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chartsheets/sheet3.xml" ContentType="application/vnd.openxmlformats-officedocument.spreadsheetml.chartsheet+xml"/>
  <Override PartName="/xl/worksheets/sheet5.xml" ContentType="application/vnd.openxmlformats-officedocument.spreadsheetml.worksheet+xml"/>
  <Override PartName="/xl/chartsheets/sheet4.xml" ContentType="application/vnd.openxmlformats-officedocument.spreadsheetml.chartsheet+xml"/>
  <Override PartName="/xl/worksheets/sheet6.xml" ContentType="application/vnd.openxmlformats-officedocument.spreadsheetml.work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harts/chart6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showInkAnnotation="0" updateLinks="always" codeName="ThisWorkbook"/>
  <mc:AlternateContent xmlns:mc="http://schemas.openxmlformats.org/markup-compatibility/2006">
    <mc:Choice Requires="x15">
      <x15ac:absPath xmlns:x15ac="http://schemas.microsoft.com/office/spreadsheetml/2010/11/ac" url="T:\ABM\ABM_FY19\model_runs\ABM2Plus\v0820\2016_v820_38_cava_cliu\analysis\validation\"/>
    </mc:Choice>
  </mc:AlternateContent>
  <xr:revisionPtr revIDLastSave="0" documentId="13_ncr:1_{F5B913E9-3608-4C68-8746-D793E59766E0}" xr6:coauthVersionLast="44" xr6:coauthVersionMax="45" xr10:uidLastSave="{00000000-0000-0000-0000-000000000000}"/>
  <bookViews>
    <workbookView xWindow="-108" yWindow="-108" windowWidth="23256" windowHeight="12576" tabRatio="709" activeTab="2" xr2:uid="{00000000-000D-0000-FFFF-FFFF00000000}"/>
  </bookViews>
  <sheets>
    <sheet name="readme" sheetId="21" r:id="rId1"/>
    <sheet name="chart_all" sheetId="4" r:id="rId2"/>
    <sheet name="sum_byclass" sheetId="6" r:id="rId3"/>
    <sheet name="chart_byclass" sheetId="11" r:id="rId4"/>
    <sheet name="class" sheetId="25" r:id="rId5"/>
    <sheet name="sum_byvolume" sheetId="12" r:id="rId6"/>
    <sheet name="chart_byvolume" sheetId="13" r:id="rId7"/>
    <sheet name="sum_bymsa" sheetId="17" r:id="rId8"/>
    <sheet name="chart_bymsa" sheetId="18" r:id="rId9"/>
    <sheet name="sum_byjur" sheetId="29" r:id="rId10"/>
    <sheet name="chart_byjur" sheetId="30" r:id="rId11"/>
    <sheet name="Chart_RMSE" sheetId="19" r:id="rId12"/>
    <sheet name="caltran" sheetId="32" state="veryHidden" r:id="rId13"/>
    <sheet name="check" sheetId="31" state="hidden" r:id="rId14"/>
    <sheet name="flow" sheetId="22" state="hidden" r:id="rId15"/>
    <sheet name="count_n_flow" sheetId="24" state="hidden" r:id="rId16"/>
    <sheet name="volume" sheetId="26" state="veryHidden" r:id="rId17"/>
    <sheet name="msa" sheetId="27" state="veryHidden" r:id="rId18"/>
    <sheet name="jur" sheetId="28" state="veryHidden" r:id="rId19"/>
    <sheet name="ref" sheetId="14" state="veryHidden" r:id="rId20"/>
    <sheet name="ref0" sheetId="23" state="hidden" r:id="rId21"/>
  </sheets>
  <externalReferences>
    <externalReference r:id="rId22"/>
    <externalReference r:id="rId23"/>
    <externalReference r:id="rId24"/>
    <externalReference r:id="rId25"/>
  </externalReferences>
  <definedNames>
    <definedName name="count_a" localSheetId="12">INDEX([1]!class[#Data],1096,10):INDEX([1]!class[#Data],1678,10)</definedName>
    <definedName name="count_a">INDEX(class[],1071,10):INDEX(class[],1653,10)</definedName>
    <definedName name="count_c" localSheetId="12">INDEX([1]!class[#Data],1679,10):INDEX([1]!class[#Data],2276,10)</definedName>
    <definedName name="count_c">INDEX(class[],1654,10):INDEX(class[],2251,10)</definedName>
    <definedName name="count_f" localSheetId="12">INDEX([1]!class[#Data],1,10):INDEX([1]!class[#Data],657,10)</definedName>
    <definedName name="count_f">INDEX(class[],1,10):INDEX(class[],632,10)</definedName>
    <definedName name="count_j1" localSheetId="12">INDEX([1]!jur[#Data],1,10):INDEX([1]!jur[#Data],66,10)</definedName>
    <definedName name="count_j1">INDEX(jur[],1,10):INDEX(jur[],66,10)</definedName>
    <definedName name="count_j10" localSheetId="12">INDEX([1]!jur[#Data],528,10):INDEX([1]!jur[#Data],551,10)</definedName>
    <definedName name="count_j10">INDEX(jur[],524,10):INDEX(jur[],547,10)</definedName>
    <definedName name="count_j11" localSheetId="12">INDEX([1]!jur[#Data],552,10):INDEX([1]!jur[#Data],685,10)</definedName>
    <definedName name="count_j11">INDEX(jur[],548,10):INDEX(jur[],681,10)</definedName>
    <definedName name="count_j12" localSheetId="12">INDEX([1]!jur[#Data],686,10):INDEX([1]!jur[#Data],746,10)</definedName>
    <definedName name="count_j12">INDEX(jur[],682,10):INDEX(jur[],742,10)</definedName>
    <definedName name="count_j13" localSheetId="12">INDEX([1]!jur[#Data],747,10):INDEX([1]!jur[#Data],747,10)</definedName>
    <definedName name="count_j13">INDEX(jur[],743,10):INDEX(jur[],743,10)</definedName>
    <definedName name="count_j14" localSheetId="12">INDEX([1]!jur[#Data],748,10):INDEX([1]!jur[#Data],1942,10)</definedName>
    <definedName name="count_j14">INDEX(jur[],744,10):INDEX(jur[],1918,10)</definedName>
    <definedName name="count_j15" localSheetId="12">INDEX([1]!jur[#Data],1943,10):INDEX([1]!jur[#Data],1983,10)</definedName>
    <definedName name="count_j15">INDEX(jur[],1919,10):INDEX(jur[],1959,10)</definedName>
    <definedName name="count_j16" localSheetId="12">INDEX([1]!jur[#Data],1984,10):INDEX([1]!jur[#Data],2039,10)</definedName>
    <definedName name="count_j16">INDEX(jur[],1960,10):INDEX(jur[],2015,10)</definedName>
    <definedName name="count_j17" localSheetId="12">INDEX([1]!jur[#Data],2040,10):INDEX([1]!jur[#Data],2059,10)</definedName>
    <definedName name="count_j17">INDEX(jur[],2016,10):INDEX(jur[],2035,10)</definedName>
    <definedName name="count_j18" localSheetId="12">INDEX([1]!jur[#Data],2060,10):INDEX([1]!jur[#Data],2087,10)</definedName>
    <definedName name="count_j18">INDEX(jur[],2036,10):INDEX(jur[],2062,10)</definedName>
    <definedName name="count_j19" localSheetId="12">INDEX([1]!jur[#Data],2088,10):INDEX([1]!jur[#Data],2276,10)</definedName>
    <definedName name="count_j19">INDEX(jur[],2063,10):INDEX(jur[],2251,10)</definedName>
    <definedName name="count_j2" localSheetId="12">INDEX([1]!jur[#Data],67,10):INDEX([1]!jur[#Data],133,10)</definedName>
    <definedName name="count_j2">INDEX(jur[],67,10):INDEX(jur[],132,10)</definedName>
    <definedName name="count_j3" localSheetId="12">INDEX([1]!jur[#Data],134,10):INDEX([1]!jur[#Data],153,10)</definedName>
    <definedName name="count_j3">INDEX(jur[],133,10):INDEX(jur[],152,10)</definedName>
    <definedName name="count_j4" localSheetId="12">INDEX([1]!jur[#Data],154,10):INDEX([1]!jur[#Data],158,10)</definedName>
    <definedName name="count_j4">INDEX(jur[],153,10):INDEX(jur[],157,10)</definedName>
    <definedName name="count_j5" localSheetId="12">INDEX([1]!jur[#Data],159,10):INDEX([1]!jur[#Data],309,10)</definedName>
    <definedName name="count_j5">INDEX(jur[],158,10):INDEX(jur[],307,10)</definedName>
    <definedName name="count_j6" localSheetId="12">INDEX([1]!jur[#Data],310,10):INDEX([1]!jur[#Data],345,10)</definedName>
    <definedName name="count_j6">INDEX(jur[],308,10):INDEX(jur[],343,10)</definedName>
    <definedName name="count_j7" localSheetId="12">INDEX([1]!jur[#Data],346,10):INDEX([1]!jur[#Data],453,10)</definedName>
    <definedName name="count_j7">INDEX(jur[],344,10):INDEX(jur[],449,10)</definedName>
    <definedName name="count_j8" localSheetId="12">INDEX([1]!jur[#Data],454,10):INDEX([1]!jur[#Data],470,10)</definedName>
    <definedName name="count_j8">INDEX(jur[],450,10):INDEX(jur[],466,10)</definedName>
    <definedName name="count_j9" localSheetId="12">INDEX([1]!jur[#Data],471,10):INDEX([1]!jur[#Data],527,10)</definedName>
    <definedName name="count_j9">INDEX(jur[],467,10):INDEX(jur[],523,10)</definedName>
    <definedName name="count_m1" localSheetId="12">INDEX([1]!msa[#Data],1,10):INDEX([1]!msa[#Data],78,10)</definedName>
    <definedName name="count_m1">INDEX(msa[],1,10):INDEX(msa[],77,10)</definedName>
    <definedName name="count_m2" localSheetId="12">INDEX([1]!msa[#Data],79,10):INDEX([1]!msa[#Data],637,10)</definedName>
    <definedName name="count_m2">INDEX(msa[],78,10):INDEX(msa[],630,10)</definedName>
    <definedName name="count_m3" localSheetId="12">INDEX([1]!msa[#Data],638,10):INDEX([1]!msa[#Data],1312,10)</definedName>
    <definedName name="count_m3">INDEX(msa[],631,10):INDEX(msa[],1295,10)</definedName>
    <definedName name="count_m4" localSheetId="12">INDEX([1]!msa[#Data],1313,10):INDEX([1]!msa[#Data],1479,10)</definedName>
    <definedName name="count_m4">INDEX(msa[],1296,10):INDEX(msa[],1458,10)</definedName>
    <definedName name="count_m5" localSheetId="12">INDEX([1]!msa[#Data],1480,10):INDEX([1]!msa[#Data],1822,10)</definedName>
    <definedName name="count_m5">INDEX(msa[],1459,10):INDEX(msa[],1800,10)</definedName>
    <definedName name="count_m6" localSheetId="12">INDEX([1]!msa[#Data],1823,10):INDEX([1]!msa[#Data],2020,10)</definedName>
    <definedName name="count_m6">INDEX(msa[],1801,10):INDEX(msa[],1997,10)</definedName>
    <definedName name="count_m7" localSheetId="12">INDEX([1]!msa[#Data],2021,10):INDEX([1]!msa[#Data],2235,10)</definedName>
    <definedName name="count_m7">INDEX(msa[],1998,10):INDEX(msa[],2210,10)</definedName>
    <definedName name="count_m8" localSheetId="12">INDEX([1]!msa[#Data],2236,10):INDEX([1]!msa[#Data],2276,10)</definedName>
    <definedName name="count_m8">INDEX(msa[],2211,10):INDEX(msa[],2251,10)</definedName>
    <definedName name="count_r" localSheetId="12">INDEX([1]!class[#Data],658,10):INDEX([1]!class[#Data],1095,10)</definedName>
    <definedName name="count_r">INDEX(class[],633,10):INDEX(class[],1070,10)</definedName>
    <definedName name="count_v0" localSheetId="12">INDEX([1]!volume[#Data],1,10):INDEX([1]!volume[#Data],848,10)</definedName>
    <definedName name="count_v0">INDEX(volume[],1,10):INDEX(volume[],847,10)</definedName>
    <definedName name="count_v1" localSheetId="12">INDEX([1]!volume[#Data],849,10):INDEX([1]!volume[#Data],1348,10)</definedName>
    <definedName name="count_v1">INDEX(volume[],848,10):INDEX(volume[],1345,10)</definedName>
    <definedName name="count_v10" localSheetId="12">INDEX([1]!volume[#Data],2141,10):INDEX([1]!volume[#Data],2276,10)</definedName>
    <definedName name="count_v10">INDEX(volume[],2118,10):INDEX(volume[],2251,10)</definedName>
    <definedName name="count_v2" localSheetId="12">INDEX([1]!volume[#Data],1349,10):INDEX([1]!volume[#Data],1597,10)</definedName>
    <definedName name="count_v2">INDEX(volume[],1346,10):INDEX(volume[],1590,10)</definedName>
    <definedName name="count_v3" localSheetId="12">INDEX([1]!volume[#Data],1598,10):INDEX([1]!volume[#Data],1694,10)</definedName>
    <definedName name="count_v3">INDEX(volume[],1591,10):INDEX(volume[],1686,10)</definedName>
    <definedName name="count_v4" localSheetId="12">INDEX([1]!volume[#Data],1695,10):INDEX([1]!volume[#Data],1754,10)</definedName>
    <definedName name="count_v4">INDEX(volume[],1687,10):INDEX(volume[],1742,10)</definedName>
    <definedName name="count_v5" localSheetId="12">INDEX([1]!volume[#Data],1755,10):INDEX([1]!volume[#Data],1834,10)</definedName>
    <definedName name="count_v5">INDEX(volume[],1743,10):INDEX(volume[],1821,10)</definedName>
    <definedName name="count_v6" localSheetId="12">INDEX([1]!volume[#Data],1835,10):INDEX([1]!volume[#Data],1890,10)</definedName>
    <definedName name="count_v6">INDEX(volume[],1822,10):INDEX(volume[],1875,10)</definedName>
    <definedName name="count_v7" localSheetId="12">INDEX([1]!volume[#Data],1891,10):INDEX([1]!volume[#Data],1980,10)</definedName>
    <definedName name="count_v7" localSheetId="9">INDEX(volume[],1891,10):INDEX(volume[],1980,10)</definedName>
    <definedName name="count_v7">INDEX(volume[],1876,10):INDEX(volume[],1960,10)</definedName>
    <definedName name="count_v8" localSheetId="12">INDEX([1]!volume[#Data],1981,10):INDEX([1]!volume[#Data],2061,10)</definedName>
    <definedName name="count_v8">INDEX(volume[],1961,10):INDEX(volume[],2040,10)</definedName>
    <definedName name="count_v9" localSheetId="12">INDEX([1]!volume[#Data],2062,10):INDEX([1]!volume[#Data],2140,10)</definedName>
    <definedName name="count_v9">INDEX(volume[],2041,10):INDEX(volume[],2117,10)</definedName>
    <definedName name="eb_c">[2]worksheet!$K$526:$K$629</definedName>
    <definedName name="eb_f">[2]worksheet!$L$526:$L$629</definedName>
    <definedName name="eb_x2">[2]worksheet!$N$526:$N$629</definedName>
    <definedName name="flow_a" localSheetId="12">INDEX([1]!class[#Data],1096,11):INDEX([1]!class[#Data],1678,11)</definedName>
    <definedName name="flow_a">INDEX(class[],1071,11):INDEX(class[],1653,11)</definedName>
    <definedName name="flow_c" localSheetId="12">INDEX([1]!class[#Data],1679,11):INDEX([1]!class[#Data],2276,11)</definedName>
    <definedName name="flow_c">INDEX(class[],1654,11):INDEX(class[],2251,11)</definedName>
    <definedName name="flow_f" localSheetId="12">INDEX([1]!class[#Data],1,11):INDEX([1]!class[#Data],657,11)</definedName>
    <definedName name="flow_f">INDEX(class[],1,11):INDEX(class[],632,11)</definedName>
    <definedName name="flow_j1" localSheetId="12">INDEX([1]!jur[#Data],1,11):INDEX([1]!jur[#Data],66,11)</definedName>
    <definedName name="flow_j1">INDEX(jur[],1,11):INDEX(jur[],66,11)</definedName>
    <definedName name="flow_j10" localSheetId="12">INDEX([1]!jur[#Data],528,11):INDEX([1]!jur[#Data],551,11)</definedName>
    <definedName name="flow_j10">INDEX(jur[],524,11):INDEX(jur[],547,11)</definedName>
    <definedName name="flow_j11" localSheetId="12">INDEX([1]!jur[#Data],552,11):INDEX([1]!jur[#Data],685,11)</definedName>
    <definedName name="flow_j11">INDEX(jur[],548,11):INDEX(jur[],681,11)</definedName>
    <definedName name="flow_j12" localSheetId="12">INDEX([1]!jur[#Data],686,11):INDEX([1]!jur[#Data],746,11)</definedName>
    <definedName name="flow_j12">INDEX(jur[],682,11):INDEX(jur[],742,11)</definedName>
    <definedName name="flow_j13" localSheetId="12">INDEX([1]!jur[#Data],747,11):INDEX([1]!jur[#Data],747,11)</definedName>
    <definedName name="flow_j13">INDEX(jur[],743,11):INDEX(jur[],743,11)</definedName>
    <definedName name="flow_j14" localSheetId="12">INDEX([1]!jur[#Data],748,11):INDEX([1]!jur[#Data],1942,11)</definedName>
    <definedName name="flow_j14">INDEX(jur[],744,11):INDEX(jur[],1918,11)</definedName>
    <definedName name="flow_j15" localSheetId="12">INDEX([1]!jur[#Data],1943,11):INDEX([1]!jur[#Data],1983,11)</definedName>
    <definedName name="flow_j15">INDEX(jur[],1919,11):INDEX(jur[],1959,11)</definedName>
    <definedName name="flow_j16" localSheetId="12">INDEX([1]!jur[#Data],1984,11):INDEX([1]!jur[#Data],2039,11)</definedName>
    <definedName name="flow_j16">INDEX(jur[],1960,11):INDEX(jur[],2015,11)</definedName>
    <definedName name="flow_j17" localSheetId="12">INDEX([1]!jur[#Data],2040,11):INDEX([1]!jur[#Data],2059,11)</definedName>
    <definedName name="flow_j17">INDEX(jur[],2016,11):INDEX(jur[],2035,11)</definedName>
    <definedName name="flow_j18" localSheetId="12">INDEX([1]!jur[#Data],2060,11):INDEX([1]!jur[#Data],2087,11)</definedName>
    <definedName name="flow_j18">INDEX(jur[],2036,11):INDEX(jur[],2062,11)</definedName>
    <definedName name="flow_j19" localSheetId="12">INDEX([1]!jur[#Data],2088,11):INDEX([1]!jur[#Data],2276,11)</definedName>
    <definedName name="flow_j19">INDEX(jur[],2063,11):INDEX(jur[],2251,11)</definedName>
    <definedName name="flow_j2" localSheetId="12">INDEX([1]!jur[#Data],67,11):INDEX([1]!jur[#Data],133,11)</definedName>
    <definedName name="flow_j2">INDEX(jur[],67,11):INDEX(jur[],132,11)</definedName>
    <definedName name="flow_j3" localSheetId="12">INDEX([1]!jur[#Data],134,11):INDEX([1]!jur[#Data],153,11)</definedName>
    <definedName name="flow_j3">INDEX(jur[],133,11):INDEX(jur[],152,11)</definedName>
    <definedName name="flow_j4" localSheetId="12">INDEX([1]!jur[#Data],154,11):INDEX([1]!jur[#Data],158,11)</definedName>
    <definedName name="flow_j4">INDEX(jur[],153,11):INDEX(jur[],157,11)</definedName>
    <definedName name="flow_j5" localSheetId="12">INDEX([1]!jur[#Data],159,11):INDEX([1]!jur[#Data],309,11)</definedName>
    <definedName name="flow_j5">INDEX(jur[],158,11):INDEX(jur[],307,11)</definedName>
    <definedName name="flow_j6" localSheetId="12">INDEX([1]!jur[#Data],310,11):INDEX([1]!jur[#Data],345,11)</definedName>
    <definedName name="flow_j6">INDEX(jur[],308,11):INDEX(jur[],343,11)</definedName>
    <definedName name="flow_j7" localSheetId="12">INDEX([1]!jur[#Data],346,11):INDEX([1]!jur[#Data],453,11)</definedName>
    <definedName name="flow_j7">INDEX(jur[],344,11):INDEX(jur[],449,11)</definedName>
    <definedName name="flow_j8" localSheetId="12">INDEX([1]!jur[#Data],454,11):INDEX([1]!jur[#Data],470,11)</definedName>
    <definedName name="flow_j8">INDEX(jur[],450,11):INDEX(jur[],466,11)</definedName>
    <definedName name="flow_j9" localSheetId="12">INDEX([1]!jur[#Data],471,11):INDEX([1]!jur[#Data],527,11)</definedName>
    <definedName name="flow_j9">INDEX(jur[],467,11):INDEX(jur[],523,11)</definedName>
    <definedName name="flow_m1" localSheetId="12">INDEX([1]!msa[#Data],1,11):INDEX([1]!msa[#Data],78,11)</definedName>
    <definedName name="flow_m1">INDEX(msa[],1,11):INDEX(msa[],77,11)</definedName>
    <definedName name="flow_m2" localSheetId="12">INDEX([1]!msa[#Data],79,11):INDEX([1]!msa[#Data],637,11)</definedName>
    <definedName name="flow_m2">INDEX(msa[],78,11):INDEX(msa[],630,11)</definedName>
    <definedName name="flow_m3" localSheetId="12">INDEX([1]!msa[#Data],638,11):INDEX([1]!msa[#Data],1312,11)</definedName>
    <definedName name="flow_m3">INDEX(msa[],631,11):INDEX(msa[],1295,11)</definedName>
    <definedName name="flow_m4" localSheetId="12">INDEX([1]!msa[#Data],1313,11):INDEX([1]!msa[#Data],1479,11)</definedName>
    <definedName name="flow_m4">INDEX(msa[],1296,11):INDEX(msa[],1458,11)</definedName>
    <definedName name="flow_m5" localSheetId="12">INDEX([1]!msa[#Data],1480,11):INDEX([1]!msa[#Data],1822,11)</definedName>
    <definedName name="flow_m5">INDEX(msa[],1459,11):INDEX(msa[],1800,11)</definedName>
    <definedName name="flow_m6" localSheetId="12">INDEX([1]!msa[#Data],1823,11):INDEX([1]!msa[#Data],2020,11)</definedName>
    <definedName name="flow_m6">INDEX(msa[],1801,11):INDEX(msa[],1997,11)</definedName>
    <definedName name="flow_m7" localSheetId="12">INDEX([1]!msa[#Data],2021,11):INDEX([1]!msa[#Data],2235,11)</definedName>
    <definedName name="flow_m7">INDEX(msa[],1998,11):INDEX(msa[],2210,11)</definedName>
    <definedName name="flow_m8" localSheetId="12">INDEX([1]!msa[#Data],2236,11):INDEX([1]!msa[#Data],2276,11)</definedName>
    <definedName name="flow_m8">INDEX(msa[],2211,11):INDEX(msa[],2251,11)</definedName>
    <definedName name="flow_r" localSheetId="12">INDEX([1]!class[#Data],658,11):INDEX([1]!class[#Data],1095,11)</definedName>
    <definedName name="flow_r">INDEX(class[],633,11):INDEX(class[],1070,11)</definedName>
    <definedName name="flow_v0" localSheetId="12">INDEX([1]!volume[#Data],1,11):INDEX([1]!volume[#Data],848,11)</definedName>
    <definedName name="flow_v0">INDEX(volume[],1,11):INDEX(volume[],847,11)</definedName>
    <definedName name="flow_v1" localSheetId="12">INDEX([1]!volume[#Data],849,11):INDEX([1]!volume[#Data],1348,11)</definedName>
    <definedName name="flow_v1">INDEX(volume[],848,11):INDEX(volume[],1345,11)</definedName>
    <definedName name="flow_v10" localSheetId="12">INDEX([1]!volume[#Data],2141,11):INDEX([1]!volume[#Data],2276,11)</definedName>
    <definedName name="flow_v10">INDEX(volume[],2118,11):INDEX(volume[],2251,11)</definedName>
    <definedName name="flow_v2" localSheetId="12">INDEX([1]!volume[#Data],1349,11):INDEX([1]!volume[#Data],1597,11)</definedName>
    <definedName name="flow_v2">INDEX(volume[],1346,11):INDEX(volume[],1590,11)</definedName>
    <definedName name="flow_v3" localSheetId="12">INDEX([1]!volume[#Data],1598,11):INDEX([1]!volume[#Data],1694,11)</definedName>
    <definedName name="flow_v3">INDEX(volume[],1591,11):INDEX(volume[],1686,11)</definedName>
    <definedName name="flow_v4" localSheetId="12">INDEX([1]!volume[#Data],1695,11):INDEX([1]!volume[#Data],1754,11)</definedName>
    <definedName name="flow_v4">INDEX(volume[],1687,11):INDEX(volume[],1742,11)</definedName>
    <definedName name="flow_v5" localSheetId="12">INDEX([1]!volume[#Data],1755,11):INDEX([1]!volume[#Data],1834,11)</definedName>
    <definedName name="flow_v5">INDEX(volume[],1743,11):INDEX(volume[],1821,11)</definedName>
    <definedName name="flow_v6" localSheetId="12">INDEX([1]!volume[#Data],1835,11):INDEX([1]!volume[#Data],1890,11)</definedName>
    <definedName name="flow_v6">INDEX(volume[],1822,11):INDEX(volume[],1875,11)</definedName>
    <definedName name="flow_v7" localSheetId="12">INDEX([1]!volume[#Data],1891,11):INDEX([1]!volume[#Data],1980,11)</definedName>
    <definedName name="flow_v7">INDEX(volume[],1876,11):INDEX(volume[],1960,11)</definedName>
    <definedName name="flow_v8" localSheetId="12">INDEX([1]!volume[#Data],1981,11):INDEX([1]!volume[#Data],2061,11)</definedName>
    <definedName name="flow_v8">INDEX(volume[],1961,11):INDEX(volume[],2040,11)</definedName>
    <definedName name="flow_v9" localSheetId="12">INDEX([1]!volume[#Data],2062,11):INDEX([1]!volume[#Data],2140,11)</definedName>
    <definedName name="flow_v9">INDEX(volume[],2041,11):INDEX(volume[],2117,11)</definedName>
    <definedName name="nb_c">[2]worksheet!$K$2:$K$201</definedName>
    <definedName name="nb_f">[2]worksheet!$L$2:$L$201</definedName>
    <definedName name="nb_x2">[2]worksheet!$N$2:$N$201</definedName>
    <definedName name="ReportType">"Manifest"</definedName>
    <definedName name="sb_c">[2]worksheet!$K$202:$K$400</definedName>
    <definedName name="sb_f">[2]worksheet!$L$202:$L$400</definedName>
    <definedName name="sb_x2">[2]worksheet!$N$202:$N$400</definedName>
    <definedName name="socioeca8.sandag.org_ws_abm2_validate_flow" localSheetId="0" hidden="1">readme!#REF!</definedName>
    <definedName name="sql2014a8.sandag.org_ws_myflow2016_1" localSheetId="0" hidden="1">readme!$D$1:$F$3265</definedName>
    <definedName name="tbflow" localSheetId="12">[1]!tb_flow[#Data]</definedName>
    <definedName name="tbflow">tb_flow[]</definedName>
    <definedName name="wb_c">[2]worksheet!$K$401:$K$525</definedName>
    <definedName name="wb_f">[2]worksheet!$L$401:$L$525</definedName>
    <definedName name="wb_x2">[2]worksheet!$N$401:$N$525</definedName>
    <definedName name="x2_a" localSheetId="12">INDEX([1]!class[#Data],1096,14):INDEX([1]!class[#Data],1678,14)</definedName>
    <definedName name="x2_a">INDEX(class[],1071,14):INDEX(class[],1653,14)</definedName>
    <definedName name="x2_c" localSheetId="12">INDEX([1]!class[#Data],1679,14):INDEX([1]!class[#Data],2276,14)</definedName>
    <definedName name="x2_c">INDEX(class[],1654,14):INDEX(class[],2251,14)</definedName>
    <definedName name="x2_f" localSheetId="12">INDEX([1]!class[#Data],1,14):INDEX([1]!class[#Data],657,14)</definedName>
    <definedName name="x2_f">INDEX(class[],1,14):INDEX(class[],632,14)</definedName>
    <definedName name="x2_j1" localSheetId="12">INDEX([1]!jur[#Data],1,14):INDEX([1]!jur[#Data],66,14)</definedName>
    <definedName name="x2_j1">INDEX(jur[],1,14):INDEX(jur[],66,14)</definedName>
    <definedName name="x2_j10" localSheetId="12">INDEX([1]!jur[#Data],528,14):INDEX([1]!jur[#Data],551,14)</definedName>
    <definedName name="x2_j10">INDEX(jur[],524,14):INDEX(jur[],547,14)</definedName>
    <definedName name="x2_j11" localSheetId="12">INDEX([1]!jur[#Data],552,14):INDEX([1]!jur[#Data],685,14)</definedName>
    <definedName name="x2_j11">INDEX(jur[],548,14):INDEX(jur[],681,14)</definedName>
    <definedName name="x2_j12" localSheetId="12">INDEX([1]!jur[#Data],686,14):INDEX([1]!jur[#Data],746,14)</definedName>
    <definedName name="x2_j12">INDEX(jur[],682,14):INDEX(jur[],742,14)</definedName>
    <definedName name="x2_j13" localSheetId="12">INDEX([1]!jur[#Data],747,14):INDEX([1]!jur[#Data],747,14)</definedName>
    <definedName name="x2_j13">INDEX(jur[],743,14):INDEX(jur[],743,14)</definedName>
    <definedName name="x2_j14" localSheetId="12">INDEX([1]!jur[#Data],748,14):INDEX([1]!jur[#Data],1942,14)</definedName>
    <definedName name="x2_j14">INDEX(jur[],744,14):INDEX(jur[],1918,14)</definedName>
    <definedName name="x2_j15" localSheetId="12">INDEX([1]!jur[#Data],1943,14):INDEX([1]!jur[#Data],1983,14)</definedName>
    <definedName name="x2_j15">INDEX(jur[],1919,14):INDEX(jur[],1959,14)</definedName>
    <definedName name="x2_j16" localSheetId="12">INDEX([1]!jur[#Data],1984,14):INDEX([1]!jur[#Data],2039,14)</definedName>
    <definedName name="x2_j16">INDEX(jur[],1960,14):INDEX(jur[],2015,14)</definedName>
    <definedName name="x2_j17" localSheetId="12">INDEX([1]!jur[#Data],2040,14):INDEX([1]!jur[#Data],2059,14)</definedName>
    <definedName name="x2_j17">INDEX(jur[],2016,14):INDEX(jur[],2035,14)</definedName>
    <definedName name="x2_j18" localSheetId="12">INDEX([1]!jur[#Data],2060,14):INDEX([1]!jur[#Data],2087,14)</definedName>
    <definedName name="x2_j18">INDEX(jur[],2036,14):INDEX(jur[],2062,14)</definedName>
    <definedName name="x2_j19" localSheetId="12">INDEX([1]!jur[#Data],2088,14):INDEX([1]!jur[#Data],2276,14)</definedName>
    <definedName name="x2_j19">INDEX(jur[],2063,14):INDEX(jur[],2251,14)</definedName>
    <definedName name="x2_j2" localSheetId="12">INDEX([1]!jur[#Data],67,14):INDEX([1]!jur[#Data],133,14)</definedName>
    <definedName name="x2_j2">INDEX(jur[],67,14):INDEX(jur[],132,14)</definedName>
    <definedName name="x2_j3" localSheetId="12">INDEX([1]!jur[#Data],134,14):INDEX([1]!jur[#Data],153,14)</definedName>
    <definedName name="x2_j3">INDEX(jur[],133,14):INDEX(jur[],152,14)</definedName>
    <definedName name="x2_j4" localSheetId="12">INDEX([1]!jur[#Data],154,14):INDEX([1]!jur[#Data],158,14)</definedName>
    <definedName name="x2_j4">INDEX(jur[],153,14):INDEX(jur[],157,14)</definedName>
    <definedName name="x2_j5" localSheetId="12">INDEX([1]!jur[#Data],159,14):INDEX([1]!jur[#Data],309,14)</definedName>
    <definedName name="x2_j5">INDEX(jur[],158,14):INDEX(jur[],307,14)</definedName>
    <definedName name="x2_j6" localSheetId="12">INDEX([1]!jur[#Data],310,14):INDEX([1]!jur[#Data],345,14)</definedName>
    <definedName name="x2_j6">INDEX(jur[],308,14):INDEX(jur[],343,14)</definedName>
    <definedName name="x2_j7" localSheetId="12">INDEX([1]!jur[#Data],346,14):INDEX([1]!jur[#Data],453,14)</definedName>
    <definedName name="x2_j7">INDEX(jur[],344,14):INDEX(jur[],449,14)</definedName>
    <definedName name="x2_j8" localSheetId="12">INDEX([1]!jur[#Data],454,14):INDEX([1]!jur[#Data],470,14)</definedName>
    <definedName name="x2_j8">INDEX(jur[],450,14):INDEX(jur[],466,14)</definedName>
    <definedName name="x2_j9" localSheetId="12">INDEX([1]!jur[#Data],471,14):INDEX([1]!jur[#Data],527,14)</definedName>
    <definedName name="x2_j9">INDEX(jur[],467,14):INDEX(jur[],523,14)</definedName>
    <definedName name="x2_m1" localSheetId="12">INDEX([1]!msa[#Data],1,14):INDEX([1]!msa[#Data],78,14)</definedName>
    <definedName name="x2_m1">INDEX(msa[],1,14):INDEX(msa[],77,14)</definedName>
    <definedName name="x2_m2" localSheetId="12">INDEX([1]!msa[#Data],79,14):INDEX([1]!msa[#Data],637,14)</definedName>
    <definedName name="x2_m2">INDEX(msa[],78,14):INDEX(msa[],630,14)</definedName>
    <definedName name="x2_m3" localSheetId="12">INDEX([1]!msa[#Data],638,14):INDEX([1]!msa[#Data],1312,14)</definedName>
    <definedName name="x2_m3">INDEX(msa[],631,14):INDEX(msa[],1295,14)</definedName>
    <definedName name="x2_m4" localSheetId="12">INDEX([1]!msa[#Data],1313,14):INDEX([1]!msa[#Data],1479,14)</definedName>
    <definedName name="x2_m4">INDEX(msa[],1296,14):INDEX(msa[],1458,14)</definedName>
    <definedName name="x2_m5" localSheetId="12">INDEX([1]!msa[#Data],1480,14):INDEX([1]!msa[#Data],1822,14)</definedName>
    <definedName name="x2_m5">INDEX(msa[],1459,14):INDEX(msa[],1800,14)</definedName>
    <definedName name="x2_m6" localSheetId="12">INDEX([1]!msa[#Data],1823,14):INDEX([1]!msa[#Data],2020,14)</definedName>
    <definedName name="x2_m6">INDEX(msa[],1801,14):INDEX(msa[],1997,14)</definedName>
    <definedName name="x2_m7" localSheetId="12">INDEX([1]!msa[#Data],2021,14):INDEX([1]!msa[#Data],2235,14)</definedName>
    <definedName name="x2_m7">INDEX(msa[],1998,14):INDEX(msa[],2210,14)</definedName>
    <definedName name="x2_m8" localSheetId="12">INDEX([1]!msa[#Data],2236,14):INDEX([1]!msa[#Data],2276,14)</definedName>
    <definedName name="x2_m8">INDEX(msa[],2211,14):INDEX(msa[],2251,14)</definedName>
    <definedName name="x2_r" localSheetId="12">INDEX([1]!class[#Data],658,14):INDEX([1]!class[#Data],1095,14)</definedName>
    <definedName name="x2_r">INDEX(class[],633,14):INDEX(class[],1070,14)</definedName>
    <definedName name="x2_v0" localSheetId="12">INDEX([1]!volume[#Data],1,14):INDEX([1]!volume[#Data],848,14)</definedName>
    <definedName name="x2_v0">INDEX(volume[],1,14):INDEX(volume[],847,14)</definedName>
    <definedName name="x2_v1" localSheetId="12">INDEX([1]!volume[#Data],849,14):INDEX([1]!volume[#Data],1348,14)</definedName>
    <definedName name="x2_v1">INDEX(volume[],848,14):INDEX(volume[],1345,14)</definedName>
    <definedName name="x2_v10" localSheetId="12">INDEX([1]!volume[#Data],2141,14):INDEX([1]!volume[#Data],2276,14)</definedName>
    <definedName name="x2_v10">INDEX(volume[],2118,14):INDEX(volume[],2251,14)</definedName>
    <definedName name="x2_v2" localSheetId="12">INDEX([1]!volume[#Data],1349,14):INDEX([1]!volume[#Data],1597,14)</definedName>
    <definedName name="x2_v2">INDEX(volume[],1346,14):INDEX(volume[],1590,14)</definedName>
    <definedName name="x2_v3" localSheetId="12">INDEX([1]!volume[#Data],1598,14):INDEX([1]!volume[#Data],1694,14)</definedName>
    <definedName name="x2_v3">INDEX(volume[],1591,14):INDEX(volume[],1686,14)</definedName>
    <definedName name="x2_v4" localSheetId="12">INDEX([1]!volume[#Data],1695,14):INDEX([1]!volume[#Data],1754,14)</definedName>
    <definedName name="x2_v4">INDEX(volume[],1687,14):INDEX(volume[],1742,14)</definedName>
    <definedName name="x2_v5" localSheetId="12">INDEX([1]!volume[#Data],1755,14):INDEX([1]!volume[#Data],1834,14)</definedName>
    <definedName name="x2_v5">INDEX(volume[],1743,14):INDEX(volume[],1821,14)</definedName>
    <definedName name="x2_v6" localSheetId="12">INDEX([1]!volume[#Data],1835,14):INDEX([1]!volume[#Data],1890,14)</definedName>
    <definedName name="x2_v6">INDEX(volume[],1822,14):INDEX(volume[],1875,14)</definedName>
    <definedName name="x2_v7" localSheetId="12">INDEX([1]!volume[#Data],1891,14):INDEX([1]!volume[#Data],1980,14)</definedName>
    <definedName name="x2_v7">INDEX(volume[],1876,14):INDEX(volume[],1960,14)</definedName>
    <definedName name="x2_v8" localSheetId="12">INDEX([1]!volume[#Data],1981,14):INDEX([1]!volume[#Data],2061,14)</definedName>
    <definedName name="x2_v8">INDEX(volume[],1961,14):INDEX(volume[],2040,14)</definedName>
    <definedName name="x2_v9" localSheetId="12">INDEX([1]!volume[#Data],2062,14):INDEX([1]!volume[#Data],2140,14)</definedName>
    <definedName name="x2_v9">INDEX(volume[],2041,14):INDEX(volume[],2117,14)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147" i="21" l="1"/>
  <c r="F1123" i="21"/>
  <c r="F1468" i="21"/>
  <c r="F1839" i="21"/>
  <c r="F1904" i="21"/>
  <c r="F1920" i="21"/>
  <c r="F1973" i="21"/>
  <c r="F2021" i="21"/>
  <c r="F2061" i="21"/>
  <c r="F2065" i="21"/>
  <c r="F2089" i="21"/>
  <c r="F2746" i="21"/>
  <c r="F2532" i="21"/>
  <c r="F2542" i="21"/>
  <c r="F2729" i="21"/>
  <c r="F3057" i="21"/>
  <c r="F2878" i="21"/>
  <c r="F3071" i="21"/>
  <c r="F2897" i="21"/>
  <c r="F2938" i="21"/>
  <c r="F3125" i="21"/>
  <c r="F2948" i="21"/>
  <c r="F2754" i="21"/>
  <c r="F3000" i="21"/>
  <c r="F3054" i="21"/>
  <c r="F3100" i="21"/>
  <c r="F3253" i="21"/>
  <c r="F3265" i="21"/>
  <c r="F1142" i="21"/>
  <c r="F1158" i="21"/>
  <c r="F1190" i="21"/>
  <c r="F1282" i="21"/>
  <c r="F1310" i="21"/>
  <c r="F1294" i="21"/>
  <c r="F2029" i="21"/>
  <c r="F2034" i="21"/>
  <c r="F2069" i="21"/>
  <c r="F2088" i="21"/>
  <c r="F2104" i="21"/>
  <c r="F2332" i="21"/>
  <c r="F2758" i="21"/>
  <c r="F2777" i="21"/>
  <c r="F2909" i="21"/>
  <c r="F3119" i="21"/>
  <c r="F3131" i="21"/>
  <c r="F3169" i="21"/>
  <c r="F3207" i="21"/>
  <c r="F3126" i="21"/>
  <c r="F292" i="21"/>
  <c r="F19" i="21"/>
  <c r="F1007" i="21"/>
  <c r="F1015" i="21"/>
  <c r="F1594" i="21"/>
  <c r="F1280" i="21"/>
  <c r="F1600" i="21"/>
  <c r="F2197" i="21"/>
  <c r="F2904" i="21"/>
  <c r="F2120" i="21"/>
  <c r="F2632" i="21"/>
  <c r="F2756" i="21"/>
  <c r="F2737" i="21"/>
  <c r="F2912" i="21"/>
  <c r="F2857" i="21"/>
  <c r="F2917" i="21"/>
  <c r="F3132" i="21"/>
  <c r="E3265" i="21"/>
  <c r="E3264" i="21"/>
  <c r="E3263" i="21"/>
  <c r="E3262" i="21"/>
  <c r="E3261" i="21"/>
  <c r="E3260" i="21"/>
  <c r="E3259" i="21"/>
  <c r="E3258" i="21"/>
  <c r="E3257" i="21"/>
  <c r="E3256" i="21"/>
  <c r="E3255" i="21"/>
  <c r="E3254" i="21"/>
  <c r="E3253" i="21"/>
  <c r="E3252" i="21"/>
  <c r="E3251" i="21"/>
  <c r="E3250" i="21"/>
  <c r="E3249" i="21"/>
  <c r="E3248" i="21"/>
  <c r="E3247" i="21"/>
  <c r="E3246" i="21"/>
  <c r="E3245" i="21"/>
  <c r="E3244" i="21"/>
  <c r="E3243" i="21"/>
  <c r="E3242" i="21"/>
  <c r="E3241" i="21"/>
  <c r="E3240" i="21"/>
  <c r="E3239" i="21"/>
  <c r="F3238" i="21"/>
  <c r="E3238" i="21"/>
  <c r="E3237" i="21"/>
  <c r="E3236" i="21"/>
  <c r="E3235" i="21"/>
  <c r="E3234" i="21"/>
  <c r="E3233" i="21"/>
  <c r="E3232" i="21"/>
  <c r="E3231" i="21"/>
  <c r="E3230" i="21"/>
  <c r="E3229" i="21"/>
  <c r="E3228" i="21"/>
  <c r="E3227" i="21"/>
  <c r="E3226" i="21"/>
  <c r="E3225" i="21"/>
  <c r="E3224" i="21"/>
  <c r="E3223" i="21"/>
  <c r="E3222" i="21"/>
  <c r="E3221" i="21"/>
  <c r="E3220" i="21"/>
  <c r="E3219" i="21"/>
  <c r="E3218" i="21"/>
  <c r="E3217" i="21"/>
  <c r="E3216" i="21"/>
  <c r="E3215" i="21"/>
  <c r="E3214" i="21"/>
  <c r="E3213" i="21"/>
  <c r="E3212" i="21"/>
  <c r="E3211" i="21"/>
  <c r="E3210" i="21"/>
  <c r="E3209" i="21"/>
  <c r="E3208" i="21"/>
  <c r="E3207" i="21"/>
  <c r="E3206" i="21"/>
  <c r="E3205" i="21"/>
  <c r="E3204" i="21"/>
  <c r="E3203" i="21"/>
  <c r="E3202" i="21"/>
  <c r="E3201" i="21"/>
  <c r="E3200" i="21"/>
  <c r="E3199" i="21"/>
  <c r="E3198" i="21"/>
  <c r="E3197" i="21"/>
  <c r="E3196" i="21"/>
  <c r="E3195" i="21"/>
  <c r="E3194" i="21"/>
  <c r="E3193" i="21"/>
  <c r="E3192" i="21"/>
  <c r="E3191" i="21"/>
  <c r="E3190" i="21"/>
  <c r="E3189" i="21"/>
  <c r="E3188" i="21"/>
  <c r="E3187" i="21"/>
  <c r="E3186" i="21"/>
  <c r="E3185" i="21"/>
  <c r="E3184" i="21"/>
  <c r="E3183" i="21"/>
  <c r="E3182" i="21"/>
  <c r="E3181" i="21"/>
  <c r="E3180" i="21"/>
  <c r="E3179" i="21"/>
  <c r="E3178" i="21"/>
  <c r="E3177" i="21"/>
  <c r="E3176" i="21"/>
  <c r="E3175" i="21"/>
  <c r="E3174" i="21"/>
  <c r="E3173" i="21"/>
  <c r="E3172" i="21"/>
  <c r="E3171" i="21"/>
  <c r="E3170" i="21"/>
  <c r="E3169" i="21"/>
  <c r="E3168" i="21"/>
  <c r="E3167" i="21"/>
  <c r="E3166" i="21"/>
  <c r="E3165" i="21"/>
  <c r="E3164" i="21"/>
  <c r="E3163" i="21"/>
  <c r="E3162" i="21"/>
  <c r="E3161" i="21"/>
  <c r="E3160" i="21"/>
  <c r="E3159" i="21"/>
  <c r="E3158" i="21"/>
  <c r="E3157" i="21"/>
  <c r="E3156" i="21"/>
  <c r="E3155" i="21"/>
  <c r="E3154" i="21"/>
  <c r="E3153" i="21"/>
  <c r="E3152" i="21"/>
  <c r="E3151" i="21"/>
  <c r="E3150" i="21"/>
  <c r="E3149" i="21"/>
  <c r="E3148" i="21"/>
  <c r="E3147" i="21"/>
  <c r="E3146" i="21"/>
  <c r="E3145" i="21"/>
  <c r="E3144" i="21"/>
  <c r="E3143" i="21"/>
  <c r="E3142" i="21"/>
  <c r="E3141" i="21"/>
  <c r="E3140" i="21"/>
  <c r="E3139" i="21"/>
  <c r="E3138" i="21"/>
  <c r="E3137" i="21"/>
  <c r="E3136" i="21"/>
  <c r="E3135" i="21"/>
  <c r="E3134" i="21"/>
  <c r="E3133" i="21"/>
  <c r="E3132" i="21"/>
  <c r="E3131" i="21"/>
  <c r="E3130" i="21"/>
  <c r="E3129" i="21"/>
  <c r="E3128" i="21"/>
  <c r="E3127" i="21"/>
  <c r="E3126" i="21"/>
  <c r="E3125" i="21"/>
  <c r="E3124" i="21"/>
  <c r="E3123" i="21"/>
  <c r="E3122" i="21"/>
  <c r="E3121" i="21"/>
  <c r="E3120" i="21"/>
  <c r="E3119" i="21"/>
  <c r="E3118" i="21"/>
  <c r="E3117" i="21"/>
  <c r="E3116" i="21"/>
  <c r="E3115" i="21"/>
  <c r="E3114" i="21"/>
  <c r="E3113" i="21"/>
  <c r="E3112" i="21"/>
  <c r="E3111" i="21"/>
  <c r="E3110" i="21"/>
  <c r="E3109" i="21"/>
  <c r="E3108" i="21"/>
  <c r="E3107" i="21"/>
  <c r="E3106" i="21"/>
  <c r="E3105" i="21"/>
  <c r="E3104" i="21"/>
  <c r="E3103" i="21"/>
  <c r="E3102" i="21"/>
  <c r="E3101" i="21"/>
  <c r="E3100" i="21"/>
  <c r="E3099" i="21"/>
  <c r="E3098" i="21"/>
  <c r="E3097" i="21"/>
  <c r="E3096" i="21"/>
  <c r="E3095" i="21"/>
  <c r="E3094" i="21"/>
  <c r="E3093" i="21"/>
  <c r="E3092" i="21"/>
  <c r="E3091" i="21"/>
  <c r="E3090" i="21"/>
  <c r="E3089" i="21"/>
  <c r="E3088" i="21"/>
  <c r="E3087" i="21"/>
  <c r="E3086" i="21"/>
  <c r="E3085" i="21"/>
  <c r="F3084" i="21"/>
  <c r="E3084" i="21"/>
  <c r="E3083" i="21"/>
  <c r="E3082" i="21"/>
  <c r="E3081" i="21"/>
  <c r="E3080" i="21"/>
  <c r="E3079" i="21"/>
  <c r="E3078" i="21"/>
  <c r="E3077" i="21"/>
  <c r="E3076" i="21"/>
  <c r="E3075" i="21"/>
  <c r="E3074" i="21"/>
  <c r="E3073" i="21"/>
  <c r="E3072" i="21"/>
  <c r="E3071" i="21"/>
  <c r="E3070" i="21"/>
  <c r="E3069" i="21"/>
  <c r="E3068" i="21"/>
  <c r="E3067" i="21"/>
  <c r="E3066" i="21"/>
  <c r="E3065" i="21"/>
  <c r="E3064" i="21"/>
  <c r="E3063" i="21"/>
  <c r="E3062" i="21"/>
  <c r="E3061" i="21"/>
  <c r="E3060" i="21"/>
  <c r="E3059" i="21"/>
  <c r="E3058" i="21"/>
  <c r="E3057" i="21"/>
  <c r="E3056" i="21"/>
  <c r="E3055" i="21"/>
  <c r="E3054" i="21"/>
  <c r="E3053" i="21"/>
  <c r="E3052" i="21"/>
  <c r="E3051" i="21"/>
  <c r="E3050" i="21"/>
  <c r="E3049" i="21"/>
  <c r="E3048" i="21"/>
  <c r="E3047" i="21"/>
  <c r="E3046" i="21"/>
  <c r="E3045" i="21"/>
  <c r="E3044" i="21"/>
  <c r="E3043" i="21"/>
  <c r="E3042" i="21"/>
  <c r="E3041" i="21"/>
  <c r="E3040" i="21"/>
  <c r="E3039" i="21"/>
  <c r="E3038" i="21"/>
  <c r="E3037" i="21"/>
  <c r="E3036" i="21"/>
  <c r="E3035" i="21"/>
  <c r="E3034" i="21"/>
  <c r="E3033" i="21"/>
  <c r="E3032" i="21"/>
  <c r="E3031" i="21"/>
  <c r="E3030" i="21"/>
  <c r="E3029" i="21"/>
  <c r="E3028" i="21"/>
  <c r="E3027" i="21"/>
  <c r="E3026" i="21"/>
  <c r="E3025" i="21"/>
  <c r="E3024" i="21"/>
  <c r="E3023" i="21"/>
  <c r="E3022" i="21"/>
  <c r="E3021" i="21"/>
  <c r="E3020" i="21"/>
  <c r="E3019" i="21"/>
  <c r="E3018" i="21"/>
  <c r="E3017" i="21"/>
  <c r="E3016" i="21"/>
  <c r="E3015" i="21"/>
  <c r="E3014" i="21"/>
  <c r="E3013" i="21"/>
  <c r="E3012" i="21"/>
  <c r="E3011" i="21"/>
  <c r="E3010" i="21"/>
  <c r="E3009" i="21"/>
  <c r="E3008" i="21"/>
  <c r="E3007" i="21"/>
  <c r="E3006" i="21"/>
  <c r="E3005" i="21"/>
  <c r="E3004" i="21"/>
  <c r="E3003" i="21"/>
  <c r="E3002" i="21"/>
  <c r="E3001" i="21"/>
  <c r="E3000" i="21"/>
  <c r="E2999" i="21"/>
  <c r="E2998" i="21"/>
  <c r="E2997" i="21"/>
  <c r="E2996" i="21"/>
  <c r="E2995" i="21"/>
  <c r="E2994" i="21"/>
  <c r="E2993" i="21"/>
  <c r="E2992" i="21"/>
  <c r="E2991" i="21"/>
  <c r="E2990" i="21"/>
  <c r="E2989" i="21"/>
  <c r="E2988" i="21"/>
  <c r="E2987" i="21"/>
  <c r="E2986" i="21"/>
  <c r="E2985" i="21"/>
  <c r="E2984" i="21"/>
  <c r="E2983" i="21"/>
  <c r="E2982" i="21"/>
  <c r="E2981" i="21"/>
  <c r="E2980" i="21"/>
  <c r="E2979" i="21"/>
  <c r="E2978" i="21"/>
  <c r="E2977" i="21"/>
  <c r="E2976" i="21"/>
  <c r="F2975" i="21"/>
  <c r="E2975" i="21"/>
  <c r="E2974" i="21"/>
  <c r="E2973" i="21"/>
  <c r="E2972" i="21"/>
  <c r="E2971" i="21"/>
  <c r="E2970" i="21"/>
  <c r="E2969" i="21"/>
  <c r="E2968" i="21"/>
  <c r="E2967" i="21"/>
  <c r="E2966" i="21"/>
  <c r="E2965" i="21"/>
  <c r="E2964" i="21"/>
  <c r="E2963" i="21"/>
  <c r="E2962" i="21"/>
  <c r="E2961" i="21"/>
  <c r="E2960" i="21"/>
  <c r="E2959" i="21"/>
  <c r="E2958" i="21"/>
  <c r="E2957" i="21"/>
  <c r="E2956" i="21"/>
  <c r="E2955" i="21"/>
  <c r="E2954" i="21"/>
  <c r="E2953" i="21"/>
  <c r="E2952" i="21"/>
  <c r="E2951" i="21"/>
  <c r="E2950" i="21"/>
  <c r="E2949" i="21"/>
  <c r="E2948" i="21"/>
  <c r="F2947" i="21"/>
  <c r="E2947" i="21"/>
  <c r="E2946" i="21"/>
  <c r="E2945" i="21"/>
  <c r="E2944" i="21"/>
  <c r="E2943" i="21"/>
  <c r="E2942" i="21"/>
  <c r="E2941" i="21"/>
  <c r="E2940" i="21"/>
  <c r="E2939" i="21"/>
  <c r="E2938" i="21"/>
  <c r="E2937" i="21"/>
  <c r="E2936" i="21"/>
  <c r="E2935" i="21"/>
  <c r="E2934" i="21"/>
  <c r="E2933" i="21"/>
  <c r="E2932" i="21"/>
  <c r="E2931" i="21"/>
  <c r="E2930" i="21"/>
  <c r="E2929" i="21"/>
  <c r="E2928" i="21"/>
  <c r="E2927" i="21"/>
  <c r="E2926" i="21"/>
  <c r="E2925" i="21"/>
  <c r="E2924" i="21"/>
  <c r="E2923" i="21"/>
  <c r="E2922" i="21"/>
  <c r="E2921" i="21"/>
  <c r="E2920" i="21"/>
  <c r="E2919" i="21"/>
  <c r="E2918" i="21"/>
  <c r="E2917" i="21"/>
  <c r="E2916" i="21"/>
  <c r="E2915" i="21"/>
  <c r="E2914" i="21"/>
  <c r="E2913" i="21"/>
  <c r="E2912" i="21"/>
  <c r="F2911" i="21"/>
  <c r="E2911" i="21"/>
  <c r="E2910" i="21"/>
  <c r="E2909" i="21"/>
  <c r="E2908" i="21"/>
  <c r="E2907" i="21"/>
  <c r="E2906" i="21"/>
  <c r="E2905" i="21"/>
  <c r="E2904" i="21"/>
  <c r="E2903" i="21"/>
  <c r="E2902" i="21"/>
  <c r="E2901" i="21"/>
  <c r="E2900" i="21"/>
  <c r="E2899" i="21"/>
  <c r="E2898" i="21"/>
  <c r="E2897" i="21"/>
  <c r="E2896" i="21"/>
  <c r="E2895" i="21"/>
  <c r="E2894" i="21"/>
  <c r="E2893" i="21"/>
  <c r="E2892" i="21"/>
  <c r="E2891" i="21"/>
  <c r="E2890" i="21"/>
  <c r="E2889" i="21"/>
  <c r="E2888" i="21"/>
  <c r="E2887" i="21"/>
  <c r="E2886" i="21"/>
  <c r="E2885" i="21"/>
  <c r="E2884" i="21"/>
  <c r="E2883" i="21"/>
  <c r="E2882" i="21"/>
  <c r="E2881" i="21"/>
  <c r="E2880" i="21"/>
  <c r="E2879" i="21"/>
  <c r="E2878" i="21"/>
  <c r="E2877" i="21"/>
  <c r="E2876" i="21"/>
  <c r="E2875" i="21"/>
  <c r="E2874" i="21"/>
  <c r="E2873" i="21"/>
  <c r="E2872" i="21"/>
  <c r="E2871" i="21"/>
  <c r="E2870" i="21"/>
  <c r="E2869" i="21"/>
  <c r="E2868" i="21"/>
  <c r="E2867" i="21"/>
  <c r="E2866" i="21"/>
  <c r="E2865" i="21"/>
  <c r="E2864" i="21"/>
  <c r="E2863" i="21"/>
  <c r="E2862" i="21"/>
  <c r="E2861" i="21"/>
  <c r="E2860" i="21"/>
  <c r="E2859" i="21"/>
  <c r="E2858" i="21"/>
  <c r="E2857" i="21"/>
  <c r="E2856" i="21"/>
  <c r="E2855" i="21"/>
  <c r="F2854" i="21"/>
  <c r="E2854" i="21"/>
  <c r="E2853" i="21"/>
  <c r="E2852" i="21"/>
  <c r="E2851" i="21"/>
  <c r="E2850" i="21"/>
  <c r="E2849" i="21"/>
  <c r="F2848" i="21"/>
  <c r="E2848" i="21"/>
  <c r="E2847" i="21"/>
  <c r="E2846" i="21"/>
  <c r="E2845" i="21"/>
  <c r="E2844" i="21"/>
  <c r="E2843" i="21"/>
  <c r="E2842" i="21"/>
  <c r="E2841" i="21"/>
  <c r="E2840" i="21"/>
  <c r="E2839" i="21"/>
  <c r="E2838" i="21"/>
  <c r="E2837" i="21"/>
  <c r="E2836" i="21"/>
  <c r="E2835" i="21"/>
  <c r="E2834" i="21"/>
  <c r="E2833" i="21"/>
  <c r="E2832" i="21"/>
  <c r="E2831" i="21"/>
  <c r="E2830" i="21"/>
  <c r="E2829" i="21"/>
  <c r="E2828" i="21"/>
  <c r="E2827" i="21"/>
  <c r="E2826" i="21"/>
  <c r="E2825" i="21"/>
  <c r="E2824" i="21"/>
  <c r="E2823" i="21"/>
  <c r="E2822" i="21"/>
  <c r="E2821" i="21"/>
  <c r="E2820" i="21"/>
  <c r="E2819" i="21"/>
  <c r="E2818" i="21"/>
  <c r="E2817" i="21"/>
  <c r="E2816" i="21"/>
  <c r="E2815" i="21"/>
  <c r="E2814" i="21"/>
  <c r="E2813" i="21"/>
  <c r="E2812" i="21"/>
  <c r="E2811" i="21"/>
  <c r="E2810" i="21"/>
  <c r="E2809" i="21"/>
  <c r="E2808" i="21"/>
  <c r="E2807" i="21"/>
  <c r="E2806" i="21"/>
  <c r="E2805" i="21"/>
  <c r="E2804" i="21"/>
  <c r="E2803" i="21"/>
  <c r="E2802" i="21"/>
  <c r="E2801" i="21"/>
  <c r="E2800" i="21"/>
  <c r="E2799" i="21"/>
  <c r="E2798" i="21"/>
  <c r="E2797" i="21"/>
  <c r="E2796" i="21"/>
  <c r="E2795" i="21"/>
  <c r="E2794" i="21"/>
  <c r="E2793" i="21"/>
  <c r="E2792" i="21"/>
  <c r="E2791" i="21"/>
  <c r="E2790" i="21"/>
  <c r="E2789" i="21"/>
  <c r="E2788" i="21"/>
  <c r="E2787" i="21"/>
  <c r="F2786" i="21"/>
  <c r="E2786" i="21"/>
  <c r="E2785" i="21"/>
  <c r="E2784" i="21"/>
  <c r="E2783" i="21"/>
  <c r="E2782" i="21"/>
  <c r="E2781" i="21"/>
  <c r="E2780" i="21"/>
  <c r="E2779" i="21"/>
  <c r="E2778" i="21"/>
  <c r="E2777" i="21"/>
  <c r="E2776" i="21"/>
  <c r="E2775" i="21"/>
  <c r="F2774" i="21"/>
  <c r="E2774" i="21"/>
  <c r="E2773" i="21"/>
  <c r="E2772" i="21"/>
  <c r="E2771" i="21"/>
  <c r="E2770" i="21"/>
  <c r="E2769" i="21"/>
  <c r="E2768" i="21"/>
  <c r="E2767" i="21"/>
  <c r="E2766" i="21"/>
  <c r="F2765" i="21"/>
  <c r="E2765" i="21"/>
  <c r="E2764" i="21"/>
  <c r="E2763" i="21"/>
  <c r="E2762" i="21"/>
  <c r="E2761" i="21"/>
  <c r="E2760" i="21"/>
  <c r="E2759" i="21"/>
  <c r="E2758" i="21"/>
  <c r="E2757" i="21"/>
  <c r="E2756" i="21"/>
  <c r="E2755" i="21"/>
  <c r="E2754" i="21"/>
  <c r="E2753" i="21"/>
  <c r="E2752" i="21"/>
  <c r="E2751" i="21"/>
  <c r="E2750" i="21"/>
  <c r="E2749" i="21"/>
  <c r="E2748" i="21"/>
  <c r="E2747" i="21"/>
  <c r="E2746" i="21"/>
  <c r="E2745" i="21"/>
  <c r="E2744" i="21"/>
  <c r="E2743" i="21"/>
  <c r="F2742" i="21"/>
  <c r="E2742" i="21"/>
  <c r="E2741" i="21"/>
  <c r="E2740" i="21"/>
  <c r="E2739" i="21"/>
  <c r="E2738" i="21"/>
  <c r="E2737" i="21"/>
  <c r="E2736" i="21"/>
  <c r="E2735" i="21"/>
  <c r="E2734" i="21"/>
  <c r="E2733" i="21"/>
  <c r="E2732" i="21"/>
  <c r="E2731" i="21"/>
  <c r="E2730" i="21"/>
  <c r="E2729" i="21"/>
  <c r="E2728" i="21"/>
  <c r="E2727" i="21"/>
  <c r="E2726" i="21"/>
  <c r="E2725" i="21"/>
  <c r="E2724" i="21"/>
  <c r="E2723" i="21"/>
  <c r="E2722" i="21"/>
  <c r="E2721" i="21"/>
  <c r="E2720" i="21"/>
  <c r="E2719" i="21"/>
  <c r="E2718" i="21"/>
  <c r="E2717" i="21"/>
  <c r="E2716" i="21"/>
  <c r="E2715" i="21"/>
  <c r="E2714" i="21"/>
  <c r="E2713" i="21"/>
  <c r="E2712" i="21"/>
  <c r="E2711" i="21"/>
  <c r="E2710" i="21"/>
  <c r="E2709" i="21"/>
  <c r="E2708" i="21"/>
  <c r="E2707" i="21"/>
  <c r="E2706" i="21"/>
  <c r="E2705" i="21"/>
  <c r="E2704" i="21"/>
  <c r="E2703" i="21"/>
  <c r="E2702" i="21"/>
  <c r="E2701" i="21"/>
  <c r="E2700" i="21"/>
  <c r="E2699" i="21"/>
  <c r="E2698" i="21"/>
  <c r="E2697" i="21"/>
  <c r="E2696" i="21"/>
  <c r="E2695" i="21"/>
  <c r="E2694" i="21"/>
  <c r="E2693" i="21"/>
  <c r="E2692" i="21"/>
  <c r="E2691" i="21"/>
  <c r="E2690" i="21"/>
  <c r="E2689" i="21"/>
  <c r="E2688" i="21"/>
  <c r="E2687" i="21"/>
  <c r="E2686" i="21"/>
  <c r="E2685" i="21"/>
  <c r="E2684" i="21"/>
  <c r="E2683" i="21"/>
  <c r="E2682" i="21"/>
  <c r="E2681" i="21"/>
  <c r="E2680" i="21"/>
  <c r="E2679" i="21"/>
  <c r="E2678" i="21"/>
  <c r="E2677" i="21"/>
  <c r="E2676" i="21"/>
  <c r="E2675" i="21"/>
  <c r="E2674" i="21"/>
  <c r="E2673" i="21"/>
  <c r="E2672" i="21"/>
  <c r="E2671" i="21"/>
  <c r="E2670" i="21"/>
  <c r="E2669" i="21"/>
  <c r="E2668" i="21"/>
  <c r="E2667" i="21"/>
  <c r="E2666" i="21"/>
  <c r="E2665" i="21"/>
  <c r="E2664" i="21"/>
  <c r="E2663" i="21"/>
  <c r="E2662" i="21"/>
  <c r="E2661" i="21"/>
  <c r="E2660" i="21"/>
  <c r="E2659" i="21"/>
  <c r="E2658" i="21"/>
  <c r="E2657" i="21"/>
  <c r="E2656" i="21"/>
  <c r="E2655" i="21"/>
  <c r="E2654" i="21"/>
  <c r="E2653" i="21"/>
  <c r="E2652" i="21"/>
  <c r="E2651" i="21"/>
  <c r="E2650" i="21"/>
  <c r="E2649" i="21"/>
  <c r="E2648" i="21"/>
  <c r="E2647" i="21"/>
  <c r="E2646" i="21"/>
  <c r="E2645" i="21"/>
  <c r="E2644" i="21"/>
  <c r="E2643" i="21"/>
  <c r="E2642" i="21"/>
  <c r="E2641" i="21"/>
  <c r="E2640" i="21"/>
  <c r="E2639" i="21"/>
  <c r="E2638" i="21"/>
  <c r="E2637" i="21"/>
  <c r="E2636" i="21"/>
  <c r="E2635" i="21"/>
  <c r="E2634" i="21"/>
  <c r="E2633" i="21"/>
  <c r="E2632" i="21"/>
  <c r="E2631" i="21"/>
  <c r="E2630" i="21"/>
  <c r="E2629" i="21"/>
  <c r="E2628" i="21"/>
  <c r="E2627" i="21"/>
  <c r="E2626" i="21"/>
  <c r="E2625" i="21"/>
  <c r="E2624" i="21"/>
  <c r="E2623" i="21"/>
  <c r="E2622" i="21"/>
  <c r="E2621" i="21"/>
  <c r="E2620" i="21"/>
  <c r="E2619" i="21"/>
  <c r="E2618" i="21"/>
  <c r="E2617" i="21"/>
  <c r="E2616" i="21"/>
  <c r="E2615" i="21"/>
  <c r="E2614" i="21"/>
  <c r="E2613" i="21"/>
  <c r="E2612" i="21"/>
  <c r="E2611" i="21"/>
  <c r="E2610" i="21"/>
  <c r="E2609" i="21"/>
  <c r="E2608" i="21"/>
  <c r="E2607" i="21"/>
  <c r="E2606" i="21"/>
  <c r="E2605" i="21"/>
  <c r="E2604" i="21"/>
  <c r="E2603" i="21"/>
  <c r="E2602" i="21"/>
  <c r="E2601" i="21"/>
  <c r="E2600" i="21"/>
  <c r="E2599" i="21"/>
  <c r="E2598" i="21"/>
  <c r="E2597" i="21"/>
  <c r="E2596" i="21"/>
  <c r="E2595" i="21"/>
  <c r="E2594" i="21"/>
  <c r="E2593" i="21"/>
  <c r="E2592" i="21"/>
  <c r="E2591" i="21"/>
  <c r="E2590" i="21"/>
  <c r="E2589" i="21"/>
  <c r="E2588" i="21"/>
  <c r="E2587" i="21"/>
  <c r="E2586" i="21"/>
  <c r="E2585" i="21"/>
  <c r="E2584" i="21"/>
  <c r="E2583" i="21"/>
  <c r="E2582" i="21"/>
  <c r="E2581" i="21"/>
  <c r="E2580" i="21"/>
  <c r="E2579" i="21"/>
  <c r="E2578" i="21"/>
  <c r="F2577" i="21"/>
  <c r="E2577" i="21"/>
  <c r="E2576" i="21"/>
  <c r="E2575" i="21"/>
  <c r="E2574" i="21"/>
  <c r="E2573" i="21"/>
  <c r="E2572" i="21"/>
  <c r="E2571" i="21"/>
  <c r="E2570" i="21"/>
  <c r="E2569" i="21"/>
  <c r="E2568" i="21"/>
  <c r="E2567" i="21"/>
  <c r="E2566" i="21"/>
  <c r="E2565" i="21"/>
  <c r="E2564" i="21"/>
  <c r="E2563" i="21"/>
  <c r="E2562" i="21"/>
  <c r="E2561" i="21"/>
  <c r="E2560" i="21"/>
  <c r="E2559" i="21"/>
  <c r="E2558" i="21"/>
  <c r="E2557" i="21"/>
  <c r="E2556" i="21"/>
  <c r="E2555" i="21"/>
  <c r="E2554" i="21"/>
  <c r="E2553" i="21"/>
  <c r="E2552" i="21"/>
  <c r="E2551" i="21"/>
  <c r="E2550" i="21"/>
  <c r="E2549" i="21"/>
  <c r="E2548" i="21"/>
  <c r="E2547" i="21"/>
  <c r="F2546" i="21"/>
  <c r="E2546" i="21"/>
  <c r="E2545" i="21"/>
  <c r="E2544" i="21"/>
  <c r="E2543" i="21"/>
  <c r="E2542" i="21"/>
  <c r="E2541" i="21"/>
  <c r="E2540" i="21"/>
  <c r="E2539" i="21"/>
  <c r="F2538" i="21"/>
  <c r="E2538" i="21"/>
  <c r="E2537" i="21"/>
  <c r="E2536" i="21"/>
  <c r="E2535" i="21"/>
  <c r="F2534" i="21"/>
  <c r="E2534" i="21"/>
  <c r="E2533" i="21"/>
  <c r="E2532" i="21"/>
  <c r="E2531" i="21"/>
  <c r="E2530" i="21"/>
  <c r="E2529" i="21"/>
  <c r="E2528" i="21"/>
  <c r="E2527" i="21"/>
  <c r="E2526" i="21"/>
  <c r="E2525" i="21"/>
  <c r="E2524" i="21"/>
  <c r="E2523" i="21"/>
  <c r="E2522" i="21"/>
  <c r="E2521" i="21"/>
  <c r="E2520" i="21"/>
  <c r="E2519" i="21"/>
  <c r="E2518" i="21"/>
  <c r="E2517" i="21"/>
  <c r="E2516" i="21"/>
  <c r="E2515" i="21"/>
  <c r="E2514" i="21"/>
  <c r="E2513" i="21"/>
  <c r="E2512" i="21"/>
  <c r="E2511" i="21"/>
  <c r="E2510" i="21"/>
  <c r="E2509" i="21"/>
  <c r="E2508" i="21"/>
  <c r="E2507" i="21"/>
  <c r="E2506" i="21"/>
  <c r="E2505" i="21"/>
  <c r="E2504" i="21"/>
  <c r="E2503" i="21"/>
  <c r="E2502" i="21"/>
  <c r="E2501" i="21"/>
  <c r="E2500" i="21"/>
  <c r="E2499" i="21"/>
  <c r="E2498" i="21"/>
  <c r="E2497" i="21"/>
  <c r="F2496" i="21"/>
  <c r="E2496" i="21"/>
  <c r="E2495" i="21"/>
  <c r="E2494" i="21"/>
  <c r="E2493" i="21"/>
  <c r="E2492" i="21"/>
  <c r="E2491" i="21"/>
  <c r="E2490" i="21"/>
  <c r="E2489" i="21"/>
  <c r="E2488" i="21"/>
  <c r="E2487" i="21"/>
  <c r="E2486" i="21"/>
  <c r="E2485" i="21"/>
  <c r="E2484" i="21"/>
  <c r="E2483" i="21"/>
  <c r="E2482" i="21"/>
  <c r="E2481" i="21"/>
  <c r="E2480" i="21"/>
  <c r="E2479" i="21"/>
  <c r="E2478" i="21"/>
  <c r="E2477" i="21"/>
  <c r="E2476" i="21"/>
  <c r="E2475" i="21"/>
  <c r="E2474" i="21"/>
  <c r="E2473" i="21"/>
  <c r="E2472" i="21"/>
  <c r="E2471" i="21"/>
  <c r="E2470" i="21"/>
  <c r="E2469" i="21"/>
  <c r="E2468" i="21"/>
  <c r="E2467" i="21"/>
  <c r="E2466" i="21"/>
  <c r="E2465" i="21"/>
  <c r="E2464" i="21"/>
  <c r="E2463" i="21"/>
  <c r="E2462" i="21"/>
  <c r="E2461" i="21"/>
  <c r="E2460" i="21"/>
  <c r="E2459" i="21"/>
  <c r="E2458" i="21"/>
  <c r="E2457" i="21"/>
  <c r="E2456" i="21"/>
  <c r="E2455" i="21"/>
  <c r="E2454" i="21"/>
  <c r="E2453" i="21"/>
  <c r="E2452" i="21"/>
  <c r="E2451" i="21"/>
  <c r="E2450" i="21"/>
  <c r="E2449" i="21"/>
  <c r="E2448" i="21"/>
  <c r="E2447" i="21"/>
  <c r="E2446" i="21"/>
  <c r="E2445" i="21"/>
  <c r="E2444" i="21"/>
  <c r="E2443" i="21"/>
  <c r="E2442" i="21"/>
  <c r="E2441" i="21"/>
  <c r="E2440" i="21"/>
  <c r="E2439" i="21"/>
  <c r="E2438" i="21"/>
  <c r="E2437" i="21"/>
  <c r="E2436" i="21"/>
  <c r="E2435" i="21"/>
  <c r="E2434" i="21"/>
  <c r="E2433" i="21"/>
  <c r="E2432" i="21"/>
  <c r="E2431" i="21"/>
  <c r="E2430" i="21"/>
  <c r="E2429" i="21"/>
  <c r="E2428" i="21"/>
  <c r="E2427" i="21"/>
  <c r="E2426" i="21"/>
  <c r="E2425" i="21"/>
  <c r="E2424" i="21"/>
  <c r="F2423" i="21"/>
  <c r="E2423" i="21"/>
  <c r="E2422" i="21"/>
  <c r="E2421" i="21"/>
  <c r="E2420" i="21"/>
  <c r="E2419" i="21"/>
  <c r="E2418" i="21"/>
  <c r="E2417" i="21"/>
  <c r="E2416" i="21"/>
  <c r="F2415" i="21"/>
  <c r="E2415" i="21"/>
  <c r="E2414" i="21"/>
  <c r="E2413" i="21"/>
  <c r="E2412" i="21"/>
  <c r="E2411" i="21"/>
  <c r="E2410" i="21"/>
  <c r="E2409" i="21"/>
  <c r="E2408" i="21"/>
  <c r="E2407" i="21"/>
  <c r="E2406" i="21"/>
  <c r="E2405" i="21"/>
  <c r="E2404" i="21"/>
  <c r="E2403" i="21"/>
  <c r="E2402" i="21"/>
  <c r="F2401" i="21"/>
  <c r="E2401" i="21"/>
  <c r="E2400" i="21"/>
  <c r="E2399" i="21"/>
  <c r="E2398" i="21"/>
  <c r="E2397" i="21"/>
  <c r="F2396" i="21"/>
  <c r="E2396" i="21"/>
  <c r="E2395" i="21"/>
  <c r="E2394" i="21"/>
  <c r="E2393" i="21"/>
  <c r="E2392" i="21"/>
  <c r="E2391" i="21"/>
  <c r="E2390" i="21"/>
  <c r="E2389" i="21"/>
  <c r="E2388" i="21"/>
  <c r="E2387" i="21"/>
  <c r="E2386" i="21"/>
  <c r="E2385" i="21"/>
  <c r="E2384" i="21"/>
  <c r="E2383" i="21"/>
  <c r="E2382" i="21"/>
  <c r="E2381" i="21"/>
  <c r="E2380" i="21"/>
  <c r="E2379" i="21"/>
  <c r="E2378" i="21"/>
  <c r="E2377" i="21"/>
  <c r="E2376" i="21"/>
  <c r="E2375" i="21"/>
  <c r="E2374" i="21"/>
  <c r="E2373" i="21"/>
  <c r="E2372" i="21"/>
  <c r="E2371" i="21"/>
  <c r="E2370" i="21"/>
  <c r="E2369" i="21"/>
  <c r="E2368" i="21"/>
  <c r="E2367" i="21"/>
  <c r="E2366" i="21"/>
  <c r="E2365" i="21"/>
  <c r="E2364" i="21"/>
  <c r="E2363" i="21"/>
  <c r="E2362" i="21"/>
  <c r="E2361" i="21"/>
  <c r="E2360" i="21"/>
  <c r="E2359" i="21"/>
  <c r="E2358" i="21"/>
  <c r="E2357" i="21"/>
  <c r="E2356" i="21"/>
  <c r="E2355" i="21"/>
  <c r="E2354" i="21"/>
  <c r="E2353" i="21"/>
  <c r="E2352" i="21"/>
  <c r="E2351" i="21"/>
  <c r="E2350" i="21"/>
  <c r="E2349" i="21"/>
  <c r="E2348" i="21"/>
  <c r="E2347" i="21"/>
  <c r="E2346" i="21"/>
  <c r="E2345" i="21"/>
  <c r="E2344" i="21"/>
  <c r="E2343" i="21"/>
  <c r="E2342" i="21"/>
  <c r="E2341" i="21"/>
  <c r="E2340" i="21"/>
  <c r="E2339" i="21"/>
  <c r="E2338" i="21"/>
  <c r="E2337" i="21"/>
  <c r="E2336" i="21"/>
  <c r="E2335" i="21"/>
  <c r="E2334" i="21"/>
  <c r="E2333" i="21"/>
  <c r="E2332" i="21"/>
  <c r="E2331" i="21"/>
  <c r="E2330" i="21"/>
  <c r="E2329" i="21"/>
  <c r="E2328" i="21"/>
  <c r="E2327" i="21"/>
  <c r="E2326" i="21"/>
  <c r="E2325" i="21"/>
  <c r="E2324" i="21"/>
  <c r="E2323" i="21"/>
  <c r="E2322" i="21"/>
  <c r="E2321" i="21"/>
  <c r="E2320" i="21"/>
  <c r="E2319" i="21"/>
  <c r="E2318" i="21"/>
  <c r="E2317" i="21"/>
  <c r="E2316" i="21"/>
  <c r="E2315" i="21"/>
  <c r="E2314" i="21"/>
  <c r="E2313" i="21"/>
  <c r="E2312" i="21"/>
  <c r="E2311" i="21"/>
  <c r="E2310" i="21"/>
  <c r="E2309" i="21"/>
  <c r="E2308" i="21"/>
  <c r="E2307" i="21"/>
  <c r="E2306" i="21"/>
  <c r="E2305" i="21"/>
  <c r="E2304" i="21"/>
  <c r="E2303" i="21"/>
  <c r="E2302" i="21"/>
  <c r="E2301" i="21"/>
  <c r="E2300" i="21"/>
  <c r="E2299" i="21"/>
  <c r="E2298" i="21"/>
  <c r="E2297" i="21"/>
  <c r="E2296" i="21"/>
  <c r="E2295" i="21"/>
  <c r="E2294" i="21"/>
  <c r="E2293" i="21"/>
  <c r="E2292" i="21"/>
  <c r="E2291" i="21"/>
  <c r="E2290" i="21"/>
  <c r="E2289" i="21"/>
  <c r="E2288" i="21"/>
  <c r="E2287" i="21"/>
  <c r="E2286" i="21"/>
  <c r="E2285" i="21"/>
  <c r="E2284" i="21"/>
  <c r="E2283" i="21"/>
  <c r="E2282" i="21"/>
  <c r="E2281" i="21"/>
  <c r="E2280" i="21"/>
  <c r="E2279" i="21"/>
  <c r="E2278" i="21"/>
  <c r="E2277" i="21"/>
  <c r="E2276" i="21"/>
  <c r="E2275" i="21"/>
  <c r="E2274" i="21"/>
  <c r="E2273" i="21"/>
  <c r="E2272" i="21"/>
  <c r="E2271" i="21"/>
  <c r="E2270" i="21"/>
  <c r="E2269" i="21"/>
  <c r="E2268" i="21"/>
  <c r="E2267" i="21"/>
  <c r="E2266" i="21"/>
  <c r="E2265" i="21"/>
  <c r="E2264" i="21"/>
  <c r="E2263" i="21"/>
  <c r="E2262" i="21"/>
  <c r="E2261" i="21"/>
  <c r="E2260" i="21"/>
  <c r="E2259" i="21"/>
  <c r="E2258" i="21"/>
  <c r="E2257" i="21"/>
  <c r="E2256" i="21"/>
  <c r="E2255" i="21"/>
  <c r="E2254" i="21"/>
  <c r="E2253" i="21"/>
  <c r="E2252" i="21"/>
  <c r="E2251" i="21"/>
  <c r="E2250" i="21"/>
  <c r="F2249" i="21"/>
  <c r="E2249" i="21"/>
  <c r="E2248" i="21"/>
  <c r="E2247" i="21"/>
  <c r="E2246" i="21"/>
  <c r="E2245" i="21"/>
  <c r="E2244" i="21"/>
  <c r="E2243" i="21"/>
  <c r="E2242" i="21"/>
  <c r="E2241" i="21"/>
  <c r="E2240" i="21"/>
  <c r="E2239" i="21"/>
  <c r="E2238" i="21"/>
  <c r="E2237" i="21"/>
  <c r="E2236" i="21"/>
  <c r="E2235" i="21"/>
  <c r="E2234" i="21"/>
  <c r="E2233" i="21"/>
  <c r="E2232" i="21"/>
  <c r="E2231" i="21"/>
  <c r="E2230" i="21"/>
  <c r="E2229" i="21"/>
  <c r="E2228" i="21"/>
  <c r="E2227" i="21"/>
  <c r="E2226" i="21"/>
  <c r="E2225" i="21"/>
  <c r="E2224" i="21"/>
  <c r="E2223" i="21"/>
  <c r="E2222" i="21"/>
  <c r="E2221" i="21"/>
  <c r="E2220" i="21"/>
  <c r="E2219" i="21"/>
  <c r="E2218" i="21"/>
  <c r="E2217" i="21"/>
  <c r="E2216" i="21"/>
  <c r="E2215" i="21"/>
  <c r="E2214" i="21"/>
  <c r="E2213" i="21"/>
  <c r="E2212" i="21"/>
  <c r="E2211" i="21"/>
  <c r="E2210" i="21"/>
  <c r="E2209" i="21"/>
  <c r="E2208" i="21"/>
  <c r="E2207" i="21"/>
  <c r="E2206" i="21"/>
  <c r="E2205" i="21"/>
  <c r="E2204" i="21"/>
  <c r="E2203" i="21"/>
  <c r="E2202" i="21"/>
  <c r="E2201" i="21"/>
  <c r="E2200" i="21"/>
  <c r="E2199" i="21"/>
  <c r="E2198" i="21"/>
  <c r="E2197" i="21"/>
  <c r="E2196" i="21"/>
  <c r="E2195" i="21"/>
  <c r="E2194" i="21"/>
  <c r="E2193" i="21"/>
  <c r="E2192" i="21"/>
  <c r="E2191" i="21"/>
  <c r="E2190" i="21"/>
  <c r="E2189" i="21"/>
  <c r="E2188" i="21"/>
  <c r="E2187" i="21"/>
  <c r="E2186" i="21"/>
  <c r="E2185" i="21"/>
  <c r="E2184" i="21"/>
  <c r="E2183" i="21"/>
  <c r="E2182" i="21"/>
  <c r="E2181" i="21"/>
  <c r="E2180" i="21"/>
  <c r="E2179" i="21"/>
  <c r="E2178" i="21"/>
  <c r="E2177" i="21"/>
  <c r="E2176" i="21"/>
  <c r="E2175" i="21"/>
  <c r="E2174" i="21"/>
  <c r="E2173" i="21"/>
  <c r="E2172" i="21"/>
  <c r="E2171" i="21"/>
  <c r="E2170" i="21"/>
  <c r="E2169" i="21"/>
  <c r="E2168" i="21"/>
  <c r="E2167" i="21"/>
  <c r="E2166" i="21"/>
  <c r="E2165" i="21"/>
  <c r="E2164" i="21"/>
  <c r="E2163" i="21"/>
  <c r="E2162" i="21"/>
  <c r="E2161" i="21"/>
  <c r="E2160" i="21"/>
  <c r="E2159" i="21"/>
  <c r="E2158" i="21"/>
  <c r="E2157" i="21"/>
  <c r="E2156" i="21"/>
  <c r="E2155" i="21"/>
  <c r="E2154" i="21"/>
  <c r="E2153" i="21"/>
  <c r="E2152" i="21"/>
  <c r="E2151" i="21"/>
  <c r="E2150" i="21"/>
  <c r="E2149" i="21"/>
  <c r="E2148" i="21"/>
  <c r="E2147" i="21"/>
  <c r="E2146" i="21"/>
  <c r="E2145" i="21"/>
  <c r="E2144" i="21"/>
  <c r="E2143" i="21"/>
  <c r="E2142" i="21"/>
  <c r="E2141" i="21"/>
  <c r="E2140" i="21"/>
  <c r="E2139" i="21"/>
  <c r="E2138" i="21"/>
  <c r="E2137" i="21"/>
  <c r="E2136" i="21"/>
  <c r="F2135" i="21"/>
  <c r="E2135" i="21"/>
  <c r="E2134" i="21"/>
  <c r="F2133" i="21"/>
  <c r="E2133" i="21"/>
  <c r="E2132" i="21"/>
  <c r="E2131" i="21"/>
  <c r="E2130" i="21"/>
  <c r="E2129" i="21"/>
  <c r="E2128" i="21"/>
  <c r="E2127" i="21"/>
  <c r="E2126" i="21"/>
  <c r="F2125" i="21"/>
  <c r="E2125" i="21"/>
  <c r="E2124" i="21"/>
  <c r="E2123" i="21"/>
  <c r="E2122" i="21"/>
  <c r="E2121" i="21"/>
  <c r="E2120" i="21"/>
  <c r="E2119" i="21"/>
  <c r="E2118" i="21"/>
  <c r="E2117" i="21"/>
  <c r="E2116" i="21"/>
  <c r="E2115" i="21"/>
  <c r="E2114" i="21"/>
  <c r="E2113" i="21"/>
  <c r="E2112" i="21"/>
  <c r="E2111" i="21"/>
  <c r="E2110" i="21"/>
  <c r="E2109" i="21"/>
  <c r="E2108" i="21"/>
  <c r="E2107" i="21"/>
  <c r="E2106" i="21"/>
  <c r="E2105" i="21"/>
  <c r="E2104" i="21"/>
  <c r="E2103" i="21"/>
  <c r="E2102" i="21"/>
  <c r="E2101" i="21"/>
  <c r="E2100" i="21"/>
  <c r="E2099" i="21"/>
  <c r="E2098" i="21"/>
  <c r="E2097" i="21"/>
  <c r="E2096" i="21"/>
  <c r="E2095" i="21"/>
  <c r="F2094" i="21"/>
  <c r="E2094" i="21"/>
  <c r="E2093" i="21"/>
  <c r="E2092" i="21"/>
  <c r="E2091" i="21"/>
  <c r="E2090" i="21"/>
  <c r="E2089" i="21"/>
  <c r="E2088" i="21"/>
  <c r="E2087" i="21"/>
  <c r="E2086" i="21"/>
  <c r="E2085" i="21"/>
  <c r="E2084" i="21"/>
  <c r="F2083" i="21"/>
  <c r="E2083" i="21"/>
  <c r="E2082" i="21"/>
  <c r="E2081" i="21"/>
  <c r="E2080" i="21"/>
  <c r="E2079" i="21"/>
  <c r="E2078" i="21"/>
  <c r="E2077" i="21"/>
  <c r="E2076" i="21"/>
  <c r="E2075" i="21"/>
  <c r="F2074" i="21"/>
  <c r="E2074" i="21"/>
  <c r="E2073" i="21"/>
  <c r="F2072" i="21"/>
  <c r="E2072" i="21"/>
  <c r="F2071" i="21"/>
  <c r="E2071" i="21"/>
  <c r="E2070" i="21"/>
  <c r="E2069" i="21"/>
  <c r="E2068" i="21"/>
  <c r="E2067" i="21"/>
  <c r="E2066" i="21"/>
  <c r="E2065" i="21"/>
  <c r="E2064" i="21"/>
  <c r="E2063" i="21"/>
  <c r="E2062" i="21"/>
  <c r="E2061" i="21"/>
  <c r="E2060" i="21"/>
  <c r="E2059" i="21"/>
  <c r="E2058" i="21"/>
  <c r="E2057" i="21"/>
  <c r="E2056" i="21"/>
  <c r="E2055" i="21"/>
  <c r="E2054" i="21"/>
  <c r="E2053" i="21"/>
  <c r="E2052" i="21"/>
  <c r="E2051" i="21"/>
  <c r="E2050" i="21"/>
  <c r="E2049" i="21"/>
  <c r="E2048" i="21"/>
  <c r="E2047" i="21"/>
  <c r="E2046" i="21"/>
  <c r="E2045" i="21"/>
  <c r="E2044" i="21"/>
  <c r="E2043" i="21"/>
  <c r="E2042" i="21"/>
  <c r="E2041" i="21"/>
  <c r="E2040" i="21"/>
  <c r="E2039" i="21"/>
  <c r="E2038" i="21"/>
  <c r="E2037" i="21"/>
  <c r="E2036" i="21"/>
  <c r="F2035" i="21"/>
  <c r="E2035" i="21"/>
  <c r="E2034" i="21"/>
  <c r="E2033" i="21"/>
  <c r="E2032" i="21"/>
  <c r="E2031" i="21"/>
  <c r="E2030" i="21"/>
  <c r="E2029" i="21"/>
  <c r="E2028" i="21"/>
  <c r="F2027" i="21"/>
  <c r="E2027" i="21"/>
  <c r="E2026" i="21"/>
  <c r="E2025" i="21"/>
  <c r="E2024" i="21"/>
  <c r="E2023" i="21"/>
  <c r="E2022" i="21"/>
  <c r="E2021" i="21"/>
  <c r="E2020" i="21"/>
  <c r="E2019" i="21"/>
  <c r="E2018" i="21"/>
  <c r="F2017" i="21"/>
  <c r="E2017" i="21"/>
  <c r="E2016" i="21"/>
  <c r="E2015" i="21"/>
  <c r="E2014" i="21"/>
  <c r="E2013" i="21"/>
  <c r="E2012" i="21"/>
  <c r="E2011" i="21"/>
  <c r="E2010" i="21"/>
  <c r="E2009" i="21"/>
  <c r="E2008" i="21"/>
  <c r="E2007" i="21"/>
  <c r="E2006" i="21"/>
  <c r="E2005" i="21"/>
  <c r="E2004" i="21"/>
  <c r="E2003" i="21"/>
  <c r="E2002" i="21"/>
  <c r="E2001" i="21"/>
  <c r="E2000" i="21"/>
  <c r="E1999" i="21"/>
  <c r="E1998" i="21"/>
  <c r="E1997" i="21"/>
  <c r="E1996" i="21"/>
  <c r="E1995" i="21"/>
  <c r="E1994" i="21"/>
  <c r="E1993" i="21"/>
  <c r="E1992" i="21"/>
  <c r="E1991" i="21"/>
  <c r="E1990" i="21"/>
  <c r="E1989" i="21"/>
  <c r="E1988" i="21"/>
  <c r="E1987" i="21"/>
  <c r="E1986" i="21"/>
  <c r="E1985" i="21"/>
  <c r="E1984" i="21"/>
  <c r="E1983" i="21"/>
  <c r="E1982" i="21"/>
  <c r="E1981" i="21"/>
  <c r="E1980" i="21"/>
  <c r="E1979" i="21"/>
  <c r="E1978" i="21"/>
  <c r="E1977" i="21"/>
  <c r="E1976" i="21"/>
  <c r="E1975" i="21"/>
  <c r="E1974" i="21"/>
  <c r="E1973" i="21"/>
  <c r="E1972" i="21"/>
  <c r="E1971" i="21"/>
  <c r="E1970" i="21"/>
  <c r="E1969" i="21"/>
  <c r="E1968" i="21"/>
  <c r="E1967" i="21"/>
  <c r="E1966" i="21"/>
  <c r="E1965" i="21"/>
  <c r="E1964" i="21"/>
  <c r="E1963" i="21"/>
  <c r="E1962" i="21"/>
  <c r="E1961" i="21"/>
  <c r="E1960" i="21"/>
  <c r="E1959" i="21"/>
  <c r="E1958" i="21"/>
  <c r="E1957" i="21"/>
  <c r="E1956" i="21"/>
  <c r="E1955" i="21"/>
  <c r="E1954" i="21"/>
  <c r="E1953" i="21"/>
  <c r="E1952" i="21"/>
  <c r="E1951" i="21"/>
  <c r="E1950" i="21"/>
  <c r="E1949" i="21"/>
  <c r="E1948" i="21"/>
  <c r="E1947" i="21"/>
  <c r="E1946" i="21"/>
  <c r="E1945" i="21"/>
  <c r="E1944" i="21"/>
  <c r="E1943" i="21"/>
  <c r="E1942" i="21"/>
  <c r="E1941" i="21"/>
  <c r="E1940" i="21"/>
  <c r="E1939" i="21"/>
  <c r="E1938" i="21"/>
  <c r="F1937" i="21"/>
  <c r="E1937" i="21"/>
  <c r="F1936" i="21"/>
  <c r="E1936" i="21"/>
  <c r="E1935" i="21"/>
  <c r="E1934" i="21"/>
  <c r="E1933" i="21"/>
  <c r="E1932" i="21"/>
  <c r="E1931" i="21"/>
  <c r="E1930" i="21"/>
  <c r="E1929" i="21"/>
  <c r="E1928" i="21"/>
  <c r="E1927" i="21"/>
  <c r="E1926" i="21"/>
  <c r="E1925" i="21"/>
  <c r="E1924" i="21"/>
  <c r="E1923" i="21"/>
  <c r="E1922" i="21"/>
  <c r="E1921" i="21"/>
  <c r="E1920" i="21"/>
  <c r="E1919" i="21"/>
  <c r="E1918" i="21"/>
  <c r="E1917" i="21"/>
  <c r="E1916" i="21"/>
  <c r="E1915" i="21"/>
  <c r="E1914" i="21"/>
  <c r="E1913" i="21"/>
  <c r="E1912" i="21"/>
  <c r="E1911" i="21"/>
  <c r="E1910" i="21"/>
  <c r="E1909" i="21"/>
  <c r="F1908" i="21"/>
  <c r="E1908" i="21"/>
  <c r="E1907" i="21"/>
  <c r="E1906" i="21"/>
  <c r="E1905" i="21"/>
  <c r="E1904" i="21"/>
  <c r="E1903" i="21"/>
  <c r="E1902" i="21"/>
  <c r="E1901" i="21"/>
  <c r="E1900" i="21"/>
  <c r="E1899" i="21"/>
  <c r="E1898" i="21"/>
  <c r="E1897" i="21"/>
  <c r="E1896" i="21"/>
  <c r="E1895" i="21"/>
  <c r="E1894" i="21"/>
  <c r="E1893" i="21"/>
  <c r="E1892" i="21"/>
  <c r="E1891" i="21"/>
  <c r="E1890" i="21"/>
  <c r="E1889" i="21"/>
  <c r="E1888" i="21"/>
  <c r="E1887" i="21"/>
  <c r="E1886" i="21"/>
  <c r="E1885" i="21"/>
  <c r="E1884" i="21"/>
  <c r="E1883" i="21"/>
  <c r="E1882" i="21"/>
  <c r="E1881" i="21"/>
  <c r="E1880" i="21"/>
  <c r="E1879" i="21"/>
  <c r="E1878" i="21"/>
  <c r="E1877" i="21"/>
  <c r="E1876" i="21"/>
  <c r="E1875" i="21"/>
  <c r="E1874" i="21"/>
  <c r="E1873" i="21"/>
  <c r="E1872" i="21"/>
  <c r="E1871" i="21"/>
  <c r="E1870" i="21"/>
  <c r="E1869" i="21"/>
  <c r="E1868" i="21"/>
  <c r="E1867" i="21"/>
  <c r="E1866" i="21"/>
  <c r="E1865" i="21"/>
  <c r="E1864" i="21"/>
  <c r="E1863" i="21"/>
  <c r="E1862" i="21"/>
  <c r="E1861" i="21"/>
  <c r="E1860" i="21"/>
  <c r="E1859" i="21"/>
  <c r="E1858" i="21"/>
  <c r="E1857" i="21"/>
  <c r="E1856" i="21"/>
  <c r="E1855" i="21"/>
  <c r="E1854" i="21"/>
  <c r="E1853" i="21"/>
  <c r="E1852" i="21"/>
  <c r="E1851" i="21"/>
  <c r="E1850" i="21"/>
  <c r="E1849" i="21"/>
  <c r="E1848" i="21"/>
  <c r="E1847" i="21"/>
  <c r="E1846" i="21"/>
  <c r="E1845" i="21"/>
  <c r="E1844" i="21"/>
  <c r="E1843" i="21"/>
  <c r="E1842" i="21"/>
  <c r="F1841" i="21"/>
  <c r="E1841" i="21"/>
  <c r="F1840" i="21"/>
  <c r="E1840" i="21"/>
  <c r="E1839" i="21"/>
  <c r="E1838" i="21"/>
  <c r="E1837" i="21"/>
  <c r="E1836" i="21"/>
  <c r="E1835" i="21"/>
  <c r="E1834" i="21"/>
  <c r="F1833" i="21"/>
  <c r="E1833" i="21"/>
  <c r="F1832" i="21"/>
  <c r="E1832" i="21"/>
  <c r="E1831" i="21"/>
  <c r="E1830" i="21"/>
  <c r="E1829" i="21"/>
  <c r="E1828" i="21"/>
  <c r="E1827" i="21"/>
  <c r="E1826" i="21"/>
  <c r="E1825" i="21"/>
  <c r="E1824" i="21"/>
  <c r="E1823" i="21"/>
  <c r="E1822" i="21"/>
  <c r="E1821" i="21"/>
  <c r="E1820" i="21"/>
  <c r="E1819" i="21"/>
  <c r="E1818" i="21"/>
  <c r="E1817" i="21"/>
  <c r="E1816" i="21"/>
  <c r="E1815" i="21"/>
  <c r="E1814" i="21"/>
  <c r="E1813" i="21"/>
  <c r="E1812" i="21"/>
  <c r="E1811" i="21"/>
  <c r="E1810" i="21"/>
  <c r="E1809" i="21"/>
  <c r="E1808" i="21"/>
  <c r="E1807" i="21"/>
  <c r="E1806" i="21"/>
  <c r="E1805" i="21"/>
  <c r="E1804" i="21"/>
  <c r="E1803" i="21"/>
  <c r="E1802" i="21"/>
  <c r="E1801" i="21"/>
  <c r="E1800" i="21"/>
  <c r="E1799" i="21"/>
  <c r="E1798" i="21"/>
  <c r="E1797" i="21"/>
  <c r="E1796" i="21"/>
  <c r="E1795" i="21"/>
  <c r="E1794" i="21"/>
  <c r="E1793" i="21"/>
  <c r="E1792" i="21"/>
  <c r="E1791" i="21"/>
  <c r="E1790" i="21"/>
  <c r="E1789" i="21"/>
  <c r="E1788" i="21"/>
  <c r="E1787" i="21"/>
  <c r="E1786" i="21"/>
  <c r="E1785" i="21"/>
  <c r="E1784" i="21"/>
  <c r="E1783" i="21"/>
  <c r="E1782" i="21"/>
  <c r="E1781" i="21"/>
  <c r="E1780" i="21"/>
  <c r="E1779" i="21"/>
  <c r="E1778" i="21"/>
  <c r="E1777" i="21"/>
  <c r="E1776" i="21"/>
  <c r="E1775" i="21"/>
  <c r="E1774" i="21"/>
  <c r="E1773" i="21"/>
  <c r="E1772" i="21"/>
  <c r="E1771" i="21"/>
  <c r="E1770" i="21"/>
  <c r="E1769" i="21"/>
  <c r="E1768" i="21"/>
  <c r="E1767" i="21"/>
  <c r="E1766" i="21"/>
  <c r="E1765" i="21"/>
  <c r="E1764" i="21"/>
  <c r="E1763" i="21"/>
  <c r="E1762" i="21"/>
  <c r="E1761" i="21"/>
  <c r="E1760" i="21"/>
  <c r="E1759" i="21"/>
  <c r="E1758" i="21"/>
  <c r="E1757" i="21"/>
  <c r="E1756" i="21"/>
  <c r="E1755" i="21"/>
  <c r="E1754" i="21"/>
  <c r="E1753" i="21"/>
  <c r="E1752" i="21"/>
  <c r="E1751" i="21"/>
  <c r="E1750" i="21"/>
  <c r="E1749" i="21"/>
  <c r="E1748" i="21"/>
  <c r="E1747" i="21"/>
  <c r="E1746" i="21"/>
  <c r="E1745" i="21"/>
  <c r="E1744" i="21"/>
  <c r="E1743" i="21"/>
  <c r="E1742" i="21"/>
  <c r="E1741" i="21"/>
  <c r="E1740" i="21"/>
  <c r="E1739" i="21"/>
  <c r="E1738" i="21"/>
  <c r="E1737" i="21"/>
  <c r="E1736" i="21"/>
  <c r="E1735" i="21"/>
  <c r="E1734" i="21"/>
  <c r="E1733" i="21"/>
  <c r="E1732" i="21"/>
  <c r="E1731" i="21"/>
  <c r="E1730" i="21"/>
  <c r="E1729" i="21"/>
  <c r="E1728" i="21"/>
  <c r="E1727" i="21"/>
  <c r="E1726" i="21"/>
  <c r="E1725" i="21"/>
  <c r="E1724" i="21"/>
  <c r="E1723" i="21"/>
  <c r="E1722" i="21"/>
  <c r="E1721" i="21"/>
  <c r="E1720" i="21"/>
  <c r="E1719" i="21"/>
  <c r="E1718" i="21"/>
  <c r="E1717" i="21"/>
  <c r="E1716" i="21"/>
  <c r="E1715" i="21"/>
  <c r="E1714" i="21"/>
  <c r="E1713" i="21"/>
  <c r="E1712" i="21"/>
  <c r="E1711" i="21"/>
  <c r="E1710" i="21"/>
  <c r="E1709" i="21"/>
  <c r="E1708" i="21"/>
  <c r="E1707" i="21"/>
  <c r="E1706" i="21"/>
  <c r="E1705" i="21"/>
  <c r="E1704" i="21"/>
  <c r="E1703" i="21"/>
  <c r="E1702" i="21"/>
  <c r="E1701" i="21"/>
  <c r="E1700" i="21"/>
  <c r="E1699" i="21"/>
  <c r="E1698" i="21"/>
  <c r="E1697" i="21"/>
  <c r="E1696" i="21"/>
  <c r="E1695" i="21"/>
  <c r="E1694" i="21"/>
  <c r="E1693" i="21"/>
  <c r="E1692" i="21"/>
  <c r="E1691" i="21"/>
  <c r="E1690" i="21"/>
  <c r="E1689" i="21"/>
  <c r="E1688" i="21"/>
  <c r="E1687" i="21"/>
  <c r="E1686" i="21"/>
  <c r="E1685" i="21"/>
  <c r="E1684" i="21"/>
  <c r="E1683" i="21"/>
  <c r="E1682" i="21"/>
  <c r="E1681" i="21"/>
  <c r="E1680" i="21"/>
  <c r="E1679" i="21"/>
  <c r="E1678" i="21"/>
  <c r="E1677" i="21"/>
  <c r="E1676" i="21"/>
  <c r="E1675" i="21"/>
  <c r="E1674" i="21"/>
  <c r="E1673" i="21"/>
  <c r="E1672" i="21"/>
  <c r="E1671" i="21"/>
  <c r="E1670" i="21"/>
  <c r="E1669" i="21"/>
  <c r="F1668" i="21"/>
  <c r="E1668" i="21"/>
  <c r="E1667" i="21"/>
  <c r="F1666" i="21"/>
  <c r="E1666" i="21"/>
  <c r="E1665" i="21"/>
  <c r="E1664" i="21"/>
  <c r="E1663" i="21"/>
  <c r="E1662" i="21"/>
  <c r="E1661" i="21"/>
  <c r="E1660" i="21"/>
  <c r="E1659" i="21"/>
  <c r="E1658" i="21"/>
  <c r="E1657" i="21"/>
  <c r="E1656" i="21"/>
  <c r="E1655" i="21"/>
  <c r="E1654" i="21"/>
  <c r="E1653" i="21"/>
  <c r="E1652" i="21"/>
  <c r="E1651" i="21"/>
  <c r="E1650" i="21"/>
  <c r="E1649" i="21"/>
  <c r="E1648" i="21"/>
  <c r="E1647" i="21"/>
  <c r="E1646" i="21"/>
  <c r="E1645" i="21"/>
  <c r="E1644" i="21"/>
  <c r="E1643" i="21"/>
  <c r="E1642" i="21"/>
  <c r="E1641" i="21"/>
  <c r="E1640" i="21"/>
  <c r="E1639" i="21"/>
  <c r="E1638" i="21"/>
  <c r="E1637" i="21"/>
  <c r="E1636" i="21"/>
  <c r="E1635" i="21"/>
  <c r="E1634" i="21"/>
  <c r="E1633" i="21"/>
  <c r="E1632" i="21"/>
  <c r="E1631" i="21"/>
  <c r="E1630" i="21"/>
  <c r="E1629" i="21"/>
  <c r="F1628" i="21"/>
  <c r="E1628" i="21"/>
  <c r="E1627" i="21"/>
  <c r="E1626" i="21"/>
  <c r="E1625" i="21"/>
  <c r="E1624" i="21"/>
  <c r="E1623" i="21"/>
  <c r="E1622" i="21"/>
  <c r="E1621" i="21"/>
  <c r="E1620" i="21"/>
  <c r="E1619" i="21"/>
  <c r="E1618" i="21"/>
  <c r="E1617" i="21"/>
  <c r="E1616" i="21"/>
  <c r="E1615" i="21"/>
  <c r="E1614" i="21"/>
  <c r="E1613" i="21"/>
  <c r="E1612" i="21"/>
  <c r="E1611" i="21"/>
  <c r="E1610" i="21"/>
  <c r="E1609" i="21"/>
  <c r="E1608" i="21"/>
  <c r="E1607" i="21"/>
  <c r="E1606" i="21"/>
  <c r="E1605" i="21"/>
  <c r="E1604" i="21"/>
  <c r="E1603" i="21"/>
  <c r="E1602" i="21"/>
  <c r="E1601" i="21"/>
  <c r="E1600" i="21"/>
  <c r="E1599" i="21"/>
  <c r="E1598" i="21"/>
  <c r="E1597" i="21"/>
  <c r="E1596" i="21"/>
  <c r="E1595" i="21"/>
  <c r="E1594" i="21"/>
  <c r="E1593" i="21"/>
  <c r="E1592" i="21"/>
  <c r="E1591" i="21"/>
  <c r="E1590" i="21"/>
  <c r="E1589" i="21"/>
  <c r="E1588" i="21"/>
  <c r="E1587" i="21"/>
  <c r="E1586" i="21"/>
  <c r="E1585" i="21"/>
  <c r="E1584" i="21"/>
  <c r="E1583" i="21"/>
  <c r="E1582" i="21"/>
  <c r="E1581" i="21"/>
  <c r="E1580" i="21"/>
  <c r="E1579" i="21"/>
  <c r="E1578" i="21"/>
  <c r="E1577" i="21"/>
  <c r="E1576" i="21"/>
  <c r="E1575" i="21"/>
  <c r="E1574" i="21"/>
  <c r="E1573" i="21"/>
  <c r="E1572" i="21"/>
  <c r="E1571" i="21"/>
  <c r="E1570" i="21"/>
  <c r="E1569" i="21"/>
  <c r="E1568" i="21"/>
  <c r="E1567" i="21"/>
  <c r="E1566" i="21"/>
  <c r="E1565" i="21"/>
  <c r="E1564" i="21"/>
  <c r="E1563" i="21"/>
  <c r="E1562" i="21"/>
  <c r="E1561" i="21"/>
  <c r="E1560" i="21"/>
  <c r="E1559" i="21"/>
  <c r="E1558" i="21"/>
  <c r="E1557" i="21"/>
  <c r="E1556" i="21"/>
  <c r="E1555" i="21"/>
  <c r="E1554" i="21"/>
  <c r="E1553" i="21"/>
  <c r="E1552" i="21"/>
  <c r="E1551" i="21"/>
  <c r="E1550" i="21"/>
  <c r="E1549" i="21"/>
  <c r="E1548" i="21"/>
  <c r="E1547" i="21"/>
  <c r="E1546" i="21"/>
  <c r="E1545" i="21"/>
  <c r="E1544" i="21"/>
  <c r="E1543" i="21"/>
  <c r="E1542" i="21"/>
  <c r="E1541" i="21"/>
  <c r="E1540" i="21"/>
  <c r="E1539" i="21"/>
  <c r="E1538" i="21"/>
  <c r="E1537" i="21"/>
  <c r="E1536" i="21"/>
  <c r="E1535" i="21"/>
  <c r="E1534" i="21"/>
  <c r="E1533" i="21"/>
  <c r="E1532" i="21"/>
  <c r="E1531" i="21"/>
  <c r="E1530" i="21"/>
  <c r="E1529" i="21"/>
  <c r="E1528" i="21"/>
  <c r="E1527" i="21"/>
  <c r="E1526" i="21"/>
  <c r="E1525" i="21"/>
  <c r="E1524" i="21"/>
  <c r="E1523" i="21"/>
  <c r="E1522" i="21"/>
  <c r="E1521" i="21"/>
  <c r="E1520" i="21"/>
  <c r="E1519" i="21"/>
  <c r="E1518" i="21"/>
  <c r="E1517" i="21"/>
  <c r="E1516" i="21"/>
  <c r="E1515" i="21"/>
  <c r="E1514" i="21"/>
  <c r="E1513" i="21"/>
  <c r="E1512" i="21"/>
  <c r="E1511" i="21"/>
  <c r="E1510" i="21"/>
  <c r="E1509" i="21"/>
  <c r="E1508" i="21"/>
  <c r="E1507" i="21"/>
  <c r="F1506" i="21"/>
  <c r="E1506" i="21"/>
  <c r="E1505" i="21"/>
  <c r="E1504" i="21"/>
  <c r="E1503" i="21"/>
  <c r="F1502" i="21"/>
  <c r="E1502" i="21"/>
  <c r="E1501" i="21"/>
  <c r="E1500" i="21"/>
  <c r="F1499" i="21"/>
  <c r="E1499" i="21"/>
  <c r="E1498" i="21"/>
  <c r="E1497" i="21"/>
  <c r="E1496" i="21"/>
  <c r="E1495" i="21"/>
  <c r="E1494" i="21"/>
  <c r="E1493" i="21"/>
  <c r="E1492" i="21"/>
  <c r="E1491" i="21"/>
  <c r="E1490" i="21"/>
  <c r="E1489" i="21"/>
  <c r="E1488" i="21"/>
  <c r="E1487" i="21"/>
  <c r="E1486" i="21"/>
  <c r="E1485" i="21"/>
  <c r="E1484" i="21"/>
  <c r="E1483" i="21"/>
  <c r="E1482" i="21"/>
  <c r="E1481" i="21"/>
  <c r="E1480" i="21"/>
  <c r="E1479" i="21"/>
  <c r="E1478" i="21"/>
  <c r="E1477" i="21"/>
  <c r="E1476" i="21"/>
  <c r="E1475" i="21"/>
  <c r="E1474" i="21"/>
  <c r="E1473" i="21"/>
  <c r="E1472" i="21"/>
  <c r="E1471" i="21"/>
  <c r="E1470" i="21"/>
  <c r="E1469" i="21"/>
  <c r="E1468" i="21"/>
  <c r="F1467" i="21"/>
  <c r="E1467" i="21"/>
  <c r="E1466" i="21"/>
  <c r="E1465" i="21"/>
  <c r="E1464" i="21"/>
  <c r="E1463" i="21"/>
  <c r="E1462" i="21"/>
  <c r="E1461" i="21"/>
  <c r="E1460" i="21"/>
  <c r="E1459" i="21"/>
  <c r="E1458" i="21"/>
  <c r="E1457" i="21"/>
  <c r="E1456" i="21"/>
  <c r="E1455" i="21"/>
  <c r="E1454" i="21"/>
  <c r="E1453" i="21"/>
  <c r="E1452" i="21"/>
  <c r="E1451" i="21"/>
  <c r="E1450" i="21"/>
  <c r="E1449" i="21"/>
  <c r="E1448" i="21"/>
  <c r="E1447" i="21"/>
  <c r="E1446" i="21"/>
  <c r="E1445" i="21"/>
  <c r="E1444" i="21"/>
  <c r="E1443" i="21"/>
  <c r="E1442" i="21"/>
  <c r="E1441" i="21"/>
  <c r="E1440" i="21"/>
  <c r="E1439" i="21"/>
  <c r="E1438" i="21"/>
  <c r="E1437" i="21"/>
  <c r="E1436" i="21"/>
  <c r="E1435" i="21"/>
  <c r="E1434" i="21"/>
  <c r="E1433" i="21"/>
  <c r="E1432" i="21"/>
  <c r="E1431" i="21"/>
  <c r="E1430" i="21"/>
  <c r="E1429" i="21"/>
  <c r="E1428" i="21"/>
  <c r="E1427" i="21"/>
  <c r="E1426" i="21"/>
  <c r="E1425" i="21"/>
  <c r="E1424" i="21"/>
  <c r="E1423" i="21"/>
  <c r="E1422" i="21"/>
  <c r="E1421" i="21"/>
  <c r="E1420" i="21"/>
  <c r="E1419" i="21"/>
  <c r="E1418" i="21"/>
  <c r="E1417" i="21"/>
  <c r="E1416" i="21"/>
  <c r="E1415" i="21"/>
  <c r="E1414" i="21"/>
  <c r="E1413" i="21"/>
  <c r="E1412" i="21"/>
  <c r="E1411" i="21"/>
  <c r="E1410" i="21"/>
  <c r="E1409" i="21"/>
  <c r="E1408" i="21"/>
  <c r="E1407" i="21"/>
  <c r="E1406" i="21"/>
  <c r="E1405" i="21"/>
  <c r="E1404" i="21"/>
  <c r="E1403" i="21"/>
  <c r="E1402" i="21"/>
  <c r="E1401" i="21"/>
  <c r="E1400" i="21"/>
  <c r="E1399" i="21"/>
  <c r="E1398" i="21"/>
  <c r="E1397" i="21"/>
  <c r="F1396" i="21"/>
  <c r="E1396" i="21"/>
  <c r="E1395" i="21"/>
  <c r="E1394" i="21"/>
  <c r="E1393" i="21"/>
  <c r="E1392" i="21"/>
  <c r="E1391" i="21"/>
  <c r="E1390" i="21"/>
  <c r="E1389" i="21"/>
  <c r="E1388" i="21"/>
  <c r="E1387" i="21"/>
  <c r="E1386" i="21"/>
  <c r="E1385" i="21"/>
  <c r="E1384" i="21"/>
  <c r="E1383" i="21"/>
  <c r="E1382" i="21"/>
  <c r="E1381" i="21"/>
  <c r="E1380" i="21"/>
  <c r="E1379" i="21"/>
  <c r="E1378" i="21"/>
  <c r="E1377" i="21"/>
  <c r="F1376" i="21"/>
  <c r="E1376" i="21"/>
  <c r="E1375" i="21"/>
  <c r="E1374" i="21"/>
  <c r="E1373" i="21"/>
  <c r="F1372" i="21"/>
  <c r="E1372" i="21"/>
  <c r="E1371" i="21"/>
  <c r="E1370" i="21"/>
  <c r="E1369" i="21"/>
  <c r="E1368" i="21"/>
  <c r="E1367" i="21"/>
  <c r="E1366" i="21"/>
  <c r="E1365" i="21"/>
  <c r="E1364" i="21"/>
  <c r="E1363" i="21"/>
  <c r="E1362" i="21"/>
  <c r="E1361" i="21"/>
  <c r="E1360" i="21"/>
  <c r="E1359" i="21"/>
  <c r="E1358" i="21"/>
  <c r="E1357" i="21"/>
  <c r="E1356" i="21"/>
  <c r="E1355" i="21"/>
  <c r="E1354" i="21"/>
  <c r="E1353" i="21"/>
  <c r="E1352" i="21"/>
  <c r="E1351" i="21"/>
  <c r="E1350" i="21"/>
  <c r="F1349" i="21"/>
  <c r="E1349" i="21"/>
  <c r="E1348" i="21"/>
  <c r="E1347" i="21"/>
  <c r="E1346" i="21"/>
  <c r="E1345" i="21"/>
  <c r="E1344" i="21"/>
  <c r="F1343" i="21"/>
  <c r="E1343" i="21"/>
  <c r="E1342" i="21"/>
  <c r="E1341" i="21"/>
  <c r="E1340" i="21"/>
  <c r="E1339" i="21"/>
  <c r="E1338" i="21"/>
  <c r="E1337" i="21"/>
  <c r="E1336" i="21"/>
  <c r="E1335" i="21"/>
  <c r="E1334" i="21"/>
  <c r="E1333" i="21"/>
  <c r="E1332" i="21"/>
  <c r="E1331" i="21"/>
  <c r="F1330" i="21"/>
  <c r="E1330" i="21"/>
  <c r="E1329" i="21"/>
  <c r="E1328" i="21"/>
  <c r="E1327" i="21"/>
  <c r="E1326" i="21"/>
  <c r="E1325" i="21"/>
  <c r="E1324" i="21"/>
  <c r="E1323" i="21"/>
  <c r="E1322" i="21"/>
  <c r="E1321" i="21"/>
  <c r="E1320" i="21"/>
  <c r="E1319" i="21"/>
  <c r="F1318" i="21"/>
  <c r="E1318" i="21"/>
  <c r="E1317" i="21"/>
  <c r="E1316" i="21"/>
  <c r="E1315" i="21"/>
  <c r="F1314" i="21"/>
  <c r="E1314" i="21"/>
  <c r="E1313" i="21"/>
  <c r="E1312" i="21"/>
  <c r="E1311" i="21"/>
  <c r="E1310" i="21"/>
  <c r="E1309" i="21"/>
  <c r="E1308" i="21"/>
  <c r="E1307" i="21"/>
  <c r="E1306" i="21"/>
  <c r="E1305" i="21"/>
  <c r="E1304" i="21"/>
  <c r="E1303" i="21"/>
  <c r="F1302" i="21"/>
  <c r="E1302" i="21"/>
  <c r="E1301" i="21"/>
  <c r="E1300" i="21"/>
  <c r="E1299" i="21"/>
  <c r="E1298" i="21"/>
  <c r="E1297" i="21"/>
  <c r="E1296" i="21"/>
  <c r="E1295" i="21"/>
  <c r="E1294" i="21"/>
  <c r="E1293" i="21"/>
  <c r="E1292" i="21"/>
  <c r="E1291" i="21"/>
  <c r="E1290" i="21"/>
  <c r="E1289" i="21"/>
  <c r="E1288" i="21"/>
  <c r="E1287" i="21"/>
  <c r="F1286" i="21"/>
  <c r="E1286" i="21"/>
  <c r="E1285" i="21"/>
  <c r="E1284" i="21"/>
  <c r="E1283" i="21"/>
  <c r="E1282" i="21"/>
  <c r="E1281" i="21"/>
  <c r="E1280" i="21"/>
  <c r="E1279" i="21"/>
  <c r="E1278" i="21"/>
  <c r="E1277" i="21"/>
  <c r="E1276" i="21"/>
  <c r="E1275" i="21"/>
  <c r="E1274" i="21"/>
  <c r="E1273" i="21"/>
  <c r="E1272" i="21"/>
  <c r="E1271" i="21"/>
  <c r="E1270" i="21"/>
  <c r="E1269" i="21"/>
  <c r="E1268" i="21"/>
  <c r="E1267" i="21"/>
  <c r="E1266" i="21"/>
  <c r="E1265" i="21"/>
  <c r="E1264" i="21"/>
  <c r="E1263" i="21"/>
  <c r="E1262" i="21"/>
  <c r="E1261" i="21"/>
  <c r="E1260" i="21"/>
  <c r="E1259" i="21"/>
  <c r="E1258" i="21"/>
  <c r="E1257" i="21"/>
  <c r="E1256" i="21"/>
  <c r="E1255" i="21"/>
  <c r="E1254" i="21"/>
  <c r="E1253" i="21"/>
  <c r="E1252" i="21"/>
  <c r="E1251" i="21"/>
  <c r="F1250" i="21"/>
  <c r="E1250" i="21"/>
  <c r="E1249" i="21"/>
  <c r="E1248" i="21"/>
  <c r="E1247" i="21"/>
  <c r="E1246" i="21"/>
  <c r="E1245" i="21"/>
  <c r="E1244" i="21"/>
  <c r="E1243" i="21"/>
  <c r="F1242" i="21"/>
  <c r="E1242" i="21"/>
  <c r="E1241" i="21"/>
  <c r="E1240" i="21"/>
  <c r="E1239" i="21"/>
  <c r="E1238" i="21"/>
  <c r="E1237" i="21"/>
  <c r="E1236" i="21"/>
  <c r="E1235" i="21"/>
  <c r="E1234" i="21"/>
  <c r="E1233" i="21"/>
  <c r="E1232" i="21"/>
  <c r="E1231" i="21"/>
  <c r="F1230" i="21"/>
  <c r="E1230" i="21"/>
  <c r="E1229" i="21"/>
  <c r="E1228" i="21"/>
  <c r="E1227" i="21"/>
  <c r="E1226" i="21"/>
  <c r="E1225" i="21"/>
  <c r="E1224" i="21"/>
  <c r="E1223" i="21"/>
  <c r="E1222" i="21"/>
  <c r="E1221" i="21"/>
  <c r="E1220" i="21"/>
  <c r="E1219" i="21"/>
  <c r="E1218" i="21"/>
  <c r="E1217" i="21"/>
  <c r="E1216" i="21"/>
  <c r="E1215" i="21"/>
  <c r="E1214" i="21"/>
  <c r="E1213" i="21"/>
  <c r="E1212" i="21"/>
  <c r="E1211" i="21"/>
  <c r="E1210" i="21"/>
  <c r="E1209" i="21"/>
  <c r="F1208" i="21"/>
  <c r="E1208" i="21"/>
  <c r="E1207" i="21"/>
  <c r="E1206" i="21"/>
  <c r="E1205" i="21"/>
  <c r="E1204" i="21"/>
  <c r="E1203" i="21"/>
  <c r="E1202" i="21"/>
  <c r="E1201" i="21"/>
  <c r="E1200" i="21"/>
  <c r="E1199" i="21"/>
  <c r="E1198" i="21"/>
  <c r="E1197" i="21"/>
  <c r="E1196" i="21"/>
  <c r="E1195" i="21"/>
  <c r="E1194" i="21"/>
  <c r="E1193" i="21"/>
  <c r="E1192" i="21"/>
  <c r="E1191" i="21"/>
  <c r="E1190" i="21"/>
  <c r="E1189" i="21"/>
  <c r="E1188" i="21"/>
  <c r="E1187" i="21"/>
  <c r="E1186" i="21"/>
  <c r="E1185" i="21"/>
  <c r="E1184" i="21"/>
  <c r="E1183" i="21"/>
  <c r="E1182" i="21"/>
  <c r="E1181" i="21"/>
  <c r="E1180" i="21"/>
  <c r="E1179" i="21"/>
  <c r="E1178" i="21"/>
  <c r="E1177" i="21"/>
  <c r="E1176" i="21"/>
  <c r="E1175" i="21"/>
  <c r="E1174" i="21"/>
  <c r="E1173" i="21"/>
  <c r="E1172" i="21"/>
  <c r="E1171" i="21"/>
  <c r="E1170" i="21"/>
  <c r="E1169" i="21"/>
  <c r="E1168" i="21"/>
  <c r="E1167" i="21"/>
  <c r="F1166" i="21"/>
  <c r="E1166" i="21"/>
  <c r="E1165" i="21"/>
  <c r="E1164" i="21"/>
  <c r="E1163" i="21"/>
  <c r="E1162" i="21"/>
  <c r="E1161" i="21"/>
  <c r="E1160" i="21"/>
  <c r="E1159" i="21"/>
  <c r="E1158" i="21"/>
  <c r="E1157" i="21"/>
  <c r="E1156" i="21"/>
  <c r="E1155" i="21"/>
  <c r="E1154" i="21"/>
  <c r="E1153" i="21"/>
  <c r="E1152" i="21"/>
  <c r="E1151" i="21"/>
  <c r="E1150" i="21"/>
  <c r="E1149" i="21"/>
  <c r="E1148" i="21"/>
  <c r="E1147" i="21"/>
  <c r="F1146" i="21"/>
  <c r="E1146" i="21"/>
  <c r="E1145" i="21"/>
  <c r="E1144" i="21"/>
  <c r="E1143" i="21"/>
  <c r="E1142" i="21"/>
  <c r="E1141" i="21"/>
  <c r="E1140" i="21"/>
  <c r="E1139" i="21"/>
  <c r="E1138" i="21"/>
  <c r="E1137" i="21"/>
  <c r="E1136" i="21"/>
  <c r="E1135" i="21"/>
  <c r="E1134" i="21"/>
  <c r="E1133" i="21"/>
  <c r="E1132" i="21"/>
  <c r="E1131" i="21"/>
  <c r="E1130" i="21"/>
  <c r="E1129" i="21"/>
  <c r="E1128" i="21"/>
  <c r="E1127" i="21"/>
  <c r="E1126" i="21"/>
  <c r="E1125" i="21"/>
  <c r="E1124" i="21"/>
  <c r="E1123" i="21"/>
  <c r="E1122" i="21"/>
  <c r="E1121" i="21"/>
  <c r="E1120" i="21"/>
  <c r="E1119" i="21"/>
  <c r="F1118" i="21"/>
  <c r="E1118" i="21"/>
  <c r="E1117" i="21"/>
  <c r="E1116" i="21"/>
  <c r="E1115" i="21"/>
  <c r="E1114" i="21"/>
  <c r="E1113" i="21"/>
  <c r="E1112" i="21"/>
  <c r="E1111" i="21"/>
  <c r="E1110" i="21"/>
  <c r="E1109" i="21"/>
  <c r="E1108" i="21"/>
  <c r="E1107" i="21"/>
  <c r="E1106" i="21"/>
  <c r="E1105" i="21"/>
  <c r="E1104" i="21"/>
  <c r="E1103" i="21"/>
  <c r="E1102" i="21"/>
  <c r="E1101" i="21"/>
  <c r="E1100" i="21"/>
  <c r="E1099" i="21"/>
  <c r="E1098" i="21"/>
  <c r="E1097" i="21"/>
  <c r="E1096" i="21"/>
  <c r="E1095" i="21"/>
  <c r="E1094" i="21"/>
  <c r="E1093" i="21"/>
  <c r="E1092" i="21"/>
  <c r="E1091" i="21"/>
  <c r="E1090" i="21"/>
  <c r="E1089" i="21"/>
  <c r="F1088" i="21"/>
  <c r="E1088" i="21"/>
  <c r="E1087" i="21"/>
  <c r="F1086" i="21"/>
  <c r="E1086" i="21"/>
  <c r="E1085" i="21"/>
  <c r="E1084" i="21"/>
  <c r="E1083" i="21"/>
  <c r="F1082" i="21"/>
  <c r="E1082" i="21"/>
  <c r="E1081" i="21"/>
  <c r="E1080" i="21"/>
  <c r="E1079" i="21"/>
  <c r="E1078" i="21"/>
  <c r="E1077" i="21"/>
  <c r="E1076" i="21"/>
  <c r="E1075" i="21"/>
  <c r="E1074" i="21"/>
  <c r="E1073" i="21"/>
  <c r="E1072" i="21"/>
  <c r="E1071" i="21"/>
  <c r="E1070" i="21"/>
  <c r="E1069" i="21"/>
  <c r="E1068" i="21"/>
  <c r="E1067" i="21"/>
  <c r="E1066" i="21"/>
  <c r="E1065" i="21"/>
  <c r="E1064" i="21"/>
  <c r="E1063" i="21"/>
  <c r="F1062" i="21"/>
  <c r="E1062" i="21"/>
  <c r="E1061" i="21"/>
  <c r="E1060" i="21"/>
  <c r="E1059" i="21"/>
  <c r="F1058" i="21"/>
  <c r="E1058" i="21"/>
  <c r="E1057" i="21"/>
  <c r="E1056" i="21"/>
  <c r="E1055" i="21"/>
  <c r="F1054" i="21"/>
  <c r="E1054" i="21"/>
  <c r="E1053" i="21"/>
  <c r="E1052" i="21"/>
  <c r="E1051" i="21"/>
  <c r="F1050" i="21"/>
  <c r="E1050" i="21"/>
  <c r="E1049" i="21"/>
  <c r="E1048" i="21"/>
  <c r="E1047" i="21"/>
  <c r="E1046" i="21"/>
  <c r="E1045" i="21"/>
  <c r="E1044" i="21"/>
  <c r="E1043" i="21"/>
  <c r="E1042" i="21"/>
  <c r="E1041" i="21"/>
  <c r="E1040" i="21"/>
  <c r="E1039" i="21"/>
  <c r="E1038" i="21"/>
  <c r="E1037" i="21"/>
  <c r="E1036" i="21"/>
  <c r="E1035" i="21"/>
  <c r="F1034" i="21"/>
  <c r="E1034" i="21"/>
  <c r="E1033" i="21"/>
  <c r="E1032" i="21"/>
  <c r="E1031" i="21"/>
  <c r="E1030" i="21"/>
  <c r="E1029" i="21"/>
  <c r="E1028" i="21"/>
  <c r="E1027" i="21"/>
  <c r="F1026" i="21"/>
  <c r="E1026" i="21"/>
  <c r="E1025" i="21"/>
  <c r="E1024" i="21"/>
  <c r="E1023" i="21"/>
  <c r="E1022" i="21"/>
  <c r="E1021" i="21"/>
  <c r="E1020" i="21"/>
  <c r="E1019" i="21"/>
  <c r="E1018" i="21"/>
  <c r="E1017" i="21"/>
  <c r="E1016" i="21"/>
  <c r="E1015" i="21"/>
  <c r="E1014" i="21"/>
  <c r="E1013" i="21"/>
  <c r="E1012" i="21"/>
  <c r="E1011" i="21"/>
  <c r="E1010" i="21"/>
  <c r="E1009" i="21"/>
  <c r="E1008" i="21"/>
  <c r="E1007" i="21"/>
  <c r="E1006" i="21"/>
  <c r="E1005" i="21"/>
  <c r="E1004" i="21"/>
  <c r="E1003" i="21"/>
  <c r="E1002" i="21"/>
  <c r="E1001" i="21"/>
  <c r="E1000" i="21"/>
  <c r="E999" i="21"/>
  <c r="E998" i="21"/>
  <c r="E997" i="21"/>
  <c r="E996" i="21"/>
  <c r="E995" i="21"/>
  <c r="E994" i="21"/>
  <c r="E993" i="21"/>
  <c r="E992" i="21"/>
  <c r="E991" i="21"/>
  <c r="F990" i="21"/>
  <c r="E990" i="21"/>
  <c r="E989" i="21"/>
  <c r="E988" i="21"/>
  <c r="E987" i="21"/>
  <c r="E986" i="21"/>
  <c r="E985" i="21"/>
  <c r="E984" i="21"/>
  <c r="E983" i="21"/>
  <c r="E982" i="21"/>
  <c r="E981" i="21"/>
  <c r="E980" i="21"/>
  <c r="E979" i="21"/>
  <c r="E978" i="21"/>
  <c r="E977" i="21"/>
  <c r="E976" i="21"/>
  <c r="E975" i="21"/>
  <c r="E974" i="21"/>
  <c r="E973" i="21"/>
  <c r="E972" i="21"/>
  <c r="E971" i="21"/>
  <c r="E970" i="21"/>
  <c r="E969" i="21"/>
  <c r="E968" i="21"/>
  <c r="E967" i="21"/>
  <c r="E966" i="21"/>
  <c r="E965" i="21"/>
  <c r="E964" i="21"/>
  <c r="E963" i="21"/>
  <c r="E962" i="21"/>
  <c r="E961" i="21"/>
  <c r="E960" i="21"/>
  <c r="E959" i="21"/>
  <c r="E958" i="21"/>
  <c r="E957" i="21"/>
  <c r="E956" i="21"/>
  <c r="E955" i="21"/>
  <c r="E954" i="21"/>
  <c r="E953" i="21"/>
  <c r="E952" i="21"/>
  <c r="E951" i="21"/>
  <c r="E950" i="21"/>
  <c r="E949" i="21"/>
  <c r="E948" i="21"/>
  <c r="E947" i="21"/>
  <c r="E946" i="21"/>
  <c r="E945" i="21"/>
  <c r="E944" i="21"/>
  <c r="E943" i="21"/>
  <c r="E942" i="21"/>
  <c r="E941" i="21"/>
  <c r="E940" i="21"/>
  <c r="E939" i="21"/>
  <c r="E938" i="21"/>
  <c r="E937" i="21"/>
  <c r="E936" i="21"/>
  <c r="E935" i="21"/>
  <c r="E934" i="21"/>
  <c r="E933" i="21"/>
  <c r="E932" i="21"/>
  <c r="E931" i="21"/>
  <c r="E930" i="21"/>
  <c r="E929" i="21"/>
  <c r="E928" i="21"/>
  <c r="E927" i="21"/>
  <c r="E926" i="21"/>
  <c r="E925" i="21"/>
  <c r="E924" i="21"/>
  <c r="E923" i="21"/>
  <c r="E922" i="21"/>
  <c r="E921" i="21"/>
  <c r="F920" i="21"/>
  <c r="E920" i="21"/>
  <c r="E919" i="21"/>
  <c r="E918" i="21"/>
  <c r="E917" i="21"/>
  <c r="E916" i="21"/>
  <c r="E915" i="21"/>
  <c r="E914" i="21"/>
  <c r="F913" i="21"/>
  <c r="E913" i="21"/>
  <c r="E912" i="21"/>
  <c r="E911" i="21"/>
  <c r="E910" i="21"/>
  <c r="E909" i="21"/>
  <c r="E908" i="21"/>
  <c r="E907" i="21"/>
  <c r="E906" i="21"/>
  <c r="E905" i="21"/>
  <c r="E904" i="21"/>
  <c r="E903" i="21"/>
  <c r="E902" i="21"/>
  <c r="E901" i="21"/>
  <c r="E900" i="21"/>
  <c r="E899" i="21"/>
  <c r="E898" i="21"/>
  <c r="E897" i="21"/>
  <c r="E896" i="21"/>
  <c r="E895" i="21"/>
  <c r="E894" i="21"/>
  <c r="E893" i="21"/>
  <c r="E892" i="21"/>
  <c r="E891" i="21"/>
  <c r="E890" i="21"/>
  <c r="E889" i="21"/>
  <c r="E888" i="21"/>
  <c r="E887" i="21"/>
  <c r="E886" i="21"/>
  <c r="E885" i="21"/>
  <c r="E884" i="21"/>
  <c r="E883" i="21"/>
  <c r="E882" i="21"/>
  <c r="E881" i="21"/>
  <c r="E880" i="21"/>
  <c r="E879" i="21"/>
  <c r="E878" i="21"/>
  <c r="E877" i="21"/>
  <c r="E876" i="21"/>
  <c r="E875" i="21"/>
  <c r="E874" i="21"/>
  <c r="E873" i="21"/>
  <c r="E872" i="21"/>
  <c r="E871" i="21"/>
  <c r="E870" i="21"/>
  <c r="E869" i="21"/>
  <c r="E868" i="21"/>
  <c r="E867" i="21"/>
  <c r="E866" i="21"/>
  <c r="E865" i="21"/>
  <c r="E864" i="21"/>
  <c r="E863" i="21"/>
  <c r="E862" i="21"/>
  <c r="E861" i="21"/>
  <c r="E860" i="21"/>
  <c r="E859" i="21"/>
  <c r="E858" i="21"/>
  <c r="E857" i="21"/>
  <c r="E856" i="21"/>
  <c r="E855" i="21"/>
  <c r="E854" i="21"/>
  <c r="E853" i="21"/>
  <c r="E852" i="21"/>
  <c r="E851" i="21"/>
  <c r="E850" i="21"/>
  <c r="E849" i="21"/>
  <c r="E848" i="21"/>
  <c r="E847" i="21"/>
  <c r="E846" i="21"/>
  <c r="E845" i="21"/>
  <c r="E844" i="21"/>
  <c r="E843" i="21"/>
  <c r="E842" i="21"/>
  <c r="E841" i="21"/>
  <c r="E840" i="21"/>
  <c r="E839" i="21"/>
  <c r="E838" i="21"/>
  <c r="E837" i="21"/>
  <c r="E836" i="21"/>
  <c r="E835" i="21"/>
  <c r="E834" i="21"/>
  <c r="E833" i="21"/>
  <c r="E832" i="21"/>
  <c r="E831" i="21"/>
  <c r="E830" i="21"/>
  <c r="E829" i="21"/>
  <c r="E828" i="21"/>
  <c r="E827" i="21"/>
  <c r="E826" i="21"/>
  <c r="E825" i="21"/>
  <c r="E824" i="21"/>
  <c r="E823" i="21"/>
  <c r="E822" i="21"/>
  <c r="F821" i="21"/>
  <c r="E821" i="21"/>
  <c r="E820" i="21"/>
  <c r="E819" i="21"/>
  <c r="E818" i="21"/>
  <c r="E817" i="21"/>
  <c r="E816" i="21"/>
  <c r="E815" i="21"/>
  <c r="E814" i="21"/>
  <c r="E813" i="21"/>
  <c r="E812" i="21"/>
  <c r="E811" i="21"/>
  <c r="E810" i="21"/>
  <c r="E809" i="21"/>
  <c r="E808" i="21"/>
  <c r="E807" i="21"/>
  <c r="E806" i="21"/>
  <c r="E805" i="21"/>
  <c r="E804" i="21"/>
  <c r="E803" i="21"/>
  <c r="F802" i="21"/>
  <c r="E802" i="21"/>
  <c r="E801" i="21"/>
  <c r="E800" i="21"/>
  <c r="E799" i="21"/>
  <c r="E798" i="21"/>
  <c r="E797" i="21"/>
  <c r="E796" i="21"/>
  <c r="E795" i="21"/>
  <c r="E794" i="21"/>
  <c r="E793" i="21"/>
  <c r="E792" i="21"/>
  <c r="E791" i="21"/>
  <c r="E790" i="21"/>
  <c r="E789" i="21"/>
  <c r="E788" i="21"/>
  <c r="E787" i="21"/>
  <c r="E786" i="21"/>
  <c r="E785" i="21"/>
  <c r="E784" i="21"/>
  <c r="E783" i="21"/>
  <c r="E782" i="21"/>
  <c r="E781" i="21"/>
  <c r="E780" i="21"/>
  <c r="E779" i="21"/>
  <c r="E778" i="21"/>
  <c r="E777" i="21"/>
  <c r="E776" i="21"/>
  <c r="E775" i="21"/>
  <c r="E774" i="21"/>
  <c r="E773" i="21"/>
  <c r="E772" i="21"/>
  <c r="E771" i="21"/>
  <c r="E770" i="21"/>
  <c r="E769" i="21"/>
  <c r="E768" i="21"/>
  <c r="E767" i="21"/>
  <c r="E766" i="21"/>
  <c r="E765" i="21"/>
  <c r="E764" i="21"/>
  <c r="E763" i="21"/>
  <c r="E762" i="21"/>
  <c r="E761" i="21"/>
  <c r="E760" i="21"/>
  <c r="E759" i="21"/>
  <c r="E758" i="21"/>
  <c r="E757" i="21"/>
  <c r="E756" i="21"/>
  <c r="E755" i="21"/>
  <c r="E754" i="21"/>
  <c r="E753" i="21"/>
  <c r="E752" i="21"/>
  <c r="E751" i="21"/>
  <c r="E750" i="21"/>
  <c r="E749" i="21"/>
  <c r="E748" i="21"/>
  <c r="E747" i="21"/>
  <c r="E746" i="21"/>
  <c r="E745" i="21"/>
  <c r="E744" i="21"/>
  <c r="E743" i="21"/>
  <c r="E742" i="21"/>
  <c r="E741" i="21"/>
  <c r="E740" i="21"/>
  <c r="E739" i="21"/>
  <c r="E738" i="21"/>
  <c r="E737" i="21"/>
  <c r="E736" i="21"/>
  <c r="E735" i="21"/>
  <c r="E734" i="21"/>
  <c r="E733" i="21"/>
  <c r="E732" i="21"/>
  <c r="E731" i="21"/>
  <c r="E730" i="21"/>
  <c r="E729" i="21"/>
  <c r="E728" i="21"/>
  <c r="E727" i="21"/>
  <c r="E726" i="21"/>
  <c r="E725" i="21"/>
  <c r="E724" i="21"/>
  <c r="E723" i="21"/>
  <c r="E722" i="21"/>
  <c r="E721" i="21"/>
  <c r="E720" i="21"/>
  <c r="E719" i="21"/>
  <c r="E718" i="21"/>
  <c r="E717" i="21"/>
  <c r="E716" i="21"/>
  <c r="E715" i="21"/>
  <c r="E714" i="21"/>
  <c r="E713" i="21"/>
  <c r="E712" i="21"/>
  <c r="E711" i="21"/>
  <c r="E710" i="21"/>
  <c r="E709" i="21"/>
  <c r="E708" i="21"/>
  <c r="E707" i="21"/>
  <c r="E706" i="21"/>
  <c r="E705" i="21"/>
  <c r="E704" i="21"/>
  <c r="E703" i="21"/>
  <c r="E702" i="21"/>
  <c r="E701" i="21"/>
  <c r="E700" i="21"/>
  <c r="F699" i="21"/>
  <c r="E699" i="21"/>
  <c r="E698" i="21"/>
  <c r="E697" i="21"/>
  <c r="E696" i="21"/>
  <c r="E695" i="21"/>
  <c r="E694" i="21"/>
  <c r="E693" i="21"/>
  <c r="E692" i="21"/>
  <c r="E691" i="21"/>
  <c r="E690" i="21"/>
  <c r="E689" i="21"/>
  <c r="E688" i="21"/>
  <c r="E687" i="21"/>
  <c r="E686" i="21"/>
  <c r="E685" i="21"/>
  <c r="E684" i="21"/>
  <c r="E683" i="21"/>
  <c r="E682" i="21"/>
  <c r="E681" i="21"/>
  <c r="E680" i="21"/>
  <c r="E679" i="21"/>
  <c r="E678" i="21"/>
  <c r="E677" i="21"/>
  <c r="E676" i="21"/>
  <c r="E675" i="21"/>
  <c r="E674" i="21"/>
  <c r="E673" i="21"/>
  <c r="E672" i="21"/>
  <c r="E671" i="21"/>
  <c r="E670" i="21"/>
  <c r="E669" i="21"/>
  <c r="E668" i="21"/>
  <c r="E667" i="21"/>
  <c r="E666" i="21"/>
  <c r="E665" i="21"/>
  <c r="E664" i="21"/>
  <c r="E663" i="21"/>
  <c r="E662" i="21"/>
  <c r="E661" i="21"/>
  <c r="E660" i="21"/>
  <c r="E659" i="21"/>
  <c r="E658" i="21"/>
  <c r="E657" i="21"/>
  <c r="E656" i="21"/>
  <c r="E655" i="21"/>
  <c r="E654" i="21"/>
  <c r="E653" i="21"/>
  <c r="E652" i="21"/>
  <c r="E651" i="21"/>
  <c r="E650" i="21"/>
  <c r="E649" i="21"/>
  <c r="F648" i="21"/>
  <c r="E648" i="21"/>
  <c r="E647" i="21"/>
  <c r="E646" i="21"/>
  <c r="E645" i="21"/>
  <c r="E644" i="21"/>
  <c r="E643" i="21"/>
  <c r="E642" i="21"/>
  <c r="E641" i="21"/>
  <c r="E640" i="21"/>
  <c r="E639" i="21"/>
  <c r="E638" i="21"/>
  <c r="E637" i="21"/>
  <c r="E636" i="21"/>
  <c r="E635" i="21"/>
  <c r="E634" i="21"/>
  <c r="E633" i="21"/>
  <c r="E632" i="21"/>
  <c r="E631" i="21"/>
  <c r="E630" i="21"/>
  <c r="E629" i="21"/>
  <c r="E628" i="21"/>
  <c r="E627" i="21"/>
  <c r="E626" i="21"/>
  <c r="E625" i="21"/>
  <c r="E624" i="21"/>
  <c r="E623" i="21"/>
  <c r="E622" i="21"/>
  <c r="E621" i="21"/>
  <c r="E620" i="21"/>
  <c r="E619" i="21"/>
  <c r="E618" i="21"/>
  <c r="E617" i="21"/>
  <c r="E616" i="21"/>
  <c r="E615" i="21"/>
  <c r="E614" i="21"/>
  <c r="E613" i="21"/>
  <c r="E612" i="21"/>
  <c r="E611" i="21"/>
  <c r="E610" i="21"/>
  <c r="E609" i="21"/>
  <c r="E608" i="21"/>
  <c r="E607" i="21"/>
  <c r="E606" i="21"/>
  <c r="E605" i="21"/>
  <c r="E604" i="21"/>
  <c r="E603" i="21"/>
  <c r="E602" i="21"/>
  <c r="E601" i="21"/>
  <c r="E600" i="21"/>
  <c r="E599" i="21"/>
  <c r="E598" i="21"/>
  <c r="E597" i="21"/>
  <c r="E596" i="21"/>
  <c r="E595" i="21"/>
  <c r="E594" i="21"/>
  <c r="E593" i="21"/>
  <c r="E592" i="21"/>
  <c r="E591" i="21"/>
  <c r="E590" i="21"/>
  <c r="E589" i="21"/>
  <c r="E588" i="21"/>
  <c r="E587" i="21"/>
  <c r="E586" i="21"/>
  <c r="E585" i="21"/>
  <c r="E584" i="21"/>
  <c r="E583" i="21"/>
  <c r="E582" i="21"/>
  <c r="E581" i="21"/>
  <c r="E580" i="21"/>
  <c r="E579" i="21"/>
  <c r="E578" i="21"/>
  <c r="E577" i="21"/>
  <c r="E576" i="21"/>
  <c r="E575" i="21"/>
  <c r="E574" i="21"/>
  <c r="E573" i="21"/>
  <c r="E572" i="21"/>
  <c r="E571" i="21"/>
  <c r="E570" i="21"/>
  <c r="E569" i="21"/>
  <c r="E568" i="21"/>
  <c r="E567" i="21"/>
  <c r="E566" i="21"/>
  <c r="E565" i="21"/>
  <c r="E564" i="21"/>
  <c r="E563" i="21"/>
  <c r="E562" i="21"/>
  <c r="E561" i="21"/>
  <c r="E560" i="21"/>
  <c r="E559" i="21"/>
  <c r="E558" i="21"/>
  <c r="E557" i="21"/>
  <c r="E556" i="21"/>
  <c r="E555" i="21"/>
  <c r="E554" i="21"/>
  <c r="E553" i="21"/>
  <c r="E552" i="21"/>
  <c r="E551" i="21"/>
  <c r="E550" i="21"/>
  <c r="E549" i="21"/>
  <c r="E548" i="21"/>
  <c r="E547" i="21"/>
  <c r="E546" i="21"/>
  <c r="E545" i="21"/>
  <c r="E544" i="21"/>
  <c r="E543" i="21"/>
  <c r="E542" i="21"/>
  <c r="E541" i="21"/>
  <c r="E540" i="21"/>
  <c r="E539" i="21"/>
  <c r="E538" i="21"/>
  <c r="E537" i="21"/>
  <c r="E536" i="21"/>
  <c r="E535" i="21"/>
  <c r="E534" i="21"/>
  <c r="E533" i="21"/>
  <c r="E532" i="21"/>
  <c r="E531" i="21"/>
  <c r="E530" i="21"/>
  <c r="E529" i="21"/>
  <c r="E528" i="21"/>
  <c r="E527" i="21"/>
  <c r="E526" i="21"/>
  <c r="E525" i="21"/>
  <c r="E524" i="21"/>
  <c r="E523" i="21"/>
  <c r="F522" i="21"/>
  <c r="E522" i="21"/>
  <c r="E521" i="21"/>
  <c r="E520" i="21"/>
  <c r="E519" i="21"/>
  <c r="E518" i="21"/>
  <c r="E517" i="21"/>
  <c r="E516" i="21"/>
  <c r="E515" i="21"/>
  <c r="E514" i="21"/>
  <c r="E513" i="21"/>
  <c r="E512" i="21"/>
  <c r="E511" i="21"/>
  <c r="E510" i="21"/>
  <c r="E509" i="21"/>
  <c r="E508" i="21"/>
  <c r="E507" i="21"/>
  <c r="E506" i="21"/>
  <c r="E505" i="21"/>
  <c r="E504" i="21"/>
  <c r="E503" i="21"/>
  <c r="E502" i="21"/>
  <c r="E501" i="21"/>
  <c r="E500" i="21"/>
  <c r="E499" i="21"/>
  <c r="E498" i="21"/>
  <c r="E497" i="21"/>
  <c r="E496" i="21"/>
  <c r="E495" i="21"/>
  <c r="E494" i="21"/>
  <c r="E493" i="21"/>
  <c r="E492" i="21"/>
  <c r="E491" i="21"/>
  <c r="E490" i="21"/>
  <c r="E489" i="21"/>
  <c r="E488" i="21"/>
  <c r="E487" i="21"/>
  <c r="E486" i="21"/>
  <c r="E485" i="21"/>
  <c r="E484" i="21"/>
  <c r="E483" i="21"/>
  <c r="E482" i="21"/>
  <c r="E481" i="21"/>
  <c r="E480" i="21"/>
  <c r="E479" i="21"/>
  <c r="E478" i="21"/>
  <c r="E477" i="21"/>
  <c r="E476" i="21"/>
  <c r="E475" i="21"/>
  <c r="E474" i="21"/>
  <c r="E473" i="21"/>
  <c r="E472" i="21"/>
  <c r="E471" i="21"/>
  <c r="E470" i="21"/>
  <c r="E469" i="21"/>
  <c r="E468" i="21"/>
  <c r="E467" i="21"/>
  <c r="E466" i="21"/>
  <c r="E465" i="21"/>
  <c r="E464" i="21"/>
  <c r="E463" i="21"/>
  <c r="E462" i="21"/>
  <c r="E461" i="21"/>
  <c r="E460" i="21"/>
  <c r="E459" i="21"/>
  <c r="E458" i="21"/>
  <c r="E457" i="21"/>
  <c r="E456" i="21"/>
  <c r="E455" i="21"/>
  <c r="E454" i="21"/>
  <c r="E453" i="21"/>
  <c r="E452" i="21"/>
  <c r="E451" i="21"/>
  <c r="E450" i="21"/>
  <c r="E449" i="21"/>
  <c r="E448" i="21"/>
  <c r="E447" i="21"/>
  <c r="E446" i="21"/>
  <c r="E445" i="21"/>
  <c r="E444" i="21"/>
  <c r="E443" i="21"/>
  <c r="E442" i="21"/>
  <c r="E441" i="21"/>
  <c r="E440" i="21"/>
  <c r="E439" i="21"/>
  <c r="E438" i="21"/>
  <c r="E437" i="21"/>
  <c r="E436" i="21"/>
  <c r="E435" i="21"/>
  <c r="E434" i="21"/>
  <c r="E433" i="21"/>
  <c r="E432" i="21"/>
  <c r="E431" i="21"/>
  <c r="E430" i="21"/>
  <c r="E429" i="21"/>
  <c r="E428" i="21"/>
  <c r="E427" i="21"/>
  <c r="E426" i="21"/>
  <c r="E425" i="21"/>
  <c r="E424" i="21"/>
  <c r="E423" i="21"/>
  <c r="E422" i="21"/>
  <c r="E421" i="21"/>
  <c r="E420" i="21"/>
  <c r="E419" i="21"/>
  <c r="E418" i="21"/>
  <c r="E417" i="21"/>
  <c r="E416" i="21"/>
  <c r="E415" i="21"/>
  <c r="E414" i="21"/>
  <c r="E413" i="21"/>
  <c r="E412" i="21"/>
  <c r="E411" i="21"/>
  <c r="E410" i="21"/>
  <c r="E409" i="21"/>
  <c r="E408" i="21"/>
  <c r="E407" i="21"/>
  <c r="E406" i="21"/>
  <c r="E405" i="21"/>
  <c r="E404" i="21"/>
  <c r="E403" i="21"/>
  <c r="E402" i="21"/>
  <c r="E401" i="21"/>
  <c r="E400" i="21"/>
  <c r="E399" i="21"/>
  <c r="E398" i="21"/>
  <c r="E397" i="21"/>
  <c r="E396" i="21"/>
  <c r="E395" i="21"/>
  <c r="E394" i="21"/>
  <c r="E393" i="21"/>
  <c r="E392" i="21"/>
  <c r="E391" i="21"/>
  <c r="E390" i="21"/>
  <c r="E389" i="21"/>
  <c r="E388" i="21"/>
  <c r="E387" i="21"/>
  <c r="E386" i="21"/>
  <c r="E385" i="21"/>
  <c r="E384" i="21"/>
  <c r="E383" i="21"/>
  <c r="E382" i="21"/>
  <c r="E381" i="21"/>
  <c r="E380" i="21"/>
  <c r="E379" i="21"/>
  <c r="E378" i="21"/>
  <c r="E377" i="21"/>
  <c r="E376" i="21"/>
  <c r="E375" i="21"/>
  <c r="E374" i="21"/>
  <c r="E373" i="21"/>
  <c r="E372" i="21"/>
  <c r="E371" i="21"/>
  <c r="E370" i="21"/>
  <c r="E369" i="21"/>
  <c r="E368" i="21"/>
  <c r="E367" i="21"/>
  <c r="E366" i="21"/>
  <c r="E365" i="21"/>
  <c r="E364" i="21"/>
  <c r="E363" i="21"/>
  <c r="F362" i="21"/>
  <c r="E362" i="21"/>
  <c r="E361" i="21"/>
  <c r="F360" i="21"/>
  <c r="E360" i="21"/>
  <c r="E359" i="21"/>
  <c r="E358" i="21"/>
  <c r="E357" i="21"/>
  <c r="E356" i="21"/>
  <c r="E355" i="21"/>
  <c r="E354" i="21"/>
  <c r="E353" i="21"/>
  <c r="E352" i="21"/>
  <c r="E351" i="21"/>
  <c r="E350" i="21"/>
  <c r="E349" i="21"/>
  <c r="E348" i="21"/>
  <c r="E347" i="21"/>
  <c r="F346" i="21"/>
  <c r="E346" i="21"/>
  <c r="E345" i="21"/>
  <c r="E344" i="21"/>
  <c r="E343" i="21"/>
  <c r="E342" i="21"/>
  <c r="E341" i="21"/>
  <c r="E340" i="21"/>
  <c r="E339" i="21"/>
  <c r="E338" i="21"/>
  <c r="E337" i="21"/>
  <c r="E336" i="21"/>
  <c r="E335" i="21"/>
  <c r="E334" i="21"/>
  <c r="E333" i="21"/>
  <c r="E332" i="21"/>
  <c r="E331" i="21"/>
  <c r="E330" i="21"/>
  <c r="E329" i="21"/>
  <c r="E328" i="21"/>
  <c r="E327" i="21"/>
  <c r="E326" i="21"/>
  <c r="E325" i="21"/>
  <c r="E324" i="21"/>
  <c r="E323" i="21"/>
  <c r="E322" i="21"/>
  <c r="E321" i="21"/>
  <c r="E320" i="21"/>
  <c r="E319" i="21"/>
  <c r="E318" i="21"/>
  <c r="E317" i="21"/>
  <c r="E316" i="21"/>
  <c r="E315" i="21"/>
  <c r="E314" i="21"/>
  <c r="E313" i="21"/>
  <c r="E312" i="21"/>
  <c r="E311" i="21"/>
  <c r="E310" i="21"/>
  <c r="E309" i="21"/>
  <c r="E308" i="21"/>
  <c r="E307" i="21"/>
  <c r="E306" i="21"/>
  <c r="E305" i="21"/>
  <c r="E304" i="21"/>
  <c r="E303" i="21"/>
  <c r="F302" i="21"/>
  <c r="E302" i="21"/>
  <c r="E301" i="21"/>
  <c r="E300" i="21"/>
  <c r="E299" i="21"/>
  <c r="E298" i="21"/>
  <c r="E297" i="21"/>
  <c r="E296" i="21"/>
  <c r="E295" i="21"/>
  <c r="E294" i="21"/>
  <c r="E293" i="21"/>
  <c r="E292" i="21"/>
  <c r="E291" i="21"/>
  <c r="E290" i="21"/>
  <c r="E289" i="21"/>
  <c r="E288" i="21"/>
  <c r="E287" i="21"/>
  <c r="E286" i="21"/>
  <c r="E285" i="21"/>
  <c r="E284" i="21"/>
  <c r="E283" i="21"/>
  <c r="E282" i="21"/>
  <c r="E281" i="21"/>
  <c r="E280" i="21"/>
  <c r="E279" i="21"/>
  <c r="E278" i="21"/>
  <c r="E277" i="21"/>
  <c r="E276" i="21"/>
  <c r="E275" i="21"/>
  <c r="E274" i="21"/>
  <c r="E273" i="21"/>
  <c r="E272" i="21"/>
  <c r="E271" i="21"/>
  <c r="E270" i="21"/>
  <c r="E269" i="21"/>
  <c r="F268" i="21"/>
  <c r="E268" i="21"/>
  <c r="E267" i="21"/>
  <c r="E266" i="21"/>
  <c r="E265" i="21"/>
  <c r="E264" i="21"/>
  <c r="E263" i="21"/>
  <c r="E262" i="21"/>
  <c r="E261" i="21"/>
  <c r="E260" i="21"/>
  <c r="E259" i="21"/>
  <c r="E258" i="21"/>
  <c r="E257" i="21"/>
  <c r="E256" i="21"/>
  <c r="E255" i="21"/>
  <c r="E254" i="21"/>
  <c r="E253" i="21"/>
  <c r="E252" i="21"/>
  <c r="F251" i="21"/>
  <c r="E251" i="21"/>
  <c r="E250" i="21"/>
  <c r="E249" i="21"/>
  <c r="E248" i="21"/>
  <c r="E247" i="21"/>
  <c r="E246" i="21"/>
  <c r="E245" i="21"/>
  <c r="E244" i="21"/>
  <c r="E243" i="21"/>
  <c r="E242" i="21"/>
  <c r="E241" i="21"/>
  <c r="E240" i="21"/>
  <c r="E239" i="21"/>
  <c r="E238" i="21"/>
  <c r="E237" i="21"/>
  <c r="E236" i="21"/>
  <c r="E235" i="21"/>
  <c r="E234" i="21"/>
  <c r="E233" i="21"/>
  <c r="E232" i="21"/>
  <c r="E231" i="21"/>
  <c r="E230" i="21"/>
  <c r="E229" i="21"/>
  <c r="E228" i="21"/>
  <c r="E227" i="21"/>
  <c r="E226" i="21"/>
  <c r="E225" i="21"/>
  <c r="E224" i="21"/>
  <c r="E223" i="21"/>
  <c r="E222" i="21"/>
  <c r="E221" i="21"/>
  <c r="E220" i="21"/>
  <c r="E219" i="21"/>
  <c r="E218" i="21"/>
  <c r="E217" i="21"/>
  <c r="E216" i="21"/>
  <c r="E215" i="21"/>
  <c r="E214" i="21"/>
  <c r="E213" i="21"/>
  <c r="E212" i="21"/>
  <c r="E211" i="21"/>
  <c r="E210" i="21"/>
  <c r="E209" i="21"/>
  <c r="E208" i="21"/>
  <c r="E207" i="21"/>
  <c r="E206" i="21"/>
  <c r="E205" i="21"/>
  <c r="E204" i="21"/>
  <c r="E203" i="21"/>
  <c r="E202" i="21"/>
  <c r="E201" i="21"/>
  <c r="E200" i="21"/>
  <c r="E199" i="21"/>
  <c r="E198" i="21"/>
  <c r="E197" i="21"/>
  <c r="E196" i="21"/>
  <c r="E195" i="21"/>
  <c r="E194" i="21"/>
  <c r="E193" i="21"/>
  <c r="E192" i="21"/>
  <c r="E191" i="21"/>
  <c r="E190" i="21"/>
  <c r="E189" i="21"/>
  <c r="E188" i="21"/>
  <c r="E187" i="21"/>
  <c r="E186" i="21"/>
  <c r="E185" i="21"/>
  <c r="E184" i="21"/>
  <c r="E183" i="21"/>
  <c r="F182" i="21"/>
  <c r="E182" i="21"/>
  <c r="E181" i="21"/>
  <c r="E180" i="21"/>
  <c r="E179" i="21"/>
  <c r="E178" i="21"/>
  <c r="E177" i="21"/>
  <c r="E176" i="21"/>
  <c r="E175" i="21"/>
  <c r="F174" i="21"/>
  <c r="E174" i="21"/>
  <c r="E173" i="21"/>
  <c r="E172" i="21"/>
  <c r="E171" i="21"/>
  <c r="E170" i="21"/>
  <c r="E169" i="21"/>
  <c r="E168" i="21"/>
  <c r="E167" i="21"/>
  <c r="E166" i="21"/>
  <c r="E165" i="21"/>
  <c r="E164" i="21"/>
  <c r="E163" i="21"/>
  <c r="E162" i="21"/>
  <c r="E161" i="21"/>
  <c r="E160" i="21"/>
  <c r="E159" i="21"/>
  <c r="E158" i="21"/>
  <c r="E157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3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9" i="21"/>
  <c r="E128" i="21"/>
  <c r="E127" i="21"/>
  <c r="E126" i="21"/>
  <c r="E125" i="21"/>
  <c r="E124" i="21"/>
  <c r="E123" i="21"/>
  <c r="E122" i="21"/>
  <c r="E121" i="21"/>
  <c r="E120" i="21"/>
  <c r="E119" i="21"/>
  <c r="E118" i="21"/>
  <c r="F117" i="21"/>
  <c r="E117" i="21"/>
  <c r="E116" i="21"/>
  <c r="E115" i="21"/>
  <c r="E114" i="21"/>
  <c r="E113" i="21"/>
  <c r="F112" i="21"/>
  <c r="E112" i="21"/>
  <c r="E111" i="21"/>
  <c r="E110" i="21"/>
  <c r="F109" i="21"/>
  <c r="E109" i="21"/>
  <c r="E108" i="21"/>
  <c r="E107" i="21"/>
  <c r="E106" i="21"/>
  <c r="E105" i="21"/>
  <c r="E104" i="21"/>
  <c r="E103" i="21"/>
  <c r="E102" i="21"/>
  <c r="E101" i="21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E87" i="21"/>
  <c r="E86" i="21"/>
  <c r="E85" i="21"/>
  <c r="F84" i="21"/>
  <c r="E84" i="21"/>
  <c r="E83" i="21"/>
  <c r="E82" i="21"/>
  <c r="E81" i="21"/>
  <c r="E80" i="21"/>
  <c r="E79" i="21"/>
  <c r="E78" i="21"/>
  <c r="E77" i="21"/>
  <c r="E76" i="21"/>
  <c r="E75" i="21"/>
  <c r="E74" i="21"/>
  <c r="E73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9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5" i="2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31" i="21"/>
  <c r="E30" i="21"/>
  <c r="E29" i="21"/>
  <c r="E28" i="21"/>
  <c r="E27" i="21"/>
  <c r="E26" i="21"/>
  <c r="E25" i="21"/>
  <c r="E24" i="21"/>
  <c r="E23" i="21"/>
  <c r="E22" i="21"/>
  <c r="F21" i="21"/>
  <c r="E21" i="21"/>
  <c r="E20" i="21"/>
  <c r="E19" i="21"/>
  <c r="E18" i="21"/>
  <c r="E17" i="21"/>
  <c r="E16" i="21"/>
  <c r="E15" i="21"/>
  <c r="F14" i="21"/>
  <c r="E14" i="21"/>
  <c r="E13" i="21"/>
  <c r="E12" i="21"/>
  <c r="E11" i="21"/>
  <c r="E10" i="21"/>
  <c r="E9" i="21"/>
  <c r="E8" i="21"/>
  <c r="E7" i="21"/>
  <c r="E6" i="21"/>
  <c r="E5" i="21"/>
  <c r="E4" i="21"/>
  <c r="E3" i="21"/>
  <c r="E2" i="21"/>
  <c r="F1527" i="21" l="1"/>
  <c r="F3034" i="21"/>
  <c r="F2901" i="21"/>
  <c r="F3027" i="21"/>
  <c r="F2562" i="21"/>
  <c r="F1652" i="21"/>
  <c r="F3061" i="21"/>
  <c r="F2634" i="21"/>
  <c r="F3248" i="21"/>
  <c r="F2784" i="21"/>
  <c r="F2782" i="21"/>
  <c r="F2856" i="21"/>
  <c r="F2642" i="21"/>
  <c r="F2328" i="21"/>
  <c r="F1980" i="21"/>
  <c r="F2608" i="21"/>
  <c r="F2050" i="21"/>
  <c r="F1124" i="21"/>
  <c r="F1347" i="21"/>
  <c r="F371" i="21"/>
  <c r="F255" i="21"/>
  <c r="F227" i="21"/>
  <c r="K1390" i="25" s="1"/>
  <c r="F800" i="21"/>
  <c r="K2034" i="25" s="1"/>
  <c r="F773" i="21"/>
  <c r="K1092" i="25" s="1"/>
  <c r="F1091" i="21"/>
  <c r="K1748" i="25" s="1"/>
  <c r="F1544" i="21"/>
  <c r="K2212" i="25" s="1"/>
  <c r="F373" i="21"/>
  <c r="F341" i="21"/>
  <c r="F325" i="21"/>
  <c r="F2101" i="21"/>
  <c r="K2150" i="25" s="1"/>
  <c r="F2126" i="21"/>
  <c r="K1295" i="25" s="1"/>
  <c r="F586" i="21"/>
  <c r="K1723" i="25" s="1"/>
  <c r="F784" i="21"/>
  <c r="F1938" i="21"/>
  <c r="K1648" i="25" s="1"/>
  <c r="F2136" i="21"/>
  <c r="K1713" i="25" s="1"/>
  <c r="F1407" i="21"/>
  <c r="K1652" i="25" s="1"/>
  <c r="F1728" i="21"/>
  <c r="K1976" i="25" s="1"/>
  <c r="F940" i="21"/>
  <c r="F344" i="21"/>
  <c r="F1963" i="21"/>
  <c r="K1615" i="25" s="1"/>
  <c r="F2584" i="21"/>
  <c r="F2058" i="21"/>
  <c r="F1776" i="21"/>
  <c r="F2051" i="21"/>
  <c r="F1748" i="21"/>
  <c r="F288" i="21"/>
  <c r="F721" i="21"/>
  <c r="F314" i="21"/>
  <c r="K2020" i="25" s="1"/>
  <c r="F363" i="21"/>
  <c r="F932" i="21"/>
  <c r="F717" i="21"/>
  <c r="K1369" i="25" s="1"/>
  <c r="F701" i="21"/>
  <c r="K2168" i="25" s="1"/>
  <c r="F1103" i="21"/>
  <c r="K1292" i="25" s="1"/>
  <c r="F1317" i="21"/>
  <c r="K1642" i="25" s="1"/>
  <c r="F45" i="21"/>
  <c r="F1490" i="21"/>
  <c r="K1366" i="25" s="1"/>
  <c r="F1567" i="21"/>
  <c r="K1674" i="25" s="1"/>
  <c r="F2430" i="21"/>
  <c r="F2349" i="21"/>
  <c r="F3018" i="21"/>
  <c r="F3203" i="21"/>
  <c r="F2892" i="21"/>
  <c r="F2796" i="21"/>
  <c r="F2644" i="21"/>
  <c r="F2547" i="21"/>
  <c r="F2194" i="21"/>
  <c r="F2166" i="21"/>
  <c r="F1994" i="21"/>
  <c r="F1487" i="21"/>
  <c r="F1795" i="21"/>
  <c r="F798" i="21"/>
  <c r="F235" i="21"/>
  <c r="K1710" i="25" s="1"/>
  <c r="F270" i="21"/>
  <c r="K1562" i="25" s="1"/>
  <c r="F635" i="21"/>
  <c r="K1981" i="25" s="1"/>
  <c r="F542" i="21"/>
  <c r="K1331" i="25" s="1"/>
  <c r="F1300" i="21"/>
  <c r="K2127" i="25" s="1"/>
  <c r="F1380" i="21"/>
  <c r="K1179" i="25" s="1"/>
  <c r="F421" i="21"/>
  <c r="F2005" i="21"/>
  <c r="K2159" i="25" s="1"/>
  <c r="F197" i="21"/>
  <c r="F2275" i="21"/>
  <c r="K2219" i="25" s="1"/>
  <c r="F2461" i="21"/>
  <c r="K1513" i="25" s="1"/>
  <c r="F3251" i="21"/>
  <c r="K1694" i="25" s="1"/>
  <c r="F2085" i="21"/>
  <c r="K1261" i="25" s="1"/>
  <c r="F2196" i="21"/>
  <c r="K2232" i="25" s="1"/>
  <c r="F1801" i="21"/>
  <c r="K1984" i="25" s="1"/>
  <c r="F2032" i="21"/>
  <c r="K1843" i="25" s="1"/>
  <c r="F2314" i="21"/>
  <c r="K2215" i="25" s="1"/>
  <c r="F1346" i="21"/>
  <c r="F1098" i="21"/>
  <c r="F1538" i="21"/>
  <c r="F3050" i="21"/>
  <c r="F2881" i="21"/>
  <c r="F2531" i="21"/>
  <c r="F2910" i="21"/>
  <c r="F2052" i="21"/>
  <c r="F2096" i="21"/>
  <c r="F2009" i="21"/>
  <c r="F1993" i="21"/>
  <c r="F1977" i="21"/>
  <c r="F1945" i="21"/>
  <c r="F2087" i="21"/>
  <c r="F246" i="21"/>
  <c r="F88" i="21"/>
  <c r="F792" i="21"/>
  <c r="K1895" i="25" s="1"/>
  <c r="F1329" i="21"/>
  <c r="K1322" i="25" s="1"/>
  <c r="F582" i="21"/>
  <c r="K1837" i="25" s="1"/>
  <c r="F755" i="21"/>
  <c r="K1601" i="25" s="1"/>
  <c r="F1301" i="21"/>
  <c r="K2157" i="25" s="1"/>
  <c r="F1957" i="21"/>
  <c r="K1392" i="25" s="1"/>
  <c r="F1989" i="21"/>
  <c r="K1619" i="25" s="1"/>
  <c r="F2115" i="21"/>
  <c r="K1857" i="25" s="1"/>
  <c r="F2174" i="21"/>
  <c r="K1629" i="25" s="1"/>
  <c r="F1095" i="21"/>
  <c r="K1192" i="25" s="1"/>
  <c r="F1819" i="21"/>
  <c r="K1905" i="25" s="1"/>
  <c r="F1995" i="21"/>
  <c r="K1161" i="25" s="1"/>
  <c r="F575" i="21"/>
  <c r="K1462" i="25" s="1"/>
  <c r="F2192" i="21"/>
  <c r="K2103" i="25" s="1"/>
  <c r="F2001" i="21"/>
  <c r="F2319" i="21"/>
  <c r="F3045" i="21"/>
  <c r="F3009" i="21"/>
  <c r="F2922" i="21"/>
  <c r="F3016" i="21"/>
  <c r="F2853" i="21"/>
  <c r="F2716" i="21"/>
  <c r="F2858" i="21"/>
  <c r="F2537" i="21"/>
  <c r="F2293" i="21"/>
  <c r="F1881" i="21"/>
  <c r="F1865" i="21"/>
  <c r="F2091" i="21"/>
  <c r="F2041" i="21"/>
  <c r="F1679" i="21"/>
  <c r="F2099" i="21"/>
  <c r="F1375" i="21"/>
  <c r="F1763" i="21"/>
  <c r="F749" i="21"/>
  <c r="F459" i="21"/>
  <c r="F669" i="21"/>
  <c r="F276" i="21"/>
  <c r="K1306" i="25" s="1"/>
  <c r="F238" i="21"/>
  <c r="K2087" i="25" s="1"/>
  <c r="F405" i="21"/>
  <c r="K1867" i="25" s="1"/>
  <c r="F735" i="21"/>
  <c r="K1147" i="25" s="1"/>
  <c r="F1075" i="21"/>
  <c r="K2033" i="25" s="1"/>
  <c r="F1764" i="21"/>
  <c r="K1633" i="25" s="1"/>
  <c r="F1803" i="21"/>
  <c r="K2061" i="25" s="1"/>
  <c r="F245" i="21"/>
  <c r="F2090" i="21"/>
  <c r="K1856" i="25" s="1"/>
  <c r="F2338" i="21"/>
  <c r="K2095" i="25" s="1"/>
  <c r="F3186" i="21"/>
  <c r="K2069" i="25" s="1"/>
  <c r="F3259" i="21"/>
  <c r="K2221" i="25" s="1"/>
  <c r="F599" i="21"/>
  <c r="K2162" i="25" s="1"/>
  <c r="F1884" i="21"/>
  <c r="K1472" i="25" s="1"/>
  <c r="F739" i="21"/>
  <c r="K1916" i="25" s="1"/>
  <c r="F1591" i="21"/>
  <c r="K1963" i="25" s="1"/>
  <c r="F2060" i="21"/>
  <c r="K1290" i="25" s="1"/>
  <c r="F2277" i="21"/>
  <c r="K2013" i="25" s="1"/>
  <c r="F1138" i="21"/>
  <c r="F1234" i="21"/>
  <c r="F2387" i="21"/>
  <c r="F3256" i="21"/>
  <c r="F3216" i="21"/>
  <c r="F3004" i="21"/>
  <c r="F3255" i="21"/>
  <c r="F2748" i="21"/>
  <c r="F2755" i="21"/>
  <c r="F3052" i="21"/>
  <c r="F2750" i="21"/>
  <c r="F2469" i="21"/>
  <c r="F2336" i="21"/>
  <c r="F2095" i="21"/>
  <c r="F1996" i="21"/>
  <c r="F1489" i="21"/>
  <c r="F1555" i="21"/>
  <c r="F1708" i="21"/>
  <c r="F108" i="21"/>
  <c r="F9" i="21"/>
  <c r="K1167" i="25" s="1"/>
  <c r="F416" i="21"/>
  <c r="K1763" i="25" s="1"/>
  <c r="F259" i="21"/>
  <c r="K1958" i="25" s="1"/>
  <c r="F546" i="21"/>
  <c r="K1987" i="25" s="1"/>
  <c r="F591" i="21"/>
  <c r="K1786" i="25" s="1"/>
  <c r="F1285" i="21"/>
  <c r="K2058" i="25" s="1"/>
  <c r="F1445" i="21"/>
  <c r="K2078" i="25" s="1"/>
  <c r="F1692" i="21"/>
  <c r="K1258" i="25" s="1"/>
  <c r="F277" i="21"/>
  <c r="F2046" i="21"/>
  <c r="K1469" i="25" s="1"/>
  <c r="F2062" i="21"/>
  <c r="K2023" i="25" s="1"/>
  <c r="F93" i="21"/>
  <c r="F53" i="21"/>
  <c r="F13" i="21"/>
  <c r="F1042" i="21"/>
  <c r="K1483" i="25" s="1"/>
  <c r="F2360" i="21"/>
  <c r="K1205" i="25" s="1"/>
  <c r="F2273" i="21"/>
  <c r="K2198" i="25" s="1"/>
  <c r="F1087" i="21"/>
  <c r="K1223" i="25" s="1"/>
  <c r="F1325" i="21"/>
  <c r="K1583" i="25" s="1"/>
  <c r="F1447" i="21"/>
  <c r="K1515" i="25" s="1"/>
  <c r="F1620" i="21"/>
  <c r="K1143" i="25" s="1"/>
  <c r="F2075" i="21"/>
  <c r="K2117" i="25" s="1"/>
  <c r="F2118" i="21"/>
  <c r="K1810" i="25" s="1"/>
  <c r="F962" i="21"/>
  <c r="F1622" i="21"/>
  <c r="F947" i="21"/>
  <c r="F3007" i="21"/>
  <c r="F2821" i="21"/>
  <c r="F2646" i="21"/>
  <c r="F2371" i="21"/>
  <c r="F2086" i="21"/>
  <c r="F2054" i="21"/>
  <c r="F2022" i="21"/>
  <c r="F1990" i="21"/>
  <c r="F2026" i="21"/>
  <c r="F1859" i="21"/>
  <c r="F1197" i="21"/>
  <c r="F737" i="21"/>
  <c r="F339" i="21"/>
  <c r="F322" i="21"/>
  <c r="F539" i="21"/>
  <c r="F806" i="21"/>
  <c r="F272" i="21"/>
  <c r="K1527" i="25" s="1"/>
  <c r="F333" i="21"/>
  <c r="K2244" i="25" s="1"/>
  <c r="F574" i="21"/>
  <c r="K1081" i="25" s="1"/>
  <c r="F696" i="21"/>
  <c r="K1108" i="25" s="1"/>
  <c r="F1126" i="21"/>
  <c r="K1734" i="25" s="1"/>
  <c r="F986" i="21"/>
  <c r="F1030" i="21"/>
  <c r="K1543" i="25" s="1"/>
  <c r="F1309" i="21"/>
  <c r="K1695" i="25" s="1"/>
  <c r="F1400" i="21"/>
  <c r="K1159" i="25" s="1"/>
  <c r="F293" i="21"/>
  <c r="F2013" i="21"/>
  <c r="K1661" i="25" s="1"/>
  <c r="F2182" i="21"/>
  <c r="K1340" i="25" s="1"/>
  <c r="F2198" i="21"/>
  <c r="K1906" i="25" s="1"/>
  <c r="F2295" i="21"/>
  <c r="K2031" i="25" s="1"/>
  <c r="F2323" i="21"/>
  <c r="K1662" i="25" s="1"/>
  <c r="F2368" i="21"/>
  <c r="K1611" i="25" s="1"/>
  <c r="F595" i="21"/>
  <c r="K1847" i="25" s="1"/>
  <c r="F331" i="21"/>
  <c r="K2121" i="25" s="1"/>
  <c r="F740" i="21"/>
  <c r="K1409" i="25" s="1"/>
  <c r="F2124" i="21"/>
  <c r="K1881" i="25" s="1"/>
  <c r="F750" i="21"/>
  <c r="K1479" i="25" s="1"/>
  <c r="F1289" i="21"/>
  <c r="K1158" i="25" s="1"/>
  <c r="F2128" i="21"/>
  <c r="K1872" i="25" s="1"/>
  <c r="F928" i="21"/>
  <c r="F1409" i="21"/>
  <c r="F1730" i="21"/>
  <c r="F2268" i="21"/>
  <c r="F2564" i="21"/>
  <c r="F1685" i="21"/>
  <c r="F1428" i="21"/>
  <c r="F653" i="21"/>
  <c r="F264" i="21"/>
  <c r="F807" i="21"/>
  <c r="F324" i="21"/>
  <c r="K1717" i="25" s="1"/>
  <c r="F284" i="21"/>
  <c r="K1150" i="25" s="1"/>
  <c r="F323" i="21"/>
  <c r="K1699" i="25" s="1"/>
  <c r="F244" i="21"/>
  <c r="K1869" i="25" s="1"/>
  <c r="F429" i="21"/>
  <c r="K1102" i="25" s="1"/>
  <c r="F311" i="21"/>
  <c r="K1755" i="25" s="1"/>
  <c r="F353" i="21"/>
  <c r="K1927" i="25" s="1"/>
  <c r="F301" i="21"/>
  <c r="K1452" i="25" s="1"/>
  <c r="F162" i="21"/>
  <c r="K1324" i="25" s="1"/>
  <c r="F437" i="21"/>
  <c r="K1152" i="25" s="1"/>
  <c r="F587" i="21"/>
  <c r="K1250" i="25" s="1"/>
  <c r="F646" i="21"/>
  <c r="K1573" i="25" s="1"/>
  <c r="F3237" i="21"/>
  <c r="K1089" i="25" s="1"/>
  <c r="F450" i="21"/>
  <c r="K1418" i="25" s="1"/>
  <c r="F716" i="21"/>
  <c r="K1400" i="25" s="1"/>
  <c r="F1055" i="21"/>
  <c r="K1628" i="25" s="1"/>
  <c r="F225" i="21"/>
  <c r="F113" i="21"/>
  <c r="F2355" i="21"/>
  <c r="K1214" i="25" s="1"/>
  <c r="F3241" i="21"/>
  <c r="K1388" i="25" s="1"/>
  <c r="F433" i="21"/>
  <c r="K1531" i="25" s="1"/>
  <c r="F562" i="21"/>
  <c r="K2076" i="25" s="1"/>
  <c r="F684" i="21"/>
  <c r="K1922" i="25" s="1"/>
  <c r="F1296" i="21"/>
  <c r="K1579" i="25" s="1"/>
  <c r="F2093" i="21"/>
  <c r="K1863" i="25" s="1"/>
  <c r="F1797" i="21"/>
  <c r="K1737" i="25" s="1"/>
  <c r="F1877" i="21"/>
  <c r="K1342" i="25" s="1"/>
  <c r="F2132" i="21"/>
  <c r="K1402" i="25" s="1"/>
  <c r="F2160" i="21"/>
  <c r="K1676" i="25" s="1"/>
  <c r="F936" i="21"/>
  <c r="F1102" i="21"/>
  <c r="F1466" i="21"/>
  <c r="F2999" i="21"/>
  <c r="F2139" i="21"/>
  <c r="F2270" i="21"/>
  <c r="F1537" i="21"/>
  <c r="F2067" i="21"/>
  <c r="F1292" i="21"/>
  <c r="F1657" i="21"/>
  <c r="F354" i="21"/>
  <c r="F247" i="21"/>
  <c r="F627" i="21"/>
  <c r="F355" i="21"/>
  <c r="F253" i="21"/>
  <c r="K1242" i="25" s="1"/>
  <c r="F394" i="21"/>
  <c r="F22" i="21"/>
  <c r="K1787" i="25" s="1"/>
  <c r="F15" i="21"/>
  <c r="K1907" i="25" s="1"/>
  <c r="F578" i="21"/>
  <c r="K2147" i="25" s="1"/>
  <c r="F656" i="21"/>
  <c r="K1115" i="25" s="1"/>
  <c r="F384" i="21"/>
  <c r="K2140" i="25" s="1"/>
  <c r="F1114" i="21"/>
  <c r="K1688" i="25" s="1"/>
  <c r="F1334" i="21"/>
  <c r="K1726" i="25" s="1"/>
  <c r="F329" i="21"/>
  <c r="F233" i="21"/>
  <c r="F153" i="21"/>
  <c r="F2345" i="21"/>
  <c r="K2206" i="25" s="1"/>
  <c r="F2372" i="21"/>
  <c r="K1776" i="25" s="1"/>
  <c r="F741" i="21"/>
  <c r="K2207" i="25" s="1"/>
  <c r="F647" i="21"/>
  <c r="K2191" i="25" s="1"/>
  <c r="F594" i="21"/>
  <c r="K1795" i="25" s="1"/>
  <c r="F636" i="21"/>
  <c r="K1160" i="25" s="1"/>
  <c r="F1979" i="21"/>
  <c r="K1903" i="25" s="1"/>
  <c r="F3213" i="21"/>
  <c r="K1754" i="25" s="1"/>
  <c r="F2145" i="21"/>
  <c r="K2067" i="25" s="1"/>
  <c r="F385" i="21"/>
  <c r="K2112" i="25" s="1"/>
  <c r="F558" i="21"/>
  <c r="K1349" i="25" s="1"/>
  <c r="F666" i="21"/>
  <c r="K1076" i="25" s="1"/>
  <c r="F1078" i="21"/>
  <c r="K1665" i="25" s="1"/>
  <c r="F1304" i="21"/>
  <c r="K1634" i="25" s="1"/>
  <c r="F2172" i="21"/>
  <c r="K1494" i="25" s="1"/>
  <c r="F1313" i="21"/>
  <c r="K2170" i="25" s="1"/>
  <c r="F1378" i="21"/>
  <c r="K1329" i="25" s="1"/>
  <c r="F1426" i="21"/>
  <c r="K1996" i="25" s="1"/>
  <c r="F1464" i="21"/>
  <c r="K1926" i="25" s="1"/>
  <c r="F1542" i="21"/>
  <c r="K1588" i="25" s="1"/>
  <c r="F2097" i="21"/>
  <c r="K1233" i="25" s="1"/>
  <c r="F2188" i="21"/>
  <c r="K1121" i="25" s="1"/>
  <c r="F2549" i="21"/>
  <c r="K2213" i="25" s="1"/>
  <c r="F958" i="21"/>
  <c r="F1066" i="21"/>
  <c r="F1290" i="21"/>
  <c r="F2078" i="21"/>
  <c r="F2983" i="21"/>
  <c r="F3015" i="21"/>
  <c r="F3047" i="21"/>
  <c r="F2846" i="21"/>
  <c r="F1222" i="21"/>
  <c r="F1525" i="21"/>
  <c r="F1931" i="21"/>
  <c r="F1278" i="21"/>
  <c r="F2437" i="21"/>
  <c r="F2713" i="21"/>
  <c r="F3110" i="21"/>
  <c r="F3239" i="21"/>
  <c r="F3124" i="21"/>
  <c r="F3039" i="21"/>
  <c r="F3128" i="21"/>
  <c r="F2541" i="21"/>
  <c r="F2033" i="21"/>
  <c r="F2103" i="21"/>
  <c r="F2080" i="21"/>
  <c r="F1971" i="21"/>
  <c r="F1602" i="21"/>
  <c r="F1364" i="21"/>
  <c r="F1332" i="21"/>
  <c r="F1268" i="21"/>
  <c r="F1371" i="21"/>
  <c r="F1154" i="21"/>
  <c r="F1139" i="21"/>
  <c r="F772" i="21"/>
  <c r="F1056" i="21"/>
  <c r="F709" i="21"/>
  <c r="F240" i="21"/>
  <c r="F3020" i="21"/>
  <c r="F2781" i="21"/>
  <c r="F2590" i="21"/>
  <c r="F3118" i="21"/>
  <c r="F2654" i="21"/>
  <c r="F3002" i="21"/>
  <c r="F2068" i="21"/>
  <c r="F1861" i="21"/>
  <c r="F1774" i="21"/>
  <c r="F1529" i="21"/>
  <c r="F1690" i="21"/>
  <c r="F1571" i="21"/>
  <c r="F1726" i="21"/>
  <c r="F1392" i="21"/>
  <c r="F1360" i="21"/>
  <c r="F1264" i="21"/>
  <c r="F1144" i="21"/>
  <c r="F1247" i="21"/>
  <c r="F1150" i="21"/>
  <c r="F1152" i="21"/>
  <c r="F1351" i="21"/>
  <c r="F1274" i="21"/>
  <c r="F897" i="21"/>
  <c r="F77" i="21"/>
  <c r="F3176" i="21"/>
  <c r="F3075" i="21"/>
  <c r="F2842" i="21"/>
  <c r="F2470" i="21"/>
  <c r="F2129" i="21"/>
  <c r="F1742" i="21"/>
  <c r="F1654" i="21"/>
  <c r="F1530" i="21"/>
  <c r="F2019" i="21"/>
  <c r="F1598" i="21"/>
  <c r="F1570" i="21"/>
  <c r="F1419" i="21"/>
  <c r="F1148" i="21"/>
  <c r="F1184" i="21"/>
  <c r="F1306" i="21"/>
  <c r="F799" i="21"/>
  <c r="F769" i="21"/>
  <c r="F1108" i="21"/>
  <c r="F803" i="21"/>
  <c r="F1032" i="21"/>
  <c r="F2582" i="21"/>
  <c r="F2624" i="21"/>
  <c r="F2595" i="21"/>
  <c r="F2262" i="21"/>
  <c r="F2053" i="21"/>
  <c r="F1921" i="21"/>
  <c r="F2076" i="21"/>
  <c r="F1873" i="21"/>
  <c r="F1507" i="21"/>
  <c r="F1320" i="21"/>
  <c r="F1024" i="21"/>
  <c r="F3101" i="21"/>
  <c r="F3041" i="21"/>
  <c r="F2906" i="21"/>
  <c r="F2602" i="21"/>
  <c r="F2165" i="21"/>
  <c r="F2119" i="21"/>
  <c r="F1883" i="21"/>
  <c r="F2023" i="21"/>
  <c r="F1757" i="21"/>
  <c r="F1662" i="21"/>
  <c r="F1701" i="21"/>
  <c r="F1475" i="21"/>
  <c r="F1443" i="21"/>
  <c r="F1682" i="21"/>
  <c r="F1194" i="21"/>
  <c r="F1061" i="21"/>
  <c r="F6" i="21"/>
  <c r="F2943" i="21"/>
  <c r="F3247" i="21"/>
  <c r="F3048" i="21"/>
  <c r="F2998" i="21"/>
  <c r="F2924" i="21"/>
  <c r="F2539" i="21"/>
  <c r="F3209" i="21"/>
  <c r="F2790" i="21"/>
  <c r="F2804" i="21"/>
  <c r="F2230" i="21"/>
  <c r="F2161" i="21"/>
  <c r="F2077" i="21"/>
  <c r="F1866" i="21"/>
  <c r="F1785" i="21"/>
  <c r="F1838" i="21"/>
  <c r="F2018" i="21"/>
  <c r="F1510" i="21"/>
  <c r="F1918" i="21"/>
  <c r="F1178" i="21"/>
  <c r="F1236" i="21"/>
  <c r="F286" i="21"/>
  <c r="F3063" i="21"/>
  <c r="F2859" i="21"/>
  <c r="F2444" i="21"/>
  <c r="F1750" i="21"/>
  <c r="F1634" i="21"/>
  <c r="F1497" i="21"/>
  <c r="F1670" i="21"/>
  <c r="F1812" i="21"/>
  <c r="F1621" i="21"/>
  <c r="F1270" i="21"/>
  <c r="F2296" i="21"/>
  <c r="F2589" i="21"/>
  <c r="F2213" i="21"/>
  <c r="F1630" i="21"/>
  <c r="F1639" i="21"/>
  <c r="F1336" i="21"/>
  <c r="F1515" i="21"/>
  <c r="F1298" i="21"/>
  <c r="F254" i="21"/>
  <c r="F1944" i="21"/>
  <c r="F1482" i="21"/>
  <c r="F1379" i="21"/>
  <c r="F1151" i="21"/>
  <c r="F1678" i="21"/>
  <c r="F1702" i="21"/>
  <c r="F1252" i="21"/>
  <c r="F1192" i="21"/>
  <c r="F1160" i="21"/>
  <c r="F952" i="21"/>
  <c r="F910" i="21"/>
  <c r="F1072" i="21"/>
  <c r="F981" i="21"/>
  <c r="F915" i="21"/>
  <c r="F909" i="21"/>
  <c r="F368" i="21"/>
  <c r="F658" i="21"/>
  <c r="F442" i="21"/>
  <c r="F479" i="21"/>
  <c r="F444" i="21"/>
  <c r="F580" i="21"/>
  <c r="F454" i="21"/>
  <c r="F588" i="21"/>
  <c r="F456" i="21"/>
  <c r="F105" i="21"/>
  <c r="F267" i="21"/>
  <c r="K1391" i="25" s="1"/>
  <c r="F466" i="21"/>
  <c r="K1173" i="25" s="1"/>
  <c r="F768" i="21"/>
  <c r="K1172" i="25" s="1"/>
  <c r="F1068" i="21"/>
  <c r="K1406" i="25" s="1"/>
  <c r="F1352" i="21"/>
  <c r="K1114" i="25" s="1"/>
  <c r="F1433" i="21"/>
  <c r="K1265" i="25" s="1"/>
  <c r="F531" i="21"/>
  <c r="K2151" i="25" s="1"/>
  <c r="F2302" i="21"/>
  <c r="K1499" i="25" s="1"/>
  <c r="F3179" i="21"/>
  <c r="K1228" i="25" s="1"/>
  <c r="F81" i="21"/>
  <c r="F266" i="21"/>
  <c r="F2082" i="21"/>
  <c r="K1197" i="25" s="1"/>
  <c r="F146" i="21"/>
  <c r="F729" i="21"/>
  <c r="K1336" i="25" s="1"/>
  <c r="F924" i="21"/>
  <c r="F994" i="21"/>
  <c r="F549" i="21"/>
  <c r="F613" i="21"/>
  <c r="F645" i="21"/>
  <c r="F1604" i="21"/>
  <c r="F2410" i="21"/>
  <c r="F1956" i="21"/>
  <c r="F2766" i="21"/>
  <c r="F787" i="21"/>
  <c r="F1228" i="21"/>
  <c r="F1196" i="21"/>
  <c r="F1164" i="21"/>
  <c r="F1132" i="21"/>
  <c r="F1076" i="21"/>
  <c r="F683" i="21"/>
  <c r="F654" i="21"/>
  <c r="F440" i="21"/>
  <c r="F515" i="21"/>
  <c r="F480" i="21"/>
  <c r="F352" i="21"/>
  <c r="F516" i="21"/>
  <c r="F570" i="21"/>
  <c r="F364" i="21"/>
  <c r="F780" i="21"/>
  <c r="K2208" i="25" s="1"/>
  <c r="F1182" i="21"/>
  <c r="K1792" i="25" s="1"/>
  <c r="F1303" i="21"/>
  <c r="K1974" i="25" s="1"/>
  <c r="F2381" i="21"/>
  <c r="K1170" i="25" s="1"/>
  <c r="F2171" i="21"/>
  <c r="K1456" i="25" s="1"/>
  <c r="F553" i="21"/>
  <c r="F585" i="21"/>
  <c r="F617" i="21"/>
  <c r="F966" i="21"/>
  <c r="F812" i="21"/>
  <c r="F2084" i="21"/>
  <c r="F682" i="21"/>
  <c r="F476" i="21"/>
  <c r="F391" i="21"/>
  <c r="F463" i="21"/>
  <c r="F396" i="21"/>
  <c r="F138" i="21"/>
  <c r="F903" i="21"/>
  <c r="K1508" i="25" s="1"/>
  <c r="F1235" i="21"/>
  <c r="K1220" i="25" s="1"/>
  <c r="F1377" i="21"/>
  <c r="K1739" i="25" s="1"/>
  <c r="F1463" i="21"/>
  <c r="K1511" i="25" s="1"/>
  <c r="F25" i="21"/>
  <c r="F306" i="21"/>
  <c r="K1768" i="25" s="1"/>
  <c r="F2201" i="21"/>
  <c r="K2128" i="25" s="1"/>
  <c r="F3240" i="21"/>
  <c r="K1412" i="25" s="1"/>
  <c r="F540" i="21"/>
  <c r="K1563" i="25" s="1"/>
  <c r="F805" i="21"/>
  <c r="K1211" i="25" s="1"/>
  <c r="F1972" i="21"/>
  <c r="K1571" i="25" s="1"/>
  <c r="F2205" i="21"/>
  <c r="K1196" i="25" s="1"/>
  <c r="F715" i="21"/>
  <c r="K1323" i="25" s="1"/>
  <c r="F365" i="21"/>
  <c r="F461" i="21"/>
  <c r="F557" i="21"/>
  <c r="F589" i="21"/>
  <c r="F2092" i="21"/>
  <c r="F2130" i="21"/>
  <c r="K1666" i="25" s="1"/>
  <c r="F2890" i="21"/>
  <c r="F819" i="21"/>
  <c r="F1116" i="21"/>
  <c r="F1097" i="21"/>
  <c r="F906" i="21"/>
  <c r="F590" i="21"/>
  <c r="F400" i="21"/>
  <c r="F572" i="21"/>
  <c r="F624" i="21"/>
  <c r="F510" i="21"/>
  <c r="F419" i="21"/>
  <c r="F791" i="21"/>
  <c r="F923" i="21"/>
  <c r="F495" i="21"/>
  <c r="F85" i="21"/>
  <c r="F285" i="21"/>
  <c r="K1393" i="25" s="1"/>
  <c r="F472" i="21"/>
  <c r="K1478" i="25" s="1"/>
  <c r="F1275" i="21"/>
  <c r="K1177" i="25" s="1"/>
  <c r="F1587" i="21"/>
  <c r="K1321" i="25" s="1"/>
  <c r="F335" i="21"/>
  <c r="K1546" i="25" s="1"/>
  <c r="F2309" i="21"/>
  <c r="K1417" i="25" s="1"/>
  <c r="F718" i="21"/>
  <c r="F282" i="21"/>
  <c r="F2057" i="21"/>
  <c r="K2251" i="25" s="1"/>
  <c r="F2274" i="21"/>
  <c r="K2218" i="25" s="1"/>
  <c r="F2306" i="21"/>
  <c r="K2174" i="25" s="1"/>
  <c r="F511" i="21"/>
  <c r="K2044" i="25" s="1"/>
  <c r="F1288" i="21"/>
  <c r="K2115" i="25" s="1"/>
  <c r="F1006" i="21"/>
  <c r="F954" i="21"/>
  <c r="F497" i="21"/>
  <c r="F561" i="21"/>
  <c r="F593" i="21"/>
  <c r="F692" i="21"/>
  <c r="F1700" i="21"/>
  <c r="F1696" i="21"/>
  <c r="F2304" i="21"/>
  <c r="F1077" i="21"/>
  <c r="F1013" i="21"/>
  <c r="F795" i="21"/>
  <c r="F622" i="21"/>
  <c r="F552" i="21"/>
  <c r="F604" i="21"/>
  <c r="F606" i="21"/>
  <c r="F356" i="21"/>
  <c r="F460" i="21"/>
  <c r="F704" i="21"/>
  <c r="K1477" i="25" s="1"/>
  <c r="F796" i="21"/>
  <c r="K2036" i="25" s="1"/>
  <c r="F1100" i="21"/>
  <c r="K1372" i="25" s="1"/>
  <c r="F1394" i="21"/>
  <c r="K2046" i="25" s="1"/>
  <c r="F1619" i="21"/>
  <c r="K1198" i="25" s="1"/>
  <c r="F41" i="21"/>
  <c r="F485" i="21"/>
  <c r="K1341" i="25" s="1"/>
  <c r="F310" i="21"/>
  <c r="F2159" i="21"/>
  <c r="K1935" i="25" s="1"/>
  <c r="F17" i="21"/>
  <c r="F1479" i="21"/>
  <c r="K1862" i="25" s="1"/>
  <c r="F2267" i="21"/>
  <c r="K1545" i="25" s="1"/>
  <c r="F1434" i="21"/>
  <c r="K1742" i="25" s="1"/>
  <c r="F189" i="21"/>
  <c r="F2183" i="21"/>
  <c r="K1700" i="25" s="1"/>
  <c r="F2467" i="21"/>
  <c r="K1614" i="25" s="1"/>
  <c r="F972" i="21"/>
  <c r="F1864" i="21"/>
  <c r="F2222" i="21"/>
  <c r="F814" i="21"/>
  <c r="F960" i="21"/>
  <c r="F652" i="21"/>
  <c r="F471" i="21"/>
  <c r="F376" i="21"/>
  <c r="F327" i="21"/>
  <c r="K2108" i="25" s="1"/>
  <c r="F432" i="21"/>
  <c r="K1135" i="25" s="1"/>
  <c r="F727" i="21"/>
  <c r="K1411" i="25" s="1"/>
  <c r="F1041" i="21"/>
  <c r="K1471" i="25" s="1"/>
  <c r="F1105" i="21"/>
  <c r="K1119" i="25" s="1"/>
  <c r="F1322" i="21"/>
  <c r="K1140" i="25" s="1"/>
  <c r="F1494" i="21"/>
  <c r="K2011" i="25" s="1"/>
  <c r="F29" i="21"/>
  <c r="F1553" i="21"/>
  <c r="K1982" i="25" s="1"/>
  <c r="F190" i="21"/>
  <c r="F2357" i="21"/>
  <c r="K1820" i="25" s="1"/>
  <c r="F349" i="21"/>
  <c r="F250" i="21"/>
  <c r="F2184" i="21"/>
  <c r="K1356" i="25" s="1"/>
  <c r="F2291" i="21"/>
  <c r="K2135" i="25" s="1"/>
  <c r="F2320" i="21"/>
  <c r="K1165" i="25" s="1"/>
  <c r="F2337" i="21"/>
  <c r="K2226" i="25" s="1"/>
  <c r="F473" i="21"/>
  <c r="F505" i="21"/>
  <c r="F601" i="21"/>
  <c r="F1002" i="21"/>
  <c r="F2578" i="21"/>
  <c r="F618" i="21"/>
  <c r="F520" i="21"/>
  <c r="F524" i="21"/>
  <c r="K1246" i="25" s="1"/>
  <c r="F5" i="21"/>
  <c r="F804" i="21"/>
  <c r="K2000" i="25" s="1"/>
  <c r="F1046" i="21"/>
  <c r="K1072" i="25" s="1"/>
  <c r="F1110" i="21"/>
  <c r="K1591" i="25" s="1"/>
  <c r="F1425" i="21"/>
  <c r="K2216" i="25" s="1"/>
  <c r="F1541" i="21"/>
  <c r="K2203" i="25" s="1"/>
  <c r="F57" i="21"/>
  <c r="F402" i="21"/>
  <c r="K1802" i="25" s="1"/>
  <c r="F49" i="21"/>
  <c r="F3195" i="21"/>
  <c r="K1793" i="25" s="1"/>
  <c r="F178" i="21"/>
  <c r="F1664" i="21"/>
  <c r="K740" i="25" s="1"/>
  <c r="F2162" i="21"/>
  <c r="F2272" i="21"/>
  <c r="F1156" i="21"/>
  <c r="F1140" i="21"/>
  <c r="F811" i="21"/>
  <c r="F757" i="21"/>
  <c r="F1092" i="21"/>
  <c r="F964" i="21"/>
  <c r="F610" i="21"/>
  <c r="F598" i="21"/>
  <c r="F503" i="21"/>
  <c r="F643" i="21"/>
  <c r="F548" i="21"/>
  <c r="F448" i="21"/>
  <c r="F1905" i="21"/>
  <c r="F891" i="21"/>
  <c r="F487" i="21"/>
  <c r="F455" i="21"/>
  <c r="F556" i="21"/>
  <c r="F760" i="21"/>
  <c r="F576" i="21"/>
  <c r="F525" i="21"/>
  <c r="K1950" i="25" s="1"/>
  <c r="F625" i="21"/>
  <c r="K1721" i="25" s="1"/>
  <c r="F664" i="21"/>
  <c r="K1783" i="25" s="1"/>
  <c r="F786" i="21"/>
  <c r="K2144" i="25" s="1"/>
  <c r="F501" i="21"/>
  <c r="K1549" i="25" s="1"/>
  <c r="F571" i="21"/>
  <c r="K1684" i="25" s="1"/>
  <c r="F808" i="21"/>
  <c r="K2197" i="25" s="1"/>
  <c r="F1004" i="21"/>
  <c r="K2081" i="25" s="1"/>
  <c r="F1063" i="21"/>
  <c r="K1979" i="25" s="1"/>
  <c r="F1344" i="21"/>
  <c r="K1889" i="25" s="1"/>
  <c r="F403" i="21"/>
  <c r="K1878" i="25" s="1"/>
  <c r="F2114" i="21"/>
  <c r="K1229" i="25" s="1"/>
  <c r="F3252" i="21"/>
  <c r="K2006" i="25" s="1"/>
  <c r="F2204" i="21"/>
  <c r="K1188" i="25" s="1"/>
  <c r="F2203" i="21"/>
  <c r="K1582" i="25" s="1"/>
  <c r="F1113" i="21"/>
  <c r="K1609" i="25" s="1"/>
  <c r="F65" i="21"/>
  <c r="F1992" i="21"/>
  <c r="K1448" i="25" s="1"/>
  <c r="F218" i="21"/>
  <c r="F2123" i="21"/>
  <c r="K2118" i="25" s="1"/>
  <c r="F2346" i="21"/>
  <c r="K1663" i="25" s="1"/>
  <c r="F2365" i="21"/>
  <c r="K1415" i="25" s="1"/>
  <c r="F2148" i="21"/>
  <c r="K2101" i="25" s="1"/>
  <c r="F3175" i="21"/>
  <c r="K1157" i="25" s="1"/>
  <c r="F1975" i="21"/>
  <c r="K2152" i="25" s="1"/>
  <c r="F3164" i="21"/>
  <c r="K2193" i="25" s="1"/>
  <c r="F801" i="21"/>
  <c r="K1162" i="25" s="1"/>
  <c r="F2199" i="21"/>
  <c r="K1304" i="25" s="1"/>
  <c r="F896" i="21"/>
  <c r="F417" i="21"/>
  <c r="F481" i="21"/>
  <c r="F513" i="21"/>
  <c r="K1424" i="25" s="1"/>
  <c r="F545" i="21"/>
  <c r="K1279" i="25" s="1"/>
  <c r="F577" i="21"/>
  <c r="K1286" i="25" s="1"/>
  <c r="F609" i="21"/>
  <c r="F641" i="21"/>
  <c r="F998" i="21"/>
  <c r="F970" i="21"/>
  <c r="F1229" i="21"/>
  <c r="F2008" i="21"/>
  <c r="K1819" i="25" s="1"/>
  <c r="F2116" i="21"/>
  <c r="K1719" i="25" s="1"/>
  <c r="F2434" i="21"/>
  <c r="K723" i="25" s="1"/>
  <c r="F2185" i="21"/>
  <c r="F2669" i="21"/>
  <c r="F3264" i="21"/>
  <c r="F573" i="21"/>
  <c r="K2038" i="25" s="1"/>
  <c r="F1316" i="21"/>
  <c r="K1772" i="25" s="1"/>
  <c r="F2207" i="21"/>
  <c r="F2181" i="21"/>
  <c r="F2245" i="21"/>
  <c r="F2733" i="21"/>
  <c r="K727" i="25" s="1"/>
  <c r="F2889" i="21"/>
  <c r="K946" i="25" s="1"/>
  <c r="F2894" i="21"/>
  <c r="F2926" i="21"/>
  <c r="F2958" i="21"/>
  <c r="F2990" i="21"/>
  <c r="F2899" i="21"/>
  <c r="F2931" i="21"/>
  <c r="F630" i="21"/>
  <c r="K1136" i="25" s="1"/>
  <c r="F1284" i="21"/>
  <c r="K1940" i="25" s="1"/>
  <c r="F2106" i="21"/>
  <c r="K1281" i="25" s="1"/>
  <c r="F2930" i="21"/>
  <c r="F3109" i="21"/>
  <c r="F89" i="21"/>
  <c r="F2157" i="21"/>
  <c r="K2073" i="25" s="1"/>
  <c r="F2189" i="21"/>
  <c r="F2352" i="21"/>
  <c r="F2674" i="21"/>
  <c r="F3068" i="21"/>
  <c r="F2007" i="21"/>
  <c r="K1711" i="25" s="1"/>
  <c r="F742" i="21"/>
  <c r="F1924" i="21"/>
  <c r="F2167" i="21"/>
  <c r="K1949" i="25" s="1"/>
  <c r="F2144" i="21"/>
  <c r="F2176" i="21"/>
  <c r="F2806" i="21"/>
  <c r="F2655" i="21"/>
  <c r="F2949" i="21"/>
  <c r="K785" i="25" s="1"/>
  <c r="F2981" i="21"/>
  <c r="F3013" i="21"/>
  <c r="K970" i="25" s="1"/>
  <c r="F2105" i="21"/>
  <c r="K1910" i="25" s="1"/>
  <c r="F581" i="21"/>
  <c r="K2032" i="25" s="1"/>
  <c r="F797" i="21"/>
  <c r="K2098" i="25" s="1"/>
  <c r="F2798" i="21"/>
  <c r="F2850" i="21"/>
  <c r="F3010" i="21"/>
  <c r="K875" i="25" s="1"/>
  <c r="F649" i="21"/>
  <c r="K1396" i="25" s="1"/>
  <c r="F2037" i="21"/>
  <c r="K1610" i="25" s="1"/>
  <c r="F3181" i="21"/>
  <c r="F2883" i="21"/>
  <c r="F2833" i="21"/>
  <c r="F3163" i="21"/>
  <c r="F2408" i="21"/>
  <c r="F1720" i="21"/>
  <c r="F867" i="21"/>
  <c r="F777" i="21"/>
  <c r="F3250" i="21"/>
  <c r="F3188" i="21"/>
  <c r="F2440" i="21"/>
  <c r="F2741" i="21"/>
  <c r="F2285" i="21"/>
  <c r="F2156" i="21"/>
  <c r="F2193" i="21"/>
  <c r="F2625" i="21"/>
  <c r="F2377" i="21"/>
  <c r="F1710" i="21"/>
  <c r="F1658" i="21"/>
  <c r="F1532" i="21"/>
  <c r="F1368" i="21"/>
  <c r="F2039" i="21"/>
  <c r="K2084" i="25" s="1"/>
  <c r="F995" i="21"/>
  <c r="F904" i="21"/>
  <c r="F872" i="21"/>
  <c r="F840" i="21"/>
  <c r="F1038" i="21"/>
  <c r="F979" i="21"/>
  <c r="F892" i="21"/>
  <c r="K902" i="25" s="1"/>
  <c r="F1070" i="21"/>
  <c r="F544" i="21"/>
  <c r="K1704" i="25" s="1"/>
  <c r="F2875" i="21"/>
  <c r="F836" i="21"/>
  <c r="F2612" i="21"/>
  <c r="F2479" i="21"/>
  <c r="F2442" i="21"/>
  <c r="F2898" i="21"/>
  <c r="F2465" i="21"/>
  <c r="F3067" i="21"/>
  <c r="K762" i="25" s="1"/>
  <c r="F3065" i="21"/>
  <c r="F3134" i="21"/>
  <c r="F2282" i="21"/>
  <c r="F3085" i="21"/>
  <c r="K644" i="25" s="1"/>
  <c r="F2543" i="21"/>
  <c r="K698" i="25" s="1"/>
  <c r="F3168" i="21"/>
  <c r="K942" i="25" s="1"/>
  <c r="F2994" i="21"/>
  <c r="F2517" i="21"/>
  <c r="F2851" i="21"/>
  <c r="K918" i="25" s="1"/>
  <c r="F2471" i="21"/>
  <c r="F2402" i="21"/>
  <c r="K823" i="25" s="1"/>
  <c r="F2276" i="21"/>
  <c r="F2976" i="21"/>
  <c r="F2802" i="21"/>
  <c r="F1667" i="21"/>
  <c r="K948" i="25" s="1"/>
  <c r="F1868" i="21"/>
  <c r="F1836" i="21"/>
  <c r="F1703" i="21"/>
  <c r="K814" i="25" s="1"/>
  <c r="F2776" i="21"/>
  <c r="K729" i="25" s="1"/>
  <c r="F2435" i="21"/>
  <c r="F1807" i="21"/>
  <c r="K1184" i="25" s="1"/>
  <c r="F1719" i="21"/>
  <c r="F1191" i="21"/>
  <c r="F1109" i="21"/>
  <c r="F1233" i="21"/>
  <c r="K1058" i="25" s="1"/>
  <c r="F1169" i="21"/>
  <c r="F1137" i="21"/>
  <c r="K1027" i="25" s="1"/>
  <c r="F2100" i="21"/>
  <c r="F1165" i="21"/>
  <c r="K804" i="25" s="1"/>
  <c r="F1439" i="21"/>
  <c r="F1637" i="21"/>
  <c r="F1199" i="21"/>
  <c r="K987" i="25" s="1"/>
  <c r="F1149" i="21"/>
  <c r="K789" i="25" s="1"/>
  <c r="F1071" i="21"/>
  <c r="F969" i="21"/>
  <c r="F925" i="21"/>
  <c r="F953" i="21"/>
  <c r="F1492" i="21"/>
  <c r="F758" i="21"/>
  <c r="K2156" i="25" s="1"/>
  <c r="F54" i="21"/>
  <c r="F1253" i="21"/>
  <c r="F2599" i="21"/>
  <c r="F2673" i="21"/>
  <c r="F2432" i="21"/>
  <c r="F2409" i="21"/>
  <c r="F2425" i="21"/>
  <c r="F2697" i="21"/>
  <c r="F2474" i="21"/>
  <c r="F1272" i="21"/>
  <c r="F1784" i="21"/>
  <c r="F1163" i="21"/>
  <c r="F1094" i="21"/>
  <c r="F3212" i="21"/>
  <c r="K1480" i="25" s="1"/>
  <c r="F3140" i="21"/>
  <c r="F3058" i="21"/>
  <c r="F3147" i="21"/>
  <c r="F2592" i="21"/>
  <c r="F2932" i="21"/>
  <c r="F2369" i="21"/>
  <c r="F2271" i="21"/>
  <c r="F2244" i="21"/>
  <c r="F2025" i="21"/>
  <c r="F2837" i="21"/>
  <c r="F2605" i="21"/>
  <c r="F2591" i="21"/>
  <c r="K749" i="25" s="1"/>
  <c r="F2482" i="21"/>
  <c r="F2358" i="21"/>
  <c r="F2303" i="21"/>
  <c r="F2108" i="21"/>
  <c r="F1648" i="21"/>
  <c r="F2066" i="21"/>
  <c r="K1346" i="25" s="1"/>
  <c r="F1599" i="21"/>
  <c r="F1968" i="21"/>
  <c r="F1159" i="21"/>
  <c r="F1564" i="21"/>
  <c r="F1471" i="21"/>
  <c r="F1899" i="21"/>
  <c r="F1472" i="21"/>
  <c r="F1023" i="21"/>
  <c r="F754" i="21"/>
  <c r="K1897" i="25" s="1"/>
  <c r="F103" i="21"/>
  <c r="F1672" i="21"/>
  <c r="F3196" i="21"/>
  <c r="F3117" i="21"/>
  <c r="F2233" i="21"/>
  <c r="F2334" i="21"/>
  <c r="F2236" i="21"/>
  <c r="F1456" i="21"/>
  <c r="F1420" i="21"/>
  <c r="F900" i="21"/>
  <c r="F847" i="21"/>
  <c r="F655" i="21"/>
  <c r="F2865" i="21"/>
  <c r="F1474" i="21"/>
  <c r="F1455" i="21"/>
  <c r="F1328" i="21"/>
  <c r="F397" i="21"/>
  <c r="F3043" i="21"/>
  <c r="F2970" i="21"/>
  <c r="F2849" i="21"/>
  <c r="K796" i="25" s="1"/>
  <c r="F2575" i="21"/>
  <c r="F3019" i="21"/>
  <c r="K713" i="25" s="1"/>
  <c r="F2941" i="21"/>
  <c r="F2316" i="21"/>
  <c r="F2946" i="21"/>
  <c r="F2385" i="21"/>
  <c r="F2265" i="21"/>
  <c r="F1986" i="21"/>
  <c r="F3089" i="21"/>
  <c r="F2985" i="21"/>
  <c r="F2666" i="21"/>
  <c r="F2561" i="21"/>
  <c r="F1983" i="21"/>
  <c r="K2014" i="25" s="1"/>
  <c r="F1919" i="21"/>
  <c r="K2099" i="25" s="1"/>
  <c r="F1498" i="21"/>
  <c r="F2281" i="21"/>
  <c r="F1965" i="21"/>
  <c r="F2154" i="21"/>
  <c r="F1337" i="21"/>
  <c r="F1207" i="21"/>
  <c r="F902" i="21"/>
  <c r="F467" i="21"/>
  <c r="F714" i="21"/>
  <c r="F249" i="21"/>
  <c r="F94" i="21"/>
  <c r="F239" i="21"/>
  <c r="F3029" i="21"/>
  <c r="F2801" i="21"/>
  <c r="F2866" i="21"/>
  <c r="F2787" i="21"/>
  <c r="F2362" i="21"/>
  <c r="F967" i="21"/>
  <c r="F3220" i="21"/>
  <c r="F2885" i="21"/>
  <c r="F2378" i="21"/>
  <c r="F2506" i="21"/>
  <c r="F2422" i="21"/>
  <c r="F2373" i="21"/>
  <c r="F1828" i="21"/>
  <c r="F864" i="21"/>
  <c r="F876" i="21"/>
  <c r="F1195" i="21"/>
  <c r="K767" i="25" s="1"/>
  <c r="F3083" i="21"/>
  <c r="F2908" i="21"/>
  <c r="F2935" i="21"/>
  <c r="F3161" i="21"/>
  <c r="K1071" i="25" s="1"/>
  <c r="F2882" i="21"/>
  <c r="F2722" i="21"/>
  <c r="F2512" i="21"/>
  <c r="F2308" i="21"/>
  <c r="F3051" i="21"/>
  <c r="K718" i="25" s="1"/>
  <c r="F2921" i="21"/>
  <c r="F2864" i="21"/>
  <c r="F2834" i="21"/>
  <c r="F2286" i="21"/>
  <c r="F2794" i="21"/>
  <c r="F2752" i="21"/>
  <c r="F2723" i="21"/>
  <c r="F1897" i="21"/>
  <c r="F2937" i="21"/>
  <c r="F2660" i="21"/>
  <c r="F2551" i="21"/>
  <c r="K894" i="25" s="1"/>
  <c r="F2903" i="21"/>
  <c r="F2643" i="21"/>
  <c r="K837" i="25" s="1"/>
  <c r="F2710" i="21"/>
  <c r="F2604" i="21"/>
  <c r="F2533" i="21"/>
  <c r="K720" i="25" s="1"/>
  <c r="F2098" i="21"/>
  <c r="F1799" i="21"/>
  <c r="F1727" i="21"/>
  <c r="K1085" i="25" s="1"/>
  <c r="F1237" i="21"/>
  <c r="F1193" i="21"/>
  <c r="F2529" i="21"/>
  <c r="F1503" i="21"/>
  <c r="F677" i="21"/>
  <c r="F462" i="21"/>
  <c r="K2126" i="25" s="1"/>
  <c r="F602" i="21"/>
  <c r="F498" i="21"/>
  <c r="K1523" i="25" s="1"/>
  <c r="F430" i="21"/>
  <c r="F734" i="21"/>
  <c r="F69" i="21"/>
  <c r="F3080" i="21"/>
  <c r="F3122" i="21"/>
  <c r="F2403" i="21"/>
  <c r="F1892" i="21"/>
  <c r="F774" i="21"/>
  <c r="F3090" i="21"/>
  <c r="F2330" i="21"/>
  <c r="F2177" i="21"/>
  <c r="F2110" i="21"/>
  <c r="F2967" i="21"/>
  <c r="F3035" i="21"/>
  <c r="F2261" i="21"/>
  <c r="F2966" i="21"/>
  <c r="F832" i="21"/>
  <c r="F1269" i="21"/>
  <c r="F157" i="21"/>
  <c r="F3263" i="21"/>
  <c r="F3262" i="21"/>
  <c r="K1087" i="25" s="1"/>
  <c r="F2950" i="21"/>
  <c r="K786" i="25" s="1"/>
  <c r="F2731" i="21"/>
  <c r="F2639" i="21"/>
  <c r="F2770" i="21"/>
  <c r="F2684" i="21"/>
  <c r="F2600" i="21"/>
  <c r="F3005" i="21"/>
  <c r="K992" i="25" s="1"/>
  <c r="F2341" i="21"/>
  <c r="F1929" i="21"/>
  <c r="F3199" i="21"/>
  <c r="F2772" i="21"/>
  <c r="F2226" i="21"/>
  <c r="F2753" i="21"/>
  <c r="F2420" i="21"/>
  <c r="F2405" i="21"/>
  <c r="F1844" i="21"/>
  <c r="F1412" i="21"/>
  <c r="K1012" i="25" s="1"/>
  <c r="F1802" i="21"/>
  <c r="K2107" i="25" s="1"/>
  <c r="F1369" i="21"/>
  <c r="F1754" i="21"/>
  <c r="F1660" i="21"/>
  <c r="F781" i="21"/>
  <c r="K2072" i="25" s="1"/>
  <c r="F600" i="21"/>
  <c r="K1924" i="25" s="1"/>
  <c r="F527" i="21"/>
  <c r="F129" i="21"/>
  <c r="F309" i="21"/>
  <c r="K2137" i="25" s="1"/>
  <c r="F1448" i="21"/>
  <c r="F359" i="21"/>
  <c r="F287" i="21"/>
  <c r="F484" i="21"/>
  <c r="K1501" i="25" s="1"/>
  <c r="F294" i="21"/>
  <c r="K1484" i="25" s="1"/>
  <c r="F383" i="21"/>
  <c r="K2166" i="25" s="1"/>
  <c r="F517" i="21"/>
  <c r="K1453" i="25" s="1"/>
  <c r="F170" i="21"/>
  <c r="F149" i="21"/>
  <c r="F676" i="21"/>
  <c r="F566" i="21"/>
  <c r="K1314" i="25" s="1"/>
  <c r="F1044" i="21"/>
  <c r="K1745" i="25" s="1"/>
  <c r="F1539" i="21"/>
  <c r="F1734" i="21"/>
  <c r="F1535" i="21"/>
  <c r="F1907" i="21"/>
  <c r="F2038" i="21"/>
  <c r="F2186" i="21"/>
  <c r="K1632" i="25" s="1"/>
  <c r="F2202" i="21"/>
  <c r="F2630" i="21"/>
  <c r="F2127" i="21"/>
  <c r="F2820" i="21"/>
  <c r="F559" i="21"/>
  <c r="K1804" i="25" s="1"/>
  <c r="F499" i="21"/>
  <c r="K1535" i="25" s="1"/>
  <c r="F770" i="21"/>
  <c r="F482" i="21"/>
  <c r="F18" i="21"/>
  <c r="F133" i="21"/>
  <c r="F1800" i="21"/>
  <c r="K2003" i="25" s="1"/>
  <c r="F1650" i="21"/>
  <c r="K1898" i="25" s="1"/>
  <c r="F1707" i="21"/>
  <c r="K1148" i="25" s="1"/>
  <c r="F1756" i="21"/>
  <c r="K2042" i="25" s="1"/>
  <c r="F147" i="21"/>
  <c r="F20" i="21"/>
  <c r="F33" i="21"/>
  <c r="F97" i="21"/>
  <c r="F217" i="21"/>
  <c r="F317" i="21"/>
  <c r="K2104" i="25" s="1"/>
  <c r="F441" i="21"/>
  <c r="F644" i="21"/>
  <c r="F944" i="21"/>
  <c r="K1612" i="25" s="1"/>
  <c r="F1016" i="21"/>
  <c r="F2042" i="21"/>
  <c r="F2004" i="21"/>
  <c r="F1680" i="21"/>
  <c r="F2598" i="21"/>
  <c r="F616" i="21"/>
  <c r="F584" i="21"/>
  <c r="F10" i="21"/>
  <c r="K1859" i="25" s="1"/>
  <c r="F366" i="21"/>
  <c r="K1078" i="25" s="1"/>
  <c r="F351" i="21"/>
  <c r="F367" i="21"/>
  <c r="F79" i="21"/>
  <c r="K1482" i="25" s="1"/>
  <c r="F523" i="21"/>
  <c r="K1132" i="25" s="1"/>
  <c r="F2348" i="21"/>
  <c r="K1973" i="25" s="1"/>
  <c r="F24" i="21"/>
  <c r="K1797" i="25" s="1"/>
  <c r="F221" i="21"/>
  <c r="F381" i="21"/>
  <c r="K2075" i="25" s="1"/>
  <c r="F445" i="21"/>
  <c r="K1518" i="25" s="1"/>
  <c r="F534" i="21"/>
  <c r="F809" i="21"/>
  <c r="F1551" i="21"/>
  <c r="K2090" i="25" s="1"/>
  <c r="F1543" i="21"/>
  <c r="K1367" i="25" s="1"/>
  <c r="F1557" i="21"/>
  <c r="F2142" i="21"/>
  <c r="F2006" i="21"/>
  <c r="F2031" i="21"/>
  <c r="F2216" i="21"/>
  <c r="F2339" i="21"/>
  <c r="K1425" i="25" s="1"/>
  <c r="F377" i="21"/>
  <c r="F357" i="21"/>
  <c r="F336" i="21"/>
  <c r="F297" i="21"/>
  <c r="K1741" i="25" s="1"/>
  <c r="F518" i="21"/>
  <c r="K1589" i="25" s="1"/>
  <c r="F427" i="21"/>
  <c r="K2169" i="25" s="1"/>
  <c r="F118" i="21"/>
  <c r="F230" i="21"/>
  <c r="F271" i="21"/>
  <c r="F125" i="21"/>
  <c r="F633" i="21"/>
  <c r="K1355" i="25" s="1"/>
  <c r="F121" i="21"/>
  <c r="F281" i="21"/>
  <c r="K1854" i="25" s="1"/>
  <c r="F418" i="21"/>
  <c r="F612" i="21"/>
  <c r="F1018" i="21"/>
  <c r="F2010" i="21"/>
  <c r="F1461" i="21"/>
  <c r="K1232" i="25" s="1"/>
  <c r="F1493" i="21"/>
  <c r="F1653" i="21"/>
  <c r="K1428" i="25" s="1"/>
  <c r="F1974" i="21"/>
  <c r="K1375" i="25" s="1"/>
  <c r="F2412" i="21"/>
  <c r="F2206" i="21"/>
  <c r="F3022" i="21"/>
  <c r="K866" i="25" s="1"/>
  <c r="F452" i="21"/>
  <c r="K1189" i="25" s="1"/>
  <c r="F420" i="21"/>
  <c r="K2248" i="25" s="1"/>
  <c r="F746" i="21"/>
  <c r="F502" i="21"/>
  <c r="K1097" i="25" s="1"/>
  <c r="F657" i="21"/>
  <c r="F790" i="21"/>
  <c r="F1312" i="21"/>
  <c r="K2180" i="25" s="1"/>
  <c r="F47" i="21"/>
  <c r="F670" i="21"/>
  <c r="F1794" i="21"/>
  <c r="K1077" i="25" s="1"/>
  <c r="F234" i="21"/>
  <c r="F186" i="21"/>
  <c r="F61" i="21"/>
  <c r="F1106" i="21"/>
  <c r="K1961" i="25" s="1"/>
  <c r="F435" i="21"/>
  <c r="F1565" i="21"/>
  <c r="F1845" i="21"/>
  <c r="F2014" i="21"/>
  <c r="K1918" i="25" s="1"/>
  <c r="F2146" i="21"/>
  <c r="F3215" i="21"/>
  <c r="F2852" i="21"/>
  <c r="K732" i="25" s="1"/>
  <c r="F638" i="21"/>
  <c r="K2105" i="25" s="1"/>
  <c r="F299" i="21"/>
  <c r="K1890" i="25" s="1"/>
  <c r="F438" i="21"/>
  <c r="K1900" i="25" s="1"/>
  <c r="F554" i="21"/>
  <c r="F263" i="21"/>
  <c r="K1915" i="25" s="1"/>
  <c r="F252" i="21"/>
  <c r="K2100" i="25" s="1"/>
  <c r="F326" i="21"/>
  <c r="K1997" i="25" s="1"/>
  <c r="F529" i="21"/>
  <c r="K2085" i="25" s="1"/>
  <c r="F194" i="21"/>
  <c r="F409" i="21"/>
  <c r="F1122" i="21"/>
  <c r="F794" i="21"/>
  <c r="F1491" i="21"/>
  <c r="F1533" i="21"/>
  <c r="F1661" i="21"/>
  <c r="F1885" i="21"/>
  <c r="K1285" i="25" s="1"/>
  <c r="F2047" i="21"/>
  <c r="F1982" i="21"/>
  <c r="F1896" i="21"/>
  <c r="F2318" i="21"/>
  <c r="F2220" i="21"/>
  <c r="K1951" i="25" s="1"/>
  <c r="F2117" i="21"/>
  <c r="K1282" i="25" s="1"/>
  <c r="F3254" i="21"/>
  <c r="K1968" i="25" s="1"/>
  <c r="F628" i="21"/>
  <c r="K1980" i="25" s="1"/>
  <c r="F596" i="21"/>
  <c r="K1827" i="25" s="1"/>
  <c r="F564" i="21"/>
  <c r="F307" i="21"/>
  <c r="F11" i="21"/>
  <c r="K1442" i="25" s="1"/>
  <c r="F337" i="21"/>
  <c r="F313" i="21"/>
  <c r="K1770" i="25" s="1"/>
  <c r="F3185" i="21"/>
  <c r="K1975" i="25" s="1"/>
  <c r="F688" i="21"/>
  <c r="F492" i="21"/>
  <c r="K1823" i="25" s="1"/>
  <c r="F569" i="21"/>
  <c r="F305" i="21"/>
  <c r="F413" i="21"/>
  <c r="F621" i="21"/>
  <c r="F443" i="21"/>
  <c r="K1339" i="25" s="1"/>
  <c r="F1210" i="21"/>
  <c r="F2036" i="21"/>
  <c r="F2000" i="21"/>
  <c r="K1468" i="25" s="1"/>
  <c r="F2158" i="21"/>
  <c r="K1928" i="25" s="1"/>
  <c r="F2732" i="21"/>
  <c r="F2860" i="21"/>
  <c r="F1796" i="21"/>
  <c r="K1693" i="25" s="1"/>
  <c r="F767" i="21"/>
  <c r="K1169" i="25" s="1"/>
  <c r="F2218" i="21"/>
  <c r="K2224" i="25" s="1"/>
  <c r="F185" i="21"/>
  <c r="F168" i="21"/>
  <c r="F3257" i="21"/>
  <c r="K2230" i="25" s="1"/>
  <c r="F2112" i="21"/>
  <c r="K1990" i="25" s="1"/>
  <c r="F2891" i="21"/>
  <c r="K671" i="25" s="1"/>
  <c r="F2535" i="21"/>
  <c r="F3049" i="21"/>
  <c r="F3003" i="21"/>
  <c r="F2743" i="21"/>
  <c r="F2651" i="21"/>
  <c r="K652" i="25" s="1"/>
  <c r="F2307" i="21"/>
  <c r="K1449" i="25" s="1"/>
  <c r="F1978" i="21"/>
  <c r="K1109" i="25" s="1"/>
  <c r="F1946" i="21"/>
  <c r="K924" i="25" s="1"/>
  <c r="F3044" i="21"/>
  <c r="K1387" i="25" s="1"/>
  <c r="F2745" i="21"/>
  <c r="F1911" i="21"/>
  <c r="F2811" i="21"/>
  <c r="F2629" i="21"/>
  <c r="K641" i="25" s="1"/>
  <c r="F3001" i="21"/>
  <c r="K752" i="25" s="1"/>
  <c r="F1804" i="21"/>
  <c r="K1383" i="25" s="1"/>
  <c r="F1736" i="21"/>
  <c r="K1145" i="25" s="1"/>
  <c r="F1462" i="21"/>
  <c r="K1773" i="25" s="1"/>
  <c r="F1239" i="21"/>
  <c r="F3053" i="21"/>
  <c r="F2978" i="21"/>
  <c r="F1981" i="21"/>
  <c r="K1332" i="25" s="1"/>
  <c r="F1831" i="21"/>
  <c r="K655" i="25" s="1"/>
  <c r="F1878" i="21"/>
  <c r="K1728" i="25" s="1"/>
  <c r="F1686" i="21"/>
  <c r="K1046" i="25" s="1"/>
  <c r="F1651" i="21"/>
  <c r="F1353" i="21"/>
  <c r="F1815" i="21"/>
  <c r="F1788" i="21"/>
  <c r="K920" i="25" s="1"/>
  <c r="F1133" i="21"/>
  <c r="K884" i="25" s="1"/>
  <c r="F2153" i="21"/>
  <c r="F1179" i="21"/>
  <c r="K651" i="25" s="1"/>
  <c r="F1606" i="21"/>
  <c r="K665" i="25" s="1"/>
  <c r="F1135" i="21"/>
  <c r="F1659" i="21"/>
  <c r="K923" i="25" s="1"/>
  <c r="F1093" i="21"/>
  <c r="F959" i="21"/>
  <c r="K1631" i="25" s="1"/>
  <c r="F824" i="21"/>
  <c r="K1337" i="25" s="1"/>
  <c r="F993" i="21"/>
  <c r="F1067" i="21"/>
  <c r="K731" i="25" s="1"/>
  <c r="F1065" i="21"/>
  <c r="K2114" i="25" s="1"/>
  <c r="F608" i="21"/>
  <c r="F458" i="21"/>
  <c r="F623" i="21"/>
  <c r="F568" i="21"/>
  <c r="F626" i="21"/>
  <c r="K1602" i="25" s="1"/>
  <c r="F583" i="21"/>
  <c r="K1744" i="25" s="1"/>
  <c r="F439" i="21"/>
  <c r="F514" i="21"/>
  <c r="F404" i="21"/>
  <c r="F393" i="21"/>
  <c r="K1365" i="25" s="1"/>
  <c r="F380" i="21"/>
  <c r="F332" i="21"/>
  <c r="K2097" i="25" s="1"/>
  <c r="F243" i="21"/>
  <c r="K1338" i="25" s="1"/>
  <c r="F12" i="21"/>
  <c r="K2241" i="25" s="1"/>
  <c r="F486" i="21"/>
  <c r="F478" i="21"/>
  <c r="K1826" i="25" s="1"/>
  <c r="F693" i="21"/>
  <c r="K1208" i="25" s="1"/>
  <c r="F537" i="21"/>
  <c r="K1303" i="25" s="1"/>
  <c r="F1005" i="21"/>
  <c r="K2189" i="25" s="1"/>
  <c r="F1089" i="21"/>
  <c r="K1538" i="25" s="1"/>
  <c r="F210" i="21"/>
  <c r="F242" i="21"/>
  <c r="F258" i="21"/>
  <c r="K1650" i="25" s="1"/>
  <c r="F260" i="21"/>
  <c r="K1567" i="25" s="1"/>
  <c r="F300" i="21"/>
  <c r="F504" i="21"/>
  <c r="F150" i="21"/>
  <c r="F37" i="21"/>
  <c r="F101" i="21"/>
  <c r="F817" i="21"/>
  <c r="K711" i="25" s="1"/>
  <c r="F289" i="21"/>
  <c r="K1194" i="25" s="1"/>
  <c r="F321" i="21"/>
  <c r="K1266" i="25" s="1"/>
  <c r="F736" i="21"/>
  <c r="F1170" i="21"/>
  <c r="F370" i="21"/>
  <c r="F434" i="21"/>
  <c r="K1031" i="25" s="1"/>
  <c r="F951" i="21"/>
  <c r="K1800" i="25" s="1"/>
  <c r="F1358" i="21"/>
  <c r="F1413" i="21"/>
  <c r="F1308" i="21"/>
  <c r="F810" i="21"/>
  <c r="F1254" i="21"/>
  <c r="F1404" i="21"/>
  <c r="F1761" i="21"/>
  <c r="K1123" i="25" s="1"/>
  <c r="F1636" i="21"/>
  <c r="F1825" i="21"/>
  <c r="F1915" i="21"/>
  <c r="F2043" i="21"/>
  <c r="F2138" i="21"/>
  <c r="F1473" i="21"/>
  <c r="K969" i="25" s="1"/>
  <c r="F1569" i="21"/>
  <c r="K1457" i="25" s="1"/>
  <c r="F2049" i="21"/>
  <c r="K1558" i="25" s="1"/>
  <c r="F2190" i="21"/>
  <c r="K1766" i="25" s="1"/>
  <c r="F2238" i="21"/>
  <c r="F2364" i="21"/>
  <c r="F2178" i="21"/>
  <c r="K1495" i="25" s="1"/>
  <c r="F2638" i="21"/>
  <c r="F2829" i="21"/>
  <c r="F3127" i="21"/>
  <c r="F1240" i="21"/>
  <c r="K2001" i="25" s="1"/>
  <c r="F2871" i="21"/>
  <c r="F2792" i="21"/>
  <c r="K699" i="25" s="1"/>
  <c r="F2905" i="21"/>
  <c r="K759" i="25" s="1"/>
  <c r="F2896" i="21"/>
  <c r="F2783" i="21"/>
  <c r="K869" i="25" s="1"/>
  <c r="F2767" i="21"/>
  <c r="K833" i="25" s="1"/>
  <c r="F3056" i="21"/>
  <c r="F2980" i="21"/>
  <c r="F2736" i="21"/>
  <c r="K844" i="25" s="1"/>
  <c r="F2169" i="21"/>
  <c r="K1347" i="25" s="1"/>
  <c r="F3069" i="21"/>
  <c r="K761" i="25" s="1"/>
  <c r="F1554" i="21"/>
  <c r="F1522" i="21"/>
  <c r="K2051" i="25" s="1"/>
  <c r="F1331" i="21"/>
  <c r="F2579" i="21"/>
  <c r="K744" i="25" s="1"/>
  <c r="F1675" i="21"/>
  <c r="K687" i="25" s="1"/>
  <c r="F1901" i="21"/>
  <c r="K1032" i="25" s="1"/>
  <c r="F1684" i="21"/>
  <c r="K995" i="25" s="1"/>
  <c r="F1909" i="21"/>
  <c r="F1656" i="21"/>
  <c r="F2134" i="21"/>
  <c r="F1688" i="21"/>
  <c r="K688" i="25" s="1"/>
  <c r="F1663" i="21"/>
  <c r="K835" i="25" s="1"/>
  <c r="F1808" i="21"/>
  <c r="F1131" i="21"/>
  <c r="F1524" i="21"/>
  <c r="F535" i="21"/>
  <c r="F493" i="21"/>
  <c r="F665" i="21"/>
  <c r="F697" i="21"/>
  <c r="K1327" i="25" s="1"/>
  <c r="F530" i="21"/>
  <c r="K2123" i="25" s="1"/>
  <c r="F509" i="21"/>
  <c r="F477" i="21"/>
  <c r="K1805" i="25" s="1"/>
  <c r="F1011" i="21"/>
  <c r="F778" i="21"/>
  <c r="F446" i="21"/>
  <c r="K1705" i="25" s="1"/>
  <c r="F291" i="21"/>
  <c r="K1146" i="25" s="1"/>
  <c r="F348" i="21"/>
  <c r="K1460" i="25" s="1"/>
  <c r="F350" i="21"/>
  <c r="K865" i="25" s="1"/>
  <c r="F87" i="21"/>
  <c r="K960" i="25" s="1"/>
  <c r="F283" i="21"/>
  <c r="K1149" i="25" s="1"/>
  <c r="F386" i="21"/>
  <c r="K2160" i="25" s="1"/>
  <c r="F290" i="21"/>
  <c r="K1289" i="25" s="1"/>
  <c r="F378" i="21"/>
  <c r="K1190" i="25" s="1"/>
  <c r="F1693" i="21"/>
  <c r="K2136" i="25" s="1"/>
  <c r="F257" i="21"/>
  <c r="K1799" i="25" s="1"/>
  <c r="F2140" i="21"/>
  <c r="K1758" i="25" s="1"/>
  <c r="F673" i="21"/>
  <c r="F304" i="21"/>
  <c r="F512" i="21"/>
  <c r="K1774" i="25" s="1"/>
  <c r="F158" i="21"/>
  <c r="F312" i="21"/>
  <c r="K1445" i="25" s="1"/>
  <c r="F73" i="21"/>
  <c r="F533" i="21"/>
  <c r="F565" i="21"/>
  <c r="F597" i="21"/>
  <c r="F629" i="21"/>
  <c r="K1809" i="25" s="1"/>
  <c r="F661" i="21"/>
  <c r="F451" i="21"/>
  <c r="K1191" i="25" s="1"/>
  <c r="F1266" i="21"/>
  <c r="K1475" i="25" s="1"/>
  <c r="F974" i="21"/>
  <c r="F1348" i="21"/>
  <c r="F1258" i="21"/>
  <c r="F1665" i="21"/>
  <c r="K781" i="25" s="1"/>
  <c r="F1731" i="21"/>
  <c r="F1603" i="21"/>
  <c r="F2012" i="21"/>
  <c r="F1477" i="21"/>
  <c r="F1829" i="21"/>
  <c r="F1894" i="21"/>
  <c r="K856" i="25" s="1"/>
  <c r="F1958" i="21"/>
  <c r="K1967" i="25" s="1"/>
  <c r="F1912" i="21"/>
  <c r="F1976" i="21"/>
  <c r="F2170" i="21"/>
  <c r="F2234" i="21"/>
  <c r="F2325" i="21"/>
  <c r="K1496" i="25" s="1"/>
  <c r="F2453" i="21"/>
  <c r="F2959" i="21"/>
  <c r="F3170" i="21"/>
  <c r="K915" i="25" s="1"/>
  <c r="F3177" i="21"/>
  <c r="K1702" i="25" s="1"/>
  <c r="F2751" i="21"/>
  <c r="K820" i="25" s="1"/>
  <c r="F3017" i="21"/>
  <c r="K978" i="25" s="1"/>
  <c r="F2939" i="21"/>
  <c r="K2242" i="25" s="1"/>
  <c r="F2775" i="21"/>
  <c r="F3040" i="21"/>
  <c r="F2647" i="21"/>
  <c r="K656" i="25" s="1"/>
  <c r="F2884" i="21"/>
  <c r="K710" i="25" s="1"/>
  <c r="F2807" i="21"/>
  <c r="K773" i="25" s="1"/>
  <c r="F2785" i="21"/>
  <c r="K931" i="25" s="1"/>
  <c r="F2122" i="21"/>
  <c r="F2002" i="21"/>
  <c r="K1657" i="25" s="1"/>
  <c r="F2411" i="21"/>
  <c r="F2900" i="21"/>
  <c r="F1895" i="21"/>
  <c r="K659" i="25" s="1"/>
  <c r="F3028" i="21"/>
  <c r="K881" i="25" s="1"/>
  <c r="F2918" i="21"/>
  <c r="K821" i="25" s="1"/>
  <c r="F2747" i="21"/>
  <c r="K850" i="25" s="1"/>
  <c r="F2219" i="21"/>
  <c r="F1798" i="21"/>
  <c r="K1851" i="25" s="1"/>
  <c r="F1735" i="21"/>
  <c r="K887" i="25" s="1"/>
  <c r="F1631" i="21"/>
  <c r="K979" i="25" s="1"/>
  <c r="F1486" i="21"/>
  <c r="F1422" i="21"/>
  <c r="K1018" i="25" s="1"/>
  <c r="F1231" i="21"/>
  <c r="K793" i="25" s="1"/>
  <c r="F2147" i="21"/>
  <c r="K1603" i="25" s="1"/>
  <c r="F1385" i="21"/>
  <c r="F1223" i="21"/>
  <c r="K678" i="25" s="1"/>
  <c r="F1141" i="21"/>
  <c r="F1596" i="21"/>
  <c r="F1155" i="21"/>
  <c r="K940" i="25" s="1"/>
  <c r="F2102" i="21"/>
  <c r="K2175" i="25" s="1"/>
  <c r="F1297" i="21"/>
  <c r="K1330" i="25" s="1"/>
  <c r="F1183" i="21"/>
  <c r="F1381" i="21"/>
  <c r="K1606" i="25" s="1"/>
  <c r="F1161" i="21"/>
  <c r="K702" i="25" s="1"/>
  <c r="F1722" i="21"/>
  <c r="F1143" i="21"/>
  <c r="K775" i="25" s="1"/>
  <c r="F1408" i="21"/>
  <c r="K1492" i="25" s="1"/>
  <c r="F1281" i="21"/>
  <c r="K700" i="25" s="1"/>
  <c r="F1167" i="21"/>
  <c r="K826" i="25" s="1"/>
  <c r="F1117" i="21"/>
  <c r="F816" i="21"/>
  <c r="K864" i="25" s="1"/>
  <c r="F1209" i="21"/>
  <c r="F1017" i="21"/>
  <c r="F722" i="21"/>
  <c r="F640" i="21"/>
  <c r="K1318" i="25" s="1"/>
  <c r="F491" i="21"/>
  <c r="K1756" i="25" s="1"/>
  <c r="F494" i="21"/>
  <c r="K1769" i="25" s="1"/>
  <c r="F536" i="21"/>
  <c r="K1454" i="25" s="1"/>
  <c r="F1019" i="21"/>
  <c r="F507" i="21"/>
  <c r="F475" i="21"/>
  <c r="K939" i="25" s="1"/>
  <c r="F425" i="21"/>
  <c r="K1555" i="25" s="1"/>
  <c r="F374" i="21"/>
  <c r="K2116" i="25" s="1"/>
  <c r="F361" i="21"/>
  <c r="F483" i="21"/>
  <c r="F315" i="21"/>
  <c r="F496" i="21"/>
  <c r="K1593" i="25" s="1"/>
  <c r="F7" i="21"/>
  <c r="K2240" i="25" s="1"/>
  <c r="F793" i="21"/>
  <c r="K2220" i="25" s="1"/>
  <c r="F1022" i="21"/>
  <c r="K1671" i="25" s="1"/>
  <c r="F1276" i="21"/>
  <c r="K1437" i="25" s="1"/>
  <c r="F453" i="21"/>
  <c r="K2124" i="25" s="1"/>
  <c r="F229" i="21"/>
  <c r="F464" i="21"/>
  <c r="K2052" i="25" s="1"/>
  <c r="F728" i="21"/>
  <c r="F214" i="21"/>
  <c r="F262" i="21"/>
  <c r="F308" i="21"/>
  <c r="F4" i="21"/>
  <c r="F228" i="21"/>
  <c r="K1175" i="25" s="1"/>
  <c r="F316" i="21"/>
  <c r="F748" i="21"/>
  <c r="K1444" i="25" s="1"/>
  <c r="F785" i="21"/>
  <c r="F457" i="21"/>
  <c r="F489" i="21"/>
  <c r="F1202" i="21"/>
  <c r="F771" i="21"/>
  <c r="F508" i="21"/>
  <c r="K1893" i="25" s="1"/>
  <c r="F668" i="21"/>
  <c r="F519" i="21"/>
  <c r="F1162" i="21"/>
  <c r="F868" i="21"/>
  <c r="F1398" i="21"/>
  <c r="K1868" i="25" s="1"/>
  <c r="F1370" i="21"/>
  <c r="K1801" i="25" s="1"/>
  <c r="F818" i="21"/>
  <c r="F978" i="21"/>
  <c r="K910" i="25" s="1"/>
  <c r="F1010" i="21"/>
  <c r="K1587" i="25" s="1"/>
  <c r="F1074" i="21"/>
  <c r="F1104" i="21"/>
  <c r="F1136" i="21"/>
  <c r="F1168" i="21"/>
  <c r="K956" i="25" s="1"/>
  <c r="F1200" i="21"/>
  <c r="K825" i="25" s="1"/>
  <c r="F1232" i="21"/>
  <c r="K982" i="25" s="1"/>
  <c r="F1817" i="21"/>
  <c r="F2063" i="21"/>
  <c r="F1849" i="21"/>
  <c r="F1891" i="21"/>
  <c r="F1923" i="21"/>
  <c r="F1481" i="21"/>
  <c r="K1343" i="25" s="1"/>
  <c r="F1577" i="21"/>
  <c r="F2073" i="21"/>
  <c r="F2059" i="21"/>
  <c r="K1566" i="25" s="1"/>
  <c r="F2778" i="21"/>
  <c r="F3055" i="21"/>
  <c r="K660" i="25" s="1"/>
  <c r="F2137" i="21"/>
  <c r="K2237" i="25" s="1"/>
  <c r="F2521" i="21"/>
  <c r="F2585" i="21"/>
  <c r="F2749" i="21"/>
  <c r="F2830" i="21"/>
  <c r="F2550" i="21"/>
  <c r="F2797" i="21"/>
  <c r="F3031" i="21"/>
  <c r="F2107" i="21"/>
  <c r="K1305" i="25" s="1"/>
  <c r="F3167" i="21"/>
  <c r="K947" i="25" s="1"/>
  <c r="F3261" i="21"/>
  <c r="F1706" i="21"/>
  <c r="K1595" i="25" s="1"/>
  <c r="F3260" i="21"/>
  <c r="F3008" i="21"/>
  <c r="K1035" i="25" s="1"/>
  <c r="F2855" i="21"/>
  <c r="K1021" i="25" s="1"/>
  <c r="F2728" i="21"/>
  <c r="K827" i="25" s="1"/>
  <c r="F3014" i="21"/>
  <c r="F2631" i="21"/>
  <c r="K704" i="25" s="1"/>
  <c r="F2540" i="21"/>
  <c r="F2322" i="21"/>
  <c r="K1100" i="25" s="1"/>
  <c r="F3120" i="21"/>
  <c r="K934" i="25" s="1"/>
  <c r="F2350" i="21"/>
  <c r="K1978" i="25" s="1"/>
  <c r="F2191" i="21"/>
  <c r="K1564" i="25" s="1"/>
  <c r="F2744" i="21"/>
  <c r="K666" i="25" s="1"/>
  <c r="F2163" i="21"/>
  <c r="F2907" i="21"/>
  <c r="F2379" i="21"/>
  <c r="K1760" i="25" s="1"/>
  <c r="F1997" i="21"/>
  <c r="K1278" i="25" s="1"/>
  <c r="F1629" i="21"/>
  <c r="K1061" i="25" s="1"/>
  <c r="F1031" i="21"/>
  <c r="K1176" i="25" s="1"/>
  <c r="F1691" i="21"/>
  <c r="F2070" i="21"/>
  <c r="K1701" i="25" s="1"/>
  <c r="F1432" i="21"/>
  <c r="K1925" i="25" s="1"/>
  <c r="F1305" i="21"/>
  <c r="K1764" i="25" s="1"/>
  <c r="F1153" i="21"/>
  <c r="K730" i="25" s="1"/>
  <c r="F1027" i="21"/>
  <c r="F1145" i="21"/>
  <c r="F963" i="21"/>
  <c r="F908" i="21"/>
  <c r="K872" i="25" s="1"/>
  <c r="F1177" i="21"/>
  <c r="K1041" i="25" s="1"/>
  <c r="F694" i="21"/>
  <c r="K1419" i="25" s="1"/>
  <c r="F619" i="21"/>
  <c r="K2205" i="25" s="1"/>
  <c r="F567" i="21"/>
  <c r="F490" i="21"/>
  <c r="F634" i="21"/>
  <c r="F469" i="21"/>
  <c r="F551" i="21"/>
  <c r="K1488" i="25" s="1"/>
  <c r="F506" i="21"/>
  <c r="K1621" i="25" s="1"/>
  <c r="F474" i="21"/>
  <c r="K724" i="25" s="1"/>
  <c r="F428" i="21"/>
  <c r="K2171" i="25" s="1"/>
  <c r="F543" i="21"/>
  <c r="F345" i="21"/>
  <c r="K1395" i="25" s="1"/>
  <c r="F436" i="21"/>
  <c r="K790" i="25" s="1"/>
  <c r="F369" i="21"/>
  <c r="K747" i="25" s="1"/>
  <c r="F279" i="21"/>
  <c r="F342" i="21"/>
  <c r="F372" i="21"/>
  <c r="K842" i="25" s="1"/>
  <c r="F203" i="21"/>
  <c r="K1627" i="25" s="1"/>
  <c r="F465" i="21"/>
  <c r="K1790" i="25" s="1"/>
  <c r="F343" i="21"/>
  <c r="K933" i="25" s="1"/>
  <c r="F318" i="21"/>
  <c r="K2070" i="25" s="1"/>
  <c r="F338" i="21"/>
  <c r="K1870" i="25" s="1"/>
  <c r="F500" i="21"/>
  <c r="K1568" i="25" s="1"/>
  <c r="F269" i="21"/>
  <c r="K1720" i="25" s="1"/>
  <c r="F660" i="21"/>
  <c r="K1384" i="25" s="1"/>
  <c r="F1697" i="21"/>
  <c r="K1865" i="25" s="1"/>
  <c r="F1732" i="21"/>
  <c r="K2065" i="25" s="1"/>
  <c r="F1778" i="21"/>
  <c r="K1101" i="25" s="1"/>
  <c r="F1384" i="21"/>
  <c r="K1533" i="25" s="1"/>
  <c r="F1431" i="21"/>
  <c r="K1082" i="25" s="1"/>
  <c r="F1547" i="21"/>
  <c r="K1451" i="25" s="1"/>
  <c r="F779" i="21"/>
  <c r="K1187" i="25" s="1"/>
  <c r="F330" i="21"/>
  <c r="K1414" i="25" s="1"/>
  <c r="F130" i="21"/>
  <c r="F468" i="21"/>
  <c r="K1029" i="25" s="1"/>
  <c r="F488" i="21"/>
  <c r="K2130" i="25" s="1"/>
  <c r="F141" i="21"/>
  <c r="F173" i="21"/>
  <c r="F521" i="21"/>
  <c r="F220" i="21"/>
  <c r="F8" i="21"/>
  <c r="K1781" i="25" s="1"/>
  <c r="F232" i="21"/>
  <c r="F320" i="21"/>
  <c r="K1230" i="25" s="1"/>
  <c r="F1435" i="21"/>
  <c r="F205" i="21"/>
  <c r="F237" i="21"/>
  <c r="F1326" i="21"/>
  <c r="F541" i="21"/>
  <c r="F605" i="21"/>
  <c r="F637" i="21"/>
  <c r="K1074" i="25" s="1"/>
  <c r="F395" i="21"/>
  <c r="K1871" i="25" s="1"/>
  <c r="F747" i="21"/>
  <c r="K1848" i="25" s="1"/>
  <c r="F1362" i="21"/>
  <c r="F1427" i="21"/>
  <c r="F982" i="21"/>
  <c r="F1354" i="21"/>
  <c r="K879" i="25" s="1"/>
  <c r="F1857" i="21"/>
  <c r="F1988" i="21"/>
  <c r="K1938" i="25" s="1"/>
  <c r="F1485" i="21"/>
  <c r="F1517" i="21"/>
  <c r="K1017" i="25" s="1"/>
  <c r="F1581" i="21"/>
  <c r="K1378" i="25" s="1"/>
  <c r="F1645" i="21"/>
  <c r="K676" i="25" s="1"/>
  <c r="F1709" i="21"/>
  <c r="K1254" i="25" s="1"/>
  <c r="F1741" i="21"/>
  <c r="K972" i="25" s="1"/>
  <c r="F1934" i="21"/>
  <c r="F1998" i="21"/>
  <c r="K1600" i="25" s="1"/>
  <c r="F2055" i="21"/>
  <c r="K2145" i="25" s="1"/>
  <c r="F1888" i="21"/>
  <c r="F2870" i="21"/>
  <c r="F2109" i="21"/>
  <c r="K1313" i="25" s="1"/>
  <c r="F2869" i="21"/>
  <c r="K1050" i="25" s="1"/>
  <c r="F2554" i="21"/>
  <c r="K734" i="25" s="1"/>
  <c r="F2586" i="21"/>
  <c r="K1054" i="25" s="1"/>
  <c r="F2714" i="21"/>
  <c r="F2079" i="21"/>
  <c r="F2111" i="21"/>
  <c r="F3121" i="21"/>
  <c r="F3258" i="21"/>
  <c r="K2214" i="25" s="1"/>
  <c r="F1090" i="21"/>
  <c r="K1222" i="25" s="1"/>
  <c r="F2228" i="21"/>
  <c r="K1576" i="25" s="1"/>
  <c r="K653" i="25"/>
  <c r="K677" i="25"/>
  <c r="K689" i="25"/>
  <c r="K701" i="25"/>
  <c r="K725" i="25"/>
  <c r="K737" i="25"/>
  <c r="K797" i="25"/>
  <c r="K809" i="25"/>
  <c r="K845" i="25"/>
  <c r="K857" i="25"/>
  <c r="K893" i="25"/>
  <c r="K905" i="25"/>
  <c r="K917" i="25"/>
  <c r="K929" i="25"/>
  <c r="K941" i="25"/>
  <c r="K953" i="25"/>
  <c r="K965" i="25"/>
  <c r="K977" i="25"/>
  <c r="K989" i="25"/>
  <c r="K1001" i="25"/>
  <c r="K1013" i="25"/>
  <c r="K642" i="25"/>
  <c r="K654" i="25"/>
  <c r="K690" i="25"/>
  <c r="K714" i="25"/>
  <c r="K726" i="25"/>
  <c r="K738" i="25"/>
  <c r="K750" i="25"/>
  <c r="K774" i="25"/>
  <c r="K798" i="25"/>
  <c r="K810" i="25"/>
  <c r="K822" i="25"/>
  <c r="K834" i="25"/>
  <c r="K846" i="25"/>
  <c r="K858" i="25"/>
  <c r="K870" i="25"/>
  <c r="K882" i="25"/>
  <c r="K906" i="25"/>
  <c r="K930" i="25"/>
  <c r="K954" i="25"/>
  <c r="K966" i="25"/>
  <c r="K990" i="25"/>
  <c r="K1002" i="25"/>
  <c r="K1014" i="25"/>
  <c r="K643" i="25"/>
  <c r="K667" i="25"/>
  <c r="K679" i="25"/>
  <c r="K691" i="25"/>
  <c r="K703" i="25"/>
  <c r="K715" i="25"/>
  <c r="K739" i="25"/>
  <c r="K751" i="25"/>
  <c r="K763" i="25"/>
  <c r="K787" i="25"/>
  <c r="K799" i="25"/>
  <c r="K811" i="25"/>
  <c r="K847" i="25"/>
  <c r="K859" i="25"/>
  <c r="K871" i="25"/>
  <c r="K883" i="25"/>
  <c r="K895" i="25"/>
  <c r="K907" i="25"/>
  <c r="K919" i="25"/>
  <c r="K943" i="25"/>
  <c r="K955" i="25"/>
  <c r="K967" i="25"/>
  <c r="K991" i="25"/>
  <c r="K1003" i="25"/>
  <c r="K1015" i="25"/>
  <c r="K668" i="25"/>
  <c r="K680" i="25"/>
  <c r="K692" i="25"/>
  <c r="K716" i="25"/>
  <c r="K728" i="25"/>
  <c r="K764" i="25"/>
  <c r="K776" i="25"/>
  <c r="K788" i="25"/>
  <c r="K800" i="25"/>
  <c r="K812" i="25"/>
  <c r="K824" i="25"/>
  <c r="K836" i="25"/>
  <c r="K848" i="25"/>
  <c r="K860" i="25"/>
  <c r="K896" i="25"/>
  <c r="K908" i="25"/>
  <c r="K932" i="25"/>
  <c r="K944" i="25"/>
  <c r="K968" i="25"/>
  <c r="K980" i="25"/>
  <c r="K1004" i="25"/>
  <c r="K1016" i="25"/>
  <c r="K645" i="25"/>
  <c r="K657" i="25"/>
  <c r="K669" i="25"/>
  <c r="K681" i="25"/>
  <c r="K693" i="25"/>
  <c r="K705" i="25"/>
  <c r="K717" i="25"/>
  <c r="K741" i="25"/>
  <c r="K753" i="25"/>
  <c r="K765" i="25"/>
  <c r="K777" i="25"/>
  <c r="K801" i="25"/>
  <c r="K813" i="25"/>
  <c r="K849" i="25"/>
  <c r="K861" i="25"/>
  <c r="K873" i="25"/>
  <c r="K885" i="25"/>
  <c r="K897" i="25"/>
  <c r="K909" i="25"/>
  <c r="K921" i="25"/>
  <c r="K945" i="25"/>
  <c r="K957" i="25"/>
  <c r="K981" i="25"/>
  <c r="K993" i="25"/>
  <c r="K1005" i="25"/>
  <c r="K634" i="25"/>
  <c r="K646" i="25"/>
  <c r="K658" i="25"/>
  <c r="K670" i="25"/>
  <c r="K682" i="25"/>
  <c r="K694" i="25"/>
  <c r="K706" i="25"/>
  <c r="K742" i="25"/>
  <c r="K754" i="25"/>
  <c r="K766" i="25"/>
  <c r="K778" i="25"/>
  <c r="K802" i="25"/>
  <c r="K838" i="25"/>
  <c r="K862" i="25"/>
  <c r="K874" i="25"/>
  <c r="K886" i="25"/>
  <c r="K898" i="25"/>
  <c r="K922" i="25"/>
  <c r="K958" i="25"/>
  <c r="K994" i="25"/>
  <c r="K1006" i="25"/>
  <c r="K635" i="25"/>
  <c r="K647" i="25"/>
  <c r="K683" i="25"/>
  <c r="K695" i="25"/>
  <c r="K707" i="25"/>
  <c r="K719" i="25"/>
  <c r="K743" i="25"/>
  <c r="K755" i="25"/>
  <c r="K779" i="25"/>
  <c r="K791" i="25"/>
  <c r="K803" i="25"/>
  <c r="K815" i="25"/>
  <c r="K839" i="25"/>
  <c r="K851" i="25"/>
  <c r="K863" i="25"/>
  <c r="K899" i="25"/>
  <c r="K911" i="25"/>
  <c r="K935" i="25"/>
  <c r="K959" i="25"/>
  <c r="K971" i="25"/>
  <c r="K983" i="25"/>
  <c r="K636" i="25"/>
  <c r="K648" i="25"/>
  <c r="K672" i="25"/>
  <c r="K684" i="25"/>
  <c r="K696" i="25"/>
  <c r="K708" i="25"/>
  <c r="K756" i="25"/>
  <c r="K768" i="25"/>
  <c r="K780" i="25"/>
  <c r="K792" i="25"/>
  <c r="K816" i="25"/>
  <c r="K828" i="25"/>
  <c r="K840" i="25"/>
  <c r="K852" i="25"/>
  <c r="K876" i="25"/>
  <c r="K888" i="25"/>
  <c r="K900" i="25"/>
  <c r="K912" i="25"/>
  <c r="K936" i="25"/>
  <c r="K984" i="25"/>
  <c r="K996" i="25"/>
  <c r="K1008" i="25"/>
  <c r="K1020" i="25"/>
  <c r="K637" i="25"/>
  <c r="K649" i="25"/>
  <c r="K661" i="25"/>
  <c r="K673" i="25"/>
  <c r="K685" i="25"/>
  <c r="K697" i="25"/>
  <c r="K709" i="25"/>
  <c r="K721" i="25"/>
  <c r="K733" i="25"/>
  <c r="K745" i="25"/>
  <c r="K757" i="25"/>
  <c r="K769" i="25"/>
  <c r="K805" i="25"/>
  <c r="K817" i="25"/>
  <c r="K829" i="25"/>
  <c r="K841" i="25"/>
  <c r="K853" i="25"/>
  <c r="K877" i="25"/>
  <c r="K889" i="25"/>
  <c r="K901" i="25"/>
  <c r="K913" i="25"/>
  <c r="K925" i="25"/>
  <c r="K937" i="25"/>
  <c r="K949" i="25"/>
  <c r="K961" i="25"/>
  <c r="K973" i="25"/>
  <c r="K985" i="25"/>
  <c r="K997" i="25"/>
  <c r="K1009" i="25"/>
  <c r="K638" i="25"/>
  <c r="K650" i="25"/>
  <c r="K662" i="25"/>
  <c r="K674" i="25"/>
  <c r="K686" i="25"/>
  <c r="K722" i="25"/>
  <c r="K746" i="25"/>
  <c r="K758" i="25"/>
  <c r="K770" i="25"/>
  <c r="K782" i="25"/>
  <c r="K794" i="25"/>
  <c r="K806" i="25"/>
  <c r="K818" i="25"/>
  <c r="K830" i="25"/>
  <c r="K854" i="25"/>
  <c r="K878" i="25"/>
  <c r="K890" i="25"/>
  <c r="K640" i="25"/>
  <c r="K664" i="25"/>
  <c r="K712" i="25"/>
  <c r="K736" i="25"/>
  <c r="K748" i="25"/>
  <c r="K760" i="25"/>
  <c r="K772" i="25"/>
  <c r="K784" i="25"/>
  <c r="K808" i="25"/>
  <c r="K832" i="25"/>
  <c r="K868" i="25"/>
  <c r="K880" i="25"/>
  <c r="K892" i="25"/>
  <c r="K904" i="25"/>
  <c r="K916" i="25"/>
  <c r="K928" i="25"/>
  <c r="K952" i="25"/>
  <c r="K964" i="25"/>
  <c r="K976" i="25"/>
  <c r="K988" i="25"/>
  <c r="K1000" i="25"/>
  <c r="K903" i="25"/>
  <c r="K975" i="25"/>
  <c r="K1024" i="25"/>
  <c r="K1036" i="25"/>
  <c r="K1048" i="25"/>
  <c r="K1060" i="25"/>
  <c r="K1084" i="25"/>
  <c r="K1096" i="25"/>
  <c r="K1120" i="25"/>
  <c r="K1144" i="25"/>
  <c r="K1168" i="25"/>
  <c r="K1204" i="25"/>
  <c r="K1216" i="25"/>
  <c r="K1240" i="25"/>
  <c r="K1264" i="25"/>
  <c r="K1276" i="25"/>
  <c r="K1288" i="25"/>
  <c r="K1300" i="25"/>
  <c r="K1312" i="25"/>
  <c r="K1360" i="25"/>
  <c r="K1408" i="25"/>
  <c r="K1420" i="25"/>
  <c r="K1516" i="25"/>
  <c r="K1528" i="25"/>
  <c r="K1540" i="25"/>
  <c r="K1660" i="25"/>
  <c r="K771" i="25"/>
  <c r="K914" i="25"/>
  <c r="K986" i="25"/>
  <c r="K1025" i="25"/>
  <c r="K1037" i="25"/>
  <c r="K1049" i="25"/>
  <c r="K1073" i="25"/>
  <c r="K1217" i="25"/>
  <c r="K1241" i="25"/>
  <c r="K1253" i="25"/>
  <c r="K1277" i="25"/>
  <c r="K1301" i="25"/>
  <c r="K1325" i="25"/>
  <c r="K1361" i="25"/>
  <c r="K1373" i="25"/>
  <c r="K1385" i="25"/>
  <c r="K1397" i="25"/>
  <c r="K1421" i="25"/>
  <c r="K1481" i="25"/>
  <c r="K1517" i="25"/>
  <c r="K1529" i="25"/>
  <c r="K1541" i="25"/>
  <c r="K1565" i="25"/>
  <c r="K1577" i="25"/>
  <c r="K1613" i="25"/>
  <c r="K1637" i="25"/>
  <c r="K1649" i="25"/>
  <c r="K1673" i="25"/>
  <c r="K1685" i="25"/>
  <c r="K1697" i="25"/>
  <c r="K1709" i="25"/>
  <c r="K1733" i="25"/>
  <c r="K1817" i="25"/>
  <c r="K1829" i="25"/>
  <c r="K639" i="25"/>
  <c r="K783" i="25"/>
  <c r="K1026" i="25"/>
  <c r="K1038" i="25"/>
  <c r="K1062" i="25"/>
  <c r="K1086" i="25"/>
  <c r="K1098" i="25"/>
  <c r="K1110" i="25"/>
  <c r="K1122" i="25"/>
  <c r="K1134" i="25"/>
  <c r="K1182" i="25"/>
  <c r="K1218" i="25"/>
  <c r="K1302" i="25"/>
  <c r="K1326" i="25"/>
  <c r="K1350" i="25"/>
  <c r="K1362" i="25"/>
  <c r="K1374" i="25"/>
  <c r="K1386" i="25"/>
  <c r="K1410" i="25"/>
  <c r="K1434" i="25"/>
  <c r="K1446" i="25"/>
  <c r="K1458" i="25"/>
  <c r="K1530" i="25"/>
  <c r="K1542" i="25"/>
  <c r="K1554" i="25"/>
  <c r="K1578" i="25"/>
  <c r="K1590" i="25"/>
  <c r="K1626" i="25"/>
  <c r="K1638" i="25"/>
  <c r="K1722" i="25"/>
  <c r="K1746" i="25"/>
  <c r="K795" i="25"/>
  <c r="K926" i="25"/>
  <c r="K998" i="25"/>
  <c r="K1039" i="25"/>
  <c r="K1051" i="25"/>
  <c r="K1063" i="25"/>
  <c r="K1075" i="25"/>
  <c r="K1099" i="25"/>
  <c r="K1111" i="25"/>
  <c r="K1183" i="25"/>
  <c r="K1195" i="25"/>
  <c r="K1207" i="25"/>
  <c r="K1219" i="25"/>
  <c r="K1231" i="25"/>
  <c r="K1243" i="25"/>
  <c r="K1255" i="25"/>
  <c r="K1291" i="25"/>
  <c r="K1315" i="25"/>
  <c r="K1351" i="25"/>
  <c r="K1363" i="25"/>
  <c r="K1399" i="25"/>
  <c r="K1423" i="25"/>
  <c r="K1435" i="25"/>
  <c r="K1447" i="25"/>
  <c r="K1507" i="25"/>
  <c r="K1519" i="25"/>
  <c r="K1639" i="25"/>
  <c r="K663" i="25"/>
  <c r="K807" i="25"/>
  <c r="K927" i="25"/>
  <c r="K999" i="25"/>
  <c r="K1028" i="25"/>
  <c r="K1040" i="25"/>
  <c r="K1052" i="25"/>
  <c r="K1064" i="25"/>
  <c r="K1088" i="25"/>
  <c r="K1112" i="25"/>
  <c r="K1124" i="25"/>
  <c r="K1244" i="25"/>
  <c r="K1268" i="25"/>
  <c r="K1280" i="25"/>
  <c r="K1352" i="25"/>
  <c r="K1364" i="25"/>
  <c r="K1376" i="25"/>
  <c r="K1436" i="25"/>
  <c r="K1520" i="25"/>
  <c r="K1532" i="25"/>
  <c r="K1556" i="25"/>
  <c r="K1580" i="25"/>
  <c r="K1604" i="25"/>
  <c r="K1616" i="25"/>
  <c r="K1664" i="25"/>
  <c r="K1712" i="25"/>
  <c r="K1736" i="25"/>
  <c r="K1784" i="25"/>
  <c r="K1796" i="25"/>
  <c r="K1808" i="25"/>
  <c r="K1844" i="25"/>
  <c r="K1880" i="25"/>
  <c r="K1892" i="25"/>
  <c r="K1904" i="25"/>
  <c r="K675" i="25"/>
  <c r="K819" i="25"/>
  <c r="K938" i="25"/>
  <c r="K1007" i="25"/>
  <c r="K1053" i="25"/>
  <c r="K1065" i="25"/>
  <c r="K1113" i="25"/>
  <c r="K1125" i="25"/>
  <c r="K1137" i="25"/>
  <c r="K1185" i="25"/>
  <c r="K1221" i="25"/>
  <c r="K1245" i="25"/>
  <c r="K1257" i="25"/>
  <c r="K1269" i="25"/>
  <c r="K1293" i="25"/>
  <c r="K1317" i="25"/>
  <c r="K1377" i="25"/>
  <c r="K1389" i="25"/>
  <c r="K1401" i="25"/>
  <c r="K1413" i="25"/>
  <c r="K1473" i="25"/>
  <c r="K1497" i="25"/>
  <c r="K1509" i="25"/>
  <c r="K1521" i="25"/>
  <c r="K1557" i="25"/>
  <c r="K1569" i="25"/>
  <c r="K1581" i="25"/>
  <c r="K1605" i="25"/>
  <c r="K1641" i="25"/>
  <c r="K1653" i="25"/>
  <c r="K1677" i="25"/>
  <c r="K1689" i="25"/>
  <c r="K831" i="25"/>
  <c r="K1010" i="25"/>
  <c r="K1030" i="25"/>
  <c r="K1042" i="25"/>
  <c r="K1066" i="25"/>
  <c r="K1090" i="25"/>
  <c r="K1174" i="25"/>
  <c r="K1186" i="25"/>
  <c r="K1210" i="25"/>
  <c r="K1234" i="25"/>
  <c r="K1294" i="25"/>
  <c r="K1354" i="25"/>
  <c r="K1426" i="25"/>
  <c r="K1438" i="25"/>
  <c r="K1474" i="25"/>
  <c r="K1486" i="25"/>
  <c r="K1510" i="25"/>
  <c r="K1522" i="25"/>
  <c r="K1570" i="25"/>
  <c r="K1594" i="25"/>
  <c r="K1618" i="25"/>
  <c r="K1654" i="25"/>
  <c r="K1690" i="25"/>
  <c r="K1750" i="25"/>
  <c r="K1762" i="25"/>
  <c r="K1798" i="25"/>
  <c r="K1822" i="25"/>
  <c r="K1834" i="25"/>
  <c r="K1846" i="25"/>
  <c r="K843" i="25"/>
  <c r="K950" i="25"/>
  <c r="K1011" i="25"/>
  <c r="K1043" i="25"/>
  <c r="K1055" i="25"/>
  <c r="K1067" i="25"/>
  <c r="K1079" i="25"/>
  <c r="K1091" i="25"/>
  <c r="K1127" i="25"/>
  <c r="K1163" i="25"/>
  <c r="K1199" i="25"/>
  <c r="K1235" i="25"/>
  <c r="K1247" i="25"/>
  <c r="K1259" i="25"/>
  <c r="K1271" i="25"/>
  <c r="K1283" i="25"/>
  <c r="K1319" i="25"/>
  <c r="K1403" i="25"/>
  <c r="K1439" i="25"/>
  <c r="K1463" i="25"/>
  <c r="K1487" i="25"/>
  <c r="K1559" i="25"/>
  <c r="K1607" i="25"/>
  <c r="K855" i="25"/>
  <c r="K951" i="25"/>
  <c r="K1019" i="25"/>
  <c r="K1044" i="25"/>
  <c r="K1056" i="25"/>
  <c r="K1068" i="25"/>
  <c r="K1080" i="25"/>
  <c r="K1104" i="25"/>
  <c r="K1116" i="25"/>
  <c r="K1164" i="25"/>
  <c r="K1200" i="25"/>
  <c r="K1248" i="25"/>
  <c r="K1260" i="25"/>
  <c r="K1272" i="25"/>
  <c r="K1284" i="25"/>
  <c r="K1296" i="25"/>
  <c r="K1308" i="25"/>
  <c r="K1320" i="25"/>
  <c r="K1344" i="25"/>
  <c r="K1368" i="25"/>
  <c r="K1380" i="25"/>
  <c r="K1404" i="25"/>
  <c r="K1440" i="25"/>
  <c r="K1464" i="25"/>
  <c r="K1524" i="25"/>
  <c r="K1536" i="25"/>
  <c r="K1548" i="25"/>
  <c r="K1584" i="25"/>
  <c r="K1656" i="25"/>
  <c r="K1668" i="25"/>
  <c r="K1680" i="25"/>
  <c r="K1692" i="25"/>
  <c r="K867" i="25"/>
  <c r="K962" i="25"/>
  <c r="K1033" i="25"/>
  <c r="K1045" i="25"/>
  <c r="K1057" i="25"/>
  <c r="K1069" i="25"/>
  <c r="K1093" i="25"/>
  <c r="K1105" i="25"/>
  <c r="K1153" i="25"/>
  <c r="K1201" i="25"/>
  <c r="K1213" i="25"/>
  <c r="K1225" i="25"/>
  <c r="K1237" i="25"/>
  <c r="K1249" i="25"/>
  <c r="K1273" i="25"/>
  <c r="K1297" i="25"/>
  <c r="K1309" i="25"/>
  <c r="K1357" i="25"/>
  <c r="K1381" i="25"/>
  <c r="K1405" i="25"/>
  <c r="K1441" i="25"/>
  <c r="K1465" i="25"/>
  <c r="K1489" i="25"/>
  <c r="K1525" i="25"/>
  <c r="K1537" i="25"/>
  <c r="K1561" i="25"/>
  <c r="K1645" i="25"/>
  <c r="K1681" i="25"/>
  <c r="K1729" i="25"/>
  <c r="K735" i="25"/>
  <c r="K963" i="25"/>
  <c r="K1022" i="25"/>
  <c r="K1034" i="25"/>
  <c r="K1070" i="25"/>
  <c r="K1094" i="25"/>
  <c r="K1106" i="25"/>
  <c r="K1118" i="25"/>
  <c r="K1130" i="25"/>
  <c r="K1142" i="25"/>
  <c r="K1154" i="25"/>
  <c r="K1166" i="25"/>
  <c r="K1178" i="25"/>
  <c r="K1202" i="25"/>
  <c r="K1226" i="25"/>
  <c r="K1238" i="25"/>
  <c r="K1262" i="25"/>
  <c r="K1274" i="25"/>
  <c r="K1310" i="25"/>
  <c r="K1334" i="25"/>
  <c r="K1358" i="25"/>
  <c r="K1382" i="25"/>
  <c r="K1430" i="25"/>
  <c r="K1490" i="25"/>
  <c r="K1502" i="25"/>
  <c r="K1514" i="25"/>
  <c r="K1526" i="25"/>
  <c r="K1550" i="25"/>
  <c r="K1574" i="25"/>
  <c r="K1598" i="25"/>
  <c r="K1646" i="25"/>
  <c r="K1658" i="25"/>
  <c r="K1670" i="25"/>
  <c r="K1706" i="25"/>
  <c r="K1718" i="25"/>
  <c r="K1814" i="25"/>
  <c r="K1874" i="25"/>
  <c r="K1886" i="25"/>
  <c r="K1107" i="25"/>
  <c r="K1251" i="25"/>
  <c r="K1659" i="25"/>
  <c r="K1828" i="25"/>
  <c r="K1921" i="25"/>
  <c r="K2093" i="25"/>
  <c r="K2141" i="25"/>
  <c r="K2165" i="25"/>
  <c r="K1263" i="25"/>
  <c r="K1407" i="25"/>
  <c r="K1551" i="25"/>
  <c r="K1667" i="25"/>
  <c r="K1794" i="25"/>
  <c r="K1864" i="25"/>
  <c r="K1879" i="25"/>
  <c r="K1894" i="25"/>
  <c r="K1923" i="25"/>
  <c r="K1986" i="25"/>
  <c r="K2010" i="25"/>
  <c r="K2022" i="25"/>
  <c r="K2094" i="25"/>
  <c r="K2106" i="25"/>
  <c r="K2142" i="25"/>
  <c r="K2154" i="25"/>
  <c r="K2178" i="25"/>
  <c r="K2238" i="25"/>
  <c r="K2239" i="25"/>
  <c r="K1131" i="25"/>
  <c r="K1777" i="25"/>
  <c r="K1813" i="25"/>
  <c r="K1831" i="25"/>
  <c r="K1849" i="25"/>
  <c r="K1909" i="25"/>
  <c r="K2035" i="25"/>
  <c r="K2059" i="25"/>
  <c r="K2083" i="25"/>
  <c r="K2119" i="25"/>
  <c r="K2131" i="25"/>
  <c r="K2167" i="25"/>
  <c r="K2227" i="25"/>
  <c r="K891" i="25"/>
  <c r="K1287" i="25"/>
  <c r="K1431" i="25"/>
  <c r="K1675" i="25"/>
  <c r="K1716" i="25"/>
  <c r="K1740" i="25"/>
  <c r="K1761" i="25"/>
  <c r="K1779" i="25"/>
  <c r="K1833" i="25"/>
  <c r="K1882" i="25"/>
  <c r="K1896" i="25"/>
  <c r="K1911" i="25"/>
  <c r="K1939" i="25"/>
  <c r="K1952" i="25"/>
  <c r="K1988" i="25"/>
  <c r="K2012" i="25"/>
  <c r="K2024" i="25"/>
  <c r="K2048" i="25"/>
  <c r="K2060" i="25"/>
  <c r="K2120" i="25"/>
  <c r="K2132" i="25"/>
  <c r="K2192" i="25"/>
  <c r="K2204" i="25"/>
  <c r="K974" i="25"/>
  <c r="K1155" i="25"/>
  <c r="K1299" i="25"/>
  <c r="K1679" i="25"/>
  <c r="K1743" i="25"/>
  <c r="K1780" i="25"/>
  <c r="K1883" i="25"/>
  <c r="K1912" i="25"/>
  <c r="K1941" i="25"/>
  <c r="K1965" i="25"/>
  <c r="K1977" i="25"/>
  <c r="K1989" i="25"/>
  <c r="K2049" i="25"/>
  <c r="K2109" i="25"/>
  <c r="K2133" i="25"/>
  <c r="K2181" i="25"/>
  <c r="K2217" i="25"/>
  <c r="K2229" i="25"/>
  <c r="K1954" i="25"/>
  <c r="K2026" i="25"/>
  <c r="K2050" i="25"/>
  <c r="K2122" i="25"/>
  <c r="K2146" i="25"/>
  <c r="K2194" i="25"/>
  <c r="K1023" i="25"/>
  <c r="K1311" i="25"/>
  <c r="K1455" i="25"/>
  <c r="K1683" i="25"/>
  <c r="K1782" i="25"/>
  <c r="K1818" i="25"/>
  <c r="K1836" i="25"/>
  <c r="K1884" i="25"/>
  <c r="K1913" i="25"/>
  <c r="K1942" i="25"/>
  <c r="K1966" i="25"/>
  <c r="K2062" i="25"/>
  <c r="K2086" i="25"/>
  <c r="K2110" i="25"/>
  <c r="K2134" i="25"/>
  <c r="K2158" i="25"/>
  <c r="K2182" i="25"/>
  <c r="K1467" i="25"/>
  <c r="K1747" i="25"/>
  <c r="K1855" i="25"/>
  <c r="K1885" i="25"/>
  <c r="K1914" i="25"/>
  <c r="K1929" i="25"/>
  <c r="K1943" i="25"/>
  <c r="K1955" i="25"/>
  <c r="K2027" i="25"/>
  <c r="K2039" i="25"/>
  <c r="K2111" i="25"/>
  <c r="K2183" i="25"/>
  <c r="K2243" i="25"/>
  <c r="K1047" i="25"/>
  <c r="K1691" i="25"/>
  <c r="K1725" i="25"/>
  <c r="K1767" i="25"/>
  <c r="K1785" i="25"/>
  <c r="K1803" i="25"/>
  <c r="K1821" i="25"/>
  <c r="K1839" i="25"/>
  <c r="K1887" i="25"/>
  <c r="K1901" i="25"/>
  <c r="K1930" i="25"/>
  <c r="K1992" i="25"/>
  <c r="K2028" i="25"/>
  <c r="K2040" i="25"/>
  <c r="K2088" i="25"/>
  <c r="K2148" i="25"/>
  <c r="K2172" i="25"/>
  <c r="K2184" i="25"/>
  <c r="K2196" i="25"/>
  <c r="K2233" i="25"/>
  <c r="K1059" i="25"/>
  <c r="K1203" i="25"/>
  <c r="K1727" i="25"/>
  <c r="K1751" i="25"/>
  <c r="K1840" i="25"/>
  <c r="K1858" i="25"/>
  <c r="K1873" i="25"/>
  <c r="K1888" i="25"/>
  <c r="K1902" i="25"/>
  <c r="K1917" i="25"/>
  <c r="K1931" i="25"/>
  <c r="K1969" i="25"/>
  <c r="K1993" i="25"/>
  <c r="K2005" i="25"/>
  <c r="K2017" i="25"/>
  <c r="K2029" i="25"/>
  <c r="K2053" i="25"/>
  <c r="K2077" i="25"/>
  <c r="K2089" i="25"/>
  <c r="K2125" i="25"/>
  <c r="K2149" i="25"/>
  <c r="K2161" i="25"/>
  <c r="K2173" i="25"/>
  <c r="K2185" i="25"/>
  <c r="K2209" i="25"/>
  <c r="K1215" i="25"/>
  <c r="K1359" i="25"/>
  <c r="K1503" i="25"/>
  <c r="K1643" i="25"/>
  <c r="K1752" i="25"/>
  <c r="K1806" i="25"/>
  <c r="K1842" i="25"/>
  <c r="K1932" i="25"/>
  <c r="K1946" i="25"/>
  <c r="K1970" i="25"/>
  <c r="K2030" i="25"/>
  <c r="K2102" i="25"/>
  <c r="K2138" i="25"/>
  <c r="K2186" i="25"/>
  <c r="K2210" i="25"/>
  <c r="K2222" i="25"/>
  <c r="K2246" i="25"/>
  <c r="K1095" i="25"/>
  <c r="K1239" i="25"/>
  <c r="K1655" i="25"/>
  <c r="K1707" i="25"/>
  <c r="K1791" i="25"/>
  <c r="K1845" i="25"/>
  <c r="K1861" i="25"/>
  <c r="K1891" i="25"/>
  <c r="K1948" i="25"/>
  <c r="K2008" i="25"/>
  <c r="K2056" i="25"/>
  <c r="K2068" i="25"/>
  <c r="K2080" i="25"/>
  <c r="K2092" i="25"/>
  <c r="K2164" i="25"/>
  <c r="K2188" i="25"/>
  <c r="K2200" i="25"/>
  <c r="K2236" i="25"/>
  <c r="K2009" i="25"/>
  <c r="K2177" i="25"/>
  <c r="K2225" i="25"/>
  <c r="K2249" i="25"/>
  <c r="K2055" i="25"/>
  <c r="K2199" i="25"/>
  <c r="K1703" i="25"/>
  <c r="K1919" i="25"/>
  <c r="K1731" i="25"/>
  <c r="K2223" i="25"/>
  <c r="K1753" i="25"/>
  <c r="K1947" i="25"/>
  <c r="K2091" i="25"/>
  <c r="K1771" i="25"/>
  <c r="K1959" i="25"/>
  <c r="K2235" i="25"/>
  <c r="K1807" i="25"/>
  <c r="K2007" i="25"/>
  <c r="K1971" i="25"/>
  <c r="K1983" i="25"/>
  <c r="K2043" i="25"/>
  <c r="K1825" i="25"/>
  <c r="K2139" i="25"/>
  <c r="K1083" i="25"/>
  <c r="K2019" i="25"/>
  <c r="K1876" i="25"/>
  <c r="E2254" i="25"/>
  <c r="E2255" i="25"/>
  <c r="E2256" i="25"/>
  <c r="E2257" i="25"/>
  <c r="E2258" i="25"/>
  <c r="E2259" i="25"/>
  <c r="E2260" i="25"/>
  <c r="E2261" i="25"/>
  <c r="E2262" i="25"/>
  <c r="E2263" i="25"/>
  <c r="E2264" i="25"/>
  <c r="E2265" i="25"/>
  <c r="E2266" i="25"/>
  <c r="E2267" i="25"/>
  <c r="E2268" i="25"/>
  <c r="E2269" i="25"/>
  <c r="E2270" i="25"/>
  <c r="E2271" i="25"/>
  <c r="E2272" i="25"/>
  <c r="E2273" i="25"/>
  <c r="E2274" i="25"/>
  <c r="E2275" i="25"/>
  <c r="E2276" i="25"/>
  <c r="E2277" i="25"/>
  <c r="E2278" i="25"/>
  <c r="E2279" i="25"/>
  <c r="E2280" i="25"/>
  <c r="E2281" i="25"/>
  <c r="E2282" i="25"/>
  <c r="E2283" i="25"/>
  <c r="E2284" i="25"/>
  <c r="E2285" i="25"/>
  <c r="E2286" i="25"/>
  <c r="E2287" i="25"/>
  <c r="E2288" i="25"/>
  <c r="E2289" i="25"/>
  <c r="E2290" i="25"/>
  <c r="E2291" i="25"/>
  <c r="E2292" i="25"/>
  <c r="E2293" i="25"/>
  <c r="E2294" i="25"/>
  <c r="E2295" i="25"/>
  <c r="E2296" i="25"/>
  <c r="E2297" i="25"/>
  <c r="E2298" i="25"/>
  <c r="E2299" i="25"/>
  <c r="E2300" i="25"/>
  <c r="E2301" i="25"/>
  <c r="E2302" i="25"/>
  <c r="E2303" i="25"/>
  <c r="E2304" i="25"/>
  <c r="E2305" i="25"/>
  <c r="E2306" i="25"/>
  <c r="E2307" i="25"/>
  <c r="E2308" i="25"/>
  <c r="E2309" i="25"/>
  <c r="E2310" i="25"/>
  <c r="E2311" i="25"/>
  <c r="E2312" i="25"/>
  <c r="E2313" i="25"/>
  <c r="E2314" i="25"/>
  <c r="E2315" i="25"/>
  <c r="E2316" i="25"/>
  <c r="E2317" i="25"/>
  <c r="E2318" i="25"/>
  <c r="E2319" i="25"/>
  <c r="E2320" i="25"/>
  <c r="E2321" i="25"/>
  <c r="E2322" i="25"/>
  <c r="E2323" i="25"/>
  <c r="E2324" i="25"/>
  <c r="E2325" i="25"/>
  <c r="E2326" i="25"/>
  <c r="E2327" i="25"/>
  <c r="E2328" i="25"/>
  <c r="E2329" i="25"/>
  <c r="E2330" i="25"/>
  <c r="E2331" i="25"/>
  <c r="E2332" i="25"/>
  <c r="E2333" i="25"/>
  <c r="E2334" i="25"/>
  <c r="E2335" i="25"/>
  <c r="E2336" i="25"/>
  <c r="E2337" i="25"/>
  <c r="E2338" i="25"/>
  <c r="E2339" i="25"/>
  <c r="E2340" i="25"/>
  <c r="E2341" i="25"/>
  <c r="E2342" i="25"/>
  <c r="E2343" i="25"/>
  <c r="E2344" i="25"/>
  <c r="E2345" i="25"/>
  <c r="E2346" i="25"/>
  <c r="E2347" i="25"/>
  <c r="E2348" i="25"/>
  <c r="E2349" i="25"/>
  <c r="E2350" i="25"/>
  <c r="E2351" i="25"/>
  <c r="E2352" i="25"/>
  <c r="E2353" i="25"/>
  <c r="E2354" i="25"/>
  <c r="E2355" i="25"/>
  <c r="E2356" i="25"/>
  <c r="E2357" i="25"/>
  <c r="E2358" i="25"/>
  <c r="E2359" i="25"/>
  <c r="E2360" i="25"/>
  <c r="E2361" i="25"/>
  <c r="E2362" i="25"/>
  <c r="E2363" i="25"/>
  <c r="E2364" i="25"/>
  <c r="E2365" i="25"/>
  <c r="E2366" i="25"/>
  <c r="E2367" i="25"/>
  <c r="E2368" i="25"/>
  <c r="E2369" i="25"/>
  <c r="E2370" i="25"/>
  <c r="E2371" i="25"/>
  <c r="E2372" i="25"/>
  <c r="E2373" i="25"/>
  <c r="E2374" i="25"/>
  <c r="E2375" i="25"/>
  <c r="E2376" i="25"/>
  <c r="E2377" i="25"/>
  <c r="E2378" i="25"/>
  <c r="E2379" i="25"/>
  <c r="E2380" i="25"/>
  <c r="E2381" i="25"/>
  <c r="E2382" i="25"/>
  <c r="E2383" i="25"/>
  <c r="E2384" i="25"/>
  <c r="E2385" i="25"/>
  <c r="E2386" i="25"/>
  <c r="E2387" i="25"/>
  <c r="E2388" i="25"/>
  <c r="E2389" i="25"/>
  <c r="E2390" i="25"/>
  <c r="E2391" i="25"/>
  <c r="E2392" i="25"/>
  <c r="E2393" i="25"/>
  <c r="E2394" i="25"/>
  <c r="E2395" i="25"/>
  <c r="E2396" i="25"/>
  <c r="E2397" i="25"/>
  <c r="E2398" i="25"/>
  <c r="E2399" i="25"/>
  <c r="E2400" i="25"/>
  <c r="E2401" i="25"/>
  <c r="E2402" i="25"/>
  <c r="E2403" i="25"/>
  <c r="E2404" i="25"/>
  <c r="E2405" i="25"/>
  <c r="E2406" i="25"/>
  <c r="E2407" i="25"/>
  <c r="E2408" i="25"/>
  <c r="E2409" i="25"/>
  <c r="E2410" i="25"/>
  <c r="E2411" i="25"/>
  <c r="E2412" i="25"/>
  <c r="E2413" i="25"/>
  <c r="E2414" i="25"/>
  <c r="E2415" i="25"/>
  <c r="E2416" i="25"/>
  <c r="E2417" i="25"/>
  <c r="E2253" i="25"/>
  <c r="E3" i="25"/>
  <c r="E4" i="25"/>
  <c r="E5" i="25"/>
  <c r="E6" i="25"/>
  <c r="E7" i="25"/>
  <c r="E8" i="25"/>
  <c r="E9" i="25"/>
  <c r="E10" i="25"/>
  <c r="E11" i="25"/>
  <c r="E12" i="25"/>
  <c r="E13" i="25"/>
  <c r="E14" i="25"/>
  <c r="E15" i="25"/>
  <c r="E16" i="25"/>
  <c r="E17" i="25"/>
  <c r="E18" i="25"/>
  <c r="E19" i="25"/>
  <c r="E20" i="25"/>
  <c r="E21" i="25"/>
  <c r="E22" i="25"/>
  <c r="E23" i="25"/>
  <c r="E24" i="25"/>
  <c r="E25" i="25"/>
  <c r="E26" i="25"/>
  <c r="E27" i="25"/>
  <c r="E28" i="25"/>
  <c r="E29" i="25"/>
  <c r="E30" i="25"/>
  <c r="E31" i="25"/>
  <c r="E32" i="25"/>
  <c r="E33" i="25"/>
  <c r="E34" i="25"/>
  <c r="E35" i="25"/>
  <c r="E36" i="25"/>
  <c r="E37" i="25"/>
  <c r="E38" i="25"/>
  <c r="E39" i="25"/>
  <c r="E40" i="25"/>
  <c r="E41" i="25"/>
  <c r="E42" i="25"/>
  <c r="E43" i="25"/>
  <c r="E44" i="25"/>
  <c r="E45" i="25"/>
  <c r="E46" i="25"/>
  <c r="E47" i="25"/>
  <c r="E48" i="25"/>
  <c r="E49" i="25"/>
  <c r="E50" i="25"/>
  <c r="E51" i="25"/>
  <c r="E52" i="25"/>
  <c r="E53" i="25"/>
  <c r="E54" i="25"/>
  <c r="E55" i="25"/>
  <c r="E56" i="25"/>
  <c r="E57" i="25"/>
  <c r="E58" i="25"/>
  <c r="E59" i="25"/>
  <c r="E60" i="25"/>
  <c r="E61" i="25"/>
  <c r="E62" i="25"/>
  <c r="E63" i="25"/>
  <c r="E64" i="25"/>
  <c r="E65" i="25"/>
  <c r="E66" i="25"/>
  <c r="E67" i="25"/>
  <c r="E68" i="25"/>
  <c r="E69" i="25"/>
  <c r="E70" i="25"/>
  <c r="E71" i="25"/>
  <c r="E72" i="25"/>
  <c r="E73" i="25"/>
  <c r="E74" i="25"/>
  <c r="E75" i="25"/>
  <c r="E76" i="25"/>
  <c r="E77" i="25"/>
  <c r="E78" i="25"/>
  <c r="E79" i="25"/>
  <c r="E80" i="25"/>
  <c r="E81" i="25"/>
  <c r="E82" i="25"/>
  <c r="E83" i="25"/>
  <c r="E84" i="25"/>
  <c r="E85" i="25"/>
  <c r="E86" i="25"/>
  <c r="E87" i="25"/>
  <c r="E88" i="25"/>
  <c r="E89" i="25"/>
  <c r="E90" i="25"/>
  <c r="E91" i="25"/>
  <c r="E92" i="25"/>
  <c r="E93" i="25"/>
  <c r="E94" i="25"/>
  <c r="E95" i="25"/>
  <c r="E96" i="25"/>
  <c r="E97" i="25"/>
  <c r="E98" i="25"/>
  <c r="E99" i="25"/>
  <c r="E100" i="25"/>
  <c r="E101" i="25"/>
  <c r="E102" i="25"/>
  <c r="E103" i="25"/>
  <c r="E104" i="25"/>
  <c r="E105" i="25"/>
  <c r="E106" i="25"/>
  <c r="E107" i="25"/>
  <c r="E108" i="25"/>
  <c r="E109" i="25"/>
  <c r="E110" i="25"/>
  <c r="E111" i="25"/>
  <c r="E112" i="25"/>
  <c r="E113" i="25"/>
  <c r="E114" i="25"/>
  <c r="E115" i="25"/>
  <c r="E116" i="25"/>
  <c r="E117" i="25"/>
  <c r="E118" i="25"/>
  <c r="E119" i="25"/>
  <c r="E120" i="25"/>
  <c r="E121" i="25"/>
  <c r="E122" i="25"/>
  <c r="E123" i="25"/>
  <c r="E124" i="25"/>
  <c r="E125" i="25"/>
  <c r="E126" i="25"/>
  <c r="E127" i="25"/>
  <c r="E128" i="25"/>
  <c r="E129" i="25"/>
  <c r="E130" i="25"/>
  <c r="E131" i="25"/>
  <c r="E132" i="25"/>
  <c r="E133" i="25"/>
  <c r="E134" i="25"/>
  <c r="E135" i="25"/>
  <c r="E136" i="25"/>
  <c r="E137" i="25"/>
  <c r="E138" i="25"/>
  <c r="E139" i="25"/>
  <c r="E140" i="25"/>
  <c r="E141" i="25"/>
  <c r="E142" i="25"/>
  <c r="E143" i="25"/>
  <c r="E144" i="25"/>
  <c r="E145" i="25"/>
  <c r="E146" i="25"/>
  <c r="E147" i="25"/>
  <c r="E148" i="25"/>
  <c r="E149" i="25"/>
  <c r="E150" i="25"/>
  <c r="E151" i="25"/>
  <c r="E152" i="25"/>
  <c r="E153" i="25"/>
  <c r="E154" i="25"/>
  <c r="E155" i="25"/>
  <c r="E156" i="25"/>
  <c r="E157" i="25"/>
  <c r="E158" i="25"/>
  <c r="E159" i="25"/>
  <c r="E160" i="25"/>
  <c r="E161" i="25"/>
  <c r="E162" i="25"/>
  <c r="E163" i="25"/>
  <c r="E164" i="25"/>
  <c r="E165" i="25"/>
  <c r="E166" i="25"/>
  <c r="E167" i="25"/>
  <c r="E168" i="25"/>
  <c r="E169" i="25"/>
  <c r="E170" i="25"/>
  <c r="E171" i="25"/>
  <c r="E172" i="25"/>
  <c r="E173" i="25"/>
  <c r="E174" i="25"/>
  <c r="E175" i="25"/>
  <c r="E176" i="25"/>
  <c r="E177" i="25"/>
  <c r="E178" i="25"/>
  <c r="E179" i="25"/>
  <c r="E180" i="25"/>
  <c r="E181" i="25"/>
  <c r="E182" i="25"/>
  <c r="E183" i="25"/>
  <c r="E184" i="25"/>
  <c r="E185" i="25"/>
  <c r="E186" i="25"/>
  <c r="E187" i="25"/>
  <c r="E188" i="25"/>
  <c r="E189" i="25"/>
  <c r="E190" i="25"/>
  <c r="E191" i="25"/>
  <c r="E192" i="25"/>
  <c r="E193" i="25"/>
  <c r="E194" i="25"/>
  <c r="E195" i="25"/>
  <c r="E196" i="25"/>
  <c r="E197" i="25"/>
  <c r="E198" i="25"/>
  <c r="E199" i="25"/>
  <c r="E200" i="25"/>
  <c r="E201" i="25"/>
  <c r="E202" i="25"/>
  <c r="E203" i="25"/>
  <c r="E204" i="25"/>
  <c r="E205" i="25"/>
  <c r="E206" i="25"/>
  <c r="E207" i="25"/>
  <c r="E208" i="25"/>
  <c r="E209" i="25"/>
  <c r="E210" i="25"/>
  <c r="E211" i="25"/>
  <c r="E212" i="25"/>
  <c r="E213" i="25"/>
  <c r="E214" i="25"/>
  <c r="E215" i="25"/>
  <c r="E216" i="25"/>
  <c r="E217" i="25"/>
  <c r="E218" i="25"/>
  <c r="E219" i="25"/>
  <c r="E220" i="25"/>
  <c r="E221" i="25"/>
  <c r="E222" i="25"/>
  <c r="E223" i="25"/>
  <c r="E224" i="25"/>
  <c r="E225" i="25"/>
  <c r="E226" i="25"/>
  <c r="E227" i="25"/>
  <c r="E228" i="25"/>
  <c r="E229" i="25"/>
  <c r="E230" i="25"/>
  <c r="E231" i="25"/>
  <c r="E232" i="25"/>
  <c r="E233" i="25"/>
  <c r="E234" i="25"/>
  <c r="E235" i="25"/>
  <c r="E236" i="25"/>
  <c r="E237" i="25"/>
  <c r="E238" i="25"/>
  <c r="E239" i="25"/>
  <c r="E240" i="25"/>
  <c r="E241" i="25"/>
  <c r="E242" i="25"/>
  <c r="E243" i="25"/>
  <c r="E244" i="25"/>
  <c r="E245" i="25"/>
  <c r="E246" i="25"/>
  <c r="E247" i="25"/>
  <c r="E248" i="25"/>
  <c r="E249" i="25"/>
  <c r="E250" i="25"/>
  <c r="E251" i="25"/>
  <c r="E252" i="25"/>
  <c r="E253" i="25"/>
  <c r="E254" i="25"/>
  <c r="E255" i="25"/>
  <c r="E256" i="25"/>
  <c r="E257" i="25"/>
  <c r="E258" i="25"/>
  <c r="E259" i="25"/>
  <c r="E260" i="25"/>
  <c r="E261" i="25"/>
  <c r="E262" i="25"/>
  <c r="E263" i="25"/>
  <c r="E264" i="25"/>
  <c r="E265" i="25"/>
  <c r="E266" i="25"/>
  <c r="E267" i="25"/>
  <c r="E268" i="25"/>
  <c r="E269" i="25"/>
  <c r="E270" i="25"/>
  <c r="E271" i="25"/>
  <c r="E272" i="25"/>
  <c r="E273" i="25"/>
  <c r="E274" i="25"/>
  <c r="E275" i="25"/>
  <c r="E276" i="25"/>
  <c r="E277" i="25"/>
  <c r="E278" i="25"/>
  <c r="E279" i="25"/>
  <c r="E280" i="25"/>
  <c r="E281" i="25"/>
  <c r="E282" i="25"/>
  <c r="E283" i="25"/>
  <c r="E284" i="25"/>
  <c r="E285" i="25"/>
  <c r="E286" i="25"/>
  <c r="E287" i="25"/>
  <c r="E288" i="25"/>
  <c r="E289" i="25"/>
  <c r="E290" i="25"/>
  <c r="E291" i="25"/>
  <c r="E292" i="25"/>
  <c r="E293" i="25"/>
  <c r="E294" i="25"/>
  <c r="E295" i="25"/>
  <c r="E296" i="25"/>
  <c r="E297" i="25"/>
  <c r="E298" i="25"/>
  <c r="E299" i="25"/>
  <c r="E300" i="25"/>
  <c r="E301" i="25"/>
  <c r="E302" i="25"/>
  <c r="E303" i="25"/>
  <c r="E304" i="25"/>
  <c r="E305" i="25"/>
  <c r="E306" i="25"/>
  <c r="E307" i="25"/>
  <c r="E308" i="25"/>
  <c r="E309" i="25"/>
  <c r="E310" i="25"/>
  <c r="E311" i="25"/>
  <c r="E312" i="25"/>
  <c r="E313" i="25"/>
  <c r="E314" i="25"/>
  <c r="E315" i="25"/>
  <c r="E316" i="25"/>
  <c r="E317" i="25"/>
  <c r="E318" i="25"/>
  <c r="E319" i="25"/>
  <c r="E320" i="25"/>
  <c r="E321" i="25"/>
  <c r="E322" i="25"/>
  <c r="E323" i="25"/>
  <c r="E324" i="25"/>
  <c r="E325" i="25"/>
  <c r="E326" i="25"/>
  <c r="E327" i="25"/>
  <c r="E328" i="25"/>
  <c r="E329" i="25"/>
  <c r="E330" i="25"/>
  <c r="E331" i="25"/>
  <c r="E332" i="25"/>
  <c r="E333" i="25"/>
  <c r="E334" i="25"/>
  <c r="E335" i="25"/>
  <c r="E336" i="25"/>
  <c r="E337" i="25"/>
  <c r="E338" i="25"/>
  <c r="E339" i="25"/>
  <c r="E340" i="25"/>
  <c r="E341" i="25"/>
  <c r="E342" i="25"/>
  <c r="E343" i="25"/>
  <c r="E344" i="25"/>
  <c r="E345" i="25"/>
  <c r="E346" i="25"/>
  <c r="E347" i="25"/>
  <c r="E348" i="25"/>
  <c r="E349" i="25"/>
  <c r="E350" i="25"/>
  <c r="E351" i="25"/>
  <c r="E352" i="25"/>
  <c r="E353" i="25"/>
  <c r="E354" i="25"/>
  <c r="E355" i="25"/>
  <c r="E356" i="25"/>
  <c r="E357" i="25"/>
  <c r="E358" i="25"/>
  <c r="E359" i="25"/>
  <c r="E360" i="25"/>
  <c r="E361" i="25"/>
  <c r="E362" i="25"/>
  <c r="E363" i="25"/>
  <c r="E364" i="25"/>
  <c r="E365" i="25"/>
  <c r="E366" i="25"/>
  <c r="E367" i="25"/>
  <c r="E368" i="25"/>
  <c r="E369" i="25"/>
  <c r="E370" i="25"/>
  <c r="E371" i="25"/>
  <c r="E372" i="25"/>
  <c r="E373" i="25"/>
  <c r="E374" i="25"/>
  <c r="E375" i="25"/>
  <c r="E376" i="25"/>
  <c r="E377" i="25"/>
  <c r="E378" i="25"/>
  <c r="E379" i="25"/>
  <c r="E380" i="25"/>
  <c r="E381" i="25"/>
  <c r="E382" i="25"/>
  <c r="E383" i="25"/>
  <c r="E384" i="25"/>
  <c r="E385" i="25"/>
  <c r="E386" i="25"/>
  <c r="E387" i="25"/>
  <c r="E388" i="25"/>
  <c r="E389" i="25"/>
  <c r="E390" i="25"/>
  <c r="E391" i="25"/>
  <c r="E392" i="25"/>
  <c r="E393" i="25"/>
  <c r="E394" i="25"/>
  <c r="E395" i="25"/>
  <c r="E396" i="25"/>
  <c r="E397" i="25"/>
  <c r="E398" i="25"/>
  <c r="E399" i="25"/>
  <c r="E400" i="25"/>
  <c r="E401" i="25"/>
  <c r="E402" i="25"/>
  <c r="E403" i="25"/>
  <c r="E404" i="25"/>
  <c r="E405" i="25"/>
  <c r="E406" i="25"/>
  <c r="E407" i="25"/>
  <c r="E408" i="25"/>
  <c r="E409" i="25"/>
  <c r="E410" i="25"/>
  <c r="E411" i="25"/>
  <c r="E412" i="25"/>
  <c r="E413" i="25"/>
  <c r="E414" i="25"/>
  <c r="E415" i="25"/>
  <c r="E416" i="25"/>
  <c r="E417" i="25"/>
  <c r="E418" i="25"/>
  <c r="E419" i="25"/>
  <c r="E420" i="25"/>
  <c r="E421" i="25"/>
  <c r="E422" i="25"/>
  <c r="E423" i="25"/>
  <c r="E424" i="25"/>
  <c r="E425" i="25"/>
  <c r="E426" i="25"/>
  <c r="E427" i="25"/>
  <c r="E428" i="25"/>
  <c r="E429" i="25"/>
  <c r="E430" i="25"/>
  <c r="E431" i="25"/>
  <c r="E432" i="25"/>
  <c r="E433" i="25"/>
  <c r="E434" i="25"/>
  <c r="E435" i="25"/>
  <c r="E436" i="25"/>
  <c r="E437" i="25"/>
  <c r="E438" i="25"/>
  <c r="E439" i="25"/>
  <c r="E440" i="25"/>
  <c r="E441" i="25"/>
  <c r="E442" i="25"/>
  <c r="E443" i="25"/>
  <c r="E444" i="25"/>
  <c r="E445" i="25"/>
  <c r="E446" i="25"/>
  <c r="E447" i="25"/>
  <c r="E448" i="25"/>
  <c r="E449" i="25"/>
  <c r="E450" i="25"/>
  <c r="E451" i="25"/>
  <c r="E452" i="25"/>
  <c r="E453" i="25"/>
  <c r="E454" i="25"/>
  <c r="E455" i="25"/>
  <c r="E456" i="25"/>
  <c r="E457" i="25"/>
  <c r="E458" i="25"/>
  <c r="E459" i="25"/>
  <c r="E460" i="25"/>
  <c r="E461" i="25"/>
  <c r="E462" i="25"/>
  <c r="E463" i="25"/>
  <c r="E464" i="25"/>
  <c r="E465" i="25"/>
  <c r="E466" i="25"/>
  <c r="E467" i="25"/>
  <c r="E468" i="25"/>
  <c r="E469" i="25"/>
  <c r="E470" i="25"/>
  <c r="E471" i="25"/>
  <c r="E472" i="25"/>
  <c r="E473" i="25"/>
  <c r="E474" i="25"/>
  <c r="E475" i="25"/>
  <c r="E476" i="25"/>
  <c r="E477" i="25"/>
  <c r="E478" i="25"/>
  <c r="E479" i="25"/>
  <c r="E480" i="25"/>
  <c r="E481" i="25"/>
  <c r="E482" i="25"/>
  <c r="E483" i="25"/>
  <c r="E484" i="25"/>
  <c r="E485" i="25"/>
  <c r="E486" i="25"/>
  <c r="E487" i="25"/>
  <c r="E488" i="25"/>
  <c r="E489" i="25"/>
  <c r="E490" i="25"/>
  <c r="E491" i="25"/>
  <c r="E492" i="25"/>
  <c r="E493" i="25"/>
  <c r="E494" i="25"/>
  <c r="E495" i="25"/>
  <c r="E496" i="25"/>
  <c r="E497" i="25"/>
  <c r="E498" i="25"/>
  <c r="E499" i="25"/>
  <c r="E500" i="25"/>
  <c r="E501" i="25"/>
  <c r="E502" i="25"/>
  <c r="E503" i="25"/>
  <c r="E504" i="25"/>
  <c r="E505" i="25"/>
  <c r="E506" i="25"/>
  <c r="E507" i="25"/>
  <c r="E508" i="25"/>
  <c r="E509" i="25"/>
  <c r="E510" i="25"/>
  <c r="E511" i="25"/>
  <c r="E512" i="25"/>
  <c r="E513" i="25"/>
  <c r="E514" i="25"/>
  <c r="E515" i="25"/>
  <c r="E516" i="25"/>
  <c r="E517" i="25"/>
  <c r="E518" i="25"/>
  <c r="E519" i="25"/>
  <c r="E520" i="25"/>
  <c r="E521" i="25"/>
  <c r="E522" i="25"/>
  <c r="E523" i="25"/>
  <c r="E524" i="25"/>
  <c r="E525" i="25"/>
  <c r="E526" i="25"/>
  <c r="E527" i="25"/>
  <c r="E528" i="25"/>
  <c r="E529" i="25"/>
  <c r="E530" i="25"/>
  <c r="E531" i="25"/>
  <c r="E532" i="25"/>
  <c r="E533" i="25"/>
  <c r="E534" i="25"/>
  <c r="E535" i="25"/>
  <c r="E536" i="25"/>
  <c r="E537" i="25"/>
  <c r="E538" i="25"/>
  <c r="E539" i="25"/>
  <c r="E540" i="25"/>
  <c r="E541" i="25"/>
  <c r="E542" i="25"/>
  <c r="E543" i="25"/>
  <c r="E544" i="25"/>
  <c r="E545" i="25"/>
  <c r="E546" i="25"/>
  <c r="E547" i="25"/>
  <c r="E548" i="25"/>
  <c r="E549" i="25"/>
  <c r="E550" i="25"/>
  <c r="E551" i="25"/>
  <c r="E552" i="25"/>
  <c r="E553" i="25"/>
  <c r="E554" i="25"/>
  <c r="E555" i="25"/>
  <c r="E556" i="25"/>
  <c r="E557" i="25"/>
  <c r="E558" i="25"/>
  <c r="E559" i="25"/>
  <c r="E560" i="25"/>
  <c r="E561" i="25"/>
  <c r="E562" i="25"/>
  <c r="E563" i="25"/>
  <c r="E564" i="25"/>
  <c r="E565" i="25"/>
  <c r="E566" i="25"/>
  <c r="E567" i="25"/>
  <c r="E568" i="25"/>
  <c r="E569" i="25"/>
  <c r="E570" i="25"/>
  <c r="E571" i="25"/>
  <c r="E572" i="25"/>
  <c r="E573" i="25"/>
  <c r="E574" i="25"/>
  <c r="E575" i="25"/>
  <c r="E576" i="25"/>
  <c r="E577" i="25"/>
  <c r="E578" i="25"/>
  <c r="E579" i="25"/>
  <c r="E580" i="25"/>
  <c r="E581" i="25"/>
  <c r="E582" i="25"/>
  <c r="E583" i="25"/>
  <c r="E584" i="25"/>
  <c r="E585" i="25"/>
  <c r="E586" i="25"/>
  <c r="E587" i="25"/>
  <c r="E588" i="25"/>
  <c r="E589" i="25"/>
  <c r="E590" i="25"/>
  <c r="E591" i="25"/>
  <c r="E592" i="25"/>
  <c r="E593" i="25"/>
  <c r="E594" i="25"/>
  <c r="E595" i="25"/>
  <c r="E596" i="25"/>
  <c r="E597" i="25"/>
  <c r="E598" i="25"/>
  <c r="E599" i="25"/>
  <c r="E600" i="25"/>
  <c r="E601" i="25"/>
  <c r="E602" i="25"/>
  <c r="E603" i="25"/>
  <c r="E604" i="25"/>
  <c r="E605" i="25"/>
  <c r="E606" i="25"/>
  <c r="E607" i="25"/>
  <c r="E608" i="25"/>
  <c r="E609" i="25"/>
  <c r="E610" i="25"/>
  <c r="E611" i="25"/>
  <c r="E612" i="25"/>
  <c r="E613" i="25"/>
  <c r="E614" i="25"/>
  <c r="E615" i="25"/>
  <c r="E616" i="25"/>
  <c r="E617" i="25"/>
  <c r="E618" i="25"/>
  <c r="E619" i="25"/>
  <c r="E620" i="25"/>
  <c r="E621" i="25"/>
  <c r="E622" i="25"/>
  <c r="E623" i="25"/>
  <c r="E624" i="25"/>
  <c r="E625" i="25"/>
  <c r="E626" i="25"/>
  <c r="E627" i="25"/>
  <c r="E628" i="25"/>
  <c r="E629" i="25"/>
  <c r="E630" i="25"/>
  <c r="E631" i="25"/>
  <c r="E632" i="25"/>
  <c r="E633" i="25"/>
  <c r="E2" i="25"/>
  <c r="C2254" i="25"/>
  <c r="C2255" i="25"/>
  <c r="C2256" i="25"/>
  <c r="C2257" i="25"/>
  <c r="C2258" i="25"/>
  <c r="C2259" i="25"/>
  <c r="C2260" i="25"/>
  <c r="C2261" i="25"/>
  <c r="C2262" i="25"/>
  <c r="C2263" i="25"/>
  <c r="C2264" i="25"/>
  <c r="C2265" i="25"/>
  <c r="C2266" i="25"/>
  <c r="C2267" i="25"/>
  <c r="C2268" i="25"/>
  <c r="C2269" i="25"/>
  <c r="C2270" i="25"/>
  <c r="C2271" i="25"/>
  <c r="C2272" i="25"/>
  <c r="C2273" i="25"/>
  <c r="C2274" i="25"/>
  <c r="C2275" i="25"/>
  <c r="C2276" i="25"/>
  <c r="C2277" i="25"/>
  <c r="C2278" i="25"/>
  <c r="C2279" i="25"/>
  <c r="C2280" i="25"/>
  <c r="C2281" i="25"/>
  <c r="C2282" i="25"/>
  <c r="C2283" i="25"/>
  <c r="C2284" i="25"/>
  <c r="C2285" i="25"/>
  <c r="C2286" i="25"/>
  <c r="C2287" i="25"/>
  <c r="C2288" i="25"/>
  <c r="C2289" i="25"/>
  <c r="C2290" i="25"/>
  <c r="C2291" i="25"/>
  <c r="C2292" i="25"/>
  <c r="C2293" i="25"/>
  <c r="C2294" i="25"/>
  <c r="C2295" i="25"/>
  <c r="C2296" i="25"/>
  <c r="C2297" i="25"/>
  <c r="C2298" i="25"/>
  <c r="C2299" i="25"/>
  <c r="C2300" i="25"/>
  <c r="C2301" i="25"/>
  <c r="C2302" i="25"/>
  <c r="C2303" i="25"/>
  <c r="C2304" i="25"/>
  <c r="C2305" i="25"/>
  <c r="C2306" i="25"/>
  <c r="C2307" i="25"/>
  <c r="C2308" i="25"/>
  <c r="C2309" i="25"/>
  <c r="C2310" i="25"/>
  <c r="C2311" i="25"/>
  <c r="C2312" i="25"/>
  <c r="C2313" i="25"/>
  <c r="C2314" i="25"/>
  <c r="C2315" i="25"/>
  <c r="C2316" i="25"/>
  <c r="C2317" i="25"/>
  <c r="C2318" i="25"/>
  <c r="C2319" i="25"/>
  <c r="C2320" i="25"/>
  <c r="C2321" i="25"/>
  <c r="C2322" i="25"/>
  <c r="C2323" i="25"/>
  <c r="C2324" i="25"/>
  <c r="C2325" i="25"/>
  <c r="C2326" i="25"/>
  <c r="C2327" i="25"/>
  <c r="C2328" i="25"/>
  <c r="C2329" i="25"/>
  <c r="C2330" i="25"/>
  <c r="C2331" i="25"/>
  <c r="C2332" i="25"/>
  <c r="C2333" i="25"/>
  <c r="C2334" i="25"/>
  <c r="C2335" i="25"/>
  <c r="C2336" i="25"/>
  <c r="C2337" i="25"/>
  <c r="C2338" i="25"/>
  <c r="C2339" i="25"/>
  <c r="C2340" i="25"/>
  <c r="C2341" i="25"/>
  <c r="C2342" i="25"/>
  <c r="C2343" i="25"/>
  <c r="C2344" i="25"/>
  <c r="C2345" i="25"/>
  <c r="C2346" i="25"/>
  <c r="C2347" i="25"/>
  <c r="C2348" i="25"/>
  <c r="C2349" i="25"/>
  <c r="C2350" i="25"/>
  <c r="C2351" i="25"/>
  <c r="C2352" i="25"/>
  <c r="C2353" i="25"/>
  <c r="C2354" i="25"/>
  <c r="C2355" i="25"/>
  <c r="C2356" i="25"/>
  <c r="C2357" i="25"/>
  <c r="C2358" i="25"/>
  <c r="C2359" i="25"/>
  <c r="C2360" i="25"/>
  <c r="C2361" i="25"/>
  <c r="C2362" i="25"/>
  <c r="C2363" i="25"/>
  <c r="C2364" i="25"/>
  <c r="C2365" i="25"/>
  <c r="C2366" i="25"/>
  <c r="C2367" i="25"/>
  <c r="C2368" i="25"/>
  <c r="C2369" i="25"/>
  <c r="C2370" i="25"/>
  <c r="C2371" i="25"/>
  <c r="C2372" i="25"/>
  <c r="C2373" i="25"/>
  <c r="C2374" i="25"/>
  <c r="C2375" i="25"/>
  <c r="C2376" i="25"/>
  <c r="C2377" i="25"/>
  <c r="C2378" i="25"/>
  <c r="C2379" i="25"/>
  <c r="C2380" i="25"/>
  <c r="C2381" i="25"/>
  <c r="C2382" i="25"/>
  <c r="C2383" i="25"/>
  <c r="C2384" i="25"/>
  <c r="C2385" i="25"/>
  <c r="C2386" i="25"/>
  <c r="C2387" i="25"/>
  <c r="C2388" i="25"/>
  <c r="C2389" i="25"/>
  <c r="C2390" i="25"/>
  <c r="C2391" i="25"/>
  <c r="C2392" i="25"/>
  <c r="C2393" i="25"/>
  <c r="C2394" i="25"/>
  <c r="C2395" i="25"/>
  <c r="C2396" i="25"/>
  <c r="C2397" i="25"/>
  <c r="C2398" i="25"/>
  <c r="C2399" i="25"/>
  <c r="C2400" i="25"/>
  <c r="C2401" i="25"/>
  <c r="C2402" i="25"/>
  <c r="C2403" i="25"/>
  <c r="C2404" i="25"/>
  <c r="C2405" i="25"/>
  <c r="C2406" i="25"/>
  <c r="C2407" i="25"/>
  <c r="C2408" i="25"/>
  <c r="C2409" i="25"/>
  <c r="C2410" i="25"/>
  <c r="C2411" i="25"/>
  <c r="C2412" i="25"/>
  <c r="C2413" i="25"/>
  <c r="C2414" i="25"/>
  <c r="C2415" i="25"/>
  <c r="C2416" i="25"/>
  <c r="C2417" i="25"/>
  <c r="C2253" i="25"/>
  <c r="C3" i="25"/>
  <c r="C4" i="25"/>
  <c r="C5" i="25"/>
  <c r="C6" i="25"/>
  <c r="C7" i="25"/>
  <c r="C8" i="25"/>
  <c r="C9" i="25"/>
  <c r="C10" i="25"/>
  <c r="C11" i="25"/>
  <c r="C12" i="25"/>
  <c r="C13" i="25"/>
  <c r="C14" i="25"/>
  <c r="C15" i="25"/>
  <c r="C16" i="25"/>
  <c r="C17" i="25"/>
  <c r="C18" i="25"/>
  <c r="C19" i="25"/>
  <c r="C20" i="25"/>
  <c r="C21" i="25"/>
  <c r="C22" i="25"/>
  <c r="C23" i="25"/>
  <c r="C24" i="25"/>
  <c r="C25" i="25"/>
  <c r="C26" i="25"/>
  <c r="C27" i="25"/>
  <c r="C28" i="25"/>
  <c r="C29" i="25"/>
  <c r="C30" i="25"/>
  <c r="C31" i="25"/>
  <c r="C32" i="25"/>
  <c r="C33" i="25"/>
  <c r="C34" i="25"/>
  <c r="C35" i="25"/>
  <c r="C36" i="25"/>
  <c r="C37" i="25"/>
  <c r="C38" i="25"/>
  <c r="C39" i="25"/>
  <c r="C40" i="25"/>
  <c r="C41" i="25"/>
  <c r="C42" i="25"/>
  <c r="C43" i="25"/>
  <c r="C44" i="25"/>
  <c r="C45" i="25"/>
  <c r="C46" i="25"/>
  <c r="C47" i="25"/>
  <c r="C48" i="25"/>
  <c r="C49" i="25"/>
  <c r="C50" i="25"/>
  <c r="C51" i="25"/>
  <c r="C52" i="25"/>
  <c r="C53" i="25"/>
  <c r="C54" i="25"/>
  <c r="C55" i="25"/>
  <c r="C56" i="25"/>
  <c r="C57" i="25"/>
  <c r="C58" i="25"/>
  <c r="C59" i="25"/>
  <c r="C60" i="25"/>
  <c r="C61" i="25"/>
  <c r="C62" i="25"/>
  <c r="C63" i="25"/>
  <c r="C64" i="25"/>
  <c r="C65" i="25"/>
  <c r="C66" i="25"/>
  <c r="C67" i="25"/>
  <c r="C68" i="25"/>
  <c r="C69" i="25"/>
  <c r="C70" i="25"/>
  <c r="C71" i="25"/>
  <c r="C72" i="25"/>
  <c r="C73" i="25"/>
  <c r="C74" i="25"/>
  <c r="C75" i="25"/>
  <c r="C76" i="25"/>
  <c r="C77" i="25"/>
  <c r="C78" i="25"/>
  <c r="C79" i="25"/>
  <c r="C80" i="25"/>
  <c r="C81" i="25"/>
  <c r="C82" i="25"/>
  <c r="C83" i="25"/>
  <c r="C84" i="25"/>
  <c r="C85" i="25"/>
  <c r="C86" i="25"/>
  <c r="C87" i="25"/>
  <c r="C88" i="25"/>
  <c r="C89" i="25"/>
  <c r="C90" i="25"/>
  <c r="C91" i="25"/>
  <c r="C92" i="25"/>
  <c r="C93" i="25"/>
  <c r="C94" i="25"/>
  <c r="C95" i="25"/>
  <c r="C96" i="25"/>
  <c r="C97" i="25"/>
  <c r="C98" i="25"/>
  <c r="C99" i="25"/>
  <c r="C100" i="25"/>
  <c r="C101" i="25"/>
  <c r="C102" i="25"/>
  <c r="C103" i="25"/>
  <c r="C104" i="25"/>
  <c r="C105" i="25"/>
  <c r="C106" i="25"/>
  <c r="C107" i="25"/>
  <c r="C108" i="25"/>
  <c r="C109" i="25"/>
  <c r="C110" i="25"/>
  <c r="C111" i="25"/>
  <c r="C112" i="25"/>
  <c r="C113" i="25"/>
  <c r="C114" i="25"/>
  <c r="C115" i="25"/>
  <c r="C116" i="25"/>
  <c r="C117" i="25"/>
  <c r="C118" i="25"/>
  <c r="C119" i="25"/>
  <c r="C120" i="25"/>
  <c r="C121" i="25"/>
  <c r="C122" i="25"/>
  <c r="C123" i="25"/>
  <c r="C124" i="25"/>
  <c r="C125" i="25"/>
  <c r="C126" i="25"/>
  <c r="C127" i="25"/>
  <c r="C128" i="25"/>
  <c r="C129" i="25"/>
  <c r="C130" i="25"/>
  <c r="C131" i="25"/>
  <c r="C132" i="25"/>
  <c r="C133" i="25"/>
  <c r="C134" i="25"/>
  <c r="C135" i="25"/>
  <c r="C136" i="25"/>
  <c r="C137" i="25"/>
  <c r="C138" i="25"/>
  <c r="C139" i="25"/>
  <c r="C140" i="25"/>
  <c r="C141" i="25"/>
  <c r="C142" i="25"/>
  <c r="C143" i="25"/>
  <c r="C144" i="25"/>
  <c r="C145" i="25"/>
  <c r="C146" i="25"/>
  <c r="C147" i="25"/>
  <c r="C148" i="25"/>
  <c r="C149" i="25"/>
  <c r="C150" i="25"/>
  <c r="C151" i="25"/>
  <c r="C152" i="25"/>
  <c r="C153" i="25"/>
  <c r="C154" i="25"/>
  <c r="C155" i="25"/>
  <c r="C156" i="25"/>
  <c r="C157" i="25"/>
  <c r="C158" i="25"/>
  <c r="C159" i="25"/>
  <c r="C160" i="25"/>
  <c r="C161" i="25"/>
  <c r="C162" i="25"/>
  <c r="C163" i="25"/>
  <c r="C164" i="25"/>
  <c r="C165" i="25"/>
  <c r="C166" i="25"/>
  <c r="C167" i="25"/>
  <c r="C168" i="25"/>
  <c r="C169" i="25"/>
  <c r="C170" i="25"/>
  <c r="C171" i="25"/>
  <c r="C172" i="25"/>
  <c r="C173" i="25"/>
  <c r="C174" i="25"/>
  <c r="C175" i="25"/>
  <c r="C176" i="25"/>
  <c r="C177" i="25"/>
  <c r="C178" i="25"/>
  <c r="C179" i="25"/>
  <c r="C180" i="25"/>
  <c r="C181" i="25"/>
  <c r="C182" i="25"/>
  <c r="C183" i="25"/>
  <c r="C184" i="25"/>
  <c r="C185" i="25"/>
  <c r="C186" i="25"/>
  <c r="C187" i="25"/>
  <c r="C188" i="25"/>
  <c r="C189" i="25"/>
  <c r="C190" i="25"/>
  <c r="C191" i="25"/>
  <c r="C192" i="25"/>
  <c r="C193" i="25"/>
  <c r="C194" i="25"/>
  <c r="C195" i="25"/>
  <c r="C196" i="25"/>
  <c r="C197" i="25"/>
  <c r="C198" i="25"/>
  <c r="C199" i="25"/>
  <c r="C200" i="25"/>
  <c r="C201" i="25"/>
  <c r="C202" i="25"/>
  <c r="C203" i="25"/>
  <c r="C204" i="25"/>
  <c r="C205" i="25"/>
  <c r="C206" i="25"/>
  <c r="C207" i="25"/>
  <c r="C208" i="25"/>
  <c r="C209" i="25"/>
  <c r="C210" i="25"/>
  <c r="C211" i="25"/>
  <c r="C212" i="25"/>
  <c r="C213" i="25"/>
  <c r="C214" i="25"/>
  <c r="C215" i="25"/>
  <c r="C216" i="25"/>
  <c r="C217" i="25"/>
  <c r="C218" i="25"/>
  <c r="C219" i="25"/>
  <c r="C220" i="25"/>
  <c r="C221" i="25"/>
  <c r="C222" i="25"/>
  <c r="C223" i="25"/>
  <c r="C224" i="25"/>
  <c r="C225" i="25"/>
  <c r="C226" i="25"/>
  <c r="C227" i="25"/>
  <c r="C228" i="25"/>
  <c r="C229" i="25"/>
  <c r="C230" i="25"/>
  <c r="C231" i="25"/>
  <c r="C232" i="25"/>
  <c r="C233" i="25"/>
  <c r="C234" i="25"/>
  <c r="C235" i="25"/>
  <c r="C236" i="25"/>
  <c r="C237" i="25"/>
  <c r="C238" i="25"/>
  <c r="C239" i="25"/>
  <c r="C240" i="25"/>
  <c r="C241" i="25"/>
  <c r="C242" i="25"/>
  <c r="C243" i="25"/>
  <c r="C244" i="25"/>
  <c r="C245" i="25"/>
  <c r="C246" i="25"/>
  <c r="C247" i="25"/>
  <c r="C248" i="25"/>
  <c r="C249" i="25"/>
  <c r="C250" i="25"/>
  <c r="C251" i="25"/>
  <c r="C252" i="25"/>
  <c r="C253" i="25"/>
  <c r="C254" i="25"/>
  <c r="C255" i="25"/>
  <c r="C256" i="25"/>
  <c r="C257" i="25"/>
  <c r="C258" i="25"/>
  <c r="C259" i="25"/>
  <c r="C260" i="25"/>
  <c r="C261" i="25"/>
  <c r="C262" i="25"/>
  <c r="C263" i="25"/>
  <c r="C264" i="25"/>
  <c r="C265" i="25"/>
  <c r="C266" i="25"/>
  <c r="C267" i="25"/>
  <c r="C268" i="25"/>
  <c r="C269" i="25"/>
  <c r="C270" i="25"/>
  <c r="C271" i="25"/>
  <c r="C272" i="25"/>
  <c r="C273" i="25"/>
  <c r="C274" i="25"/>
  <c r="C275" i="25"/>
  <c r="C276" i="25"/>
  <c r="C277" i="25"/>
  <c r="C278" i="25"/>
  <c r="C279" i="25"/>
  <c r="C280" i="25"/>
  <c r="C281" i="25"/>
  <c r="C282" i="25"/>
  <c r="C283" i="25"/>
  <c r="C284" i="25"/>
  <c r="C285" i="25"/>
  <c r="C286" i="25"/>
  <c r="C287" i="25"/>
  <c r="C288" i="25"/>
  <c r="C289" i="25"/>
  <c r="C290" i="25"/>
  <c r="C291" i="25"/>
  <c r="C292" i="25"/>
  <c r="C293" i="25"/>
  <c r="C294" i="25"/>
  <c r="C295" i="25"/>
  <c r="C296" i="25"/>
  <c r="C297" i="25"/>
  <c r="C298" i="25"/>
  <c r="C299" i="25"/>
  <c r="C300" i="25"/>
  <c r="C301" i="25"/>
  <c r="C302" i="25"/>
  <c r="C303" i="25"/>
  <c r="C304" i="25"/>
  <c r="C305" i="25"/>
  <c r="C306" i="25"/>
  <c r="C307" i="25"/>
  <c r="C308" i="25"/>
  <c r="C309" i="25"/>
  <c r="C310" i="25"/>
  <c r="C311" i="25"/>
  <c r="C312" i="25"/>
  <c r="C313" i="25"/>
  <c r="C314" i="25"/>
  <c r="C315" i="25"/>
  <c r="C316" i="25"/>
  <c r="C317" i="25"/>
  <c r="C318" i="25"/>
  <c r="C319" i="25"/>
  <c r="C320" i="25"/>
  <c r="C321" i="25"/>
  <c r="C322" i="25"/>
  <c r="C323" i="25"/>
  <c r="C324" i="25"/>
  <c r="C325" i="25"/>
  <c r="C326" i="25"/>
  <c r="C327" i="25"/>
  <c r="C328" i="25"/>
  <c r="C329" i="25"/>
  <c r="C330" i="25"/>
  <c r="C331" i="25"/>
  <c r="C332" i="25"/>
  <c r="C333" i="25"/>
  <c r="C334" i="25"/>
  <c r="C335" i="25"/>
  <c r="C336" i="25"/>
  <c r="C337" i="25"/>
  <c r="C338" i="25"/>
  <c r="C339" i="25"/>
  <c r="C340" i="25"/>
  <c r="C341" i="25"/>
  <c r="C342" i="25"/>
  <c r="C343" i="25"/>
  <c r="C344" i="25"/>
  <c r="C345" i="25"/>
  <c r="C346" i="25"/>
  <c r="C347" i="25"/>
  <c r="C348" i="25"/>
  <c r="C349" i="25"/>
  <c r="C350" i="25"/>
  <c r="C351" i="25"/>
  <c r="C352" i="25"/>
  <c r="C353" i="25"/>
  <c r="C354" i="25"/>
  <c r="C355" i="25"/>
  <c r="C356" i="25"/>
  <c r="C357" i="25"/>
  <c r="C358" i="25"/>
  <c r="C359" i="25"/>
  <c r="C360" i="25"/>
  <c r="C361" i="25"/>
  <c r="C362" i="25"/>
  <c r="C363" i="25"/>
  <c r="C364" i="25"/>
  <c r="C365" i="25"/>
  <c r="C366" i="25"/>
  <c r="C367" i="25"/>
  <c r="C368" i="25"/>
  <c r="C369" i="25"/>
  <c r="C370" i="25"/>
  <c r="C371" i="25"/>
  <c r="C372" i="25"/>
  <c r="C373" i="25"/>
  <c r="C374" i="25"/>
  <c r="C375" i="25"/>
  <c r="C376" i="25"/>
  <c r="C377" i="25"/>
  <c r="C378" i="25"/>
  <c r="C379" i="25"/>
  <c r="C380" i="25"/>
  <c r="C381" i="25"/>
  <c r="C382" i="25"/>
  <c r="C383" i="25"/>
  <c r="C384" i="25"/>
  <c r="C385" i="25"/>
  <c r="C386" i="25"/>
  <c r="C387" i="25"/>
  <c r="C388" i="25"/>
  <c r="C389" i="25"/>
  <c r="C390" i="25"/>
  <c r="C391" i="25"/>
  <c r="C392" i="25"/>
  <c r="C393" i="25"/>
  <c r="C394" i="25"/>
  <c r="C395" i="25"/>
  <c r="C396" i="25"/>
  <c r="C397" i="25"/>
  <c r="C398" i="25"/>
  <c r="C399" i="25"/>
  <c r="C400" i="25"/>
  <c r="C401" i="25"/>
  <c r="C402" i="25"/>
  <c r="C403" i="25"/>
  <c r="C404" i="25"/>
  <c r="C405" i="25"/>
  <c r="C406" i="25"/>
  <c r="C407" i="25"/>
  <c r="C408" i="25"/>
  <c r="C409" i="25"/>
  <c r="C410" i="25"/>
  <c r="C411" i="25"/>
  <c r="C412" i="25"/>
  <c r="C413" i="25"/>
  <c r="C414" i="25"/>
  <c r="C415" i="25"/>
  <c r="C416" i="25"/>
  <c r="C417" i="25"/>
  <c r="C418" i="25"/>
  <c r="C419" i="25"/>
  <c r="C420" i="25"/>
  <c r="C421" i="25"/>
  <c r="C422" i="25"/>
  <c r="C423" i="25"/>
  <c r="C424" i="25"/>
  <c r="C425" i="25"/>
  <c r="C426" i="25"/>
  <c r="C427" i="25"/>
  <c r="C428" i="25"/>
  <c r="C429" i="25"/>
  <c r="C430" i="25"/>
  <c r="C431" i="25"/>
  <c r="C432" i="25"/>
  <c r="C433" i="25"/>
  <c r="C434" i="25"/>
  <c r="C435" i="25"/>
  <c r="C436" i="25"/>
  <c r="C437" i="25"/>
  <c r="C438" i="25"/>
  <c r="C439" i="25"/>
  <c r="C440" i="25"/>
  <c r="C441" i="25"/>
  <c r="C442" i="25"/>
  <c r="C443" i="25"/>
  <c r="C444" i="25"/>
  <c r="C445" i="25"/>
  <c r="C446" i="25"/>
  <c r="C447" i="25"/>
  <c r="C448" i="25"/>
  <c r="C449" i="25"/>
  <c r="C450" i="25"/>
  <c r="C451" i="25"/>
  <c r="C452" i="25"/>
  <c r="C453" i="25"/>
  <c r="C454" i="25"/>
  <c r="C455" i="25"/>
  <c r="C456" i="25"/>
  <c r="C457" i="25"/>
  <c r="C458" i="25"/>
  <c r="C459" i="25"/>
  <c r="C460" i="25"/>
  <c r="C461" i="25"/>
  <c r="C462" i="25"/>
  <c r="C463" i="25"/>
  <c r="C464" i="25"/>
  <c r="C465" i="25"/>
  <c r="C466" i="25"/>
  <c r="C467" i="25"/>
  <c r="C468" i="25"/>
  <c r="C469" i="25"/>
  <c r="C470" i="25"/>
  <c r="C471" i="25"/>
  <c r="C472" i="25"/>
  <c r="C473" i="25"/>
  <c r="C474" i="25"/>
  <c r="C475" i="25"/>
  <c r="C476" i="25"/>
  <c r="C477" i="25"/>
  <c r="C478" i="25"/>
  <c r="C479" i="25"/>
  <c r="C480" i="25"/>
  <c r="C481" i="25"/>
  <c r="C482" i="25"/>
  <c r="C483" i="25"/>
  <c r="C484" i="25"/>
  <c r="C485" i="25"/>
  <c r="C486" i="25"/>
  <c r="C487" i="25"/>
  <c r="C488" i="25"/>
  <c r="C489" i="25"/>
  <c r="C490" i="25"/>
  <c r="C491" i="25"/>
  <c r="C492" i="25"/>
  <c r="C493" i="25"/>
  <c r="C494" i="25"/>
  <c r="C495" i="25"/>
  <c r="C496" i="25"/>
  <c r="C497" i="25"/>
  <c r="C498" i="25"/>
  <c r="C499" i="25"/>
  <c r="C500" i="25"/>
  <c r="C501" i="25"/>
  <c r="C502" i="25"/>
  <c r="C503" i="25"/>
  <c r="C504" i="25"/>
  <c r="C505" i="25"/>
  <c r="C506" i="25"/>
  <c r="C507" i="25"/>
  <c r="C508" i="25"/>
  <c r="C509" i="25"/>
  <c r="C510" i="25"/>
  <c r="C511" i="25"/>
  <c r="C512" i="25"/>
  <c r="C513" i="25"/>
  <c r="C514" i="25"/>
  <c r="C515" i="25"/>
  <c r="C516" i="25"/>
  <c r="C517" i="25"/>
  <c r="C518" i="25"/>
  <c r="C519" i="25"/>
  <c r="C520" i="25"/>
  <c r="C521" i="25"/>
  <c r="C522" i="25"/>
  <c r="C523" i="25"/>
  <c r="C524" i="25"/>
  <c r="C525" i="25"/>
  <c r="C526" i="25"/>
  <c r="C527" i="25"/>
  <c r="C528" i="25"/>
  <c r="C529" i="25"/>
  <c r="C530" i="25"/>
  <c r="C531" i="25"/>
  <c r="C532" i="25"/>
  <c r="C533" i="25"/>
  <c r="C534" i="25"/>
  <c r="C535" i="25"/>
  <c r="C536" i="25"/>
  <c r="C537" i="25"/>
  <c r="C538" i="25"/>
  <c r="C539" i="25"/>
  <c r="C540" i="25"/>
  <c r="C541" i="25"/>
  <c r="C542" i="25"/>
  <c r="C543" i="25"/>
  <c r="C544" i="25"/>
  <c r="C545" i="25"/>
  <c r="C546" i="25"/>
  <c r="C547" i="25"/>
  <c r="C548" i="25"/>
  <c r="C549" i="25"/>
  <c r="C550" i="25"/>
  <c r="C551" i="25"/>
  <c r="C552" i="25"/>
  <c r="C553" i="25"/>
  <c r="C554" i="25"/>
  <c r="C555" i="25"/>
  <c r="C556" i="25"/>
  <c r="C557" i="25"/>
  <c r="C558" i="25"/>
  <c r="C559" i="25"/>
  <c r="C560" i="25"/>
  <c r="C561" i="25"/>
  <c r="C562" i="25"/>
  <c r="C563" i="25"/>
  <c r="C564" i="25"/>
  <c r="C565" i="25"/>
  <c r="C566" i="25"/>
  <c r="C567" i="25"/>
  <c r="C568" i="25"/>
  <c r="C569" i="25"/>
  <c r="C570" i="25"/>
  <c r="C571" i="25"/>
  <c r="C572" i="25"/>
  <c r="C573" i="25"/>
  <c r="C574" i="25"/>
  <c r="C575" i="25"/>
  <c r="C576" i="25"/>
  <c r="C577" i="25"/>
  <c r="C578" i="25"/>
  <c r="C579" i="25"/>
  <c r="C580" i="25"/>
  <c r="C581" i="25"/>
  <c r="C582" i="25"/>
  <c r="C583" i="25"/>
  <c r="C584" i="25"/>
  <c r="C585" i="25"/>
  <c r="C586" i="25"/>
  <c r="C587" i="25"/>
  <c r="C588" i="25"/>
  <c r="C589" i="25"/>
  <c r="C590" i="25"/>
  <c r="C591" i="25"/>
  <c r="C592" i="25"/>
  <c r="C593" i="25"/>
  <c r="C594" i="25"/>
  <c r="C595" i="25"/>
  <c r="C596" i="25"/>
  <c r="C597" i="25"/>
  <c r="C598" i="25"/>
  <c r="C599" i="25"/>
  <c r="C600" i="25"/>
  <c r="C601" i="25"/>
  <c r="C602" i="25"/>
  <c r="C603" i="25"/>
  <c r="C604" i="25"/>
  <c r="C605" i="25"/>
  <c r="C606" i="25"/>
  <c r="C607" i="25"/>
  <c r="C608" i="25"/>
  <c r="C609" i="25"/>
  <c r="C610" i="25"/>
  <c r="C611" i="25"/>
  <c r="C612" i="25"/>
  <c r="C613" i="25"/>
  <c r="C614" i="25"/>
  <c r="C615" i="25"/>
  <c r="C616" i="25"/>
  <c r="C617" i="25"/>
  <c r="C618" i="25"/>
  <c r="C619" i="25"/>
  <c r="C620" i="25"/>
  <c r="C621" i="25"/>
  <c r="C622" i="25"/>
  <c r="C623" i="25"/>
  <c r="C624" i="25"/>
  <c r="C625" i="25"/>
  <c r="C626" i="25"/>
  <c r="C627" i="25"/>
  <c r="C628" i="25"/>
  <c r="C629" i="25"/>
  <c r="C630" i="25"/>
  <c r="C631" i="25"/>
  <c r="C632" i="25"/>
  <c r="C633" i="25"/>
  <c r="C2" i="25"/>
  <c r="B2254" i="25"/>
  <c r="B2255" i="25"/>
  <c r="B2256" i="25"/>
  <c r="B2257" i="25"/>
  <c r="B2258" i="25"/>
  <c r="B2259" i="25"/>
  <c r="B2260" i="25"/>
  <c r="B2261" i="25"/>
  <c r="B2262" i="25"/>
  <c r="B2263" i="25"/>
  <c r="B2264" i="25"/>
  <c r="B2265" i="25"/>
  <c r="B2266" i="25"/>
  <c r="B2267" i="25"/>
  <c r="B2268" i="25"/>
  <c r="B2269" i="25"/>
  <c r="B2270" i="25"/>
  <c r="B2271" i="25"/>
  <c r="B2272" i="25"/>
  <c r="B2273" i="25"/>
  <c r="B2274" i="25"/>
  <c r="B2275" i="25"/>
  <c r="B2276" i="25"/>
  <c r="B2277" i="25"/>
  <c r="B2278" i="25"/>
  <c r="B2279" i="25"/>
  <c r="B2280" i="25"/>
  <c r="B2281" i="25"/>
  <c r="B2282" i="25"/>
  <c r="B2283" i="25"/>
  <c r="B2284" i="25"/>
  <c r="B2285" i="25"/>
  <c r="B2286" i="25"/>
  <c r="B2287" i="25"/>
  <c r="B2288" i="25"/>
  <c r="B2289" i="25"/>
  <c r="B2290" i="25"/>
  <c r="B2291" i="25"/>
  <c r="B2292" i="25"/>
  <c r="B2293" i="25"/>
  <c r="B2294" i="25"/>
  <c r="B2295" i="25"/>
  <c r="B2296" i="25"/>
  <c r="B2297" i="25"/>
  <c r="B2298" i="25"/>
  <c r="B2299" i="25"/>
  <c r="B2300" i="25"/>
  <c r="B2301" i="25"/>
  <c r="B2302" i="25"/>
  <c r="B2303" i="25"/>
  <c r="B2304" i="25"/>
  <c r="B2305" i="25"/>
  <c r="B2306" i="25"/>
  <c r="B2307" i="25"/>
  <c r="B2308" i="25"/>
  <c r="B2309" i="25"/>
  <c r="B2310" i="25"/>
  <c r="B2311" i="25"/>
  <c r="B2312" i="25"/>
  <c r="B2313" i="25"/>
  <c r="B2314" i="25"/>
  <c r="B2315" i="25"/>
  <c r="B2316" i="25"/>
  <c r="B2317" i="25"/>
  <c r="B2318" i="25"/>
  <c r="B2319" i="25"/>
  <c r="B2320" i="25"/>
  <c r="B2321" i="25"/>
  <c r="B2322" i="25"/>
  <c r="B2323" i="25"/>
  <c r="B2324" i="25"/>
  <c r="B2325" i="25"/>
  <c r="B2326" i="25"/>
  <c r="B2327" i="25"/>
  <c r="B2328" i="25"/>
  <c r="B2329" i="25"/>
  <c r="B2330" i="25"/>
  <c r="B2331" i="25"/>
  <c r="B2332" i="25"/>
  <c r="B2333" i="25"/>
  <c r="B2334" i="25"/>
  <c r="B2335" i="25"/>
  <c r="B2336" i="25"/>
  <c r="B2337" i="25"/>
  <c r="B2338" i="25"/>
  <c r="B2339" i="25"/>
  <c r="B2340" i="25"/>
  <c r="B2341" i="25"/>
  <c r="B2342" i="25"/>
  <c r="B2343" i="25"/>
  <c r="B2344" i="25"/>
  <c r="B2345" i="25"/>
  <c r="B2346" i="25"/>
  <c r="B2347" i="25"/>
  <c r="B2348" i="25"/>
  <c r="B2349" i="25"/>
  <c r="B2350" i="25"/>
  <c r="B2351" i="25"/>
  <c r="B2352" i="25"/>
  <c r="B2353" i="25"/>
  <c r="B2354" i="25"/>
  <c r="B2355" i="25"/>
  <c r="B2356" i="25"/>
  <c r="B2357" i="25"/>
  <c r="B2358" i="25"/>
  <c r="B2359" i="25"/>
  <c r="B2360" i="25"/>
  <c r="B2361" i="25"/>
  <c r="B2362" i="25"/>
  <c r="B2363" i="25"/>
  <c r="B2364" i="25"/>
  <c r="B2365" i="25"/>
  <c r="B2366" i="25"/>
  <c r="B2367" i="25"/>
  <c r="B2368" i="25"/>
  <c r="B2369" i="25"/>
  <c r="B2370" i="25"/>
  <c r="B2371" i="25"/>
  <c r="B2372" i="25"/>
  <c r="B2373" i="25"/>
  <c r="B2374" i="25"/>
  <c r="B2375" i="25"/>
  <c r="B2376" i="25"/>
  <c r="B2377" i="25"/>
  <c r="B2378" i="25"/>
  <c r="B2379" i="25"/>
  <c r="B2380" i="25"/>
  <c r="B2381" i="25"/>
  <c r="B2382" i="25"/>
  <c r="B2383" i="25"/>
  <c r="B2384" i="25"/>
  <c r="B2385" i="25"/>
  <c r="B2386" i="25"/>
  <c r="B2387" i="25"/>
  <c r="B2388" i="25"/>
  <c r="B2389" i="25"/>
  <c r="B2390" i="25"/>
  <c r="B2391" i="25"/>
  <c r="B2392" i="25"/>
  <c r="B2393" i="25"/>
  <c r="B2394" i="25"/>
  <c r="B2395" i="25"/>
  <c r="B2396" i="25"/>
  <c r="B2397" i="25"/>
  <c r="B2398" i="25"/>
  <c r="B2399" i="25"/>
  <c r="B2400" i="25"/>
  <c r="B2401" i="25"/>
  <c r="B2402" i="25"/>
  <c r="B2403" i="25"/>
  <c r="B2404" i="25"/>
  <c r="B2405" i="25"/>
  <c r="B2406" i="25"/>
  <c r="B2407" i="25"/>
  <c r="B2408" i="25"/>
  <c r="B2409" i="25"/>
  <c r="B2410" i="25"/>
  <c r="B2411" i="25"/>
  <c r="B2412" i="25"/>
  <c r="B2413" i="25"/>
  <c r="B2414" i="25"/>
  <c r="B2415" i="25"/>
  <c r="B2416" i="25"/>
  <c r="B2417" i="25"/>
  <c r="B2253" i="25"/>
  <c r="B3" i="25"/>
  <c r="B4" i="25"/>
  <c r="B5" i="25"/>
  <c r="B6" i="25"/>
  <c r="B7" i="25"/>
  <c r="B8" i="25"/>
  <c r="B9" i="25"/>
  <c r="B10" i="25"/>
  <c r="B11" i="25"/>
  <c r="B12" i="25"/>
  <c r="B13" i="25"/>
  <c r="B14" i="25"/>
  <c r="B15" i="25"/>
  <c r="B16" i="25"/>
  <c r="B17" i="25"/>
  <c r="B18" i="25"/>
  <c r="B19" i="25"/>
  <c r="B20" i="25"/>
  <c r="B21" i="25"/>
  <c r="B22" i="25"/>
  <c r="B23" i="25"/>
  <c r="B24" i="25"/>
  <c r="B25" i="25"/>
  <c r="B26" i="25"/>
  <c r="B27" i="25"/>
  <c r="B28" i="25"/>
  <c r="B29" i="25"/>
  <c r="B30" i="25"/>
  <c r="B31" i="25"/>
  <c r="B32" i="25"/>
  <c r="B33" i="25"/>
  <c r="B34" i="25"/>
  <c r="B35" i="25"/>
  <c r="B36" i="25"/>
  <c r="B37" i="25"/>
  <c r="B38" i="25"/>
  <c r="B39" i="25"/>
  <c r="B40" i="25"/>
  <c r="B41" i="25"/>
  <c r="B42" i="25"/>
  <c r="B43" i="25"/>
  <c r="B44" i="25"/>
  <c r="B45" i="25"/>
  <c r="B46" i="25"/>
  <c r="B47" i="25"/>
  <c r="B48" i="25"/>
  <c r="B49" i="25"/>
  <c r="B50" i="25"/>
  <c r="B51" i="25"/>
  <c r="B52" i="25"/>
  <c r="B53" i="25"/>
  <c r="B54" i="25"/>
  <c r="B55" i="25"/>
  <c r="B56" i="25"/>
  <c r="B57" i="25"/>
  <c r="B58" i="25"/>
  <c r="B59" i="25"/>
  <c r="B60" i="25"/>
  <c r="B61" i="25"/>
  <c r="B62" i="25"/>
  <c r="B63" i="25"/>
  <c r="B64" i="25"/>
  <c r="B65" i="25"/>
  <c r="B66" i="25"/>
  <c r="B67" i="25"/>
  <c r="B68" i="25"/>
  <c r="B69" i="25"/>
  <c r="B70" i="25"/>
  <c r="B71" i="25"/>
  <c r="B72" i="25"/>
  <c r="B73" i="25"/>
  <c r="B74" i="25"/>
  <c r="B75" i="25"/>
  <c r="B76" i="25"/>
  <c r="B77" i="25"/>
  <c r="B78" i="25"/>
  <c r="B79" i="25"/>
  <c r="B80" i="25"/>
  <c r="B81" i="25"/>
  <c r="B82" i="25"/>
  <c r="B83" i="25"/>
  <c r="B84" i="25"/>
  <c r="B85" i="25"/>
  <c r="B86" i="25"/>
  <c r="B87" i="25"/>
  <c r="B88" i="25"/>
  <c r="B89" i="25"/>
  <c r="B90" i="25"/>
  <c r="B91" i="25"/>
  <c r="B92" i="25"/>
  <c r="B93" i="25"/>
  <c r="B94" i="25"/>
  <c r="B95" i="25"/>
  <c r="B96" i="25"/>
  <c r="B97" i="25"/>
  <c r="B98" i="25"/>
  <c r="B99" i="25"/>
  <c r="B100" i="25"/>
  <c r="B101" i="25"/>
  <c r="B102" i="25"/>
  <c r="B103" i="25"/>
  <c r="B104" i="25"/>
  <c r="B105" i="25"/>
  <c r="B106" i="25"/>
  <c r="B107" i="25"/>
  <c r="B108" i="25"/>
  <c r="B109" i="25"/>
  <c r="B110" i="25"/>
  <c r="B111" i="25"/>
  <c r="B112" i="25"/>
  <c r="B113" i="25"/>
  <c r="B114" i="25"/>
  <c r="B115" i="25"/>
  <c r="B116" i="25"/>
  <c r="B117" i="25"/>
  <c r="B118" i="25"/>
  <c r="B119" i="25"/>
  <c r="B120" i="25"/>
  <c r="B121" i="25"/>
  <c r="B122" i="25"/>
  <c r="B123" i="25"/>
  <c r="B124" i="25"/>
  <c r="B125" i="25"/>
  <c r="B126" i="25"/>
  <c r="B127" i="25"/>
  <c r="B128" i="25"/>
  <c r="B129" i="25"/>
  <c r="B130" i="25"/>
  <c r="B131" i="25"/>
  <c r="B132" i="25"/>
  <c r="B133" i="25"/>
  <c r="B134" i="25"/>
  <c r="B135" i="25"/>
  <c r="B136" i="25"/>
  <c r="B137" i="25"/>
  <c r="B138" i="25"/>
  <c r="B139" i="25"/>
  <c r="B140" i="25"/>
  <c r="B141" i="25"/>
  <c r="B142" i="25"/>
  <c r="B143" i="25"/>
  <c r="B144" i="25"/>
  <c r="B145" i="25"/>
  <c r="B146" i="25"/>
  <c r="B147" i="25"/>
  <c r="B148" i="25"/>
  <c r="B149" i="25"/>
  <c r="B150" i="25"/>
  <c r="B151" i="25"/>
  <c r="B152" i="25"/>
  <c r="B153" i="25"/>
  <c r="B154" i="25"/>
  <c r="B155" i="25"/>
  <c r="B156" i="25"/>
  <c r="B157" i="25"/>
  <c r="B158" i="25"/>
  <c r="B159" i="25"/>
  <c r="B160" i="25"/>
  <c r="B161" i="25"/>
  <c r="B162" i="25"/>
  <c r="B163" i="25"/>
  <c r="B164" i="25"/>
  <c r="B165" i="25"/>
  <c r="B166" i="25"/>
  <c r="B167" i="25"/>
  <c r="B168" i="25"/>
  <c r="B169" i="25"/>
  <c r="B170" i="25"/>
  <c r="B171" i="25"/>
  <c r="B172" i="25"/>
  <c r="B173" i="25"/>
  <c r="B174" i="25"/>
  <c r="B175" i="25"/>
  <c r="B176" i="25"/>
  <c r="B177" i="25"/>
  <c r="B178" i="25"/>
  <c r="B179" i="25"/>
  <c r="B180" i="25"/>
  <c r="B181" i="25"/>
  <c r="B182" i="25"/>
  <c r="B183" i="25"/>
  <c r="B184" i="25"/>
  <c r="B185" i="25"/>
  <c r="B186" i="25"/>
  <c r="B187" i="25"/>
  <c r="B188" i="25"/>
  <c r="B189" i="25"/>
  <c r="B190" i="25"/>
  <c r="B191" i="25"/>
  <c r="B192" i="25"/>
  <c r="B193" i="25"/>
  <c r="B194" i="25"/>
  <c r="B195" i="25"/>
  <c r="B196" i="25"/>
  <c r="B197" i="25"/>
  <c r="B198" i="25"/>
  <c r="B199" i="25"/>
  <c r="B200" i="25"/>
  <c r="B201" i="25"/>
  <c r="B202" i="25"/>
  <c r="B203" i="25"/>
  <c r="B204" i="25"/>
  <c r="B205" i="25"/>
  <c r="B206" i="25"/>
  <c r="B207" i="25"/>
  <c r="B208" i="25"/>
  <c r="B209" i="25"/>
  <c r="B210" i="25"/>
  <c r="B211" i="25"/>
  <c r="B212" i="25"/>
  <c r="B213" i="25"/>
  <c r="B214" i="25"/>
  <c r="B215" i="25"/>
  <c r="B216" i="25"/>
  <c r="B217" i="25"/>
  <c r="B218" i="25"/>
  <c r="B219" i="25"/>
  <c r="B220" i="25"/>
  <c r="B221" i="25"/>
  <c r="B222" i="25"/>
  <c r="B223" i="25"/>
  <c r="B224" i="25"/>
  <c r="B225" i="25"/>
  <c r="B226" i="25"/>
  <c r="B227" i="25"/>
  <c r="B228" i="25"/>
  <c r="B229" i="25"/>
  <c r="B230" i="25"/>
  <c r="B231" i="25"/>
  <c r="B232" i="25"/>
  <c r="B233" i="25"/>
  <c r="B234" i="25"/>
  <c r="B235" i="25"/>
  <c r="B236" i="25"/>
  <c r="B237" i="25"/>
  <c r="B238" i="25"/>
  <c r="B239" i="25"/>
  <c r="B240" i="25"/>
  <c r="B241" i="25"/>
  <c r="B242" i="25"/>
  <c r="B243" i="25"/>
  <c r="B244" i="25"/>
  <c r="B245" i="25"/>
  <c r="B246" i="25"/>
  <c r="B247" i="25"/>
  <c r="B248" i="25"/>
  <c r="B249" i="25"/>
  <c r="B250" i="25"/>
  <c r="B251" i="25"/>
  <c r="B252" i="25"/>
  <c r="B253" i="25"/>
  <c r="B254" i="25"/>
  <c r="B255" i="25"/>
  <c r="B256" i="25"/>
  <c r="B257" i="25"/>
  <c r="B258" i="25"/>
  <c r="B259" i="25"/>
  <c r="B260" i="25"/>
  <c r="B261" i="25"/>
  <c r="B262" i="25"/>
  <c r="B263" i="25"/>
  <c r="B264" i="25"/>
  <c r="B265" i="25"/>
  <c r="B266" i="25"/>
  <c r="B267" i="25"/>
  <c r="B268" i="25"/>
  <c r="B269" i="25"/>
  <c r="B270" i="25"/>
  <c r="B271" i="25"/>
  <c r="B272" i="25"/>
  <c r="B273" i="25"/>
  <c r="B274" i="25"/>
  <c r="B275" i="25"/>
  <c r="B276" i="25"/>
  <c r="B277" i="25"/>
  <c r="B278" i="25"/>
  <c r="B279" i="25"/>
  <c r="B280" i="25"/>
  <c r="B281" i="25"/>
  <c r="B282" i="25"/>
  <c r="B283" i="25"/>
  <c r="B284" i="25"/>
  <c r="B285" i="25"/>
  <c r="B286" i="25"/>
  <c r="B287" i="25"/>
  <c r="B288" i="25"/>
  <c r="B289" i="25"/>
  <c r="B290" i="25"/>
  <c r="B291" i="25"/>
  <c r="B292" i="25"/>
  <c r="B293" i="25"/>
  <c r="B294" i="25"/>
  <c r="B295" i="25"/>
  <c r="B296" i="25"/>
  <c r="B297" i="25"/>
  <c r="B298" i="25"/>
  <c r="B299" i="25"/>
  <c r="B300" i="25"/>
  <c r="B301" i="25"/>
  <c r="B302" i="25"/>
  <c r="B303" i="25"/>
  <c r="B304" i="25"/>
  <c r="B305" i="25"/>
  <c r="B306" i="25"/>
  <c r="B307" i="25"/>
  <c r="B308" i="25"/>
  <c r="B309" i="25"/>
  <c r="B310" i="25"/>
  <c r="B311" i="25"/>
  <c r="B312" i="25"/>
  <c r="B313" i="25"/>
  <c r="B314" i="25"/>
  <c r="B315" i="25"/>
  <c r="B316" i="25"/>
  <c r="B317" i="25"/>
  <c r="B318" i="25"/>
  <c r="B319" i="25"/>
  <c r="B320" i="25"/>
  <c r="B321" i="25"/>
  <c r="B322" i="25"/>
  <c r="B323" i="25"/>
  <c r="B324" i="25"/>
  <c r="B325" i="25"/>
  <c r="B326" i="25"/>
  <c r="B327" i="25"/>
  <c r="B328" i="25"/>
  <c r="B329" i="25"/>
  <c r="B330" i="25"/>
  <c r="B331" i="25"/>
  <c r="B332" i="25"/>
  <c r="B333" i="25"/>
  <c r="B334" i="25"/>
  <c r="B335" i="25"/>
  <c r="B336" i="25"/>
  <c r="B337" i="25"/>
  <c r="B338" i="25"/>
  <c r="B339" i="25"/>
  <c r="B340" i="25"/>
  <c r="B341" i="25"/>
  <c r="B342" i="25"/>
  <c r="B343" i="25"/>
  <c r="B344" i="25"/>
  <c r="B345" i="25"/>
  <c r="B346" i="25"/>
  <c r="B347" i="25"/>
  <c r="B348" i="25"/>
  <c r="B349" i="25"/>
  <c r="B350" i="25"/>
  <c r="B351" i="25"/>
  <c r="B352" i="25"/>
  <c r="B353" i="25"/>
  <c r="B354" i="25"/>
  <c r="B355" i="25"/>
  <c r="B356" i="25"/>
  <c r="B357" i="25"/>
  <c r="B358" i="25"/>
  <c r="B359" i="25"/>
  <c r="B360" i="25"/>
  <c r="B361" i="25"/>
  <c r="B362" i="25"/>
  <c r="B363" i="25"/>
  <c r="B364" i="25"/>
  <c r="B365" i="25"/>
  <c r="B366" i="25"/>
  <c r="B367" i="25"/>
  <c r="B368" i="25"/>
  <c r="B369" i="25"/>
  <c r="B370" i="25"/>
  <c r="B371" i="25"/>
  <c r="B372" i="25"/>
  <c r="B373" i="25"/>
  <c r="B374" i="25"/>
  <c r="B375" i="25"/>
  <c r="B376" i="25"/>
  <c r="B377" i="25"/>
  <c r="B378" i="25"/>
  <c r="B379" i="25"/>
  <c r="B380" i="25"/>
  <c r="B381" i="25"/>
  <c r="B382" i="25"/>
  <c r="B383" i="25"/>
  <c r="B384" i="25"/>
  <c r="B385" i="25"/>
  <c r="B386" i="25"/>
  <c r="B387" i="25"/>
  <c r="B388" i="25"/>
  <c r="B389" i="25"/>
  <c r="B390" i="25"/>
  <c r="B391" i="25"/>
  <c r="B392" i="25"/>
  <c r="B393" i="25"/>
  <c r="B394" i="25"/>
  <c r="B395" i="25"/>
  <c r="B396" i="25"/>
  <c r="B397" i="25"/>
  <c r="B398" i="25"/>
  <c r="B399" i="25"/>
  <c r="B400" i="25"/>
  <c r="B401" i="25"/>
  <c r="B402" i="25"/>
  <c r="B403" i="25"/>
  <c r="B404" i="25"/>
  <c r="B405" i="25"/>
  <c r="B406" i="25"/>
  <c r="B407" i="25"/>
  <c r="B408" i="25"/>
  <c r="B409" i="25"/>
  <c r="B410" i="25"/>
  <c r="B411" i="25"/>
  <c r="B412" i="25"/>
  <c r="B413" i="25"/>
  <c r="B414" i="25"/>
  <c r="B415" i="25"/>
  <c r="B416" i="25"/>
  <c r="B417" i="25"/>
  <c r="B418" i="25"/>
  <c r="B419" i="25"/>
  <c r="B420" i="25"/>
  <c r="B421" i="25"/>
  <c r="B422" i="25"/>
  <c r="B423" i="25"/>
  <c r="B424" i="25"/>
  <c r="B425" i="25"/>
  <c r="B426" i="25"/>
  <c r="B427" i="25"/>
  <c r="B428" i="25"/>
  <c r="B429" i="25"/>
  <c r="B430" i="25"/>
  <c r="B431" i="25"/>
  <c r="B432" i="25"/>
  <c r="B433" i="25"/>
  <c r="B434" i="25"/>
  <c r="B435" i="25"/>
  <c r="B436" i="25"/>
  <c r="B437" i="25"/>
  <c r="B438" i="25"/>
  <c r="B439" i="25"/>
  <c r="B440" i="25"/>
  <c r="B441" i="25"/>
  <c r="B442" i="25"/>
  <c r="B443" i="25"/>
  <c r="B444" i="25"/>
  <c r="B445" i="25"/>
  <c r="B446" i="25"/>
  <c r="B447" i="25"/>
  <c r="B448" i="25"/>
  <c r="B449" i="25"/>
  <c r="B450" i="25"/>
  <c r="B451" i="25"/>
  <c r="B452" i="25"/>
  <c r="B453" i="25"/>
  <c r="B454" i="25"/>
  <c r="B455" i="25"/>
  <c r="B456" i="25"/>
  <c r="B457" i="25"/>
  <c r="B458" i="25"/>
  <c r="B459" i="25"/>
  <c r="B460" i="25"/>
  <c r="B461" i="25"/>
  <c r="B462" i="25"/>
  <c r="B463" i="25"/>
  <c r="B464" i="25"/>
  <c r="B465" i="25"/>
  <c r="B466" i="25"/>
  <c r="B467" i="25"/>
  <c r="B468" i="25"/>
  <c r="B469" i="25"/>
  <c r="B470" i="25"/>
  <c r="B471" i="25"/>
  <c r="B472" i="25"/>
  <c r="B473" i="25"/>
  <c r="B474" i="25"/>
  <c r="B475" i="25"/>
  <c r="B476" i="25"/>
  <c r="B477" i="25"/>
  <c r="B478" i="25"/>
  <c r="B479" i="25"/>
  <c r="B480" i="25"/>
  <c r="B481" i="25"/>
  <c r="B482" i="25"/>
  <c r="B483" i="25"/>
  <c r="B484" i="25"/>
  <c r="B485" i="25"/>
  <c r="B486" i="25"/>
  <c r="B487" i="25"/>
  <c r="B488" i="25"/>
  <c r="B489" i="25"/>
  <c r="B490" i="25"/>
  <c r="B491" i="25"/>
  <c r="B492" i="25"/>
  <c r="B493" i="25"/>
  <c r="B494" i="25"/>
  <c r="B495" i="25"/>
  <c r="B496" i="25"/>
  <c r="B497" i="25"/>
  <c r="B498" i="25"/>
  <c r="B499" i="25"/>
  <c r="B500" i="25"/>
  <c r="B501" i="25"/>
  <c r="B502" i="25"/>
  <c r="B503" i="25"/>
  <c r="B504" i="25"/>
  <c r="B505" i="25"/>
  <c r="B506" i="25"/>
  <c r="B507" i="25"/>
  <c r="B508" i="25"/>
  <c r="B509" i="25"/>
  <c r="B510" i="25"/>
  <c r="B511" i="25"/>
  <c r="B512" i="25"/>
  <c r="B513" i="25"/>
  <c r="B514" i="25"/>
  <c r="B515" i="25"/>
  <c r="B516" i="25"/>
  <c r="B517" i="25"/>
  <c r="B518" i="25"/>
  <c r="B519" i="25"/>
  <c r="B520" i="25"/>
  <c r="B521" i="25"/>
  <c r="B522" i="25"/>
  <c r="B523" i="25"/>
  <c r="B524" i="25"/>
  <c r="B525" i="25"/>
  <c r="B526" i="25"/>
  <c r="B527" i="25"/>
  <c r="B528" i="25"/>
  <c r="B529" i="25"/>
  <c r="B530" i="25"/>
  <c r="B531" i="25"/>
  <c r="B532" i="25"/>
  <c r="B533" i="25"/>
  <c r="B534" i="25"/>
  <c r="B535" i="25"/>
  <c r="B536" i="25"/>
  <c r="B537" i="25"/>
  <c r="B538" i="25"/>
  <c r="B539" i="25"/>
  <c r="B540" i="25"/>
  <c r="B541" i="25"/>
  <c r="B542" i="25"/>
  <c r="B543" i="25"/>
  <c r="B544" i="25"/>
  <c r="B545" i="25"/>
  <c r="B546" i="25"/>
  <c r="B547" i="25"/>
  <c r="B548" i="25"/>
  <c r="B549" i="25"/>
  <c r="B550" i="25"/>
  <c r="B551" i="25"/>
  <c r="B552" i="25"/>
  <c r="B553" i="25"/>
  <c r="B554" i="25"/>
  <c r="B555" i="25"/>
  <c r="B556" i="25"/>
  <c r="B557" i="25"/>
  <c r="B558" i="25"/>
  <c r="B559" i="25"/>
  <c r="B560" i="25"/>
  <c r="B561" i="25"/>
  <c r="B562" i="25"/>
  <c r="B563" i="25"/>
  <c r="B564" i="25"/>
  <c r="B565" i="25"/>
  <c r="B566" i="25"/>
  <c r="B567" i="25"/>
  <c r="B568" i="25"/>
  <c r="B569" i="25"/>
  <c r="B570" i="25"/>
  <c r="B571" i="25"/>
  <c r="B572" i="25"/>
  <c r="B573" i="25"/>
  <c r="B574" i="25"/>
  <c r="B575" i="25"/>
  <c r="B576" i="25"/>
  <c r="B577" i="25"/>
  <c r="B578" i="25"/>
  <c r="B579" i="25"/>
  <c r="B580" i="25"/>
  <c r="B581" i="25"/>
  <c r="B582" i="25"/>
  <c r="B583" i="25"/>
  <c r="B584" i="25"/>
  <c r="B585" i="25"/>
  <c r="B586" i="25"/>
  <c r="B587" i="25"/>
  <c r="B588" i="25"/>
  <c r="B589" i="25"/>
  <c r="B590" i="25"/>
  <c r="B591" i="25"/>
  <c r="B592" i="25"/>
  <c r="B593" i="25"/>
  <c r="B594" i="25"/>
  <c r="B595" i="25"/>
  <c r="B596" i="25"/>
  <c r="B597" i="25"/>
  <c r="B598" i="25"/>
  <c r="B599" i="25"/>
  <c r="B600" i="25"/>
  <c r="B601" i="25"/>
  <c r="B602" i="25"/>
  <c r="B603" i="25"/>
  <c r="B604" i="25"/>
  <c r="B605" i="25"/>
  <c r="B606" i="25"/>
  <c r="B607" i="25"/>
  <c r="B608" i="25"/>
  <c r="B609" i="25"/>
  <c r="B610" i="25"/>
  <c r="B611" i="25"/>
  <c r="B612" i="25"/>
  <c r="B613" i="25"/>
  <c r="B614" i="25"/>
  <c r="B615" i="25"/>
  <c r="B616" i="25"/>
  <c r="B617" i="25"/>
  <c r="B618" i="25"/>
  <c r="B619" i="25"/>
  <c r="B620" i="25"/>
  <c r="B621" i="25"/>
  <c r="B622" i="25"/>
  <c r="B623" i="25"/>
  <c r="B624" i="25"/>
  <c r="B625" i="25"/>
  <c r="B626" i="25"/>
  <c r="B627" i="25"/>
  <c r="B628" i="25"/>
  <c r="B629" i="25"/>
  <c r="B630" i="25"/>
  <c r="B631" i="25"/>
  <c r="B632" i="25"/>
  <c r="B633" i="25"/>
  <c r="B2" i="25"/>
  <c r="J2254" i="25"/>
  <c r="J2255" i="25"/>
  <c r="J2256" i="25"/>
  <c r="J2257" i="25"/>
  <c r="J2258" i="25"/>
  <c r="J2259" i="25"/>
  <c r="J2260" i="25"/>
  <c r="J2261" i="25"/>
  <c r="J2262" i="25"/>
  <c r="J2263" i="25"/>
  <c r="J2264" i="25"/>
  <c r="J2265" i="25"/>
  <c r="J2266" i="25"/>
  <c r="J2267" i="25"/>
  <c r="J2268" i="25"/>
  <c r="J2269" i="25"/>
  <c r="J2270" i="25"/>
  <c r="J2271" i="25"/>
  <c r="J2272" i="25"/>
  <c r="J2273" i="25"/>
  <c r="J2274" i="25"/>
  <c r="J2275" i="25"/>
  <c r="J2276" i="25"/>
  <c r="J2277" i="25"/>
  <c r="J2278" i="25"/>
  <c r="J2279" i="25"/>
  <c r="J2280" i="25"/>
  <c r="J2281" i="25"/>
  <c r="J2282" i="25"/>
  <c r="J2283" i="25"/>
  <c r="J2284" i="25"/>
  <c r="J2285" i="25"/>
  <c r="J2286" i="25"/>
  <c r="J2287" i="25"/>
  <c r="J2288" i="25"/>
  <c r="J2289" i="25"/>
  <c r="J2290" i="25"/>
  <c r="J2291" i="25"/>
  <c r="J2292" i="25"/>
  <c r="J2293" i="25"/>
  <c r="J2294" i="25"/>
  <c r="J2295" i="25"/>
  <c r="J2296" i="25"/>
  <c r="J2297" i="25"/>
  <c r="J2298" i="25"/>
  <c r="J2299" i="25"/>
  <c r="J2300" i="25"/>
  <c r="J2301" i="25"/>
  <c r="J2302" i="25"/>
  <c r="J2303" i="25"/>
  <c r="J2304" i="25"/>
  <c r="J2305" i="25"/>
  <c r="J2306" i="25"/>
  <c r="J2307" i="25"/>
  <c r="J2308" i="25"/>
  <c r="J2309" i="25"/>
  <c r="J2310" i="25"/>
  <c r="J2311" i="25"/>
  <c r="J2312" i="25"/>
  <c r="J2313" i="25"/>
  <c r="J2314" i="25"/>
  <c r="J2315" i="25"/>
  <c r="J2316" i="25"/>
  <c r="J2317" i="25"/>
  <c r="J2318" i="25"/>
  <c r="J2319" i="25"/>
  <c r="J2320" i="25"/>
  <c r="J2321" i="25"/>
  <c r="J2322" i="25"/>
  <c r="J2323" i="25"/>
  <c r="J2324" i="25"/>
  <c r="J2325" i="25"/>
  <c r="J2326" i="25"/>
  <c r="J2327" i="25"/>
  <c r="J2328" i="25"/>
  <c r="J2329" i="25"/>
  <c r="J2330" i="25"/>
  <c r="J2331" i="25"/>
  <c r="J2332" i="25"/>
  <c r="J2333" i="25"/>
  <c r="J2334" i="25"/>
  <c r="J2335" i="25"/>
  <c r="J2336" i="25"/>
  <c r="J2337" i="25"/>
  <c r="J2338" i="25"/>
  <c r="J2339" i="25"/>
  <c r="J2340" i="25"/>
  <c r="J2341" i="25"/>
  <c r="J2342" i="25"/>
  <c r="J2343" i="25"/>
  <c r="J2344" i="25"/>
  <c r="J2345" i="25"/>
  <c r="J2346" i="25"/>
  <c r="J2347" i="25"/>
  <c r="J2348" i="25"/>
  <c r="J2349" i="25"/>
  <c r="J2350" i="25"/>
  <c r="J2351" i="25"/>
  <c r="J2352" i="25"/>
  <c r="J2353" i="25"/>
  <c r="J2354" i="25"/>
  <c r="J2355" i="25"/>
  <c r="J2356" i="25"/>
  <c r="J2357" i="25"/>
  <c r="J2358" i="25"/>
  <c r="J2359" i="25"/>
  <c r="J2360" i="25"/>
  <c r="J2361" i="25"/>
  <c r="J2362" i="25"/>
  <c r="J2363" i="25"/>
  <c r="J2364" i="25"/>
  <c r="J2365" i="25"/>
  <c r="J2366" i="25"/>
  <c r="J2367" i="25"/>
  <c r="J2368" i="25"/>
  <c r="J2369" i="25"/>
  <c r="J2370" i="25"/>
  <c r="J2371" i="25"/>
  <c r="J2372" i="25"/>
  <c r="J2373" i="25"/>
  <c r="J2374" i="25"/>
  <c r="J2375" i="25"/>
  <c r="J2376" i="25"/>
  <c r="J2377" i="25"/>
  <c r="J2378" i="25"/>
  <c r="J2379" i="25"/>
  <c r="J2380" i="25"/>
  <c r="J2381" i="25"/>
  <c r="J2382" i="25"/>
  <c r="J2383" i="25"/>
  <c r="J2384" i="25"/>
  <c r="J2385" i="25"/>
  <c r="J2386" i="25"/>
  <c r="J2387" i="25"/>
  <c r="J2388" i="25"/>
  <c r="J2389" i="25"/>
  <c r="J2390" i="25"/>
  <c r="J2391" i="25"/>
  <c r="J2392" i="25"/>
  <c r="J2393" i="25"/>
  <c r="J2394" i="25"/>
  <c r="J2395" i="25"/>
  <c r="J2396" i="25"/>
  <c r="J2397" i="25"/>
  <c r="J2398" i="25"/>
  <c r="J2399" i="25"/>
  <c r="J2400" i="25"/>
  <c r="J2401" i="25"/>
  <c r="J2402" i="25"/>
  <c r="J2403" i="25"/>
  <c r="J2404" i="25"/>
  <c r="J2405" i="25"/>
  <c r="J2406" i="25"/>
  <c r="J2407" i="25"/>
  <c r="J2408" i="25"/>
  <c r="J2409" i="25"/>
  <c r="J2410" i="25"/>
  <c r="J2411" i="25"/>
  <c r="J2412" i="25"/>
  <c r="J2413" i="25"/>
  <c r="J2414" i="25"/>
  <c r="J2415" i="25"/>
  <c r="J2416" i="25"/>
  <c r="J2417" i="25"/>
  <c r="J2253" i="25"/>
  <c r="J3" i="25"/>
  <c r="J4" i="25"/>
  <c r="J5" i="25"/>
  <c r="J6" i="25"/>
  <c r="J7" i="25"/>
  <c r="J8" i="25"/>
  <c r="J9" i="25"/>
  <c r="J10" i="25"/>
  <c r="J11" i="25"/>
  <c r="J12" i="25"/>
  <c r="J13" i="25"/>
  <c r="J14" i="25"/>
  <c r="J15" i="25"/>
  <c r="J16" i="25"/>
  <c r="J17" i="25"/>
  <c r="J18" i="25"/>
  <c r="J19" i="25"/>
  <c r="J20" i="25"/>
  <c r="J21" i="25"/>
  <c r="J22" i="25"/>
  <c r="J23" i="25"/>
  <c r="J24" i="25"/>
  <c r="J25" i="25"/>
  <c r="J26" i="25"/>
  <c r="J27" i="25"/>
  <c r="J28" i="25"/>
  <c r="J29" i="25"/>
  <c r="J30" i="25"/>
  <c r="J31" i="25"/>
  <c r="J32" i="25"/>
  <c r="J33" i="25"/>
  <c r="J34" i="25"/>
  <c r="J35" i="25"/>
  <c r="J36" i="25"/>
  <c r="J37" i="25"/>
  <c r="J38" i="25"/>
  <c r="J39" i="25"/>
  <c r="J40" i="25"/>
  <c r="J41" i="25"/>
  <c r="J42" i="25"/>
  <c r="J43" i="25"/>
  <c r="J44" i="25"/>
  <c r="J45" i="25"/>
  <c r="J46" i="25"/>
  <c r="J47" i="25"/>
  <c r="J48" i="25"/>
  <c r="J49" i="25"/>
  <c r="J50" i="25"/>
  <c r="J51" i="25"/>
  <c r="J52" i="25"/>
  <c r="J53" i="25"/>
  <c r="J54" i="25"/>
  <c r="J55" i="25"/>
  <c r="J56" i="25"/>
  <c r="J57" i="25"/>
  <c r="J58" i="25"/>
  <c r="J59" i="25"/>
  <c r="J60" i="25"/>
  <c r="J61" i="25"/>
  <c r="J62" i="25"/>
  <c r="J63" i="25"/>
  <c r="J64" i="25"/>
  <c r="J65" i="25"/>
  <c r="J66" i="25"/>
  <c r="J67" i="25"/>
  <c r="J68" i="25"/>
  <c r="J69" i="25"/>
  <c r="J70" i="25"/>
  <c r="J71" i="25"/>
  <c r="J72" i="25"/>
  <c r="J73" i="25"/>
  <c r="J74" i="25"/>
  <c r="J75" i="25"/>
  <c r="J76" i="25"/>
  <c r="J77" i="25"/>
  <c r="J78" i="25"/>
  <c r="J79" i="25"/>
  <c r="J80" i="25"/>
  <c r="J81" i="25"/>
  <c r="J82" i="25"/>
  <c r="J83" i="25"/>
  <c r="J84" i="25"/>
  <c r="J85" i="25"/>
  <c r="J86" i="25"/>
  <c r="J87" i="25"/>
  <c r="J88" i="25"/>
  <c r="J89" i="25"/>
  <c r="J90" i="25"/>
  <c r="J91" i="25"/>
  <c r="J92" i="25"/>
  <c r="J93" i="25"/>
  <c r="J94" i="25"/>
  <c r="J95" i="25"/>
  <c r="J96" i="25"/>
  <c r="J97" i="25"/>
  <c r="J98" i="25"/>
  <c r="J99" i="25"/>
  <c r="J100" i="25"/>
  <c r="J101" i="25"/>
  <c r="J102" i="25"/>
  <c r="J103" i="25"/>
  <c r="J104" i="25"/>
  <c r="J105" i="25"/>
  <c r="J106" i="25"/>
  <c r="J107" i="25"/>
  <c r="J108" i="25"/>
  <c r="J109" i="25"/>
  <c r="J110" i="25"/>
  <c r="J111" i="25"/>
  <c r="J112" i="25"/>
  <c r="J113" i="25"/>
  <c r="J114" i="25"/>
  <c r="J115" i="25"/>
  <c r="J116" i="25"/>
  <c r="J117" i="25"/>
  <c r="J118" i="25"/>
  <c r="J119" i="25"/>
  <c r="J120" i="25"/>
  <c r="J121" i="25"/>
  <c r="J122" i="25"/>
  <c r="J123" i="25"/>
  <c r="J124" i="25"/>
  <c r="J125" i="25"/>
  <c r="J126" i="25"/>
  <c r="J127" i="25"/>
  <c r="J128" i="25"/>
  <c r="J129" i="25"/>
  <c r="J130" i="25"/>
  <c r="J131" i="25"/>
  <c r="J132" i="25"/>
  <c r="J133" i="25"/>
  <c r="J134" i="25"/>
  <c r="J135" i="25"/>
  <c r="J136" i="25"/>
  <c r="J137" i="25"/>
  <c r="J138" i="25"/>
  <c r="J139" i="25"/>
  <c r="J140" i="25"/>
  <c r="J141" i="25"/>
  <c r="J142" i="25"/>
  <c r="J143" i="25"/>
  <c r="J144" i="25"/>
  <c r="J145" i="25"/>
  <c r="J146" i="25"/>
  <c r="J147" i="25"/>
  <c r="J148" i="25"/>
  <c r="J149" i="25"/>
  <c r="J150" i="25"/>
  <c r="J151" i="25"/>
  <c r="J152" i="25"/>
  <c r="J153" i="25"/>
  <c r="J154" i="25"/>
  <c r="J155" i="25"/>
  <c r="J156" i="25"/>
  <c r="J157" i="25"/>
  <c r="J158" i="25"/>
  <c r="J159" i="25"/>
  <c r="J160" i="25"/>
  <c r="J161" i="25"/>
  <c r="J162" i="25"/>
  <c r="J163" i="25"/>
  <c r="J164" i="25"/>
  <c r="J165" i="25"/>
  <c r="J166" i="25"/>
  <c r="J167" i="25"/>
  <c r="J168" i="25"/>
  <c r="J169" i="25"/>
  <c r="J170" i="25"/>
  <c r="J171" i="25"/>
  <c r="J172" i="25"/>
  <c r="J173" i="25"/>
  <c r="J174" i="25"/>
  <c r="J175" i="25"/>
  <c r="J176" i="25"/>
  <c r="J177" i="25"/>
  <c r="J178" i="25"/>
  <c r="J179" i="25"/>
  <c r="J180" i="25"/>
  <c r="J181" i="25"/>
  <c r="J182" i="25"/>
  <c r="J183" i="25"/>
  <c r="J184" i="25"/>
  <c r="J185" i="25"/>
  <c r="J186" i="25"/>
  <c r="J187" i="25"/>
  <c r="J188" i="25"/>
  <c r="J189" i="25"/>
  <c r="J190" i="25"/>
  <c r="J191" i="25"/>
  <c r="J192" i="25"/>
  <c r="J193" i="25"/>
  <c r="J194" i="25"/>
  <c r="J195" i="25"/>
  <c r="J196" i="25"/>
  <c r="J197" i="25"/>
  <c r="J198" i="25"/>
  <c r="J199" i="25"/>
  <c r="J200" i="25"/>
  <c r="J201" i="25"/>
  <c r="J202" i="25"/>
  <c r="J203" i="25"/>
  <c r="J204" i="25"/>
  <c r="J205" i="25"/>
  <c r="J206" i="25"/>
  <c r="J207" i="25"/>
  <c r="J208" i="25"/>
  <c r="J209" i="25"/>
  <c r="J210" i="25"/>
  <c r="J211" i="25"/>
  <c r="J212" i="25"/>
  <c r="J213" i="25"/>
  <c r="J214" i="25"/>
  <c r="J215" i="25"/>
  <c r="J216" i="25"/>
  <c r="J217" i="25"/>
  <c r="J218" i="25"/>
  <c r="J219" i="25"/>
  <c r="J220" i="25"/>
  <c r="J221" i="25"/>
  <c r="J222" i="25"/>
  <c r="J223" i="25"/>
  <c r="J224" i="25"/>
  <c r="J225" i="25"/>
  <c r="J226" i="25"/>
  <c r="J227" i="25"/>
  <c r="J228" i="25"/>
  <c r="J229" i="25"/>
  <c r="J230" i="25"/>
  <c r="J231" i="25"/>
  <c r="J232" i="25"/>
  <c r="J233" i="25"/>
  <c r="J234" i="25"/>
  <c r="J235" i="25"/>
  <c r="J236" i="25"/>
  <c r="J237" i="25"/>
  <c r="J238" i="25"/>
  <c r="J239" i="25"/>
  <c r="J240" i="25"/>
  <c r="J241" i="25"/>
  <c r="J242" i="25"/>
  <c r="J243" i="25"/>
  <c r="J244" i="25"/>
  <c r="J245" i="25"/>
  <c r="J246" i="25"/>
  <c r="J247" i="25"/>
  <c r="J248" i="25"/>
  <c r="J249" i="25"/>
  <c r="J250" i="25"/>
  <c r="J251" i="25"/>
  <c r="J252" i="25"/>
  <c r="J253" i="25"/>
  <c r="J254" i="25"/>
  <c r="J255" i="25"/>
  <c r="J256" i="25"/>
  <c r="J257" i="25"/>
  <c r="J258" i="25"/>
  <c r="J259" i="25"/>
  <c r="J260" i="25"/>
  <c r="J261" i="25"/>
  <c r="J262" i="25"/>
  <c r="J263" i="25"/>
  <c r="J264" i="25"/>
  <c r="J265" i="25"/>
  <c r="J266" i="25"/>
  <c r="J267" i="25"/>
  <c r="J268" i="25"/>
  <c r="J269" i="25"/>
  <c r="J270" i="25"/>
  <c r="J271" i="25"/>
  <c r="J272" i="25"/>
  <c r="J273" i="25"/>
  <c r="J274" i="25"/>
  <c r="J275" i="25"/>
  <c r="J276" i="25"/>
  <c r="J277" i="25"/>
  <c r="J278" i="25"/>
  <c r="J279" i="25"/>
  <c r="J280" i="25"/>
  <c r="J281" i="25"/>
  <c r="J282" i="25"/>
  <c r="J283" i="25"/>
  <c r="J284" i="25"/>
  <c r="J285" i="25"/>
  <c r="J286" i="25"/>
  <c r="J287" i="25"/>
  <c r="J288" i="25"/>
  <c r="J289" i="25"/>
  <c r="J290" i="25"/>
  <c r="J291" i="25"/>
  <c r="J292" i="25"/>
  <c r="J293" i="25"/>
  <c r="J294" i="25"/>
  <c r="J295" i="25"/>
  <c r="J296" i="25"/>
  <c r="J297" i="25"/>
  <c r="J298" i="25"/>
  <c r="J299" i="25"/>
  <c r="J300" i="25"/>
  <c r="J301" i="25"/>
  <c r="J302" i="25"/>
  <c r="J303" i="25"/>
  <c r="J304" i="25"/>
  <c r="J305" i="25"/>
  <c r="J306" i="25"/>
  <c r="J307" i="25"/>
  <c r="J308" i="25"/>
  <c r="J309" i="25"/>
  <c r="J310" i="25"/>
  <c r="J311" i="25"/>
  <c r="J312" i="25"/>
  <c r="J313" i="25"/>
  <c r="J314" i="25"/>
  <c r="J315" i="25"/>
  <c r="J316" i="25"/>
  <c r="J317" i="25"/>
  <c r="J318" i="25"/>
  <c r="J319" i="25"/>
  <c r="J320" i="25"/>
  <c r="J321" i="25"/>
  <c r="J322" i="25"/>
  <c r="J323" i="25"/>
  <c r="J324" i="25"/>
  <c r="J325" i="25"/>
  <c r="J326" i="25"/>
  <c r="J327" i="25"/>
  <c r="J328" i="25"/>
  <c r="J329" i="25"/>
  <c r="J330" i="25"/>
  <c r="J331" i="25"/>
  <c r="J332" i="25"/>
  <c r="J333" i="25"/>
  <c r="J334" i="25"/>
  <c r="J335" i="25"/>
  <c r="J336" i="25"/>
  <c r="J337" i="25"/>
  <c r="J338" i="25"/>
  <c r="J339" i="25"/>
  <c r="J340" i="25"/>
  <c r="J341" i="25"/>
  <c r="J342" i="25"/>
  <c r="J343" i="25"/>
  <c r="J344" i="25"/>
  <c r="J345" i="25"/>
  <c r="J346" i="25"/>
  <c r="J347" i="25"/>
  <c r="J348" i="25"/>
  <c r="J349" i="25"/>
  <c r="J350" i="25"/>
  <c r="J351" i="25"/>
  <c r="J352" i="25"/>
  <c r="J353" i="25"/>
  <c r="J354" i="25"/>
  <c r="J355" i="25"/>
  <c r="J356" i="25"/>
  <c r="J357" i="25"/>
  <c r="J358" i="25"/>
  <c r="J359" i="25"/>
  <c r="J360" i="25"/>
  <c r="J361" i="25"/>
  <c r="J362" i="25"/>
  <c r="J363" i="25"/>
  <c r="J364" i="25"/>
  <c r="J365" i="25"/>
  <c r="J366" i="25"/>
  <c r="J367" i="25"/>
  <c r="J368" i="25"/>
  <c r="J369" i="25"/>
  <c r="J370" i="25"/>
  <c r="J371" i="25"/>
  <c r="J372" i="25"/>
  <c r="J373" i="25"/>
  <c r="J374" i="25"/>
  <c r="J375" i="25"/>
  <c r="J376" i="25"/>
  <c r="J377" i="25"/>
  <c r="J378" i="25"/>
  <c r="J379" i="25"/>
  <c r="J380" i="25"/>
  <c r="J381" i="25"/>
  <c r="J382" i="25"/>
  <c r="J383" i="25"/>
  <c r="J384" i="25"/>
  <c r="J385" i="25"/>
  <c r="J386" i="25"/>
  <c r="J387" i="25"/>
  <c r="J388" i="25"/>
  <c r="J389" i="25"/>
  <c r="J390" i="25"/>
  <c r="J391" i="25"/>
  <c r="J392" i="25"/>
  <c r="J393" i="25"/>
  <c r="J394" i="25"/>
  <c r="J395" i="25"/>
  <c r="J396" i="25"/>
  <c r="J397" i="25"/>
  <c r="J398" i="25"/>
  <c r="J399" i="25"/>
  <c r="J400" i="25"/>
  <c r="J401" i="25"/>
  <c r="J402" i="25"/>
  <c r="J403" i="25"/>
  <c r="J404" i="25"/>
  <c r="J405" i="25"/>
  <c r="J406" i="25"/>
  <c r="J407" i="25"/>
  <c r="J408" i="25"/>
  <c r="J409" i="25"/>
  <c r="J410" i="25"/>
  <c r="J411" i="25"/>
  <c r="J412" i="25"/>
  <c r="J413" i="25"/>
  <c r="J414" i="25"/>
  <c r="J415" i="25"/>
  <c r="J416" i="25"/>
  <c r="J417" i="25"/>
  <c r="J418" i="25"/>
  <c r="J419" i="25"/>
  <c r="J420" i="25"/>
  <c r="J421" i="25"/>
  <c r="J422" i="25"/>
  <c r="J423" i="25"/>
  <c r="J424" i="25"/>
  <c r="J425" i="25"/>
  <c r="J426" i="25"/>
  <c r="J427" i="25"/>
  <c r="J428" i="25"/>
  <c r="J429" i="25"/>
  <c r="J430" i="25"/>
  <c r="J431" i="25"/>
  <c r="J432" i="25"/>
  <c r="J433" i="25"/>
  <c r="J434" i="25"/>
  <c r="J435" i="25"/>
  <c r="J436" i="25"/>
  <c r="J437" i="25"/>
  <c r="J438" i="25"/>
  <c r="J439" i="25"/>
  <c r="J440" i="25"/>
  <c r="J441" i="25"/>
  <c r="J442" i="25"/>
  <c r="J443" i="25"/>
  <c r="J444" i="25"/>
  <c r="J445" i="25"/>
  <c r="J446" i="25"/>
  <c r="J447" i="25"/>
  <c r="J448" i="25"/>
  <c r="J449" i="25"/>
  <c r="J450" i="25"/>
  <c r="J451" i="25"/>
  <c r="J452" i="25"/>
  <c r="J453" i="25"/>
  <c r="J454" i="25"/>
  <c r="J455" i="25"/>
  <c r="J456" i="25"/>
  <c r="J457" i="25"/>
  <c r="J458" i="25"/>
  <c r="J459" i="25"/>
  <c r="J460" i="25"/>
  <c r="J461" i="25"/>
  <c r="J462" i="25"/>
  <c r="J463" i="25"/>
  <c r="J464" i="25"/>
  <c r="J465" i="25"/>
  <c r="J466" i="25"/>
  <c r="J467" i="25"/>
  <c r="J468" i="25"/>
  <c r="J469" i="25"/>
  <c r="J470" i="25"/>
  <c r="J471" i="25"/>
  <c r="J472" i="25"/>
  <c r="J473" i="25"/>
  <c r="J474" i="25"/>
  <c r="J475" i="25"/>
  <c r="J476" i="25"/>
  <c r="J477" i="25"/>
  <c r="J478" i="25"/>
  <c r="J479" i="25"/>
  <c r="J480" i="25"/>
  <c r="J481" i="25"/>
  <c r="J482" i="25"/>
  <c r="J483" i="25"/>
  <c r="J484" i="25"/>
  <c r="J485" i="25"/>
  <c r="J486" i="25"/>
  <c r="J487" i="25"/>
  <c r="J488" i="25"/>
  <c r="J489" i="25"/>
  <c r="J490" i="25"/>
  <c r="J491" i="25"/>
  <c r="J492" i="25"/>
  <c r="J493" i="25"/>
  <c r="J494" i="25"/>
  <c r="J495" i="25"/>
  <c r="J496" i="25"/>
  <c r="J497" i="25"/>
  <c r="J498" i="25"/>
  <c r="J499" i="25"/>
  <c r="J500" i="25"/>
  <c r="J501" i="25"/>
  <c r="J502" i="25"/>
  <c r="J503" i="25"/>
  <c r="J504" i="25"/>
  <c r="J505" i="25"/>
  <c r="J506" i="25"/>
  <c r="J507" i="25"/>
  <c r="J508" i="25"/>
  <c r="J509" i="25"/>
  <c r="J510" i="25"/>
  <c r="J511" i="25"/>
  <c r="J512" i="25"/>
  <c r="J513" i="25"/>
  <c r="J514" i="25"/>
  <c r="J515" i="25"/>
  <c r="J516" i="25"/>
  <c r="J517" i="25"/>
  <c r="J518" i="25"/>
  <c r="J519" i="25"/>
  <c r="J520" i="25"/>
  <c r="J521" i="25"/>
  <c r="J522" i="25"/>
  <c r="J523" i="25"/>
  <c r="J524" i="25"/>
  <c r="J525" i="25"/>
  <c r="J526" i="25"/>
  <c r="J527" i="25"/>
  <c r="J528" i="25"/>
  <c r="J529" i="25"/>
  <c r="J530" i="25"/>
  <c r="J531" i="25"/>
  <c r="J532" i="25"/>
  <c r="J533" i="25"/>
  <c r="J534" i="25"/>
  <c r="J535" i="25"/>
  <c r="J536" i="25"/>
  <c r="J537" i="25"/>
  <c r="J538" i="25"/>
  <c r="J539" i="25"/>
  <c r="J540" i="25"/>
  <c r="J541" i="25"/>
  <c r="J542" i="25"/>
  <c r="J543" i="25"/>
  <c r="J544" i="25"/>
  <c r="J545" i="25"/>
  <c r="J546" i="25"/>
  <c r="J547" i="25"/>
  <c r="J548" i="25"/>
  <c r="J549" i="25"/>
  <c r="J550" i="25"/>
  <c r="J551" i="25"/>
  <c r="J552" i="25"/>
  <c r="J553" i="25"/>
  <c r="J554" i="25"/>
  <c r="J555" i="25"/>
  <c r="J556" i="25"/>
  <c r="J557" i="25"/>
  <c r="J558" i="25"/>
  <c r="J559" i="25"/>
  <c r="J560" i="25"/>
  <c r="J561" i="25"/>
  <c r="J562" i="25"/>
  <c r="J563" i="25"/>
  <c r="J564" i="25"/>
  <c r="J565" i="25"/>
  <c r="J566" i="25"/>
  <c r="J567" i="25"/>
  <c r="J568" i="25"/>
  <c r="J569" i="25"/>
  <c r="J570" i="25"/>
  <c r="J571" i="25"/>
  <c r="J572" i="25"/>
  <c r="J573" i="25"/>
  <c r="J574" i="25"/>
  <c r="J575" i="25"/>
  <c r="J576" i="25"/>
  <c r="J577" i="25"/>
  <c r="J578" i="25"/>
  <c r="J579" i="25"/>
  <c r="J580" i="25"/>
  <c r="J581" i="25"/>
  <c r="J582" i="25"/>
  <c r="J583" i="25"/>
  <c r="J584" i="25"/>
  <c r="J585" i="25"/>
  <c r="J586" i="25"/>
  <c r="J587" i="25"/>
  <c r="J588" i="25"/>
  <c r="J589" i="25"/>
  <c r="J590" i="25"/>
  <c r="J591" i="25"/>
  <c r="J592" i="25"/>
  <c r="J593" i="25"/>
  <c r="J594" i="25"/>
  <c r="J595" i="25"/>
  <c r="J596" i="25"/>
  <c r="J597" i="25"/>
  <c r="J598" i="25"/>
  <c r="J599" i="25"/>
  <c r="J600" i="25"/>
  <c r="J601" i="25"/>
  <c r="J602" i="25"/>
  <c r="J603" i="25"/>
  <c r="J604" i="25"/>
  <c r="J605" i="25"/>
  <c r="J606" i="25"/>
  <c r="J607" i="25"/>
  <c r="J608" i="25"/>
  <c r="J609" i="25"/>
  <c r="J610" i="25"/>
  <c r="J611" i="25"/>
  <c r="J612" i="25"/>
  <c r="J613" i="25"/>
  <c r="J614" i="25"/>
  <c r="J615" i="25"/>
  <c r="J616" i="25"/>
  <c r="J617" i="25"/>
  <c r="J618" i="25"/>
  <c r="J619" i="25"/>
  <c r="J620" i="25"/>
  <c r="J621" i="25"/>
  <c r="J622" i="25"/>
  <c r="J623" i="25"/>
  <c r="J624" i="25"/>
  <c r="J625" i="25"/>
  <c r="J626" i="25"/>
  <c r="J627" i="25"/>
  <c r="J628" i="25"/>
  <c r="J629" i="25"/>
  <c r="J630" i="25"/>
  <c r="J631" i="25"/>
  <c r="J632" i="25"/>
  <c r="J633" i="25"/>
  <c r="J2" i="25"/>
  <c r="A2254" i="25"/>
  <c r="A2255" i="25"/>
  <c r="A2256" i="25"/>
  <c r="A2257" i="25"/>
  <c r="K2257" i="25" s="1"/>
  <c r="A2258" i="25"/>
  <c r="A2259" i="25"/>
  <c r="A2260" i="25"/>
  <c r="A2261" i="25"/>
  <c r="A2262" i="25"/>
  <c r="A2263" i="25"/>
  <c r="A2264" i="25"/>
  <c r="A2265" i="25"/>
  <c r="K2265" i="25" s="1"/>
  <c r="A2266" i="25"/>
  <c r="A2267" i="25"/>
  <c r="A2268" i="25"/>
  <c r="K2268" i="25" s="1"/>
  <c r="A2269" i="25"/>
  <c r="A2270" i="25"/>
  <c r="A2271" i="25"/>
  <c r="A2272" i="25"/>
  <c r="A2273" i="25"/>
  <c r="A2274" i="25"/>
  <c r="A2275" i="25"/>
  <c r="A2276" i="25"/>
  <c r="A2277" i="25"/>
  <c r="A2278" i="25"/>
  <c r="A2279" i="25"/>
  <c r="A2280" i="25"/>
  <c r="A2281" i="25"/>
  <c r="A2282" i="25"/>
  <c r="A2283" i="25"/>
  <c r="A2284" i="25"/>
  <c r="A2285" i="25"/>
  <c r="A2286" i="25"/>
  <c r="A2287" i="25"/>
  <c r="A2288" i="25"/>
  <c r="A2289" i="25"/>
  <c r="A2290" i="25"/>
  <c r="A2291" i="25"/>
  <c r="A2292" i="25"/>
  <c r="A2293" i="25"/>
  <c r="A2294" i="25"/>
  <c r="A2295" i="25"/>
  <c r="A2296" i="25"/>
  <c r="K2296" i="25" s="1"/>
  <c r="A2297" i="25"/>
  <c r="A2298" i="25"/>
  <c r="A2299" i="25"/>
  <c r="A2300" i="25"/>
  <c r="A2301" i="25"/>
  <c r="A2302" i="25"/>
  <c r="K2302" i="25" s="1"/>
  <c r="A2303" i="25"/>
  <c r="K2303" i="25" s="1"/>
  <c r="A2304" i="25"/>
  <c r="A2305" i="25"/>
  <c r="A2306" i="25"/>
  <c r="A2307" i="25"/>
  <c r="A2308" i="25"/>
  <c r="A2309" i="25"/>
  <c r="K2309" i="25" s="1"/>
  <c r="A2310" i="25"/>
  <c r="A2311" i="25"/>
  <c r="A2312" i="25"/>
  <c r="A2313" i="25"/>
  <c r="A2314" i="25"/>
  <c r="A2315" i="25"/>
  <c r="A2316" i="25"/>
  <c r="K2316" i="25" s="1"/>
  <c r="A2317" i="25"/>
  <c r="A2318" i="25"/>
  <c r="K2318" i="25" s="1"/>
  <c r="A2319" i="25"/>
  <c r="A2320" i="25"/>
  <c r="A2321" i="25"/>
  <c r="A2322" i="25"/>
  <c r="K2322" i="25" s="1"/>
  <c r="A2323" i="25"/>
  <c r="K2323" i="25" s="1"/>
  <c r="A2324" i="25"/>
  <c r="A2325" i="25"/>
  <c r="K2325" i="25" s="1"/>
  <c r="A2326" i="25"/>
  <c r="A2327" i="25"/>
  <c r="A2328" i="25"/>
  <c r="A2329" i="25"/>
  <c r="A2330" i="25"/>
  <c r="A2331" i="25"/>
  <c r="A2332" i="25"/>
  <c r="A2333" i="25"/>
  <c r="A2334" i="25"/>
  <c r="A2335" i="25"/>
  <c r="A2336" i="25"/>
  <c r="A2337" i="25"/>
  <c r="A2338" i="25"/>
  <c r="A2339" i="25"/>
  <c r="A2340" i="25"/>
  <c r="A2341" i="25"/>
  <c r="K2341" i="25" s="1"/>
  <c r="A2342" i="25"/>
  <c r="A2343" i="25"/>
  <c r="A2344" i="25"/>
  <c r="A2345" i="25"/>
  <c r="A2346" i="25"/>
  <c r="A2347" i="25"/>
  <c r="A2348" i="25"/>
  <c r="A2349" i="25"/>
  <c r="A2350" i="25"/>
  <c r="A2351" i="25"/>
  <c r="A2352" i="25"/>
  <c r="A2353" i="25"/>
  <c r="A2354" i="25"/>
  <c r="K2354" i="25" s="1"/>
  <c r="A2355" i="25"/>
  <c r="A2356" i="25"/>
  <c r="K2356" i="25" s="1"/>
  <c r="A2357" i="25"/>
  <c r="A2358" i="25"/>
  <c r="A2359" i="25"/>
  <c r="A2360" i="25"/>
  <c r="A2361" i="25"/>
  <c r="A2362" i="25"/>
  <c r="A2363" i="25"/>
  <c r="A2364" i="25"/>
  <c r="A2365" i="25"/>
  <c r="A2366" i="25"/>
  <c r="A2367" i="25"/>
  <c r="A2368" i="25"/>
  <c r="A2369" i="25"/>
  <c r="K2369" i="25" s="1"/>
  <c r="A2370" i="25"/>
  <c r="A2371" i="25"/>
  <c r="A2372" i="25"/>
  <c r="A2373" i="25"/>
  <c r="A2374" i="25"/>
  <c r="A2375" i="25"/>
  <c r="A2376" i="25"/>
  <c r="K2376" i="25" s="1"/>
  <c r="A2377" i="25"/>
  <c r="A2378" i="25"/>
  <c r="A2379" i="25"/>
  <c r="K2379" i="25" s="1"/>
  <c r="A2380" i="25"/>
  <c r="A2381" i="25"/>
  <c r="A2382" i="25"/>
  <c r="A2383" i="25"/>
  <c r="A2384" i="25"/>
  <c r="A2385" i="25"/>
  <c r="A2386" i="25"/>
  <c r="A2387" i="25"/>
  <c r="K2387" i="25" s="1"/>
  <c r="A2388" i="25"/>
  <c r="A2389" i="25"/>
  <c r="A2390" i="25"/>
  <c r="A2391" i="25"/>
  <c r="K2391" i="25" s="1"/>
  <c r="A2392" i="25"/>
  <c r="A2393" i="25"/>
  <c r="A2394" i="25"/>
  <c r="A2395" i="25"/>
  <c r="A2396" i="25"/>
  <c r="A2397" i="25"/>
  <c r="K2397" i="25" s="1"/>
  <c r="A2398" i="25"/>
  <c r="K2398" i="25" s="1"/>
  <c r="A2399" i="25"/>
  <c r="A2400" i="25"/>
  <c r="A2401" i="25"/>
  <c r="A2402" i="25"/>
  <c r="A2403" i="25"/>
  <c r="A2404" i="25"/>
  <c r="A2405" i="25"/>
  <c r="A2406" i="25"/>
  <c r="A2407" i="25"/>
  <c r="A2408" i="25"/>
  <c r="K2408" i="25" s="1"/>
  <c r="A2409" i="25"/>
  <c r="A2410" i="25"/>
  <c r="A2411" i="25"/>
  <c r="A2412" i="25"/>
  <c r="A2413" i="25"/>
  <c r="A2414" i="25"/>
  <c r="K2414" i="25" s="1"/>
  <c r="A2415" i="25"/>
  <c r="A2416" i="25"/>
  <c r="A2417" i="25"/>
  <c r="A2253" i="25"/>
  <c r="A3" i="25"/>
  <c r="A4" i="25"/>
  <c r="K4" i="25" s="1"/>
  <c r="A5" i="25"/>
  <c r="K5" i="25" s="1"/>
  <c r="A6" i="25"/>
  <c r="A7" i="25"/>
  <c r="A8" i="25"/>
  <c r="A9" i="25"/>
  <c r="A10" i="25"/>
  <c r="A11" i="25"/>
  <c r="A12" i="25"/>
  <c r="A13" i="25"/>
  <c r="A14" i="25"/>
  <c r="A15" i="25"/>
  <c r="A16" i="25"/>
  <c r="A17" i="25"/>
  <c r="K17" i="25" s="1"/>
  <c r="A18" i="25"/>
  <c r="A19" i="25"/>
  <c r="K19" i="25" s="1"/>
  <c r="A20" i="25"/>
  <c r="A21" i="25"/>
  <c r="A22" i="25"/>
  <c r="A23" i="25"/>
  <c r="K23" i="25" s="1"/>
  <c r="A24" i="25"/>
  <c r="A25" i="25"/>
  <c r="K25" i="25" s="1"/>
  <c r="A26" i="25"/>
  <c r="K26" i="25" s="1"/>
  <c r="A27" i="25"/>
  <c r="A28" i="25"/>
  <c r="K28" i="25" s="1"/>
  <c r="A29" i="25"/>
  <c r="K29" i="25" s="1"/>
  <c r="A30" i="25"/>
  <c r="A31" i="25"/>
  <c r="A32" i="25"/>
  <c r="A33" i="25"/>
  <c r="A34" i="25"/>
  <c r="A35" i="25"/>
  <c r="A36" i="25"/>
  <c r="A37" i="25"/>
  <c r="K37" i="25" s="1"/>
  <c r="A38" i="25"/>
  <c r="K38" i="25" s="1"/>
  <c r="A39" i="25"/>
  <c r="K39" i="25" s="1"/>
  <c r="A40" i="25"/>
  <c r="A41" i="25"/>
  <c r="A42" i="25"/>
  <c r="A43" i="25"/>
  <c r="A44" i="25"/>
  <c r="A45" i="25"/>
  <c r="A46" i="25"/>
  <c r="A47" i="25"/>
  <c r="A48" i="25"/>
  <c r="A49" i="25"/>
  <c r="A50" i="25"/>
  <c r="A51" i="25"/>
  <c r="A52" i="25"/>
  <c r="A53" i="25"/>
  <c r="A54" i="25"/>
  <c r="A55" i="25"/>
  <c r="K55" i="25" s="1"/>
  <c r="A56" i="25"/>
  <c r="K56" i="25" s="1"/>
  <c r="A57" i="25"/>
  <c r="A58" i="25"/>
  <c r="A59" i="25"/>
  <c r="A60" i="25"/>
  <c r="A61" i="25"/>
  <c r="A62" i="25"/>
  <c r="A63" i="25"/>
  <c r="A64" i="25"/>
  <c r="A65" i="25"/>
  <c r="A66" i="25"/>
  <c r="A67" i="25"/>
  <c r="A68" i="25"/>
  <c r="A69" i="25"/>
  <c r="K69" i="25" s="1"/>
  <c r="A70" i="25"/>
  <c r="K70" i="25" s="1"/>
  <c r="A71" i="25"/>
  <c r="A72" i="25"/>
  <c r="A73" i="25"/>
  <c r="K73" i="25" s="1"/>
  <c r="A74" i="25"/>
  <c r="K74" i="25" s="1"/>
  <c r="A75" i="25"/>
  <c r="A76" i="25"/>
  <c r="A77" i="25"/>
  <c r="A78" i="25"/>
  <c r="A79" i="25"/>
  <c r="A80" i="25"/>
  <c r="A81" i="25"/>
  <c r="A82" i="25"/>
  <c r="A83" i="25"/>
  <c r="A84" i="25"/>
  <c r="A85" i="25"/>
  <c r="A86" i="25"/>
  <c r="A87" i="25"/>
  <c r="A88" i="25"/>
  <c r="A89" i="25"/>
  <c r="A90" i="25"/>
  <c r="A91" i="25"/>
  <c r="A92" i="25"/>
  <c r="A93" i="25"/>
  <c r="A94" i="25"/>
  <c r="A95" i="25"/>
  <c r="A96" i="25"/>
  <c r="A97" i="25"/>
  <c r="A98" i="25"/>
  <c r="A99" i="25"/>
  <c r="K99" i="25" s="1"/>
  <c r="A100" i="25"/>
  <c r="A101" i="25"/>
  <c r="A102" i="25"/>
  <c r="A103" i="25"/>
  <c r="A104" i="25"/>
  <c r="A105" i="25"/>
  <c r="K105" i="25" s="1"/>
  <c r="A106" i="25"/>
  <c r="A107" i="25"/>
  <c r="A108" i="25"/>
  <c r="K108" i="25" s="1"/>
  <c r="A109" i="25"/>
  <c r="K109" i="25" s="1"/>
  <c r="A110" i="25"/>
  <c r="A111" i="25"/>
  <c r="K111" i="25" s="1"/>
  <c r="A112" i="25"/>
  <c r="K112" i="25" s="1"/>
  <c r="A113" i="25"/>
  <c r="K113" i="25" s="1"/>
  <c r="A114" i="25"/>
  <c r="A115" i="25"/>
  <c r="A116" i="25"/>
  <c r="K116" i="25" s="1"/>
  <c r="A117" i="25"/>
  <c r="A118" i="25"/>
  <c r="K118" i="25" s="1"/>
  <c r="A119" i="25"/>
  <c r="A120" i="25"/>
  <c r="A121" i="25"/>
  <c r="A122" i="25"/>
  <c r="A123" i="25"/>
  <c r="A124" i="25"/>
  <c r="A125" i="25"/>
  <c r="A126" i="25"/>
  <c r="A127" i="25"/>
  <c r="A128" i="25"/>
  <c r="A129" i="25"/>
  <c r="A130" i="25"/>
  <c r="A131" i="25"/>
  <c r="A132" i="25"/>
  <c r="A133" i="25"/>
  <c r="A134" i="25"/>
  <c r="A135" i="25"/>
  <c r="A136" i="25"/>
  <c r="A137" i="25"/>
  <c r="A138" i="25"/>
  <c r="A139" i="25"/>
  <c r="A140" i="25"/>
  <c r="A141" i="25"/>
  <c r="A142" i="25"/>
  <c r="A143" i="25"/>
  <c r="A144" i="25"/>
  <c r="A145" i="25"/>
  <c r="A146" i="25"/>
  <c r="A147" i="25"/>
  <c r="A148" i="25"/>
  <c r="A149" i="25"/>
  <c r="A150" i="25"/>
  <c r="A151" i="25"/>
  <c r="A152" i="25"/>
  <c r="A153" i="25"/>
  <c r="A154" i="25"/>
  <c r="A155" i="25"/>
  <c r="A156" i="25"/>
  <c r="A157" i="25"/>
  <c r="K157" i="25" s="1"/>
  <c r="A158" i="25"/>
  <c r="K158" i="25" s="1"/>
  <c r="A159" i="25"/>
  <c r="A160" i="25"/>
  <c r="A161" i="25"/>
  <c r="A162" i="25"/>
  <c r="A163" i="25"/>
  <c r="A164" i="25"/>
  <c r="A165" i="25"/>
  <c r="A166" i="25"/>
  <c r="A167" i="25"/>
  <c r="A168" i="25"/>
  <c r="A169" i="25"/>
  <c r="A170" i="25"/>
  <c r="A171" i="25"/>
  <c r="A172" i="25"/>
  <c r="A173" i="25"/>
  <c r="A174" i="25"/>
  <c r="A175" i="25"/>
  <c r="A176" i="25"/>
  <c r="A177" i="25"/>
  <c r="A178" i="25"/>
  <c r="A179" i="25"/>
  <c r="A180" i="25"/>
  <c r="A181" i="25"/>
  <c r="A182" i="25"/>
  <c r="K182" i="25" s="1"/>
  <c r="A183" i="25"/>
  <c r="A184" i="25"/>
  <c r="A185" i="25"/>
  <c r="A186" i="25"/>
  <c r="K186" i="25" s="1"/>
  <c r="A187" i="25"/>
  <c r="A188" i="25"/>
  <c r="K188" i="25" s="1"/>
  <c r="A189" i="25"/>
  <c r="A190" i="25"/>
  <c r="K190" i="25" s="1"/>
  <c r="A191" i="25"/>
  <c r="A192" i="25"/>
  <c r="A193" i="25"/>
  <c r="K193" i="25" s="1"/>
  <c r="A194" i="25"/>
  <c r="A195" i="25"/>
  <c r="A196" i="25"/>
  <c r="A197" i="25"/>
  <c r="A198" i="25"/>
  <c r="K198" i="25" s="1"/>
  <c r="A199" i="25"/>
  <c r="A200" i="25"/>
  <c r="A201" i="25"/>
  <c r="A202" i="25"/>
  <c r="K202" i="25" s="1"/>
  <c r="A203" i="25"/>
  <c r="A204" i="25"/>
  <c r="A205" i="25"/>
  <c r="A206" i="25"/>
  <c r="A207" i="25"/>
  <c r="A208" i="25"/>
  <c r="K208" i="25" s="1"/>
  <c r="A209" i="25"/>
  <c r="A210" i="25"/>
  <c r="A211" i="25"/>
  <c r="A212" i="25"/>
  <c r="A213" i="25"/>
  <c r="K213" i="25" s="1"/>
  <c r="A214" i="25"/>
  <c r="K214" i="25" s="1"/>
  <c r="A215" i="25"/>
  <c r="K215" i="25" s="1"/>
  <c r="A216" i="25"/>
  <c r="A217" i="25"/>
  <c r="A218" i="25"/>
  <c r="A219" i="25"/>
  <c r="A220" i="25"/>
  <c r="A221" i="25"/>
  <c r="K221" i="25" s="1"/>
  <c r="A222" i="25"/>
  <c r="K222" i="25" s="1"/>
  <c r="A223" i="25"/>
  <c r="A224" i="25"/>
  <c r="A225" i="25"/>
  <c r="A226" i="25"/>
  <c r="A227" i="25"/>
  <c r="A228" i="25"/>
  <c r="A229" i="25"/>
  <c r="A230" i="25"/>
  <c r="A231" i="25"/>
  <c r="A232" i="25"/>
  <c r="A233" i="25"/>
  <c r="A234" i="25"/>
  <c r="A235" i="25"/>
  <c r="A236" i="25"/>
  <c r="A237" i="25"/>
  <c r="A238" i="25"/>
  <c r="A239" i="25"/>
  <c r="A240" i="25"/>
  <c r="A241" i="25"/>
  <c r="A242" i="25"/>
  <c r="A243" i="25"/>
  <c r="A244" i="25"/>
  <c r="A245" i="25"/>
  <c r="K245" i="25" s="1"/>
  <c r="A246" i="25"/>
  <c r="A247" i="25"/>
  <c r="A248" i="25"/>
  <c r="A249" i="25"/>
  <c r="K249" i="25" s="1"/>
  <c r="A250" i="25"/>
  <c r="A251" i="25"/>
  <c r="K251" i="25" s="1"/>
  <c r="A252" i="25"/>
  <c r="A253" i="25"/>
  <c r="A254" i="25"/>
  <c r="K254" i="25" s="1"/>
  <c r="A255" i="25"/>
  <c r="A256" i="25"/>
  <c r="A257" i="25"/>
  <c r="A258" i="25"/>
  <c r="K258" i="25" s="1"/>
  <c r="A259" i="25"/>
  <c r="K259" i="25" s="1"/>
  <c r="A260" i="25"/>
  <c r="A261" i="25"/>
  <c r="A262" i="25"/>
  <c r="K262" i="25" s="1"/>
  <c r="A263" i="25"/>
  <c r="A264" i="25"/>
  <c r="A265" i="25"/>
  <c r="A266" i="25"/>
  <c r="K266" i="25" s="1"/>
  <c r="A267" i="25"/>
  <c r="A268" i="25"/>
  <c r="A269" i="25"/>
  <c r="A270" i="25"/>
  <c r="A271" i="25"/>
  <c r="A272" i="25"/>
  <c r="K272" i="25" s="1"/>
  <c r="A273" i="25"/>
  <c r="A274" i="25"/>
  <c r="A275" i="25"/>
  <c r="A276" i="25"/>
  <c r="K276" i="25" s="1"/>
  <c r="A277" i="25"/>
  <c r="A278" i="25"/>
  <c r="A279" i="25"/>
  <c r="A280" i="25"/>
  <c r="K280" i="25" s="1"/>
  <c r="A281" i="25"/>
  <c r="K281" i="25" s="1"/>
  <c r="A282" i="25"/>
  <c r="K282" i="25" s="1"/>
  <c r="A283" i="25"/>
  <c r="K283" i="25" s="1"/>
  <c r="A284" i="25"/>
  <c r="A285" i="25"/>
  <c r="K285" i="25" s="1"/>
  <c r="A286" i="25"/>
  <c r="A287" i="25"/>
  <c r="A288" i="25"/>
  <c r="A289" i="25"/>
  <c r="A290" i="25"/>
  <c r="A291" i="25"/>
  <c r="K291" i="25" s="1"/>
  <c r="A292" i="25"/>
  <c r="A293" i="25"/>
  <c r="A294" i="25"/>
  <c r="A295" i="25"/>
  <c r="A296" i="25"/>
  <c r="A297" i="25"/>
  <c r="A298" i="25"/>
  <c r="A299" i="25"/>
  <c r="A300" i="25"/>
  <c r="A301" i="25"/>
  <c r="A302" i="25"/>
  <c r="A303" i="25"/>
  <c r="A304" i="25"/>
  <c r="K304" i="25" s="1"/>
  <c r="A305" i="25"/>
  <c r="A306" i="25"/>
  <c r="A307" i="25"/>
  <c r="A308" i="25"/>
  <c r="A309" i="25"/>
  <c r="A310" i="25"/>
  <c r="A311" i="25"/>
  <c r="A312" i="25"/>
  <c r="A313" i="25"/>
  <c r="A314" i="25"/>
  <c r="A315" i="25"/>
  <c r="A316" i="25"/>
  <c r="A317" i="25"/>
  <c r="K317" i="25" s="1"/>
  <c r="A318" i="25"/>
  <c r="A319" i="25"/>
  <c r="A320" i="25"/>
  <c r="K320" i="25" s="1"/>
  <c r="A321" i="25"/>
  <c r="A322" i="25"/>
  <c r="A323" i="25"/>
  <c r="K323" i="25" s="1"/>
  <c r="A324" i="25"/>
  <c r="A325" i="25"/>
  <c r="A326" i="25"/>
  <c r="A327" i="25"/>
  <c r="A328" i="25"/>
  <c r="A329" i="25"/>
  <c r="A330" i="25"/>
  <c r="A331" i="25"/>
  <c r="A332" i="25"/>
  <c r="K332" i="25" s="1"/>
  <c r="A333" i="25"/>
  <c r="A334" i="25"/>
  <c r="A335" i="25"/>
  <c r="A336" i="25"/>
  <c r="A337" i="25"/>
  <c r="A338" i="25"/>
  <c r="A339" i="25"/>
  <c r="A340" i="25"/>
  <c r="K340" i="25" s="1"/>
  <c r="A341" i="25"/>
  <c r="A342" i="25"/>
  <c r="A343" i="25"/>
  <c r="A344" i="25"/>
  <c r="A345" i="25"/>
  <c r="A346" i="25"/>
  <c r="A347" i="25"/>
  <c r="A348" i="25"/>
  <c r="A349" i="25"/>
  <c r="A350" i="25"/>
  <c r="A351" i="25"/>
  <c r="A352" i="25"/>
  <c r="A353" i="25"/>
  <c r="A354" i="25"/>
  <c r="A355" i="25"/>
  <c r="K355" i="25" s="1"/>
  <c r="A356" i="25"/>
  <c r="K356" i="25" s="1"/>
  <c r="A357" i="25"/>
  <c r="A358" i="25"/>
  <c r="A359" i="25"/>
  <c r="A360" i="25"/>
  <c r="A361" i="25"/>
  <c r="A362" i="25"/>
  <c r="A363" i="25"/>
  <c r="K363" i="25" s="1"/>
  <c r="A364" i="25"/>
  <c r="A365" i="25"/>
  <c r="A366" i="25"/>
  <c r="A367" i="25"/>
  <c r="A368" i="25"/>
  <c r="A369" i="25"/>
  <c r="A370" i="25"/>
  <c r="A371" i="25"/>
  <c r="A372" i="25"/>
  <c r="A373" i="25"/>
  <c r="A374" i="25"/>
  <c r="A375" i="25"/>
  <c r="A376" i="25"/>
  <c r="A377" i="25"/>
  <c r="A378" i="25"/>
  <c r="A379" i="25"/>
  <c r="K379" i="25" s="1"/>
  <c r="A380" i="25"/>
  <c r="K380" i="25" s="1"/>
  <c r="A381" i="25"/>
  <c r="A382" i="25"/>
  <c r="A383" i="25"/>
  <c r="A384" i="25"/>
  <c r="A385" i="25"/>
  <c r="A386" i="25"/>
  <c r="A387" i="25"/>
  <c r="K387" i="25" s="1"/>
  <c r="A388" i="25"/>
  <c r="K388" i="25" s="1"/>
  <c r="A389" i="25"/>
  <c r="A390" i="25"/>
  <c r="A391" i="25"/>
  <c r="A392" i="25"/>
  <c r="A393" i="25"/>
  <c r="A394" i="25"/>
  <c r="A395" i="25"/>
  <c r="A396" i="25"/>
  <c r="A397" i="25"/>
  <c r="A398" i="25"/>
  <c r="A399" i="25"/>
  <c r="A400" i="25"/>
  <c r="A401" i="25"/>
  <c r="A402" i="25"/>
  <c r="A403" i="25"/>
  <c r="A404" i="25"/>
  <c r="A405" i="25"/>
  <c r="A406" i="25"/>
  <c r="A407" i="25"/>
  <c r="A408" i="25"/>
  <c r="A409" i="25"/>
  <c r="K409" i="25" s="1"/>
  <c r="A410" i="25"/>
  <c r="A411" i="25"/>
  <c r="A412" i="25"/>
  <c r="A413" i="25"/>
  <c r="A414" i="25"/>
  <c r="A415" i="25"/>
  <c r="A416" i="25"/>
  <c r="A417" i="25"/>
  <c r="A418" i="25"/>
  <c r="A419" i="25"/>
  <c r="A420" i="25"/>
  <c r="K420" i="25" s="1"/>
  <c r="A421" i="25"/>
  <c r="K421" i="25" s="1"/>
  <c r="A422" i="25"/>
  <c r="A423" i="25"/>
  <c r="A424" i="25"/>
  <c r="A425" i="25"/>
  <c r="K425" i="25" s="1"/>
  <c r="A426" i="25"/>
  <c r="K426" i="25" s="1"/>
  <c r="A427" i="25"/>
  <c r="A428" i="25"/>
  <c r="A429" i="25"/>
  <c r="A430" i="25"/>
  <c r="A431" i="25"/>
  <c r="A432" i="25"/>
  <c r="A433" i="25"/>
  <c r="A434" i="25"/>
  <c r="A435" i="25"/>
  <c r="A436" i="25"/>
  <c r="A437" i="25"/>
  <c r="A438" i="25"/>
  <c r="A439" i="25"/>
  <c r="A440" i="25"/>
  <c r="A441" i="25"/>
  <c r="A442" i="25"/>
  <c r="A443" i="25"/>
  <c r="A444" i="25"/>
  <c r="A445" i="25"/>
  <c r="A446" i="25"/>
  <c r="A447" i="25"/>
  <c r="A448" i="25"/>
  <c r="A449" i="25"/>
  <c r="K449" i="25" s="1"/>
  <c r="A450" i="25"/>
  <c r="K450" i="25" s="1"/>
  <c r="A451" i="25"/>
  <c r="A452" i="25"/>
  <c r="A453" i="25"/>
  <c r="A454" i="25"/>
  <c r="A455" i="25"/>
  <c r="A456" i="25"/>
  <c r="A457" i="25"/>
  <c r="K457" i="25" s="1"/>
  <c r="A458" i="25"/>
  <c r="A459" i="25"/>
  <c r="A460" i="25"/>
  <c r="A461" i="25"/>
  <c r="A462" i="25"/>
  <c r="K462" i="25" s="1"/>
  <c r="A463" i="25"/>
  <c r="A464" i="25"/>
  <c r="A465" i="25"/>
  <c r="A466" i="25"/>
  <c r="A467" i="25"/>
  <c r="A468" i="25"/>
  <c r="A469" i="25"/>
  <c r="A470" i="25"/>
  <c r="A471" i="25"/>
  <c r="A472" i="25"/>
  <c r="K472" i="25" s="1"/>
  <c r="A473" i="25"/>
  <c r="K473" i="25" s="1"/>
  <c r="A474" i="25"/>
  <c r="A475" i="25"/>
  <c r="A476" i="25"/>
  <c r="K476" i="25" s="1"/>
  <c r="A477" i="25"/>
  <c r="K477" i="25" s="1"/>
  <c r="A478" i="25"/>
  <c r="A479" i="25"/>
  <c r="A480" i="25"/>
  <c r="A481" i="25"/>
  <c r="A482" i="25"/>
  <c r="A483" i="25"/>
  <c r="A484" i="25"/>
  <c r="A485" i="25"/>
  <c r="A486" i="25"/>
  <c r="A487" i="25"/>
  <c r="A488" i="25"/>
  <c r="A489" i="25"/>
  <c r="A490" i="25"/>
  <c r="A491" i="25"/>
  <c r="A492" i="25"/>
  <c r="A493" i="25"/>
  <c r="A494" i="25"/>
  <c r="A495" i="25"/>
  <c r="A496" i="25"/>
  <c r="A497" i="25"/>
  <c r="A498" i="25"/>
  <c r="A499" i="25"/>
  <c r="A500" i="25"/>
  <c r="K500" i="25" s="1"/>
  <c r="A501" i="25"/>
  <c r="A502" i="25"/>
  <c r="K502" i="25" s="1"/>
  <c r="A503" i="25"/>
  <c r="A504" i="25"/>
  <c r="A505" i="25"/>
  <c r="K505" i="25" s="1"/>
  <c r="A506" i="25"/>
  <c r="A507" i="25"/>
  <c r="A508" i="25"/>
  <c r="A509" i="25"/>
  <c r="A510" i="25"/>
  <c r="A511" i="25"/>
  <c r="K511" i="25" s="1"/>
  <c r="A512" i="25"/>
  <c r="A513" i="25"/>
  <c r="A514" i="25"/>
  <c r="A515" i="25"/>
  <c r="A516" i="25"/>
  <c r="K516" i="25" s="1"/>
  <c r="A517" i="25"/>
  <c r="A518" i="25"/>
  <c r="A519" i="25"/>
  <c r="K519" i="25" s="1"/>
  <c r="A520" i="25"/>
  <c r="A521" i="25"/>
  <c r="A522" i="25"/>
  <c r="A523" i="25"/>
  <c r="A524" i="25"/>
  <c r="A525" i="25"/>
  <c r="A526" i="25"/>
  <c r="A527" i="25"/>
  <c r="A528" i="25"/>
  <c r="A529" i="25"/>
  <c r="K529" i="25" s="1"/>
  <c r="A530" i="25"/>
  <c r="A531" i="25"/>
  <c r="A532" i="25"/>
  <c r="K532" i="25" s="1"/>
  <c r="A533" i="25"/>
  <c r="A534" i="25"/>
  <c r="A535" i="25"/>
  <c r="A536" i="25"/>
  <c r="A537" i="25"/>
  <c r="A538" i="25"/>
  <c r="A539" i="25"/>
  <c r="A540" i="25"/>
  <c r="A541" i="25"/>
  <c r="A542" i="25"/>
  <c r="A543" i="25"/>
  <c r="A544" i="25"/>
  <c r="K544" i="25" s="1"/>
  <c r="A545" i="25"/>
  <c r="A546" i="25"/>
  <c r="A547" i="25"/>
  <c r="A548" i="25"/>
  <c r="A549" i="25"/>
  <c r="A550" i="25"/>
  <c r="A551" i="25"/>
  <c r="A552" i="25"/>
  <c r="K552" i="25" s="1"/>
  <c r="A553" i="25"/>
  <c r="A554" i="25"/>
  <c r="A555" i="25"/>
  <c r="A556" i="25"/>
  <c r="A557" i="25"/>
  <c r="K557" i="25" s="1"/>
  <c r="A558" i="25"/>
  <c r="A559" i="25"/>
  <c r="A560" i="25"/>
  <c r="A561" i="25"/>
  <c r="A562" i="25"/>
  <c r="K562" i="25" s="1"/>
  <c r="A563" i="25"/>
  <c r="A564" i="25"/>
  <c r="A565" i="25"/>
  <c r="A566" i="25"/>
  <c r="K566" i="25" s="1"/>
  <c r="A567" i="25"/>
  <c r="A568" i="25"/>
  <c r="A569" i="25"/>
  <c r="K569" i="25" s="1"/>
  <c r="A570" i="25"/>
  <c r="A571" i="25"/>
  <c r="A572" i="25"/>
  <c r="A573" i="25"/>
  <c r="A574" i="25"/>
  <c r="A575" i="25"/>
  <c r="A576" i="25"/>
  <c r="K576" i="25" s="1"/>
  <c r="A577" i="25"/>
  <c r="A578" i="25"/>
  <c r="A579" i="25"/>
  <c r="A580" i="25"/>
  <c r="A581" i="25"/>
  <c r="A582" i="25"/>
  <c r="A583" i="25"/>
  <c r="A584" i="25"/>
  <c r="A585" i="25"/>
  <c r="A586" i="25"/>
  <c r="A587" i="25"/>
  <c r="K587" i="25" s="1"/>
  <c r="A588" i="25"/>
  <c r="K588" i="25" s="1"/>
  <c r="A589" i="25"/>
  <c r="K589" i="25" s="1"/>
  <c r="A590" i="25"/>
  <c r="A591" i="25"/>
  <c r="A592" i="25"/>
  <c r="A593" i="25"/>
  <c r="K593" i="25" s="1"/>
  <c r="A594" i="25"/>
  <c r="A595" i="25"/>
  <c r="A596" i="25"/>
  <c r="A597" i="25"/>
  <c r="A598" i="25"/>
  <c r="A599" i="25"/>
  <c r="A600" i="25"/>
  <c r="A601" i="25"/>
  <c r="A602" i="25"/>
  <c r="A603" i="25"/>
  <c r="K603" i="25" s="1"/>
  <c r="A604" i="25"/>
  <c r="A605" i="25"/>
  <c r="A606" i="25"/>
  <c r="A607" i="25"/>
  <c r="A608" i="25"/>
  <c r="A609" i="25"/>
  <c r="A610" i="25"/>
  <c r="A611" i="25"/>
  <c r="A612" i="25"/>
  <c r="A613" i="25"/>
  <c r="A614" i="25"/>
  <c r="A615" i="25"/>
  <c r="A616" i="25"/>
  <c r="A617" i="25"/>
  <c r="K617" i="25" s="1"/>
  <c r="A618" i="25"/>
  <c r="A619" i="25"/>
  <c r="A620" i="25"/>
  <c r="A621" i="25"/>
  <c r="A622" i="25"/>
  <c r="A623" i="25"/>
  <c r="A624" i="25"/>
  <c r="K624" i="25" s="1"/>
  <c r="A625" i="25"/>
  <c r="A626" i="25"/>
  <c r="A627" i="25"/>
  <c r="A628" i="25"/>
  <c r="K628" i="25" s="1"/>
  <c r="A629" i="25"/>
  <c r="A630" i="25"/>
  <c r="A631" i="25"/>
  <c r="A632" i="25"/>
  <c r="A633" i="25"/>
  <c r="A2" i="25"/>
  <c r="F40" i="21" l="1"/>
  <c r="F154" i="21"/>
  <c r="F1036" i="21"/>
  <c r="F1245" i="21"/>
  <c r="F2229" i="21"/>
  <c r="F123" i="21"/>
  <c r="F680" i="21"/>
  <c r="F1677" i="21"/>
  <c r="F2508" i="21"/>
  <c r="F3211" i="21"/>
  <c r="F92" i="21"/>
  <c r="F1592" i="21"/>
  <c r="F1926" i="21"/>
  <c r="F2536" i="21"/>
  <c r="F3150" i="21"/>
  <c r="F905" i="21"/>
  <c r="F2940" i="21"/>
  <c r="F753" i="21"/>
  <c r="K1812" i="25" s="1"/>
  <c r="F1259" i="21"/>
  <c r="F1505" i="21"/>
  <c r="F1948" i="21"/>
  <c r="K2327" i="25" s="1"/>
  <c r="F2263" i="21"/>
  <c r="F3160" i="21"/>
  <c r="F115" i="21"/>
  <c r="F1495" i="21"/>
  <c r="K255" i="25" s="1"/>
  <c r="F2030" i="21"/>
  <c r="K2047" i="25" s="1"/>
  <c r="F1837" i="21"/>
  <c r="F2725" i="21"/>
  <c r="F839" i="21"/>
  <c r="F614" i="21"/>
  <c r="K1427" i="25" s="1"/>
  <c r="F1930" i="21"/>
  <c r="F1747" i="21"/>
  <c r="F3102" i="21"/>
  <c r="F2576" i="21"/>
  <c r="F2995" i="21"/>
  <c r="F2458" i="21"/>
  <c r="F3172" i="21"/>
  <c r="K1669" i="25" s="1"/>
  <c r="F2675" i="21"/>
  <c r="K2295" i="25"/>
  <c r="F1721" i="21"/>
  <c r="F1324" i="21"/>
  <c r="F1768" i="21"/>
  <c r="F1856" i="21"/>
  <c r="F1962" i="21"/>
  <c r="F719" i="21"/>
  <c r="F1277" i="21"/>
  <c r="K1429" i="25" s="1"/>
  <c r="F1960" i="21"/>
  <c r="F672" i="21"/>
  <c r="K1964" i="25" s="1"/>
  <c r="F1593" i="21"/>
  <c r="F2862" i="21"/>
  <c r="F2704" i="21"/>
  <c r="F2972" i="21"/>
  <c r="F236" i="21"/>
  <c r="K1596" i="25" s="1"/>
  <c r="F375" i="21"/>
  <c r="K1432" i="25" s="1"/>
  <c r="F206" i="21"/>
  <c r="F744" i="21"/>
  <c r="K2319" i="25" s="1"/>
  <c r="F893" i="21"/>
  <c r="F1217" i="21"/>
  <c r="F1689" i="21"/>
  <c r="F1853" i="21"/>
  <c r="K2415" i="25" s="1"/>
  <c r="F2761" i="21"/>
  <c r="F2610" i="21"/>
  <c r="F2426" i="21"/>
  <c r="F894" i="21"/>
  <c r="F2656" i="21"/>
  <c r="F1459" i="21"/>
  <c r="F1772" i="21"/>
  <c r="K1644" i="25" s="1"/>
  <c r="F2288" i="21"/>
  <c r="F2485" i="21"/>
  <c r="F2844" i="21"/>
  <c r="K2254" i="25" s="1"/>
  <c r="F3190" i="21"/>
  <c r="F1423" i="21"/>
  <c r="K87" i="25" s="1"/>
  <c r="F2773" i="21"/>
  <c r="F2764" i="21"/>
  <c r="K351" i="25"/>
  <c r="F1483" i="21"/>
  <c r="K574" i="25" s="1"/>
  <c r="F2298" i="21"/>
  <c r="F126" i="21"/>
  <c r="F219" i="21"/>
  <c r="F879" i="21"/>
  <c r="F1255" i="21"/>
  <c r="F1244" i="21"/>
  <c r="F319" i="21"/>
  <c r="K1433" i="25" s="1"/>
  <c r="F603" i="21"/>
  <c r="K1370" i="25" s="1"/>
  <c r="F1115" i="21"/>
  <c r="F2812" i="21"/>
  <c r="F2626" i="21"/>
  <c r="F447" i="21"/>
  <c r="K2071" i="25" s="1"/>
  <c r="F707" i="21"/>
  <c r="K622" i="25" s="1"/>
  <c r="F1293" i="21"/>
  <c r="K1640" i="25" s="1"/>
  <c r="F1509" i="21"/>
  <c r="F2024" i="21"/>
  <c r="K1998" i="25" s="1"/>
  <c r="F2367" i="21"/>
  <c r="F2260" i="21"/>
  <c r="K1832" i="25" s="1"/>
  <c r="F2560" i="21"/>
  <c r="F2780" i="21"/>
  <c r="F2873" i="21"/>
  <c r="F166" i="21"/>
  <c r="F1321" i="21"/>
  <c r="F776" i="21"/>
  <c r="F720" i="21"/>
  <c r="F1779" i="21"/>
  <c r="F1043" i="21"/>
  <c r="K1498" i="25" s="1"/>
  <c r="F764" i="21"/>
  <c r="F2040" i="21"/>
  <c r="K1635" i="25" s="1"/>
  <c r="F2528" i="21"/>
  <c r="K2311" i="25" s="1"/>
  <c r="F3219" i="21"/>
  <c r="F16" i="21"/>
  <c r="K1572" i="25" s="1"/>
  <c r="F615" i="21"/>
  <c r="K2004" i="25" s="1"/>
  <c r="F1411" i="21"/>
  <c r="F1869" i="21"/>
  <c r="F2250" i="21"/>
  <c r="F689" i="21"/>
  <c r="F1589" i="21"/>
  <c r="F1964" i="21"/>
  <c r="F2353" i="21"/>
  <c r="F2738" i="21"/>
  <c r="F152" i="21"/>
  <c r="K478" i="25" s="1"/>
  <c r="F1751" i="21"/>
  <c r="F2388" i="21"/>
  <c r="F2682" i="21"/>
  <c r="F2826" i="21"/>
  <c r="F1635" i="21"/>
  <c r="K53" i="25" s="1"/>
  <c r="F2658" i="21"/>
  <c r="F3245" i="21"/>
  <c r="F2553" i="21"/>
  <c r="F2709" i="21"/>
  <c r="K575" i="25"/>
  <c r="K469" i="25"/>
  <c r="K556" i="25"/>
  <c r="F712" i="21"/>
  <c r="K2263" i="25" s="1"/>
  <c r="F1096" i="21"/>
  <c r="K1227" i="25" s="1"/>
  <c r="F231" i="21"/>
  <c r="K1724" i="25" s="1"/>
  <c r="F1415" i="21"/>
  <c r="F1508" i="21"/>
  <c r="F1887" i="21"/>
  <c r="F547" i="21"/>
  <c r="K1129" i="25" s="1"/>
  <c r="F1356" i="21"/>
  <c r="F2256" i="21"/>
  <c r="K467" i="25" s="1"/>
  <c r="F2645" i="21"/>
  <c r="F226" i="21"/>
  <c r="K1534" i="25" s="1"/>
  <c r="F861" i="21"/>
  <c r="F1549" i="21"/>
  <c r="F2702" i="21"/>
  <c r="F2649" i="21"/>
  <c r="F2888" i="21"/>
  <c r="F3154" i="21"/>
  <c r="F1967" i="21"/>
  <c r="F1759" i="21"/>
  <c r="F1737" i="21"/>
  <c r="F2473" i="21"/>
  <c r="F3224" i="21"/>
  <c r="F248" i="21"/>
  <c r="K1953" i="25" s="1"/>
  <c r="F2254" i="21"/>
  <c r="F2064" i="21"/>
  <c r="K1236" i="25" s="1"/>
  <c r="F2252" i="21"/>
  <c r="F1744" i="21"/>
  <c r="F2390" i="21"/>
  <c r="F3091" i="21"/>
  <c r="F1952" i="21"/>
  <c r="F2028" i="21"/>
  <c r="K1789" i="25" s="1"/>
  <c r="F303" i="21"/>
  <c r="K1815" i="25" s="1"/>
  <c r="F1205" i="21"/>
  <c r="F2143" i="21"/>
  <c r="K1466" i="25" s="1"/>
  <c r="F2810" i="21"/>
  <c r="F2734" i="21"/>
  <c r="K2401" i="25" s="1"/>
  <c r="F2942" i="21"/>
  <c r="K2269" i="25" s="1"/>
  <c r="F3139" i="21"/>
  <c r="F2530" i="21"/>
  <c r="K2351" i="25" s="1"/>
  <c r="F2701" i="21"/>
  <c r="F1649" i="21"/>
  <c r="K1759" i="25" s="1"/>
  <c r="F2818" i="21"/>
  <c r="F2762" i="21"/>
  <c r="K495" i="25"/>
  <c r="K492" i="25"/>
  <c r="K12" i="25"/>
  <c r="K539" i="25"/>
  <c r="K339" i="25"/>
  <c r="K131" i="25"/>
  <c r="K59" i="25"/>
  <c r="K2403" i="25"/>
  <c r="F1623" i="21"/>
  <c r="F1809" i="21"/>
  <c r="F1559" i="21"/>
  <c r="F222" i="21"/>
  <c r="K531" i="25" s="1"/>
  <c r="F1624" i="21"/>
  <c r="F1601" i="21"/>
  <c r="K311" i="25" s="1"/>
  <c r="F1903" i="21"/>
  <c r="K453" i="25" s="1"/>
  <c r="F2771" i="21"/>
  <c r="K373" i="25" s="1"/>
  <c r="F1035" i="21"/>
  <c r="F274" i="21"/>
  <c r="K1333" i="25" s="1"/>
  <c r="F1740" i="21"/>
  <c r="F1121" i="21"/>
  <c r="K1505" i="25" s="1"/>
  <c r="F2460" i="21"/>
  <c r="F426" i="21"/>
  <c r="K1379" i="25" s="1"/>
  <c r="F1712" i="21"/>
  <c r="F2433" i="21"/>
  <c r="F2392" i="21"/>
  <c r="F3225" i="21"/>
  <c r="F632" i="21"/>
  <c r="K1749" i="25" s="1"/>
  <c r="F2789" i="21"/>
  <c r="F3011" i="21"/>
  <c r="F70" i="21"/>
  <c r="K47" i="25" s="1"/>
  <c r="F208" i="21"/>
  <c r="F340" i="21"/>
  <c r="K1459" i="25" s="1"/>
  <c r="F939" i="21"/>
  <c r="F1176" i="21"/>
  <c r="F2594" i="21"/>
  <c r="K277" i="25" s="1"/>
  <c r="F1900" i="21"/>
  <c r="F2724" i="21"/>
  <c r="F1984" i="21"/>
  <c r="K1994" i="25" s="1"/>
  <c r="F410" i="21"/>
  <c r="K465" i="25" s="1"/>
  <c r="F1460" i="21"/>
  <c r="F2048" i="21"/>
  <c r="K2082" i="25" s="1"/>
  <c r="F2514" i="21"/>
  <c r="F2757" i="21"/>
  <c r="F3228" i="21"/>
  <c r="F2690" i="21"/>
  <c r="K461" i="25"/>
  <c r="K349" i="25"/>
  <c r="K141" i="25"/>
  <c r="K2349" i="25"/>
  <c r="K452" i="25"/>
  <c r="K563" i="25"/>
  <c r="K490" i="25"/>
  <c r="K434" i="25"/>
  <c r="K378" i="25"/>
  <c r="K354" i="25"/>
  <c r="K58" i="25"/>
  <c r="F202" i="21"/>
  <c r="F59" i="21"/>
  <c r="F64" i="21"/>
  <c r="F907" i="21"/>
  <c r="F829" i="21"/>
  <c r="F1669" i="21"/>
  <c r="F91" i="21"/>
  <c r="K307" i="25" s="1"/>
  <c r="F295" i="21"/>
  <c r="K1461" i="25" s="1"/>
  <c r="F1340" i="21"/>
  <c r="F992" i="21"/>
  <c r="F1388" i="21"/>
  <c r="F2570" i="21"/>
  <c r="F1014" i="21"/>
  <c r="K1841" i="25" s="1"/>
  <c r="F1451" i="21"/>
  <c r="F2258" i="21"/>
  <c r="K474" i="25" s="1"/>
  <c r="F2688" i="21"/>
  <c r="F2730" i="21"/>
  <c r="F881" i="21"/>
  <c r="F2650" i="21"/>
  <c r="F2805" i="21"/>
  <c r="F2876" i="21"/>
  <c r="F275" i="21"/>
  <c r="K1625" i="25" s="1"/>
  <c r="F160" i="21"/>
  <c r="F1573" i="21"/>
  <c r="K2267" i="25" s="1"/>
  <c r="F1961" i="21"/>
  <c r="F2344" i="21"/>
  <c r="F2979" i="21"/>
  <c r="F134" i="21"/>
  <c r="F1576" i="21"/>
  <c r="F1916" i="21"/>
  <c r="K260" i="25" s="1"/>
  <c r="F2637" i="21"/>
  <c r="F2698" i="21"/>
  <c r="K347" i="25" s="1"/>
  <c r="F2016" i="21"/>
  <c r="F2315" i="21"/>
  <c r="F200" i="21"/>
  <c r="F2180" i="21"/>
  <c r="K1552" i="25" s="1"/>
  <c r="F2617" i="21"/>
  <c r="F2504" i="21"/>
  <c r="F2573" i="21"/>
  <c r="F2678" i="21"/>
  <c r="F3229" i="21"/>
  <c r="F2618" i="21"/>
  <c r="K2374" i="25" s="1"/>
  <c r="F3243" i="21"/>
  <c r="K468" i="25"/>
  <c r="K396" i="25"/>
  <c r="K308" i="25"/>
  <c r="K611" i="25"/>
  <c r="K577" i="25"/>
  <c r="K561" i="25"/>
  <c r="K401" i="25"/>
  <c r="K377" i="25"/>
  <c r="K353" i="25"/>
  <c r="K337" i="25"/>
  <c r="K33" i="25"/>
  <c r="K2353" i="25"/>
  <c r="F871" i="21"/>
  <c r="F1181" i="21"/>
  <c r="F2486" i="21"/>
  <c r="F550" i="21"/>
  <c r="K1647" i="25" s="1"/>
  <c r="F532" i="21"/>
  <c r="K1651" i="25" s="1"/>
  <c r="F956" i="21"/>
  <c r="F631" i="21"/>
  <c r="K1620" i="25" s="1"/>
  <c r="F2212" i="21"/>
  <c r="K209" i="25" s="1"/>
  <c r="F3192" i="21"/>
  <c r="F2963" i="21"/>
  <c r="F1579" i="21"/>
  <c r="K2179" i="25" s="1"/>
  <c r="F2428" i="21"/>
  <c r="F2640" i="21"/>
  <c r="F36" i="21"/>
  <c r="K1539" i="25" s="1"/>
  <c r="F607" i="21"/>
  <c r="K1608" i="25" s="1"/>
  <c r="F298" i="21"/>
  <c r="K1698" i="25" s="1"/>
  <c r="F278" i="21"/>
  <c r="F1608" i="21"/>
  <c r="F2380" i="21"/>
  <c r="F854" i="21"/>
  <c r="K140" i="25" s="1"/>
  <c r="F1705" i="21"/>
  <c r="K367" i="25" s="1"/>
  <c r="F2522" i="21"/>
  <c r="F3123" i="21"/>
  <c r="F74" i="21"/>
  <c r="F1523" i="21"/>
  <c r="F1789" i="21"/>
  <c r="F1585" i="21"/>
  <c r="K1256" i="25" s="1"/>
  <c r="F965" i="21"/>
  <c r="K1141" i="25" s="1"/>
  <c r="F1383" i="21"/>
  <c r="K1937" i="25" s="1"/>
  <c r="F2292" i="21"/>
  <c r="K1995" i="25" s="1"/>
  <c r="F2788" i="21"/>
  <c r="K412" i="25" s="1"/>
  <c r="F2814" i="21"/>
  <c r="K393" i="25" s="1"/>
  <c r="F3249" i="21"/>
  <c r="K2234" i="25" s="1"/>
  <c r="F2915" i="21"/>
  <c r="K423" i="25"/>
  <c r="K383" i="25"/>
  <c r="K629" i="25"/>
  <c r="K413" i="25"/>
  <c r="K484" i="25"/>
  <c r="K180" i="25"/>
  <c r="K60" i="25"/>
  <c r="K36" i="25"/>
  <c r="K2380" i="25"/>
  <c r="K595" i="25"/>
  <c r="K600" i="25"/>
  <c r="K560" i="25"/>
  <c r="K520" i="25"/>
  <c r="K496" i="25"/>
  <c r="K392" i="25"/>
  <c r="K352" i="25"/>
  <c r="K256" i="25"/>
  <c r="K216" i="25"/>
  <c r="K192" i="25"/>
  <c r="K88" i="25"/>
  <c r="K2416" i="25"/>
  <c r="K2400" i="25"/>
  <c r="K2352" i="25"/>
  <c r="K2272" i="25"/>
  <c r="F1519" i="21"/>
  <c r="K77" i="25" s="1"/>
  <c r="F1260" i="21"/>
  <c r="F56" i="21"/>
  <c r="F1625" i="21"/>
  <c r="K61" i="25" s="1"/>
  <c r="F911" i="21"/>
  <c r="F2581" i="21"/>
  <c r="F1793" i="21"/>
  <c r="K1103" i="25" s="1"/>
  <c r="F2020" i="21"/>
  <c r="K1512" i="25" s="1"/>
  <c r="F192" i="21"/>
  <c r="F3036" i="21"/>
  <c r="K541" i="25" s="1"/>
  <c r="F142" i="21"/>
  <c r="F175" i="21"/>
  <c r="F685" i="21"/>
  <c r="F1584" i="21"/>
  <c r="F2652" i="21"/>
  <c r="F2665" i="21"/>
  <c r="F563" i="21"/>
  <c r="K2096" i="25" s="1"/>
  <c r="F1760" i="21"/>
  <c r="F2394" i="21"/>
  <c r="F399" i="21"/>
  <c r="F198" i="21"/>
  <c r="K514" i="25" s="1"/>
  <c r="F1561" i="21"/>
  <c r="F1821" i="21"/>
  <c r="F2574" i="21"/>
  <c r="K2357" i="25" s="1"/>
  <c r="F2490" i="21"/>
  <c r="F2874" i="21"/>
  <c r="F866" i="21"/>
  <c r="F2718" i="21"/>
  <c r="F2828" i="21"/>
  <c r="F2300" i="21"/>
  <c r="F2706" i="21"/>
  <c r="K204" i="25" s="1"/>
  <c r="F1345" i="21"/>
  <c r="K1908" i="25" s="1"/>
  <c r="F2670" i="21"/>
  <c r="K194" i="25" s="1"/>
  <c r="K567" i="25"/>
  <c r="K431" i="25"/>
  <c r="K422" i="25"/>
  <c r="K278" i="25"/>
  <c r="K2310" i="25"/>
  <c r="K2294" i="25"/>
  <c r="K2291" i="25"/>
  <c r="K530" i="25"/>
  <c r="K2298" i="25"/>
  <c r="K2290" i="25"/>
  <c r="K164" i="25"/>
  <c r="K403" i="25"/>
  <c r="K235" i="25"/>
  <c r="K67" i="25"/>
  <c r="K146" i="25"/>
  <c r="K2346" i="25"/>
  <c r="K633" i="25"/>
  <c r="K625" i="25"/>
  <c r="K521" i="25"/>
  <c r="K385" i="25"/>
  <c r="K329" i="25"/>
  <c r="K273" i="25"/>
  <c r="K265" i="25"/>
  <c r="K225" i="25"/>
  <c r="K2409" i="25"/>
  <c r="K2393" i="25"/>
  <c r="K2345" i="25"/>
  <c r="K404" i="25"/>
  <c r="K2404" i="25"/>
  <c r="K275" i="25"/>
  <c r="K203" i="25"/>
  <c r="K123" i="25"/>
  <c r="K298" i="25"/>
  <c r="K114" i="25"/>
  <c r="K2362" i="25"/>
  <c r="K632" i="25"/>
  <c r="K592" i="25"/>
  <c r="K568" i="25"/>
  <c r="K528" i="25"/>
  <c r="K488" i="25"/>
  <c r="K480" i="25"/>
  <c r="K424" i="25"/>
  <c r="K408" i="25"/>
  <c r="K32" i="25"/>
  <c r="K8" i="25"/>
  <c r="K2368" i="25"/>
  <c r="K68" i="25"/>
  <c r="K163" i="25"/>
  <c r="K535" i="25"/>
  <c r="K527" i="25"/>
  <c r="K455" i="25"/>
  <c r="K279" i="25"/>
  <c r="K31" i="25"/>
  <c r="K2335" i="25"/>
  <c r="K2279" i="25"/>
  <c r="F68" i="21"/>
  <c r="F1001" i="21"/>
  <c r="F929" i="21"/>
  <c r="K609" i="25" s="1"/>
  <c r="F1643" i="21"/>
  <c r="K174" i="25" s="1"/>
  <c r="F922" i="21"/>
  <c r="K1307" i="25" s="1"/>
  <c r="F104" i="21"/>
  <c r="F107" i="21"/>
  <c r="K293" i="25" s="1"/>
  <c r="F80" i="21"/>
  <c r="F700" i="21"/>
  <c r="F851" i="21"/>
  <c r="F1226" i="21"/>
  <c r="F176" i="21"/>
  <c r="F898" i="21"/>
  <c r="F1048" i="21"/>
  <c r="K2371" i="25" s="1"/>
  <c r="F128" i="21"/>
  <c r="F32" i="21"/>
  <c r="F392" i="21"/>
  <c r="F885" i="21"/>
  <c r="K2321" i="25" s="1"/>
  <c r="F620" i="21"/>
  <c r="K1267" i="25" s="1"/>
  <c r="F387" i="21"/>
  <c r="K1586" i="25" s="1"/>
  <c r="F526" i="21"/>
  <c r="F191" i="21"/>
  <c r="F95" i="21"/>
  <c r="F1020" i="21"/>
  <c r="K2016" i="25" s="1"/>
  <c r="F875" i="21"/>
  <c r="K2313" i="25" s="1"/>
  <c r="F1418" i="21"/>
  <c r="K134" i="25" s="1"/>
  <c r="F1842" i="21"/>
  <c r="F943" i="21"/>
  <c r="K1206" i="25" s="1"/>
  <c r="F882" i="21"/>
  <c r="F2255" i="21"/>
  <c r="F2225" i="21"/>
  <c r="K1991" i="25" s="1"/>
  <c r="F2478" i="21"/>
  <c r="K98" i="25" s="1"/>
  <c r="F3111" i="21"/>
  <c r="K2297" i="25" s="1"/>
  <c r="F1220" i="21"/>
  <c r="F1928" i="21"/>
  <c r="K2275" i="25" s="1"/>
  <c r="F3113" i="21"/>
  <c r="K2276" i="25" s="1"/>
  <c r="F1777" i="21"/>
  <c r="F1374" i="21"/>
  <c r="K1687" i="25" s="1"/>
  <c r="F1390" i="21"/>
  <c r="F1546" i="21"/>
  <c r="K1957" i="25" s="1"/>
  <c r="F1725" i="21"/>
  <c r="F1910" i="21"/>
  <c r="K1622" i="25" s="1"/>
  <c r="F2615" i="21"/>
  <c r="F2694" i="21"/>
  <c r="K201" i="25" s="1"/>
  <c r="F2703" i="21"/>
  <c r="F3095" i="21"/>
  <c r="K361" i="25" s="1"/>
  <c r="F3142" i="21"/>
  <c r="F1262" i="21"/>
  <c r="F2708" i="21"/>
  <c r="F899" i="21"/>
  <c r="F1762" i="21"/>
  <c r="K1850" i="25" s="1"/>
  <c r="F2951" i="21"/>
  <c r="F921" i="21"/>
  <c r="F1607" i="21"/>
  <c r="K313" i="25" s="1"/>
  <c r="F1714" i="21"/>
  <c r="F1932" i="21"/>
  <c r="F2446" i="21"/>
  <c r="F2455" i="21"/>
  <c r="F2502" i="21"/>
  <c r="F2335" i="21"/>
  <c r="K2195" i="25" s="1"/>
  <c r="F2597" i="21"/>
  <c r="K446" i="25" s="1"/>
  <c r="F2342" i="21"/>
  <c r="F3183" i="21"/>
  <c r="K536" i="25"/>
  <c r="F423" i="21"/>
  <c r="F408" i="21"/>
  <c r="F1028" i="21"/>
  <c r="K1209" i="25" s="1"/>
  <c r="F1745" i="21"/>
  <c r="F96" i="21"/>
  <c r="F874" i="21"/>
  <c r="F815" i="21"/>
  <c r="K2054" i="25" s="1"/>
  <c r="F968" i="21"/>
  <c r="K184" i="25" s="1"/>
  <c r="F52" i="21"/>
  <c r="F120" i="21"/>
  <c r="F833" i="21"/>
  <c r="F765" i="21"/>
  <c r="F926" i="21"/>
  <c r="F163" i="21"/>
  <c r="F996" i="21"/>
  <c r="F164" i="21"/>
  <c r="F659" i="21"/>
  <c r="K1476" i="25" s="1"/>
  <c r="F890" i="21"/>
  <c r="K2328" i="25" s="1"/>
  <c r="F44" i="21"/>
  <c r="F1450" i="21"/>
  <c r="F1029" i="21"/>
  <c r="K1547" i="25" s="1"/>
  <c r="F1198" i="21"/>
  <c r="K372" i="25" s="1"/>
  <c r="F1835" i="21"/>
  <c r="K185" i="25" s="1"/>
  <c r="F1939" i="21"/>
  <c r="K2344" i="25" s="1"/>
  <c r="F1954" i="21"/>
  <c r="F2351" i="21"/>
  <c r="K1714" i="25" s="1"/>
  <c r="F2813" i="21"/>
  <c r="K400" i="25" s="1"/>
  <c r="F1955" i="21"/>
  <c r="F2221" i="21"/>
  <c r="F2606" i="21"/>
  <c r="K2410" i="25" s="1"/>
  <c r="F2558" i="21"/>
  <c r="F2887" i="21"/>
  <c r="F1338" i="21"/>
  <c r="K288" i="25" s="1"/>
  <c r="F1406" i="21"/>
  <c r="K2332" i="25" s="1"/>
  <c r="F1366" i="21"/>
  <c r="F2305" i="21"/>
  <c r="K1765" i="25" s="1"/>
  <c r="F1566" i="21"/>
  <c r="K1128" i="25" s="1"/>
  <c r="F2454" i="21"/>
  <c r="K100" i="25" s="1"/>
  <c r="F2919" i="21"/>
  <c r="F1511" i="21"/>
  <c r="F1942" i="21"/>
  <c r="K2343" i="25" s="1"/>
  <c r="F2242" i="21"/>
  <c r="F2356" i="21"/>
  <c r="F2499" i="21"/>
  <c r="F3206" i="21"/>
  <c r="K1936" i="25" s="1"/>
  <c r="F1514" i="21"/>
  <c r="K247" i="25" s="1"/>
  <c r="F2526" i="21"/>
  <c r="F961" i="21"/>
  <c r="K1597" i="25" s="1"/>
  <c r="F1246" i="21"/>
  <c r="F2879" i="21"/>
  <c r="F3062" i="21"/>
  <c r="F3152" i="21"/>
  <c r="F1101" i="21"/>
  <c r="K1960" i="25" s="1"/>
  <c r="F942" i="21"/>
  <c r="F1186" i="21"/>
  <c r="K437" i="25" s="1"/>
  <c r="F1478" i="21"/>
  <c r="K1757" i="25" s="1"/>
  <c r="F2015" i="21"/>
  <c r="K1506" i="25" s="1"/>
  <c r="F2237" i="21"/>
  <c r="K335" i="25" s="1"/>
  <c r="F2836" i="21"/>
  <c r="F2988" i="21"/>
  <c r="F1609" i="21"/>
  <c r="K244" i="25" s="1"/>
  <c r="F2383" i="21"/>
  <c r="F3114" i="21"/>
  <c r="K243" i="25"/>
  <c r="F83" i="21"/>
  <c r="F151" i="21"/>
  <c r="F914" i="21"/>
  <c r="F1248" i="21"/>
  <c r="F127" i="21"/>
  <c r="F156" i="21"/>
  <c r="F675" i="21"/>
  <c r="F927" i="21"/>
  <c r="K289" i="25" s="1"/>
  <c r="F873" i="21"/>
  <c r="K2312" i="25" s="1"/>
  <c r="F148" i="21"/>
  <c r="F949" i="21"/>
  <c r="F830" i="21"/>
  <c r="K299" i="25" s="1"/>
  <c r="F28" i="21"/>
  <c r="F611" i="21"/>
  <c r="K1775" i="25" s="1"/>
  <c r="F132" i="21"/>
  <c r="K86" i="25" s="1"/>
  <c r="F1084" i="21"/>
  <c r="F1224" i="21"/>
  <c r="F1933" i="21"/>
  <c r="F1064" i="21"/>
  <c r="K2018" i="25" s="1"/>
  <c r="F1339" i="21"/>
  <c r="K270" i="25" s="1"/>
  <c r="F1681" i="21"/>
  <c r="K160" i="25" s="1"/>
  <c r="F3143" i="21"/>
  <c r="F2686" i="21"/>
  <c r="F1291" i="21"/>
  <c r="K1560" i="25" s="1"/>
  <c r="F1713" i="21"/>
  <c r="K238" i="25" s="1"/>
  <c r="F1315" i="21"/>
  <c r="K2211" i="25" s="1"/>
  <c r="F1966" i="21"/>
  <c r="F1437" i="21"/>
  <c r="K2305" i="25" s="1"/>
  <c r="F1410" i="21"/>
  <c r="F1890" i="21"/>
  <c r="F1718" i="21"/>
  <c r="K1139" i="25" s="1"/>
  <c r="F3023" i="21"/>
  <c r="F2580" i="21"/>
  <c r="F3218" i="21"/>
  <c r="F3098" i="21"/>
  <c r="F1295" i="21"/>
  <c r="K1592" i="25" s="1"/>
  <c r="F1950" i="21"/>
  <c r="F1545" i="21"/>
  <c r="K1956" i="25" s="1"/>
  <c r="F2614" i="21"/>
  <c r="F2868" i="21"/>
  <c r="F3166" i="21"/>
  <c r="K1730" i="25" s="1"/>
  <c r="F731" i="21"/>
  <c r="F1453" i="21"/>
  <c r="F1583" i="21"/>
  <c r="F2494" i="21"/>
  <c r="K96" i="25" s="1"/>
  <c r="F850" i="21"/>
  <c r="K489" i="25" s="1"/>
  <c r="F1438" i="21"/>
  <c r="F1218" i="21"/>
  <c r="F3078" i="21"/>
  <c r="F1846" i="21"/>
  <c r="K2385" i="25" s="1"/>
  <c r="F1850" i="21"/>
  <c r="F1893" i="21"/>
  <c r="F2361" i="21"/>
  <c r="F2483" i="21"/>
  <c r="F1350" i="21"/>
  <c r="K2359" i="25" s="1"/>
  <c r="F1307" i="21"/>
  <c r="K1972" i="25" s="1"/>
  <c r="F1746" i="21"/>
  <c r="F2287" i="21"/>
  <c r="K271" i="25"/>
  <c r="K550" i="25"/>
  <c r="K310" i="25"/>
  <c r="K286" i="25"/>
  <c r="K206" i="25"/>
  <c r="K2350" i="25"/>
  <c r="F188" i="21"/>
  <c r="K510" i="25" s="1"/>
  <c r="F1214" i="21"/>
  <c r="F1717" i="21"/>
  <c r="F196" i="21"/>
  <c r="F723" i="21"/>
  <c r="K2286" i="25" s="1"/>
  <c r="F825" i="21"/>
  <c r="K267" i="25" s="1"/>
  <c r="F980" i="21"/>
  <c r="K1504" i="25" s="1"/>
  <c r="F1128" i="21"/>
  <c r="F212" i="21"/>
  <c r="F555" i="21"/>
  <c r="K1708" i="25" s="1"/>
  <c r="F853" i="21"/>
  <c r="K83" i="25" s="1"/>
  <c r="F976" i="21"/>
  <c r="F1521" i="21"/>
  <c r="F1060" i="21"/>
  <c r="F918" i="21"/>
  <c r="F136" i="21"/>
  <c r="F538" i="21"/>
  <c r="K1853" i="25" s="1"/>
  <c r="F863" i="21"/>
  <c r="F180" i="21"/>
  <c r="K161" i="25" s="1"/>
  <c r="F846" i="21"/>
  <c r="F1256" i="21"/>
  <c r="F1125" i="21"/>
  <c r="K2252" i="25" s="1"/>
  <c r="F763" i="21"/>
  <c r="K2342" i="25" s="1"/>
  <c r="F1130" i="21"/>
  <c r="F1469" i="21"/>
  <c r="K295" i="25" s="1"/>
  <c r="F1871" i="21"/>
  <c r="F1421" i="21"/>
  <c r="K136" i="25" s="1"/>
  <c r="F1753" i="21"/>
  <c r="F2243" i="21"/>
  <c r="F2964" i="21"/>
  <c r="F1287" i="21"/>
  <c r="K1133" i="25" s="1"/>
  <c r="F1613" i="21"/>
  <c r="F1770" i="21"/>
  <c r="K584" i="25" s="1"/>
  <c r="F2253" i="21"/>
  <c r="K459" i="25" s="1"/>
  <c r="F2248" i="21"/>
  <c r="F2173" i="21"/>
  <c r="K1544" i="25" s="1"/>
  <c r="F2672" i="21"/>
  <c r="K350" i="25" s="1"/>
  <c r="F2500" i="21"/>
  <c r="F1465" i="21"/>
  <c r="F1574" i="21"/>
  <c r="F1889" i="21"/>
  <c r="K27" i="25" s="1"/>
  <c r="F2045" i="21"/>
  <c r="K1624" i="25" s="1"/>
  <c r="F2740" i="21"/>
  <c r="F2619" i="21"/>
  <c r="F1188" i="21"/>
  <c r="K364" i="25" s="1"/>
  <c r="F1417" i="21"/>
  <c r="F1610" i="21"/>
  <c r="K315" i="25" s="1"/>
  <c r="F1683" i="21"/>
  <c r="F1251" i="21"/>
  <c r="F1442" i="21"/>
  <c r="F1698" i="21"/>
  <c r="K1212" i="25" s="1"/>
  <c r="F1729" i="21"/>
  <c r="K1353" i="25" s="1"/>
  <c r="F2404" i="21"/>
  <c r="F2548" i="21"/>
  <c r="F3144" i="21"/>
  <c r="F1940" i="21"/>
  <c r="F1913" i="21"/>
  <c r="K301" i="25" s="1"/>
  <c r="F1813" i="21"/>
  <c r="F2168" i="21"/>
  <c r="K1934" i="25" s="1"/>
  <c r="F2933" i="21"/>
  <c r="F1769" i="21"/>
  <c r="F1534" i="21"/>
  <c r="K150" i="25" s="1"/>
  <c r="F3136" i="21"/>
  <c r="K7" i="25"/>
  <c r="K613" i="25"/>
  <c r="K389" i="25"/>
  <c r="K133" i="25"/>
  <c r="K85" i="25"/>
  <c r="K2277" i="25"/>
  <c r="F51" i="21"/>
  <c r="F705" i="21"/>
  <c r="F143" i="21"/>
  <c r="K470" i="25" s="1"/>
  <c r="F948" i="21"/>
  <c r="K548" i="25" s="1"/>
  <c r="F72" i="21"/>
  <c r="F732" i="21"/>
  <c r="K2307" i="25" s="1"/>
  <c r="F859" i="21"/>
  <c r="F100" i="21"/>
  <c r="F328" i="21"/>
  <c r="K2064" i="25" s="1"/>
  <c r="F988" i="21"/>
  <c r="F296" i="21"/>
  <c r="F172" i="21"/>
  <c r="F592" i="21"/>
  <c r="K1838" i="25" s="1"/>
  <c r="F883" i="21"/>
  <c r="K2348" i="25" s="1"/>
  <c r="F184" i="21"/>
  <c r="K507" i="25" s="1"/>
  <c r="F144" i="21"/>
  <c r="F667" i="21"/>
  <c r="K1298" i="25" s="1"/>
  <c r="F724" i="21"/>
  <c r="K2288" i="25" s="1"/>
  <c r="F938" i="21"/>
  <c r="F691" i="21"/>
  <c r="K616" i="25" s="1"/>
  <c r="F347" i="21"/>
  <c r="K2247" i="25" s="1"/>
  <c r="F887" i="21"/>
  <c r="F1008" i="21"/>
  <c r="K1443" i="25" s="1"/>
  <c r="F889" i="21"/>
  <c r="F1611" i="21"/>
  <c r="K242" i="25" s="1"/>
  <c r="F2150" i="21"/>
  <c r="K614" i="25" s="1"/>
  <c r="F2991" i="21"/>
  <c r="F1597" i="21"/>
  <c r="K2306" i="25" s="1"/>
  <c r="F2491" i="21"/>
  <c r="F2393" i="21"/>
  <c r="F2452" i="21"/>
  <c r="F3156" i="21"/>
  <c r="F1470" i="21"/>
  <c r="F1402" i="21"/>
  <c r="F1614" i="21"/>
  <c r="K316" i="25" s="1"/>
  <c r="F1671" i="21"/>
  <c r="K64" i="25" s="1"/>
  <c r="F1733" i="21"/>
  <c r="K2228" i="25" s="1"/>
  <c r="F1947" i="21"/>
  <c r="F2310" i="21"/>
  <c r="F1238" i="21"/>
  <c r="F1673" i="21"/>
  <c r="F1987" i="21"/>
  <c r="K187" i="25" s="1"/>
  <c r="F2131" i="21"/>
  <c r="K1316" i="25" s="1"/>
  <c r="F3088" i="21"/>
  <c r="K444" i="25" s="1"/>
  <c r="F2681" i="21"/>
  <c r="F2659" i="21"/>
  <c r="K2361" i="25" s="1"/>
  <c r="F2475" i="21"/>
  <c r="F3103" i="21"/>
  <c r="F1171" i="21"/>
  <c r="K330" i="25" s="1"/>
  <c r="F2151" i="21"/>
  <c r="K1617" i="25" s="1"/>
  <c r="F2544" i="21"/>
  <c r="F3096" i="21"/>
  <c r="F3159" i="21"/>
  <c r="F1174" i="21"/>
  <c r="K331" i="25" s="1"/>
  <c r="F1441" i="21"/>
  <c r="F2011" i="21"/>
  <c r="K1348" i="25" s="1"/>
  <c r="F3081" i="21"/>
  <c r="F3033" i="21"/>
  <c r="F1172" i="21"/>
  <c r="F2596" i="21"/>
  <c r="F3230" i="21"/>
  <c r="K79" i="25" s="1"/>
  <c r="F3153" i="21"/>
  <c r="F3135" i="21"/>
  <c r="F3174" i="21"/>
  <c r="K1599" i="25" s="1"/>
  <c r="K615" i="25"/>
  <c r="K612" i="25"/>
  <c r="K460" i="25"/>
  <c r="K220" i="25"/>
  <c r="K156" i="25"/>
  <c r="K92" i="25"/>
  <c r="K84" i="25"/>
  <c r="K2396" i="25"/>
  <c r="K2324" i="25"/>
  <c r="K2260" i="25"/>
  <c r="F75" i="21"/>
  <c r="K486" i="25" s="1"/>
  <c r="F841" i="21"/>
  <c r="K325" i="25" s="1"/>
  <c r="F1053" i="21"/>
  <c r="K2366" i="25" s="1"/>
  <c r="F1112" i="21"/>
  <c r="F207" i="21"/>
  <c r="F424" i="21"/>
  <c r="K2113" i="25" s="1"/>
  <c r="F843" i="21"/>
  <c r="F204" i="21"/>
  <c r="F71" i="21"/>
  <c r="F388" i="21"/>
  <c r="F1040" i="21"/>
  <c r="F60" i="21"/>
  <c r="K22" i="25" s="1"/>
  <c r="F822" i="21"/>
  <c r="K2250" i="25" s="1"/>
  <c r="F827" i="21"/>
  <c r="K263" i="25" s="1"/>
  <c r="F752" i="21"/>
  <c r="K2074" i="25" s="1"/>
  <c r="F826" i="21"/>
  <c r="F823" i="21"/>
  <c r="K1732" i="25" s="1"/>
  <c r="F985" i="21"/>
  <c r="F1000" i="21"/>
  <c r="F27" i="21"/>
  <c r="F834" i="21"/>
  <c r="K319" i="25" s="1"/>
  <c r="F930" i="21"/>
  <c r="K626" i="25" s="1"/>
  <c r="F1045" i="21"/>
  <c r="F1323" i="21"/>
  <c r="K1138" i="25" s="1"/>
  <c r="F1985" i="21"/>
  <c r="F813" i="21"/>
  <c r="K1811" i="25" s="1"/>
  <c r="F1902" i="21"/>
  <c r="F3092" i="21"/>
  <c r="K441" i="25" s="1"/>
  <c r="F842" i="21"/>
  <c r="F1319" i="21"/>
  <c r="K236" i="25" s="1"/>
  <c r="F1386" i="21"/>
  <c r="F2613" i="21"/>
  <c r="K2377" i="25" s="1"/>
  <c r="F2622" i="21"/>
  <c r="F2516" i="21"/>
  <c r="F3214" i="21"/>
  <c r="K1171" i="25" s="1"/>
  <c r="F1180" i="21"/>
  <c r="K440" i="25" s="1"/>
  <c r="F1826" i="21"/>
  <c r="F1501" i="21"/>
  <c r="F2044" i="21"/>
  <c r="K1252" i="25" s="1"/>
  <c r="F2246" i="21"/>
  <c r="F2210" i="21"/>
  <c r="K107" i="25" s="1"/>
  <c r="F2301" i="21"/>
  <c r="K2129" i="25" s="1"/>
  <c r="F2495" i="21"/>
  <c r="K125" i="25" s="1"/>
  <c r="F1446" i="21"/>
  <c r="K1224" i="25" s="1"/>
  <c r="F1578" i="21"/>
  <c r="K1875" i="25" s="1"/>
  <c r="F1943" i="21"/>
  <c r="F2927" i="21"/>
  <c r="F3162" i="21"/>
  <c r="F849" i="21"/>
  <c r="F1513" i="21"/>
  <c r="F733" i="21"/>
  <c r="F1227" i="21"/>
  <c r="F1206" i="21"/>
  <c r="F1765" i="21"/>
  <c r="F2195" i="21"/>
  <c r="K2015" i="25" s="1"/>
  <c r="F3086" i="21"/>
  <c r="F3129" i="21"/>
  <c r="F1283" i="21"/>
  <c r="K1999" i="25" s="1"/>
  <c r="F1766" i="21"/>
  <c r="F1858" i="21"/>
  <c r="F2861" i="21"/>
  <c r="F2566" i="21"/>
  <c r="F2662" i="21"/>
  <c r="F2956" i="21"/>
  <c r="F865" i="21"/>
  <c r="K581" i="25" s="1"/>
  <c r="F1187" i="21"/>
  <c r="K1866" i="25" s="1"/>
  <c r="F2726" i="21"/>
  <c r="K2402" i="25" s="1"/>
  <c r="F2003" i="21"/>
  <c r="K1672" i="25" s="1"/>
  <c r="F2822" i="21"/>
  <c r="F116" i="21"/>
  <c r="F686" i="21"/>
  <c r="F1080" i="21"/>
  <c r="F1429" i="21"/>
  <c r="K1715" i="25" s="1"/>
  <c r="F76" i="21"/>
  <c r="F216" i="21"/>
  <c r="F870" i="21"/>
  <c r="F858" i="21"/>
  <c r="F159" i="21"/>
  <c r="K481" i="25" s="1"/>
  <c r="F124" i="21"/>
  <c r="K456" i="25" s="1"/>
  <c r="F941" i="21"/>
  <c r="K572" i="25" s="1"/>
  <c r="F1052" i="21"/>
  <c r="K2367" i="25" s="1"/>
  <c r="F131" i="21"/>
  <c r="F761" i="21"/>
  <c r="K2336" i="25" s="1"/>
  <c r="F379" i="21"/>
  <c r="K1328" i="25" s="1"/>
  <c r="F984" i="21"/>
  <c r="F43" i="21"/>
  <c r="F877" i="21"/>
  <c r="F1646" i="21"/>
  <c r="K176" i="25" s="1"/>
  <c r="F674" i="21"/>
  <c r="K534" i="25" s="1"/>
  <c r="F560" i="21"/>
  <c r="K2153" i="25" s="1"/>
  <c r="F1382" i="21"/>
  <c r="K1491" i="25" s="1"/>
  <c r="F1012" i="21"/>
  <c r="K2021" i="25" s="1"/>
  <c r="F1311" i="21"/>
  <c r="K1738" i="25" s="1"/>
  <c r="F639" i="21"/>
  <c r="K1933" i="25" s="1"/>
  <c r="F579" i="21"/>
  <c r="K2057" i="25" s="1"/>
  <c r="F917" i="21"/>
  <c r="F862" i="21"/>
  <c r="K179" i="25" s="1"/>
  <c r="F1355" i="21"/>
  <c r="K2355" i="25" s="1"/>
  <c r="F1749" i="21"/>
  <c r="K44" i="25" s="1"/>
  <c r="F1867" i="21"/>
  <c r="F2121" i="21"/>
  <c r="F3079" i="21"/>
  <c r="K2388" i="25" s="1"/>
  <c r="F935" i="21"/>
  <c r="F1806" i="21"/>
  <c r="K1416" i="25" s="1"/>
  <c r="F2886" i="21"/>
  <c r="F2913" i="21"/>
  <c r="F3231" i="21"/>
  <c r="K144" i="25" s="1"/>
  <c r="F886" i="21"/>
  <c r="F2113" i="21"/>
  <c r="K2143" i="25" s="1"/>
  <c r="F1243" i="21"/>
  <c r="K418" i="25" s="1"/>
  <c r="F1870" i="21"/>
  <c r="F1882" i="21"/>
  <c r="K365" i="25" s="1"/>
  <c r="F1562" i="21"/>
  <c r="F1999" i="21"/>
  <c r="K1398" i="25" s="1"/>
  <c r="F2406" i="21"/>
  <c r="F2518" i="21"/>
  <c r="F3223" i="21"/>
  <c r="F725" i="21"/>
  <c r="K2300" i="25" s="1"/>
  <c r="F1953" i="21"/>
  <c r="F1563" i="21"/>
  <c r="F2515" i="21"/>
  <c r="F2476" i="21"/>
  <c r="F2676" i="21"/>
  <c r="F1403" i="21"/>
  <c r="F1216" i="21"/>
  <c r="F1575" i="21"/>
  <c r="K2261" i="25" s="1"/>
  <c r="F2838" i="21"/>
  <c r="F1781" i="21"/>
  <c r="K432" i="25" s="1"/>
  <c r="F1917" i="21"/>
  <c r="K261" i="25" s="1"/>
  <c r="F2214" i="21"/>
  <c r="K211" i="25" s="1"/>
  <c r="F3178" i="21"/>
  <c r="K1275" i="25" s="1"/>
  <c r="F857" i="21"/>
  <c r="F1327" i="21"/>
  <c r="K1335" i="25" s="1"/>
  <c r="F1618" i="21"/>
  <c r="F1531" i="21"/>
  <c r="F2141" i="21"/>
  <c r="K1852" i="25" s="1"/>
  <c r="F2321" i="21"/>
  <c r="K2202" i="25" s="1"/>
  <c r="F2438" i="21"/>
  <c r="K321" i="25" s="1"/>
  <c r="F3087" i="21"/>
  <c r="K445" i="25" s="1"/>
  <c r="F2845" i="21"/>
  <c r="K604" i="25" s="1"/>
  <c r="K555" i="25"/>
  <c r="K115" i="25"/>
  <c r="K2363" i="25"/>
  <c r="K2299" i="25"/>
  <c r="K546" i="25"/>
  <c r="K498" i="25"/>
  <c r="K458" i="25"/>
  <c r="K386" i="25"/>
  <c r="K290" i="25"/>
  <c r="K226" i="25"/>
  <c r="K162" i="25"/>
  <c r="K130" i="25"/>
  <c r="K42" i="25"/>
  <c r="K2314" i="25"/>
  <c r="F140" i="21"/>
  <c r="K466" i="25" s="1"/>
  <c r="F187" i="21"/>
  <c r="K508" i="25" s="1"/>
  <c r="F934" i="21"/>
  <c r="F838" i="21"/>
  <c r="K231" i="25" s="1"/>
  <c r="F280" i="21"/>
  <c r="F662" i="21"/>
  <c r="F919" i="21"/>
  <c r="F223" i="21"/>
  <c r="F256" i="21"/>
  <c r="F155" i="21"/>
  <c r="K479" i="25" s="1"/>
  <c r="F390" i="21"/>
  <c r="K1962" i="25" s="1"/>
  <c r="F224" i="21"/>
  <c r="F789" i="21"/>
  <c r="K2066" i="25" s="1"/>
  <c r="F708" i="21"/>
  <c r="F171" i="21"/>
  <c r="F407" i="21"/>
  <c r="F782" i="21"/>
  <c r="K1193" i="25" s="1"/>
  <c r="F119" i="21"/>
  <c r="K454" i="25" s="1"/>
  <c r="F48" i="21"/>
  <c r="K72" i="25" s="1"/>
  <c r="F1120" i="21"/>
  <c r="K1788" i="25" s="1"/>
  <c r="F845" i="21"/>
  <c r="K328" i="25" s="1"/>
  <c r="F1279" i="21"/>
  <c r="K586" i="25" s="1"/>
  <c r="F1387" i="21"/>
  <c r="F1212" i="21"/>
  <c r="F1810" i="21"/>
  <c r="F1134" i="21"/>
  <c r="K63" i="25" s="1"/>
  <c r="F1496" i="21"/>
  <c r="K303" i="25" s="1"/>
  <c r="F2421" i="21"/>
  <c r="F756" i="21"/>
  <c r="F1898" i="21"/>
  <c r="K591" i="25" s="1"/>
  <c r="F1457" i="21"/>
  <c r="F1773" i="21"/>
  <c r="K1985" i="25" s="1"/>
  <c r="F1906" i="21"/>
  <c r="K1156" i="25" s="1"/>
  <c r="F1342" i="21"/>
  <c r="F1922" i="21"/>
  <c r="K2278" i="25" s="1"/>
  <c r="F1805" i="21"/>
  <c r="K1345" i="25" s="1"/>
  <c r="F2510" i="21"/>
  <c r="F2326" i="21"/>
  <c r="F3145" i="21"/>
  <c r="F2264" i="21"/>
  <c r="F2081" i="21"/>
  <c r="K1371" i="25" s="1"/>
  <c r="F2520" i="21"/>
  <c r="F2628" i="21"/>
  <c r="F2895" i="21"/>
  <c r="K284" i="25" s="1"/>
  <c r="F3108" i="21"/>
  <c r="F3191" i="21"/>
  <c r="K327" i="25" s="1"/>
  <c r="F1204" i="21"/>
  <c r="K415" i="25" s="1"/>
  <c r="F2280" i="21"/>
  <c r="F2954" i="21"/>
  <c r="F2462" i="21"/>
  <c r="F1414" i="21"/>
  <c r="F1969" i="21"/>
  <c r="K334" i="25" s="1"/>
  <c r="F2340" i="21"/>
  <c r="K2231" i="25" s="1"/>
  <c r="F2429" i="21"/>
  <c r="F3234" i="21"/>
  <c r="F3208" i="21"/>
  <c r="F835" i="21"/>
  <c r="F878" i="21"/>
  <c r="F2266" i="21"/>
  <c r="K518" i="25" s="1"/>
  <c r="F2257" i="21"/>
  <c r="F2916" i="21"/>
  <c r="K127" i="25" s="1"/>
  <c r="F2488" i="21"/>
  <c r="F1449" i="21"/>
  <c r="F1935" i="21"/>
  <c r="F2269" i="21"/>
  <c r="K1735" i="25" s="1"/>
  <c r="F2717" i="21"/>
  <c r="F3038" i="21"/>
  <c r="F3184" i="21"/>
  <c r="K2326" i="25" s="1"/>
  <c r="F3151" i="21"/>
  <c r="F2505" i="21"/>
  <c r="K104" i="25" s="1"/>
  <c r="F2441" i="21"/>
  <c r="K248" i="25" s="1"/>
  <c r="F1480" i="21"/>
  <c r="K1920" i="25" s="1"/>
  <c r="F2232" i="21"/>
  <c r="F412" i="21"/>
  <c r="F3173" i="21"/>
  <c r="F2664" i="21"/>
  <c r="F3006" i="21"/>
  <c r="F3106" i="21"/>
  <c r="K547" i="25"/>
  <c r="K523" i="25"/>
  <c r="K483" i="25"/>
  <c r="K475" i="25"/>
  <c r="K443" i="25"/>
  <c r="K219" i="25"/>
  <c r="K155" i="25"/>
  <c r="K35" i="25"/>
  <c r="K2315" i="25"/>
  <c r="K2283" i="25"/>
  <c r="F710" i="21"/>
  <c r="K2262" i="25" s="1"/>
  <c r="F1033" i="21"/>
  <c r="K2364" i="25" s="1"/>
  <c r="F1009" i="21"/>
  <c r="K2201" i="25" s="1"/>
  <c r="F1560" i="21"/>
  <c r="F2687" i="21"/>
  <c r="F2835" i="21"/>
  <c r="F2611" i="21"/>
  <c r="F2313" i="21"/>
  <c r="F2693" i="21"/>
  <c r="F2996" i="21"/>
  <c r="K165" i="25" s="1"/>
  <c r="F35" i="21"/>
  <c r="F663" i="21"/>
  <c r="F788" i="21"/>
  <c r="K1422" i="25" s="1"/>
  <c r="F901" i="21"/>
  <c r="F848" i="21"/>
  <c r="F1536" i="21"/>
  <c r="F1595" i="21"/>
  <c r="K1899" i="25" s="1"/>
  <c r="F1257" i="21"/>
  <c r="F2223" i="21"/>
  <c r="F1823" i="21"/>
  <c r="F2571" i="21"/>
  <c r="K397" i="25" s="1"/>
  <c r="F2668" i="21"/>
  <c r="F2450" i="21"/>
  <c r="K292" i="25" s="1"/>
  <c r="F2847" i="21"/>
  <c r="F2683" i="21"/>
  <c r="K197" i="25" s="1"/>
  <c r="F165" i="21"/>
  <c r="K494" i="25" s="1"/>
  <c r="F241" i="21"/>
  <c r="K2063" i="25" s="1"/>
  <c r="F703" i="21"/>
  <c r="F860" i="21"/>
  <c r="K167" i="25" s="1"/>
  <c r="F1752" i="21"/>
  <c r="F1694" i="21"/>
  <c r="K1696" i="25" s="1"/>
  <c r="F1711" i="21"/>
  <c r="K237" i="25" s="1"/>
  <c r="F1267" i="21"/>
  <c r="F2290" i="21"/>
  <c r="K2334" i="25" s="1"/>
  <c r="F2808" i="21"/>
  <c r="F3059" i="21"/>
  <c r="F265" i="21"/>
  <c r="K1860" i="25" s="1"/>
  <c r="F1111" i="21"/>
  <c r="F991" i="21"/>
  <c r="F1085" i="21"/>
  <c r="K551" i="25" s="1"/>
  <c r="F1261" i="21"/>
  <c r="F1444" i="21"/>
  <c r="F1724" i="21"/>
  <c r="F2824" i="21"/>
  <c r="F1430" i="21"/>
  <c r="K1553" i="25" s="1"/>
  <c r="F1767" i="21"/>
  <c r="K2041" i="25" s="1"/>
  <c r="F2568" i="21"/>
  <c r="F2400" i="21"/>
  <c r="F2715" i="21"/>
  <c r="F2667" i="21"/>
  <c r="F110" i="21"/>
  <c r="F738" i="21"/>
  <c r="F273" i="21"/>
  <c r="K1181" i="25" s="1"/>
  <c r="F23" i="21"/>
  <c r="K1830" i="25" s="1"/>
  <c r="F26" i="21"/>
  <c r="K1493" i="25" s="1"/>
  <c r="F2920" i="21"/>
  <c r="F2997" i="21"/>
  <c r="F2448" i="21"/>
  <c r="F2481" i="21"/>
  <c r="F2224" i="21"/>
  <c r="K227" i="25" s="1"/>
  <c r="F1107" i="21"/>
  <c r="F1941" i="21"/>
  <c r="F2987" i="21"/>
  <c r="F2603" i="21"/>
  <c r="K362" i="25" s="1"/>
  <c r="F3165" i="21"/>
  <c r="F1389" i="21"/>
  <c r="F2955" i="21"/>
  <c r="F2312" i="21"/>
  <c r="F2284" i="21"/>
  <c r="F2968" i="21"/>
  <c r="K210" i="25" s="1"/>
  <c r="F1927" i="21"/>
  <c r="F2993" i="21"/>
  <c r="F3070" i="21"/>
  <c r="F3072" i="21"/>
  <c r="K2390" i="25" s="1"/>
  <c r="F2525" i="21"/>
  <c r="F1488" i="21"/>
  <c r="K250" i="25" s="1"/>
  <c r="F1862" i="21"/>
  <c r="F3105" i="21"/>
  <c r="K2372" i="25" s="1"/>
  <c r="F2928" i="21"/>
  <c r="F828" i="21"/>
  <c r="K297" i="25" s="1"/>
  <c r="F1069" i="21"/>
  <c r="K533" i="25" s="1"/>
  <c r="F2623" i="21"/>
  <c r="F2934" i="21"/>
  <c r="K390" i="25" s="1"/>
  <c r="F695" i="21"/>
  <c r="F2457" i="21"/>
  <c r="K228" i="25" s="1"/>
  <c r="F1615" i="21"/>
  <c r="F2720" i="21"/>
  <c r="F2601" i="21"/>
  <c r="K357" i="25" s="1"/>
  <c r="F2493" i="21"/>
  <c r="K124" i="25" s="1"/>
  <c r="F2607" i="21"/>
  <c r="F1399" i="21"/>
  <c r="F1699" i="21"/>
  <c r="K121" i="25" s="1"/>
  <c r="F2719" i="21"/>
  <c r="F2689" i="21"/>
  <c r="K199" i="25" s="1"/>
  <c r="F2487" i="21"/>
  <c r="F989" i="21"/>
  <c r="F3226" i="21"/>
  <c r="K129" i="25" s="1"/>
  <c r="F766" i="21"/>
  <c r="F2289" i="21"/>
  <c r="K610" i="25"/>
  <c r="K442" i="25"/>
  <c r="K394" i="25"/>
  <c r="K338" i="25"/>
  <c r="K306" i="25"/>
  <c r="K234" i="25"/>
  <c r="K2338" i="25"/>
  <c r="K2282" i="25"/>
  <c r="F213" i="21"/>
  <c r="F1436" i="21"/>
  <c r="F1783" i="21"/>
  <c r="F1872" i="21"/>
  <c r="K601" i="25" s="1"/>
  <c r="F1951" i="21"/>
  <c r="K2308" i="25" s="1"/>
  <c r="F3099" i="21"/>
  <c r="F2501" i="21"/>
  <c r="F2893" i="21"/>
  <c r="K274" i="25" s="1"/>
  <c r="F67" i="21"/>
  <c r="K145" i="25" s="1"/>
  <c r="F852" i="21"/>
  <c r="F880" i="21"/>
  <c r="F1452" i="21"/>
  <c r="F2331" i="21"/>
  <c r="K11" i="25" s="1"/>
  <c r="F1263" i="21"/>
  <c r="K571" i="25" s="1"/>
  <c r="F1518" i="21"/>
  <c r="K75" i="25" s="1"/>
  <c r="F1876" i="21"/>
  <c r="F2384" i="21"/>
  <c r="F2680" i="21"/>
  <c r="F2489" i="21"/>
  <c r="F63" i="21"/>
  <c r="K94" i="25" s="1"/>
  <c r="F358" i="21"/>
  <c r="K2045" i="25" s="1"/>
  <c r="F1273" i="21"/>
  <c r="K2289" i="25" s="1"/>
  <c r="F3030" i="21"/>
  <c r="K549" i="25" s="1"/>
  <c r="F1824" i="21"/>
  <c r="K596" i="25" s="1"/>
  <c r="F1299" i="21"/>
  <c r="K2190" i="25" s="1"/>
  <c r="F2375" i="21"/>
  <c r="K493" i="25" s="1"/>
  <c r="F2247" i="21"/>
  <c r="F406" i="21"/>
  <c r="F946" i="21"/>
  <c r="F1516" i="21"/>
  <c r="K1117" i="25" s="1"/>
  <c r="F1617" i="21"/>
  <c r="K240" i="25" s="1"/>
  <c r="F1405" i="21"/>
  <c r="K2331" i="25" s="1"/>
  <c r="F2294" i="21"/>
  <c r="F2239" i="21"/>
  <c r="F3198" i="21"/>
  <c r="F2739" i="21"/>
  <c r="K2399" i="25" s="1"/>
  <c r="F2795" i="21"/>
  <c r="K410" i="25" s="1"/>
  <c r="F726" i="21"/>
  <c r="F401" i="21"/>
  <c r="F90" i="21"/>
  <c r="F957" i="21"/>
  <c r="F1580" i="21"/>
  <c r="F1655" i="21"/>
  <c r="K2187" i="25" s="1"/>
  <c r="F2588" i="21"/>
  <c r="K41" i="25" s="1"/>
  <c r="F2816" i="21"/>
  <c r="F1185" i="21"/>
  <c r="K438" i="25" s="1"/>
  <c r="F2283" i="21"/>
  <c r="K602" i="25" s="1"/>
  <c r="F2616" i="21"/>
  <c r="K2378" i="25" s="1"/>
  <c r="F2363" i="21"/>
  <c r="F3221" i="21"/>
  <c r="K538" i="25" s="1"/>
  <c r="F2945" i="21"/>
  <c r="K2258" i="25" s="1"/>
  <c r="F713" i="21"/>
  <c r="F1616" i="21"/>
  <c r="F2391" i="21"/>
  <c r="F2424" i="21"/>
  <c r="F937" i="21"/>
  <c r="F1715" i="21"/>
  <c r="K239" i="25" s="1"/>
  <c r="F1991" i="21"/>
  <c r="K1270" i="25" s="1"/>
  <c r="F2800" i="21"/>
  <c r="K406" i="25" s="1"/>
  <c r="F3025" i="21"/>
  <c r="K608" i="25" s="1"/>
  <c r="F1723" i="21"/>
  <c r="F820" i="21"/>
  <c r="F1079" i="21"/>
  <c r="F1201" i="21"/>
  <c r="F1605" i="21"/>
  <c r="F2463" i="21"/>
  <c r="K138" i="25" s="1"/>
  <c r="F2843" i="21"/>
  <c r="F2464" i="21"/>
  <c r="F3097" i="21"/>
  <c r="F3194" i="21"/>
  <c r="F3104" i="21"/>
  <c r="F3158" i="21"/>
  <c r="F3130" i="21"/>
  <c r="K218" i="25" s="1"/>
  <c r="F3094" i="21"/>
  <c r="F1119" i="21"/>
  <c r="F2397" i="21"/>
  <c r="F31" i="21"/>
  <c r="K6" i="25" s="1"/>
  <c r="F3171" i="21"/>
  <c r="K2340" i="25" s="1"/>
  <c r="F1073" i="21"/>
  <c r="K573" i="25" s="1"/>
  <c r="F3210" i="21"/>
  <c r="F3141" i="21"/>
  <c r="F46" i="21"/>
  <c r="F2965" i="21"/>
  <c r="K344" i="25" s="1"/>
  <c r="F2431" i="21"/>
  <c r="F3242" i="21"/>
  <c r="F1049" i="21"/>
  <c r="K2365" i="25" s="1"/>
  <c r="F1361" i="21"/>
  <c r="F3189" i="21"/>
  <c r="F2827" i="21"/>
  <c r="K537" i="25"/>
  <c r="K433" i="25"/>
  <c r="K217" i="25"/>
  <c r="K137" i="25"/>
  <c r="K57" i="25"/>
  <c r="K2281" i="25"/>
  <c r="F55" i="21"/>
  <c r="K3" i="25" s="1"/>
  <c r="F34" i="21"/>
  <c r="F1695" i="21"/>
  <c r="K1835" i="25" s="1"/>
  <c r="F1203" i="21"/>
  <c r="K381" i="25" s="1"/>
  <c r="F1476" i="21"/>
  <c r="K296" i="25" s="1"/>
  <c r="F2779" i="21"/>
  <c r="K375" i="25" s="1"/>
  <c r="F2636" i="21"/>
  <c r="F2817" i="21"/>
  <c r="F2200" i="21"/>
  <c r="K1686" i="25" s="1"/>
  <c r="F2359" i="21"/>
  <c r="F2567" i="21"/>
  <c r="F3180" i="21"/>
  <c r="K314" i="25" s="1"/>
  <c r="F111" i="21"/>
  <c r="F99" i="21"/>
  <c r="F528" i="21"/>
  <c r="K2025" i="25" s="1"/>
  <c r="F916" i="21"/>
  <c r="K189" i="25" s="1"/>
  <c r="F912" i="21"/>
  <c r="F1219" i="21"/>
  <c r="F1512" i="21"/>
  <c r="F3093" i="21"/>
  <c r="F1550" i="21"/>
  <c r="F2297" i="21"/>
  <c r="F2436" i="21"/>
  <c r="K322" i="25" s="1"/>
  <c r="F1970" i="21"/>
  <c r="F2707" i="21"/>
  <c r="F3146" i="21"/>
  <c r="F3233" i="21"/>
  <c r="F745" i="21"/>
  <c r="F730" i="21"/>
  <c r="F1047" i="21"/>
  <c r="K2037" i="25" s="1"/>
  <c r="F1401" i="21"/>
  <c r="F1687" i="21"/>
  <c r="K49" i="25" s="1"/>
  <c r="F1586" i="21"/>
  <c r="F2427" i="21"/>
  <c r="F2235" i="21"/>
  <c r="F2823" i="21"/>
  <c r="F39" i="21"/>
  <c r="K10" i="25" s="1"/>
  <c r="F856" i="21"/>
  <c r="F1213" i="21"/>
  <c r="F1189" i="21"/>
  <c r="K435" i="25" s="1"/>
  <c r="F2657" i="21"/>
  <c r="F1852" i="21"/>
  <c r="K2382" i="25" s="1"/>
  <c r="F2324" i="21"/>
  <c r="F2953" i="21"/>
  <c r="F2929" i="21"/>
  <c r="K2386" i="25" s="1"/>
  <c r="F2960" i="21"/>
  <c r="F678" i="21"/>
  <c r="F933" i="21"/>
  <c r="K2304" i="25" s="1"/>
  <c r="F211" i="21"/>
  <c r="K525" i="25" s="1"/>
  <c r="F783" i="21"/>
  <c r="F1814" i="21"/>
  <c r="F2902" i="21"/>
  <c r="K2358" i="25" s="1"/>
  <c r="F2211" i="21"/>
  <c r="K196" i="25" s="1"/>
  <c r="F2763" i="21"/>
  <c r="F3060" i="21"/>
  <c r="F1642" i="21"/>
  <c r="K172" i="25" s="1"/>
  <c r="F1059" i="21"/>
  <c r="F2386" i="21"/>
  <c r="F2524" i="21"/>
  <c r="F2593" i="21"/>
  <c r="F2343" i="21"/>
  <c r="K2079" i="25" s="1"/>
  <c r="F2677" i="21"/>
  <c r="F831" i="21"/>
  <c r="K312" i="25" s="1"/>
  <c r="F2419" i="21"/>
  <c r="F2416" i="21"/>
  <c r="F2653" i="21"/>
  <c r="K336" i="25" s="1"/>
  <c r="F2187" i="21"/>
  <c r="K1151" i="25" s="1"/>
  <c r="F3149" i="21"/>
  <c r="F884" i="21"/>
  <c r="K2320" i="25" s="1"/>
  <c r="F1440" i="21"/>
  <c r="K2301" i="25" s="1"/>
  <c r="F3116" i="21"/>
  <c r="K2293" i="25" s="1"/>
  <c r="F2768" i="21"/>
  <c r="K427" i="25" s="1"/>
  <c r="F2760" i="21"/>
  <c r="K447" i="25" s="1"/>
  <c r="F3232" i="21"/>
  <c r="K149" i="25" s="1"/>
  <c r="F3148" i="21"/>
  <c r="F2936" i="21"/>
  <c r="K402" i="25" s="1"/>
  <c r="F3182" i="21"/>
  <c r="F671" i="21"/>
  <c r="F1851" i="21"/>
  <c r="K606" i="25"/>
  <c r="F983" i="21"/>
  <c r="F1775" i="21"/>
  <c r="F2641" i="21"/>
  <c r="F177" i="21"/>
  <c r="K501" i="25" s="1"/>
  <c r="F2565" i="21"/>
  <c r="F137" i="21"/>
  <c r="K464" i="25" s="1"/>
  <c r="F1520" i="21"/>
  <c r="F2583" i="21"/>
  <c r="K358" i="25" s="1"/>
  <c r="F2839" i="21"/>
  <c r="F209" i="21"/>
  <c r="K522" i="25" s="1"/>
  <c r="F1241" i="21"/>
  <c r="K417" i="25" s="1"/>
  <c r="F2251" i="21"/>
  <c r="K414" i="25" s="1"/>
  <c r="F2241" i="21"/>
  <c r="F2769" i="21"/>
  <c r="F3235" i="21"/>
  <c r="K2384" i="25" s="1"/>
  <c r="K360" i="25"/>
  <c r="K264" i="25"/>
  <c r="K152" i="25"/>
  <c r="K80" i="25"/>
  <c r="K2392" i="25"/>
  <c r="K2264" i="25"/>
  <c r="F98" i="21"/>
  <c r="F844" i="21"/>
  <c r="F950" i="21"/>
  <c r="F1225" i="21"/>
  <c r="K621" i="25" s="1"/>
  <c r="F1632" i="21"/>
  <c r="F1822" i="21"/>
  <c r="F1739" i="21"/>
  <c r="F2231" i="21"/>
  <c r="K324" i="25" s="1"/>
  <c r="F2692" i="21"/>
  <c r="K200" i="25" s="1"/>
  <c r="F2498" i="21"/>
  <c r="F3077" i="21"/>
  <c r="F2511" i="21"/>
  <c r="F382" i="21"/>
  <c r="K2163" i="25" s="1"/>
  <c r="F42" i="21"/>
  <c r="F215" i="21"/>
  <c r="K526" i="25" s="1"/>
  <c r="F743" i="21"/>
  <c r="K2317" i="25" s="1"/>
  <c r="F1365" i="21"/>
  <c r="F1424" i="21"/>
  <c r="K89" i="25" s="1"/>
  <c r="F1341" i="21"/>
  <c r="F2545" i="21"/>
  <c r="K120" i="25" s="1"/>
  <c r="F1949" i="21"/>
  <c r="F1582" i="21"/>
  <c r="F2354" i="21"/>
  <c r="K627" i="25" s="1"/>
  <c r="F2712" i="21"/>
  <c r="K2256" i="25" s="1"/>
  <c r="F2992" i="21"/>
  <c r="F3205" i="21"/>
  <c r="F3064" i="21"/>
  <c r="F181" i="21"/>
  <c r="F1588" i="21"/>
  <c r="F1528" i="21"/>
  <c r="F1758" i="21"/>
  <c r="K620" i="25" s="1"/>
  <c r="F2466" i="21"/>
  <c r="F1363" i="21"/>
  <c r="F1676" i="21"/>
  <c r="F2503" i="21"/>
  <c r="K101" i="25" s="1"/>
  <c r="F2559" i="21"/>
  <c r="F3115" i="21"/>
  <c r="K2292" i="25" s="1"/>
  <c r="F58" i="21"/>
  <c r="F183" i="21"/>
  <c r="K506" i="25" s="1"/>
  <c r="F888" i="21"/>
  <c r="F1221" i="21"/>
  <c r="F2468" i="21"/>
  <c r="F1271" i="21"/>
  <c r="F1526" i="21"/>
  <c r="K147" i="25" s="1"/>
  <c r="F2366" i="21"/>
  <c r="F2155" i="21"/>
  <c r="F2370" i="21"/>
  <c r="F2973" i="21"/>
  <c r="F2969" i="21"/>
  <c r="K342" i="25" s="1"/>
  <c r="F30" i="21"/>
  <c r="K2" i="25" s="1"/>
  <c r="F650" i="21"/>
  <c r="K30" i="25" s="1"/>
  <c r="F702" i="21"/>
  <c r="F449" i="21"/>
  <c r="K2155" i="25" s="1"/>
  <c r="F78" i="21"/>
  <c r="F167" i="21"/>
  <c r="K497" i="25" s="1"/>
  <c r="F411" i="21"/>
  <c r="K2347" i="25" s="1"/>
  <c r="F2327" i="21"/>
  <c r="K1944" i="25" s="1"/>
  <c r="F2376" i="21"/>
  <c r="F2803" i="21"/>
  <c r="K391" i="25" s="1"/>
  <c r="F3155" i="21"/>
  <c r="F398" i="21"/>
  <c r="F1647" i="21"/>
  <c r="K178" i="25" s="1"/>
  <c r="F3201" i="21"/>
  <c r="F2418" i="21"/>
  <c r="F2627" i="21"/>
  <c r="F2819" i="21"/>
  <c r="F2449" i="21"/>
  <c r="K287" i="25" s="1"/>
  <c r="F389" i="21"/>
  <c r="F1175" i="21"/>
  <c r="K224" i="25" s="1"/>
  <c r="F1834" i="21"/>
  <c r="F1627" i="21"/>
  <c r="F3236" i="21"/>
  <c r="F945" i="21"/>
  <c r="F1568" i="21"/>
  <c r="K1180" i="25" s="1"/>
  <c r="F1638" i="21"/>
  <c r="K171" i="25" s="1"/>
  <c r="F1373" i="21"/>
  <c r="K2245" i="25" s="1"/>
  <c r="F2989" i="21"/>
  <c r="F3066" i="21"/>
  <c r="K2406" i="25" s="1"/>
  <c r="F2621" i="21"/>
  <c r="K2360" i="25" s="1"/>
  <c r="F3073" i="21"/>
  <c r="K2407" i="25" s="1"/>
  <c r="F1397" i="21"/>
  <c r="F1674" i="21"/>
  <c r="F2557" i="21"/>
  <c r="F2961" i="21"/>
  <c r="K345" i="25" s="1"/>
  <c r="F3" i="21"/>
  <c r="K482" i="25" s="1"/>
  <c r="F869" i="21"/>
  <c r="K582" i="25" s="1"/>
  <c r="F1454" i="21"/>
  <c r="F3112" i="21"/>
  <c r="K2274" i="25" s="1"/>
  <c r="F2555" i="21"/>
  <c r="K2273" i="25" s="1"/>
  <c r="F2445" i="21"/>
  <c r="K253" i="25" s="1"/>
  <c r="F2791" i="21"/>
  <c r="K411" i="25" s="1"/>
  <c r="F161" i="21"/>
  <c r="F2841" i="21"/>
  <c r="K398" i="25" s="1"/>
  <c r="F1847" i="21"/>
  <c r="K2412" i="25" s="1"/>
  <c r="F1416" i="21"/>
  <c r="K132" i="25" s="1"/>
  <c r="F2417" i="21"/>
  <c r="K252" i="25" s="1"/>
  <c r="K631" i="25"/>
  <c r="K623" i="25"/>
  <c r="K607" i="25"/>
  <c r="K223" i="25"/>
  <c r="K191" i="25"/>
  <c r="K151" i="25"/>
  <c r="K143" i="25"/>
  <c r="K2375" i="25"/>
  <c r="K2271" i="25"/>
  <c r="K2255" i="25"/>
  <c r="F1755" i="21"/>
  <c r="K2002" i="25" s="1"/>
  <c r="F2507" i="21"/>
  <c r="F1811" i="21"/>
  <c r="F2685" i="21"/>
  <c r="K348" i="25" s="1"/>
  <c r="F2721" i="21"/>
  <c r="F2513" i="21"/>
  <c r="F2695" i="21"/>
  <c r="F2815" i="21"/>
  <c r="F1083" i="21"/>
  <c r="K2395" i="25" s="1"/>
  <c r="F106" i="21"/>
  <c r="F470" i="21"/>
  <c r="K65" i="25" s="1"/>
  <c r="F775" i="21"/>
  <c r="K1126" i="25" s="1"/>
  <c r="F987" i="21"/>
  <c r="K540" i="25" s="1"/>
  <c r="F1790" i="21"/>
  <c r="K370" i="25" s="1"/>
  <c r="F1552" i="21"/>
  <c r="K1824" i="25" s="1"/>
  <c r="F2661" i="21"/>
  <c r="F2208" i="21"/>
  <c r="K34" i="25" s="1"/>
  <c r="F1359" i="21"/>
  <c r="F2477" i="21"/>
  <c r="K95" i="25" s="1"/>
  <c r="F1959" i="21"/>
  <c r="K2284" i="25" s="1"/>
  <c r="F3204" i="21"/>
  <c r="F2556" i="21"/>
  <c r="F642" i="21"/>
  <c r="F1827" i="21"/>
  <c r="K579" i="25" s="1"/>
  <c r="F1640" i="21"/>
  <c r="K52" i="25" s="1"/>
  <c r="F1395" i="21"/>
  <c r="K1470" i="25" s="1"/>
  <c r="F1848" i="21"/>
  <c r="K2383" i="25" s="1"/>
  <c r="F2735" i="21"/>
  <c r="K2394" i="25" s="1"/>
  <c r="F2563" i="21"/>
  <c r="F2914" i="21"/>
  <c r="F334" i="21"/>
  <c r="K1877" i="25" s="1"/>
  <c r="F122" i="21"/>
  <c r="F1025" i="21"/>
  <c r="F1504" i="21"/>
  <c r="K305" i="25" s="1"/>
  <c r="F1787" i="21"/>
  <c r="K368" i="25" s="1"/>
  <c r="F1215" i="21"/>
  <c r="K630" i="25" s="1"/>
  <c r="F1127" i="21"/>
  <c r="F3074" i="21"/>
  <c r="F1558" i="21"/>
  <c r="F2398" i="21"/>
  <c r="F2840" i="21"/>
  <c r="K395" i="25" s="1"/>
  <c r="F2700" i="21"/>
  <c r="F2175" i="21"/>
  <c r="K1623" i="25" s="1"/>
  <c r="F2439" i="21"/>
  <c r="F3222" i="21"/>
  <c r="F3157" i="21"/>
  <c r="F102" i="21"/>
  <c r="K91" i="25" s="1"/>
  <c r="F261" i="21"/>
  <c r="K1945" i="25" s="1"/>
  <c r="F62" i="21"/>
  <c r="K90" i="25" s="1"/>
  <c r="F679" i="21"/>
  <c r="K558" i="25" s="1"/>
  <c r="F139" i="21"/>
  <c r="F855" i="21"/>
  <c r="K82" i="25" s="1"/>
  <c r="F2311" i="21"/>
  <c r="K499" i="25" s="1"/>
  <c r="F2413" i="21"/>
  <c r="F2832" i="21"/>
  <c r="K399" i="25" s="1"/>
  <c r="F711" i="21"/>
  <c r="K2176" i="25" s="1"/>
  <c r="F3107" i="21"/>
  <c r="F1484" i="21"/>
  <c r="K1485" i="25" s="1"/>
  <c r="F1743" i="21"/>
  <c r="K585" i="25" s="1"/>
  <c r="F3032" i="21"/>
  <c r="K554" i="25" s="1"/>
  <c r="F2456" i="21"/>
  <c r="F3244" i="21"/>
  <c r="F895" i="21"/>
  <c r="K241" i="25" s="1"/>
  <c r="F2863" i="21"/>
  <c r="K376" i="25" s="1"/>
  <c r="F2527" i="21"/>
  <c r="K619" i="25" s="1"/>
  <c r="F2925" i="21"/>
  <c r="F1879" i="21"/>
  <c r="F1791" i="21"/>
  <c r="K428" i="25" s="1"/>
  <c r="F651" i="21"/>
  <c r="K1394" i="25" s="1"/>
  <c r="F2389" i="21"/>
  <c r="K598" i="25" s="1"/>
  <c r="F3012" i="21"/>
  <c r="F2986" i="21"/>
  <c r="F3227" i="21"/>
  <c r="K487" i="25" s="1"/>
  <c r="F1816" i="21"/>
  <c r="K594" i="25" s="1"/>
  <c r="F2443" i="21"/>
  <c r="F2635" i="21"/>
  <c r="K343" i="25" s="1"/>
  <c r="F690" i="21"/>
  <c r="F1021" i="21"/>
  <c r="F1057" i="21"/>
  <c r="F1548" i="21"/>
  <c r="K246" i="25" s="1"/>
  <c r="F1037" i="21"/>
  <c r="F1874" i="21"/>
  <c r="F2317" i="21"/>
  <c r="F3037" i="21"/>
  <c r="K543" i="25" s="1"/>
  <c r="F2825" i="21"/>
  <c r="F2759" i="21"/>
  <c r="F3137" i="21"/>
  <c r="K24" i="25" s="1"/>
  <c r="F681" i="21"/>
  <c r="F1003" i="21"/>
  <c r="F971" i="21"/>
  <c r="K183" i="25" s="1"/>
  <c r="F1626" i="21"/>
  <c r="F1780" i="21"/>
  <c r="F2831" i="21"/>
  <c r="F1391" i="21"/>
  <c r="F1704" i="21"/>
  <c r="K382" i="25" s="1"/>
  <c r="F2699" i="21"/>
  <c r="F3046" i="21"/>
  <c r="K559" i="25" s="1"/>
  <c r="F2209" i="21"/>
  <c r="F2279" i="21"/>
  <c r="F2944" i="21"/>
  <c r="K2270" i="25" s="1"/>
  <c r="F2867" i="21"/>
  <c r="K122" i="25" s="1"/>
  <c r="F415" i="21"/>
  <c r="F50" i="21"/>
  <c r="K20" i="25" s="1"/>
  <c r="F698" i="21"/>
  <c r="K1778" i="25" s="1"/>
  <c r="F1333" i="21"/>
  <c r="F1249" i="21"/>
  <c r="F1880" i="21"/>
  <c r="K439" i="25" s="1"/>
  <c r="F2982" i="21"/>
  <c r="F2923" i="21"/>
  <c r="F179" i="21"/>
  <c r="K503" i="25" s="1"/>
  <c r="F751" i="21"/>
  <c r="F977" i="21"/>
  <c r="F1863" i="21"/>
  <c r="F1265" i="21"/>
  <c r="F1173" i="21"/>
  <c r="F1771" i="21"/>
  <c r="F1335" i="21"/>
  <c r="F1590" i="21"/>
  <c r="F2459" i="21"/>
  <c r="K485" i="25" s="1"/>
  <c r="F2399" i="21"/>
  <c r="F3026" i="21"/>
  <c r="F2523" i="21"/>
  <c r="F2671" i="21"/>
  <c r="K195" i="25" s="1"/>
  <c r="F2974" i="21"/>
  <c r="F135" i="21"/>
  <c r="K463" i="25" s="1"/>
  <c r="F201" i="21"/>
  <c r="F1051" i="21"/>
  <c r="F2" i="21"/>
  <c r="F82" i="21"/>
  <c r="K257" i="25" s="1"/>
  <c r="F706" i="21"/>
  <c r="F2809" i="21"/>
  <c r="F1157" i="21"/>
  <c r="F2414" i="21"/>
  <c r="F3217" i="21"/>
  <c r="F2971" i="21"/>
  <c r="F2872" i="21"/>
  <c r="F1886" i="21"/>
  <c r="K269" i="25" s="1"/>
  <c r="F1612" i="21"/>
  <c r="F2519" i="21"/>
  <c r="K618" i="25" s="1"/>
  <c r="F3138" i="21"/>
  <c r="K16" i="25" s="1"/>
  <c r="F3200" i="21"/>
  <c r="F2407" i="21"/>
  <c r="K15" i="25" s="1"/>
  <c r="F1830" i="21"/>
  <c r="K599" i="25" s="1"/>
  <c r="F2691" i="21"/>
  <c r="F2620" i="21"/>
  <c r="K2373" i="25" s="1"/>
  <c r="F2472" i="21"/>
  <c r="F86" i="21"/>
  <c r="K302" i="25" s="1"/>
  <c r="F687" i="21"/>
  <c r="F759" i="21"/>
  <c r="K2329" i="25" s="1"/>
  <c r="F1081" i="21"/>
  <c r="F2509" i="21"/>
  <c r="F1716" i="21"/>
  <c r="K318" i="25" s="1"/>
  <c r="F2179" i="21"/>
  <c r="K1500" i="25" s="1"/>
  <c r="F2382" i="21"/>
  <c r="K1816" i="25" s="1"/>
  <c r="F2149" i="21"/>
  <c r="F2333" i="21"/>
  <c r="K18" i="25" s="1"/>
  <c r="F3024" i="21"/>
  <c r="F2984" i="21"/>
  <c r="F2347" i="21"/>
  <c r="K1682" i="25" s="1"/>
  <c r="F2793" i="21"/>
  <c r="K384" i="25" s="1"/>
  <c r="K374" i="25"/>
  <c r="K294" i="25"/>
  <c r="K230" i="25"/>
  <c r="K142" i="25"/>
  <c r="K110" i="25"/>
  <c r="K78" i="25"/>
  <c r="K429" i="25"/>
  <c r="K405" i="25"/>
  <c r="K341" i="25"/>
  <c r="K333" i="25"/>
  <c r="K309" i="25"/>
  <c r="K229" i="25"/>
  <c r="K205" i="25"/>
  <c r="K181" i="25"/>
  <c r="K93" i="25"/>
  <c r="K45" i="25"/>
  <c r="K21" i="25"/>
  <c r="K2413" i="25"/>
  <c r="K2389" i="25"/>
  <c r="K2333" i="25"/>
  <c r="F422" i="21"/>
  <c r="K1575" i="25" s="1"/>
  <c r="F762" i="21"/>
  <c r="K2339" i="25" s="1"/>
  <c r="F999" i="21"/>
  <c r="F1129" i="21"/>
  <c r="F1644" i="21"/>
  <c r="F2215" i="21"/>
  <c r="F2609" i="21"/>
  <c r="F3076" i="21"/>
  <c r="F2552" i="21"/>
  <c r="F2877" i="21"/>
  <c r="F2962" i="21"/>
  <c r="K207" i="25" s="1"/>
  <c r="F169" i="21"/>
  <c r="F414" i="21"/>
  <c r="K513" i="25" s="1"/>
  <c r="F975" i="21"/>
  <c r="F837" i="21"/>
  <c r="K233" i="25" s="1"/>
  <c r="F1820" i="21"/>
  <c r="F1211" i="21"/>
  <c r="K605" i="25" s="1"/>
  <c r="F1925" i="21"/>
  <c r="K2280" i="25" s="1"/>
  <c r="F1854" i="21"/>
  <c r="K2417" i="25" s="1"/>
  <c r="F2727" i="21"/>
  <c r="F2480" i="21"/>
  <c r="F2696" i="21"/>
  <c r="F2299" i="21"/>
  <c r="F3202" i="21"/>
  <c r="F2957" i="21"/>
  <c r="K346" i="25" s="1"/>
  <c r="F114" i="21"/>
  <c r="K451" i="25" s="1"/>
  <c r="F1357" i="21"/>
  <c r="F1540" i="21"/>
  <c r="K154" i="25" s="1"/>
  <c r="F1500" i="21"/>
  <c r="F1782" i="21"/>
  <c r="K366" i="25" s="1"/>
  <c r="F2648" i="21"/>
  <c r="F1458" i="21"/>
  <c r="F2278" i="21"/>
  <c r="K1678" i="25" s="1"/>
  <c r="F1039" i="21"/>
  <c r="F1786" i="21"/>
  <c r="K430" i="25" s="1"/>
  <c r="F2705" i="21"/>
  <c r="F1393" i="21"/>
  <c r="K106" i="25" s="1"/>
  <c r="F1818" i="21"/>
  <c r="K580" i="25" s="1"/>
  <c r="F1367" i="21"/>
  <c r="F1633" i="21"/>
  <c r="K168" i="25" s="1"/>
  <c r="F3187" i="21"/>
  <c r="F2679" i="21"/>
  <c r="F1914" i="21"/>
  <c r="F2587" i="21"/>
  <c r="F3021" i="21"/>
  <c r="K2253" i="25" s="1"/>
  <c r="F2663" i="21"/>
  <c r="F195" i="21"/>
  <c r="F199" i="21"/>
  <c r="K515" i="25" s="1"/>
  <c r="F66" i="21"/>
  <c r="F1099" i="21"/>
  <c r="F38" i="21"/>
  <c r="K9" i="25" s="1"/>
  <c r="F145" i="21"/>
  <c r="K471" i="25" s="1"/>
  <c r="F431" i="21"/>
  <c r="K1630" i="25" s="1"/>
  <c r="F931" i="21"/>
  <c r="F1556" i="21"/>
  <c r="F1792" i="21"/>
  <c r="K371" i="25" s="1"/>
  <c r="F2799" i="21"/>
  <c r="K407" i="25" s="1"/>
  <c r="F2451" i="21"/>
  <c r="F3246" i="21"/>
  <c r="F1843" i="21"/>
  <c r="F2977" i="21"/>
  <c r="F2633" i="21"/>
  <c r="F1572" i="21"/>
  <c r="K2259" i="25" s="1"/>
  <c r="F2164" i="21"/>
  <c r="K1450" i="25" s="1"/>
  <c r="F2484" i="21"/>
  <c r="K117" i="25" s="1"/>
  <c r="F3082" i="21"/>
  <c r="K2411" i="25" s="1"/>
  <c r="F2056" i="21"/>
  <c r="K1636" i="25" s="1"/>
  <c r="F2492" i="21"/>
  <c r="K97" i="25" s="1"/>
  <c r="F3042" i="21"/>
  <c r="K545" i="25" s="1"/>
  <c r="F2952" i="21"/>
  <c r="F1738" i="21"/>
  <c r="K46" i="25" s="1"/>
  <c r="F2497" i="21"/>
  <c r="F2711" i="21"/>
  <c r="F2447" i="21"/>
  <c r="K268" i="25" s="1"/>
  <c r="F2569" i="21"/>
  <c r="F1860" i="21"/>
  <c r="K1585" i="25" s="1"/>
  <c r="F2259" i="21"/>
  <c r="F2572" i="21"/>
  <c r="F3133" i="21"/>
  <c r="K14" i="25" s="1"/>
  <c r="F2880" i="21"/>
  <c r="F193" i="21"/>
  <c r="K512" i="25" s="1"/>
  <c r="F1875" i="21"/>
  <c r="F2240" i="21"/>
  <c r="F2374" i="21"/>
  <c r="K491" i="25" s="1"/>
  <c r="F1855" i="21"/>
  <c r="F955" i="21"/>
  <c r="F973" i="21"/>
  <c r="K40" i="25" s="1"/>
  <c r="F2227" i="21"/>
  <c r="K232" i="25" s="1"/>
  <c r="F2217" i="21"/>
  <c r="F2152" i="21"/>
  <c r="F1641" i="21"/>
  <c r="K51" i="25" s="1"/>
  <c r="F2395" i="21"/>
  <c r="F3197" i="21"/>
  <c r="F3193" i="21"/>
  <c r="F997" i="21"/>
  <c r="F2329" i="21"/>
  <c r="W2255" i="25"/>
  <c r="W2254" i="25"/>
  <c r="W2253" i="25"/>
  <c r="K119" i="25" l="1"/>
  <c r="K2285" i="25"/>
  <c r="K597" i="25"/>
  <c r="K2381" i="25"/>
  <c r="K2266" i="25"/>
  <c r="K54" i="25"/>
  <c r="K135" i="25"/>
  <c r="K509" i="25"/>
  <c r="K166" i="25"/>
  <c r="K2370" i="25"/>
  <c r="K517" i="25"/>
  <c r="K173" i="25"/>
  <c r="K159" i="25"/>
  <c r="K2287" i="25"/>
  <c r="K359" i="25"/>
  <c r="K300" i="25"/>
  <c r="K565" i="25"/>
  <c r="K564" i="25"/>
  <c r="K62" i="25"/>
  <c r="K2337" i="25"/>
  <c r="K448" i="25"/>
  <c r="K128" i="25"/>
  <c r="K102" i="25"/>
  <c r="K103" i="25"/>
  <c r="K43" i="25"/>
  <c r="K583" i="25"/>
  <c r="K126" i="25"/>
  <c r="K326" i="25"/>
  <c r="K419" i="25"/>
  <c r="K212" i="25"/>
  <c r="K71" i="25"/>
  <c r="K175" i="25"/>
  <c r="K590" i="25"/>
  <c r="K76" i="25"/>
  <c r="K416" i="25"/>
  <c r="K153" i="25"/>
  <c r="K48" i="25"/>
  <c r="K148" i="25"/>
  <c r="K2330" i="25"/>
  <c r="K570" i="25"/>
  <c r="K2405" i="25"/>
  <c r="K81" i="25"/>
  <c r="K169" i="25"/>
  <c r="K553" i="25"/>
  <c r="K50" i="25"/>
  <c r="K170" i="25"/>
  <c r="K578" i="25"/>
  <c r="K504" i="25"/>
  <c r="K177" i="25"/>
  <c r="K369" i="25"/>
  <c r="K66" i="25"/>
  <c r="K139" i="25"/>
  <c r="K13" i="25"/>
  <c r="K436" i="25"/>
  <c r="K542" i="25"/>
  <c r="K524" i="25"/>
  <c r="X2" i="14"/>
  <c r="M2262" i="25"/>
  <c r="N2262" i="25" s="1"/>
  <c r="L2288" i="25"/>
  <c r="L2373" i="25"/>
  <c r="O2257" i="25"/>
  <c r="O2258" i="25"/>
  <c r="O2259" i="25"/>
  <c r="O2260" i="25"/>
  <c r="O2261" i="25"/>
  <c r="O2262" i="25"/>
  <c r="O2263" i="25"/>
  <c r="O2264" i="25"/>
  <c r="O2265" i="25"/>
  <c r="O2266" i="25"/>
  <c r="O2267" i="25"/>
  <c r="O2268" i="25"/>
  <c r="O2269" i="25"/>
  <c r="O2270" i="25"/>
  <c r="O2271" i="25"/>
  <c r="O2272" i="25"/>
  <c r="O2273" i="25"/>
  <c r="O2274" i="25"/>
  <c r="O2275" i="25"/>
  <c r="O2276" i="25"/>
  <c r="O2277" i="25"/>
  <c r="O2278" i="25"/>
  <c r="O2279" i="25"/>
  <c r="O2280" i="25"/>
  <c r="O2281" i="25"/>
  <c r="O2282" i="25"/>
  <c r="O2283" i="25"/>
  <c r="O2284" i="25"/>
  <c r="O2285" i="25"/>
  <c r="O2286" i="25"/>
  <c r="O2287" i="25"/>
  <c r="O2288" i="25"/>
  <c r="O2289" i="25"/>
  <c r="O2290" i="25"/>
  <c r="O2291" i="25"/>
  <c r="O2292" i="25"/>
  <c r="O2293" i="25"/>
  <c r="O2294" i="25"/>
  <c r="O2295" i="25"/>
  <c r="O2296" i="25"/>
  <c r="O2297" i="25"/>
  <c r="O2298" i="25"/>
  <c r="O2299" i="25"/>
  <c r="O2300" i="25"/>
  <c r="O2301" i="25"/>
  <c r="O2302" i="25"/>
  <c r="O2303" i="25"/>
  <c r="O2304" i="25"/>
  <c r="O2305" i="25"/>
  <c r="O2306" i="25"/>
  <c r="O2307" i="25"/>
  <c r="O2308" i="25"/>
  <c r="O2309" i="25"/>
  <c r="O2310" i="25"/>
  <c r="O2311" i="25"/>
  <c r="O2312" i="25"/>
  <c r="O2313" i="25"/>
  <c r="O2314" i="25"/>
  <c r="O2315" i="25"/>
  <c r="O2316" i="25"/>
  <c r="O2317" i="25"/>
  <c r="O2318" i="25"/>
  <c r="O2319" i="25"/>
  <c r="O2320" i="25"/>
  <c r="O2321" i="25"/>
  <c r="O2322" i="25"/>
  <c r="O2323" i="25"/>
  <c r="O2324" i="25"/>
  <c r="O2325" i="25"/>
  <c r="O2326" i="25"/>
  <c r="O2327" i="25"/>
  <c r="O2328" i="25"/>
  <c r="O2329" i="25"/>
  <c r="O2330" i="25"/>
  <c r="O2331" i="25"/>
  <c r="O2332" i="25"/>
  <c r="O2333" i="25"/>
  <c r="O2334" i="25"/>
  <c r="O2335" i="25"/>
  <c r="O2336" i="25"/>
  <c r="O2337" i="25"/>
  <c r="O2338" i="25"/>
  <c r="O2339" i="25"/>
  <c r="O2340" i="25"/>
  <c r="O2341" i="25"/>
  <c r="O2342" i="25"/>
  <c r="O2343" i="25"/>
  <c r="O2344" i="25"/>
  <c r="O2345" i="25"/>
  <c r="O2346" i="25"/>
  <c r="O2347" i="25"/>
  <c r="O2348" i="25"/>
  <c r="O2349" i="25"/>
  <c r="O2350" i="25"/>
  <c r="O2351" i="25"/>
  <c r="O2352" i="25"/>
  <c r="O2354" i="25"/>
  <c r="O2355" i="25"/>
  <c r="O2356" i="25"/>
  <c r="O2357" i="25"/>
  <c r="O2358" i="25"/>
  <c r="O2359" i="25"/>
  <c r="O2360" i="25"/>
  <c r="O2361" i="25"/>
  <c r="O2362" i="25"/>
  <c r="O2363" i="25"/>
  <c r="O2364" i="25"/>
  <c r="O2365" i="25"/>
  <c r="O2366" i="25"/>
  <c r="O2367" i="25"/>
  <c r="O2368" i="25"/>
  <c r="O2369" i="25"/>
  <c r="O2370" i="25"/>
  <c r="O2371" i="25"/>
  <c r="O2372" i="25"/>
  <c r="O2373" i="25"/>
  <c r="O2374" i="25"/>
  <c r="O2375" i="25"/>
  <c r="O2376" i="25"/>
  <c r="O2377" i="25"/>
  <c r="O2378" i="25"/>
  <c r="O2379" i="25"/>
  <c r="O2380" i="25"/>
  <c r="O2381" i="25"/>
  <c r="O2382" i="25"/>
  <c r="O2383" i="25"/>
  <c r="O2384" i="25"/>
  <c r="O2385" i="25"/>
  <c r="O2386" i="25"/>
  <c r="O2387" i="25"/>
  <c r="O2388" i="25"/>
  <c r="O2389" i="25"/>
  <c r="O2390" i="25"/>
  <c r="O2391" i="25"/>
  <c r="O2392" i="25"/>
  <c r="O2393" i="25"/>
  <c r="O2394" i="25"/>
  <c r="O2395" i="25"/>
  <c r="O2396" i="25"/>
  <c r="O2397" i="25"/>
  <c r="O2398" i="25"/>
  <c r="O2399" i="25"/>
  <c r="O2400" i="25"/>
  <c r="O2401" i="25"/>
  <c r="O2402" i="25"/>
  <c r="O2403" i="25"/>
  <c r="O2404" i="25"/>
  <c r="O2405" i="25"/>
  <c r="O2406" i="25"/>
  <c r="O2407" i="25"/>
  <c r="O2408" i="25"/>
  <c r="O2409" i="25"/>
  <c r="O2410" i="25"/>
  <c r="O2411" i="25"/>
  <c r="O2412" i="25"/>
  <c r="O2413" i="25"/>
  <c r="O2414" i="25"/>
  <c r="O2415" i="25"/>
  <c r="O2416" i="25"/>
  <c r="O2417" i="25"/>
  <c r="Q2257" i="25"/>
  <c r="Q2258" i="25"/>
  <c r="Q2259" i="25"/>
  <c r="Q2260" i="25"/>
  <c r="Q2261" i="25"/>
  <c r="Q2262" i="25"/>
  <c r="Q2263" i="25"/>
  <c r="Q2264" i="25"/>
  <c r="Q2265" i="25"/>
  <c r="Q2266" i="25"/>
  <c r="Q2267" i="25"/>
  <c r="Q2268" i="25"/>
  <c r="Q2269" i="25"/>
  <c r="Q2270" i="25"/>
  <c r="Q2271" i="25"/>
  <c r="Q2272" i="25"/>
  <c r="Q2273" i="25"/>
  <c r="Q2274" i="25"/>
  <c r="Q2275" i="25"/>
  <c r="Q2276" i="25"/>
  <c r="Q2277" i="25"/>
  <c r="Q2278" i="25"/>
  <c r="Q2279" i="25"/>
  <c r="Q2280" i="25"/>
  <c r="Q2281" i="25"/>
  <c r="Q2282" i="25"/>
  <c r="Q2283" i="25"/>
  <c r="Q2284" i="25"/>
  <c r="Q2285" i="25"/>
  <c r="Q2286" i="25"/>
  <c r="Q2287" i="25"/>
  <c r="Q2288" i="25"/>
  <c r="Q2289" i="25"/>
  <c r="Q2290" i="25"/>
  <c r="Q2291" i="25"/>
  <c r="Q2292" i="25"/>
  <c r="Q2293" i="25"/>
  <c r="Q2294" i="25"/>
  <c r="Q2295" i="25"/>
  <c r="Q2296" i="25"/>
  <c r="Q2297" i="25"/>
  <c r="Q2298" i="25"/>
  <c r="Q2299" i="25"/>
  <c r="Q2300" i="25"/>
  <c r="Q2301" i="25"/>
  <c r="Q2302" i="25"/>
  <c r="Q2303" i="25"/>
  <c r="Q2304" i="25"/>
  <c r="Q2305" i="25"/>
  <c r="Q2306" i="25"/>
  <c r="Q2307" i="25"/>
  <c r="Q2308" i="25"/>
  <c r="Q2309" i="25"/>
  <c r="Q2310" i="25"/>
  <c r="Q2311" i="25"/>
  <c r="Q2312" i="25"/>
  <c r="Q2313" i="25"/>
  <c r="Q2314" i="25"/>
  <c r="Q2315" i="25"/>
  <c r="Q2316" i="25"/>
  <c r="Q2317" i="25"/>
  <c r="Q2318" i="25"/>
  <c r="Q2319" i="25"/>
  <c r="Q2320" i="25"/>
  <c r="Q2321" i="25"/>
  <c r="Q2322" i="25"/>
  <c r="Q2323" i="25"/>
  <c r="Q2324" i="25"/>
  <c r="Q2325" i="25"/>
  <c r="Q2326" i="25"/>
  <c r="Q2327" i="25"/>
  <c r="Q2328" i="25"/>
  <c r="Q2329" i="25"/>
  <c r="Q2330" i="25"/>
  <c r="Q2331" i="25"/>
  <c r="Q2332" i="25"/>
  <c r="Q2333" i="25"/>
  <c r="Q2334" i="25"/>
  <c r="Q2335" i="25"/>
  <c r="Q2336" i="25"/>
  <c r="Q2337" i="25"/>
  <c r="Q2338" i="25"/>
  <c r="Q2339" i="25"/>
  <c r="Q2340" i="25"/>
  <c r="Q2341" i="25"/>
  <c r="Q2342" i="25"/>
  <c r="Q2343" i="25"/>
  <c r="Q2344" i="25"/>
  <c r="Q2345" i="25"/>
  <c r="Q2346" i="25"/>
  <c r="Q2347" i="25"/>
  <c r="Q2348" i="25"/>
  <c r="Q2349" i="25"/>
  <c r="Q2350" i="25"/>
  <c r="Q2351" i="25"/>
  <c r="Q2352" i="25"/>
  <c r="Q2353" i="25"/>
  <c r="Q2354" i="25"/>
  <c r="Q2355" i="25"/>
  <c r="Q2356" i="25"/>
  <c r="Q2357" i="25"/>
  <c r="Q2358" i="25"/>
  <c r="Q2359" i="25"/>
  <c r="Q2360" i="25"/>
  <c r="Q2361" i="25"/>
  <c r="Q2362" i="25"/>
  <c r="Q2363" i="25"/>
  <c r="Q2364" i="25"/>
  <c r="Q2365" i="25"/>
  <c r="Q2366" i="25"/>
  <c r="Q2367" i="25"/>
  <c r="Q2368" i="25"/>
  <c r="Q2369" i="25"/>
  <c r="Q2370" i="25"/>
  <c r="Q2371" i="25"/>
  <c r="Q2372" i="25"/>
  <c r="Q2373" i="25"/>
  <c r="Q2374" i="25"/>
  <c r="Q2375" i="25"/>
  <c r="Q2376" i="25"/>
  <c r="Q2377" i="25"/>
  <c r="Q2378" i="25"/>
  <c r="Q2379" i="25"/>
  <c r="Q2380" i="25"/>
  <c r="Q2381" i="25"/>
  <c r="Q2382" i="25"/>
  <c r="Q2383" i="25"/>
  <c r="Q2384" i="25"/>
  <c r="Q2385" i="25"/>
  <c r="Q2386" i="25"/>
  <c r="Q2387" i="25"/>
  <c r="Q2388" i="25"/>
  <c r="Q2389" i="25"/>
  <c r="Q2390" i="25"/>
  <c r="Q2391" i="25"/>
  <c r="Q2392" i="25"/>
  <c r="Q2393" i="25"/>
  <c r="Q2394" i="25"/>
  <c r="Q2395" i="25"/>
  <c r="Q2396" i="25"/>
  <c r="Q2397" i="25"/>
  <c r="Q2398" i="25"/>
  <c r="Q2399" i="25"/>
  <c r="Q2400" i="25"/>
  <c r="Q2401" i="25"/>
  <c r="Q2402" i="25"/>
  <c r="Q2403" i="25"/>
  <c r="Q2404" i="25"/>
  <c r="Q2405" i="25"/>
  <c r="Q2406" i="25"/>
  <c r="Q2407" i="25"/>
  <c r="Q2408" i="25"/>
  <c r="Q2409" i="25"/>
  <c r="Q2410" i="25"/>
  <c r="Q2411" i="25"/>
  <c r="Q2412" i="25"/>
  <c r="Q2413" i="25"/>
  <c r="Q2414" i="25"/>
  <c r="Q2415" i="25"/>
  <c r="Q2416" i="25"/>
  <c r="Q2417" i="25"/>
  <c r="O2253" i="25"/>
  <c r="O2254" i="25"/>
  <c r="O2255" i="25"/>
  <c r="O2256" i="25"/>
  <c r="Q2253" i="25"/>
  <c r="Q2254" i="25"/>
  <c r="Q2255" i="25"/>
  <c r="Q2256" i="25"/>
  <c r="M2288" i="25" l="1"/>
  <c r="N2288" i="25" s="1"/>
  <c r="L2262" i="25"/>
  <c r="M2373" i="25"/>
  <c r="N2373" i="25" s="1"/>
  <c r="L2388" i="25"/>
  <c r="M2388" i="25"/>
  <c r="N2388" i="25" s="1"/>
  <c r="A5" i="22" l="1"/>
  <c r="A6" i="22"/>
  <c r="A8" i="22"/>
  <c r="A10" i="22"/>
  <c r="A12" i="22"/>
  <c r="A13" i="22"/>
  <c r="A14" i="22"/>
  <c r="A17" i="22"/>
  <c r="A18" i="22"/>
  <c r="A20" i="22"/>
  <c r="A21" i="22"/>
  <c r="A22" i="22"/>
  <c r="A24" i="22"/>
  <c r="A26" i="22"/>
  <c r="A29" i="22"/>
  <c r="A30" i="22"/>
  <c r="A32" i="22"/>
  <c r="A33" i="22"/>
  <c r="A34" i="22"/>
  <c r="A36" i="22"/>
  <c r="A37" i="22"/>
  <c r="A38" i="22"/>
  <c r="A41" i="22"/>
  <c r="A42" i="22"/>
  <c r="A44" i="22"/>
  <c r="A45" i="22"/>
  <c r="A46" i="22"/>
  <c r="A48" i="22"/>
  <c r="A49" i="22"/>
  <c r="A50" i="22"/>
  <c r="A52" i="22"/>
  <c r="A53" i="22"/>
  <c r="A54" i="22"/>
  <c r="A56" i="22"/>
  <c r="A58" i="22"/>
  <c r="A60" i="22"/>
  <c r="A61" i="22"/>
  <c r="A62" i="22"/>
  <c r="A65" i="22"/>
  <c r="A66" i="22"/>
  <c r="A69" i="22"/>
  <c r="A70" i="22"/>
  <c r="A72" i="22"/>
  <c r="A73" i="22"/>
  <c r="A74" i="22"/>
  <c r="A77" i="22"/>
  <c r="A78" i="22"/>
  <c r="A80" i="22"/>
  <c r="A81" i="22"/>
  <c r="A82" i="22"/>
  <c r="A84" i="22"/>
  <c r="A85" i="22"/>
  <c r="A86" i="22"/>
  <c r="A88" i="22"/>
  <c r="A90" i="22"/>
  <c r="A92" i="22"/>
  <c r="A94" i="22"/>
  <c r="A96" i="22"/>
  <c r="A97" i="22"/>
  <c r="A98" i="22"/>
  <c r="A100" i="22"/>
  <c r="A101" i="22"/>
  <c r="A102" i="22"/>
  <c r="A105" i="22"/>
  <c r="A106" i="22"/>
  <c r="A108" i="22"/>
  <c r="A109" i="22"/>
  <c r="A110" i="22"/>
  <c r="A113" i="22"/>
  <c r="A114" i="22"/>
  <c r="A116" i="22"/>
  <c r="A117" i="22"/>
  <c r="A118" i="22"/>
  <c r="A120" i="22"/>
  <c r="A121" i="22"/>
  <c r="A122" i="22"/>
  <c r="A125" i="22"/>
  <c r="A126" i="22"/>
  <c r="A128" i="22"/>
  <c r="A129" i="22"/>
  <c r="A130" i="22"/>
  <c r="A133" i="22"/>
  <c r="A134" i="22"/>
  <c r="A137" i="22"/>
  <c r="A138" i="22"/>
  <c r="A140" i="22"/>
  <c r="A141" i="22"/>
  <c r="A142" i="22"/>
  <c r="A144" i="22"/>
  <c r="A146" i="22"/>
  <c r="A149" i="22"/>
  <c r="A150" i="22"/>
  <c r="A152" i="22"/>
  <c r="A153" i="22"/>
  <c r="A154" i="22"/>
  <c r="A157" i="22"/>
  <c r="A158" i="22"/>
  <c r="A161" i="22"/>
  <c r="A162" i="22"/>
  <c r="A164" i="22"/>
  <c r="A165" i="22"/>
  <c r="A166" i="22"/>
  <c r="A168" i="22"/>
  <c r="A170" i="22"/>
  <c r="A172" i="22"/>
  <c r="A173" i="22"/>
  <c r="A174" i="22"/>
  <c r="A176" i="22"/>
  <c r="A177" i="22"/>
  <c r="A178" i="22"/>
  <c r="A181" i="22"/>
  <c r="A182" i="22"/>
  <c r="A185" i="22"/>
  <c r="A186" i="22"/>
  <c r="A188" i="22"/>
  <c r="A189" i="22"/>
  <c r="A190" i="22"/>
  <c r="A192" i="22"/>
  <c r="A193" i="22"/>
  <c r="A194" i="22"/>
  <c r="A196" i="22"/>
  <c r="A197" i="22"/>
  <c r="A198" i="22"/>
  <c r="A200" i="22"/>
  <c r="A201" i="22"/>
  <c r="A202" i="22"/>
  <c r="A204" i="22"/>
  <c r="A205" i="22"/>
  <c r="A206" i="22"/>
  <c r="A208" i="22"/>
  <c r="A209" i="22"/>
  <c r="A210" i="22"/>
  <c r="A212" i="22"/>
  <c r="A213" i="22"/>
  <c r="A214" i="22"/>
  <c r="A216" i="22"/>
  <c r="A217" i="22"/>
  <c r="A218" i="22"/>
  <c r="A221" i="22"/>
  <c r="A222" i="22"/>
  <c r="A224" i="22"/>
  <c r="A225" i="22"/>
  <c r="A226" i="22"/>
  <c r="A228" i="22"/>
  <c r="A229" i="22"/>
  <c r="A230" i="22"/>
  <c r="A232" i="22"/>
  <c r="A234" i="22"/>
  <c r="A236" i="22"/>
  <c r="A237" i="22"/>
  <c r="A238" i="22"/>
  <c r="A241" i="22"/>
  <c r="A242" i="22"/>
  <c r="A244" i="22"/>
  <c r="A245" i="22"/>
  <c r="A246" i="22"/>
  <c r="A248" i="22"/>
  <c r="A249" i="22"/>
  <c r="A250" i="22"/>
  <c r="A253" i="22"/>
  <c r="A254" i="22"/>
  <c r="A256" i="22"/>
  <c r="A257" i="22"/>
  <c r="A258" i="22"/>
  <c r="A260" i="22"/>
  <c r="A261" i="22"/>
  <c r="A262" i="22"/>
  <c r="A264" i="22"/>
  <c r="A266" i="22"/>
  <c r="A269" i="22"/>
  <c r="A270" i="22"/>
  <c r="A273" i="22"/>
  <c r="A274" i="22"/>
  <c r="A276" i="22"/>
  <c r="A277" i="22"/>
  <c r="A278" i="22"/>
  <c r="A280" i="22"/>
  <c r="A281" i="22"/>
  <c r="A282" i="22"/>
  <c r="A284" i="22"/>
  <c r="A285" i="22"/>
  <c r="A286" i="22"/>
  <c r="A288" i="22"/>
  <c r="A289" i="22"/>
  <c r="A290" i="22"/>
  <c r="A293" i="22"/>
  <c r="A294" i="22"/>
  <c r="A296" i="22"/>
  <c r="A297" i="22"/>
  <c r="A298" i="22"/>
  <c r="A300" i="22"/>
  <c r="A301" i="22"/>
  <c r="A302" i="22"/>
  <c r="A305" i="22"/>
  <c r="A306" i="22"/>
  <c r="A308" i="22"/>
  <c r="A309" i="22"/>
  <c r="A310" i="22"/>
  <c r="A312" i="22"/>
  <c r="A313" i="22"/>
  <c r="A314" i="22"/>
  <c r="A316" i="22"/>
  <c r="A317" i="22"/>
  <c r="A318" i="22"/>
  <c r="A321" i="22"/>
  <c r="A322" i="22"/>
  <c r="A324" i="22"/>
  <c r="A325" i="22"/>
  <c r="A326" i="22"/>
  <c r="A328" i="22"/>
  <c r="A329" i="22"/>
  <c r="A330" i="22"/>
  <c r="A332" i="22"/>
  <c r="A334" i="22"/>
  <c r="A336" i="22"/>
  <c r="A337" i="22"/>
  <c r="A338" i="22"/>
  <c r="A340" i="22"/>
  <c r="A341" i="22"/>
  <c r="A342" i="22"/>
  <c r="A345" i="22"/>
  <c r="A346" i="22"/>
  <c r="A348" i="22"/>
  <c r="A349" i="22"/>
  <c r="A350" i="22"/>
  <c r="A352" i="22"/>
  <c r="A353" i="22"/>
  <c r="A354" i="22"/>
  <c r="A356" i="22"/>
  <c r="A358" i="22"/>
  <c r="A360" i="22"/>
  <c r="A361" i="22"/>
  <c r="A362" i="22"/>
  <c r="A364" i="22"/>
  <c r="A365" i="22"/>
  <c r="A366" i="22"/>
  <c r="A369" i="22"/>
  <c r="A370" i="22"/>
  <c r="A374" i="22"/>
  <c r="A376" i="22"/>
  <c r="A378" i="22"/>
  <c r="A380" i="22"/>
  <c r="A381" i="22"/>
  <c r="A382" i="22"/>
  <c r="A384" i="22"/>
  <c r="A385" i="22"/>
  <c r="A386" i="22"/>
  <c r="A388" i="22"/>
  <c r="A389" i="22"/>
  <c r="A390" i="22"/>
  <c r="A392" i="22"/>
  <c r="A393" i="22"/>
  <c r="A394" i="22"/>
  <c r="A397" i="22"/>
  <c r="A398" i="22"/>
  <c r="A402" i="22"/>
  <c r="A404" i="22"/>
  <c r="A405" i="22"/>
  <c r="A406" i="22"/>
  <c r="A408" i="22"/>
  <c r="A409" i="22"/>
  <c r="A410" i="22"/>
  <c r="A413" i="22"/>
  <c r="A414" i="22"/>
  <c r="A416" i="22"/>
  <c r="A417" i="22"/>
  <c r="A418" i="22"/>
  <c r="A420" i="22"/>
  <c r="A421" i="22"/>
  <c r="A422" i="22"/>
  <c r="A424" i="22"/>
  <c r="A425" i="22"/>
  <c r="A426" i="22"/>
  <c r="A429" i="22"/>
  <c r="A430" i="22"/>
  <c r="A432" i="22"/>
  <c r="A433" i="22"/>
  <c r="A434" i="22"/>
  <c r="A436" i="22"/>
  <c r="A437" i="22"/>
  <c r="A438" i="22"/>
  <c r="A440" i="22"/>
  <c r="A441" i="22"/>
  <c r="A442" i="22"/>
  <c r="A445" i="22"/>
  <c r="A446" i="22"/>
  <c r="A448" i="22"/>
  <c r="A449" i="22"/>
  <c r="A450" i="22"/>
  <c r="A452" i="22"/>
  <c r="A453" i="22"/>
  <c r="A454" i="22"/>
  <c r="A456" i="22"/>
  <c r="A457" i="22"/>
  <c r="A458" i="22"/>
  <c r="A460" i="22"/>
  <c r="A462" i="22"/>
  <c r="A464" i="22"/>
  <c r="A465" i="22"/>
  <c r="A466" i="22"/>
  <c r="A468" i="22"/>
  <c r="A469" i="22"/>
  <c r="A470" i="22"/>
  <c r="A472" i="22"/>
  <c r="A473" i="22"/>
  <c r="A474" i="22"/>
  <c r="A476" i="22"/>
  <c r="A477" i="22"/>
  <c r="A478" i="22"/>
  <c r="A480" i="22"/>
  <c r="A481" i="22"/>
  <c r="A482" i="22"/>
  <c r="A486" i="22"/>
  <c r="A488" i="22"/>
  <c r="A489" i="22"/>
  <c r="A490" i="22"/>
  <c r="A493" i="22"/>
  <c r="A494" i="22"/>
  <c r="A496" i="22"/>
  <c r="A498" i="22"/>
  <c r="A500" i="22"/>
  <c r="A501" i="22"/>
  <c r="A502" i="22"/>
  <c r="A504" i="22"/>
  <c r="A505" i="22"/>
  <c r="A506" i="22"/>
  <c r="A508" i="22"/>
  <c r="A509" i="22"/>
  <c r="A510" i="22"/>
  <c r="A513" i="22"/>
  <c r="A514" i="22"/>
  <c r="A516" i="22"/>
  <c r="A517" i="22"/>
  <c r="A518" i="22"/>
  <c r="A520" i="22"/>
  <c r="A521" i="22"/>
  <c r="A522" i="22"/>
  <c r="A524" i="22"/>
  <c r="A525" i="22"/>
  <c r="A526" i="22"/>
  <c r="A528" i="22"/>
  <c r="A529" i="22"/>
  <c r="A530" i="22"/>
  <c r="A533" i="22"/>
  <c r="A534" i="22"/>
  <c r="A537" i="22"/>
  <c r="A538" i="22"/>
  <c r="A540" i="22"/>
  <c r="A542" i="22"/>
  <c r="A544" i="22"/>
  <c r="A545" i="22"/>
  <c r="A546" i="22"/>
  <c r="A549" i="22"/>
  <c r="A550" i="22"/>
  <c r="A552" i="22"/>
  <c r="A553" i="22"/>
  <c r="A554" i="22"/>
  <c r="A557" i="22"/>
  <c r="A558" i="22"/>
  <c r="A560" i="22"/>
  <c r="A561" i="22"/>
  <c r="A562" i="22"/>
  <c r="A565" i="22"/>
  <c r="A566" i="22"/>
  <c r="A568" i="22"/>
  <c r="A569" i="22"/>
  <c r="A570" i="22"/>
  <c r="A572" i="22"/>
  <c r="A573" i="22"/>
  <c r="A574" i="22"/>
  <c r="A576" i="22"/>
  <c r="A577" i="22"/>
  <c r="A578" i="22"/>
  <c r="A581" i="22"/>
  <c r="A582" i="22"/>
  <c r="A585" i="22"/>
  <c r="A586" i="22"/>
  <c r="A590" i="22"/>
  <c r="A592" i="22"/>
  <c r="A593" i="22"/>
  <c r="A594" i="22"/>
  <c r="A596" i="22"/>
  <c r="A597" i="22"/>
  <c r="A598" i="22"/>
  <c r="A600" i="22"/>
  <c r="A601" i="22"/>
  <c r="A602" i="22"/>
  <c r="A604" i="22"/>
  <c r="A605" i="22"/>
  <c r="A606" i="22"/>
  <c r="A608" i="22"/>
  <c r="A609" i="22"/>
  <c r="A610" i="22"/>
  <c r="A612" i="22"/>
  <c r="A613" i="22"/>
  <c r="A614" i="22"/>
  <c r="A616" i="22"/>
  <c r="A618" i="22"/>
  <c r="A620" i="22"/>
  <c r="A621" i="22"/>
  <c r="A622" i="22"/>
  <c r="A624" i="22"/>
  <c r="A625" i="22"/>
  <c r="A626" i="22"/>
  <c r="A628" i="22"/>
  <c r="A629" i="22"/>
  <c r="A630" i="22"/>
  <c r="A633" i="22"/>
  <c r="A634" i="22"/>
  <c r="A636" i="22"/>
  <c r="A637" i="22"/>
  <c r="A638" i="22"/>
  <c r="A640" i="22"/>
  <c r="A641" i="22"/>
  <c r="A642" i="22"/>
  <c r="A644" i="22"/>
  <c r="A645" i="22"/>
  <c r="A646" i="22"/>
  <c r="A649" i="22"/>
  <c r="A650" i="22"/>
  <c r="A652" i="22"/>
  <c r="A653" i="22"/>
  <c r="A654" i="22"/>
  <c r="A656" i="22"/>
  <c r="A657" i="22"/>
  <c r="A658" i="22"/>
  <c r="A661" i="22"/>
  <c r="A662" i="22"/>
  <c r="A665" i="22"/>
  <c r="A666" i="22"/>
  <c r="A668" i="22"/>
  <c r="A669" i="22"/>
  <c r="A670" i="22"/>
  <c r="A672" i="22"/>
  <c r="A673" i="22"/>
  <c r="A674" i="22"/>
  <c r="A676" i="22"/>
  <c r="A677" i="22"/>
  <c r="A678" i="22"/>
  <c r="A681" i="22"/>
  <c r="A682" i="22"/>
  <c r="A684" i="22"/>
  <c r="A685" i="22"/>
  <c r="A686" i="22"/>
  <c r="A688" i="22"/>
  <c r="A689" i="22"/>
  <c r="A690" i="22"/>
  <c r="A692" i="22"/>
  <c r="A693" i="22"/>
  <c r="A694" i="22"/>
  <c r="A697" i="22"/>
  <c r="A698" i="22"/>
  <c r="A700" i="22"/>
  <c r="A701" i="22"/>
  <c r="A702" i="22"/>
  <c r="A704" i="22"/>
  <c r="A705" i="22"/>
  <c r="A708" i="22"/>
  <c r="A709" i="22"/>
  <c r="A710" i="22"/>
  <c r="A712" i="22"/>
  <c r="A713" i="22"/>
  <c r="A714" i="22"/>
  <c r="A716" i="22"/>
  <c r="A717" i="22"/>
  <c r="A718" i="22"/>
  <c r="A720" i="22"/>
  <c r="A721" i="22"/>
  <c r="A722" i="22"/>
  <c r="A724" i="22"/>
  <c r="A725" i="22"/>
  <c r="A726" i="22"/>
  <c r="A728" i="22"/>
  <c r="A729" i="22"/>
  <c r="A730" i="22"/>
  <c r="A733" i="22"/>
  <c r="A734" i="22"/>
  <c r="A736" i="22"/>
  <c r="A737" i="22"/>
  <c r="A738" i="22"/>
  <c r="A740" i="22"/>
  <c r="A741" i="22"/>
  <c r="A742" i="22"/>
  <c r="A745" i="22"/>
  <c r="A746" i="22"/>
  <c r="A748" i="22"/>
  <c r="A749" i="22"/>
  <c r="A750" i="22"/>
  <c r="A754" i="22"/>
  <c r="A756" i="22"/>
  <c r="A757" i="22"/>
  <c r="A758" i="22"/>
  <c r="A760" i="22"/>
  <c r="A761" i="22"/>
  <c r="A762" i="22"/>
  <c r="A764" i="22"/>
  <c r="A765" i="22"/>
  <c r="A766" i="22"/>
  <c r="A768" i="22"/>
  <c r="A769" i="22"/>
  <c r="A770" i="22"/>
  <c r="A773" i="22"/>
  <c r="A774" i="22"/>
  <c r="A777" i="22"/>
  <c r="A778" i="22"/>
  <c r="A780" i="22"/>
  <c r="A781" i="22"/>
  <c r="A782" i="22"/>
  <c r="A784" i="22"/>
  <c r="A785" i="22"/>
  <c r="A786" i="22"/>
  <c r="A788" i="22"/>
  <c r="A789" i="22"/>
  <c r="A790" i="22"/>
  <c r="A793" i="22"/>
  <c r="A794" i="22"/>
  <c r="A797" i="22"/>
  <c r="A798" i="22"/>
  <c r="A802" i="22"/>
  <c r="A804" i="22"/>
  <c r="A805" i="22"/>
  <c r="A806" i="22"/>
  <c r="A808" i="22"/>
  <c r="A809" i="22"/>
  <c r="A810" i="22"/>
  <c r="A813" i="22"/>
  <c r="A814" i="22"/>
  <c r="A817" i="22"/>
  <c r="A818" i="22"/>
  <c r="A821" i="22"/>
  <c r="A822" i="22"/>
  <c r="A824" i="22"/>
  <c r="A825" i="22"/>
  <c r="A826" i="22"/>
  <c r="A828" i="22"/>
  <c r="A829" i="22"/>
  <c r="A830" i="22"/>
  <c r="A832" i="22"/>
  <c r="A833" i="22"/>
  <c r="A834" i="22"/>
  <c r="A836" i="22"/>
  <c r="A837" i="22"/>
  <c r="A838" i="22"/>
  <c r="A840" i="22"/>
  <c r="A841" i="22"/>
  <c r="A842" i="22"/>
  <c r="A844" i="22"/>
  <c r="A845" i="22"/>
  <c r="A846" i="22"/>
  <c r="A848" i="22"/>
  <c r="A849" i="22"/>
  <c r="A850" i="22"/>
  <c r="A852" i="22"/>
  <c r="A853" i="22"/>
  <c r="A854" i="22"/>
  <c r="A857" i="22"/>
  <c r="A858" i="22"/>
  <c r="A860" i="22"/>
  <c r="A861" i="22"/>
  <c r="A862" i="22"/>
  <c r="A864" i="22"/>
  <c r="A865" i="22"/>
  <c r="A866" i="22"/>
  <c r="A868" i="22"/>
  <c r="A870" i="22"/>
  <c r="A872" i="22"/>
  <c r="A873" i="22"/>
  <c r="A874" i="22"/>
  <c r="A877" i="22"/>
  <c r="A878" i="22"/>
  <c r="A881" i="22"/>
  <c r="A882" i="22"/>
  <c r="A884" i="22"/>
  <c r="A885" i="22"/>
  <c r="A886" i="22"/>
  <c r="A888" i="22"/>
  <c r="A889" i="22"/>
  <c r="A890" i="22"/>
  <c r="A893" i="22"/>
  <c r="A894" i="22"/>
  <c r="A897" i="22"/>
  <c r="A898" i="22"/>
  <c r="A901" i="22"/>
  <c r="A902" i="22"/>
  <c r="A904" i="22"/>
  <c r="A905" i="22"/>
  <c r="A906" i="22"/>
  <c r="A908" i="22"/>
  <c r="A909" i="22"/>
  <c r="A910" i="22"/>
  <c r="A912" i="22"/>
  <c r="A914" i="22"/>
  <c r="A917" i="22"/>
  <c r="A918" i="22"/>
  <c r="A920" i="22"/>
  <c r="A921" i="22"/>
  <c r="A922" i="22"/>
  <c r="A924" i="22"/>
  <c r="A925" i="22"/>
  <c r="A926" i="22"/>
  <c r="A928" i="22"/>
  <c r="A929" i="22"/>
  <c r="A930" i="22"/>
  <c r="A932" i="22"/>
  <c r="A933" i="22"/>
  <c r="A934" i="22"/>
  <c r="A937" i="22"/>
  <c r="A938" i="22"/>
  <c r="A940" i="22"/>
  <c r="A941" i="22"/>
  <c r="A942" i="22"/>
  <c r="A944" i="22"/>
  <c r="A945" i="22"/>
  <c r="A946" i="22"/>
  <c r="A948" i="22"/>
  <c r="A949" i="22"/>
  <c r="A950" i="22"/>
  <c r="A953" i="22"/>
  <c r="A954" i="22"/>
  <c r="A956" i="22"/>
  <c r="A957" i="22"/>
  <c r="A958" i="22"/>
  <c r="A960" i="22"/>
  <c r="A961" i="22"/>
  <c r="A962" i="22"/>
  <c r="A964" i="22"/>
  <c r="A966" i="22"/>
  <c r="A968" i="22"/>
  <c r="A970" i="22"/>
  <c r="A972" i="22"/>
  <c r="A973" i="22"/>
  <c r="A974" i="22"/>
  <c r="A978" i="22"/>
  <c r="A981" i="22"/>
  <c r="A982" i="22"/>
  <c r="A984" i="22"/>
  <c r="A985" i="22"/>
  <c r="A986" i="22"/>
  <c r="A988" i="22"/>
  <c r="A989" i="22"/>
  <c r="A990" i="22"/>
  <c r="A992" i="22"/>
  <c r="A993" i="22"/>
  <c r="A994" i="22"/>
  <c r="A996" i="22"/>
  <c r="A997" i="22"/>
  <c r="A998" i="22"/>
  <c r="A1000" i="22"/>
  <c r="A1001" i="22"/>
  <c r="A1002" i="22"/>
  <c r="A1006" i="22"/>
  <c r="A1009" i="22"/>
  <c r="A1010" i="22"/>
  <c r="A1014" i="22"/>
  <c r="A1016" i="22"/>
  <c r="A1017" i="22"/>
  <c r="A1018" i="22"/>
  <c r="A1020" i="22"/>
  <c r="A1021" i="22"/>
  <c r="A1022" i="22"/>
  <c r="A1025" i="22"/>
  <c r="A1026" i="22"/>
  <c r="A1028" i="22"/>
  <c r="A1029" i="22"/>
  <c r="A1030" i="22"/>
  <c r="A1033" i="22"/>
  <c r="A1034" i="22"/>
  <c r="A1036" i="22"/>
  <c r="A1037" i="22"/>
  <c r="A1038" i="22"/>
  <c r="A1040" i="22"/>
  <c r="A1041" i="22"/>
  <c r="A1042" i="22"/>
  <c r="A1044" i="22"/>
  <c r="A1045" i="22"/>
  <c r="A1046" i="22"/>
  <c r="A1048" i="22"/>
  <c r="A1049" i="22"/>
  <c r="A1050" i="22"/>
  <c r="A1052" i="22"/>
  <c r="A1053" i="22"/>
  <c r="A1054" i="22"/>
  <c r="A1057" i="22"/>
  <c r="A1058" i="22"/>
  <c r="A1060" i="22"/>
  <c r="A1061" i="22"/>
  <c r="A1062" i="22"/>
  <c r="A1064" i="22"/>
  <c r="A1065" i="22"/>
  <c r="A1066" i="22"/>
  <c r="A1068" i="22"/>
  <c r="A1069" i="22"/>
  <c r="A1070" i="22"/>
  <c r="A1072" i="22"/>
  <c r="A1073" i="22"/>
  <c r="A1074" i="22"/>
  <c r="A1076" i="22"/>
  <c r="A1077" i="22"/>
  <c r="A1078" i="22"/>
  <c r="A1080" i="22"/>
  <c r="A1081" i="22"/>
  <c r="A1082" i="22"/>
  <c r="A1084" i="22"/>
  <c r="A1085" i="22"/>
  <c r="A1086" i="22"/>
  <c r="A1088" i="22"/>
  <c r="A1089" i="22"/>
  <c r="A1090" i="22"/>
  <c r="A1092" i="22"/>
  <c r="A1093" i="22"/>
  <c r="A1094" i="22"/>
  <c r="A1097" i="22"/>
  <c r="A1098" i="22"/>
  <c r="A1100" i="22"/>
  <c r="A1101" i="22"/>
  <c r="A1102" i="22"/>
  <c r="A1104" i="22"/>
  <c r="A1105" i="22"/>
  <c r="A1106" i="22"/>
  <c r="A1108" i="22"/>
  <c r="A1110" i="22"/>
  <c r="A1112" i="22"/>
  <c r="A1113" i="22"/>
  <c r="A1114" i="22"/>
  <c r="A1117" i="22"/>
  <c r="A1118" i="22"/>
  <c r="A1120" i="22"/>
  <c r="A1121" i="22"/>
  <c r="A1122" i="22"/>
  <c r="A1124" i="22"/>
  <c r="A1125" i="22"/>
  <c r="A1126" i="22"/>
  <c r="A1129" i="22"/>
  <c r="A1130" i="22"/>
  <c r="A1133" i="22"/>
  <c r="A1134" i="22"/>
  <c r="A1136" i="22"/>
  <c r="A1137" i="22"/>
  <c r="A1138" i="22"/>
  <c r="A1140" i="22"/>
  <c r="A1141" i="22"/>
  <c r="A1142" i="22"/>
  <c r="A1145" i="22"/>
  <c r="A1146" i="22"/>
  <c r="A1148" i="22"/>
  <c r="A1149" i="22"/>
  <c r="A1150" i="22"/>
  <c r="A1153" i="22"/>
  <c r="A1154" i="22"/>
  <c r="A1156" i="22"/>
  <c r="A1157" i="22"/>
  <c r="A1158" i="22"/>
  <c r="A1160" i="22"/>
  <c r="A1161" i="22"/>
  <c r="A1162" i="22"/>
  <c r="A1164" i="22"/>
  <c r="A1165" i="22"/>
  <c r="A1166" i="22"/>
  <c r="A1169" i="22"/>
  <c r="A1170" i="22"/>
  <c r="A1173" i="22"/>
  <c r="A1174" i="22"/>
  <c r="A1177" i="22"/>
  <c r="A1178" i="22"/>
  <c r="A1180" i="22"/>
  <c r="A1181" i="22"/>
  <c r="A1182" i="22"/>
  <c r="A1184" i="22"/>
  <c r="A1185" i="22"/>
  <c r="A1186" i="22"/>
  <c r="A1188" i="22"/>
  <c r="A1189" i="22"/>
  <c r="A1190" i="22"/>
  <c r="A1192" i="22"/>
  <c r="A1193" i="22"/>
  <c r="A1194" i="22"/>
  <c r="A1196" i="22"/>
  <c r="A1197" i="22"/>
  <c r="A1198" i="22"/>
  <c r="A1201" i="22"/>
  <c r="A1202" i="22"/>
  <c r="A1204" i="22"/>
  <c r="A1205" i="22"/>
  <c r="A1206" i="22"/>
  <c r="A1209" i="22"/>
  <c r="A1210" i="22"/>
  <c r="A1212" i="22"/>
  <c r="A1213" i="22"/>
  <c r="A1214" i="22"/>
  <c r="A1216" i="22"/>
  <c r="A1217" i="22"/>
  <c r="A1218" i="22"/>
  <c r="A1220" i="22"/>
  <c r="A1222" i="22"/>
  <c r="A1224" i="22"/>
  <c r="A1225" i="22"/>
  <c r="A1226" i="22"/>
  <c r="A1229" i="22"/>
  <c r="A1230" i="22"/>
  <c r="A1232" i="22"/>
  <c r="A1233" i="22"/>
  <c r="A1234" i="22"/>
  <c r="A1236" i="22"/>
  <c r="A1237" i="22"/>
  <c r="A1238" i="22"/>
  <c r="A1240" i="22"/>
  <c r="A1241" i="22"/>
  <c r="A1242" i="22"/>
  <c r="A1244" i="22"/>
  <c r="A1245" i="22"/>
  <c r="A1246" i="22"/>
  <c r="A1248" i="22"/>
  <c r="A1249" i="22"/>
  <c r="A1250" i="22"/>
  <c r="A1252" i="22"/>
  <c r="A1253" i="22"/>
  <c r="A1254" i="22"/>
  <c r="A1256" i="22"/>
  <c r="A1257" i="22"/>
  <c r="A1258" i="22"/>
  <c r="A1261" i="22"/>
  <c r="A1262" i="22"/>
  <c r="A1265" i="22"/>
  <c r="A1266" i="22"/>
  <c r="A1268" i="22"/>
  <c r="A1269" i="22"/>
  <c r="A1270" i="22"/>
  <c r="A1272" i="22"/>
  <c r="A1273" i="22"/>
  <c r="A1274" i="22"/>
  <c r="A1276" i="22"/>
  <c r="A1277" i="22"/>
  <c r="A1278" i="22"/>
  <c r="A1281" i="22"/>
  <c r="A1282" i="22"/>
  <c r="A1284" i="22"/>
  <c r="A1285" i="22"/>
  <c r="A1286" i="22"/>
  <c r="A1288" i="22"/>
  <c r="A1289" i="22"/>
  <c r="A1290" i="22"/>
  <c r="A1292" i="22"/>
  <c r="A1293" i="22"/>
  <c r="A1294" i="22"/>
  <c r="A1296" i="22"/>
  <c r="A1297" i="22"/>
  <c r="A1298" i="22"/>
  <c r="A1300" i="22"/>
  <c r="A1301" i="22"/>
  <c r="A1302" i="22"/>
  <c r="A1304" i="22"/>
  <c r="A1305" i="22"/>
  <c r="A1306" i="22"/>
  <c r="A1308" i="22"/>
  <c r="A1309" i="22"/>
  <c r="A1310" i="22"/>
  <c r="A1312" i="22"/>
  <c r="A1313" i="22"/>
  <c r="A1314" i="22"/>
  <c r="A1316" i="22"/>
  <c r="A1317" i="22"/>
  <c r="A1318" i="22"/>
  <c r="A1320" i="22"/>
  <c r="A1321" i="22"/>
  <c r="A1322" i="22"/>
  <c r="A1325" i="22"/>
  <c r="A1326" i="22"/>
  <c r="A1328" i="22"/>
  <c r="A1330" i="22"/>
  <c r="A1332" i="22"/>
  <c r="A1333" i="22"/>
  <c r="A1334" i="22"/>
  <c r="A1336" i="22"/>
  <c r="A1337" i="22"/>
  <c r="A1338" i="22"/>
  <c r="A1340" i="22"/>
  <c r="A1341" i="22"/>
  <c r="A1342" i="22"/>
  <c r="A1344" i="22"/>
  <c r="A1345" i="22"/>
  <c r="A1346" i="22"/>
  <c r="A1350" i="22"/>
  <c r="A1353" i="22"/>
  <c r="A1354" i="22"/>
  <c r="A1357" i="22"/>
  <c r="A1358" i="22"/>
  <c r="A1360" i="22"/>
  <c r="A1361" i="22"/>
  <c r="A1362" i="22"/>
  <c r="A1364" i="22"/>
  <c r="A1365" i="22"/>
  <c r="A1366" i="22"/>
  <c r="A1368" i="22"/>
  <c r="A1369" i="22"/>
  <c r="A1370" i="22"/>
  <c r="A1372" i="22"/>
  <c r="A1373" i="22"/>
  <c r="A1374" i="22"/>
  <c r="A1377" i="22"/>
  <c r="A1378" i="22"/>
  <c r="A1380" i="22"/>
  <c r="A1382" i="22"/>
  <c r="A1384" i="22"/>
  <c r="A1385" i="22"/>
  <c r="A1386" i="22"/>
  <c r="A1388" i="22"/>
  <c r="A1389" i="22"/>
  <c r="A1390" i="22"/>
  <c r="A1392" i="22"/>
  <c r="A1393" i="22"/>
  <c r="A1394" i="22"/>
  <c r="A1397" i="22"/>
  <c r="A1398" i="22"/>
  <c r="A1401" i="22"/>
  <c r="A1402" i="22"/>
  <c r="A1404" i="22"/>
  <c r="A1405" i="22"/>
  <c r="A1406" i="22"/>
  <c r="A1408" i="22"/>
  <c r="A1409" i="22"/>
  <c r="A1410" i="22"/>
  <c r="A1412" i="22"/>
  <c r="A1413" i="22"/>
  <c r="A1414" i="22"/>
  <c r="A1418" i="22"/>
  <c r="A1420" i="22"/>
  <c r="A1421" i="22"/>
  <c r="A1422" i="22"/>
  <c r="A1424" i="22"/>
  <c r="A1425" i="22"/>
  <c r="A1426" i="22"/>
  <c r="A1428" i="22"/>
  <c r="A1429" i="22"/>
  <c r="A1430" i="22"/>
  <c r="A1432" i="22"/>
  <c r="A1434" i="22"/>
  <c r="A1436" i="22"/>
  <c r="A1437" i="22"/>
  <c r="A1438" i="22"/>
  <c r="A1440" i="22"/>
  <c r="A1441" i="22"/>
  <c r="A1442" i="22"/>
  <c r="A1444" i="22"/>
  <c r="A1445" i="22"/>
  <c r="A1446" i="22"/>
  <c r="A1449" i="22"/>
  <c r="A1450" i="22"/>
  <c r="A1452" i="22"/>
  <c r="A1453" i="22"/>
  <c r="A1454" i="22"/>
  <c r="A1457" i="22"/>
  <c r="A1458" i="22"/>
  <c r="A1460" i="22"/>
  <c r="A1461" i="22"/>
  <c r="A1462" i="22"/>
  <c r="A1464" i="22"/>
  <c r="A1465" i="22"/>
  <c r="A1466" i="22"/>
  <c r="A1469" i="22"/>
  <c r="A1470" i="22"/>
  <c r="A1473" i="22"/>
  <c r="A1474" i="22"/>
  <c r="A1477" i="22"/>
  <c r="A1478" i="22"/>
  <c r="A1480" i="22"/>
  <c r="A1481" i="22"/>
  <c r="A1482" i="22"/>
  <c r="A1484" i="22"/>
  <c r="A1485" i="22"/>
  <c r="A1486" i="22"/>
  <c r="A1488" i="22"/>
  <c r="A1489" i="22"/>
  <c r="A1490" i="22"/>
  <c r="A1492" i="22"/>
  <c r="A1493" i="22"/>
  <c r="A1494" i="22"/>
  <c r="A1497" i="22"/>
  <c r="A1498" i="22"/>
  <c r="A1501" i="22"/>
  <c r="A1502" i="22"/>
  <c r="A1504" i="22"/>
  <c r="A1505" i="22"/>
  <c r="A1506" i="22"/>
  <c r="A1508" i="22"/>
  <c r="A1510" i="22"/>
  <c r="A1512" i="22"/>
  <c r="A1513" i="22"/>
  <c r="A1514" i="22"/>
  <c r="A1516" i="22"/>
  <c r="A1517" i="22"/>
  <c r="A1518" i="22"/>
  <c r="A1521" i="22"/>
  <c r="A1522" i="22"/>
  <c r="A1524" i="22"/>
  <c r="A1526" i="22"/>
  <c r="A1528" i="22"/>
  <c r="A1529" i="22"/>
  <c r="A1530" i="22"/>
  <c r="A1533" i="22"/>
  <c r="A1534" i="22"/>
  <c r="A1537" i="22"/>
  <c r="A1538" i="22"/>
  <c r="A1541" i="22"/>
  <c r="A1542" i="22"/>
  <c r="A1544" i="22"/>
  <c r="A1545" i="22"/>
  <c r="A1546" i="22"/>
  <c r="A1549" i="22"/>
  <c r="A1550" i="22"/>
  <c r="A1554" i="22"/>
  <c r="A1556" i="22"/>
  <c r="A1558" i="22"/>
  <c r="A1561" i="22"/>
  <c r="A1562" i="22"/>
  <c r="A1564" i="22"/>
  <c r="A1565" i="22"/>
  <c r="A1566" i="22"/>
  <c r="A1568" i="22"/>
  <c r="A1569" i="22"/>
  <c r="A1570" i="22"/>
  <c r="A1572" i="22"/>
  <c r="A1573" i="22"/>
  <c r="A1574" i="22"/>
  <c r="A1576" i="22"/>
  <c r="A1577" i="22"/>
  <c r="A1578" i="22"/>
  <c r="A1581" i="22"/>
  <c r="A1582" i="22"/>
  <c r="A1584" i="22"/>
  <c r="A1585" i="22"/>
  <c r="A1586" i="22"/>
  <c r="A1588" i="22"/>
  <c r="A1589" i="22"/>
  <c r="A1590" i="22"/>
  <c r="A1592" i="22"/>
  <c r="A1593" i="22"/>
  <c r="A1594" i="22"/>
  <c r="A1596" i="22"/>
  <c r="A1597" i="22"/>
  <c r="A1598" i="22"/>
  <c r="A1600" i="22"/>
  <c r="A1601" i="22"/>
  <c r="A1602" i="22"/>
  <c r="A1605" i="22"/>
  <c r="A1606" i="22"/>
  <c r="A1609" i="22"/>
  <c r="A1610" i="22"/>
  <c r="A1612" i="22"/>
  <c r="A1613" i="22"/>
  <c r="A1614" i="22"/>
  <c r="A1616" i="22"/>
  <c r="A1617" i="22"/>
  <c r="A1618" i="22"/>
  <c r="A1620" i="22"/>
  <c r="A1621" i="22"/>
  <c r="A1622" i="22"/>
  <c r="A1624" i="22"/>
  <c r="A1625" i="22"/>
  <c r="A1626" i="22"/>
  <c r="A1628" i="22"/>
  <c r="A1630" i="22"/>
  <c r="A1632" i="22"/>
  <c r="A1633" i="22"/>
  <c r="A1634" i="22"/>
  <c r="A1637" i="22"/>
  <c r="A1638" i="22"/>
  <c r="A1641" i="22"/>
  <c r="A1642" i="22"/>
  <c r="A1644" i="22"/>
  <c r="A1645" i="22"/>
  <c r="A1646" i="22"/>
  <c r="A1648" i="22"/>
  <c r="A1649" i="22"/>
  <c r="A1650" i="22"/>
  <c r="A1652" i="22"/>
  <c r="A1654" i="22"/>
  <c r="A1657" i="22"/>
  <c r="A1658" i="22"/>
  <c r="A1661" i="22"/>
  <c r="A1662" i="22"/>
  <c r="A1664" i="22"/>
  <c r="A1665" i="22"/>
  <c r="A1666" i="22"/>
  <c r="A1669" i="22"/>
  <c r="A1670" i="22"/>
  <c r="A1672" i="22"/>
  <c r="A1673" i="22"/>
  <c r="A1674" i="22"/>
  <c r="A1677" i="22"/>
  <c r="A1678" i="22"/>
  <c r="A1681" i="22"/>
  <c r="A1682" i="22"/>
  <c r="A1684" i="22"/>
  <c r="A1686" i="22"/>
  <c r="A1688" i="22"/>
  <c r="A1689" i="22"/>
  <c r="A1690" i="22"/>
  <c r="A1692" i="22"/>
  <c r="A1693" i="22"/>
  <c r="A1694" i="22"/>
  <c r="A1696" i="22"/>
  <c r="A1697" i="22"/>
  <c r="A1698" i="22"/>
  <c r="A1700" i="22"/>
  <c r="A1701" i="22"/>
  <c r="A1702" i="22"/>
  <c r="A1705" i="22"/>
  <c r="A1706" i="22"/>
  <c r="A1709" i="22"/>
  <c r="A1710" i="22"/>
  <c r="A1712" i="22"/>
  <c r="A1713" i="22"/>
  <c r="A1714" i="22"/>
  <c r="A1717" i="22"/>
  <c r="A1718" i="22"/>
  <c r="A1721" i="22"/>
  <c r="A1722" i="22"/>
  <c r="A1725" i="22"/>
  <c r="A1726" i="22"/>
  <c r="A1728" i="22"/>
  <c r="A1729" i="22"/>
  <c r="A1730" i="22"/>
  <c r="A1733" i="22"/>
  <c r="A1734" i="22"/>
  <c r="A1736" i="22"/>
  <c r="A1737" i="22"/>
  <c r="A1738" i="22"/>
  <c r="A1741" i="22"/>
  <c r="A1742" i="22"/>
  <c r="A1744" i="22"/>
  <c r="A1745" i="22"/>
  <c r="A1746" i="22"/>
  <c r="A1748" i="22"/>
  <c r="A1749" i="22"/>
  <c r="A1750" i="22"/>
  <c r="A1753" i="22"/>
  <c r="A1754" i="22"/>
  <c r="A1756" i="22"/>
  <c r="A1758" i="22"/>
  <c r="A1760" i="22"/>
  <c r="A1762" i="22"/>
  <c r="A1764" i="22"/>
  <c r="A1765" i="22"/>
  <c r="A1766" i="22"/>
  <c r="A1768" i="22"/>
  <c r="A1769" i="22"/>
  <c r="A1770" i="22"/>
  <c r="A1772" i="22"/>
  <c r="A1773" i="22"/>
  <c r="A1774" i="22"/>
  <c r="A1776" i="22"/>
  <c r="A1777" i="22"/>
  <c r="A1778" i="22"/>
  <c r="A1780" i="22"/>
  <c r="A1782" i="22"/>
  <c r="A1785" i="22"/>
  <c r="A1786" i="22"/>
  <c r="A1789" i="22"/>
  <c r="A1790" i="22"/>
  <c r="A1792" i="22"/>
  <c r="A1793" i="22"/>
  <c r="A1794" i="22"/>
  <c r="A1797" i="22"/>
  <c r="A1798" i="22"/>
  <c r="A1800" i="22"/>
  <c r="A1801" i="22"/>
  <c r="A1802" i="22"/>
  <c r="A1805" i="22"/>
  <c r="A1806" i="22"/>
  <c r="A1809" i="22"/>
  <c r="A1810" i="22"/>
  <c r="A1812" i="22"/>
  <c r="A1813" i="22"/>
  <c r="A1814" i="22"/>
  <c r="A1816" i="22"/>
  <c r="A1817" i="22"/>
  <c r="A1818" i="22"/>
  <c r="A1820" i="22"/>
  <c r="A1821" i="22"/>
  <c r="A1822" i="22"/>
  <c r="A1824" i="22"/>
  <c r="A1825" i="22"/>
  <c r="A1826" i="22"/>
  <c r="A1828" i="22"/>
  <c r="A1829" i="22"/>
  <c r="A1830" i="22"/>
  <c r="A1832" i="22"/>
  <c r="A1833" i="22"/>
  <c r="A1834" i="22"/>
  <c r="A1837" i="22"/>
  <c r="A1838" i="22"/>
  <c r="A1841" i="22"/>
  <c r="A1842" i="22"/>
  <c r="A1844" i="22"/>
  <c r="A1845" i="22"/>
  <c r="A1846" i="22"/>
  <c r="A1848" i="22"/>
  <c r="A1849" i="22"/>
  <c r="A1850" i="22"/>
  <c r="A1852" i="22"/>
  <c r="A1853" i="22"/>
  <c r="A1854" i="22"/>
  <c r="A1858" i="22"/>
  <c r="A1862" i="22"/>
  <c r="A1865" i="22"/>
  <c r="A1866" i="22"/>
  <c r="A1868" i="22"/>
  <c r="A1869" i="22"/>
  <c r="A1870" i="22"/>
  <c r="A1872" i="22"/>
  <c r="A1873" i="22"/>
  <c r="A1874" i="22"/>
  <c r="A1877" i="22"/>
  <c r="A1878" i="22"/>
  <c r="A1880" i="22"/>
  <c r="A1881" i="22"/>
  <c r="A1882" i="22"/>
  <c r="A1885" i="22"/>
  <c r="A1886" i="22"/>
  <c r="A1890" i="22"/>
  <c r="A1892" i="22"/>
  <c r="A1893" i="22"/>
  <c r="A1894" i="22"/>
  <c r="A1896" i="22"/>
  <c r="A1897" i="22"/>
  <c r="A1898" i="22"/>
  <c r="A1900" i="22"/>
  <c r="A1901" i="22"/>
  <c r="A1902" i="22"/>
  <c r="A1904" i="22"/>
  <c r="A1905" i="22"/>
  <c r="A1906" i="22"/>
  <c r="A1910" i="22"/>
  <c r="A1912" i="22"/>
  <c r="A1913" i="22"/>
  <c r="A1914" i="22"/>
  <c r="A1916" i="22"/>
  <c r="A1917" i="22"/>
  <c r="A1918" i="22"/>
  <c r="A1921" i="22"/>
  <c r="A1922" i="22"/>
  <c r="A1924" i="22"/>
  <c r="A1925" i="22"/>
  <c r="A1926" i="22"/>
  <c r="A1928" i="22"/>
  <c r="A1929" i="22"/>
  <c r="A1930" i="22"/>
  <c r="A1932" i="22"/>
  <c r="A1933" i="22"/>
  <c r="A1934" i="22"/>
  <c r="A1937" i="22"/>
  <c r="A1938" i="22"/>
  <c r="A1940" i="22"/>
  <c r="A1942" i="22"/>
  <c r="A1944" i="22"/>
  <c r="A1945" i="22"/>
  <c r="A1946" i="22"/>
  <c r="A1949" i="22"/>
  <c r="A1950" i="22"/>
  <c r="A1953" i="22"/>
  <c r="A1954" i="22"/>
  <c r="A1956" i="22"/>
  <c r="A1957" i="22"/>
  <c r="A1958" i="22"/>
  <c r="A1961" i="22"/>
  <c r="A1962" i="22"/>
  <c r="A1964" i="22"/>
  <c r="A1965" i="22"/>
  <c r="A1966" i="22"/>
  <c r="A1968" i="22"/>
  <c r="A1969" i="22"/>
  <c r="A1970" i="22"/>
  <c r="A1973" i="22"/>
  <c r="A1974" i="22"/>
  <c r="A1977" i="22"/>
  <c r="A1978" i="22"/>
  <c r="A1980" i="22"/>
  <c r="A1981" i="22"/>
  <c r="A1982" i="22"/>
  <c r="A1984" i="22"/>
  <c r="A1985" i="22"/>
  <c r="A1986" i="22"/>
  <c r="A1988" i="22"/>
  <c r="A1990" i="22"/>
  <c r="A1992" i="22"/>
  <c r="A1993" i="22"/>
  <c r="A1994" i="22"/>
  <c r="A1997" i="22"/>
  <c r="A1998" i="22"/>
  <c r="A2001" i="22"/>
  <c r="A2002" i="22"/>
  <c r="A2004" i="22"/>
  <c r="A2006" i="22"/>
  <c r="A2008" i="22"/>
  <c r="A2009" i="22"/>
  <c r="A2010" i="22"/>
  <c r="A2012" i="22"/>
  <c r="A2013" i="22"/>
  <c r="A2014" i="22"/>
  <c r="A2017" i="22"/>
  <c r="A2018" i="22"/>
  <c r="A2020" i="22"/>
  <c r="A2021" i="22"/>
  <c r="A2022" i="22"/>
  <c r="A2025" i="22"/>
  <c r="A2026" i="22"/>
  <c r="A2028" i="22"/>
  <c r="A2029" i="22"/>
  <c r="A2030" i="22"/>
  <c r="A2034" i="22"/>
  <c r="A2036" i="22"/>
  <c r="A2037" i="22"/>
  <c r="A2038" i="22"/>
  <c r="A2041" i="22"/>
  <c r="A2042" i="22"/>
  <c r="A2044" i="22"/>
  <c r="A2045" i="22"/>
  <c r="A2046" i="22"/>
  <c r="A2050" i="22"/>
  <c r="A2052" i="22"/>
  <c r="A2053" i="22"/>
  <c r="A2054" i="22"/>
  <c r="A2056" i="22"/>
  <c r="A2057" i="22"/>
  <c r="A2058" i="22"/>
  <c r="A2060" i="22"/>
  <c r="A2061" i="22"/>
  <c r="A2062" i="22"/>
  <c r="A2064" i="22"/>
  <c r="A2065" i="22"/>
  <c r="A2066" i="22"/>
  <c r="A2068" i="22"/>
  <c r="A2069" i="22"/>
  <c r="A2070" i="22"/>
  <c r="A2072" i="22"/>
  <c r="A2073" i="22"/>
  <c r="A2074" i="22"/>
  <c r="A2077" i="22"/>
  <c r="A2078" i="22"/>
  <c r="A2080" i="22"/>
  <c r="A2081" i="22"/>
  <c r="A2082" i="22"/>
  <c r="A2084" i="22"/>
  <c r="A2085" i="22"/>
  <c r="A2086" i="22"/>
  <c r="A2088" i="22"/>
  <c r="A2089" i="22"/>
  <c r="A2090" i="22"/>
  <c r="A2093" i="22"/>
  <c r="A2094" i="22"/>
  <c r="A2096" i="22"/>
  <c r="A2097" i="22"/>
  <c r="A2098" i="22"/>
  <c r="A2100" i="22"/>
  <c r="A2102" i="22"/>
  <c r="A2104" i="22"/>
  <c r="A2105" i="22"/>
  <c r="A2106" i="22"/>
  <c r="A2109" i="22"/>
  <c r="A2110" i="22"/>
  <c r="A2112" i="22"/>
  <c r="A2113" i="22"/>
  <c r="A2114" i="22"/>
  <c r="A2117" i="22"/>
  <c r="A2118" i="22"/>
  <c r="A2121" i="22"/>
  <c r="A2122" i="22"/>
  <c r="A2124" i="22"/>
  <c r="A2125" i="22"/>
  <c r="A2126" i="22"/>
  <c r="A2128" i="22"/>
  <c r="A2129" i="22"/>
  <c r="A2130" i="22"/>
  <c r="A2132" i="22"/>
  <c r="A2133" i="22"/>
  <c r="A2134" i="22"/>
  <c r="A2137" i="22"/>
  <c r="A2138" i="22"/>
  <c r="A2140" i="22"/>
  <c r="A2141" i="22"/>
  <c r="A2142" i="22"/>
  <c r="A2144" i="22"/>
  <c r="A2145" i="22"/>
  <c r="A2146" i="22"/>
  <c r="A2148" i="22"/>
  <c r="A2149" i="22"/>
  <c r="A2150" i="22"/>
  <c r="A2152" i="22"/>
  <c r="A2153" i="22"/>
  <c r="A2154" i="22"/>
  <c r="A2156" i="22"/>
  <c r="A2157" i="22"/>
  <c r="A2158" i="22"/>
  <c r="A2160" i="22"/>
  <c r="A2161" i="22"/>
  <c r="A2162" i="22"/>
  <c r="A2164" i="22"/>
  <c r="A2165" i="22"/>
  <c r="A2166" i="22"/>
  <c r="A2168" i="22"/>
  <c r="A2169" i="22"/>
  <c r="A2170" i="22"/>
  <c r="A2172" i="22"/>
  <c r="A2173" i="22"/>
  <c r="A2174" i="22"/>
  <c r="A2177" i="22"/>
  <c r="A2178" i="22"/>
  <c r="A2180" i="22"/>
  <c r="A2181" i="22"/>
  <c r="A2182" i="22"/>
  <c r="A2184" i="22"/>
  <c r="A2185" i="22"/>
  <c r="A2186" i="22"/>
  <c r="A2188" i="22"/>
  <c r="A2189" i="22"/>
  <c r="A2190" i="22"/>
  <c r="A2193" i="22"/>
  <c r="A2194" i="22"/>
  <c r="A2196" i="22"/>
  <c r="A2198" i="22"/>
  <c r="A2200" i="22"/>
  <c r="A2201" i="22"/>
  <c r="A2202" i="22"/>
  <c r="A2205" i="22"/>
  <c r="A2206" i="22"/>
  <c r="A2208" i="22"/>
  <c r="A2209" i="22"/>
  <c r="A2210" i="22"/>
  <c r="A2213" i="22"/>
  <c r="A2214" i="22"/>
  <c r="A2217" i="22"/>
  <c r="A2218" i="22"/>
  <c r="A2220" i="22"/>
  <c r="A2221" i="22"/>
  <c r="A2222" i="22"/>
  <c r="A2224" i="22"/>
  <c r="A2225" i="22"/>
  <c r="A2226" i="22"/>
  <c r="A2229" i="22"/>
  <c r="A2230" i="22"/>
  <c r="A2232" i="22"/>
  <c r="A2233" i="22"/>
  <c r="A2234" i="22"/>
  <c r="A2237" i="22"/>
  <c r="A2238" i="22"/>
  <c r="A2240" i="22"/>
  <c r="A2241" i="22"/>
  <c r="A2242" i="22"/>
  <c r="A2244" i="22"/>
  <c r="A2245" i="22"/>
  <c r="A2246" i="22"/>
  <c r="A2248" i="22"/>
  <c r="A2249" i="22"/>
  <c r="A2250" i="22"/>
  <c r="A2" i="22"/>
  <c r="A7" i="22"/>
  <c r="A9" i="22"/>
  <c r="A15" i="22"/>
  <c r="A23" i="22"/>
  <c r="A25" i="22"/>
  <c r="A31" i="22"/>
  <c r="A39" i="22"/>
  <c r="A47" i="22"/>
  <c r="A55" i="22"/>
  <c r="A57" i="22"/>
  <c r="A63" i="22"/>
  <c r="A71" i="22"/>
  <c r="A79" i="22"/>
  <c r="A87" i="22"/>
  <c r="A89" i="22"/>
  <c r="A93" i="22"/>
  <c r="A95" i="22"/>
  <c r="A103" i="22"/>
  <c r="A111" i="22"/>
  <c r="A119" i="22"/>
  <c r="A127" i="22"/>
  <c r="A135" i="22"/>
  <c r="A143" i="22"/>
  <c r="A145" i="22"/>
  <c r="A151" i="22"/>
  <c r="A159" i="22"/>
  <c r="A167" i="22"/>
  <c r="A169" i="22"/>
  <c r="A175" i="22"/>
  <c r="A183" i="22"/>
  <c r="A191" i="22"/>
  <c r="A199" i="22"/>
  <c r="A207" i="22"/>
  <c r="A215" i="22"/>
  <c r="A223" i="22"/>
  <c r="A231" i="22"/>
  <c r="A233" i="22"/>
  <c r="A239" i="22"/>
  <c r="A247" i="22"/>
  <c r="A255" i="22"/>
  <c r="A263" i="22"/>
  <c r="A265" i="22"/>
  <c r="A271" i="22"/>
  <c r="A279" i="22"/>
  <c r="A287" i="22"/>
  <c r="A295" i="22"/>
  <c r="A303" i="22"/>
  <c r="A311" i="22"/>
  <c r="A319" i="22"/>
  <c r="A327" i="22"/>
  <c r="A333" i="22"/>
  <c r="A335" i="22"/>
  <c r="A343" i="22"/>
  <c r="A351" i="22"/>
  <c r="A359" i="22"/>
  <c r="A367" i="22"/>
  <c r="A373" i="22"/>
  <c r="A375" i="22"/>
  <c r="A383" i="22"/>
  <c r="A391" i="22"/>
  <c r="A399" i="22"/>
  <c r="A401" i="22"/>
  <c r="A407" i="22"/>
  <c r="A415" i="22"/>
  <c r="A423" i="22"/>
  <c r="A431" i="22"/>
  <c r="A439" i="22"/>
  <c r="A447" i="22"/>
  <c r="A455" i="22"/>
  <c r="A463" i="22"/>
  <c r="A471" i="22"/>
  <c r="A479" i="22"/>
  <c r="A487" i="22"/>
  <c r="A495" i="22"/>
  <c r="A497" i="22"/>
  <c r="A503" i="22"/>
  <c r="A511" i="22"/>
  <c r="A519" i="22"/>
  <c r="A527" i="22"/>
  <c r="A535" i="22"/>
  <c r="A541" i="22"/>
  <c r="A543" i="22"/>
  <c r="A551" i="22"/>
  <c r="A559" i="22"/>
  <c r="A567" i="22"/>
  <c r="A575" i="22"/>
  <c r="A583" i="22"/>
  <c r="A591" i="22"/>
  <c r="A599" i="22"/>
  <c r="A607" i="22"/>
  <c r="A615" i="22"/>
  <c r="A617" i="22"/>
  <c r="A623" i="22"/>
  <c r="A631" i="22"/>
  <c r="A639" i="22"/>
  <c r="A647" i="22"/>
  <c r="A655" i="22"/>
  <c r="A663" i="22"/>
  <c r="A671" i="22"/>
  <c r="A679" i="22"/>
  <c r="A695" i="22"/>
  <c r="A719" i="22"/>
  <c r="A735" i="22"/>
  <c r="A743" i="22"/>
  <c r="A751" i="22"/>
  <c r="A753" i="22"/>
  <c r="A775" i="22"/>
  <c r="A783" i="22"/>
  <c r="A799" i="22"/>
  <c r="A801" i="22"/>
  <c r="A807" i="22"/>
  <c r="A815" i="22"/>
  <c r="A831" i="22"/>
  <c r="A847" i="22"/>
  <c r="A863" i="22"/>
  <c r="A871" i="22"/>
  <c r="A903" i="22"/>
  <c r="A911" i="22"/>
  <c r="A913" i="22"/>
  <c r="A927" i="22"/>
  <c r="A935" i="22"/>
  <c r="A959" i="22"/>
  <c r="A967" i="22"/>
  <c r="A969" i="22"/>
  <c r="A975" i="22"/>
  <c r="A977" i="22"/>
  <c r="A983" i="22"/>
  <c r="A991" i="22"/>
  <c r="A999" i="22"/>
  <c r="A1005" i="22"/>
  <c r="A1013" i="22"/>
  <c r="A1015" i="22"/>
  <c r="A1023" i="22"/>
  <c r="A1055" i="22"/>
  <c r="A1087" i="22"/>
  <c r="A1109" i="22"/>
  <c r="A1119" i="22"/>
  <c r="A1151" i="22"/>
  <c r="A1183" i="22"/>
  <c r="A1215" i="22"/>
  <c r="A1221" i="22"/>
  <c r="A1247" i="22"/>
  <c r="A1279" i="22"/>
  <c r="A1311" i="22"/>
  <c r="A1343" i="22"/>
  <c r="A1349" i="22"/>
  <c r="A1375" i="22"/>
  <c r="A1383" i="22"/>
  <c r="A1423" i="22"/>
  <c r="A1433" i="22"/>
  <c r="A1439" i="22"/>
  <c r="A1447" i="22"/>
  <c r="A1487" i="22"/>
  <c r="A1503" i="22"/>
  <c r="A1511" i="22"/>
  <c r="A1551" i="22"/>
  <c r="A1553" i="22"/>
  <c r="A1557" i="22"/>
  <c r="A1567" i="22"/>
  <c r="A1575" i="22"/>
  <c r="A1615" i="22"/>
  <c r="A1631" i="22"/>
  <c r="A1639" i="22"/>
  <c r="A1679" i="22"/>
  <c r="A1685" i="22"/>
  <c r="A1695" i="22"/>
  <c r="A1703" i="22"/>
  <c r="A1743" i="22"/>
  <c r="A1759" i="22"/>
  <c r="A1761" i="22"/>
  <c r="A1767" i="22"/>
  <c r="A1807" i="22"/>
  <c r="A1823" i="22"/>
  <c r="A1831" i="22"/>
  <c r="A1839" i="22"/>
  <c r="A1847" i="22"/>
  <c r="A1855" i="22"/>
  <c r="A1857" i="22"/>
  <c r="A1863" i="22"/>
  <c r="A1871" i="22"/>
  <c r="A1879" i="22"/>
  <c r="A1887" i="22"/>
  <c r="A1889" i="22"/>
  <c r="A1895" i="22"/>
  <c r="A1903" i="22"/>
  <c r="A1911" i="22"/>
  <c r="A1919" i="22"/>
  <c r="A1927" i="22"/>
  <c r="A1935" i="22"/>
  <c r="A1943" i="22"/>
  <c r="A1951" i="22"/>
  <c r="A1959" i="22"/>
  <c r="A1967" i="22"/>
  <c r="A1975" i="22"/>
  <c r="A1983" i="22"/>
  <c r="A1991" i="22"/>
  <c r="A1999" i="22"/>
  <c r="A2007" i="22"/>
  <c r="A2015" i="22"/>
  <c r="A2023" i="22"/>
  <c r="A2031" i="22"/>
  <c r="A2033" i="22"/>
  <c r="A2039" i="22"/>
  <c r="A2047" i="22"/>
  <c r="A2049" i="22"/>
  <c r="A2055" i="22"/>
  <c r="A2063" i="22"/>
  <c r="A2071" i="22"/>
  <c r="A2079" i="22"/>
  <c r="A2087" i="22"/>
  <c r="A2095" i="22"/>
  <c r="A2103" i="22"/>
  <c r="A2111" i="22"/>
  <c r="A2119" i="22"/>
  <c r="A2127" i="22"/>
  <c r="A2135" i="22"/>
  <c r="A2143" i="22"/>
  <c r="A2151" i="22"/>
  <c r="A2159" i="22"/>
  <c r="A2167" i="22"/>
  <c r="A2175" i="22"/>
  <c r="A2183" i="22"/>
  <c r="A2191" i="22"/>
  <c r="A2199" i="22"/>
  <c r="A2207" i="22"/>
  <c r="A2215" i="22"/>
  <c r="A2223" i="22"/>
  <c r="A2231" i="22"/>
  <c r="A2239" i="22"/>
  <c r="A2247" i="22"/>
  <c r="A3" i="22"/>
  <c r="A4" i="22"/>
  <c r="A11" i="22"/>
  <c r="A16" i="22"/>
  <c r="A19" i="22"/>
  <c r="A27" i="22"/>
  <c r="A28" i="22"/>
  <c r="A35" i="22"/>
  <c r="A40" i="22"/>
  <c r="A43" i="22"/>
  <c r="A51" i="22"/>
  <c r="A59" i="22"/>
  <c r="A64" i="22"/>
  <c r="A67" i="22"/>
  <c r="A68" i="22"/>
  <c r="A75" i="22"/>
  <c r="A76" i="22"/>
  <c r="A83" i="22"/>
  <c r="A91" i="22"/>
  <c r="A99" i="22"/>
  <c r="A104" i="22"/>
  <c r="A107" i="22"/>
  <c r="A112" i="22"/>
  <c r="A115" i="22"/>
  <c r="A123" i="22"/>
  <c r="A124" i="22"/>
  <c r="A131" i="22"/>
  <c r="A132" i="22"/>
  <c r="A136" i="22"/>
  <c r="A139" i="22"/>
  <c r="A147" i="22"/>
  <c r="A148" i="22"/>
  <c r="A155" i="22"/>
  <c r="A156" i="22"/>
  <c r="A160" i="22"/>
  <c r="A163" i="22"/>
  <c r="A171" i="22"/>
  <c r="A179" i="22"/>
  <c r="A180" i="22"/>
  <c r="A184" i="22"/>
  <c r="A187" i="22"/>
  <c r="A195" i="22"/>
  <c r="A203" i="22"/>
  <c r="A211" i="22"/>
  <c r="A219" i="22"/>
  <c r="A220" i="22"/>
  <c r="A227" i="22"/>
  <c r="A235" i="22"/>
  <c r="A240" i="22"/>
  <c r="A243" i="22"/>
  <c r="A251" i="22"/>
  <c r="A252" i="22"/>
  <c r="A259" i="22"/>
  <c r="A267" i="22"/>
  <c r="A268" i="22"/>
  <c r="A272" i="22"/>
  <c r="A275" i="22"/>
  <c r="A283" i="22"/>
  <c r="A291" i="22"/>
  <c r="A292" i="22"/>
  <c r="A299" i="22"/>
  <c r="A304" i="22"/>
  <c r="A307" i="22"/>
  <c r="A315" i="22"/>
  <c r="A320" i="22"/>
  <c r="A323" i="22"/>
  <c r="A331" i="22"/>
  <c r="A339" i="22"/>
  <c r="A344" i="22"/>
  <c r="A347" i="22"/>
  <c r="A355" i="22"/>
  <c r="A357" i="22"/>
  <c r="A363" i="22"/>
  <c r="A368" i="22"/>
  <c r="A371" i="22"/>
  <c r="A372" i="22"/>
  <c r="A377" i="22"/>
  <c r="A379" i="22"/>
  <c r="A387" i="22"/>
  <c r="A395" i="22"/>
  <c r="A396" i="22"/>
  <c r="A400" i="22"/>
  <c r="A403" i="22"/>
  <c r="A411" i="22"/>
  <c r="A412" i="22"/>
  <c r="A419" i="22"/>
  <c r="A427" i="22"/>
  <c r="A428" i="22"/>
  <c r="A435" i="22"/>
  <c r="A443" i="22"/>
  <c r="A444" i="22"/>
  <c r="A451" i="22"/>
  <c r="A459" i="22"/>
  <c r="A461" i="22"/>
  <c r="A467" i="22"/>
  <c r="A475" i="22"/>
  <c r="A483" i="22"/>
  <c r="A484" i="22"/>
  <c r="A485" i="22"/>
  <c r="A491" i="22"/>
  <c r="A492" i="22"/>
  <c r="A499" i="22"/>
  <c r="A507" i="22"/>
  <c r="A512" i="22"/>
  <c r="A515" i="22"/>
  <c r="A523" i="22"/>
  <c r="A531" i="22"/>
  <c r="A532" i="22"/>
  <c r="A536" i="22"/>
  <c r="A539" i="22"/>
  <c r="A547" i="22"/>
  <c r="A548" i="22"/>
  <c r="A555" i="22"/>
  <c r="A556" i="22"/>
  <c r="A563" i="22"/>
  <c r="A564" i="22"/>
  <c r="A571" i="22"/>
  <c r="A579" i="22"/>
  <c r="A580" i="22"/>
  <c r="A584" i="22"/>
  <c r="A587" i="22"/>
  <c r="A588" i="22"/>
  <c r="A589" i="22"/>
  <c r="A595" i="22"/>
  <c r="A603" i="22"/>
  <c r="A611" i="22"/>
  <c r="A619" i="22"/>
  <c r="A627" i="22"/>
  <c r="A632" i="22"/>
  <c r="A635" i="22"/>
  <c r="A643" i="22"/>
  <c r="A648" i="22"/>
  <c r="A651" i="22"/>
  <c r="A659" i="22"/>
  <c r="A660" i="22"/>
  <c r="A664" i="22"/>
  <c r="A667" i="22"/>
  <c r="A675" i="22"/>
  <c r="A680" i="22"/>
  <c r="A683" i="22"/>
  <c r="A687" i="22"/>
  <c r="A691" i="22"/>
  <c r="A696" i="22"/>
  <c r="A699" i="22"/>
  <c r="A703" i="22"/>
  <c r="A706" i="22"/>
  <c r="A707" i="22"/>
  <c r="A711" i="22"/>
  <c r="A715" i="22"/>
  <c r="A723" i="22"/>
  <c r="A727" i="22"/>
  <c r="A731" i="22"/>
  <c r="A732" i="22"/>
  <c r="A739" i="22"/>
  <c r="A744" i="22"/>
  <c r="A747" i="22"/>
  <c r="A752" i="22"/>
  <c r="A755" i="22"/>
  <c r="A759" i="22"/>
  <c r="A763" i="22"/>
  <c r="A767" i="22"/>
  <c r="A771" i="22"/>
  <c r="A772" i="22"/>
  <c r="A776" i="22"/>
  <c r="A779" i="22"/>
  <c r="A787" i="22"/>
  <c r="A791" i="22"/>
  <c r="A792" i="22"/>
  <c r="A795" i="22"/>
  <c r="A796" i="22"/>
  <c r="A800" i="22"/>
  <c r="A803" i="22"/>
  <c r="A811" i="22"/>
  <c r="A812" i="22"/>
  <c r="A816" i="22"/>
  <c r="A819" i="22"/>
  <c r="A820" i="22"/>
  <c r="A823" i="22"/>
  <c r="A827" i="22"/>
  <c r="A835" i="22"/>
  <c r="A839" i="22"/>
  <c r="A843" i="22"/>
  <c r="A851" i="22"/>
  <c r="A855" i="22"/>
  <c r="A856" i="22"/>
  <c r="A859" i="22"/>
  <c r="A867" i="22"/>
  <c r="A869" i="22"/>
  <c r="A875" i="22"/>
  <c r="A876" i="22"/>
  <c r="A879" i="22"/>
  <c r="A880" i="22"/>
  <c r="A883" i="22"/>
  <c r="A887" i="22"/>
  <c r="A891" i="22"/>
  <c r="A892" i="22"/>
  <c r="A895" i="22"/>
  <c r="A896" i="22"/>
  <c r="A899" i="22"/>
  <c r="A900" i="22"/>
  <c r="A907" i="22"/>
  <c r="A915" i="22"/>
  <c r="A916" i="22"/>
  <c r="A919" i="22"/>
  <c r="A923" i="22"/>
  <c r="A931" i="22"/>
  <c r="A936" i="22"/>
  <c r="A939" i="22"/>
  <c r="A943" i="22"/>
  <c r="A947" i="22"/>
  <c r="A951" i="22"/>
  <c r="A952" i="22"/>
  <c r="A955" i="22"/>
  <c r="A963" i="22"/>
  <c r="A965" i="22"/>
  <c r="A971" i="22"/>
  <c r="A976" i="22"/>
  <c r="A979" i="22"/>
  <c r="A980" i="22"/>
  <c r="A987" i="22"/>
  <c r="A995" i="22"/>
  <c r="A1003" i="22"/>
  <c r="A1004" i="22"/>
  <c r="A1007" i="22"/>
  <c r="A1008" i="22"/>
  <c r="A1011" i="22"/>
  <c r="A1012" i="22"/>
  <c r="A1019" i="22"/>
  <c r="A1024" i="22"/>
  <c r="A1027" i="22"/>
  <c r="A1031" i="22"/>
  <c r="A1032" i="22"/>
  <c r="A1035" i="22"/>
  <c r="A1039" i="22"/>
  <c r="A1043" i="22"/>
  <c r="A1047" i="22"/>
  <c r="A1051" i="22"/>
  <c r="A1056" i="22"/>
  <c r="A1059" i="22"/>
  <c r="A1063" i="22"/>
  <c r="A1067" i="22"/>
  <c r="A1071" i="22"/>
  <c r="A1075" i="22"/>
  <c r="A1079" i="22"/>
  <c r="A1083" i="22"/>
  <c r="A1091" i="22"/>
  <c r="A1095" i="22"/>
  <c r="A1096" i="22"/>
  <c r="A1099" i="22"/>
  <c r="A1103" i="22"/>
  <c r="A1107" i="22"/>
  <c r="A1111" i="22"/>
  <c r="A1115" i="22"/>
  <c r="A1116" i="22"/>
  <c r="A1123" i="22"/>
  <c r="A1127" i="22"/>
  <c r="A1128" i="22"/>
  <c r="A1131" i="22"/>
  <c r="A1132" i="22"/>
  <c r="A1135" i="22"/>
  <c r="A1139" i="22"/>
  <c r="A1143" i="22"/>
  <c r="A1144" i="22"/>
  <c r="A1147" i="22"/>
  <c r="A1152" i="22"/>
  <c r="A1155" i="22"/>
  <c r="A1159" i="22"/>
  <c r="A1163" i="22"/>
  <c r="A1167" i="22"/>
  <c r="A1168" i="22"/>
  <c r="A1171" i="22"/>
  <c r="A1172" i="22"/>
  <c r="A1175" i="22"/>
  <c r="A1176" i="22"/>
  <c r="A1179" i="22"/>
  <c r="A1187" i="22"/>
  <c r="A1191" i="22"/>
  <c r="A1195" i="22"/>
  <c r="A1199" i="22"/>
  <c r="A1200" i="22"/>
  <c r="A1203" i="22"/>
  <c r="A1207" i="22"/>
  <c r="A1208" i="22"/>
  <c r="A1211" i="22"/>
  <c r="A1219" i="22"/>
  <c r="A1223" i="22"/>
  <c r="A1227" i="22"/>
  <c r="A1228" i="22"/>
  <c r="A1231" i="22"/>
  <c r="A1235" i="22"/>
  <c r="A1239" i="22"/>
  <c r="A1243" i="22"/>
  <c r="A1251" i="22"/>
  <c r="A1255" i="22"/>
  <c r="A1259" i="22"/>
  <c r="A1260" i="22"/>
  <c r="A1263" i="22"/>
  <c r="A1264" i="22"/>
  <c r="A1267" i="22"/>
  <c r="A1271" i="22"/>
  <c r="A1275" i="22"/>
  <c r="A1280" i="22"/>
  <c r="A1283" i="22"/>
  <c r="A1287" i="22"/>
  <c r="A1291" i="22"/>
  <c r="A1295" i="22"/>
  <c r="A1299" i="22"/>
  <c r="A1303" i="22"/>
  <c r="A1307" i="22"/>
  <c r="A1315" i="22"/>
  <c r="A1319" i="22"/>
  <c r="A1323" i="22"/>
  <c r="A1324" i="22"/>
  <c r="A1327" i="22"/>
  <c r="A1329" i="22"/>
  <c r="A1331" i="22"/>
  <c r="A1335" i="22"/>
  <c r="A1339" i="22"/>
  <c r="A1347" i="22"/>
  <c r="A1348" i="22"/>
  <c r="A1351" i="22"/>
  <c r="A1352" i="22"/>
  <c r="A1355" i="22"/>
  <c r="A1356" i="22"/>
  <c r="A1359" i="22"/>
  <c r="A1363" i="22"/>
  <c r="A1367" i="22"/>
  <c r="A1371" i="22"/>
  <c r="A1376" i="22"/>
  <c r="A1379" i="22"/>
  <c r="A1381" i="22"/>
  <c r="A1387" i="22"/>
  <c r="A1391" i="22"/>
  <c r="A1395" i="22"/>
  <c r="A1396" i="22"/>
  <c r="A1399" i="22"/>
  <c r="A1400" i="22"/>
  <c r="A1403" i="22"/>
  <c r="A1407" i="22"/>
  <c r="A1411" i="22"/>
  <c r="A1415" i="22"/>
  <c r="A1416" i="22"/>
  <c r="A1417" i="22"/>
  <c r="A1419" i="22"/>
  <c r="A1427" i="22"/>
  <c r="A1431" i="22"/>
  <c r="A1435" i="22"/>
  <c r="A1443" i="22"/>
  <c r="A1448" i="22"/>
  <c r="A1451" i="22"/>
  <c r="A1455" i="22"/>
  <c r="A1456" i="22"/>
  <c r="A1459" i="22"/>
  <c r="A1463" i="22"/>
  <c r="A1467" i="22"/>
  <c r="A1468" i="22"/>
  <c r="A1471" i="22"/>
  <c r="A1472" i="22"/>
  <c r="A1475" i="22"/>
  <c r="A1476" i="22"/>
  <c r="A1479" i="22"/>
  <c r="A1483" i="22"/>
  <c r="A1491" i="22"/>
  <c r="A1495" i="22"/>
  <c r="A1496" i="22"/>
  <c r="A1499" i="22"/>
  <c r="A1500" i="22"/>
  <c r="A1507" i="22"/>
  <c r="A1509" i="22"/>
  <c r="A1515" i="22"/>
  <c r="A1519" i="22"/>
  <c r="A1520" i="22"/>
  <c r="A1523" i="22"/>
  <c r="A1525" i="22"/>
  <c r="A1527" i="22"/>
  <c r="A1531" i="22"/>
  <c r="A1532" i="22"/>
  <c r="A1535" i="22"/>
  <c r="A1536" i="22"/>
  <c r="A1539" i="22"/>
  <c r="A1540" i="22"/>
  <c r="A1543" i="22"/>
  <c r="A1547" i="22"/>
  <c r="A1548" i="22"/>
  <c r="A1552" i="22"/>
  <c r="A1555" i="22"/>
  <c r="A1559" i="22"/>
  <c r="A1560" i="22"/>
  <c r="A1563" i="22"/>
  <c r="A1571" i="22"/>
  <c r="A1579" i="22"/>
  <c r="A1580" i="22"/>
  <c r="A1583" i="22"/>
  <c r="A1587" i="22"/>
  <c r="A1591" i="22"/>
  <c r="A1595" i="22"/>
  <c r="A1599" i="22"/>
  <c r="A1603" i="22"/>
  <c r="A1604" i="22"/>
  <c r="A1607" i="22"/>
  <c r="A1608" i="22"/>
  <c r="A1611" i="22"/>
  <c r="A1619" i="22"/>
  <c r="A1623" i="22"/>
  <c r="A1627" i="22"/>
  <c r="A1629" i="22"/>
  <c r="A1635" i="22"/>
  <c r="A1636" i="22"/>
  <c r="A1640" i="22"/>
  <c r="A1643" i="22"/>
  <c r="A1647" i="22"/>
  <c r="A1651" i="22"/>
  <c r="A1653" i="22"/>
  <c r="A1655" i="22"/>
  <c r="A1656" i="22"/>
  <c r="A1659" i="22"/>
  <c r="A1660" i="22"/>
  <c r="A1663" i="22"/>
  <c r="A1667" i="22"/>
  <c r="A1668" i="22"/>
  <c r="A1671" i="22"/>
  <c r="A1675" i="22"/>
  <c r="A1676" i="22"/>
  <c r="A1680" i="22"/>
  <c r="A1683" i="22"/>
  <c r="A1687" i="22"/>
  <c r="A1691" i="22"/>
  <c r="A1699" i="22"/>
  <c r="A1704" i="22"/>
  <c r="A1707" i="22"/>
  <c r="A1708" i="22"/>
  <c r="A1711" i="22"/>
  <c r="A1715" i="22"/>
  <c r="A1716" i="22"/>
  <c r="A1719" i="22"/>
  <c r="A1720" i="22"/>
  <c r="A1723" i="22"/>
  <c r="A1724" i="22"/>
  <c r="A1727" i="22"/>
  <c r="A1731" i="22"/>
  <c r="A1732" i="22"/>
  <c r="A1735" i="22"/>
  <c r="A1739" i="22"/>
  <c r="A1740" i="22"/>
  <c r="A1747" i="22"/>
  <c r="A1751" i="22"/>
  <c r="A1752" i="22"/>
  <c r="A1755" i="22"/>
  <c r="A1757" i="22"/>
  <c r="A1763" i="22"/>
  <c r="A1771" i="22"/>
  <c r="A1775" i="22"/>
  <c r="A1779" i="22"/>
  <c r="A1781" i="22"/>
  <c r="A1783" i="22"/>
  <c r="A1784" i="22"/>
  <c r="A1787" i="22"/>
  <c r="A1788" i="22"/>
  <c r="A1791" i="22"/>
  <c r="A1795" i="22"/>
  <c r="A1796" i="22"/>
  <c r="A1799" i="22"/>
  <c r="A1803" i="22"/>
  <c r="A1804" i="22"/>
  <c r="A1808" i="22"/>
  <c r="A1811" i="22"/>
  <c r="A1815" i="22"/>
  <c r="A1819" i="22"/>
  <c r="A1827" i="22"/>
  <c r="A1835" i="22"/>
  <c r="A1836" i="22"/>
  <c r="A1840" i="22"/>
  <c r="A1843" i="22"/>
  <c r="A1851" i="22"/>
  <c r="A1856" i="22"/>
  <c r="A1859" i="22"/>
  <c r="A1860" i="22"/>
  <c r="A1861" i="22"/>
  <c r="A1864" i="22"/>
  <c r="A1867" i="22"/>
  <c r="A1875" i="22"/>
  <c r="A1876" i="22"/>
  <c r="A1883" i="22"/>
  <c r="A1884" i="22"/>
  <c r="A1888" i="22"/>
  <c r="A1891" i="22"/>
  <c r="A1899" i="22"/>
  <c r="A1907" i="22"/>
  <c r="A1908" i="22"/>
  <c r="A1909" i="22"/>
  <c r="A1915" i="22"/>
  <c r="A1920" i="22"/>
  <c r="A1923" i="22"/>
  <c r="A1931" i="22"/>
  <c r="A1936" i="22"/>
  <c r="A1939" i="22"/>
  <c r="A1941" i="22"/>
  <c r="A1947" i="22"/>
  <c r="A1948" i="22"/>
  <c r="A1952" i="22"/>
  <c r="A1955" i="22"/>
  <c r="A1960" i="22"/>
  <c r="A1963" i="22"/>
  <c r="A1971" i="22"/>
  <c r="A1972" i="22"/>
  <c r="A1976" i="22"/>
  <c r="A1979" i="22"/>
  <c r="A1987" i="22"/>
  <c r="A1989" i="22"/>
  <c r="A1995" i="22"/>
  <c r="A1996" i="22"/>
  <c r="A2000" i="22"/>
  <c r="A2003" i="22"/>
  <c r="A2005" i="22"/>
  <c r="A2011" i="22"/>
  <c r="A2016" i="22"/>
  <c r="A2019" i="22"/>
  <c r="A2024" i="22"/>
  <c r="A2027" i="22"/>
  <c r="A2032" i="22"/>
  <c r="A2035" i="22"/>
  <c r="A2040" i="22"/>
  <c r="A2043" i="22"/>
  <c r="A2048" i="22"/>
  <c r="A2051" i="22"/>
  <c r="A2059" i="22"/>
  <c r="A2067" i="22"/>
  <c r="A2075" i="22"/>
  <c r="A2076" i="22"/>
  <c r="A2083" i="22"/>
  <c r="A2091" i="22"/>
  <c r="A2092" i="22"/>
  <c r="A2099" i="22"/>
  <c r="A2101" i="22"/>
  <c r="A2107" i="22"/>
  <c r="A2108" i="22"/>
  <c r="A2115" i="22"/>
  <c r="A2116" i="22"/>
  <c r="A2120" i="22"/>
  <c r="A2123" i="22"/>
  <c r="A2131" i="22"/>
  <c r="A2136" i="22"/>
  <c r="A2139" i="22"/>
  <c r="A2147" i="22"/>
  <c r="A2155" i="22"/>
  <c r="A2163" i="22"/>
  <c r="A2171" i="22"/>
  <c r="A2176" i="22"/>
  <c r="A2179" i="22"/>
  <c r="A2187" i="22"/>
  <c r="A2192" i="22"/>
  <c r="A2195" i="22"/>
  <c r="A2197" i="22"/>
  <c r="A2203" i="22"/>
  <c r="A2204" i="22"/>
  <c r="A2211" i="22"/>
  <c r="A2212" i="22"/>
  <c r="A2216" i="22"/>
  <c r="A2219" i="22"/>
  <c r="A2227" i="22"/>
  <c r="A2228" i="22"/>
  <c r="A2235" i="22"/>
  <c r="A2236" i="22"/>
  <c r="A2243" i="22"/>
  <c r="A2251" i="22"/>
  <c r="A2252" i="22"/>
  <c r="Q2" i="24" l="1"/>
  <c r="R2" i="24"/>
  <c r="S2" i="24"/>
  <c r="T2" i="24"/>
  <c r="U2" i="24"/>
  <c r="V2" i="24"/>
  <c r="W2" i="24"/>
  <c r="X2" i="24"/>
  <c r="Q3" i="24"/>
  <c r="R3" i="24"/>
  <c r="S3" i="24"/>
  <c r="T3" i="24"/>
  <c r="U3" i="24"/>
  <c r="V3" i="24"/>
  <c r="W3" i="24"/>
  <c r="X3" i="24"/>
  <c r="Q4" i="24"/>
  <c r="R4" i="24"/>
  <c r="S4" i="24"/>
  <c r="T4" i="24"/>
  <c r="U4" i="24"/>
  <c r="V4" i="24"/>
  <c r="W4" i="24"/>
  <c r="X4" i="24"/>
  <c r="Q5" i="24"/>
  <c r="R5" i="24"/>
  <c r="S5" i="24"/>
  <c r="T5" i="24"/>
  <c r="U5" i="24"/>
  <c r="V5" i="24"/>
  <c r="W5" i="24"/>
  <c r="X5" i="24"/>
  <c r="Q6" i="24"/>
  <c r="R6" i="24"/>
  <c r="S6" i="24"/>
  <c r="T6" i="24"/>
  <c r="U6" i="24"/>
  <c r="V6" i="24"/>
  <c r="W6" i="24"/>
  <c r="X6" i="24"/>
  <c r="P3" i="24"/>
  <c r="P4" i="24"/>
  <c r="P5" i="24"/>
  <c r="P6" i="24"/>
  <c r="P2" i="24"/>
  <c r="S7" i="24" l="1"/>
  <c r="U7" i="24"/>
  <c r="T7" i="24"/>
  <c r="R7" i="24"/>
  <c r="Q7" i="24"/>
  <c r="W7" i="24"/>
  <c r="V7" i="24"/>
  <c r="P7" i="24"/>
  <c r="Y4" i="24" s="1"/>
  <c r="D3" i="32"/>
  <c r="D2" i="32" s="1"/>
  <c r="J3" i="32"/>
  <c r="Q3" i="25"/>
  <c r="Q4" i="25"/>
  <c r="Q5" i="25"/>
  <c r="Q6" i="25"/>
  <c r="Q7" i="25"/>
  <c r="Q8" i="25"/>
  <c r="Q9" i="25"/>
  <c r="Q10" i="25"/>
  <c r="Q11" i="25"/>
  <c r="Q12" i="25"/>
  <c r="Q13" i="25"/>
  <c r="Q14" i="25"/>
  <c r="Q15" i="25"/>
  <c r="Q16" i="25"/>
  <c r="Q17" i="25"/>
  <c r="Q18" i="25"/>
  <c r="Q19" i="25"/>
  <c r="Q20" i="25"/>
  <c r="Q21" i="25"/>
  <c r="Q22" i="25"/>
  <c r="Q23" i="25"/>
  <c r="Q24" i="25"/>
  <c r="Q25" i="25"/>
  <c r="Q26" i="25"/>
  <c r="Q27" i="25"/>
  <c r="Q28" i="25"/>
  <c r="Q29" i="25"/>
  <c r="Q30" i="25"/>
  <c r="Q31" i="25"/>
  <c r="Q32" i="25"/>
  <c r="Q33" i="25"/>
  <c r="Q34" i="25"/>
  <c r="Q35" i="25"/>
  <c r="Q36" i="25"/>
  <c r="Q37" i="25"/>
  <c r="Q38" i="25"/>
  <c r="Q39" i="25"/>
  <c r="Q40" i="25"/>
  <c r="Q41" i="25"/>
  <c r="Q42" i="25"/>
  <c r="Q43" i="25"/>
  <c r="Q44" i="25"/>
  <c r="Q45" i="25"/>
  <c r="Q46" i="25"/>
  <c r="Q47" i="25"/>
  <c r="Q48" i="25"/>
  <c r="Q49" i="25"/>
  <c r="Q50" i="25"/>
  <c r="Q51" i="25"/>
  <c r="Q52" i="25"/>
  <c r="Q53" i="25"/>
  <c r="Q54" i="25"/>
  <c r="Q55" i="25"/>
  <c r="Q56" i="25"/>
  <c r="Q57" i="25"/>
  <c r="Q58" i="25"/>
  <c r="Q59" i="25"/>
  <c r="Q60" i="25"/>
  <c r="Q61" i="25"/>
  <c r="Q62" i="25"/>
  <c r="Q63" i="25"/>
  <c r="Q64" i="25"/>
  <c r="Q65" i="25"/>
  <c r="Q66" i="25"/>
  <c r="Q67" i="25"/>
  <c r="Q68" i="25"/>
  <c r="Q69" i="25"/>
  <c r="Q70" i="25"/>
  <c r="Q71" i="25"/>
  <c r="Q72" i="25"/>
  <c r="Q73" i="25"/>
  <c r="Q74" i="25"/>
  <c r="Q75" i="25"/>
  <c r="Q76" i="25"/>
  <c r="Q77" i="25"/>
  <c r="Q78" i="25"/>
  <c r="Q79" i="25"/>
  <c r="Q80" i="25"/>
  <c r="Q81" i="25"/>
  <c r="Q82" i="25"/>
  <c r="Q83" i="25"/>
  <c r="Q84" i="25"/>
  <c r="Q85" i="25"/>
  <c r="Q86" i="25"/>
  <c r="Q87" i="25"/>
  <c r="Q88" i="25"/>
  <c r="Q89" i="25"/>
  <c r="Q90" i="25"/>
  <c r="Q91" i="25"/>
  <c r="Q92" i="25"/>
  <c r="Q93" i="25"/>
  <c r="Q94" i="25"/>
  <c r="Q95" i="25"/>
  <c r="Q96" i="25"/>
  <c r="Q97" i="25"/>
  <c r="Q98" i="25"/>
  <c r="Q99" i="25"/>
  <c r="Q100" i="25"/>
  <c r="Q101" i="25"/>
  <c r="Q102" i="25"/>
  <c r="Q103" i="25"/>
  <c r="Q104" i="25"/>
  <c r="Q105" i="25"/>
  <c r="Q106" i="25"/>
  <c r="Q107" i="25"/>
  <c r="Q108" i="25"/>
  <c r="Q109" i="25"/>
  <c r="Q110" i="25"/>
  <c r="Q111" i="25"/>
  <c r="Q112" i="25"/>
  <c r="Q113" i="25"/>
  <c r="Q114" i="25"/>
  <c r="Q115" i="25"/>
  <c r="Q116" i="25"/>
  <c r="Q117" i="25"/>
  <c r="Q118" i="25"/>
  <c r="Q119" i="25"/>
  <c r="Q120" i="25"/>
  <c r="Q121" i="25"/>
  <c r="Q122" i="25"/>
  <c r="Q123" i="25"/>
  <c r="Q124" i="25"/>
  <c r="Q125" i="25"/>
  <c r="Q126" i="25"/>
  <c r="Q127" i="25"/>
  <c r="Q128" i="25"/>
  <c r="Q129" i="25"/>
  <c r="Q130" i="25"/>
  <c r="Q131" i="25"/>
  <c r="Q132" i="25"/>
  <c r="Q133" i="25"/>
  <c r="Q134" i="25"/>
  <c r="Q135" i="25"/>
  <c r="Q136" i="25"/>
  <c r="Q137" i="25"/>
  <c r="Q138" i="25"/>
  <c r="Q139" i="25"/>
  <c r="Q140" i="25"/>
  <c r="Q141" i="25"/>
  <c r="Q142" i="25"/>
  <c r="Q143" i="25"/>
  <c r="Q144" i="25"/>
  <c r="Q145" i="25"/>
  <c r="Q146" i="25"/>
  <c r="Q147" i="25"/>
  <c r="Q148" i="25"/>
  <c r="Q149" i="25"/>
  <c r="Q150" i="25"/>
  <c r="Q151" i="25"/>
  <c r="Q152" i="25"/>
  <c r="Q153" i="25"/>
  <c r="Q154" i="25"/>
  <c r="Q155" i="25"/>
  <c r="Q156" i="25"/>
  <c r="Q157" i="25"/>
  <c r="Q158" i="25"/>
  <c r="Q159" i="25"/>
  <c r="Q160" i="25"/>
  <c r="Q161" i="25"/>
  <c r="Q162" i="25"/>
  <c r="Q163" i="25"/>
  <c r="Q164" i="25"/>
  <c r="Q165" i="25"/>
  <c r="Q166" i="25"/>
  <c r="Q167" i="25"/>
  <c r="Q168" i="25"/>
  <c r="Q169" i="25"/>
  <c r="Q170" i="25"/>
  <c r="Q171" i="25"/>
  <c r="Q172" i="25"/>
  <c r="Q173" i="25"/>
  <c r="Q174" i="25"/>
  <c r="Q175" i="25"/>
  <c r="Q176" i="25"/>
  <c r="Q177" i="25"/>
  <c r="Q178" i="25"/>
  <c r="Q179" i="25"/>
  <c r="Q180" i="25"/>
  <c r="Q181" i="25"/>
  <c r="Q182" i="25"/>
  <c r="Q183" i="25"/>
  <c r="Q184" i="25"/>
  <c r="Q185" i="25"/>
  <c r="Q186" i="25"/>
  <c r="Q187" i="25"/>
  <c r="Q188" i="25"/>
  <c r="Q189" i="25"/>
  <c r="Q190" i="25"/>
  <c r="Q191" i="25"/>
  <c r="Q192" i="25"/>
  <c r="Q193" i="25"/>
  <c r="Q194" i="25"/>
  <c r="Q195" i="25"/>
  <c r="Q196" i="25"/>
  <c r="Q197" i="25"/>
  <c r="Q198" i="25"/>
  <c r="Q199" i="25"/>
  <c r="Q200" i="25"/>
  <c r="Q201" i="25"/>
  <c r="Q202" i="25"/>
  <c r="Q203" i="25"/>
  <c r="Q204" i="25"/>
  <c r="Q205" i="25"/>
  <c r="Q206" i="25"/>
  <c r="Q207" i="25"/>
  <c r="Q208" i="25"/>
  <c r="Q209" i="25"/>
  <c r="Q210" i="25"/>
  <c r="Q211" i="25"/>
  <c r="Q212" i="25"/>
  <c r="Q213" i="25"/>
  <c r="Q214" i="25"/>
  <c r="Q215" i="25"/>
  <c r="Q216" i="25"/>
  <c r="Q217" i="25"/>
  <c r="Q218" i="25"/>
  <c r="Q219" i="25"/>
  <c r="Q220" i="25"/>
  <c r="Q221" i="25"/>
  <c r="Q222" i="25"/>
  <c r="Q223" i="25"/>
  <c r="Q224" i="25"/>
  <c r="Q225" i="25"/>
  <c r="Q226" i="25"/>
  <c r="Q227" i="25"/>
  <c r="Q228" i="25"/>
  <c r="Q229" i="25"/>
  <c r="Q230" i="25"/>
  <c r="Q231" i="25"/>
  <c r="Q232" i="25"/>
  <c r="Q233" i="25"/>
  <c r="Q234" i="25"/>
  <c r="Q235" i="25"/>
  <c r="Q236" i="25"/>
  <c r="Q237" i="25"/>
  <c r="Q238" i="25"/>
  <c r="Q239" i="25"/>
  <c r="Q240" i="25"/>
  <c r="Q241" i="25"/>
  <c r="Q242" i="25"/>
  <c r="Q243" i="25"/>
  <c r="Q244" i="25"/>
  <c r="Q245" i="25"/>
  <c r="Q246" i="25"/>
  <c r="Q247" i="25"/>
  <c r="Q248" i="25"/>
  <c r="Q249" i="25"/>
  <c r="Q250" i="25"/>
  <c r="Q251" i="25"/>
  <c r="Q252" i="25"/>
  <c r="Q253" i="25"/>
  <c r="Q254" i="25"/>
  <c r="Q255" i="25"/>
  <c r="Q256" i="25"/>
  <c r="Q257" i="25"/>
  <c r="Q258" i="25"/>
  <c r="Q259" i="25"/>
  <c r="Q260" i="25"/>
  <c r="Q261" i="25"/>
  <c r="Q262" i="25"/>
  <c r="Q263" i="25"/>
  <c r="Q264" i="25"/>
  <c r="Q265" i="25"/>
  <c r="Q266" i="25"/>
  <c r="Q267" i="25"/>
  <c r="Q268" i="25"/>
  <c r="Q269" i="25"/>
  <c r="Q270" i="25"/>
  <c r="Q271" i="25"/>
  <c r="Q272" i="25"/>
  <c r="Q273" i="25"/>
  <c r="Q274" i="25"/>
  <c r="Q275" i="25"/>
  <c r="Q276" i="25"/>
  <c r="Q277" i="25"/>
  <c r="Q278" i="25"/>
  <c r="Q279" i="25"/>
  <c r="Q280" i="25"/>
  <c r="Q281" i="25"/>
  <c r="Q282" i="25"/>
  <c r="Q283" i="25"/>
  <c r="Q284" i="25"/>
  <c r="Q285" i="25"/>
  <c r="Q286" i="25"/>
  <c r="Q287" i="25"/>
  <c r="Q288" i="25"/>
  <c r="Q289" i="25"/>
  <c r="Q290" i="25"/>
  <c r="Q291" i="25"/>
  <c r="Q292" i="25"/>
  <c r="Q293" i="25"/>
  <c r="Q294" i="25"/>
  <c r="Q295" i="25"/>
  <c r="Q296" i="25"/>
  <c r="Q297" i="25"/>
  <c r="Q298" i="25"/>
  <c r="Q299" i="25"/>
  <c r="Q300" i="25"/>
  <c r="Q301" i="25"/>
  <c r="Q302" i="25"/>
  <c r="Q303" i="25"/>
  <c r="Q304" i="25"/>
  <c r="Q305" i="25"/>
  <c r="Q306" i="25"/>
  <c r="Q307" i="25"/>
  <c r="Q308" i="25"/>
  <c r="Q309" i="25"/>
  <c r="Q310" i="25"/>
  <c r="Q311" i="25"/>
  <c r="Q312" i="25"/>
  <c r="Q313" i="25"/>
  <c r="Q314" i="25"/>
  <c r="Q315" i="25"/>
  <c r="Q316" i="25"/>
  <c r="Q317" i="25"/>
  <c r="Q318" i="25"/>
  <c r="Q319" i="25"/>
  <c r="Q320" i="25"/>
  <c r="Q321" i="25"/>
  <c r="Q322" i="25"/>
  <c r="Q323" i="25"/>
  <c r="Q324" i="25"/>
  <c r="Q325" i="25"/>
  <c r="Q326" i="25"/>
  <c r="Q327" i="25"/>
  <c r="Q328" i="25"/>
  <c r="Q329" i="25"/>
  <c r="Q330" i="25"/>
  <c r="Q331" i="25"/>
  <c r="Q332" i="25"/>
  <c r="Q333" i="25"/>
  <c r="Q334" i="25"/>
  <c r="Q335" i="25"/>
  <c r="Q336" i="25"/>
  <c r="Q337" i="25"/>
  <c r="Q338" i="25"/>
  <c r="Q339" i="25"/>
  <c r="Q340" i="25"/>
  <c r="Q341" i="25"/>
  <c r="Q342" i="25"/>
  <c r="Q343" i="25"/>
  <c r="Q344" i="25"/>
  <c r="Q345" i="25"/>
  <c r="Q346" i="25"/>
  <c r="Q347" i="25"/>
  <c r="Q348" i="25"/>
  <c r="Q349" i="25"/>
  <c r="Q350" i="25"/>
  <c r="Q351" i="25"/>
  <c r="Q352" i="25"/>
  <c r="Q353" i="25"/>
  <c r="Q354" i="25"/>
  <c r="Q355" i="25"/>
  <c r="Q356" i="25"/>
  <c r="Q357" i="25"/>
  <c r="Q358" i="25"/>
  <c r="Q359" i="25"/>
  <c r="Q360" i="25"/>
  <c r="Q361" i="25"/>
  <c r="Q362" i="25"/>
  <c r="Q363" i="25"/>
  <c r="Q364" i="25"/>
  <c r="Q365" i="25"/>
  <c r="Q366" i="25"/>
  <c r="Q367" i="25"/>
  <c r="Q368" i="25"/>
  <c r="Q369" i="25"/>
  <c r="Q370" i="25"/>
  <c r="Q371" i="25"/>
  <c r="Q372" i="25"/>
  <c r="Q373" i="25"/>
  <c r="Q374" i="25"/>
  <c r="Q375" i="25"/>
  <c r="Q376" i="25"/>
  <c r="Q377" i="25"/>
  <c r="Q378" i="25"/>
  <c r="Q379" i="25"/>
  <c r="Q380" i="25"/>
  <c r="Q381" i="25"/>
  <c r="Q382" i="25"/>
  <c r="Q383" i="25"/>
  <c r="Q384" i="25"/>
  <c r="Q385" i="25"/>
  <c r="Q386" i="25"/>
  <c r="Q387" i="25"/>
  <c r="Q388" i="25"/>
  <c r="Q389" i="25"/>
  <c r="Q390" i="25"/>
  <c r="Q391" i="25"/>
  <c r="Q392" i="25"/>
  <c r="Q393" i="25"/>
  <c r="Q394" i="25"/>
  <c r="Q395" i="25"/>
  <c r="Q396" i="25"/>
  <c r="Q397" i="25"/>
  <c r="Q398" i="25"/>
  <c r="Q399" i="25"/>
  <c r="Q400" i="25"/>
  <c r="Q401" i="25"/>
  <c r="Q402" i="25"/>
  <c r="Q403" i="25"/>
  <c r="Q404" i="25"/>
  <c r="Q405" i="25"/>
  <c r="Q406" i="25"/>
  <c r="Q407" i="25"/>
  <c r="Q408" i="25"/>
  <c r="Q409" i="25"/>
  <c r="Q410" i="25"/>
  <c r="Q411" i="25"/>
  <c r="Q412" i="25"/>
  <c r="Q413" i="25"/>
  <c r="Q414" i="25"/>
  <c r="Q415" i="25"/>
  <c r="Q416" i="25"/>
  <c r="Q417" i="25"/>
  <c r="Q418" i="25"/>
  <c r="Q419" i="25"/>
  <c r="Q420" i="25"/>
  <c r="Q421" i="25"/>
  <c r="Q422" i="25"/>
  <c r="Q423" i="25"/>
  <c r="Q424" i="25"/>
  <c r="Q425" i="25"/>
  <c r="Q426" i="25"/>
  <c r="Q427" i="25"/>
  <c r="Q428" i="25"/>
  <c r="Q429" i="25"/>
  <c r="Q430" i="25"/>
  <c r="Q431" i="25"/>
  <c r="Q432" i="25"/>
  <c r="Q433" i="25"/>
  <c r="Q434" i="25"/>
  <c r="Q435" i="25"/>
  <c r="Q436" i="25"/>
  <c r="Q437" i="25"/>
  <c r="Q438" i="25"/>
  <c r="Q439" i="25"/>
  <c r="Q440" i="25"/>
  <c r="Q441" i="25"/>
  <c r="Q442" i="25"/>
  <c r="Q443" i="25"/>
  <c r="Q444" i="25"/>
  <c r="Q445" i="25"/>
  <c r="Q446" i="25"/>
  <c r="Q447" i="25"/>
  <c r="Q448" i="25"/>
  <c r="Q449" i="25"/>
  <c r="Q450" i="25"/>
  <c r="Q451" i="25"/>
  <c r="Q452" i="25"/>
  <c r="Q453" i="25"/>
  <c r="Q454" i="25"/>
  <c r="Q455" i="25"/>
  <c r="Q456" i="25"/>
  <c r="Q457" i="25"/>
  <c r="Q458" i="25"/>
  <c r="Q459" i="25"/>
  <c r="Q460" i="25"/>
  <c r="Q461" i="25"/>
  <c r="Q462" i="25"/>
  <c r="Q463" i="25"/>
  <c r="Q464" i="25"/>
  <c r="Q465" i="25"/>
  <c r="Q466" i="25"/>
  <c r="Q467" i="25"/>
  <c r="Q468" i="25"/>
  <c r="Q469" i="25"/>
  <c r="Q470" i="25"/>
  <c r="Q471" i="25"/>
  <c r="Q472" i="25"/>
  <c r="Q473" i="25"/>
  <c r="Q474" i="25"/>
  <c r="Q475" i="25"/>
  <c r="Q476" i="25"/>
  <c r="Q477" i="25"/>
  <c r="Q478" i="25"/>
  <c r="Q479" i="25"/>
  <c r="Q480" i="25"/>
  <c r="Q481" i="25"/>
  <c r="Q482" i="25"/>
  <c r="Q483" i="25"/>
  <c r="Q484" i="25"/>
  <c r="Q485" i="25"/>
  <c r="Q486" i="25"/>
  <c r="Q487" i="25"/>
  <c r="Q488" i="25"/>
  <c r="Q489" i="25"/>
  <c r="Q490" i="25"/>
  <c r="Q491" i="25"/>
  <c r="Q492" i="25"/>
  <c r="Q493" i="25"/>
  <c r="Q494" i="25"/>
  <c r="Q495" i="25"/>
  <c r="Q496" i="25"/>
  <c r="Q497" i="25"/>
  <c r="Q498" i="25"/>
  <c r="Q499" i="25"/>
  <c r="Q500" i="25"/>
  <c r="Q501" i="25"/>
  <c r="Q502" i="25"/>
  <c r="Q503" i="25"/>
  <c r="Q504" i="25"/>
  <c r="Q505" i="25"/>
  <c r="Q506" i="25"/>
  <c r="Q507" i="25"/>
  <c r="Q508" i="25"/>
  <c r="Q509" i="25"/>
  <c r="Q510" i="25"/>
  <c r="Q511" i="25"/>
  <c r="Q512" i="25"/>
  <c r="Q513" i="25"/>
  <c r="Q514" i="25"/>
  <c r="Q515" i="25"/>
  <c r="Q516" i="25"/>
  <c r="Q517" i="25"/>
  <c r="Q518" i="25"/>
  <c r="Q519" i="25"/>
  <c r="Q520" i="25"/>
  <c r="Q521" i="25"/>
  <c r="Q522" i="25"/>
  <c r="Q523" i="25"/>
  <c r="Q524" i="25"/>
  <c r="Q525" i="25"/>
  <c r="Q526" i="25"/>
  <c r="Q527" i="25"/>
  <c r="Q528" i="25"/>
  <c r="Q529" i="25"/>
  <c r="Q530" i="25"/>
  <c r="Q531" i="25"/>
  <c r="Q532" i="25"/>
  <c r="Q533" i="25"/>
  <c r="Q534" i="25"/>
  <c r="Q535" i="25"/>
  <c r="Q536" i="25"/>
  <c r="Q537" i="25"/>
  <c r="Q538" i="25"/>
  <c r="Q539" i="25"/>
  <c r="Q540" i="25"/>
  <c r="Q541" i="25"/>
  <c r="Q542" i="25"/>
  <c r="Q543" i="25"/>
  <c r="Q544" i="25"/>
  <c r="Q545" i="25"/>
  <c r="Q546" i="25"/>
  <c r="Q547" i="25"/>
  <c r="Q548" i="25"/>
  <c r="Q549" i="25"/>
  <c r="Q550" i="25"/>
  <c r="Q551" i="25"/>
  <c r="Q552" i="25"/>
  <c r="Q553" i="25"/>
  <c r="Q554" i="25"/>
  <c r="Q555" i="25"/>
  <c r="Q556" i="25"/>
  <c r="Q557" i="25"/>
  <c r="Q558" i="25"/>
  <c r="Q559" i="25"/>
  <c r="Q560" i="25"/>
  <c r="Q561" i="25"/>
  <c r="Q562" i="25"/>
  <c r="Q563" i="25"/>
  <c r="Q564" i="25"/>
  <c r="Q565" i="25"/>
  <c r="Q566" i="25"/>
  <c r="Q567" i="25"/>
  <c r="Q568" i="25"/>
  <c r="Q569" i="25"/>
  <c r="Q570" i="25"/>
  <c r="Q571" i="25"/>
  <c r="Q572" i="25"/>
  <c r="Q573" i="25"/>
  <c r="Q574" i="25"/>
  <c r="Q575" i="25"/>
  <c r="Q576" i="25"/>
  <c r="Q577" i="25"/>
  <c r="Q578" i="25"/>
  <c r="Q579" i="25"/>
  <c r="Q580" i="25"/>
  <c r="Q581" i="25"/>
  <c r="Q582" i="25"/>
  <c r="Q583" i="25"/>
  <c r="Q584" i="25"/>
  <c r="Q585" i="25"/>
  <c r="Q586" i="25"/>
  <c r="Q587" i="25"/>
  <c r="Q588" i="25"/>
  <c r="Q589" i="25"/>
  <c r="Q590" i="25"/>
  <c r="Q591" i="25"/>
  <c r="Q592" i="25"/>
  <c r="Q593" i="25"/>
  <c r="Q594" i="25"/>
  <c r="Q595" i="25"/>
  <c r="Q596" i="25"/>
  <c r="Q597" i="25"/>
  <c r="Q598" i="25"/>
  <c r="Q599" i="25"/>
  <c r="Q600" i="25"/>
  <c r="Q601" i="25"/>
  <c r="Q602" i="25"/>
  <c r="Q603" i="25"/>
  <c r="Q604" i="25"/>
  <c r="Q605" i="25"/>
  <c r="Q606" i="25"/>
  <c r="Q607" i="25"/>
  <c r="Q608" i="25"/>
  <c r="Q609" i="25"/>
  <c r="Q610" i="25"/>
  <c r="Q611" i="25"/>
  <c r="Q612" i="25"/>
  <c r="Q613" i="25"/>
  <c r="Q614" i="25"/>
  <c r="Q615" i="25"/>
  <c r="Q616" i="25"/>
  <c r="Q617" i="25"/>
  <c r="Q618" i="25"/>
  <c r="Q619" i="25"/>
  <c r="Q620" i="25"/>
  <c r="Q621" i="25"/>
  <c r="Q622" i="25"/>
  <c r="Q623" i="25"/>
  <c r="Q624" i="25"/>
  <c r="Q625" i="25"/>
  <c r="Q626" i="25"/>
  <c r="Q627" i="25"/>
  <c r="Q628" i="25"/>
  <c r="Q629" i="25"/>
  <c r="Q630" i="25"/>
  <c r="Q631" i="25"/>
  <c r="Q632" i="25"/>
  <c r="Q633" i="25"/>
  <c r="Q634" i="25"/>
  <c r="Q635" i="25"/>
  <c r="Q636" i="25"/>
  <c r="Q637" i="25"/>
  <c r="Q638" i="25"/>
  <c r="Q639" i="25"/>
  <c r="Q640" i="25"/>
  <c r="Q641" i="25"/>
  <c r="Q642" i="25"/>
  <c r="Q643" i="25"/>
  <c r="Q644" i="25"/>
  <c r="Q645" i="25"/>
  <c r="Q646" i="25"/>
  <c r="Q647" i="25"/>
  <c r="Q648" i="25"/>
  <c r="Q649" i="25"/>
  <c r="Q650" i="25"/>
  <c r="Q651" i="25"/>
  <c r="Q652" i="25"/>
  <c r="Q653" i="25"/>
  <c r="Q654" i="25"/>
  <c r="Q655" i="25"/>
  <c r="Q656" i="25"/>
  <c r="Q657" i="25"/>
  <c r="Q658" i="25"/>
  <c r="Q659" i="25"/>
  <c r="Q660" i="25"/>
  <c r="Q661" i="25"/>
  <c r="Q662" i="25"/>
  <c r="Q663" i="25"/>
  <c r="Q664" i="25"/>
  <c r="Q665" i="25"/>
  <c r="Q666" i="25"/>
  <c r="Q667" i="25"/>
  <c r="Q668" i="25"/>
  <c r="Q669" i="25"/>
  <c r="Q670" i="25"/>
  <c r="Q671" i="25"/>
  <c r="Q672" i="25"/>
  <c r="Q673" i="25"/>
  <c r="Q674" i="25"/>
  <c r="Q675" i="25"/>
  <c r="Q676" i="25"/>
  <c r="Q677" i="25"/>
  <c r="Q678" i="25"/>
  <c r="Q679" i="25"/>
  <c r="Q680" i="25"/>
  <c r="Q681" i="25"/>
  <c r="Q682" i="25"/>
  <c r="Q683" i="25"/>
  <c r="Q684" i="25"/>
  <c r="Q685" i="25"/>
  <c r="Q686" i="25"/>
  <c r="Q687" i="25"/>
  <c r="Q688" i="25"/>
  <c r="Q689" i="25"/>
  <c r="Q690" i="25"/>
  <c r="Q691" i="25"/>
  <c r="Q692" i="25"/>
  <c r="Q693" i="25"/>
  <c r="Q694" i="25"/>
  <c r="Q695" i="25"/>
  <c r="Q696" i="25"/>
  <c r="Q697" i="25"/>
  <c r="Q698" i="25"/>
  <c r="Q699" i="25"/>
  <c r="Q700" i="25"/>
  <c r="Q701" i="25"/>
  <c r="Q702" i="25"/>
  <c r="Q703" i="25"/>
  <c r="Q704" i="25"/>
  <c r="Q705" i="25"/>
  <c r="Q706" i="25"/>
  <c r="Q707" i="25"/>
  <c r="Q708" i="25"/>
  <c r="Q709" i="25"/>
  <c r="Q710" i="25"/>
  <c r="Q711" i="25"/>
  <c r="Q712" i="25"/>
  <c r="Q713" i="25"/>
  <c r="Q714" i="25"/>
  <c r="Q715" i="25"/>
  <c r="Q716" i="25"/>
  <c r="Q717" i="25"/>
  <c r="Q718" i="25"/>
  <c r="Q719" i="25"/>
  <c r="Q720" i="25"/>
  <c r="Q721" i="25"/>
  <c r="Q722" i="25"/>
  <c r="Q723" i="25"/>
  <c r="Q724" i="25"/>
  <c r="Q725" i="25"/>
  <c r="Q726" i="25"/>
  <c r="Q727" i="25"/>
  <c r="Q728" i="25"/>
  <c r="Q729" i="25"/>
  <c r="Q730" i="25"/>
  <c r="Q731" i="25"/>
  <c r="Q732" i="25"/>
  <c r="Q733" i="25"/>
  <c r="Q734" i="25"/>
  <c r="Q735" i="25"/>
  <c r="Q736" i="25"/>
  <c r="Q737" i="25"/>
  <c r="Q738" i="25"/>
  <c r="Q739" i="25"/>
  <c r="Q740" i="25"/>
  <c r="Q741" i="25"/>
  <c r="Q742" i="25"/>
  <c r="Q743" i="25"/>
  <c r="Q744" i="25"/>
  <c r="Q745" i="25"/>
  <c r="Q746" i="25"/>
  <c r="Q747" i="25"/>
  <c r="Q748" i="25"/>
  <c r="Q749" i="25"/>
  <c r="Q750" i="25"/>
  <c r="Q751" i="25"/>
  <c r="Q752" i="25"/>
  <c r="Q753" i="25"/>
  <c r="Q754" i="25"/>
  <c r="Q755" i="25"/>
  <c r="Q756" i="25"/>
  <c r="Q757" i="25"/>
  <c r="Q758" i="25"/>
  <c r="Q759" i="25"/>
  <c r="Q760" i="25"/>
  <c r="Q761" i="25"/>
  <c r="Q762" i="25"/>
  <c r="Q763" i="25"/>
  <c r="Q764" i="25"/>
  <c r="Q765" i="25"/>
  <c r="Q766" i="25"/>
  <c r="Q767" i="25"/>
  <c r="Q768" i="25"/>
  <c r="Q769" i="25"/>
  <c r="Q770" i="25"/>
  <c r="Q771" i="25"/>
  <c r="Q772" i="25"/>
  <c r="Q773" i="25"/>
  <c r="Q774" i="25"/>
  <c r="Q775" i="25"/>
  <c r="Q776" i="25"/>
  <c r="Q777" i="25"/>
  <c r="Q778" i="25"/>
  <c r="Q779" i="25"/>
  <c r="Q780" i="25"/>
  <c r="Q781" i="25"/>
  <c r="Q782" i="25"/>
  <c r="Q783" i="25"/>
  <c r="Q784" i="25"/>
  <c r="Q785" i="25"/>
  <c r="Q786" i="25"/>
  <c r="Q787" i="25"/>
  <c r="Q788" i="25"/>
  <c r="Q789" i="25"/>
  <c r="Q790" i="25"/>
  <c r="Q791" i="25"/>
  <c r="Q792" i="25"/>
  <c r="Q793" i="25"/>
  <c r="Q794" i="25"/>
  <c r="Q795" i="25"/>
  <c r="Q796" i="25"/>
  <c r="Q797" i="25"/>
  <c r="Q798" i="25"/>
  <c r="Q799" i="25"/>
  <c r="Q800" i="25"/>
  <c r="Q801" i="25"/>
  <c r="Q802" i="25"/>
  <c r="Q803" i="25"/>
  <c r="Q804" i="25"/>
  <c r="Q805" i="25"/>
  <c r="Q806" i="25"/>
  <c r="Q807" i="25"/>
  <c r="Q808" i="25"/>
  <c r="Q809" i="25"/>
  <c r="Q810" i="25"/>
  <c r="Q811" i="25"/>
  <c r="Q812" i="25"/>
  <c r="Q813" i="25"/>
  <c r="Q814" i="25"/>
  <c r="Q815" i="25"/>
  <c r="Q816" i="25"/>
  <c r="Q817" i="25"/>
  <c r="Q818" i="25"/>
  <c r="Q819" i="25"/>
  <c r="Q820" i="25"/>
  <c r="Q821" i="25"/>
  <c r="Q822" i="25"/>
  <c r="Q823" i="25"/>
  <c r="Q824" i="25"/>
  <c r="Q825" i="25"/>
  <c r="Q826" i="25"/>
  <c r="Q827" i="25"/>
  <c r="Q828" i="25"/>
  <c r="Q829" i="25"/>
  <c r="Q830" i="25"/>
  <c r="Q831" i="25"/>
  <c r="Q832" i="25"/>
  <c r="Q833" i="25"/>
  <c r="Q834" i="25"/>
  <c r="Q835" i="25"/>
  <c r="Q836" i="25"/>
  <c r="Q837" i="25"/>
  <c r="Q838" i="25"/>
  <c r="Q839" i="25"/>
  <c r="Q840" i="25"/>
  <c r="Q841" i="25"/>
  <c r="Q842" i="25"/>
  <c r="Q843" i="25"/>
  <c r="Q844" i="25"/>
  <c r="Q845" i="25"/>
  <c r="Q846" i="25"/>
  <c r="Q847" i="25"/>
  <c r="Q848" i="25"/>
  <c r="Q849" i="25"/>
  <c r="Q850" i="25"/>
  <c r="Q851" i="25"/>
  <c r="Q852" i="25"/>
  <c r="Q853" i="25"/>
  <c r="Q854" i="25"/>
  <c r="Q855" i="25"/>
  <c r="Q856" i="25"/>
  <c r="Q857" i="25"/>
  <c r="Q858" i="25"/>
  <c r="Q859" i="25"/>
  <c r="Q860" i="25"/>
  <c r="Q861" i="25"/>
  <c r="Q862" i="25"/>
  <c r="Q863" i="25"/>
  <c r="Q864" i="25"/>
  <c r="Q865" i="25"/>
  <c r="Q866" i="25"/>
  <c r="Q867" i="25"/>
  <c r="Q868" i="25"/>
  <c r="Q869" i="25"/>
  <c r="Q870" i="25"/>
  <c r="Q871" i="25"/>
  <c r="Q872" i="25"/>
  <c r="Q873" i="25"/>
  <c r="Q874" i="25"/>
  <c r="Q875" i="25"/>
  <c r="Q876" i="25"/>
  <c r="Q877" i="25"/>
  <c r="Q878" i="25"/>
  <c r="Q879" i="25"/>
  <c r="Q880" i="25"/>
  <c r="Q881" i="25"/>
  <c r="Q882" i="25"/>
  <c r="Q883" i="25"/>
  <c r="Q884" i="25"/>
  <c r="Q885" i="25"/>
  <c r="Q886" i="25"/>
  <c r="Q887" i="25"/>
  <c r="Q888" i="25"/>
  <c r="Q889" i="25"/>
  <c r="Q890" i="25"/>
  <c r="Q891" i="25"/>
  <c r="Q892" i="25"/>
  <c r="Q893" i="25"/>
  <c r="Q894" i="25"/>
  <c r="Q895" i="25"/>
  <c r="Q896" i="25"/>
  <c r="Q897" i="25"/>
  <c r="Q898" i="25"/>
  <c r="Q899" i="25"/>
  <c r="Q900" i="25"/>
  <c r="Q901" i="25"/>
  <c r="Q902" i="25"/>
  <c r="Q903" i="25"/>
  <c r="Q904" i="25"/>
  <c r="Q905" i="25"/>
  <c r="Q906" i="25"/>
  <c r="Q907" i="25"/>
  <c r="Q908" i="25"/>
  <c r="Q909" i="25"/>
  <c r="Q910" i="25"/>
  <c r="Q911" i="25"/>
  <c r="Q912" i="25"/>
  <c r="Q913" i="25"/>
  <c r="Q914" i="25"/>
  <c r="Q915" i="25"/>
  <c r="Q916" i="25"/>
  <c r="Q917" i="25"/>
  <c r="Q918" i="25"/>
  <c r="Q919" i="25"/>
  <c r="Q920" i="25"/>
  <c r="Q921" i="25"/>
  <c r="Q922" i="25"/>
  <c r="Q923" i="25"/>
  <c r="Q924" i="25"/>
  <c r="Q925" i="25"/>
  <c r="Q926" i="25"/>
  <c r="Q927" i="25"/>
  <c r="Q928" i="25"/>
  <c r="Q929" i="25"/>
  <c r="Q930" i="25"/>
  <c r="Q931" i="25"/>
  <c r="Q932" i="25"/>
  <c r="Q933" i="25"/>
  <c r="Q934" i="25"/>
  <c r="Q935" i="25"/>
  <c r="Q936" i="25"/>
  <c r="Q937" i="25"/>
  <c r="Q938" i="25"/>
  <c r="Q939" i="25"/>
  <c r="Q940" i="25"/>
  <c r="Q941" i="25"/>
  <c r="Q942" i="25"/>
  <c r="Q943" i="25"/>
  <c r="Q944" i="25"/>
  <c r="Q945" i="25"/>
  <c r="Q946" i="25"/>
  <c r="Q947" i="25"/>
  <c r="Q948" i="25"/>
  <c r="Q949" i="25"/>
  <c r="Q950" i="25"/>
  <c r="Q951" i="25"/>
  <c r="Q952" i="25"/>
  <c r="Q953" i="25"/>
  <c r="Q954" i="25"/>
  <c r="Q955" i="25"/>
  <c r="Q956" i="25"/>
  <c r="Q957" i="25"/>
  <c r="Q958" i="25"/>
  <c r="Q959" i="25"/>
  <c r="Q960" i="25"/>
  <c r="Q961" i="25"/>
  <c r="Q962" i="25"/>
  <c r="Q963" i="25"/>
  <c r="Q964" i="25"/>
  <c r="Q965" i="25"/>
  <c r="Q966" i="25"/>
  <c r="Q967" i="25"/>
  <c r="Q968" i="25"/>
  <c r="Q969" i="25"/>
  <c r="Q970" i="25"/>
  <c r="Q971" i="25"/>
  <c r="Q972" i="25"/>
  <c r="Q973" i="25"/>
  <c r="Q974" i="25"/>
  <c r="Q975" i="25"/>
  <c r="Q976" i="25"/>
  <c r="Q977" i="25"/>
  <c r="Q978" i="25"/>
  <c r="Q979" i="25"/>
  <c r="Q980" i="25"/>
  <c r="Q981" i="25"/>
  <c r="Q982" i="25"/>
  <c r="Q983" i="25"/>
  <c r="Q984" i="25"/>
  <c r="Q985" i="25"/>
  <c r="Q986" i="25"/>
  <c r="Q987" i="25"/>
  <c r="Q988" i="25"/>
  <c r="Q989" i="25"/>
  <c r="Q990" i="25"/>
  <c r="Q991" i="25"/>
  <c r="Q992" i="25"/>
  <c r="Q993" i="25"/>
  <c r="Q994" i="25"/>
  <c r="Q995" i="25"/>
  <c r="Q996" i="25"/>
  <c r="Q997" i="25"/>
  <c r="Q998" i="25"/>
  <c r="Q999" i="25"/>
  <c r="Q1000" i="25"/>
  <c r="Q1001" i="25"/>
  <c r="Q1002" i="25"/>
  <c r="Q1003" i="25"/>
  <c r="Q1004" i="25"/>
  <c r="Q1005" i="25"/>
  <c r="Q1006" i="25"/>
  <c r="Q1007" i="25"/>
  <c r="Q1008" i="25"/>
  <c r="Q1009" i="25"/>
  <c r="Q1010" i="25"/>
  <c r="Q1011" i="25"/>
  <c r="Q1012" i="25"/>
  <c r="Q1013" i="25"/>
  <c r="Q1014" i="25"/>
  <c r="Q1015" i="25"/>
  <c r="Q1016" i="25"/>
  <c r="Q1017" i="25"/>
  <c r="Q1018" i="25"/>
  <c r="Q1019" i="25"/>
  <c r="Q1020" i="25"/>
  <c r="Q1021" i="25"/>
  <c r="Q1022" i="25"/>
  <c r="Q1023" i="25"/>
  <c r="Q1024" i="25"/>
  <c r="Q1025" i="25"/>
  <c r="Q1026" i="25"/>
  <c r="Q1027" i="25"/>
  <c r="Q1028" i="25"/>
  <c r="Q1029" i="25"/>
  <c r="Q1030" i="25"/>
  <c r="Q1031" i="25"/>
  <c r="Q1032" i="25"/>
  <c r="Q1033" i="25"/>
  <c r="Q1034" i="25"/>
  <c r="Q1035" i="25"/>
  <c r="Q1036" i="25"/>
  <c r="Q1037" i="25"/>
  <c r="Q1038" i="25"/>
  <c r="Q1039" i="25"/>
  <c r="Q1040" i="25"/>
  <c r="Q1041" i="25"/>
  <c r="Q1042" i="25"/>
  <c r="Q1043" i="25"/>
  <c r="Q1044" i="25"/>
  <c r="Q1045" i="25"/>
  <c r="Q1046" i="25"/>
  <c r="Q1047" i="25"/>
  <c r="Q1048" i="25"/>
  <c r="Q1049" i="25"/>
  <c r="Q1050" i="25"/>
  <c r="Q1051" i="25"/>
  <c r="Q1052" i="25"/>
  <c r="Q1053" i="25"/>
  <c r="Q1054" i="25"/>
  <c r="Q1055" i="25"/>
  <c r="Q1056" i="25"/>
  <c r="Q1057" i="25"/>
  <c r="Q1058" i="25"/>
  <c r="Q1059" i="25"/>
  <c r="Q1060" i="25"/>
  <c r="Q1061" i="25"/>
  <c r="Q1062" i="25"/>
  <c r="Q1063" i="25"/>
  <c r="Q1064" i="25"/>
  <c r="Q1065" i="25"/>
  <c r="Q1066" i="25"/>
  <c r="Q1067" i="25"/>
  <c r="Q1068" i="25"/>
  <c r="Q1069" i="25"/>
  <c r="Q1070" i="25"/>
  <c r="Q1071" i="25"/>
  <c r="Q1072" i="25"/>
  <c r="Q1073" i="25"/>
  <c r="Q1074" i="25"/>
  <c r="Q1075" i="25"/>
  <c r="Q1076" i="25"/>
  <c r="Q1077" i="25"/>
  <c r="Q1078" i="25"/>
  <c r="Q1079" i="25"/>
  <c r="Q1080" i="25"/>
  <c r="Q1081" i="25"/>
  <c r="Q1082" i="25"/>
  <c r="Q1083" i="25"/>
  <c r="Q1084" i="25"/>
  <c r="Q1085" i="25"/>
  <c r="Q1086" i="25"/>
  <c r="Q1087" i="25"/>
  <c r="Q1088" i="25"/>
  <c r="Q1089" i="25"/>
  <c r="Q1090" i="25"/>
  <c r="Q1091" i="25"/>
  <c r="Q1092" i="25"/>
  <c r="Q1093" i="25"/>
  <c r="Q1094" i="25"/>
  <c r="Q1095" i="25"/>
  <c r="Q1096" i="25"/>
  <c r="Q1097" i="25"/>
  <c r="Q1098" i="25"/>
  <c r="Q1099" i="25"/>
  <c r="Q1100" i="25"/>
  <c r="Q1101" i="25"/>
  <c r="Q1102" i="25"/>
  <c r="Q1103" i="25"/>
  <c r="Q1104" i="25"/>
  <c r="Q1105" i="25"/>
  <c r="Q1106" i="25"/>
  <c r="Q1107" i="25"/>
  <c r="Q1108" i="25"/>
  <c r="Q1109" i="25"/>
  <c r="Q1110" i="25"/>
  <c r="Q1111" i="25"/>
  <c r="Q1112" i="25"/>
  <c r="Q1113" i="25"/>
  <c r="Q1114" i="25"/>
  <c r="Q1115" i="25"/>
  <c r="Q1116" i="25"/>
  <c r="Q1117" i="25"/>
  <c r="Q1118" i="25"/>
  <c r="Q1119" i="25"/>
  <c r="Q1120" i="25"/>
  <c r="Q1121" i="25"/>
  <c r="Q1122" i="25"/>
  <c r="Q1123" i="25"/>
  <c r="Q1124" i="25"/>
  <c r="Q1125" i="25"/>
  <c r="Q1126" i="25"/>
  <c r="Q1127" i="25"/>
  <c r="Q1128" i="25"/>
  <c r="Q1129" i="25"/>
  <c r="Q1130" i="25"/>
  <c r="Q1131" i="25"/>
  <c r="Q1132" i="25"/>
  <c r="Q1133" i="25"/>
  <c r="Q1134" i="25"/>
  <c r="Q1135" i="25"/>
  <c r="Q1136" i="25"/>
  <c r="Q1137" i="25"/>
  <c r="Q1138" i="25"/>
  <c r="Q1139" i="25"/>
  <c r="Q1140" i="25"/>
  <c r="Q1141" i="25"/>
  <c r="Q1142" i="25"/>
  <c r="Q1143" i="25"/>
  <c r="Q1144" i="25"/>
  <c r="Q1145" i="25"/>
  <c r="Q1146" i="25"/>
  <c r="Q1147" i="25"/>
  <c r="Q1148" i="25"/>
  <c r="Q1149" i="25"/>
  <c r="Q1150" i="25"/>
  <c r="Q1151" i="25"/>
  <c r="Q1152" i="25"/>
  <c r="Q1153" i="25"/>
  <c r="Q1154" i="25"/>
  <c r="Q1155" i="25"/>
  <c r="Q1156" i="25"/>
  <c r="Q1157" i="25"/>
  <c r="Q1158" i="25"/>
  <c r="Q1159" i="25"/>
  <c r="Q1160" i="25"/>
  <c r="Q1161" i="25"/>
  <c r="Q1162" i="25"/>
  <c r="Q1163" i="25"/>
  <c r="Q1164" i="25"/>
  <c r="Q1165" i="25"/>
  <c r="Q1166" i="25"/>
  <c r="Q1167" i="25"/>
  <c r="Q1168" i="25"/>
  <c r="Q1169" i="25"/>
  <c r="Q1170" i="25"/>
  <c r="Q1171" i="25"/>
  <c r="Q1172" i="25"/>
  <c r="Q1173" i="25"/>
  <c r="Q1174" i="25"/>
  <c r="Q1175" i="25"/>
  <c r="Q1176" i="25"/>
  <c r="Q1177" i="25"/>
  <c r="Q1178" i="25"/>
  <c r="Q1179" i="25"/>
  <c r="Q1180" i="25"/>
  <c r="Q1181" i="25"/>
  <c r="Q1182" i="25"/>
  <c r="Q1183" i="25"/>
  <c r="Q1184" i="25"/>
  <c r="Q1185" i="25"/>
  <c r="Q1186" i="25"/>
  <c r="Q1187" i="25"/>
  <c r="Q1188" i="25"/>
  <c r="Q1189" i="25"/>
  <c r="Q1190" i="25"/>
  <c r="Q1191" i="25"/>
  <c r="Q1192" i="25"/>
  <c r="Q1193" i="25"/>
  <c r="Q1194" i="25"/>
  <c r="Q1195" i="25"/>
  <c r="Q1196" i="25"/>
  <c r="Q1197" i="25"/>
  <c r="Q1198" i="25"/>
  <c r="Q1199" i="25"/>
  <c r="Q1200" i="25"/>
  <c r="Q1201" i="25"/>
  <c r="Q1202" i="25"/>
  <c r="Q1203" i="25"/>
  <c r="Q1204" i="25"/>
  <c r="Q1205" i="25"/>
  <c r="Q1206" i="25"/>
  <c r="Q1207" i="25"/>
  <c r="Q1208" i="25"/>
  <c r="Q1209" i="25"/>
  <c r="Q1210" i="25"/>
  <c r="Q1211" i="25"/>
  <c r="Q1212" i="25"/>
  <c r="Q1213" i="25"/>
  <c r="Q1214" i="25"/>
  <c r="Q1215" i="25"/>
  <c r="Q1216" i="25"/>
  <c r="Q1217" i="25"/>
  <c r="Q1218" i="25"/>
  <c r="Q1219" i="25"/>
  <c r="Q1220" i="25"/>
  <c r="Q1221" i="25"/>
  <c r="Q1222" i="25"/>
  <c r="Q1223" i="25"/>
  <c r="Q1224" i="25"/>
  <c r="Q1225" i="25"/>
  <c r="Q1226" i="25"/>
  <c r="Q1227" i="25"/>
  <c r="Q1228" i="25"/>
  <c r="Q1229" i="25"/>
  <c r="Q1230" i="25"/>
  <c r="Q1231" i="25"/>
  <c r="Q1232" i="25"/>
  <c r="Q1233" i="25"/>
  <c r="Q1234" i="25"/>
  <c r="Q1235" i="25"/>
  <c r="Q1236" i="25"/>
  <c r="Q1237" i="25"/>
  <c r="Q1238" i="25"/>
  <c r="Q1239" i="25"/>
  <c r="Q1240" i="25"/>
  <c r="Q1241" i="25"/>
  <c r="Q1242" i="25"/>
  <c r="Q1243" i="25"/>
  <c r="Q1244" i="25"/>
  <c r="Q1245" i="25"/>
  <c r="Q1246" i="25"/>
  <c r="Q1247" i="25"/>
  <c r="Q1248" i="25"/>
  <c r="Q1249" i="25"/>
  <c r="Q1250" i="25"/>
  <c r="Q1251" i="25"/>
  <c r="Q1252" i="25"/>
  <c r="Q1253" i="25"/>
  <c r="Q1254" i="25"/>
  <c r="Q1255" i="25"/>
  <c r="Q1256" i="25"/>
  <c r="Q1257" i="25"/>
  <c r="Q1258" i="25"/>
  <c r="Q1259" i="25"/>
  <c r="Q1260" i="25"/>
  <c r="Q1261" i="25"/>
  <c r="Q1262" i="25"/>
  <c r="Q1263" i="25"/>
  <c r="Q1264" i="25"/>
  <c r="Q1265" i="25"/>
  <c r="Q1266" i="25"/>
  <c r="Q1267" i="25"/>
  <c r="Q1268" i="25"/>
  <c r="Q1269" i="25"/>
  <c r="Q1270" i="25"/>
  <c r="Q1271" i="25"/>
  <c r="Q1272" i="25"/>
  <c r="Q1273" i="25"/>
  <c r="Q1274" i="25"/>
  <c r="Q1275" i="25"/>
  <c r="Q1276" i="25"/>
  <c r="Q1277" i="25"/>
  <c r="Q1278" i="25"/>
  <c r="Q1279" i="25"/>
  <c r="Q1280" i="25"/>
  <c r="Q1281" i="25"/>
  <c r="Q1282" i="25"/>
  <c r="Q1283" i="25"/>
  <c r="Q1284" i="25"/>
  <c r="Q1285" i="25"/>
  <c r="Q1286" i="25"/>
  <c r="Q1287" i="25"/>
  <c r="Q1288" i="25"/>
  <c r="Q1289" i="25"/>
  <c r="Q1290" i="25"/>
  <c r="Q1291" i="25"/>
  <c r="Q1292" i="25"/>
  <c r="Q1293" i="25"/>
  <c r="Q1294" i="25"/>
  <c r="Q1295" i="25"/>
  <c r="Q1296" i="25"/>
  <c r="Q1297" i="25"/>
  <c r="Q1298" i="25"/>
  <c r="Q1299" i="25"/>
  <c r="Q1300" i="25"/>
  <c r="Q1301" i="25"/>
  <c r="Q1302" i="25"/>
  <c r="Q1303" i="25"/>
  <c r="Q1304" i="25"/>
  <c r="Q1305" i="25"/>
  <c r="Q1306" i="25"/>
  <c r="Q1307" i="25"/>
  <c r="Q1308" i="25"/>
  <c r="Q1309" i="25"/>
  <c r="Q1310" i="25"/>
  <c r="Q1311" i="25"/>
  <c r="Q1312" i="25"/>
  <c r="Q1313" i="25"/>
  <c r="Q1314" i="25"/>
  <c r="Q1315" i="25"/>
  <c r="Q1316" i="25"/>
  <c r="Q1317" i="25"/>
  <c r="Q1318" i="25"/>
  <c r="Q1319" i="25"/>
  <c r="Q1320" i="25"/>
  <c r="Q1321" i="25"/>
  <c r="Q1322" i="25"/>
  <c r="Q1323" i="25"/>
  <c r="Q1324" i="25"/>
  <c r="Q1325" i="25"/>
  <c r="Q1326" i="25"/>
  <c r="Q1327" i="25"/>
  <c r="Q1328" i="25"/>
  <c r="Q1329" i="25"/>
  <c r="Q1330" i="25"/>
  <c r="Q1331" i="25"/>
  <c r="Q1332" i="25"/>
  <c r="Q1333" i="25"/>
  <c r="Q1334" i="25"/>
  <c r="Q1335" i="25"/>
  <c r="Q1336" i="25"/>
  <c r="Q1337" i="25"/>
  <c r="Q1338" i="25"/>
  <c r="Q1339" i="25"/>
  <c r="Q1340" i="25"/>
  <c r="Q1341" i="25"/>
  <c r="Q1342" i="25"/>
  <c r="Q1343" i="25"/>
  <c r="Q1344" i="25"/>
  <c r="Q1345" i="25"/>
  <c r="Q1346" i="25"/>
  <c r="Q1347" i="25"/>
  <c r="Q1348" i="25"/>
  <c r="Q1349" i="25"/>
  <c r="Q1350" i="25"/>
  <c r="Q1351" i="25"/>
  <c r="Q1352" i="25"/>
  <c r="Q1353" i="25"/>
  <c r="Q1354" i="25"/>
  <c r="Q1355" i="25"/>
  <c r="Q1356" i="25"/>
  <c r="Q1357" i="25"/>
  <c r="Q1358" i="25"/>
  <c r="Q1359" i="25"/>
  <c r="Q1360" i="25"/>
  <c r="Q1361" i="25"/>
  <c r="Q1362" i="25"/>
  <c r="Q1363" i="25"/>
  <c r="Q1364" i="25"/>
  <c r="Q1365" i="25"/>
  <c r="Q1366" i="25"/>
  <c r="Q1367" i="25"/>
  <c r="Q1368" i="25"/>
  <c r="Q1369" i="25"/>
  <c r="Q1370" i="25"/>
  <c r="Q1371" i="25"/>
  <c r="Q1372" i="25"/>
  <c r="Q1373" i="25"/>
  <c r="Q1374" i="25"/>
  <c r="Q1375" i="25"/>
  <c r="Q1376" i="25"/>
  <c r="Q1377" i="25"/>
  <c r="Q1378" i="25"/>
  <c r="Q1379" i="25"/>
  <c r="Q1380" i="25"/>
  <c r="Q1381" i="25"/>
  <c r="Q1382" i="25"/>
  <c r="Q1383" i="25"/>
  <c r="Q1384" i="25"/>
  <c r="Q1385" i="25"/>
  <c r="Q1386" i="25"/>
  <c r="Q1387" i="25"/>
  <c r="Q1388" i="25"/>
  <c r="Q1389" i="25"/>
  <c r="Q1390" i="25"/>
  <c r="Q1391" i="25"/>
  <c r="Q1392" i="25"/>
  <c r="Q1393" i="25"/>
  <c r="Q1394" i="25"/>
  <c r="Q1395" i="25"/>
  <c r="Q1396" i="25"/>
  <c r="Q1397" i="25"/>
  <c r="Q1398" i="25"/>
  <c r="Q1399" i="25"/>
  <c r="Q1400" i="25"/>
  <c r="Q1401" i="25"/>
  <c r="Q1402" i="25"/>
  <c r="Q1403" i="25"/>
  <c r="Q1404" i="25"/>
  <c r="Q1405" i="25"/>
  <c r="Q1406" i="25"/>
  <c r="Q1407" i="25"/>
  <c r="Q1408" i="25"/>
  <c r="Q1409" i="25"/>
  <c r="Q1410" i="25"/>
  <c r="Q1411" i="25"/>
  <c r="Q1412" i="25"/>
  <c r="Q1413" i="25"/>
  <c r="Q1414" i="25"/>
  <c r="Q1415" i="25"/>
  <c r="Q1416" i="25"/>
  <c r="Q1417" i="25"/>
  <c r="Q1418" i="25"/>
  <c r="Q1419" i="25"/>
  <c r="Q1420" i="25"/>
  <c r="Q1421" i="25"/>
  <c r="Q1422" i="25"/>
  <c r="Q1423" i="25"/>
  <c r="Q1424" i="25"/>
  <c r="Q1425" i="25"/>
  <c r="Q1426" i="25"/>
  <c r="Q1427" i="25"/>
  <c r="Q1428" i="25"/>
  <c r="Q1429" i="25"/>
  <c r="Q1430" i="25"/>
  <c r="Q1431" i="25"/>
  <c r="Q1432" i="25"/>
  <c r="Q1433" i="25"/>
  <c r="Q1434" i="25"/>
  <c r="Q1435" i="25"/>
  <c r="Q1436" i="25"/>
  <c r="Q1437" i="25"/>
  <c r="Q1438" i="25"/>
  <c r="Q1439" i="25"/>
  <c r="Q1440" i="25"/>
  <c r="Q1441" i="25"/>
  <c r="Q1442" i="25"/>
  <c r="Q1443" i="25"/>
  <c r="Q1444" i="25"/>
  <c r="Q1445" i="25"/>
  <c r="Q1446" i="25"/>
  <c r="Q1447" i="25"/>
  <c r="Q1448" i="25"/>
  <c r="Q1449" i="25"/>
  <c r="Q1450" i="25"/>
  <c r="Q1451" i="25"/>
  <c r="Q1452" i="25"/>
  <c r="Q1453" i="25"/>
  <c r="Q1454" i="25"/>
  <c r="Q1455" i="25"/>
  <c r="Q1456" i="25"/>
  <c r="Q1457" i="25"/>
  <c r="Q1458" i="25"/>
  <c r="Q1459" i="25"/>
  <c r="Q1460" i="25"/>
  <c r="Q1461" i="25"/>
  <c r="Q1462" i="25"/>
  <c r="Q1463" i="25"/>
  <c r="Q1464" i="25"/>
  <c r="Q1465" i="25"/>
  <c r="Q1466" i="25"/>
  <c r="Q1467" i="25"/>
  <c r="Q1468" i="25"/>
  <c r="Q1469" i="25"/>
  <c r="Q1470" i="25"/>
  <c r="Q1471" i="25"/>
  <c r="Q1472" i="25"/>
  <c r="Q1473" i="25"/>
  <c r="Q1474" i="25"/>
  <c r="Q1475" i="25"/>
  <c r="Q1476" i="25"/>
  <c r="Q1477" i="25"/>
  <c r="Q1478" i="25"/>
  <c r="Q1479" i="25"/>
  <c r="Q1480" i="25"/>
  <c r="Q1481" i="25"/>
  <c r="Q1482" i="25"/>
  <c r="Q1483" i="25"/>
  <c r="Q1484" i="25"/>
  <c r="Q1485" i="25"/>
  <c r="Q1486" i="25"/>
  <c r="Q1487" i="25"/>
  <c r="Q1488" i="25"/>
  <c r="Q1489" i="25"/>
  <c r="Q1490" i="25"/>
  <c r="Q1491" i="25"/>
  <c r="Q1492" i="25"/>
  <c r="Q1493" i="25"/>
  <c r="Q1494" i="25"/>
  <c r="Q1495" i="25"/>
  <c r="Q1496" i="25"/>
  <c r="Q1497" i="25"/>
  <c r="Q1498" i="25"/>
  <c r="Q1499" i="25"/>
  <c r="Q1500" i="25"/>
  <c r="Q1501" i="25"/>
  <c r="Q1502" i="25"/>
  <c r="Q1503" i="25"/>
  <c r="Q1504" i="25"/>
  <c r="Q1505" i="25"/>
  <c r="Q1506" i="25"/>
  <c r="Q1507" i="25"/>
  <c r="Q1508" i="25"/>
  <c r="Q1509" i="25"/>
  <c r="Q1510" i="25"/>
  <c r="Q1511" i="25"/>
  <c r="Q1512" i="25"/>
  <c r="Q1513" i="25"/>
  <c r="Q1514" i="25"/>
  <c r="Q1515" i="25"/>
  <c r="Q1516" i="25"/>
  <c r="Q1517" i="25"/>
  <c r="Q1518" i="25"/>
  <c r="Q1519" i="25"/>
  <c r="Q1520" i="25"/>
  <c r="Q1521" i="25"/>
  <c r="Q1522" i="25"/>
  <c r="Q1523" i="25"/>
  <c r="Q1524" i="25"/>
  <c r="Q1525" i="25"/>
  <c r="Q1526" i="25"/>
  <c r="Q1527" i="25"/>
  <c r="Q1528" i="25"/>
  <c r="Q1529" i="25"/>
  <c r="Q1530" i="25"/>
  <c r="Q1531" i="25"/>
  <c r="Q1532" i="25"/>
  <c r="Q1533" i="25"/>
  <c r="Q1534" i="25"/>
  <c r="Q1535" i="25"/>
  <c r="Q1536" i="25"/>
  <c r="Q1537" i="25"/>
  <c r="Q1538" i="25"/>
  <c r="Q1539" i="25"/>
  <c r="Q1540" i="25"/>
  <c r="Q1541" i="25"/>
  <c r="Q1542" i="25"/>
  <c r="Q1543" i="25"/>
  <c r="Q1544" i="25"/>
  <c r="Q1545" i="25"/>
  <c r="Q1546" i="25"/>
  <c r="Q1547" i="25"/>
  <c r="Q1548" i="25"/>
  <c r="Q1549" i="25"/>
  <c r="Q1550" i="25"/>
  <c r="Q1551" i="25"/>
  <c r="Q1552" i="25"/>
  <c r="Q1553" i="25"/>
  <c r="Q1554" i="25"/>
  <c r="Q1555" i="25"/>
  <c r="Q1556" i="25"/>
  <c r="Q1557" i="25"/>
  <c r="Q1558" i="25"/>
  <c r="Q1559" i="25"/>
  <c r="Q1560" i="25"/>
  <c r="Q1561" i="25"/>
  <c r="Q1562" i="25"/>
  <c r="Q1563" i="25"/>
  <c r="Q1564" i="25"/>
  <c r="Q1565" i="25"/>
  <c r="Q1566" i="25"/>
  <c r="Q1567" i="25"/>
  <c r="Q1568" i="25"/>
  <c r="Q1569" i="25"/>
  <c r="Q1570" i="25"/>
  <c r="Q1571" i="25"/>
  <c r="Q1572" i="25"/>
  <c r="Q1573" i="25"/>
  <c r="Q1574" i="25"/>
  <c r="Q1575" i="25"/>
  <c r="Q1576" i="25"/>
  <c r="Q1577" i="25"/>
  <c r="Q1578" i="25"/>
  <c r="Q1579" i="25"/>
  <c r="Q1580" i="25"/>
  <c r="Q1581" i="25"/>
  <c r="Q1582" i="25"/>
  <c r="Q1583" i="25"/>
  <c r="Q1584" i="25"/>
  <c r="Q1585" i="25"/>
  <c r="Q1586" i="25"/>
  <c r="Q1587" i="25"/>
  <c r="Q1588" i="25"/>
  <c r="Q1589" i="25"/>
  <c r="Q1590" i="25"/>
  <c r="Q1591" i="25"/>
  <c r="Q1592" i="25"/>
  <c r="Q1593" i="25"/>
  <c r="Q1594" i="25"/>
  <c r="Q1595" i="25"/>
  <c r="Q1596" i="25"/>
  <c r="Q1597" i="25"/>
  <c r="Q1598" i="25"/>
  <c r="Q1599" i="25"/>
  <c r="Q1600" i="25"/>
  <c r="Q1601" i="25"/>
  <c r="Q1602" i="25"/>
  <c r="Q1603" i="25"/>
  <c r="Q1604" i="25"/>
  <c r="Q1605" i="25"/>
  <c r="Q1606" i="25"/>
  <c r="Q1607" i="25"/>
  <c r="Q1608" i="25"/>
  <c r="Q1609" i="25"/>
  <c r="Q1610" i="25"/>
  <c r="Q1611" i="25"/>
  <c r="Q1612" i="25"/>
  <c r="Q1613" i="25"/>
  <c r="Q1614" i="25"/>
  <c r="Q1615" i="25"/>
  <c r="Q1616" i="25"/>
  <c r="Q1617" i="25"/>
  <c r="Q1618" i="25"/>
  <c r="Q1619" i="25"/>
  <c r="Q1620" i="25"/>
  <c r="Q1621" i="25"/>
  <c r="Q1622" i="25"/>
  <c r="Q1623" i="25"/>
  <c r="Q1624" i="25"/>
  <c r="Q1625" i="25"/>
  <c r="Q1626" i="25"/>
  <c r="Q1627" i="25"/>
  <c r="Q1628" i="25"/>
  <c r="Q1629" i="25"/>
  <c r="Q1630" i="25"/>
  <c r="Q1631" i="25"/>
  <c r="Q1632" i="25"/>
  <c r="Q1633" i="25"/>
  <c r="Q1634" i="25"/>
  <c r="Q1635" i="25"/>
  <c r="Q1636" i="25"/>
  <c r="Q1637" i="25"/>
  <c r="Q1638" i="25"/>
  <c r="Q1639" i="25"/>
  <c r="Q1640" i="25"/>
  <c r="Q1641" i="25"/>
  <c r="Q1642" i="25"/>
  <c r="Q1643" i="25"/>
  <c r="Q1644" i="25"/>
  <c r="Q1645" i="25"/>
  <c r="Q1646" i="25"/>
  <c r="Q1647" i="25"/>
  <c r="Q1648" i="25"/>
  <c r="Q1649" i="25"/>
  <c r="Q1650" i="25"/>
  <c r="Q1651" i="25"/>
  <c r="Q1652" i="25"/>
  <c r="Q1653" i="25"/>
  <c r="Q1654" i="25"/>
  <c r="Q1655" i="25"/>
  <c r="Q1656" i="25"/>
  <c r="Q1657" i="25"/>
  <c r="Q1658" i="25"/>
  <c r="Q1659" i="25"/>
  <c r="Q1660" i="25"/>
  <c r="Q1661" i="25"/>
  <c r="Q1662" i="25"/>
  <c r="Q1663" i="25"/>
  <c r="Q1664" i="25"/>
  <c r="Q1665" i="25"/>
  <c r="Q1666" i="25"/>
  <c r="Q1667" i="25"/>
  <c r="Q1668" i="25"/>
  <c r="Q1669" i="25"/>
  <c r="Q1670" i="25"/>
  <c r="Q1671" i="25"/>
  <c r="Q1672" i="25"/>
  <c r="Q1673" i="25"/>
  <c r="Q1674" i="25"/>
  <c r="Q1675" i="25"/>
  <c r="Q1676" i="25"/>
  <c r="Q1677" i="25"/>
  <c r="Q1678" i="25"/>
  <c r="Q1679" i="25"/>
  <c r="Q1680" i="25"/>
  <c r="Q1681" i="25"/>
  <c r="Q1682" i="25"/>
  <c r="Q1683" i="25"/>
  <c r="Q1684" i="25"/>
  <c r="Q1685" i="25"/>
  <c r="Q1686" i="25"/>
  <c r="Q1687" i="25"/>
  <c r="Q1688" i="25"/>
  <c r="Q1689" i="25"/>
  <c r="Q1690" i="25"/>
  <c r="Q1691" i="25"/>
  <c r="Q1692" i="25"/>
  <c r="Q1693" i="25"/>
  <c r="Q1694" i="25"/>
  <c r="Q1695" i="25"/>
  <c r="Q1696" i="25"/>
  <c r="Q1697" i="25"/>
  <c r="Q1698" i="25"/>
  <c r="Q1699" i="25"/>
  <c r="Q1700" i="25"/>
  <c r="Q1701" i="25"/>
  <c r="Q1702" i="25"/>
  <c r="Q1703" i="25"/>
  <c r="Q1704" i="25"/>
  <c r="Q1705" i="25"/>
  <c r="Q1706" i="25"/>
  <c r="Q1707" i="25"/>
  <c r="Q1708" i="25"/>
  <c r="Q1709" i="25"/>
  <c r="Q1710" i="25"/>
  <c r="Q1711" i="25"/>
  <c r="Q1712" i="25"/>
  <c r="Q1713" i="25"/>
  <c r="Q1714" i="25"/>
  <c r="Q1715" i="25"/>
  <c r="Q1716" i="25"/>
  <c r="Q1717" i="25"/>
  <c r="Q1718" i="25"/>
  <c r="Q1719" i="25"/>
  <c r="Q1720" i="25"/>
  <c r="Q1721" i="25"/>
  <c r="Q1722" i="25"/>
  <c r="Q1723" i="25"/>
  <c r="Q1724" i="25"/>
  <c r="Q1725" i="25"/>
  <c r="Q1726" i="25"/>
  <c r="Q1727" i="25"/>
  <c r="Q1728" i="25"/>
  <c r="Q1729" i="25"/>
  <c r="Q1730" i="25"/>
  <c r="Q1731" i="25"/>
  <c r="Q1732" i="25"/>
  <c r="Q1733" i="25"/>
  <c r="Q1734" i="25"/>
  <c r="Q1735" i="25"/>
  <c r="Q1736" i="25"/>
  <c r="Q1737" i="25"/>
  <c r="Q1738" i="25"/>
  <c r="Q1739" i="25"/>
  <c r="Q1740" i="25"/>
  <c r="Q1741" i="25"/>
  <c r="Q1742" i="25"/>
  <c r="Q1743" i="25"/>
  <c r="Q1744" i="25"/>
  <c r="Q1745" i="25"/>
  <c r="Q1746" i="25"/>
  <c r="Q1747" i="25"/>
  <c r="Q1748" i="25"/>
  <c r="Q1749" i="25"/>
  <c r="Q1750" i="25"/>
  <c r="Q1751" i="25"/>
  <c r="Q1752" i="25"/>
  <c r="Q1753" i="25"/>
  <c r="Q1754" i="25"/>
  <c r="Q1755" i="25"/>
  <c r="Q1756" i="25"/>
  <c r="Q1757" i="25"/>
  <c r="Q1758" i="25"/>
  <c r="Q1759" i="25"/>
  <c r="Q1760" i="25"/>
  <c r="Q1761" i="25"/>
  <c r="Q1762" i="25"/>
  <c r="Q1763" i="25"/>
  <c r="Q1764" i="25"/>
  <c r="Q1765" i="25"/>
  <c r="Q1766" i="25"/>
  <c r="Q1767" i="25"/>
  <c r="Q1768" i="25"/>
  <c r="Q1769" i="25"/>
  <c r="Q1770" i="25"/>
  <c r="Q1771" i="25"/>
  <c r="Q1772" i="25"/>
  <c r="Q1773" i="25"/>
  <c r="Q1774" i="25"/>
  <c r="Q1775" i="25"/>
  <c r="Q1776" i="25"/>
  <c r="Q1777" i="25"/>
  <c r="Q1778" i="25"/>
  <c r="Q1779" i="25"/>
  <c r="Q1780" i="25"/>
  <c r="Q1781" i="25"/>
  <c r="Q1782" i="25"/>
  <c r="Q1783" i="25"/>
  <c r="Q1784" i="25"/>
  <c r="Q1785" i="25"/>
  <c r="Q1786" i="25"/>
  <c r="Q1787" i="25"/>
  <c r="Q1788" i="25"/>
  <c r="Q1789" i="25"/>
  <c r="Q1790" i="25"/>
  <c r="Q1791" i="25"/>
  <c r="Q1792" i="25"/>
  <c r="Q1793" i="25"/>
  <c r="Q1794" i="25"/>
  <c r="Q1795" i="25"/>
  <c r="Q1796" i="25"/>
  <c r="Q1797" i="25"/>
  <c r="Q1798" i="25"/>
  <c r="Q1799" i="25"/>
  <c r="Q1800" i="25"/>
  <c r="Q1801" i="25"/>
  <c r="Q1802" i="25"/>
  <c r="Q1803" i="25"/>
  <c r="Q1804" i="25"/>
  <c r="Q1805" i="25"/>
  <c r="Q1806" i="25"/>
  <c r="Q1807" i="25"/>
  <c r="Q1808" i="25"/>
  <c r="Q1809" i="25"/>
  <c r="Q1810" i="25"/>
  <c r="Q1811" i="25"/>
  <c r="Q1812" i="25"/>
  <c r="Q1813" i="25"/>
  <c r="Q1814" i="25"/>
  <c r="Q1815" i="25"/>
  <c r="Q1816" i="25"/>
  <c r="Q1817" i="25"/>
  <c r="Q1818" i="25"/>
  <c r="Q1819" i="25"/>
  <c r="Q1820" i="25"/>
  <c r="Q1821" i="25"/>
  <c r="Q1822" i="25"/>
  <c r="Q1823" i="25"/>
  <c r="Q1824" i="25"/>
  <c r="Q1825" i="25"/>
  <c r="Q1826" i="25"/>
  <c r="Q1827" i="25"/>
  <c r="Q1828" i="25"/>
  <c r="Q1829" i="25"/>
  <c r="Q1830" i="25"/>
  <c r="Q1831" i="25"/>
  <c r="Q1832" i="25"/>
  <c r="Q1833" i="25"/>
  <c r="Q1834" i="25"/>
  <c r="Q1835" i="25"/>
  <c r="Q1836" i="25"/>
  <c r="Q1837" i="25"/>
  <c r="Q1838" i="25"/>
  <c r="Q1839" i="25"/>
  <c r="Q1840" i="25"/>
  <c r="Q1841" i="25"/>
  <c r="Q1842" i="25"/>
  <c r="Q1843" i="25"/>
  <c r="Q1844" i="25"/>
  <c r="Q1845" i="25"/>
  <c r="Q1846" i="25"/>
  <c r="Q1847" i="25"/>
  <c r="Q1848" i="25"/>
  <c r="Q1849" i="25"/>
  <c r="Q1850" i="25"/>
  <c r="Q1851" i="25"/>
  <c r="Q1852" i="25"/>
  <c r="Q1853" i="25"/>
  <c r="Q1854" i="25"/>
  <c r="Q1855" i="25"/>
  <c r="Q1856" i="25"/>
  <c r="Q1857" i="25"/>
  <c r="Q1858" i="25"/>
  <c r="Q1859" i="25"/>
  <c r="Q1860" i="25"/>
  <c r="Q1861" i="25"/>
  <c r="Q1862" i="25"/>
  <c r="Q1863" i="25"/>
  <c r="Q1864" i="25"/>
  <c r="Q1865" i="25"/>
  <c r="Q1866" i="25"/>
  <c r="Q1867" i="25"/>
  <c r="Q1868" i="25"/>
  <c r="Q1869" i="25"/>
  <c r="Q1870" i="25"/>
  <c r="Q1871" i="25"/>
  <c r="Q1872" i="25"/>
  <c r="Q1873" i="25"/>
  <c r="Q1874" i="25"/>
  <c r="Q1875" i="25"/>
  <c r="Q1876" i="25"/>
  <c r="Q1877" i="25"/>
  <c r="Q1878" i="25"/>
  <c r="Q1879" i="25"/>
  <c r="Q1880" i="25"/>
  <c r="Q1881" i="25"/>
  <c r="Q1882" i="25"/>
  <c r="Q1883" i="25"/>
  <c r="Q1884" i="25"/>
  <c r="Q1885" i="25"/>
  <c r="Q1886" i="25"/>
  <c r="Q1887" i="25"/>
  <c r="Q1888" i="25"/>
  <c r="Q1889" i="25"/>
  <c r="Q1890" i="25"/>
  <c r="Q1891" i="25"/>
  <c r="Q1892" i="25"/>
  <c r="Q1893" i="25"/>
  <c r="Q1894" i="25"/>
  <c r="Q1895" i="25"/>
  <c r="Q1896" i="25"/>
  <c r="Q1897" i="25"/>
  <c r="Q1898" i="25"/>
  <c r="Q1899" i="25"/>
  <c r="Q1900" i="25"/>
  <c r="Q1901" i="25"/>
  <c r="Q1902" i="25"/>
  <c r="Q1903" i="25"/>
  <c r="Q1904" i="25"/>
  <c r="Q1905" i="25"/>
  <c r="Q1906" i="25"/>
  <c r="Q1907" i="25"/>
  <c r="Q1908" i="25"/>
  <c r="Q1909" i="25"/>
  <c r="Q1910" i="25"/>
  <c r="Q1911" i="25"/>
  <c r="Q1912" i="25"/>
  <c r="Q1913" i="25"/>
  <c r="Q1914" i="25"/>
  <c r="Q1915" i="25"/>
  <c r="Q1916" i="25"/>
  <c r="Q1917" i="25"/>
  <c r="Q1918" i="25"/>
  <c r="Q1919" i="25"/>
  <c r="Q1920" i="25"/>
  <c r="Q1921" i="25"/>
  <c r="Q1922" i="25"/>
  <c r="Q1923" i="25"/>
  <c r="Q1924" i="25"/>
  <c r="Q1925" i="25"/>
  <c r="Q1926" i="25"/>
  <c r="Q1927" i="25"/>
  <c r="Q1928" i="25"/>
  <c r="Q1929" i="25"/>
  <c r="Q1930" i="25"/>
  <c r="Q1931" i="25"/>
  <c r="Q1932" i="25"/>
  <c r="Q1933" i="25"/>
  <c r="Q1934" i="25"/>
  <c r="Q1935" i="25"/>
  <c r="Q1936" i="25"/>
  <c r="Q1937" i="25"/>
  <c r="Q1938" i="25"/>
  <c r="Q1939" i="25"/>
  <c r="Q1940" i="25"/>
  <c r="Q1941" i="25"/>
  <c r="Q1942" i="25"/>
  <c r="Q1943" i="25"/>
  <c r="Q1944" i="25"/>
  <c r="Q1945" i="25"/>
  <c r="Q1946" i="25"/>
  <c r="Q1947" i="25"/>
  <c r="Q1948" i="25"/>
  <c r="Q1949" i="25"/>
  <c r="Q1950" i="25"/>
  <c r="Q1951" i="25"/>
  <c r="Q1952" i="25"/>
  <c r="Q1953" i="25"/>
  <c r="Q1954" i="25"/>
  <c r="Q1955" i="25"/>
  <c r="Q1956" i="25"/>
  <c r="Q1957" i="25"/>
  <c r="Q1958" i="25"/>
  <c r="Q1959" i="25"/>
  <c r="Q1960" i="25"/>
  <c r="Q1961" i="25"/>
  <c r="Q1962" i="25"/>
  <c r="Q1963" i="25"/>
  <c r="Q1964" i="25"/>
  <c r="Q1965" i="25"/>
  <c r="Q1966" i="25"/>
  <c r="Q1967" i="25"/>
  <c r="Q1968" i="25"/>
  <c r="Q1969" i="25"/>
  <c r="Q1970" i="25"/>
  <c r="Q1971" i="25"/>
  <c r="Q1972" i="25"/>
  <c r="Q1973" i="25"/>
  <c r="Q1974" i="25"/>
  <c r="Q1975" i="25"/>
  <c r="Q1976" i="25"/>
  <c r="Q1977" i="25"/>
  <c r="Q1978" i="25"/>
  <c r="Q1979" i="25"/>
  <c r="Q1980" i="25"/>
  <c r="Q1981" i="25"/>
  <c r="Q1982" i="25"/>
  <c r="Q1983" i="25"/>
  <c r="Q1984" i="25"/>
  <c r="Q1985" i="25"/>
  <c r="Q1986" i="25"/>
  <c r="Q1987" i="25"/>
  <c r="Q1988" i="25"/>
  <c r="Q1989" i="25"/>
  <c r="Q1990" i="25"/>
  <c r="Q1991" i="25"/>
  <c r="Q1992" i="25"/>
  <c r="Q1993" i="25"/>
  <c r="Q1994" i="25"/>
  <c r="Q1995" i="25"/>
  <c r="Q1996" i="25"/>
  <c r="Q1997" i="25"/>
  <c r="Q1998" i="25"/>
  <c r="Q1999" i="25"/>
  <c r="Q2000" i="25"/>
  <c r="Q2001" i="25"/>
  <c r="Q2002" i="25"/>
  <c r="Q2003" i="25"/>
  <c r="Q2004" i="25"/>
  <c r="Q2005" i="25"/>
  <c r="Q2006" i="25"/>
  <c r="Q2007" i="25"/>
  <c r="Q2008" i="25"/>
  <c r="Q2009" i="25"/>
  <c r="Q2010" i="25"/>
  <c r="Q2011" i="25"/>
  <c r="Q2012" i="25"/>
  <c r="Q2013" i="25"/>
  <c r="Q2014" i="25"/>
  <c r="Q2015" i="25"/>
  <c r="Q2016" i="25"/>
  <c r="Q2017" i="25"/>
  <c r="Q2018" i="25"/>
  <c r="Q2019" i="25"/>
  <c r="Q2020" i="25"/>
  <c r="Q2021" i="25"/>
  <c r="Q2022" i="25"/>
  <c r="Q2023" i="25"/>
  <c r="Q2024" i="25"/>
  <c r="Q2025" i="25"/>
  <c r="Q2026" i="25"/>
  <c r="Q2027" i="25"/>
  <c r="Q2028" i="25"/>
  <c r="Q2029" i="25"/>
  <c r="Q2030" i="25"/>
  <c r="Q2031" i="25"/>
  <c r="Q2032" i="25"/>
  <c r="Q2033" i="25"/>
  <c r="Q2034" i="25"/>
  <c r="Q2035" i="25"/>
  <c r="Q2036" i="25"/>
  <c r="Q2037" i="25"/>
  <c r="Q2038" i="25"/>
  <c r="Q2039" i="25"/>
  <c r="Q2040" i="25"/>
  <c r="Q2041" i="25"/>
  <c r="Q2042" i="25"/>
  <c r="Q2043" i="25"/>
  <c r="Q2044" i="25"/>
  <c r="Q2045" i="25"/>
  <c r="Q2046" i="25"/>
  <c r="Q2047" i="25"/>
  <c r="Q2048" i="25"/>
  <c r="Q2049" i="25"/>
  <c r="Q2050" i="25"/>
  <c r="Q2051" i="25"/>
  <c r="Q2052" i="25"/>
  <c r="Q2053" i="25"/>
  <c r="Q2054" i="25"/>
  <c r="Q2055" i="25"/>
  <c r="Q2056" i="25"/>
  <c r="Q2057" i="25"/>
  <c r="Q2058" i="25"/>
  <c r="Q2059" i="25"/>
  <c r="Q2060" i="25"/>
  <c r="Q2061" i="25"/>
  <c r="Q2062" i="25"/>
  <c r="Q2063" i="25"/>
  <c r="Q2064" i="25"/>
  <c r="Q2065" i="25"/>
  <c r="Q2066" i="25"/>
  <c r="Q2067" i="25"/>
  <c r="Q2068" i="25"/>
  <c r="Q2069" i="25"/>
  <c r="Q2070" i="25"/>
  <c r="Q2071" i="25"/>
  <c r="Q2072" i="25"/>
  <c r="Q2073" i="25"/>
  <c r="Q2074" i="25"/>
  <c r="Q2075" i="25"/>
  <c r="Q2076" i="25"/>
  <c r="Q2077" i="25"/>
  <c r="Q2078" i="25"/>
  <c r="Q2079" i="25"/>
  <c r="Q2080" i="25"/>
  <c r="Q2081" i="25"/>
  <c r="Q2082" i="25"/>
  <c r="Q2083" i="25"/>
  <c r="Q2084" i="25"/>
  <c r="Q2085" i="25"/>
  <c r="Q2086" i="25"/>
  <c r="Q2087" i="25"/>
  <c r="Q2088" i="25"/>
  <c r="Q2089" i="25"/>
  <c r="Q2090" i="25"/>
  <c r="Q2091" i="25"/>
  <c r="Q2092" i="25"/>
  <c r="Q2093" i="25"/>
  <c r="Q2094" i="25"/>
  <c r="Q2095" i="25"/>
  <c r="Q2096" i="25"/>
  <c r="Q2097" i="25"/>
  <c r="Q2098" i="25"/>
  <c r="Q2099" i="25"/>
  <c r="Q2100" i="25"/>
  <c r="Q2101" i="25"/>
  <c r="Q2102" i="25"/>
  <c r="Q2103" i="25"/>
  <c r="Q2104" i="25"/>
  <c r="Q2105" i="25"/>
  <c r="Q2106" i="25"/>
  <c r="Q2107" i="25"/>
  <c r="Q2108" i="25"/>
  <c r="Q2109" i="25"/>
  <c r="Q2110" i="25"/>
  <c r="Q2111" i="25"/>
  <c r="Q2112" i="25"/>
  <c r="Q2113" i="25"/>
  <c r="Q2114" i="25"/>
  <c r="Q2115" i="25"/>
  <c r="Q2116" i="25"/>
  <c r="Q2117" i="25"/>
  <c r="Q2118" i="25"/>
  <c r="Q2119" i="25"/>
  <c r="Q2120" i="25"/>
  <c r="Q2121" i="25"/>
  <c r="Q2122" i="25"/>
  <c r="Q2123" i="25"/>
  <c r="Q2124" i="25"/>
  <c r="Q2125" i="25"/>
  <c r="Q2126" i="25"/>
  <c r="Q2127" i="25"/>
  <c r="Q2128" i="25"/>
  <c r="Q2129" i="25"/>
  <c r="Q2130" i="25"/>
  <c r="Q2131" i="25"/>
  <c r="Q2132" i="25"/>
  <c r="Q2133" i="25"/>
  <c r="Q2134" i="25"/>
  <c r="Q2135" i="25"/>
  <c r="Q2136" i="25"/>
  <c r="Q2137" i="25"/>
  <c r="Q2138" i="25"/>
  <c r="Q2139" i="25"/>
  <c r="Q2140" i="25"/>
  <c r="Q2141" i="25"/>
  <c r="Q2142" i="25"/>
  <c r="Q2143" i="25"/>
  <c r="Q2144" i="25"/>
  <c r="Q2145" i="25"/>
  <c r="Q2146" i="25"/>
  <c r="Q2147" i="25"/>
  <c r="Q2148" i="25"/>
  <c r="Q2149" i="25"/>
  <c r="Q2150" i="25"/>
  <c r="Q2151" i="25"/>
  <c r="Q2152" i="25"/>
  <c r="Q2153" i="25"/>
  <c r="Q2154" i="25"/>
  <c r="Q2155" i="25"/>
  <c r="Q2156" i="25"/>
  <c r="Q2157" i="25"/>
  <c r="Q2158" i="25"/>
  <c r="Q2159" i="25"/>
  <c r="Q2160" i="25"/>
  <c r="Q2161" i="25"/>
  <c r="Q2162" i="25"/>
  <c r="Q2163" i="25"/>
  <c r="Q2164" i="25"/>
  <c r="Q2165" i="25"/>
  <c r="Q2166" i="25"/>
  <c r="Q2167" i="25"/>
  <c r="Q2168" i="25"/>
  <c r="Q2169" i="25"/>
  <c r="Q2170" i="25"/>
  <c r="Q2171" i="25"/>
  <c r="Q2172" i="25"/>
  <c r="Q2173" i="25"/>
  <c r="Q2174" i="25"/>
  <c r="Q2175" i="25"/>
  <c r="Q2176" i="25"/>
  <c r="Q2177" i="25"/>
  <c r="Q2178" i="25"/>
  <c r="Q2179" i="25"/>
  <c r="Q2180" i="25"/>
  <c r="Q2181" i="25"/>
  <c r="Q2182" i="25"/>
  <c r="Q2183" i="25"/>
  <c r="Q2184" i="25"/>
  <c r="Q2185" i="25"/>
  <c r="Q2186" i="25"/>
  <c r="Q2187" i="25"/>
  <c r="Q2188" i="25"/>
  <c r="Q2189" i="25"/>
  <c r="Q2190" i="25"/>
  <c r="Q2191" i="25"/>
  <c r="Q2192" i="25"/>
  <c r="Q2193" i="25"/>
  <c r="Q2194" i="25"/>
  <c r="Q2195" i="25"/>
  <c r="Q2196" i="25"/>
  <c r="Q2197" i="25"/>
  <c r="Q2198" i="25"/>
  <c r="Q2199" i="25"/>
  <c r="Q2200" i="25"/>
  <c r="Q2201" i="25"/>
  <c r="Q2202" i="25"/>
  <c r="Q2203" i="25"/>
  <c r="Q2204" i="25"/>
  <c r="Q2205" i="25"/>
  <c r="Q2206" i="25"/>
  <c r="Q2207" i="25"/>
  <c r="Q2208" i="25"/>
  <c r="Q2209" i="25"/>
  <c r="Q2210" i="25"/>
  <c r="Q2211" i="25"/>
  <c r="Q2212" i="25"/>
  <c r="Q2213" i="25"/>
  <c r="Q2214" i="25"/>
  <c r="Q2215" i="25"/>
  <c r="Q2216" i="25"/>
  <c r="Q2217" i="25"/>
  <c r="Q2218" i="25"/>
  <c r="Q2219" i="25"/>
  <c r="Q2220" i="25"/>
  <c r="Q2221" i="25"/>
  <c r="Q2222" i="25"/>
  <c r="Q2223" i="25"/>
  <c r="Q2224" i="25"/>
  <c r="Q2225" i="25"/>
  <c r="Q2226" i="25"/>
  <c r="Q2227" i="25"/>
  <c r="Q2228" i="25"/>
  <c r="Q2229" i="25"/>
  <c r="Q2230" i="25"/>
  <c r="Q2231" i="25"/>
  <c r="Q2232" i="25"/>
  <c r="Q2233" i="25"/>
  <c r="Q2234" i="25"/>
  <c r="Q2235" i="25"/>
  <c r="Q2236" i="25"/>
  <c r="Q2237" i="25"/>
  <c r="Q2238" i="25"/>
  <c r="Q2239" i="25"/>
  <c r="Q2240" i="25"/>
  <c r="Q2241" i="25"/>
  <c r="Q2242" i="25"/>
  <c r="Q2243" i="25"/>
  <c r="Q2244" i="25"/>
  <c r="Q2245" i="25"/>
  <c r="Q2246" i="25"/>
  <c r="Q2247" i="25"/>
  <c r="Q2248" i="25"/>
  <c r="Q2249" i="25"/>
  <c r="Q2250" i="25"/>
  <c r="Q2251" i="25"/>
  <c r="Q2252" i="25"/>
  <c r="Q2" i="25"/>
  <c r="A3" i="32"/>
  <c r="A4" i="32"/>
  <c r="A5" i="32"/>
  <c r="A6" i="32"/>
  <c r="A7" i="32"/>
  <c r="A8" i="32"/>
  <c r="A9" i="32"/>
  <c r="A10" i="32"/>
  <c r="A11" i="32"/>
  <c r="A12" i="32"/>
  <c r="A13" i="32"/>
  <c r="A14" i="32"/>
  <c r="A15" i="32"/>
  <c r="A16" i="32"/>
  <c r="A17" i="32"/>
  <c r="A18" i="32"/>
  <c r="A19" i="32"/>
  <c r="A20" i="32"/>
  <c r="A21" i="32"/>
  <c r="A22" i="32"/>
  <c r="A23" i="32"/>
  <c r="A24" i="32"/>
  <c r="A25" i="32"/>
  <c r="A26" i="32"/>
  <c r="A27" i="32"/>
  <c r="A28" i="32"/>
  <c r="A29" i="32"/>
  <c r="A30" i="32"/>
  <c r="A31" i="32"/>
  <c r="A32" i="32"/>
  <c r="A33" i="32"/>
  <c r="A34" i="32"/>
  <c r="A35" i="32"/>
  <c r="A36" i="32"/>
  <c r="A37" i="32"/>
  <c r="A38" i="32"/>
  <c r="A39" i="32"/>
  <c r="A40" i="32"/>
  <c r="A41" i="32"/>
  <c r="A42" i="32"/>
  <c r="A43" i="32"/>
  <c r="A44" i="32"/>
  <c r="A45" i="32"/>
  <c r="A46" i="32"/>
  <c r="A47" i="32"/>
  <c r="A48" i="32"/>
  <c r="A49" i="32"/>
  <c r="A50" i="32"/>
  <c r="A51" i="32"/>
  <c r="A52" i="32"/>
  <c r="A53" i="32"/>
  <c r="A54" i="32"/>
  <c r="A55" i="32"/>
  <c r="A56" i="32"/>
  <c r="A57" i="32"/>
  <c r="A58" i="32"/>
  <c r="A59" i="32"/>
  <c r="A60" i="32"/>
  <c r="A61" i="32"/>
  <c r="A62" i="32"/>
  <c r="A63" i="32"/>
  <c r="A64" i="32"/>
  <c r="A65" i="32"/>
  <c r="A66" i="32"/>
  <c r="A67" i="32"/>
  <c r="A68" i="32"/>
  <c r="A69" i="32"/>
  <c r="A70" i="32"/>
  <c r="A71" i="32"/>
  <c r="A72" i="32"/>
  <c r="A73" i="32"/>
  <c r="A74" i="32"/>
  <c r="A75" i="32"/>
  <c r="A76" i="32"/>
  <c r="A77" i="32"/>
  <c r="A78" i="32"/>
  <c r="A79" i="32"/>
  <c r="A80" i="32"/>
  <c r="A81" i="32"/>
  <c r="A82" i="32"/>
  <c r="A83" i="32"/>
  <c r="A84" i="32"/>
  <c r="A85" i="32"/>
  <c r="A86" i="32"/>
  <c r="A2" i="32"/>
  <c r="K2" i="32" s="1"/>
  <c r="L2" i="32" s="1"/>
  <c r="M2" i="32" s="1"/>
  <c r="N2" i="32" s="1"/>
  <c r="E86" i="32"/>
  <c r="D86" i="32"/>
  <c r="E85" i="32"/>
  <c r="D85" i="32"/>
  <c r="E84" i="32"/>
  <c r="D84" i="32"/>
  <c r="E83" i="32"/>
  <c r="D83" i="32"/>
  <c r="E82" i="32"/>
  <c r="D82" i="32"/>
  <c r="E81" i="32"/>
  <c r="D81" i="32"/>
  <c r="E80" i="32"/>
  <c r="D80" i="32"/>
  <c r="E79" i="32"/>
  <c r="D79" i="32"/>
  <c r="E78" i="32"/>
  <c r="D78" i="32"/>
  <c r="E77" i="32"/>
  <c r="D77" i="32"/>
  <c r="E76" i="32"/>
  <c r="D76" i="32"/>
  <c r="E75" i="32"/>
  <c r="D75" i="32"/>
  <c r="E74" i="32"/>
  <c r="D74" i="32"/>
  <c r="E73" i="32"/>
  <c r="D73" i="32"/>
  <c r="E72" i="32"/>
  <c r="D72" i="32"/>
  <c r="E71" i="32"/>
  <c r="D71" i="32"/>
  <c r="E70" i="32"/>
  <c r="D70" i="32"/>
  <c r="E69" i="32"/>
  <c r="D69" i="32"/>
  <c r="E68" i="32"/>
  <c r="D68" i="32"/>
  <c r="E67" i="32"/>
  <c r="D6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E44" i="32"/>
  <c r="D44" i="32"/>
  <c r="E43" i="32"/>
  <c r="D43" i="32"/>
  <c r="E42" i="32"/>
  <c r="D42" i="32"/>
  <c r="E41" i="32"/>
  <c r="D41" i="32"/>
  <c r="E40" i="32"/>
  <c r="D40" i="32"/>
  <c r="E39" i="32"/>
  <c r="D39" i="32"/>
  <c r="E38" i="32"/>
  <c r="D38" i="32"/>
  <c r="E37" i="32"/>
  <c r="D37" i="32"/>
  <c r="E36" i="32"/>
  <c r="D36" i="32"/>
  <c r="E35" i="32"/>
  <c r="D35" i="32"/>
  <c r="E34" i="32"/>
  <c r="D34" i="32"/>
  <c r="E33" i="32"/>
  <c r="D33" i="32"/>
  <c r="E32" i="32"/>
  <c r="D32" i="32"/>
  <c r="E31" i="32"/>
  <c r="D31" i="32"/>
  <c r="E30" i="32"/>
  <c r="D30" i="32"/>
  <c r="E29" i="32"/>
  <c r="D29" i="32"/>
  <c r="E28" i="32"/>
  <c r="D28" i="32"/>
  <c r="E27" i="32"/>
  <c r="D27" i="32"/>
  <c r="E26" i="32"/>
  <c r="D26" i="32"/>
  <c r="E25" i="32"/>
  <c r="D25" i="32"/>
  <c r="E24" i="32"/>
  <c r="D24" i="32"/>
  <c r="E23" i="32"/>
  <c r="D23" i="32"/>
  <c r="E22" i="32"/>
  <c r="D22" i="32"/>
  <c r="E21" i="32"/>
  <c r="D21" i="32"/>
  <c r="E20" i="32"/>
  <c r="D20" i="32"/>
  <c r="E19" i="32"/>
  <c r="D19" i="32"/>
  <c r="E18" i="32"/>
  <c r="D18" i="32"/>
  <c r="E17" i="32"/>
  <c r="D17" i="32"/>
  <c r="E16" i="32"/>
  <c r="D16" i="32"/>
  <c r="E15" i="32"/>
  <c r="D15" i="32"/>
  <c r="E14" i="32"/>
  <c r="D14" i="32"/>
  <c r="E13" i="32"/>
  <c r="D13" i="32"/>
  <c r="E12" i="32"/>
  <c r="D12" i="32"/>
  <c r="E11" i="32"/>
  <c r="D11" i="32"/>
  <c r="E10" i="32"/>
  <c r="D10" i="32"/>
  <c r="E9" i="32"/>
  <c r="D9" i="32"/>
  <c r="E8" i="32"/>
  <c r="D8" i="32"/>
  <c r="E7" i="32"/>
  <c r="D7" i="32"/>
  <c r="E6" i="32"/>
  <c r="D6" i="32"/>
  <c r="E5" i="32"/>
  <c r="D5" i="32"/>
  <c r="E4" i="32"/>
  <c r="D4" i="32"/>
  <c r="E3" i="32"/>
  <c r="E2" i="32"/>
  <c r="Y5" i="24" l="1"/>
  <c r="Y6" i="24"/>
  <c r="Y3" i="24"/>
  <c r="Y2" i="24"/>
  <c r="X7" i="24"/>
  <c r="O2" i="32"/>
  <c r="P2" i="32"/>
  <c r="R1969" i="25" s="1"/>
  <c r="K3" i="32"/>
  <c r="L3" i="32" s="1"/>
  <c r="M3" i="32" s="1"/>
  <c r="N3" i="32" s="1"/>
  <c r="O3" i="32" s="1"/>
  <c r="S2195" i="25" s="1"/>
  <c r="J4" i="32"/>
  <c r="O6" i="12"/>
  <c r="S659" i="25" l="1"/>
  <c r="S1162" i="25"/>
  <c r="S1971" i="25"/>
  <c r="R2191" i="25"/>
  <c r="S2215" i="25"/>
  <c r="S2193" i="25"/>
  <c r="Y7" i="24"/>
  <c r="S1656" i="25"/>
  <c r="S1661" i="25"/>
  <c r="S1657" i="25"/>
  <c r="S1164" i="25"/>
  <c r="S661" i="25"/>
  <c r="S663" i="25"/>
  <c r="S2213" i="25"/>
  <c r="S1979" i="25"/>
  <c r="S1163" i="25"/>
  <c r="S2194" i="25"/>
  <c r="S1974" i="25"/>
  <c r="S1973" i="25"/>
  <c r="S662" i="25"/>
  <c r="S664" i="25"/>
  <c r="S2214" i="25"/>
  <c r="S1663" i="25"/>
  <c r="S660" i="25"/>
  <c r="S1662" i="25"/>
  <c r="S1977" i="25"/>
  <c r="S665" i="25"/>
  <c r="S1655" i="25"/>
  <c r="S1976" i="25"/>
  <c r="S1660" i="25"/>
  <c r="S2192" i="25"/>
  <c r="S1665" i="25"/>
  <c r="P3" i="32"/>
  <c r="R1665" i="25" s="1"/>
  <c r="S1659" i="25"/>
  <c r="S1975" i="25"/>
  <c r="S2216" i="25"/>
  <c r="S1972" i="25"/>
  <c r="S1969" i="25"/>
  <c r="S2191" i="25"/>
  <c r="J5" i="32"/>
  <c r="K4" i="32"/>
  <c r="S1664" i="25"/>
  <c r="S1658" i="25"/>
  <c r="S1978" i="25"/>
  <c r="S1970" i="25"/>
  <c r="O2" i="28"/>
  <c r="O3" i="28"/>
  <c r="O4" i="28"/>
  <c r="O5" i="28"/>
  <c r="O6" i="28"/>
  <c r="O7" i="28"/>
  <c r="O8" i="28"/>
  <c r="O9" i="28"/>
  <c r="O10" i="28"/>
  <c r="O11" i="28"/>
  <c r="O12" i="28"/>
  <c r="O13" i="28"/>
  <c r="O14" i="28"/>
  <c r="O15" i="28"/>
  <c r="O16" i="28"/>
  <c r="O17" i="28"/>
  <c r="O18" i="28"/>
  <c r="O19" i="28"/>
  <c r="O20" i="28"/>
  <c r="O21" i="28"/>
  <c r="O22" i="28"/>
  <c r="O23" i="28"/>
  <c r="O24" i="28"/>
  <c r="O25" i="28"/>
  <c r="O26" i="28"/>
  <c r="O27" i="28"/>
  <c r="O28" i="28"/>
  <c r="O29" i="28"/>
  <c r="O30" i="28"/>
  <c r="O31" i="28"/>
  <c r="O32" i="28"/>
  <c r="O33" i="28"/>
  <c r="O34" i="28"/>
  <c r="O35" i="28"/>
  <c r="O36" i="28"/>
  <c r="O37" i="28"/>
  <c r="O38" i="28"/>
  <c r="O39" i="28"/>
  <c r="O40" i="28"/>
  <c r="O41" i="28"/>
  <c r="O42" i="28"/>
  <c r="O43" i="28"/>
  <c r="O44" i="28"/>
  <c r="O45" i="28"/>
  <c r="O46" i="28"/>
  <c r="O47" i="28"/>
  <c r="O48" i="28"/>
  <c r="O49" i="28"/>
  <c r="O50" i="28"/>
  <c r="O51" i="28"/>
  <c r="O52" i="28"/>
  <c r="O53" i="28"/>
  <c r="O54" i="28"/>
  <c r="O55" i="28"/>
  <c r="O56" i="28"/>
  <c r="O57" i="28"/>
  <c r="O58" i="28"/>
  <c r="O59" i="28"/>
  <c r="O60" i="28"/>
  <c r="O61" i="28"/>
  <c r="O62" i="28"/>
  <c r="O63" i="28"/>
  <c r="O64" i="28"/>
  <c r="O65" i="28"/>
  <c r="O66" i="28"/>
  <c r="O67" i="28"/>
  <c r="O68" i="28"/>
  <c r="O69" i="28"/>
  <c r="O70" i="28"/>
  <c r="O71" i="28"/>
  <c r="O72" i="28"/>
  <c r="O73" i="28"/>
  <c r="O74" i="28"/>
  <c r="O75" i="28"/>
  <c r="O76" i="28"/>
  <c r="O77" i="28"/>
  <c r="O78" i="28"/>
  <c r="O79" i="28"/>
  <c r="O80" i="28"/>
  <c r="O81" i="28"/>
  <c r="O82" i="28"/>
  <c r="O83" i="28"/>
  <c r="O84" i="28"/>
  <c r="O85" i="28"/>
  <c r="O86" i="28"/>
  <c r="O87" i="28"/>
  <c r="O88" i="28"/>
  <c r="O89" i="28"/>
  <c r="O90" i="28"/>
  <c r="O91" i="28"/>
  <c r="O92" i="28"/>
  <c r="O93" i="28"/>
  <c r="O94" i="28"/>
  <c r="O95" i="28"/>
  <c r="O96" i="28"/>
  <c r="O97" i="28"/>
  <c r="O98" i="28"/>
  <c r="O99" i="28"/>
  <c r="O100" i="28"/>
  <c r="O101" i="28"/>
  <c r="O102" i="28"/>
  <c r="O103" i="28"/>
  <c r="O104" i="28"/>
  <c r="O105" i="28"/>
  <c r="O106" i="28"/>
  <c r="O107" i="28"/>
  <c r="O108" i="28"/>
  <c r="O109" i="28"/>
  <c r="O110" i="28"/>
  <c r="O111" i="28"/>
  <c r="O2258" i="28"/>
  <c r="O112" i="28"/>
  <c r="O113" i="28"/>
  <c r="O114" i="28"/>
  <c r="O115" i="28"/>
  <c r="O116" i="28"/>
  <c r="O117" i="28"/>
  <c r="O118" i="28"/>
  <c r="O119" i="28"/>
  <c r="O120" i="28"/>
  <c r="O121" i="28"/>
  <c r="O122" i="28"/>
  <c r="O123" i="28"/>
  <c r="O124" i="28"/>
  <c r="O125" i="28"/>
  <c r="O126" i="28"/>
  <c r="O127" i="28"/>
  <c r="O128" i="28"/>
  <c r="O129" i="28"/>
  <c r="O130" i="28"/>
  <c r="O131" i="28"/>
  <c r="O132" i="28"/>
  <c r="O133" i="28"/>
  <c r="O134" i="28"/>
  <c r="O135" i="28"/>
  <c r="O136" i="28"/>
  <c r="O137" i="28"/>
  <c r="O138" i="28"/>
  <c r="O139" i="28"/>
  <c r="O140" i="28"/>
  <c r="O141" i="28"/>
  <c r="O142" i="28"/>
  <c r="O143" i="28"/>
  <c r="O144" i="28"/>
  <c r="O145" i="28"/>
  <c r="O146" i="28"/>
  <c r="O147" i="28"/>
  <c r="O148" i="28"/>
  <c r="O149" i="28"/>
  <c r="O150" i="28"/>
  <c r="O151" i="28"/>
  <c r="O152" i="28"/>
  <c r="O153" i="28"/>
  <c r="O154" i="28"/>
  <c r="O155" i="28"/>
  <c r="O156" i="28"/>
  <c r="O157" i="28"/>
  <c r="O158" i="28"/>
  <c r="O159" i="28"/>
  <c r="O160" i="28"/>
  <c r="O161" i="28"/>
  <c r="O162" i="28"/>
  <c r="O163" i="28"/>
  <c r="O164" i="28"/>
  <c r="O165" i="28"/>
  <c r="O166" i="28"/>
  <c r="O167" i="28"/>
  <c r="O168" i="28"/>
  <c r="O169" i="28"/>
  <c r="O170" i="28"/>
  <c r="O171" i="28"/>
  <c r="O172" i="28"/>
  <c r="O173" i="28"/>
  <c r="O174" i="28"/>
  <c r="O175" i="28"/>
  <c r="O176" i="28"/>
  <c r="O177" i="28"/>
  <c r="O178" i="28"/>
  <c r="O179" i="28"/>
  <c r="O180" i="28"/>
  <c r="O181" i="28"/>
  <c r="O182" i="28"/>
  <c r="O183" i="28"/>
  <c r="O184" i="28"/>
  <c r="O185" i="28"/>
  <c r="O186" i="28"/>
  <c r="O187" i="28"/>
  <c r="O188" i="28"/>
  <c r="O189" i="28"/>
  <c r="O190" i="28"/>
  <c r="O191" i="28"/>
  <c r="O192" i="28"/>
  <c r="O193" i="28"/>
  <c r="O194" i="28"/>
  <c r="O195" i="28"/>
  <c r="O196" i="28"/>
  <c r="O197" i="28"/>
  <c r="O198" i="28"/>
  <c r="O199" i="28"/>
  <c r="O200" i="28"/>
  <c r="O201" i="28"/>
  <c r="O202" i="28"/>
  <c r="O203" i="28"/>
  <c r="O204" i="28"/>
  <c r="O205" i="28"/>
  <c r="O206" i="28"/>
  <c r="O207" i="28"/>
  <c r="O208" i="28"/>
  <c r="O209" i="28"/>
  <c r="O210" i="28"/>
  <c r="O211" i="28"/>
  <c r="O212" i="28"/>
  <c r="O213" i="28"/>
  <c r="O214" i="28"/>
  <c r="O215" i="28"/>
  <c r="O216" i="28"/>
  <c r="O217" i="28"/>
  <c r="O218" i="28"/>
  <c r="O219" i="28"/>
  <c r="O220" i="28"/>
  <c r="O221" i="28"/>
  <c r="O222" i="28"/>
  <c r="O223" i="28"/>
  <c r="O224" i="28"/>
  <c r="O225" i="28"/>
  <c r="O226" i="28"/>
  <c r="O227" i="28"/>
  <c r="O228" i="28"/>
  <c r="O229" i="28"/>
  <c r="O230" i="28"/>
  <c r="O231" i="28"/>
  <c r="O232" i="28"/>
  <c r="O233" i="28"/>
  <c r="O234" i="28"/>
  <c r="O235" i="28"/>
  <c r="O236" i="28"/>
  <c r="O237" i="28"/>
  <c r="O238" i="28"/>
  <c r="O239" i="28"/>
  <c r="O240" i="28"/>
  <c r="O241" i="28"/>
  <c r="O242" i="28"/>
  <c r="O243" i="28"/>
  <c r="O244" i="28"/>
  <c r="O245" i="28"/>
  <c r="O246" i="28"/>
  <c r="O247" i="28"/>
  <c r="O248" i="28"/>
  <c r="O249" i="28"/>
  <c r="O250" i="28"/>
  <c r="O251" i="28"/>
  <c r="O252" i="28"/>
  <c r="O253" i="28"/>
  <c r="O254" i="28"/>
  <c r="O255" i="28"/>
  <c r="O256" i="28"/>
  <c r="O257" i="28"/>
  <c r="O258" i="28"/>
  <c r="O259" i="28"/>
  <c r="O260" i="28"/>
  <c r="O261" i="28"/>
  <c r="O262" i="28"/>
  <c r="O263" i="28"/>
  <c r="O264" i="28"/>
  <c r="O265" i="28"/>
  <c r="O266" i="28"/>
  <c r="O267" i="28"/>
  <c r="O268" i="28"/>
  <c r="O269" i="28"/>
  <c r="O270" i="28"/>
  <c r="O271" i="28"/>
  <c r="O272" i="28"/>
  <c r="O273" i="28"/>
  <c r="O274" i="28"/>
  <c r="O275" i="28"/>
  <c r="O276" i="28"/>
  <c r="O277" i="28"/>
  <c r="O278" i="28"/>
  <c r="O279" i="28"/>
  <c r="O280" i="28"/>
  <c r="O281" i="28"/>
  <c r="O282" i="28"/>
  <c r="O283" i="28"/>
  <c r="O284" i="28"/>
  <c r="O285" i="28"/>
  <c r="O286" i="28"/>
  <c r="O287" i="28"/>
  <c r="O288" i="28"/>
  <c r="O289" i="28"/>
  <c r="O290" i="28"/>
  <c r="O291" i="28"/>
  <c r="O292" i="28"/>
  <c r="O293" i="28"/>
  <c r="O294" i="28"/>
  <c r="O295" i="28"/>
  <c r="O296" i="28"/>
  <c r="O297" i="28"/>
  <c r="O298" i="28"/>
  <c r="O299" i="28"/>
  <c r="O300" i="28"/>
  <c r="O301" i="28"/>
  <c r="O302" i="28"/>
  <c r="O303" i="28"/>
  <c r="O2253" i="28"/>
  <c r="O304" i="28"/>
  <c r="O305" i="28"/>
  <c r="O306" i="28"/>
  <c r="O307" i="28"/>
  <c r="O308" i="28"/>
  <c r="O309" i="28"/>
  <c r="O310" i="28"/>
  <c r="O311" i="28"/>
  <c r="O312" i="28"/>
  <c r="O313" i="28"/>
  <c r="O314" i="28"/>
  <c r="O315" i="28"/>
  <c r="O316" i="28"/>
  <c r="O317" i="28"/>
  <c r="O318" i="28"/>
  <c r="O319" i="28"/>
  <c r="O320" i="28"/>
  <c r="O321" i="28"/>
  <c r="O322" i="28"/>
  <c r="O323" i="28"/>
  <c r="O324" i="28"/>
  <c r="O325" i="28"/>
  <c r="O326" i="28"/>
  <c r="O327" i="28"/>
  <c r="O328" i="28"/>
  <c r="O329" i="28"/>
  <c r="O330" i="28"/>
  <c r="O331" i="28"/>
  <c r="O332" i="28"/>
  <c r="O333" i="28"/>
  <c r="O334" i="28"/>
  <c r="O335" i="28"/>
  <c r="O336" i="28"/>
  <c r="O337" i="28"/>
  <c r="O338" i="28"/>
  <c r="O339" i="28"/>
  <c r="O340" i="28"/>
  <c r="O341" i="28"/>
  <c r="O342" i="28"/>
  <c r="O343" i="28"/>
  <c r="O344" i="28"/>
  <c r="O345" i="28"/>
  <c r="O346" i="28"/>
  <c r="O347" i="28"/>
  <c r="O348" i="28"/>
  <c r="O349" i="28"/>
  <c r="O350" i="28"/>
  <c r="O351" i="28"/>
  <c r="O352" i="28"/>
  <c r="O353" i="28"/>
  <c r="O354" i="28"/>
  <c r="O355" i="28"/>
  <c r="O356" i="28"/>
  <c r="O357" i="28"/>
  <c r="O358" i="28"/>
  <c r="O359" i="28"/>
  <c r="O360" i="28"/>
  <c r="O361" i="28"/>
  <c r="O362" i="28"/>
  <c r="O363" i="28"/>
  <c r="O364" i="28"/>
  <c r="O365" i="28"/>
  <c r="O366" i="28"/>
  <c r="O367" i="28"/>
  <c r="O368" i="28"/>
  <c r="O369" i="28"/>
  <c r="O370" i="28"/>
  <c r="O371" i="28"/>
  <c r="O372" i="28"/>
  <c r="O373" i="28"/>
  <c r="O374" i="28"/>
  <c r="O375" i="28"/>
  <c r="O376" i="28"/>
  <c r="O377" i="28"/>
  <c r="O378" i="28"/>
  <c r="O379" i="28"/>
  <c r="O380" i="28"/>
  <c r="O381" i="28"/>
  <c r="O382" i="28"/>
  <c r="O383" i="28"/>
  <c r="O384" i="28"/>
  <c r="O385" i="28"/>
  <c r="O386" i="28"/>
  <c r="O387" i="28"/>
  <c r="O388" i="28"/>
  <c r="O389" i="28"/>
  <c r="O390" i="28"/>
  <c r="O391" i="28"/>
  <c r="O392" i="28"/>
  <c r="O393" i="28"/>
  <c r="O394" i="28"/>
  <c r="O395" i="28"/>
  <c r="O396" i="28"/>
  <c r="O397" i="28"/>
  <c r="O398" i="28"/>
  <c r="O399" i="28"/>
  <c r="O400" i="28"/>
  <c r="O401" i="28"/>
  <c r="O402" i="28"/>
  <c r="O403" i="28"/>
  <c r="O404" i="28"/>
  <c r="O405" i="28"/>
  <c r="O406" i="28"/>
  <c r="O407" i="28"/>
  <c r="O408" i="28"/>
  <c r="O409" i="28"/>
  <c r="O410" i="28"/>
  <c r="O411" i="28"/>
  <c r="O412" i="28"/>
  <c r="O413" i="28"/>
  <c r="O414" i="28"/>
  <c r="O415" i="28"/>
  <c r="O416" i="28"/>
  <c r="O417" i="28"/>
  <c r="O418" i="28"/>
  <c r="O419" i="28"/>
  <c r="O420" i="28"/>
  <c r="O421" i="28"/>
  <c r="O422" i="28"/>
  <c r="O423" i="28"/>
  <c r="O424" i="28"/>
  <c r="O425" i="28"/>
  <c r="O426" i="28"/>
  <c r="O427" i="28"/>
  <c r="O428" i="28"/>
  <c r="O429" i="28"/>
  <c r="O430" i="28"/>
  <c r="O431" i="28"/>
  <c r="O432" i="28"/>
  <c r="O433" i="28"/>
  <c r="O2259" i="28"/>
  <c r="O434" i="28"/>
  <c r="O435" i="28"/>
  <c r="O436" i="28"/>
  <c r="O2260" i="28"/>
  <c r="O437" i="28"/>
  <c r="O438" i="28"/>
  <c r="O439" i="28"/>
  <c r="O440" i="28"/>
  <c r="O441" i="28"/>
  <c r="O442" i="28"/>
  <c r="O443" i="28"/>
  <c r="O444" i="28"/>
  <c r="O445" i="28"/>
  <c r="O446" i="28"/>
  <c r="O447" i="28"/>
  <c r="O448" i="28"/>
  <c r="O449" i="28"/>
  <c r="O450" i="28"/>
  <c r="O451" i="28"/>
  <c r="O452" i="28"/>
  <c r="O453" i="28"/>
  <c r="O454" i="28"/>
  <c r="O455" i="28"/>
  <c r="O456" i="28"/>
  <c r="O457" i="28"/>
  <c r="O458" i="28"/>
  <c r="O459" i="28"/>
  <c r="O460" i="28"/>
  <c r="O461" i="28"/>
  <c r="O462" i="28"/>
  <c r="O463" i="28"/>
  <c r="O464" i="28"/>
  <c r="O465" i="28"/>
  <c r="O466" i="28"/>
  <c r="O467" i="28"/>
  <c r="O468" i="28"/>
  <c r="O469" i="28"/>
  <c r="O470" i="28"/>
  <c r="O471" i="28"/>
  <c r="O472" i="28"/>
  <c r="O473" i="28"/>
  <c r="O474" i="28"/>
  <c r="O475" i="28"/>
  <c r="O476" i="28"/>
  <c r="O477" i="28"/>
  <c r="O478" i="28"/>
  <c r="O479" i="28"/>
  <c r="O480" i="28"/>
  <c r="O481" i="28"/>
  <c r="O482" i="28"/>
  <c r="O483" i="28"/>
  <c r="O484" i="28"/>
  <c r="O485" i="28"/>
  <c r="O486" i="28"/>
  <c r="O487" i="28"/>
  <c r="O488" i="28"/>
  <c r="O489" i="28"/>
  <c r="O490" i="28"/>
  <c r="O491" i="28"/>
  <c r="O492" i="28"/>
  <c r="O493" i="28"/>
  <c r="O494" i="28"/>
  <c r="O495" i="28"/>
  <c r="O496" i="28"/>
  <c r="O497" i="28"/>
  <c r="O498" i="28"/>
  <c r="O499" i="28"/>
  <c r="O500" i="28"/>
  <c r="O501" i="28"/>
  <c r="O502" i="28"/>
  <c r="O503" i="28"/>
  <c r="O504" i="28"/>
  <c r="O505" i="28"/>
  <c r="O506" i="28"/>
  <c r="O507" i="28"/>
  <c r="O508" i="28"/>
  <c r="O509" i="28"/>
  <c r="O510" i="28"/>
  <c r="O511" i="28"/>
  <c r="O512" i="28"/>
  <c r="O513" i="28"/>
  <c r="O514" i="28"/>
  <c r="O515" i="28"/>
  <c r="O516" i="28"/>
  <c r="O517" i="28"/>
  <c r="O518" i="28"/>
  <c r="O519" i="28"/>
  <c r="O520" i="28"/>
  <c r="O521" i="28"/>
  <c r="O522" i="28"/>
  <c r="O523" i="28"/>
  <c r="O524" i="28"/>
  <c r="O525" i="28"/>
  <c r="O526" i="28"/>
  <c r="O527" i="28"/>
  <c r="O528" i="28"/>
  <c r="O529" i="28"/>
  <c r="O530" i="28"/>
  <c r="O531" i="28"/>
  <c r="O532" i="28"/>
  <c r="O533" i="28"/>
  <c r="O534" i="28"/>
  <c r="O535" i="28"/>
  <c r="O536" i="28"/>
  <c r="O537" i="28"/>
  <c r="O538" i="28"/>
  <c r="O539" i="28"/>
  <c r="O540" i="28"/>
  <c r="O541" i="28"/>
  <c r="O542" i="28"/>
  <c r="O543" i="28"/>
  <c r="O544" i="28"/>
  <c r="O545" i="28"/>
  <c r="O546" i="28"/>
  <c r="O547" i="28"/>
  <c r="O548" i="28"/>
  <c r="O549" i="28"/>
  <c r="O550" i="28"/>
  <c r="O551" i="28"/>
  <c r="O552" i="28"/>
  <c r="O553" i="28"/>
  <c r="O554" i="28"/>
  <c r="O555" i="28"/>
  <c r="O556" i="28"/>
  <c r="O557" i="28"/>
  <c r="O558" i="28"/>
  <c r="O559" i="28"/>
  <c r="O560" i="28"/>
  <c r="O561" i="28"/>
  <c r="O562" i="28"/>
  <c r="O563" i="28"/>
  <c r="O564" i="28"/>
  <c r="O565" i="28"/>
  <c r="O566" i="28"/>
  <c r="O567" i="28"/>
  <c r="O568" i="28"/>
  <c r="O569" i="28"/>
  <c r="O570" i="28"/>
  <c r="O571" i="28"/>
  <c r="O572" i="28"/>
  <c r="O573" i="28"/>
  <c r="O574" i="28"/>
  <c r="O575" i="28"/>
  <c r="O576" i="28"/>
  <c r="O577" i="28"/>
  <c r="O578" i="28"/>
  <c r="O579" i="28"/>
  <c r="O580" i="28"/>
  <c r="O581" i="28"/>
  <c r="O582" i="28"/>
  <c r="O583" i="28"/>
  <c r="O584" i="28"/>
  <c r="O585" i="28"/>
  <c r="O586" i="28"/>
  <c r="O587" i="28"/>
  <c r="O588" i="28"/>
  <c r="O589" i="28"/>
  <c r="O590" i="28"/>
  <c r="O591" i="28"/>
  <c r="O592" i="28"/>
  <c r="O593" i="28"/>
  <c r="O594" i="28"/>
  <c r="O595" i="28"/>
  <c r="O596" i="28"/>
  <c r="O597" i="28"/>
  <c r="O598" i="28"/>
  <c r="O599" i="28"/>
  <c r="O600" i="28"/>
  <c r="O601" i="28"/>
  <c r="O602" i="28"/>
  <c r="O603" i="28"/>
  <c r="O604" i="28"/>
  <c r="O605" i="28"/>
  <c r="O606" i="28"/>
  <c r="O607" i="28"/>
  <c r="O608" i="28"/>
  <c r="O609" i="28"/>
  <c r="O610" i="28"/>
  <c r="O611" i="28"/>
  <c r="O612" i="28"/>
  <c r="O613" i="28"/>
  <c r="O614" i="28"/>
  <c r="O615" i="28"/>
  <c r="O616" i="28"/>
  <c r="O617" i="28"/>
  <c r="O618" i="28"/>
  <c r="O619" i="28"/>
  <c r="O620" i="28"/>
  <c r="O621" i="28"/>
  <c r="O622" i="28"/>
  <c r="O623" i="28"/>
  <c r="O624" i="28"/>
  <c r="O625" i="28"/>
  <c r="O626" i="28"/>
  <c r="O627" i="28"/>
  <c r="O628" i="28"/>
  <c r="O629" i="28"/>
  <c r="O630" i="28"/>
  <c r="O631" i="28"/>
  <c r="O632" i="28"/>
  <c r="O633" i="28"/>
  <c r="O634" i="28"/>
  <c r="O635" i="28"/>
  <c r="O636" i="28"/>
  <c r="O637" i="28"/>
  <c r="O638" i="28"/>
  <c r="O639" i="28"/>
  <c r="O640" i="28"/>
  <c r="O641" i="28"/>
  <c r="O642" i="28"/>
  <c r="O643" i="28"/>
  <c r="O644" i="28"/>
  <c r="O645" i="28"/>
  <c r="O646" i="28"/>
  <c r="O647" i="28"/>
  <c r="O648" i="28"/>
  <c r="O649" i="28"/>
  <c r="O650" i="28"/>
  <c r="O651" i="28"/>
  <c r="O652" i="28"/>
  <c r="O653" i="28"/>
  <c r="O654" i="28"/>
  <c r="O655" i="28"/>
  <c r="O656" i="28"/>
  <c r="O657" i="28"/>
  <c r="O658" i="28"/>
  <c r="O659" i="28"/>
  <c r="O660" i="28"/>
  <c r="O661" i="28"/>
  <c r="O662" i="28"/>
  <c r="O663" i="28"/>
  <c r="O664" i="28"/>
  <c r="O665" i="28"/>
  <c r="O666" i="28"/>
  <c r="O667" i="28"/>
  <c r="O668" i="28"/>
  <c r="O669" i="28"/>
  <c r="O670" i="28"/>
  <c r="O671" i="28"/>
  <c r="O672" i="28"/>
  <c r="O673" i="28"/>
  <c r="O674" i="28"/>
  <c r="O675" i="28"/>
  <c r="O676" i="28"/>
  <c r="O677" i="28"/>
  <c r="O678" i="28"/>
  <c r="O679" i="28"/>
  <c r="O680" i="28"/>
  <c r="O681" i="28"/>
  <c r="O682" i="28"/>
  <c r="O683" i="28"/>
  <c r="O684" i="28"/>
  <c r="O685" i="28"/>
  <c r="O686" i="28"/>
  <c r="O687" i="28"/>
  <c r="O688" i="28"/>
  <c r="O689" i="28"/>
  <c r="O690" i="28"/>
  <c r="O691" i="28"/>
  <c r="O692" i="28"/>
  <c r="O693" i="28"/>
  <c r="O694" i="28"/>
  <c r="O695" i="28"/>
  <c r="O696" i="28"/>
  <c r="O697" i="28"/>
  <c r="O698" i="28"/>
  <c r="O699" i="28"/>
  <c r="O700" i="28"/>
  <c r="O701" i="28"/>
  <c r="O702" i="28"/>
  <c r="O703" i="28"/>
  <c r="O704" i="28"/>
  <c r="O705" i="28"/>
  <c r="O706" i="28"/>
  <c r="O707" i="28"/>
  <c r="O708" i="28"/>
  <c r="O709" i="28"/>
  <c r="O710" i="28"/>
  <c r="O711" i="28"/>
  <c r="O712" i="28"/>
  <c r="O713" i="28"/>
  <c r="O714" i="28"/>
  <c r="O715" i="28"/>
  <c r="O716" i="28"/>
  <c r="O717" i="28"/>
  <c r="O718" i="28"/>
  <c r="O719" i="28"/>
  <c r="O720" i="28"/>
  <c r="O721" i="28"/>
  <c r="O722" i="28"/>
  <c r="O723" i="28"/>
  <c r="O724" i="28"/>
  <c r="O725" i="28"/>
  <c r="O726" i="28"/>
  <c r="O727" i="28"/>
  <c r="O728" i="28"/>
  <c r="O729" i="28"/>
  <c r="O730" i="28"/>
  <c r="O731" i="28"/>
  <c r="O732" i="28"/>
  <c r="O733" i="28"/>
  <c r="O734" i="28"/>
  <c r="O735" i="28"/>
  <c r="O736" i="28"/>
  <c r="O737" i="28"/>
  <c r="O738" i="28"/>
  <c r="O739" i="28"/>
  <c r="O740" i="28"/>
  <c r="O741" i="28"/>
  <c r="O742" i="28"/>
  <c r="O743" i="28"/>
  <c r="O744" i="28"/>
  <c r="O745" i="28"/>
  <c r="O746" i="28"/>
  <c r="O747" i="28"/>
  <c r="O748" i="28"/>
  <c r="O749" i="28"/>
  <c r="O750" i="28"/>
  <c r="O751" i="28"/>
  <c r="O752" i="28"/>
  <c r="O753" i="28"/>
  <c r="O754" i="28"/>
  <c r="O755" i="28"/>
  <c r="O756" i="28"/>
  <c r="O757" i="28"/>
  <c r="O758" i="28"/>
  <c r="O759" i="28"/>
  <c r="O760" i="28"/>
  <c r="O761" i="28"/>
  <c r="O762" i="28"/>
  <c r="O763" i="28"/>
  <c r="O764" i="28"/>
  <c r="O765" i="28"/>
  <c r="O766" i="28"/>
  <c r="O767" i="28"/>
  <c r="O768" i="28"/>
  <c r="O769" i="28"/>
  <c r="O770" i="28"/>
  <c r="O771" i="28"/>
  <c r="O772" i="28"/>
  <c r="O773" i="28"/>
  <c r="O774" i="28"/>
  <c r="O775" i="28"/>
  <c r="O776" i="28"/>
  <c r="O777" i="28"/>
  <c r="O778" i="28"/>
  <c r="O779" i="28"/>
  <c r="O780" i="28"/>
  <c r="O781" i="28"/>
  <c r="O782" i="28"/>
  <c r="O783" i="28"/>
  <c r="O784" i="28"/>
  <c r="O785" i="28"/>
  <c r="O786" i="28"/>
  <c r="O787" i="28"/>
  <c r="O788" i="28"/>
  <c r="O789" i="28"/>
  <c r="O790" i="28"/>
  <c r="O791" i="28"/>
  <c r="O792" i="28"/>
  <c r="O793" i="28"/>
  <c r="O794" i="28"/>
  <c r="O795" i="28"/>
  <c r="O796" i="28"/>
  <c r="O797" i="28"/>
  <c r="O798" i="28"/>
  <c r="O799" i="28"/>
  <c r="O800" i="28"/>
  <c r="O801" i="28"/>
  <c r="O802" i="28"/>
  <c r="O803" i="28"/>
  <c r="O804" i="28"/>
  <c r="O805" i="28"/>
  <c r="O806" i="28"/>
  <c r="O807" i="28"/>
  <c r="O808" i="28"/>
  <c r="O809" i="28"/>
  <c r="O810" i="28"/>
  <c r="O811" i="28"/>
  <c r="O812" i="28"/>
  <c r="O813" i="28"/>
  <c r="O814" i="28"/>
  <c r="O815" i="28"/>
  <c r="O816" i="28"/>
  <c r="O817" i="28"/>
  <c r="O818" i="28"/>
  <c r="O819" i="28"/>
  <c r="O820" i="28"/>
  <c r="O821" i="28"/>
  <c r="O822" i="28"/>
  <c r="O823" i="28"/>
  <c r="O824" i="28"/>
  <c r="O825" i="28"/>
  <c r="O826" i="28"/>
  <c r="O827" i="28"/>
  <c r="O828" i="28"/>
  <c r="O829" i="28"/>
  <c r="O830" i="28"/>
  <c r="O831" i="28"/>
  <c r="O832" i="28"/>
  <c r="O833" i="28"/>
  <c r="O834" i="28"/>
  <c r="O835" i="28"/>
  <c r="O836" i="28"/>
  <c r="O837" i="28"/>
  <c r="O838" i="28"/>
  <c r="O839" i="28"/>
  <c r="O840" i="28"/>
  <c r="O841" i="28"/>
  <c r="O842" i="28"/>
  <c r="O843" i="28"/>
  <c r="O844" i="28"/>
  <c r="O845" i="28"/>
  <c r="O846" i="28"/>
  <c r="O847" i="28"/>
  <c r="O848" i="28"/>
  <c r="O849" i="28"/>
  <c r="O850" i="28"/>
  <c r="O851" i="28"/>
  <c r="O852" i="28"/>
  <c r="O853" i="28"/>
  <c r="O854" i="28"/>
  <c r="O855" i="28"/>
  <c r="O856" i="28"/>
  <c r="O857" i="28"/>
  <c r="O858" i="28"/>
  <c r="O859" i="28"/>
  <c r="O860" i="28"/>
  <c r="O861" i="28"/>
  <c r="O862" i="28"/>
  <c r="O863" i="28"/>
  <c r="O864" i="28"/>
  <c r="O865" i="28"/>
  <c r="O866" i="28"/>
  <c r="O867" i="28"/>
  <c r="O868" i="28"/>
  <c r="O869" i="28"/>
  <c r="O870" i="28"/>
  <c r="O871" i="28"/>
  <c r="O872" i="28"/>
  <c r="O873" i="28"/>
  <c r="O874" i="28"/>
  <c r="O875" i="28"/>
  <c r="O876" i="28"/>
  <c r="O877" i="28"/>
  <c r="O878" i="28"/>
  <c r="O879" i="28"/>
  <c r="O880" i="28"/>
  <c r="O881" i="28"/>
  <c r="O882" i="28"/>
  <c r="O883" i="28"/>
  <c r="O884" i="28"/>
  <c r="O885" i="28"/>
  <c r="O886" i="28"/>
  <c r="O887" i="28"/>
  <c r="O888" i="28"/>
  <c r="O889" i="28"/>
  <c r="O890" i="28"/>
  <c r="O891" i="28"/>
  <c r="O892" i="28"/>
  <c r="O893" i="28"/>
  <c r="O894" i="28"/>
  <c r="O895" i="28"/>
  <c r="O896" i="28"/>
  <c r="O897" i="28"/>
  <c r="O898" i="28"/>
  <c r="O899" i="28"/>
  <c r="O900" i="28"/>
  <c r="O901" i="28"/>
  <c r="O902" i="28"/>
  <c r="O903" i="28"/>
  <c r="O904" i="28"/>
  <c r="O905" i="28"/>
  <c r="O906" i="28"/>
  <c r="O907" i="28"/>
  <c r="O908" i="28"/>
  <c r="O909" i="28"/>
  <c r="O910" i="28"/>
  <c r="O911" i="28"/>
  <c r="O912" i="28"/>
  <c r="O913" i="28"/>
  <c r="O914" i="28"/>
  <c r="O915" i="28"/>
  <c r="O916" i="28"/>
  <c r="O917" i="28"/>
  <c r="O918" i="28"/>
  <c r="O919" i="28"/>
  <c r="O920" i="28"/>
  <c r="O921" i="28"/>
  <c r="O922" i="28"/>
  <c r="O923" i="28"/>
  <c r="O924" i="28"/>
  <c r="O925" i="28"/>
  <c r="O926" i="28"/>
  <c r="O927" i="28"/>
  <c r="O928" i="28"/>
  <c r="O929" i="28"/>
  <c r="O930" i="28"/>
  <c r="O931" i="28"/>
  <c r="O932" i="28"/>
  <c r="O933" i="28"/>
  <c r="O934" i="28"/>
  <c r="O935" i="28"/>
  <c r="O936" i="28"/>
  <c r="O937" i="28"/>
  <c r="O938" i="28"/>
  <c r="O939" i="28"/>
  <c r="O940" i="28"/>
  <c r="O941" i="28"/>
  <c r="O942" i="28"/>
  <c r="O943" i="28"/>
  <c r="O944" i="28"/>
  <c r="O945" i="28"/>
  <c r="O946" i="28"/>
  <c r="O947" i="28"/>
  <c r="O948" i="28"/>
  <c r="O949" i="28"/>
  <c r="O950" i="28"/>
  <c r="O951" i="28"/>
  <c r="O952" i="28"/>
  <c r="O953" i="28"/>
  <c r="O954" i="28"/>
  <c r="O955" i="28"/>
  <c r="O956" i="28"/>
  <c r="O957" i="28"/>
  <c r="O958" i="28"/>
  <c r="O959" i="28"/>
  <c r="O960" i="28"/>
  <c r="O961" i="28"/>
  <c r="O962" i="28"/>
  <c r="O963" i="28"/>
  <c r="O964" i="28"/>
  <c r="O965" i="28"/>
  <c r="O966" i="28"/>
  <c r="O967" i="28"/>
  <c r="O968" i="28"/>
  <c r="O969" i="28"/>
  <c r="O970" i="28"/>
  <c r="O971" i="28"/>
  <c r="O972" i="28"/>
  <c r="O973" i="28"/>
  <c r="O974" i="28"/>
  <c r="O975" i="28"/>
  <c r="O976" i="28"/>
  <c r="O977" i="28"/>
  <c r="O978" i="28"/>
  <c r="O979" i="28"/>
  <c r="O980" i="28"/>
  <c r="O981" i="28"/>
  <c r="O982" i="28"/>
  <c r="O983" i="28"/>
  <c r="O984" i="28"/>
  <c r="O985" i="28"/>
  <c r="O986" i="28"/>
  <c r="O987" i="28"/>
  <c r="O988" i="28"/>
  <c r="O989" i="28"/>
  <c r="O990" i="28"/>
  <c r="O991" i="28"/>
  <c r="O992" i="28"/>
  <c r="O993" i="28"/>
  <c r="O994" i="28"/>
  <c r="O995" i="28"/>
  <c r="O996" i="28"/>
  <c r="O997" i="28"/>
  <c r="O998" i="28"/>
  <c r="O999" i="28"/>
  <c r="O1000" i="28"/>
  <c r="O1001" i="28"/>
  <c r="O1002" i="28"/>
  <c r="O1003" i="28"/>
  <c r="O1004" i="28"/>
  <c r="O1005" i="28"/>
  <c r="O1006" i="28"/>
  <c r="O1007" i="28"/>
  <c r="O1008" i="28"/>
  <c r="O1009" i="28"/>
  <c r="O1010" i="28"/>
  <c r="O1011" i="28"/>
  <c r="O1012" i="28"/>
  <c r="O1013" i="28"/>
  <c r="O1014" i="28"/>
  <c r="O1015" i="28"/>
  <c r="O1016" i="28"/>
  <c r="O1017" i="28"/>
  <c r="O1018" i="28"/>
  <c r="O1019" i="28"/>
  <c r="O1020" i="28"/>
  <c r="O1021" i="28"/>
  <c r="O1022" i="28"/>
  <c r="O1023" i="28"/>
  <c r="O1024" i="28"/>
  <c r="O1025" i="28"/>
  <c r="O1026" i="28"/>
  <c r="O1027" i="28"/>
  <c r="O1028" i="28"/>
  <c r="O1029" i="28"/>
  <c r="O1030" i="28"/>
  <c r="O1031" i="28"/>
  <c r="O1032" i="28"/>
  <c r="O1033" i="28"/>
  <c r="O1034" i="28"/>
  <c r="O1035" i="28"/>
  <c r="O1036" i="28"/>
  <c r="O1037" i="28"/>
  <c r="O1038" i="28"/>
  <c r="O1039" i="28"/>
  <c r="O1040" i="28"/>
  <c r="O1041" i="28"/>
  <c r="O1042" i="28"/>
  <c r="O1043" i="28"/>
  <c r="O1044" i="28"/>
  <c r="O1045" i="28"/>
  <c r="O1046" i="28"/>
  <c r="O1047" i="28"/>
  <c r="O1048" i="28"/>
  <c r="O1049" i="28"/>
  <c r="O1050" i="28"/>
  <c r="O1051" i="28"/>
  <c r="O1052" i="28"/>
  <c r="O1053" i="28"/>
  <c r="O1054" i="28"/>
  <c r="O1055" i="28"/>
  <c r="O1056" i="28"/>
  <c r="O1057" i="28"/>
  <c r="O1058" i="28"/>
  <c r="O1059" i="28"/>
  <c r="O1060" i="28"/>
  <c r="O1061" i="28"/>
  <c r="O1062" i="28"/>
  <c r="O1063" i="28"/>
  <c r="O1064" i="28"/>
  <c r="O1065" i="28"/>
  <c r="O1066" i="28"/>
  <c r="O1067" i="28"/>
  <c r="O1068" i="28"/>
  <c r="O1069" i="28"/>
  <c r="O1070" i="28"/>
  <c r="O1071" i="28"/>
  <c r="O1072" i="28"/>
  <c r="O1073" i="28"/>
  <c r="O1074" i="28"/>
  <c r="O1075" i="28"/>
  <c r="O1076" i="28"/>
  <c r="O1077" i="28"/>
  <c r="O1078" i="28"/>
  <c r="O1079" i="28"/>
  <c r="O1080" i="28"/>
  <c r="O1081" i="28"/>
  <c r="O1082" i="28"/>
  <c r="O1083" i="28"/>
  <c r="O1084" i="28"/>
  <c r="O1085" i="28"/>
  <c r="O1086" i="28"/>
  <c r="O1087" i="28"/>
  <c r="O1088" i="28"/>
  <c r="O1089" i="28"/>
  <c r="O1090" i="28"/>
  <c r="O1091" i="28"/>
  <c r="O1092" i="28"/>
  <c r="O1093" i="28"/>
  <c r="O1094" i="28"/>
  <c r="O1095" i="28"/>
  <c r="O1096" i="28"/>
  <c r="O1097" i="28"/>
  <c r="O1098" i="28"/>
  <c r="O1099" i="28"/>
  <c r="O1100" i="28"/>
  <c r="O1101" i="28"/>
  <c r="O1102" i="28"/>
  <c r="O1103" i="28"/>
  <c r="O1104" i="28"/>
  <c r="O1105" i="28"/>
  <c r="O1106" i="28"/>
  <c r="O1107" i="28"/>
  <c r="O1108" i="28"/>
  <c r="O1109" i="28"/>
  <c r="O1110" i="28"/>
  <c r="O1111" i="28"/>
  <c r="O1112" i="28"/>
  <c r="O1113" i="28"/>
  <c r="O1114" i="28"/>
  <c r="O1115" i="28"/>
  <c r="O1116" i="28"/>
  <c r="O1117" i="28"/>
  <c r="O1118" i="28"/>
  <c r="O1119" i="28"/>
  <c r="O1120" i="28"/>
  <c r="O1121" i="28"/>
  <c r="O1122" i="28"/>
  <c r="O1123" i="28"/>
  <c r="O1124" i="28"/>
  <c r="O1125" i="28"/>
  <c r="O1126" i="28"/>
  <c r="O1127" i="28"/>
  <c r="O1128" i="28"/>
  <c r="O1129" i="28"/>
  <c r="O1130" i="28"/>
  <c r="O1131" i="28"/>
  <c r="O1132" i="28"/>
  <c r="O1133" i="28"/>
  <c r="O1134" i="28"/>
  <c r="O1135" i="28"/>
  <c r="O1136" i="28"/>
  <c r="O1137" i="28"/>
  <c r="O1138" i="28"/>
  <c r="O1139" i="28"/>
  <c r="O1140" i="28"/>
  <c r="O1141" i="28"/>
  <c r="O1142" i="28"/>
  <c r="O1143" i="28"/>
  <c r="O1144" i="28"/>
  <c r="O1145" i="28"/>
  <c r="O1146" i="28"/>
  <c r="O1147" i="28"/>
  <c r="O1148" i="28"/>
  <c r="O1149" i="28"/>
  <c r="O1150" i="28"/>
  <c r="O1151" i="28"/>
  <c r="O1152" i="28"/>
  <c r="O1153" i="28"/>
  <c r="O1154" i="28"/>
  <c r="O1155" i="28"/>
  <c r="O1156" i="28"/>
  <c r="O1157" i="28"/>
  <c r="O1158" i="28"/>
  <c r="O1159" i="28"/>
  <c r="O1160" i="28"/>
  <c r="O2254" i="28"/>
  <c r="O1161" i="28"/>
  <c r="O1162" i="28"/>
  <c r="O1163" i="28"/>
  <c r="O1164" i="28"/>
  <c r="O1165" i="28"/>
  <c r="O1166" i="28"/>
  <c r="O1167" i="28"/>
  <c r="O1168" i="28"/>
  <c r="O1169" i="28"/>
  <c r="O1170" i="28"/>
  <c r="O1171" i="28"/>
  <c r="O1172" i="28"/>
  <c r="O1173" i="28"/>
  <c r="O1174" i="28"/>
  <c r="O1175" i="28"/>
  <c r="O1176" i="28"/>
  <c r="O1177" i="28"/>
  <c r="O1178" i="28"/>
  <c r="O1179" i="28"/>
  <c r="O1180" i="28"/>
  <c r="O1181" i="28"/>
  <c r="O1182" i="28"/>
  <c r="O1183" i="28"/>
  <c r="O1184" i="28"/>
  <c r="O1185" i="28"/>
  <c r="O1186" i="28"/>
  <c r="O1187" i="28"/>
  <c r="O1188" i="28"/>
  <c r="O1189" i="28"/>
  <c r="O1190" i="28"/>
  <c r="O1191" i="28"/>
  <c r="O1192" i="28"/>
  <c r="O1193" i="28"/>
  <c r="O1194" i="28"/>
  <c r="O1195" i="28"/>
  <c r="O1196" i="28"/>
  <c r="O1197" i="28"/>
  <c r="O1198" i="28"/>
  <c r="O1199" i="28"/>
  <c r="O1200" i="28"/>
  <c r="O1201" i="28"/>
  <c r="O1202" i="28"/>
  <c r="O1203" i="28"/>
  <c r="O1204" i="28"/>
  <c r="O1205" i="28"/>
  <c r="O1206" i="28"/>
  <c r="O1207" i="28"/>
  <c r="O1208" i="28"/>
  <c r="O1209" i="28"/>
  <c r="O1210" i="28"/>
  <c r="O1211" i="28"/>
  <c r="O1212" i="28"/>
  <c r="O1213" i="28"/>
  <c r="O1214" i="28"/>
  <c r="O1215" i="28"/>
  <c r="O1216" i="28"/>
  <c r="O1217" i="28"/>
  <c r="O1218" i="28"/>
  <c r="O1219" i="28"/>
  <c r="O1220" i="28"/>
  <c r="O1221" i="28"/>
  <c r="O1222" i="28"/>
  <c r="O1223" i="28"/>
  <c r="O1224" i="28"/>
  <c r="O1225" i="28"/>
  <c r="O1226" i="28"/>
  <c r="O1227" i="28"/>
  <c r="O1228" i="28"/>
  <c r="O1229" i="28"/>
  <c r="O2261" i="28"/>
  <c r="O1230" i="28"/>
  <c r="O1231" i="28"/>
  <c r="O1232" i="28"/>
  <c r="O1233" i="28"/>
  <c r="O1234" i="28"/>
  <c r="O1235" i="28"/>
  <c r="O1236" i="28"/>
  <c r="O1237" i="28"/>
  <c r="O1238" i="28"/>
  <c r="O1239" i="28"/>
  <c r="O1240" i="28"/>
  <c r="O1241" i="28"/>
  <c r="O1242" i="28"/>
  <c r="O1243" i="28"/>
  <c r="O1244" i="28"/>
  <c r="O1245" i="28"/>
  <c r="O1246" i="28"/>
  <c r="O1247" i="28"/>
  <c r="O1248" i="28"/>
  <c r="O1249" i="28"/>
  <c r="O1250" i="28"/>
  <c r="O1251" i="28"/>
  <c r="O1252" i="28"/>
  <c r="O1253" i="28"/>
  <c r="O1254" i="28"/>
  <c r="O2255" i="28"/>
  <c r="O1255" i="28"/>
  <c r="O1256" i="28"/>
  <c r="O1257" i="28"/>
  <c r="O1258" i="28"/>
  <c r="O1259" i="28"/>
  <c r="O1260" i="28"/>
  <c r="O1261" i="28"/>
  <c r="O1262" i="28"/>
  <c r="O1263" i="28"/>
  <c r="O1264" i="28"/>
  <c r="O1265" i="28"/>
  <c r="O1266" i="28"/>
  <c r="O1267" i="28"/>
  <c r="O1268" i="28"/>
  <c r="O1269" i="28"/>
  <c r="O1270" i="28"/>
  <c r="O1271" i="28"/>
  <c r="O1272" i="28"/>
  <c r="O1273" i="28"/>
  <c r="O1274" i="28"/>
  <c r="O1275" i="28"/>
  <c r="O1276" i="28"/>
  <c r="O1277" i="28"/>
  <c r="O1278" i="28"/>
  <c r="O1279" i="28"/>
  <c r="O1280" i="28"/>
  <c r="O1281" i="28"/>
  <c r="O1282" i="28"/>
  <c r="O1283" i="28"/>
  <c r="O1284" i="28"/>
  <c r="O1285" i="28"/>
  <c r="O1286" i="28"/>
  <c r="O1287" i="28"/>
  <c r="O1288" i="28"/>
  <c r="O1289" i="28"/>
  <c r="O1290" i="28"/>
  <c r="O1291" i="28"/>
  <c r="O1292" i="28"/>
  <c r="O1293" i="28"/>
  <c r="O1294" i="28"/>
  <c r="O1295" i="28"/>
  <c r="O1296" i="28"/>
  <c r="O1297" i="28"/>
  <c r="O1298" i="28"/>
  <c r="O1299" i="28"/>
  <c r="O1300" i="28"/>
  <c r="O1301" i="28"/>
  <c r="O1302" i="28"/>
  <c r="O1303" i="28"/>
  <c r="O1304" i="28"/>
  <c r="O1305" i="28"/>
  <c r="O1306" i="28"/>
  <c r="O1307" i="28"/>
  <c r="O1308" i="28"/>
  <c r="O1309" i="28"/>
  <c r="O1310" i="28"/>
  <c r="O1311" i="28"/>
  <c r="O1312" i="28"/>
  <c r="O1313" i="28"/>
  <c r="O1314" i="28"/>
  <c r="O1315" i="28"/>
  <c r="O1316" i="28"/>
  <c r="O1317" i="28"/>
  <c r="O1318" i="28"/>
  <c r="O1319" i="28"/>
  <c r="O1320" i="28"/>
  <c r="O1321" i="28"/>
  <c r="O1322" i="28"/>
  <c r="O1323" i="28"/>
  <c r="O1324" i="28"/>
  <c r="O1325" i="28"/>
  <c r="O1326" i="28"/>
  <c r="O1327" i="28"/>
  <c r="O1328" i="28"/>
  <c r="O1329" i="28"/>
  <c r="O1330" i="28"/>
  <c r="O1331" i="28"/>
  <c r="O1332" i="28"/>
  <c r="O1333" i="28"/>
  <c r="O1334" i="28"/>
  <c r="O1335" i="28"/>
  <c r="O1336" i="28"/>
  <c r="O1337" i="28"/>
  <c r="O1338" i="28"/>
  <c r="O1339" i="28"/>
  <c r="O1340" i="28"/>
  <c r="O1341" i="28"/>
  <c r="O1342" i="28"/>
  <c r="O1343" i="28"/>
  <c r="O1344" i="28"/>
  <c r="O1345" i="28"/>
  <c r="O1346" i="28"/>
  <c r="O1347" i="28"/>
  <c r="O1348" i="28"/>
  <c r="O1349" i="28"/>
  <c r="O1350" i="28"/>
  <c r="O1351" i="28"/>
  <c r="O1352" i="28"/>
  <c r="O1353" i="28"/>
  <c r="O1354" i="28"/>
  <c r="O1355" i="28"/>
  <c r="O1356" i="28"/>
  <c r="O1357" i="28"/>
  <c r="O1358" i="28"/>
  <c r="O1359" i="28"/>
  <c r="O1360" i="28"/>
  <c r="O1361" i="28"/>
  <c r="O1362" i="28"/>
  <c r="O1363" i="28"/>
  <c r="O1364" i="28"/>
  <c r="O1365" i="28"/>
  <c r="O1366" i="28"/>
  <c r="O1367" i="28"/>
  <c r="O1368" i="28"/>
  <c r="O1369" i="28"/>
  <c r="O1370" i="28"/>
  <c r="O1371" i="28"/>
  <c r="O1372" i="28"/>
  <c r="O1373" i="28"/>
  <c r="O1374" i="28"/>
  <c r="O1375" i="28"/>
  <c r="O1376" i="28"/>
  <c r="O1377" i="28"/>
  <c r="O1378" i="28"/>
  <c r="O1379" i="28"/>
  <c r="O1380" i="28"/>
  <c r="O1381" i="28"/>
  <c r="O1382" i="28"/>
  <c r="O1383" i="28"/>
  <c r="O1384" i="28"/>
  <c r="O1385" i="28"/>
  <c r="O1386" i="28"/>
  <c r="O1387" i="28"/>
  <c r="O1388" i="28"/>
  <c r="O1389" i="28"/>
  <c r="O1390" i="28"/>
  <c r="O1391" i="28"/>
  <c r="O1392" i="28"/>
  <c r="O1393" i="28"/>
  <c r="O1394" i="28"/>
  <c r="O1395" i="28"/>
  <c r="O1396" i="28"/>
  <c r="O1397" i="28"/>
  <c r="O1398" i="28"/>
  <c r="O1399" i="28"/>
  <c r="O1400" i="28"/>
  <c r="O1401" i="28"/>
  <c r="O1402" i="28"/>
  <c r="O1403" i="28"/>
  <c r="O1404" i="28"/>
  <c r="O1405" i="28"/>
  <c r="O1406" i="28"/>
  <c r="O1407" i="28"/>
  <c r="O1408" i="28"/>
  <c r="O1409" i="28"/>
  <c r="O1410" i="28"/>
  <c r="O1411" i="28"/>
  <c r="O1412" i="28"/>
  <c r="O1413" i="28"/>
  <c r="O1414" i="28"/>
  <c r="O1415" i="28"/>
  <c r="O1416" i="28"/>
  <c r="O1417" i="28"/>
  <c r="O1418" i="28"/>
  <c r="O1419" i="28"/>
  <c r="O1420" i="28"/>
  <c r="O1421" i="28"/>
  <c r="O1422" i="28"/>
  <c r="O1423" i="28"/>
  <c r="O1424" i="28"/>
  <c r="O1425" i="28"/>
  <c r="O1426" i="28"/>
  <c r="O1427" i="28"/>
  <c r="O1428" i="28"/>
  <c r="O1429" i="28"/>
  <c r="O1430" i="28"/>
  <c r="O1431" i="28"/>
  <c r="O1432" i="28"/>
  <c r="O1433" i="28"/>
  <c r="O1434" i="28"/>
  <c r="O1435" i="28"/>
  <c r="O1436" i="28"/>
  <c r="O1437" i="28"/>
  <c r="O1438" i="28"/>
  <c r="O1439" i="28"/>
  <c r="O1440" i="28"/>
  <c r="O1441" i="28"/>
  <c r="O1442" i="28"/>
  <c r="O1443" i="28"/>
  <c r="O1444" i="28"/>
  <c r="O1445" i="28"/>
  <c r="O1446" i="28"/>
  <c r="O1447" i="28"/>
  <c r="O1448" i="28"/>
  <c r="O1449" i="28"/>
  <c r="O1450" i="28"/>
  <c r="O1451" i="28"/>
  <c r="O1452" i="28"/>
  <c r="O1453" i="28"/>
  <c r="O1454" i="28"/>
  <c r="O1455" i="28"/>
  <c r="O1456" i="28"/>
  <c r="O1457" i="28"/>
  <c r="O1458" i="28"/>
  <c r="O1459" i="28"/>
  <c r="O1460" i="28"/>
  <c r="O1461" i="28"/>
  <c r="O1462" i="28"/>
  <c r="O1463" i="28"/>
  <c r="O1464" i="28"/>
  <c r="O1465" i="28"/>
  <c r="O1466" i="28"/>
  <c r="O1467" i="28"/>
  <c r="O1468" i="28"/>
  <c r="O1469" i="28"/>
  <c r="O2256" i="28"/>
  <c r="O2262" i="28"/>
  <c r="O1470" i="28"/>
  <c r="O1471" i="28"/>
  <c r="O1472" i="28"/>
  <c r="O1473" i="28"/>
  <c r="O1474" i="28"/>
  <c r="O1475" i="28"/>
  <c r="O1476" i="28"/>
  <c r="O1477" i="28"/>
  <c r="O1478" i="28"/>
  <c r="O1479" i="28"/>
  <c r="O2263" i="28"/>
  <c r="O1480" i="28"/>
  <c r="O1481" i="28"/>
  <c r="O1482" i="28"/>
  <c r="O1483" i="28"/>
  <c r="O1484" i="28"/>
  <c r="O1485" i="28"/>
  <c r="O1486" i="28"/>
  <c r="O1487" i="28"/>
  <c r="O1488" i="28"/>
  <c r="O1489" i="28"/>
  <c r="O1490" i="28"/>
  <c r="O1491" i="28"/>
  <c r="O1492" i="28"/>
  <c r="O1493" i="28"/>
  <c r="O1494" i="28"/>
  <c r="O1495" i="28"/>
  <c r="O1496" i="28"/>
  <c r="O1497" i="28"/>
  <c r="O1498" i="28"/>
  <c r="O1499" i="28"/>
  <c r="O1500" i="28"/>
  <c r="O1501" i="28"/>
  <c r="O1502" i="28"/>
  <c r="O1503" i="28"/>
  <c r="O1504" i="28"/>
  <c r="O1505" i="28"/>
  <c r="O1506" i="28"/>
  <c r="O1507" i="28"/>
  <c r="O1508" i="28"/>
  <c r="O1509" i="28"/>
  <c r="O1510" i="28"/>
  <c r="O1511" i="28"/>
  <c r="O1512" i="28"/>
  <c r="O1513" i="28"/>
  <c r="O1514" i="28"/>
  <c r="O1515" i="28"/>
  <c r="O1516" i="28"/>
  <c r="O1517" i="28"/>
  <c r="O1518" i="28"/>
  <c r="O1519" i="28"/>
  <c r="O1520" i="28"/>
  <c r="O1521" i="28"/>
  <c r="O1522" i="28"/>
  <c r="O1523" i="28"/>
  <c r="O1524" i="28"/>
  <c r="O1525" i="28"/>
  <c r="O1526" i="28"/>
  <c r="O1527" i="28"/>
  <c r="O1528" i="28"/>
  <c r="O1529" i="28"/>
  <c r="O1530" i="28"/>
  <c r="O2264" i="28"/>
  <c r="O1531" i="28"/>
  <c r="O1532" i="28"/>
  <c r="O1533" i="28"/>
  <c r="O1534" i="28"/>
  <c r="O1535" i="28"/>
  <c r="O1536" i="28"/>
  <c r="O1537" i="28"/>
  <c r="O1538" i="28"/>
  <c r="O1539" i="28"/>
  <c r="O1540" i="28"/>
  <c r="O1541" i="28"/>
  <c r="O1542" i="28"/>
  <c r="O1543" i="28"/>
  <c r="O1544" i="28"/>
  <c r="O1545" i="28"/>
  <c r="O1546" i="28"/>
  <c r="O1547" i="28"/>
  <c r="O1548" i="28"/>
  <c r="O1549" i="28"/>
  <c r="O1550" i="28"/>
  <c r="O1551" i="28"/>
  <c r="O1552" i="28"/>
  <c r="O1553" i="28"/>
  <c r="O1554" i="28"/>
  <c r="O1555" i="28"/>
  <c r="O1556" i="28"/>
  <c r="O1557" i="28"/>
  <c r="O1558" i="28"/>
  <c r="O1559" i="28"/>
  <c r="O1560" i="28"/>
  <c r="O1561" i="28"/>
  <c r="O1562" i="28"/>
  <c r="O1563" i="28"/>
  <c r="O1564" i="28"/>
  <c r="O1565" i="28"/>
  <c r="O1566" i="28"/>
  <c r="O1567" i="28"/>
  <c r="O1568" i="28"/>
  <c r="O1569" i="28"/>
  <c r="O1570" i="28"/>
  <c r="O1571" i="28"/>
  <c r="O1572" i="28"/>
  <c r="O1573" i="28"/>
  <c r="O1574" i="28"/>
  <c r="O1575" i="28"/>
  <c r="O1576" i="28"/>
  <c r="O1577" i="28"/>
  <c r="O1578" i="28"/>
  <c r="O1579" i="28"/>
  <c r="O1580" i="28"/>
  <c r="O1581" i="28"/>
  <c r="O1582" i="28"/>
  <c r="O1583" i="28"/>
  <c r="O1584" i="28"/>
  <c r="O1585" i="28"/>
  <c r="O1586" i="28"/>
  <c r="O1587" i="28"/>
  <c r="O1588" i="28"/>
  <c r="O1589" i="28"/>
  <c r="O1590" i="28"/>
  <c r="O1591" i="28"/>
  <c r="O1592" i="28"/>
  <c r="O1593" i="28"/>
  <c r="O1594" i="28"/>
  <c r="O1595" i="28"/>
  <c r="O1596" i="28"/>
  <c r="O1597" i="28"/>
  <c r="O1598" i="28"/>
  <c r="O2265" i="28"/>
  <c r="O1599" i="28"/>
  <c r="O1600" i="28"/>
  <c r="O1601" i="28"/>
  <c r="O1602" i="28"/>
  <c r="O1603" i="28"/>
  <c r="O1604" i="28"/>
  <c r="O1605" i="28"/>
  <c r="O1606" i="28"/>
  <c r="O1607" i="28"/>
  <c r="O1608" i="28"/>
  <c r="O1609" i="28"/>
  <c r="O1610" i="28"/>
  <c r="O1611" i="28"/>
  <c r="O1612" i="28"/>
  <c r="O1613" i="28"/>
  <c r="O1614" i="28"/>
  <c r="O1615" i="28"/>
  <c r="O1616" i="28"/>
  <c r="O1617" i="28"/>
  <c r="O1618" i="28"/>
  <c r="O1619" i="28"/>
  <c r="O1620" i="28"/>
  <c r="O1621" i="28"/>
  <c r="O1622" i="28"/>
  <c r="O1623" i="28"/>
  <c r="O2266" i="28"/>
  <c r="O1624" i="28"/>
  <c r="O1625" i="28"/>
  <c r="O1626" i="28"/>
  <c r="O1627" i="28"/>
  <c r="O1628" i="28"/>
  <c r="O1629" i="28"/>
  <c r="O2257" i="28"/>
  <c r="O1630" i="28"/>
  <c r="O1631" i="28"/>
  <c r="O1632" i="28"/>
  <c r="O1633" i="28"/>
  <c r="O1634" i="28"/>
  <c r="O2267" i="28"/>
  <c r="O1635" i="28"/>
  <c r="O1636" i="28"/>
  <c r="O1637" i="28"/>
  <c r="O1638" i="28"/>
  <c r="O1639" i="28"/>
  <c r="O1640" i="28"/>
  <c r="O1641" i="28"/>
  <c r="O1642" i="28"/>
  <c r="O1643" i="28"/>
  <c r="O1644" i="28"/>
  <c r="O1645" i="28"/>
  <c r="O1646" i="28"/>
  <c r="O1647" i="28"/>
  <c r="O1648" i="28"/>
  <c r="O1649" i="28"/>
  <c r="O1650" i="28"/>
  <c r="O1651" i="28"/>
  <c r="O1652" i="28"/>
  <c r="O1653" i="28"/>
  <c r="O1654" i="28"/>
  <c r="O1655" i="28"/>
  <c r="O1656" i="28"/>
  <c r="O1657" i="28"/>
  <c r="O1658" i="28"/>
  <c r="O1659" i="28"/>
  <c r="O1660" i="28"/>
  <c r="O1661" i="28"/>
  <c r="O1662" i="28"/>
  <c r="O1663" i="28"/>
  <c r="O1664" i="28"/>
  <c r="O1665" i="28"/>
  <c r="O1666" i="28"/>
  <c r="O1667" i="28"/>
  <c r="O1668" i="28"/>
  <c r="O1669" i="28"/>
  <c r="O1670" i="28"/>
  <c r="O1671" i="28"/>
  <c r="O1672" i="28"/>
  <c r="O1673" i="28"/>
  <c r="O1674" i="28"/>
  <c r="O2268" i="28"/>
  <c r="O1675" i="28"/>
  <c r="O1676" i="28"/>
  <c r="O1677" i="28"/>
  <c r="O1678" i="28"/>
  <c r="O1679" i="28"/>
  <c r="O1680" i="28"/>
  <c r="O1681" i="28"/>
  <c r="O1682" i="28"/>
  <c r="O1683" i="28"/>
  <c r="O1684" i="28"/>
  <c r="O1685" i="28"/>
  <c r="O1686" i="28"/>
  <c r="O2269" i="28"/>
  <c r="O1687" i="28"/>
  <c r="O1688" i="28"/>
  <c r="O1689" i="28"/>
  <c r="O1690" i="28"/>
  <c r="O1691" i="28"/>
  <c r="O1692" i="28"/>
  <c r="O1693" i="28"/>
  <c r="O1694" i="28"/>
  <c r="O1695" i="28"/>
  <c r="O1696" i="28"/>
  <c r="O1697" i="28"/>
  <c r="O2270" i="28"/>
  <c r="O1698" i="28"/>
  <c r="O1699" i="28"/>
  <c r="O1700" i="28"/>
  <c r="O1701" i="28"/>
  <c r="O1702" i="28"/>
  <c r="O1703" i="28"/>
  <c r="O1704" i="28"/>
  <c r="O1705" i="28"/>
  <c r="O1706" i="28"/>
  <c r="O1707" i="28"/>
  <c r="O1708" i="28"/>
  <c r="O1709" i="28"/>
  <c r="O1710" i="28"/>
  <c r="O1711" i="28"/>
  <c r="O1712" i="28"/>
  <c r="O1713" i="28"/>
  <c r="O1714" i="28"/>
  <c r="O1715" i="28"/>
  <c r="O1716" i="28"/>
  <c r="O1717" i="28"/>
  <c r="O1718" i="28"/>
  <c r="O1719" i="28"/>
  <c r="O1720" i="28"/>
  <c r="O1721" i="28"/>
  <c r="O1722" i="28"/>
  <c r="O1723" i="28"/>
  <c r="O1724" i="28"/>
  <c r="O1725" i="28"/>
  <c r="O1726" i="28"/>
  <c r="O1727" i="28"/>
  <c r="O2271" i="28"/>
  <c r="O1728" i="28"/>
  <c r="O1729" i="28"/>
  <c r="O1730" i="28"/>
  <c r="O1731" i="28"/>
  <c r="O1732" i="28"/>
  <c r="O1733" i="28"/>
  <c r="O1734" i="28"/>
  <c r="O1735" i="28"/>
  <c r="O1736" i="28"/>
  <c r="O1737" i="28"/>
  <c r="O1738" i="28"/>
  <c r="O1739" i="28"/>
  <c r="O1740" i="28"/>
  <c r="O1741" i="28"/>
  <c r="O1742" i="28"/>
  <c r="O1743" i="28"/>
  <c r="O1744" i="28"/>
  <c r="O1745" i="28"/>
  <c r="O1746" i="28"/>
  <c r="O1747" i="28"/>
  <c r="O1748" i="28"/>
  <c r="O1749" i="28"/>
  <c r="O1750" i="28"/>
  <c r="O1751" i="28"/>
  <c r="O2272" i="28"/>
  <c r="O1752" i="28"/>
  <c r="O1753" i="28"/>
  <c r="O1754" i="28"/>
  <c r="O1755" i="28"/>
  <c r="O1756" i="28"/>
  <c r="O1757" i="28"/>
  <c r="O1758" i="28"/>
  <c r="O1759" i="28"/>
  <c r="O1760" i="28"/>
  <c r="O1761" i="28"/>
  <c r="O1762" i="28"/>
  <c r="O1763" i="28"/>
  <c r="O1764" i="28"/>
  <c r="O1765" i="28"/>
  <c r="O1766" i="28"/>
  <c r="O1767" i="28"/>
  <c r="O1768" i="28"/>
  <c r="O1769" i="28"/>
  <c r="O1770" i="28"/>
  <c r="O1771" i="28"/>
  <c r="O1772" i="28"/>
  <c r="O1773" i="28"/>
  <c r="O1774" i="28"/>
  <c r="O1775" i="28"/>
  <c r="O1776" i="28"/>
  <c r="O1777" i="28"/>
  <c r="O1778" i="28"/>
  <c r="O1779" i="28"/>
  <c r="O1780" i="28"/>
  <c r="O1781" i="28"/>
  <c r="O1782" i="28"/>
  <c r="O1783" i="28"/>
  <c r="O1784" i="28"/>
  <c r="O1785" i="28"/>
  <c r="O1786" i="28"/>
  <c r="O1787" i="28"/>
  <c r="O1788" i="28"/>
  <c r="O1789" i="28"/>
  <c r="O1790" i="28"/>
  <c r="O1791" i="28"/>
  <c r="O1792" i="28"/>
  <c r="O1793" i="28"/>
  <c r="O1794" i="28"/>
  <c r="O1795" i="28"/>
  <c r="O1796" i="28"/>
  <c r="O1797" i="28"/>
  <c r="O1798" i="28"/>
  <c r="O1799" i="28"/>
  <c r="O2273" i="28"/>
  <c r="O1800" i="28"/>
  <c r="O1801" i="28"/>
  <c r="O1802" i="28"/>
  <c r="O1803" i="28"/>
  <c r="O1804" i="28"/>
  <c r="O1805" i="28"/>
  <c r="O1806" i="28"/>
  <c r="O1807" i="28"/>
  <c r="O1808" i="28"/>
  <c r="O1809" i="28"/>
  <c r="O1810" i="28"/>
  <c r="O1811" i="28"/>
  <c r="O1812" i="28"/>
  <c r="O1813" i="28"/>
  <c r="O1814" i="28"/>
  <c r="O1815" i="28"/>
  <c r="O2274" i="28"/>
  <c r="O1816" i="28"/>
  <c r="O1817" i="28"/>
  <c r="O1818" i="28"/>
  <c r="O1819" i="28"/>
  <c r="O1820" i="28"/>
  <c r="O1821" i="28"/>
  <c r="O1822" i="28"/>
  <c r="O1823" i="28"/>
  <c r="O1824" i="28"/>
  <c r="O1825" i="28"/>
  <c r="O1826" i="28"/>
  <c r="O1827" i="28"/>
  <c r="O1828" i="28"/>
  <c r="O1829" i="28"/>
  <c r="O1830" i="28"/>
  <c r="O1831" i="28"/>
  <c r="O1832" i="28"/>
  <c r="O1833" i="28"/>
  <c r="O1834" i="28"/>
  <c r="O1835" i="28"/>
  <c r="O1836" i="28"/>
  <c r="O1837" i="28"/>
  <c r="O1838" i="28"/>
  <c r="O1839" i="28"/>
  <c r="O1840" i="28"/>
  <c r="O1841" i="28"/>
  <c r="O1842" i="28"/>
  <c r="O1843" i="28"/>
  <c r="O1844" i="28"/>
  <c r="O1845" i="28"/>
  <c r="O1846" i="28"/>
  <c r="O1847" i="28"/>
  <c r="O1848" i="28"/>
  <c r="O1849" i="28"/>
  <c r="O1850" i="28"/>
  <c r="O1851" i="28"/>
  <c r="O1852" i="28"/>
  <c r="O1853" i="28"/>
  <c r="O1854" i="28"/>
  <c r="O1855" i="28"/>
  <c r="O1856" i="28"/>
  <c r="O1857" i="28"/>
  <c r="O1858" i="28"/>
  <c r="O1859" i="28"/>
  <c r="O1860" i="28"/>
  <c r="O1861" i="28"/>
  <c r="O1862" i="28"/>
  <c r="O1863" i="28"/>
  <c r="O1864" i="28"/>
  <c r="O1865" i="28"/>
  <c r="O1866" i="28"/>
  <c r="O1867" i="28"/>
  <c r="O1868" i="28"/>
  <c r="O1869" i="28"/>
  <c r="O1870" i="28"/>
  <c r="O1871" i="28"/>
  <c r="O1872" i="28"/>
  <c r="O1873" i="28"/>
  <c r="O1874" i="28"/>
  <c r="O1875" i="28"/>
  <c r="O1876" i="28"/>
  <c r="O1877" i="28"/>
  <c r="O1878" i="28"/>
  <c r="O1879" i="28"/>
  <c r="O1880" i="28"/>
  <c r="O1881" i="28"/>
  <c r="O1882" i="28"/>
  <c r="O1883" i="28"/>
  <c r="O1884" i="28"/>
  <c r="O1885" i="28"/>
  <c r="O1886" i="28"/>
  <c r="O1887" i="28"/>
  <c r="O1888" i="28"/>
  <c r="O1889" i="28"/>
  <c r="O1890" i="28"/>
  <c r="O1891" i="28"/>
  <c r="O1892" i="28"/>
  <c r="O1893" i="28"/>
  <c r="O1894" i="28"/>
  <c r="O1895" i="28"/>
  <c r="O1896" i="28"/>
  <c r="O1897" i="28"/>
  <c r="O1898" i="28"/>
  <c r="O1899" i="28"/>
  <c r="O1900" i="28"/>
  <c r="O1901" i="28"/>
  <c r="O1902" i="28"/>
  <c r="O2275" i="28"/>
  <c r="O1903" i="28"/>
  <c r="O1904" i="28"/>
  <c r="O1905" i="28"/>
  <c r="O1906" i="28"/>
  <c r="O1907" i="28"/>
  <c r="O1908" i="28"/>
  <c r="O1909" i="28"/>
  <c r="O1910" i="28"/>
  <c r="O1911" i="28"/>
  <c r="O1912" i="28"/>
  <c r="O1913" i="28"/>
  <c r="O1914" i="28"/>
  <c r="O1915" i="28"/>
  <c r="O1916" i="28"/>
  <c r="O1917" i="28"/>
  <c r="O2276" i="28"/>
  <c r="O1918" i="28"/>
  <c r="O1919" i="28"/>
  <c r="O1920" i="28"/>
  <c r="O1921" i="28"/>
  <c r="O1922" i="28"/>
  <c r="O1923" i="28"/>
  <c r="O1924" i="28"/>
  <c r="O1925" i="28"/>
  <c r="O1926" i="28"/>
  <c r="O1927" i="28"/>
  <c r="O1928" i="28"/>
  <c r="O1929" i="28"/>
  <c r="O1930" i="28"/>
  <c r="O1931" i="28"/>
  <c r="O1932" i="28"/>
  <c r="O1933" i="28"/>
  <c r="O1934" i="28"/>
  <c r="O1935" i="28"/>
  <c r="O1936" i="28"/>
  <c r="O1937" i="28"/>
  <c r="O1938" i="28"/>
  <c r="O1939" i="28"/>
  <c r="O1940" i="28"/>
  <c r="O1941" i="28"/>
  <c r="O1942" i="28"/>
  <c r="O1943" i="28"/>
  <c r="O1944" i="28"/>
  <c r="O1945" i="28"/>
  <c r="O1946" i="28"/>
  <c r="O1947" i="28"/>
  <c r="O1948" i="28"/>
  <c r="O1949" i="28"/>
  <c r="O1950" i="28"/>
  <c r="O1951" i="28"/>
  <c r="O1952" i="28"/>
  <c r="O1953" i="28"/>
  <c r="O1954" i="28"/>
  <c r="O1955" i="28"/>
  <c r="O1956" i="28"/>
  <c r="O1957" i="28"/>
  <c r="O1958" i="28"/>
  <c r="O1959" i="28"/>
  <c r="O1960" i="28"/>
  <c r="O1961" i="28"/>
  <c r="O1962" i="28"/>
  <c r="O1963" i="28"/>
  <c r="O1964" i="28"/>
  <c r="O1965" i="28"/>
  <c r="O1966" i="28"/>
  <c r="O1967" i="28"/>
  <c r="O1968" i="28"/>
  <c r="O1969" i="28"/>
  <c r="O1970" i="28"/>
  <c r="O1971" i="28"/>
  <c r="O1972" i="28"/>
  <c r="O1973" i="28"/>
  <c r="O1974" i="28"/>
  <c r="O1975" i="28"/>
  <c r="O1976" i="28"/>
  <c r="O1977" i="28"/>
  <c r="O1978" i="28"/>
  <c r="O1979" i="28"/>
  <c r="O1980" i="28"/>
  <c r="O1981" i="28"/>
  <c r="O1982" i="28"/>
  <c r="O1983" i="28"/>
  <c r="O1984" i="28"/>
  <c r="O1985" i="28"/>
  <c r="O1986" i="28"/>
  <c r="O1987" i="28"/>
  <c r="O1988" i="28"/>
  <c r="O1989" i="28"/>
  <c r="O1990" i="28"/>
  <c r="O1991" i="28"/>
  <c r="O1992" i="28"/>
  <c r="O1993" i="28"/>
  <c r="O1994" i="28"/>
  <c r="O1995" i="28"/>
  <c r="O1996" i="28"/>
  <c r="O1997" i="28"/>
  <c r="O1998" i="28"/>
  <c r="O1999" i="28"/>
  <c r="O2000" i="28"/>
  <c r="O2001" i="28"/>
  <c r="O2002" i="28"/>
  <c r="O2003" i="28"/>
  <c r="O2004" i="28"/>
  <c r="O2005" i="28"/>
  <c r="O2006" i="28"/>
  <c r="O2007" i="28"/>
  <c r="O2008" i="28"/>
  <c r="O2009" i="28"/>
  <c r="O2010" i="28"/>
  <c r="O2011" i="28"/>
  <c r="O2012" i="28"/>
  <c r="O2013" i="28"/>
  <c r="O2014" i="28"/>
  <c r="O2015" i="28"/>
  <c r="O2016" i="28"/>
  <c r="O2017" i="28"/>
  <c r="O2018" i="28"/>
  <c r="O2019" i="28"/>
  <c r="O2020" i="28"/>
  <c r="O2021" i="28"/>
  <c r="O2022" i="28"/>
  <c r="O2023" i="28"/>
  <c r="O2024" i="28"/>
  <c r="O2025" i="28"/>
  <c r="O2026" i="28"/>
  <c r="O2027" i="28"/>
  <c r="O2028" i="28"/>
  <c r="O2029" i="28"/>
  <c r="O2030" i="28"/>
  <c r="O2031" i="28"/>
  <c r="O2032" i="28"/>
  <c r="O2033" i="28"/>
  <c r="O2034" i="28"/>
  <c r="O2035" i="28"/>
  <c r="O2036" i="28"/>
  <c r="O2037" i="28"/>
  <c r="O2038" i="28"/>
  <c r="O2039" i="28"/>
  <c r="O2040" i="28"/>
  <c r="O2041" i="28"/>
  <c r="O2042" i="28"/>
  <c r="O2043" i="28"/>
  <c r="O2044" i="28"/>
  <c r="O2045" i="28"/>
  <c r="O2046" i="28"/>
  <c r="O2047" i="28"/>
  <c r="O2048" i="28"/>
  <c r="O2049" i="28"/>
  <c r="O2050" i="28"/>
  <c r="O2051" i="28"/>
  <c r="O2052" i="28"/>
  <c r="O2053" i="28"/>
  <c r="O2054" i="28"/>
  <c r="O2055" i="28"/>
  <c r="O2056" i="28"/>
  <c r="O2057" i="28"/>
  <c r="O2058" i="28"/>
  <c r="O2059" i="28"/>
  <c r="O2060" i="28"/>
  <c r="O2061" i="28"/>
  <c r="O2062" i="28"/>
  <c r="O2063" i="28"/>
  <c r="O2277" i="28"/>
  <c r="O2064" i="28"/>
  <c r="O2065" i="28"/>
  <c r="O2066" i="28"/>
  <c r="O2067" i="28"/>
  <c r="O2068" i="28"/>
  <c r="O2069" i="28"/>
  <c r="O2070" i="28"/>
  <c r="O2071" i="28"/>
  <c r="O2072" i="28"/>
  <c r="O2073" i="28"/>
  <c r="O2074" i="28"/>
  <c r="O2075" i="28"/>
  <c r="O2076" i="28"/>
  <c r="O2077" i="28"/>
  <c r="O2078" i="28"/>
  <c r="O2079" i="28"/>
  <c r="O2080" i="28"/>
  <c r="O2081" i="28"/>
  <c r="O2082" i="28"/>
  <c r="O2083" i="28"/>
  <c r="O2084" i="28"/>
  <c r="O2085" i="28"/>
  <c r="O2086" i="28"/>
  <c r="O2087" i="28"/>
  <c r="O2088" i="28"/>
  <c r="O2089" i="28"/>
  <c r="O2090" i="28"/>
  <c r="O2091" i="28"/>
  <c r="O2092" i="28"/>
  <c r="O2093" i="28"/>
  <c r="O2094" i="28"/>
  <c r="O2095" i="28"/>
  <c r="O2096" i="28"/>
  <c r="O2097" i="28"/>
  <c r="O2098" i="28"/>
  <c r="O2099" i="28"/>
  <c r="O2100" i="28"/>
  <c r="O2101" i="28"/>
  <c r="O2102" i="28"/>
  <c r="O2103" i="28"/>
  <c r="O2104" i="28"/>
  <c r="O2105" i="28"/>
  <c r="O2106" i="28"/>
  <c r="O2107" i="28"/>
  <c r="O2108" i="28"/>
  <c r="O2109" i="28"/>
  <c r="O2110" i="28"/>
  <c r="O2111" i="28"/>
  <c r="O2112" i="28"/>
  <c r="O2113" i="28"/>
  <c r="O2114" i="28"/>
  <c r="O2115" i="28"/>
  <c r="O2116" i="28"/>
  <c r="O2117" i="28"/>
  <c r="O2118" i="28"/>
  <c r="O2119" i="28"/>
  <c r="O2120" i="28"/>
  <c r="O2121" i="28"/>
  <c r="O2122" i="28"/>
  <c r="O2123" i="28"/>
  <c r="O2124" i="28"/>
  <c r="O2125" i="28"/>
  <c r="O2126" i="28"/>
  <c r="O2127" i="28"/>
  <c r="O2128" i="28"/>
  <c r="O2129" i="28"/>
  <c r="O2130" i="28"/>
  <c r="O2131" i="28"/>
  <c r="O2132" i="28"/>
  <c r="O2133" i="28"/>
  <c r="O2134" i="28"/>
  <c r="O2135" i="28"/>
  <c r="O2136" i="28"/>
  <c r="O2137" i="28"/>
  <c r="O2138" i="28"/>
  <c r="O2139" i="28"/>
  <c r="O2140" i="28"/>
  <c r="O2141" i="28"/>
  <c r="O2142" i="28"/>
  <c r="O2143" i="28"/>
  <c r="O2144" i="28"/>
  <c r="O2145" i="28"/>
  <c r="O2146" i="28"/>
  <c r="O2147" i="28"/>
  <c r="O2148" i="28"/>
  <c r="O2149" i="28"/>
  <c r="O2150" i="28"/>
  <c r="O2151" i="28"/>
  <c r="O2152" i="28"/>
  <c r="O2153" i="28"/>
  <c r="O2154" i="28"/>
  <c r="O2155" i="28"/>
  <c r="O2156" i="28"/>
  <c r="O2157" i="28"/>
  <c r="O2158" i="28"/>
  <c r="O2159" i="28"/>
  <c r="O2160" i="28"/>
  <c r="O2161" i="28"/>
  <c r="O2162" i="28"/>
  <c r="O2163" i="28"/>
  <c r="O2164" i="28"/>
  <c r="O2165" i="28"/>
  <c r="O2166" i="28"/>
  <c r="O2167" i="28"/>
  <c r="O2168" i="28"/>
  <c r="O2169" i="28"/>
  <c r="O2170" i="28"/>
  <c r="O2171" i="28"/>
  <c r="O2172" i="28"/>
  <c r="O2173" i="28"/>
  <c r="O2174" i="28"/>
  <c r="O2175" i="28"/>
  <c r="O2176" i="28"/>
  <c r="O2177" i="28"/>
  <c r="O2178" i="28"/>
  <c r="O2179" i="28"/>
  <c r="O2180" i="28"/>
  <c r="O2181" i="28"/>
  <c r="O2182" i="28"/>
  <c r="O2183" i="28"/>
  <c r="O2184" i="28"/>
  <c r="O2185" i="28"/>
  <c r="O2186" i="28"/>
  <c r="O2187" i="28"/>
  <c r="O2188" i="28"/>
  <c r="O2189" i="28"/>
  <c r="O2190" i="28"/>
  <c r="O2191" i="28"/>
  <c r="O2192" i="28"/>
  <c r="O2193" i="28"/>
  <c r="O2194" i="28"/>
  <c r="O2195" i="28"/>
  <c r="O2196" i="28"/>
  <c r="O2197" i="28"/>
  <c r="O2198" i="28"/>
  <c r="O2199" i="28"/>
  <c r="O2200" i="28"/>
  <c r="O2201" i="28"/>
  <c r="O2202" i="28"/>
  <c r="O2203" i="28"/>
  <c r="O2204" i="28"/>
  <c r="O2205" i="28"/>
  <c r="O2206" i="28"/>
  <c r="O2207" i="28"/>
  <c r="O2208" i="28"/>
  <c r="O2209" i="28"/>
  <c r="O2210" i="28"/>
  <c r="O2211" i="28"/>
  <c r="O2212" i="28"/>
  <c r="O2213" i="28"/>
  <c r="O2214" i="28"/>
  <c r="O2215" i="28"/>
  <c r="O2216" i="28"/>
  <c r="O2217" i="28"/>
  <c r="O2218" i="28"/>
  <c r="O2219" i="28"/>
  <c r="O2220" i="28"/>
  <c r="O2221" i="28"/>
  <c r="O2222" i="28"/>
  <c r="O2223" i="28"/>
  <c r="O2224" i="28"/>
  <c r="O2225" i="28"/>
  <c r="O2226" i="28"/>
  <c r="O2227" i="28"/>
  <c r="O2228" i="28"/>
  <c r="O2229" i="28"/>
  <c r="O2230" i="28"/>
  <c r="O2231" i="28"/>
  <c r="O2232" i="28"/>
  <c r="O2233" i="28"/>
  <c r="O2234" i="28"/>
  <c r="O2235" i="28"/>
  <c r="O2236" i="28"/>
  <c r="O2237" i="28"/>
  <c r="O2238" i="28"/>
  <c r="O2239" i="28"/>
  <c r="O2240" i="28"/>
  <c r="O2241" i="28"/>
  <c r="O2242" i="28"/>
  <c r="O2243" i="28"/>
  <c r="O2244" i="28"/>
  <c r="O2245" i="28"/>
  <c r="O2246" i="28"/>
  <c r="O2247" i="28"/>
  <c r="O2248" i="28"/>
  <c r="O2249" i="28"/>
  <c r="O2250" i="28"/>
  <c r="O2251" i="28"/>
  <c r="O2252" i="28"/>
  <c r="O2" i="26"/>
  <c r="O3" i="26"/>
  <c r="O4" i="26"/>
  <c r="O5" i="26"/>
  <c r="O6" i="26"/>
  <c r="O7" i="26"/>
  <c r="O8" i="26"/>
  <c r="O9" i="26"/>
  <c r="O10" i="26"/>
  <c r="O11" i="26"/>
  <c r="O12" i="26"/>
  <c r="O13" i="26"/>
  <c r="O14" i="26"/>
  <c r="O15" i="26"/>
  <c r="O16" i="26"/>
  <c r="O17" i="26"/>
  <c r="O18" i="26"/>
  <c r="O19" i="26"/>
  <c r="O20" i="26"/>
  <c r="O21" i="26"/>
  <c r="O22" i="26"/>
  <c r="O23" i="26"/>
  <c r="O24" i="26"/>
  <c r="O25" i="26"/>
  <c r="O26" i="26"/>
  <c r="O27" i="26"/>
  <c r="O28" i="26"/>
  <c r="O29" i="26"/>
  <c r="O30" i="26"/>
  <c r="O31" i="26"/>
  <c r="O32" i="26"/>
  <c r="O33" i="26"/>
  <c r="O34" i="26"/>
  <c r="O35" i="26"/>
  <c r="O36" i="26"/>
  <c r="O37" i="26"/>
  <c r="O38" i="26"/>
  <c r="O39" i="26"/>
  <c r="O40" i="26"/>
  <c r="O41" i="26"/>
  <c r="O42" i="26"/>
  <c r="O43" i="26"/>
  <c r="O44" i="26"/>
  <c r="O45" i="26"/>
  <c r="O46" i="26"/>
  <c r="O47" i="26"/>
  <c r="O48" i="26"/>
  <c r="O49" i="26"/>
  <c r="O50" i="26"/>
  <c r="O51" i="26"/>
  <c r="O52" i="26"/>
  <c r="O53" i="26"/>
  <c r="O54" i="26"/>
  <c r="O55" i="26"/>
  <c r="O56" i="26"/>
  <c r="O57" i="26"/>
  <c r="O58" i="26"/>
  <c r="O59" i="26"/>
  <c r="O60" i="26"/>
  <c r="O61" i="26"/>
  <c r="O62" i="26"/>
  <c r="O63" i="26"/>
  <c r="O64" i="26"/>
  <c r="O65" i="26"/>
  <c r="O66" i="26"/>
  <c r="O67" i="26"/>
  <c r="O68" i="26"/>
  <c r="O69" i="26"/>
  <c r="O70" i="26"/>
  <c r="O71" i="26"/>
  <c r="O72" i="26"/>
  <c r="O73" i="26"/>
  <c r="O74" i="26"/>
  <c r="O75" i="26"/>
  <c r="O76" i="26"/>
  <c r="O77" i="26"/>
  <c r="O78" i="26"/>
  <c r="O79" i="26"/>
  <c r="O80" i="26"/>
  <c r="O81" i="26"/>
  <c r="O82" i="26"/>
  <c r="O83" i="26"/>
  <c r="O84" i="26"/>
  <c r="O85" i="26"/>
  <c r="O86" i="26"/>
  <c r="O87" i="26"/>
  <c r="O88" i="26"/>
  <c r="O89" i="26"/>
  <c r="O90" i="26"/>
  <c r="O91" i="26"/>
  <c r="O92" i="26"/>
  <c r="O93" i="26"/>
  <c r="O94" i="26"/>
  <c r="O95" i="26"/>
  <c r="O96" i="26"/>
  <c r="O97" i="26"/>
  <c r="O98" i="26"/>
  <c r="O99" i="26"/>
  <c r="O100" i="26"/>
  <c r="O101" i="26"/>
  <c r="O102" i="26"/>
  <c r="O103" i="26"/>
  <c r="O104" i="26"/>
  <c r="O105" i="26"/>
  <c r="O106" i="26"/>
  <c r="O107" i="26"/>
  <c r="O108" i="26"/>
  <c r="O109" i="26"/>
  <c r="O110" i="26"/>
  <c r="O111" i="26"/>
  <c r="O112" i="26"/>
  <c r="O113" i="26"/>
  <c r="O114" i="26"/>
  <c r="O115" i="26"/>
  <c r="O116" i="26"/>
  <c r="O117" i="26"/>
  <c r="O118" i="26"/>
  <c r="O119" i="26"/>
  <c r="O120" i="26"/>
  <c r="O121" i="26"/>
  <c r="O122" i="26"/>
  <c r="O123" i="26"/>
  <c r="O124" i="26"/>
  <c r="O125" i="26"/>
  <c r="O126" i="26"/>
  <c r="O127" i="26"/>
  <c r="O128" i="26"/>
  <c r="O129" i="26"/>
  <c r="O130" i="26"/>
  <c r="O131" i="26"/>
  <c r="O132" i="26"/>
  <c r="O133" i="26"/>
  <c r="O134" i="26"/>
  <c r="O135" i="26"/>
  <c r="O136" i="26"/>
  <c r="O137" i="26"/>
  <c r="O138" i="26"/>
  <c r="O139" i="26"/>
  <c r="O140" i="26"/>
  <c r="O141" i="26"/>
  <c r="O142" i="26"/>
  <c r="O143" i="26"/>
  <c r="O144" i="26"/>
  <c r="O145" i="26"/>
  <c r="O146" i="26"/>
  <c r="O147" i="26"/>
  <c r="O148" i="26"/>
  <c r="O149" i="26"/>
  <c r="O150" i="26"/>
  <c r="O151" i="26"/>
  <c r="O152" i="26"/>
  <c r="O153" i="26"/>
  <c r="O154" i="26"/>
  <c r="O155" i="26"/>
  <c r="O156" i="26"/>
  <c r="O157" i="26"/>
  <c r="O158" i="26"/>
  <c r="O159" i="26"/>
  <c r="O160" i="26"/>
  <c r="O161" i="26"/>
  <c r="O162" i="26"/>
  <c r="O163" i="26"/>
  <c r="O164" i="26"/>
  <c r="O165" i="26"/>
  <c r="O166" i="26"/>
  <c r="O167" i="26"/>
  <c r="O168" i="26"/>
  <c r="O169" i="26"/>
  <c r="O170" i="26"/>
  <c r="O171" i="26"/>
  <c r="O172" i="26"/>
  <c r="O173" i="26"/>
  <c r="O174" i="26"/>
  <c r="O175" i="26"/>
  <c r="O176" i="26"/>
  <c r="O177" i="26"/>
  <c r="O178" i="26"/>
  <c r="O179" i="26"/>
  <c r="O180" i="26"/>
  <c r="O181" i="26"/>
  <c r="O182" i="26"/>
  <c r="O183" i="26"/>
  <c r="O184" i="26"/>
  <c r="O185" i="26"/>
  <c r="O186" i="26"/>
  <c r="O187" i="26"/>
  <c r="O188" i="26"/>
  <c r="O189" i="26"/>
  <c r="O190" i="26"/>
  <c r="O191" i="26"/>
  <c r="O192" i="26"/>
  <c r="O193" i="26"/>
  <c r="O194" i="26"/>
  <c r="O195" i="26"/>
  <c r="O196" i="26"/>
  <c r="O197" i="26"/>
  <c r="O198" i="26"/>
  <c r="O199" i="26"/>
  <c r="O200" i="26"/>
  <c r="O201" i="26"/>
  <c r="O202" i="26"/>
  <c r="O203" i="26"/>
  <c r="O204" i="26"/>
  <c r="O205" i="26"/>
  <c r="O206" i="26"/>
  <c r="O207" i="26"/>
  <c r="O208" i="26"/>
  <c r="O209" i="26"/>
  <c r="O210" i="26"/>
  <c r="O211" i="26"/>
  <c r="O212" i="26"/>
  <c r="O213" i="26"/>
  <c r="O214" i="26"/>
  <c r="O215" i="26"/>
  <c r="O216" i="26"/>
  <c r="O217" i="26"/>
  <c r="O218" i="26"/>
  <c r="O219" i="26"/>
  <c r="O220" i="26"/>
  <c r="O221" i="26"/>
  <c r="O222" i="26"/>
  <c r="O223" i="26"/>
  <c r="O224" i="26"/>
  <c r="O225" i="26"/>
  <c r="O226" i="26"/>
  <c r="O227" i="26"/>
  <c r="O228" i="26"/>
  <c r="O229" i="26"/>
  <c r="O230" i="26"/>
  <c r="O231" i="26"/>
  <c r="O232" i="26"/>
  <c r="O233" i="26"/>
  <c r="O234" i="26"/>
  <c r="O235" i="26"/>
  <c r="O236" i="26"/>
  <c r="O237" i="26"/>
  <c r="O238" i="26"/>
  <c r="O239" i="26"/>
  <c r="O240" i="26"/>
  <c r="O241" i="26"/>
  <c r="O242" i="26"/>
  <c r="O243" i="26"/>
  <c r="O244" i="26"/>
  <c r="O245" i="26"/>
  <c r="O246" i="26"/>
  <c r="O247" i="26"/>
  <c r="O248" i="26"/>
  <c r="O249" i="26"/>
  <c r="O250" i="26"/>
  <c r="O251" i="26"/>
  <c r="O252" i="26"/>
  <c r="O253" i="26"/>
  <c r="O254" i="26"/>
  <c r="O255" i="26"/>
  <c r="O256" i="26"/>
  <c r="O257" i="26"/>
  <c r="O258" i="26"/>
  <c r="O259" i="26"/>
  <c r="O260" i="26"/>
  <c r="O261" i="26"/>
  <c r="O262" i="26"/>
  <c r="O263" i="26"/>
  <c r="O264" i="26"/>
  <c r="O265" i="26"/>
  <c r="O266" i="26"/>
  <c r="O267" i="26"/>
  <c r="O268" i="26"/>
  <c r="O269" i="26"/>
  <c r="O270" i="26"/>
  <c r="O271" i="26"/>
  <c r="O272" i="26"/>
  <c r="O273" i="26"/>
  <c r="O274" i="26"/>
  <c r="O275" i="26"/>
  <c r="O276" i="26"/>
  <c r="O277" i="26"/>
  <c r="O278" i="26"/>
  <c r="O279" i="26"/>
  <c r="O280" i="26"/>
  <c r="O281" i="26"/>
  <c r="O282" i="26"/>
  <c r="O283" i="26"/>
  <c r="O284" i="26"/>
  <c r="O285" i="26"/>
  <c r="O286" i="26"/>
  <c r="O287" i="26"/>
  <c r="O288" i="26"/>
  <c r="O289" i="26"/>
  <c r="O290" i="26"/>
  <c r="O291" i="26"/>
  <c r="O292" i="26"/>
  <c r="O293" i="26"/>
  <c r="O294" i="26"/>
  <c r="O295" i="26"/>
  <c r="O296" i="26"/>
  <c r="O297" i="26"/>
  <c r="O298" i="26"/>
  <c r="O299" i="26"/>
  <c r="O300" i="26"/>
  <c r="O301" i="26"/>
  <c r="O302" i="26"/>
  <c r="O303" i="26"/>
  <c r="O304" i="26"/>
  <c r="O305" i="26"/>
  <c r="O306" i="26"/>
  <c r="O307" i="26"/>
  <c r="O308" i="26"/>
  <c r="O309" i="26"/>
  <c r="O310" i="26"/>
  <c r="O311" i="26"/>
  <c r="O312" i="26"/>
  <c r="O313" i="26"/>
  <c r="O314" i="26"/>
  <c r="O315" i="26"/>
  <c r="O316" i="26"/>
  <c r="O317" i="26"/>
  <c r="O318" i="26"/>
  <c r="O319" i="26"/>
  <c r="O320" i="26"/>
  <c r="O321" i="26"/>
  <c r="O322" i="26"/>
  <c r="O323" i="26"/>
  <c r="O324" i="26"/>
  <c r="O325" i="26"/>
  <c r="O326" i="26"/>
  <c r="O327" i="26"/>
  <c r="O328" i="26"/>
  <c r="O329" i="26"/>
  <c r="O330" i="26"/>
  <c r="O331" i="26"/>
  <c r="O332" i="26"/>
  <c r="O333" i="26"/>
  <c r="O334" i="26"/>
  <c r="O335" i="26"/>
  <c r="O336" i="26"/>
  <c r="O337" i="26"/>
  <c r="O338" i="26"/>
  <c r="O339" i="26"/>
  <c r="O340" i="26"/>
  <c r="O341" i="26"/>
  <c r="O342" i="26"/>
  <c r="O343" i="26"/>
  <c r="O344" i="26"/>
  <c r="O345" i="26"/>
  <c r="O346" i="26"/>
  <c r="O347" i="26"/>
  <c r="O348" i="26"/>
  <c r="O349" i="26"/>
  <c r="O350" i="26"/>
  <c r="O351" i="26"/>
  <c r="O352" i="26"/>
  <c r="O353" i="26"/>
  <c r="O354" i="26"/>
  <c r="O355" i="26"/>
  <c r="O356" i="26"/>
  <c r="O357" i="26"/>
  <c r="O358" i="26"/>
  <c r="O359" i="26"/>
  <c r="O360" i="26"/>
  <c r="O361" i="26"/>
  <c r="O362" i="26"/>
  <c r="O363" i="26"/>
  <c r="O364" i="26"/>
  <c r="O365" i="26"/>
  <c r="O366" i="26"/>
  <c r="O367" i="26"/>
  <c r="O368" i="26"/>
  <c r="O369" i="26"/>
  <c r="O370" i="26"/>
  <c r="O371" i="26"/>
  <c r="O372" i="26"/>
  <c r="O373" i="26"/>
  <c r="O374" i="26"/>
  <c r="O375" i="26"/>
  <c r="O376" i="26"/>
  <c r="O377" i="26"/>
  <c r="O378" i="26"/>
  <c r="O379" i="26"/>
  <c r="O380" i="26"/>
  <c r="O381" i="26"/>
  <c r="O382" i="26"/>
  <c r="O383" i="26"/>
  <c r="O384" i="26"/>
  <c r="O385" i="26"/>
  <c r="O386" i="26"/>
  <c r="O387" i="26"/>
  <c r="O388" i="26"/>
  <c r="O389" i="26"/>
  <c r="O390" i="26"/>
  <c r="O391" i="26"/>
  <c r="O392" i="26"/>
  <c r="O393" i="26"/>
  <c r="O394" i="26"/>
  <c r="O395" i="26"/>
  <c r="O396" i="26"/>
  <c r="O397" i="26"/>
  <c r="O398" i="26"/>
  <c r="O399" i="26"/>
  <c r="O400" i="26"/>
  <c r="O401" i="26"/>
  <c r="O402" i="26"/>
  <c r="O403" i="26"/>
  <c r="O404" i="26"/>
  <c r="O405" i="26"/>
  <c r="O406" i="26"/>
  <c r="O407" i="26"/>
  <c r="O408" i="26"/>
  <c r="O409" i="26"/>
  <c r="O410" i="26"/>
  <c r="O411" i="26"/>
  <c r="O412" i="26"/>
  <c r="O413" i="26"/>
  <c r="O414" i="26"/>
  <c r="O415" i="26"/>
  <c r="O416" i="26"/>
  <c r="O417" i="26"/>
  <c r="O418" i="26"/>
  <c r="O419" i="26"/>
  <c r="O420" i="26"/>
  <c r="O421" i="26"/>
  <c r="O422" i="26"/>
  <c r="O423" i="26"/>
  <c r="O424" i="26"/>
  <c r="O425" i="26"/>
  <c r="O426" i="26"/>
  <c r="O427" i="26"/>
  <c r="O428" i="26"/>
  <c r="O429" i="26"/>
  <c r="O430" i="26"/>
  <c r="O431" i="26"/>
  <c r="O432" i="26"/>
  <c r="O433" i="26"/>
  <c r="O434" i="26"/>
  <c r="O435" i="26"/>
  <c r="O436" i="26"/>
  <c r="O437" i="26"/>
  <c r="O438" i="26"/>
  <c r="O439" i="26"/>
  <c r="O440" i="26"/>
  <c r="O441" i="26"/>
  <c r="O442" i="26"/>
  <c r="O443" i="26"/>
  <c r="O444" i="26"/>
  <c r="O445" i="26"/>
  <c r="O446" i="26"/>
  <c r="O447" i="26"/>
  <c r="O448" i="26"/>
  <c r="O449" i="26"/>
  <c r="O450" i="26"/>
  <c r="O451" i="26"/>
  <c r="O452" i="26"/>
  <c r="O453" i="26"/>
  <c r="O454" i="26"/>
  <c r="O455" i="26"/>
  <c r="O456" i="26"/>
  <c r="O457" i="26"/>
  <c r="O458" i="26"/>
  <c r="O459" i="26"/>
  <c r="O460" i="26"/>
  <c r="O461" i="26"/>
  <c r="O462" i="26"/>
  <c r="O463" i="26"/>
  <c r="O464" i="26"/>
  <c r="O465" i="26"/>
  <c r="O466" i="26"/>
  <c r="O467" i="26"/>
  <c r="O468" i="26"/>
  <c r="O469" i="26"/>
  <c r="O470" i="26"/>
  <c r="O471" i="26"/>
  <c r="O472" i="26"/>
  <c r="O473" i="26"/>
  <c r="O474" i="26"/>
  <c r="O475" i="26"/>
  <c r="O476" i="26"/>
  <c r="O477" i="26"/>
  <c r="O478" i="26"/>
  <c r="O479" i="26"/>
  <c r="O480" i="26"/>
  <c r="O481" i="26"/>
  <c r="O482" i="26"/>
  <c r="O483" i="26"/>
  <c r="O484" i="26"/>
  <c r="O485" i="26"/>
  <c r="O486" i="26"/>
  <c r="O487" i="26"/>
  <c r="O488" i="26"/>
  <c r="O489" i="26"/>
  <c r="O490" i="26"/>
  <c r="O491" i="26"/>
  <c r="O492" i="26"/>
  <c r="O493" i="26"/>
  <c r="O494" i="26"/>
  <c r="O495" i="26"/>
  <c r="O496" i="26"/>
  <c r="O497" i="26"/>
  <c r="O498" i="26"/>
  <c r="O499" i="26"/>
  <c r="O500" i="26"/>
  <c r="O501" i="26"/>
  <c r="O502" i="26"/>
  <c r="O503" i="26"/>
  <c r="O504" i="26"/>
  <c r="O505" i="26"/>
  <c r="O506" i="26"/>
  <c r="O507" i="26"/>
  <c r="O508" i="26"/>
  <c r="O509" i="26"/>
  <c r="O510" i="26"/>
  <c r="O511" i="26"/>
  <c r="O512" i="26"/>
  <c r="O513" i="26"/>
  <c r="O514" i="26"/>
  <c r="O515" i="26"/>
  <c r="O516" i="26"/>
  <c r="O517" i="26"/>
  <c r="O518" i="26"/>
  <c r="O519" i="26"/>
  <c r="O520" i="26"/>
  <c r="O521" i="26"/>
  <c r="O522" i="26"/>
  <c r="O523" i="26"/>
  <c r="O524" i="26"/>
  <c r="O525" i="26"/>
  <c r="O526" i="26"/>
  <c r="O527" i="26"/>
  <c r="O528" i="26"/>
  <c r="O529" i="26"/>
  <c r="O530" i="26"/>
  <c r="O531" i="26"/>
  <c r="O532" i="26"/>
  <c r="O533" i="26"/>
  <c r="O534" i="26"/>
  <c r="O535" i="26"/>
  <c r="O536" i="26"/>
  <c r="O537" i="26"/>
  <c r="O538" i="26"/>
  <c r="O539" i="26"/>
  <c r="O540" i="26"/>
  <c r="O541" i="26"/>
  <c r="O542" i="26"/>
  <c r="O543" i="26"/>
  <c r="O544" i="26"/>
  <c r="O545" i="26"/>
  <c r="O546" i="26"/>
  <c r="O547" i="26"/>
  <c r="O548" i="26"/>
  <c r="O549" i="26"/>
  <c r="O550" i="26"/>
  <c r="O551" i="26"/>
  <c r="O552" i="26"/>
  <c r="O553" i="26"/>
  <c r="O554" i="26"/>
  <c r="O555" i="26"/>
  <c r="O556" i="26"/>
  <c r="O557" i="26"/>
  <c r="O558" i="26"/>
  <c r="O559" i="26"/>
  <c r="O560" i="26"/>
  <c r="O561" i="26"/>
  <c r="O562" i="26"/>
  <c r="O563" i="26"/>
  <c r="O564" i="26"/>
  <c r="O565" i="26"/>
  <c r="O566" i="26"/>
  <c r="O567" i="26"/>
  <c r="O568" i="26"/>
  <c r="O569" i="26"/>
  <c r="O570" i="26"/>
  <c r="O571" i="26"/>
  <c r="O572" i="26"/>
  <c r="O573" i="26"/>
  <c r="O574" i="26"/>
  <c r="O575" i="26"/>
  <c r="O576" i="26"/>
  <c r="O577" i="26"/>
  <c r="O578" i="26"/>
  <c r="O579" i="26"/>
  <c r="O580" i="26"/>
  <c r="O581" i="26"/>
  <c r="O582" i="26"/>
  <c r="O583" i="26"/>
  <c r="O584" i="26"/>
  <c r="O585" i="26"/>
  <c r="O586" i="26"/>
  <c r="O587" i="26"/>
  <c r="O588" i="26"/>
  <c r="O589" i="26"/>
  <c r="O590" i="26"/>
  <c r="O591" i="26"/>
  <c r="O592" i="26"/>
  <c r="O593" i="26"/>
  <c r="O594" i="26"/>
  <c r="O595" i="26"/>
  <c r="O596" i="26"/>
  <c r="O597" i="26"/>
  <c r="O598" i="26"/>
  <c r="O599" i="26"/>
  <c r="O600" i="26"/>
  <c r="O601" i="26"/>
  <c r="O602" i="26"/>
  <c r="O603" i="26"/>
  <c r="O604" i="26"/>
  <c r="O605" i="26"/>
  <c r="O606" i="26"/>
  <c r="O607" i="26"/>
  <c r="O608" i="26"/>
  <c r="O609" i="26"/>
  <c r="O610" i="26"/>
  <c r="O611" i="26"/>
  <c r="O612" i="26"/>
  <c r="O613" i="26"/>
  <c r="O614" i="26"/>
  <c r="O615" i="26"/>
  <c r="O616" i="26"/>
  <c r="O617" i="26"/>
  <c r="O618" i="26"/>
  <c r="O619" i="26"/>
  <c r="O620" i="26"/>
  <c r="O621" i="26"/>
  <c r="O622" i="26"/>
  <c r="O623" i="26"/>
  <c r="O624" i="26"/>
  <c r="O625" i="26"/>
  <c r="O626" i="26"/>
  <c r="O627" i="26"/>
  <c r="O628" i="26"/>
  <c r="O629" i="26"/>
  <c r="O630" i="26"/>
  <c r="O631" i="26"/>
  <c r="O632" i="26"/>
  <c r="O633" i="26"/>
  <c r="O634" i="26"/>
  <c r="O635" i="26"/>
  <c r="O636" i="26"/>
  <c r="O637" i="26"/>
  <c r="O638" i="26"/>
  <c r="O639" i="26"/>
  <c r="O640" i="26"/>
  <c r="O641" i="26"/>
  <c r="O642" i="26"/>
  <c r="O643" i="26"/>
  <c r="O644" i="26"/>
  <c r="O645" i="26"/>
  <c r="O646" i="26"/>
  <c r="O647" i="26"/>
  <c r="O648" i="26"/>
  <c r="O649" i="26"/>
  <c r="O650" i="26"/>
  <c r="O651" i="26"/>
  <c r="O652" i="26"/>
  <c r="O653" i="26"/>
  <c r="O654" i="26"/>
  <c r="O655" i="26"/>
  <c r="O656" i="26"/>
  <c r="O657" i="26"/>
  <c r="O658" i="26"/>
  <c r="O659" i="26"/>
  <c r="O660" i="26"/>
  <c r="O661" i="26"/>
  <c r="O662" i="26"/>
  <c r="O663" i="26"/>
  <c r="O664" i="26"/>
  <c r="O665" i="26"/>
  <c r="O666" i="26"/>
  <c r="O667" i="26"/>
  <c r="O668" i="26"/>
  <c r="O669" i="26"/>
  <c r="O670" i="26"/>
  <c r="O671" i="26"/>
  <c r="O672" i="26"/>
  <c r="O673" i="26"/>
  <c r="O674" i="26"/>
  <c r="O675" i="26"/>
  <c r="O676" i="26"/>
  <c r="O677" i="26"/>
  <c r="O678" i="26"/>
  <c r="O679" i="26"/>
  <c r="O680" i="26"/>
  <c r="O681" i="26"/>
  <c r="O682" i="26"/>
  <c r="O683" i="26"/>
  <c r="O684" i="26"/>
  <c r="O685" i="26"/>
  <c r="O686" i="26"/>
  <c r="O687" i="26"/>
  <c r="O688" i="26"/>
  <c r="O689" i="26"/>
  <c r="O690" i="26"/>
  <c r="O691" i="26"/>
  <c r="O692" i="26"/>
  <c r="O693" i="26"/>
  <c r="O694" i="26"/>
  <c r="O695" i="26"/>
  <c r="O696" i="26"/>
  <c r="O697" i="26"/>
  <c r="O698" i="26"/>
  <c r="O699" i="26"/>
  <c r="O700" i="26"/>
  <c r="O701" i="26"/>
  <c r="O702" i="26"/>
  <c r="O703" i="26"/>
  <c r="O704" i="26"/>
  <c r="O705" i="26"/>
  <c r="O706" i="26"/>
  <c r="O707" i="26"/>
  <c r="O708" i="26"/>
  <c r="O709" i="26"/>
  <c r="O710" i="26"/>
  <c r="O711" i="26"/>
  <c r="O712" i="26"/>
  <c r="O713" i="26"/>
  <c r="O714" i="26"/>
  <c r="O715" i="26"/>
  <c r="O716" i="26"/>
  <c r="O717" i="26"/>
  <c r="O718" i="26"/>
  <c r="O719" i="26"/>
  <c r="O720" i="26"/>
  <c r="O721" i="26"/>
  <c r="O722" i="26"/>
  <c r="O723" i="26"/>
  <c r="O724" i="26"/>
  <c r="O725" i="26"/>
  <c r="O726" i="26"/>
  <c r="O727" i="26"/>
  <c r="O728" i="26"/>
  <c r="O729" i="26"/>
  <c r="O730" i="26"/>
  <c r="O731" i="26"/>
  <c r="O732" i="26"/>
  <c r="O733" i="26"/>
  <c r="O734" i="26"/>
  <c r="O735" i="26"/>
  <c r="O736" i="26"/>
  <c r="O737" i="26"/>
  <c r="O738" i="26"/>
  <c r="O739" i="26"/>
  <c r="O740" i="26"/>
  <c r="O741" i="26"/>
  <c r="O742" i="26"/>
  <c r="O743" i="26"/>
  <c r="O744" i="26"/>
  <c r="O745" i="26"/>
  <c r="O746" i="26"/>
  <c r="O747" i="26"/>
  <c r="O748" i="26"/>
  <c r="O749" i="26"/>
  <c r="O750" i="26"/>
  <c r="O751" i="26"/>
  <c r="O752" i="26"/>
  <c r="O753" i="26"/>
  <c r="O754" i="26"/>
  <c r="O755" i="26"/>
  <c r="O756" i="26"/>
  <c r="O757" i="26"/>
  <c r="O758" i="26"/>
  <c r="O759" i="26"/>
  <c r="O760" i="26"/>
  <c r="O761" i="26"/>
  <c r="O762" i="26"/>
  <c r="O763" i="26"/>
  <c r="O764" i="26"/>
  <c r="O765" i="26"/>
  <c r="O766" i="26"/>
  <c r="O767" i="26"/>
  <c r="O768" i="26"/>
  <c r="O769" i="26"/>
  <c r="O770" i="26"/>
  <c r="O771" i="26"/>
  <c r="O772" i="26"/>
  <c r="O773" i="26"/>
  <c r="O774" i="26"/>
  <c r="O775" i="26"/>
  <c r="O776" i="26"/>
  <c r="O777" i="26"/>
  <c r="O778" i="26"/>
  <c r="O779" i="26"/>
  <c r="O780" i="26"/>
  <c r="O781" i="26"/>
  <c r="O782" i="26"/>
  <c r="O783" i="26"/>
  <c r="O784" i="26"/>
  <c r="O785" i="26"/>
  <c r="O786" i="26"/>
  <c r="O787" i="26"/>
  <c r="O788" i="26"/>
  <c r="O789" i="26"/>
  <c r="O790" i="26"/>
  <c r="O791" i="26"/>
  <c r="O792" i="26"/>
  <c r="O793" i="26"/>
  <c r="O794" i="26"/>
  <c r="O795" i="26"/>
  <c r="O796" i="26"/>
  <c r="O797" i="26"/>
  <c r="O798" i="26"/>
  <c r="O799" i="26"/>
  <c r="O800" i="26"/>
  <c r="O801" i="26"/>
  <c r="O802" i="26"/>
  <c r="O803" i="26"/>
  <c r="O804" i="26"/>
  <c r="O805" i="26"/>
  <c r="O806" i="26"/>
  <c r="O807" i="26"/>
  <c r="O808" i="26"/>
  <c r="O809" i="26"/>
  <c r="O810" i="26"/>
  <c r="O811" i="26"/>
  <c r="O812" i="26"/>
  <c r="O813" i="26"/>
  <c r="O814" i="26"/>
  <c r="O815" i="26"/>
  <c r="O816" i="26"/>
  <c r="O817" i="26"/>
  <c r="O2253" i="26"/>
  <c r="O818" i="26"/>
  <c r="O819" i="26"/>
  <c r="O820" i="26"/>
  <c r="O821" i="26"/>
  <c r="O822" i="26"/>
  <c r="O823" i="26"/>
  <c r="O824" i="26"/>
  <c r="O825" i="26"/>
  <c r="O826" i="26"/>
  <c r="O827" i="26"/>
  <c r="O828" i="26"/>
  <c r="O829" i="26"/>
  <c r="O830" i="26"/>
  <c r="O831" i="26"/>
  <c r="O832" i="26"/>
  <c r="O833" i="26"/>
  <c r="O834" i="26"/>
  <c r="O835" i="26"/>
  <c r="O836" i="26"/>
  <c r="O837" i="26"/>
  <c r="O838" i="26"/>
  <c r="O839" i="26"/>
  <c r="O840" i="26"/>
  <c r="O841" i="26"/>
  <c r="O842" i="26"/>
  <c r="O843" i="26"/>
  <c r="O844" i="26"/>
  <c r="O845" i="26"/>
  <c r="O846" i="26"/>
  <c r="O847" i="26"/>
  <c r="O848" i="26"/>
  <c r="O849" i="26"/>
  <c r="O850" i="26"/>
  <c r="O851" i="26"/>
  <c r="O852" i="26"/>
  <c r="O853" i="26"/>
  <c r="O854" i="26"/>
  <c r="O855" i="26"/>
  <c r="O856" i="26"/>
  <c r="O857" i="26"/>
  <c r="O858" i="26"/>
  <c r="O859" i="26"/>
  <c r="O860" i="26"/>
  <c r="O861" i="26"/>
  <c r="O862" i="26"/>
  <c r="O863" i="26"/>
  <c r="O864" i="26"/>
  <c r="O865" i="26"/>
  <c r="O866" i="26"/>
  <c r="O867" i="26"/>
  <c r="O868" i="26"/>
  <c r="O869" i="26"/>
  <c r="O870" i="26"/>
  <c r="O871" i="26"/>
  <c r="O872" i="26"/>
  <c r="O873" i="26"/>
  <c r="O874" i="26"/>
  <c r="O875" i="26"/>
  <c r="O876" i="26"/>
  <c r="O877" i="26"/>
  <c r="O878" i="26"/>
  <c r="O879" i="26"/>
  <c r="O880" i="26"/>
  <c r="O881" i="26"/>
  <c r="O882" i="26"/>
  <c r="O883" i="26"/>
  <c r="O884" i="26"/>
  <c r="O885" i="26"/>
  <c r="O886" i="26"/>
  <c r="O887" i="26"/>
  <c r="O888" i="26"/>
  <c r="O889" i="26"/>
  <c r="O890" i="26"/>
  <c r="O891" i="26"/>
  <c r="O892" i="26"/>
  <c r="O893" i="26"/>
  <c r="O894" i="26"/>
  <c r="O895" i="26"/>
  <c r="O896" i="26"/>
  <c r="O897" i="26"/>
  <c r="O898" i="26"/>
  <c r="O899" i="26"/>
  <c r="O900" i="26"/>
  <c r="O901" i="26"/>
  <c r="O902" i="26"/>
  <c r="O903" i="26"/>
  <c r="O904" i="26"/>
  <c r="O905" i="26"/>
  <c r="O906" i="26"/>
  <c r="O907" i="26"/>
  <c r="O908" i="26"/>
  <c r="O909" i="26"/>
  <c r="O910" i="26"/>
  <c r="O911" i="26"/>
  <c r="O912" i="26"/>
  <c r="O913" i="26"/>
  <c r="O914" i="26"/>
  <c r="O915" i="26"/>
  <c r="O916" i="26"/>
  <c r="O917" i="26"/>
  <c r="O918" i="26"/>
  <c r="O919" i="26"/>
  <c r="O920" i="26"/>
  <c r="O921" i="26"/>
  <c r="O922" i="26"/>
  <c r="O923" i="26"/>
  <c r="O924" i="26"/>
  <c r="O925" i="26"/>
  <c r="O926" i="26"/>
  <c r="O927" i="26"/>
  <c r="O928" i="26"/>
  <c r="O929" i="26"/>
  <c r="O930" i="26"/>
  <c r="O931" i="26"/>
  <c r="O932" i="26"/>
  <c r="O933" i="26"/>
  <c r="O934" i="26"/>
  <c r="O935" i="26"/>
  <c r="O936" i="26"/>
  <c r="O937" i="26"/>
  <c r="O938" i="26"/>
  <c r="O939" i="26"/>
  <c r="O940" i="26"/>
  <c r="O941" i="26"/>
  <c r="O942" i="26"/>
  <c r="O943" i="26"/>
  <c r="O944" i="26"/>
  <c r="O945" i="26"/>
  <c r="O946" i="26"/>
  <c r="O947" i="26"/>
  <c r="O2258" i="26"/>
  <c r="O948" i="26"/>
  <c r="O949" i="26"/>
  <c r="O950" i="26"/>
  <c r="O951" i="26"/>
  <c r="O952" i="26"/>
  <c r="O953" i="26"/>
  <c r="O954" i="26"/>
  <c r="O955" i="26"/>
  <c r="O956" i="26"/>
  <c r="O957" i="26"/>
  <c r="O958" i="26"/>
  <c r="O959" i="26"/>
  <c r="O960" i="26"/>
  <c r="O961" i="26"/>
  <c r="O962" i="26"/>
  <c r="O963" i="26"/>
  <c r="O964" i="26"/>
  <c r="O965" i="26"/>
  <c r="O966" i="26"/>
  <c r="O967" i="26"/>
  <c r="O968" i="26"/>
  <c r="O969" i="26"/>
  <c r="O970" i="26"/>
  <c r="O971" i="26"/>
  <c r="O972" i="26"/>
  <c r="O973" i="26"/>
  <c r="O974" i="26"/>
  <c r="O975" i="26"/>
  <c r="O976" i="26"/>
  <c r="O977" i="26"/>
  <c r="O978" i="26"/>
  <c r="O979" i="26"/>
  <c r="O980" i="26"/>
  <c r="O981" i="26"/>
  <c r="O982" i="26"/>
  <c r="O983" i="26"/>
  <c r="O984" i="26"/>
  <c r="O985" i="26"/>
  <c r="O986" i="26"/>
  <c r="O987" i="26"/>
  <c r="O988" i="26"/>
  <c r="O989" i="26"/>
  <c r="O2254" i="26"/>
  <c r="O990" i="26"/>
  <c r="O991" i="26"/>
  <c r="O992" i="26"/>
  <c r="O993" i="26"/>
  <c r="O994" i="26"/>
  <c r="O995" i="26"/>
  <c r="O996" i="26"/>
  <c r="O997" i="26"/>
  <c r="O998" i="26"/>
  <c r="O999" i="26"/>
  <c r="O1000" i="26"/>
  <c r="O1001" i="26"/>
  <c r="O1002" i="26"/>
  <c r="O1003" i="26"/>
  <c r="O1004" i="26"/>
  <c r="O1005" i="26"/>
  <c r="O1006" i="26"/>
  <c r="O1007" i="26"/>
  <c r="O1008" i="26"/>
  <c r="O1009" i="26"/>
  <c r="O1010" i="26"/>
  <c r="O1011" i="26"/>
  <c r="O1012" i="26"/>
  <c r="O1013" i="26"/>
  <c r="O1014" i="26"/>
  <c r="O1015" i="26"/>
  <c r="O1016" i="26"/>
  <c r="O1017" i="26"/>
  <c r="O1018" i="26"/>
  <c r="O1019" i="26"/>
  <c r="O1020" i="26"/>
  <c r="O1021" i="26"/>
  <c r="O1022" i="26"/>
  <c r="O1023" i="26"/>
  <c r="O1024" i="26"/>
  <c r="O1025" i="26"/>
  <c r="O1026" i="26"/>
  <c r="O1027" i="26"/>
  <c r="O1028" i="26"/>
  <c r="O1029" i="26"/>
  <c r="O1030" i="26"/>
  <c r="O1031" i="26"/>
  <c r="O1032" i="26"/>
  <c r="O1033" i="26"/>
  <c r="O1034" i="26"/>
  <c r="O1035" i="26"/>
  <c r="O1036" i="26"/>
  <c r="O1037" i="26"/>
  <c r="O1038" i="26"/>
  <c r="O1039" i="26"/>
  <c r="O1040" i="26"/>
  <c r="O1041" i="26"/>
  <c r="O1042" i="26"/>
  <c r="O1043" i="26"/>
  <c r="O1044" i="26"/>
  <c r="O1045" i="26"/>
  <c r="O1046" i="26"/>
  <c r="O1047" i="26"/>
  <c r="O1048" i="26"/>
  <c r="O1049" i="26"/>
  <c r="O1050" i="26"/>
  <c r="O1051" i="26"/>
  <c r="O1052" i="26"/>
  <c r="O1053" i="26"/>
  <c r="O1054" i="26"/>
  <c r="O1055" i="26"/>
  <c r="O1056" i="26"/>
  <c r="O1057" i="26"/>
  <c r="O1058" i="26"/>
  <c r="O1059" i="26"/>
  <c r="O1060" i="26"/>
  <c r="O1061" i="26"/>
  <c r="O1062" i="26"/>
  <c r="O1063" i="26"/>
  <c r="O1064" i="26"/>
  <c r="O1065" i="26"/>
  <c r="O1066" i="26"/>
  <c r="O1067" i="26"/>
  <c r="O1068" i="26"/>
  <c r="O1069" i="26"/>
  <c r="O1070" i="26"/>
  <c r="O1071" i="26"/>
  <c r="O1072" i="26"/>
  <c r="O1073" i="26"/>
  <c r="O1074" i="26"/>
  <c r="O1075" i="26"/>
  <c r="O1076" i="26"/>
  <c r="O1077" i="26"/>
  <c r="O1078" i="26"/>
  <c r="O1079" i="26"/>
  <c r="O1080" i="26"/>
  <c r="O1081" i="26"/>
  <c r="O1082" i="26"/>
  <c r="O1083" i="26"/>
  <c r="O1084" i="26"/>
  <c r="O1085" i="26"/>
  <c r="O1086" i="26"/>
  <c r="O1087" i="26"/>
  <c r="O1088" i="26"/>
  <c r="O1089" i="26"/>
  <c r="O1090" i="26"/>
  <c r="O1091" i="26"/>
  <c r="O1092" i="26"/>
  <c r="O1093" i="26"/>
  <c r="O1094" i="26"/>
  <c r="O1095" i="26"/>
  <c r="O1096" i="26"/>
  <c r="O1097" i="26"/>
  <c r="O1098" i="26"/>
  <c r="O1099" i="26"/>
  <c r="O1100" i="26"/>
  <c r="O1101" i="26"/>
  <c r="O1102" i="26"/>
  <c r="O1103" i="26"/>
  <c r="O1104" i="26"/>
  <c r="O1105" i="26"/>
  <c r="O1106" i="26"/>
  <c r="O1107" i="26"/>
  <c r="O1108" i="26"/>
  <c r="O1109" i="26"/>
  <c r="O1110" i="26"/>
  <c r="O1111" i="26"/>
  <c r="O1112" i="26"/>
  <c r="O1113" i="26"/>
  <c r="O1114" i="26"/>
  <c r="O1115" i="26"/>
  <c r="O1116" i="26"/>
  <c r="O1117" i="26"/>
  <c r="O1118" i="26"/>
  <c r="O1119" i="26"/>
  <c r="O1120" i="26"/>
  <c r="O1121" i="26"/>
  <c r="O1122" i="26"/>
  <c r="O1123" i="26"/>
  <c r="O1124" i="26"/>
  <c r="O1125" i="26"/>
  <c r="O1126" i="26"/>
  <c r="O1127" i="26"/>
  <c r="O1128" i="26"/>
  <c r="O1129" i="26"/>
  <c r="O1130" i="26"/>
  <c r="O1131" i="26"/>
  <c r="O1132" i="26"/>
  <c r="O1133" i="26"/>
  <c r="O1134" i="26"/>
  <c r="O1135" i="26"/>
  <c r="O1136" i="26"/>
  <c r="O1137" i="26"/>
  <c r="O1138" i="26"/>
  <c r="O1139" i="26"/>
  <c r="O1140" i="26"/>
  <c r="O1141" i="26"/>
  <c r="O1142" i="26"/>
  <c r="O1143" i="26"/>
  <c r="O1144" i="26"/>
  <c r="O1145" i="26"/>
  <c r="O1146" i="26"/>
  <c r="O1147" i="26"/>
  <c r="O1148" i="26"/>
  <c r="O1149" i="26"/>
  <c r="O1150" i="26"/>
  <c r="O1151" i="26"/>
  <c r="O1152" i="26"/>
  <c r="O1153" i="26"/>
  <c r="O1154" i="26"/>
  <c r="O1155" i="26"/>
  <c r="O1156" i="26"/>
  <c r="O1157" i="26"/>
  <c r="O1158" i="26"/>
  <c r="O1159" i="26"/>
  <c r="O1160" i="26"/>
  <c r="O1161" i="26"/>
  <c r="O1162" i="26"/>
  <c r="O1163" i="26"/>
  <c r="O1164" i="26"/>
  <c r="O1165" i="26"/>
  <c r="O1166" i="26"/>
  <c r="O1167" i="26"/>
  <c r="O1168" i="26"/>
  <c r="O1169" i="26"/>
  <c r="O1170" i="26"/>
  <c r="O1171" i="26"/>
  <c r="O1172" i="26"/>
  <c r="O1173" i="26"/>
  <c r="O1174" i="26"/>
  <c r="O1175" i="26"/>
  <c r="O1176" i="26"/>
  <c r="O1177" i="26"/>
  <c r="O1178" i="26"/>
  <c r="O1179" i="26"/>
  <c r="O1180" i="26"/>
  <c r="O1181" i="26"/>
  <c r="O1182" i="26"/>
  <c r="O1183" i="26"/>
  <c r="O1184" i="26"/>
  <c r="O1185" i="26"/>
  <c r="O1186" i="26"/>
  <c r="O1187" i="26"/>
  <c r="O1188" i="26"/>
  <c r="O1189" i="26"/>
  <c r="O1190" i="26"/>
  <c r="O1191" i="26"/>
  <c r="O1192" i="26"/>
  <c r="O1193" i="26"/>
  <c r="O1194" i="26"/>
  <c r="O1195" i="26"/>
  <c r="O1196" i="26"/>
  <c r="O1197" i="26"/>
  <c r="O1198" i="26"/>
  <c r="O1199" i="26"/>
  <c r="O1200" i="26"/>
  <c r="O1201" i="26"/>
  <c r="O1202" i="26"/>
  <c r="O1203" i="26"/>
  <c r="O1204" i="26"/>
  <c r="O1205" i="26"/>
  <c r="O1206" i="26"/>
  <c r="O1207" i="26"/>
  <c r="O1208" i="26"/>
  <c r="O1209" i="26"/>
  <c r="O1210" i="26"/>
  <c r="O1211" i="26"/>
  <c r="O1212" i="26"/>
  <c r="O1213" i="26"/>
  <c r="O1214" i="26"/>
  <c r="O1215" i="26"/>
  <c r="O1216" i="26"/>
  <c r="O1217" i="26"/>
  <c r="O1218" i="26"/>
  <c r="O1219" i="26"/>
  <c r="O1220" i="26"/>
  <c r="O1221" i="26"/>
  <c r="O1222" i="26"/>
  <c r="O1223" i="26"/>
  <c r="O1224" i="26"/>
  <c r="O1225" i="26"/>
  <c r="O1226" i="26"/>
  <c r="O1227" i="26"/>
  <c r="O1228" i="26"/>
  <c r="O1229" i="26"/>
  <c r="O1230" i="26"/>
  <c r="O1231" i="26"/>
  <c r="O1232" i="26"/>
  <c r="O1233" i="26"/>
  <c r="O1234" i="26"/>
  <c r="O1235" i="26"/>
  <c r="O1236" i="26"/>
  <c r="O1237" i="26"/>
  <c r="O1238" i="26"/>
  <c r="O1239" i="26"/>
  <c r="O1240" i="26"/>
  <c r="O1241" i="26"/>
  <c r="O1242" i="26"/>
  <c r="O1243" i="26"/>
  <c r="O1244" i="26"/>
  <c r="O1245" i="26"/>
  <c r="O1246" i="26"/>
  <c r="O1247" i="26"/>
  <c r="O1248" i="26"/>
  <c r="O1249" i="26"/>
  <c r="O1250" i="26"/>
  <c r="O1251" i="26"/>
  <c r="O1252" i="26"/>
  <c r="O1253" i="26"/>
  <c r="O1254" i="26"/>
  <c r="O1255" i="26"/>
  <c r="O1256" i="26"/>
  <c r="O1257" i="26"/>
  <c r="O1258" i="26"/>
  <c r="O1259" i="26"/>
  <c r="O1260" i="26"/>
  <c r="O1261" i="26"/>
  <c r="O1262" i="26"/>
  <c r="O1263" i="26"/>
  <c r="O1264" i="26"/>
  <c r="O1265" i="26"/>
  <c r="O1266" i="26"/>
  <c r="O1267" i="26"/>
  <c r="O1268" i="26"/>
  <c r="O1269" i="26"/>
  <c r="O1270" i="26"/>
  <c r="O1271" i="26"/>
  <c r="O1272" i="26"/>
  <c r="O1273" i="26"/>
  <c r="O1274" i="26"/>
  <c r="O1275" i="26"/>
  <c r="O1276" i="26"/>
  <c r="O1277" i="26"/>
  <c r="O1278" i="26"/>
  <c r="O1279" i="26"/>
  <c r="O1280" i="26"/>
  <c r="O1281" i="26"/>
  <c r="O1282" i="26"/>
  <c r="O1283" i="26"/>
  <c r="O1284" i="26"/>
  <c r="O1285" i="26"/>
  <c r="O1286" i="26"/>
  <c r="O1287" i="26"/>
  <c r="O1288" i="26"/>
  <c r="O1289" i="26"/>
  <c r="O1290" i="26"/>
  <c r="O1291" i="26"/>
  <c r="O1292" i="26"/>
  <c r="O1293" i="26"/>
  <c r="O1294" i="26"/>
  <c r="O1295" i="26"/>
  <c r="O1296" i="26"/>
  <c r="O1297" i="26"/>
  <c r="O1298" i="26"/>
  <c r="O1299" i="26"/>
  <c r="O1300" i="26"/>
  <c r="O1301" i="26"/>
  <c r="O1302" i="26"/>
  <c r="O1303" i="26"/>
  <c r="O1304" i="26"/>
  <c r="O1305" i="26"/>
  <c r="O1306" i="26"/>
  <c r="O1307" i="26"/>
  <c r="O1308" i="26"/>
  <c r="O1309" i="26"/>
  <c r="O1310" i="26"/>
  <c r="O1311" i="26"/>
  <c r="O1312" i="26"/>
  <c r="O1313" i="26"/>
  <c r="O1314" i="26"/>
  <c r="O1315" i="26"/>
  <c r="O1316" i="26"/>
  <c r="O1317" i="26"/>
  <c r="O1318" i="26"/>
  <c r="O1319" i="26"/>
  <c r="O1320" i="26"/>
  <c r="O1321" i="26"/>
  <c r="O1322" i="26"/>
  <c r="O1323" i="26"/>
  <c r="O1324" i="26"/>
  <c r="O1325" i="26"/>
  <c r="O1326" i="26"/>
  <c r="O1327" i="26"/>
  <c r="O1328" i="26"/>
  <c r="O1329" i="26"/>
  <c r="O1330" i="26"/>
  <c r="O1331" i="26"/>
  <c r="O1332" i="26"/>
  <c r="O1333" i="26"/>
  <c r="O1334" i="26"/>
  <c r="O1335" i="26"/>
  <c r="O1336" i="26"/>
  <c r="O1337" i="26"/>
  <c r="O1338" i="26"/>
  <c r="O1339" i="26"/>
  <c r="O1340" i="26"/>
  <c r="O1341" i="26"/>
  <c r="O1342" i="26"/>
  <c r="O1343" i="26"/>
  <c r="O1344" i="26"/>
  <c r="O1345" i="26"/>
  <c r="O1346" i="26"/>
  <c r="O1347" i="26"/>
  <c r="O1348" i="26"/>
  <c r="O1349" i="26"/>
  <c r="O1350" i="26"/>
  <c r="O1351" i="26"/>
  <c r="O1352" i="26"/>
  <c r="O1353" i="26"/>
  <c r="O1354" i="26"/>
  <c r="O1355" i="26"/>
  <c r="O1356" i="26"/>
  <c r="O1357" i="26"/>
  <c r="O1358" i="26"/>
  <c r="O1359" i="26"/>
  <c r="O1360" i="26"/>
  <c r="O1361" i="26"/>
  <c r="O1362" i="26"/>
  <c r="O1363" i="26"/>
  <c r="O1364" i="26"/>
  <c r="O1365" i="26"/>
  <c r="O1366" i="26"/>
  <c r="O1367" i="26"/>
  <c r="O1368" i="26"/>
  <c r="O1369" i="26"/>
  <c r="O1370" i="26"/>
  <c r="O1371" i="26"/>
  <c r="O1372" i="26"/>
  <c r="O1373" i="26"/>
  <c r="O1374" i="26"/>
  <c r="O1375" i="26"/>
  <c r="O1376" i="26"/>
  <c r="O1377" i="26"/>
  <c r="O1378" i="26"/>
  <c r="O1379" i="26"/>
  <c r="O1380" i="26"/>
  <c r="O1381" i="26"/>
  <c r="O1382" i="26"/>
  <c r="O1383" i="26"/>
  <c r="O1384" i="26"/>
  <c r="O1385" i="26"/>
  <c r="O1386" i="26"/>
  <c r="O1387" i="26"/>
  <c r="O1388" i="26"/>
  <c r="O1389" i="26"/>
  <c r="O1390" i="26"/>
  <c r="O1391" i="26"/>
  <c r="O1392" i="26"/>
  <c r="O1393" i="26"/>
  <c r="O1394" i="26"/>
  <c r="O1395" i="26"/>
  <c r="O1396" i="26"/>
  <c r="O1397" i="26"/>
  <c r="O1398" i="26"/>
  <c r="O1399" i="26"/>
  <c r="O1400" i="26"/>
  <c r="O1401" i="26"/>
  <c r="O1402" i="26"/>
  <c r="O1403" i="26"/>
  <c r="O1404" i="26"/>
  <c r="O1405" i="26"/>
  <c r="O1406" i="26"/>
  <c r="O1407" i="26"/>
  <c r="O1408" i="26"/>
  <c r="O1409" i="26"/>
  <c r="O1410" i="26"/>
  <c r="O1411" i="26"/>
  <c r="O1412" i="26"/>
  <c r="O1413" i="26"/>
  <c r="O1414" i="26"/>
  <c r="O1415" i="26"/>
  <c r="O1416" i="26"/>
  <c r="O1417" i="26"/>
  <c r="O1418" i="26"/>
  <c r="O1419" i="26"/>
  <c r="O1420" i="26"/>
  <c r="O1421" i="26"/>
  <c r="O1422" i="26"/>
  <c r="O1423" i="26"/>
  <c r="O1424" i="26"/>
  <c r="O1425" i="26"/>
  <c r="O1426" i="26"/>
  <c r="O1427" i="26"/>
  <c r="O1428" i="26"/>
  <c r="O1429" i="26"/>
  <c r="O1430" i="26"/>
  <c r="O1431" i="26"/>
  <c r="O1432" i="26"/>
  <c r="O1433" i="26"/>
  <c r="O1434" i="26"/>
  <c r="O1435" i="26"/>
  <c r="O1436" i="26"/>
  <c r="O1437" i="26"/>
  <c r="O1438" i="26"/>
  <c r="O1439" i="26"/>
  <c r="O1440" i="26"/>
  <c r="O1441" i="26"/>
  <c r="O2255" i="26"/>
  <c r="O2259" i="26"/>
  <c r="O1442" i="26"/>
  <c r="O1443" i="26"/>
  <c r="O1444" i="26"/>
  <c r="O1445" i="26"/>
  <c r="O1446" i="26"/>
  <c r="O1447" i="26"/>
  <c r="O1448" i="26"/>
  <c r="O1449" i="26"/>
  <c r="O1450" i="26"/>
  <c r="O1451" i="26"/>
  <c r="O1452" i="26"/>
  <c r="O1453" i="26"/>
  <c r="O1454" i="26"/>
  <c r="O1455" i="26"/>
  <c r="O2260" i="26"/>
  <c r="O1456" i="26"/>
  <c r="O1457" i="26"/>
  <c r="O1458" i="26"/>
  <c r="O1459" i="26"/>
  <c r="O1460" i="26"/>
  <c r="O1461" i="26"/>
  <c r="O1462" i="26"/>
  <c r="O1463" i="26"/>
  <c r="O1464" i="26"/>
  <c r="O1465" i="26"/>
  <c r="O1466" i="26"/>
  <c r="O1467" i="26"/>
  <c r="O1468" i="26"/>
  <c r="O1469" i="26"/>
  <c r="O1470" i="26"/>
  <c r="O1471" i="26"/>
  <c r="O1472" i="26"/>
  <c r="O1473" i="26"/>
  <c r="O1474" i="26"/>
  <c r="O1475" i="26"/>
  <c r="O1476" i="26"/>
  <c r="O1477" i="26"/>
  <c r="O1478" i="26"/>
  <c r="O1479" i="26"/>
  <c r="O1480" i="26"/>
  <c r="O1481" i="26"/>
  <c r="O1482" i="26"/>
  <c r="O1483" i="26"/>
  <c r="O1484" i="26"/>
  <c r="O1485" i="26"/>
  <c r="O1486" i="26"/>
  <c r="O1487" i="26"/>
  <c r="O1488" i="26"/>
  <c r="O1489" i="26"/>
  <c r="O1490" i="26"/>
  <c r="O1491" i="26"/>
  <c r="O1492" i="26"/>
  <c r="O1493" i="26"/>
  <c r="O1494" i="26"/>
  <c r="O1495" i="26"/>
  <c r="O1496" i="26"/>
  <c r="O1497" i="26"/>
  <c r="O1498" i="26"/>
  <c r="O1499" i="26"/>
  <c r="O1500" i="26"/>
  <c r="O1501" i="26"/>
  <c r="O1502" i="26"/>
  <c r="O1503" i="26"/>
  <c r="O1504" i="26"/>
  <c r="O1505" i="26"/>
  <c r="O1506" i="26"/>
  <c r="O1507" i="26"/>
  <c r="O1508" i="26"/>
  <c r="O1509" i="26"/>
  <c r="O1510" i="26"/>
  <c r="O1511" i="26"/>
  <c r="O1512" i="26"/>
  <c r="O1513" i="26"/>
  <c r="O1514" i="26"/>
  <c r="O1515" i="26"/>
  <c r="O1516" i="26"/>
  <c r="O1517" i="26"/>
  <c r="O1518" i="26"/>
  <c r="O1519" i="26"/>
  <c r="O1520" i="26"/>
  <c r="O1521" i="26"/>
  <c r="O1522" i="26"/>
  <c r="O1523" i="26"/>
  <c r="O1524" i="26"/>
  <c r="O1525" i="26"/>
  <c r="O1526" i="26"/>
  <c r="O1527" i="26"/>
  <c r="O1528" i="26"/>
  <c r="O1529" i="26"/>
  <c r="O1530" i="26"/>
  <c r="O1531" i="26"/>
  <c r="O1532" i="26"/>
  <c r="O1533" i="26"/>
  <c r="O1534" i="26"/>
  <c r="O1535" i="26"/>
  <c r="O1536" i="26"/>
  <c r="O1537" i="26"/>
  <c r="O1538" i="26"/>
  <c r="O1539" i="26"/>
  <c r="O1540" i="26"/>
  <c r="O1541" i="26"/>
  <c r="O1542" i="26"/>
  <c r="O1543" i="26"/>
  <c r="O1544" i="26"/>
  <c r="O1545" i="26"/>
  <c r="O1546" i="26"/>
  <c r="O1547" i="26"/>
  <c r="O1548" i="26"/>
  <c r="O1549" i="26"/>
  <c r="O1550" i="26"/>
  <c r="O1551" i="26"/>
  <c r="O1552" i="26"/>
  <c r="O1553" i="26"/>
  <c r="O1554" i="26"/>
  <c r="O1555" i="26"/>
  <c r="O1556" i="26"/>
  <c r="O2261" i="26"/>
  <c r="O1557" i="26"/>
  <c r="O1558" i="26"/>
  <c r="O1559" i="26"/>
  <c r="O1560" i="26"/>
  <c r="O1561" i="26"/>
  <c r="O1562" i="26"/>
  <c r="O1563" i="26"/>
  <c r="O1564" i="26"/>
  <c r="O1565" i="26"/>
  <c r="O1566" i="26"/>
  <c r="O1567" i="26"/>
  <c r="O1568" i="26"/>
  <c r="O1569" i="26"/>
  <c r="O1570" i="26"/>
  <c r="O1571" i="26"/>
  <c r="O1572" i="26"/>
  <c r="O1573" i="26"/>
  <c r="O1574" i="26"/>
  <c r="O1575" i="26"/>
  <c r="O1576" i="26"/>
  <c r="O1577" i="26"/>
  <c r="O1578" i="26"/>
  <c r="O1579" i="26"/>
  <c r="O1580" i="26"/>
  <c r="O1581" i="26"/>
  <c r="O1582" i="26"/>
  <c r="O1583" i="26"/>
  <c r="O1584" i="26"/>
  <c r="O1585" i="26"/>
  <c r="O1586" i="26"/>
  <c r="O1587" i="26"/>
  <c r="O1588" i="26"/>
  <c r="O1589" i="26"/>
  <c r="O1590" i="26"/>
  <c r="O1591" i="26"/>
  <c r="O1592" i="26"/>
  <c r="O1593" i="26"/>
  <c r="O1594" i="26"/>
  <c r="O1595" i="26"/>
  <c r="O1596" i="26"/>
  <c r="O1597" i="26"/>
  <c r="O1598" i="26"/>
  <c r="O1599" i="26"/>
  <c r="O1600" i="26"/>
  <c r="O1601" i="26"/>
  <c r="O1602" i="26"/>
  <c r="O1603" i="26"/>
  <c r="O1604" i="26"/>
  <c r="O1605" i="26"/>
  <c r="O1606" i="26"/>
  <c r="O1607" i="26"/>
  <c r="O1608" i="26"/>
  <c r="O1609" i="26"/>
  <c r="O1610" i="26"/>
  <c r="O1611" i="26"/>
  <c r="O1612" i="26"/>
  <c r="O1613" i="26"/>
  <c r="O1614" i="26"/>
  <c r="O1615" i="26"/>
  <c r="O1616" i="26"/>
  <c r="O1617" i="26"/>
  <c r="O1618" i="26"/>
  <c r="O1619" i="26"/>
  <c r="O1620" i="26"/>
  <c r="O1621" i="26"/>
  <c r="O1622" i="26"/>
  <c r="O1623" i="26"/>
  <c r="O1624" i="26"/>
  <c r="O1625" i="26"/>
  <c r="O1626" i="26"/>
  <c r="O1627" i="26"/>
  <c r="O1628" i="26"/>
  <c r="O1629" i="26"/>
  <c r="O1630" i="26"/>
  <c r="O1631" i="26"/>
  <c r="O1632" i="26"/>
  <c r="O1633" i="26"/>
  <c r="O1634" i="26"/>
  <c r="O1635" i="26"/>
  <c r="O1636" i="26"/>
  <c r="O1637" i="26"/>
  <c r="O1638" i="26"/>
  <c r="O1639" i="26"/>
  <c r="O1640" i="26"/>
  <c r="O1641" i="26"/>
  <c r="O1642" i="26"/>
  <c r="O1643" i="26"/>
  <c r="O1644" i="26"/>
  <c r="O1645" i="26"/>
  <c r="O1646" i="26"/>
  <c r="O1647" i="26"/>
  <c r="O1648" i="26"/>
  <c r="O1649" i="26"/>
  <c r="O1650" i="26"/>
  <c r="O1651" i="26"/>
  <c r="O1652" i="26"/>
  <c r="O1653" i="26"/>
  <c r="O1654" i="26"/>
  <c r="O1655" i="26"/>
  <c r="O1656" i="26"/>
  <c r="O1657" i="26"/>
  <c r="O1658" i="26"/>
  <c r="O1659" i="26"/>
  <c r="O1660" i="26"/>
  <c r="O1661" i="26"/>
  <c r="O1662" i="26"/>
  <c r="O1663" i="26"/>
  <c r="O1664" i="26"/>
  <c r="O1665" i="26"/>
  <c r="O1666" i="26"/>
  <c r="O1667" i="26"/>
  <c r="O1668" i="26"/>
  <c r="O1669" i="26"/>
  <c r="O1670" i="26"/>
  <c r="O1671" i="26"/>
  <c r="O1672" i="26"/>
  <c r="O1673" i="26"/>
  <c r="O1674" i="26"/>
  <c r="O1675" i="26"/>
  <c r="O1676" i="26"/>
  <c r="O2262" i="26"/>
  <c r="O1677" i="26"/>
  <c r="O1678" i="26"/>
  <c r="O1679" i="26"/>
  <c r="O1680" i="26"/>
  <c r="O1681" i="26"/>
  <c r="O1682" i="26"/>
  <c r="O1683" i="26"/>
  <c r="O1684" i="26"/>
  <c r="O1685" i="26"/>
  <c r="O1686" i="26"/>
  <c r="O1687" i="26"/>
  <c r="O1688" i="26"/>
  <c r="O1689" i="26"/>
  <c r="O1690" i="26"/>
  <c r="O1691" i="26"/>
  <c r="O1692" i="26"/>
  <c r="O1693" i="26"/>
  <c r="O1694" i="26"/>
  <c r="O1695" i="26"/>
  <c r="O1696" i="26"/>
  <c r="O2263" i="26"/>
  <c r="O1697" i="26"/>
  <c r="O1698" i="26"/>
  <c r="O1699" i="26"/>
  <c r="O1700" i="26"/>
  <c r="O1701" i="26"/>
  <c r="O1702" i="26"/>
  <c r="O1703" i="26"/>
  <c r="O1704" i="26"/>
  <c r="O1705" i="26"/>
  <c r="O1706" i="26"/>
  <c r="O1707" i="26"/>
  <c r="O1708" i="26"/>
  <c r="O1709" i="26"/>
  <c r="O1710" i="26"/>
  <c r="O1711" i="26"/>
  <c r="O1712" i="26"/>
  <c r="O1713" i="26"/>
  <c r="O1714" i="26"/>
  <c r="O1715" i="26"/>
  <c r="O1716" i="26"/>
  <c r="O1717" i="26"/>
  <c r="O2264" i="26"/>
  <c r="O1718" i="26"/>
  <c r="O1719" i="26"/>
  <c r="O1720" i="26"/>
  <c r="O1721" i="26"/>
  <c r="O1722" i="26"/>
  <c r="O1723" i="26"/>
  <c r="O1724" i="26"/>
  <c r="O1725" i="26"/>
  <c r="O1726" i="26"/>
  <c r="O2256" i="26"/>
  <c r="O1727" i="26"/>
  <c r="O1728" i="26"/>
  <c r="O1729" i="26"/>
  <c r="O1730" i="26"/>
  <c r="O1731" i="26"/>
  <c r="O1732" i="26"/>
  <c r="O1733" i="26"/>
  <c r="O1734" i="26"/>
  <c r="O1735" i="26"/>
  <c r="O1736" i="26"/>
  <c r="O2265" i="26"/>
  <c r="O1737" i="26"/>
  <c r="O1738" i="26"/>
  <c r="O1739" i="26"/>
  <c r="O1740" i="26"/>
  <c r="O1741" i="26"/>
  <c r="O1742" i="26"/>
  <c r="O1743" i="26"/>
  <c r="O1744" i="26"/>
  <c r="O1745" i="26"/>
  <c r="O1746" i="26"/>
  <c r="O1747" i="26"/>
  <c r="O1748" i="26"/>
  <c r="O1749" i="26"/>
  <c r="O1750" i="26"/>
  <c r="O1751" i="26"/>
  <c r="O1752" i="26"/>
  <c r="O1753" i="26"/>
  <c r="O1754" i="26"/>
  <c r="O1755" i="26"/>
  <c r="O1756" i="26"/>
  <c r="O1757" i="26"/>
  <c r="O1758" i="26"/>
  <c r="O1759" i="26"/>
  <c r="O1760" i="26"/>
  <c r="O1761" i="26"/>
  <c r="O1762" i="26"/>
  <c r="O1763" i="26"/>
  <c r="O1764" i="26"/>
  <c r="O1765" i="26"/>
  <c r="O1766" i="26"/>
  <c r="O1767" i="26"/>
  <c r="O1768" i="26"/>
  <c r="O1769" i="26"/>
  <c r="O1770" i="26"/>
  <c r="O1771" i="26"/>
  <c r="O1772" i="26"/>
  <c r="O1773" i="26"/>
  <c r="O1774" i="26"/>
  <c r="O1775" i="26"/>
  <c r="O1776" i="26"/>
  <c r="O1777" i="26"/>
  <c r="O1778" i="26"/>
  <c r="O1779" i="26"/>
  <c r="O1780" i="26"/>
  <c r="O1781" i="26"/>
  <c r="O1782" i="26"/>
  <c r="O1783" i="26"/>
  <c r="O1784" i="26"/>
  <c r="O1785" i="26"/>
  <c r="O1786" i="26"/>
  <c r="O1787" i="26"/>
  <c r="O1788" i="26"/>
  <c r="O1789" i="26"/>
  <c r="O1790" i="26"/>
  <c r="O1791" i="26"/>
  <c r="O1792" i="26"/>
  <c r="O1793" i="26"/>
  <c r="O1794" i="26"/>
  <c r="O1795" i="26"/>
  <c r="O1796" i="26"/>
  <c r="O1797" i="26"/>
  <c r="O1798" i="26"/>
  <c r="O1799" i="26"/>
  <c r="O1800" i="26"/>
  <c r="O1801" i="26"/>
  <c r="O1802" i="26"/>
  <c r="O1803" i="26"/>
  <c r="O1804" i="26"/>
  <c r="O1805" i="26"/>
  <c r="O1806" i="26"/>
  <c r="O1807" i="26"/>
  <c r="O1808" i="26"/>
  <c r="O1809" i="26"/>
  <c r="O1810" i="26"/>
  <c r="O1811" i="26"/>
  <c r="O1812" i="26"/>
  <c r="O1813" i="26"/>
  <c r="O1814" i="26"/>
  <c r="O1815" i="26"/>
  <c r="O1816" i="26"/>
  <c r="O2266" i="26"/>
  <c r="O1817" i="26"/>
  <c r="O1818" i="26"/>
  <c r="O1819" i="26"/>
  <c r="O1820" i="26"/>
  <c r="O1821" i="26"/>
  <c r="O1822" i="26"/>
  <c r="O1823" i="26"/>
  <c r="O1824" i="26"/>
  <c r="O1825" i="26"/>
  <c r="O1826" i="26"/>
  <c r="O1827" i="26"/>
  <c r="O1828" i="26"/>
  <c r="O1829" i="26"/>
  <c r="O1830" i="26"/>
  <c r="O2267" i="26"/>
  <c r="O1831" i="26"/>
  <c r="O1832" i="26"/>
  <c r="O1833" i="26"/>
  <c r="O1834" i="26"/>
  <c r="O1835" i="26"/>
  <c r="O1836" i="26"/>
  <c r="O1837" i="26"/>
  <c r="O1838" i="26"/>
  <c r="O1839" i="26"/>
  <c r="O1840" i="26"/>
  <c r="O1841" i="26"/>
  <c r="O1842" i="26"/>
  <c r="O1843" i="26"/>
  <c r="O1844" i="26"/>
  <c r="O1845" i="26"/>
  <c r="O1846" i="26"/>
  <c r="O1847" i="26"/>
  <c r="O1848" i="26"/>
  <c r="O1849" i="26"/>
  <c r="O1850" i="26"/>
  <c r="O1851" i="26"/>
  <c r="O1852" i="26"/>
  <c r="O1853" i="26"/>
  <c r="O1854" i="26"/>
  <c r="O1855" i="26"/>
  <c r="O2268" i="26"/>
  <c r="O1856" i="26"/>
  <c r="O1857" i="26"/>
  <c r="O1858" i="26"/>
  <c r="O1859" i="26"/>
  <c r="O1860" i="26"/>
  <c r="O1861" i="26"/>
  <c r="O1862" i="26"/>
  <c r="O1863" i="26"/>
  <c r="O1864" i="26"/>
  <c r="O1865" i="26"/>
  <c r="O1866" i="26"/>
  <c r="O1867" i="26"/>
  <c r="O1868" i="26"/>
  <c r="O1869" i="26"/>
  <c r="O1870" i="26"/>
  <c r="O1871" i="26"/>
  <c r="O1872" i="26"/>
  <c r="O1873" i="26"/>
  <c r="O1874" i="26"/>
  <c r="O1875" i="26"/>
  <c r="O1876" i="26"/>
  <c r="O1877" i="26"/>
  <c r="O1878" i="26"/>
  <c r="O1879" i="26"/>
  <c r="O1880" i="26"/>
  <c r="O1881" i="26"/>
  <c r="O1882" i="26"/>
  <c r="O1883" i="26"/>
  <c r="O2269" i="26"/>
  <c r="O1884" i="26"/>
  <c r="O1885" i="26"/>
  <c r="O1886" i="26"/>
  <c r="O2270" i="26"/>
  <c r="O1887" i="26"/>
  <c r="O1888" i="26"/>
  <c r="O1889" i="26"/>
  <c r="O1890" i="26"/>
  <c r="O1891" i="26"/>
  <c r="O1892" i="26"/>
  <c r="O1893" i="26"/>
  <c r="O1894" i="26"/>
  <c r="O1895" i="26"/>
  <c r="O1896" i="26"/>
  <c r="O1897" i="26"/>
  <c r="O1898" i="26"/>
  <c r="O1899" i="26"/>
  <c r="O1900" i="26"/>
  <c r="O1901" i="26"/>
  <c r="O1902" i="26"/>
  <c r="O1903" i="26"/>
  <c r="O1904" i="26"/>
  <c r="O1905" i="26"/>
  <c r="O1906" i="26"/>
  <c r="O1907" i="26"/>
  <c r="O1908" i="26"/>
  <c r="O1909" i="26"/>
  <c r="O1910" i="26"/>
  <c r="O1911" i="26"/>
  <c r="O1912" i="26"/>
  <c r="O1913" i="26"/>
  <c r="O2271" i="26"/>
  <c r="O1914" i="26"/>
  <c r="O1915" i="26"/>
  <c r="O1916" i="26"/>
  <c r="O1917" i="26"/>
  <c r="O1918" i="26"/>
  <c r="O1919" i="26"/>
  <c r="O1920" i="26"/>
  <c r="O1921" i="26"/>
  <c r="O1922" i="26"/>
  <c r="O1923" i="26"/>
  <c r="O1924" i="26"/>
  <c r="O1925" i="26"/>
  <c r="O1926" i="26"/>
  <c r="O1927" i="26"/>
  <c r="O1928" i="26"/>
  <c r="O1929" i="26"/>
  <c r="O1930" i="26"/>
  <c r="O1931" i="26"/>
  <c r="O1932" i="26"/>
  <c r="O1933" i="26"/>
  <c r="O1934" i="26"/>
  <c r="O1935" i="26"/>
  <c r="O1936" i="26"/>
  <c r="O1937" i="26"/>
  <c r="O1938" i="26"/>
  <c r="O1939" i="26"/>
  <c r="O1940" i="26"/>
  <c r="O1941" i="26"/>
  <c r="O1942" i="26"/>
  <c r="O1943" i="26"/>
  <c r="O1944" i="26"/>
  <c r="O1945" i="26"/>
  <c r="O1946" i="26"/>
  <c r="O1947" i="26"/>
  <c r="O2272" i="26"/>
  <c r="O1948" i="26"/>
  <c r="O2257" i="26"/>
  <c r="O1949" i="26"/>
  <c r="O1950" i="26"/>
  <c r="O1951" i="26"/>
  <c r="O1952" i="26"/>
  <c r="O1953" i="26"/>
  <c r="O1954" i="26"/>
  <c r="O1955" i="26"/>
  <c r="O1956" i="26"/>
  <c r="O1957" i="26"/>
  <c r="O1958" i="26"/>
  <c r="O1959" i="26"/>
  <c r="O1960" i="26"/>
  <c r="O1961" i="26"/>
  <c r="O1962" i="26"/>
  <c r="O1963" i="26"/>
  <c r="O1964" i="26"/>
  <c r="O1965" i="26"/>
  <c r="O1966" i="26"/>
  <c r="O1967" i="26"/>
  <c r="O1968" i="26"/>
  <c r="O1969" i="26"/>
  <c r="O1970" i="26"/>
  <c r="O1971" i="26"/>
  <c r="O1972" i="26"/>
  <c r="O1973" i="26"/>
  <c r="O1974" i="26"/>
  <c r="O1975" i="26"/>
  <c r="O1976" i="26"/>
  <c r="O1977" i="26"/>
  <c r="O1978" i="26"/>
  <c r="O1979" i="26"/>
  <c r="O1980" i="26"/>
  <c r="O1981" i="26"/>
  <c r="O1982" i="26"/>
  <c r="O1983" i="26"/>
  <c r="O1984" i="26"/>
  <c r="O1985" i="26"/>
  <c r="O1986" i="26"/>
  <c r="O1987" i="26"/>
  <c r="O1988" i="26"/>
  <c r="O1989" i="26"/>
  <c r="O2273" i="26"/>
  <c r="O1990" i="26"/>
  <c r="O1991" i="26"/>
  <c r="O1992" i="26"/>
  <c r="O1993" i="26"/>
  <c r="O1994" i="26"/>
  <c r="O1995" i="26"/>
  <c r="O1996" i="26"/>
  <c r="O1997" i="26"/>
  <c r="O1998" i="26"/>
  <c r="O1999" i="26"/>
  <c r="O2000" i="26"/>
  <c r="O2001" i="26"/>
  <c r="O2002" i="26"/>
  <c r="O2003" i="26"/>
  <c r="O2004" i="26"/>
  <c r="O2005" i="26"/>
  <c r="O2006" i="26"/>
  <c r="O2007" i="26"/>
  <c r="O2008" i="26"/>
  <c r="O2009" i="26"/>
  <c r="O2010" i="26"/>
  <c r="O2011" i="26"/>
  <c r="O2012" i="26"/>
  <c r="O2013" i="26"/>
  <c r="O2014" i="26"/>
  <c r="O2015" i="26"/>
  <c r="O2016" i="26"/>
  <c r="O2017" i="26"/>
  <c r="O2018" i="26"/>
  <c r="O2019" i="26"/>
  <c r="O2020" i="26"/>
  <c r="O2021" i="26"/>
  <c r="O2022" i="26"/>
  <c r="O2023" i="26"/>
  <c r="O2024" i="26"/>
  <c r="O2025" i="26"/>
  <c r="O2026" i="26"/>
  <c r="O2027" i="26"/>
  <c r="O2028" i="26"/>
  <c r="O2029" i="26"/>
  <c r="O2030" i="26"/>
  <c r="O2031" i="26"/>
  <c r="O2032" i="26"/>
  <c r="O2033" i="26"/>
  <c r="O2034" i="26"/>
  <c r="O2035" i="26"/>
  <c r="O2036" i="26"/>
  <c r="O2037" i="26"/>
  <c r="O2038" i="26"/>
  <c r="O2039" i="26"/>
  <c r="O2040" i="26"/>
  <c r="O2041" i="26"/>
  <c r="O2042" i="26"/>
  <c r="O2043" i="26"/>
  <c r="O2044" i="26"/>
  <c r="O2045" i="26"/>
  <c r="O2046" i="26"/>
  <c r="O2047" i="26"/>
  <c r="O2048" i="26"/>
  <c r="O2049" i="26"/>
  <c r="O2050" i="26"/>
  <c r="O2051" i="26"/>
  <c r="O2052" i="26"/>
  <c r="O2053" i="26"/>
  <c r="O2054" i="26"/>
  <c r="O2055" i="26"/>
  <c r="O2056" i="26"/>
  <c r="O2057" i="26"/>
  <c r="O2058" i="26"/>
  <c r="O2059" i="26"/>
  <c r="O2060" i="26"/>
  <c r="O2061" i="26"/>
  <c r="O2062" i="26"/>
  <c r="O2063" i="26"/>
  <c r="O2064" i="26"/>
  <c r="O2065" i="26"/>
  <c r="O2066" i="26"/>
  <c r="O2067" i="26"/>
  <c r="O2068" i="26"/>
  <c r="O2069" i="26"/>
  <c r="O2070" i="26"/>
  <c r="O2071" i="26"/>
  <c r="O2072" i="26"/>
  <c r="O2073" i="26"/>
  <c r="O2074" i="26"/>
  <c r="O2075" i="26"/>
  <c r="O2274" i="26"/>
  <c r="O2076" i="26"/>
  <c r="O2077" i="26"/>
  <c r="O2078" i="26"/>
  <c r="O2079" i="26"/>
  <c r="O2080" i="26"/>
  <c r="O2081" i="26"/>
  <c r="O2082" i="26"/>
  <c r="O2083" i="26"/>
  <c r="O2084" i="26"/>
  <c r="O2085" i="26"/>
  <c r="O2086" i="26"/>
  <c r="O2087" i="26"/>
  <c r="O2088" i="26"/>
  <c r="O2089" i="26"/>
  <c r="O2090" i="26"/>
  <c r="O2091" i="26"/>
  <c r="O2092" i="26"/>
  <c r="O2093" i="26"/>
  <c r="O2094" i="26"/>
  <c r="O2095" i="26"/>
  <c r="O2096" i="26"/>
  <c r="O2097" i="26"/>
  <c r="O2098" i="26"/>
  <c r="O2099" i="26"/>
  <c r="O2100" i="26"/>
  <c r="O2275" i="26"/>
  <c r="O2101" i="26"/>
  <c r="O2102" i="26"/>
  <c r="O2103" i="26"/>
  <c r="O2104" i="26"/>
  <c r="O2105" i="26"/>
  <c r="O2106" i="26"/>
  <c r="O2107" i="26"/>
  <c r="O2108" i="26"/>
  <c r="O2109" i="26"/>
  <c r="O2110" i="26"/>
  <c r="O2111" i="26"/>
  <c r="O2112" i="26"/>
  <c r="O2113" i="26"/>
  <c r="O2114" i="26"/>
  <c r="O2115" i="26"/>
  <c r="O2116" i="26"/>
  <c r="O2117" i="26"/>
  <c r="O2118" i="26"/>
  <c r="O2119" i="26"/>
  <c r="O2120" i="26"/>
  <c r="O2121" i="26"/>
  <c r="O2122" i="26"/>
  <c r="O2123" i="26"/>
  <c r="O2124" i="26"/>
  <c r="O2125" i="26"/>
  <c r="O2126" i="26"/>
  <c r="O2127" i="26"/>
  <c r="O2128" i="26"/>
  <c r="O2129" i="26"/>
  <c r="O2130" i="26"/>
  <c r="O2131" i="26"/>
  <c r="O2132" i="26"/>
  <c r="O2133" i="26"/>
  <c r="O2134" i="26"/>
  <c r="O2135" i="26"/>
  <c r="O2136" i="26"/>
  <c r="O2137" i="26"/>
  <c r="O2138" i="26"/>
  <c r="O2139" i="26"/>
  <c r="O2140" i="26"/>
  <c r="O2141" i="26"/>
  <c r="O2142" i="26"/>
  <c r="O2143" i="26"/>
  <c r="O2144" i="26"/>
  <c r="O2145" i="26"/>
  <c r="O2146" i="26"/>
  <c r="O2147" i="26"/>
  <c r="O2148" i="26"/>
  <c r="O2149" i="26"/>
  <c r="O2150" i="26"/>
  <c r="O2151" i="26"/>
  <c r="O2152" i="26"/>
  <c r="O2153" i="26"/>
  <c r="O2154" i="26"/>
  <c r="O2155" i="26"/>
  <c r="O2156" i="26"/>
  <c r="O2157" i="26"/>
  <c r="O2158" i="26"/>
  <c r="O2159" i="26"/>
  <c r="O2160" i="26"/>
  <c r="O2161" i="26"/>
  <c r="O2162" i="26"/>
  <c r="O2163" i="26"/>
  <c r="O2164" i="26"/>
  <c r="O2165" i="26"/>
  <c r="O2166" i="26"/>
  <c r="O2167" i="26"/>
  <c r="O2168" i="26"/>
  <c r="O2169" i="26"/>
  <c r="O2170" i="26"/>
  <c r="O2171" i="26"/>
  <c r="O2172" i="26"/>
  <c r="O2173" i="26"/>
  <c r="O2174" i="26"/>
  <c r="O2175" i="26"/>
  <c r="O2176" i="26"/>
  <c r="O2177" i="26"/>
  <c r="O2178" i="26"/>
  <c r="O2179" i="26"/>
  <c r="O2180" i="26"/>
  <c r="O2181" i="26"/>
  <c r="O2182" i="26"/>
  <c r="O2183" i="26"/>
  <c r="O2184" i="26"/>
  <c r="O2185" i="26"/>
  <c r="O2186" i="26"/>
  <c r="O2187" i="26"/>
  <c r="O2188" i="26"/>
  <c r="O2189" i="26"/>
  <c r="O2190" i="26"/>
  <c r="O2191" i="26"/>
  <c r="O2192" i="26"/>
  <c r="O2193" i="26"/>
  <c r="O2194" i="26"/>
  <c r="O2195" i="26"/>
  <c r="O2196" i="26"/>
  <c r="O2197" i="26"/>
  <c r="O2198" i="26"/>
  <c r="O2199" i="26"/>
  <c r="O2200" i="26"/>
  <c r="O2201" i="26"/>
  <c r="O2202" i="26"/>
  <c r="O2203" i="26"/>
  <c r="O2204" i="26"/>
  <c r="O2205" i="26"/>
  <c r="O2206" i="26"/>
  <c r="O2207" i="26"/>
  <c r="O2208" i="26"/>
  <c r="O2209" i="26"/>
  <c r="O2210" i="26"/>
  <c r="O2211" i="26"/>
  <c r="O2212" i="26"/>
  <c r="O2213" i="26"/>
  <c r="O2214" i="26"/>
  <c r="O2215" i="26"/>
  <c r="O2216" i="26"/>
  <c r="O2217" i="26"/>
  <c r="O2218" i="26"/>
  <c r="O2219" i="26"/>
  <c r="O2220" i="26"/>
  <c r="O2221" i="26"/>
  <c r="O2222" i="26"/>
  <c r="O2223" i="26"/>
  <c r="O2224" i="26"/>
  <c r="O2225" i="26"/>
  <c r="O2226" i="26"/>
  <c r="O2227" i="26"/>
  <c r="O2228" i="26"/>
  <c r="O2229" i="26"/>
  <c r="O2230" i="26"/>
  <c r="O2231" i="26"/>
  <c r="O2232" i="26"/>
  <c r="O2276" i="26"/>
  <c r="O2233" i="26"/>
  <c r="O2234" i="26"/>
  <c r="O2235" i="26"/>
  <c r="O2236" i="26"/>
  <c r="O2237" i="26"/>
  <c r="O2238" i="26"/>
  <c r="O2239" i="26"/>
  <c r="O2240" i="26"/>
  <c r="O2241" i="26"/>
  <c r="O2242" i="26"/>
  <c r="O2243" i="26"/>
  <c r="O2244" i="26"/>
  <c r="O2245" i="26"/>
  <c r="O2246" i="26"/>
  <c r="O2247" i="26"/>
  <c r="O2248" i="26"/>
  <c r="O2249" i="26"/>
  <c r="O2250" i="26"/>
  <c r="O2277" i="26"/>
  <c r="O2251" i="26"/>
  <c r="O2252" i="26"/>
  <c r="O2258" i="27"/>
  <c r="O2" i="27"/>
  <c r="O3" i="27"/>
  <c r="O4" i="27"/>
  <c r="O5" i="27"/>
  <c r="O6" i="27"/>
  <c r="O7" i="27"/>
  <c r="O8" i="27"/>
  <c r="O9" i="27"/>
  <c r="O10" i="27"/>
  <c r="O11" i="27"/>
  <c r="O12" i="27"/>
  <c r="O13" i="27"/>
  <c r="O14" i="27"/>
  <c r="O15" i="27"/>
  <c r="O16" i="27"/>
  <c r="O17" i="27"/>
  <c r="O18" i="27"/>
  <c r="O19" i="27"/>
  <c r="O20" i="27"/>
  <c r="O21" i="27"/>
  <c r="O22" i="27"/>
  <c r="O23" i="27"/>
  <c r="O24" i="27"/>
  <c r="O25" i="27"/>
  <c r="O26" i="27"/>
  <c r="O27" i="27"/>
  <c r="O28" i="27"/>
  <c r="O29" i="27"/>
  <c r="O30" i="27"/>
  <c r="O31" i="27"/>
  <c r="O32" i="27"/>
  <c r="O33" i="27"/>
  <c r="O34" i="27"/>
  <c r="O35" i="27"/>
  <c r="O36" i="27"/>
  <c r="O37" i="27"/>
  <c r="O38" i="27"/>
  <c r="O39" i="27"/>
  <c r="O40" i="27"/>
  <c r="O41" i="27"/>
  <c r="O42" i="27"/>
  <c r="O43" i="27"/>
  <c r="O44" i="27"/>
  <c r="O45" i="27"/>
  <c r="O46" i="27"/>
  <c r="O47" i="27"/>
  <c r="O48" i="27"/>
  <c r="O49" i="27"/>
  <c r="O50" i="27"/>
  <c r="O51" i="27"/>
  <c r="O52" i="27"/>
  <c r="O53" i="27"/>
  <c r="O54" i="27"/>
  <c r="O55" i="27"/>
  <c r="O56" i="27"/>
  <c r="O57" i="27"/>
  <c r="O58" i="27"/>
  <c r="O59" i="27"/>
  <c r="O60" i="27"/>
  <c r="O61" i="27"/>
  <c r="O62" i="27"/>
  <c r="O63" i="27"/>
  <c r="O64" i="27"/>
  <c r="O65" i="27"/>
  <c r="O66" i="27"/>
  <c r="O67" i="27"/>
  <c r="O68" i="27"/>
  <c r="O69" i="27"/>
  <c r="O70" i="27"/>
  <c r="O71" i="27"/>
  <c r="O72" i="27"/>
  <c r="O73" i="27"/>
  <c r="O74" i="27"/>
  <c r="O75" i="27"/>
  <c r="O76" i="27"/>
  <c r="O77" i="27"/>
  <c r="O78" i="27"/>
  <c r="O2259" i="27"/>
  <c r="O2260" i="27"/>
  <c r="O79" i="27"/>
  <c r="O80" i="27"/>
  <c r="O81" i="27"/>
  <c r="O82" i="27"/>
  <c r="O83" i="27"/>
  <c r="O84" i="27"/>
  <c r="O85" i="27"/>
  <c r="O86" i="27"/>
  <c r="O87" i="27"/>
  <c r="O88" i="27"/>
  <c r="O89" i="27"/>
  <c r="O90" i="27"/>
  <c r="O91" i="27"/>
  <c r="O92" i="27"/>
  <c r="O93" i="27"/>
  <c r="O94" i="27"/>
  <c r="O95" i="27"/>
  <c r="O96" i="27"/>
  <c r="O97" i="27"/>
  <c r="O98" i="27"/>
  <c r="O99" i="27"/>
  <c r="O100" i="27"/>
  <c r="O101" i="27"/>
  <c r="O102" i="27"/>
  <c r="O103" i="27"/>
  <c r="O104" i="27"/>
  <c r="O105" i="27"/>
  <c r="O106" i="27"/>
  <c r="O107" i="27"/>
  <c r="O108" i="27"/>
  <c r="O109" i="27"/>
  <c r="O110" i="27"/>
  <c r="O111" i="27"/>
  <c r="O112" i="27"/>
  <c r="O2261" i="27"/>
  <c r="O113" i="27"/>
  <c r="O114" i="27"/>
  <c r="O115" i="27"/>
  <c r="O116" i="27"/>
  <c r="O117" i="27"/>
  <c r="O118" i="27"/>
  <c r="O119" i="27"/>
  <c r="O120" i="27"/>
  <c r="O121" i="27"/>
  <c r="O2262" i="27"/>
  <c r="O122" i="27"/>
  <c r="O123" i="27"/>
  <c r="O124" i="27"/>
  <c r="O125" i="27"/>
  <c r="O126" i="27"/>
  <c r="O127" i="27"/>
  <c r="O128" i="27"/>
  <c r="O129" i="27"/>
  <c r="O130" i="27"/>
  <c r="O131" i="27"/>
  <c r="O132" i="27"/>
  <c r="O133" i="27"/>
  <c r="O134" i="27"/>
  <c r="O135" i="27"/>
  <c r="O136" i="27"/>
  <c r="O2263" i="27"/>
  <c r="O137" i="27"/>
  <c r="O138" i="27"/>
  <c r="O139" i="27"/>
  <c r="O140" i="27"/>
  <c r="O141" i="27"/>
  <c r="O142" i="27"/>
  <c r="O143" i="27"/>
  <c r="O144" i="27"/>
  <c r="O145" i="27"/>
  <c r="O146" i="27"/>
  <c r="O147" i="27"/>
  <c r="O148" i="27"/>
  <c r="O149" i="27"/>
  <c r="O150" i="27"/>
  <c r="O2264" i="27"/>
  <c r="O151" i="27"/>
  <c r="O152" i="27"/>
  <c r="O153" i="27"/>
  <c r="O154" i="27"/>
  <c r="O155" i="27"/>
  <c r="O156" i="27"/>
  <c r="O157" i="27"/>
  <c r="O158" i="27"/>
  <c r="O159" i="27"/>
  <c r="O160" i="27"/>
  <c r="O161" i="27"/>
  <c r="O162" i="27"/>
  <c r="O163" i="27"/>
  <c r="O164" i="27"/>
  <c r="O165" i="27"/>
  <c r="O166" i="27"/>
  <c r="O167" i="27"/>
  <c r="O168" i="27"/>
  <c r="O169" i="27"/>
  <c r="O170" i="27"/>
  <c r="O171" i="27"/>
  <c r="O172" i="27"/>
  <c r="O173" i="27"/>
  <c r="O174" i="27"/>
  <c r="O175" i="27"/>
  <c r="O176" i="27"/>
  <c r="O177" i="27"/>
  <c r="O178" i="27"/>
  <c r="O179" i="27"/>
  <c r="O180" i="27"/>
  <c r="O181" i="27"/>
  <c r="O182" i="27"/>
  <c r="O183" i="27"/>
  <c r="O184" i="27"/>
  <c r="O185" i="27"/>
  <c r="O186" i="27"/>
  <c r="O187" i="27"/>
  <c r="O188" i="27"/>
  <c r="O189" i="27"/>
  <c r="O190" i="27"/>
  <c r="O191" i="27"/>
  <c r="O192" i="27"/>
  <c r="O193" i="27"/>
  <c r="O194" i="27"/>
  <c r="O195" i="27"/>
  <c r="O196" i="27"/>
  <c r="O197" i="27"/>
  <c r="O198" i="27"/>
  <c r="O199" i="27"/>
  <c r="O200" i="27"/>
  <c r="O201" i="27"/>
  <c r="O202" i="27"/>
  <c r="O203" i="27"/>
  <c r="O204" i="27"/>
  <c r="O205" i="27"/>
  <c r="O206" i="27"/>
  <c r="O207" i="27"/>
  <c r="O208" i="27"/>
  <c r="O209" i="27"/>
  <c r="O210" i="27"/>
  <c r="O211" i="27"/>
  <c r="O212" i="27"/>
  <c r="O213" i="27"/>
  <c r="O214" i="27"/>
  <c r="O215" i="27"/>
  <c r="O216" i="27"/>
  <c r="O217" i="27"/>
  <c r="O218" i="27"/>
  <c r="O219" i="27"/>
  <c r="O220" i="27"/>
  <c r="O221" i="27"/>
  <c r="O222" i="27"/>
  <c r="O223" i="27"/>
  <c r="O224" i="27"/>
  <c r="O225" i="27"/>
  <c r="O226" i="27"/>
  <c r="O227" i="27"/>
  <c r="O228" i="27"/>
  <c r="O229" i="27"/>
  <c r="O230" i="27"/>
  <c r="O231" i="27"/>
  <c r="O232" i="27"/>
  <c r="O233" i="27"/>
  <c r="O234" i="27"/>
  <c r="O235" i="27"/>
  <c r="O236" i="27"/>
  <c r="O237" i="27"/>
  <c r="O238" i="27"/>
  <c r="O239" i="27"/>
  <c r="O240" i="27"/>
  <c r="O241" i="27"/>
  <c r="O242" i="27"/>
  <c r="O243" i="27"/>
  <c r="O244" i="27"/>
  <c r="O245" i="27"/>
  <c r="O246" i="27"/>
  <c r="O247" i="27"/>
  <c r="O248" i="27"/>
  <c r="O249" i="27"/>
  <c r="O250" i="27"/>
  <c r="O251" i="27"/>
  <c r="O252" i="27"/>
  <c r="O253" i="27"/>
  <c r="O254" i="27"/>
  <c r="O255" i="27"/>
  <c r="O256" i="27"/>
  <c r="O257" i="27"/>
  <c r="O258" i="27"/>
  <c r="O259" i="27"/>
  <c r="O260" i="27"/>
  <c r="O261" i="27"/>
  <c r="O262" i="27"/>
  <c r="O263" i="27"/>
  <c r="O264" i="27"/>
  <c r="O265" i="27"/>
  <c r="O266" i="27"/>
  <c r="O267" i="27"/>
  <c r="O268" i="27"/>
  <c r="O269" i="27"/>
  <c r="O270" i="27"/>
  <c r="O271" i="27"/>
  <c r="O272" i="27"/>
  <c r="O273" i="27"/>
  <c r="O274" i="27"/>
  <c r="O275" i="27"/>
  <c r="O276" i="27"/>
  <c r="O277" i="27"/>
  <c r="O278" i="27"/>
  <c r="O279" i="27"/>
  <c r="O280" i="27"/>
  <c r="O281" i="27"/>
  <c r="O282" i="27"/>
  <c r="O283" i="27"/>
  <c r="O284" i="27"/>
  <c r="O285" i="27"/>
  <c r="O286" i="27"/>
  <c r="O287" i="27"/>
  <c r="O288" i="27"/>
  <c r="O289" i="27"/>
  <c r="O290" i="27"/>
  <c r="O291" i="27"/>
  <c r="O292" i="27"/>
  <c r="O293" i="27"/>
  <c r="O294" i="27"/>
  <c r="O295" i="27"/>
  <c r="O296" i="27"/>
  <c r="O297" i="27"/>
  <c r="O298" i="27"/>
  <c r="O299" i="27"/>
  <c r="O300" i="27"/>
  <c r="O301" i="27"/>
  <c r="O302" i="27"/>
  <c r="O303" i="27"/>
  <c r="O304" i="27"/>
  <c r="O305" i="27"/>
  <c r="O306" i="27"/>
  <c r="O307" i="27"/>
  <c r="O308" i="27"/>
  <c r="O309" i="27"/>
  <c r="O310" i="27"/>
  <c r="O311" i="27"/>
  <c r="O312" i="27"/>
  <c r="O313" i="27"/>
  <c r="O314" i="27"/>
  <c r="O315" i="27"/>
  <c r="O316" i="27"/>
  <c r="O317" i="27"/>
  <c r="O318" i="27"/>
  <c r="O319" i="27"/>
  <c r="O320" i="27"/>
  <c r="O321" i="27"/>
  <c r="O322" i="27"/>
  <c r="O323" i="27"/>
  <c r="O324" i="27"/>
  <c r="O325" i="27"/>
  <c r="O326" i="27"/>
  <c r="O327" i="27"/>
  <c r="O328" i="27"/>
  <c r="O329" i="27"/>
  <c r="O330" i="27"/>
  <c r="O331" i="27"/>
  <c r="O332" i="27"/>
  <c r="O333" i="27"/>
  <c r="O334" i="27"/>
  <c r="O335" i="27"/>
  <c r="O336" i="27"/>
  <c r="O337" i="27"/>
  <c r="O338" i="27"/>
  <c r="O339" i="27"/>
  <c r="O340" i="27"/>
  <c r="O341" i="27"/>
  <c r="O342" i="27"/>
  <c r="O343" i="27"/>
  <c r="O344" i="27"/>
  <c r="O345" i="27"/>
  <c r="O346" i="27"/>
  <c r="O347" i="27"/>
  <c r="O348" i="27"/>
  <c r="O349" i="27"/>
  <c r="O350" i="27"/>
  <c r="O351" i="27"/>
  <c r="O352" i="27"/>
  <c r="O353" i="27"/>
  <c r="O354" i="27"/>
  <c r="O355" i="27"/>
  <c r="O356" i="27"/>
  <c r="O357" i="27"/>
  <c r="O358" i="27"/>
  <c r="O359" i="27"/>
  <c r="O360" i="27"/>
  <c r="O361" i="27"/>
  <c r="O362" i="27"/>
  <c r="O363" i="27"/>
  <c r="O364" i="27"/>
  <c r="O365" i="27"/>
  <c r="O366" i="27"/>
  <c r="O367" i="27"/>
  <c r="O368" i="27"/>
  <c r="O369" i="27"/>
  <c r="O370" i="27"/>
  <c r="O371" i="27"/>
  <c r="O372" i="27"/>
  <c r="O373" i="27"/>
  <c r="O374" i="27"/>
  <c r="O375" i="27"/>
  <c r="O376" i="27"/>
  <c r="O377" i="27"/>
  <c r="O378" i="27"/>
  <c r="O379" i="27"/>
  <c r="O380" i="27"/>
  <c r="O381" i="27"/>
  <c r="O382" i="27"/>
  <c r="O383" i="27"/>
  <c r="O384" i="27"/>
  <c r="O385" i="27"/>
  <c r="O386" i="27"/>
  <c r="O387" i="27"/>
  <c r="O388" i="27"/>
  <c r="O389" i="27"/>
  <c r="O390" i="27"/>
  <c r="O391" i="27"/>
  <c r="O392" i="27"/>
  <c r="O393" i="27"/>
  <c r="O394" i="27"/>
  <c r="O395" i="27"/>
  <c r="O396" i="27"/>
  <c r="O397" i="27"/>
  <c r="O398" i="27"/>
  <c r="O399" i="27"/>
  <c r="O400" i="27"/>
  <c r="O401" i="27"/>
  <c r="O402" i="27"/>
  <c r="O403" i="27"/>
  <c r="O404" i="27"/>
  <c r="O405" i="27"/>
  <c r="O406" i="27"/>
  <c r="O407" i="27"/>
  <c r="O408" i="27"/>
  <c r="O409" i="27"/>
  <c r="O410" i="27"/>
  <c r="O411" i="27"/>
  <c r="O412" i="27"/>
  <c r="O413" i="27"/>
  <c r="O414" i="27"/>
  <c r="O415" i="27"/>
  <c r="O416" i="27"/>
  <c r="O417" i="27"/>
  <c r="O418" i="27"/>
  <c r="O419" i="27"/>
  <c r="O420" i="27"/>
  <c r="O421" i="27"/>
  <c r="O422" i="27"/>
  <c r="O423" i="27"/>
  <c r="O424" i="27"/>
  <c r="O425" i="27"/>
  <c r="O426" i="27"/>
  <c r="O427" i="27"/>
  <c r="O428" i="27"/>
  <c r="O429" i="27"/>
  <c r="O430" i="27"/>
  <c r="O431" i="27"/>
  <c r="O432" i="27"/>
  <c r="O433" i="27"/>
  <c r="O434" i="27"/>
  <c r="O435" i="27"/>
  <c r="O436" i="27"/>
  <c r="O437" i="27"/>
  <c r="O438" i="27"/>
  <c r="O439" i="27"/>
  <c r="O440" i="27"/>
  <c r="O441" i="27"/>
  <c r="O442" i="27"/>
  <c r="O443" i="27"/>
  <c r="O444" i="27"/>
  <c r="O445" i="27"/>
  <c r="O446" i="27"/>
  <c r="O447" i="27"/>
  <c r="O448" i="27"/>
  <c r="O449" i="27"/>
  <c r="O450" i="27"/>
  <c r="O451" i="27"/>
  <c r="O452" i="27"/>
  <c r="O453" i="27"/>
  <c r="O454" i="27"/>
  <c r="O455" i="27"/>
  <c r="O456" i="27"/>
  <c r="O457" i="27"/>
  <c r="O458" i="27"/>
  <c r="O459" i="27"/>
  <c r="O460" i="27"/>
  <c r="O461" i="27"/>
  <c r="O462" i="27"/>
  <c r="O463" i="27"/>
  <c r="O464" i="27"/>
  <c r="O465" i="27"/>
  <c r="O466" i="27"/>
  <c r="O467" i="27"/>
  <c r="O468" i="27"/>
  <c r="O469" i="27"/>
  <c r="O470" i="27"/>
  <c r="O471" i="27"/>
  <c r="O472" i="27"/>
  <c r="O473" i="27"/>
  <c r="O474" i="27"/>
  <c r="O475" i="27"/>
  <c r="O476" i="27"/>
  <c r="O477" i="27"/>
  <c r="O478" i="27"/>
  <c r="O479" i="27"/>
  <c r="O480" i="27"/>
  <c r="O481" i="27"/>
  <c r="O482" i="27"/>
  <c r="O483" i="27"/>
  <c r="O484" i="27"/>
  <c r="O485" i="27"/>
  <c r="O486" i="27"/>
  <c r="O487" i="27"/>
  <c r="O488" i="27"/>
  <c r="O489" i="27"/>
  <c r="O490" i="27"/>
  <c r="O491" i="27"/>
  <c r="O492" i="27"/>
  <c r="O493" i="27"/>
  <c r="O494" i="27"/>
  <c r="O495" i="27"/>
  <c r="O496" i="27"/>
  <c r="O497" i="27"/>
  <c r="O498" i="27"/>
  <c r="O499" i="27"/>
  <c r="O500" i="27"/>
  <c r="O501" i="27"/>
  <c r="O502" i="27"/>
  <c r="O503" i="27"/>
  <c r="O504" i="27"/>
  <c r="O505" i="27"/>
  <c r="O506" i="27"/>
  <c r="O507" i="27"/>
  <c r="O508" i="27"/>
  <c r="O509" i="27"/>
  <c r="O510" i="27"/>
  <c r="O511" i="27"/>
  <c r="O512" i="27"/>
  <c r="O513" i="27"/>
  <c r="O514" i="27"/>
  <c r="O515" i="27"/>
  <c r="O516" i="27"/>
  <c r="O517" i="27"/>
  <c r="O518" i="27"/>
  <c r="O519" i="27"/>
  <c r="O520" i="27"/>
  <c r="O521" i="27"/>
  <c r="O522" i="27"/>
  <c r="O523" i="27"/>
  <c r="O524" i="27"/>
  <c r="O525" i="27"/>
  <c r="O526" i="27"/>
  <c r="O527" i="27"/>
  <c r="O528" i="27"/>
  <c r="O529" i="27"/>
  <c r="O530" i="27"/>
  <c r="O531" i="27"/>
  <c r="O532" i="27"/>
  <c r="O533" i="27"/>
  <c r="O534" i="27"/>
  <c r="O535" i="27"/>
  <c r="O536" i="27"/>
  <c r="O537" i="27"/>
  <c r="O538" i="27"/>
  <c r="O539" i="27"/>
  <c r="O540" i="27"/>
  <c r="O541" i="27"/>
  <c r="O542" i="27"/>
  <c r="O543" i="27"/>
  <c r="O544" i="27"/>
  <c r="O545" i="27"/>
  <c r="O546" i="27"/>
  <c r="O547" i="27"/>
  <c r="O548" i="27"/>
  <c r="O549" i="27"/>
  <c r="O550" i="27"/>
  <c r="O551" i="27"/>
  <c r="O552" i="27"/>
  <c r="O553" i="27"/>
  <c r="O554" i="27"/>
  <c r="O555" i="27"/>
  <c r="O556" i="27"/>
  <c r="O557" i="27"/>
  <c r="O558" i="27"/>
  <c r="O559" i="27"/>
  <c r="O560" i="27"/>
  <c r="O561" i="27"/>
  <c r="O562" i="27"/>
  <c r="O563" i="27"/>
  <c r="O564" i="27"/>
  <c r="O565" i="27"/>
  <c r="O566" i="27"/>
  <c r="O567" i="27"/>
  <c r="O568" i="27"/>
  <c r="O569" i="27"/>
  <c r="O570" i="27"/>
  <c r="O571" i="27"/>
  <c r="O572" i="27"/>
  <c r="O573" i="27"/>
  <c r="O574" i="27"/>
  <c r="O575" i="27"/>
  <c r="O576" i="27"/>
  <c r="O577" i="27"/>
  <c r="O578" i="27"/>
  <c r="O579" i="27"/>
  <c r="O580" i="27"/>
  <c r="O581" i="27"/>
  <c r="O582" i="27"/>
  <c r="O583" i="27"/>
  <c r="O584" i="27"/>
  <c r="O585" i="27"/>
  <c r="O586" i="27"/>
  <c r="O587" i="27"/>
  <c r="O588" i="27"/>
  <c r="O589" i="27"/>
  <c r="O590" i="27"/>
  <c r="O591" i="27"/>
  <c r="O592" i="27"/>
  <c r="O593" i="27"/>
  <c r="O594" i="27"/>
  <c r="O595" i="27"/>
  <c r="O596" i="27"/>
  <c r="O597" i="27"/>
  <c r="O598" i="27"/>
  <c r="O599" i="27"/>
  <c r="O600" i="27"/>
  <c r="O601" i="27"/>
  <c r="O602" i="27"/>
  <c r="O603" i="27"/>
  <c r="O604" i="27"/>
  <c r="O605" i="27"/>
  <c r="O606" i="27"/>
  <c r="O607" i="27"/>
  <c r="O608" i="27"/>
  <c r="O609" i="27"/>
  <c r="O610" i="27"/>
  <c r="O611" i="27"/>
  <c r="O612" i="27"/>
  <c r="O613" i="27"/>
  <c r="O614" i="27"/>
  <c r="O615" i="27"/>
  <c r="O616" i="27"/>
  <c r="O617" i="27"/>
  <c r="O618" i="27"/>
  <c r="O619" i="27"/>
  <c r="O620" i="27"/>
  <c r="O621" i="27"/>
  <c r="O622" i="27"/>
  <c r="O623" i="27"/>
  <c r="O624" i="27"/>
  <c r="O625" i="27"/>
  <c r="O626" i="27"/>
  <c r="O627" i="27"/>
  <c r="O628" i="27"/>
  <c r="O629" i="27"/>
  <c r="O630" i="27"/>
  <c r="O631" i="27"/>
  <c r="O632" i="27"/>
  <c r="O2253" i="27"/>
  <c r="O633" i="27"/>
  <c r="O634" i="27"/>
  <c r="O635" i="27"/>
  <c r="O2254" i="27"/>
  <c r="O636" i="27"/>
  <c r="O637" i="27"/>
  <c r="O638" i="27"/>
  <c r="O2255" i="27"/>
  <c r="O639" i="27"/>
  <c r="O640" i="27"/>
  <c r="O641" i="27"/>
  <c r="O642" i="27"/>
  <c r="O643" i="27"/>
  <c r="O644" i="27"/>
  <c r="O645" i="27"/>
  <c r="O646" i="27"/>
  <c r="O647" i="27"/>
  <c r="O648" i="27"/>
  <c r="O649" i="27"/>
  <c r="O650" i="27"/>
  <c r="O651" i="27"/>
  <c r="O652" i="27"/>
  <c r="O653" i="27"/>
  <c r="O654" i="27"/>
  <c r="O655" i="27"/>
  <c r="O656" i="27"/>
  <c r="O657" i="27"/>
  <c r="O658" i="27"/>
  <c r="O659" i="27"/>
  <c r="O660" i="27"/>
  <c r="O661" i="27"/>
  <c r="O662" i="27"/>
  <c r="O663" i="27"/>
  <c r="O664" i="27"/>
  <c r="O665" i="27"/>
  <c r="O666" i="27"/>
  <c r="O667" i="27"/>
  <c r="O2265" i="27"/>
  <c r="O668" i="27"/>
  <c r="O669" i="27"/>
  <c r="O670" i="27"/>
  <c r="O671" i="27"/>
  <c r="O672" i="27"/>
  <c r="O673" i="27"/>
  <c r="O674" i="27"/>
  <c r="O675" i="27"/>
  <c r="O676" i="27"/>
  <c r="O677" i="27"/>
  <c r="O678" i="27"/>
  <c r="O679" i="27"/>
  <c r="O680" i="27"/>
  <c r="O681" i="27"/>
  <c r="O682" i="27"/>
  <c r="O683" i="27"/>
  <c r="O2266" i="27"/>
  <c r="O684" i="27"/>
  <c r="O685" i="27"/>
  <c r="O686" i="27"/>
  <c r="O687" i="27"/>
  <c r="O688" i="27"/>
  <c r="O689" i="27"/>
  <c r="O2267" i="27"/>
  <c r="O690" i="27"/>
  <c r="O691" i="27"/>
  <c r="O692" i="27"/>
  <c r="O693" i="27"/>
  <c r="O694" i="27"/>
  <c r="O695" i="27"/>
  <c r="O696" i="27"/>
  <c r="O697" i="27"/>
  <c r="O698" i="27"/>
  <c r="O699" i="27"/>
  <c r="O700" i="27"/>
  <c r="O701" i="27"/>
  <c r="O702" i="27"/>
  <c r="O703" i="27"/>
  <c r="O704" i="27"/>
  <c r="O705" i="27"/>
  <c r="O706" i="27"/>
  <c r="O707" i="27"/>
  <c r="O708" i="27"/>
  <c r="O709" i="27"/>
  <c r="O710" i="27"/>
  <c r="O711" i="27"/>
  <c r="O712" i="27"/>
  <c r="O713" i="27"/>
  <c r="O714" i="27"/>
  <c r="O715" i="27"/>
  <c r="O716" i="27"/>
  <c r="O717" i="27"/>
  <c r="O718" i="27"/>
  <c r="O719" i="27"/>
  <c r="O720" i="27"/>
  <c r="O721" i="27"/>
  <c r="O722" i="27"/>
  <c r="O723" i="27"/>
  <c r="O724" i="27"/>
  <c r="O725" i="27"/>
  <c r="O726" i="27"/>
  <c r="O727" i="27"/>
  <c r="O728" i="27"/>
  <c r="O729" i="27"/>
  <c r="O730" i="27"/>
  <c r="O731" i="27"/>
  <c r="O732" i="27"/>
  <c r="O733" i="27"/>
  <c r="O734" i="27"/>
  <c r="O735" i="27"/>
  <c r="O736" i="27"/>
  <c r="O737" i="27"/>
  <c r="O738" i="27"/>
  <c r="O739" i="27"/>
  <c r="O740" i="27"/>
  <c r="O741" i="27"/>
  <c r="O742" i="27"/>
  <c r="O743" i="27"/>
  <c r="O744" i="27"/>
  <c r="O745" i="27"/>
  <c r="O746" i="27"/>
  <c r="O747" i="27"/>
  <c r="O748" i="27"/>
  <c r="O749" i="27"/>
  <c r="O750" i="27"/>
  <c r="O751" i="27"/>
  <c r="O752" i="27"/>
  <c r="O753" i="27"/>
  <c r="O754" i="27"/>
  <c r="O755" i="27"/>
  <c r="O756" i="27"/>
  <c r="O2268" i="27"/>
  <c r="O757" i="27"/>
  <c r="O758" i="27"/>
  <c r="O759" i="27"/>
  <c r="O760" i="27"/>
  <c r="O761" i="27"/>
  <c r="O762" i="27"/>
  <c r="O763" i="27"/>
  <c r="O764" i="27"/>
  <c r="O2269" i="27"/>
  <c r="O765" i="27"/>
  <c r="O766" i="27"/>
  <c r="O767" i="27"/>
  <c r="O768" i="27"/>
  <c r="O769" i="27"/>
  <c r="O770" i="27"/>
  <c r="O771" i="27"/>
  <c r="O772" i="27"/>
  <c r="O773" i="27"/>
  <c r="O774" i="27"/>
  <c r="O775" i="27"/>
  <c r="O776" i="27"/>
  <c r="O777" i="27"/>
  <c r="O778" i="27"/>
  <c r="O779" i="27"/>
  <c r="O780" i="27"/>
  <c r="O781" i="27"/>
  <c r="O782" i="27"/>
  <c r="O783" i="27"/>
  <c r="O784" i="27"/>
  <c r="O785" i="27"/>
  <c r="O786" i="27"/>
  <c r="O787" i="27"/>
  <c r="O788" i="27"/>
  <c r="O789" i="27"/>
  <c r="O790" i="27"/>
  <c r="O791" i="27"/>
  <c r="O792" i="27"/>
  <c r="O793" i="27"/>
  <c r="O794" i="27"/>
  <c r="O795" i="27"/>
  <c r="O796" i="27"/>
  <c r="O797" i="27"/>
  <c r="O798" i="27"/>
  <c r="O799" i="27"/>
  <c r="O800" i="27"/>
  <c r="O801" i="27"/>
  <c r="O802" i="27"/>
  <c r="O803" i="27"/>
  <c r="O804" i="27"/>
  <c r="O805" i="27"/>
  <c r="O806" i="27"/>
  <c r="O807" i="27"/>
  <c r="O808" i="27"/>
  <c r="O809" i="27"/>
  <c r="O810" i="27"/>
  <c r="O811" i="27"/>
  <c r="O812" i="27"/>
  <c r="O813" i="27"/>
  <c r="O814" i="27"/>
  <c r="O815" i="27"/>
  <c r="O816" i="27"/>
  <c r="O817" i="27"/>
  <c r="O818" i="27"/>
  <c r="O819" i="27"/>
  <c r="O820" i="27"/>
  <c r="O821" i="27"/>
  <c r="O822" i="27"/>
  <c r="O823" i="27"/>
  <c r="O824" i="27"/>
  <c r="O825" i="27"/>
  <c r="O826" i="27"/>
  <c r="O827" i="27"/>
  <c r="O828" i="27"/>
  <c r="O829" i="27"/>
  <c r="O830" i="27"/>
  <c r="O2270" i="27"/>
  <c r="O831" i="27"/>
  <c r="O832" i="27"/>
  <c r="O833" i="27"/>
  <c r="O834" i="27"/>
  <c r="O835" i="27"/>
  <c r="O836" i="27"/>
  <c r="O837" i="27"/>
  <c r="O838" i="27"/>
  <c r="O839" i="27"/>
  <c r="O840" i="27"/>
  <c r="O841" i="27"/>
  <c r="O842" i="27"/>
  <c r="O843" i="27"/>
  <c r="O844" i="27"/>
  <c r="O845" i="27"/>
  <c r="O846" i="27"/>
  <c r="O2271" i="27"/>
  <c r="O847" i="27"/>
  <c r="O848" i="27"/>
  <c r="O849" i="27"/>
  <c r="O850" i="27"/>
  <c r="O851" i="27"/>
  <c r="O852" i="27"/>
  <c r="O853" i="27"/>
  <c r="O854" i="27"/>
  <c r="O855" i="27"/>
  <c r="O856" i="27"/>
  <c r="O857" i="27"/>
  <c r="O858" i="27"/>
  <c r="O859" i="27"/>
  <c r="O860" i="27"/>
  <c r="O861" i="27"/>
  <c r="O862" i="27"/>
  <c r="O863" i="27"/>
  <c r="O864" i="27"/>
  <c r="O865" i="27"/>
  <c r="O866" i="27"/>
  <c r="O867" i="27"/>
  <c r="O868" i="27"/>
  <c r="O869" i="27"/>
  <c r="O870" i="27"/>
  <c r="O871" i="27"/>
  <c r="O872" i="27"/>
  <c r="O873" i="27"/>
  <c r="O874" i="27"/>
  <c r="O875" i="27"/>
  <c r="O876" i="27"/>
  <c r="O877" i="27"/>
  <c r="O878" i="27"/>
  <c r="O879" i="27"/>
  <c r="O880" i="27"/>
  <c r="O881" i="27"/>
  <c r="O882" i="27"/>
  <c r="O883" i="27"/>
  <c r="O884" i="27"/>
  <c r="O885" i="27"/>
  <c r="O886" i="27"/>
  <c r="O887" i="27"/>
  <c r="O888" i="27"/>
  <c r="O889" i="27"/>
  <c r="O890" i="27"/>
  <c r="O891" i="27"/>
  <c r="O892" i="27"/>
  <c r="O893" i="27"/>
  <c r="O894" i="27"/>
  <c r="O895" i="27"/>
  <c r="O896" i="27"/>
  <c r="O897" i="27"/>
  <c r="O898" i="27"/>
  <c r="O899" i="27"/>
  <c r="O900" i="27"/>
  <c r="O901" i="27"/>
  <c r="O902" i="27"/>
  <c r="O903" i="27"/>
  <c r="O904" i="27"/>
  <c r="O905" i="27"/>
  <c r="O906" i="27"/>
  <c r="O907" i="27"/>
  <c r="O908" i="27"/>
  <c r="O909" i="27"/>
  <c r="O910" i="27"/>
  <c r="O911" i="27"/>
  <c r="O912" i="27"/>
  <c r="O913" i="27"/>
  <c r="O914" i="27"/>
  <c r="O915" i="27"/>
  <c r="O916" i="27"/>
  <c r="O917" i="27"/>
  <c r="O918" i="27"/>
  <c r="O919" i="27"/>
  <c r="O920" i="27"/>
  <c r="O921" i="27"/>
  <c r="O922" i="27"/>
  <c r="O923" i="27"/>
  <c r="O924" i="27"/>
  <c r="O925" i="27"/>
  <c r="O926" i="27"/>
  <c r="O927" i="27"/>
  <c r="O928" i="27"/>
  <c r="O929" i="27"/>
  <c r="O930" i="27"/>
  <c r="O931" i="27"/>
  <c r="O932" i="27"/>
  <c r="O933" i="27"/>
  <c r="O934" i="27"/>
  <c r="O935" i="27"/>
  <c r="O936" i="27"/>
  <c r="O937" i="27"/>
  <c r="O938" i="27"/>
  <c r="O939" i="27"/>
  <c r="O940" i="27"/>
  <c r="O941" i="27"/>
  <c r="O942" i="27"/>
  <c r="O943" i="27"/>
  <c r="O944" i="27"/>
  <c r="O945" i="27"/>
  <c r="O946" i="27"/>
  <c r="O947" i="27"/>
  <c r="O948" i="27"/>
  <c r="O949" i="27"/>
  <c r="O950" i="27"/>
  <c r="O951" i="27"/>
  <c r="O952" i="27"/>
  <c r="O953" i="27"/>
  <c r="O954" i="27"/>
  <c r="O955" i="27"/>
  <c r="O956" i="27"/>
  <c r="O957" i="27"/>
  <c r="O958" i="27"/>
  <c r="O959" i="27"/>
  <c r="O960" i="27"/>
  <c r="O961" i="27"/>
  <c r="O962" i="27"/>
  <c r="O963" i="27"/>
  <c r="O964" i="27"/>
  <c r="O965" i="27"/>
  <c r="O966" i="27"/>
  <c r="O967" i="27"/>
  <c r="O968" i="27"/>
  <c r="O969" i="27"/>
  <c r="O970" i="27"/>
  <c r="O971" i="27"/>
  <c r="O972" i="27"/>
  <c r="O973" i="27"/>
  <c r="O974" i="27"/>
  <c r="O975" i="27"/>
  <c r="O976" i="27"/>
  <c r="O977" i="27"/>
  <c r="O978" i="27"/>
  <c r="O979" i="27"/>
  <c r="O980" i="27"/>
  <c r="O981" i="27"/>
  <c r="O982" i="27"/>
  <c r="O983" i="27"/>
  <c r="O984" i="27"/>
  <c r="O985" i="27"/>
  <c r="O986" i="27"/>
  <c r="O987" i="27"/>
  <c r="O988" i="27"/>
  <c r="O989" i="27"/>
  <c r="O990" i="27"/>
  <c r="O991" i="27"/>
  <c r="O992" i="27"/>
  <c r="O993" i="27"/>
  <c r="O994" i="27"/>
  <c r="O995" i="27"/>
  <c r="O996" i="27"/>
  <c r="O997" i="27"/>
  <c r="O998" i="27"/>
  <c r="O999" i="27"/>
  <c r="O1000" i="27"/>
  <c r="O1001" i="27"/>
  <c r="O1002" i="27"/>
  <c r="O1003" i="27"/>
  <c r="O1004" i="27"/>
  <c r="O1005" i="27"/>
  <c r="O1006" i="27"/>
  <c r="O1007" i="27"/>
  <c r="O1008" i="27"/>
  <c r="O1009" i="27"/>
  <c r="O1010" i="27"/>
  <c r="O1011" i="27"/>
  <c r="O1012" i="27"/>
  <c r="O1013" i="27"/>
  <c r="O1014" i="27"/>
  <c r="O1015" i="27"/>
  <c r="O1016" i="27"/>
  <c r="O1017" i="27"/>
  <c r="O1018" i="27"/>
  <c r="O1019" i="27"/>
  <c r="O1020" i="27"/>
  <c r="O1021" i="27"/>
  <c r="O1022" i="27"/>
  <c r="O1023" i="27"/>
  <c r="O1024" i="27"/>
  <c r="O1025" i="27"/>
  <c r="O1026" i="27"/>
  <c r="O1027" i="27"/>
  <c r="O1028" i="27"/>
  <c r="O1029" i="27"/>
  <c r="O1030" i="27"/>
  <c r="O1031" i="27"/>
  <c r="O1032" i="27"/>
  <c r="O1033" i="27"/>
  <c r="O1034" i="27"/>
  <c r="O1035" i="27"/>
  <c r="O1036" i="27"/>
  <c r="O1037" i="27"/>
  <c r="O1038" i="27"/>
  <c r="O1039" i="27"/>
  <c r="O1040" i="27"/>
  <c r="O1041" i="27"/>
  <c r="O1042" i="27"/>
  <c r="O1043" i="27"/>
  <c r="O1044" i="27"/>
  <c r="O1045" i="27"/>
  <c r="O1046" i="27"/>
  <c r="O1047" i="27"/>
  <c r="O1048" i="27"/>
  <c r="O1049" i="27"/>
  <c r="O1050" i="27"/>
  <c r="O1051" i="27"/>
  <c r="O1052" i="27"/>
  <c r="O1053" i="27"/>
  <c r="O1054" i="27"/>
  <c r="O1055" i="27"/>
  <c r="O1056" i="27"/>
  <c r="O1057" i="27"/>
  <c r="O1058" i="27"/>
  <c r="O1059" i="27"/>
  <c r="O1060" i="27"/>
  <c r="O1061" i="27"/>
  <c r="O1062" i="27"/>
  <c r="O1063" i="27"/>
  <c r="O1064" i="27"/>
  <c r="O1065" i="27"/>
  <c r="O1066" i="27"/>
  <c r="O1067" i="27"/>
  <c r="O1068" i="27"/>
  <c r="O1069" i="27"/>
  <c r="O1070" i="27"/>
  <c r="O1071" i="27"/>
  <c r="O1072" i="27"/>
  <c r="O1073" i="27"/>
  <c r="O1074" i="27"/>
  <c r="O1075" i="27"/>
  <c r="O1076" i="27"/>
  <c r="O1077" i="27"/>
  <c r="O1078" i="27"/>
  <c r="O1079" i="27"/>
  <c r="O1080" i="27"/>
  <c r="O1081" i="27"/>
  <c r="O1082" i="27"/>
  <c r="O1083" i="27"/>
  <c r="O1084" i="27"/>
  <c r="O1085" i="27"/>
  <c r="O1086" i="27"/>
  <c r="O1087" i="27"/>
  <c r="O1088" i="27"/>
  <c r="O1089" i="27"/>
  <c r="O1090" i="27"/>
  <c r="O1091" i="27"/>
  <c r="O1092" i="27"/>
  <c r="O1093" i="27"/>
  <c r="O1094" i="27"/>
  <c r="O1095" i="27"/>
  <c r="O1096" i="27"/>
  <c r="O1097" i="27"/>
  <c r="O1098" i="27"/>
  <c r="O1099" i="27"/>
  <c r="O1100" i="27"/>
  <c r="O1101" i="27"/>
  <c r="O1102" i="27"/>
  <c r="O1103" i="27"/>
  <c r="O1104" i="27"/>
  <c r="O1105" i="27"/>
  <c r="O1106" i="27"/>
  <c r="O1107" i="27"/>
  <c r="O1108" i="27"/>
  <c r="O1109" i="27"/>
  <c r="O1110" i="27"/>
  <c r="O1111" i="27"/>
  <c r="O1112" i="27"/>
  <c r="O1113" i="27"/>
  <c r="O1114" i="27"/>
  <c r="O1115" i="27"/>
  <c r="O1116" i="27"/>
  <c r="O1117" i="27"/>
  <c r="O1118" i="27"/>
  <c r="O1119" i="27"/>
  <c r="O1120" i="27"/>
  <c r="O1121" i="27"/>
  <c r="O1122" i="27"/>
  <c r="O1123" i="27"/>
  <c r="O1124" i="27"/>
  <c r="O1125" i="27"/>
  <c r="O1126" i="27"/>
  <c r="O1127" i="27"/>
  <c r="O1128" i="27"/>
  <c r="O1129" i="27"/>
  <c r="O1130" i="27"/>
  <c r="O1131" i="27"/>
  <c r="O1132" i="27"/>
  <c r="O1133" i="27"/>
  <c r="O1134" i="27"/>
  <c r="O1135" i="27"/>
  <c r="O1136" i="27"/>
  <c r="O1137" i="27"/>
  <c r="O1138" i="27"/>
  <c r="O1139" i="27"/>
  <c r="O1140" i="27"/>
  <c r="O1141" i="27"/>
  <c r="O1142" i="27"/>
  <c r="O1143" i="27"/>
  <c r="O1144" i="27"/>
  <c r="O1145" i="27"/>
  <c r="O1146" i="27"/>
  <c r="O1147" i="27"/>
  <c r="O1148" i="27"/>
  <c r="O1149" i="27"/>
  <c r="O1150" i="27"/>
  <c r="O1151" i="27"/>
  <c r="O1152" i="27"/>
  <c r="O1153" i="27"/>
  <c r="O1154" i="27"/>
  <c r="O1155" i="27"/>
  <c r="O1156" i="27"/>
  <c r="O1157" i="27"/>
  <c r="O1158" i="27"/>
  <c r="O1159" i="27"/>
  <c r="O1160" i="27"/>
  <c r="O1161" i="27"/>
  <c r="O1162" i="27"/>
  <c r="O1163" i="27"/>
  <c r="O1164" i="27"/>
  <c r="O1165" i="27"/>
  <c r="O1166" i="27"/>
  <c r="O1167" i="27"/>
  <c r="O1168" i="27"/>
  <c r="O1169" i="27"/>
  <c r="O1170" i="27"/>
  <c r="O1171" i="27"/>
  <c r="O1172" i="27"/>
  <c r="O1173" i="27"/>
  <c r="O1174" i="27"/>
  <c r="O1175" i="27"/>
  <c r="O1176" i="27"/>
  <c r="O1177" i="27"/>
  <c r="O1178" i="27"/>
  <c r="O1179" i="27"/>
  <c r="O1180" i="27"/>
  <c r="O1181" i="27"/>
  <c r="O1182" i="27"/>
  <c r="O1183" i="27"/>
  <c r="O1184" i="27"/>
  <c r="O1185" i="27"/>
  <c r="O1186" i="27"/>
  <c r="O1187" i="27"/>
  <c r="O1188" i="27"/>
  <c r="O1189" i="27"/>
  <c r="O1190" i="27"/>
  <c r="O1191" i="27"/>
  <c r="O1192" i="27"/>
  <c r="O1193" i="27"/>
  <c r="O1194" i="27"/>
  <c r="O1195" i="27"/>
  <c r="O1196" i="27"/>
  <c r="O1197" i="27"/>
  <c r="O1198" i="27"/>
  <c r="O1199" i="27"/>
  <c r="O1200" i="27"/>
  <c r="O1201" i="27"/>
  <c r="O1202" i="27"/>
  <c r="O1203" i="27"/>
  <c r="O1204" i="27"/>
  <c r="O1205" i="27"/>
  <c r="O1206" i="27"/>
  <c r="O1207" i="27"/>
  <c r="O1208" i="27"/>
  <c r="O1209" i="27"/>
  <c r="O1210" i="27"/>
  <c r="O1211" i="27"/>
  <c r="O1212" i="27"/>
  <c r="O1213" i="27"/>
  <c r="O1214" i="27"/>
  <c r="O1215" i="27"/>
  <c r="O1216" i="27"/>
  <c r="O1217" i="27"/>
  <c r="O1218" i="27"/>
  <c r="O1219" i="27"/>
  <c r="O1220" i="27"/>
  <c r="O1221" i="27"/>
  <c r="O1222" i="27"/>
  <c r="O1223" i="27"/>
  <c r="O1224" i="27"/>
  <c r="O1225" i="27"/>
  <c r="O1226" i="27"/>
  <c r="O1227" i="27"/>
  <c r="O1228" i="27"/>
  <c r="O1229" i="27"/>
  <c r="O1230" i="27"/>
  <c r="O1231" i="27"/>
  <c r="O1232" i="27"/>
  <c r="O1233" i="27"/>
  <c r="O1234" i="27"/>
  <c r="O1235" i="27"/>
  <c r="O1236" i="27"/>
  <c r="O1237" i="27"/>
  <c r="O1238" i="27"/>
  <c r="O1239" i="27"/>
  <c r="O1240" i="27"/>
  <c r="O1241" i="27"/>
  <c r="O1242" i="27"/>
  <c r="O1243" i="27"/>
  <c r="O1244" i="27"/>
  <c r="O1245" i="27"/>
  <c r="O1246" i="27"/>
  <c r="O1247" i="27"/>
  <c r="O1248" i="27"/>
  <c r="O1249" i="27"/>
  <c r="O1250" i="27"/>
  <c r="O1251" i="27"/>
  <c r="O1252" i="27"/>
  <c r="O1253" i="27"/>
  <c r="O1254" i="27"/>
  <c r="O1255" i="27"/>
  <c r="O1256" i="27"/>
  <c r="O1257" i="27"/>
  <c r="O1258" i="27"/>
  <c r="O1259" i="27"/>
  <c r="O1260" i="27"/>
  <c r="O1261" i="27"/>
  <c r="O1262" i="27"/>
  <c r="O1263" i="27"/>
  <c r="O1264" i="27"/>
  <c r="O1265" i="27"/>
  <c r="O1266" i="27"/>
  <c r="O1267" i="27"/>
  <c r="O1268" i="27"/>
  <c r="O1269" i="27"/>
  <c r="O1270" i="27"/>
  <c r="O1271" i="27"/>
  <c r="O1272" i="27"/>
  <c r="O1273" i="27"/>
  <c r="O1274" i="27"/>
  <c r="O1275" i="27"/>
  <c r="O1276" i="27"/>
  <c r="O1277" i="27"/>
  <c r="O1278" i="27"/>
  <c r="O1279" i="27"/>
  <c r="O1280" i="27"/>
  <c r="O1281" i="27"/>
  <c r="O1282" i="27"/>
  <c r="O1283" i="27"/>
  <c r="O1284" i="27"/>
  <c r="O1285" i="27"/>
  <c r="O1286" i="27"/>
  <c r="O1287" i="27"/>
  <c r="O1288" i="27"/>
  <c r="O1289" i="27"/>
  <c r="O1290" i="27"/>
  <c r="O1291" i="27"/>
  <c r="O1292" i="27"/>
  <c r="O1293" i="27"/>
  <c r="O1294" i="27"/>
  <c r="O1295" i="27"/>
  <c r="O1296" i="27"/>
  <c r="O1297" i="27"/>
  <c r="O1298" i="27"/>
  <c r="O1299" i="27"/>
  <c r="O1300" i="27"/>
  <c r="O1301" i="27"/>
  <c r="O1302" i="27"/>
  <c r="O1303" i="27"/>
  <c r="O1304" i="27"/>
  <c r="O1305" i="27"/>
  <c r="O1306" i="27"/>
  <c r="O1307" i="27"/>
  <c r="O1308" i="27"/>
  <c r="O1309" i="27"/>
  <c r="O1310" i="27"/>
  <c r="O1311" i="27"/>
  <c r="O1312" i="27"/>
  <c r="O2272" i="27"/>
  <c r="O1313" i="27"/>
  <c r="O2273" i="27"/>
  <c r="O1314" i="27"/>
  <c r="O1315" i="27"/>
  <c r="O1316" i="27"/>
  <c r="O1317" i="27"/>
  <c r="O1318" i="27"/>
  <c r="O1319" i="27"/>
  <c r="O1320" i="27"/>
  <c r="O1321" i="27"/>
  <c r="O1322" i="27"/>
  <c r="O1323" i="27"/>
  <c r="O1324" i="27"/>
  <c r="O1325" i="27"/>
  <c r="O1326" i="27"/>
  <c r="O2274" i="27"/>
  <c r="O1327" i="27"/>
  <c r="O2256" i="27"/>
  <c r="O1328" i="27"/>
  <c r="O1329" i="27"/>
  <c r="O1330" i="27"/>
  <c r="O1331" i="27"/>
  <c r="O1332" i="27"/>
  <c r="O1333" i="27"/>
  <c r="O1334" i="27"/>
  <c r="O1335" i="27"/>
  <c r="O1336" i="27"/>
  <c r="O1337" i="27"/>
  <c r="O1338" i="27"/>
  <c r="O1339" i="27"/>
  <c r="O1340" i="27"/>
  <c r="O1341" i="27"/>
  <c r="O1342" i="27"/>
  <c r="O1343" i="27"/>
  <c r="O1344" i="27"/>
  <c r="O1345" i="27"/>
  <c r="O1346" i="27"/>
  <c r="O1347" i="27"/>
  <c r="O1348" i="27"/>
  <c r="O1349" i="27"/>
  <c r="O1350" i="27"/>
  <c r="O1351" i="27"/>
  <c r="O1352" i="27"/>
  <c r="O1353" i="27"/>
  <c r="O1354" i="27"/>
  <c r="O1355" i="27"/>
  <c r="O1356" i="27"/>
  <c r="O1357" i="27"/>
  <c r="O1358" i="27"/>
  <c r="O1359" i="27"/>
  <c r="O1360" i="27"/>
  <c r="O1361" i="27"/>
  <c r="O1362" i="27"/>
  <c r="O1363" i="27"/>
  <c r="O1364" i="27"/>
  <c r="O1365" i="27"/>
  <c r="O1366" i="27"/>
  <c r="O1367" i="27"/>
  <c r="O1368" i="27"/>
  <c r="O1369" i="27"/>
  <c r="O1370" i="27"/>
  <c r="O1371" i="27"/>
  <c r="O1372" i="27"/>
  <c r="O1373" i="27"/>
  <c r="O1374" i="27"/>
  <c r="O1375" i="27"/>
  <c r="O1376" i="27"/>
  <c r="O1377" i="27"/>
  <c r="O1378" i="27"/>
  <c r="O1379" i="27"/>
  <c r="O1380" i="27"/>
  <c r="O1381" i="27"/>
  <c r="O1382" i="27"/>
  <c r="O1383" i="27"/>
  <c r="O1384" i="27"/>
  <c r="O1385" i="27"/>
  <c r="O1386" i="27"/>
  <c r="O1387" i="27"/>
  <c r="O1388" i="27"/>
  <c r="O1389" i="27"/>
  <c r="O1390" i="27"/>
  <c r="O1391" i="27"/>
  <c r="O1392" i="27"/>
  <c r="O1393" i="27"/>
  <c r="O1394" i="27"/>
  <c r="O1395" i="27"/>
  <c r="O1396" i="27"/>
  <c r="O1397" i="27"/>
  <c r="O1398" i="27"/>
  <c r="O1399" i="27"/>
  <c r="O1400" i="27"/>
  <c r="O1401" i="27"/>
  <c r="O1402" i="27"/>
  <c r="O1403" i="27"/>
  <c r="O1404" i="27"/>
  <c r="O1405" i="27"/>
  <c r="O1406" i="27"/>
  <c r="O1407" i="27"/>
  <c r="O1408" i="27"/>
  <c r="O1409" i="27"/>
  <c r="O1410" i="27"/>
  <c r="O1411" i="27"/>
  <c r="O1412" i="27"/>
  <c r="O1413" i="27"/>
  <c r="O1414" i="27"/>
  <c r="O1415" i="27"/>
  <c r="O1416" i="27"/>
  <c r="O1417" i="27"/>
  <c r="O1418" i="27"/>
  <c r="O1419" i="27"/>
  <c r="O1420" i="27"/>
  <c r="O1421" i="27"/>
  <c r="O1422" i="27"/>
  <c r="O1423" i="27"/>
  <c r="O1424" i="27"/>
  <c r="O1425" i="27"/>
  <c r="O1426" i="27"/>
  <c r="O1427" i="27"/>
  <c r="O1428" i="27"/>
  <c r="O1429" i="27"/>
  <c r="O1430" i="27"/>
  <c r="O1431" i="27"/>
  <c r="O1432" i="27"/>
  <c r="O1433" i="27"/>
  <c r="O1434" i="27"/>
  <c r="O1435" i="27"/>
  <c r="O1436" i="27"/>
  <c r="O1437" i="27"/>
  <c r="O1438" i="27"/>
  <c r="O1439" i="27"/>
  <c r="O1440" i="27"/>
  <c r="O1441" i="27"/>
  <c r="O1442" i="27"/>
  <c r="O1443" i="27"/>
  <c r="O1444" i="27"/>
  <c r="O1445" i="27"/>
  <c r="O1446" i="27"/>
  <c r="O1447" i="27"/>
  <c r="O1448" i="27"/>
  <c r="O1449" i="27"/>
  <c r="O1450" i="27"/>
  <c r="O1451" i="27"/>
  <c r="O1452" i="27"/>
  <c r="O1453" i="27"/>
  <c r="O1454" i="27"/>
  <c r="O1455" i="27"/>
  <c r="O1456" i="27"/>
  <c r="O1457" i="27"/>
  <c r="O1458" i="27"/>
  <c r="O1459" i="27"/>
  <c r="O1460" i="27"/>
  <c r="O1461" i="27"/>
  <c r="O1462" i="27"/>
  <c r="O1463" i="27"/>
  <c r="O1464" i="27"/>
  <c r="O1465" i="27"/>
  <c r="O1466" i="27"/>
  <c r="O1467" i="27"/>
  <c r="O1468" i="27"/>
  <c r="O1469" i="27"/>
  <c r="O1470" i="27"/>
  <c r="O1471" i="27"/>
  <c r="O1472" i="27"/>
  <c r="O1473" i="27"/>
  <c r="O1474" i="27"/>
  <c r="O1475" i="27"/>
  <c r="O1476" i="27"/>
  <c r="O1477" i="27"/>
  <c r="O1478" i="27"/>
  <c r="O1479" i="27"/>
  <c r="O1480" i="27"/>
  <c r="O1481" i="27"/>
  <c r="O1482" i="27"/>
  <c r="O1483" i="27"/>
  <c r="O1484" i="27"/>
  <c r="O1485" i="27"/>
  <c r="O1486" i="27"/>
  <c r="O1487" i="27"/>
  <c r="O1488" i="27"/>
  <c r="O1489" i="27"/>
  <c r="O1490" i="27"/>
  <c r="O1491" i="27"/>
  <c r="O1492" i="27"/>
  <c r="O1493" i="27"/>
  <c r="O1494" i="27"/>
  <c r="O1495" i="27"/>
  <c r="O1496" i="27"/>
  <c r="O1497" i="27"/>
  <c r="O1498" i="27"/>
  <c r="O1499" i="27"/>
  <c r="O1500" i="27"/>
  <c r="O1501" i="27"/>
  <c r="O1502" i="27"/>
  <c r="O1503" i="27"/>
  <c r="O1504" i="27"/>
  <c r="O1505" i="27"/>
  <c r="O1506" i="27"/>
  <c r="O1507" i="27"/>
  <c r="O1508" i="27"/>
  <c r="O1509" i="27"/>
  <c r="O1510" i="27"/>
  <c r="O1511" i="27"/>
  <c r="O1512" i="27"/>
  <c r="O1513" i="27"/>
  <c r="O1514" i="27"/>
  <c r="O2257" i="27"/>
  <c r="O1515" i="27"/>
  <c r="O1516" i="27"/>
  <c r="O1517" i="27"/>
  <c r="O1518" i="27"/>
  <c r="O1519" i="27"/>
  <c r="O1520" i="27"/>
  <c r="O1521" i="27"/>
  <c r="O1522" i="27"/>
  <c r="O1523" i="27"/>
  <c r="O1524" i="27"/>
  <c r="O1525" i="27"/>
  <c r="O1526" i="27"/>
  <c r="O1527" i="27"/>
  <c r="O1528" i="27"/>
  <c r="O1529" i="27"/>
  <c r="O1530" i="27"/>
  <c r="O1531" i="27"/>
  <c r="O1532" i="27"/>
  <c r="O1533" i="27"/>
  <c r="O1534" i="27"/>
  <c r="O1535" i="27"/>
  <c r="O1536" i="27"/>
  <c r="O1537" i="27"/>
  <c r="O1538" i="27"/>
  <c r="O1539" i="27"/>
  <c r="O1540" i="27"/>
  <c r="O1541" i="27"/>
  <c r="O1542" i="27"/>
  <c r="O1543" i="27"/>
  <c r="O1544" i="27"/>
  <c r="O1545" i="27"/>
  <c r="O1546" i="27"/>
  <c r="O1547" i="27"/>
  <c r="O1548" i="27"/>
  <c r="O1549" i="27"/>
  <c r="O1550" i="27"/>
  <c r="O1551" i="27"/>
  <c r="O1552" i="27"/>
  <c r="O1553" i="27"/>
  <c r="O1554" i="27"/>
  <c r="O1555" i="27"/>
  <c r="O1556" i="27"/>
  <c r="O1557" i="27"/>
  <c r="O1558" i="27"/>
  <c r="O1559" i="27"/>
  <c r="O1560" i="27"/>
  <c r="O1561" i="27"/>
  <c r="O1562" i="27"/>
  <c r="O1563" i="27"/>
  <c r="O1564" i="27"/>
  <c r="O1565" i="27"/>
  <c r="O1566" i="27"/>
  <c r="O1567" i="27"/>
  <c r="O1568" i="27"/>
  <c r="O1569" i="27"/>
  <c r="O1570" i="27"/>
  <c r="O1571" i="27"/>
  <c r="O1572" i="27"/>
  <c r="O1573" i="27"/>
  <c r="O1574" i="27"/>
  <c r="O1575" i="27"/>
  <c r="O1576" i="27"/>
  <c r="O1577" i="27"/>
  <c r="O1578" i="27"/>
  <c r="O1579" i="27"/>
  <c r="O1580" i="27"/>
  <c r="O1581" i="27"/>
  <c r="O1582" i="27"/>
  <c r="O1583" i="27"/>
  <c r="O1584" i="27"/>
  <c r="O1585" i="27"/>
  <c r="O1586" i="27"/>
  <c r="O1587" i="27"/>
  <c r="O1588" i="27"/>
  <c r="O1589" i="27"/>
  <c r="O1590" i="27"/>
  <c r="O1591" i="27"/>
  <c r="O1592" i="27"/>
  <c r="O1593" i="27"/>
  <c r="O1594" i="27"/>
  <c r="O1595" i="27"/>
  <c r="O1596" i="27"/>
  <c r="O1597" i="27"/>
  <c r="O1598" i="27"/>
  <c r="O1599" i="27"/>
  <c r="O1600" i="27"/>
  <c r="O1601" i="27"/>
  <c r="O1602" i="27"/>
  <c r="O1603" i="27"/>
  <c r="O1604" i="27"/>
  <c r="O1605" i="27"/>
  <c r="O1606" i="27"/>
  <c r="O1607" i="27"/>
  <c r="O1608" i="27"/>
  <c r="O1609" i="27"/>
  <c r="O1610" i="27"/>
  <c r="O1611" i="27"/>
  <c r="O1612" i="27"/>
  <c r="O1613" i="27"/>
  <c r="O1614" i="27"/>
  <c r="O1615" i="27"/>
  <c r="O1616" i="27"/>
  <c r="O1617" i="27"/>
  <c r="O1618" i="27"/>
  <c r="O1619" i="27"/>
  <c r="O1620" i="27"/>
  <c r="O1621" i="27"/>
  <c r="O1622" i="27"/>
  <c r="O1623" i="27"/>
  <c r="O1624" i="27"/>
  <c r="O1625" i="27"/>
  <c r="O1626" i="27"/>
  <c r="O1627" i="27"/>
  <c r="O1628" i="27"/>
  <c r="O1629" i="27"/>
  <c r="O1630" i="27"/>
  <c r="O1631" i="27"/>
  <c r="O1632" i="27"/>
  <c r="O1633" i="27"/>
  <c r="O1634" i="27"/>
  <c r="O1635" i="27"/>
  <c r="O1636" i="27"/>
  <c r="O1637" i="27"/>
  <c r="O1638" i="27"/>
  <c r="O1639" i="27"/>
  <c r="O1640" i="27"/>
  <c r="O1641" i="27"/>
  <c r="O1642" i="27"/>
  <c r="O1643" i="27"/>
  <c r="O1644" i="27"/>
  <c r="O1645" i="27"/>
  <c r="O1646" i="27"/>
  <c r="O1647" i="27"/>
  <c r="O1648" i="27"/>
  <c r="O1649" i="27"/>
  <c r="O1650" i="27"/>
  <c r="O1651" i="27"/>
  <c r="O1652" i="27"/>
  <c r="O1653" i="27"/>
  <c r="O1654" i="27"/>
  <c r="O1655" i="27"/>
  <c r="O1656" i="27"/>
  <c r="O1657" i="27"/>
  <c r="O1658" i="27"/>
  <c r="O1659" i="27"/>
  <c r="O1660" i="27"/>
  <c r="O1661" i="27"/>
  <c r="O1662" i="27"/>
  <c r="O1663" i="27"/>
  <c r="O1664" i="27"/>
  <c r="O1665" i="27"/>
  <c r="O1666" i="27"/>
  <c r="O1667" i="27"/>
  <c r="O1668" i="27"/>
  <c r="O1669" i="27"/>
  <c r="O1670" i="27"/>
  <c r="O1671" i="27"/>
  <c r="O1672" i="27"/>
  <c r="O1673" i="27"/>
  <c r="O1674" i="27"/>
  <c r="O1675" i="27"/>
  <c r="O1676" i="27"/>
  <c r="O1677" i="27"/>
  <c r="O1678" i="27"/>
  <c r="O1679" i="27"/>
  <c r="O1680" i="27"/>
  <c r="O1681" i="27"/>
  <c r="O1682" i="27"/>
  <c r="O1683" i="27"/>
  <c r="O1684" i="27"/>
  <c r="O1685" i="27"/>
  <c r="O1686" i="27"/>
  <c r="O1687" i="27"/>
  <c r="O1688" i="27"/>
  <c r="O1689" i="27"/>
  <c r="O1690" i="27"/>
  <c r="O1691" i="27"/>
  <c r="O1692" i="27"/>
  <c r="O1693" i="27"/>
  <c r="O1694" i="27"/>
  <c r="O1695" i="27"/>
  <c r="O1696" i="27"/>
  <c r="O1697" i="27"/>
  <c r="O1698" i="27"/>
  <c r="O1699" i="27"/>
  <c r="O1700" i="27"/>
  <c r="O1701" i="27"/>
  <c r="O1702" i="27"/>
  <c r="O1703" i="27"/>
  <c r="O1704" i="27"/>
  <c r="O1705" i="27"/>
  <c r="O1706" i="27"/>
  <c r="O1707" i="27"/>
  <c r="O1708" i="27"/>
  <c r="O1709" i="27"/>
  <c r="O1710" i="27"/>
  <c r="O1711" i="27"/>
  <c r="O1712" i="27"/>
  <c r="O1713" i="27"/>
  <c r="O1714" i="27"/>
  <c r="O1715" i="27"/>
  <c r="O1716" i="27"/>
  <c r="O1717" i="27"/>
  <c r="O1718" i="27"/>
  <c r="O1719" i="27"/>
  <c r="O1720" i="27"/>
  <c r="O1721" i="27"/>
  <c r="O1722" i="27"/>
  <c r="O1723" i="27"/>
  <c r="O1724" i="27"/>
  <c r="O1725" i="27"/>
  <c r="O1726" i="27"/>
  <c r="O1727" i="27"/>
  <c r="O1728" i="27"/>
  <c r="O1729" i="27"/>
  <c r="O1730" i="27"/>
  <c r="O1731" i="27"/>
  <c r="O1732" i="27"/>
  <c r="O1733" i="27"/>
  <c r="O1734" i="27"/>
  <c r="O1735" i="27"/>
  <c r="O1736" i="27"/>
  <c r="O1737" i="27"/>
  <c r="O1738" i="27"/>
  <c r="O1739" i="27"/>
  <c r="O1740" i="27"/>
  <c r="O1741" i="27"/>
  <c r="O1742" i="27"/>
  <c r="O1743" i="27"/>
  <c r="O1744" i="27"/>
  <c r="O1745" i="27"/>
  <c r="O1746" i="27"/>
  <c r="O1747" i="27"/>
  <c r="O1748" i="27"/>
  <c r="O1749" i="27"/>
  <c r="O1750" i="27"/>
  <c r="O1751" i="27"/>
  <c r="O1752" i="27"/>
  <c r="O1753" i="27"/>
  <c r="O1754" i="27"/>
  <c r="O1755" i="27"/>
  <c r="O1756" i="27"/>
  <c r="O1757" i="27"/>
  <c r="O1758" i="27"/>
  <c r="O1759" i="27"/>
  <c r="O1760" i="27"/>
  <c r="O1761" i="27"/>
  <c r="O1762" i="27"/>
  <c r="O1763" i="27"/>
  <c r="O1764" i="27"/>
  <c r="O1765" i="27"/>
  <c r="O1766" i="27"/>
  <c r="O1767" i="27"/>
  <c r="O1768" i="27"/>
  <c r="O1769" i="27"/>
  <c r="O1770" i="27"/>
  <c r="O1771" i="27"/>
  <c r="O1772" i="27"/>
  <c r="O1773" i="27"/>
  <c r="O1774" i="27"/>
  <c r="O1775" i="27"/>
  <c r="O1776" i="27"/>
  <c r="O1777" i="27"/>
  <c r="O1778" i="27"/>
  <c r="O1779" i="27"/>
  <c r="O1780" i="27"/>
  <c r="O1781" i="27"/>
  <c r="O1782" i="27"/>
  <c r="O1783" i="27"/>
  <c r="O1784" i="27"/>
  <c r="O1785" i="27"/>
  <c r="O1786" i="27"/>
  <c r="O1787" i="27"/>
  <c r="O1788" i="27"/>
  <c r="O1789" i="27"/>
  <c r="O1790" i="27"/>
  <c r="O1791" i="27"/>
  <c r="O1792" i="27"/>
  <c r="O1793" i="27"/>
  <c r="O1794" i="27"/>
  <c r="O1795" i="27"/>
  <c r="O1796" i="27"/>
  <c r="O1797" i="27"/>
  <c r="O1798" i="27"/>
  <c r="O1799" i="27"/>
  <c r="O1800" i="27"/>
  <c r="O1801" i="27"/>
  <c r="O1802" i="27"/>
  <c r="O1803" i="27"/>
  <c r="O1804" i="27"/>
  <c r="O1805" i="27"/>
  <c r="O1806" i="27"/>
  <c r="O1807" i="27"/>
  <c r="O1808" i="27"/>
  <c r="O1809" i="27"/>
  <c r="O1810" i="27"/>
  <c r="O1811" i="27"/>
  <c r="O1812" i="27"/>
  <c r="O1813" i="27"/>
  <c r="O1814" i="27"/>
  <c r="O1815" i="27"/>
  <c r="O1816" i="27"/>
  <c r="O1817" i="27"/>
  <c r="O1818" i="27"/>
  <c r="O1819" i="27"/>
  <c r="O2275" i="27"/>
  <c r="O1820" i="27"/>
  <c r="O1821" i="27"/>
  <c r="O1822" i="27"/>
  <c r="O1823" i="27"/>
  <c r="O1824" i="27"/>
  <c r="O1825" i="27"/>
  <c r="O1826" i="27"/>
  <c r="O1827" i="27"/>
  <c r="O1828" i="27"/>
  <c r="O1829" i="27"/>
  <c r="O1830" i="27"/>
  <c r="O1831" i="27"/>
  <c r="O1832" i="27"/>
  <c r="O1833" i="27"/>
  <c r="O1834" i="27"/>
  <c r="O1835" i="27"/>
  <c r="O1836" i="27"/>
  <c r="O1837" i="27"/>
  <c r="O1838" i="27"/>
  <c r="O1839" i="27"/>
  <c r="O1840" i="27"/>
  <c r="O1841" i="27"/>
  <c r="O1842" i="27"/>
  <c r="O1843" i="27"/>
  <c r="O1844" i="27"/>
  <c r="O1845" i="27"/>
  <c r="O1846" i="27"/>
  <c r="O1847" i="27"/>
  <c r="O1848" i="27"/>
  <c r="O1849" i="27"/>
  <c r="O1850" i="27"/>
  <c r="O1851" i="27"/>
  <c r="O1852" i="27"/>
  <c r="O1853" i="27"/>
  <c r="O1854" i="27"/>
  <c r="O1855" i="27"/>
  <c r="O1856" i="27"/>
  <c r="O1857" i="27"/>
  <c r="O1858" i="27"/>
  <c r="O1859" i="27"/>
  <c r="O1860" i="27"/>
  <c r="O1861" i="27"/>
  <c r="O1862" i="27"/>
  <c r="O1863" i="27"/>
  <c r="O1864" i="27"/>
  <c r="O1865" i="27"/>
  <c r="O1866" i="27"/>
  <c r="O1867" i="27"/>
  <c r="O1868" i="27"/>
  <c r="O1869" i="27"/>
  <c r="O1870" i="27"/>
  <c r="O1871" i="27"/>
  <c r="O1872" i="27"/>
  <c r="O1873" i="27"/>
  <c r="O1874" i="27"/>
  <c r="O1875" i="27"/>
  <c r="O1876" i="27"/>
  <c r="O1877" i="27"/>
  <c r="O1878" i="27"/>
  <c r="O1879" i="27"/>
  <c r="O1880" i="27"/>
  <c r="O1881" i="27"/>
  <c r="O1882" i="27"/>
  <c r="O1883" i="27"/>
  <c r="O1884" i="27"/>
  <c r="O1885" i="27"/>
  <c r="O1886" i="27"/>
  <c r="O1887" i="27"/>
  <c r="O1888" i="27"/>
  <c r="O1889" i="27"/>
  <c r="O1890" i="27"/>
  <c r="O1891" i="27"/>
  <c r="O1892" i="27"/>
  <c r="O1893" i="27"/>
  <c r="O1894" i="27"/>
  <c r="O1895" i="27"/>
  <c r="O1896" i="27"/>
  <c r="O1897" i="27"/>
  <c r="O1898" i="27"/>
  <c r="O1899" i="27"/>
  <c r="O1900" i="27"/>
  <c r="O1901" i="27"/>
  <c r="O1902" i="27"/>
  <c r="O1903" i="27"/>
  <c r="O1904" i="27"/>
  <c r="O1905" i="27"/>
  <c r="O1906" i="27"/>
  <c r="O1907" i="27"/>
  <c r="O1908" i="27"/>
  <c r="O1909" i="27"/>
  <c r="O1910" i="27"/>
  <c r="O1911" i="27"/>
  <c r="O1912" i="27"/>
  <c r="O1913" i="27"/>
  <c r="O1914" i="27"/>
  <c r="O1915" i="27"/>
  <c r="O1916" i="27"/>
  <c r="O1917" i="27"/>
  <c r="O1918" i="27"/>
  <c r="O1919" i="27"/>
  <c r="O1920" i="27"/>
  <c r="O1921" i="27"/>
  <c r="O1922" i="27"/>
  <c r="O1923" i="27"/>
  <c r="O1924" i="27"/>
  <c r="O1925" i="27"/>
  <c r="O1926" i="27"/>
  <c r="O1927" i="27"/>
  <c r="O1928" i="27"/>
  <c r="O1929" i="27"/>
  <c r="O1930" i="27"/>
  <c r="O1931" i="27"/>
  <c r="O1932" i="27"/>
  <c r="O1933" i="27"/>
  <c r="O1934" i="27"/>
  <c r="O1935" i="27"/>
  <c r="O1936" i="27"/>
  <c r="O1937" i="27"/>
  <c r="O1938" i="27"/>
  <c r="O1939" i="27"/>
  <c r="O1940" i="27"/>
  <c r="O1941" i="27"/>
  <c r="O1942" i="27"/>
  <c r="O1943" i="27"/>
  <c r="O1944" i="27"/>
  <c r="O1945" i="27"/>
  <c r="O1946" i="27"/>
  <c r="O1947" i="27"/>
  <c r="O1948" i="27"/>
  <c r="O1949" i="27"/>
  <c r="O1950" i="27"/>
  <c r="O1951" i="27"/>
  <c r="O1952" i="27"/>
  <c r="O1953" i="27"/>
  <c r="O1954" i="27"/>
  <c r="O1955" i="27"/>
  <c r="O1956" i="27"/>
  <c r="O1957" i="27"/>
  <c r="O1958" i="27"/>
  <c r="O1959" i="27"/>
  <c r="O1960" i="27"/>
  <c r="O1961" i="27"/>
  <c r="O1962" i="27"/>
  <c r="O1963" i="27"/>
  <c r="O1964" i="27"/>
  <c r="O1965" i="27"/>
  <c r="O1966" i="27"/>
  <c r="O1967" i="27"/>
  <c r="O1968" i="27"/>
  <c r="O1969" i="27"/>
  <c r="O1970" i="27"/>
  <c r="O1971" i="27"/>
  <c r="O1972" i="27"/>
  <c r="O1973" i="27"/>
  <c r="O1974" i="27"/>
  <c r="O1975" i="27"/>
  <c r="O1976" i="27"/>
  <c r="O1977" i="27"/>
  <c r="O1978" i="27"/>
  <c r="O1979" i="27"/>
  <c r="O1980" i="27"/>
  <c r="O1981" i="27"/>
  <c r="O1982" i="27"/>
  <c r="O1983" i="27"/>
  <c r="O1984" i="27"/>
  <c r="O1985" i="27"/>
  <c r="O1986" i="27"/>
  <c r="O1987" i="27"/>
  <c r="O1988" i="27"/>
  <c r="O1989" i="27"/>
  <c r="O1990" i="27"/>
  <c r="O1991" i="27"/>
  <c r="O1992" i="27"/>
  <c r="O1993" i="27"/>
  <c r="O1994" i="27"/>
  <c r="O1995" i="27"/>
  <c r="O1996" i="27"/>
  <c r="O1997" i="27"/>
  <c r="O1998" i="27"/>
  <c r="O1999" i="27"/>
  <c r="O2000" i="27"/>
  <c r="O2001" i="27"/>
  <c r="O2002" i="27"/>
  <c r="O2003" i="27"/>
  <c r="O2004" i="27"/>
  <c r="O2005" i="27"/>
  <c r="O2006" i="27"/>
  <c r="O2007" i="27"/>
  <c r="O2008" i="27"/>
  <c r="O2009" i="27"/>
  <c r="O2010" i="27"/>
  <c r="O2011" i="27"/>
  <c r="O2012" i="27"/>
  <c r="O2013" i="27"/>
  <c r="O2014" i="27"/>
  <c r="O2015" i="27"/>
  <c r="O2016" i="27"/>
  <c r="O2276" i="27"/>
  <c r="O2017" i="27"/>
  <c r="O2018" i="27"/>
  <c r="O2019" i="27"/>
  <c r="O2020" i="27"/>
  <c r="O2021" i="27"/>
  <c r="O2022" i="27"/>
  <c r="O2023" i="27"/>
  <c r="O2024" i="27"/>
  <c r="O2025" i="27"/>
  <c r="O2026" i="27"/>
  <c r="O2027" i="27"/>
  <c r="O2028" i="27"/>
  <c r="O2029" i="27"/>
  <c r="O2030" i="27"/>
  <c r="O2031" i="27"/>
  <c r="O2032" i="27"/>
  <c r="O2033" i="27"/>
  <c r="O2034" i="27"/>
  <c r="O2035" i="27"/>
  <c r="O2036" i="27"/>
  <c r="O2037" i="27"/>
  <c r="O2038" i="27"/>
  <c r="O2039" i="27"/>
  <c r="O2040" i="27"/>
  <c r="O2041" i="27"/>
  <c r="O2042" i="27"/>
  <c r="O2277" i="27"/>
  <c r="O2043" i="27"/>
  <c r="O2044" i="27"/>
  <c r="O2045" i="27"/>
  <c r="O2046" i="27"/>
  <c r="O2047" i="27"/>
  <c r="O2048" i="27"/>
  <c r="O2049" i="27"/>
  <c r="O2050" i="27"/>
  <c r="O2051" i="27"/>
  <c r="O2052" i="27"/>
  <c r="O2053" i="27"/>
  <c r="O2054" i="27"/>
  <c r="O2055" i="27"/>
  <c r="O2056" i="27"/>
  <c r="O2057" i="27"/>
  <c r="O2058" i="27"/>
  <c r="O2059" i="27"/>
  <c r="O2060" i="27"/>
  <c r="O2061" i="27"/>
  <c r="O2062" i="27"/>
  <c r="O2063" i="27"/>
  <c r="O2064" i="27"/>
  <c r="O2065" i="27"/>
  <c r="O2066" i="27"/>
  <c r="O2067" i="27"/>
  <c r="O2068" i="27"/>
  <c r="O2069" i="27"/>
  <c r="O2070" i="27"/>
  <c r="O2071" i="27"/>
  <c r="O2072" i="27"/>
  <c r="O2073" i="27"/>
  <c r="O2074" i="27"/>
  <c r="O2075" i="27"/>
  <c r="O2076" i="27"/>
  <c r="O2077" i="27"/>
  <c r="O2078" i="27"/>
  <c r="O2079" i="27"/>
  <c r="O2080" i="27"/>
  <c r="O2081" i="27"/>
  <c r="O2082" i="27"/>
  <c r="O2083" i="27"/>
  <c r="O2084" i="27"/>
  <c r="O2085" i="27"/>
  <c r="O2086" i="27"/>
  <c r="O2087" i="27"/>
  <c r="O2088" i="27"/>
  <c r="O2089" i="27"/>
  <c r="O2090" i="27"/>
  <c r="O2091" i="27"/>
  <c r="O2092" i="27"/>
  <c r="O2093" i="27"/>
  <c r="O2094" i="27"/>
  <c r="O2095" i="27"/>
  <c r="O2096" i="27"/>
  <c r="O2097" i="27"/>
  <c r="O2098" i="27"/>
  <c r="O2099" i="27"/>
  <c r="O2100" i="27"/>
  <c r="O2101" i="27"/>
  <c r="O2102" i="27"/>
  <c r="O2103" i="27"/>
  <c r="O2104" i="27"/>
  <c r="O2105" i="27"/>
  <c r="O2106" i="27"/>
  <c r="O2107" i="27"/>
  <c r="O2108" i="27"/>
  <c r="O2109" i="27"/>
  <c r="O2110" i="27"/>
  <c r="O2111" i="27"/>
  <c r="O2112" i="27"/>
  <c r="O2113" i="27"/>
  <c r="O2114" i="27"/>
  <c r="O2115" i="27"/>
  <c r="O2116" i="27"/>
  <c r="O2117" i="27"/>
  <c r="O2118" i="27"/>
  <c r="O2119" i="27"/>
  <c r="O2120" i="27"/>
  <c r="O2121" i="27"/>
  <c r="O2122" i="27"/>
  <c r="O2123" i="27"/>
  <c r="O2124" i="27"/>
  <c r="O2125" i="27"/>
  <c r="O2126" i="27"/>
  <c r="O2127" i="27"/>
  <c r="O2128" i="27"/>
  <c r="O2129" i="27"/>
  <c r="O2130" i="27"/>
  <c r="O2131" i="27"/>
  <c r="O2132" i="27"/>
  <c r="O2133" i="27"/>
  <c r="O2134" i="27"/>
  <c r="O2135" i="27"/>
  <c r="O2136" i="27"/>
  <c r="O2137" i="27"/>
  <c r="O2138" i="27"/>
  <c r="O2139" i="27"/>
  <c r="O2140" i="27"/>
  <c r="O2141" i="27"/>
  <c r="O2142" i="27"/>
  <c r="O2143" i="27"/>
  <c r="O2144" i="27"/>
  <c r="O2145" i="27"/>
  <c r="O2146" i="27"/>
  <c r="O2147" i="27"/>
  <c r="O2148" i="27"/>
  <c r="O2149" i="27"/>
  <c r="O2150" i="27"/>
  <c r="O2151" i="27"/>
  <c r="O2152" i="27"/>
  <c r="O2153" i="27"/>
  <c r="O2154" i="27"/>
  <c r="O2155" i="27"/>
  <c r="O2156" i="27"/>
  <c r="O2157" i="27"/>
  <c r="O2158" i="27"/>
  <c r="O2159" i="27"/>
  <c r="O2160" i="27"/>
  <c r="O2161" i="27"/>
  <c r="O2162" i="27"/>
  <c r="O2163" i="27"/>
  <c r="O2164" i="27"/>
  <c r="O2165" i="27"/>
  <c r="O2166" i="27"/>
  <c r="O2167" i="27"/>
  <c r="O2168" i="27"/>
  <c r="O2169" i="27"/>
  <c r="O2170" i="27"/>
  <c r="O2171" i="27"/>
  <c r="O2172" i="27"/>
  <c r="O2173" i="27"/>
  <c r="O2174" i="27"/>
  <c r="O2175" i="27"/>
  <c r="O2176" i="27"/>
  <c r="O2177" i="27"/>
  <c r="O2178" i="27"/>
  <c r="O2179" i="27"/>
  <c r="O2180" i="27"/>
  <c r="O2181" i="27"/>
  <c r="O2182" i="27"/>
  <c r="O2183" i="27"/>
  <c r="O2184" i="27"/>
  <c r="O2185" i="27"/>
  <c r="O2186" i="27"/>
  <c r="O2187" i="27"/>
  <c r="O2188" i="27"/>
  <c r="O2189" i="27"/>
  <c r="O2190" i="27"/>
  <c r="O2191" i="27"/>
  <c r="O2192" i="27"/>
  <c r="O2193" i="27"/>
  <c r="O2194" i="27"/>
  <c r="O2195" i="27"/>
  <c r="O2196" i="27"/>
  <c r="O2197" i="27"/>
  <c r="O2198" i="27"/>
  <c r="O2199" i="27"/>
  <c r="O2200" i="27"/>
  <c r="O2201" i="27"/>
  <c r="O2202" i="27"/>
  <c r="O2203" i="27"/>
  <c r="O2204" i="27"/>
  <c r="O2205" i="27"/>
  <c r="O2206" i="27"/>
  <c r="O2207" i="27"/>
  <c r="O2208" i="27"/>
  <c r="O2209" i="27"/>
  <c r="O2210" i="27"/>
  <c r="O2211" i="27"/>
  <c r="O2212" i="27"/>
  <c r="O2213" i="27"/>
  <c r="O2214" i="27"/>
  <c r="O2215" i="27"/>
  <c r="O2216" i="27"/>
  <c r="O2217" i="27"/>
  <c r="O2218" i="27"/>
  <c r="O2219" i="27"/>
  <c r="O2220" i="27"/>
  <c r="O2221" i="27"/>
  <c r="O2222" i="27"/>
  <c r="O2223" i="27"/>
  <c r="O2224" i="27"/>
  <c r="O2225" i="27"/>
  <c r="O2226" i="27"/>
  <c r="O2227" i="27"/>
  <c r="O2228" i="27"/>
  <c r="O2229" i="27"/>
  <c r="O2230" i="27"/>
  <c r="O2231" i="27"/>
  <c r="O2232" i="27"/>
  <c r="O2233" i="27"/>
  <c r="O2234" i="27"/>
  <c r="O2235" i="27"/>
  <c r="O2236" i="27"/>
  <c r="O2237" i="27"/>
  <c r="O2238" i="27"/>
  <c r="O2239" i="27"/>
  <c r="O2240" i="27"/>
  <c r="O2241" i="27"/>
  <c r="O2242" i="27"/>
  <c r="O2243" i="27"/>
  <c r="O2244" i="27"/>
  <c r="O2245" i="27"/>
  <c r="O2246" i="27"/>
  <c r="O2247" i="27"/>
  <c r="O2248" i="27"/>
  <c r="O2249" i="27"/>
  <c r="O2250" i="27"/>
  <c r="O2251" i="27"/>
  <c r="O2252" i="27"/>
  <c r="O2" i="25"/>
  <c r="O3" i="25"/>
  <c r="O4" i="25"/>
  <c r="O5" i="25"/>
  <c r="O6" i="25"/>
  <c r="O7" i="25"/>
  <c r="O8" i="25"/>
  <c r="O9" i="25"/>
  <c r="O10" i="25"/>
  <c r="O11" i="25"/>
  <c r="O12" i="25"/>
  <c r="O13" i="25"/>
  <c r="O14" i="25"/>
  <c r="O15" i="25"/>
  <c r="O16" i="25"/>
  <c r="O17" i="25"/>
  <c r="O18" i="25"/>
  <c r="O19" i="25"/>
  <c r="O20" i="25"/>
  <c r="O21" i="25"/>
  <c r="O22" i="25"/>
  <c r="O23" i="25"/>
  <c r="O24" i="25"/>
  <c r="O25" i="25"/>
  <c r="O26" i="25"/>
  <c r="O27" i="25"/>
  <c r="O28" i="25"/>
  <c r="O29" i="25"/>
  <c r="O30" i="25"/>
  <c r="O31" i="25"/>
  <c r="O32" i="25"/>
  <c r="O33" i="25"/>
  <c r="O34" i="25"/>
  <c r="O35" i="25"/>
  <c r="O36" i="25"/>
  <c r="O37" i="25"/>
  <c r="O38" i="25"/>
  <c r="O39" i="25"/>
  <c r="O40" i="25"/>
  <c r="O41" i="25"/>
  <c r="O42" i="25"/>
  <c r="O43" i="25"/>
  <c r="O44" i="25"/>
  <c r="O45" i="25"/>
  <c r="O46" i="25"/>
  <c r="O47" i="25"/>
  <c r="O48" i="25"/>
  <c r="O49" i="25"/>
  <c r="O50" i="25"/>
  <c r="O51" i="25"/>
  <c r="O52" i="25"/>
  <c r="O53" i="25"/>
  <c r="O54" i="25"/>
  <c r="O55" i="25"/>
  <c r="O56" i="25"/>
  <c r="O57" i="25"/>
  <c r="O58" i="25"/>
  <c r="O59" i="25"/>
  <c r="O60" i="25"/>
  <c r="O61" i="25"/>
  <c r="O62" i="25"/>
  <c r="O63" i="25"/>
  <c r="O64" i="25"/>
  <c r="O65" i="25"/>
  <c r="O66" i="25"/>
  <c r="O67" i="25"/>
  <c r="O68" i="25"/>
  <c r="O69" i="25"/>
  <c r="O70" i="25"/>
  <c r="O71" i="25"/>
  <c r="O72" i="25"/>
  <c r="O73" i="25"/>
  <c r="O74" i="25"/>
  <c r="O75" i="25"/>
  <c r="O76" i="25"/>
  <c r="O77" i="25"/>
  <c r="O78" i="25"/>
  <c r="O79" i="25"/>
  <c r="O80" i="25"/>
  <c r="O81" i="25"/>
  <c r="O82" i="25"/>
  <c r="O83" i="25"/>
  <c r="O84" i="25"/>
  <c r="O85" i="25"/>
  <c r="O86" i="25"/>
  <c r="O87" i="25"/>
  <c r="O88" i="25"/>
  <c r="O89" i="25"/>
  <c r="O90" i="25"/>
  <c r="O91" i="25"/>
  <c r="O92" i="25"/>
  <c r="O93" i="25"/>
  <c r="O94" i="25"/>
  <c r="O96" i="25"/>
  <c r="O97" i="25"/>
  <c r="O98" i="25"/>
  <c r="O99" i="25"/>
  <c r="O100" i="25"/>
  <c r="O101" i="25"/>
  <c r="O102" i="25"/>
  <c r="O103" i="25"/>
  <c r="O104" i="25"/>
  <c r="O105" i="25"/>
  <c r="O106" i="25"/>
  <c r="O107" i="25"/>
  <c r="O108" i="25"/>
  <c r="O109" i="25"/>
  <c r="O110" i="25"/>
  <c r="O111" i="25"/>
  <c r="O112" i="25"/>
  <c r="O113" i="25"/>
  <c r="O114" i="25"/>
  <c r="O115" i="25"/>
  <c r="O116" i="25"/>
  <c r="O117" i="25"/>
  <c r="O118" i="25"/>
  <c r="O119" i="25"/>
  <c r="O120" i="25"/>
  <c r="O121" i="25"/>
  <c r="O122" i="25"/>
  <c r="O123" i="25"/>
  <c r="O124" i="25"/>
  <c r="O125" i="25"/>
  <c r="O126" i="25"/>
  <c r="O127" i="25"/>
  <c r="O128" i="25"/>
  <c r="O129" i="25"/>
  <c r="O130" i="25"/>
  <c r="O131" i="25"/>
  <c r="O132" i="25"/>
  <c r="O133" i="25"/>
  <c r="O134" i="25"/>
  <c r="O135" i="25"/>
  <c r="O136" i="25"/>
  <c r="O137" i="25"/>
  <c r="O138" i="25"/>
  <c r="O139" i="25"/>
  <c r="O140" i="25"/>
  <c r="O141" i="25"/>
  <c r="O142" i="25"/>
  <c r="O143" i="25"/>
  <c r="O144" i="25"/>
  <c r="O145" i="25"/>
  <c r="O146" i="25"/>
  <c r="O147" i="25"/>
  <c r="O148" i="25"/>
  <c r="O149" i="25"/>
  <c r="O150" i="25"/>
  <c r="O151" i="25"/>
  <c r="O152" i="25"/>
  <c r="O153" i="25"/>
  <c r="O154" i="25"/>
  <c r="O155" i="25"/>
  <c r="O156" i="25"/>
  <c r="O157" i="25"/>
  <c r="O158" i="25"/>
  <c r="O159" i="25"/>
  <c r="O160" i="25"/>
  <c r="O161" i="25"/>
  <c r="O162" i="25"/>
  <c r="O163" i="25"/>
  <c r="O164" i="25"/>
  <c r="O165" i="25"/>
  <c r="O166" i="25"/>
  <c r="O167" i="25"/>
  <c r="O168" i="25"/>
  <c r="O169" i="25"/>
  <c r="O170" i="25"/>
  <c r="O171" i="25"/>
  <c r="O172" i="25"/>
  <c r="O173" i="25"/>
  <c r="O174" i="25"/>
  <c r="O175" i="25"/>
  <c r="O176" i="25"/>
  <c r="O177" i="25"/>
  <c r="O178" i="25"/>
  <c r="O179" i="25"/>
  <c r="O180" i="25"/>
  <c r="O181" i="25"/>
  <c r="O182" i="25"/>
  <c r="O183" i="25"/>
  <c r="O184" i="25"/>
  <c r="O185" i="25"/>
  <c r="O186" i="25"/>
  <c r="O187" i="25"/>
  <c r="O188" i="25"/>
  <c r="O189" i="25"/>
  <c r="O190" i="25"/>
  <c r="O191" i="25"/>
  <c r="O192" i="25"/>
  <c r="O193" i="25"/>
  <c r="O194" i="25"/>
  <c r="O195" i="25"/>
  <c r="O196" i="25"/>
  <c r="O197" i="25"/>
  <c r="O198" i="25"/>
  <c r="O199" i="25"/>
  <c r="O200" i="25"/>
  <c r="O201" i="25"/>
  <c r="O202" i="25"/>
  <c r="O203" i="25"/>
  <c r="O204" i="25"/>
  <c r="O205" i="25"/>
  <c r="O206" i="25"/>
  <c r="O207" i="25"/>
  <c r="O208" i="25"/>
  <c r="O209" i="25"/>
  <c r="O210" i="25"/>
  <c r="O211" i="25"/>
  <c r="O212" i="25"/>
  <c r="O213" i="25"/>
  <c r="O214" i="25"/>
  <c r="O215" i="25"/>
  <c r="O216" i="25"/>
  <c r="O217" i="25"/>
  <c r="O218" i="25"/>
  <c r="O219" i="25"/>
  <c r="O220" i="25"/>
  <c r="O221" i="25"/>
  <c r="O222" i="25"/>
  <c r="O223" i="25"/>
  <c r="O224" i="25"/>
  <c r="O225" i="25"/>
  <c r="O226" i="25"/>
  <c r="O228" i="25"/>
  <c r="O229" i="25"/>
  <c r="O230" i="25"/>
  <c r="O231" i="25"/>
  <c r="O232" i="25"/>
  <c r="O233" i="25"/>
  <c r="O234" i="25"/>
  <c r="O235" i="25"/>
  <c r="O236" i="25"/>
  <c r="O237" i="25"/>
  <c r="O238" i="25"/>
  <c r="O239" i="25"/>
  <c r="O240" i="25"/>
  <c r="O241" i="25"/>
  <c r="O242" i="25"/>
  <c r="O244" i="25"/>
  <c r="O245" i="25"/>
  <c r="O246" i="25"/>
  <c r="O247" i="25"/>
  <c r="O248" i="25"/>
  <c r="O249" i="25"/>
  <c r="O250" i="25"/>
  <c r="O251" i="25"/>
  <c r="O252" i="25"/>
  <c r="O253" i="25"/>
  <c r="O254" i="25"/>
  <c r="O255" i="25"/>
  <c r="O256" i="25"/>
  <c r="O257" i="25"/>
  <c r="O258" i="25"/>
  <c r="O259" i="25"/>
  <c r="O260" i="25"/>
  <c r="O261" i="25"/>
  <c r="O262" i="25"/>
  <c r="O263" i="25"/>
  <c r="O264" i="25"/>
  <c r="O265" i="25"/>
  <c r="O266" i="25"/>
  <c r="O267" i="25"/>
  <c r="O268" i="25"/>
  <c r="O269" i="25"/>
  <c r="O270" i="25"/>
  <c r="O271" i="25"/>
  <c r="O272" i="25"/>
  <c r="O273" i="25"/>
  <c r="O274" i="25"/>
  <c r="O275" i="25"/>
  <c r="O276" i="25"/>
  <c r="O277" i="25"/>
  <c r="O278" i="25"/>
  <c r="O279" i="25"/>
  <c r="O280" i="25"/>
  <c r="O281" i="25"/>
  <c r="O282" i="25"/>
  <c r="O283" i="25"/>
  <c r="O284" i="25"/>
  <c r="O285" i="25"/>
  <c r="O286" i="25"/>
  <c r="O287" i="25"/>
  <c r="O288" i="25"/>
  <c r="O289" i="25"/>
  <c r="O290" i="25"/>
  <c r="O291" i="25"/>
  <c r="O292" i="25"/>
  <c r="O293" i="25"/>
  <c r="O294" i="25"/>
  <c r="O295" i="25"/>
  <c r="O296" i="25"/>
  <c r="O297" i="25"/>
  <c r="O298" i="25"/>
  <c r="O299" i="25"/>
  <c r="O300" i="25"/>
  <c r="O301" i="25"/>
  <c r="O302" i="25"/>
  <c r="O303" i="25"/>
  <c r="O304" i="25"/>
  <c r="O305" i="25"/>
  <c r="O306" i="25"/>
  <c r="O307" i="25"/>
  <c r="O308" i="25"/>
  <c r="O309" i="25"/>
  <c r="O310" i="25"/>
  <c r="O311" i="25"/>
  <c r="O312" i="25"/>
  <c r="O313" i="25"/>
  <c r="O314" i="25"/>
  <c r="O315" i="25"/>
  <c r="O316" i="25"/>
  <c r="O317" i="25"/>
  <c r="O318" i="25"/>
  <c r="O319" i="25"/>
  <c r="O320" i="25"/>
  <c r="O321" i="25"/>
  <c r="O322" i="25"/>
  <c r="O323" i="25"/>
  <c r="O324" i="25"/>
  <c r="O325" i="25"/>
  <c r="O326" i="25"/>
  <c r="O327" i="25"/>
  <c r="O328" i="25"/>
  <c r="O329" i="25"/>
  <c r="O330" i="25"/>
  <c r="O331" i="25"/>
  <c r="O332" i="25"/>
  <c r="O333" i="25"/>
  <c r="O334" i="25"/>
  <c r="O335" i="25"/>
  <c r="O336" i="25"/>
  <c r="O337" i="25"/>
  <c r="O338" i="25"/>
  <c r="O339" i="25"/>
  <c r="O340" i="25"/>
  <c r="O341" i="25"/>
  <c r="O342" i="25"/>
  <c r="O343" i="25"/>
  <c r="O344" i="25"/>
  <c r="O345" i="25"/>
  <c r="O346" i="25"/>
  <c r="O347" i="25"/>
  <c r="O348" i="25"/>
  <c r="O349" i="25"/>
  <c r="O350" i="25"/>
  <c r="O351" i="25"/>
  <c r="O352" i="25"/>
  <c r="O353" i="25"/>
  <c r="O354" i="25"/>
  <c r="O355" i="25"/>
  <c r="O356" i="25"/>
  <c r="O357" i="25"/>
  <c r="O358" i="25"/>
  <c r="O359" i="25"/>
  <c r="O360" i="25"/>
  <c r="O361" i="25"/>
  <c r="O362" i="25"/>
  <c r="O363" i="25"/>
  <c r="O364" i="25"/>
  <c r="O365" i="25"/>
  <c r="O366" i="25"/>
  <c r="O367" i="25"/>
  <c r="O368" i="25"/>
  <c r="O369" i="25"/>
  <c r="O370" i="25"/>
  <c r="O371" i="25"/>
  <c r="O372" i="25"/>
  <c r="O373" i="25"/>
  <c r="O374" i="25"/>
  <c r="O375" i="25"/>
  <c r="O376" i="25"/>
  <c r="O377" i="25"/>
  <c r="O378" i="25"/>
  <c r="O379" i="25"/>
  <c r="O380" i="25"/>
  <c r="O381" i="25"/>
  <c r="O382" i="25"/>
  <c r="O383" i="25"/>
  <c r="O384" i="25"/>
  <c r="O385" i="25"/>
  <c r="O386" i="25"/>
  <c r="O387" i="25"/>
  <c r="O388" i="25"/>
  <c r="O389" i="25"/>
  <c r="O390" i="25"/>
  <c r="O391" i="25"/>
  <c r="O392" i="25"/>
  <c r="O393" i="25"/>
  <c r="O394" i="25"/>
  <c r="O395" i="25"/>
  <c r="O396" i="25"/>
  <c r="O397" i="25"/>
  <c r="O398" i="25"/>
  <c r="O399" i="25"/>
  <c r="O400" i="25"/>
  <c r="O401" i="25"/>
  <c r="O402" i="25"/>
  <c r="O403" i="25"/>
  <c r="O404" i="25"/>
  <c r="O405" i="25"/>
  <c r="O406" i="25"/>
  <c r="O407" i="25"/>
  <c r="O408" i="25"/>
  <c r="O409" i="25"/>
  <c r="O410" i="25"/>
  <c r="O411" i="25"/>
  <c r="O412" i="25"/>
  <c r="O413" i="25"/>
  <c r="O414" i="25"/>
  <c r="O415" i="25"/>
  <c r="O416" i="25"/>
  <c r="O417" i="25"/>
  <c r="O418" i="25"/>
  <c r="O419" i="25"/>
  <c r="O420" i="25"/>
  <c r="O421" i="25"/>
  <c r="O422" i="25"/>
  <c r="O423" i="25"/>
  <c r="O424" i="25"/>
  <c r="O425" i="25"/>
  <c r="O426" i="25"/>
  <c r="O427" i="25"/>
  <c r="O428" i="25"/>
  <c r="O429" i="25"/>
  <c r="O430" i="25"/>
  <c r="O431" i="25"/>
  <c r="O432" i="25"/>
  <c r="O433" i="25"/>
  <c r="O434" i="25"/>
  <c r="O435" i="25"/>
  <c r="O436" i="25"/>
  <c r="O437" i="25"/>
  <c r="O438" i="25"/>
  <c r="O439" i="25"/>
  <c r="O440" i="25"/>
  <c r="O441" i="25"/>
  <c r="O442" i="25"/>
  <c r="O443" i="25"/>
  <c r="O444" i="25"/>
  <c r="O445" i="25"/>
  <c r="O446" i="25"/>
  <c r="O447" i="25"/>
  <c r="O448" i="25"/>
  <c r="O449" i="25"/>
  <c r="O450" i="25"/>
  <c r="O451" i="25"/>
  <c r="O452" i="25"/>
  <c r="O453" i="25"/>
  <c r="O454" i="25"/>
  <c r="O455" i="25"/>
  <c r="O456" i="25"/>
  <c r="O457" i="25"/>
  <c r="O458" i="25"/>
  <c r="O459" i="25"/>
  <c r="O460" i="25"/>
  <c r="O461" i="25"/>
  <c r="O462" i="25"/>
  <c r="O463" i="25"/>
  <c r="O464" i="25"/>
  <c r="O465" i="25"/>
  <c r="O466" i="25"/>
  <c r="O467" i="25"/>
  <c r="O468" i="25"/>
  <c r="O469" i="25"/>
  <c r="O470" i="25"/>
  <c r="O471" i="25"/>
  <c r="O472" i="25"/>
  <c r="O473" i="25"/>
  <c r="O474" i="25"/>
  <c r="O476" i="25"/>
  <c r="O477" i="25"/>
  <c r="O478" i="25"/>
  <c r="O479" i="25"/>
  <c r="O480" i="25"/>
  <c r="O481" i="25"/>
  <c r="O482" i="25"/>
  <c r="O483" i="25"/>
  <c r="O484" i="25"/>
  <c r="O485" i="25"/>
  <c r="O486" i="25"/>
  <c r="O487" i="25"/>
  <c r="O488" i="25"/>
  <c r="O489" i="25"/>
  <c r="O490" i="25"/>
  <c r="O491" i="25"/>
  <c r="O492" i="25"/>
  <c r="O493" i="25"/>
  <c r="O494" i="25"/>
  <c r="O496" i="25"/>
  <c r="O497" i="25"/>
  <c r="O498" i="25"/>
  <c r="O499" i="25"/>
  <c r="O500" i="25"/>
  <c r="O501" i="25"/>
  <c r="O502" i="25"/>
  <c r="O503" i="25"/>
  <c r="O504" i="25"/>
  <c r="O505" i="25"/>
  <c r="O506" i="25"/>
  <c r="O507" i="25"/>
  <c r="O508" i="25"/>
  <c r="O509" i="25"/>
  <c r="O510" i="25"/>
  <c r="O511" i="25"/>
  <c r="O512" i="25"/>
  <c r="O513" i="25"/>
  <c r="O514" i="25"/>
  <c r="O515" i="25"/>
  <c r="O516" i="25"/>
  <c r="O517" i="25"/>
  <c r="O518" i="25"/>
  <c r="O519" i="25"/>
  <c r="O520" i="25"/>
  <c r="O521" i="25"/>
  <c r="O522" i="25"/>
  <c r="O523" i="25"/>
  <c r="O524" i="25"/>
  <c r="O525" i="25"/>
  <c r="O526" i="25"/>
  <c r="O527" i="25"/>
  <c r="O528" i="25"/>
  <c r="O529" i="25"/>
  <c r="O530" i="25"/>
  <c r="O531" i="25"/>
  <c r="O532" i="25"/>
  <c r="O533" i="25"/>
  <c r="O534" i="25"/>
  <c r="O535" i="25"/>
  <c r="O536" i="25"/>
  <c r="O537" i="25"/>
  <c r="O538" i="25"/>
  <c r="O539" i="25"/>
  <c r="O540" i="25"/>
  <c r="O541" i="25"/>
  <c r="O542" i="25"/>
  <c r="O543" i="25"/>
  <c r="O544" i="25"/>
  <c r="O545" i="25"/>
  <c r="O546" i="25"/>
  <c r="O547" i="25"/>
  <c r="O548" i="25"/>
  <c r="O549" i="25"/>
  <c r="O550" i="25"/>
  <c r="O551" i="25"/>
  <c r="O552" i="25"/>
  <c r="O553" i="25"/>
  <c r="O554" i="25"/>
  <c r="O555" i="25"/>
  <c r="O556" i="25"/>
  <c r="O557" i="25"/>
  <c r="O558" i="25"/>
  <c r="O560" i="25"/>
  <c r="O561" i="25"/>
  <c r="O562" i="25"/>
  <c r="O563" i="25"/>
  <c r="O564" i="25"/>
  <c r="O565" i="25"/>
  <c r="O566" i="25"/>
  <c r="O567" i="25"/>
  <c r="O568" i="25"/>
  <c r="O569" i="25"/>
  <c r="O570" i="25"/>
  <c r="O571" i="25"/>
  <c r="O572" i="25"/>
  <c r="O573" i="25"/>
  <c r="O574" i="25"/>
  <c r="O575" i="25"/>
  <c r="O576" i="25"/>
  <c r="O577" i="25"/>
  <c r="O578" i="25"/>
  <c r="O579" i="25"/>
  <c r="O580" i="25"/>
  <c r="O581" i="25"/>
  <c r="O582" i="25"/>
  <c r="O583" i="25"/>
  <c r="O584" i="25"/>
  <c r="O585" i="25"/>
  <c r="O586" i="25"/>
  <c r="O587" i="25"/>
  <c r="O588" i="25"/>
  <c r="O589" i="25"/>
  <c r="O590" i="25"/>
  <c r="O591" i="25"/>
  <c r="O592" i="25"/>
  <c r="O593" i="25"/>
  <c r="O594" i="25"/>
  <c r="O595" i="25"/>
  <c r="O596" i="25"/>
  <c r="O597" i="25"/>
  <c r="O598" i="25"/>
  <c r="O599" i="25"/>
  <c r="O600" i="25"/>
  <c r="O601" i="25"/>
  <c r="O602" i="25"/>
  <c r="O603" i="25"/>
  <c r="O604" i="25"/>
  <c r="O605" i="25"/>
  <c r="O606" i="25"/>
  <c r="O607" i="25"/>
  <c r="O608" i="25"/>
  <c r="O609" i="25"/>
  <c r="O610" i="25"/>
  <c r="O611" i="25"/>
  <c r="O612" i="25"/>
  <c r="O613" i="25"/>
  <c r="O614" i="25"/>
  <c r="O615" i="25"/>
  <c r="O616" i="25"/>
  <c r="O617" i="25"/>
  <c r="O618" i="25"/>
  <c r="O619" i="25"/>
  <c r="O620" i="25"/>
  <c r="O621" i="25"/>
  <c r="O622" i="25"/>
  <c r="O623" i="25"/>
  <c r="O624" i="25"/>
  <c r="O625" i="25"/>
  <c r="O626" i="25"/>
  <c r="O627" i="25"/>
  <c r="O628" i="25"/>
  <c r="O629" i="25"/>
  <c r="O630" i="25"/>
  <c r="O632" i="25"/>
  <c r="O633" i="25"/>
  <c r="O634" i="25"/>
  <c r="O635" i="25"/>
  <c r="O636" i="25"/>
  <c r="O637" i="25"/>
  <c r="O638" i="25"/>
  <c r="O639" i="25"/>
  <c r="O640" i="25"/>
  <c r="O641" i="25"/>
  <c r="O642" i="25"/>
  <c r="O643" i="25"/>
  <c r="O644" i="25"/>
  <c r="O645" i="25"/>
  <c r="O646" i="25"/>
  <c r="O647" i="25"/>
  <c r="O648" i="25"/>
  <c r="O649" i="25"/>
  <c r="O650" i="25"/>
  <c r="O651" i="25"/>
  <c r="O652" i="25"/>
  <c r="O653" i="25"/>
  <c r="O654" i="25"/>
  <c r="O655" i="25"/>
  <c r="O656" i="25"/>
  <c r="O657" i="25"/>
  <c r="O658" i="25"/>
  <c r="O659" i="25"/>
  <c r="O660" i="25"/>
  <c r="O661" i="25"/>
  <c r="O662" i="25"/>
  <c r="O663" i="25"/>
  <c r="O664" i="25"/>
  <c r="O665" i="25"/>
  <c r="O666" i="25"/>
  <c r="O667" i="25"/>
  <c r="O668" i="25"/>
  <c r="O669" i="25"/>
  <c r="O670" i="25"/>
  <c r="O671" i="25"/>
  <c r="O672" i="25"/>
  <c r="O673" i="25"/>
  <c r="O674" i="25"/>
  <c r="O675" i="25"/>
  <c r="O676" i="25"/>
  <c r="O677" i="25"/>
  <c r="O678" i="25"/>
  <c r="O679" i="25"/>
  <c r="O680" i="25"/>
  <c r="O681" i="25"/>
  <c r="O682" i="25"/>
  <c r="O683" i="25"/>
  <c r="O684" i="25"/>
  <c r="O685" i="25"/>
  <c r="O686" i="25"/>
  <c r="O687" i="25"/>
  <c r="O688" i="25"/>
  <c r="O689" i="25"/>
  <c r="O690" i="25"/>
  <c r="O691" i="25"/>
  <c r="O692" i="25"/>
  <c r="O693" i="25"/>
  <c r="O694" i="25"/>
  <c r="O695" i="25"/>
  <c r="O696" i="25"/>
  <c r="O697" i="25"/>
  <c r="O698" i="25"/>
  <c r="O699" i="25"/>
  <c r="O700" i="25"/>
  <c r="O701" i="25"/>
  <c r="O702" i="25"/>
  <c r="O703" i="25"/>
  <c r="O704" i="25"/>
  <c r="O705" i="25"/>
  <c r="O706" i="25"/>
  <c r="O707" i="25"/>
  <c r="O708" i="25"/>
  <c r="O709" i="25"/>
  <c r="O710" i="25"/>
  <c r="O711" i="25"/>
  <c r="O712" i="25"/>
  <c r="O713" i="25"/>
  <c r="O714" i="25"/>
  <c r="O715" i="25"/>
  <c r="O716" i="25"/>
  <c r="O717" i="25"/>
  <c r="O718" i="25"/>
  <c r="O719" i="25"/>
  <c r="O720" i="25"/>
  <c r="O721" i="25"/>
  <c r="O722" i="25"/>
  <c r="O723" i="25"/>
  <c r="O724" i="25"/>
  <c r="O725" i="25"/>
  <c r="O726" i="25"/>
  <c r="O727" i="25"/>
  <c r="O728" i="25"/>
  <c r="O729" i="25"/>
  <c r="O730" i="25"/>
  <c r="O731" i="25"/>
  <c r="O732" i="25"/>
  <c r="O733" i="25"/>
  <c r="O734" i="25"/>
  <c r="O735" i="25"/>
  <c r="O736" i="25"/>
  <c r="O737" i="25"/>
  <c r="O738" i="25"/>
  <c r="O739" i="25"/>
  <c r="O740" i="25"/>
  <c r="O741" i="25"/>
  <c r="O742" i="25"/>
  <c r="O743" i="25"/>
  <c r="O744" i="25"/>
  <c r="O745" i="25"/>
  <c r="O746" i="25"/>
  <c r="O747" i="25"/>
  <c r="O748" i="25"/>
  <c r="O749" i="25"/>
  <c r="O750" i="25"/>
  <c r="O751" i="25"/>
  <c r="O752" i="25"/>
  <c r="O753" i="25"/>
  <c r="O754" i="25"/>
  <c r="O755" i="25"/>
  <c r="O756" i="25"/>
  <c r="O757" i="25"/>
  <c r="O758" i="25"/>
  <c r="O759" i="25"/>
  <c r="O760" i="25"/>
  <c r="O761" i="25"/>
  <c r="O762" i="25"/>
  <c r="O763" i="25"/>
  <c r="O764" i="25"/>
  <c r="O765" i="25"/>
  <c r="O766" i="25"/>
  <c r="O767" i="25"/>
  <c r="O768" i="25"/>
  <c r="O769" i="25"/>
  <c r="O770" i="25"/>
  <c r="O771" i="25"/>
  <c r="O772" i="25"/>
  <c r="O773" i="25"/>
  <c r="O774" i="25"/>
  <c r="O775" i="25"/>
  <c r="O776" i="25"/>
  <c r="O777" i="25"/>
  <c r="O778" i="25"/>
  <c r="O779" i="25"/>
  <c r="O780" i="25"/>
  <c r="O781" i="25"/>
  <c r="O782" i="25"/>
  <c r="O783" i="25"/>
  <c r="O784" i="25"/>
  <c r="O785" i="25"/>
  <c r="O786" i="25"/>
  <c r="O787" i="25"/>
  <c r="O788" i="25"/>
  <c r="O789" i="25"/>
  <c r="O790" i="25"/>
  <c r="O791" i="25"/>
  <c r="O792" i="25"/>
  <c r="O793" i="25"/>
  <c r="O794" i="25"/>
  <c r="O795" i="25"/>
  <c r="O796" i="25"/>
  <c r="O797" i="25"/>
  <c r="O798" i="25"/>
  <c r="O799" i="25"/>
  <c r="O800" i="25"/>
  <c r="O801" i="25"/>
  <c r="O802" i="25"/>
  <c r="O803" i="25"/>
  <c r="O804" i="25"/>
  <c r="O805" i="25"/>
  <c r="O806" i="25"/>
  <c r="O807" i="25"/>
  <c r="O808" i="25"/>
  <c r="O809" i="25"/>
  <c r="O810" i="25"/>
  <c r="O811" i="25"/>
  <c r="O812" i="25"/>
  <c r="O813" i="25"/>
  <c r="O814" i="25"/>
  <c r="O815" i="25"/>
  <c r="O816" i="25"/>
  <c r="O817" i="25"/>
  <c r="O818" i="25"/>
  <c r="O819" i="25"/>
  <c r="O820" i="25"/>
  <c r="O821" i="25"/>
  <c r="O822" i="25"/>
  <c r="O823" i="25"/>
  <c r="O824" i="25"/>
  <c r="O825" i="25"/>
  <c r="O826" i="25"/>
  <c r="O827" i="25"/>
  <c r="O828" i="25"/>
  <c r="O829" i="25"/>
  <c r="O830" i="25"/>
  <c r="O831" i="25"/>
  <c r="O832" i="25"/>
  <c r="O833" i="25"/>
  <c r="O834" i="25"/>
  <c r="O835" i="25"/>
  <c r="O836" i="25"/>
  <c r="O837" i="25"/>
  <c r="O838" i="25"/>
  <c r="O839" i="25"/>
  <c r="O840" i="25"/>
  <c r="O841" i="25"/>
  <c r="O842" i="25"/>
  <c r="O843" i="25"/>
  <c r="O844" i="25"/>
  <c r="O845" i="25"/>
  <c r="O846" i="25"/>
  <c r="O847" i="25"/>
  <c r="O848" i="25"/>
  <c r="O849" i="25"/>
  <c r="O850" i="25"/>
  <c r="O851" i="25"/>
  <c r="O852" i="25"/>
  <c r="O853" i="25"/>
  <c r="O854" i="25"/>
  <c r="O855" i="25"/>
  <c r="O856" i="25"/>
  <c r="O857" i="25"/>
  <c r="O858" i="25"/>
  <c r="O859" i="25"/>
  <c r="O860" i="25"/>
  <c r="O861" i="25"/>
  <c r="O862" i="25"/>
  <c r="O863" i="25"/>
  <c r="O864" i="25"/>
  <c r="O865" i="25"/>
  <c r="O866" i="25"/>
  <c r="O867" i="25"/>
  <c r="O868" i="25"/>
  <c r="O869" i="25"/>
  <c r="O870" i="25"/>
  <c r="O871" i="25"/>
  <c r="O872" i="25"/>
  <c r="O873" i="25"/>
  <c r="O874" i="25"/>
  <c r="O875" i="25"/>
  <c r="O876" i="25"/>
  <c r="O877" i="25"/>
  <c r="O878" i="25"/>
  <c r="O879" i="25"/>
  <c r="O880" i="25"/>
  <c r="O881" i="25"/>
  <c r="O882" i="25"/>
  <c r="O883" i="25"/>
  <c r="O884" i="25"/>
  <c r="O885" i="25"/>
  <c r="O886" i="25"/>
  <c r="O887" i="25"/>
  <c r="O888" i="25"/>
  <c r="O889" i="25"/>
  <c r="O890" i="25"/>
  <c r="O891" i="25"/>
  <c r="O892" i="25"/>
  <c r="O893" i="25"/>
  <c r="O894" i="25"/>
  <c r="O895" i="25"/>
  <c r="O896" i="25"/>
  <c r="O897" i="25"/>
  <c r="O898" i="25"/>
  <c r="O899" i="25"/>
  <c r="O900" i="25"/>
  <c r="O901" i="25"/>
  <c r="O902" i="25"/>
  <c r="O903" i="25"/>
  <c r="O904" i="25"/>
  <c r="O905" i="25"/>
  <c r="O906" i="25"/>
  <c r="O907" i="25"/>
  <c r="O908" i="25"/>
  <c r="O909" i="25"/>
  <c r="O910" i="25"/>
  <c r="O911" i="25"/>
  <c r="O912" i="25"/>
  <c r="O913" i="25"/>
  <c r="O914" i="25"/>
  <c r="O915" i="25"/>
  <c r="O916" i="25"/>
  <c r="O917" i="25"/>
  <c r="O918" i="25"/>
  <c r="O919" i="25"/>
  <c r="O920" i="25"/>
  <c r="O921" i="25"/>
  <c r="O922" i="25"/>
  <c r="O923" i="25"/>
  <c r="O924" i="25"/>
  <c r="O925" i="25"/>
  <c r="O926" i="25"/>
  <c r="O927" i="25"/>
  <c r="O928" i="25"/>
  <c r="O929" i="25"/>
  <c r="O930" i="25"/>
  <c r="O931" i="25"/>
  <c r="O932" i="25"/>
  <c r="O933" i="25"/>
  <c r="O934" i="25"/>
  <c r="O935" i="25"/>
  <c r="O936" i="25"/>
  <c r="O937" i="25"/>
  <c r="O938" i="25"/>
  <c r="O939" i="25"/>
  <c r="O940" i="25"/>
  <c r="O941" i="25"/>
  <c r="O942" i="25"/>
  <c r="O943" i="25"/>
  <c r="O944" i="25"/>
  <c r="O945" i="25"/>
  <c r="O946" i="25"/>
  <c r="O947" i="25"/>
  <c r="O948" i="25"/>
  <c r="O949" i="25"/>
  <c r="O950" i="25"/>
  <c r="O951" i="25"/>
  <c r="O952" i="25"/>
  <c r="O953" i="25"/>
  <c r="O954" i="25"/>
  <c r="O955" i="25"/>
  <c r="O956" i="25"/>
  <c r="O957" i="25"/>
  <c r="O958" i="25"/>
  <c r="O959" i="25"/>
  <c r="O960" i="25"/>
  <c r="O961" i="25"/>
  <c r="O962" i="25"/>
  <c r="O963" i="25"/>
  <c r="O964" i="25"/>
  <c r="O965" i="25"/>
  <c r="O966" i="25"/>
  <c r="O967" i="25"/>
  <c r="O968" i="25"/>
  <c r="O969" i="25"/>
  <c r="O970" i="25"/>
  <c r="O971" i="25"/>
  <c r="O972" i="25"/>
  <c r="O973" i="25"/>
  <c r="O974" i="25"/>
  <c r="O975" i="25"/>
  <c r="O976" i="25"/>
  <c r="O977" i="25"/>
  <c r="O978" i="25"/>
  <c r="O979" i="25"/>
  <c r="O980" i="25"/>
  <c r="O981" i="25"/>
  <c r="O982" i="25"/>
  <c r="O983" i="25"/>
  <c r="O984" i="25"/>
  <c r="O985" i="25"/>
  <c r="O986" i="25"/>
  <c r="O987" i="25"/>
  <c r="O988" i="25"/>
  <c r="O989" i="25"/>
  <c r="O990" i="25"/>
  <c r="O991" i="25"/>
  <c r="O992" i="25"/>
  <c r="O993" i="25"/>
  <c r="O994" i="25"/>
  <c r="O995" i="25"/>
  <c r="O996" i="25"/>
  <c r="O997" i="25"/>
  <c r="O998" i="25"/>
  <c r="O999" i="25"/>
  <c r="O1000" i="25"/>
  <c r="O1001" i="25"/>
  <c r="O1002" i="25"/>
  <c r="O1003" i="25"/>
  <c r="O1004" i="25"/>
  <c r="O1005" i="25"/>
  <c r="O1006" i="25"/>
  <c r="O1007" i="25"/>
  <c r="O1008" i="25"/>
  <c r="O1009" i="25"/>
  <c r="O1010" i="25"/>
  <c r="O1011" i="25"/>
  <c r="O1012" i="25"/>
  <c r="O1013" i="25"/>
  <c r="O1014" i="25"/>
  <c r="O1015" i="25"/>
  <c r="O1016" i="25"/>
  <c r="O1017" i="25"/>
  <c r="O1018" i="25"/>
  <c r="O1019" i="25"/>
  <c r="O1020" i="25"/>
  <c r="O1021" i="25"/>
  <c r="O1022" i="25"/>
  <c r="O1023" i="25"/>
  <c r="O1024" i="25"/>
  <c r="O1025" i="25"/>
  <c r="O1026" i="25"/>
  <c r="O1027" i="25"/>
  <c r="O1028" i="25"/>
  <c r="O1029" i="25"/>
  <c r="O1030" i="25"/>
  <c r="O1031" i="25"/>
  <c r="O1032" i="25"/>
  <c r="O1033" i="25"/>
  <c r="O1034" i="25"/>
  <c r="O1035" i="25"/>
  <c r="O1036" i="25"/>
  <c r="O1037" i="25"/>
  <c r="O1038" i="25"/>
  <c r="O1039" i="25"/>
  <c r="O1040" i="25"/>
  <c r="O1041" i="25"/>
  <c r="O1042" i="25"/>
  <c r="O1043" i="25"/>
  <c r="O1044" i="25"/>
  <c r="O1045" i="25"/>
  <c r="O1046" i="25"/>
  <c r="O1047" i="25"/>
  <c r="O1048" i="25"/>
  <c r="O1049" i="25"/>
  <c r="O1050" i="25"/>
  <c r="O1051" i="25"/>
  <c r="O1052" i="25"/>
  <c r="O1053" i="25"/>
  <c r="O1054" i="25"/>
  <c r="O1055" i="25"/>
  <c r="O1056" i="25"/>
  <c r="O1057" i="25"/>
  <c r="O1058" i="25"/>
  <c r="O1059" i="25"/>
  <c r="O1060" i="25"/>
  <c r="O1061" i="25"/>
  <c r="O1062" i="25"/>
  <c r="O1063" i="25"/>
  <c r="O1064" i="25"/>
  <c r="O1065" i="25"/>
  <c r="O1066" i="25"/>
  <c r="O1067" i="25"/>
  <c r="O1068" i="25"/>
  <c r="O1069" i="25"/>
  <c r="O1070" i="25"/>
  <c r="O1071" i="25"/>
  <c r="O1072" i="25"/>
  <c r="O1073" i="25"/>
  <c r="O1074" i="25"/>
  <c r="O1075" i="25"/>
  <c r="O1076" i="25"/>
  <c r="O1077" i="25"/>
  <c r="O1078" i="25"/>
  <c r="O1079" i="25"/>
  <c r="O1080" i="25"/>
  <c r="O1081" i="25"/>
  <c r="O1082" i="25"/>
  <c r="O1083" i="25"/>
  <c r="O1084" i="25"/>
  <c r="O1085" i="25"/>
  <c r="O1086" i="25"/>
  <c r="O1087" i="25"/>
  <c r="O1088" i="25"/>
  <c r="O1089" i="25"/>
  <c r="O1090" i="25"/>
  <c r="O1091" i="25"/>
  <c r="O1092" i="25"/>
  <c r="O1093" i="25"/>
  <c r="O1094" i="25"/>
  <c r="O1095" i="25"/>
  <c r="O1096" i="25"/>
  <c r="O1097" i="25"/>
  <c r="O1098" i="25"/>
  <c r="O1099" i="25"/>
  <c r="O1100" i="25"/>
  <c r="O1101" i="25"/>
  <c r="O1102" i="25"/>
  <c r="O1103" i="25"/>
  <c r="O1104" i="25"/>
  <c r="O1105" i="25"/>
  <c r="O1106" i="25"/>
  <c r="O1107" i="25"/>
  <c r="O1108" i="25"/>
  <c r="O1109" i="25"/>
  <c r="O1110" i="25"/>
  <c r="O1111" i="25"/>
  <c r="O1112" i="25"/>
  <c r="O1113" i="25"/>
  <c r="O1114" i="25"/>
  <c r="O1115" i="25"/>
  <c r="O1116" i="25"/>
  <c r="O1117" i="25"/>
  <c r="O1118" i="25"/>
  <c r="O1119" i="25"/>
  <c r="O1120" i="25"/>
  <c r="O1121" i="25"/>
  <c r="O1122" i="25"/>
  <c r="O1123" i="25"/>
  <c r="O1124" i="25"/>
  <c r="O1125" i="25"/>
  <c r="O1126" i="25"/>
  <c r="O1127" i="25"/>
  <c r="O1128" i="25"/>
  <c r="O1129" i="25"/>
  <c r="O1130" i="25"/>
  <c r="O1131" i="25"/>
  <c r="O1132" i="25"/>
  <c r="O1133" i="25"/>
  <c r="O1134" i="25"/>
  <c r="O1135" i="25"/>
  <c r="O1136" i="25"/>
  <c r="O1137" i="25"/>
  <c r="O1138" i="25"/>
  <c r="O1139" i="25"/>
  <c r="O1140" i="25"/>
  <c r="O1141" i="25"/>
  <c r="O1142" i="25"/>
  <c r="O1143" i="25"/>
  <c r="O1144" i="25"/>
  <c r="O1145" i="25"/>
  <c r="O1146" i="25"/>
  <c r="O1147" i="25"/>
  <c r="O1148" i="25"/>
  <c r="O1149" i="25"/>
  <c r="O1150" i="25"/>
  <c r="O1151" i="25"/>
  <c r="O1152" i="25"/>
  <c r="O1153" i="25"/>
  <c r="O1154" i="25"/>
  <c r="O1155" i="25"/>
  <c r="O1156" i="25"/>
  <c r="O1157" i="25"/>
  <c r="O1158" i="25"/>
  <c r="O1159" i="25"/>
  <c r="O1160" i="25"/>
  <c r="O1161" i="25"/>
  <c r="O1162" i="25"/>
  <c r="O1163" i="25"/>
  <c r="O1164" i="25"/>
  <c r="O1165" i="25"/>
  <c r="O1166" i="25"/>
  <c r="O1167" i="25"/>
  <c r="O1168" i="25"/>
  <c r="O1169" i="25"/>
  <c r="O1170" i="25"/>
  <c r="O1171" i="25"/>
  <c r="O1172" i="25"/>
  <c r="O1173" i="25"/>
  <c r="O1174" i="25"/>
  <c r="O1175" i="25"/>
  <c r="O1176" i="25"/>
  <c r="O1177" i="25"/>
  <c r="O1178" i="25"/>
  <c r="O1179" i="25"/>
  <c r="O1180" i="25"/>
  <c r="O1181" i="25"/>
  <c r="O1182" i="25"/>
  <c r="O1183" i="25"/>
  <c r="O1184" i="25"/>
  <c r="O1185" i="25"/>
  <c r="O1186" i="25"/>
  <c r="O1187" i="25"/>
  <c r="O1188" i="25"/>
  <c r="O1189" i="25"/>
  <c r="O1190" i="25"/>
  <c r="O1191" i="25"/>
  <c r="O1192" i="25"/>
  <c r="O1193" i="25"/>
  <c r="O1194" i="25"/>
  <c r="O1195" i="25"/>
  <c r="O1196" i="25"/>
  <c r="O1197" i="25"/>
  <c r="O1198" i="25"/>
  <c r="O1199" i="25"/>
  <c r="O1200" i="25"/>
  <c r="O1201" i="25"/>
  <c r="O1202" i="25"/>
  <c r="O1203" i="25"/>
  <c r="O1204" i="25"/>
  <c r="O1205" i="25"/>
  <c r="O1206" i="25"/>
  <c r="O1207" i="25"/>
  <c r="O1208" i="25"/>
  <c r="O1209" i="25"/>
  <c r="O1210" i="25"/>
  <c r="O1211" i="25"/>
  <c r="O1212" i="25"/>
  <c r="O1213" i="25"/>
  <c r="O1214" i="25"/>
  <c r="O1215" i="25"/>
  <c r="O1216" i="25"/>
  <c r="O1217" i="25"/>
  <c r="O1218" i="25"/>
  <c r="O1219" i="25"/>
  <c r="O1220" i="25"/>
  <c r="O1221" i="25"/>
  <c r="O1222" i="25"/>
  <c r="O1223" i="25"/>
  <c r="O1224" i="25"/>
  <c r="O1225" i="25"/>
  <c r="O1226" i="25"/>
  <c r="O1227" i="25"/>
  <c r="O1228" i="25"/>
  <c r="O1229" i="25"/>
  <c r="O1230" i="25"/>
  <c r="O1231" i="25"/>
  <c r="O1232" i="25"/>
  <c r="O1233" i="25"/>
  <c r="O1234" i="25"/>
  <c r="O1235" i="25"/>
  <c r="O1236" i="25"/>
  <c r="O1237" i="25"/>
  <c r="O1238" i="25"/>
  <c r="O1239" i="25"/>
  <c r="O1240" i="25"/>
  <c r="O1241" i="25"/>
  <c r="O1242" i="25"/>
  <c r="O1243" i="25"/>
  <c r="O1244" i="25"/>
  <c r="O1245" i="25"/>
  <c r="O1246" i="25"/>
  <c r="O1247" i="25"/>
  <c r="O1248" i="25"/>
  <c r="O1249" i="25"/>
  <c r="O1250" i="25"/>
  <c r="O1251" i="25"/>
  <c r="O1252" i="25"/>
  <c r="O1253" i="25"/>
  <c r="O1254" i="25"/>
  <c r="O1255" i="25"/>
  <c r="O1256" i="25"/>
  <c r="O1257" i="25"/>
  <c r="O1258" i="25"/>
  <c r="O1259" i="25"/>
  <c r="O1260" i="25"/>
  <c r="O1261" i="25"/>
  <c r="O1262" i="25"/>
  <c r="O1263" i="25"/>
  <c r="O1264" i="25"/>
  <c r="O1265" i="25"/>
  <c r="O1266" i="25"/>
  <c r="O1267" i="25"/>
  <c r="O1268" i="25"/>
  <c r="O1269" i="25"/>
  <c r="O1270" i="25"/>
  <c r="O1271" i="25"/>
  <c r="O1272" i="25"/>
  <c r="O1273" i="25"/>
  <c r="O1274" i="25"/>
  <c r="O1275" i="25"/>
  <c r="O1276" i="25"/>
  <c r="O1277" i="25"/>
  <c r="O1278" i="25"/>
  <c r="O1279" i="25"/>
  <c r="O1280" i="25"/>
  <c r="O1281" i="25"/>
  <c r="O1282" i="25"/>
  <c r="O1283" i="25"/>
  <c r="O1284" i="25"/>
  <c r="O1285" i="25"/>
  <c r="O1286" i="25"/>
  <c r="O1287" i="25"/>
  <c r="O1288" i="25"/>
  <c r="O1289" i="25"/>
  <c r="O1290" i="25"/>
  <c r="O1291" i="25"/>
  <c r="O1292" i="25"/>
  <c r="O1293" i="25"/>
  <c r="O1294" i="25"/>
  <c r="O1295" i="25"/>
  <c r="O1296" i="25"/>
  <c r="O1297" i="25"/>
  <c r="O1298" i="25"/>
  <c r="O1299" i="25"/>
  <c r="O1300" i="25"/>
  <c r="O1301" i="25"/>
  <c r="O1302" i="25"/>
  <c r="O1303" i="25"/>
  <c r="O1304" i="25"/>
  <c r="O1305" i="25"/>
  <c r="O1306" i="25"/>
  <c r="O1307" i="25"/>
  <c r="O1308" i="25"/>
  <c r="O1309" i="25"/>
  <c r="O1310" i="25"/>
  <c r="O1311" i="25"/>
  <c r="O1312" i="25"/>
  <c r="O1313" i="25"/>
  <c r="O1314" i="25"/>
  <c r="O1315" i="25"/>
  <c r="O1316" i="25"/>
  <c r="O1317" i="25"/>
  <c r="O1318" i="25"/>
  <c r="O1319" i="25"/>
  <c r="O1320" i="25"/>
  <c r="O1321" i="25"/>
  <c r="O1322" i="25"/>
  <c r="O1323" i="25"/>
  <c r="O1324" i="25"/>
  <c r="O1325" i="25"/>
  <c r="O1326" i="25"/>
  <c r="O1327" i="25"/>
  <c r="O1328" i="25"/>
  <c r="O1329" i="25"/>
  <c r="O1330" i="25"/>
  <c r="O1331" i="25"/>
  <c r="O1332" i="25"/>
  <c r="O1333" i="25"/>
  <c r="O1334" i="25"/>
  <c r="O1335" i="25"/>
  <c r="O1336" i="25"/>
  <c r="O1337" i="25"/>
  <c r="O1338" i="25"/>
  <c r="O1339" i="25"/>
  <c r="O1340" i="25"/>
  <c r="O1341" i="25"/>
  <c r="O1342" i="25"/>
  <c r="O1343" i="25"/>
  <c r="O1344" i="25"/>
  <c r="O1345" i="25"/>
  <c r="O1346" i="25"/>
  <c r="O1347" i="25"/>
  <c r="O1348" i="25"/>
  <c r="O1349" i="25"/>
  <c r="O1350" i="25"/>
  <c r="O1351" i="25"/>
  <c r="O1352" i="25"/>
  <c r="O1353" i="25"/>
  <c r="O1354" i="25"/>
  <c r="O1355" i="25"/>
  <c r="O1356" i="25"/>
  <c r="O1357" i="25"/>
  <c r="O1358" i="25"/>
  <c r="O1359" i="25"/>
  <c r="O1360" i="25"/>
  <c r="O1361" i="25"/>
  <c r="O1362" i="25"/>
  <c r="O1363" i="25"/>
  <c r="O1364" i="25"/>
  <c r="O1365" i="25"/>
  <c r="O1366" i="25"/>
  <c r="O1367" i="25"/>
  <c r="O1368" i="25"/>
  <c r="O1369" i="25"/>
  <c r="O1370" i="25"/>
  <c r="O1371" i="25"/>
  <c r="O1372" i="25"/>
  <c r="O1373" i="25"/>
  <c r="O1374" i="25"/>
  <c r="O1375" i="25"/>
  <c r="O1376" i="25"/>
  <c r="O1377" i="25"/>
  <c r="O1378" i="25"/>
  <c r="O1379" i="25"/>
  <c r="O1380" i="25"/>
  <c r="O1381" i="25"/>
  <c r="O1382" i="25"/>
  <c r="O1383" i="25"/>
  <c r="O1384" i="25"/>
  <c r="O1385" i="25"/>
  <c r="O1386" i="25"/>
  <c r="O1387" i="25"/>
  <c r="O1388" i="25"/>
  <c r="O1389" i="25"/>
  <c r="O1390" i="25"/>
  <c r="O1391" i="25"/>
  <c r="O1392" i="25"/>
  <c r="O1393" i="25"/>
  <c r="O1394" i="25"/>
  <c r="O1395" i="25"/>
  <c r="O1396" i="25"/>
  <c r="O1397" i="25"/>
  <c r="O1398" i="25"/>
  <c r="O1399" i="25"/>
  <c r="O1400" i="25"/>
  <c r="O1401" i="25"/>
  <c r="O1402" i="25"/>
  <c r="O1403" i="25"/>
  <c r="O1404" i="25"/>
  <c r="O1405" i="25"/>
  <c r="O1406" i="25"/>
  <c r="O1407" i="25"/>
  <c r="O1408" i="25"/>
  <c r="O1409" i="25"/>
  <c r="O1410" i="25"/>
  <c r="O1411" i="25"/>
  <c r="O1412" i="25"/>
  <c r="O1413" i="25"/>
  <c r="O1414" i="25"/>
  <c r="O1415" i="25"/>
  <c r="O1416" i="25"/>
  <c r="O1417" i="25"/>
  <c r="O1418" i="25"/>
  <c r="O1419" i="25"/>
  <c r="O1420" i="25"/>
  <c r="O1421" i="25"/>
  <c r="O1422" i="25"/>
  <c r="O1423" i="25"/>
  <c r="O1424" i="25"/>
  <c r="O1425" i="25"/>
  <c r="O1426" i="25"/>
  <c r="O1427" i="25"/>
  <c r="O1428" i="25"/>
  <c r="O1429" i="25"/>
  <c r="O1430" i="25"/>
  <c r="O1431" i="25"/>
  <c r="O1432" i="25"/>
  <c r="O1433" i="25"/>
  <c r="O1434" i="25"/>
  <c r="O1435" i="25"/>
  <c r="O1436" i="25"/>
  <c r="O1437" i="25"/>
  <c r="O1438" i="25"/>
  <c r="O1439" i="25"/>
  <c r="O1440" i="25"/>
  <c r="O1441" i="25"/>
  <c r="O1442" i="25"/>
  <c r="O1443" i="25"/>
  <c r="O1444" i="25"/>
  <c r="O1445" i="25"/>
  <c r="O1446" i="25"/>
  <c r="O1447" i="25"/>
  <c r="O1448" i="25"/>
  <c r="O1449" i="25"/>
  <c r="O1450" i="25"/>
  <c r="O1451" i="25"/>
  <c r="O1452" i="25"/>
  <c r="O1453" i="25"/>
  <c r="O1454" i="25"/>
  <c r="O1455" i="25"/>
  <c r="O1456" i="25"/>
  <c r="O1457" i="25"/>
  <c r="O1458" i="25"/>
  <c r="O1459" i="25"/>
  <c r="O1460" i="25"/>
  <c r="O1461" i="25"/>
  <c r="O1462" i="25"/>
  <c r="O1463" i="25"/>
  <c r="O1464" i="25"/>
  <c r="O1465" i="25"/>
  <c r="O1466" i="25"/>
  <c r="O1467" i="25"/>
  <c r="O1468" i="25"/>
  <c r="O1469" i="25"/>
  <c r="O1470" i="25"/>
  <c r="O1471" i="25"/>
  <c r="O1472" i="25"/>
  <c r="O1473" i="25"/>
  <c r="O1474" i="25"/>
  <c r="O1475" i="25"/>
  <c r="O1476" i="25"/>
  <c r="O1477" i="25"/>
  <c r="O1478" i="25"/>
  <c r="O1479" i="25"/>
  <c r="O1480" i="25"/>
  <c r="O1481" i="25"/>
  <c r="O1482" i="25"/>
  <c r="O1483" i="25"/>
  <c r="O1484" i="25"/>
  <c r="O1485" i="25"/>
  <c r="O1486" i="25"/>
  <c r="O1487" i="25"/>
  <c r="O1488" i="25"/>
  <c r="O1489" i="25"/>
  <c r="O1490" i="25"/>
  <c r="O1491" i="25"/>
  <c r="O1492" i="25"/>
  <c r="O1493" i="25"/>
  <c r="O1494" i="25"/>
  <c r="O1495" i="25"/>
  <c r="O1496" i="25"/>
  <c r="O1497" i="25"/>
  <c r="O1498" i="25"/>
  <c r="O1499" i="25"/>
  <c r="O1500" i="25"/>
  <c r="O1501" i="25"/>
  <c r="O1502" i="25"/>
  <c r="O1503" i="25"/>
  <c r="O1504" i="25"/>
  <c r="O1505" i="25"/>
  <c r="O1506" i="25"/>
  <c r="O1507" i="25"/>
  <c r="O1508" i="25"/>
  <c r="O1509" i="25"/>
  <c r="O1510" i="25"/>
  <c r="O1511" i="25"/>
  <c r="O1512" i="25"/>
  <c r="O1513" i="25"/>
  <c r="O1514" i="25"/>
  <c r="O1515" i="25"/>
  <c r="O1516" i="25"/>
  <c r="O1517" i="25"/>
  <c r="O1518" i="25"/>
  <c r="O1519" i="25"/>
  <c r="O1520" i="25"/>
  <c r="O1521" i="25"/>
  <c r="O1522" i="25"/>
  <c r="O1523" i="25"/>
  <c r="O1524" i="25"/>
  <c r="O1525" i="25"/>
  <c r="O1526" i="25"/>
  <c r="O1527" i="25"/>
  <c r="O1528" i="25"/>
  <c r="O1529" i="25"/>
  <c r="O1530" i="25"/>
  <c r="O1531" i="25"/>
  <c r="O1532" i="25"/>
  <c r="O1533" i="25"/>
  <c r="O1534" i="25"/>
  <c r="O1535" i="25"/>
  <c r="O1536" i="25"/>
  <c r="O1537" i="25"/>
  <c r="O1538" i="25"/>
  <c r="O1539" i="25"/>
  <c r="O1540" i="25"/>
  <c r="O1541" i="25"/>
  <c r="O1542" i="25"/>
  <c r="O1543" i="25"/>
  <c r="O1544" i="25"/>
  <c r="O1545" i="25"/>
  <c r="O1546" i="25"/>
  <c r="O1547" i="25"/>
  <c r="O1548" i="25"/>
  <c r="O1549" i="25"/>
  <c r="O1550" i="25"/>
  <c r="O1551" i="25"/>
  <c r="O1552" i="25"/>
  <c r="O1553" i="25"/>
  <c r="O1554" i="25"/>
  <c r="O1555" i="25"/>
  <c r="O1556" i="25"/>
  <c r="O1557" i="25"/>
  <c r="O1558" i="25"/>
  <c r="O1559" i="25"/>
  <c r="O1560" i="25"/>
  <c r="O1561" i="25"/>
  <c r="O1562" i="25"/>
  <c r="O1563" i="25"/>
  <c r="O1564" i="25"/>
  <c r="O1565" i="25"/>
  <c r="O1566" i="25"/>
  <c r="O1567" i="25"/>
  <c r="O1568" i="25"/>
  <c r="O1569" i="25"/>
  <c r="O1570" i="25"/>
  <c r="O1571" i="25"/>
  <c r="O1572" i="25"/>
  <c r="O1573" i="25"/>
  <c r="O1574" i="25"/>
  <c r="O1575" i="25"/>
  <c r="O1576" i="25"/>
  <c r="O1577" i="25"/>
  <c r="O1578" i="25"/>
  <c r="O1579" i="25"/>
  <c r="O1580" i="25"/>
  <c r="O1581" i="25"/>
  <c r="O1582" i="25"/>
  <c r="O1583" i="25"/>
  <c r="O1584" i="25"/>
  <c r="O1585" i="25"/>
  <c r="O1586" i="25"/>
  <c r="O1587" i="25"/>
  <c r="O1588" i="25"/>
  <c r="O1589" i="25"/>
  <c r="O1590" i="25"/>
  <c r="O1591" i="25"/>
  <c r="O1592" i="25"/>
  <c r="O1593" i="25"/>
  <c r="O1594" i="25"/>
  <c r="O1595" i="25"/>
  <c r="O1596" i="25"/>
  <c r="O1597" i="25"/>
  <c r="O1598" i="25"/>
  <c r="O1599" i="25"/>
  <c r="O1600" i="25"/>
  <c r="O1601" i="25"/>
  <c r="O1602" i="25"/>
  <c r="O1603" i="25"/>
  <c r="O1604" i="25"/>
  <c r="O1605" i="25"/>
  <c r="O1606" i="25"/>
  <c r="O1607" i="25"/>
  <c r="O1608" i="25"/>
  <c r="O1609" i="25"/>
  <c r="O1610" i="25"/>
  <c r="O1611" i="25"/>
  <c r="O1612" i="25"/>
  <c r="O1613" i="25"/>
  <c r="O1614" i="25"/>
  <c r="O1615" i="25"/>
  <c r="O1616" i="25"/>
  <c r="O1617" i="25"/>
  <c r="O1618" i="25"/>
  <c r="O1619" i="25"/>
  <c r="O1620" i="25"/>
  <c r="O1621" i="25"/>
  <c r="O1622" i="25"/>
  <c r="O1623" i="25"/>
  <c r="O1624" i="25"/>
  <c r="O1625" i="25"/>
  <c r="O1626" i="25"/>
  <c r="O1627" i="25"/>
  <c r="O1628" i="25"/>
  <c r="O1629" i="25"/>
  <c r="O1630" i="25"/>
  <c r="O1631" i="25"/>
  <c r="O1632" i="25"/>
  <c r="O1633" i="25"/>
  <c r="O1634" i="25"/>
  <c r="O1635" i="25"/>
  <c r="O1636" i="25"/>
  <c r="O1637" i="25"/>
  <c r="O1638" i="25"/>
  <c r="O1639" i="25"/>
  <c r="O1640" i="25"/>
  <c r="O1641" i="25"/>
  <c r="O1642" i="25"/>
  <c r="O1643" i="25"/>
  <c r="O1644" i="25"/>
  <c r="O1645" i="25"/>
  <c r="O1646" i="25"/>
  <c r="O1647" i="25"/>
  <c r="O1648" i="25"/>
  <c r="O1649" i="25"/>
  <c r="O1650" i="25"/>
  <c r="O1651" i="25"/>
  <c r="O1652" i="25"/>
  <c r="O1653" i="25"/>
  <c r="O1654" i="25"/>
  <c r="O1655" i="25"/>
  <c r="O1656" i="25"/>
  <c r="O1657" i="25"/>
  <c r="O1658" i="25"/>
  <c r="O1659" i="25"/>
  <c r="O1660" i="25"/>
  <c r="O1661" i="25"/>
  <c r="O1662" i="25"/>
  <c r="O1663" i="25"/>
  <c r="O1664" i="25"/>
  <c r="O1665" i="25"/>
  <c r="O1666" i="25"/>
  <c r="O1667" i="25"/>
  <c r="O1668" i="25"/>
  <c r="O1669" i="25"/>
  <c r="O1670" i="25"/>
  <c r="O1671" i="25"/>
  <c r="O1672" i="25"/>
  <c r="O1673" i="25"/>
  <c r="O1674" i="25"/>
  <c r="O1675" i="25"/>
  <c r="O1676" i="25"/>
  <c r="O1677" i="25"/>
  <c r="O1678" i="25"/>
  <c r="O1679" i="25"/>
  <c r="O1680" i="25"/>
  <c r="O1681" i="25"/>
  <c r="O1682" i="25"/>
  <c r="O1683" i="25"/>
  <c r="O1684" i="25"/>
  <c r="O1685" i="25"/>
  <c r="O1686" i="25"/>
  <c r="O1687" i="25"/>
  <c r="O1688" i="25"/>
  <c r="O1689" i="25"/>
  <c r="O1690" i="25"/>
  <c r="O1691" i="25"/>
  <c r="O1692" i="25"/>
  <c r="O1693" i="25"/>
  <c r="O1694" i="25"/>
  <c r="O1695" i="25"/>
  <c r="O1696" i="25"/>
  <c r="O1697" i="25"/>
  <c r="O1698" i="25"/>
  <c r="O1699" i="25"/>
  <c r="O1700" i="25"/>
  <c r="O1701" i="25"/>
  <c r="O1702" i="25"/>
  <c r="O1703" i="25"/>
  <c r="O1704" i="25"/>
  <c r="O1705" i="25"/>
  <c r="O1706" i="25"/>
  <c r="O1707" i="25"/>
  <c r="O1708" i="25"/>
  <c r="O1709" i="25"/>
  <c r="O1710" i="25"/>
  <c r="O1711" i="25"/>
  <c r="O1712" i="25"/>
  <c r="O1713" i="25"/>
  <c r="O1714" i="25"/>
  <c r="O1715" i="25"/>
  <c r="O1716" i="25"/>
  <c r="O1717" i="25"/>
  <c r="O1718" i="25"/>
  <c r="O1719" i="25"/>
  <c r="O1720" i="25"/>
  <c r="O1721" i="25"/>
  <c r="O1722" i="25"/>
  <c r="O1723" i="25"/>
  <c r="O1724" i="25"/>
  <c r="O1725" i="25"/>
  <c r="O1726" i="25"/>
  <c r="O1727" i="25"/>
  <c r="O1728" i="25"/>
  <c r="O1729" i="25"/>
  <c r="O1730" i="25"/>
  <c r="O1731" i="25"/>
  <c r="O1732" i="25"/>
  <c r="O1733" i="25"/>
  <c r="O1734" i="25"/>
  <c r="O1735" i="25"/>
  <c r="O1736" i="25"/>
  <c r="O1737" i="25"/>
  <c r="O1738" i="25"/>
  <c r="O1739" i="25"/>
  <c r="O1740" i="25"/>
  <c r="O1741" i="25"/>
  <c r="O1742" i="25"/>
  <c r="O1743" i="25"/>
  <c r="O1744" i="25"/>
  <c r="O1745" i="25"/>
  <c r="O1746" i="25"/>
  <c r="O1747" i="25"/>
  <c r="O1748" i="25"/>
  <c r="O1749" i="25"/>
  <c r="O1750" i="25"/>
  <c r="O1751" i="25"/>
  <c r="O1752" i="25"/>
  <c r="O1753" i="25"/>
  <c r="O1754" i="25"/>
  <c r="O1755" i="25"/>
  <c r="O1756" i="25"/>
  <c r="O1757" i="25"/>
  <c r="O1758" i="25"/>
  <c r="O1759" i="25"/>
  <c r="O1760" i="25"/>
  <c r="O1761" i="25"/>
  <c r="O1762" i="25"/>
  <c r="O1763" i="25"/>
  <c r="O1764" i="25"/>
  <c r="O1765" i="25"/>
  <c r="O1766" i="25"/>
  <c r="O1767" i="25"/>
  <c r="O1768" i="25"/>
  <c r="O1769" i="25"/>
  <c r="O1770" i="25"/>
  <c r="O1771" i="25"/>
  <c r="O1772" i="25"/>
  <c r="O1773" i="25"/>
  <c r="O1774" i="25"/>
  <c r="O1775" i="25"/>
  <c r="O1776" i="25"/>
  <c r="O1777" i="25"/>
  <c r="O1778" i="25"/>
  <c r="O1779" i="25"/>
  <c r="O1780" i="25"/>
  <c r="O1781" i="25"/>
  <c r="O1782" i="25"/>
  <c r="O1783" i="25"/>
  <c r="O1784" i="25"/>
  <c r="O1785" i="25"/>
  <c r="O1786" i="25"/>
  <c r="O1787" i="25"/>
  <c r="O1788" i="25"/>
  <c r="O1789" i="25"/>
  <c r="O1790" i="25"/>
  <c r="O1791" i="25"/>
  <c r="O1792" i="25"/>
  <c r="O1793" i="25"/>
  <c r="O1794" i="25"/>
  <c r="O1795" i="25"/>
  <c r="O1796" i="25"/>
  <c r="O1797" i="25"/>
  <c r="O1798" i="25"/>
  <c r="O1799" i="25"/>
  <c r="O1800" i="25"/>
  <c r="O1801" i="25"/>
  <c r="O1802" i="25"/>
  <c r="O1803" i="25"/>
  <c r="O1804" i="25"/>
  <c r="O1805" i="25"/>
  <c r="O1806" i="25"/>
  <c r="O1807" i="25"/>
  <c r="O1808" i="25"/>
  <c r="O1809" i="25"/>
  <c r="O1810" i="25"/>
  <c r="O1811" i="25"/>
  <c r="O1812" i="25"/>
  <c r="O1813" i="25"/>
  <c r="O1814" i="25"/>
  <c r="O1815" i="25"/>
  <c r="O1816" i="25"/>
  <c r="O1817" i="25"/>
  <c r="O1818" i="25"/>
  <c r="O1819" i="25"/>
  <c r="O1820" i="25"/>
  <c r="O1821" i="25"/>
  <c r="O1822" i="25"/>
  <c r="O1823" i="25"/>
  <c r="O1824" i="25"/>
  <c r="O1825" i="25"/>
  <c r="O1826" i="25"/>
  <c r="O1827" i="25"/>
  <c r="O1828" i="25"/>
  <c r="O1829" i="25"/>
  <c r="O1830" i="25"/>
  <c r="O1831" i="25"/>
  <c r="O1832" i="25"/>
  <c r="O1833" i="25"/>
  <c r="O1834" i="25"/>
  <c r="O1835" i="25"/>
  <c r="O1836" i="25"/>
  <c r="O1837" i="25"/>
  <c r="O1838" i="25"/>
  <c r="O1839" i="25"/>
  <c r="O1840" i="25"/>
  <c r="O1841" i="25"/>
  <c r="O1842" i="25"/>
  <c r="O1843" i="25"/>
  <c r="O1844" i="25"/>
  <c r="O1845" i="25"/>
  <c r="O1846" i="25"/>
  <c r="O1847" i="25"/>
  <c r="O1848" i="25"/>
  <c r="O1849" i="25"/>
  <c r="O1850" i="25"/>
  <c r="O1851" i="25"/>
  <c r="O1852" i="25"/>
  <c r="O1853" i="25"/>
  <c r="O1854" i="25"/>
  <c r="O1855" i="25"/>
  <c r="O1856" i="25"/>
  <c r="O1857" i="25"/>
  <c r="O1858" i="25"/>
  <c r="O1859" i="25"/>
  <c r="O1860" i="25"/>
  <c r="O1861" i="25"/>
  <c r="O1862" i="25"/>
  <c r="O1863" i="25"/>
  <c r="O1864" i="25"/>
  <c r="O1865" i="25"/>
  <c r="O1866" i="25"/>
  <c r="O1867" i="25"/>
  <c r="O1868" i="25"/>
  <c r="O1869" i="25"/>
  <c r="O1870" i="25"/>
  <c r="O1871" i="25"/>
  <c r="O1872" i="25"/>
  <c r="O1873" i="25"/>
  <c r="O1874" i="25"/>
  <c r="O1875" i="25"/>
  <c r="O1876" i="25"/>
  <c r="O1877" i="25"/>
  <c r="O1878" i="25"/>
  <c r="O1879" i="25"/>
  <c r="O1880" i="25"/>
  <c r="O1881" i="25"/>
  <c r="O1882" i="25"/>
  <c r="O1883" i="25"/>
  <c r="O1884" i="25"/>
  <c r="O1885" i="25"/>
  <c r="O1886" i="25"/>
  <c r="O1887" i="25"/>
  <c r="O1888" i="25"/>
  <c r="O1889" i="25"/>
  <c r="O1890" i="25"/>
  <c r="O1891" i="25"/>
  <c r="O1892" i="25"/>
  <c r="O1893" i="25"/>
  <c r="O1894" i="25"/>
  <c r="O1895" i="25"/>
  <c r="O1896" i="25"/>
  <c r="O1897" i="25"/>
  <c r="O1898" i="25"/>
  <c r="O1899" i="25"/>
  <c r="O1900" i="25"/>
  <c r="O1901" i="25"/>
  <c r="O1902" i="25"/>
  <c r="O1903" i="25"/>
  <c r="O1904" i="25"/>
  <c r="O1905" i="25"/>
  <c r="O1906" i="25"/>
  <c r="O1907" i="25"/>
  <c r="O1908" i="25"/>
  <c r="O1909" i="25"/>
  <c r="O1910" i="25"/>
  <c r="O1911" i="25"/>
  <c r="O1912" i="25"/>
  <c r="O1913" i="25"/>
  <c r="O1914" i="25"/>
  <c r="O1915" i="25"/>
  <c r="O1916" i="25"/>
  <c r="O1917" i="25"/>
  <c r="O1918" i="25"/>
  <c r="O1919" i="25"/>
  <c r="O1920" i="25"/>
  <c r="O1921" i="25"/>
  <c r="O1922" i="25"/>
  <c r="O1923" i="25"/>
  <c r="O1924" i="25"/>
  <c r="O1925" i="25"/>
  <c r="O1926" i="25"/>
  <c r="O1927" i="25"/>
  <c r="O1928" i="25"/>
  <c r="O1929" i="25"/>
  <c r="O1930" i="25"/>
  <c r="O1931" i="25"/>
  <c r="O1932" i="25"/>
  <c r="O1933" i="25"/>
  <c r="O1934" i="25"/>
  <c r="O1935" i="25"/>
  <c r="O1936" i="25"/>
  <c r="O1937" i="25"/>
  <c r="O1938" i="25"/>
  <c r="O1939" i="25"/>
  <c r="O1940" i="25"/>
  <c r="O1941" i="25"/>
  <c r="O1942" i="25"/>
  <c r="O1943" i="25"/>
  <c r="O1944" i="25"/>
  <c r="O1945" i="25"/>
  <c r="O1946" i="25"/>
  <c r="O1947" i="25"/>
  <c r="O1948" i="25"/>
  <c r="O1949" i="25"/>
  <c r="O1950" i="25"/>
  <c r="O1951" i="25"/>
  <c r="O1952" i="25"/>
  <c r="O1953" i="25"/>
  <c r="O1954" i="25"/>
  <c r="O1955" i="25"/>
  <c r="O1956" i="25"/>
  <c r="O1957" i="25"/>
  <c r="O1958" i="25"/>
  <c r="O1959" i="25"/>
  <c r="O1960" i="25"/>
  <c r="O1961" i="25"/>
  <c r="O1962" i="25"/>
  <c r="O1963" i="25"/>
  <c r="O1964" i="25"/>
  <c r="O1965" i="25"/>
  <c r="O1966" i="25"/>
  <c r="O1967" i="25"/>
  <c r="O1968" i="25"/>
  <c r="O1969" i="25"/>
  <c r="O1970" i="25"/>
  <c r="O1971" i="25"/>
  <c r="O1972" i="25"/>
  <c r="O1973" i="25"/>
  <c r="O1974" i="25"/>
  <c r="O1975" i="25"/>
  <c r="O1976" i="25"/>
  <c r="O1977" i="25"/>
  <c r="O1978" i="25"/>
  <c r="O1979" i="25"/>
  <c r="O1980" i="25"/>
  <c r="O1981" i="25"/>
  <c r="O1982" i="25"/>
  <c r="O1983" i="25"/>
  <c r="O1984" i="25"/>
  <c r="O1985" i="25"/>
  <c r="O1986" i="25"/>
  <c r="O1987" i="25"/>
  <c r="O1988" i="25"/>
  <c r="O1989" i="25"/>
  <c r="O1990" i="25"/>
  <c r="O1991" i="25"/>
  <c r="O1992" i="25"/>
  <c r="O1993" i="25"/>
  <c r="O1994" i="25"/>
  <c r="O1995" i="25"/>
  <c r="O1996" i="25"/>
  <c r="O1997" i="25"/>
  <c r="O1998" i="25"/>
  <c r="O1999" i="25"/>
  <c r="O2000" i="25"/>
  <c r="O2001" i="25"/>
  <c r="O2002" i="25"/>
  <c r="O2003" i="25"/>
  <c r="O2004" i="25"/>
  <c r="O2005" i="25"/>
  <c r="O2006" i="25"/>
  <c r="O2007" i="25"/>
  <c r="O2008" i="25"/>
  <c r="O2009" i="25"/>
  <c r="O2010" i="25"/>
  <c r="O2011" i="25"/>
  <c r="O2012" i="25"/>
  <c r="O2013" i="25"/>
  <c r="O2014" i="25"/>
  <c r="O2015" i="25"/>
  <c r="O2016" i="25"/>
  <c r="O2017" i="25"/>
  <c r="O2018" i="25"/>
  <c r="O2019" i="25"/>
  <c r="O2020" i="25"/>
  <c r="O2021" i="25"/>
  <c r="O2022" i="25"/>
  <c r="O2023" i="25"/>
  <c r="O2024" i="25"/>
  <c r="O2025" i="25"/>
  <c r="O2026" i="25"/>
  <c r="O2027" i="25"/>
  <c r="O2028" i="25"/>
  <c r="O2029" i="25"/>
  <c r="O2030" i="25"/>
  <c r="O2031" i="25"/>
  <c r="O2032" i="25"/>
  <c r="O2033" i="25"/>
  <c r="O2034" i="25"/>
  <c r="O2035" i="25"/>
  <c r="O2036" i="25"/>
  <c r="O2037" i="25"/>
  <c r="O2038" i="25"/>
  <c r="O2039" i="25"/>
  <c r="O2040" i="25"/>
  <c r="O2041" i="25"/>
  <c r="O2042" i="25"/>
  <c r="O2043" i="25"/>
  <c r="O2044" i="25"/>
  <c r="O2045" i="25"/>
  <c r="O2046" i="25"/>
  <c r="O2047" i="25"/>
  <c r="O2048" i="25"/>
  <c r="O2049" i="25"/>
  <c r="O2050" i="25"/>
  <c r="O2051" i="25"/>
  <c r="O2052" i="25"/>
  <c r="O2053" i="25"/>
  <c r="O2054" i="25"/>
  <c r="O2055" i="25"/>
  <c r="O2056" i="25"/>
  <c r="O2057" i="25"/>
  <c r="O2058" i="25"/>
  <c r="O2059" i="25"/>
  <c r="O2060" i="25"/>
  <c r="O2061" i="25"/>
  <c r="O2062" i="25"/>
  <c r="O2063" i="25"/>
  <c r="O2064" i="25"/>
  <c r="O2065" i="25"/>
  <c r="O2066" i="25"/>
  <c r="O2067" i="25"/>
  <c r="O2068" i="25"/>
  <c r="O2069" i="25"/>
  <c r="O2070" i="25"/>
  <c r="O2071" i="25"/>
  <c r="O2072" i="25"/>
  <c r="O2073" i="25"/>
  <c r="O2074" i="25"/>
  <c r="O2075" i="25"/>
  <c r="O2076" i="25"/>
  <c r="O2077" i="25"/>
  <c r="O2078" i="25"/>
  <c r="O2079" i="25"/>
  <c r="O2080" i="25"/>
  <c r="O2081" i="25"/>
  <c r="O2082" i="25"/>
  <c r="O2083" i="25"/>
  <c r="O2084" i="25"/>
  <c r="O2085" i="25"/>
  <c r="O2086" i="25"/>
  <c r="O2087" i="25"/>
  <c r="O2088" i="25"/>
  <c r="O2089" i="25"/>
  <c r="O2090" i="25"/>
  <c r="O2091" i="25"/>
  <c r="O2092" i="25"/>
  <c r="O2093" i="25"/>
  <c r="O2094" i="25"/>
  <c r="O2095" i="25"/>
  <c r="O2096" i="25"/>
  <c r="O2097" i="25"/>
  <c r="O2098" i="25"/>
  <c r="O2099" i="25"/>
  <c r="O2100" i="25"/>
  <c r="O2101" i="25"/>
  <c r="O2102" i="25"/>
  <c r="O2103" i="25"/>
  <c r="O2104" i="25"/>
  <c r="O2105" i="25"/>
  <c r="O2106" i="25"/>
  <c r="O2107" i="25"/>
  <c r="O2108" i="25"/>
  <c r="O2109" i="25"/>
  <c r="O2110" i="25"/>
  <c r="O2111" i="25"/>
  <c r="O2112" i="25"/>
  <c r="O2113" i="25"/>
  <c r="O2114" i="25"/>
  <c r="O2115" i="25"/>
  <c r="O2116" i="25"/>
  <c r="O2117" i="25"/>
  <c r="O2118" i="25"/>
  <c r="O2119" i="25"/>
  <c r="O2120" i="25"/>
  <c r="O2121" i="25"/>
  <c r="O2122" i="25"/>
  <c r="O2123" i="25"/>
  <c r="O2124" i="25"/>
  <c r="O2125" i="25"/>
  <c r="O2126" i="25"/>
  <c r="O2127" i="25"/>
  <c r="O2128" i="25"/>
  <c r="O2129" i="25"/>
  <c r="O2130" i="25"/>
  <c r="O2131" i="25"/>
  <c r="O2132" i="25"/>
  <c r="O2133" i="25"/>
  <c r="O2134" i="25"/>
  <c r="O2135" i="25"/>
  <c r="O2136" i="25"/>
  <c r="O2137" i="25"/>
  <c r="O2138" i="25"/>
  <c r="O2139" i="25"/>
  <c r="O2140" i="25"/>
  <c r="O2141" i="25"/>
  <c r="O2142" i="25"/>
  <c r="O2143" i="25"/>
  <c r="O2144" i="25"/>
  <c r="O2145" i="25"/>
  <c r="O2146" i="25"/>
  <c r="O2147" i="25"/>
  <c r="O2148" i="25"/>
  <c r="O2149" i="25"/>
  <c r="O2150" i="25"/>
  <c r="O2151" i="25"/>
  <c r="O2152" i="25"/>
  <c r="O2153" i="25"/>
  <c r="O2154" i="25"/>
  <c r="O2155" i="25"/>
  <c r="O2156" i="25"/>
  <c r="O2157" i="25"/>
  <c r="O2158" i="25"/>
  <c r="O2159" i="25"/>
  <c r="O2160" i="25"/>
  <c r="O2161" i="25"/>
  <c r="O2162" i="25"/>
  <c r="O2163" i="25"/>
  <c r="O2164" i="25"/>
  <c r="O2165" i="25"/>
  <c r="O2166" i="25"/>
  <c r="O2167" i="25"/>
  <c r="O2168" i="25"/>
  <c r="O2169" i="25"/>
  <c r="O2170" i="25"/>
  <c r="O2171" i="25"/>
  <c r="O2172" i="25"/>
  <c r="O2173" i="25"/>
  <c r="O2174" i="25"/>
  <c r="O2175" i="25"/>
  <c r="O2176" i="25"/>
  <c r="O2177" i="25"/>
  <c r="O2178" i="25"/>
  <c r="O2179" i="25"/>
  <c r="O2180" i="25"/>
  <c r="O2181" i="25"/>
  <c r="O2182" i="25"/>
  <c r="O2183" i="25"/>
  <c r="O2184" i="25"/>
  <c r="O2185" i="25"/>
  <c r="O2186" i="25"/>
  <c r="O2187" i="25"/>
  <c r="O2188" i="25"/>
  <c r="O2189" i="25"/>
  <c r="O2190" i="25"/>
  <c r="O2191" i="25"/>
  <c r="O2192" i="25"/>
  <c r="O2193" i="25"/>
  <c r="O2194" i="25"/>
  <c r="O2195" i="25"/>
  <c r="O2196" i="25"/>
  <c r="O2197" i="25"/>
  <c r="O2198" i="25"/>
  <c r="O2199" i="25"/>
  <c r="O2200" i="25"/>
  <c r="O2201" i="25"/>
  <c r="O2202" i="25"/>
  <c r="O2203" i="25"/>
  <c r="O2204" i="25"/>
  <c r="O2205" i="25"/>
  <c r="O2206" i="25"/>
  <c r="O2207" i="25"/>
  <c r="O2208" i="25"/>
  <c r="O2209" i="25"/>
  <c r="O2210" i="25"/>
  <c r="O2211" i="25"/>
  <c r="O2212" i="25"/>
  <c r="O2213" i="25"/>
  <c r="O2214" i="25"/>
  <c r="O2215" i="25"/>
  <c r="O2216" i="25"/>
  <c r="O2217" i="25"/>
  <c r="O2218" i="25"/>
  <c r="O2219" i="25"/>
  <c r="O2220" i="25"/>
  <c r="O2221" i="25"/>
  <c r="O2222" i="25"/>
  <c r="O2223" i="25"/>
  <c r="O2224" i="25"/>
  <c r="O2225" i="25"/>
  <c r="O2226" i="25"/>
  <c r="O2227" i="25"/>
  <c r="O2228" i="25"/>
  <c r="O2229" i="25"/>
  <c r="O2230" i="25"/>
  <c r="O2231" i="25"/>
  <c r="O2232" i="25"/>
  <c r="O2233" i="25"/>
  <c r="O2234" i="25"/>
  <c r="O2235" i="25"/>
  <c r="O2236" i="25"/>
  <c r="O2237" i="25"/>
  <c r="O2238" i="25"/>
  <c r="O2239" i="25"/>
  <c r="O2240" i="25"/>
  <c r="O2241" i="25"/>
  <c r="O2242" i="25"/>
  <c r="O2243" i="25"/>
  <c r="O2244" i="25"/>
  <c r="O2245" i="25"/>
  <c r="O2246" i="25"/>
  <c r="O2247" i="25"/>
  <c r="O2248" i="25"/>
  <c r="O2249" i="25"/>
  <c r="O2250" i="25"/>
  <c r="O2251" i="25"/>
  <c r="O2252" i="25"/>
  <c r="P39" i="31"/>
  <c r="P38" i="31"/>
  <c r="P37" i="31"/>
  <c r="P36" i="31"/>
  <c r="P35" i="31"/>
  <c r="P34" i="31"/>
  <c r="P33" i="31"/>
  <c r="P32" i="31"/>
  <c r="P31" i="31"/>
  <c r="P30" i="31"/>
  <c r="P29" i="31"/>
  <c r="P28" i="31"/>
  <c r="P27" i="31"/>
  <c r="P21" i="31"/>
  <c r="P20" i="31"/>
  <c r="P19" i="31"/>
  <c r="P18" i="31"/>
  <c r="P17" i="31"/>
  <c r="P16" i="31"/>
  <c r="O95" i="25" s="1"/>
  <c r="P15" i="31"/>
  <c r="P14" i="31"/>
  <c r="P13" i="31"/>
  <c r="P12" i="31"/>
  <c r="P11" i="31"/>
  <c r="O227" i="25" s="1"/>
  <c r="P10" i="31"/>
  <c r="O2353" i="25" s="1"/>
  <c r="P9" i="31"/>
  <c r="P8" i="31"/>
  <c r="P7" i="31"/>
  <c r="P6" i="31"/>
  <c r="P5" i="31"/>
  <c r="O631" i="25" s="1"/>
  <c r="P4" i="31"/>
  <c r="P3" i="31"/>
  <c r="P2" i="31"/>
  <c r="O475" i="25" l="1"/>
  <c r="O243" i="25"/>
  <c r="O495" i="25"/>
  <c r="O559" i="25"/>
  <c r="R1162" i="25"/>
  <c r="R661" i="25"/>
  <c r="R660" i="25"/>
  <c r="R1660" i="25"/>
  <c r="R2214" i="25"/>
  <c r="R1976" i="25"/>
  <c r="R1970" i="25"/>
  <c r="R2195" i="25"/>
  <c r="R1661" i="25"/>
  <c r="R1163" i="25"/>
  <c r="R1659" i="25"/>
  <c r="R2213" i="25"/>
  <c r="R1975" i="25"/>
  <c r="R2193" i="25"/>
  <c r="R665" i="25"/>
  <c r="R662" i="25"/>
  <c r="R1662" i="25"/>
  <c r="R1971" i="25"/>
  <c r="R1164" i="25"/>
  <c r="R1658" i="25"/>
  <c r="R1974" i="25"/>
  <c r="R664" i="25"/>
  <c r="R1979" i="25"/>
  <c r="R1972" i="25"/>
  <c r="R1663" i="25"/>
  <c r="R2215" i="25"/>
  <c r="R659" i="25"/>
  <c r="R1655" i="25"/>
  <c r="R1977" i="25"/>
  <c r="R1664" i="25"/>
  <c r="R1657" i="25"/>
  <c r="R1973" i="25"/>
  <c r="R663" i="25"/>
  <c r="R2216" i="25"/>
  <c r="R2192" i="25"/>
  <c r="R1656" i="25"/>
  <c r="R1978" i="25"/>
  <c r="R2194" i="25"/>
  <c r="J6" i="32"/>
  <c r="K5" i="32"/>
  <c r="L5" i="32" l="1"/>
  <c r="M5" i="32" s="1"/>
  <c r="N5" i="32" s="1"/>
  <c r="L4" i="32"/>
  <c r="M4" i="32" s="1"/>
  <c r="N4" i="32" s="1"/>
  <c r="J7" i="32"/>
  <c r="K6" i="32"/>
  <c r="L6" i="32" s="1"/>
  <c r="M6" i="32" s="1"/>
  <c r="N6" i="32" s="1"/>
  <c r="O6" i="32" s="1"/>
  <c r="B38" i="23"/>
  <c r="B39" i="23"/>
  <c r="B40" i="23"/>
  <c r="B41" i="23"/>
  <c r="B42" i="23"/>
  <c r="B43" i="23"/>
  <c r="B44" i="23"/>
  <c r="B45" i="23"/>
  <c r="B46" i="23"/>
  <c r="B47" i="23"/>
  <c r="B48" i="23"/>
  <c r="B49" i="23"/>
  <c r="B50" i="23"/>
  <c r="B51" i="23"/>
  <c r="B52" i="23"/>
  <c r="B53" i="23"/>
  <c r="B54" i="23"/>
  <c r="B55" i="23"/>
  <c r="B37" i="23"/>
  <c r="S2049" i="25" l="1"/>
  <c r="S1694" i="25"/>
  <c r="S2024" i="25"/>
  <c r="S2060" i="25"/>
  <c r="S2055" i="25"/>
  <c r="S710" i="25"/>
  <c r="S706" i="25"/>
  <c r="S705" i="25"/>
  <c r="S2025" i="25"/>
  <c r="S728" i="25"/>
  <c r="S1686" i="25"/>
  <c r="S721" i="25"/>
  <c r="S1703" i="25"/>
  <c r="S2064" i="25"/>
  <c r="S2061" i="25"/>
  <c r="S2231" i="25"/>
  <c r="S2229" i="25"/>
  <c r="S2040" i="25"/>
  <c r="S2054" i="25"/>
  <c r="S2228" i="25"/>
  <c r="S2050" i="25"/>
  <c r="S2058" i="25"/>
  <c r="S715" i="25"/>
  <c r="S1697" i="25"/>
  <c r="S718" i="25"/>
  <c r="S1072" i="25"/>
  <c r="S1688" i="25"/>
  <c r="S712" i="25"/>
  <c r="S707" i="25"/>
  <c r="S2053" i="25"/>
  <c r="S729" i="25"/>
  <c r="S2232" i="25"/>
  <c r="S2046" i="25"/>
  <c r="S716" i="25"/>
  <c r="S1695" i="25"/>
  <c r="S709" i="25"/>
  <c r="S2235" i="25"/>
  <c r="S2027" i="25"/>
  <c r="S1696" i="25"/>
  <c r="S726" i="25"/>
  <c r="S1693" i="25"/>
  <c r="S2205" i="25"/>
  <c r="S720" i="25"/>
  <c r="S2028" i="25"/>
  <c r="S2036" i="25"/>
  <c r="S1708" i="25"/>
  <c r="S2063" i="25"/>
  <c r="S1176" i="25"/>
  <c r="S2230" i="25"/>
  <c r="S713" i="25"/>
  <c r="S1701" i="25"/>
  <c r="S1709" i="25"/>
  <c r="S2051" i="25"/>
  <c r="S730" i="25"/>
  <c r="S1702" i="25"/>
  <c r="S2043" i="25"/>
  <c r="S1698" i="25"/>
  <c r="S2029" i="25"/>
  <c r="S703" i="25"/>
  <c r="S1705" i="25"/>
  <c r="S2047" i="25"/>
  <c r="S1692" i="25"/>
  <c r="S2233" i="25"/>
  <c r="S2034" i="25"/>
  <c r="S1711" i="25"/>
  <c r="S719" i="25"/>
  <c r="S2031" i="25"/>
  <c r="S1710" i="25"/>
  <c r="S2057" i="25"/>
  <c r="S2039" i="25"/>
  <c r="S2234" i="25"/>
  <c r="S2044" i="25"/>
  <c r="S722" i="25"/>
  <c r="S1174" i="25"/>
  <c r="S1706" i="25"/>
  <c r="S1707" i="25"/>
  <c r="S708" i="25"/>
  <c r="S1689" i="25"/>
  <c r="S1177" i="25"/>
  <c r="S711" i="25"/>
  <c r="S2045" i="25"/>
  <c r="S2035" i="25"/>
  <c r="S1175" i="25"/>
  <c r="S2052" i="25"/>
  <c r="S1699" i="25"/>
  <c r="S2032" i="25"/>
  <c r="S717" i="25"/>
  <c r="S2033" i="25"/>
  <c r="S2062" i="25"/>
  <c r="S723" i="25"/>
  <c r="S2056" i="25"/>
  <c r="S714" i="25"/>
  <c r="S1691" i="25"/>
  <c r="S1700" i="25"/>
  <c r="S1712" i="25"/>
  <c r="S2041" i="25"/>
  <c r="S2048" i="25"/>
  <c r="S1704" i="25"/>
  <c r="S2026" i="25"/>
  <c r="S725" i="25"/>
  <c r="S1687" i="25"/>
  <c r="S2030" i="25"/>
  <c r="S2065" i="25"/>
  <c r="S727" i="25"/>
  <c r="S2038" i="25"/>
  <c r="S2042" i="25"/>
  <c r="S1690" i="25"/>
  <c r="S2059" i="25"/>
  <c r="S704" i="25"/>
  <c r="S724" i="25"/>
  <c r="S2037" i="25"/>
  <c r="P6" i="32"/>
  <c r="J8" i="32"/>
  <c r="K7" i="32"/>
  <c r="L7" i="32" s="1"/>
  <c r="M7" i="32" s="1"/>
  <c r="N7" i="32" s="1"/>
  <c r="P7" i="32" s="1"/>
  <c r="R760" i="25" s="1"/>
  <c r="O4" i="32"/>
  <c r="P4" i="32"/>
  <c r="P5" i="32"/>
  <c r="O5" i="32"/>
  <c r="D37" i="23"/>
  <c r="C38" i="23" s="1"/>
  <c r="D38" i="23" s="1"/>
  <c r="C39" i="23" s="1"/>
  <c r="R1740" i="25" l="1"/>
  <c r="R757" i="25"/>
  <c r="R1721" i="25"/>
  <c r="R1727" i="25"/>
  <c r="R1728" i="25"/>
  <c r="R2089" i="25"/>
  <c r="R2066" i="25"/>
  <c r="R1726" i="25"/>
  <c r="R741" i="25"/>
  <c r="R2091" i="25"/>
  <c r="R744" i="25"/>
  <c r="R749" i="25"/>
  <c r="R1731" i="25"/>
  <c r="R2088" i="25"/>
  <c r="R1724" i="25"/>
  <c r="R2076" i="25"/>
  <c r="R743" i="25"/>
  <c r="R751" i="25"/>
  <c r="R2077" i="25"/>
  <c r="R1720" i="25"/>
  <c r="R747" i="25"/>
  <c r="R2238" i="25"/>
  <c r="R2080" i="25"/>
  <c r="R1734" i="25"/>
  <c r="R2083" i="25"/>
  <c r="R758" i="25"/>
  <c r="R2239" i="25"/>
  <c r="R1741" i="25"/>
  <c r="R1735" i="25"/>
  <c r="R1180" i="25"/>
  <c r="R1178" i="25"/>
  <c r="R754" i="25"/>
  <c r="R2071" i="25"/>
  <c r="R2206" i="25"/>
  <c r="R733" i="25"/>
  <c r="R2078" i="25"/>
  <c r="R2087" i="25"/>
  <c r="R1739" i="25"/>
  <c r="R1713" i="25"/>
  <c r="R1714" i="25"/>
  <c r="R1732" i="25"/>
  <c r="R762" i="25"/>
  <c r="R2074" i="25"/>
  <c r="R2079" i="25"/>
  <c r="R2075" i="25"/>
  <c r="R2093" i="25"/>
  <c r="R1719" i="25"/>
  <c r="R2081" i="25"/>
  <c r="R1182" i="25"/>
  <c r="R735" i="25"/>
  <c r="R748" i="25"/>
  <c r="R2067" i="25"/>
  <c r="R1181" i="25"/>
  <c r="R745" i="25"/>
  <c r="R1716" i="25"/>
  <c r="R2086" i="25"/>
  <c r="R1738" i="25"/>
  <c r="R752" i="25"/>
  <c r="R750" i="25"/>
  <c r="R737" i="25"/>
  <c r="R2094" i="25"/>
  <c r="R1179" i="25"/>
  <c r="R739" i="25"/>
  <c r="R692" i="25"/>
  <c r="R2001" i="25"/>
  <c r="R691" i="25"/>
  <c r="R701" i="25"/>
  <c r="R2003" i="25"/>
  <c r="R2002" i="25"/>
  <c r="R2226" i="25"/>
  <c r="R2223" i="25"/>
  <c r="R2222" i="25"/>
  <c r="R2221" i="25"/>
  <c r="R1996" i="25"/>
  <c r="R687" i="25"/>
  <c r="R684" i="25"/>
  <c r="R2009" i="25"/>
  <c r="R2013" i="25"/>
  <c r="R1675" i="25"/>
  <c r="R2000" i="25"/>
  <c r="R697" i="25"/>
  <c r="R690" i="25"/>
  <c r="R1684" i="25"/>
  <c r="R685" i="25"/>
  <c r="R1681" i="25"/>
  <c r="R2201" i="25"/>
  <c r="R1999" i="25"/>
  <c r="R1680" i="25"/>
  <c r="R2010" i="25"/>
  <c r="R680" i="25"/>
  <c r="R1674" i="25"/>
  <c r="R2020" i="25"/>
  <c r="R682" i="25"/>
  <c r="R2017" i="25"/>
  <c r="R1678" i="25"/>
  <c r="R700" i="25"/>
  <c r="R2224" i="25"/>
  <c r="R2019" i="25"/>
  <c r="R696" i="25"/>
  <c r="R1682" i="25"/>
  <c r="R2014" i="25"/>
  <c r="R2008" i="25"/>
  <c r="R2203" i="25"/>
  <c r="R679" i="25"/>
  <c r="R1677" i="25"/>
  <c r="R2220" i="25"/>
  <c r="R675" i="25"/>
  <c r="R689" i="25"/>
  <c r="R1997" i="25"/>
  <c r="R2006" i="25"/>
  <c r="R2202" i="25"/>
  <c r="R683" i="25"/>
  <c r="R1683" i="25"/>
  <c r="R686" i="25"/>
  <c r="R2011" i="25"/>
  <c r="R1685" i="25"/>
  <c r="R1171" i="25"/>
  <c r="R2023" i="25"/>
  <c r="R695" i="25"/>
  <c r="R676" i="25"/>
  <c r="R688" i="25"/>
  <c r="R2007" i="25"/>
  <c r="R2015" i="25"/>
  <c r="R678" i="25"/>
  <c r="R2005" i="25"/>
  <c r="R2225" i="25"/>
  <c r="R693" i="25"/>
  <c r="R2021" i="25"/>
  <c r="R1170" i="25"/>
  <c r="R2016" i="25"/>
  <c r="R702" i="25"/>
  <c r="R1676" i="25"/>
  <c r="R2204" i="25"/>
  <c r="R677" i="25"/>
  <c r="R2012" i="25"/>
  <c r="R694" i="25"/>
  <c r="R699" i="25"/>
  <c r="R1172" i="25"/>
  <c r="R2227" i="25"/>
  <c r="R2022" i="25"/>
  <c r="R1998" i="25"/>
  <c r="R698" i="25"/>
  <c r="R2004" i="25"/>
  <c r="R2018" i="25"/>
  <c r="R1679" i="25"/>
  <c r="R1173" i="25"/>
  <c r="R681" i="25"/>
  <c r="R2237" i="25"/>
  <c r="R1723" i="25"/>
  <c r="R1725" i="25"/>
  <c r="R761" i="25"/>
  <c r="R2090" i="25"/>
  <c r="R1717" i="25"/>
  <c r="R742" i="25"/>
  <c r="R740" i="25"/>
  <c r="R2095" i="25"/>
  <c r="R1722" i="25"/>
  <c r="R2085" i="25"/>
  <c r="R1715" i="25"/>
  <c r="R2207" i="25"/>
  <c r="R734" i="25"/>
  <c r="R2092" i="25"/>
  <c r="R753" i="25"/>
  <c r="R1737" i="25"/>
  <c r="R746" i="25"/>
  <c r="R2070" i="25"/>
  <c r="R738" i="25"/>
  <c r="R756" i="25"/>
  <c r="R2236" i="25"/>
  <c r="R2068" i="25"/>
  <c r="R763" i="25"/>
  <c r="R736" i="25"/>
  <c r="R1733" i="25"/>
  <c r="R1729" i="25"/>
  <c r="R2084" i="25"/>
  <c r="R1736" i="25"/>
  <c r="R2069" i="25"/>
  <c r="R731" i="25"/>
  <c r="R2082" i="25"/>
  <c r="R1718" i="25"/>
  <c r="R755" i="25"/>
  <c r="R759" i="25"/>
  <c r="R1730" i="25"/>
  <c r="R732" i="25"/>
  <c r="R2072" i="25"/>
  <c r="R2073" i="25"/>
  <c r="O7" i="32"/>
  <c r="S680" i="25"/>
  <c r="S1684" i="25"/>
  <c r="S687" i="25"/>
  <c r="S2201" i="25"/>
  <c r="S2204" i="25"/>
  <c r="S2224" i="25"/>
  <c r="S2220" i="25"/>
  <c r="S2008" i="25"/>
  <c r="S1173" i="25"/>
  <c r="S1685" i="25"/>
  <c r="S2012" i="25"/>
  <c r="S1678" i="25"/>
  <c r="S2023" i="25"/>
  <c r="S2203" i="25"/>
  <c r="S1682" i="25"/>
  <c r="S2000" i="25"/>
  <c r="S2222" i="25"/>
  <c r="S2018" i="25"/>
  <c r="S701" i="25"/>
  <c r="S679" i="25"/>
  <c r="S2002" i="25"/>
  <c r="S684" i="25"/>
  <c r="S1999" i="25"/>
  <c r="S676" i="25"/>
  <c r="S690" i="25"/>
  <c r="S2020" i="25"/>
  <c r="S2021" i="25"/>
  <c r="S1679" i="25"/>
  <c r="S2016" i="25"/>
  <c r="S683" i="25"/>
  <c r="S697" i="25"/>
  <c r="S698" i="25"/>
  <c r="S695" i="25"/>
  <c r="S700" i="25"/>
  <c r="S689" i="25"/>
  <c r="S2004" i="25"/>
  <c r="S1996" i="25"/>
  <c r="S696" i="25"/>
  <c r="S693" i="25"/>
  <c r="S1997" i="25"/>
  <c r="S688" i="25"/>
  <c r="S2003" i="25"/>
  <c r="S2005" i="25"/>
  <c r="S691" i="25"/>
  <c r="S2221" i="25"/>
  <c r="S1172" i="25"/>
  <c r="S2013" i="25"/>
  <c r="S675" i="25"/>
  <c r="S678" i="25"/>
  <c r="S1683" i="25"/>
  <c r="S1677" i="25"/>
  <c r="S1680" i="25"/>
  <c r="S2010" i="25"/>
  <c r="S2009" i="25"/>
  <c r="S2006" i="25"/>
  <c r="S692" i="25"/>
  <c r="S1171" i="25"/>
  <c r="S1170" i="25"/>
  <c r="S2227" i="25"/>
  <c r="S2015" i="25"/>
  <c r="S2226" i="25"/>
  <c r="S677" i="25"/>
  <c r="S2223" i="25"/>
  <c r="S694" i="25"/>
  <c r="S2014" i="25"/>
  <c r="S2225" i="25"/>
  <c r="S2001" i="25"/>
  <c r="S2017" i="25"/>
  <c r="S2202" i="25"/>
  <c r="S699" i="25"/>
  <c r="S686" i="25"/>
  <c r="S702" i="25"/>
  <c r="S2019" i="25"/>
  <c r="S681" i="25"/>
  <c r="S685" i="25"/>
  <c r="S2022" i="25"/>
  <c r="S2011" i="25"/>
  <c r="S1675" i="25"/>
  <c r="S1674" i="25"/>
  <c r="S1998" i="25"/>
  <c r="S1681" i="25"/>
  <c r="S2007" i="25"/>
  <c r="S682" i="25"/>
  <c r="S1676" i="25"/>
  <c r="R2219" i="25"/>
  <c r="R1990" i="25"/>
  <c r="R1993" i="25"/>
  <c r="R1992" i="25"/>
  <c r="R1991" i="25"/>
  <c r="R1980" i="25"/>
  <c r="R2199" i="25"/>
  <c r="R1666" i="25"/>
  <c r="R1667" i="25"/>
  <c r="R2200" i="25"/>
  <c r="R2198" i="25"/>
  <c r="R667" i="25"/>
  <c r="R1673" i="25"/>
  <c r="R1167" i="25"/>
  <c r="R1669" i="25"/>
  <c r="R1165" i="25"/>
  <c r="R1994" i="25"/>
  <c r="R666" i="25"/>
  <c r="R1169" i="25"/>
  <c r="R1672" i="25"/>
  <c r="R1670" i="25"/>
  <c r="R1995" i="25"/>
  <c r="R2197" i="25"/>
  <c r="R672" i="25"/>
  <c r="R1168" i="25"/>
  <c r="R2217" i="25"/>
  <c r="R1989" i="25"/>
  <c r="R1983" i="25"/>
  <c r="R1982" i="25"/>
  <c r="R671" i="25"/>
  <c r="R670" i="25"/>
  <c r="R669" i="25"/>
  <c r="R1987" i="25"/>
  <c r="R2196" i="25"/>
  <c r="R2218" i="25"/>
  <c r="R673" i="25"/>
  <c r="R668" i="25"/>
  <c r="R1984" i="25"/>
  <c r="R1988" i="25"/>
  <c r="R1986" i="25"/>
  <c r="R1985" i="25"/>
  <c r="R1981" i="25"/>
  <c r="R674" i="25"/>
  <c r="R1671" i="25"/>
  <c r="R1668" i="25"/>
  <c r="R1166" i="25"/>
  <c r="S669" i="25"/>
  <c r="S670" i="25"/>
  <c r="S1168" i="25"/>
  <c r="S671" i="25"/>
  <c r="S1166" i="25"/>
  <c r="S1670" i="25"/>
  <c r="S2217" i="25"/>
  <c r="S1990" i="25"/>
  <c r="S1669" i="25"/>
  <c r="S1668" i="25"/>
  <c r="S1667" i="25"/>
  <c r="S1666" i="25"/>
  <c r="S1986" i="25"/>
  <c r="S2200" i="25"/>
  <c r="S1985" i="25"/>
  <c r="S1988" i="25"/>
  <c r="S1991" i="25"/>
  <c r="S1989" i="25"/>
  <c r="S672" i="25"/>
  <c r="S2219" i="25"/>
  <c r="S1982" i="25"/>
  <c r="S1165" i="25"/>
  <c r="S666" i="25"/>
  <c r="S1994" i="25"/>
  <c r="S1673" i="25"/>
  <c r="S1169" i="25"/>
  <c r="S1987" i="25"/>
  <c r="S2196" i="25"/>
  <c r="S667" i="25"/>
  <c r="S1981" i="25"/>
  <c r="S1980" i="25"/>
  <c r="S1995" i="25"/>
  <c r="S674" i="25"/>
  <c r="S1672" i="25"/>
  <c r="S2218" i="25"/>
  <c r="S673" i="25"/>
  <c r="S2198" i="25"/>
  <c r="S1992" i="25"/>
  <c r="S1671" i="25"/>
  <c r="S668" i="25"/>
  <c r="S1983" i="25"/>
  <c r="S2199" i="25"/>
  <c r="S1984" i="25"/>
  <c r="S1167" i="25"/>
  <c r="S2197" i="25"/>
  <c r="S1993" i="25"/>
  <c r="J9" i="32"/>
  <c r="K8" i="32"/>
  <c r="L8" i="32" s="1"/>
  <c r="M8" i="32" s="1"/>
  <c r="N8" i="32" s="1"/>
  <c r="P8" i="32" s="1"/>
  <c r="R709" i="25"/>
  <c r="R2038" i="25"/>
  <c r="R708" i="25"/>
  <c r="R1709" i="25"/>
  <c r="R1705" i="25"/>
  <c r="R1687" i="25"/>
  <c r="R2046" i="25"/>
  <c r="R2036" i="25"/>
  <c r="R2205" i="25"/>
  <c r="R2056" i="25"/>
  <c r="R2047" i="25"/>
  <c r="R1711" i="25"/>
  <c r="R1696" i="25"/>
  <c r="R1176" i="25"/>
  <c r="R2057" i="25"/>
  <c r="R2031" i="25"/>
  <c r="R2026" i="25"/>
  <c r="R2041" i="25"/>
  <c r="R2032" i="25"/>
  <c r="R1693" i="25"/>
  <c r="R707" i="25"/>
  <c r="R705" i="25"/>
  <c r="R711" i="25"/>
  <c r="R710" i="25"/>
  <c r="R2050" i="25"/>
  <c r="R2035" i="25"/>
  <c r="R722" i="25"/>
  <c r="R1712" i="25"/>
  <c r="R2228" i="25"/>
  <c r="R2040" i="25"/>
  <c r="R720" i="25"/>
  <c r="R2052" i="25"/>
  <c r="R2029" i="25"/>
  <c r="R2030" i="25"/>
  <c r="R1689" i="25"/>
  <c r="R2045" i="25"/>
  <c r="R2235" i="25"/>
  <c r="R719" i="25"/>
  <c r="R1702" i="25"/>
  <c r="R2065" i="25"/>
  <c r="R2062" i="25"/>
  <c r="R2233" i="25"/>
  <c r="R1695" i="25"/>
  <c r="R2229" i="25"/>
  <c r="R2230" i="25"/>
  <c r="R1698" i="25"/>
  <c r="R1690" i="25"/>
  <c r="R1700" i="25"/>
  <c r="R2039" i="25"/>
  <c r="R1691" i="25"/>
  <c r="R730" i="25"/>
  <c r="R726" i="25"/>
  <c r="R729" i="25"/>
  <c r="R2232" i="25"/>
  <c r="R715" i="25"/>
  <c r="R2055" i="25"/>
  <c r="R1703" i="25"/>
  <c r="R2028" i="25"/>
  <c r="R721" i="25"/>
  <c r="R717" i="25"/>
  <c r="R2061" i="25"/>
  <c r="R2027" i="25"/>
  <c r="R725" i="25"/>
  <c r="R1710" i="25"/>
  <c r="R1701" i="25"/>
  <c r="R1694" i="25"/>
  <c r="R2234" i="25"/>
  <c r="R1699" i="25"/>
  <c r="R724" i="25"/>
  <c r="R1697" i="25"/>
  <c r="R1707" i="25"/>
  <c r="R2231" i="25"/>
  <c r="R2063" i="25"/>
  <c r="R1174" i="25"/>
  <c r="R2064" i="25"/>
  <c r="R1177" i="25"/>
  <c r="R2048" i="25"/>
  <c r="R1688" i="25"/>
  <c r="R1686" i="25"/>
  <c r="R1072" i="25"/>
  <c r="R2060" i="25"/>
  <c r="R2034" i="25"/>
  <c r="R723" i="25"/>
  <c r="R706" i="25"/>
  <c r="R2051" i="25"/>
  <c r="R2025" i="25"/>
  <c r="R2042" i="25"/>
  <c r="R2033" i="25"/>
  <c r="R728" i="25"/>
  <c r="R2024" i="25"/>
  <c r="R1692" i="25"/>
  <c r="R1175" i="25"/>
  <c r="R1706" i="25"/>
  <c r="R704" i="25"/>
  <c r="R2049" i="25"/>
  <c r="R2053" i="25"/>
  <c r="R2044" i="25"/>
  <c r="R2037" i="25"/>
  <c r="R2043" i="25"/>
  <c r="R727" i="25"/>
  <c r="R703" i="25"/>
  <c r="R712" i="25"/>
  <c r="R1708" i="25"/>
  <c r="R1704" i="25"/>
  <c r="R2059" i="25"/>
  <c r="R2054" i="25"/>
  <c r="R716" i="25"/>
  <c r="R713" i="25"/>
  <c r="R714" i="25"/>
  <c r="R2058" i="25"/>
  <c r="R718" i="25"/>
  <c r="D39" i="23"/>
  <c r="C40" i="23" s="1"/>
  <c r="D40" i="23" s="1"/>
  <c r="C41" i="23" s="1"/>
  <c r="D41" i="23" s="1"/>
  <c r="C42" i="23" s="1"/>
  <c r="D42" i="23" s="1"/>
  <c r="C43" i="23" s="1"/>
  <c r="D43" i="23" s="1"/>
  <c r="C44" i="23" s="1"/>
  <c r="D44" i="23" s="1"/>
  <c r="C45" i="23" s="1"/>
  <c r="D45" i="23" s="1"/>
  <c r="C46" i="23" s="1"/>
  <c r="D46" i="23" s="1"/>
  <c r="C47" i="23" s="1"/>
  <c r="D47" i="23" s="1"/>
  <c r="C48" i="23" s="1"/>
  <c r="D48" i="23" s="1"/>
  <c r="C49" i="23" s="1"/>
  <c r="D49" i="23" s="1"/>
  <c r="C50" i="23" s="1"/>
  <c r="D50" i="23" s="1"/>
  <c r="C51" i="23" s="1"/>
  <c r="D51" i="23" s="1"/>
  <c r="C52" i="23" s="1"/>
  <c r="D52" i="23" s="1"/>
  <c r="C53" i="23" s="1"/>
  <c r="D53" i="23" s="1"/>
  <c r="C54" i="23" s="1"/>
  <c r="D54" i="23" s="1"/>
  <c r="C55" i="23" s="1"/>
  <c r="D55" i="23" s="1"/>
  <c r="O8" i="32" l="1"/>
  <c r="S2110" i="25" s="1"/>
  <c r="R768" i="25"/>
  <c r="R2209" i="25"/>
  <c r="R790" i="25"/>
  <c r="R1760" i="25"/>
  <c r="R2105" i="25"/>
  <c r="R1762" i="25"/>
  <c r="R2243" i="25"/>
  <c r="R2242" i="25"/>
  <c r="R1746" i="25"/>
  <c r="R2111" i="25"/>
  <c r="R784" i="25"/>
  <c r="R2109" i="25"/>
  <c r="R773" i="25"/>
  <c r="R2117" i="25"/>
  <c r="R802" i="25"/>
  <c r="R777" i="25"/>
  <c r="R785" i="25"/>
  <c r="R1757" i="25"/>
  <c r="R1758" i="25"/>
  <c r="R794" i="25"/>
  <c r="R1754" i="25"/>
  <c r="R782" i="25"/>
  <c r="R793" i="25"/>
  <c r="R2119" i="25"/>
  <c r="R1763" i="25"/>
  <c r="R795" i="25"/>
  <c r="R2102" i="25"/>
  <c r="R1761" i="25"/>
  <c r="R2245" i="25"/>
  <c r="R1750" i="25"/>
  <c r="R2211" i="25"/>
  <c r="R2106" i="25"/>
  <c r="R1748" i="25"/>
  <c r="R2122" i="25"/>
  <c r="R1759" i="25"/>
  <c r="R2110" i="25"/>
  <c r="R2112" i="25"/>
  <c r="R2114" i="25"/>
  <c r="R765" i="25"/>
  <c r="R2241" i="25"/>
  <c r="R778" i="25"/>
  <c r="R2100" i="25"/>
  <c r="R766" i="25"/>
  <c r="R1191" i="25"/>
  <c r="R770" i="25"/>
  <c r="R788" i="25"/>
  <c r="R1189" i="25"/>
  <c r="R1749" i="25"/>
  <c r="R791" i="25"/>
  <c r="R1751" i="25"/>
  <c r="R1187" i="25"/>
  <c r="R789" i="25"/>
  <c r="R2121" i="25"/>
  <c r="R1744" i="25"/>
  <c r="R774" i="25"/>
  <c r="R2108" i="25"/>
  <c r="R1764" i="25"/>
  <c r="R1768" i="25"/>
  <c r="R783" i="25"/>
  <c r="R2208" i="25"/>
  <c r="R797" i="25"/>
  <c r="R781" i="25"/>
  <c r="R805" i="25"/>
  <c r="R775" i="25"/>
  <c r="R2096" i="25"/>
  <c r="R2120" i="25"/>
  <c r="R786" i="25"/>
  <c r="R2097" i="25"/>
  <c r="R792" i="25"/>
  <c r="R2118" i="25"/>
  <c r="R787" i="25"/>
  <c r="R771" i="25"/>
  <c r="R2123" i="25"/>
  <c r="R2244" i="25"/>
  <c r="R1742" i="25"/>
  <c r="R1190" i="25"/>
  <c r="R1743" i="25"/>
  <c r="R1185" i="25"/>
  <c r="R2098" i="25"/>
  <c r="R2104" i="25"/>
  <c r="R2101" i="25"/>
  <c r="R800" i="25"/>
  <c r="R798" i="25"/>
  <c r="R769" i="25"/>
  <c r="R2124" i="25"/>
  <c r="R764" i="25"/>
  <c r="R767" i="25"/>
  <c r="R776" i="25"/>
  <c r="R1753" i="25"/>
  <c r="R1755" i="25"/>
  <c r="R1183" i="25"/>
  <c r="R796" i="25"/>
  <c r="R2107" i="25"/>
  <c r="R2099" i="25"/>
  <c r="R1747" i="25"/>
  <c r="R2210" i="25"/>
  <c r="R1766" i="25"/>
  <c r="R2125" i="25"/>
  <c r="R799" i="25"/>
  <c r="R780" i="25"/>
  <c r="R1186" i="25"/>
  <c r="R1188" i="25"/>
  <c r="R2240" i="25"/>
  <c r="R1765" i="25"/>
  <c r="R803" i="25"/>
  <c r="R1192" i="25"/>
  <c r="R1745" i="25"/>
  <c r="R1184" i="25"/>
  <c r="R2103" i="25"/>
  <c r="R779" i="25"/>
  <c r="R1767" i="25"/>
  <c r="R801" i="25"/>
  <c r="R1752" i="25"/>
  <c r="R1756" i="25"/>
  <c r="R2113" i="25"/>
  <c r="R2115" i="25"/>
  <c r="R806" i="25"/>
  <c r="R804" i="25"/>
  <c r="R2116" i="25"/>
  <c r="R772" i="25"/>
  <c r="J10" i="32"/>
  <c r="K9" i="32"/>
  <c r="S751" i="25"/>
  <c r="S2082" i="25"/>
  <c r="S1737" i="25"/>
  <c r="S2238" i="25"/>
  <c r="S749" i="25"/>
  <c r="S732" i="25"/>
  <c r="S1714" i="25"/>
  <c r="S2087" i="25"/>
  <c r="S1715" i="25"/>
  <c r="S2067" i="25"/>
  <c r="S737" i="25"/>
  <c r="S1720" i="25"/>
  <c r="S1735" i="25"/>
  <c r="S2076" i="25"/>
  <c r="S762" i="25"/>
  <c r="S763" i="25"/>
  <c r="S2236" i="25"/>
  <c r="S744" i="25"/>
  <c r="S2070" i="25"/>
  <c r="S748" i="25"/>
  <c r="S2090" i="25"/>
  <c r="S761" i="25"/>
  <c r="S1722" i="25"/>
  <c r="S1731" i="25"/>
  <c r="S1736" i="25"/>
  <c r="S1738" i="25"/>
  <c r="S2075" i="25"/>
  <c r="S2080" i="25"/>
  <c r="S2084" i="25"/>
  <c r="S760" i="25"/>
  <c r="S2095" i="25"/>
  <c r="S1713" i="25"/>
  <c r="S1727" i="25"/>
  <c r="S1723" i="25"/>
  <c r="S1734" i="25"/>
  <c r="S742" i="25"/>
  <c r="S2066" i="25"/>
  <c r="S758" i="25"/>
  <c r="S747" i="25"/>
  <c r="S2083" i="25"/>
  <c r="S733" i="25"/>
  <c r="S2073" i="25"/>
  <c r="S1180" i="25"/>
  <c r="S1178" i="25"/>
  <c r="S1719" i="25"/>
  <c r="S1730" i="25"/>
  <c r="S2207" i="25"/>
  <c r="S731" i="25"/>
  <c r="S746" i="25"/>
  <c r="S2068" i="25"/>
  <c r="S2089" i="25"/>
  <c r="S2206" i="25"/>
  <c r="S741" i="25"/>
  <c r="S1182" i="25"/>
  <c r="S735" i="25"/>
  <c r="S750" i="25"/>
  <c r="S1725" i="25"/>
  <c r="S736" i="25"/>
  <c r="S2077" i="25"/>
  <c r="S2239" i="25"/>
  <c r="S738" i="25"/>
  <c r="S1733" i="25"/>
  <c r="S1716" i="25"/>
  <c r="S752" i="25"/>
  <c r="S1741" i="25"/>
  <c r="S1739" i="25"/>
  <c r="S745" i="25"/>
  <c r="S1729" i="25"/>
  <c r="S2081" i="25"/>
  <c r="S2085" i="25"/>
  <c r="S2074" i="25"/>
  <c r="S2071" i="25"/>
  <c r="S753" i="25"/>
  <c r="S1732" i="25"/>
  <c r="S1721" i="25"/>
  <c r="S739" i="25"/>
  <c r="S755" i="25"/>
  <c r="S2092" i="25"/>
  <c r="S1179" i="25"/>
  <c r="S2091" i="25"/>
  <c r="S2088" i="25"/>
  <c r="S2094" i="25"/>
  <c r="S2069" i="25"/>
  <c r="S1724" i="25"/>
  <c r="S754" i="25"/>
  <c r="S2072" i="25"/>
  <c r="S1717" i="25"/>
  <c r="S734" i="25"/>
  <c r="S1726" i="25"/>
  <c r="S1740" i="25"/>
  <c r="S1181" i="25"/>
  <c r="S2079" i="25"/>
  <c r="S1718" i="25"/>
  <c r="S759" i="25"/>
  <c r="S757" i="25"/>
  <c r="S743" i="25"/>
  <c r="S740" i="25"/>
  <c r="S2093" i="25"/>
  <c r="S2237" i="25"/>
  <c r="S756" i="25"/>
  <c r="S2078" i="25"/>
  <c r="S2086" i="25"/>
  <c r="S1728" i="25"/>
  <c r="B11" i="29"/>
  <c r="C10" i="29"/>
  <c r="B9" i="29" s="1"/>
  <c r="S1768" i="25" l="1"/>
  <c r="S1186" i="25"/>
  <c r="S1744" i="25"/>
  <c r="S2114" i="25"/>
  <c r="S1185" i="25"/>
  <c r="S2102" i="25"/>
  <c r="S2099" i="25"/>
  <c r="S1760" i="25"/>
  <c r="S1184" i="25"/>
  <c r="S799" i="25"/>
  <c r="S783" i="25"/>
  <c r="S2121" i="25"/>
  <c r="S2098" i="25"/>
  <c r="S782" i="25"/>
  <c r="S1757" i="25"/>
  <c r="S773" i="25"/>
  <c r="S2210" i="25"/>
  <c r="S1765" i="25"/>
  <c r="S1745" i="25"/>
  <c r="S1742" i="25"/>
  <c r="S802" i="25"/>
  <c r="S776" i="25"/>
  <c r="S778" i="25"/>
  <c r="S2122" i="25"/>
  <c r="S1763" i="25"/>
  <c r="S1753" i="25"/>
  <c r="S797" i="25"/>
  <c r="S788" i="25"/>
  <c r="S2108" i="25"/>
  <c r="S1756" i="25"/>
  <c r="S779" i="25"/>
  <c r="S771" i="25"/>
  <c r="S2243" i="25"/>
  <c r="S787" i="25"/>
  <c r="S1766" i="25"/>
  <c r="S796" i="25"/>
  <c r="S2107" i="25"/>
  <c r="S2120" i="25"/>
  <c r="S798" i="25"/>
  <c r="S2241" i="25"/>
  <c r="S789" i="25"/>
  <c r="S1743" i="25"/>
  <c r="S790" i="25"/>
  <c r="S2106" i="25"/>
  <c r="S805" i="25"/>
  <c r="S2119" i="25"/>
  <c r="S1767" i="25"/>
  <c r="S2244" i="25"/>
  <c r="S2211" i="25"/>
  <c r="S806" i="25"/>
  <c r="S766" i="25"/>
  <c r="S1751" i="25"/>
  <c r="S1754" i="25"/>
  <c r="S800" i="25"/>
  <c r="S2123" i="25"/>
  <c r="S1190" i="25"/>
  <c r="S1764" i="25"/>
  <c r="S794" i="25"/>
  <c r="S791" i="25"/>
  <c r="S2118" i="25"/>
  <c r="S1747" i="25"/>
  <c r="S1746" i="25"/>
  <c r="S1189" i="25"/>
  <c r="S2109" i="25"/>
  <c r="S2117" i="25"/>
  <c r="S2209" i="25"/>
  <c r="S1191" i="25"/>
  <c r="S2115" i="25"/>
  <c r="S1750" i="25"/>
  <c r="S780" i="25"/>
  <c r="S804" i="25"/>
  <c r="S2104" i="25"/>
  <c r="S1749" i="25"/>
  <c r="S775" i="25"/>
  <c r="S781" i="25"/>
  <c r="S774" i="25"/>
  <c r="S785" i="25"/>
  <c r="S764" i="25"/>
  <c r="S772" i="25"/>
  <c r="S2105" i="25"/>
  <c r="S1758" i="25"/>
  <c r="S2113" i="25"/>
  <c r="S1192" i="25"/>
  <c r="S1748" i="25"/>
  <c r="S2208" i="25"/>
  <c r="S2103" i="25"/>
  <c r="S2240" i="25"/>
  <c r="S793" i="25"/>
  <c r="S786" i="25"/>
  <c r="S1187" i="25"/>
  <c r="S2096" i="25"/>
  <c r="S803" i="25"/>
  <c r="S2100" i="25"/>
  <c r="S2097" i="25"/>
  <c r="S2242" i="25"/>
  <c r="S801" i="25"/>
  <c r="S1755" i="25"/>
  <c r="S2125" i="25"/>
  <c r="S1759" i="25"/>
  <c r="S2101" i="25"/>
  <c r="S1183" i="25"/>
  <c r="S777" i="25"/>
  <c r="S2245" i="25"/>
  <c r="S1762" i="25"/>
  <c r="S792" i="25"/>
  <c r="S2116" i="25"/>
  <c r="S784" i="25"/>
  <c r="S2111" i="25"/>
  <c r="S769" i="25"/>
  <c r="S767" i="25"/>
  <c r="S1752" i="25"/>
  <c r="S795" i="25"/>
  <c r="S770" i="25"/>
  <c r="S768" i="25"/>
  <c r="S2112" i="25"/>
  <c r="S765" i="25"/>
  <c r="S1761" i="25"/>
  <c r="S1188" i="25"/>
  <c r="J11" i="32"/>
  <c r="K10" i="32"/>
  <c r="L10" i="32" s="1"/>
  <c r="M10" i="32" s="1"/>
  <c r="N10" i="32" s="1"/>
  <c r="P10" i="32" s="1"/>
  <c r="C12" i="29"/>
  <c r="B12" i="29" s="1"/>
  <c r="C9" i="29"/>
  <c r="Y1" i="23"/>
  <c r="J2258" i="24"/>
  <c r="J2259" i="24"/>
  <c r="J2260" i="24"/>
  <c r="J2265" i="24"/>
  <c r="J2269" i="24"/>
  <c r="J2271" i="24"/>
  <c r="J2255" i="24"/>
  <c r="J2261" i="24"/>
  <c r="J2262" i="24"/>
  <c r="J2263" i="24"/>
  <c r="J2264" i="24"/>
  <c r="J2256" i="24"/>
  <c r="J2266" i="24"/>
  <c r="J2268" i="24"/>
  <c r="J2270" i="24"/>
  <c r="J2272" i="24"/>
  <c r="J2257" i="24"/>
  <c r="J2273" i="24"/>
  <c r="J2274" i="24"/>
  <c r="J2267" i="24"/>
  <c r="J2275" i="24"/>
  <c r="J2276" i="24"/>
  <c r="J2277" i="24"/>
  <c r="J2253" i="24"/>
  <c r="J2254" i="24"/>
  <c r="C2258" i="22"/>
  <c r="C2259" i="22"/>
  <c r="C2260" i="22"/>
  <c r="C2261" i="22"/>
  <c r="C2262" i="22"/>
  <c r="C2263" i="22"/>
  <c r="C2264" i="22"/>
  <c r="C2265" i="22"/>
  <c r="C2253" i="22"/>
  <c r="C2266" i="22"/>
  <c r="C2267" i="22"/>
  <c r="C2268" i="22"/>
  <c r="C2269" i="22"/>
  <c r="C2270" i="22"/>
  <c r="C2271" i="22"/>
  <c r="C2272" i="22"/>
  <c r="C2273" i="22"/>
  <c r="C2254" i="22"/>
  <c r="C2255" i="22"/>
  <c r="C2256" i="22"/>
  <c r="C2257" i="22"/>
  <c r="C2274" i="22"/>
  <c r="C2275" i="22"/>
  <c r="C2276" i="22"/>
  <c r="C2277" i="22"/>
  <c r="A2277" i="22"/>
  <c r="L9" i="32" l="1"/>
  <c r="M9" i="32" s="1"/>
  <c r="N9" i="32" s="1"/>
  <c r="P9" i="32" s="1"/>
  <c r="R2142" i="25"/>
  <c r="R2154" i="25"/>
  <c r="O10" i="32"/>
  <c r="S863" i="25" s="1"/>
  <c r="J12" i="32"/>
  <c r="K11" i="32"/>
  <c r="L11" i="32" s="1"/>
  <c r="M11" i="32" s="1"/>
  <c r="N11" i="32" s="1"/>
  <c r="P11" i="32" s="1"/>
  <c r="R912" i="25" s="1"/>
  <c r="R1199" i="25"/>
  <c r="R881" i="25"/>
  <c r="R863" i="25"/>
  <c r="R1816" i="25"/>
  <c r="R866" i="25"/>
  <c r="R1810" i="25"/>
  <c r="R872" i="25"/>
  <c r="R857" i="25"/>
  <c r="R1208" i="25"/>
  <c r="R1822" i="25"/>
  <c r="R1204" i="25"/>
  <c r="R880" i="25"/>
  <c r="R1819" i="25"/>
  <c r="R1807" i="25"/>
  <c r="R867" i="25"/>
  <c r="R855" i="25"/>
  <c r="R860" i="25"/>
  <c r="R1829" i="25"/>
  <c r="R2251" i="25"/>
  <c r="R874" i="25"/>
  <c r="R2145" i="25"/>
  <c r="R1804" i="25"/>
  <c r="R876" i="25"/>
  <c r="R1818" i="25"/>
  <c r="R844" i="25"/>
  <c r="R875" i="25"/>
  <c r="R1201" i="25"/>
  <c r="R1811" i="25"/>
  <c r="R1823" i="25"/>
  <c r="R861" i="25"/>
  <c r="R846" i="25"/>
  <c r="R843" i="25"/>
  <c r="R1820" i="25"/>
  <c r="R879" i="25"/>
  <c r="R1828" i="25"/>
  <c r="R1205" i="25"/>
  <c r="R1815" i="25"/>
  <c r="R854" i="25"/>
  <c r="R877" i="25"/>
  <c r="R856" i="25"/>
  <c r="R1832" i="25"/>
  <c r="R1821" i="25"/>
  <c r="R864" i="25"/>
  <c r="R1814" i="25"/>
  <c r="R1210" i="25"/>
  <c r="R862" i="25"/>
  <c r="R869" i="25"/>
  <c r="R847" i="25"/>
  <c r="R2149" i="25"/>
  <c r="R1202" i="25"/>
  <c r="R848" i="25"/>
  <c r="R1075" i="25"/>
  <c r="R1809" i="25"/>
  <c r="R2249" i="25"/>
  <c r="R1830" i="25"/>
  <c r="R1826" i="25"/>
  <c r="R1808" i="25"/>
  <c r="R1200" i="25"/>
  <c r="R858" i="25"/>
  <c r="R1203" i="25"/>
  <c r="R1806" i="25"/>
  <c r="R1831" i="25"/>
  <c r="R853" i="25"/>
  <c r="R865" i="25"/>
  <c r="R2151" i="25"/>
  <c r="R878" i="25"/>
  <c r="R850" i="25"/>
  <c r="R1825" i="25"/>
  <c r="R1209" i="25"/>
  <c r="R851" i="25"/>
  <c r="R2147" i="25"/>
  <c r="R1206" i="25"/>
  <c r="R1805" i="25"/>
  <c r="R2150" i="25"/>
  <c r="R859" i="25"/>
  <c r="R1833" i="25"/>
  <c r="R868" i="25"/>
  <c r="R873" i="25"/>
  <c r="R2250" i="25"/>
  <c r="R870" i="25"/>
  <c r="R2144" i="25"/>
  <c r="R1813" i="25"/>
  <c r="R849" i="25"/>
  <c r="R2143" i="25"/>
  <c r="R845" i="25"/>
  <c r="R1812" i="25"/>
  <c r="R2248" i="25"/>
  <c r="R871" i="25"/>
  <c r="R852" i="25"/>
  <c r="R1207" i="25"/>
  <c r="R1817" i="25"/>
  <c r="R1824" i="25"/>
  <c r="R1827" i="25"/>
  <c r="K2275" i="26"/>
  <c r="K2274" i="28"/>
  <c r="K2269" i="27"/>
  <c r="K2254" i="28"/>
  <c r="K2253" i="27"/>
  <c r="K2253" i="26"/>
  <c r="K2264" i="28"/>
  <c r="K2273" i="27"/>
  <c r="K2261" i="26"/>
  <c r="K2277" i="28"/>
  <c r="L2277" i="28" s="1"/>
  <c r="K2275" i="27"/>
  <c r="K2269" i="26"/>
  <c r="K2276" i="27"/>
  <c r="L2276" i="27" s="1"/>
  <c r="K2259" i="28"/>
  <c r="K2267" i="26"/>
  <c r="K2276" i="28"/>
  <c r="K2271" i="27"/>
  <c r="K2277" i="26"/>
  <c r="M2277" i="26" s="1"/>
  <c r="N2277" i="26" s="1"/>
  <c r="K2253" i="28"/>
  <c r="K2257" i="27"/>
  <c r="K2257" i="26"/>
  <c r="K2256" i="28"/>
  <c r="K2255" i="27"/>
  <c r="K2255" i="26"/>
  <c r="K2271" i="28"/>
  <c r="K2263" i="27"/>
  <c r="K2272" i="26"/>
  <c r="K2269" i="28"/>
  <c r="K2261" i="27"/>
  <c r="K2268" i="26"/>
  <c r="K2257" i="28"/>
  <c r="K2256" i="27"/>
  <c r="K2256" i="26"/>
  <c r="K2266" i="28"/>
  <c r="K2266" i="27"/>
  <c r="K2264" i="26"/>
  <c r="K2275" i="28"/>
  <c r="K2276" i="26"/>
  <c r="M2276" i="26" s="1"/>
  <c r="N2276" i="26" s="1"/>
  <c r="K2270" i="27"/>
  <c r="K2273" i="28"/>
  <c r="K2274" i="26"/>
  <c r="K2268" i="27"/>
  <c r="K2258" i="28"/>
  <c r="K2274" i="27"/>
  <c r="K2263" i="26"/>
  <c r="K2272" i="28"/>
  <c r="K2264" i="27"/>
  <c r="K2273" i="26"/>
  <c r="K2265" i="28"/>
  <c r="K2265" i="27"/>
  <c r="K2262" i="26"/>
  <c r="K2268" i="28"/>
  <c r="K2266" i="26"/>
  <c r="K2258" i="27"/>
  <c r="K2260" i="28"/>
  <c r="K2277" i="27"/>
  <c r="L2277" i="27" s="1"/>
  <c r="K2271" i="26"/>
  <c r="K2263" i="28"/>
  <c r="K2260" i="27"/>
  <c r="K2260" i="26"/>
  <c r="K2262" i="28"/>
  <c r="K2272" i="27"/>
  <c r="K2259" i="26"/>
  <c r="K2270" i="28"/>
  <c r="K2262" i="27"/>
  <c r="K2270" i="26"/>
  <c r="K2261" i="28"/>
  <c r="K2259" i="27"/>
  <c r="K2258" i="26"/>
  <c r="K2255" i="28"/>
  <c r="K2254" i="27"/>
  <c r="K2254" i="26"/>
  <c r="K2267" i="28"/>
  <c r="K2267" i="27"/>
  <c r="K2265" i="26"/>
  <c r="C13" i="29"/>
  <c r="B13" i="29" s="1"/>
  <c r="C14" i="29" s="1"/>
  <c r="B14" i="29" s="1"/>
  <c r="B8" i="29"/>
  <c r="Y2" i="14"/>
  <c r="S845" i="25" l="1"/>
  <c r="S2144" i="25"/>
  <c r="R1836" i="25"/>
  <c r="S2249" i="25"/>
  <c r="S2153" i="25"/>
  <c r="S2146" i="25"/>
  <c r="S1819" i="25"/>
  <c r="S1834" i="25"/>
  <c r="S859" i="25"/>
  <c r="S2147" i="25"/>
  <c r="S1814" i="25"/>
  <c r="S2149" i="25"/>
  <c r="S857" i="25"/>
  <c r="S856" i="25"/>
  <c r="S1833" i="25"/>
  <c r="S1821" i="25"/>
  <c r="S881" i="25"/>
  <c r="O9" i="32"/>
  <c r="S2139" i="25" s="1"/>
  <c r="R1849" i="25"/>
  <c r="R920" i="25"/>
  <c r="S1805" i="25"/>
  <c r="S1822" i="25"/>
  <c r="S1208" i="25"/>
  <c r="S1808" i="25"/>
  <c r="S852" i="25"/>
  <c r="S1209" i="25"/>
  <c r="S843" i="25"/>
  <c r="S2151" i="25"/>
  <c r="S873" i="25"/>
  <c r="R1219" i="25"/>
  <c r="S867" i="25"/>
  <c r="S880" i="25"/>
  <c r="S2148" i="25"/>
  <c r="S844" i="25"/>
  <c r="S2145" i="25"/>
  <c r="S1201" i="25"/>
  <c r="S862" i="25"/>
  <c r="S869" i="25"/>
  <c r="O11" i="32"/>
  <c r="S2155" i="25" s="1"/>
  <c r="R900" i="25"/>
  <c r="R921" i="25"/>
  <c r="R1843" i="25"/>
  <c r="R901" i="25"/>
  <c r="R1864" i="25"/>
  <c r="S2248" i="25"/>
  <c r="S1835" i="25"/>
  <c r="S2154" i="25"/>
  <c r="S2150" i="25"/>
  <c r="S858" i="25"/>
  <c r="S1815" i="25"/>
  <c r="S864" i="25"/>
  <c r="R1840" i="25"/>
  <c r="R891" i="25"/>
  <c r="R1221" i="25"/>
  <c r="R1218" i="25"/>
  <c r="S1824" i="25"/>
  <c r="S1809" i="25"/>
  <c r="S1816" i="25"/>
  <c r="S861" i="25"/>
  <c r="S1825" i="25"/>
  <c r="S849" i="25"/>
  <c r="R1841" i="25"/>
  <c r="R899" i="25"/>
  <c r="R1846" i="25"/>
  <c r="S876" i="25"/>
  <c r="S1818" i="25"/>
  <c r="S1806" i="25"/>
  <c r="R2160" i="25"/>
  <c r="R1850" i="25"/>
  <c r="R2161" i="25"/>
  <c r="S871" i="25"/>
  <c r="S854" i="25"/>
  <c r="S2152" i="25"/>
  <c r="S2142" i="25"/>
  <c r="S1827" i="25"/>
  <c r="S1829" i="25"/>
  <c r="S1199" i="25"/>
  <c r="R1857" i="25"/>
  <c r="R911" i="25"/>
  <c r="R1211" i="25"/>
  <c r="R1863" i="25"/>
  <c r="R2252" i="25"/>
  <c r="R1852" i="25"/>
  <c r="R1861" i="25"/>
  <c r="R910" i="25"/>
  <c r="R1215" i="25"/>
  <c r="R898" i="25"/>
  <c r="R1859" i="25"/>
  <c r="R1223" i="25"/>
  <c r="R1862" i="25"/>
  <c r="R1847" i="25"/>
  <c r="R904" i="25"/>
  <c r="R893" i="25"/>
  <c r="R907" i="25"/>
  <c r="R906" i="25"/>
  <c r="R903" i="25"/>
  <c r="R887" i="25"/>
  <c r="R892" i="25"/>
  <c r="R1856" i="25"/>
  <c r="R1214" i="25"/>
  <c r="R1854" i="25"/>
  <c r="R890" i="25"/>
  <c r="R889" i="25"/>
  <c r="R908" i="25"/>
  <c r="R909" i="25"/>
  <c r="R1839" i="25"/>
  <c r="R1213" i="25"/>
  <c r="R1222" i="25"/>
  <c r="R1842" i="25"/>
  <c r="R1858" i="25"/>
  <c r="R902" i="25"/>
  <c r="R895" i="25"/>
  <c r="R888" i="25"/>
  <c r="R1855" i="25"/>
  <c r="R894" i="25"/>
  <c r="R897" i="25"/>
  <c r="R1845" i="25"/>
  <c r="R905" i="25"/>
  <c r="R1851" i="25"/>
  <c r="R896" i="25"/>
  <c r="R1076" i="25"/>
  <c r="R1212" i="25"/>
  <c r="R1216" i="25"/>
  <c r="R1848" i="25"/>
  <c r="R1853" i="25"/>
  <c r="J13" i="32"/>
  <c r="K12" i="32"/>
  <c r="L12" i="32" s="1"/>
  <c r="M12" i="32" s="1"/>
  <c r="N12" i="32" s="1"/>
  <c r="O12" i="32" s="1"/>
  <c r="R815" i="25"/>
  <c r="R1778" i="25"/>
  <c r="R828" i="25"/>
  <c r="R1774" i="25"/>
  <c r="R2132" i="25"/>
  <c r="R824" i="25"/>
  <c r="R1797" i="25"/>
  <c r="R818" i="25"/>
  <c r="R1195" i="25"/>
  <c r="R1074" i="25"/>
  <c r="R1784" i="25"/>
  <c r="R817" i="25"/>
  <c r="R1799" i="25"/>
  <c r="R836" i="25"/>
  <c r="R658" i="25"/>
  <c r="R2137" i="25"/>
  <c r="R1194" i="25"/>
  <c r="R840" i="25"/>
  <c r="R839" i="25"/>
  <c r="R1198" i="25"/>
  <c r="R1073" i="25"/>
  <c r="R2133" i="25"/>
  <c r="R2129" i="25"/>
  <c r="R834" i="25"/>
  <c r="R830" i="25"/>
  <c r="R809" i="25"/>
  <c r="R822" i="25"/>
  <c r="R831" i="25"/>
  <c r="R1775" i="25"/>
  <c r="R833" i="25"/>
  <c r="R1783" i="25"/>
  <c r="R2247" i="25"/>
  <c r="R1770" i="25"/>
  <c r="R2212" i="25"/>
  <c r="R825" i="25"/>
  <c r="R2136" i="25"/>
  <c r="R1769" i="25"/>
  <c r="R1787" i="25"/>
  <c r="R816" i="25"/>
  <c r="R1793" i="25"/>
  <c r="R2139" i="25"/>
  <c r="R1790" i="25"/>
  <c r="R2138" i="25"/>
  <c r="R1800" i="25"/>
  <c r="R1771" i="25"/>
  <c r="R1772" i="25"/>
  <c r="R823" i="25"/>
  <c r="R1789" i="25"/>
  <c r="R1803" i="25"/>
  <c r="R1193" i="25"/>
  <c r="R1795" i="25"/>
  <c r="R1791" i="25"/>
  <c r="R1773" i="25"/>
  <c r="R1802" i="25"/>
  <c r="R2130" i="25"/>
  <c r="R2127" i="25"/>
  <c r="R1796" i="25"/>
  <c r="R820" i="25"/>
  <c r="R2128" i="25"/>
  <c r="R1788" i="25"/>
  <c r="R819" i="25"/>
  <c r="R1196" i="25"/>
  <c r="R842" i="25"/>
  <c r="R837" i="25"/>
  <c r="R1798" i="25"/>
  <c r="R1776" i="25"/>
  <c r="R1197" i="25"/>
  <c r="R2131" i="25"/>
  <c r="R1786" i="25"/>
  <c r="R2134" i="25"/>
  <c r="R838" i="25"/>
  <c r="R2246" i="25"/>
  <c r="R1794" i="25"/>
  <c r="R2140" i="25"/>
  <c r="R821" i="25"/>
  <c r="R1801" i="25"/>
  <c r="R2141" i="25"/>
  <c r="R2126" i="25"/>
  <c r="R1785" i="25"/>
  <c r="R835" i="25"/>
  <c r="R1777" i="25"/>
  <c r="R1792" i="25"/>
  <c r="R841" i="25"/>
  <c r="R832" i="25"/>
  <c r="R2135" i="25"/>
  <c r="R807" i="25"/>
  <c r="M2275" i="26"/>
  <c r="N2275" i="26" s="1"/>
  <c r="L2275" i="26"/>
  <c r="L2277" i="26"/>
  <c r="M2276" i="27"/>
  <c r="N2276" i="27" s="1"/>
  <c r="M2277" i="28"/>
  <c r="N2277" i="28" s="1"/>
  <c r="L2276" i="26"/>
  <c r="M2277" i="27"/>
  <c r="N2277" i="27" s="1"/>
  <c r="M2274" i="26"/>
  <c r="N2274" i="26" s="1"/>
  <c r="L2274" i="26"/>
  <c r="C15" i="29"/>
  <c r="C8" i="29"/>
  <c r="B7" i="29" s="1"/>
  <c r="A2258" i="22"/>
  <c r="A2259" i="22"/>
  <c r="A2260" i="22"/>
  <c r="A2261" i="22"/>
  <c r="A2262" i="22"/>
  <c r="A2263" i="22"/>
  <c r="A2264" i="22"/>
  <c r="A2265" i="22"/>
  <c r="A2253" i="22"/>
  <c r="A2266" i="22"/>
  <c r="A2267" i="22"/>
  <c r="A2268" i="22"/>
  <c r="A2269" i="22"/>
  <c r="A2270" i="22"/>
  <c r="A2271" i="22"/>
  <c r="A2272" i="22"/>
  <c r="A2273" i="22"/>
  <c r="A2254" i="22"/>
  <c r="A2255" i="22"/>
  <c r="A2256" i="22"/>
  <c r="A2257" i="22"/>
  <c r="A2274" i="22"/>
  <c r="A2275" i="22"/>
  <c r="A2276" i="22"/>
  <c r="S1797" i="25" l="1"/>
  <c r="S834" i="25"/>
  <c r="S2141" i="25"/>
  <c r="S1775" i="25"/>
  <c r="S839" i="25"/>
  <c r="S1781" i="25"/>
  <c r="S1793" i="25"/>
  <c r="S1798" i="25"/>
  <c r="S1794" i="25"/>
  <c r="S2160" i="25"/>
  <c r="S836" i="25"/>
  <c r="S1776" i="25"/>
  <c r="S814" i="25"/>
  <c r="S1784" i="25"/>
  <c r="S1782" i="25"/>
  <c r="S808" i="25"/>
  <c r="S1773" i="25"/>
  <c r="S2128" i="25"/>
  <c r="S2246" i="25"/>
  <c r="S1779" i="25"/>
  <c r="S658" i="25"/>
  <c r="S827" i="25"/>
  <c r="S823" i="25"/>
  <c r="S826" i="25"/>
  <c r="S2129" i="25"/>
  <c r="S832" i="25"/>
  <c r="S882" i="25"/>
  <c r="S2247" i="25"/>
  <c r="S828" i="25"/>
  <c r="S817" i="25"/>
  <c r="S1790" i="25"/>
  <c r="S811" i="25"/>
  <c r="S1780" i="25"/>
  <c r="S1789" i="25"/>
  <c r="S824" i="25"/>
  <c r="S837" i="25"/>
  <c r="S1073" i="25"/>
  <c r="S2134" i="25"/>
  <c r="S2161" i="25"/>
  <c r="S812" i="25"/>
  <c r="S1799" i="25"/>
  <c r="S1803" i="25"/>
  <c r="S815" i="25"/>
  <c r="S830" i="25"/>
  <c r="S1778" i="25"/>
  <c r="S2126" i="25"/>
  <c r="S1787" i="25"/>
  <c r="S833" i="25"/>
  <c r="S829" i="25"/>
  <c r="S1796" i="25"/>
  <c r="S825" i="25"/>
  <c r="S809" i="25"/>
  <c r="S1777" i="25"/>
  <c r="S838" i="25"/>
  <c r="S810" i="25"/>
  <c r="S835" i="25"/>
  <c r="S820" i="25"/>
  <c r="S816" i="25"/>
  <c r="S2138" i="25"/>
  <c r="S807" i="25"/>
  <c r="S831" i="25"/>
  <c r="S842" i="25"/>
  <c r="S813" i="25"/>
  <c r="S1795" i="25"/>
  <c r="S1196" i="25"/>
  <c r="S1788" i="25"/>
  <c r="S917" i="25"/>
  <c r="S1217" i="25"/>
  <c r="S913" i="25"/>
  <c r="S2158" i="25"/>
  <c r="S883" i="25"/>
  <c r="S2157" i="25"/>
  <c r="S1836" i="25"/>
  <c r="S1218" i="25"/>
  <c r="S2162" i="25"/>
  <c r="S920" i="25"/>
  <c r="S884" i="25"/>
  <c r="S914" i="25"/>
  <c r="S1857" i="25"/>
  <c r="S888" i="25"/>
  <c r="S907" i="25"/>
  <c r="S1219" i="25"/>
  <c r="S2156" i="25"/>
  <c r="S2159" i="25"/>
  <c r="S1862" i="25"/>
  <c r="S894" i="25"/>
  <c r="S2252" i="25"/>
  <c r="S1854" i="25"/>
  <c r="S886" i="25"/>
  <c r="S885" i="25"/>
  <c r="S1865" i="25"/>
  <c r="S897" i="25"/>
  <c r="S922" i="25"/>
  <c r="S895" i="25"/>
  <c r="S1837" i="25"/>
  <c r="S1838" i="25"/>
  <c r="S1860" i="25"/>
  <c r="S1866" i="25"/>
  <c r="S918" i="25"/>
  <c r="S916" i="25"/>
  <c r="S909" i="25"/>
  <c r="S1214" i="25"/>
  <c r="S919" i="25"/>
  <c r="S2164" i="25"/>
  <c r="S941" i="25"/>
  <c r="S937" i="25"/>
  <c r="S1867" i="25"/>
  <c r="S940" i="25"/>
  <c r="S1868" i="25"/>
  <c r="P12" i="32"/>
  <c r="J14" i="32"/>
  <c r="K13" i="32"/>
  <c r="L13" i="32" s="1"/>
  <c r="M13" i="32" s="1"/>
  <c r="N13" i="32" s="1"/>
  <c r="O13" i="32" s="1"/>
  <c r="C7" i="29"/>
  <c r="B6" i="29" s="1"/>
  <c r="K2276" i="24"/>
  <c r="K2259" i="24"/>
  <c r="K2267" i="24"/>
  <c r="K2257" i="24"/>
  <c r="K2270" i="24"/>
  <c r="K2256" i="24"/>
  <c r="K2255" i="24"/>
  <c r="K2265" i="24"/>
  <c r="K2275" i="24"/>
  <c r="K2274" i="24"/>
  <c r="K2272" i="24"/>
  <c r="K2263" i="24"/>
  <c r="K2253" i="24"/>
  <c r="K2262" i="24"/>
  <c r="K2261" i="24"/>
  <c r="K2264" i="24"/>
  <c r="B26" i="23"/>
  <c r="B27" i="23"/>
  <c r="B28" i="23"/>
  <c r="B29" i="23"/>
  <c r="B30" i="23"/>
  <c r="B31" i="23"/>
  <c r="B32" i="23"/>
  <c r="B25" i="23"/>
  <c r="D25" i="23" s="1"/>
  <c r="C26" i="23" s="1"/>
  <c r="B11" i="23"/>
  <c r="B12" i="23"/>
  <c r="B13" i="23"/>
  <c r="B14" i="23"/>
  <c r="B15" i="23"/>
  <c r="B16" i="23"/>
  <c r="B17" i="23"/>
  <c r="B18" i="23"/>
  <c r="B19" i="23"/>
  <c r="B20" i="23"/>
  <c r="B10" i="23"/>
  <c r="D10" i="23" s="1"/>
  <c r="C11" i="23" s="1"/>
  <c r="B3" i="23"/>
  <c r="B4" i="23"/>
  <c r="B5" i="23"/>
  <c r="B2" i="23"/>
  <c r="P13" i="32" l="1"/>
  <c r="R962" i="25" s="1"/>
  <c r="R926" i="25"/>
  <c r="R1875" i="25"/>
  <c r="R1233" i="25"/>
  <c r="R932" i="25"/>
  <c r="R1245" i="25"/>
  <c r="R1248" i="25"/>
  <c r="R1238" i="25"/>
  <c r="R1870" i="25"/>
  <c r="R955" i="25"/>
  <c r="R1237" i="25"/>
  <c r="R1246" i="25"/>
  <c r="R1873" i="25"/>
  <c r="R1880" i="25"/>
  <c r="R1239" i="25"/>
  <c r="R956" i="25"/>
  <c r="R936" i="25"/>
  <c r="R1874" i="25"/>
  <c r="J15" i="32"/>
  <c r="K14" i="32"/>
  <c r="D11" i="23"/>
  <c r="C12" i="23" s="1"/>
  <c r="C6" i="29"/>
  <c r="B5" i="29" s="1"/>
  <c r="D2" i="23"/>
  <c r="C3" i="23" s="1"/>
  <c r="D3" i="23" s="1"/>
  <c r="C4" i="23" s="1"/>
  <c r="M2254" i="27"/>
  <c r="N2254" i="27" s="1"/>
  <c r="L2269" i="28"/>
  <c r="L2257" i="26"/>
  <c r="M2264" i="28"/>
  <c r="N2264" i="28" s="1"/>
  <c r="M2265" i="27"/>
  <c r="N2265" i="27" s="1"/>
  <c r="L2272" i="27"/>
  <c r="M2264" i="26"/>
  <c r="N2264" i="26" s="1"/>
  <c r="M2271" i="26"/>
  <c r="N2271" i="26" s="1"/>
  <c r="L2253" i="27"/>
  <c r="M2260" i="27"/>
  <c r="N2260" i="27" s="1"/>
  <c r="M2253" i="28"/>
  <c r="N2253" i="28" s="1"/>
  <c r="M2263" i="26"/>
  <c r="N2263" i="26" s="1"/>
  <c r="M2254" i="28"/>
  <c r="N2254" i="28" s="1"/>
  <c r="L2265" i="26"/>
  <c r="L2272" i="28"/>
  <c r="K2269" i="24"/>
  <c r="K2266" i="24"/>
  <c r="L2258" i="28"/>
  <c r="K2273" i="24"/>
  <c r="L2259" i="27"/>
  <c r="K2254" i="24"/>
  <c r="K2271" i="24"/>
  <c r="M2268" i="28"/>
  <c r="N2268" i="28" s="1"/>
  <c r="L2261" i="27"/>
  <c r="M2260" i="28"/>
  <c r="N2260" i="28" s="1"/>
  <c r="K2277" i="24"/>
  <c r="K2258" i="24"/>
  <c r="K2268" i="24"/>
  <c r="M2275" i="27"/>
  <c r="N2275" i="27" s="1"/>
  <c r="L2259" i="28"/>
  <c r="L2272" i="26"/>
  <c r="M2273" i="27"/>
  <c r="N2273" i="27" s="1"/>
  <c r="K2260" i="24"/>
  <c r="M2270" i="27"/>
  <c r="N2270" i="27" s="1"/>
  <c r="L2270" i="27"/>
  <c r="L2261" i="26"/>
  <c r="M2261" i="26"/>
  <c r="N2261" i="26" s="1"/>
  <c r="L2269" i="27"/>
  <c r="M2269" i="27"/>
  <c r="N2269" i="27" s="1"/>
  <c r="M2255" i="28"/>
  <c r="N2255" i="28" s="1"/>
  <c r="L2255" i="28"/>
  <c r="L2264" i="27"/>
  <c r="M2264" i="27"/>
  <c r="N2264" i="27" s="1"/>
  <c r="M2275" i="28"/>
  <c r="N2275" i="28" s="1"/>
  <c r="L2275" i="28"/>
  <c r="L2274" i="27"/>
  <c r="M2274" i="27"/>
  <c r="N2274" i="27" s="1"/>
  <c r="M2263" i="27"/>
  <c r="N2263" i="27" s="1"/>
  <c r="L2263" i="27"/>
  <c r="L2266" i="27"/>
  <c r="M2266" i="27"/>
  <c r="N2266" i="27" s="1"/>
  <c r="L2267" i="28"/>
  <c r="M2267" i="28"/>
  <c r="N2267" i="28" s="1"/>
  <c r="L2254" i="26"/>
  <c r="M2254" i="26"/>
  <c r="N2254" i="26" s="1"/>
  <c r="L2260" i="26"/>
  <c r="M2260" i="26"/>
  <c r="N2260" i="26" s="1"/>
  <c r="L2256" i="27"/>
  <c r="M2256" i="27"/>
  <c r="N2256" i="27" s="1"/>
  <c r="M2262" i="28"/>
  <c r="N2262" i="28" s="1"/>
  <c r="L2262" i="28"/>
  <c r="L2253" i="26"/>
  <c r="M2253" i="26"/>
  <c r="N2253" i="26" s="1"/>
  <c r="L2265" i="28"/>
  <c r="M2265" i="28"/>
  <c r="N2265" i="28" s="1"/>
  <c r="M2262" i="27"/>
  <c r="N2262" i="27" s="1"/>
  <c r="L2262" i="27"/>
  <c r="L2270" i="26"/>
  <c r="M2270" i="26"/>
  <c r="N2270" i="26" s="1"/>
  <c r="M2256" i="26"/>
  <c r="N2256" i="26" s="1"/>
  <c r="L2256" i="26"/>
  <c r="M2274" i="28"/>
  <c r="N2274" i="28" s="1"/>
  <c r="L2274" i="28"/>
  <c r="M2267" i="26"/>
  <c r="N2267" i="26" s="1"/>
  <c r="L2267" i="26"/>
  <c r="M2257" i="28"/>
  <c r="N2257" i="28" s="1"/>
  <c r="L2257" i="28"/>
  <c r="L2256" i="28"/>
  <c r="M2256" i="28"/>
  <c r="N2256" i="28" s="1"/>
  <c r="L2271" i="27"/>
  <c r="M2271" i="27"/>
  <c r="N2271" i="27" s="1"/>
  <c r="M2258" i="26"/>
  <c r="N2258" i="26" s="1"/>
  <c r="L2258" i="26"/>
  <c r="M2267" i="27"/>
  <c r="N2267" i="27" s="1"/>
  <c r="L2267" i="27"/>
  <c r="L2255" i="27"/>
  <c r="M2255" i="27"/>
  <c r="N2255" i="27" s="1"/>
  <c r="L2273" i="26"/>
  <c r="M2273" i="26"/>
  <c r="N2273" i="26" s="1"/>
  <c r="M2273" i="28"/>
  <c r="N2273" i="28" s="1"/>
  <c r="L2273" i="28"/>
  <c r="M2268" i="27"/>
  <c r="N2268" i="27" s="1"/>
  <c r="L2268" i="27"/>
  <c r="L2271" i="28"/>
  <c r="M2271" i="28"/>
  <c r="N2271" i="28" s="1"/>
  <c r="L2269" i="26"/>
  <c r="M2269" i="26"/>
  <c r="N2269" i="26" s="1"/>
  <c r="M2261" i="28"/>
  <c r="N2261" i="28" s="1"/>
  <c r="L2261" i="28"/>
  <c r="L2262" i="26"/>
  <c r="M2262" i="26"/>
  <c r="N2262" i="26" s="1"/>
  <c r="L2266" i="28"/>
  <c r="M2266" i="28"/>
  <c r="N2266" i="28" s="1"/>
  <c r="D26" i="23"/>
  <c r="C27" i="23" s="1"/>
  <c r="D27" i="23" s="1"/>
  <c r="C28" i="23" s="1"/>
  <c r="D28" i="23" s="1"/>
  <c r="C29" i="23" s="1"/>
  <c r="D29" i="23" s="1"/>
  <c r="C30" i="23" s="1"/>
  <c r="D30" i="23" s="1"/>
  <c r="C31" i="23" s="1"/>
  <c r="D31" i="23" s="1"/>
  <c r="C32" i="23" s="1"/>
  <c r="D32" i="23" s="1"/>
  <c r="B33" i="23"/>
  <c r="B21" i="23"/>
  <c r="B6" i="23"/>
  <c r="R1262" i="25" l="1"/>
  <c r="R1881" i="25"/>
  <c r="R1077" i="25"/>
  <c r="R982" i="25"/>
  <c r="R967" i="25"/>
  <c r="R964" i="25"/>
  <c r="R1266" i="25"/>
  <c r="R1257" i="25"/>
  <c r="J16" i="32"/>
  <c r="K15" i="32"/>
  <c r="L15" i="32" s="1"/>
  <c r="M15" i="32" s="1"/>
  <c r="N15" i="32" s="1"/>
  <c r="O15" i="32" s="1"/>
  <c r="L2264" i="28"/>
  <c r="L2254" i="27"/>
  <c r="M2257" i="26"/>
  <c r="N2257" i="26" s="1"/>
  <c r="L2268" i="26"/>
  <c r="M2268" i="26"/>
  <c r="N2268" i="26" s="1"/>
  <c r="L2258" i="27"/>
  <c r="M2258" i="27"/>
  <c r="N2258" i="27" s="1"/>
  <c r="M2269" i="28"/>
  <c r="N2269" i="28" s="1"/>
  <c r="L2265" i="27"/>
  <c r="L2270" i="28"/>
  <c r="M2270" i="28"/>
  <c r="N2270" i="28" s="1"/>
  <c r="M2276" i="28"/>
  <c r="N2276" i="28" s="1"/>
  <c r="L2276" i="28"/>
  <c r="L2254" i="28"/>
  <c r="M2272" i="27"/>
  <c r="N2272" i="27" s="1"/>
  <c r="L2264" i="26"/>
  <c r="L2271" i="26"/>
  <c r="L2260" i="27"/>
  <c r="M2272" i="28"/>
  <c r="N2272" i="28" s="1"/>
  <c r="L2253" i="28"/>
  <c r="M2253" i="27"/>
  <c r="N2253" i="27" s="1"/>
  <c r="L2263" i="26"/>
  <c r="L2263" i="28"/>
  <c r="M2263" i="28"/>
  <c r="N2263" i="28" s="1"/>
  <c r="L2255" i="26"/>
  <c r="M2255" i="26"/>
  <c r="N2255" i="26" s="1"/>
  <c r="M2265" i="26"/>
  <c r="N2265" i="26" s="1"/>
  <c r="M2261" i="27"/>
  <c r="N2261" i="27" s="1"/>
  <c r="M2258" i="28"/>
  <c r="N2258" i="28" s="1"/>
  <c r="M2259" i="28"/>
  <c r="N2259" i="28" s="1"/>
  <c r="M2259" i="27"/>
  <c r="N2259" i="27" s="1"/>
  <c r="L2260" i="28"/>
  <c r="L2268" i="28"/>
  <c r="M2257" i="27"/>
  <c r="N2257" i="27" s="1"/>
  <c r="L2257" i="27"/>
  <c r="M2259" i="26"/>
  <c r="N2259" i="26" s="1"/>
  <c r="L2259" i="26"/>
  <c r="L2266" i="26"/>
  <c r="M2266" i="26"/>
  <c r="N2266" i="26" s="1"/>
  <c r="L2275" i="27"/>
  <c r="M2272" i="26"/>
  <c r="N2272" i="26" s="1"/>
  <c r="L2273" i="27"/>
  <c r="D4" i="23"/>
  <c r="C5" i="23" s="1"/>
  <c r="D5" i="23" s="1"/>
  <c r="D12" i="23"/>
  <c r="C13" i="23" s="1"/>
  <c r="D13" i="23" s="1"/>
  <c r="C14" i="23" s="1"/>
  <c r="D14" i="23" s="1"/>
  <c r="C15" i="23" s="1"/>
  <c r="D15" i="23" s="1"/>
  <c r="C16" i="23" s="1"/>
  <c r="D16" i="23" s="1"/>
  <c r="L14" i="32" l="1"/>
  <c r="M14" i="32" s="1"/>
  <c r="N14" i="32" s="1"/>
  <c r="O14" i="32" s="1"/>
  <c r="P15" i="32"/>
  <c r="J17" i="32"/>
  <c r="K16" i="32"/>
  <c r="L16" i="32" s="1"/>
  <c r="M16" i="32" s="1"/>
  <c r="N16" i="32" s="1"/>
  <c r="O16" i="32" s="1"/>
  <c r="C17" i="23"/>
  <c r="P14" i="32" l="1"/>
  <c r="P16" i="32"/>
  <c r="J18" i="32"/>
  <c r="K17" i="32"/>
  <c r="L17" i="32" s="1"/>
  <c r="M17" i="32" s="1"/>
  <c r="N17" i="32" s="1"/>
  <c r="O17" i="32" s="1"/>
  <c r="D17" i="23"/>
  <c r="C18" i="23" s="1"/>
  <c r="P17" i="32" l="1"/>
  <c r="J19" i="32"/>
  <c r="K18" i="32"/>
  <c r="L18" i="32" s="1"/>
  <c r="M18" i="32" s="1"/>
  <c r="N18" i="32" s="1"/>
  <c r="O18" i="32" s="1"/>
  <c r="D18" i="23"/>
  <c r="C19" i="23" s="1"/>
  <c r="D19" i="23" s="1"/>
  <c r="C20" i="23" s="1"/>
  <c r="D20" i="23" s="1"/>
  <c r="P18" i="32" l="1"/>
  <c r="J20" i="32"/>
  <c r="K19" i="32"/>
  <c r="Q4" i="12"/>
  <c r="AA6" i="12"/>
  <c r="J21" i="32" l="1"/>
  <c r="K20" i="32"/>
  <c r="L20" i="32" s="1"/>
  <c r="M20" i="32" s="1"/>
  <c r="N20" i="32" s="1"/>
  <c r="O20" i="32" s="1"/>
  <c r="L19" i="32" l="1"/>
  <c r="M19" i="32" s="1"/>
  <c r="N19" i="32" s="1"/>
  <c r="O19" i="32" s="1"/>
  <c r="P20" i="32"/>
  <c r="J22" i="32"/>
  <c r="K21" i="32"/>
  <c r="L21" i="32" s="1"/>
  <c r="M21" i="32" s="1"/>
  <c r="N21" i="32" s="1"/>
  <c r="O21" i="32" s="1"/>
  <c r="Y1" i="14"/>
  <c r="P19" i="32" l="1"/>
  <c r="J23" i="32"/>
  <c r="K22" i="32"/>
  <c r="L22" i="32" s="1"/>
  <c r="M22" i="32" s="1"/>
  <c r="N22" i="32" s="1"/>
  <c r="O22" i="32" s="1"/>
  <c r="P21" i="32"/>
  <c r="B11" i="17"/>
  <c r="C12" i="17" s="1"/>
  <c r="B12" i="17" s="1"/>
  <c r="C10" i="17"/>
  <c r="P22" i="32" l="1"/>
  <c r="J24" i="32"/>
  <c r="K23" i="32"/>
  <c r="L23" i="32" s="1"/>
  <c r="M23" i="32" s="1"/>
  <c r="N23" i="32" s="1"/>
  <c r="P23" i="32" s="1"/>
  <c r="C13" i="17"/>
  <c r="B13" i="17" s="1"/>
  <c r="B9" i="17"/>
  <c r="B13" i="12"/>
  <c r="C14" i="12" s="1"/>
  <c r="B14" i="12" s="1"/>
  <c r="C15" i="12" s="1"/>
  <c r="B15" i="12" s="1"/>
  <c r="C16" i="12" s="1"/>
  <c r="B16" i="12" s="1"/>
  <c r="C17" i="12" s="1"/>
  <c r="C12" i="12"/>
  <c r="B11" i="12" s="1"/>
  <c r="C11" i="12" s="1"/>
  <c r="B10" i="12" s="1"/>
  <c r="C10" i="12" s="1"/>
  <c r="B9" i="12" s="1"/>
  <c r="C9" i="12" s="1"/>
  <c r="B8" i="12" s="1"/>
  <c r="C8" i="12" s="1"/>
  <c r="B7" i="12" s="1"/>
  <c r="E6" i="12"/>
  <c r="Q6" i="12" s="1"/>
  <c r="O23" i="32" l="1"/>
  <c r="J25" i="32"/>
  <c r="K24" i="32"/>
  <c r="F4" i="12"/>
  <c r="R4" i="12" s="1"/>
  <c r="C9" i="17"/>
  <c r="B8" i="17" s="1"/>
  <c r="C14" i="17"/>
  <c r="B14" i="17" s="1"/>
  <c r="J26" i="32" l="1"/>
  <c r="K25" i="32"/>
  <c r="L25" i="32" s="1"/>
  <c r="M25" i="32" s="1"/>
  <c r="N25" i="32" s="1"/>
  <c r="P25" i="32" s="1"/>
  <c r="F6" i="12"/>
  <c r="R6" i="12" s="1"/>
  <c r="C15" i="17"/>
  <c r="C8" i="17"/>
  <c r="B7" i="17" s="1"/>
  <c r="O25" i="32" l="1"/>
  <c r="G4" i="12"/>
  <c r="S4" i="12" s="1"/>
  <c r="J27" i="32"/>
  <c r="K26" i="32"/>
  <c r="L26" i="32" s="1"/>
  <c r="M26" i="32" s="1"/>
  <c r="N26" i="32" s="1"/>
  <c r="O26" i="32" s="1"/>
  <c r="L24" i="32"/>
  <c r="M24" i="32" s="1"/>
  <c r="N24" i="32" s="1"/>
  <c r="C7" i="17"/>
  <c r="B6" i="17" s="1"/>
  <c r="B12" i="6"/>
  <c r="C11" i="6"/>
  <c r="B10" i="6" s="1"/>
  <c r="G6" i="12" l="1"/>
  <c r="H4" i="12" s="1"/>
  <c r="T4" i="12" s="1"/>
  <c r="P26" i="32"/>
  <c r="O24" i="32"/>
  <c r="P24" i="32"/>
  <c r="J28" i="32"/>
  <c r="K27" i="32"/>
  <c r="L27" i="32" s="1"/>
  <c r="M27" i="32" s="1"/>
  <c r="N27" i="32" s="1"/>
  <c r="O27" i="32" s="1"/>
  <c r="C6" i="17"/>
  <c r="C13" i="6"/>
  <c r="B13" i="6" s="1"/>
  <c r="C10" i="6"/>
  <c r="B9" i="6" s="1"/>
  <c r="S6" i="12" l="1"/>
  <c r="P27" i="32"/>
  <c r="J29" i="32"/>
  <c r="K28" i="32"/>
  <c r="L28" i="32" s="1"/>
  <c r="M28" i="32" s="1"/>
  <c r="N28" i="32" s="1"/>
  <c r="O28" i="32" s="1"/>
  <c r="H6" i="12"/>
  <c r="I4" i="12" s="1"/>
  <c r="U4" i="12" s="1"/>
  <c r="B5" i="17"/>
  <c r="C14" i="6"/>
  <c r="B14" i="6" s="1"/>
  <c r="C9" i="6"/>
  <c r="B8" i="6" s="1"/>
  <c r="T6" i="12" l="1"/>
  <c r="P28" i="32"/>
  <c r="I6" i="12"/>
  <c r="J4" i="12" s="1"/>
  <c r="J30" i="32"/>
  <c r="K29" i="32"/>
  <c r="C15" i="6"/>
  <c r="B15" i="6" s="1"/>
  <c r="C8" i="6"/>
  <c r="B7" i="6" s="1"/>
  <c r="V4" i="12" l="1"/>
  <c r="J6" i="12"/>
  <c r="V6" i="12" s="1"/>
  <c r="U6" i="12"/>
  <c r="J31" i="32"/>
  <c r="K30" i="32"/>
  <c r="L30" i="32" s="1"/>
  <c r="M30" i="32" s="1"/>
  <c r="N30" i="32" s="1"/>
  <c r="O30" i="32" s="1"/>
  <c r="C16" i="6"/>
  <c r="C7" i="6"/>
  <c r="B6" i="6" s="1"/>
  <c r="K4" i="12" l="1"/>
  <c r="W4" i="12" s="1"/>
  <c r="P30" i="32"/>
  <c r="J32" i="32"/>
  <c r="K31" i="32"/>
  <c r="L31" i="32" s="1"/>
  <c r="M31" i="32" s="1"/>
  <c r="N31" i="32" s="1"/>
  <c r="O31" i="32" s="1"/>
  <c r="L29" i="32"/>
  <c r="M29" i="32" s="1"/>
  <c r="N29" i="32" s="1"/>
  <c r="K6" i="12" l="1"/>
  <c r="L4" i="12" s="1"/>
  <c r="X4" i="12" s="1"/>
  <c r="P31" i="32"/>
  <c r="O29" i="32"/>
  <c r="P29" i="32"/>
  <c r="J33" i="32"/>
  <c r="K32" i="32"/>
  <c r="L32" i="32" s="1"/>
  <c r="M32" i="32" s="1"/>
  <c r="N32" i="32" s="1"/>
  <c r="O32" i="32" s="1"/>
  <c r="W6" i="12" l="1"/>
  <c r="L6" i="12"/>
  <c r="M4" i="12" s="1"/>
  <c r="Y4" i="12" s="1"/>
  <c r="P32" i="32"/>
  <c r="X6" i="12"/>
  <c r="J34" i="32"/>
  <c r="K33" i="32"/>
  <c r="M6" i="12" l="1"/>
  <c r="Y6" i="12" s="1"/>
  <c r="N4" i="12"/>
  <c r="Z4" i="12" s="1"/>
  <c r="J35" i="32"/>
  <c r="K34" i="32"/>
  <c r="L33" i="32" s="1"/>
  <c r="N6" i="12" l="1"/>
  <c r="O4" i="12" s="1"/>
  <c r="AA4" i="12" s="1"/>
  <c r="J36" i="32"/>
  <c r="K35" i="32"/>
  <c r="L35" i="32" s="1"/>
  <c r="M35" i="32" s="1"/>
  <c r="N35" i="32" s="1"/>
  <c r="P35" i="32" s="1"/>
  <c r="Z6" i="12" l="1"/>
  <c r="O35" i="32"/>
  <c r="J37" i="32"/>
  <c r="K36" i="32"/>
  <c r="M33" i="32"/>
  <c r="N33" i="32" s="1"/>
  <c r="L34" i="32"/>
  <c r="O33" i="32" l="1"/>
  <c r="P33" i="32"/>
  <c r="K37" i="32"/>
  <c r="L37" i="32" s="1"/>
  <c r="M37" i="32" s="1"/>
  <c r="N37" i="32" s="1"/>
  <c r="O37" i="32" s="1"/>
  <c r="J38" i="32"/>
  <c r="P37" i="32" l="1"/>
  <c r="K38" i="32"/>
  <c r="J39" i="32"/>
  <c r="L36" i="32"/>
  <c r="M36" i="32" l="1"/>
  <c r="N36" i="32" s="1"/>
  <c r="M34" i="32"/>
  <c r="K39" i="32"/>
  <c r="J40" i="32"/>
  <c r="N34" i="32" l="1"/>
  <c r="P34" i="32" s="1"/>
  <c r="J41" i="32"/>
  <c r="K40" i="32"/>
  <c r="L40" i="32" s="1"/>
  <c r="M40" i="32" s="1"/>
  <c r="N40" i="32" s="1"/>
  <c r="O40" i="32" s="1"/>
  <c r="L38" i="32"/>
  <c r="O36" i="32"/>
  <c r="P36" i="32"/>
  <c r="O34" i="32" l="1"/>
  <c r="M38" i="32"/>
  <c r="N38" i="32" s="1"/>
  <c r="O38" i="32" s="1"/>
  <c r="P40" i="32"/>
  <c r="L39" i="32"/>
  <c r="J42" i="32"/>
  <c r="K41" i="32"/>
  <c r="P38" i="32" l="1"/>
  <c r="J43" i="32"/>
  <c r="K42" i="32"/>
  <c r="L42" i="32" s="1"/>
  <c r="M42" i="32" s="1"/>
  <c r="N42" i="32" s="1"/>
  <c r="O42" i="32" s="1"/>
  <c r="J44" i="32" l="1"/>
  <c r="K43" i="32"/>
  <c r="P42" i="32"/>
  <c r="L41" i="32"/>
  <c r="M41" i="32" l="1"/>
  <c r="N41" i="32" s="1"/>
  <c r="M39" i="32"/>
  <c r="J45" i="32"/>
  <c r="K44" i="32"/>
  <c r="N39" i="32" l="1"/>
  <c r="P39" i="32" s="1"/>
  <c r="J46" i="32"/>
  <c r="K45" i="32"/>
  <c r="L45" i="32" s="1"/>
  <c r="M45" i="32" s="1"/>
  <c r="N45" i="32" s="1"/>
  <c r="P45" i="32" s="1"/>
  <c r="L43" i="32"/>
  <c r="O41" i="32"/>
  <c r="P41" i="32"/>
  <c r="O39" i="32" l="1"/>
  <c r="O45" i="32"/>
  <c r="M43" i="32"/>
  <c r="N43" i="32" s="1"/>
  <c r="L44" i="32"/>
  <c r="J47" i="32"/>
  <c r="K46" i="32"/>
  <c r="J48" i="32" l="1"/>
  <c r="K47" i="32"/>
  <c r="L47" i="32" s="1"/>
  <c r="M47" i="32" s="1"/>
  <c r="N47" i="32" s="1"/>
  <c r="O47" i="32" s="1"/>
  <c r="P43" i="32"/>
  <c r="O43" i="32"/>
  <c r="P47" i="32" l="1"/>
  <c r="J49" i="32"/>
  <c r="K48" i="32"/>
  <c r="L46" i="32"/>
  <c r="M46" i="32" l="1"/>
  <c r="N46" i="32" s="1"/>
  <c r="M44" i="32"/>
  <c r="J50" i="32"/>
  <c r="K49" i="32"/>
  <c r="N44" i="32" l="1"/>
  <c r="P44" i="32" s="1"/>
  <c r="J51" i="32"/>
  <c r="K50" i="32"/>
  <c r="L50" i="32" s="1"/>
  <c r="M50" i="32" s="1"/>
  <c r="N50" i="32" s="1"/>
  <c r="O50" i="32" s="1"/>
  <c r="L48" i="32"/>
  <c r="O46" i="32"/>
  <c r="P46" i="32"/>
  <c r="O44" i="32" l="1"/>
  <c r="M48" i="32"/>
  <c r="N48" i="32" s="1"/>
  <c r="O48" i="32" s="1"/>
  <c r="P50" i="32"/>
  <c r="J52" i="32"/>
  <c r="K51" i="32"/>
  <c r="L49" i="32"/>
  <c r="P48" i="32" l="1"/>
  <c r="J53" i="32"/>
  <c r="K52" i="32"/>
  <c r="L52" i="32" s="1"/>
  <c r="M52" i="32" s="1"/>
  <c r="N52" i="32" s="1"/>
  <c r="P52" i="32" s="1"/>
  <c r="O52" i="32" l="1"/>
  <c r="J54" i="32"/>
  <c r="K53" i="32"/>
  <c r="L51" i="32"/>
  <c r="M51" i="32" l="1"/>
  <c r="N51" i="32" s="1"/>
  <c r="M49" i="32"/>
  <c r="J55" i="32"/>
  <c r="K54" i="32"/>
  <c r="N49" i="32" l="1"/>
  <c r="O49" i="32" s="1"/>
  <c r="J56" i="32"/>
  <c r="K55" i="32"/>
  <c r="L55" i="32" s="1"/>
  <c r="L53" i="32"/>
  <c r="P51" i="32"/>
  <c r="O51" i="32"/>
  <c r="P49" i="32" l="1"/>
  <c r="M53" i="32"/>
  <c r="N53" i="32" s="1"/>
  <c r="M55" i="32"/>
  <c r="N55" i="32" s="1"/>
  <c r="J57" i="32"/>
  <c r="K56" i="32"/>
  <c r="L54" i="32"/>
  <c r="P55" i="32" l="1"/>
  <c r="O55" i="32"/>
  <c r="J58" i="32"/>
  <c r="K57" i="32"/>
  <c r="L57" i="32" s="1"/>
  <c r="M57" i="32" s="1"/>
  <c r="N57" i="32" s="1"/>
  <c r="P57" i="32" s="1"/>
  <c r="P53" i="32"/>
  <c r="O53" i="32"/>
  <c r="O57" i="32" l="1"/>
  <c r="J59" i="32"/>
  <c r="K58" i="32"/>
  <c r="L56" i="32"/>
  <c r="M54" i="32" l="1"/>
  <c r="M56" i="32"/>
  <c r="N56" i="32" s="1"/>
  <c r="J60" i="32"/>
  <c r="K59" i="32"/>
  <c r="N54" i="32" l="1"/>
  <c r="P54" i="32" s="1"/>
  <c r="J61" i="32"/>
  <c r="K60" i="32"/>
  <c r="L60" i="32" s="1"/>
  <c r="M60" i="32" s="1"/>
  <c r="N60" i="32" s="1"/>
  <c r="P60" i="32" s="1"/>
  <c r="L58" i="32"/>
  <c r="P56" i="32"/>
  <c r="O56" i="32"/>
  <c r="O54" i="32" l="1"/>
  <c r="M58" i="32"/>
  <c r="N58" i="32" s="1"/>
  <c r="J62" i="32"/>
  <c r="K61" i="32"/>
  <c r="O60" i="32"/>
  <c r="L59" i="32"/>
  <c r="J63" i="32" l="1"/>
  <c r="K62" i="32"/>
  <c r="L62" i="32" s="1"/>
  <c r="M62" i="32" s="1"/>
  <c r="N62" i="32" s="1"/>
  <c r="O62" i="32" s="1"/>
  <c r="O58" i="32"/>
  <c r="P58" i="32"/>
  <c r="P62" i="32" l="1"/>
  <c r="J64" i="32"/>
  <c r="K63" i="32"/>
  <c r="L61" i="32"/>
  <c r="M61" i="32" l="1"/>
  <c r="N61" i="32" s="1"/>
  <c r="M59" i="32"/>
  <c r="J65" i="32"/>
  <c r="K64" i="32"/>
  <c r="N59" i="32" l="1"/>
  <c r="O59" i="32" s="1"/>
  <c r="J66" i="32"/>
  <c r="K65" i="32"/>
  <c r="L65" i="32" s="1"/>
  <c r="M65" i="32" s="1"/>
  <c r="N65" i="32" s="1"/>
  <c r="O65" i="32" s="1"/>
  <c r="L63" i="32"/>
  <c r="P61" i="32"/>
  <c r="O61" i="32"/>
  <c r="P59" i="32" l="1"/>
  <c r="M63" i="32"/>
  <c r="N63" i="32" s="1"/>
  <c r="P65" i="32"/>
  <c r="J67" i="32"/>
  <c r="K66" i="32"/>
  <c r="L64" i="32"/>
  <c r="J68" i="32" l="1"/>
  <c r="K67" i="32"/>
  <c r="L67" i="32" s="1"/>
  <c r="M67" i="32" s="1"/>
  <c r="N67" i="32" s="1"/>
  <c r="P67" i="32" s="1"/>
  <c r="O63" i="32"/>
  <c r="P63" i="32"/>
  <c r="J69" i="32" l="1"/>
  <c r="K68" i="32"/>
  <c r="O67" i="32"/>
  <c r="L66" i="32"/>
  <c r="M66" i="32" l="1"/>
  <c r="N66" i="32" s="1"/>
  <c r="M64" i="32"/>
  <c r="J70" i="32"/>
  <c r="K69" i="32"/>
  <c r="N64" i="32" l="1"/>
  <c r="P64" i="32" s="1"/>
  <c r="J71" i="32"/>
  <c r="K70" i="32"/>
  <c r="L70" i="32" s="1"/>
  <c r="M70" i="32" s="1"/>
  <c r="N70" i="32" s="1"/>
  <c r="O70" i="32" s="1"/>
  <c r="L68" i="32"/>
  <c r="P66" i="32"/>
  <c r="O66" i="32"/>
  <c r="O64" i="32" l="1"/>
  <c r="M68" i="32"/>
  <c r="N68" i="32" s="1"/>
  <c r="O68" i="32" s="1"/>
  <c r="J72" i="32"/>
  <c r="K71" i="32"/>
  <c r="P70" i="32"/>
  <c r="L69" i="32"/>
  <c r="P68" i="32" l="1"/>
  <c r="J73" i="32"/>
  <c r="K72" i="32"/>
  <c r="L72" i="32" s="1"/>
  <c r="M72" i="32" s="1"/>
  <c r="N72" i="32" s="1"/>
  <c r="P72" i="32" s="1"/>
  <c r="O72" i="32" l="1"/>
  <c r="J74" i="32"/>
  <c r="K73" i="32"/>
  <c r="L71" i="32"/>
  <c r="M71" i="32" l="1"/>
  <c r="N71" i="32" s="1"/>
  <c r="M69" i="32"/>
  <c r="J75" i="32"/>
  <c r="K74" i="32"/>
  <c r="N69" i="32" l="1"/>
  <c r="P69" i="32" s="1"/>
  <c r="J76" i="32"/>
  <c r="K75" i="32"/>
  <c r="L75" i="32" s="1"/>
  <c r="M75" i="32" s="1"/>
  <c r="N75" i="32" s="1"/>
  <c r="P75" i="32" s="1"/>
  <c r="L73" i="32"/>
  <c r="O71" i="32"/>
  <c r="P71" i="32"/>
  <c r="O69" i="32" l="1"/>
  <c r="O75" i="32"/>
  <c r="M73" i="32"/>
  <c r="N73" i="32" s="1"/>
  <c r="J77" i="32"/>
  <c r="K76" i="32"/>
  <c r="L74" i="32"/>
  <c r="J78" i="32" l="1"/>
  <c r="K77" i="32"/>
  <c r="L77" i="32" s="1"/>
  <c r="M77" i="32" s="1"/>
  <c r="N77" i="32" s="1"/>
  <c r="O77" i="32" s="1"/>
  <c r="P73" i="32"/>
  <c r="O73" i="32"/>
  <c r="P77" i="32" l="1"/>
  <c r="J79" i="32"/>
  <c r="K78" i="32"/>
  <c r="L76" i="32"/>
  <c r="M76" i="32" l="1"/>
  <c r="N76" i="32" s="1"/>
  <c r="M74" i="32"/>
  <c r="J80" i="32"/>
  <c r="K79" i="32"/>
  <c r="N74" i="32" l="1"/>
  <c r="P74" i="32" s="1"/>
  <c r="J81" i="32"/>
  <c r="K80" i="32"/>
  <c r="L80" i="32" s="1"/>
  <c r="M80" i="32" s="1"/>
  <c r="N80" i="32" s="1"/>
  <c r="O80" i="32" s="1"/>
  <c r="O76" i="32"/>
  <c r="P76" i="32"/>
  <c r="L78" i="32"/>
  <c r="O74" i="32" l="1"/>
  <c r="P80" i="32"/>
  <c r="J82" i="32"/>
  <c r="K81" i="32"/>
  <c r="M78" i="32"/>
  <c r="N78" i="32" s="1"/>
  <c r="L79" i="32"/>
  <c r="O78" i="32" l="1"/>
  <c r="P78" i="32"/>
  <c r="J83" i="32"/>
  <c r="K82" i="32"/>
  <c r="L82" i="32" s="1"/>
  <c r="M82" i="32" s="1"/>
  <c r="N82" i="32" s="1"/>
  <c r="P82" i="32" s="1"/>
  <c r="O82" i="32" l="1"/>
  <c r="J84" i="32"/>
  <c r="K83" i="32"/>
  <c r="L81" i="32"/>
  <c r="M81" i="32" l="1"/>
  <c r="N81" i="32" s="1"/>
  <c r="M79" i="32"/>
  <c r="J85" i="32"/>
  <c r="K84" i="32"/>
  <c r="N79" i="32" l="1"/>
  <c r="P79" i="32" s="1"/>
  <c r="J86" i="32"/>
  <c r="K85" i="32"/>
  <c r="L85" i="32" s="1"/>
  <c r="M85" i="32" s="1"/>
  <c r="N85" i="32" s="1"/>
  <c r="P85" i="32" s="1"/>
  <c r="L83" i="32"/>
  <c r="P81" i="32"/>
  <c r="O81" i="32"/>
  <c r="O79" i="32" l="1"/>
  <c r="M83" i="32"/>
  <c r="N83" i="32" s="1"/>
  <c r="O85" i="32"/>
  <c r="K86" i="32"/>
  <c r="J87" i="32"/>
  <c r="L84" i="32"/>
  <c r="J88" i="32" l="1"/>
  <c r="K87" i="32"/>
  <c r="L87" i="32" s="1"/>
  <c r="M87" i="32" s="1"/>
  <c r="N87" i="32" s="1"/>
  <c r="P87" i="32" s="1"/>
  <c r="O83" i="32"/>
  <c r="P83" i="32"/>
  <c r="L86" i="32" l="1"/>
  <c r="O87" i="32"/>
  <c r="J89" i="32"/>
  <c r="K88" i="32"/>
  <c r="J90" i="32" l="1"/>
  <c r="K89" i="32"/>
  <c r="M84" i="32"/>
  <c r="M86" i="32"/>
  <c r="N86" i="32" s="1"/>
  <c r="N84" i="32" l="1"/>
  <c r="O84" i="32" s="1"/>
  <c r="O86" i="32"/>
  <c r="P86" i="32"/>
  <c r="J91" i="32"/>
  <c r="K90" i="32"/>
  <c r="L90" i="32" s="1"/>
  <c r="M90" i="32" s="1"/>
  <c r="N90" i="32" s="1"/>
  <c r="O90" i="32" s="1"/>
  <c r="L88" i="32"/>
  <c r="P84" i="32" l="1"/>
  <c r="P90" i="32"/>
  <c r="J92" i="32"/>
  <c r="K91" i="32"/>
  <c r="L89" i="32"/>
  <c r="M88" i="32"/>
  <c r="N88" i="32" s="1"/>
  <c r="O88" i="32" l="1"/>
  <c r="P88" i="32"/>
  <c r="J93" i="32"/>
  <c r="K92" i="32"/>
  <c r="L92" i="32" s="1"/>
  <c r="M92" i="32" s="1"/>
  <c r="N92" i="32" s="1"/>
  <c r="P92" i="32" s="1"/>
  <c r="O92" i="32" l="1"/>
  <c r="J94" i="32"/>
  <c r="K93" i="32"/>
  <c r="L91" i="32"/>
  <c r="M91" i="32" l="1"/>
  <c r="N91" i="32" s="1"/>
  <c r="M89" i="32"/>
  <c r="J95" i="32"/>
  <c r="K94" i="32"/>
  <c r="N89" i="32" l="1"/>
  <c r="P89" i="32" s="1"/>
  <c r="J96" i="32"/>
  <c r="K95" i="32"/>
  <c r="L95" i="32" s="1"/>
  <c r="M95" i="32" s="1"/>
  <c r="N95" i="32" s="1"/>
  <c r="O95" i="32" s="1"/>
  <c r="O91" i="32"/>
  <c r="P91" i="32"/>
  <c r="L93" i="32"/>
  <c r="O89" i="32" l="1"/>
  <c r="P95" i="32"/>
  <c r="J97" i="32"/>
  <c r="K96" i="32"/>
  <c r="L94" i="32"/>
  <c r="M93" i="32"/>
  <c r="N93" i="32" s="1"/>
  <c r="O93" i="32" l="1"/>
  <c r="P93" i="32"/>
  <c r="K97" i="32"/>
  <c r="L97" i="32" s="1"/>
  <c r="M97" i="32" s="1"/>
  <c r="N97" i="32" s="1"/>
  <c r="O97" i="32" s="1"/>
  <c r="J98" i="32"/>
  <c r="P97" i="32" l="1"/>
  <c r="L96" i="32"/>
  <c r="J99" i="32"/>
  <c r="K98" i="32"/>
  <c r="J100" i="32" l="1"/>
  <c r="K99" i="32"/>
  <c r="M96" i="32"/>
  <c r="N96" i="32" s="1"/>
  <c r="M94" i="32"/>
  <c r="N94" i="32" l="1"/>
  <c r="O94" i="32" s="1"/>
  <c r="O96" i="32"/>
  <c r="P96" i="32"/>
  <c r="J101" i="32"/>
  <c r="K100" i="32"/>
  <c r="L100" i="32" s="1"/>
  <c r="M100" i="32" s="1"/>
  <c r="N100" i="32" s="1"/>
  <c r="P100" i="32" s="1"/>
  <c r="L98" i="32"/>
  <c r="P94" i="32" l="1"/>
  <c r="O100" i="32"/>
  <c r="J102" i="32"/>
  <c r="K101" i="32"/>
  <c r="L99" i="32"/>
  <c r="M98" i="32"/>
  <c r="N98" i="32" s="1"/>
  <c r="P98" i="32" l="1"/>
  <c r="O98" i="32"/>
  <c r="J103" i="32"/>
  <c r="K102" i="32"/>
  <c r="L102" i="32" s="1"/>
  <c r="M102" i="32" s="1"/>
  <c r="N102" i="32" s="1"/>
  <c r="O102" i="32" s="1"/>
  <c r="P102" i="32" l="1"/>
  <c r="L101" i="32"/>
  <c r="J104" i="32"/>
  <c r="K103" i="32"/>
  <c r="J105" i="32" l="1"/>
  <c r="K104" i="32"/>
  <c r="M99" i="32"/>
  <c r="M101" i="32"/>
  <c r="N101" i="32" s="1"/>
  <c r="N99" i="32" l="1"/>
  <c r="O99" i="32" s="1"/>
  <c r="P101" i="32"/>
  <c r="O101" i="32"/>
  <c r="L103" i="32"/>
  <c r="J106" i="32"/>
  <c r="K105" i="32"/>
  <c r="L105" i="32" s="1"/>
  <c r="M105" i="32" s="1"/>
  <c r="N105" i="32" s="1"/>
  <c r="P105" i="32" s="1"/>
  <c r="P99" i="32" l="1"/>
  <c r="K106" i="32"/>
  <c r="J107" i="32"/>
  <c r="M103" i="32"/>
  <c r="N103" i="32" s="1"/>
  <c r="L104" i="32"/>
  <c r="O105" i="32"/>
  <c r="O103" i="32" l="1"/>
  <c r="P103" i="32"/>
  <c r="J108" i="32"/>
  <c r="K107" i="32"/>
  <c r="L107" i="32" s="1"/>
  <c r="M107" i="32" s="1"/>
  <c r="N107" i="32" s="1"/>
  <c r="O107" i="32" s="1"/>
  <c r="L106" i="32" l="1"/>
  <c r="P107" i="32"/>
  <c r="J109" i="32"/>
  <c r="K108" i="32"/>
  <c r="J110" i="32" l="1"/>
  <c r="K109" i="32"/>
  <c r="M104" i="32"/>
  <c r="M106" i="32"/>
  <c r="N106" i="32" s="1"/>
  <c r="N104" i="32" l="1"/>
  <c r="O104" i="32" s="1"/>
  <c r="O106" i="32"/>
  <c r="P106" i="32"/>
  <c r="J111" i="32"/>
  <c r="K110" i="32"/>
  <c r="L110" i="32" s="1"/>
  <c r="M110" i="32" s="1"/>
  <c r="N110" i="32" s="1"/>
  <c r="P110" i="32" s="1"/>
  <c r="L108" i="32"/>
  <c r="P104" i="32" l="1"/>
  <c r="L109" i="32"/>
  <c r="O110" i="32"/>
  <c r="J112" i="32"/>
  <c r="K111" i="32"/>
  <c r="M108" i="32"/>
  <c r="N108" i="32" s="1"/>
  <c r="P108" i="32" l="1"/>
  <c r="O108" i="32"/>
  <c r="J113" i="32"/>
  <c r="K112" i="32"/>
  <c r="L112" i="32" s="1"/>
  <c r="M112" i="32" s="1"/>
  <c r="N112" i="32" s="1"/>
  <c r="P112" i="32" s="1"/>
  <c r="O112" i="32" l="1"/>
  <c r="L111" i="32"/>
  <c r="J114" i="32"/>
  <c r="K113" i="32"/>
  <c r="J115" i="32" l="1"/>
  <c r="K114" i="32"/>
  <c r="L113" i="32" s="1"/>
  <c r="M109" i="32"/>
  <c r="M111" i="32"/>
  <c r="N111" i="32" s="1"/>
  <c r="N109" i="32" l="1"/>
  <c r="O109" i="32" s="1"/>
  <c r="O111" i="32"/>
  <c r="P111" i="32"/>
  <c r="J116" i="32"/>
  <c r="K115" i="32"/>
  <c r="L115" i="32" s="1"/>
  <c r="M115" i="32" s="1"/>
  <c r="N115" i="32" s="1"/>
  <c r="O115" i="32" s="1"/>
  <c r="P109" i="32" l="1"/>
  <c r="P115" i="32"/>
  <c r="J117" i="32"/>
  <c r="K116" i="32"/>
  <c r="L114" i="32"/>
  <c r="M113" i="32"/>
  <c r="N113" i="32" s="1"/>
  <c r="O113" i="32" l="1"/>
  <c r="P113" i="32"/>
  <c r="J118" i="32"/>
  <c r="K117" i="32"/>
  <c r="L117" i="32" s="1"/>
  <c r="M117" i="32" s="1"/>
  <c r="N117" i="32" s="1"/>
  <c r="P117" i="32" s="1"/>
  <c r="O117" i="32" l="1"/>
  <c r="L116" i="32"/>
  <c r="J119" i="32"/>
  <c r="K118" i="32"/>
  <c r="J120" i="32" l="1"/>
  <c r="K119" i="32"/>
  <c r="L118" i="32" s="1"/>
  <c r="M116" i="32"/>
  <c r="N116" i="32" s="1"/>
  <c r="M114" i="32"/>
  <c r="N114" i="32" s="1"/>
  <c r="O114" i="32" l="1"/>
  <c r="P114" i="32"/>
  <c r="P116" i="32"/>
  <c r="O116" i="32"/>
  <c r="J121" i="32"/>
  <c r="K120" i="32"/>
  <c r="L120" i="32" s="1"/>
  <c r="M120" i="32" s="1"/>
  <c r="N120" i="32" s="1"/>
  <c r="P120" i="32" s="1"/>
  <c r="O120" i="32" l="1"/>
  <c r="J122" i="32"/>
  <c r="K121" i="32"/>
  <c r="L119" i="32"/>
  <c r="M118" i="32"/>
  <c r="N118" i="32" s="1"/>
  <c r="O118" i="32" l="1"/>
  <c r="P118" i="32"/>
  <c r="J123" i="32"/>
  <c r="K122" i="32"/>
  <c r="L122" i="32" s="1"/>
  <c r="M122" i="32" s="1"/>
  <c r="N122" i="32" s="1"/>
  <c r="O122" i="32" s="1"/>
  <c r="P122" i="32" l="1"/>
  <c r="J124" i="32"/>
  <c r="K123" i="32"/>
  <c r="L121" i="32"/>
  <c r="M121" i="32" l="1"/>
  <c r="N121" i="32" s="1"/>
  <c r="M119" i="32"/>
  <c r="J125" i="32"/>
  <c r="K124" i="32"/>
  <c r="N119" i="32" l="1"/>
  <c r="O119" i="32" s="1"/>
  <c r="J126" i="32"/>
  <c r="K125" i="32"/>
  <c r="L125" i="32" s="1"/>
  <c r="M125" i="32" s="1"/>
  <c r="N125" i="32" s="1"/>
  <c r="O125" i="32" s="1"/>
  <c r="L123" i="32"/>
  <c r="O121" i="32"/>
  <c r="P121" i="32"/>
  <c r="P119" i="32" l="1"/>
  <c r="M123" i="32"/>
  <c r="N123" i="32" s="1"/>
  <c r="J127" i="32"/>
  <c r="K126" i="32"/>
  <c r="P125" i="32"/>
  <c r="L124" i="32"/>
  <c r="J128" i="32" l="1"/>
  <c r="K127" i="32"/>
  <c r="L127" i="32" s="1"/>
  <c r="M127" i="32" s="1"/>
  <c r="N127" i="32" s="1"/>
  <c r="P127" i="32" s="1"/>
  <c r="O123" i="32"/>
  <c r="P123" i="32"/>
  <c r="O127" i="32" l="1"/>
  <c r="J129" i="32"/>
  <c r="K128" i="32"/>
  <c r="L126" i="32"/>
  <c r="M126" i="32" l="1"/>
  <c r="N126" i="32" s="1"/>
  <c r="M124" i="32"/>
  <c r="J130" i="32"/>
  <c r="K129" i="32"/>
  <c r="N124" i="32" l="1"/>
  <c r="O124" i="32" s="1"/>
  <c r="J131" i="32"/>
  <c r="K130" i="32"/>
  <c r="L130" i="32" s="1"/>
  <c r="M130" i="32" s="1"/>
  <c r="N130" i="32" s="1"/>
  <c r="O130" i="32" s="1"/>
  <c r="L128" i="32"/>
  <c r="O126" i="32"/>
  <c r="P126" i="32"/>
  <c r="P124" i="32" l="1"/>
  <c r="M128" i="32"/>
  <c r="N128" i="32" s="1"/>
  <c r="P130" i="32"/>
  <c r="J132" i="32"/>
  <c r="K131" i="32"/>
  <c r="L129" i="32"/>
  <c r="J133" i="32" l="1"/>
  <c r="K132" i="32"/>
  <c r="L132" i="32" s="1"/>
  <c r="M132" i="32" s="1"/>
  <c r="N132" i="32" s="1"/>
  <c r="P132" i="32" s="1"/>
  <c r="O128" i="32"/>
  <c r="P128" i="32"/>
  <c r="O132" i="32" l="1"/>
  <c r="J134" i="32"/>
  <c r="K133" i="32"/>
  <c r="L131" i="32"/>
  <c r="M131" i="32" l="1"/>
  <c r="N131" i="32" s="1"/>
  <c r="M129" i="32"/>
  <c r="J135" i="32"/>
  <c r="K134" i="32"/>
  <c r="N129" i="32" l="1"/>
  <c r="O129" i="32" s="1"/>
  <c r="J136" i="32"/>
  <c r="K135" i="32"/>
  <c r="L135" i="32" s="1"/>
  <c r="M135" i="32" s="1"/>
  <c r="N135" i="32" s="1"/>
  <c r="P135" i="32" s="1"/>
  <c r="L133" i="32"/>
  <c r="P131" i="32"/>
  <c r="O131" i="32"/>
  <c r="P129" i="32" l="1"/>
  <c r="M133" i="32"/>
  <c r="N133" i="32" s="1"/>
  <c r="O135" i="32"/>
  <c r="L134" i="32"/>
  <c r="J137" i="32"/>
  <c r="K136" i="32"/>
  <c r="J138" i="32" l="1"/>
  <c r="K137" i="32"/>
  <c r="L137" i="32" s="1"/>
  <c r="M137" i="32" s="1"/>
  <c r="N137" i="32" s="1"/>
  <c r="O137" i="32" s="1"/>
  <c r="P133" i="32"/>
  <c r="O133" i="32"/>
  <c r="P137" i="32" l="1"/>
  <c r="J139" i="32"/>
  <c r="K138" i="32"/>
  <c r="L136" i="32"/>
  <c r="J140" i="32" l="1"/>
  <c r="K139" i="32"/>
  <c r="M136" i="32"/>
  <c r="N136" i="32" s="1"/>
  <c r="M134" i="32"/>
  <c r="N134" i="32" s="1"/>
  <c r="O134" i="32" l="1"/>
  <c r="P134" i="32"/>
  <c r="O136" i="32"/>
  <c r="P136" i="32"/>
  <c r="J141" i="32"/>
  <c r="K140" i="32"/>
  <c r="L140" i="32" s="1"/>
  <c r="L138" i="32"/>
  <c r="L139" i="32" l="1"/>
  <c r="J142" i="32"/>
  <c r="K141" i="32"/>
  <c r="M138" i="32"/>
  <c r="N138" i="32" s="1"/>
  <c r="M140" i="32"/>
  <c r="N140" i="32" s="1"/>
  <c r="O140" i="32" l="1"/>
  <c r="P140" i="32"/>
  <c r="J143" i="32"/>
  <c r="K142" i="32"/>
  <c r="L142" i="32" s="1"/>
  <c r="O138" i="32"/>
  <c r="P138" i="32"/>
  <c r="M142" i="32" l="1"/>
  <c r="N142" i="32" s="1"/>
  <c r="J144" i="32"/>
  <c r="K143" i="32"/>
  <c r="L141" i="32"/>
  <c r="M141" i="32" l="1"/>
  <c r="N141" i="32" s="1"/>
  <c r="M139" i="32"/>
  <c r="J145" i="32"/>
  <c r="K144" i="32"/>
  <c r="O142" i="32"/>
  <c r="P142" i="32"/>
  <c r="N139" i="32" l="1"/>
  <c r="O139" i="32" s="1"/>
  <c r="L143" i="32"/>
  <c r="J146" i="32"/>
  <c r="K145" i="32"/>
  <c r="L145" i="32" s="1"/>
  <c r="M145" i="32" s="1"/>
  <c r="N145" i="32" s="1"/>
  <c r="P145" i="32" s="1"/>
  <c r="O141" i="32"/>
  <c r="P141" i="32"/>
  <c r="P139" i="32" l="1"/>
  <c r="O145" i="32"/>
  <c r="J147" i="32"/>
  <c r="K146" i="32"/>
  <c r="M143" i="32"/>
  <c r="N143" i="32" s="1"/>
  <c r="L144" i="32"/>
  <c r="O143" i="32" l="1"/>
  <c r="P143" i="32"/>
  <c r="J148" i="32"/>
  <c r="K147" i="32"/>
  <c r="L147" i="32" s="1"/>
  <c r="M147" i="32" s="1"/>
  <c r="N147" i="32" s="1"/>
  <c r="P147" i="32" s="1"/>
  <c r="O147" i="32" l="1"/>
  <c r="J149" i="32"/>
  <c r="K148" i="32"/>
  <c r="L146" i="32"/>
  <c r="M146" i="32" l="1"/>
  <c r="N146" i="32" s="1"/>
  <c r="M144" i="32"/>
  <c r="J150" i="32"/>
  <c r="K149" i="32"/>
  <c r="N144" i="32" l="1"/>
  <c r="O144" i="32" s="1"/>
  <c r="J151" i="32"/>
  <c r="K150" i="32"/>
  <c r="L150" i="32" s="1"/>
  <c r="M150" i="32" s="1"/>
  <c r="N150" i="32" s="1"/>
  <c r="P150" i="32" s="1"/>
  <c r="L148" i="32"/>
  <c r="O146" i="32"/>
  <c r="P146" i="32"/>
  <c r="P144" i="32" l="1"/>
  <c r="O150" i="32"/>
  <c r="M148" i="32"/>
  <c r="N148" i="32" s="1"/>
  <c r="L149" i="32"/>
  <c r="J152" i="32"/>
  <c r="K151" i="32"/>
  <c r="J153" i="32" l="1"/>
  <c r="K152" i="32"/>
  <c r="L152" i="32" s="1"/>
  <c r="M152" i="32" s="1"/>
  <c r="N152" i="32" s="1"/>
  <c r="P152" i="32" s="1"/>
  <c r="P148" i="32"/>
  <c r="O148" i="32"/>
  <c r="O152" i="32" l="1"/>
  <c r="J154" i="32"/>
  <c r="K153" i="32"/>
  <c r="L151" i="32"/>
  <c r="M151" i="32" l="1"/>
  <c r="N151" i="32" s="1"/>
  <c r="M149" i="32"/>
  <c r="J155" i="32"/>
  <c r="K154" i="32"/>
  <c r="N149" i="32" l="1"/>
  <c r="O149" i="32" s="1"/>
  <c r="J156" i="32"/>
  <c r="K155" i="32"/>
  <c r="L155" i="32" s="1"/>
  <c r="M155" i="32" s="1"/>
  <c r="N155" i="32" s="1"/>
  <c r="P155" i="32" s="1"/>
  <c r="L153" i="32"/>
  <c r="O151" i="32"/>
  <c r="P151" i="32"/>
  <c r="P149" i="32" l="1"/>
  <c r="O155" i="32"/>
  <c r="J157" i="32"/>
  <c r="K156" i="32"/>
  <c r="M153" i="32"/>
  <c r="N153" i="32" s="1"/>
  <c r="L154" i="32"/>
  <c r="O153" i="32" l="1"/>
  <c r="P153" i="32"/>
  <c r="J158" i="32"/>
  <c r="K157" i="32"/>
  <c r="L157" i="32" s="1"/>
  <c r="M157" i="32" s="1"/>
  <c r="N157" i="32" s="1"/>
  <c r="P157" i="32" s="1"/>
  <c r="O157" i="32" l="1"/>
  <c r="J159" i="32"/>
  <c r="K158" i="32"/>
  <c r="L156" i="32"/>
  <c r="M156" i="32" l="1"/>
  <c r="N156" i="32" s="1"/>
  <c r="M154" i="32"/>
  <c r="J160" i="32"/>
  <c r="K159" i="32"/>
  <c r="N154" i="32" l="1"/>
  <c r="O154" i="32" s="1"/>
  <c r="J161" i="32"/>
  <c r="K160" i="32"/>
  <c r="L160" i="32" s="1"/>
  <c r="M160" i="32" s="1"/>
  <c r="N160" i="32" s="1"/>
  <c r="O160" i="32" s="1"/>
  <c r="P156" i="32"/>
  <c r="O156" i="32"/>
  <c r="L158" i="32"/>
  <c r="P154" i="32" l="1"/>
  <c r="P160" i="32"/>
  <c r="J162" i="32"/>
  <c r="K161" i="32"/>
  <c r="L159" i="32"/>
  <c r="M158" i="32"/>
  <c r="N158" i="32" s="1"/>
  <c r="O158" i="32" l="1"/>
  <c r="P158" i="32"/>
  <c r="J163" i="32"/>
  <c r="K162" i="32"/>
  <c r="L162" i="32" s="1"/>
  <c r="M162" i="32" s="1"/>
  <c r="N162" i="32" s="1"/>
  <c r="O162" i="32" s="1"/>
  <c r="P162" i="32" l="1"/>
  <c r="J164" i="32"/>
  <c r="K163" i="32"/>
  <c r="L161" i="32"/>
  <c r="M161" i="32" l="1"/>
  <c r="N161" i="32" s="1"/>
  <c r="M159" i="32"/>
  <c r="J165" i="32"/>
  <c r="K164" i="32"/>
  <c r="N159" i="32" l="1"/>
  <c r="O159" i="32" s="1"/>
  <c r="J166" i="32"/>
  <c r="K165" i="32"/>
  <c r="L165" i="32" s="1"/>
  <c r="M165" i="32" s="1"/>
  <c r="N165" i="32" s="1"/>
  <c r="O165" i="32" s="1"/>
  <c r="L163" i="32"/>
  <c r="O161" i="32"/>
  <c r="P161" i="32"/>
  <c r="P159" i="32" l="1"/>
  <c r="M163" i="32"/>
  <c r="N163" i="32" s="1"/>
  <c r="J167" i="32"/>
  <c r="K166" i="32"/>
  <c r="P165" i="32"/>
  <c r="L164" i="32"/>
  <c r="J168" i="32" l="1"/>
  <c r="K167" i="32"/>
  <c r="L167" i="32" s="1"/>
  <c r="M167" i="32" s="1"/>
  <c r="N167" i="32" s="1"/>
  <c r="P167" i="32" s="1"/>
  <c r="O163" i="32"/>
  <c r="P163" i="32"/>
  <c r="L166" i="32" l="1"/>
  <c r="O167" i="32"/>
  <c r="J169" i="32"/>
  <c r="K168" i="32"/>
  <c r="J170" i="32" l="1"/>
  <c r="K169" i="32"/>
  <c r="M166" i="32"/>
  <c r="N166" i="32" s="1"/>
  <c r="M164" i="32"/>
  <c r="N164" i="32" s="1"/>
  <c r="O164" i="32" l="1"/>
  <c r="P164" i="32"/>
  <c r="O166" i="32"/>
  <c r="P166" i="32"/>
  <c r="J171" i="32"/>
  <c r="K170" i="32"/>
  <c r="L170" i="32" s="1"/>
  <c r="L168" i="32"/>
  <c r="L169" i="32" l="1"/>
  <c r="M168" i="32"/>
  <c r="N168" i="32" s="1"/>
  <c r="M170" i="32"/>
  <c r="N170" i="32" s="1"/>
  <c r="J172" i="32"/>
  <c r="K171" i="32"/>
  <c r="J173" i="32" l="1"/>
  <c r="K172" i="32"/>
  <c r="L172" i="32" s="1"/>
  <c r="M172" i="32" s="1"/>
  <c r="N172" i="32" s="1"/>
  <c r="P172" i="32" s="1"/>
  <c r="O168" i="32"/>
  <c r="P168" i="32"/>
  <c r="P170" i="32"/>
  <c r="O170" i="32"/>
  <c r="O172" i="32" l="1"/>
  <c r="L171" i="32"/>
  <c r="J174" i="32"/>
  <c r="K173" i="32"/>
  <c r="J175" i="32" l="1"/>
  <c r="K174" i="32"/>
  <c r="L173" i="32" s="1"/>
  <c r="M171" i="32"/>
  <c r="N171" i="32" s="1"/>
  <c r="M169" i="32"/>
  <c r="N169" i="32" l="1"/>
  <c r="O169" i="32"/>
  <c r="P169" i="32"/>
  <c r="P171" i="32"/>
  <c r="O171" i="32"/>
  <c r="J176" i="32"/>
  <c r="K175" i="32"/>
  <c r="L175" i="32" s="1"/>
  <c r="M175" i="32" s="1"/>
  <c r="N175" i="32" s="1"/>
  <c r="O175" i="32" s="1"/>
  <c r="K176" i="32" l="1"/>
  <c r="J177" i="32"/>
  <c r="P175" i="32"/>
  <c r="L174" i="32"/>
  <c r="M173" i="32"/>
  <c r="N173" i="32" s="1"/>
  <c r="P173" i="32" l="1"/>
  <c r="O173" i="32"/>
  <c r="K177" i="32"/>
  <c r="L177" i="32" s="1"/>
  <c r="M177" i="32" s="1"/>
  <c r="N177" i="32" s="1"/>
  <c r="O177" i="32" s="1"/>
  <c r="J178" i="32"/>
  <c r="P177" i="32" l="1"/>
  <c r="L176" i="32"/>
  <c r="K178" i="32"/>
  <c r="J179" i="32"/>
  <c r="J180" i="32" l="1"/>
  <c r="K179" i="32"/>
  <c r="M176" i="32"/>
  <c r="N176" i="32" s="1"/>
  <c r="M174" i="32"/>
  <c r="N174" i="32" l="1"/>
  <c r="O174" i="32" s="1"/>
  <c r="P174" i="32"/>
  <c r="O176" i="32"/>
  <c r="P176" i="32"/>
  <c r="J181" i="32"/>
  <c r="K180" i="32"/>
  <c r="L180" i="32" s="1"/>
  <c r="M180" i="32" s="1"/>
  <c r="N180" i="32" s="1"/>
  <c r="O180" i="32" s="1"/>
  <c r="L178" i="32"/>
  <c r="P180" i="32" l="1"/>
  <c r="J182" i="32"/>
  <c r="K181" i="32"/>
  <c r="L179" i="32"/>
  <c r="M178" i="32"/>
  <c r="N178" i="32" l="1"/>
  <c r="K182" i="32"/>
  <c r="L182" i="32" s="1"/>
  <c r="M182" i="32" s="1"/>
  <c r="N182" i="32" s="1"/>
  <c r="O182" i="32" s="1"/>
  <c r="P182" i="32" l="1"/>
  <c r="L181" i="32"/>
  <c r="P178" i="32"/>
  <c r="O178" i="32"/>
  <c r="R2356" i="25" l="1"/>
  <c r="R2276" i="25"/>
  <c r="R2275" i="25"/>
  <c r="S2288" i="25"/>
  <c r="R2313" i="25"/>
  <c r="S2314" i="25"/>
  <c r="R2334" i="25"/>
  <c r="R2413" i="25"/>
  <c r="R2262" i="25"/>
  <c r="R2274" i="25"/>
  <c r="S2302" i="25"/>
  <c r="S2388" i="25"/>
  <c r="S2322" i="25"/>
  <c r="R2308" i="25"/>
  <c r="R2415" i="25"/>
  <c r="S2358" i="25"/>
  <c r="R2261" i="25"/>
  <c r="S2384" i="25"/>
  <c r="R2392" i="25"/>
  <c r="R2364" i="25"/>
  <c r="R2294" i="25"/>
  <c r="S2362" i="25"/>
  <c r="R2269" i="25"/>
  <c r="R2318" i="25"/>
  <c r="S2412" i="25"/>
  <c r="R2347" i="25"/>
  <c r="R2338" i="25"/>
  <c r="R2309" i="25"/>
  <c r="S2394" i="25"/>
  <c r="S2336" i="25"/>
  <c r="S2360" i="25"/>
  <c r="R2263" i="25"/>
  <c r="R2393" i="25"/>
  <c r="S2387" i="25"/>
  <c r="R2354" i="25"/>
  <c r="S2316" i="25"/>
  <c r="R2380" i="25"/>
  <c r="S2376" i="25"/>
  <c r="R2344" i="25"/>
  <c r="S2259" i="25"/>
  <c r="R2412" i="25"/>
  <c r="S2312" i="25"/>
  <c r="S2301" i="25"/>
  <c r="R2341" i="25"/>
  <c r="R2381" i="25"/>
  <c r="R2351" i="25"/>
  <c r="R2293" i="25"/>
  <c r="R2416" i="25"/>
  <c r="S2255" i="25"/>
  <c r="S2330" i="25"/>
  <c r="R2388" i="25"/>
  <c r="S2305" i="25"/>
  <c r="S2369" i="25"/>
  <c r="R2284" i="25"/>
  <c r="S2406" i="25"/>
  <c r="S2405" i="25"/>
  <c r="R2317" i="25"/>
  <c r="S2307" i="25"/>
  <c r="S2340" i="25"/>
  <c r="S2351" i="25"/>
  <c r="S2385" i="25"/>
  <c r="R2386" i="25"/>
  <c r="S2277" i="25"/>
  <c r="S2345" i="25"/>
  <c r="R2289" i="25"/>
  <c r="S2321" i="25"/>
  <c r="S2367" i="25"/>
  <c r="S2331" i="25"/>
  <c r="R2311" i="25"/>
  <c r="R2281" i="25"/>
  <c r="S2267" i="25"/>
  <c r="R2287" i="25"/>
  <c r="R2414" i="25"/>
  <c r="S2280" i="25"/>
  <c r="R2406" i="25"/>
  <c r="R2273" i="25"/>
  <c r="R2325" i="25"/>
  <c r="R2349" i="25"/>
  <c r="R2320" i="25"/>
  <c r="R2398" i="25"/>
  <c r="R2333" i="25"/>
  <c r="S2339" i="25"/>
  <c r="R2290" i="25"/>
  <c r="R2298" i="25"/>
  <c r="R2390" i="25"/>
  <c r="S2279" i="25"/>
  <c r="R2382" i="25"/>
  <c r="R2371" i="25"/>
  <c r="R2378" i="25"/>
  <c r="R2405" i="25"/>
  <c r="R2310" i="25"/>
  <c r="S2373" i="25"/>
  <c r="S2411" i="25"/>
  <c r="R2285" i="25"/>
  <c r="R2357" i="25"/>
  <c r="S2343" i="25"/>
  <c r="R2305" i="25"/>
  <c r="R2401" i="25"/>
  <c r="R2369" i="25"/>
  <c r="S2253" i="25"/>
  <c r="S2348" i="25"/>
  <c r="S2391" i="25"/>
  <c r="R2319" i="25"/>
  <c r="S2375" i="25"/>
  <c r="R2323" i="25"/>
  <c r="R2272" i="25"/>
  <c r="R2342" i="25"/>
  <c r="R2335" i="25"/>
  <c r="S2397" i="25"/>
  <c r="R2328" i="25"/>
  <c r="R2350" i="25"/>
  <c r="S2327" i="25"/>
  <c r="S2265" i="25"/>
  <c r="S2374" i="25"/>
  <c r="S2326" i="25"/>
  <c r="S2352" i="25"/>
  <c r="S2300" i="25"/>
  <c r="S2396" i="25"/>
  <c r="S2372" i="25"/>
  <c r="R2271" i="25"/>
  <c r="R2283" i="25"/>
  <c r="R2359" i="25"/>
  <c r="R2345" i="25"/>
  <c r="R2257" i="25"/>
  <c r="S2304" i="25"/>
  <c r="R2321" i="25"/>
  <c r="S2370" i="25"/>
  <c r="R2299" i="25"/>
  <c r="R2329" i="25"/>
  <c r="S2395" i="25"/>
  <c r="R2266" i="25"/>
  <c r="S2346" i="25"/>
  <c r="R2306" i="25"/>
  <c r="S2264" i="25"/>
  <c r="S2282" i="25"/>
  <c r="R2417" i="25"/>
  <c r="R2286" i="25"/>
  <c r="R2379" i="25"/>
  <c r="R2410" i="25"/>
  <c r="S2363" i="25"/>
  <c r="S2401" i="25"/>
  <c r="R2396" i="25"/>
  <c r="R2264" i="25"/>
  <c r="S2324" i="25"/>
  <c r="S2337" i="25"/>
  <c r="S2285" i="25"/>
  <c r="R2331" i="25"/>
  <c r="S2295" i="25"/>
  <c r="S2262" i="25"/>
  <c r="R2377" i="25"/>
  <c r="R2404" i="25"/>
  <c r="R2301" i="25"/>
  <c r="S2268" i="25"/>
  <c r="S2291" i="25"/>
  <c r="R2332" i="25"/>
  <c r="S2409" i="25"/>
  <c r="S2355" i="25"/>
  <c r="R2374" i="25"/>
  <c r="R2315" i="25"/>
  <c r="R2391" i="25"/>
  <c r="S2378" i="25"/>
  <c r="R2355" i="25"/>
  <c r="S2299" i="25"/>
  <c r="R2296" i="25"/>
  <c r="S2276" i="25"/>
  <c r="S2408" i="25"/>
  <c r="R2361" i="25"/>
  <c r="R2336" i="25"/>
  <c r="R2255" i="25"/>
  <c r="S2263" i="25"/>
  <c r="R2343" i="25"/>
  <c r="S2292" i="25"/>
  <c r="R2280" i="25"/>
  <c r="R2260" i="25"/>
  <c r="S2289" i="25"/>
  <c r="R2368" i="25"/>
  <c r="R2348" i="25"/>
  <c r="R2389" i="25"/>
  <c r="R2258" i="25"/>
  <c r="S2382" i="25"/>
  <c r="R2407" i="25"/>
  <c r="R2395" i="25"/>
  <c r="R2278" i="25"/>
  <c r="R2270" i="25"/>
  <c r="R2366" i="25"/>
  <c r="S2281" i="25"/>
  <c r="S2349" i="25"/>
  <c r="R2358" i="25"/>
  <c r="R2411" i="25"/>
  <c r="R2256" i="25"/>
  <c r="R2282" i="25"/>
  <c r="S2254" i="25"/>
  <c r="S2266" i="25"/>
  <c r="R2365" i="25"/>
  <c r="S2392" i="25"/>
  <c r="S2386" i="25"/>
  <c r="R2267" i="25"/>
  <c r="S2278" i="25"/>
  <c r="S2313" i="25"/>
  <c r="S2393" i="25"/>
  <c r="R2385" i="25"/>
  <c r="S2335" i="25"/>
  <c r="S2287" i="25"/>
  <c r="S2356" i="25"/>
  <c r="S2275" i="25"/>
  <c r="S2402" i="25"/>
  <c r="S2290" i="25"/>
  <c r="S2366" i="25"/>
  <c r="S2297" i="25"/>
  <c r="S2407" i="25"/>
  <c r="R2394" i="25"/>
  <c r="R2277" i="25"/>
  <c r="R2330" i="25"/>
  <c r="R2302" i="25"/>
  <c r="R2265" i="25"/>
  <c r="S2315" i="25"/>
  <c r="S2350" i="25"/>
  <c r="R2307" i="25"/>
  <c r="S2365" i="25"/>
  <c r="R2387" i="25"/>
  <c r="S2383" i="25"/>
  <c r="S2344" i="25"/>
  <c r="S2414" i="25"/>
  <c r="S2308" i="25"/>
  <c r="S2333" i="25"/>
  <c r="S2309" i="25"/>
  <c r="S2294" i="25"/>
  <c r="S2284" i="25"/>
  <c r="S2325" i="25"/>
  <c r="S2319" i="25"/>
  <c r="S2306" i="25"/>
  <c r="R2346" i="25"/>
  <c r="S2269" i="25"/>
  <c r="S2400" i="25"/>
  <c r="S2341" i="25"/>
  <c r="S2328" i="25"/>
  <c r="S2403" i="25"/>
  <c r="S2417" i="25"/>
  <c r="R2352" i="25"/>
  <c r="R2370" i="25"/>
  <c r="S2347" i="25"/>
  <c r="R2340" i="25"/>
  <c r="S2413" i="25"/>
  <c r="R2253" i="25"/>
  <c r="R2408" i="25"/>
  <c r="S2256" i="25"/>
  <c r="S2298" i="25"/>
  <c r="R2353" i="25"/>
  <c r="S2354" i="25"/>
  <c r="R2288" i="25"/>
  <c r="R2367" i="25"/>
  <c r="R2384" i="25"/>
  <c r="S2293" i="25"/>
  <c r="R2363" i="25"/>
  <c r="S2332" i="25"/>
  <c r="S2410" i="25"/>
  <c r="R2279" i="25"/>
  <c r="S2368" i="25"/>
  <c r="R2397" i="25"/>
  <c r="R2254" i="25"/>
  <c r="S2320" i="25"/>
  <c r="S2342" i="25"/>
  <c r="R2337" i="25"/>
  <c r="S2260" i="25"/>
  <c r="S2415" i="25"/>
  <c r="S2390" i="25"/>
  <c r="S2317" i="25"/>
  <c r="S2323" i="25"/>
  <c r="S2379" i="25"/>
  <c r="R2300" i="25"/>
  <c r="R2372" i="25"/>
  <c r="S2334" i="25"/>
  <c r="S2272" i="25"/>
  <c r="S2371" i="25"/>
  <c r="S2296" i="25"/>
  <c r="S2311" i="25"/>
  <c r="S2329" i="25"/>
  <c r="R2316" i="25"/>
  <c r="R2259" i="25"/>
  <c r="R2402" i="25"/>
  <c r="S2286" i="25"/>
  <c r="R2373" i="25"/>
  <c r="S2364" i="25"/>
  <c r="S2361" i="25"/>
  <c r="R2409" i="25"/>
  <c r="S2389" i="25"/>
  <c r="S2283" i="25"/>
  <c r="S2271" i="25"/>
  <c r="R2322" i="25"/>
  <c r="R2297" i="25"/>
  <c r="S2399" i="25"/>
  <c r="R2399" i="25"/>
  <c r="S2270" i="25"/>
  <c r="R2375" i="25"/>
  <c r="R2303" i="25"/>
  <c r="R2268" i="25"/>
  <c r="S2398" i="25"/>
  <c r="S2274" i="25"/>
  <c r="S2353" i="25"/>
  <c r="S2338" i="25"/>
  <c r="R2400" i="25"/>
  <c r="S2377" i="25"/>
  <c r="R2376" i="25"/>
  <c r="S2318" i="25"/>
  <c r="S2257" i="25"/>
  <c r="R2291" i="25"/>
  <c r="S2381" i="25"/>
  <c r="S2404" i="25"/>
  <c r="S2261" i="25"/>
  <c r="R2324" i="25"/>
  <c r="S2303" i="25"/>
  <c r="R2383" i="25"/>
  <c r="R2326" i="25"/>
  <c r="R2292" i="25"/>
  <c r="R2339" i="25"/>
  <c r="S2258" i="25"/>
  <c r="R2360" i="25"/>
  <c r="R2362" i="25"/>
  <c r="S2310" i="25"/>
  <c r="R2312" i="25"/>
  <c r="S2273" i="25"/>
  <c r="R2295" i="25"/>
  <c r="S2380" i="25"/>
  <c r="S2359" i="25"/>
  <c r="R2327" i="25"/>
  <c r="S2416" i="25"/>
  <c r="S2357" i="25"/>
  <c r="R2304" i="25"/>
  <c r="R2403" i="25"/>
  <c r="R2314" i="25"/>
  <c r="R623" i="25"/>
  <c r="R624" i="25"/>
  <c r="R622" i="25"/>
  <c r="S624" i="25"/>
  <c r="S3" i="25"/>
  <c r="S622" i="25"/>
  <c r="S623" i="25"/>
  <c r="S595" i="25"/>
  <c r="R4" i="25"/>
  <c r="R5" i="25"/>
  <c r="S4" i="25"/>
  <c r="S5" i="25"/>
  <c r="R3" i="25"/>
  <c r="R2" i="25"/>
  <c r="S598" i="25"/>
  <c r="R626" i="25"/>
  <c r="S2" i="25"/>
  <c r="S626" i="25"/>
  <c r="R625" i="25"/>
  <c r="S625" i="25"/>
  <c r="M181" i="32"/>
  <c r="N181" i="32" s="1"/>
  <c r="M179" i="32"/>
  <c r="S2124" i="25"/>
  <c r="S201" i="25"/>
  <c r="R1882" i="25"/>
  <c r="S915" i="25"/>
  <c r="S2180" i="25"/>
  <c r="S455" i="25"/>
  <c r="S332" i="25"/>
  <c r="S1562" i="25"/>
  <c r="R297" i="25"/>
  <c r="S565" i="25"/>
  <c r="R813" i="25"/>
  <c r="S540" i="25"/>
  <c r="S1077" i="25"/>
  <c r="R1894" i="25"/>
  <c r="S1203" i="25"/>
  <c r="S1096" i="25"/>
  <c r="S1369" i="25"/>
  <c r="R1642" i="25"/>
  <c r="S1408" i="25"/>
  <c r="S1147" i="25"/>
  <c r="S403" i="25"/>
  <c r="S614" i="25"/>
  <c r="S448" i="25"/>
  <c r="S1817" i="25"/>
  <c r="S462" i="25"/>
  <c r="S469" i="25"/>
  <c r="S932" i="25"/>
  <c r="S563" i="25"/>
  <c r="S1259" i="25"/>
  <c r="S1197" i="25"/>
  <c r="S912" i="25"/>
  <c r="S1333" i="25"/>
  <c r="S1140" i="25"/>
  <c r="R1390" i="25"/>
  <c r="R1422" i="25"/>
  <c r="S1592" i="25"/>
  <c r="S226" i="25"/>
  <c r="S1876" i="25"/>
  <c r="S1572" i="25"/>
  <c r="S1934" i="25"/>
  <c r="S1135" i="25"/>
  <c r="S1967" i="25"/>
  <c r="S1334" i="25"/>
  <c r="R79" i="25"/>
  <c r="S1322" i="25"/>
  <c r="S1134" i="25"/>
  <c r="S499" i="25"/>
  <c r="S1520" i="25"/>
  <c r="S65" i="25"/>
  <c r="S1938" i="25"/>
  <c r="S482" i="25"/>
  <c r="S1471" i="25"/>
  <c r="R2157" i="25"/>
  <c r="S1341" i="25"/>
  <c r="R998" i="25"/>
  <c r="R2153" i="25"/>
  <c r="S1331" i="25"/>
  <c r="R941" i="25"/>
  <c r="S908" i="25"/>
  <c r="S533" i="25"/>
  <c r="S557" i="25"/>
  <c r="R811" i="25"/>
  <c r="S979" i="25"/>
  <c r="S1104" i="25"/>
  <c r="S400" i="25"/>
  <c r="S1082" i="25"/>
  <c r="S1124" i="25"/>
  <c r="S1879" i="25"/>
  <c r="R1838" i="25"/>
  <c r="S2136" i="25"/>
  <c r="S947" i="25"/>
  <c r="S307" i="25"/>
  <c r="S1574" i="25"/>
  <c r="S252" i="25"/>
  <c r="S1287" i="25"/>
  <c r="S1258" i="25"/>
  <c r="S1481" i="25"/>
  <c r="S119" i="25"/>
  <c r="S1769" i="25"/>
  <c r="R31" i="25"/>
  <c r="S1237" i="25"/>
  <c r="S1398" i="25"/>
  <c r="S924" i="25"/>
  <c r="S1368" i="25"/>
  <c r="S17" i="25"/>
  <c r="R1612" i="25"/>
  <c r="S654" i="25"/>
  <c r="S1328" i="25"/>
  <c r="S1810" i="25"/>
  <c r="R147" i="25"/>
  <c r="S1514" i="25"/>
  <c r="S1402" i="25"/>
  <c r="S1249" i="25"/>
  <c r="S1289" i="25"/>
  <c r="S239" i="25"/>
  <c r="R1540" i="25"/>
  <c r="S1590" i="25"/>
  <c r="S1832" i="25"/>
  <c r="R76" i="25"/>
  <c r="S1020" i="25"/>
  <c r="S1524" i="25"/>
  <c r="S1813" i="25"/>
  <c r="S1924" i="25"/>
  <c r="R158" i="25"/>
  <c r="S1581" i="25"/>
  <c r="S1256" i="25"/>
  <c r="S1083" i="25"/>
  <c r="R1431" i="25"/>
  <c r="S1586" i="25"/>
  <c r="S1638" i="25"/>
  <c r="S1205" i="25"/>
  <c r="S1800" i="25"/>
  <c r="S1133" i="25"/>
  <c r="S1491" i="25"/>
  <c r="S1298" i="25"/>
  <c r="S609" i="25"/>
  <c r="S878" i="25"/>
  <c r="R1646" i="25"/>
  <c r="S1340" i="25"/>
  <c r="S1308" i="25"/>
  <c r="R1418" i="25"/>
  <c r="S428" i="25"/>
  <c r="S302" i="25"/>
  <c r="S1202" i="25"/>
  <c r="R922" i="25"/>
  <c r="R1868" i="25"/>
  <c r="S927" i="25"/>
  <c r="S520" i="25"/>
  <c r="S1526" i="25"/>
  <c r="S492" i="25"/>
  <c r="S1085" i="25"/>
  <c r="S1515" i="25"/>
  <c r="S463" i="25"/>
  <c r="S960" i="25"/>
  <c r="S519" i="25"/>
  <c r="S1279" i="25"/>
  <c r="S2130" i="25"/>
  <c r="S874" i="25"/>
  <c r="R266" i="25"/>
  <c r="S1255" i="25"/>
  <c r="S1383" i="25"/>
  <c r="S1143" i="25"/>
  <c r="S943" i="25"/>
  <c r="S509" i="25"/>
  <c r="R1434" i="25"/>
  <c r="R2166" i="25"/>
  <c r="R1782" i="25"/>
  <c r="R550" i="25"/>
  <c r="S1921" i="25"/>
  <c r="R808" i="25"/>
  <c r="S1911" i="25"/>
  <c r="S975" i="25"/>
  <c r="S1299" i="25"/>
  <c r="R25" i="25"/>
  <c r="S1551" i="25"/>
  <c r="S1156" i="25"/>
  <c r="R2158" i="25"/>
  <c r="R596" i="25"/>
  <c r="R80" i="25"/>
  <c r="S2179" i="25"/>
  <c r="S949" i="25"/>
  <c r="S331" i="25"/>
  <c r="S1364" i="25"/>
  <c r="S556" i="25"/>
  <c r="S1811" i="25"/>
  <c r="R438" i="25"/>
  <c r="R84" i="25"/>
  <c r="S294" i="25"/>
  <c r="S1005" i="25"/>
  <c r="S1792" i="25"/>
  <c r="S1826" i="25"/>
  <c r="S905" i="25"/>
  <c r="S459" i="25"/>
  <c r="S1452" i="25"/>
  <c r="S123" i="25"/>
  <c r="S1332" i="25"/>
  <c r="S1786" i="25"/>
  <c r="S1019" i="25"/>
  <c r="S872" i="25"/>
  <c r="S893" i="25"/>
  <c r="S1968" i="25"/>
  <c r="S1290" i="25"/>
  <c r="S1327" i="25"/>
  <c r="S1831" i="25"/>
  <c r="R24" i="25"/>
  <c r="S983" i="25"/>
  <c r="S1142" i="25"/>
  <c r="R1106" i="25"/>
  <c r="R1050" i="25"/>
  <c r="S655" i="25"/>
  <c r="R583" i="25"/>
  <c r="S187" i="25"/>
  <c r="S1270" i="25"/>
  <c r="S340" i="25"/>
  <c r="R1892" i="25"/>
  <c r="S1521" i="25"/>
  <c r="S1074" i="25"/>
  <c r="S1216" i="25"/>
  <c r="S1241" i="25"/>
  <c r="R584" i="25"/>
  <c r="S846" i="25"/>
  <c r="S822" i="25"/>
  <c r="S981" i="25"/>
  <c r="S1595" i="25"/>
  <c r="S576" i="25"/>
  <c r="R27" i="25"/>
  <c r="S336" i="25"/>
  <c r="R1533" i="25"/>
  <c r="S500" i="25"/>
  <c r="S424" i="25"/>
  <c r="S892" i="25"/>
  <c r="S356" i="25"/>
  <c r="S1522" i="25"/>
  <c r="S1088" i="25"/>
  <c r="S1880" i="25"/>
  <c r="S1042" i="25"/>
  <c r="S458" i="25"/>
  <c r="S1281" i="25"/>
  <c r="S1585" i="25"/>
  <c r="S1608" i="25"/>
  <c r="S1405" i="25"/>
  <c r="S1071" i="25"/>
  <c r="R146" i="25"/>
  <c r="S1849" i="25"/>
  <c r="S1907" i="25"/>
  <c r="S1804" i="25"/>
  <c r="S1141" i="25"/>
  <c r="S495" i="25"/>
  <c r="S1376" i="25"/>
  <c r="R591" i="25"/>
  <c r="S564" i="25"/>
  <c r="R1109" i="25"/>
  <c r="S1583" i="25"/>
  <c r="S430" i="25"/>
  <c r="S521" i="25"/>
  <c r="S1617" i="25"/>
  <c r="S1472" i="25"/>
  <c r="S818" i="25"/>
  <c r="S67" i="25"/>
  <c r="S539" i="25"/>
  <c r="R267" i="25"/>
  <c r="S365" i="25"/>
  <c r="R1554" i="25"/>
  <c r="S630" i="25"/>
  <c r="S1959" i="25"/>
  <c r="S634" i="25"/>
  <c r="S1604" i="25"/>
  <c r="S412" i="25"/>
  <c r="S900" i="25"/>
  <c r="S1841" i="25"/>
  <c r="R1500" i="25"/>
  <c r="S1467" i="25"/>
  <c r="S1550" i="25"/>
  <c r="R883" i="25"/>
  <c r="R1161" i="25"/>
  <c r="S317" i="25"/>
  <c r="R1429" i="25"/>
  <c r="S1802" i="25"/>
  <c r="S969" i="25"/>
  <c r="S1493" i="25"/>
  <c r="S367" i="25"/>
  <c r="S1785" i="25"/>
  <c r="R914" i="25"/>
  <c r="S445" i="25"/>
  <c r="S1654" i="25"/>
  <c r="S464" i="25"/>
  <c r="S1568" i="25"/>
  <c r="S1830" i="25"/>
  <c r="S1518" i="25"/>
  <c r="S180" i="25"/>
  <c r="S532" i="25"/>
  <c r="S1039" i="25"/>
  <c r="S1963" i="25"/>
  <c r="S391" i="25"/>
  <c r="S1820" i="25"/>
  <c r="S1235" i="25"/>
  <c r="S1234" i="25"/>
  <c r="S373" i="25"/>
  <c r="S330" i="25"/>
  <c r="S1929" i="25"/>
  <c r="S1591" i="25"/>
  <c r="S1486" i="25"/>
  <c r="S1062" i="25"/>
  <c r="R1531" i="25"/>
  <c r="S277" i="25"/>
  <c r="S1961" i="25"/>
  <c r="S1546" i="25"/>
  <c r="S188" i="25"/>
  <c r="R1614" i="25"/>
  <c r="S610" i="25"/>
  <c r="S1336" i="25"/>
  <c r="S404" i="25"/>
  <c r="S911" i="25"/>
  <c r="S310" i="25"/>
  <c r="S2137" i="25"/>
  <c r="S1112" i="25"/>
  <c r="R42" i="25"/>
  <c r="R1277" i="25"/>
  <c r="S656" i="25"/>
  <c r="S1065" i="25"/>
  <c r="S1268" i="25"/>
  <c r="R916" i="25"/>
  <c r="S303" i="25"/>
  <c r="S468" i="25"/>
  <c r="S502" i="25"/>
  <c r="S650" i="25"/>
  <c r="R301" i="25"/>
  <c r="R1946" i="25"/>
  <c r="S1058" i="25"/>
  <c r="S243" i="25"/>
  <c r="S1588" i="25"/>
  <c r="R1031" i="25"/>
  <c r="S1852" i="25"/>
  <c r="S1314" i="25"/>
  <c r="S1898" i="25"/>
  <c r="S405" i="25"/>
  <c r="R268" i="25"/>
  <c r="S1240" i="25"/>
  <c r="S1323" i="25"/>
  <c r="S1965" i="25"/>
  <c r="S1409" i="25"/>
  <c r="R140" i="25"/>
  <c r="S1517" i="25"/>
  <c r="R1647" i="25"/>
  <c r="S200" i="25"/>
  <c r="S1845" i="25"/>
  <c r="S974" i="25"/>
  <c r="S1391" i="25"/>
  <c r="S647" i="25"/>
  <c r="S1069" i="25"/>
  <c r="S203" i="25"/>
  <c r="S1906" i="25"/>
  <c r="S371" i="25"/>
  <c r="R919" i="25"/>
  <c r="R2171" i="25"/>
  <c r="S1326" i="25"/>
  <c r="S272" i="25"/>
  <c r="R814" i="25"/>
  <c r="S1010" i="25"/>
  <c r="S192" i="25"/>
  <c r="S1631" i="25"/>
  <c r="S559" i="25"/>
  <c r="S429" i="25"/>
  <c r="S1269" i="25"/>
  <c r="S271" i="25"/>
  <c r="S91" i="25"/>
  <c r="S11" i="25"/>
  <c r="S946" i="25"/>
  <c r="S260" i="25"/>
  <c r="S910" i="25"/>
  <c r="S195" i="25"/>
  <c r="S12" i="25"/>
  <c r="S957" i="25"/>
  <c r="S120" i="25"/>
  <c r="S1043" i="25"/>
  <c r="S1254" i="25"/>
  <c r="S1770" i="25"/>
  <c r="R1530" i="25"/>
  <c r="S398" i="25"/>
  <c r="R2156" i="25"/>
  <c r="S621" i="25"/>
  <c r="S1870" i="25"/>
  <c r="S1791" i="25"/>
  <c r="S1771" i="25"/>
  <c r="R207" i="25"/>
  <c r="S2132" i="25"/>
  <c r="S1007" i="25"/>
  <c r="S279" i="25"/>
  <c r="S1021" i="25"/>
  <c r="R1052" i="25"/>
  <c r="S1265" i="25"/>
  <c r="S199" i="25"/>
  <c r="S1316" i="25"/>
  <c r="S2188" i="25"/>
  <c r="S1636" i="25"/>
  <c r="R145" i="25"/>
  <c r="S954" i="25"/>
  <c r="S456" i="25"/>
  <c r="S1067" i="25"/>
  <c r="R152" i="25"/>
  <c r="S128" i="25"/>
  <c r="S1078" i="25"/>
  <c r="S1462" i="25"/>
  <c r="S1300" i="25"/>
  <c r="S327" i="25"/>
  <c r="S250" i="25"/>
  <c r="S1148" i="25"/>
  <c r="S1807" i="25"/>
  <c r="R1541" i="25"/>
  <c r="R1425" i="25"/>
  <c r="S2187" i="25"/>
  <c r="S1359" i="25"/>
  <c r="S1899" i="25"/>
  <c r="S1928" i="25"/>
  <c r="S309" i="25"/>
  <c r="S860" i="25"/>
  <c r="S1311" i="25"/>
  <c r="S1505" i="25"/>
  <c r="R381" i="25"/>
  <c r="R1555" i="25"/>
  <c r="R885" i="25"/>
  <c r="S848" i="25"/>
  <c r="R1645" i="25"/>
  <c r="S1619" i="25"/>
  <c r="S1902" i="25"/>
  <c r="S1081" i="25"/>
  <c r="R380" i="25"/>
  <c r="S929" i="25"/>
  <c r="R810" i="25"/>
  <c r="R826" i="25"/>
  <c r="S950" i="25"/>
  <c r="S1149" i="25"/>
  <c r="S1330" i="25"/>
  <c r="S1318" i="25"/>
  <c r="S1564" i="25"/>
  <c r="S1951" i="25"/>
  <c r="S232" i="25"/>
  <c r="R827" i="25"/>
  <c r="S256" i="25"/>
  <c r="R882" i="25"/>
  <c r="S1064" i="25"/>
  <c r="S275" i="25"/>
  <c r="S552" i="25"/>
  <c r="S1403" i="25"/>
  <c r="S2140" i="25"/>
  <c r="S1908" i="25"/>
  <c r="R1948" i="25"/>
  <c r="S1844" i="25"/>
  <c r="S1496" i="25"/>
  <c r="S1095" i="25"/>
  <c r="R1652" i="25"/>
  <c r="R1834" i="25"/>
  <c r="R1535" i="25"/>
  <c r="S1912" i="25"/>
  <c r="S1416" i="25"/>
  <c r="S1523" i="25"/>
  <c r="R1424" i="25"/>
  <c r="S1525" i="25"/>
  <c r="S2143" i="25"/>
  <c r="S1853" i="25"/>
  <c r="S1204" i="25"/>
  <c r="R597" i="25"/>
  <c r="S956" i="25"/>
  <c r="S1579" i="25"/>
  <c r="R2174" i="25"/>
  <c r="S233" i="25"/>
  <c r="S484" i="25"/>
  <c r="S1396" i="25"/>
  <c r="S1920" i="25"/>
  <c r="S1070" i="25"/>
  <c r="S1451" i="25"/>
  <c r="S1801" i="25"/>
  <c r="R1609" i="25"/>
  <c r="R300" i="25"/>
  <c r="S316" i="25"/>
  <c r="S1038" i="25"/>
  <c r="R2163" i="25"/>
  <c r="S1887" i="25"/>
  <c r="R1105" i="25"/>
  <c r="R1386" i="25"/>
  <c r="S840" i="25"/>
  <c r="S196" i="25"/>
  <c r="S651" i="25"/>
  <c r="S1453" i="25"/>
  <c r="S1122" i="25"/>
  <c r="S399" i="25"/>
  <c r="R940" i="25"/>
  <c r="R1532" i="25"/>
  <c r="S1352" i="25"/>
  <c r="S2127" i="25"/>
  <c r="S1011" i="25"/>
  <c r="S1476" i="25"/>
  <c r="S1233" i="25"/>
  <c r="S964" i="25"/>
  <c r="S1394" i="25"/>
  <c r="S1272" i="25"/>
  <c r="S296" i="25"/>
  <c r="R993" i="25"/>
  <c r="S936" i="25"/>
  <c r="R32" i="25"/>
  <c r="S1000" i="25"/>
  <c r="S457" i="25"/>
  <c r="S1193" i="25"/>
  <c r="S127" i="25"/>
  <c r="R44" i="25"/>
  <c r="S1267" i="25"/>
  <c r="R996" i="25"/>
  <c r="S1207" i="25"/>
  <c r="R2146" i="25"/>
  <c r="S1392" i="25"/>
  <c r="S1244" i="25"/>
  <c r="S112" i="25"/>
  <c r="S1131" i="25"/>
  <c r="S1877" i="25"/>
  <c r="S1399" i="25"/>
  <c r="S879" i="25"/>
  <c r="S841" i="25"/>
  <c r="S524" i="25"/>
  <c r="S1319" i="25"/>
  <c r="S1395" i="25"/>
  <c r="S1018" i="25"/>
  <c r="R1387" i="25"/>
  <c r="S335" i="25"/>
  <c r="R1557" i="25"/>
  <c r="R92" i="25"/>
  <c r="S431" i="25"/>
  <c r="S191" i="25"/>
  <c r="R1837" i="25"/>
  <c r="S644" i="25"/>
  <c r="S1905" i="25"/>
  <c r="S866" i="25"/>
  <c r="R1446" i="25"/>
  <c r="S1587" i="25"/>
  <c r="S1874" i="25"/>
  <c r="S967" i="25"/>
  <c r="S68" i="25"/>
  <c r="S1002" i="25"/>
  <c r="S1939" i="25"/>
  <c r="S1057" i="25"/>
  <c r="S1479" i="25"/>
  <c r="S903" i="25"/>
  <c r="S117" i="25"/>
  <c r="S1294" i="25"/>
  <c r="S1380" i="25"/>
  <c r="S1012" i="25"/>
  <c r="S411" i="25"/>
  <c r="S522" i="25"/>
  <c r="S850" i="25"/>
  <c r="R1417" i="25"/>
  <c r="R548" i="25"/>
  <c r="S1839" i="25"/>
  <c r="S1552" i="25"/>
  <c r="S1601" i="25"/>
  <c r="S1260" i="25"/>
  <c r="S1458" i="25"/>
  <c r="R23" i="25"/>
  <c r="S526" i="25"/>
  <c r="R156" i="25"/>
  <c r="S1102" i="25"/>
  <c r="S1280" i="25"/>
  <c r="R2162" i="25"/>
  <c r="R1835" i="25"/>
  <c r="R603" i="25"/>
  <c r="S1812" i="25"/>
  <c r="S875" i="25"/>
  <c r="R595" i="25"/>
  <c r="S2135" i="25"/>
  <c r="R829" i="25"/>
  <c r="S1848" i="25"/>
  <c r="S2184" i="25"/>
  <c r="S1247" i="25"/>
  <c r="S1313" i="25"/>
  <c r="S481" i="25"/>
  <c r="R2155" i="25"/>
  <c r="S1194" i="25"/>
  <c r="S1469" i="25"/>
  <c r="S366" i="25"/>
  <c r="S1393" i="25"/>
  <c r="S417" i="25"/>
  <c r="S19" i="25"/>
  <c r="S264" i="25"/>
  <c r="R1780" i="25"/>
  <c r="S648" i="25"/>
  <c r="R1529" i="25"/>
  <c r="S1634" i="25"/>
  <c r="S486" i="25"/>
  <c r="S1772" i="25"/>
  <c r="S1126" i="25"/>
  <c r="S1490" i="25"/>
  <c r="R588" i="25"/>
  <c r="S640" i="25"/>
  <c r="S394" i="25"/>
  <c r="R435" i="25"/>
  <c r="S1404" i="25"/>
  <c r="S341" i="25"/>
  <c r="R1428" i="25"/>
  <c r="R2152" i="25"/>
  <c r="S86" i="25"/>
  <c r="S1917" i="25"/>
  <c r="R324" i="25"/>
  <c r="S1964" i="25"/>
  <c r="S1397" i="25"/>
  <c r="S853" i="25"/>
  <c r="S1306" i="25"/>
  <c r="S1480" i="25"/>
  <c r="R546" i="25"/>
  <c r="S1618" i="25"/>
  <c r="S1828" i="25"/>
  <c r="S855" i="25"/>
  <c r="S1250" i="25"/>
  <c r="S847" i="25"/>
  <c r="S1195" i="25"/>
  <c r="S476" i="25"/>
  <c r="S1449" i="25"/>
  <c r="S1597" i="25"/>
  <c r="S1040" i="25"/>
  <c r="R141" i="25"/>
  <c r="S2133" i="25"/>
  <c r="S1864" i="25"/>
  <c r="S1130" i="25"/>
  <c r="S1856" i="25"/>
  <c r="S1351" i="25"/>
  <c r="S1492" i="25"/>
  <c r="S1047" i="25"/>
  <c r="S1910" i="25"/>
  <c r="R270" i="25"/>
  <c r="S1013" i="25"/>
  <c r="S930" i="25"/>
  <c r="S1596" i="25"/>
  <c r="S1489" i="25"/>
  <c r="S819" i="25"/>
  <c r="S1774" i="25"/>
  <c r="S1358" i="25"/>
  <c r="R74" i="25"/>
  <c r="S1301" i="25"/>
  <c r="S1594" i="25"/>
  <c r="S1909" i="25"/>
  <c r="S1783" i="25"/>
  <c r="S1097" i="25"/>
  <c r="S184" i="25"/>
  <c r="S1846" i="25"/>
  <c r="S2131" i="25"/>
  <c r="R994" i="25"/>
  <c r="S1261" i="25"/>
  <c r="S1113" i="25"/>
  <c r="S452" i="25"/>
  <c r="S1198" i="25"/>
  <c r="S572" i="25"/>
  <c r="S1045" i="25"/>
  <c r="S972" i="25"/>
  <c r="S1353" i="25"/>
  <c r="S2212" i="25"/>
  <c r="R36" i="25"/>
  <c r="R1641" i="25"/>
  <c r="R2148" i="25"/>
  <c r="S290" i="25"/>
  <c r="S870" i="25"/>
  <c r="R812" i="25"/>
  <c r="R1643" i="25"/>
  <c r="S1913" i="25"/>
  <c r="S328" i="25"/>
  <c r="R1436" i="25"/>
  <c r="R1028" i="25"/>
  <c r="S1024" i="25"/>
  <c r="S1624" i="25"/>
  <c r="S512" i="25"/>
  <c r="S1919" i="25"/>
  <c r="R1275" i="25"/>
  <c r="R1107" i="25"/>
  <c r="S1881" i="25"/>
  <c r="S652" i="25"/>
  <c r="S2176" i="25"/>
  <c r="R590" i="25"/>
  <c r="S1044" i="25"/>
  <c r="S955" i="25"/>
  <c r="S407" i="25"/>
  <c r="S1915" i="25"/>
  <c r="R1138" i="25"/>
  <c r="R1427" i="25"/>
  <c r="S393" i="25"/>
  <c r="R1781" i="25"/>
  <c r="S1510" i="25"/>
  <c r="S1223" i="25"/>
  <c r="S1455" i="25"/>
  <c r="S1895" i="25"/>
  <c r="S488" i="25"/>
  <c r="R2170" i="25"/>
  <c r="S906" i="25"/>
  <c r="S1212" i="25"/>
  <c r="S1324" i="25"/>
  <c r="S1003" i="25"/>
  <c r="S1937" i="25"/>
  <c r="S493" i="25"/>
  <c r="S821" i="25"/>
  <c r="S276" i="25"/>
  <c r="S566" i="25"/>
  <c r="S531" i="25"/>
  <c r="S1843" i="25"/>
  <c r="S1941" i="25"/>
  <c r="S1464" i="25"/>
  <c r="R1276" i="25"/>
  <c r="S343" i="25"/>
  <c r="S891" i="25"/>
  <c r="R917" i="25"/>
  <c r="S620" i="25"/>
  <c r="R77" i="25"/>
  <c r="S263" i="25"/>
  <c r="S1365" i="25"/>
  <c r="S1450" i="25"/>
  <c r="S1589" i="25"/>
  <c r="R1442" i="25"/>
  <c r="S1210" i="25"/>
  <c r="R1544" i="25"/>
  <c r="S523" i="25"/>
  <c r="S1262" i="25"/>
  <c r="R545" i="25"/>
  <c r="R99" i="25"/>
  <c r="S1639" i="25"/>
  <c r="S1842" i="25"/>
  <c r="S353" i="25"/>
  <c r="S851" i="25"/>
  <c r="S1616" i="25"/>
  <c r="R2159" i="25"/>
  <c r="S1463" i="25"/>
  <c r="R1650" i="25"/>
  <c r="S1146" i="25"/>
  <c r="R1653" i="25"/>
  <c r="R587" i="25"/>
  <c r="S1362" i="25"/>
  <c r="R1779" i="25"/>
  <c r="S1459" i="25"/>
  <c r="S1120" i="25"/>
  <c r="S629" i="25"/>
  <c r="S1401" i="25"/>
  <c r="S283" i="25"/>
  <c r="S334" i="25"/>
  <c r="S238" i="25"/>
  <c r="R212" i="25"/>
  <c r="S360" i="25"/>
  <c r="S1337" i="25"/>
  <c r="S896" i="25"/>
  <c r="S1932" i="25"/>
  <c r="S1569" i="25"/>
  <c r="S1206" i="25"/>
  <c r="S1884" i="25"/>
  <c r="R486" i="25"/>
  <c r="S868" i="25"/>
  <c r="S948" i="25"/>
  <c r="S1004" i="25"/>
  <c r="S904" i="25"/>
  <c r="S1454" i="25"/>
  <c r="R2164" i="25"/>
  <c r="S1232" i="25"/>
  <c r="S1466" i="25"/>
  <c r="S358" i="25"/>
  <c r="S167" i="25"/>
  <c r="S988" i="25"/>
  <c r="S1325" i="25"/>
  <c r="R586" i="25"/>
  <c r="S1372" i="25"/>
  <c r="S1840" i="25"/>
  <c r="S1152" i="25"/>
  <c r="S968" i="25"/>
  <c r="S1930" i="25"/>
  <c r="S1347" i="25"/>
  <c r="R135" i="25"/>
  <c r="S1461" i="25"/>
  <c r="S1901" i="25"/>
  <c r="S1378" i="25"/>
  <c r="S1014" i="25"/>
  <c r="R1945" i="25"/>
  <c r="S1075" i="25"/>
  <c r="R205" i="25"/>
  <c r="S384" i="25"/>
  <c r="S978" i="25"/>
  <c r="S1348" i="25"/>
  <c r="S890" i="25"/>
  <c r="S1200" i="25"/>
  <c r="S122" i="25"/>
  <c r="S501" i="25"/>
  <c r="S1103" i="25"/>
  <c r="S1460" i="25"/>
  <c r="R39" i="25"/>
  <c r="R1139" i="25"/>
  <c r="S392" i="25"/>
  <c r="R886" i="25"/>
  <c r="S976" i="25"/>
  <c r="S1823" i="25"/>
  <c r="R1420" i="25"/>
  <c r="R942" i="25"/>
  <c r="S1297" i="25"/>
  <c r="S1621" i="25"/>
  <c r="R2173" i="25"/>
  <c r="S1620" i="25"/>
  <c r="S1111" i="25"/>
  <c r="S1377" i="25"/>
  <c r="S1559" i="25"/>
  <c r="S2186" i="25"/>
  <c r="R938" i="25"/>
  <c r="S422" i="25"/>
  <c r="S1875" i="25"/>
  <c r="S1958" i="25"/>
  <c r="S18" i="25"/>
  <c r="S511" i="25"/>
  <c r="S1034" i="25"/>
  <c r="S877" i="25"/>
  <c r="S925" i="25"/>
  <c r="S1506" i="25"/>
  <c r="R599" i="25"/>
  <c r="S471" i="25"/>
  <c r="S1412" i="25"/>
  <c r="S1851" i="25"/>
  <c r="S339" i="25"/>
  <c r="R1389" i="25"/>
  <c r="S100" i="25"/>
  <c r="S467" i="25"/>
  <c r="S1954" i="25"/>
  <c r="R915" i="25"/>
  <c r="R1108" i="25"/>
  <c r="S1100" i="25"/>
  <c r="S1503" i="25"/>
  <c r="S320" i="25"/>
  <c r="S558" i="25"/>
  <c r="R657" i="25"/>
  <c r="S70" i="25"/>
  <c r="R1651" i="25"/>
  <c r="R1426" i="25"/>
  <c r="S1032" i="25"/>
  <c r="S20" i="25"/>
  <c r="S1339" i="25"/>
  <c r="R1890" i="25"/>
  <c r="S1033" i="25"/>
  <c r="R2165" i="25"/>
  <c r="S418" i="25"/>
  <c r="S1266" i="25"/>
  <c r="R592" i="25"/>
  <c r="S1153" i="25"/>
  <c r="S1060" i="25"/>
  <c r="S1850" i="25"/>
  <c r="S1076" i="25"/>
  <c r="S1914" i="25"/>
  <c r="R1543" i="25"/>
  <c r="R1545" i="25"/>
  <c r="S1068" i="25"/>
  <c r="S1338" i="25"/>
  <c r="S627" i="25"/>
  <c r="R1388" i="25"/>
  <c r="R1220" i="25"/>
  <c r="S354" i="25"/>
  <c r="S1288" i="25"/>
  <c r="S1006" i="25"/>
  <c r="R1536" i="25"/>
  <c r="S1036" i="25"/>
  <c r="S347" i="25"/>
  <c r="R2169" i="25"/>
  <c r="S420" i="25"/>
  <c r="S1962" i="25"/>
  <c r="S1593" i="25"/>
  <c r="S573" i="25"/>
  <c r="R1274" i="25"/>
  <c r="S2251" i="25"/>
  <c r="R585" i="25"/>
  <c r="S1966" i="25"/>
  <c r="R40" i="25"/>
  <c r="S1626" i="25"/>
  <c r="S53" i="25"/>
  <c r="S2250" i="25"/>
  <c r="S374" i="25"/>
  <c r="S1239" i="25"/>
  <c r="S1561" i="25"/>
  <c r="S14" i="25"/>
  <c r="S1582" i="25"/>
  <c r="S649" i="25"/>
  <c r="S1415" i="25"/>
  <c r="S1570" i="25"/>
  <c r="S1160" i="25"/>
  <c r="S934" i="25"/>
  <c r="S528" i="25"/>
  <c r="R939" i="25"/>
  <c r="S1211" i="25"/>
  <c r="S1382" i="25"/>
  <c r="S244" i="25"/>
  <c r="S535" i="25"/>
  <c r="S395" i="25"/>
  <c r="S516" i="25"/>
  <c r="S865" i="25"/>
  <c r="S1230" i="25"/>
  <c r="R208" i="25"/>
  <c r="S352" i="25"/>
  <c r="S494" i="25"/>
  <c r="S364" i="25"/>
  <c r="S194" i="25"/>
  <c r="R437" i="25"/>
  <c r="S1363" i="25"/>
  <c r="S1228" i="25"/>
  <c r="S236" i="25"/>
  <c r="S1578" i="25"/>
  <c r="S636" i="25"/>
  <c r="S616" i="25"/>
  <c r="S475" i="25"/>
  <c r="S527" i="25"/>
  <c r="S396" i="25"/>
  <c r="S1066" i="25"/>
  <c r="S1213" i="25"/>
  <c r="S1284" i="25"/>
  <c r="S637" i="25"/>
  <c r="S90" i="25"/>
  <c r="S1304" i="25"/>
  <c r="S1093" i="25"/>
  <c r="S63" i="25"/>
  <c r="R33" i="25"/>
  <c r="S1309" i="25"/>
  <c r="R325" i="25"/>
  <c r="S409" i="25"/>
  <c r="R213" i="25"/>
  <c r="S951" i="25"/>
  <c r="R1444" i="25"/>
  <c r="S280" i="25"/>
  <c r="S1263" i="25"/>
  <c r="R1613" i="25"/>
  <c r="R30" i="25"/>
  <c r="R377" i="25"/>
  <c r="S286" i="25"/>
  <c r="R133" i="25"/>
  <c r="S1605" i="25"/>
  <c r="S901" i="25"/>
  <c r="S1227" i="25"/>
  <c r="R1886" i="25"/>
  <c r="S551" i="25"/>
  <c r="S1488" i="25"/>
  <c r="S382" i="25"/>
  <c r="S1528" i="25"/>
  <c r="S351" i="25"/>
  <c r="R578" i="25"/>
  <c r="R1950" i="25"/>
  <c r="S1482" i="25"/>
  <c r="R143" i="25"/>
  <c r="S1303" i="25"/>
  <c r="R1433" i="25"/>
  <c r="S1628" i="25"/>
  <c r="S1858" i="25"/>
  <c r="S477" i="25"/>
  <c r="S383" i="25"/>
  <c r="S1350" i="25"/>
  <c r="S517" i="25"/>
  <c r="S1943" i="25"/>
  <c r="R38" i="25"/>
  <c r="S292" i="25"/>
  <c r="R918" i="25"/>
  <c r="S376" i="25"/>
  <c r="S1474" i="25"/>
  <c r="S8" i="25"/>
  <c r="S2181" i="25"/>
  <c r="S69" i="25"/>
  <c r="R579" i="25"/>
  <c r="S921" i="25"/>
  <c r="S421" i="25"/>
  <c r="R298" i="25"/>
  <c r="S1155" i="25"/>
  <c r="S1282" i="25"/>
  <c r="S193" i="25"/>
  <c r="R1649" i="25"/>
  <c r="S1215" i="25"/>
  <c r="S1633" i="25"/>
  <c r="S643" i="25"/>
  <c r="S1271" i="25"/>
  <c r="S319" i="25"/>
  <c r="R1865" i="25"/>
  <c r="S953" i="25"/>
  <c r="S121" i="25"/>
  <c r="S1896" i="25"/>
  <c r="S1360" i="25"/>
  <c r="S1063" i="25"/>
  <c r="R1887" i="25"/>
  <c r="S1312" i="25"/>
  <c r="R432" i="25"/>
  <c r="R93" i="25"/>
  <c r="S179" i="25"/>
  <c r="S426" i="25"/>
  <c r="S1861" i="25"/>
  <c r="S362" i="25"/>
  <c r="S333" i="25"/>
  <c r="S118" i="25"/>
  <c r="S221" i="25"/>
  <c r="R102" i="25"/>
  <c r="S1343" i="25"/>
  <c r="S1091" i="25"/>
  <c r="S889" i="25"/>
  <c r="R598" i="25"/>
  <c r="S2175" i="25"/>
  <c r="R1217" i="25"/>
  <c r="S245" i="25"/>
  <c r="S281" i="25"/>
  <c r="S473" i="25"/>
  <c r="S186" i="25"/>
  <c r="R96" i="25"/>
  <c r="R218" i="25"/>
  <c r="R537" i="25"/>
  <c r="S1942" i="25"/>
  <c r="S176" i="25"/>
  <c r="R153" i="25"/>
  <c r="S506" i="25"/>
  <c r="S246" i="25"/>
  <c r="S1349" i="25"/>
  <c r="S1547" i="25"/>
  <c r="R1027" i="25"/>
  <c r="S619" i="25"/>
  <c r="R1558" i="25"/>
  <c r="S408" i="25"/>
  <c r="S1092" i="25"/>
  <c r="S165" i="25"/>
  <c r="R547" i="25"/>
  <c r="S259" i="25"/>
  <c r="S472" i="25"/>
  <c r="S898" i="25"/>
  <c r="S1285" i="25"/>
  <c r="S1357" i="25"/>
  <c r="R434" i="25"/>
  <c r="S1878" i="25"/>
  <c r="S217" i="25"/>
  <c r="S87" i="25"/>
  <c r="R604" i="25"/>
  <c r="S1863" i="25"/>
  <c r="S944" i="25"/>
  <c r="R139" i="25"/>
  <c r="S390" i="25"/>
  <c r="S419" i="25"/>
  <c r="S958" i="25"/>
  <c r="S1516" i="25"/>
  <c r="S496" i="25"/>
  <c r="S318" i="25"/>
  <c r="R589" i="25"/>
  <c r="S1115" i="25"/>
  <c r="R206" i="25"/>
  <c r="S1220" i="25"/>
  <c r="S991" i="25"/>
  <c r="S1632" i="25"/>
  <c r="R379" i="25"/>
  <c r="S1128" i="25"/>
  <c r="S291" i="25"/>
  <c r="S542" i="25"/>
  <c r="R131" i="25"/>
  <c r="S1090" i="25"/>
  <c r="S401" i="25"/>
  <c r="S202" i="25"/>
  <c r="S98" i="25"/>
  <c r="S541" i="25"/>
  <c r="S1320" i="25"/>
  <c r="S1855" i="25"/>
  <c r="R1098" i="25"/>
  <c r="R78" i="25"/>
  <c r="R43" i="25"/>
  <c r="S1355" i="25"/>
  <c r="S1923" i="25"/>
  <c r="S178" i="25"/>
  <c r="R157" i="25"/>
  <c r="S1381" i="25"/>
  <c r="S1859" i="25"/>
  <c r="S1414" i="25"/>
  <c r="S1035" i="25"/>
  <c r="S234" i="25"/>
  <c r="R580" i="25"/>
  <c r="S369" i="25"/>
  <c r="S1087" i="25"/>
  <c r="S1242" i="25"/>
  <c r="S534" i="25"/>
  <c r="S1400" i="25"/>
  <c r="R884" i="25"/>
  <c r="S255" i="25"/>
  <c r="S1361" i="25"/>
  <c r="S1221" i="25"/>
  <c r="S1257" i="25"/>
  <c r="S1229" i="25"/>
  <c r="S2190" i="25"/>
  <c r="S1429" i="25"/>
  <c r="S962" i="25"/>
  <c r="S2182" i="25"/>
  <c r="R1441" i="25"/>
  <c r="S553" i="25"/>
  <c r="S977" i="25"/>
  <c r="R1889" i="25"/>
  <c r="S1933" i="25"/>
  <c r="S1373" i="25"/>
  <c r="R605" i="25"/>
  <c r="S1413" i="25"/>
  <c r="S1136" i="25"/>
  <c r="S1411" i="25"/>
  <c r="S1565" i="25"/>
  <c r="S1873" i="25"/>
  <c r="S537" i="25"/>
  <c r="R1648" i="25"/>
  <c r="S248" i="25"/>
  <c r="S1243" i="25"/>
  <c r="S1519" i="25"/>
  <c r="R82" i="25"/>
  <c r="S466" i="25"/>
  <c r="R83" i="25"/>
  <c r="R41" i="25"/>
  <c r="S1630" i="25"/>
  <c r="S1897" i="25"/>
  <c r="S71" i="25"/>
  <c r="S985" i="25"/>
  <c r="S1410" i="25"/>
  <c r="R155" i="25"/>
  <c r="S574" i="25"/>
  <c r="S7" i="25"/>
  <c r="R1423" i="25"/>
  <c r="S423" i="25"/>
  <c r="S1293" i="25"/>
  <c r="S1335" i="25"/>
  <c r="S254" i="25"/>
  <c r="R1534" i="25"/>
  <c r="S1882" i="25"/>
  <c r="S372" i="25"/>
  <c r="S1944" i="25"/>
  <c r="S242" i="25"/>
  <c r="S197" i="25"/>
  <c r="S1606" i="25"/>
  <c r="S611" i="25"/>
  <c r="R1437" i="25"/>
  <c r="S503" i="25"/>
  <c r="S1291" i="25"/>
  <c r="R2172" i="25"/>
  <c r="S999" i="25"/>
  <c r="S389" i="25"/>
  <c r="R1273" i="25"/>
  <c r="R1421" i="25"/>
  <c r="S1447" i="25"/>
  <c r="S414" i="25"/>
  <c r="S1374" i="25"/>
  <c r="S460" i="25"/>
  <c r="S1099" i="25"/>
  <c r="R150" i="25"/>
  <c r="R436" i="25"/>
  <c r="S568" i="25"/>
  <c r="S1048" i="25"/>
  <c r="S1640" i="25"/>
  <c r="S311" i="25"/>
  <c r="S1321" i="25"/>
  <c r="R209" i="25"/>
  <c r="S1384" i="25"/>
  <c r="S350" i="25"/>
  <c r="S2166" i="25"/>
  <c r="S1367" i="25"/>
  <c r="S952" i="25"/>
  <c r="R94" i="25"/>
  <c r="S1366" i="25"/>
  <c r="S971" i="25"/>
  <c r="S1904" i="25"/>
  <c r="S1584" i="25"/>
  <c r="S1571" i="25"/>
  <c r="S425" i="25"/>
  <c r="S1121" i="25"/>
  <c r="R601" i="25"/>
  <c r="R1030" i="25"/>
  <c r="S231" i="25"/>
  <c r="R1869" i="25"/>
  <c r="R29" i="25"/>
  <c r="S1871" i="25"/>
  <c r="S381" i="25"/>
  <c r="S370" i="25"/>
  <c r="S608" i="25"/>
  <c r="S357" i="25"/>
  <c r="S387" i="25"/>
  <c r="R937" i="25"/>
  <c r="S124" i="25"/>
  <c r="S986" i="25"/>
  <c r="S518" i="25"/>
  <c r="S224" i="25"/>
  <c r="S461" i="25"/>
  <c r="S80" i="25"/>
  <c r="S1027" i="25"/>
  <c r="R182" i="25"/>
  <c r="R1860" i="25"/>
  <c r="R1443" i="25"/>
  <c r="S1061" i="25"/>
  <c r="S1439" i="25"/>
  <c r="S397" i="25"/>
  <c r="R101" i="25"/>
  <c r="R2167" i="25"/>
  <c r="S126" i="25"/>
  <c r="R37" i="25"/>
  <c r="S1037" i="25"/>
  <c r="S1295" i="25"/>
  <c r="S1549" i="25"/>
  <c r="S478" i="25"/>
  <c r="S1952" i="25"/>
  <c r="S170" i="25"/>
  <c r="S1470" i="25"/>
  <c r="R210" i="25"/>
  <c r="S575" i="25"/>
  <c r="R1893" i="25"/>
  <c r="S1448" i="25"/>
  <c r="S1008" i="25"/>
  <c r="R409" i="25"/>
  <c r="S1625" i="25"/>
  <c r="S1563" i="25"/>
  <c r="S247" i="25"/>
  <c r="R1542" i="25"/>
  <c r="R1025" i="25"/>
  <c r="S1637" i="25"/>
  <c r="S1456" i="25"/>
  <c r="S304" i="25"/>
  <c r="S235" i="25"/>
  <c r="R1328" i="25"/>
  <c r="S114" i="25"/>
  <c r="S342" i="25"/>
  <c r="S2173" i="25"/>
  <c r="S454" i="25"/>
  <c r="R913" i="25"/>
  <c r="R109" i="25"/>
  <c r="S359" i="25"/>
  <c r="R26" i="25"/>
  <c r="S2183" i="25"/>
  <c r="R582" i="25"/>
  <c r="S183" i="25"/>
  <c r="S928" i="25"/>
  <c r="S515" i="25"/>
  <c r="S222" i="25"/>
  <c r="S470" i="25"/>
  <c r="S288" i="25"/>
  <c r="S175" i="25"/>
  <c r="S1248" i="25"/>
  <c r="R995" i="25"/>
  <c r="R75" i="25"/>
  <c r="S1602" i="25"/>
  <c r="S109" i="25"/>
  <c r="S249" i="25"/>
  <c r="S1940" i="25"/>
  <c r="S348" i="25"/>
  <c r="S284" i="25"/>
  <c r="S600" i="25"/>
  <c r="R1947" i="25"/>
  <c r="R1499" i="25"/>
  <c r="S645" i="25"/>
  <c r="S641" i="25"/>
  <c r="S10" i="25"/>
  <c r="S388" i="25"/>
  <c r="S386" i="25"/>
  <c r="S631" i="25"/>
  <c r="R549" i="25"/>
  <c r="R378" i="25"/>
  <c r="S1603" i="25"/>
  <c r="S653" i="25"/>
  <c r="S570" i="25"/>
  <c r="S1151" i="25"/>
  <c r="S1513" i="25"/>
  <c r="R1866" i="25"/>
  <c r="S1252" i="25"/>
  <c r="S504" i="25"/>
  <c r="S508" i="25"/>
  <c r="R1611" i="25"/>
  <c r="S1129" i="25"/>
  <c r="S1922" i="25"/>
  <c r="S513" i="25"/>
  <c r="R447" i="25"/>
  <c r="S505" i="25"/>
  <c r="R1121" i="25"/>
  <c r="R1249" i="25"/>
  <c r="R169" i="25"/>
  <c r="R1546" i="25"/>
  <c r="R1042" i="25"/>
  <c r="S926" i="25"/>
  <c r="S617" i="25"/>
  <c r="S451" i="25"/>
  <c r="R577" i="25"/>
  <c r="S1158" i="25"/>
  <c r="R1026" i="25"/>
  <c r="S1307" i="25"/>
  <c r="S1956" i="25"/>
  <c r="S287" i="25"/>
  <c r="R323" i="25"/>
  <c r="S497" i="25"/>
  <c r="S887" i="25"/>
  <c r="S1508" i="25"/>
  <c r="S1566" i="25"/>
  <c r="S1847" i="25"/>
  <c r="S1599" i="25"/>
  <c r="R326" i="25"/>
  <c r="S363" i="25"/>
  <c r="S329" i="25"/>
  <c r="S229" i="25"/>
  <c r="S308" i="25"/>
  <c r="S899" i="25"/>
  <c r="S635" i="25"/>
  <c r="S355" i="25"/>
  <c r="S607" i="25"/>
  <c r="S483" i="25"/>
  <c r="S237" i="25"/>
  <c r="R214" i="25"/>
  <c r="S1926" i="25"/>
  <c r="S346" i="25"/>
  <c r="S447" i="25"/>
  <c r="S1055" i="25"/>
  <c r="S1117" i="25"/>
  <c r="R602" i="25"/>
  <c r="S1918" i="25"/>
  <c r="S375" i="25"/>
  <c r="S6" i="25"/>
  <c r="S2178" i="25"/>
  <c r="S1224" i="25"/>
  <c r="R138" i="25"/>
  <c r="S1086" i="25"/>
  <c r="R923" i="25"/>
  <c r="S295" i="25"/>
  <c r="S966" i="25"/>
  <c r="R1049" i="25"/>
  <c r="S1953" i="25"/>
  <c r="S1438" i="25"/>
  <c r="S1009" i="25"/>
  <c r="S1150" i="25"/>
  <c r="S305" i="25"/>
  <c r="S987" i="25"/>
  <c r="R35" i="25"/>
  <c r="S189" i="25"/>
  <c r="R1110" i="25"/>
  <c r="S1567" i="25"/>
  <c r="S1125" i="25"/>
  <c r="R593" i="25"/>
  <c r="S361" i="25"/>
  <c r="R28" i="25"/>
  <c r="S1371" i="25"/>
  <c r="S258" i="25"/>
  <c r="S1022" i="25"/>
  <c r="R606" i="25"/>
  <c r="S1315" i="25"/>
  <c r="S1935" i="25"/>
  <c r="S1098" i="25"/>
  <c r="S1238" i="25"/>
  <c r="S402" i="25"/>
  <c r="S569" i="25"/>
  <c r="S253" i="25"/>
  <c r="S902" i="25"/>
  <c r="S282" i="25"/>
  <c r="S639" i="25"/>
  <c r="R1029" i="25"/>
  <c r="R1539" i="25"/>
  <c r="S274" i="25"/>
  <c r="S1251" i="25"/>
  <c r="S1046" i="25"/>
  <c r="S1222" i="25"/>
  <c r="S1622" i="25"/>
  <c r="S1494" i="25"/>
  <c r="S543" i="25"/>
  <c r="S1356" i="25"/>
  <c r="S1406" i="25"/>
  <c r="S2168" i="25"/>
  <c r="S442" i="25"/>
  <c r="R1556" i="25"/>
  <c r="S315" i="25"/>
  <c r="S312" i="25"/>
  <c r="R137" i="25"/>
  <c r="S1573" i="25"/>
  <c r="S1342" i="25"/>
  <c r="R149" i="25"/>
  <c r="S1023" i="25"/>
  <c r="S1132" i="25"/>
  <c r="S1159" i="25"/>
  <c r="S1317" i="25"/>
  <c r="S1144" i="25"/>
  <c r="R1501" i="25"/>
  <c r="R1445" i="25"/>
  <c r="R1844" i="25"/>
  <c r="R180" i="25"/>
  <c r="R487" i="25"/>
  <c r="S1484" i="25"/>
  <c r="S1483" i="25"/>
  <c r="S177" i="25"/>
  <c r="S1468" i="25"/>
  <c r="S1960" i="25"/>
  <c r="S618" i="25"/>
  <c r="S1056" i="25"/>
  <c r="S536" i="25"/>
  <c r="S498" i="25"/>
  <c r="S1600" i="25"/>
  <c r="S427" i="25"/>
  <c r="R34" i="25"/>
  <c r="S273" i="25"/>
  <c r="S1345" i="25"/>
  <c r="S440" i="25"/>
  <c r="S1925" i="25"/>
  <c r="R95" i="25"/>
  <c r="S1504" i="25"/>
  <c r="R151" i="25"/>
  <c r="S1507" i="25"/>
  <c r="S1016" i="25"/>
  <c r="S125" i="25"/>
  <c r="R491" i="25"/>
  <c r="R211" i="25"/>
  <c r="R1137" i="25"/>
  <c r="R134" i="25"/>
  <c r="S992" i="25"/>
  <c r="R46" i="25"/>
  <c r="S2185" i="25"/>
  <c r="S314" i="25"/>
  <c r="R594" i="25"/>
  <c r="S1575" i="25"/>
  <c r="S1527" i="25"/>
  <c r="S1080" i="25"/>
  <c r="S1157" i="25"/>
  <c r="S66" i="25"/>
  <c r="S1903" i="25"/>
  <c r="R1891" i="25"/>
  <c r="S529" i="25"/>
  <c r="S931" i="25"/>
  <c r="S306" i="25"/>
  <c r="S1286" i="25"/>
  <c r="S9" i="25"/>
  <c r="S1957" i="25"/>
  <c r="S479" i="25"/>
  <c r="R265" i="25"/>
  <c r="S1245" i="25"/>
  <c r="S1116" i="25"/>
  <c r="S337" i="25"/>
  <c r="R1439" i="25"/>
  <c r="S198" i="25"/>
  <c r="S1302" i="25"/>
  <c r="S2189" i="25"/>
  <c r="S1885" i="25"/>
  <c r="S1883" i="25"/>
  <c r="S514" i="25"/>
  <c r="R269" i="25"/>
  <c r="S465" i="25"/>
  <c r="S1017" i="25"/>
  <c r="R997" i="25"/>
  <c r="S344" i="25"/>
  <c r="S1623" i="25"/>
  <c r="S1154" i="25"/>
  <c r="S480" i="25"/>
  <c r="S1305" i="25"/>
  <c r="S313" i="25"/>
  <c r="R130" i="25"/>
  <c r="R1497" i="25"/>
  <c r="S990" i="25"/>
  <c r="S89" i="25"/>
  <c r="S1145" i="25"/>
  <c r="R81" i="25"/>
  <c r="S72" i="25"/>
  <c r="S555" i="25"/>
  <c r="R97" i="25"/>
  <c r="S642" i="25"/>
  <c r="S230" i="25"/>
  <c r="S982" i="25"/>
  <c r="R321" i="25"/>
  <c r="S1310" i="25"/>
  <c r="R148" i="25"/>
  <c r="S42" i="25"/>
  <c r="S538" i="25"/>
  <c r="S441" i="25"/>
  <c r="S345" i="25"/>
  <c r="S1615" i="25"/>
  <c r="S1931" i="25"/>
  <c r="S1475" i="25"/>
  <c r="S1226" i="25"/>
  <c r="R136" i="25"/>
  <c r="S293" i="25"/>
  <c r="S241" i="25"/>
  <c r="S646" i="25"/>
  <c r="S443" i="25"/>
  <c r="S1576" i="25"/>
  <c r="S973" i="25"/>
  <c r="S1485" i="25"/>
  <c r="R204" i="25"/>
  <c r="S1101" i="25"/>
  <c r="S1283" i="25"/>
  <c r="S1886" i="25"/>
  <c r="S185" i="25"/>
  <c r="S970" i="25"/>
  <c r="R1537" i="25"/>
  <c r="S1509" i="25"/>
  <c r="R1644" i="25"/>
  <c r="S1354" i="25"/>
  <c r="S571" i="25"/>
  <c r="S1084" i="25"/>
  <c r="S507" i="25"/>
  <c r="S1635" i="25"/>
  <c r="R503" i="25"/>
  <c r="R161" i="25"/>
  <c r="S487" i="25"/>
  <c r="S544" i="25"/>
  <c r="S965" i="25"/>
  <c r="R1867" i="25"/>
  <c r="R129" i="25"/>
  <c r="S1598" i="25"/>
  <c r="R1278" i="25"/>
  <c r="S567" i="25"/>
  <c r="S963" i="25"/>
  <c r="S1607" i="25"/>
  <c r="S416" i="25"/>
  <c r="S1927" i="25"/>
  <c r="S474" i="25"/>
  <c r="R1432" i="25"/>
  <c r="R1385" i="25"/>
  <c r="S632" i="25"/>
  <c r="S181" i="25"/>
  <c r="R1438" i="25"/>
  <c r="S1041" i="25"/>
  <c r="S262" i="25"/>
  <c r="S251" i="25"/>
  <c r="R1610" i="25"/>
  <c r="R991" i="25"/>
  <c r="R85" i="25"/>
  <c r="R1484" i="25"/>
  <c r="R1525" i="25"/>
  <c r="S15" i="25"/>
  <c r="S1292" i="25"/>
  <c r="S562" i="25"/>
  <c r="S278" i="25"/>
  <c r="R1419" i="25"/>
  <c r="R1435" i="25"/>
  <c r="R73" i="25"/>
  <c r="S615" i="25"/>
  <c r="S432" i="25"/>
  <c r="S13" i="25"/>
  <c r="S638" i="25"/>
  <c r="S1872" i="25"/>
  <c r="S168" i="25"/>
  <c r="S959" i="25"/>
  <c r="S1477" i="25"/>
  <c r="S1264" i="25"/>
  <c r="S1231" i="25"/>
  <c r="S453" i="25"/>
  <c r="R254" i="25"/>
  <c r="R166" i="25"/>
  <c r="R1964" i="25"/>
  <c r="S338" i="25"/>
  <c r="S1001" i="25"/>
  <c r="S64" i="25"/>
  <c r="S62" i="25"/>
  <c r="S368" i="25"/>
  <c r="S1548" i="25"/>
  <c r="S1900" i="25"/>
  <c r="S1225" i="25"/>
  <c r="S1916" i="25"/>
  <c r="S257" i="25"/>
  <c r="S1094" i="25"/>
  <c r="S935" i="25"/>
  <c r="S190" i="25"/>
  <c r="S1246" i="25"/>
  <c r="S240" i="25"/>
  <c r="S1936" i="25"/>
  <c r="S530" i="25"/>
  <c r="S1079" i="25"/>
  <c r="S173" i="25"/>
  <c r="S1627" i="25"/>
  <c r="S933" i="25"/>
  <c r="S612" i="25"/>
  <c r="R154" i="25"/>
  <c r="S349" i="25"/>
  <c r="S450" i="25"/>
  <c r="S2165" i="25"/>
  <c r="S1888" i="25"/>
  <c r="S980" i="25"/>
  <c r="R144" i="25"/>
  <c r="S554" i="25"/>
  <c r="R581" i="25"/>
  <c r="S182" i="25"/>
  <c r="R990" i="25"/>
  <c r="S1375" i="25"/>
  <c r="S406" i="25"/>
  <c r="S1253" i="25"/>
  <c r="S1465" i="25"/>
  <c r="S1119" i="25"/>
  <c r="S174" i="25"/>
  <c r="R1329" i="25"/>
  <c r="S439" i="25"/>
  <c r="S1346" i="25"/>
  <c r="S1580" i="25"/>
  <c r="S1407" i="25"/>
  <c r="S410" i="25"/>
  <c r="S525" i="25"/>
  <c r="S223" i="25"/>
  <c r="S613" i="25"/>
  <c r="S1127" i="25"/>
  <c r="S1089" i="25"/>
  <c r="S1118" i="25"/>
  <c r="R322" i="25"/>
  <c r="R1053" i="25"/>
  <c r="R1538" i="25"/>
  <c r="S1114" i="25"/>
  <c r="S1955" i="25"/>
  <c r="S413" i="25"/>
  <c r="S1123" i="25"/>
  <c r="R433" i="25"/>
  <c r="S88" i="25"/>
  <c r="S58" i="25"/>
  <c r="R1553" i="25"/>
  <c r="S1440" i="25"/>
  <c r="S1015" i="25"/>
  <c r="S1560" i="25"/>
  <c r="S1629" i="25"/>
  <c r="S1236" i="25"/>
  <c r="S1512" i="25"/>
  <c r="S945" i="25"/>
  <c r="S446" i="25"/>
  <c r="S1370" i="25"/>
  <c r="S1495" i="25"/>
  <c r="S1473" i="25"/>
  <c r="S561" i="25"/>
  <c r="S1296" i="25"/>
  <c r="R1051" i="25"/>
  <c r="R1502" i="25"/>
  <c r="S22" i="25"/>
  <c r="S16" i="25"/>
  <c r="S961" i="25"/>
  <c r="S628" i="25"/>
  <c r="S1457" i="25"/>
  <c r="S1059" i="25"/>
  <c r="R142" i="25"/>
  <c r="S1487" i="25"/>
  <c r="S385" i="25"/>
  <c r="R45" i="25"/>
  <c r="R489" i="25"/>
  <c r="S1511" i="25"/>
  <c r="S21" i="25"/>
  <c r="R299" i="25"/>
  <c r="S989" i="25"/>
  <c r="S444" i="25"/>
  <c r="R1949" i="25"/>
  <c r="S289" i="25"/>
  <c r="R1498" i="25"/>
  <c r="S1379" i="25"/>
  <c r="S449" i="25"/>
  <c r="R108" i="25"/>
  <c r="S560" i="25"/>
  <c r="S984" i="25"/>
  <c r="S2177" i="25"/>
  <c r="S261" i="25"/>
  <c r="S510" i="25"/>
  <c r="S415" i="25"/>
  <c r="S633" i="25"/>
  <c r="S1577" i="25"/>
  <c r="R382" i="25"/>
  <c r="S1344" i="25"/>
  <c r="R1430" i="25"/>
  <c r="S285" i="25"/>
  <c r="R132" i="25"/>
  <c r="R490" i="25"/>
  <c r="S485" i="25"/>
  <c r="R1054" i="25"/>
  <c r="S1478" i="25"/>
  <c r="S297" i="25"/>
  <c r="R1565" i="25"/>
  <c r="R1362" i="25"/>
  <c r="S102" i="25"/>
  <c r="R1403" i="25"/>
  <c r="R185" i="25"/>
  <c r="S1501" i="25"/>
  <c r="R330" i="25"/>
  <c r="S134" i="25"/>
  <c r="R257" i="25"/>
  <c r="S1108" i="25"/>
  <c r="R54" i="25"/>
  <c r="R362" i="25"/>
  <c r="R307" i="25"/>
  <c r="S1540" i="25"/>
  <c r="R1883" i="25"/>
  <c r="R1398" i="25"/>
  <c r="R347" i="25"/>
  <c r="R950" i="25"/>
  <c r="R1594" i="25"/>
  <c r="R1021" i="25"/>
  <c r="R1506" i="25"/>
  <c r="R221" i="25"/>
  <c r="R986" i="25"/>
  <c r="R1514" i="25"/>
  <c r="R1010" i="25"/>
  <c r="S2170" i="25"/>
  <c r="R1372" i="25"/>
  <c r="R367" i="25"/>
  <c r="R1146" i="25"/>
  <c r="R615" i="25"/>
  <c r="S1532" i="25"/>
  <c r="R1366" i="25"/>
  <c r="S490" i="25"/>
  <c r="R478" i="25"/>
  <c r="R1567" i="25"/>
  <c r="R408" i="25"/>
  <c r="S606" i="25"/>
  <c r="R429" i="25"/>
  <c r="S1054" i="25"/>
  <c r="R1453" i="25"/>
  <c r="R566" i="25"/>
  <c r="R1595" i="25"/>
  <c r="S84" i="25"/>
  <c r="R1568" i="25"/>
  <c r="R1507" i="25"/>
  <c r="R235" i="25"/>
  <c r="R1228" i="25"/>
  <c r="R1045" i="25"/>
  <c r="R969" i="25"/>
  <c r="S1276" i="25"/>
  <c r="S321" i="25"/>
  <c r="R412" i="25"/>
  <c r="S2167" i="25"/>
  <c r="S57" i="25"/>
  <c r="S938" i="25"/>
  <c r="R1940" i="25"/>
  <c r="R1552" i="25"/>
  <c r="R395" i="25"/>
  <c r="S97" i="25"/>
  <c r="R123" i="25"/>
  <c r="R552" i="25"/>
  <c r="S1609" i="25"/>
  <c r="R1041" i="25"/>
  <c r="R120" i="25"/>
  <c r="S1893" i="25"/>
  <c r="R479" i="25"/>
  <c r="R1624" i="25"/>
  <c r="S1051" i="25"/>
  <c r="R1365" i="25"/>
  <c r="R1967" i="25"/>
  <c r="R11" i="25"/>
  <c r="S74" i="25"/>
  <c r="R1606" i="25"/>
  <c r="R215" i="25"/>
  <c r="R387" i="25"/>
  <c r="R305" i="25"/>
  <c r="R350" i="25"/>
  <c r="R1603" i="25"/>
  <c r="R410" i="25"/>
  <c r="S219" i="25"/>
  <c r="S1426" i="25"/>
  <c r="R1230" i="25"/>
  <c r="R217" i="25"/>
  <c r="R184" i="25"/>
  <c r="R335" i="25"/>
  <c r="R68" i="25"/>
  <c r="R518" i="25"/>
  <c r="R1131" i="25"/>
  <c r="R474" i="25"/>
  <c r="R532" i="25"/>
  <c r="R978" i="25"/>
  <c r="S1030" i="25"/>
  <c r="S578" i="25"/>
  <c r="S1530" i="25"/>
  <c r="R1486" i="25"/>
  <c r="R1103" i="25"/>
  <c r="R1504" i="25"/>
  <c r="S1529" i="25"/>
  <c r="R976" i="25"/>
  <c r="R1617" i="25"/>
  <c r="R1629" i="25"/>
  <c r="R353" i="25"/>
  <c r="R274" i="25"/>
  <c r="R203" i="25"/>
  <c r="R560" i="25"/>
  <c r="S1539" i="25"/>
  <c r="R1122" i="25"/>
  <c r="R177" i="25"/>
  <c r="S104" i="25"/>
  <c r="S586" i="25"/>
  <c r="R1254" i="25"/>
  <c r="R1885" i="25"/>
  <c r="S23" i="25"/>
  <c r="S550" i="25"/>
  <c r="S380" i="25"/>
  <c r="R504" i="25"/>
  <c r="S1277" i="25"/>
  <c r="R197" i="25"/>
  <c r="R241" i="25"/>
  <c r="S1444" i="25"/>
  <c r="R933" i="25"/>
  <c r="R1405" i="25"/>
  <c r="R631" i="25"/>
  <c r="S213" i="25"/>
  <c r="R1126" i="25"/>
  <c r="R930" i="25"/>
  <c r="R1040" i="25"/>
  <c r="R126" i="25"/>
  <c r="S132" i="25"/>
  <c r="S265" i="25"/>
  <c r="R632" i="25"/>
  <c r="R1907" i="25"/>
  <c r="R1087" i="25"/>
  <c r="R188" i="25"/>
  <c r="R979" i="25"/>
  <c r="S601" i="25"/>
  <c r="R948" i="25"/>
  <c r="R1283" i="25"/>
  <c r="R1017" i="25"/>
  <c r="R1078" i="25"/>
  <c r="S1649" i="25"/>
  <c r="R1319" i="25"/>
  <c r="R1528" i="25"/>
  <c r="R558" i="25"/>
  <c r="S85" i="25"/>
  <c r="R470" i="25"/>
  <c r="R303" i="25"/>
  <c r="R1154" i="25"/>
  <c r="R1038" i="25"/>
  <c r="R341" i="25"/>
  <c r="R1938" i="25"/>
  <c r="R1301" i="25"/>
  <c r="S1329" i="25"/>
  <c r="R1471" i="25"/>
  <c r="S489" i="25"/>
  <c r="S95" i="25"/>
  <c r="S1388" i="25"/>
  <c r="R1227" i="25"/>
  <c r="R1957" i="25"/>
  <c r="S48" i="25"/>
  <c r="R945" i="25"/>
  <c r="S602" i="25"/>
  <c r="S604" i="25"/>
  <c r="R1364" i="25"/>
  <c r="S115" i="25"/>
  <c r="R127" i="25"/>
  <c r="R1272" i="25"/>
  <c r="R627" i="25"/>
  <c r="R656" i="25"/>
  <c r="R1314" i="25"/>
  <c r="R1313" i="25"/>
  <c r="R383" i="25"/>
  <c r="R1133" i="25"/>
  <c r="R397" i="25"/>
  <c r="S77" i="25"/>
  <c r="S39" i="25"/>
  <c r="R242" i="25"/>
  <c r="S96" i="25"/>
  <c r="R514" i="25"/>
  <c r="S81" i="25"/>
  <c r="R1375" i="25"/>
  <c r="R86" i="25"/>
  <c r="R116" i="25"/>
  <c r="R1550" i="25"/>
  <c r="R1315" i="25"/>
  <c r="R231" i="25"/>
  <c r="S149" i="25"/>
  <c r="R931" i="25"/>
  <c r="R1250" i="25"/>
  <c r="S1890" i="25"/>
  <c r="S588" i="25"/>
  <c r="S59" i="25"/>
  <c r="R440" i="25"/>
  <c r="R1094" i="25"/>
  <c r="R346" i="25"/>
  <c r="R1522" i="25"/>
  <c r="R292" i="25"/>
  <c r="R952" i="25"/>
  <c r="S1644" i="25"/>
  <c r="R1255" i="25"/>
  <c r="R1521" i="25"/>
  <c r="R1247" i="25"/>
  <c r="R1574" i="25"/>
  <c r="R1145" i="25"/>
  <c r="R373" i="25"/>
  <c r="R252" i="25"/>
  <c r="S150" i="25"/>
  <c r="R315" i="25"/>
  <c r="R1067" i="25"/>
  <c r="R386" i="25"/>
  <c r="R1474" i="25"/>
  <c r="R1080" i="25"/>
  <c r="R1571" i="25"/>
  <c r="R392" i="25"/>
  <c r="R202" i="25"/>
  <c r="R1951" i="25"/>
  <c r="R366" i="25"/>
  <c r="R1132" i="25"/>
  <c r="S215" i="25"/>
  <c r="R1269" i="25"/>
  <c r="R418" i="25"/>
  <c r="R960" i="25"/>
  <c r="R396" i="25"/>
  <c r="R106" i="25"/>
  <c r="R924" i="25"/>
  <c r="S55" i="25"/>
  <c r="R1037" i="25"/>
  <c r="R480" i="25"/>
  <c r="S1138" i="25"/>
  <c r="R1472" i="25"/>
  <c r="R355" i="25"/>
  <c r="R609" i="25"/>
  <c r="R278" i="25"/>
  <c r="R1079" i="25"/>
  <c r="S113" i="25"/>
  <c r="S1653" i="25"/>
  <c r="R1124" i="25"/>
  <c r="S324" i="25"/>
  <c r="R14" i="25"/>
  <c r="R611" i="25"/>
  <c r="R1467" i="25"/>
  <c r="R343" i="25"/>
  <c r="R293" i="25"/>
  <c r="R965" i="25"/>
  <c r="R571" i="25"/>
  <c r="R1896" i="25"/>
  <c r="R651" i="25"/>
  <c r="S44" i="25"/>
  <c r="R1349" i="25"/>
  <c r="S1545" i="25"/>
  <c r="R1119" i="25"/>
  <c r="S1389" i="25"/>
  <c r="R1007" i="25"/>
  <c r="S591" i="25"/>
  <c r="S24" i="25"/>
  <c r="R272" i="25"/>
  <c r="R1267" i="25"/>
  <c r="R258" i="25"/>
  <c r="S1137" i="25"/>
  <c r="R1457" i="25"/>
  <c r="R1615" i="25"/>
  <c r="R279" i="25"/>
  <c r="S40" i="25"/>
  <c r="R289" i="25"/>
  <c r="R634" i="25"/>
  <c r="R556" i="25"/>
  <c r="R113" i="25"/>
  <c r="R364" i="25"/>
  <c r="S157" i="25"/>
  <c r="R1015" i="25"/>
  <c r="R70" i="25"/>
  <c r="R425" i="25"/>
  <c r="R498" i="25"/>
  <c r="R15" i="25"/>
  <c r="R499" i="25"/>
  <c r="S1536" i="25"/>
  <c r="S101" i="25"/>
  <c r="R1310" i="25"/>
  <c r="R354" i="25"/>
  <c r="R1142" i="25"/>
  <c r="R619" i="25"/>
  <c r="S52" i="25"/>
  <c r="R1066" i="25"/>
  <c r="R53" i="25"/>
  <c r="R199" i="25"/>
  <c r="R488" i="25"/>
  <c r="R935" i="25"/>
  <c r="R983" i="25"/>
  <c r="S1443" i="25"/>
  <c r="S1538" i="25"/>
  <c r="R1236" i="25"/>
  <c r="R966" i="25"/>
  <c r="R125" i="25"/>
  <c r="R1912" i="25"/>
  <c r="R1268" i="25"/>
  <c r="R2175" i="25"/>
  <c r="R2179" i="25"/>
  <c r="R1482" i="25"/>
  <c r="R1270" i="25"/>
  <c r="R1393" i="25"/>
  <c r="R220" i="25"/>
  <c r="R230" i="25"/>
  <c r="S939" i="25"/>
  <c r="R168" i="25"/>
  <c r="S1542" i="25"/>
  <c r="R314" i="25"/>
  <c r="R358" i="25"/>
  <c r="R1144" i="25"/>
  <c r="R1260" i="25"/>
  <c r="R648" i="25"/>
  <c r="R971" i="25"/>
  <c r="R261" i="25"/>
  <c r="S136" i="25"/>
  <c r="S155" i="25"/>
  <c r="S1049" i="25"/>
  <c r="S1420" i="25"/>
  <c r="S1946" i="25"/>
  <c r="R1358" i="25"/>
  <c r="R1006" i="25"/>
  <c r="R1512" i="25"/>
  <c r="S323" i="25"/>
  <c r="R1324" i="25"/>
  <c r="R1136" i="25"/>
  <c r="S1441" i="25"/>
  <c r="R446" i="25"/>
  <c r="R1147" i="25"/>
  <c r="R115" i="25"/>
  <c r="R1877" i="25"/>
  <c r="R1091" i="25"/>
  <c r="R1294" i="25"/>
  <c r="R1872" i="25"/>
  <c r="R1618" i="25"/>
  <c r="R271" i="25"/>
  <c r="R538" i="25"/>
  <c r="R1451" i="25"/>
  <c r="R98" i="25"/>
  <c r="R1286" i="25"/>
  <c r="R1631" i="25"/>
  <c r="S2169" i="25"/>
  <c r="S1894" i="25"/>
  <c r="R225" i="25"/>
  <c r="R544" i="25"/>
  <c r="R1118" i="25"/>
  <c r="R430" i="25"/>
  <c r="R633" i="25"/>
  <c r="R66" i="25"/>
  <c r="R1581" i="25"/>
  <c r="S593" i="25"/>
  <c r="R1900" i="25"/>
  <c r="S1555" i="25"/>
  <c r="R464" i="25"/>
  <c r="S1544" i="25"/>
  <c r="R351" i="25"/>
  <c r="R2177" i="25"/>
  <c r="S153" i="25"/>
  <c r="R1046" i="25"/>
  <c r="S1423" i="25"/>
  <c r="R647" i="25"/>
  <c r="S1500" i="25"/>
  <c r="R1596" i="25"/>
  <c r="R411" i="25"/>
  <c r="S923" i="25"/>
  <c r="R178" i="25"/>
  <c r="R985" i="25"/>
  <c r="R172" i="25"/>
  <c r="R610" i="25"/>
  <c r="R1251" i="25"/>
  <c r="R953" i="25"/>
  <c r="R89" i="25"/>
  <c r="S1161" i="25"/>
  <c r="R304" i="25"/>
  <c r="R233" i="25"/>
  <c r="R1876" i="25"/>
  <c r="R404" i="25"/>
  <c r="R1487" i="25"/>
  <c r="R1635" i="25"/>
  <c r="R977" i="25"/>
  <c r="R62" i="25"/>
  <c r="S1031" i="25"/>
  <c r="R1394" i="25"/>
  <c r="R112" i="25"/>
  <c r="S549" i="25"/>
  <c r="R1235" i="25"/>
  <c r="R640" i="25"/>
  <c r="R1059" i="25"/>
  <c r="R1561" i="25"/>
  <c r="R8" i="25"/>
  <c r="R1897" i="25"/>
  <c r="S1421" i="25"/>
  <c r="R1060" i="25"/>
  <c r="R1605" i="25"/>
  <c r="R1583" i="25"/>
  <c r="R189" i="25"/>
  <c r="R972" i="25"/>
  <c r="S211" i="25"/>
  <c r="R160" i="25"/>
  <c r="R226" i="25"/>
  <c r="S79" i="25"/>
  <c r="R183" i="25"/>
  <c r="R1271" i="25"/>
  <c r="R1336" i="25"/>
  <c r="S597" i="25"/>
  <c r="R1068" i="25"/>
  <c r="R943" i="25"/>
  <c r="R443" i="25"/>
  <c r="R295" i="25"/>
  <c r="R1934" i="25"/>
  <c r="R2168" i="25"/>
  <c r="R507" i="25"/>
  <c r="R370" i="25"/>
  <c r="R1243" i="25"/>
  <c r="R1959" i="25"/>
  <c r="R524" i="25"/>
  <c r="R1447" i="25"/>
  <c r="R441" i="25"/>
  <c r="R925" i="25"/>
  <c r="R1939" i="25"/>
  <c r="R1011" i="25"/>
  <c r="S1497" i="25"/>
  <c r="R165" i="25"/>
  <c r="S1274" i="25"/>
  <c r="R249" i="25"/>
  <c r="R1518" i="25"/>
  <c r="R423" i="25"/>
  <c r="S73" i="25"/>
  <c r="R1339" i="25"/>
  <c r="R511" i="25"/>
  <c r="R461" i="25"/>
  <c r="R1479" i="25"/>
  <c r="S76" i="25"/>
  <c r="R1406" i="25"/>
  <c r="R1944" i="25"/>
  <c r="R348" i="25"/>
  <c r="R2182" i="25"/>
  <c r="R190" i="25"/>
  <c r="S579" i="25"/>
  <c r="S1433" i="25"/>
  <c r="R229" i="25"/>
  <c r="R1404" i="25"/>
  <c r="R401" i="25"/>
  <c r="R277" i="25"/>
  <c r="R1902" i="25"/>
  <c r="S1390" i="25"/>
  <c r="S605" i="25"/>
  <c r="R521" i="25"/>
  <c r="R1102" i="25"/>
  <c r="R47" i="25"/>
  <c r="R1335" i="25"/>
  <c r="R1097" i="25"/>
  <c r="R1911" i="25"/>
  <c r="R1879" i="25"/>
  <c r="R1930" i="25"/>
  <c r="R176" i="25"/>
  <c r="R424" i="25"/>
  <c r="R163" i="25"/>
  <c r="S160" i="25"/>
  <c r="R934" i="25"/>
  <c r="S93" i="25"/>
  <c r="S1432" i="25"/>
  <c r="R484" i="25"/>
  <c r="R1352" i="25"/>
  <c r="R462" i="25"/>
  <c r="R276" i="25"/>
  <c r="S1554" i="25"/>
  <c r="R1115" i="25"/>
  <c r="S1869" i="25"/>
  <c r="R191" i="25"/>
  <c r="R1466" i="25"/>
  <c r="S1502" i="25"/>
  <c r="R400" i="25"/>
  <c r="R12" i="25"/>
  <c r="R1597" i="25"/>
  <c r="R1491" i="25"/>
  <c r="R1347" i="25"/>
  <c r="R1520" i="25"/>
  <c r="R1477" i="25"/>
  <c r="R311" i="25"/>
  <c r="S145" i="25"/>
  <c r="R1244" i="25"/>
  <c r="R309" i="25"/>
  <c r="R391" i="25"/>
  <c r="R1523" i="25"/>
  <c r="S1278" i="25"/>
  <c r="S1424" i="25"/>
  <c r="R1001" i="25"/>
  <c r="R1240" i="25"/>
  <c r="S1650" i="25"/>
  <c r="R576" i="25"/>
  <c r="R1515" i="25"/>
  <c r="R399" i="25"/>
  <c r="S1652" i="25"/>
  <c r="S26" i="25"/>
  <c r="R159" i="25"/>
  <c r="R427" i="25"/>
  <c r="R164" i="25"/>
  <c r="S205" i="25"/>
  <c r="R641" i="25"/>
  <c r="R369" i="25"/>
  <c r="S207" i="25"/>
  <c r="R1232" i="25"/>
  <c r="R492" i="25"/>
  <c r="R187" i="25"/>
  <c r="R1012" i="25"/>
  <c r="R1036" i="25"/>
  <c r="R1469" i="25"/>
  <c r="S1543" i="25"/>
  <c r="R384" i="25"/>
  <c r="S2171" i="25"/>
  <c r="R2180" i="25"/>
  <c r="S594" i="25"/>
  <c r="R1576" i="25"/>
  <c r="R282" i="25"/>
  <c r="S46" i="25"/>
  <c r="R7" i="25"/>
  <c r="S1417" i="25"/>
  <c r="R574" i="25"/>
  <c r="S172" i="25"/>
  <c r="R22" i="25"/>
  <c r="R1573" i="25"/>
  <c r="S1106" i="25"/>
  <c r="R2184" i="25"/>
  <c r="R1000" i="25"/>
  <c r="R477" i="25"/>
  <c r="R472" i="25"/>
  <c r="S1531" i="25"/>
  <c r="R1958" i="25"/>
  <c r="R1022" i="25"/>
  <c r="R327" i="25"/>
  <c r="R422" i="25"/>
  <c r="R1925" i="25"/>
  <c r="R302" i="25"/>
  <c r="R1637" i="25"/>
  <c r="R1337" i="25"/>
  <c r="R608" i="25"/>
  <c r="R1464" i="25"/>
  <c r="R1134" i="25"/>
  <c r="R442" i="25"/>
  <c r="S1535" i="25"/>
  <c r="R1621" i="25"/>
  <c r="S129" i="25"/>
  <c r="R1160" i="25"/>
  <c r="R1492" i="25"/>
  <c r="R18" i="25"/>
  <c r="R951" i="25"/>
  <c r="S1646" i="25"/>
  <c r="R310" i="25"/>
  <c r="R287" i="25"/>
  <c r="R1505" i="25"/>
  <c r="R1034" i="25"/>
  <c r="R248" i="25"/>
  <c r="R497" i="25"/>
  <c r="S994" i="25"/>
  <c r="R1018" i="25"/>
  <c r="R543" i="25"/>
  <c r="R645" i="25"/>
  <c r="R954" i="25"/>
  <c r="R506" i="25"/>
  <c r="R1258" i="25"/>
  <c r="S137" i="25"/>
  <c r="R1584" i="25"/>
  <c r="S270" i="25"/>
  <c r="S1651" i="25"/>
  <c r="R1308" i="25"/>
  <c r="S138" i="25"/>
  <c r="R240" i="25"/>
  <c r="R1156" i="25"/>
  <c r="R646" i="25"/>
  <c r="R1317" i="25"/>
  <c r="R1408" i="25"/>
  <c r="R1415" i="25"/>
  <c r="S2163" i="25"/>
  <c r="R1963" i="25"/>
  <c r="S266" i="25"/>
  <c r="R1414" i="25"/>
  <c r="R110" i="25"/>
  <c r="R6" i="25"/>
  <c r="R389" i="25"/>
  <c r="R1295" i="25"/>
  <c r="S220" i="25"/>
  <c r="R927" i="25"/>
  <c r="S171" i="25"/>
  <c r="R1953" i="25"/>
  <c r="R1293" i="25"/>
  <c r="R536" i="25"/>
  <c r="S267" i="25"/>
  <c r="R263" i="25"/>
  <c r="R352" i="25"/>
  <c r="S379" i="25"/>
  <c r="R1380" i="25"/>
  <c r="R2189" i="25"/>
  <c r="R1926" i="25"/>
  <c r="R1382" i="25"/>
  <c r="R1120" i="25"/>
  <c r="R103" i="25"/>
  <c r="R405" i="25"/>
  <c r="R1503" i="25"/>
  <c r="R1130" i="25"/>
  <c r="R1024" i="25"/>
  <c r="R57" i="25"/>
  <c r="S92" i="25"/>
  <c r="R1064" i="25"/>
  <c r="R10" i="25"/>
  <c r="S1648" i="25"/>
  <c r="R1901" i="25"/>
  <c r="R1359" i="25"/>
  <c r="R968" i="25"/>
  <c r="R1548" i="25"/>
  <c r="R337" i="25"/>
  <c r="R1307" i="25"/>
  <c r="R557" i="25"/>
  <c r="S599" i="25"/>
  <c r="R59" i="25"/>
  <c r="R308" i="25"/>
  <c r="R273" i="25"/>
  <c r="R519" i="25"/>
  <c r="R1320" i="25"/>
  <c r="R1878" i="25"/>
  <c r="R1449" i="25"/>
  <c r="R1476" i="25"/>
  <c r="R561" i="25"/>
  <c r="R1871" i="25"/>
  <c r="R1061" i="25"/>
  <c r="R264" i="25"/>
  <c r="S61" i="25"/>
  <c r="R1123" i="25"/>
  <c r="R1371" i="25"/>
  <c r="R1627" i="25"/>
  <c r="R1591" i="25"/>
  <c r="R957" i="25"/>
  <c r="R1285" i="25"/>
  <c r="R949" i="25"/>
  <c r="R1298" i="25"/>
  <c r="R51" i="25"/>
  <c r="S35" i="25"/>
  <c r="S142" i="25"/>
  <c r="S1419" i="25"/>
  <c r="R388" i="25"/>
  <c r="R236" i="25"/>
  <c r="R365" i="25"/>
  <c r="R1071" i="25"/>
  <c r="R1055" i="25"/>
  <c r="R1509" i="25"/>
  <c r="R980" i="25"/>
  <c r="R306" i="25"/>
  <c r="R1353" i="25"/>
  <c r="R1416" i="25"/>
  <c r="R563" i="25"/>
  <c r="R1566" i="25"/>
  <c r="S325" i="25"/>
  <c r="R246" i="25"/>
  <c r="R1348" i="25"/>
  <c r="S657" i="25"/>
  <c r="R1234" i="25"/>
  <c r="S1107" i="25"/>
  <c r="R1023" i="25"/>
  <c r="R1593" i="25"/>
  <c r="S269" i="25"/>
  <c r="R636" i="25"/>
  <c r="R406" i="25"/>
  <c r="R1636" i="25"/>
  <c r="R551" i="25"/>
  <c r="R1261" i="25"/>
  <c r="R216" i="25"/>
  <c r="R363" i="25"/>
  <c r="S300" i="25"/>
  <c r="R72" i="25"/>
  <c r="R1510" i="25"/>
  <c r="S1028" i="25"/>
  <c r="R52" i="25"/>
  <c r="R1297" i="25"/>
  <c r="R1016" i="25"/>
  <c r="S435" i="25"/>
  <c r="R1356" i="25"/>
  <c r="R439" i="25"/>
  <c r="R317" i="25"/>
  <c r="R457" i="25"/>
  <c r="S105" i="25"/>
  <c r="R572" i="25"/>
  <c r="R385" i="25"/>
  <c r="R393" i="25"/>
  <c r="R1632" i="25"/>
  <c r="R349" i="25"/>
  <c r="R200" i="25"/>
  <c r="R554" i="25"/>
  <c r="S28" i="25"/>
  <c r="R928" i="25"/>
  <c r="R1340" i="25"/>
  <c r="R196" i="25"/>
  <c r="R1481" i="25"/>
  <c r="R527" i="25"/>
  <c r="R119" i="25"/>
  <c r="S148" i="25"/>
  <c r="R445" i="25"/>
  <c r="R1410" i="25"/>
  <c r="R1284" i="25"/>
  <c r="R1604" i="25"/>
  <c r="R1578" i="25"/>
  <c r="S1139" i="25"/>
  <c r="R929" i="25"/>
  <c r="R1928" i="25"/>
  <c r="R1483" i="25"/>
  <c r="R1280" i="25"/>
  <c r="R1935" i="25"/>
  <c r="R313" i="25"/>
  <c r="R234" i="25"/>
  <c r="S45" i="25"/>
  <c r="R1224" i="25"/>
  <c r="R1367" i="25"/>
  <c r="R331" i="25"/>
  <c r="R1919" i="25"/>
  <c r="R1318" i="25"/>
  <c r="R947" i="25"/>
  <c r="R1062" i="25"/>
  <c r="R1083" i="25"/>
  <c r="R1638" i="25"/>
  <c r="S1553" i="25"/>
  <c r="S1537" i="25"/>
  <c r="R1242" i="25"/>
  <c r="R1303" i="25"/>
  <c r="R613" i="25"/>
  <c r="R1395" i="25"/>
  <c r="R281" i="25"/>
  <c r="R575" i="25"/>
  <c r="S37" i="25"/>
  <c r="R1300" i="25"/>
  <c r="S103" i="25"/>
  <c r="S161" i="25"/>
  <c r="R195" i="25"/>
  <c r="R502" i="25"/>
  <c r="S1533" i="25"/>
  <c r="R91" i="25"/>
  <c r="R1493" i="25"/>
  <c r="R194" i="25"/>
  <c r="R228" i="25"/>
  <c r="S108" i="25"/>
  <c r="S1445" i="25"/>
  <c r="R522" i="25"/>
  <c r="S1498" i="25"/>
  <c r="R239" i="25"/>
  <c r="R1225" i="25"/>
  <c r="R509" i="25"/>
  <c r="S1418" i="25"/>
  <c r="R1309" i="25"/>
  <c r="R1623" i="25"/>
  <c r="R494" i="25"/>
  <c r="R1226" i="25"/>
  <c r="R1047" i="25"/>
  <c r="R1458" i="25"/>
  <c r="R1616" i="25"/>
  <c r="R1517" i="25"/>
  <c r="R1116" i="25"/>
  <c r="R643" i="25"/>
  <c r="R1401" i="25"/>
  <c r="R100" i="25"/>
  <c r="R456" i="25"/>
  <c r="R372" i="25"/>
  <c r="R1519" i="25"/>
  <c r="R973" i="25"/>
  <c r="S1430" i="25"/>
  <c r="R256" i="25"/>
  <c r="R114" i="25"/>
  <c r="S227" i="25"/>
  <c r="R71" i="25"/>
  <c r="R1376" i="25"/>
  <c r="R644" i="25"/>
  <c r="S1534" i="25"/>
  <c r="R1252" i="25"/>
  <c r="S1273" i="25"/>
  <c r="R60" i="25"/>
  <c r="R290" i="25"/>
  <c r="R1231" i="25"/>
  <c r="R1265" i="25"/>
  <c r="S140" i="25"/>
  <c r="R1580" i="25"/>
  <c r="R1513" i="25"/>
  <c r="R1082" i="25"/>
  <c r="R1338" i="25"/>
  <c r="R570" i="25"/>
  <c r="R1462" i="25"/>
  <c r="R1368" i="25"/>
  <c r="R617" i="25"/>
  <c r="R1920" i="25"/>
  <c r="R1559" i="25"/>
  <c r="R1100" i="25"/>
  <c r="S1614" i="25"/>
  <c r="R638" i="25"/>
  <c r="R1229" i="25"/>
  <c r="R360" i="25"/>
  <c r="R181" i="25"/>
  <c r="R238" i="25"/>
  <c r="R1572" i="25"/>
  <c r="R944" i="25"/>
  <c r="R501" i="25"/>
  <c r="S216" i="25"/>
  <c r="R1125" i="25"/>
  <c r="R19" i="25"/>
  <c r="R1003" i="25"/>
  <c r="S996" i="25"/>
  <c r="S51" i="25"/>
  <c r="R1384" i="25"/>
  <c r="R376" i="25"/>
  <c r="S491" i="25"/>
  <c r="R1363" i="25"/>
  <c r="R620" i="25"/>
  <c r="R1111" i="25"/>
  <c r="R513" i="25"/>
  <c r="R1135" i="25"/>
  <c r="R371" i="25"/>
  <c r="R459" i="25"/>
  <c r="R1148" i="25"/>
  <c r="S27" i="25"/>
  <c r="S1643" i="25"/>
  <c r="S1425" i="25"/>
  <c r="R1586" i="25"/>
  <c r="R1346" i="25"/>
  <c r="R1033" i="25"/>
  <c r="R476" i="25"/>
  <c r="R553" i="25"/>
  <c r="R946" i="25"/>
  <c r="R981" i="25"/>
  <c r="S166" i="25"/>
  <c r="R1910" i="25"/>
  <c r="R481" i="25"/>
  <c r="R475" i="25"/>
  <c r="R1954" i="25"/>
  <c r="R1452" i="25"/>
  <c r="R253" i="25"/>
  <c r="R539" i="25"/>
  <c r="R421" i="25"/>
  <c r="R1378" i="25"/>
  <c r="R1383" i="25"/>
  <c r="R227" i="25"/>
  <c r="R1290" i="25"/>
  <c r="S1052" i="25"/>
  <c r="R1377" i="25"/>
  <c r="S1446" i="25"/>
  <c r="R1342" i="25"/>
  <c r="R1579" i="25"/>
  <c r="R1942" i="25"/>
  <c r="S33" i="25"/>
  <c r="S1437" i="25"/>
  <c r="R541" i="25"/>
  <c r="S47" i="25"/>
  <c r="S1422" i="25"/>
  <c r="R1551" i="25"/>
  <c r="R1411" i="25"/>
  <c r="R1127" i="25"/>
  <c r="S298" i="25"/>
  <c r="R1264" i="25"/>
  <c r="R616" i="25"/>
  <c r="R1069" i="25"/>
  <c r="S169" i="25"/>
  <c r="R1915" i="25"/>
  <c r="R1590" i="25"/>
  <c r="R1149" i="25"/>
  <c r="R628" i="25"/>
  <c r="R1634" i="25"/>
  <c r="R958" i="25"/>
  <c r="R1241" i="25"/>
  <c r="S1610" i="25"/>
  <c r="R1325" i="25"/>
  <c r="S546" i="25"/>
  <c r="R1088" i="25"/>
  <c r="S1557" i="25"/>
  <c r="S1386" i="25"/>
  <c r="R1330" i="25"/>
  <c r="S590" i="25"/>
  <c r="R1322" i="25"/>
  <c r="R1626" i="25"/>
  <c r="R55" i="25"/>
  <c r="R1360" i="25"/>
  <c r="R340" i="25"/>
  <c r="S1427" i="25"/>
  <c r="S1889" i="25"/>
  <c r="R1582" i="25"/>
  <c r="R118" i="25"/>
  <c r="S1613" i="25"/>
  <c r="S131" i="25"/>
  <c r="R454" i="25"/>
  <c r="R600" i="25"/>
  <c r="R294" i="25"/>
  <c r="R334" i="25"/>
  <c r="R1607" i="25"/>
  <c r="R1063" i="25"/>
  <c r="R614" i="25"/>
  <c r="S582" i="25"/>
  <c r="R359" i="25"/>
  <c r="R124" i="25"/>
  <c r="S1026" i="25"/>
  <c r="R1158" i="25"/>
  <c r="R618" i="25"/>
  <c r="S1499" i="25"/>
  <c r="R394" i="25"/>
  <c r="S268" i="25"/>
  <c r="R1086" i="25"/>
  <c r="R428" i="25"/>
  <c r="R431" i="25"/>
  <c r="R1961" i="25"/>
  <c r="R2178" i="25"/>
  <c r="R975" i="25"/>
  <c r="R174" i="25"/>
  <c r="R970" i="25"/>
  <c r="R1256" i="25"/>
  <c r="R1527" i="25"/>
  <c r="S596" i="25"/>
  <c r="S942" i="25"/>
  <c r="S995" i="25"/>
  <c r="R193" i="25"/>
  <c r="S99" i="25"/>
  <c r="S378" i="25"/>
  <c r="R50" i="25"/>
  <c r="R1601" i="25"/>
  <c r="R61" i="25"/>
  <c r="R567" i="25"/>
  <c r="R173" i="25"/>
  <c r="R1640" i="25"/>
  <c r="S32" i="25"/>
  <c r="R1005" i="25"/>
  <c r="R451" i="25"/>
  <c r="R1562" i="25"/>
  <c r="S144" i="25"/>
  <c r="S133" i="25"/>
  <c r="R1952" i="25"/>
  <c r="R1351" i="25"/>
  <c r="R403" i="25"/>
  <c r="R1287" i="25"/>
  <c r="R1511" i="25"/>
  <c r="R1008" i="25"/>
  <c r="R1044" i="25"/>
  <c r="R1259" i="25"/>
  <c r="R467" i="25"/>
  <c r="R1888" i="25"/>
  <c r="R1943" i="25"/>
  <c r="R1587" i="25"/>
  <c r="R1014" i="25"/>
  <c r="R1099" i="25"/>
  <c r="R493" i="25"/>
  <c r="S29" i="25"/>
  <c r="R1157" i="25"/>
  <c r="S2172" i="25"/>
  <c r="S210" i="25"/>
  <c r="R961" i="25"/>
  <c r="R420" i="25"/>
  <c r="R407" i="25"/>
  <c r="R336" i="25"/>
  <c r="S50" i="25"/>
  <c r="R1968" i="25"/>
  <c r="R1409" i="25"/>
  <c r="R1932" i="25"/>
  <c r="R988" i="25"/>
  <c r="R1263" i="25"/>
  <c r="R244" i="25"/>
  <c r="R1941" i="25"/>
  <c r="R329" i="25"/>
  <c r="R1485" i="25"/>
  <c r="R448" i="25"/>
  <c r="R285" i="25"/>
  <c r="R237" i="25"/>
  <c r="R1585" i="25"/>
  <c r="R1448" i="25"/>
  <c r="R1884" i="25"/>
  <c r="S1385" i="25"/>
  <c r="S147" i="25"/>
  <c r="R1480" i="25"/>
  <c r="S146" i="25"/>
  <c r="R280" i="25"/>
  <c r="R1002" i="25"/>
  <c r="R1549" i="25"/>
  <c r="R1152" i="25"/>
  <c r="R1450" i="25"/>
  <c r="R398" i="25"/>
  <c r="R531" i="25"/>
  <c r="R468" i="25"/>
  <c r="S1949" i="25"/>
  <c r="R1323" i="25"/>
  <c r="S1275" i="25"/>
  <c r="R530" i="25"/>
  <c r="S1434" i="25"/>
  <c r="S587" i="25"/>
  <c r="R1306" i="25"/>
  <c r="R1343" i="25"/>
  <c r="R1407" i="25"/>
  <c r="R1966" i="25"/>
  <c r="R496" i="25"/>
  <c r="R1090" i="25"/>
  <c r="R291" i="25"/>
  <c r="S38" i="25"/>
  <c r="S1647" i="25"/>
  <c r="R510" i="25"/>
  <c r="R1379" i="25"/>
  <c r="S164" i="25"/>
  <c r="S998" i="25"/>
  <c r="S204" i="25"/>
  <c r="R344" i="25"/>
  <c r="S143" i="25"/>
  <c r="R121" i="25"/>
  <c r="S206" i="25"/>
  <c r="R1334" i="25"/>
  <c r="R1630" i="25"/>
  <c r="R1361" i="25"/>
  <c r="S1025" i="25"/>
  <c r="R64" i="25"/>
  <c r="S1110" i="25"/>
  <c r="S580" i="25"/>
  <c r="R654" i="25"/>
  <c r="R345" i="25"/>
  <c r="S83" i="25"/>
  <c r="S43" i="25"/>
  <c r="R247" i="25"/>
  <c r="R992" i="25"/>
  <c r="R48" i="25"/>
  <c r="R1490" i="25"/>
  <c r="R1460" i="25"/>
  <c r="S2174" i="25"/>
  <c r="S603" i="25"/>
  <c r="R286" i="25"/>
  <c r="S1558" i="25"/>
  <c r="R1370" i="25"/>
  <c r="R1039" i="25"/>
  <c r="S1556" i="25"/>
  <c r="R655" i="25"/>
  <c r="R1058" i="25"/>
  <c r="S581" i="25"/>
  <c r="S1109" i="25"/>
  <c r="R186" i="25"/>
  <c r="R1639" i="25"/>
  <c r="R1478" i="25"/>
  <c r="R533" i="25"/>
  <c r="R117" i="25"/>
  <c r="R1470" i="25"/>
  <c r="R1392" i="25"/>
  <c r="R520" i="25"/>
  <c r="R1588" i="25"/>
  <c r="S162" i="25"/>
  <c r="R1962" i="25"/>
  <c r="R1292" i="25"/>
  <c r="R1496" i="25"/>
  <c r="R339" i="25"/>
  <c r="R1570" i="25"/>
  <c r="R542" i="25"/>
  <c r="R1304" i="25"/>
  <c r="R1143" i="25"/>
  <c r="R357" i="25"/>
  <c r="R1281" i="25"/>
  <c r="R171" i="25"/>
  <c r="R1327" i="25"/>
  <c r="R1589" i="25"/>
  <c r="R1899" i="25"/>
  <c r="S139" i="25"/>
  <c r="R1101" i="25"/>
  <c r="S545" i="25"/>
  <c r="R49" i="25"/>
  <c r="S584" i="25"/>
  <c r="R473" i="25"/>
  <c r="R1608" i="25"/>
  <c r="R1933" i="25"/>
  <c r="R63" i="25"/>
  <c r="S56" i="25"/>
  <c r="S31" i="25"/>
  <c r="S997" i="25"/>
  <c r="R1013" i="25"/>
  <c r="R573" i="25"/>
  <c r="S208" i="25"/>
  <c r="S214" i="25"/>
  <c r="R466" i="25"/>
  <c r="R565" i="25"/>
  <c r="R1381" i="25"/>
  <c r="R559" i="25"/>
  <c r="R1397" i="25"/>
  <c r="R453" i="25"/>
  <c r="R1599" i="25"/>
  <c r="R167" i="25"/>
  <c r="R1355" i="25"/>
  <c r="R1906" i="25"/>
  <c r="R192" i="25"/>
  <c r="R1955" i="25"/>
  <c r="R630" i="25"/>
  <c r="R390" i="25"/>
  <c r="R458" i="25"/>
  <c r="R284" i="25"/>
  <c r="R170" i="25"/>
  <c r="R482" i="25"/>
  <c r="R2183" i="25"/>
  <c r="R13" i="25"/>
  <c r="R1391" i="25"/>
  <c r="R1619" i="25"/>
  <c r="S1053" i="25"/>
  <c r="S30" i="25"/>
  <c r="R1600" i="25"/>
  <c r="R1057" i="25"/>
  <c r="R1922" i="25"/>
  <c r="R1598" i="25"/>
  <c r="S1029" i="25"/>
  <c r="S589" i="25"/>
  <c r="R471" i="25"/>
  <c r="R1413" i="25"/>
  <c r="R635" i="25"/>
  <c r="R1455" i="25"/>
  <c r="R90" i="25"/>
  <c r="R1633" i="25"/>
  <c r="R319" i="25"/>
  <c r="R1350" i="25"/>
  <c r="R1020" i="25"/>
  <c r="S106" i="25"/>
  <c r="R984" i="25"/>
  <c r="R1620" i="25"/>
  <c r="R1927" i="25"/>
  <c r="S135" i="25"/>
  <c r="S54" i="25"/>
  <c r="R1400" i="25"/>
  <c r="R243" i="25"/>
  <c r="R1923" i="25"/>
  <c r="R105" i="25"/>
  <c r="S163" i="25"/>
  <c r="R1096" i="25"/>
  <c r="R1117" i="25"/>
  <c r="R251" i="25"/>
  <c r="R1344" i="25"/>
  <c r="S1428" i="25"/>
  <c r="R20" i="25"/>
  <c r="S218" i="25"/>
  <c r="R416" i="25"/>
  <c r="S1945" i="25"/>
  <c r="R21" i="25"/>
  <c r="S437" i="25"/>
  <c r="R1412" i="25"/>
  <c r="R1084" i="25"/>
  <c r="R1903" i="25"/>
  <c r="R232" i="25"/>
  <c r="R179" i="25"/>
  <c r="R525" i="25"/>
  <c r="R1332" i="25"/>
  <c r="S154" i="25"/>
  <c r="R318" i="25"/>
  <c r="R1913" i="25"/>
  <c r="R1628" i="25"/>
  <c r="R1965" i="25"/>
  <c r="R2181" i="25"/>
  <c r="S1105" i="25"/>
  <c r="R463" i="25"/>
  <c r="R1150" i="25"/>
  <c r="R1456" i="25"/>
  <c r="R1113" i="25"/>
  <c r="R223" i="25"/>
  <c r="S1947" i="25"/>
  <c r="R1043" i="25"/>
  <c r="S36" i="25"/>
  <c r="R245" i="25"/>
  <c r="R1905" i="25"/>
  <c r="R87" i="25"/>
  <c r="S436" i="25"/>
  <c r="S141" i="25"/>
  <c r="R1159" i="25"/>
  <c r="R1065" i="25"/>
  <c r="R255" i="25"/>
  <c r="R455" i="25"/>
  <c r="R515" i="25"/>
  <c r="R1299" i="25"/>
  <c r="R1924" i="25"/>
  <c r="R1331" i="25"/>
  <c r="R528" i="25"/>
  <c r="R1622" i="25"/>
  <c r="R56" i="25"/>
  <c r="R1333" i="25"/>
  <c r="S159" i="25"/>
  <c r="R1956" i="25"/>
  <c r="S299" i="25"/>
  <c r="R1526" i="25"/>
  <c r="R1093" i="25"/>
  <c r="R374" i="25"/>
  <c r="R332" i="25"/>
  <c r="R535" i="25"/>
  <c r="R1569" i="25"/>
  <c r="R1931" i="25"/>
  <c r="R508" i="25"/>
  <c r="R1560" i="25"/>
  <c r="S158" i="25"/>
  <c r="R562" i="25"/>
  <c r="R111" i="25"/>
  <c r="R1909" i="25"/>
  <c r="R1524" i="25"/>
  <c r="R1459" i="25"/>
  <c r="R650" i="25"/>
  <c r="S151" i="25"/>
  <c r="R1929" i="25"/>
  <c r="R1602" i="25"/>
  <c r="R1316" i="25"/>
  <c r="R1454" i="25"/>
  <c r="R1374" i="25"/>
  <c r="R1032" i="25"/>
  <c r="R569" i="25"/>
  <c r="S1050" i="25"/>
  <c r="R122" i="25"/>
  <c r="R67" i="25"/>
  <c r="S110" i="25"/>
  <c r="S41" i="25"/>
  <c r="S1645" i="25"/>
  <c r="R2187" i="25"/>
  <c r="R1937" i="25"/>
  <c r="R1399" i="25"/>
  <c r="R1085" i="25"/>
  <c r="R495" i="25"/>
  <c r="S82" i="25"/>
  <c r="R402" i="25"/>
  <c r="S152" i="25"/>
  <c r="S583" i="25"/>
  <c r="R653" i="25"/>
  <c r="R517" i="25"/>
  <c r="S49" i="25"/>
  <c r="R1141" i="25"/>
  <c r="S1950" i="25"/>
  <c r="R1461" i="25"/>
  <c r="R413" i="25"/>
  <c r="R260" i="25"/>
  <c r="R1004" i="25"/>
  <c r="S434" i="25"/>
  <c r="R555" i="25"/>
  <c r="R516" i="25"/>
  <c r="R328" i="25"/>
  <c r="R1114" i="25"/>
  <c r="R415" i="25"/>
  <c r="R1311" i="25"/>
  <c r="R1473" i="25"/>
  <c r="R1936" i="25"/>
  <c r="S1611" i="25"/>
  <c r="R201" i="25"/>
  <c r="S1641" i="25"/>
  <c r="R1305" i="25"/>
  <c r="R1321" i="25"/>
  <c r="S1642" i="25"/>
  <c r="R2186" i="25"/>
  <c r="R999" i="25"/>
  <c r="R259" i="25"/>
  <c r="R1494" i="25"/>
  <c r="R320" i="25"/>
  <c r="R1048" i="25"/>
  <c r="R288" i="25"/>
  <c r="R534" i="25"/>
  <c r="R483" i="25"/>
  <c r="R1508" i="25"/>
  <c r="R1488" i="25"/>
  <c r="S209" i="25"/>
  <c r="R2176" i="25"/>
  <c r="S438" i="25"/>
  <c r="R2185" i="25"/>
  <c r="R1465" i="25"/>
  <c r="R1302" i="25"/>
  <c r="R1916" i="25"/>
  <c r="R368" i="25"/>
  <c r="R1140" i="25"/>
  <c r="S225" i="25"/>
  <c r="R58" i="25"/>
  <c r="R449" i="25"/>
  <c r="R361" i="25"/>
  <c r="R1895" i="25"/>
  <c r="R1373" i="25"/>
  <c r="R1009" i="25"/>
  <c r="R17" i="25"/>
  <c r="R375" i="25"/>
  <c r="R128" i="25"/>
  <c r="S547" i="25"/>
  <c r="R107" i="25"/>
  <c r="R1089" i="25"/>
  <c r="S993" i="25"/>
  <c r="S212" i="25"/>
  <c r="R1577" i="25"/>
  <c r="S322" i="25"/>
  <c r="R959" i="25"/>
  <c r="R1354" i="25"/>
  <c r="R1345" i="25"/>
  <c r="R629" i="25"/>
  <c r="R316" i="25"/>
  <c r="S107" i="25"/>
  <c r="R296" i="25"/>
  <c r="R162" i="25"/>
  <c r="R1095" i="25"/>
  <c r="R1489" i="25"/>
  <c r="R417" i="25"/>
  <c r="S60" i="25"/>
  <c r="S433" i="25"/>
  <c r="R283" i="25"/>
  <c r="R88" i="25"/>
  <c r="R652" i="25"/>
  <c r="R1112" i="25"/>
  <c r="R1547" i="25"/>
  <c r="R1563" i="25"/>
  <c r="R1495" i="25"/>
  <c r="R342" i="25"/>
  <c r="R460" i="25"/>
  <c r="R104" i="25"/>
  <c r="R1440" i="25"/>
  <c r="R1035" i="25"/>
  <c r="R1564" i="25"/>
  <c r="R1396" i="25"/>
  <c r="R974" i="25"/>
  <c r="R175" i="25"/>
  <c r="R414" i="25"/>
  <c r="R1081" i="25"/>
  <c r="R963" i="25"/>
  <c r="S577" i="25"/>
  <c r="S1435" i="25"/>
  <c r="S1442" i="25"/>
  <c r="S78" i="25"/>
  <c r="R450" i="25"/>
  <c r="R1914" i="25"/>
  <c r="S1612" i="25"/>
  <c r="R1253" i="25"/>
  <c r="R222" i="25"/>
  <c r="R1155" i="25"/>
  <c r="R621" i="25"/>
  <c r="S34" i="25"/>
  <c r="R1402" i="25"/>
  <c r="R1296" i="25"/>
  <c r="R637" i="25"/>
  <c r="R1092" i="25"/>
  <c r="R1921" i="25"/>
  <c r="R219" i="25"/>
  <c r="R639" i="25"/>
  <c r="R1592" i="25"/>
  <c r="R987" i="25"/>
  <c r="R1475" i="25"/>
  <c r="R452" i="25"/>
  <c r="R1898" i="25"/>
  <c r="R469" i="25"/>
  <c r="R69" i="25"/>
  <c r="R312" i="25"/>
  <c r="S1431" i="25"/>
  <c r="R1341" i="25"/>
  <c r="S585" i="25"/>
  <c r="R1056" i="25"/>
  <c r="R1128" i="25"/>
  <c r="R989" i="25"/>
  <c r="S377" i="25"/>
  <c r="R523" i="25"/>
  <c r="R465" i="25"/>
  <c r="R1070" i="25"/>
  <c r="S75" i="25"/>
  <c r="R526" i="25"/>
  <c r="R198" i="25"/>
  <c r="S548" i="25"/>
  <c r="R1326" i="25"/>
  <c r="R505" i="25"/>
  <c r="R1289" i="25"/>
  <c r="R1357" i="25"/>
  <c r="R65" i="25"/>
  <c r="R426" i="25"/>
  <c r="R1960" i="25"/>
  <c r="R649" i="25"/>
  <c r="R250" i="25"/>
  <c r="R540" i="25"/>
  <c r="R338" i="25"/>
  <c r="R1654" i="25"/>
  <c r="R1282" i="25"/>
  <c r="S94" i="25"/>
  <c r="R444" i="25"/>
  <c r="R1019" i="25"/>
  <c r="R1104" i="25"/>
  <c r="S116" i="25"/>
  <c r="R9" i="25"/>
  <c r="R1279" i="25"/>
  <c r="S1436" i="25"/>
  <c r="R1463" i="25"/>
  <c r="R1129" i="25"/>
  <c r="R333" i="25"/>
  <c r="R224" i="25"/>
  <c r="R512" i="25"/>
  <c r="R529" i="25"/>
  <c r="S228" i="25"/>
  <c r="S301" i="25"/>
  <c r="R2188" i="25"/>
  <c r="S1892" i="25"/>
  <c r="R356" i="25"/>
  <c r="R16" i="25"/>
  <c r="R612" i="25"/>
  <c r="R275" i="25"/>
  <c r="R1625" i="25"/>
  <c r="R1312" i="25"/>
  <c r="S156" i="25"/>
  <c r="R485" i="25"/>
  <c r="R1908" i="25"/>
  <c r="R419" i="25"/>
  <c r="R1468" i="25"/>
  <c r="R1917" i="25"/>
  <c r="R568" i="25"/>
  <c r="S130" i="25"/>
  <c r="R1291" i="25"/>
  <c r="R564" i="25"/>
  <c r="R2190" i="25"/>
  <c r="R1151" i="25"/>
  <c r="S111" i="25"/>
  <c r="S1891" i="25"/>
  <c r="R1369" i="25"/>
  <c r="R1153" i="25"/>
  <c r="R607" i="25"/>
  <c r="S1948" i="25"/>
  <c r="R262" i="25"/>
  <c r="R1918" i="25"/>
  <c r="S326" i="25"/>
  <c r="S592" i="25"/>
  <c r="S1541" i="25"/>
  <c r="S25" i="25"/>
  <c r="S1387" i="25"/>
  <c r="R1288" i="25"/>
  <c r="R1904" i="25"/>
  <c r="R1516" i="25"/>
  <c r="R500" i="25"/>
  <c r="R1575" i="25"/>
  <c r="R642" i="25"/>
  <c r="T2288" i="25" l="1"/>
  <c r="T2373" i="25"/>
  <c r="T2388" i="25"/>
  <c r="N179" i="32"/>
  <c r="P179" i="32" s="1"/>
  <c r="T2262" i="25"/>
  <c r="O181" i="32"/>
  <c r="P181" i="32"/>
  <c r="O179" i="32" l="1"/>
  <c r="J835" i="24"/>
  <c r="C825" i="22"/>
  <c r="J810" i="24"/>
  <c r="C761" i="22"/>
  <c r="J953" i="24"/>
  <c r="C471" i="22"/>
  <c r="J188" i="24"/>
  <c r="C644" i="22"/>
  <c r="J917" i="24"/>
  <c r="C1916" i="22"/>
  <c r="J2020" i="24"/>
  <c r="C1401" i="22"/>
  <c r="J262" i="24"/>
  <c r="C2152" i="22"/>
  <c r="J1602" i="24"/>
  <c r="C1971" i="22"/>
  <c r="J2027" i="24"/>
  <c r="C91" i="22"/>
  <c r="J167" i="24"/>
  <c r="C1167" i="22"/>
  <c r="J1680" i="24"/>
  <c r="C1003" i="22"/>
  <c r="J1427" i="24"/>
  <c r="C509" i="22"/>
  <c r="J1019" i="24"/>
  <c r="C411" i="22"/>
  <c r="J2163" i="24"/>
  <c r="C154" i="22"/>
  <c r="J1684" i="24"/>
  <c r="C812" i="22"/>
  <c r="J923" i="24"/>
  <c r="C1742" i="22"/>
  <c r="J2162" i="24"/>
  <c r="C1661" i="22"/>
  <c r="J1449" i="24"/>
  <c r="C848" i="22"/>
  <c r="J472" i="24"/>
  <c r="C584" i="22"/>
  <c r="J339" i="24"/>
  <c r="C2131" i="22"/>
  <c r="J557" i="24"/>
  <c r="C998" i="22"/>
  <c r="J1917" i="24"/>
  <c r="C368" i="22"/>
  <c r="J704" i="24"/>
  <c r="C2193" i="22"/>
  <c r="J23" i="24"/>
  <c r="C2175" i="22"/>
  <c r="J2135" i="24"/>
  <c r="C102" i="22"/>
  <c r="J96" i="24"/>
  <c r="C676" i="22"/>
  <c r="J2198" i="24"/>
  <c r="C374" i="22"/>
  <c r="J910" i="24"/>
  <c r="C746" i="22"/>
  <c r="J1772" i="24"/>
  <c r="C951" i="22"/>
  <c r="J1868" i="24"/>
  <c r="C490" i="22"/>
  <c r="J1110" i="24"/>
  <c r="C1873" i="22"/>
  <c r="J967" i="24"/>
  <c r="C1691" i="22"/>
  <c r="J1541" i="24"/>
  <c r="C15" i="22"/>
  <c r="J288" i="24"/>
  <c r="C1437" i="22"/>
  <c r="J1610" i="24"/>
  <c r="C947" i="22"/>
  <c r="J721" i="24"/>
  <c r="C291" i="22"/>
  <c r="J2078" i="24"/>
  <c r="C286" i="22"/>
  <c r="J879" i="24"/>
  <c r="C1944" i="22"/>
  <c r="J1717" i="24"/>
  <c r="C1678" i="22"/>
  <c r="J1671" i="24"/>
  <c r="C63" i="22"/>
  <c r="J2114" i="24"/>
  <c r="C1105" i="22"/>
  <c r="J264" i="24"/>
  <c r="C1767" i="22"/>
  <c r="J794" i="24"/>
  <c r="C327" i="22"/>
  <c r="J491" i="24"/>
  <c r="C1313" i="22"/>
  <c r="J1728" i="24"/>
  <c r="C1566" i="22"/>
  <c r="J2147" i="24"/>
  <c r="C1158" i="22"/>
  <c r="J256" i="24"/>
  <c r="C1216" i="22"/>
  <c r="J776" i="24"/>
  <c r="C1081" i="22"/>
  <c r="J2181" i="24"/>
  <c r="C1424" i="22"/>
  <c r="J1931" i="24"/>
  <c r="C1583" i="22"/>
  <c r="J1942" i="24"/>
  <c r="C1529" i="22"/>
  <c r="J294" i="24"/>
  <c r="C1260" i="22"/>
  <c r="J1787" i="24"/>
  <c r="C1785" i="22"/>
  <c r="J335" i="24"/>
  <c r="C1388" i="22"/>
  <c r="J1925" i="24"/>
  <c r="C1202" i="22"/>
  <c r="J1907" i="24"/>
  <c r="C117" i="22"/>
  <c r="J1032" i="24"/>
  <c r="C285" i="22"/>
  <c r="J109" i="24"/>
  <c r="C2245" i="22"/>
  <c r="J1177" i="24"/>
  <c r="C699" i="22"/>
  <c r="J1100" i="24"/>
  <c r="C35" i="22"/>
  <c r="J1499" i="24"/>
  <c r="C277" i="22"/>
  <c r="J1881" i="24"/>
  <c r="C186" i="22"/>
  <c r="J1504" i="24"/>
  <c r="C2234" i="22"/>
  <c r="J1303" i="24"/>
  <c r="C788" i="22"/>
  <c r="J1131" i="24"/>
  <c r="C579" i="22"/>
  <c r="J565" i="24"/>
  <c r="C1776" i="22"/>
  <c r="J1389" i="24"/>
  <c r="C1714" i="22"/>
  <c r="J1178" i="24"/>
  <c r="C793" i="22"/>
  <c r="J1934" i="24"/>
  <c r="C1390" i="22"/>
  <c r="J660" i="24"/>
  <c r="C742" i="22"/>
  <c r="J1123" i="24"/>
  <c r="C1641" i="22"/>
  <c r="J883" i="24"/>
  <c r="C422" i="22"/>
  <c r="J368" i="24"/>
  <c r="C1619" i="22"/>
  <c r="J1323" i="24"/>
  <c r="C1858" i="22"/>
  <c r="J870" i="24"/>
  <c r="C1833" i="22"/>
  <c r="J927" i="24"/>
  <c r="C1612" i="22"/>
  <c r="J2148" i="24"/>
  <c r="C492" i="22"/>
  <c r="J998" i="24"/>
  <c r="C1924" i="22"/>
  <c r="J1512" i="24"/>
  <c r="C1775" i="22"/>
  <c r="J506" i="24"/>
  <c r="C587" i="22"/>
  <c r="J1952" i="24"/>
  <c r="C118" i="22"/>
  <c r="J901" i="24"/>
  <c r="C140" i="22"/>
  <c r="J2221" i="24"/>
  <c r="C1295" i="22"/>
  <c r="J2161" i="24"/>
  <c r="C1320" i="22"/>
  <c r="J649" i="24"/>
  <c r="C1791" i="22"/>
  <c r="J2216" i="24"/>
  <c r="C1476" i="22"/>
  <c r="J2192" i="24"/>
  <c r="C1365" i="22"/>
  <c r="J308" i="24"/>
  <c r="C1157" i="22"/>
  <c r="J943" i="24"/>
  <c r="C877" i="22"/>
  <c r="J545" i="24"/>
  <c r="C705" i="22"/>
  <c r="J1460" i="24"/>
  <c r="C468" i="22"/>
  <c r="J338" i="24"/>
  <c r="C324" i="22"/>
  <c r="J720" i="24"/>
  <c r="C196" i="22"/>
  <c r="J2251" i="24"/>
  <c r="C87" i="22"/>
  <c r="J513" i="24"/>
  <c r="C1544" i="22"/>
  <c r="J592" i="24" l="1"/>
  <c r="C522" i="22"/>
  <c r="J127" i="24"/>
  <c r="C1464" i="22"/>
  <c r="J1908" i="24"/>
  <c r="C1280" i="22"/>
  <c r="J1995" i="24"/>
  <c r="C521" i="22"/>
  <c r="J1807" i="24"/>
  <c r="C267" i="22"/>
  <c r="J360" i="24"/>
  <c r="C1254" i="22"/>
  <c r="J1455" i="24"/>
  <c r="C1751" i="22"/>
  <c r="J471" i="24"/>
  <c r="C1323" i="22"/>
  <c r="J1476" i="24"/>
  <c r="C1753" i="22"/>
  <c r="J1984" i="24"/>
  <c r="C1369" i="22"/>
  <c r="J1252" i="24"/>
  <c r="C151" i="22"/>
  <c r="J902" i="24"/>
  <c r="C936" i="22"/>
  <c r="J1674" i="24"/>
  <c r="C1574" i="22"/>
  <c r="J449" i="24"/>
  <c r="C1418" i="22"/>
  <c r="J822" i="24"/>
  <c r="C539" i="22"/>
  <c r="J1445" i="24"/>
  <c r="C1890" i="22"/>
  <c r="J525" i="24"/>
  <c r="C997" i="22"/>
  <c r="J1136" i="24"/>
  <c r="C1645" i="22"/>
  <c r="J818" i="24"/>
  <c r="C421" i="22"/>
  <c r="J2077" i="24"/>
  <c r="C252" i="22"/>
  <c r="J1469" i="24"/>
  <c r="C1307" i="22"/>
  <c r="J2171" i="24"/>
  <c r="C1279" i="22"/>
  <c r="J814" i="24"/>
  <c r="C784" i="22"/>
  <c r="J247" i="24"/>
  <c r="C1536" i="22"/>
  <c r="J19" i="24"/>
  <c r="C2183" i="22"/>
  <c r="J1124" i="24"/>
  <c r="C1800" i="22"/>
  <c r="J838" i="24"/>
  <c r="C1104" i="22"/>
  <c r="J1149" i="24"/>
  <c r="C2224" i="22"/>
  <c r="J610" i="24"/>
  <c r="C990" i="22"/>
  <c r="J1373" i="24"/>
  <c r="C2112" i="22"/>
  <c r="J1712" i="24"/>
  <c r="C851" i="22"/>
  <c r="J580" i="24"/>
  <c r="C614" i="22"/>
  <c r="J1294" i="24"/>
  <c r="C2123" i="22"/>
  <c r="J1863" i="24"/>
  <c r="C1179" i="22"/>
  <c r="J440" i="24"/>
  <c r="C1617" i="22"/>
  <c r="J1071" i="24"/>
  <c r="C8" i="22"/>
  <c r="J106" i="24"/>
  <c r="C1498" i="22"/>
  <c r="J946" i="24"/>
  <c r="C1951" i="22"/>
  <c r="J607" i="24"/>
  <c r="C2044" i="22"/>
  <c r="J1371" i="24"/>
  <c r="C1912" i="22"/>
  <c r="J1361" i="24"/>
  <c r="C278" i="22"/>
  <c r="J1659" i="24"/>
  <c r="C1074" i="22"/>
  <c r="J949" i="24"/>
  <c r="C1008" i="22"/>
  <c r="J1722" i="24"/>
  <c r="C1577" i="22"/>
  <c r="J1472" i="24"/>
  <c r="C855" i="22"/>
  <c r="J1190" i="24"/>
  <c r="C10" i="22"/>
  <c r="J853" i="24"/>
  <c r="C512" i="22"/>
  <c r="J553" i="24"/>
  <c r="C1451" i="22"/>
  <c r="J829" i="24"/>
  <c r="C1900" i="22"/>
  <c r="J1317" i="24"/>
  <c r="C905" i="22"/>
  <c r="J352" i="24"/>
  <c r="C966" i="22"/>
  <c r="J16" i="24"/>
  <c r="C1351" i="22"/>
  <c r="J1818" i="24"/>
  <c r="C1513" i="22"/>
  <c r="J1746" i="24"/>
  <c r="C747" i="22"/>
  <c r="J505" i="24"/>
  <c r="C1214" i="22"/>
  <c r="J125" i="24"/>
  <c r="C1080" i="22"/>
  <c r="J615" i="24"/>
  <c r="C448" i="22"/>
  <c r="J248" i="24"/>
  <c r="C1156" i="22"/>
  <c r="J925" i="24"/>
  <c r="C819" i="22"/>
  <c r="J735" i="24"/>
  <c r="C1697" i="22"/>
  <c r="J158" i="24"/>
  <c r="C1169" i="22"/>
  <c r="J1559" i="24"/>
  <c r="C1028" i="22"/>
  <c r="J1548" i="24"/>
  <c r="C269" i="22"/>
  <c r="J1748" i="24"/>
  <c r="C1972" i="22"/>
  <c r="J1337" i="24"/>
  <c r="C225" i="22"/>
  <c r="J2017" i="24"/>
  <c r="C168" i="22"/>
  <c r="J2157" i="24"/>
  <c r="C380" i="22"/>
  <c r="J1761" i="24"/>
  <c r="C1029" i="22"/>
  <c r="J279" i="24"/>
  <c r="C1282" i="22"/>
  <c r="J832" i="24"/>
  <c r="C723" i="22"/>
  <c r="J477" i="24"/>
  <c r="C110" i="22"/>
  <c r="J2068" i="24"/>
  <c r="C548" i="22"/>
  <c r="J1027" i="24"/>
  <c r="C722" i="22"/>
  <c r="J37" i="24"/>
  <c r="C1765" i="22"/>
  <c r="J858" i="24"/>
  <c r="C873" i="22"/>
  <c r="J1889" i="24"/>
  <c r="C1642" i="22"/>
  <c r="J88" i="24"/>
  <c r="C2007" i="22"/>
  <c r="J1837" i="24"/>
  <c r="C610" i="22"/>
  <c r="J1781" i="24"/>
  <c r="C1009" i="22"/>
  <c r="J205" i="24"/>
  <c r="C1438" i="22"/>
  <c r="J914" i="24"/>
  <c r="C1954" i="22"/>
  <c r="J30" i="24"/>
  <c r="C1220" i="22"/>
  <c r="J2085" i="24"/>
  <c r="C2163" i="22"/>
  <c r="J782" i="24"/>
  <c r="C158" i="22"/>
  <c r="J1633" i="24"/>
  <c r="C1676" i="22"/>
  <c r="J695" i="24"/>
  <c r="C194" i="22"/>
  <c r="J1150" i="24"/>
  <c r="C396" i="22"/>
  <c r="J1667" i="24"/>
  <c r="C1921" i="22"/>
  <c r="J1930" i="24"/>
  <c r="C1210" i="22"/>
  <c r="J1682" i="24"/>
  <c r="C782" i="22"/>
  <c r="J1813" i="24"/>
  <c r="C801" i="22"/>
  <c r="J2084" i="24"/>
  <c r="C454" i="22"/>
  <c r="J1339" i="24"/>
  <c r="C58" i="22"/>
  <c r="J578" i="24"/>
  <c r="C2133" i="22"/>
  <c r="J1281" i="24"/>
  <c r="C868" i="22"/>
  <c r="J1969" i="24"/>
  <c r="C170" i="22"/>
  <c r="J142" i="24"/>
  <c r="C1968" i="22"/>
  <c r="J482" i="24"/>
  <c r="C1542" i="22"/>
  <c r="J2045" i="24"/>
  <c r="C2115" i="22"/>
  <c r="J246" i="24"/>
  <c r="C978" i="22"/>
  <c r="J2" i="24"/>
  <c r="C2209" i="22"/>
  <c r="J2237" i="24"/>
  <c r="C494" i="22"/>
  <c r="J1282" i="24"/>
  <c r="C507" i="22"/>
  <c r="J653" i="24"/>
  <c r="C406" i="22"/>
  <c r="J1793" i="24"/>
  <c r="C1065" i="22"/>
  <c r="J266" i="24"/>
  <c r="C621" i="22"/>
  <c r="J2124" i="24"/>
  <c r="C1509" i="22"/>
  <c r="J479" i="24"/>
  <c r="C586" i="22"/>
  <c r="J1077" i="24"/>
  <c r="C323" i="22"/>
  <c r="J912" i="24"/>
  <c r="C762" i="22"/>
  <c r="J174" i="24"/>
  <c r="C1410" i="22"/>
  <c r="J644" i="24"/>
  <c r="C313" i="22"/>
  <c r="J1789" i="24"/>
  <c r="C661" i="22"/>
  <c r="J620" i="24"/>
  <c r="C461" i="22"/>
  <c r="J1508" i="24"/>
  <c r="C919" i="22"/>
  <c r="J1158" i="24"/>
  <c r="C32" i="22"/>
  <c r="J1087" i="24"/>
  <c r="C1690" i="22"/>
  <c r="J1098" i="24"/>
  <c r="C221" i="22"/>
  <c r="J1776" i="24"/>
  <c r="C1778" i="22"/>
  <c r="J1677" i="24"/>
  <c r="C195" i="22"/>
  <c r="J924" i="24"/>
  <c r="C1960" i="22"/>
  <c r="J1239" i="24"/>
  <c r="C1710" i="22"/>
  <c r="J1877" i="24"/>
  <c r="C1414" i="22"/>
  <c r="J1520" i="24"/>
  <c r="C325" i="22"/>
  <c r="J1021" i="24"/>
  <c r="C1115" i="22"/>
  <c r="J1963" i="24"/>
  <c r="C474" i="22"/>
  <c r="J2235" i="24"/>
  <c r="C1206" i="22"/>
  <c r="J244" i="24"/>
  <c r="C511" i="22"/>
  <c r="J1159" i="24"/>
  <c r="C2191" i="22"/>
  <c r="J1161" i="24"/>
  <c r="C1589" i="22"/>
  <c r="J268" i="24"/>
  <c r="C258" i="22"/>
  <c r="J399" i="24"/>
  <c r="C991" i="22"/>
  <c r="J536" i="24"/>
  <c r="C493" i="22"/>
  <c r="J325" i="24"/>
  <c r="C1622" i="22"/>
  <c r="J1151" i="24"/>
  <c r="C1768" i="22"/>
  <c r="J779" i="24"/>
  <c r="C617" i="22"/>
  <c r="J2052" i="24"/>
  <c r="C1416" i="22"/>
  <c r="J375" i="24"/>
  <c r="C2161" i="22"/>
  <c r="J2183" i="24"/>
  <c r="C1170" i="22"/>
  <c r="J514" i="24"/>
  <c r="C305" i="22"/>
  <c r="J1756" i="24"/>
  <c r="C2093" i="22"/>
  <c r="J1764" i="24"/>
  <c r="C1048" i="22"/>
  <c r="J1206" i="24"/>
  <c r="C571" i="22"/>
  <c r="J2169" i="24"/>
  <c r="C2166" i="22"/>
  <c r="J1240" i="24"/>
  <c r="C1014" i="22"/>
  <c r="J1851" i="24"/>
  <c r="C1564" i="22"/>
  <c r="J733" i="24"/>
  <c r="C1609" i="22"/>
  <c r="J856" i="24"/>
  <c r="C878" i="22"/>
  <c r="J68" i="24"/>
  <c r="C1940" i="22"/>
  <c r="J747" i="24"/>
  <c r="C1135" i="22"/>
  <c r="J1621" i="24"/>
  <c r="C594" i="22"/>
  <c r="J1861" i="24"/>
  <c r="C673" i="22"/>
  <c r="J758" i="24"/>
  <c r="C959" i="22"/>
  <c r="J1403" i="24"/>
  <c r="C2228" i="22"/>
  <c r="J1553" i="24"/>
  <c r="C975" i="22"/>
  <c r="J2056" i="24"/>
  <c r="C1478" i="22"/>
  <c r="J1955" i="24"/>
  <c r="C101" i="22"/>
  <c r="J395" i="24"/>
  <c r="C1264" i="22"/>
  <c r="J1860" i="24"/>
  <c r="C1422" i="22"/>
  <c r="J1670" i="24"/>
  <c r="C1031" i="22"/>
  <c r="J1130" i="24"/>
  <c r="C1738" i="22"/>
  <c r="J1333" i="24"/>
  <c r="C156" i="22"/>
  <c r="J182" i="24"/>
  <c r="C320" i="22"/>
  <c r="J2025" i="24"/>
  <c r="C1283" i="22"/>
  <c r="J678" i="24"/>
  <c r="C694" i="22"/>
  <c r="J93" i="24"/>
  <c r="C678" i="22"/>
  <c r="J1575" i="24"/>
  <c r="C1013" i="22"/>
  <c r="J1992" i="24"/>
  <c r="C1132" i="22"/>
  <c r="J1279" i="24"/>
  <c r="C1023" i="22"/>
  <c r="J2218" i="24"/>
  <c r="C1195" i="22"/>
  <c r="J1332" i="24"/>
  <c r="C909" i="22"/>
  <c r="J1483" i="24"/>
  <c r="C1935" i="22"/>
  <c r="J821" i="24"/>
  <c r="C861" i="22"/>
  <c r="J809" i="24"/>
  <c r="C534" i="22"/>
  <c r="J978" i="24"/>
  <c r="C1087" i="22"/>
  <c r="J673" i="24"/>
  <c r="C513" i="22"/>
  <c r="J793" i="24"/>
  <c r="C1879" i="22"/>
  <c r="K238" i="28"/>
  <c r="K1638" i="27"/>
  <c r="K1118" i="26"/>
  <c r="K901" i="24"/>
  <c r="K250" i="28"/>
  <c r="K1299" i="26"/>
  <c r="K1652" i="27"/>
  <c r="K998" i="24"/>
  <c r="K1059" i="26"/>
  <c r="K1293" i="28"/>
  <c r="K1075" i="27"/>
  <c r="K870" i="24"/>
  <c r="K1446" i="26"/>
  <c r="K304" i="27"/>
  <c r="K1473" i="28"/>
  <c r="K660" i="24"/>
  <c r="K2171" i="27"/>
  <c r="K681" i="26"/>
  <c r="K364" i="28"/>
  <c r="K1389" i="24"/>
  <c r="K1261" i="26"/>
  <c r="K1393" i="28"/>
  <c r="K546" i="27"/>
  <c r="K1504" i="24"/>
  <c r="K285" i="28"/>
  <c r="K1579" i="26"/>
  <c r="K1695" i="27"/>
  <c r="K1177" i="24"/>
  <c r="K909" i="26"/>
  <c r="K2101" i="27"/>
  <c r="K1935" i="28"/>
  <c r="K2147" i="24"/>
  <c r="K2110" i="26"/>
  <c r="K1822" i="28"/>
  <c r="K191" i="27"/>
  <c r="K491" i="24"/>
  <c r="K430" i="26"/>
  <c r="K590" i="27"/>
  <c r="K961" i="28"/>
  <c r="K1671" i="24"/>
  <c r="K757" i="28"/>
  <c r="K1207" i="27"/>
  <c r="K42" i="26"/>
  <c r="K1541" i="24"/>
  <c r="K873" i="27"/>
  <c r="K130" i="26"/>
  <c r="K798" i="28"/>
  <c r="K1868" i="24"/>
  <c r="K1636" i="28"/>
  <c r="K1034" i="27"/>
  <c r="K1740" i="26"/>
  <c r="K704" i="24"/>
  <c r="K1732" i="28"/>
  <c r="K728" i="27"/>
  <c r="K1958" i="26"/>
  <c r="K339" i="24"/>
  <c r="K536" i="27"/>
  <c r="K1216" i="28"/>
  <c r="K928" i="26"/>
  <c r="K1449" i="24"/>
  <c r="J2179" i="24"/>
  <c r="C83" i="22"/>
  <c r="K358" i="28"/>
  <c r="K482" i="26"/>
  <c r="K2201" i="27"/>
  <c r="K1680" i="24"/>
  <c r="J1144" i="24"/>
  <c r="C957" i="22"/>
  <c r="J313" i="24"/>
  <c r="C979" i="22"/>
  <c r="J1652" i="24"/>
  <c r="C403" i="22"/>
  <c r="J1888" i="24"/>
  <c r="C161" i="22"/>
  <c r="J1493" i="24"/>
  <c r="C2010" i="22"/>
  <c r="J2055" i="24"/>
  <c r="C1503" i="22"/>
  <c r="J285" i="24"/>
  <c r="C1636" i="22"/>
  <c r="J200" i="24"/>
  <c r="C2188" i="22"/>
  <c r="J2002" i="24"/>
  <c r="C1417" i="22"/>
  <c r="J493" i="24"/>
  <c r="C1893" i="22"/>
  <c r="J104" i="24"/>
  <c r="C1497" i="22"/>
  <c r="J2110" i="24"/>
  <c r="C554" i="22"/>
  <c r="J687" i="24"/>
  <c r="C233" i="22"/>
  <c r="J2154" i="24"/>
  <c r="C1743" i="22"/>
  <c r="J1008" i="24"/>
  <c r="C1698" i="22"/>
  <c r="J1463" i="24"/>
  <c r="C266" i="22"/>
  <c r="J652" i="24"/>
  <c r="C1231" i="22"/>
  <c r="J225" i="24"/>
  <c r="C1143" i="22"/>
  <c r="J283" i="24"/>
  <c r="C1396" i="22"/>
  <c r="J989" i="24"/>
  <c r="C1891" i="22"/>
  <c r="J295" i="24"/>
  <c r="C620" i="22"/>
  <c r="J1290" i="24"/>
  <c r="C636" i="22"/>
  <c r="J1924" i="24"/>
  <c r="C2168" i="22"/>
  <c r="J541" i="24"/>
  <c r="C388" i="22"/>
  <c r="J435" i="24"/>
  <c r="C240" i="22"/>
  <c r="J1707" i="24"/>
  <c r="C799" i="22"/>
  <c r="J1891" i="24"/>
  <c r="C1385" i="22"/>
  <c r="J2094" i="24"/>
  <c r="C1277" i="22"/>
  <c r="J400" i="24"/>
  <c r="C973" i="22"/>
  <c r="J2190" i="24"/>
  <c r="C1429" i="22"/>
  <c r="J1152" i="24"/>
  <c r="C392" i="22"/>
  <c r="J363" i="24"/>
  <c r="C2126" i="22"/>
  <c r="J118" i="24"/>
  <c r="C428" i="22"/>
  <c r="J25" i="24"/>
  <c r="C1567" i="22"/>
  <c r="J1365" i="24"/>
  <c r="C193" i="22"/>
  <c r="J1693" i="24"/>
  <c r="C2087" i="22"/>
  <c r="J478" i="24"/>
  <c r="C2011" i="22"/>
  <c r="J1757" i="24"/>
  <c r="C1060" i="22"/>
  <c r="J1916" i="24"/>
  <c r="C1514" i="22"/>
  <c r="J153" i="24"/>
  <c r="C1977" i="22"/>
  <c r="J2177" i="24"/>
  <c r="C469" i="22"/>
  <c r="J35" i="24"/>
  <c r="C1817" i="22"/>
  <c r="J1061" i="24"/>
  <c r="C933" i="22"/>
  <c r="J495" i="24"/>
  <c r="C1140" i="22"/>
  <c r="J1555" i="24"/>
  <c r="C2082" i="22"/>
  <c r="J1502" i="24"/>
  <c r="C190" i="22"/>
  <c r="J828" i="24"/>
  <c r="C1018" i="22"/>
  <c r="J884" i="24"/>
  <c r="C236" i="22"/>
  <c r="J714" i="24"/>
  <c r="C1659" i="22"/>
  <c r="J1872" i="24"/>
  <c r="C1173" i="22"/>
  <c r="J957" i="24"/>
  <c r="C1108" i="22"/>
  <c r="J559" i="24"/>
  <c r="C302" i="22"/>
  <c r="J476" i="24"/>
  <c r="C1989" i="22"/>
  <c r="J1664" i="24"/>
  <c r="C1728" i="22"/>
  <c r="J900" i="24"/>
  <c r="C1670" i="22"/>
  <c r="J743" i="24"/>
  <c r="C517" i="22"/>
  <c r="J726" i="24"/>
  <c r="C2015" i="22"/>
  <c r="J1261" i="24"/>
  <c r="C1021" i="22"/>
  <c r="J1804" i="24"/>
  <c r="C1432" i="22"/>
  <c r="J1327" i="24"/>
  <c r="C212" i="22"/>
  <c r="J1005" i="24"/>
  <c r="C2222" i="22"/>
  <c r="J756" i="24"/>
  <c r="C745" i="22"/>
  <c r="J1166" i="24"/>
  <c r="C2004" i="22"/>
  <c r="J1832" i="24"/>
  <c r="C429" i="22"/>
  <c r="J1750" i="24"/>
  <c r="C1245" i="22"/>
  <c r="J1714" i="24"/>
  <c r="C709" i="22"/>
  <c r="J442" i="24"/>
  <c r="C1930" i="22"/>
  <c r="J357" i="24"/>
  <c r="C2169" i="22"/>
  <c r="J1768" i="24"/>
  <c r="C1070" i="22"/>
  <c r="J298" i="24"/>
  <c r="C1287" i="22"/>
  <c r="J497" i="24"/>
  <c r="C263" i="22"/>
  <c r="J1259" i="24"/>
  <c r="C2100" i="22"/>
  <c r="J1838" i="24"/>
  <c r="C1239" i="22"/>
  <c r="J1319" i="24"/>
  <c r="C892" i="22"/>
  <c r="J468" i="24"/>
  <c r="C606" i="22"/>
  <c r="J2012" i="24"/>
  <c r="C1715" i="22"/>
  <c r="J1081" i="24"/>
  <c r="C1672" i="22"/>
  <c r="J1010" i="24"/>
  <c r="C724" i="22"/>
  <c r="J757" i="24"/>
  <c r="C543" i="22"/>
  <c r="J1128" i="24"/>
  <c r="C803" i="22"/>
  <c r="J1673" i="24"/>
  <c r="C1057" i="22"/>
  <c r="J1459" i="24"/>
  <c r="C2042" i="22"/>
  <c r="J2184" i="24"/>
  <c r="C1518" i="22"/>
  <c r="J345" i="24"/>
  <c r="C1444" i="22"/>
  <c r="J2021" i="24"/>
  <c r="C1716" i="22"/>
  <c r="J185" i="24"/>
  <c r="C1865" i="22"/>
  <c r="J361" i="24"/>
  <c r="C1520" i="22"/>
  <c r="J1612" i="24"/>
  <c r="C2212" i="22"/>
  <c r="J1882" i="24"/>
  <c r="C1603" i="22"/>
  <c r="J1398" i="24"/>
  <c r="C1615" i="22"/>
  <c r="J1587" i="24"/>
  <c r="C1782" i="22"/>
  <c r="J937" i="24"/>
  <c r="C708" i="22"/>
  <c r="J538" i="24"/>
  <c r="C381" i="22"/>
  <c r="J413" i="24"/>
  <c r="C1526" i="22"/>
  <c r="J1549" i="24"/>
  <c r="C1808" i="22"/>
  <c r="J1905" i="24"/>
  <c r="C1707" i="22"/>
  <c r="J1084" i="24"/>
  <c r="C1610" i="22"/>
  <c r="J2079" i="24"/>
  <c r="C1378" i="22"/>
  <c r="J1067" i="24"/>
  <c r="C750" i="22"/>
  <c r="J226" i="24"/>
  <c r="C1212" i="22"/>
  <c r="J9" i="24"/>
  <c r="C1353" i="22"/>
  <c r="J532" i="24"/>
  <c r="C1804" i="22"/>
  <c r="J1452" i="24"/>
  <c r="C792" i="22"/>
  <c r="J1274" i="24"/>
  <c r="C872" i="22"/>
  <c r="J1324" i="24"/>
  <c r="C1124" i="22"/>
  <c r="J2006" i="24"/>
  <c r="C134" i="22"/>
  <c r="J265" i="24"/>
  <c r="C1079" i="22"/>
  <c r="J1814" i="24"/>
  <c r="C66" i="22"/>
  <c r="J120" i="24"/>
  <c r="C1426" i="22"/>
  <c r="J939" i="24"/>
  <c r="C776" i="22"/>
  <c r="J2029" i="24"/>
  <c r="C152" i="22"/>
  <c r="J1192" i="24"/>
  <c r="C1653" i="22"/>
  <c r="J1720" i="24"/>
  <c r="C1917" i="22"/>
  <c r="J1763" i="24"/>
  <c r="C2223" i="22"/>
  <c r="J1551" i="24"/>
  <c r="C834" i="22"/>
  <c r="J655" i="24"/>
  <c r="C1795" i="22"/>
  <c r="J32" i="24"/>
  <c r="C5" i="22"/>
  <c r="J1423" i="24"/>
  <c r="C901" i="22"/>
  <c r="J382" i="24"/>
  <c r="C120" i="22"/>
  <c r="J1367" i="24"/>
  <c r="C1713" i="22"/>
  <c r="J177" i="24"/>
  <c r="C1405" i="22"/>
  <c r="J1249" i="24"/>
  <c r="C268" i="22"/>
  <c r="J1256" i="24"/>
  <c r="C1674" i="22"/>
  <c r="J539" i="24"/>
  <c r="C665" i="22"/>
  <c r="J259" i="24"/>
  <c r="C1097" i="22"/>
  <c r="J1255" i="24"/>
  <c r="C591" i="22"/>
  <c r="J1909" i="24"/>
  <c r="C97" i="22"/>
  <c r="J161" i="24"/>
  <c r="C1252" i="22"/>
  <c r="J173" i="24"/>
  <c r="C2148" i="22"/>
  <c r="J245" i="24"/>
  <c r="C1159" i="22"/>
  <c r="J975" i="24"/>
  <c r="C1380" i="22"/>
  <c r="J1609" i="24"/>
  <c r="C766" i="22"/>
  <c r="J1135" i="24"/>
  <c r="C1932" i="22"/>
  <c r="J1419" i="24"/>
  <c r="C867" i="22"/>
  <c r="J139" i="24"/>
  <c r="C2008" i="22"/>
  <c r="J306" i="24"/>
  <c r="C1535" i="22"/>
  <c r="J2137" i="24"/>
  <c r="C106" i="22"/>
  <c r="J1635" i="24"/>
  <c r="C911" i="22"/>
  <c r="J1225" i="24"/>
  <c r="C1071" i="22"/>
  <c r="J1204" i="24"/>
  <c r="C226" i="22"/>
  <c r="J788" i="24"/>
  <c r="C608" i="22"/>
  <c r="J1920" i="24"/>
  <c r="C1521" i="22"/>
  <c r="J530" i="24"/>
  <c r="C1993" i="22"/>
  <c r="J1986" i="24"/>
  <c r="C1137" i="22"/>
  <c r="J132" i="24"/>
  <c r="C1978" i="22"/>
  <c r="J1976" i="24"/>
  <c r="C372" i="22"/>
  <c r="J1384" i="24"/>
  <c r="C740" i="22"/>
  <c r="J2185" i="24"/>
  <c r="C1502" i="22"/>
  <c r="J1647" i="24"/>
  <c r="C1783" i="22"/>
  <c r="J1899" i="24"/>
  <c r="C1512" i="22"/>
  <c r="J2189" i="24"/>
  <c r="C104" i="22"/>
  <c r="J1042" i="24"/>
  <c r="C1607" i="22"/>
  <c r="J460" i="24"/>
  <c r="C1315" i="22"/>
  <c r="J38" i="24"/>
  <c r="C1746" i="22"/>
  <c r="J1073" i="24"/>
  <c r="C330" i="22"/>
  <c r="J833" i="24"/>
  <c r="C821" i="22"/>
  <c r="J691" i="24"/>
  <c r="C1810" i="22"/>
  <c r="J49" i="24"/>
  <c r="C1058" i="22"/>
  <c r="J1524" i="24"/>
  <c r="C1586" i="22"/>
  <c r="J1007" i="24"/>
  <c r="C906" i="22"/>
  <c r="J137" i="24"/>
  <c r="C1966" i="22"/>
  <c r="J739" i="24"/>
  <c r="C180" i="22"/>
  <c r="J1611" i="24"/>
  <c r="C843" i="22"/>
  <c r="J1631" i="24"/>
  <c r="C1599" i="22"/>
  <c r="J1351" i="24"/>
  <c r="C764" i="22"/>
  <c r="J1056" i="24"/>
  <c r="C926" i="22"/>
  <c r="J1169" i="24"/>
  <c r="C1035" i="22"/>
  <c r="J1946" i="24"/>
  <c r="C1420" i="22"/>
  <c r="J799" i="24"/>
  <c r="C858" i="22"/>
  <c r="J1630" i="24"/>
  <c r="C1829" i="22"/>
  <c r="J1045" i="24"/>
  <c r="C2248" i="22"/>
  <c r="J1369" i="24"/>
  <c r="C1721" i="22"/>
  <c r="J511" i="24"/>
  <c r="C1540" i="22"/>
  <c r="J273" i="24"/>
  <c r="C228" i="22"/>
  <c r="J1904" i="24"/>
  <c r="C1128" i="22"/>
  <c r="J817" i="24"/>
  <c r="C557" i="22"/>
  <c r="J2159" i="24"/>
  <c r="C1484" i="22"/>
  <c r="J896" i="24"/>
  <c r="C518" i="22"/>
  <c r="J1179" i="24"/>
  <c r="C904" i="22"/>
  <c r="J1547" i="24"/>
  <c r="C572" i="22"/>
  <c r="J1090" i="24"/>
  <c r="C516" i="22"/>
  <c r="K1045" i="27"/>
  <c r="K1674" i="28"/>
  <c r="K1816" i="26"/>
  <c r="K720" i="24"/>
  <c r="K368" i="27"/>
  <c r="K634" i="28"/>
  <c r="K1198" i="26"/>
  <c r="K943" i="24"/>
  <c r="K2194" i="28"/>
  <c r="K1940" i="27"/>
  <c r="K1317" i="26"/>
  <c r="K649" i="24"/>
  <c r="K339" i="26"/>
  <c r="K1882" i="27"/>
  <c r="K7" i="28"/>
  <c r="K1925" i="24"/>
  <c r="K432" i="28"/>
  <c r="K2123" i="27"/>
  <c r="K1817" i="26"/>
  <c r="K721" i="24"/>
  <c r="K666" i="27"/>
  <c r="K1667" i="26"/>
  <c r="K1595" i="28"/>
  <c r="K96" i="24"/>
  <c r="K2031" i="27"/>
  <c r="K1948" i="28"/>
  <c r="K1879" i="26"/>
  <c r="K262" i="24"/>
  <c r="K95" i="27"/>
  <c r="K1801" i="26"/>
  <c r="K1666" i="28"/>
  <c r="K188" i="24"/>
  <c r="J874" i="24"/>
  <c r="C2076" i="22"/>
  <c r="J2122" i="24"/>
  <c r="C2167" i="22"/>
  <c r="J496" i="24"/>
  <c r="C437" i="22"/>
  <c r="J199" i="24"/>
  <c r="C2149" i="22"/>
  <c r="J2247" i="24"/>
  <c r="C555" i="22"/>
  <c r="J595" i="24"/>
  <c r="C371" i="22"/>
  <c r="J228" i="24"/>
  <c r="C624" i="22"/>
  <c r="J1848" i="24"/>
  <c r="C185" i="22"/>
  <c r="J43" i="24"/>
  <c r="C1507" i="22"/>
  <c r="J483" i="24"/>
  <c r="C2155" i="22"/>
  <c r="J1448" i="24"/>
  <c r="C871" i="22"/>
  <c r="J481" i="24"/>
  <c r="C1243" i="22"/>
  <c r="J1657" i="24"/>
  <c r="C1063" i="22"/>
  <c r="J1057" i="24"/>
  <c r="C1880" i="22"/>
  <c r="J1841" i="24"/>
  <c r="C1516" i="22"/>
  <c r="J1247" i="24"/>
  <c r="C753" i="22"/>
  <c r="J903" i="24"/>
  <c r="C1722" i="22"/>
  <c r="J770" i="24"/>
  <c r="C1980" i="22"/>
  <c r="J220" i="24"/>
  <c r="C2158" i="22"/>
  <c r="J1988" i="24"/>
  <c r="C1491" i="22"/>
  <c r="J842" i="24"/>
  <c r="C860" i="22"/>
  <c r="J572" i="24"/>
  <c r="C393" i="22"/>
  <c r="J1347" i="24"/>
  <c r="C1099" i="22"/>
  <c r="J1338" i="24"/>
  <c r="C1096" i="22"/>
  <c r="J1948" i="24"/>
  <c r="C129" i="22"/>
  <c r="J500" i="24"/>
  <c r="C1600" i="22"/>
  <c r="J1233" i="24"/>
  <c r="C2236" i="22"/>
  <c r="J2139" i="24"/>
  <c r="C1402" i="22"/>
  <c r="J95" i="24"/>
  <c r="C2180" i="22"/>
  <c r="J755" i="24"/>
  <c r="C2072" i="22"/>
  <c r="J1729" i="24"/>
  <c r="C2078" i="22"/>
  <c r="J1146" i="24"/>
  <c r="C956" i="22"/>
  <c r="J508" i="24"/>
  <c r="C1148" i="22"/>
  <c r="J1236" i="24"/>
  <c r="C409" i="22"/>
  <c r="J552" i="24"/>
  <c r="C1843" i="22"/>
  <c r="J1890" i="24"/>
  <c r="C1153" i="22"/>
  <c r="J589" i="24"/>
  <c r="C2054" i="22"/>
  <c r="J59" i="24"/>
  <c r="C1350" i="22"/>
  <c r="J212" i="24"/>
  <c r="C1479" i="22"/>
  <c r="J826" i="24"/>
  <c r="C811" i="22"/>
  <c r="J905" i="24"/>
  <c r="C345" i="22"/>
  <c r="J408" i="24"/>
  <c r="C994" i="22"/>
  <c r="J1471" i="24"/>
  <c r="C223" i="22"/>
  <c r="J1646" i="24"/>
  <c r="C779" i="22"/>
  <c r="J1219" i="24"/>
  <c r="C218" i="22"/>
  <c r="J1015" i="24"/>
  <c r="C1766" i="22"/>
  <c r="J312" i="24"/>
  <c r="C119" i="22"/>
  <c r="J582" i="24"/>
  <c r="C2074" i="22"/>
  <c r="J69" i="24"/>
  <c r="C1423" i="22"/>
  <c r="J1447" i="24"/>
  <c r="C939" i="22"/>
  <c r="J1840" i="24"/>
  <c r="C648" i="22"/>
  <c r="J239" i="24"/>
  <c r="C1375" i="22"/>
  <c r="J1425" i="24"/>
  <c r="C842" i="22"/>
  <c r="J813" i="24"/>
  <c r="C1693" i="22"/>
  <c r="J1309" i="24"/>
  <c r="C1915" i="22"/>
  <c r="J529" i="24"/>
  <c r="C1595" i="22"/>
  <c r="J1715" i="24"/>
  <c r="C1825" i="22"/>
  <c r="J976" i="24"/>
  <c r="C1067" i="22"/>
  <c r="J315" i="24"/>
  <c r="C698" i="22"/>
  <c r="J1698" i="24"/>
  <c r="C504" i="22"/>
  <c r="J1556" i="24"/>
  <c r="C719" i="22"/>
  <c r="J1584" i="24"/>
  <c r="C2103" i="22"/>
  <c r="J391" i="24"/>
  <c r="C1575" i="22"/>
  <c r="J2228" i="24"/>
  <c r="C1770" i="22"/>
  <c r="J1665" i="24"/>
  <c r="C946" i="22"/>
  <c r="J859" i="24"/>
  <c r="C1876" i="22"/>
  <c r="J725" i="24"/>
  <c r="C2027" i="22"/>
  <c r="J1514" i="24"/>
  <c r="C265" i="22"/>
  <c r="J145" i="24"/>
  <c r="C1500" i="22"/>
  <c r="J852" i="24"/>
  <c r="C804" i="22"/>
  <c r="J519" i="24"/>
  <c r="C585" i="22"/>
  <c r="J144" i="24"/>
  <c r="C1499" i="22"/>
  <c r="J584" i="24"/>
  <c r="C1601" i="22"/>
  <c r="J1999" i="24"/>
  <c r="C1403" i="22"/>
  <c r="J1375" i="24"/>
  <c r="C14" i="22"/>
  <c r="J1272" i="24"/>
  <c r="C18" i="22"/>
  <c r="J1544" i="24"/>
  <c r="C405" i="22"/>
  <c r="J1521" i="24"/>
  <c r="C280" i="22"/>
  <c r="J1004" i="24"/>
  <c r="C1091" i="22"/>
  <c r="J2053" i="24"/>
  <c r="C2164" i="22"/>
  <c r="J1064" i="24"/>
  <c r="C1717" i="22"/>
  <c r="J1314" i="24"/>
  <c r="C1078" i="22"/>
  <c r="J1401" i="24"/>
  <c r="C1867" i="22"/>
  <c r="J819" i="24"/>
  <c r="C515" i="22"/>
  <c r="J44" i="24"/>
  <c r="C1758" i="22"/>
  <c r="J40" i="24"/>
  <c r="C1801" i="22"/>
  <c r="J1595" i="24"/>
  <c r="C25" i="22"/>
  <c r="J2023" i="24"/>
  <c r="C1286" i="22"/>
  <c r="J1550" i="24"/>
  <c r="C1826" i="22"/>
  <c r="J150" i="24"/>
  <c r="C1305" i="22"/>
  <c r="J1263" i="24"/>
  <c r="C817" i="22"/>
  <c r="J1906" i="24"/>
  <c r="C1290" i="22"/>
  <c r="J78" i="24"/>
  <c r="C697" i="22"/>
  <c r="J1855" i="24"/>
  <c r="C334" i="22"/>
  <c r="J99" i="24"/>
  <c r="C178" i="22"/>
  <c r="J2220" i="24"/>
  <c r="C31" i="22"/>
  <c r="J621" i="24"/>
  <c r="C453" i="22"/>
  <c r="J863" i="24"/>
  <c r="C2091" i="22"/>
  <c r="J1770" i="24"/>
  <c r="C2069" i="22"/>
  <c r="J993" i="24"/>
  <c r="C1688" i="22"/>
  <c r="J593" i="24"/>
  <c r="C384" i="22"/>
  <c r="J331" i="24"/>
  <c r="C1445" i="22"/>
  <c r="J1506" i="24"/>
  <c r="C1052" i="22"/>
  <c r="J2195" i="24"/>
  <c r="C1558" i="22"/>
  <c r="J1342" i="24"/>
  <c r="C1909" i="22"/>
  <c r="J2064" i="24"/>
  <c r="C1553" i="22"/>
  <c r="J909" i="24"/>
  <c r="C923" i="22"/>
  <c r="J1964" i="24"/>
  <c r="C1174" i="22"/>
  <c r="J1786" i="24"/>
  <c r="C969" i="22"/>
  <c r="J763" i="24"/>
  <c r="C1788" i="22"/>
  <c r="J768" i="24"/>
  <c r="C2181" i="22"/>
  <c r="J1227" i="24"/>
  <c r="C28" i="22"/>
  <c r="J1417" i="24"/>
  <c r="C566" i="22"/>
  <c r="J1295" i="24"/>
  <c r="C2059" i="22"/>
  <c r="J1780" i="24"/>
  <c r="C1007" i="22"/>
  <c r="J419" i="24"/>
  <c r="C111" i="22"/>
  <c r="J1298" i="24"/>
  <c r="C887" i="22"/>
  <c r="J1886" i="24"/>
  <c r="C128" i="22"/>
  <c r="J64" i="24"/>
  <c r="C1551" i="22"/>
  <c r="J1913" i="24"/>
  <c r="C1361" i="22"/>
  <c r="J669" i="24"/>
  <c r="C1727" i="22"/>
  <c r="J1409" i="24"/>
  <c r="C1870" i="22"/>
  <c r="J1025" i="24"/>
  <c r="C891" i="22"/>
  <c r="J1744" i="24"/>
  <c r="C1849" i="22"/>
  <c r="J1778" i="24"/>
  <c r="C307" i="22"/>
  <c r="J53" i="24"/>
  <c r="C1750" i="22"/>
  <c r="J1207" i="24"/>
  <c r="C1718" i="22"/>
  <c r="J1742" i="24"/>
  <c r="C220" i="22"/>
  <c r="J459" i="24"/>
  <c r="C1926" i="22"/>
  <c r="J777" i="24"/>
  <c r="C2045" i="22"/>
  <c r="J1080" i="24"/>
  <c r="C1671" i="22"/>
  <c r="J1627" i="24"/>
  <c r="C545" i="22"/>
  <c r="J328" i="24"/>
  <c r="C982" i="22"/>
  <c r="J992" i="24"/>
  <c r="C1925" i="22"/>
  <c r="J1116" i="24"/>
  <c r="C249" i="22"/>
  <c r="J961" i="24"/>
  <c r="C1819" i="22"/>
  <c r="J1336" i="24"/>
  <c r="C329" i="22"/>
  <c r="J1806" i="24"/>
  <c r="C1082" i="22"/>
  <c r="J877" i="24"/>
  <c r="C883" i="22"/>
  <c r="J985" i="24"/>
  <c r="C2019" i="22"/>
  <c r="J2167" i="24"/>
  <c r="C1510" i="22"/>
  <c r="J70" i="24"/>
  <c r="C1343" i="22"/>
  <c r="J1202" i="24"/>
  <c r="C200" i="22"/>
  <c r="J162" i="24"/>
  <c r="C1019" i="22"/>
  <c r="J1735" i="24"/>
  <c r="C1877" i="22"/>
  <c r="J204" i="24"/>
  <c r="C145" i="22"/>
  <c r="J889" i="24"/>
  <c r="C1984" i="22"/>
  <c r="J1737" i="24"/>
  <c r="C852" i="22"/>
  <c r="J561" i="24"/>
  <c r="C382" i="22"/>
  <c r="J920" i="24"/>
  <c r="C51" i="22"/>
  <c r="J333" i="24"/>
  <c r="C1207" i="22"/>
  <c r="J340" i="24"/>
  <c r="C963" i="22"/>
  <c r="J801" i="24"/>
  <c r="C916" i="22"/>
  <c r="J1205" i="24"/>
  <c r="C1844" i="22"/>
  <c r="J1573" i="24"/>
  <c r="C881" i="22"/>
  <c r="J709" i="24"/>
  <c r="C2016" i="22"/>
  <c r="J2089" i="24"/>
  <c r="C1477" i="22"/>
  <c r="J455" i="24"/>
  <c r="C301" i="22"/>
  <c r="J236" i="24"/>
  <c r="C1230" i="22"/>
  <c r="J2118" i="24"/>
  <c r="C1408" i="22"/>
  <c r="J1589" i="24"/>
  <c r="C1606" i="22"/>
  <c r="J527" i="24"/>
  <c r="C2176" i="22"/>
  <c r="J255" i="24"/>
  <c r="C1184" i="22"/>
  <c r="J1828" i="24"/>
  <c r="C139" i="22"/>
  <c r="J979" i="24"/>
  <c r="C1039" i="22"/>
  <c r="J380" i="24"/>
  <c r="C1986" i="22"/>
  <c r="J422" i="24"/>
  <c r="C2170" i="22"/>
  <c r="J581" i="24"/>
  <c r="C394" i="22"/>
  <c r="J1046" i="24"/>
  <c r="C777" i="22"/>
  <c r="J1517" i="24"/>
  <c r="C1705" i="22"/>
  <c r="J418" i="24"/>
  <c r="C1522" i="22"/>
  <c r="J336" i="24"/>
  <c r="C1041" i="22"/>
  <c r="J293" i="24"/>
  <c r="C283" i="22"/>
  <c r="J1607" i="24"/>
  <c r="C960" i="22"/>
  <c r="J648" i="24"/>
  <c r="C1792" i="22"/>
  <c r="J45" i="24"/>
  <c r="C171" i="22"/>
  <c r="J1487" i="24"/>
  <c r="C314" i="22"/>
  <c r="J271" i="24"/>
  <c r="C281" i="22"/>
  <c r="J596" i="24"/>
  <c r="C447" i="22"/>
  <c r="J2158" i="24"/>
  <c r="C57" i="22"/>
  <c r="J812" i="24"/>
  <c r="C1861" i="22"/>
  <c r="J1800" i="24"/>
  <c r="C1588" i="22"/>
  <c r="J1224" i="24"/>
  <c r="C1050" i="22"/>
  <c r="J518" i="24"/>
  <c r="C2061" i="22"/>
  <c r="J206" i="24"/>
  <c r="C1852" i="22"/>
  <c r="J1167" i="24"/>
  <c r="C275" i="22"/>
  <c r="J1091" i="24"/>
  <c r="C113" i="22"/>
  <c r="J1395" i="24"/>
  <c r="C1613" i="22"/>
  <c r="J1381" i="24"/>
  <c r="C1730" i="22"/>
  <c r="J1929" i="24"/>
  <c r="C141" i="22"/>
  <c r="J1346" i="24"/>
  <c r="C1863" i="22"/>
  <c r="J663" i="24"/>
  <c r="C575" i="22"/>
  <c r="J637" i="24"/>
  <c r="C179" i="22"/>
  <c r="J716" i="24"/>
  <c r="C659" i="22"/>
  <c r="J2224" i="24"/>
  <c r="C1560" i="22"/>
  <c r="J1479" i="24"/>
  <c r="C1933" i="22"/>
  <c r="J461" i="24"/>
  <c r="C1897" i="22"/>
  <c r="J1223" i="24"/>
  <c r="C748" i="22"/>
  <c r="J1070" i="24"/>
  <c r="C2160" i="22"/>
  <c r="J534" i="24"/>
  <c r="C365" i="22"/>
  <c r="J133" i="24"/>
  <c r="C148" i="22"/>
  <c r="J462" i="24"/>
  <c r="C299" i="22"/>
  <c r="J342" i="24"/>
  <c r="C1524" i="22"/>
  <c r="J36" i="24"/>
  <c r="C2107" i="22"/>
  <c r="J52" i="24"/>
  <c r="C1570" i="22"/>
  <c r="J1998" i="24"/>
  <c r="C1412" i="22"/>
  <c r="J1359" i="24"/>
  <c r="C1700" i="22"/>
  <c r="J122" i="24"/>
  <c r="C2117" i="22"/>
  <c r="J780" i="24"/>
  <c r="C1012" i="22"/>
  <c r="J2060" i="24"/>
  <c r="C257" i="22"/>
  <c r="J1943" i="24"/>
  <c r="C1527" i="22"/>
  <c r="J1321" i="24"/>
  <c r="C1729" i="22"/>
  <c r="J1162" i="24"/>
  <c r="C730" i="22"/>
  <c r="J164" i="24"/>
  <c r="C318" i="22"/>
  <c r="J624" i="24"/>
  <c r="C457" i="22"/>
  <c r="J722" i="24"/>
  <c r="C1919" i="22"/>
  <c r="J207" i="24"/>
  <c r="C1991" i="22"/>
  <c r="J1396" i="24"/>
  <c r="C993" i="22"/>
  <c r="J254" i="24"/>
  <c r="C1597" i="22"/>
  <c r="J12" i="24"/>
  <c r="C1114" i="22"/>
  <c r="J775" i="24"/>
  <c r="C1854" i="22"/>
  <c r="J605" i="24"/>
  <c r="C1111" i="22"/>
  <c r="J1012" i="24"/>
  <c r="C918" i="22"/>
  <c r="J703" i="24"/>
  <c r="C2194" i="22"/>
  <c r="J1320" i="24"/>
  <c r="C342" i="22"/>
  <c r="J1133" i="24"/>
  <c r="C706" i="22"/>
  <c r="J2008" i="24"/>
  <c r="C1276" i="22"/>
  <c r="J438" i="24"/>
  <c r="C2014" i="22"/>
  <c r="J1400" i="24"/>
  <c r="C1631" i="22"/>
  <c r="J1143" i="24"/>
  <c r="C772" i="22"/>
  <c r="J2097" i="24"/>
  <c r="C76" i="22"/>
  <c r="J798" i="24"/>
  <c r="C810" i="22"/>
  <c r="J253" i="24"/>
  <c r="C693" i="22"/>
  <c r="J1348" i="24"/>
  <c r="C1866" i="22"/>
  <c r="J2041" i="24"/>
  <c r="C138" i="22"/>
  <c r="J107" i="24"/>
  <c r="C646" i="22"/>
  <c r="J1002" i="24"/>
  <c r="C935" i="22"/>
  <c r="J1662" i="24"/>
  <c r="C235" i="22"/>
  <c r="J116" i="24"/>
  <c r="C559" i="22"/>
  <c r="J871" i="24"/>
  <c r="C501" i="22"/>
  <c r="J1462" i="24"/>
  <c r="C1660" i="22"/>
  <c r="J765" i="24"/>
  <c r="C798" i="22"/>
  <c r="J452" i="24"/>
  <c r="C164" i="22"/>
  <c r="J467" i="24"/>
  <c r="C1112" i="22"/>
  <c r="J2061" i="24"/>
  <c r="C1454" i="22"/>
  <c r="J1794" i="24"/>
  <c r="C950" i="22"/>
  <c r="J372" i="24"/>
  <c r="C300" i="22"/>
  <c r="J292" i="24"/>
  <c r="C1160" i="22"/>
  <c r="J1599" i="24"/>
  <c r="C2252" i="22"/>
  <c r="J1253" i="24"/>
  <c r="C874" i="22"/>
  <c r="J1507" i="24"/>
  <c r="C328" i="22"/>
  <c r="J1446" i="24"/>
  <c r="C1637" i="22"/>
  <c r="J393" i="24"/>
  <c r="C1386" i="22"/>
  <c r="J1689" i="24"/>
  <c r="C207" i="22"/>
  <c r="J1470" i="24"/>
  <c r="C246" i="22"/>
  <c r="J1795" i="24"/>
  <c r="C629" i="22"/>
  <c r="J1117" i="24"/>
  <c r="C1647" i="22"/>
  <c r="J1250" i="24"/>
  <c r="C56" i="22"/>
  <c r="J769" i="24"/>
  <c r="C824" i="22"/>
  <c r="J1078" i="24"/>
  <c r="C2030" i="22"/>
  <c r="J2174" i="24"/>
  <c r="C126" i="22"/>
  <c r="J2112" i="24"/>
  <c r="C1328" i="22"/>
  <c r="J608" i="24"/>
  <c r="C369" i="22"/>
  <c r="J1819" i="24"/>
  <c r="C1381" i="22"/>
  <c r="J1982" i="24"/>
  <c r="C1109" i="22"/>
  <c r="J820" i="24"/>
  <c r="C503" i="22"/>
  <c r="J1082" i="24"/>
  <c r="C1107" i="22"/>
  <c r="J606" i="24"/>
  <c r="C166" i="22"/>
  <c r="J734" i="24"/>
  <c r="C2056" i="22"/>
  <c r="J1363" i="24"/>
  <c r="C1629" i="22"/>
  <c r="J1188" i="24"/>
  <c r="C1769" i="22"/>
  <c r="J1591" i="24"/>
  <c r="C2075" i="22"/>
  <c r="J1696" i="24"/>
  <c r="C205" i="22"/>
  <c r="J1577" i="24"/>
  <c r="C949" i="22"/>
  <c r="J1519" i="24"/>
  <c r="C400" i="22"/>
  <c r="J974" i="24"/>
  <c r="C1626" i="22"/>
  <c r="J1570" i="24"/>
  <c r="C11" i="22"/>
  <c r="J1960" i="24"/>
  <c r="C160" i="22"/>
  <c r="J1710" i="24"/>
  <c r="C1002" i="22"/>
  <c r="J802" i="24"/>
  <c r="C295" i="22"/>
  <c r="J1634" i="24"/>
  <c r="C2070" i="22"/>
  <c r="J1181" i="24"/>
  <c r="C721" i="22"/>
  <c r="J2130" i="24"/>
  <c r="C1121" i="22"/>
  <c r="J412" i="24"/>
  <c r="C1309" i="22"/>
  <c r="J2087" i="24"/>
  <c r="C2187" i="22"/>
  <c r="J515" i="24"/>
  <c r="C306" i="22"/>
  <c r="K896" i="27"/>
  <c r="K403" i="26"/>
  <c r="K942" i="28"/>
  <c r="K1952" i="24"/>
  <c r="K580" i="28"/>
  <c r="K493" i="27"/>
  <c r="K468" i="26"/>
  <c r="K1323" i="24"/>
  <c r="K1750" i="28"/>
  <c r="K736" i="27"/>
  <c r="K1987" i="26"/>
  <c r="K368" i="24"/>
  <c r="K1885" i="27"/>
  <c r="K355" i="26"/>
  <c r="K692" i="28"/>
  <c r="K1934" i="24"/>
  <c r="K2184" i="26"/>
  <c r="K1863" i="28"/>
  <c r="K799" i="27"/>
  <c r="K565" i="24"/>
  <c r="K813" i="28"/>
  <c r="K877" i="27"/>
  <c r="K163" i="26"/>
  <c r="K1881" i="24"/>
  <c r="K1607" i="28"/>
  <c r="K1326" i="27"/>
  <c r="K1691" i="26"/>
  <c r="K109" i="24"/>
  <c r="K118" i="28"/>
  <c r="K1337" i="27"/>
  <c r="K1911" i="26"/>
  <c r="K294" i="24"/>
  <c r="K1021" i="26"/>
  <c r="K228" i="28"/>
  <c r="K1584" i="27"/>
  <c r="K2181" i="24"/>
  <c r="K836" i="26"/>
  <c r="K211" i="28"/>
  <c r="K1620" i="27"/>
  <c r="K794" i="24"/>
  <c r="K722" i="26"/>
  <c r="K1114" i="28"/>
  <c r="K612" i="27"/>
  <c r="K1717" i="24"/>
  <c r="K2140" i="28"/>
  <c r="K1792" i="27"/>
  <c r="K481" i="26"/>
  <c r="K1772" i="24"/>
  <c r="K2021" i="28"/>
  <c r="K1880" i="27"/>
  <c r="K299" i="26"/>
  <c r="K1917" i="24"/>
  <c r="K2091" i="26"/>
  <c r="K1806" i="28"/>
  <c r="K761" i="27"/>
  <c r="K472" i="24"/>
  <c r="K2173" i="28"/>
  <c r="K282" i="27"/>
  <c r="K951" i="26"/>
  <c r="K2162" i="24"/>
  <c r="K2174" i="28"/>
  <c r="K1363" i="27"/>
  <c r="K955" i="26"/>
  <c r="K2163" i="24"/>
  <c r="K720" i="28"/>
  <c r="K1803" i="27"/>
  <c r="K1775" i="26"/>
  <c r="K167" i="24"/>
  <c r="J1300" i="24"/>
  <c r="C219" i="22"/>
  <c r="J973" i="24"/>
  <c r="C2009" i="22"/>
  <c r="J1562" i="24"/>
  <c r="C2098" i="22"/>
  <c r="J367" i="24"/>
  <c r="C2050" i="22"/>
  <c r="J551" i="24"/>
  <c r="C353" i="22"/>
  <c r="J554" i="24"/>
  <c r="C360" i="22"/>
  <c r="J843" i="24"/>
  <c r="C856" i="22"/>
  <c r="J558" i="24"/>
  <c r="C1545" i="22"/>
  <c r="J899" i="24"/>
  <c r="C2124" i="22"/>
  <c r="J1285" i="24"/>
  <c r="C1860" i="22"/>
  <c r="J2145" i="24"/>
  <c r="C615" i="22"/>
  <c r="J450" i="24"/>
  <c r="C2129" i="22"/>
  <c r="J681" i="24"/>
  <c r="C49" i="22"/>
  <c r="J1604" i="24"/>
  <c r="C1755" i="22"/>
  <c r="J1516" i="24"/>
  <c r="C1321" i="22"/>
  <c r="J2248" i="24"/>
  <c r="C165" i="22"/>
  <c r="J1542" i="24"/>
  <c r="C1910" i="22"/>
  <c r="J1812" i="24"/>
  <c r="C2122" i="22"/>
  <c r="J2151" i="24"/>
  <c r="C1480" i="22"/>
  <c r="J180" i="24"/>
  <c r="C1126" i="22"/>
  <c r="J1842" i="24"/>
  <c r="C1483" i="22"/>
  <c r="J574" i="24"/>
  <c r="C2026" i="22"/>
  <c r="J1451" i="24"/>
  <c r="C245" i="22"/>
  <c r="J2176" i="24"/>
  <c r="C495" i="22"/>
  <c r="J1915" i="24"/>
  <c r="C1192" i="22"/>
  <c r="J787" i="24"/>
  <c r="C2018" i="22"/>
  <c r="J1531" i="24"/>
  <c r="C2207" i="22"/>
  <c r="J2246" i="24"/>
  <c r="C1338" i="22"/>
  <c r="J1566" i="24"/>
  <c r="C1892" i="22"/>
  <c r="J1304" i="24"/>
  <c r="C316" i="22"/>
  <c r="J406" i="24"/>
  <c r="C436" i="22"/>
  <c r="J278" i="24"/>
  <c r="C654" i="22"/>
  <c r="J1903" i="24"/>
  <c r="C1565" i="22"/>
  <c r="J73" i="24"/>
  <c r="C1247" i="22"/>
  <c r="J1241" i="24"/>
  <c r="C1053" i="22"/>
  <c r="J117" i="24"/>
  <c r="C1165" i="22"/>
  <c r="J251" i="24"/>
  <c r="C2144" i="22"/>
  <c r="J474" i="24"/>
  <c r="C2198" i="22"/>
  <c r="J1723" i="24"/>
  <c r="C1677" i="22"/>
  <c r="J1650" i="24"/>
  <c r="C836" i="22"/>
  <c r="J1856" i="24"/>
  <c r="C1413" i="22"/>
  <c r="J1658" i="24"/>
  <c r="C1828" i="22"/>
  <c r="J1258" i="24"/>
  <c r="C505" i="22"/>
  <c r="J1854" i="24"/>
  <c r="C2239" i="22"/>
  <c r="J420" i="24"/>
  <c r="C1927" i="22"/>
  <c r="J405" i="24"/>
  <c r="C2200" i="22"/>
  <c r="J235" i="24"/>
  <c r="C1337" i="22"/>
  <c r="J754" i="24"/>
  <c r="C41" i="22"/>
  <c r="J738" i="24"/>
  <c r="C2243" i="22"/>
  <c r="J1858" i="24"/>
  <c r="C1665" i="22"/>
  <c r="J1836" i="24"/>
  <c r="C39" i="22"/>
  <c r="J2230" i="24"/>
  <c r="C1481" i="22"/>
  <c r="J667" i="24"/>
  <c r="C48" i="22"/>
  <c r="J1440" i="24"/>
  <c r="C894" i="22"/>
  <c r="J1586" i="24"/>
  <c r="C9" i="22"/>
  <c r="J1013" i="24"/>
  <c r="C401" i="22"/>
  <c r="J1137" i="24"/>
  <c r="C1749" i="22"/>
  <c r="J343" i="24"/>
  <c r="C2136" i="22"/>
  <c r="J1767" i="24"/>
  <c r="C1899" i="22"/>
  <c r="J80" i="24"/>
  <c r="C1249" i="22"/>
  <c r="J1708" i="24"/>
  <c r="C2108" i="22"/>
  <c r="J869" i="24"/>
  <c r="C2171" i="22"/>
  <c r="J1038" i="24"/>
  <c r="C1990" i="22"/>
  <c r="J1228" i="24"/>
  <c r="C882" i="22"/>
  <c r="J376" i="24"/>
  <c r="C336" i="22"/>
  <c r="J894" i="24"/>
  <c r="C716" i="22"/>
  <c r="J1245" i="24"/>
  <c r="C733" i="22"/>
  <c r="J1085" i="24"/>
  <c r="C1736" i="22"/>
  <c r="J614" i="24"/>
  <c r="C1963" i="22"/>
  <c r="J567" i="24"/>
  <c r="C2140" i="22"/>
  <c r="J181" i="24"/>
  <c r="C1084" i="22"/>
  <c r="J5" i="24"/>
  <c r="C2214" i="22"/>
  <c r="J2229" i="24"/>
  <c r="C616" i="22"/>
  <c r="J1615" i="24"/>
  <c r="C796" i="22"/>
  <c r="J995" i="24"/>
  <c r="C1015" i="22"/>
  <c r="J2101" i="24"/>
  <c r="C583" i="22"/>
  <c r="J991" i="24"/>
  <c r="C182" i="22"/>
  <c r="J1066" i="24"/>
  <c r="C2206" i="22"/>
  <c r="J1762" i="24"/>
  <c r="C2057" i="22"/>
  <c r="J1564" i="24"/>
  <c r="C561" i="22"/>
  <c r="J249" i="24"/>
  <c r="C413" i="22"/>
  <c r="J156" i="24"/>
  <c r="C2060" i="22"/>
  <c r="J1896" i="24"/>
  <c r="C1324" i="22"/>
  <c r="J1815" i="24"/>
  <c r="C1568" i="22"/>
  <c r="J1041" i="24"/>
  <c r="C2037" i="22"/>
  <c r="J2178" i="24"/>
  <c r="C1501" i="22"/>
  <c r="J1203" i="24"/>
  <c r="C1000" i="22"/>
  <c r="J341" i="24"/>
  <c r="C980" i="22"/>
  <c r="J2205" i="24"/>
  <c r="C1457" i="22"/>
  <c r="J675" i="24"/>
  <c r="C924" i="22"/>
  <c r="J990" i="24"/>
  <c r="C470" i="22"/>
  <c r="J272" i="24"/>
  <c r="C1275" i="22"/>
  <c r="J229" i="24"/>
  <c r="C177" i="22"/>
  <c r="J1018" i="24"/>
  <c r="C925" i="22"/>
  <c r="J2165" i="24"/>
  <c r="C1468" i="22"/>
  <c r="J484" i="24"/>
  <c r="C303" i="22"/>
  <c r="J1335" i="24"/>
  <c r="C1887" i="22"/>
  <c r="J1424" i="24"/>
  <c r="C343" i="22"/>
  <c r="J1626" i="24"/>
  <c r="C1047" i="22"/>
  <c r="J926" i="24"/>
  <c r="C13" i="22"/>
  <c r="J387" i="24"/>
  <c r="C435" i="22"/>
  <c r="J1511" i="24"/>
  <c r="C921" i="22"/>
  <c r="J169" i="24"/>
  <c r="C253" i="22"/>
  <c r="J112" i="24"/>
  <c r="C1992" i="22"/>
  <c r="J1139" i="24"/>
  <c r="C1762" i="22"/>
  <c r="J62" i="24"/>
  <c r="C1246" i="22"/>
  <c r="J2001" i="24"/>
  <c r="C1298" i="22"/>
  <c r="J942" i="24"/>
  <c r="C142" i="22"/>
  <c r="J1186" i="24"/>
  <c r="C785" i="22"/>
  <c r="J358" i="24"/>
  <c r="C2002" i="22"/>
  <c r="J1421" i="24"/>
  <c r="C862" i="22"/>
  <c r="J1063" i="24"/>
  <c r="C1720" i="22"/>
  <c r="J981" i="24"/>
  <c r="C728" i="22"/>
  <c r="J1036" i="24"/>
  <c r="C176" i="22"/>
  <c r="J935" i="24"/>
  <c r="C520" i="22"/>
  <c r="J310" i="24"/>
  <c r="C1585" i="22"/>
  <c r="J79" i="24"/>
  <c r="C1550" i="22"/>
  <c r="J761" i="24"/>
  <c r="C802" i="22"/>
  <c r="J1718" i="24"/>
  <c r="C2046" i="22"/>
  <c r="J222" i="24"/>
  <c r="C1199" i="22"/>
  <c r="J609" i="24"/>
  <c r="C576" i="22"/>
  <c r="J2116" i="24"/>
  <c r="C1409" i="22"/>
  <c r="J434" i="24"/>
  <c r="C989" i="22"/>
  <c r="J1716" i="24"/>
  <c r="C525" i="22"/>
  <c r="J2207" i="24"/>
  <c r="C1547" i="22"/>
  <c r="J702" i="24"/>
  <c r="C229" i="22"/>
  <c r="J520" i="24"/>
  <c r="C1541" i="22"/>
  <c r="J827" i="24"/>
  <c r="C315" i="22"/>
  <c r="J603" i="24"/>
  <c r="C488" i="22"/>
  <c r="J891" i="24"/>
  <c r="C272" i="22"/>
  <c r="J48" i="24"/>
  <c r="C1763" i="22"/>
  <c r="J599" i="24"/>
  <c r="C2138" i="22"/>
  <c r="J1496" i="24"/>
  <c r="C922" i="22"/>
  <c r="J1393" i="24"/>
  <c r="C1066" i="22"/>
  <c r="J670" i="24"/>
  <c r="C1983" i="22"/>
  <c r="J591" i="24"/>
  <c r="C581" i="22"/>
  <c r="J6" i="24"/>
  <c r="C1197" i="22"/>
  <c r="J1944" i="24"/>
  <c r="C1273" i="22"/>
  <c r="J1730" i="24"/>
  <c r="C1988" i="22"/>
  <c r="J1500" i="24"/>
  <c r="C720" i="22"/>
  <c r="J1592" i="24"/>
  <c r="C1902" i="22"/>
  <c r="J1154" i="24"/>
  <c r="C202" i="22"/>
  <c r="J1023" i="24"/>
  <c r="C778" i="22"/>
  <c r="J1758" i="24"/>
  <c r="C573" i="22"/>
  <c r="J602" i="24"/>
  <c r="C637" i="22"/>
  <c r="J1105" i="24"/>
  <c r="C2242" i="22"/>
  <c r="J1191" i="24"/>
  <c r="C928" i="22"/>
  <c r="J250" i="24"/>
  <c r="C2052" i="22"/>
  <c r="J1926" i="24"/>
  <c r="C1177" i="22"/>
  <c r="J2028" i="24"/>
  <c r="C1708" i="22"/>
  <c r="J1037" i="24"/>
  <c r="C1950" i="22"/>
  <c r="J1753" i="24"/>
  <c r="C1934" i="22"/>
  <c r="J1076" i="24"/>
  <c r="C767" i="22"/>
  <c r="J671" i="24"/>
  <c r="C712" i="22"/>
  <c r="J2098" i="24"/>
  <c r="C159" i="22"/>
  <c r="J1617" i="24"/>
  <c r="C809" i="22"/>
  <c r="J1825" i="24"/>
  <c r="C1225" i="22"/>
  <c r="J1372" i="24"/>
  <c r="C870" i="22"/>
  <c r="J243" i="24"/>
  <c r="C622" i="22"/>
  <c r="J152" i="24"/>
  <c r="C1253" i="22"/>
  <c r="J102" i="24"/>
  <c r="C172" i="22"/>
  <c r="J1803" i="24"/>
  <c r="C1106" i="22"/>
  <c r="J1845" i="24"/>
  <c r="C89" i="22"/>
  <c r="J1775" i="24"/>
  <c r="C1188" i="22"/>
  <c r="J980" i="24"/>
  <c r="C1679" i="22"/>
  <c r="J524" i="24"/>
  <c r="C1129" i="22"/>
  <c r="J2031" i="24"/>
  <c r="C1294" i="22"/>
  <c r="J1494" i="24"/>
  <c r="C970" i="22"/>
  <c r="J956" i="24"/>
  <c r="C1939" i="22"/>
  <c r="J1174" i="24"/>
  <c r="C1090" i="22"/>
  <c r="J1938" i="24"/>
  <c r="C1219" i="22"/>
  <c r="J1941" i="24"/>
  <c r="C1562" i="22"/>
  <c r="J724" i="24"/>
  <c r="C2095" i="22"/>
  <c r="J585" i="24"/>
  <c r="C389" i="22"/>
  <c r="J764" i="24"/>
  <c r="C443" i="22"/>
  <c r="J309" i="24"/>
  <c r="C1979" i="22"/>
  <c r="J1558" i="24"/>
  <c r="C308" i="22"/>
  <c r="J746" i="24"/>
  <c r="C602" i="22"/>
  <c r="J1898" i="24"/>
  <c r="C1515" i="22"/>
  <c r="J1096" i="24"/>
  <c r="C2120" i="22"/>
  <c r="J1211" i="24"/>
  <c r="C1803" i="22"/>
  <c r="J1306" i="24"/>
  <c r="C1092" i="22"/>
  <c r="J570" i="24"/>
  <c r="C375" i="22"/>
  <c r="J674" i="24"/>
  <c r="C2005" i="22"/>
  <c r="J1035" i="24"/>
  <c r="C341" i="22"/>
  <c r="J1695" i="24"/>
  <c r="C1149" i="22"/>
  <c r="J208" i="24"/>
  <c r="C1278" i="22"/>
  <c r="J1935" i="24"/>
  <c r="C93" i="22"/>
  <c r="J1620" i="24"/>
  <c r="C191" i="22"/>
  <c r="J57" i="24"/>
  <c r="C2" i="22"/>
  <c r="J2019" i="24"/>
  <c r="C1421" i="22"/>
  <c r="J18" i="24"/>
  <c r="C1493" i="22"/>
  <c r="J1997" i="24"/>
  <c r="C1208" i="22"/>
  <c r="J1668" i="24"/>
  <c r="C2066" i="22"/>
  <c r="J238" i="24"/>
  <c r="C623" i="22"/>
  <c r="J1523" i="24"/>
  <c r="C50" i="22"/>
  <c r="J1980" i="24"/>
  <c r="C1531" i="22"/>
  <c r="J175" i="24"/>
  <c r="C1995" i="22"/>
  <c r="J8" i="24"/>
  <c r="C1196" i="22"/>
  <c r="J2104" i="24"/>
  <c r="C477" i="22"/>
  <c r="J344" i="24"/>
  <c r="C2128" i="22"/>
  <c r="J2250" i="24"/>
  <c r="C2244" i="22"/>
  <c r="J289" i="24"/>
  <c r="C607" i="22"/>
  <c r="J1864" i="24"/>
  <c r="C475" i="22"/>
  <c r="J1901" i="24"/>
  <c r="C1172" i="22"/>
  <c r="J82" i="24"/>
  <c r="C1508" i="22"/>
  <c r="J815" i="24"/>
  <c r="C34" i="22"/>
  <c r="J1406" i="24"/>
  <c r="C467" i="22"/>
  <c r="J1653" i="24"/>
  <c r="C472" i="22"/>
  <c r="J944" i="24"/>
  <c r="C603" i="22"/>
  <c r="J1345" i="24"/>
  <c r="C1955" i="22"/>
  <c r="J443" i="24"/>
  <c r="C1929" i="22"/>
  <c r="J1973" i="24"/>
  <c r="C367" i="22"/>
  <c r="J1112" i="24"/>
  <c r="C1764" i="22"/>
  <c r="J276" i="24"/>
  <c r="C687" i="22"/>
  <c r="J427" i="24"/>
  <c r="C1563" i="22"/>
  <c r="J115" i="24"/>
  <c r="C1816" i="22"/>
  <c r="J1316" i="24"/>
  <c r="C1608" i="22"/>
  <c r="J1432" i="24"/>
  <c r="C1094" i="22"/>
  <c r="J1614" i="24"/>
  <c r="C1695" i="22"/>
  <c r="J576" i="24"/>
  <c r="C1621" i="22"/>
  <c r="J2103" i="24"/>
  <c r="C1271" i="22"/>
  <c r="J692" i="24"/>
  <c r="C658" i="22"/>
  <c r="J1014" i="24"/>
  <c r="C808" i="22"/>
  <c r="J1464" i="24"/>
  <c r="C765" i="22"/>
  <c r="J936" i="24"/>
  <c r="C227" i="22"/>
  <c r="J1441" i="24"/>
  <c r="C2173" i="22"/>
  <c r="J1578" i="24"/>
  <c r="C2235" i="22"/>
  <c r="J1220" i="24"/>
  <c r="C1818" i="22"/>
  <c r="J1593" i="24"/>
  <c r="C1027" i="22"/>
  <c r="J319" i="24"/>
  <c r="C1125" i="22"/>
  <c r="J270" i="24"/>
  <c r="C1257" i="22"/>
  <c r="J242" i="24"/>
  <c r="C2029" i="22"/>
  <c r="J1711" i="24"/>
  <c r="C726" i="22"/>
  <c r="J1292" i="24"/>
  <c r="C1579" i="22"/>
  <c r="J1301" i="24"/>
  <c r="C271" i="22"/>
  <c r="J323" i="24"/>
  <c r="C529" i="22"/>
  <c r="J864" i="24"/>
  <c r="C19" i="22"/>
  <c r="J598" i="24"/>
  <c r="C582" i="22"/>
  <c r="J619" i="24"/>
  <c r="C462" i="22"/>
  <c r="J1074" i="24"/>
  <c r="C756" i="22"/>
  <c r="J141" i="24"/>
  <c r="C1043" i="22"/>
  <c r="J2212" i="24"/>
  <c r="C1656" i="22"/>
  <c r="J2106" i="24"/>
  <c r="C1461" i="22"/>
  <c r="J1510" i="24"/>
  <c r="C920" i="22"/>
  <c r="J1771" i="24"/>
  <c r="C1017" i="22"/>
  <c r="J281" i="24"/>
  <c r="C215" i="22"/>
  <c r="J715" i="24"/>
  <c r="C660" i="22"/>
  <c r="J737" i="24"/>
  <c r="C2135" i="22"/>
  <c r="J845" i="24"/>
  <c r="C831" i="22"/>
  <c r="J2214" i="24"/>
  <c r="C352" i="22"/>
  <c r="J583" i="24"/>
  <c r="C379" i="22"/>
  <c r="J751" i="24"/>
  <c r="C1681" i="22"/>
  <c r="J2200" i="24"/>
  <c r="C458" i="22"/>
  <c r="J830" i="24"/>
  <c r="C567" i="22"/>
  <c r="J1099" i="24"/>
  <c r="C69" i="22"/>
  <c r="J2141" i="24"/>
  <c r="C1901" i="22"/>
  <c r="J1821" i="24"/>
  <c r="C611" i="22"/>
  <c r="J950" i="24"/>
  <c r="C1627" i="22"/>
  <c r="J299" i="24"/>
  <c r="C1266" i="22"/>
  <c r="J1501" i="24"/>
  <c r="C52" i="22"/>
  <c r="J785" i="24"/>
  <c r="C33" i="22"/>
  <c r="J2245" i="24"/>
  <c r="C580" i="22"/>
  <c r="J1052" i="24"/>
  <c r="C752" i="22"/>
  <c r="J486" i="24"/>
  <c r="C1240" i="22"/>
  <c r="J2240" i="24"/>
  <c r="C1657" i="22"/>
  <c r="J1270" i="24"/>
  <c r="C1820" i="22"/>
  <c r="J20" i="24"/>
  <c r="C6" i="22"/>
  <c r="J612" i="24"/>
  <c r="C1953" i="22"/>
  <c r="J623" i="24"/>
  <c r="C459" i="22"/>
  <c r="J390" i="24"/>
  <c r="C965" i="22"/>
  <c r="J2115" i="24"/>
  <c r="C1554" i="22"/>
  <c r="J1209" i="24"/>
  <c r="C1813" i="22"/>
  <c r="J911" i="24"/>
  <c r="C1823" i="22"/>
  <c r="J61" i="24"/>
  <c r="C1251" i="22"/>
  <c r="J1546" i="24"/>
  <c r="C596" i="22"/>
  <c r="J1846" i="24"/>
  <c r="C434" i="22"/>
  <c r="J280" i="24"/>
  <c r="C2146" i="22"/>
  <c r="J1280" i="24"/>
  <c r="C2096" i="22"/>
  <c r="J1480" i="24"/>
  <c r="C749" i="22"/>
  <c r="J1475" i="24"/>
  <c r="C356" i="22"/>
  <c r="J1356" i="24"/>
  <c r="C26" i="22"/>
  <c r="J2168" i="24"/>
  <c r="C133" i="22"/>
  <c r="K1833" i="28"/>
  <c r="K2132" i="26"/>
  <c r="K773" i="27"/>
  <c r="K513" i="24"/>
  <c r="K1516" i="27"/>
  <c r="K1957" i="26"/>
  <c r="K511" i="28"/>
  <c r="K338" i="24"/>
  <c r="K2047" i="27"/>
  <c r="K1925" i="26"/>
  <c r="K437" i="28"/>
  <c r="K308" i="24"/>
  <c r="K950" i="26"/>
  <c r="K1579" i="27"/>
  <c r="K491" i="28"/>
  <c r="K2161" i="24"/>
  <c r="K910" i="26"/>
  <c r="K1207" i="28"/>
  <c r="K968" i="27"/>
  <c r="K2148" i="24"/>
  <c r="K2135" i="24"/>
  <c r="K1190" i="28"/>
  <c r="K962" i="27"/>
  <c r="K882" i="26"/>
  <c r="K2084" i="27"/>
  <c r="K2042" i="28"/>
  <c r="K604" i="26"/>
  <c r="K2020" i="24"/>
  <c r="K638" i="28"/>
  <c r="K374" i="27"/>
  <c r="K1215" i="26"/>
  <c r="K953" i="24"/>
  <c r="J1394" i="24"/>
  <c r="C1928" i="22"/>
  <c r="J616" i="24"/>
  <c r="C2032" i="22"/>
  <c r="J1030" i="24"/>
  <c r="C732" i="22"/>
  <c r="J533" i="24"/>
  <c r="C1543" i="22"/>
  <c r="J466" i="24"/>
  <c r="C983" i="22"/>
  <c r="J2048" i="24"/>
  <c r="C1460" i="22"/>
  <c r="J1686" i="24"/>
  <c r="C1683" i="22"/>
  <c r="J2132" i="24"/>
  <c r="C1559" i="22"/>
  <c r="J571" i="24"/>
  <c r="C1620" i="22"/>
  <c r="J211" i="24"/>
  <c r="C1556" i="22"/>
  <c r="J290" i="24"/>
  <c r="C1618" i="22"/>
  <c r="J2076" i="24"/>
  <c r="C480" i="22"/>
  <c r="J708" i="24"/>
  <c r="C754" i="22"/>
  <c r="J1681" i="24"/>
  <c r="C875" i="22"/>
  <c r="J904" i="24"/>
  <c r="C635" i="22"/>
  <c r="J1454" i="24"/>
  <c r="C1822" i="22"/>
  <c r="J416" i="24"/>
  <c r="C968" i="22"/>
  <c r="J516" i="24"/>
  <c r="C1533" i="22"/>
  <c r="J1824" i="24"/>
  <c r="C1712" i="22"/>
  <c r="J1072" i="24"/>
  <c r="C2221" i="22"/>
  <c r="J1849" i="24"/>
  <c r="C73" i="22"/>
  <c r="J1996" i="24"/>
  <c r="C574" i="22"/>
  <c r="J1094" i="24"/>
  <c r="C1761" i="22"/>
  <c r="J1779" i="24"/>
  <c r="C805" i="22"/>
  <c r="J2073" i="24"/>
  <c r="C1505" i="22"/>
  <c r="J1563" i="24"/>
  <c r="C163" i="22"/>
  <c r="J409" i="24"/>
  <c r="C137" i="22"/>
  <c r="J774" i="24"/>
  <c r="C510" i="22"/>
  <c r="J2210" i="24"/>
  <c r="C1699" i="22"/>
  <c r="J1120" i="24"/>
  <c r="C790" i="22"/>
  <c r="J797" i="24"/>
  <c r="C717" i="22"/>
  <c r="J590" i="24"/>
  <c r="C2134" i="22"/>
  <c r="J1488" i="24"/>
  <c r="C332" i="22"/>
  <c r="J230" i="24"/>
  <c r="C414" i="22"/>
  <c r="J811" i="24"/>
  <c r="C820" i="22"/>
  <c r="J453" i="24"/>
  <c r="C340" i="22"/>
  <c r="J1874" i="24"/>
  <c r="C1431" i="22"/>
  <c r="J1089" i="24"/>
  <c r="C1898" i="22"/>
  <c r="J2203" i="24"/>
  <c r="C4" i="22"/>
  <c r="J971" i="24"/>
  <c r="C2024" i="22"/>
  <c r="J263" i="24"/>
  <c r="C1633" i="22"/>
  <c r="J1334" i="24"/>
  <c r="C1756" i="22"/>
  <c r="J29" i="24"/>
  <c r="C1754" i="22"/>
  <c r="J1442" i="24"/>
  <c r="C1841" i="22"/>
  <c r="J113" i="24"/>
  <c r="C677" i="22"/>
  <c r="J2232" i="24"/>
  <c r="C346" i="22"/>
  <c r="J850" i="24"/>
  <c r="C1611" i="22"/>
  <c r="J962" i="24"/>
  <c r="C885" i="22"/>
  <c r="J523" i="24"/>
  <c r="C1030" i="22"/>
  <c r="J1104" i="24"/>
  <c r="C1812" i="22"/>
  <c r="J1678" i="24"/>
  <c r="C1314" i="22"/>
  <c r="J1536" i="24"/>
  <c r="C210" i="22"/>
  <c r="J1749" i="24"/>
  <c r="C473" i="22"/>
  <c r="J384" i="24"/>
  <c r="C1453" i="22"/>
  <c r="J744" i="24"/>
  <c r="C816" i="22"/>
  <c r="J848" i="24"/>
  <c r="C1850" i="22"/>
  <c r="J1201" i="24"/>
  <c r="C199" i="22"/>
  <c r="J252" i="24"/>
  <c r="C700" i="22"/>
  <c r="J1405" i="24"/>
  <c r="C1945" i="22"/>
  <c r="J1802" i="24"/>
  <c r="C188" i="22"/>
  <c r="J1148" i="24"/>
  <c r="C1582" i="22"/>
  <c r="J831" i="24"/>
  <c r="C2195" i="22"/>
  <c r="J1341" i="24"/>
  <c r="C1735" i="22"/>
  <c r="J1643" i="24"/>
  <c r="C2218" i="22"/>
  <c r="J215" i="24"/>
  <c r="C415" i="22"/>
  <c r="J710" i="24"/>
  <c r="C524" i="22"/>
  <c r="J1660" i="24"/>
  <c r="C2090" i="22"/>
  <c r="J1232" i="24"/>
  <c r="C1587" i="22"/>
  <c r="J915" i="24"/>
  <c r="C542" i="22"/>
  <c r="J2153" i="24"/>
  <c r="C553" i="22"/>
  <c r="J1439" i="24"/>
  <c r="C1630" i="22"/>
  <c r="J1639" i="24"/>
  <c r="C24" i="22"/>
  <c r="J1163" i="24"/>
  <c r="C2043" i="22"/>
  <c r="J1936" i="24"/>
  <c r="C364" i="22"/>
  <c r="J679" i="24"/>
  <c r="C373" i="22"/>
  <c r="J2239" i="24"/>
  <c r="C155" i="22"/>
  <c r="J2022" i="24"/>
  <c r="C1301" i="22"/>
  <c r="J577" i="24"/>
  <c r="C115" i="22"/>
  <c r="J639" i="24"/>
  <c r="C589" i="22"/>
  <c r="J72" i="24"/>
  <c r="C1229" i="22"/>
  <c r="J143" i="24"/>
  <c r="C143" i="22"/>
  <c r="J542" i="24"/>
  <c r="C376" i="22"/>
  <c r="J401" i="24"/>
  <c r="C1267" i="22"/>
  <c r="J1690" i="24"/>
  <c r="C955" i="22"/>
  <c r="J682" i="24"/>
  <c r="C638" i="22"/>
  <c r="J2003" i="24"/>
  <c r="C484" i="22"/>
  <c r="J447" i="24"/>
  <c r="C1238" i="22"/>
  <c r="J1937" i="24"/>
  <c r="C1138" i="22"/>
  <c r="J510" i="24"/>
  <c r="C366" i="22"/>
  <c r="J760" i="24"/>
  <c r="C441" i="22"/>
  <c r="J1182" i="24"/>
  <c r="C1914" i="22"/>
  <c r="J2011" i="24"/>
  <c r="C130" i="22"/>
  <c r="J1355" i="24"/>
  <c r="C1602" i="22"/>
  <c r="J700" i="24"/>
  <c r="C230" i="22"/>
  <c r="J2096" i="24"/>
  <c r="C1584" i="22"/>
  <c r="J1649" i="24"/>
  <c r="C55" i="22"/>
  <c r="J1420" i="24"/>
  <c r="C738" i="22"/>
  <c r="J982" i="24"/>
  <c r="C1981" i="22"/>
  <c r="J2030" i="24"/>
  <c r="C1204" i="22"/>
  <c r="J898" i="24"/>
  <c r="C2012" i="22"/>
  <c r="J1293" i="24"/>
  <c r="C1045" i="22"/>
  <c r="J960" i="24"/>
  <c r="C731" i="22"/>
  <c r="J316" i="24"/>
  <c r="C2145" i="22"/>
  <c r="J1108" i="24"/>
  <c r="C999" i="22"/>
  <c r="J658" i="24"/>
  <c r="C2001" i="22"/>
  <c r="J2018" i="24"/>
  <c r="C1235" i="22"/>
  <c r="J1102" i="24"/>
  <c r="C1724" i="22"/>
  <c r="J888" i="24"/>
  <c r="C612" i="22"/>
  <c r="J1383" i="24"/>
  <c r="C1967" i="22"/>
  <c r="J800" i="24"/>
  <c r="C2229" i="22"/>
  <c r="J1289" i="24"/>
  <c r="C736" i="22"/>
  <c r="J1265" i="24"/>
  <c r="C741" i="22"/>
  <c r="J1857" i="24"/>
  <c r="C463" i="22"/>
  <c r="J1431" i="24"/>
  <c r="C144" i="22"/>
  <c r="J824" i="24"/>
  <c r="C845" i="22"/>
  <c r="J2244" i="24"/>
  <c r="C1368" i="22"/>
  <c r="J2129" i="24"/>
  <c r="C485" i="22"/>
  <c r="J3" i="24"/>
  <c r="C2210" i="22"/>
  <c r="J1843" i="24"/>
  <c r="C350" i="22"/>
  <c r="J75" i="24"/>
  <c r="C2104" i="22"/>
  <c r="J886" i="24"/>
  <c r="C2006" i="22"/>
  <c r="J1705" i="24"/>
  <c r="C865" i="22"/>
  <c r="J404" i="24"/>
  <c r="C2203" i="22"/>
  <c r="J2252" i="24"/>
  <c r="C1576" i="22"/>
  <c r="J662" i="24"/>
  <c r="C1049" i="22"/>
  <c r="J837" i="24"/>
  <c r="C1593" i="22"/>
  <c r="J994" i="24"/>
  <c r="C1366" i="22"/>
  <c r="J1628" i="24"/>
  <c r="C2080" i="22"/>
  <c r="J1020" i="24"/>
  <c r="C1894" i="22"/>
  <c r="J1692" i="24"/>
  <c r="C1726" i="22"/>
  <c r="J1006" i="24"/>
  <c r="C2035" i="22"/>
  <c r="J2152" i="24"/>
  <c r="C131" i="22"/>
  <c r="J1221" i="24"/>
  <c r="C961" i="22"/>
  <c r="J617" i="24"/>
  <c r="C123" i="22"/>
  <c r="J465" i="24"/>
  <c r="C551" i="22"/>
  <c r="J1830" i="24"/>
  <c r="C1472" i="22"/>
  <c r="J1600" i="24"/>
  <c r="C1845" i="22"/>
  <c r="J767" i="24"/>
  <c r="C1085" i="22"/>
  <c r="J544" i="24"/>
  <c r="C487" i="22"/>
  <c r="J1051" i="24"/>
  <c r="C2048" i="22"/>
  <c r="J317" i="24"/>
  <c r="C1997" i="22"/>
  <c r="J2187" i="24"/>
  <c r="C1344" i="22"/>
  <c r="J1638" i="24"/>
  <c r="C1827" i="22"/>
  <c r="J1968" i="24"/>
  <c r="C64" i="22"/>
  <c r="J1048" i="24"/>
  <c r="C1663" i="22"/>
  <c r="J1278" i="24"/>
  <c r="C2109" i="22"/>
  <c r="J2005" i="24"/>
  <c r="C383" i="22"/>
  <c r="J321" i="24"/>
  <c r="C2156" i="22"/>
  <c r="J373" i="24"/>
  <c r="C556" i="22"/>
  <c r="J1271" i="24"/>
  <c r="C563" i="22"/>
  <c r="J1495" i="24"/>
  <c r="C1922" i="22"/>
  <c r="J1605" i="24"/>
  <c r="C1146" i="22"/>
  <c r="J1535" i="24"/>
  <c r="C1073" i="22"/>
  <c r="J792" i="24"/>
  <c r="C1016" i="22"/>
  <c r="J1184" i="24"/>
  <c r="C662" i="22"/>
  <c r="J588" i="24"/>
  <c r="C432" i="22"/>
  <c r="J1585" i="24"/>
  <c r="C807" i="22"/>
  <c r="J85" i="24"/>
  <c r="C674" i="22"/>
  <c r="J1069" i="24"/>
  <c r="C1725" i="22"/>
  <c r="J665" i="24"/>
  <c r="C588" i="22"/>
  <c r="J108" i="24"/>
  <c r="C1463" i="22"/>
  <c r="J1991" i="24"/>
  <c r="C1538" i="22"/>
  <c r="J324" i="24"/>
  <c r="C1372" i="22"/>
  <c r="J1654" i="24"/>
  <c r="C943" i="22"/>
  <c r="J2108" i="24"/>
  <c r="C1487" i="22"/>
  <c r="J2127" i="24"/>
  <c r="C1389" i="22"/>
  <c r="J1354" i="24"/>
  <c r="C116" i="22"/>
  <c r="J2113" i="24"/>
  <c r="C907" i="22"/>
  <c r="J1343" i="24"/>
  <c r="C685" i="22"/>
  <c r="J897" i="24"/>
  <c r="C162" i="22"/>
  <c r="J1751" i="24"/>
  <c r="C2219" i="22"/>
  <c r="J1113" i="24"/>
  <c r="C934" i="22"/>
  <c r="J1165" i="24"/>
  <c r="C900" i="22"/>
  <c r="J1608" i="24"/>
  <c r="C562" i="22"/>
  <c r="J1216" i="24"/>
  <c r="C1686" i="22"/>
  <c r="J1246" i="24"/>
  <c r="C1840" i="22"/>
  <c r="J844" i="24"/>
  <c r="C869" i="22"/>
  <c r="J1594" i="24"/>
  <c r="C1855" i="22"/>
  <c r="J1461" i="24"/>
  <c r="C425" i="22"/>
  <c r="J286" i="24"/>
  <c r="C438" i="22"/>
  <c r="J134" i="24"/>
  <c r="C903" i="22"/>
  <c r="J1820" i="24"/>
  <c r="C1325" i="22"/>
  <c r="J1275" i="24"/>
  <c r="C889" i="22"/>
  <c r="J1450" i="24"/>
  <c r="C1701" i="22"/>
  <c r="J1945" i="24"/>
  <c r="C1327" i="22"/>
  <c r="J713" i="24"/>
  <c r="C941" i="22"/>
  <c r="J2057" i="24"/>
  <c r="C690" i="22"/>
  <c r="J712" i="24"/>
  <c r="C667" i="22"/>
  <c r="J890" i="24"/>
  <c r="C1430" i="22"/>
  <c r="J2227" i="24"/>
  <c r="C497" i="22"/>
  <c r="J1596" i="24"/>
  <c r="C2094" i="22"/>
  <c r="J1791" i="24"/>
  <c r="C640" i="22"/>
  <c r="J540" i="24"/>
  <c r="C361" i="22"/>
  <c r="J1694" i="24"/>
  <c r="C783" i="22"/>
  <c r="J487" i="24"/>
  <c r="C668" i="22"/>
  <c r="J1554" i="24"/>
  <c r="C407" i="22"/>
  <c r="J170" i="24"/>
  <c r="C1268" i="22"/>
  <c r="J111" i="24"/>
  <c r="C1164" i="22"/>
  <c r="J1568" i="24"/>
  <c r="C1706" i="22"/>
  <c r="J546" i="24"/>
  <c r="C2085" i="22"/>
  <c r="J110" i="24"/>
  <c r="C1371" i="22"/>
  <c r="J364" i="24"/>
  <c r="C136" i="22"/>
  <c r="J1296" i="24"/>
  <c r="C67" i="22"/>
  <c r="J2105" i="24"/>
  <c r="C691" i="22"/>
  <c r="J307" i="24"/>
  <c r="C1635" i="22"/>
  <c r="J1871" i="24"/>
  <c r="C1101" i="22"/>
  <c r="J913" i="24"/>
  <c r="C2196" i="22"/>
  <c r="J1844" i="24"/>
  <c r="C351" i="22"/>
  <c r="J1755" i="24"/>
  <c r="C1578" i="22"/>
  <c r="J221" i="24"/>
  <c r="C1384" i="22"/>
  <c r="J1386" i="24"/>
  <c r="C404" i="22"/>
  <c r="J193" i="24"/>
  <c r="C688" i="22"/>
  <c r="J1009" i="24"/>
  <c r="C630" i="22"/>
  <c r="J1822" i="24"/>
  <c r="C618" i="22"/>
  <c r="J1953" i="24"/>
  <c r="C1511" i="22"/>
  <c r="J15" i="24"/>
  <c r="C1571" i="22"/>
  <c r="J1170" i="24"/>
  <c r="C1883" i="22"/>
  <c r="J305" i="24"/>
  <c r="C1455" i="22"/>
  <c r="J13" i="24"/>
  <c r="C1572" i="22"/>
  <c r="J2120" i="24"/>
  <c r="C1711" i="22"/>
  <c r="J1132" i="24"/>
  <c r="C1639" i="22"/>
  <c r="J1377" i="24"/>
  <c r="C823" i="22"/>
  <c r="J2088" i="24"/>
  <c r="C431" i="22"/>
  <c r="J2050" i="24"/>
  <c r="C1326" i="22"/>
  <c r="J1532" i="24"/>
  <c r="C2121" i="22"/>
  <c r="J1017" i="24"/>
  <c r="C2233" i="22"/>
  <c r="J1792" i="24"/>
  <c r="C1777" i="22"/>
  <c r="J1199" i="24"/>
  <c r="C192" i="22"/>
  <c r="J1437" i="24"/>
  <c r="C417" i="22"/>
  <c r="J1893" i="24"/>
  <c r="C649" i="22"/>
  <c r="J1534" i="24"/>
  <c r="C214" i="22"/>
  <c r="J370" i="24"/>
  <c r="C984" i="22"/>
  <c r="J451" i="24"/>
  <c r="C2003" i="22"/>
  <c r="J1212" i="24"/>
  <c r="C289" i="22"/>
  <c r="J965" i="24"/>
  <c r="C884" i="22"/>
  <c r="J2072" i="24"/>
  <c r="C391" i="22"/>
  <c r="J166" i="24"/>
  <c r="C347" i="22"/>
  <c r="J282" i="24"/>
  <c r="C570" i="22"/>
  <c r="J2213" i="24"/>
  <c r="C653" i="22"/>
  <c r="J1325" i="24"/>
  <c r="C1036" i="22"/>
  <c r="J1458" i="24"/>
  <c r="C2208" i="22"/>
  <c r="J958" i="24"/>
  <c r="C1937" i="22"/>
  <c r="J988" i="24"/>
  <c r="C250" i="22"/>
  <c r="J1703" i="24"/>
  <c r="C769" i="22"/>
  <c r="J492" i="24"/>
  <c r="C1322" i="22"/>
  <c r="J696" i="24"/>
  <c r="C433" i="22"/>
  <c r="J1402" i="24"/>
  <c r="C2230" i="22"/>
  <c r="J66" i="24"/>
  <c r="C1504" i="22"/>
  <c r="J1734" i="24"/>
  <c r="C1703" i="22"/>
  <c r="J1970" i="24"/>
  <c r="C88" i="22"/>
  <c r="J457" i="24"/>
  <c r="C1142" i="22"/>
  <c r="J349" i="24"/>
  <c r="C535" i="22"/>
  <c r="J101" i="24"/>
  <c r="C1342" i="22"/>
  <c r="J1302" i="24"/>
  <c r="C1904" i="22"/>
  <c r="J1785" i="24"/>
  <c r="C1780" i="22"/>
  <c r="J217" i="24"/>
  <c r="C260" i="22"/>
  <c r="J938" i="24"/>
  <c r="C1433" i="22"/>
  <c r="J1129" i="24"/>
  <c r="C326" i="22"/>
  <c r="J1560" i="24"/>
  <c r="C760" i="22"/>
  <c r="J2219" i="24"/>
  <c r="C486" i="22"/>
  <c r="J502" i="24"/>
  <c r="C132" i="22"/>
  <c r="J1312" i="24"/>
  <c r="C1731" i="22"/>
  <c r="J1518" i="24"/>
  <c r="C399" i="22"/>
  <c r="J485" i="24"/>
  <c r="C609" i="22"/>
  <c r="J216" i="24"/>
  <c r="C2053" i="22"/>
  <c r="J645" i="24"/>
  <c r="C725" i="22"/>
  <c r="J297" i="24"/>
  <c r="C1288" i="22"/>
  <c r="J1894" i="24"/>
  <c r="C1486" i="22"/>
  <c r="J2175" i="24"/>
  <c r="C85" i="22"/>
  <c r="J1243" i="24"/>
  <c r="C216" i="22"/>
  <c r="J2193" i="24"/>
  <c r="C297" i="22"/>
  <c r="J718" i="24"/>
  <c r="C657" i="22"/>
  <c r="J1198" i="24"/>
  <c r="C800" i="22"/>
  <c r="J1157" i="24"/>
  <c r="C523" i="22"/>
  <c r="J2071" i="24"/>
  <c r="C100" i="22"/>
  <c r="J1416" i="24"/>
  <c r="C593" i="22"/>
  <c r="J1088" i="24"/>
  <c r="C1089" i="22"/>
  <c r="J1833" i="24"/>
  <c r="C114" i="22"/>
  <c r="J1322" i="24"/>
  <c r="C1100" i="22"/>
  <c r="J941" i="24"/>
  <c r="C1648" i="22"/>
  <c r="J1669" i="24"/>
  <c r="C597" i="22"/>
  <c r="J2043" i="24"/>
  <c r="C1367" i="22"/>
  <c r="J1545" i="24"/>
  <c r="C209" i="22"/>
  <c r="J284" i="24"/>
  <c r="C692" i="22"/>
  <c r="J1527" i="24"/>
  <c r="C248" i="22"/>
  <c r="J1623" i="24"/>
  <c r="C598" i="22"/>
  <c r="J277" i="24"/>
  <c r="C2051" i="22"/>
  <c r="J846" i="24"/>
  <c r="C643" i="22"/>
  <c r="J432" i="24"/>
  <c r="C981" i="22"/>
  <c r="J1097" i="24"/>
  <c r="C1737" i="22"/>
  <c r="J1870" i="24"/>
  <c r="C1292" i="22"/>
  <c r="J1193" i="24"/>
  <c r="C2189" i="22"/>
  <c r="J1932" i="24"/>
  <c r="C496" i="22"/>
  <c r="J1847" i="24"/>
  <c r="C1291" i="22"/>
  <c r="K196" i="27"/>
  <c r="K1828" i="28"/>
  <c r="K2125" i="26"/>
  <c r="K506" i="24"/>
  <c r="K1094" i="26"/>
  <c r="K349" i="27"/>
  <c r="K621" i="28"/>
  <c r="K883" i="24"/>
  <c r="K1582" i="26"/>
  <c r="K2153" i="27"/>
  <c r="K423" i="28"/>
  <c r="K1178" i="24"/>
  <c r="K2148" i="27"/>
  <c r="K417" i="28"/>
  <c r="K1510" i="26"/>
  <c r="K1131" i="24"/>
  <c r="K2187" i="28"/>
  <c r="K2188" i="27"/>
  <c r="K1232" i="26"/>
  <c r="K1499" i="24"/>
  <c r="K2139" i="27"/>
  <c r="K404" i="28"/>
  <c r="K1351" i="26"/>
  <c r="K1032" i="24"/>
  <c r="K1613" i="27"/>
  <c r="K730" i="26"/>
  <c r="K2159" i="28"/>
  <c r="K776" i="24"/>
  <c r="K2032" i="27"/>
  <c r="K1881" i="26"/>
  <c r="K1949" i="28"/>
  <c r="K264" i="24"/>
  <c r="K232" i="28"/>
  <c r="K1632" i="27"/>
  <c r="K1075" i="26"/>
  <c r="K879" i="24"/>
  <c r="K852" i="28"/>
  <c r="K233" i="26"/>
  <c r="K1224" i="27"/>
  <c r="K1610" i="24"/>
  <c r="K1238" i="26"/>
  <c r="K1101" i="27"/>
  <c r="K1381" i="28"/>
  <c r="K967" i="24"/>
  <c r="K2176" i="26"/>
  <c r="K205" i="27"/>
  <c r="K679" i="28"/>
  <c r="K557" i="24"/>
  <c r="K1158" i="26"/>
  <c r="K1089" i="27"/>
  <c r="K1339" i="28"/>
  <c r="K923" i="24"/>
  <c r="K648" i="28"/>
  <c r="K1390" i="27"/>
  <c r="K1336" i="26"/>
  <c r="K1019" i="24"/>
  <c r="K926" i="27"/>
  <c r="K627" i="26"/>
  <c r="K1066" i="28"/>
  <c r="K2027" i="24"/>
  <c r="J729" i="24"/>
  <c r="C806" i="22"/>
  <c r="J947" i="24"/>
  <c r="C1026" i="22"/>
  <c r="J986" i="24"/>
  <c r="C1759" i="22"/>
  <c r="J1047" i="24"/>
  <c r="C349" i="22"/>
  <c r="J1277" i="24"/>
  <c r="C311" i="22"/>
  <c r="J1387" i="24"/>
  <c r="C62" i="22"/>
  <c r="J2172" i="24"/>
  <c r="C491" i="22"/>
  <c r="J1291" i="24"/>
  <c r="C656" i="22"/>
  <c r="J2067" i="24"/>
  <c r="C1152" i="22"/>
  <c r="J1415" i="24"/>
  <c r="C893" i="22"/>
  <c r="J963" i="24"/>
  <c r="C1999" i="22"/>
  <c r="J999" i="24"/>
  <c r="C181" i="22"/>
  <c r="J1679" i="24"/>
  <c r="C822" i="22"/>
  <c r="J882" i="24"/>
  <c r="C815" i="22"/>
  <c r="J42" i="24"/>
  <c r="C1346" i="22"/>
  <c r="J2100" i="24"/>
  <c r="C1947" i="22"/>
  <c r="J952" i="24"/>
  <c r="C2125" i="22"/>
  <c r="J697" i="24"/>
  <c r="C1654" i="22"/>
  <c r="J1474" i="24"/>
  <c r="C1685" i="22"/>
  <c r="J84" i="24"/>
  <c r="C2106" i="22"/>
  <c r="J1985" i="24"/>
  <c r="C103" i="22"/>
  <c r="J1754" i="24"/>
  <c r="C1605" i="22"/>
  <c r="J689" i="24"/>
  <c r="C7" i="22"/>
  <c r="J1940" i="24"/>
  <c r="C1407" i="22"/>
  <c r="J796" i="24"/>
  <c r="C157" i="22"/>
  <c r="J683" i="24"/>
  <c r="C942" i="22"/>
  <c r="J1310" i="24"/>
  <c r="C1811" i="22"/>
  <c r="J402" i="24"/>
  <c r="C1265" i="22"/>
  <c r="J1244" i="24"/>
  <c r="C1072" i="22"/>
  <c r="J1959" i="24"/>
  <c r="C479" i="22"/>
  <c r="J318" i="24"/>
  <c r="C992" i="22"/>
  <c r="J1580" i="24"/>
  <c r="C16" i="22"/>
  <c r="J1360" i="24"/>
  <c r="C1628" i="22"/>
  <c r="J717" i="24"/>
  <c r="C333" i="22"/>
  <c r="J1486" i="24"/>
  <c r="C1875" i="22"/>
  <c r="J1466" i="24"/>
  <c r="C626" i="22"/>
  <c r="J860" i="24"/>
  <c r="C1958" i="22"/>
  <c r="J1719" i="24"/>
  <c r="C208" i="22"/>
  <c r="J1977" i="24"/>
  <c r="C1358" i="22"/>
  <c r="J1126" i="24"/>
  <c r="C945" i="22"/>
  <c r="J1918" i="24"/>
  <c r="C1201" i="22"/>
  <c r="J969" i="24"/>
  <c r="C755" i="22"/>
  <c r="J24" i="24"/>
  <c r="C29" i="22"/>
  <c r="J563" i="24"/>
  <c r="C1996" i="22"/>
  <c r="J2182" i="24"/>
  <c r="C96" i="22"/>
  <c r="J1962" i="24"/>
  <c r="C483" i="22"/>
  <c r="J1954" i="24"/>
  <c r="C1345" i="22"/>
  <c r="J1330" i="24"/>
  <c r="C590" i="22"/>
  <c r="J1922" i="24"/>
  <c r="C1496" i="22"/>
  <c r="J773" i="24"/>
  <c r="C2099" i="22"/>
  <c r="J1642" i="24"/>
  <c r="C1789" i="22"/>
  <c r="J448" i="24"/>
  <c r="C1975" i="22"/>
  <c r="J1364" i="24"/>
  <c r="C264" i="22"/>
  <c r="J90" i="24"/>
  <c r="C1248" i="22"/>
  <c r="J1214" i="24"/>
  <c r="C293" i="22"/>
  <c r="J650" i="24"/>
  <c r="C775" i="22"/>
  <c r="J1866" i="24"/>
  <c r="C1400" i="22"/>
  <c r="J537" i="24"/>
  <c r="C377" i="22"/>
  <c r="J1260" i="24"/>
  <c r="C791" i="22"/>
  <c r="J1965" i="24"/>
  <c r="C1458" i="22"/>
  <c r="J2066" i="24"/>
  <c r="C1200" i="22"/>
  <c r="J752" i="24"/>
  <c r="C1394" i="22"/>
  <c r="J867" i="24"/>
  <c r="C857" i="22"/>
  <c r="J1060" i="24"/>
  <c r="C2249" i="22"/>
  <c r="J2194" i="24"/>
  <c r="C1171" i="22"/>
  <c r="J494" i="24"/>
  <c r="C1419" i="22"/>
  <c r="J1884" i="24"/>
  <c r="C1439" i="22"/>
  <c r="J503" i="24"/>
  <c r="C109" i="22"/>
  <c r="J1093" i="24"/>
  <c r="C1655" i="22"/>
  <c r="J1231" i="24"/>
  <c r="C27" i="22"/>
  <c r="J136" i="24"/>
  <c r="C1370" i="22"/>
  <c r="J1790" i="24"/>
  <c r="C546" i="22"/>
  <c r="J1173" i="24"/>
  <c r="C2182" i="22"/>
  <c r="J549" i="24"/>
  <c r="C2020" i="22"/>
  <c r="J54" i="24"/>
  <c r="C1348" i="22"/>
  <c r="J347" i="24"/>
  <c r="C1256" i="22"/>
  <c r="J781" i="24"/>
  <c r="C1005" i="22"/>
  <c r="J379" i="24"/>
  <c r="C972" i="22"/>
  <c r="J1702" i="24"/>
  <c r="C1573" i="22"/>
  <c r="J1001" i="24"/>
  <c r="C757" i="22"/>
  <c r="J258" i="24"/>
  <c r="C1397" i="22"/>
  <c r="J1434" i="24"/>
  <c r="C880" i="22"/>
  <c r="J548" i="24"/>
  <c r="C1130" i="22"/>
  <c r="J327" i="24"/>
  <c r="C1263" i="22"/>
  <c r="J919" i="24"/>
  <c r="C1834" i="22"/>
  <c r="J2128" i="24"/>
  <c r="C1580" i="22"/>
  <c r="J224" i="24"/>
  <c r="C1435" i="22"/>
  <c r="J2211" i="24"/>
  <c r="C1293" i="22"/>
  <c r="J1505" i="24"/>
  <c r="C1752" i="22"/>
  <c r="J1160" i="24"/>
  <c r="C1896" i="22"/>
  <c r="J1706" i="24"/>
  <c r="C2077" i="22"/>
  <c r="J731" i="24"/>
  <c r="C2055" i="22"/>
  <c r="J1075" i="24"/>
  <c r="C1147" i="22"/>
  <c r="J1834" i="24"/>
  <c r="C1241" i="22"/>
  <c r="J1497" i="24"/>
  <c r="C913" i="22"/>
  <c r="J1404" i="24"/>
  <c r="C840" i="22"/>
  <c r="J1435" i="24"/>
  <c r="C1162" i="22"/>
  <c r="J1318" i="24"/>
  <c r="C466" i="22"/>
  <c r="J1121" i="24"/>
  <c r="C1882" i="22"/>
  <c r="J555" i="24"/>
  <c r="C2139" i="22"/>
  <c r="J2014" i="24"/>
  <c r="C1311" i="22"/>
  <c r="J1774" i="24"/>
  <c r="C398" i="22"/>
  <c r="J636" i="24"/>
  <c r="C1920" i="22"/>
  <c r="J1782" i="24"/>
  <c r="C2084" i="22"/>
  <c r="J385" i="24"/>
  <c r="C1316" i="22"/>
  <c r="J151" i="24"/>
  <c r="C1306" i="22"/>
  <c r="J34" i="24"/>
  <c r="C1796" i="22"/>
  <c r="J630" i="24"/>
  <c r="C498" i="22"/>
  <c r="J1598" i="24"/>
  <c r="C2088" i="22"/>
  <c r="J2160" i="24"/>
  <c r="C452" i="22"/>
  <c r="J1839" i="24"/>
  <c r="C23" i="22"/>
  <c r="J932" i="24"/>
  <c r="C1878" i="22"/>
  <c r="J1484" i="24"/>
  <c r="C1974" i="22"/>
  <c r="J1641" i="24"/>
  <c r="C1068" i="22"/>
  <c r="J948" i="24"/>
  <c r="C1506" i="22"/>
  <c r="J745" i="24"/>
  <c r="C1889" i="22"/>
  <c r="J968" i="24"/>
  <c r="C21" i="22"/>
  <c r="J98" i="24"/>
  <c r="C287" i="22"/>
  <c r="J550" i="24"/>
  <c r="C2130" i="22"/>
  <c r="J1276" i="24"/>
  <c r="C1077" i="22"/>
  <c r="J1852" i="24"/>
  <c r="C1392" i="22"/>
  <c r="J1043" i="24"/>
  <c r="C682" i="22"/>
  <c r="J2199" i="24"/>
  <c r="C304" i="22"/>
  <c r="J2209" i="24"/>
  <c r="C670" i="22"/>
  <c r="J657" i="24"/>
  <c r="C1771" i="22"/>
  <c r="J600" i="24"/>
  <c r="C167" i="22"/>
  <c r="J566" i="24"/>
  <c r="C1838" i="22"/>
  <c r="J762" i="24"/>
  <c r="C853" i="22"/>
  <c r="J1619" i="24"/>
  <c r="C1853" i="22"/>
  <c r="J934" i="24"/>
  <c r="C44" i="22"/>
  <c r="J2144" i="24"/>
  <c r="C1186" i="22"/>
  <c r="J1974" i="24"/>
  <c r="C153" i="22"/>
  <c r="J1058" i="24"/>
  <c r="C1051" i="22"/>
  <c r="J300" i="24"/>
  <c r="C686" i="22"/>
  <c r="J2164" i="24"/>
  <c r="C1357" i="22"/>
  <c r="J1957" i="24"/>
  <c r="C1485" i="22"/>
  <c r="J1552" i="24"/>
  <c r="C863" i="22"/>
  <c r="J2149" i="24"/>
  <c r="C1546" i="22"/>
  <c r="J1829" i="24"/>
  <c r="C1228" i="22"/>
  <c r="J1709" i="24"/>
  <c r="C1851" i="22"/>
  <c r="J58" i="24"/>
  <c r="C1221" i="22"/>
  <c r="J83" i="24"/>
  <c r="C1549" i="22"/>
  <c r="J625" i="24"/>
  <c r="C460" i="22"/>
  <c r="J2007" i="24"/>
  <c r="C105" i="22"/>
  <c r="J1644" i="24"/>
  <c r="C789" i="22"/>
  <c r="J1418" i="24"/>
  <c r="C838" i="22"/>
  <c r="J2062" i="24"/>
  <c r="C1492" i="22"/>
  <c r="J1561" i="24"/>
  <c r="C189" i="22"/>
  <c r="J1315" i="24"/>
  <c r="C915" i="22"/>
  <c r="J1572" i="24"/>
  <c r="C1837" i="22"/>
  <c r="J157" i="24"/>
  <c r="C1330" i="22"/>
  <c r="J906" i="24"/>
  <c r="C814" i="22"/>
  <c r="J269" i="24"/>
  <c r="C962" i="22"/>
  <c r="J1956" i="24"/>
  <c r="C82" i="22"/>
  <c r="J783" i="24"/>
  <c r="C444" i="22"/>
  <c r="J1927" i="24"/>
  <c r="C1441" i="22"/>
  <c r="J234" i="24"/>
  <c r="C1144" i="22"/>
  <c r="J1307" i="24"/>
  <c r="C2250" i="22"/>
  <c r="J97" i="24"/>
  <c r="C1494" i="22"/>
  <c r="J823" i="24"/>
  <c r="C833" i="22"/>
  <c r="J194" i="24"/>
  <c r="C1269" i="22"/>
  <c r="J1895" i="24"/>
  <c r="C1329" i="22"/>
  <c r="J28" i="24"/>
  <c r="C1748" i="22"/>
  <c r="J1287" i="24"/>
  <c r="C1959" i="22"/>
  <c r="J1651" i="24"/>
  <c r="C1886" i="22"/>
  <c r="J1428" i="24"/>
  <c r="C121" i="22"/>
  <c r="J1026" i="24"/>
  <c r="C1719" i="22"/>
  <c r="J469" i="24"/>
  <c r="C262" i="22"/>
  <c r="J528" i="24"/>
  <c r="C1450" i="22"/>
  <c r="J1569" i="24"/>
  <c r="C2034" i="22"/>
  <c r="J195" i="24"/>
  <c r="C419" i="22"/>
  <c r="J2065" i="24"/>
  <c r="C71" i="22"/>
  <c r="J1700" i="24"/>
  <c r="C1741" i="22"/>
  <c r="J839" i="24"/>
  <c r="C850" i="22"/>
  <c r="J371" i="24"/>
  <c r="C650" i="22"/>
  <c r="J521" i="24"/>
  <c r="C2199" i="22"/>
  <c r="J1910" i="24"/>
  <c r="C1319" i="22"/>
  <c r="J1726" i="24"/>
  <c r="C1903" i="22"/>
  <c r="J1736" i="24"/>
  <c r="C1037" i="22"/>
  <c r="J2197" i="24"/>
  <c r="C59" i="22"/>
  <c r="J1352" i="24"/>
  <c r="C1696" i="22"/>
  <c r="J1902" i="24"/>
  <c r="C1180" i="22"/>
  <c r="J92" i="24"/>
  <c r="C1250" i="22"/>
  <c r="J633" i="24"/>
  <c r="C465" i="22"/>
  <c r="J257" i="24"/>
  <c r="C1285" i="22"/>
  <c r="J522" i="24"/>
  <c r="C402" i="22"/>
  <c r="J218" i="24"/>
  <c r="C184" i="22"/>
  <c r="J642" i="24"/>
  <c r="C1233" i="22"/>
  <c r="J430" i="24"/>
  <c r="C1976" i="22"/>
  <c r="J866" i="24"/>
  <c r="C1797" i="22"/>
  <c r="J1567" i="24"/>
  <c r="C2113" i="22"/>
  <c r="J688" i="24"/>
  <c r="C2064" i="22"/>
  <c r="J1350" i="24"/>
  <c r="C60" i="22"/>
  <c r="J14" i="24"/>
  <c r="C2216" i="22"/>
  <c r="J892" i="24"/>
  <c r="C204" i="22"/>
  <c r="J2155" i="24"/>
  <c r="C385" i="22"/>
  <c r="J1430" i="24"/>
  <c r="C288" i="22"/>
  <c r="J1370" i="24"/>
  <c r="C835" i="22"/>
  <c r="J2000" i="24"/>
  <c r="C412" i="22"/>
  <c r="J622" i="24"/>
  <c r="C455" i="22"/>
  <c r="J2201" i="24"/>
  <c r="C107" i="22"/>
  <c r="J1831" i="24"/>
  <c r="C1244" i="22"/>
  <c r="J1011" i="24"/>
  <c r="C1038" i="22"/>
  <c r="J1666" i="24"/>
  <c r="C1010" i="22"/>
  <c r="J11" i="24"/>
  <c r="C2215" i="22"/>
  <c r="J2024" i="24"/>
  <c r="C98" i="22"/>
  <c r="J94" i="24"/>
  <c r="C681" i="22"/>
  <c r="J740" i="24"/>
  <c r="C270" i="22"/>
  <c r="J778" i="24"/>
  <c r="C1987" i="22"/>
  <c r="J2111" i="24"/>
  <c r="C1284" i="22"/>
  <c r="J1180" i="24"/>
  <c r="C1223" i="22"/>
  <c r="J875" i="24"/>
  <c r="C859" i="22"/>
  <c r="J1481" i="24"/>
  <c r="C2231" i="22"/>
  <c r="J1867" i="24"/>
  <c r="C1440" i="22"/>
  <c r="J2059" i="24"/>
  <c r="C1185" i="22"/>
  <c r="J686" i="24"/>
  <c r="C2017" i="22"/>
  <c r="J1368" i="24"/>
  <c r="C826" i="22"/>
  <c r="J388" i="24"/>
  <c r="C2089" i="22"/>
  <c r="J33" i="24"/>
  <c r="C1118" i="22"/>
  <c r="J2249" i="24"/>
  <c r="C1296" i="22"/>
  <c r="J628" i="24"/>
  <c r="C446" i="22"/>
  <c r="J1000" i="24"/>
  <c r="C758" i="22"/>
  <c r="J996" i="24"/>
  <c r="C2081" i="22"/>
  <c r="J464" i="24"/>
  <c r="C1447" i="22"/>
  <c r="J1537" i="24"/>
  <c r="C1598" i="22"/>
  <c r="J1168" i="24"/>
  <c r="C1881" i="22"/>
  <c r="J706" i="24"/>
  <c r="C1772" i="22"/>
  <c r="J56" i="24"/>
  <c r="C625" i="22"/>
  <c r="J2051" i="24"/>
  <c r="C95" i="22"/>
  <c r="J1349" i="24"/>
  <c r="C1682" i="22"/>
  <c r="J1200" i="24"/>
  <c r="C547" i="22"/>
  <c r="J1645" i="24"/>
  <c r="C948" i="22"/>
  <c r="J587" i="24"/>
  <c r="C702" i="22"/>
  <c r="J803" i="24"/>
  <c r="C1905" i="22"/>
  <c r="J1975" i="24"/>
  <c r="C79" i="22"/>
  <c r="J1482" i="24"/>
  <c r="C344" i="22"/>
  <c r="J1264" i="24"/>
  <c r="C1592" i="22"/>
  <c r="J694" i="24"/>
  <c r="C1773" i="22"/>
  <c r="J2086" i="24"/>
  <c r="C127" i="22"/>
  <c r="J155" i="24"/>
  <c r="C985" i="22"/>
  <c r="J618" i="24"/>
  <c r="C2073" i="22"/>
  <c r="J685" i="24"/>
  <c r="C565" i="22"/>
  <c r="J233" i="24"/>
  <c r="C1198" i="22"/>
  <c r="J119" i="24"/>
  <c r="C2013" i="22"/>
  <c r="J1574" i="24"/>
  <c r="C359" i="22"/>
  <c r="J575" i="24"/>
  <c r="C988" i="22"/>
  <c r="J2208" i="24"/>
  <c r="C75" i="22"/>
  <c r="J1426" i="24"/>
  <c r="C832" i="22"/>
  <c r="J1879" i="24"/>
  <c r="C1181" i="22"/>
  <c r="J1065" i="24"/>
  <c r="C2225" i="22"/>
  <c r="J1892" i="24"/>
  <c r="C2116" i="22"/>
  <c r="J1887" i="24"/>
  <c r="C1347" i="22"/>
  <c r="J386" i="24"/>
  <c r="C1523" i="22"/>
  <c r="J1911" i="24"/>
  <c r="C92" i="22"/>
  <c r="J1251" i="24"/>
  <c r="C2067" i="22"/>
  <c r="J1267" i="24"/>
  <c r="C1864" i="22"/>
  <c r="J1590" i="24"/>
  <c r="C847" i="22"/>
  <c r="J1195" i="24"/>
  <c r="C568" i="22"/>
  <c r="J635" i="24"/>
  <c r="C2111" i="22"/>
  <c r="J1107" i="24"/>
  <c r="C1088" i="22"/>
  <c r="J1254" i="24"/>
  <c r="C899" i="22"/>
  <c r="J1862" i="24"/>
  <c r="C1303" i="22"/>
  <c r="J1101" i="24"/>
  <c r="C1757" i="22"/>
  <c r="J1213" i="24"/>
  <c r="C1787" i="22"/>
  <c r="J1022" i="24"/>
  <c r="C1098" i="22"/>
  <c r="J1961" i="24"/>
  <c r="C478" i="22"/>
  <c r="J701" i="24"/>
  <c r="C533" i="22"/>
  <c r="J928" i="24"/>
  <c r="C355" i="22"/>
  <c r="J1443" i="24"/>
  <c r="C876" i="22"/>
  <c r="J951" i="24"/>
  <c r="C456" i="22"/>
  <c r="J260" i="24"/>
  <c r="C645" i="22"/>
  <c r="J261" i="24"/>
  <c r="C1436" i="22"/>
  <c r="J857" i="24"/>
  <c r="C888" i="22"/>
  <c r="J972" i="24"/>
  <c r="C197" i="22"/>
  <c r="J1059" i="24"/>
  <c r="C932" i="22"/>
  <c r="J1468" i="24"/>
  <c r="C952" i="22"/>
  <c r="J790" i="24"/>
  <c r="C1594" i="22"/>
  <c r="J2131" i="24"/>
  <c r="C1134" i="22"/>
  <c r="J2206" i="24"/>
  <c r="C298" i="22"/>
  <c r="J1983" i="24"/>
  <c r="C237" i="22"/>
  <c r="J1529" i="24"/>
  <c r="C696" i="22"/>
  <c r="J1407" i="24"/>
  <c r="C768" i="22"/>
  <c r="J1603" i="24"/>
  <c r="C569" i="22"/>
  <c r="J661" i="24"/>
  <c r="C743" i="22"/>
  <c r="J114" i="24"/>
  <c r="C1166" i="22"/>
  <c r="J1622" i="24"/>
  <c r="C844" i="22"/>
  <c r="J2150" i="24"/>
  <c r="C338" i="22"/>
  <c r="J1691" i="24"/>
  <c r="C1032" i="22"/>
  <c r="J1257" i="24"/>
  <c r="C217" i="22"/>
  <c r="J353" i="24"/>
  <c r="C1395" i="22"/>
  <c r="J1798" i="24"/>
  <c r="C759" i="22"/>
  <c r="J954" i="24"/>
  <c r="C695" i="22"/>
  <c r="J197" i="24"/>
  <c r="C1335" i="22"/>
  <c r="J1473" i="24"/>
  <c r="C1790" i="22"/>
  <c r="J428" i="24"/>
  <c r="C261" i="22"/>
  <c r="J2099" i="24"/>
  <c r="C1360" i="22"/>
  <c r="J1773" i="24"/>
  <c r="C224" i="22"/>
  <c r="K1011" i="27"/>
  <c r="K1524" i="26"/>
  <c r="K1513" i="28"/>
  <c r="K2251" i="24"/>
  <c r="K1255" i="28"/>
  <c r="K1192" i="27"/>
  <c r="K990" i="26"/>
  <c r="K1460" i="24"/>
  <c r="K2103" i="27"/>
  <c r="K1936" i="28"/>
  <c r="K1058" i="26"/>
  <c r="K2192" i="24"/>
  <c r="K1364" i="28"/>
  <c r="K999" i="27"/>
  <c r="K2221" i="24"/>
  <c r="K1200" i="26"/>
  <c r="J569" i="24"/>
  <c r="C550" i="22"/>
  <c r="K735" i="28"/>
  <c r="K1823" i="27"/>
  <c r="K1953" i="26"/>
  <c r="K335" i="24"/>
  <c r="K377" i="26"/>
  <c r="K243" i="27"/>
  <c r="K930" i="28"/>
  <c r="K1942" i="24"/>
  <c r="K1273" i="27"/>
  <c r="K1199" i="28"/>
  <c r="K894" i="26"/>
  <c r="K1728" i="24"/>
  <c r="J1601" i="24"/>
  <c r="C707" i="22"/>
  <c r="K709" i="28"/>
  <c r="K1140" i="26"/>
  <c r="K1959" i="27"/>
  <c r="K910" i="24"/>
  <c r="J1788" i="24"/>
  <c r="C1062" i="22"/>
  <c r="K360" i="27"/>
  <c r="K1335" i="28"/>
  <c r="K1149" i="26"/>
  <c r="K917" i="24"/>
  <c r="K1197" i="28"/>
  <c r="K892" i="26"/>
  <c r="K1063" i="27"/>
  <c r="K810" i="24"/>
  <c r="J997" i="24"/>
  <c r="C771" i="22"/>
  <c r="J1357" i="24"/>
  <c r="C1869" i="22"/>
  <c r="J1465" i="24"/>
  <c r="C713" i="22"/>
  <c r="J791" i="24"/>
  <c r="C866" i="22"/>
  <c r="J10" i="24"/>
  <c r="C1352" i="22"/>
  <c r="J1565" i="24"/>
  <c r="C595" i="22"/>
  <c r="J504" i="24"/>
  <c r="C362" i="22"/>
  <c r="J1528" i="24"/>
  <c r="C317" i="22"/>
  <c r="J1489" i="24"/>
  <c r="C1131" i="22"/>
  <c r="J322" i="24"/>
  <c r="C1272" i="22"/>
  <c r="J71" i="24"/>
  <c r="C680" i="22"/>
  <c r="J441" i="24"/>
  <c r="C632" i="22"/>
  <c r="J2234" i="24"/>
  <c r="C1377" i="22"/>
  <c r="J1661" i="24"/>
  <c r="C671" i="22"/>
  <c r="J2146" i="24"/>
  <c r="C1383" i="22"/>
  <c r="J1376" i="24"/>
  <c r="C2172" i="22"/>
  <c r="J654" i="24"/>
  <c r="C2063" i="22"/>
  <c r="J1571" i="24"/>
  <c r="C187" i="22"/>
  <c r="J646" i="24"/>
  <c r="C2097" i="22"/>
  <c r="J2080" i="24"/>
  <c r="C424" i="22"/>
  <c r="J1827" i="24"/>
  <c r="C1304" i="22"/>
  <c r="J231" i="24"/>
  <c r="C628" i="22"/>
  <c r="J1050" i="24"/>
  <c r="C1814" i="22"/>
  <c r="J415" i="24"/>
  <c r="C1141" i="22"/>
  <c r="J1557" i="24"/>
  <c r="C1024" i="22"/>
  <c r="J723" i="24"/>
  <c r="C727" i="22"/>
  <c r="J1034" i="24"/>
  <c r="C642" i="22"/>
  <c r="J1835" i="24"/>
  <c r="C1459" i="22"/>
  <c r="J2015" i="24"/>
  <c r="C1548" i="22"/>
  <c r="J21" i="24"/>
  <c r="C2184" i="22"/>
  <c r="J1760" i="24"/>
  <c r="C1006" i="22"/>
  <c r="J86" i="24"/>
  <c r="C1355" i="22"/>
  <c r="J749" i="24"/>
  <c r="C2068" i="22"/>
  <c r="J214" i="24"/>
  <c r="C1839" i="22"/>
  <c r="J1054" i="24"/>
  <c r="C294" i="22"/>
  <c r="J878" i="24"/>
  <c r="C794" i="22"/>
  <c r="J664" i="24"/>
  <c r="C1651" i="22"/>
  <c r="J232" i="24"/>
  <c r="C1274" i="22"/>
  <c r="J365" i="24"/>
  <c r="C536" i="22"/>
  <c r="J407" i="24"/>
  <c r="C1312" i="22"/>
  <c r="J1958" i="24"/>
  <c r="C1640" i="22"/>
  <c r="J129" i="24"/>
  <c r="C1193" i="22"/>
  <c r="J1413" i="24"/>
  <c r="C641" i="22"/>
  <c r="J1801" i="24"/>
  <c r="C1669" i="22"/>
  <c r="J425" i="24"/>
  <c r="C175" i="22"/>
  <c r="J178" i="24"/>
  <c r="C1942" i="22"/>
  <c r="J873" i="24"/>
  <c r="C426" i="22"/>
  <c r="J1378" i="24"/>
  <c r="C1103" i="22"/>
  <c r="J1262" i="24"/>
  <c r="C937" i="22"/>
  <c r="J1939" i="24"/>
  <c r="C1373" i="22"/>
  <c r="J1086" i="24"/>
  <c r="C1391" i="22"/>
  <c r="J1176" i="24"/>
  <c r="C1150" i="22"/>
  <c r="J91" i="24"/>
  <c r="C2179" i="22"/>
  <c r="J509" i="24"/>
  <c r="C1215" i="22"/>
  <c r="J1408" i="24"/>
  <c r="C1941" i="22"/>
  <c r="J1616" i="24"/>
  <c r="C2114" i="22"/>
  <c r="J736" i="24"/>
  <c r="C40" i="22"/>
  <c r="J2069" i="24"/>
  <c r="C1555" i="22"/>
  <c r="J1187" i="24"/>
  <c r="C519" i="22"/>
  <c r="J2241" i="24"/>
  <c r="C169" i="22"/>
  <c r="J1738" i="24"/>
  <c r="C1994" i="22"/>
  <c r="J579" i="24"/>
  <c r="C578" i="22"/>
  <c r="J836" i="24"/>
  <c r="C879" i="22"/>
  <c r="J1029" i="24"/>
  <c r="C977" i="22"/>
  <c r="J198" i="24"/>
  <c r="C1537" i="22"/>
  <c r="J189" i="24"/>
  <c r="C1404" i="22"/>
  <c r="J1805" i="24"/>
  <c r="C2186" i="22"/>
  <c r="J1467" i="24"/>
  <c r="C605" i="22"/>
  <c r="J707" i="24"/>
  <c r="C549" i="22"/>
  <c r="J1724" i="24"/>
  <c r="C1874" i="22"/>
  <c r="J1410" i="24"/>
  <c r="C2033" i="22"/>
  <c r="J1656" i="24"/>
  <c r="C1025" i="22"/>
  <c r="J501" i="24"/>
  <c r="C2038" i="22"/>
  <c r="J2083" i="24"/>
  <c r="C2154" i="22"/>
  <c r="J1675" i="24"/>
  <c r="C1646" i="22"/>
  <c r="J834" i="24"/>
  <c r="C68" i="22"/>
  <c r="J1731" i="24"/>
  <c r="C1649" i="22"/>
  <c r="J149" i="24"/>
  <c r="C1339" i="22"/>
  <c r="J1040" i="24"/>
  <c r="C1704" i="22"/>
  <c r="J1340" i="24"/>
  <c r="C1985" i="22"/>
  <c r="J1422" i="24"/>
  <c r="C445" i="22"/>
  <c r="J916" i="24"/>
  <c r="C1961" i="22"/>
  <c r="J1727" i="24"/>
  <c r="C1884" i="22"/>
  <c r="J1606" i="24"/>
  <c r="C284" i="22"/>
  <c r="J907" i="24"/>
  <c r="C600" i="22"/>
  <c r="J1808" i="24"/>
  <c r="C2119" i="22"/>
  <c r="J87" i="24"/>
  <c r="C1488" i="22"/>
  <c r="J1083" i="24"/>
  <c r="C683" i="22"/>
  <c r="J192" i="24"/>
  <c r="C1110" i="22"/>
  <c r="J1031" i="24"/>
  <c r="C786" i="22"/>
  <c r="J1111" i="24"/>
  <c r="C1739" i="22"/>
  <c r="J1142" i="24"/>
  <c r="C930" i="22"/>
  <c r="J690" i="24"/>
  <c r="C408" i="22"/>
  <c r="J1919" i="24"/>
  <c r="C689" i="22"/>
  <c r="J1382" i="24"/>
  <c r="C1956" i="22"/>
  <c r="J1797" i="24"/>
  <c r="C2110" i="22"/>
  <c r="J2186" i="24"/>
  <c r="C1332" i="22"/>
  <c r="J291" i="24"/>
  <c r="C282" i="22"/>
  <c r="J1477" i="24"/>
  <c r="C348" i="22"/>
  <c r="J680" i="24"/>
  <c r="C1684" i="22"/>
  <c r="J789" i="24"/>
  <c r="C42" i="22"/>
  <c r="J2173" i="24"/>
  <c r="C1474" i="22"/>
  <c r="J1016" i="24"/>
  <c r="C1793" i="22"/>
  <c r="J488" i="24"/>
  <c r="C1534" i="22"/>
  <c r="J191" i="24"/>
  <c r="C1982" i="22"/>
  <c r="J1923" i="24"/>
  <c r="C74" i="22"/>
  <c r="J1299" i="24"/>
  <c r="C592" i="22"/>
  <c r="J1672" i="24"/>
  <c r="C1189" i="22"/>
  <c r="J47" i="24"/>
  <c r="C1760" i="22"/>
  <c r="J2123" i="24"/>
  <c r="C1581" i="22"/>
  <c r="J804" i="24"/>
  <c r="C243" i="22"/>
  <c r="J1453" i="24"/>
  <c r="C38" i="22"/>
  <c r="J1993" i="24"/>
  <c r="C1182" i="22"/>
  <c r="J1235" i="24"/>
  <c r="C715" i="22"/>
  <c r="J1588" i="24"/>
  <c r="C2086" i="22"/>
  <c r="J1777" i="24"/>
  <c r="C1042" i="22"/>
  <c r="J2075" i="24"/>
  <c r="C1190" i="22"/>
  <c r="J651" i="24"/>
  <c r="C1623" i="22"/>
  <c r="J2091" i="24"/>
  <c r="C2204" i="22"/>
  <c r="J1003" i="24"/>
  <c r="C631" i="22"/>
  <c r="J223" i="24"/>
  <c r="C1183" i="22"/>
  <c r="J699" i="24"/>
  <c r="C2237" i="22"/>
  <c r="J356" i="24"/>
  <c r="C1317" i="22"/>
  <c r="J1796" i="24"/>
  <c r="C1668" i="22"/>
  <c r="J732" i="24"/>
  <c r="C1102" i="22"/>
  <c r="J1885" i="24"/>
  <c r="C1227" i="22"/>
  <c r="J594" i="24"/>
  <c r="C1973" i="22"/>
  <c r="J1732" i="24"/>
  <c r="C222" i="22"/>
  <c r="J849" i="24"/>
  <c r="C2118" i="22"/>
  <c r="J1288" i="24"/>
  <c r="C239" i="22"/>
  <c r="J219" i="24"/>
  <c r="C1333" i="22"/>
  <c r="J2033" i="24"/>
  <c r="C1163" i="22"/>
  <c r="J227" i="24"/>
  <c r="C1211" i="22"/>
  <c r="J1189" i="24"/>
  <c r="C2071" i="22"/>
  <c r="J1784" i="24"/>
  <c r="C1667" i="22"/>
  <c r="J2049" i="24"/>
  <c r="C12" i="22"/>
  <c r="J2093" i="24"/>
  <c r="C1299" i="22"/>
  <c r="J410" i="24"/>
  <c r="C135" i="22"/>
  <c r="J1810" i="24"/>
  <c r="C1643" i="22"/>
  <c r="J1210" i="24"/>
  <c r="C684" i="22"/>
  <c r="J275" i="24"/>
  <c r="C1145" i="22"/>
  <c r="J626" i="24"/>
  <c r="C464" i="22"/>
  <c r="J543" i="24"/>
  <c r="C1911" i="22"/>
  <c r="J1485" i="24"/>
  <c r="C244" i="22"/>
  <c r="J2202" i="24"/>
  <c r="C1364" i="22"/>
  <c r="J955" i="24"/>
  <c r="C704" i="22"/>
  <c r="J213" i="24"/>
  <c r="C1415" i="22"/>
  <c r="J983" i="24"/>
  <c r="C430" i="22"/>
  <c r="J1412" i="24"/>
  <c r="C1798" i="22"/>
  <c r="J1385" i="24"/>
  <c r="C1083" i="22"/>
  <c r="J128" i="24"/>
  <c r="C147" i="22"/>
  <c r="J1273" i="24"/>
  <c r="C739" i="22"/>
  <c r="J186" i="24"/>
  <c r="C1289" i="22"/>
  <c r="J1311" i="24"/>
  <c r="C1781" i="22"/>
  <c r="J2074" i="24"/>
  <c r="C1398" i="22"/>
  <c r="J1358" i="24"/>
  <c r="C1862" i="22"/>
  <c r="J2090" i="24"/>
  <c r="C1462" i="22"/>
  <c r="J597" i="24"/>
  <c r="C2137" i="22"/>
  <c r="J1229" i="24"/>
  <c r="C1815" i="22"/>
  <c r="J458" i="24"/>
  <c r="C2202" i="22"/>
  <c r="J2117" i="24"/>
  <c r="C1127" i="22"/>
  <c r="J970" i="24"/>
  <c r="C309" i="22"/>
  <c r="J1733" i="24"/>
  <c r="C1650" i="22"/>
  <c r="J535" i="24"/>
  <c r="C2201" i="22"/>
  <c r="J1456" i="24"/>
  <c r="C711" i="22"/>
  <c r="J1248" i="24"/>
  <c r="C954" i="22"/>
  <c r="J908" i="24"/>
  <c r="C813" i="22"/>
  <c r="J1134" i="24"/>
  <c r="C1634" i="22"/>
  <c r="J2082" i="24"/>
  <c r="C500" i="22"/>
  <c r="J411" i="24"/>
  <c r="C2142" i="22"/>
  <c r="J237" i="24"/>
  <c r="C1616" i="22"/>
  <c r="J1411" i="24"/>
  <c r="C508" i="22"/>
  <c r="J1156" i="24"/>
  <c r="C201" i="22"/>
  <c r="J396" i="24"/>
  <c r="C1938" i="22"/>
  <c r="J806" i="24"/>
  <c r="C2192" i="22"/>
  <c r="J359" i="24"/>
  <c r="C531" i="22"/>
  <c r="J1079" i="24"/>
  <c r="C1948" i="22"/>
  <c r="J389" i="24"/>
  <c r="C2049" i="22"/>
  <c r="J1928" i="24"/>
  <c r="C1242" i="22"/>
  <c r="J1153" i="24"/>
  <c r="C53" i="22"/>
  <c r="J1739" i="24"/>
  <c r="C714" i="22"/>
  <c r="J2243" i="24"/>
  <c r="C22" i="22"/>
  <c r="J1049" i="24"/>
  <c r="C247" i="22"/>
  <c r="J930" i="24"/>
  <c r="C1943" i="22"/>
  <c r="J2046" i="24"/>
  <c r="C1122" i="22"/>
  <c r="J240" i="24"/>
  <c r="C2150" i="22"/>
  <c r="J475" i="24"/>
  <c r="C1970" i="22"/>
  <c r="J1171" i="24"/>
  <c r="C54" i="22"/>
  <c r="J1883" i="24"/>
  <c r="C99" i="22"/>
  <c r="J2225" i="24"/>
  <c r="C387" i="22"/>
  <c r="J573" i="24"/>
  <c r="C2062" i="22"/>
  <c r="J638" i="24"/>
  <c r="C1957" i="22"/>
  <c r="J1625" i="24"/>
  <c r="C81" i="22"/>
  <c r="J2047" i="24"/>
  <c r="C1489" i="22"/>
  <c r="J1743" i="24"/>
  <c r="C1675" i="22"/>
  <c r="J184" i="24"/>
  <c r="C1168" i="22"/>
  <c r="J1880" i="24"/>
  <c r="C1334" i="22"/>
  <c r="J1526" i="24"/>
  <c r="C1962" i="22"/>
  <c r="J741" i="24"/>
  <c r="C274" i="22"/>
  <c r="J1951" i="24"/>
  <c r="C357" i="22"/>
  <c r="J2138" i="24"/>
  <c r="C150" i="22"/>
  <c r="J374" i="24"/>
  <c r="C1218" i="22"/>
  <c r="J445" i="24"/>
  <c r="C651" i="22"/>
  <c r="J176" i="24"/>
  <c r="C1964" i="22"/>
  <c r="J1701" i="24"/>
  <c r="C770" i="22"/>
  <c r="J987" i="24"/>
  <c r="C1064" i="22"/>
  <c r="J105" i="24"/>
  <c r="C1744" i="22"/>
  <c r="J2037" i="24"/>
  <c r="C647" i="22"/>
  <c r="J1218" i="24"/>
  <c r="C734" i="22"/>
  <c r="J124" i="24"/>
  <c r="C1356" i="22"/>
  <c r="J1515" i="24"/>
  <c r="C183" i="22"/>
  <c r="J1624" i="24"/>
  <c r="C1872" i="22"/>
  <c r="J855" i="24"/>
  <c r="C2217" i="22"/>
  <c r="J1765" i="24"/>
  <c r="C395" i="22"/>
  <c r="J1912" i="24"/>
  <c r="C20" i="22"/>
  <c r="J1933" i="24"/>
  <c r="C1470" i="22"/>
  <c r="J4" i="24"/>
  <c r="C2213" i="22"/>
  <c r="J241" i="24"/>
  <c r="C1155" i="22"/>
  <c r="J1648" i="24"/>
  <c r="C2036" i="22"/>
  <c r="J868" i="24"/>
  <c r="C527" i="22"/>
  <c r="J131" i="24"/>
  <c r="C173" i="22"/>
  <c r="J1581" i="24"/>
  <c r="C710" i="22"/>
  <c r="J1721" i="24"/>
  <c r="C737" i="22"/>
  <c r="J1704" i="24"/>
  <c r="C1745" i="22"/>
  <c r="J641" i="24"/>
  <c r="C2205" i="22"/>
  <c r="J22" i="24"/>
  <c r="C1596" i="22"/>
  <c r="J334" i="24"/>
  <c r="C987" i="22"/>
  <c r="J350" i="24"/>
  <c r="C1258" i="22"/>
  <c r="J748" i="24"/>
  <c r="C1625" i="22"/>
  <c r="J517" i="24"/>
  <c r="C1965" i="22"/>
  <c r="J2143" i="24"/>
  <c r="C1434" i="22"/>
  <c r="J100" i="24"/>
  <c r="C1191" i="22"/>
  <c r="J1268" i="24"/>
  <c r="C1868" i="22"/>
  <c r="J865" i="24"/>
  <c r="C953" i="22"/>
  <c r="J1242" i="24"/>
  <c r="C1652" i="22"/>
  <c r="J1197" i="24"/>
  <c r="C780" i="22"/>
  <c r="J512" i="24"/>
  <c r="C613" i="22"/>
  <c r="J984" i="24"/>
  <c r="C2079" i="22"/>
  <c r="J1353" i="24"/>
  <c r="C1936" i="22"/>
  <c r="J1533" i="24"/>
  <c r="C213" i="22"/>
  <c r="J7" i="24"/>
  <c r="C1133" i="22"/>
  <c r="J1618" i="24"/>
  <c r="C1906" i="22"/>
  <c r="J772" i="24"/>
  <c r="C839" i="22"/>
  <c r="J190" i="24"/>
  <c r="C2102" i="22"/>
  <c r="J885" i="24"/>
  <c r="C1998" i="22"/>
  <c r="J2038" i="24"/>
  <c r="C238" i="22"/>
  <c r="J1095" i="24"/>
  <c r="C279" i="22"/>
  <c r="J1308" i="24"/>
  <c r="C828" i="22"/>
  <c r="J1530" i="24"/>
  <c r="C1709" i="22"/>
  <c r="J303" i="24"/>
  <c r="C1161" i="22"/>
  <c r="J311" i="24"/>
  <c r="C2132" i="22"/>
  <c r="J1183" i="24"/>
  <c r="C1747" i="22"/>
  <c r="J601" i="24"/>
  <c r="C1466" i="22"/>
  <c r="J498" i="24"/>
  <c r="C1931" i="22"/>
  <c r="J403" i="24"/>
  <c r="C1949" i="22"/>
  <c r="J414" i="24"/>
  <c r="C2127" i="22"/>
  <c r="J26" i="24"/>
  <c r="C30" i="22"/>
  <c r="J677" i="24"/>
  <c r="C1946" i="22"/>
  <c r="J568" i="24"/>
  <c r="C1952" i="22"/>
  <c r="J613" i="24"/>
  <c r="C122" i="22"/>
  <c r="J1028" i="24"/>
  <c r="C895" i="22"/>
  <c r="J526" i="24"/>
  <c r="C669" i="22"/>
  <c r="J2140" i="24"/>
  <c r="C1151" i="22"/>
  <c r="J1492" i="24"/>
  <c r="C841" i="22"/>
  <c r="J807" i="24"/>
  <c r="C818" i="22"/>
  <c r="J1582" i="24"/>
  <c r="C910" i="22"/>
  <c r="J1147" i="24"/>
  <c r="C627" i="22"/>
  <c r="J2004" i="24"/>
  <c r="C1117" i="22"/>
  <c r="J429" i="24"/>
  <c r="C538" i="22"/>
  <c r="J490" i="24"/>
  <c r="C1842" i="22"/>
  <c r="J1115" i="24"/>
  <c r="C312" i="22"/>
  <c r="J1676" i="24"/>
  <c r="C17" i="22"/>
  <c r="J1583" i="24"/>
  <c r="C2226" i="22"/>
  <c r="J1597" i="24"/>
  <c r="C797" i="22"/>
  <c r="J76" i="24"/>
  <c r="C679" i="22"/>
  <c r="J586" i="24"/>
  <c r="C72" i="22"/>
  <c r="J1226" i="24"/>
  <c r="C1885" i="22"/>
  <c r="J2039" i="24"/>
  <c r="C1175" i="22"/>
  <c r="J168" i="24"/>
  <c r="C319" i="22"/>
  <c r="J398" i="24"/>
  <c r="C986" i="22"/>
  <c r="J302" i="24"/>
  <c r="C964" i="22"/>
  <c r="J2196" i="24"/>
  <c r="C1217" i="22"/>
  <c r="J872" i="24"/>
  <c r="C358" i="22"/>
  <c r="J1655" i="24"/>
  <c r="C2227" i="22"/>
  <c r="J933" i="24"/>
  <c r="C829" i="22"/>
  <c r="J135" i="24"/>
  <c r="C2246" i="22"/>
  <c r="J1826" i="24"/>
  <c r="C1539" i="22"/>
  <c r="J531" i="24"/>
  <c r="C242" i="22"/>
  <c r="J1392" i="24"/>
  <c r="C1694" i="22"/>
  <c r="J1769" i="24"/>
  <c r="C2025" i="22"/>
  <c r="J816" i="24"/>
  <c r="C526" i="22"/>
  <c r="J629" i="24"/>
  <c r="C451" i="22"/>
  <c r="J1238" i="24"/>
  <c r="C914" i="22"/>
  <c r="J786" i="24"/>
  <c r="C322" i="22"/>
  <c r="J1145" i="24"/>
  <c r="C232" i="22"/>
  <c r="J480" i="24"/>
  <c r="C703" i="22"/>
  <c r="J1297" i="24"/>
  <c r="C1001" i="22"/>
  <c r="J1897" i="24"/>
  <c r="C1644" i="22"/>
  <c r="J1513" i="24"/>
  <c r="C971" i="22"/>
  <c r="J1062" i="24"/>
  <c r="C1033" i="22"/>
  <c r="J1039" i="24"/>
  <c r="C1591" i="22"/>
  <c r="J65" i="24"/>
  <c r="C1490" i="22"/>
  <c r="J424" i="24"/>
  <c r="C2040" i="22"/>
  <c r="J1971" i="24"/>
  <c r="C1658" i="22"/>
  <c r="J470" i="24"/>
  <c r="C339" i="22"/>
  <c r="J2107" i="24"/>
  <c r="C335" i="22"/>
  <c r="J705" i="24"/>
  <c r="C442" i="22"/>
  <c r="J2119" i="24"/>
  <c r="C1469" i="22"/>
  <c r="J668" i="24"/>
  <c r="C1044" i="22"/>
  <c r="J2121" i="24"/>
  <c r="C94" i="22"/>
  <c r="J1766" i="24"/>
  <c r="C1034" i="22"/>
  <c r="J1873" i="24"/>
  <c r="C1300" i="22"/>
  <c r="J2044" i="24"/>
  <c r="C1662" i="22"/>
  <c r="J1989" i="24"/>
  <c r="C1123" i="22"/>
  <c r="J795" i="24"/>
  <c r="C846" i="22"/>
  <c r="J742" i="24"/>
  <c r="C410" i="22"/>
  <c r="J931" i="24"/>
  <c r="C2000" i="22"/>
  <c r="J51" i="24"/>
  <c r="C1056" i="22"/>
  <c r="J179" i="24"/>
  <c r="C634" i="22"/>
  <c r="J55" i="24"/>
  <c r="C290" i="22"/>
  <c r="J1444" i="24"/>
  <c r="C837" i="22"/>
  <c r="J2013" i="24"/>
  <c r="C1363" i="22"/>
  <c r="J2204" i="24"/>
  <c r="C1095" i="22"/>
  <c r="J1876" i="24"/>
  <c r="C672" i="22"/>
  <c r="J330" i="24"/>
  <c r="C1281" i="22"/>
  <c r="J2016" i="24"/>
  <c r="C481" i="22"/>
  <c r="J1217" i="24"/>
  <c r="C787" i="22"/>
  <c r="J921" i="24"/>
  <c r="C2211" i="22"/>
  <c r="K714" i="28"/>
  <c r="K1986" i="27"/>
  <c r="K1298" i="26"/>
  <c r="K1512" i="24"/>
  <c r="K242" i="28"/>
  <c r="K1641" i="27"/>
  <c r="K1162" i="26"/>
  <c r="K927" i="24"/>
  <c r="K1142" i="27"/>
  <c r="K1488" i="26"/>
  <c r="K1499" i="28"/>
  <c r="K1123" i="24"/>
  <c r="K932" i="28"/>
  <c r="K483" i="27"/>
  <c r="K384" i="26"/>
  <c r="K1303" i="24"/>
  <c r="K1396" i="27"/>
  <c r="K1459" i="26"/>
  <c r="K1483" i="28"/>
  <c r="K1100" i="24"/>
  <c r="K265" i="26"/>
  <c r="K872" i="28"/>
  <c r="K885" i="27"/>
  <c r="K1907" i="24"/>
  <c r="K1692" i="28"/>
  <c r="K1873" i="26"/>
  <c r="K708" i="27"/>
  <c r="K256" i="24"/>
  <c r="J60" i="24"/>
  <c r="C1349" i="22"/>
  <c r="K2164" i="28"/>
  <c r="K1575" i="27"/>
  <c r="K833" i="26"/>
  <c r="K2114" i="24"/>
  <c r="K669" i="28"/>
  <c r="K124" i="27"/>
  <c r="K1905" i="26"/>
  <c r="K288" i="24"/>
  <c r="K1490" i="28"/>
  <c r="K422" i="27"/>
  <c r="K1470" i="26"/>
  <c r="K1110" i="24"/>
  <c r="K2186" i="28"/>
  <c r="K1307" i="27"/>
  <c r="K1230" i="26"/>
  <c r="K23" i="24"/>
  <c r="K494" i="26"/>
  <c r="K994" i="28"/>
  <c r="K597" i="27"/>
  <c r="K1684" i="24"/>
  <c r="K1152" i="28"/>
  <c r="K1187" i="27"/>
  <c r="K804" i="26"/>
  <c r="K1427" i="24"/>
  <c r="K688" i="28"/>
  <c r="K211" i="26"/>
  <c r="K1990" i="27"/>
  <c r="K1602" i="24"/>
  <c r="J632" i="24"/>
  <c r="C1846" i="22"/>
  <c r="J1138" i="24"/>
  <c r="C976" i="22"/>
  <c r="J1740" i="24"/>
  <c r="C1733" i="22"/>
  <c r="J1522" i="24"/>
  <c r="C45" i="22"/>
  <c r="J1433" i="24"/>
  <c r="C1614" i="22"/>
  <c r="J103" i="24"/>
  <c r="C675" i="22"/>
  <c r="J2142" i="24"/>
  <c r="C251" i="22"/>
  <c r="J2042" i="24"/>
  <c r="C1187" i="22"/>
  <c r="J2070" i="24"/>
  <c r="C1302" i="22"/>
  <c r="J805" i="24"/>
  <c r="C1859" i="22"/>
  <c r="J397" i="24"/>
  <c r="C1532" i="22"/>
  <c r="J392" i="24"/>
  <c r="C337" i="22"/>
  <c r="J417" i="24"/>
  <c r="C292" i="22"/>
  <c r="J1283" i="24"/>
  <c r="C1907" i="22"/>
  <c r="J1114" i="24"/>
  <c r="C65" i="22"/>
  <c r="J362" i="24"/>
  <c r="C1530" i="22"/>
  <c r="J123" i="24"/>
  <c r="C1465" i="22"/>
  <c r="J753" i="24"/>
  <c r="C1680" i="22"/>
  <c r="J126" i="24"/>
  <c r="C1427" i="22"/>
  <c r="J1850" i="24"/>
  <c r="C1236" i="22"/>
  <c r="J1399" i="24"/>
  <c r="C1856" i="22"/>
  <c r="J1436" i="24"/>
  <c r="C331" i="22"/>
  <c r="J825" i="24"/>
  <c r="C43" i="22"/>
  <c r="J2133" i="24"/>
  <c r="C354" i="22"/>
  <c r="J634" i="24"/>
  <c r="C2251" i="22"/>
  <c r="J861" i="24"/>
  <c r="C897" i="22"/>
  <c r="J1164" i="24"/>
  <c r="C1908" i="22"/>
  <c r="J922" i="24"/>
  <c r="C1020" i="22"/>
  <c r="J2009" i="24"/>
  <c r="C1178" i="22"/>
  <c r="J547" i="24"/>
  <c r="C1449" i="22"/>
  <c r="J463" i="24"/>
  <c r="C1456" i="22"/>
  <c r="J666" i="24"/>
  <c r="C1270" i="22"/>
  <c r="J2188" i="24"/>
  <c r="C1297" i="22"/>
  <c r="J1379" i="24"/>
  <c r="C773" i="22"/>
  <c r="J750" i="24"/>
  <c r="C958" i="22"/>
  <c r="J301" i="24"/>
  <c r="C1262" i="22"/>
  <c r="J784" i="24"/>
  <c r="C36" i="22"/>
  <c r="J2040" i="24"/>
  <c r="C1176" i="22"/>
  <c r="J854" i="24"/>
  <c r="C47" i="22"/>
  <c r="J1498" i="24"/>
  <c r="C1604" i="22"/>
  <c r="J1816" i="24"/>
  <c r="C1310" i="22"/>
  <c r="J2166" i="24"/>
  <c r="C1194" i="22"/>
  <c r="J314" i="24"/>
  <c r="C995" i="22"/>
  <c r="J1981" i="24"/>
  <c r="C604" i="22"/>
  <c r="J1284" i="24"/>
  <c r="C781" i="22"/>
  <c r="J1579" i="24"/>
  <c r="C1835" i="22"/>
  <c r="J67" i="24"/>
  <c r="C1836" i="22"/>
  <c r="J676" i="24"/>
  <c r="C255" i="22"/>
  <c r="J1987" i="24"/>
  <c r="C1467" i="22"/>
  <c r="J202" i="24"/>
  <c r="C1331" i="22"/>
  <c r="J1525" i="24"/>
  <c r="C423" i="22"/>
  <c r="J959" i="24"/>
  <c r="C1689" i="22"/>
  <c r="J187" i="24"/>
  <c r="C1557" i="22"/>
  <c r="J1994" i="24"/>
  <c r="C1406" i="22"/>
  <c r="J2081" i="24"/>
  <c r="C664" i="22"/>
  <c r="J2226" i="24"/>
  <c r="C256" i="22"/>
  <c r="J421" i="24"/>
  <c r="C1374" i="22"/>
  <c r="J39" i="24"/>
  <c r="C1379" i="22"/>
  <c r="J351" i="24"/>
  <c r="C1387" i="22"/>
  <c r="J1024" i="24"/>
  <c r="C1848" i="22"/>
  <c r="J138" i="24"/>
  <c r="C544" i="22"/>
  <c r="J1326" i="24"/>
  <c r="C1638" i="22"/>
  <c r="J1697" i="24"/>
  <c r="C1022" i="22"/>
  <c r="J604" i="24"/>
  <c r="C577" i="22"/>
  <c r="J1811" i="24"/>
  <c r="C1687" i="22"/>
  <c r="J964" i="24"/>
  <c r="C1799" i="22"/>
  <c r="J631" i="24"/>
  <c r="C489" i="22"/>
  <c r="J1234" i="24"/>
  <c r="C735" i="22"/>
  <c r="J74" i="24"/>
  <c r="C231" i="22"/>
  <c r="J1044" i="24"/>
  <c r="C1888" i="22"/>
  <c r="J1388" i="24"/>
  <c r="C1871" i="22"/>
  <c r="J1637" i="24"/>
  <c r="C1446" i="22"/>
  <c r="J1033" i="24"/>
  <c r="C2247" i="22"/>
  <c r="J2036" i="24"/>
  <c r="C2153" i="22"/>
  <c r="J1478" i="24"/>
  <c r="C2023" i="22"/>
  <c r="J2035" i="24"/>
  <c r="C1308" i="22"/>
  <c r="J643" i="24"/>
  <c r="C1847" i="22"/>
  <c r="J1344" i="24"/>
  <c r="C655" i="22"/>
  <c r="J27" i="24"/>
  <c r="C3" i="22"/>
  <c r="J1966" i="24"/>
  <c r="C1442" i="22"/>
  <c r="J977" i="24"/>
  <c r="C601" i="22"/>
  <c r="J183" i="24"/>
  <c r="C1154" i="22"/>
  <c r="J1900" i="24"/>
  <c r="C1519" i="22"/>
  <c r="J1127" i="24"/>
  <c r="C273" i="22"/>
  <c r="J346" i="24"/>
  <c r="C639" i="22"/>
  <c r="J1663" i="24"/>
  <c r="C902" i="22"/>
  <c r="J1745" i="24"/>
  <c r="C1004" i="22"/>
  <c r="J348" i="24"/>
  <c r="C2022" i="22"/>
  <c r="J2222" i="24"/>
  <c r="C112" i="22"/>
  <c r="J1685" i="24"/>
  <c r="C1784" i="22"/>
  <c r="J881" i="24"/>
  <c r="C886" i="22"/>
  <c r="J2242" i="24"/>
  <c r="C450" i="22"/>
  <c r="J771" i="24"/>
  <c r="C2240" i="22"/>
  <c r="J394" i="24"/>
  <c r="C296" i="22"/>
  <c r="J454" i="24"/>
  <c r="C2162" i="22"/>
  <c r="J851" i="24"/>
  <c r="C751" i="22"/>
  <c r="J766" i="24"/>
  <c r="C2092" i="22"/>
  <c r="J2102" i="24"/>
  <c r="C86" i="22"/>
  <c r="J2191" i="24"/>
  <c r="C149" i="22"/>
  <c r="J698" i="24"/>
  <c r="C1913" i="22"/>
  <c r="J876" i="24"/>
  <c r="C1831" i="22"/>
  <c r="J171" i="24"/>
  <c r="C259" i="22"/>
  <c r="J880" i="24"/>
  <c r="C1923" i="22"/>
  <c r="J2095" i="24"/>
  <c r="C254" i="22"/>
  <c r="J862" i="24"/>
  <c r="C1832" i="22"/>
  <c r="J1305" i="24"/>
  <c r="C1857" i="22"/>
  <c r="J41" i="24"/>
  <c r="C1806" i="22"/>
  <c r="J355" i="24"/>
  <c r="C1255" i="22"/>
  <c r="J2126" i="24"/>
  <c r="C1399" i="22"/>
  <c r="J1783" i="24"/>
  <c r="C1779" i="22"/>
  <c r="J332" i="24"/>
  <c r="C619" i="22"/>
  <c r="J1438" i="24"/>
  <c r="C1086" i="22"/>
  <c r="J296" i="24"/>
  <c r="C1040" i="22"/>
  <c r="J672" i="24"/>
  <c r="C2174" i="22"/>
  <c r="J564" i="24"/>
  <c r="C2031" i="22"/>
  <c r="J847" i="24"/>
  <c r="C763" i="22"/>
  <c r="J1140" i="24"/>
  <c r="C2220" i="22"/>
  <c r="J1141" i="24"/>
  <c r="C203" i="22"/>
  <c r="J423" i="24"/>
  <c r="C996" i="22"/>
  <c r="J1329" i="24"/>
  <c r="C864" i="22"/>
  <c r="J1979" i="24"/>
  <c r="C84" i="22"/>
  <c r="J154" i="24"/>
  <c r="C2021" i="22"/>
  <c r="J1331" i="24"/>
  <c r="C1732" i="22"/>
  <c r="J1118" i="24"/>
  <c r="C931" i="22"/>
  <c r="J2032" i="24"/>
  <c r="C1234" i="22"/>
  <c r="J2034" i="24"/>
  <c r="C2165" i="22"/>
  <c r="J1380" i="24"/>
  <c r="C827" i="22"/>
  <c r="J940" i="24"/>
  <c r="C420" i="22"/>
  <c r="J1914" i="24"/>
  <c r="C1393" i="22"/>
  <c r="J1972" i="24"/>
  <c r="C1666" i="22"/>
  <c r="J2180" i="24"/>
  <c r="C1116" i="22"/>
  <c r="J1106" i="24"/>
  <c r="C927" i="22"/>
  <c r="J159" i="24"/>
  <c r="C558" i="22"/>
  <c r="J1055" i="24"/>
  <c r="C1723" i="22"/>
  <c r="J887" i="24"/>
  <c r="C854" i="22"/>
  <c r="J1313" i="24"/>
  <c r="C37" i="22"/>
  <c r="J63" i="24"/>
  <c r="C1059" i="22"/>
  <c r="J656" i="24"/>
  <c r="C1794" i="22"/>
  <c r="J562" i="24"/>
  <c r="C1702" i="22"/>
  <c r="J841" i="24"/>
  <c r="C1807" i="22"/>
  <c r="J684" i="24"/>
  <c r="C1136" i="22"/>
  <c r="J1103" i="24"/>
  <c r="C2058" i="22"/>
  <c r="J556" i="24"/>
  <c r="C370" i="22"/>
  <c r="J711" i="24"/>
  <c r="C663" i="22"/>
  <c r="J507" i="24"/>
  <c r="C1203" i="22"/>
  <c r="J326" i="24"/>
  <c r="C530" i="22"/>
  <c r="J1613" i="24"/>
  <c r="C378" i="22"/>
  <c r="J378" i="24"/>
  <c r="C1259" i="22"/>
  <c r="J966" i="24"/>
  <c r="C1830" i="22"/>
  <c r="J918" i="24"/>
  <c r="C938" i="22"/>
  <c r="J381" i="24"/>
  <c r="C528" i="22"/>
  <c r="J2136" i="24"/>
  <c r="C124" i="22"/>
  <c r="J1687" i="24"/>
  <c r="C1093" i="22"/>
  <c r="J1269" i="24"/>
  <c r="C1673" i="22"/>
  <c r="J1752" i="24"/>
  <c r="C206" i="22"/>
  <c r="J431" i="24"/>
  <c r="C1452" i="22"/>
  <c r="J2010" i="24"/>
  <c r="C90" i="22"/>
  <c r="J1632" i="24"/>
  <c r="C1011" i="22"/>
  <c r="J140" i="24"/>
  <c r="C1341" i="22"/>
  <c r="J160" i="24"/>
  <c r="C2177" i="22"/>
  <c r="J1950" i="24"/>
  <c r="C363" i="22"/>
  <c r="J1543" i="24"/>
  <c r="C1918" i="22"/>
  <c r="J1576" i="24"/>
  <c r="C718" i="22"/>
  <c r="J172" i="24"/>
  <c r="C701" i="22"/>
  <c r="J808" i="24"/>
  <c r="C1774" i="22"/>
  <c r="J1185" i="24"/>
  <c r="C929" i="22"/>
  <c r="J2238" i="24"/>
  <c r="C476" i="22"/>
  <c r="J1949" i="24"/>
  <c r="C1119" i="22"/>
  <c r="J437" i="24"/>
  <c r="C1525" i="22"/>
  <c r="J366" i="24"/>
  <c r="C552" i="22"/>
  <c r="J147" i="24"/>
  <c r="C2028" i="22"/>
  <c r="J31" i="24"/>
  <c r="C1495" i="22"/>
  <c r="J1053" i="24"/>
  <c r="C276" i="22"/>
  <c r="J2026" i="24"/>
  <c r="C80" i="22"/>
  <c r="J1491" i="24"/>
  <c r="C1061" i="22"/>
  <c r="J499" i="24"/>
  <c r="C1139" i="22"/>
  <c r="J895" i="24"/>
  <c r="C234" i="22"/>
  <c r="J730" i="24"/>
  <c r="C849" i="22"/>
  <c r="J439" i="24"/>
  <c r="C1213" i="22"/>
  <c r="J1503" i="24"/>
  <c r="C537" i="22"/>
  <c r="J1683" i="24"/>
  <c r="C1069" i="22"/>
  <c r="J1391" i="24"/>
  <c r="C1821" i="22"/>
  <c r="J693" i="24"/>
  <c r="C1664" i="22"/>
  <c r="J893" i="24"/>
  <c r="C1802" i="22"/>
  <c r="J2054" i="24"/>
  <c r="C1552" i="22"/>
  <c r="J1875" i="24"/>
  <c r="C1362" i="22"/>
  <c r="J1390" i="24"/>
  <c r="C502" i="22"/>
  <c r="J1978" i="24"/>
  <c r="C78" i="22"/>
  <c r="J2092" i="24"/>
  <c r="C1209" i="22"/>
  <c r="J81" i="24"/>
  <c r="C1222" i="22"/>
  <c r="J196" i="24"/>
  <c r="C1969" i="22"/>
  <c r="J201" i="24"/>
  <c r="C416" i="22"/>
  <c r="J2223" i="24"/>
  <c r="C1359" i="22"/>
  <c r="J121" i="24"/>
  <c r="C439" i="22"/>
  <c r="J2231" i="24"/>
  <c r="C1376" i="22"/>
  <c r="J1853" i="24"/>
  <c r="C1471" i="22"/>
  <c r="J1947" i="24"/>
  <c r="C1895" i="22"/>
  <c r="J17" i="24"/>
  <c r="C1561" i="22"/>
  <c r="J1068" i="24"/>
  <c r="C61" i="22"/>
  <c r="J1119" i="24"/>
  <c r="C2238" i="22"/>
  <c r="J1175" i="24"/>
  <c r="C310" i="22"/>
  <c r="J320" i="24"/>
  <c r="C440" i="22"/>
  <c r="J929" i="24"/>
  <c r="C397" i="22"/>
  <c r="J1237" i="24"/>
  <c r="C427" i="22"/>
  <c r="J2217" i="24"/>
  <c r="C386" i="22"/>
  <c r="J1490" i="24"/>
  <c r="C912" i="22"/>
  <c r="J560" i="24"/>
  <c r="C666" i="22"/>
  <c r="J1747" i="24"/>
  <c r="C2157" i="22"/>
  <c r="J304" i="24"/>
  <c r="C2047" i="22"/>
  <c r="J840" i="24"/>
  <c r="C729" i="22"/>
  <c r="J1990" i="24"/>
  <c r="C1382" i="22"/>
  <c r="J163" i="24"/>
  <c r="C2147" i="22"/>
  <c r="J1538" i="24"/>
  <c r="C541" i="22"/>
  <c r="J1865" i="24"/>
  <c r="C1473" i="22"/>
  <c r="J1196" i="24"/>
  <c r="C211" i="22"/>
  <c r="J640" i="24"/>
  <c r="C1226" i="22"/>
  <c r="J1208" i="24"/>
  <c r="C1624" i="22"/>
  <c r="J165" i="24"/>
  <c r="C2178" i="22"/>
  <c r="J426" i="24"/>
  <c r="C1232" i="22"/>
  <c r="J627" i="24"/>
  <c r="C2141" i="22"/>
  <c r="J1713" i="24"/>
  <c r="C1786" i="22"/>
  <c r="J337" i="24"/>
  <c r="C967" i="22"/>
  <c r="J473" i="24"/>
  <c r="C108" i="22"/>
  <c r="J433" i="24"/>
  <c r="C2143" i="22"/>
  <c r="J436" i="24"/>
  <c r="C174" i="22"/>
  <c r="J659" i="24"/>
  <c r="C1740" i="22"/>
  <c r="J1397" i="24"/>
  <c r="C506" i="22"/>
  <c r="J89" i="24"/>
  <c r="C1354" i="22"/>
  <c r="J77" i="24"/>
  <c r="C1428" i="22"/>
  <c r="J354" i="24"/>
  <c r="C2065" i="22"/>
  <c r="J719" i="24"/>
  <c r="C1590" i="22"/>
  <c r="J2233" i="24"/>
  <c r="C1475" i="22"/>
  <c r="J1230" i="24"/>
  <c r="C917" i="22"/>
  <c r="J1362" i="24"/>
  <c r="C2185" i="22"/>
  <c r="J46" i="24"/>
  <c r="C1809" i="22"/>
  <c r="J1328" i="24"/>
  <c r="C944" i="22"/>
  <c r="J2156" i="24"/>
  <c r="C46" i="22"/>
  <c r="J1759" i="24"/>
  <c r="C2105" i="22"/>
  <c r="J1878" i="24"/>
  <c r="C1205" i="22"/>
  <c r="J2125" i="24"/>
  <c r="C77" i="22"/>
  <c r="J1286" i="24"/>
  <c r="C2232" i="22"/>
  <c r="J50" i="24"/>
  <c r="C1055" i="22"/>
  <c r="J1823" i="24"/>
  <c r="C1224" i="22"/>
  <c r="J1374" i="24"/>
  <c r="C2041" i="22"/>
  <c r="J1817" i="24"/>
  <c r="C1482" i="22"/>
  <c r="J377" i="24"/>
  <c r="C1261" i="22"/>
  <c r="J456" i="24"/>
  <c r="C2159" i="22"/>
  <c r="J1429" i="24"/>
  <c r="C1632" i="22"/>
  <c r="J2215" i="24"/>
  <c r="C449" i="22"/>
  <c r="J383" i="24"/>
  <c r="C1448" i="22"/>
  <c r="J329" i="24"/>
  <c r="C974" i="22"/>
  <c r="J1809" i="24"/>
  <c r="C1113" i="22"/>
  <c r="J287" i="24"/>
  <c r="C2101" i="22"/>
  <c r="J274" i="24"/>
  <c r="C532" i="22"/>
  <c r="J1222" i="24"/>
  <c r="C744" i="22"/>
  <c r="J1122" i="24"/>
  <c r="C198" i="22"/>
  <c r="J728" i="24"/>
  <c r="C1075" i="22"/>
  <c r="J1266" i="24"/>
  <c r="C1805" i="22"/>
  <c r="J489" i="24"/>
  <c r="C241" i="22"/>
  <c r="J2170" i="24"/>
  <c r="C1318" i="22"/>
  <c r="J148" i="24"/>
  <c r="C633" i="22"/>
  <c r="J446" i="24"/>
  <c r="C2197" i="22"/>
  <c r="J1194" i="24"/>
  <c r="C940" i="22"/>
  <c r="J1109" i="24"/>
  <c r="C2241" i="22"/>
  <c r="J1457" i="24"/>
  <c r="C2083" i="22"/>
  <c r="J146" i="24"/>
  <c r="C1340" i="22"/>
  <c r="J1967" i="24"/>
  <c r="C1443" i="22"/>
  <c r="J727" i="24"/>
  <c r="C1046" i="22"/>
  <c r="J611" i="24"/>
  <c r="C390" i="22"/>
  <c r="J1741" i="24"/>
  <c r="C418" i="22"/>
  <c r="J1155" i="24"/>
  <c r="C1734" i="22"/>
  <c r="J130" i="24"/>
  <c r="C564" i="22"/>
  <c r="J2058" i="24"/>
  <c r="C125" i="22"/>
  <c r="J1869" i="24"/>
  <c r="C499" i="22"/>
  <c r="J759" i="24"/>
  <c r="C830" i="22"/>
  <c r="J1539" i="24"/>
  <c r="C1054" i="22"/>
  <c r="J1540" i="24"/>
  <c r="C1076" i="22"/>
  <c r="J210" i="24"/>
  <c r="C908" i="22"/>
  <c r="J444" i="24"/>
  <c r="C1237" i="22"/>
  <c r="J1640" i="24"/>
  <c r="C321" i="22"/>
  <c r="J267" i="24"/>
  <c r="C2151" i="22"/>
  <c r="J2134" i="24"/>
  <c r="C1425" i="22"/>
  <c r="J1366" i="24"/>
  <c r="C1824" i="22"/>
  <c r="J1509" i="24"/>
  <c r="C560" i="22"/>
  <c r="J1688" i="24"/>
  <c r="C1692" i="22"/>
  <c r="J203" i="24"/>
  <c r="C1569" i="22"/>
  <c r="J1859" i="24"/>
  <c r="C146" i="22"/>
  <c r="J2236" i="24"/>
  <c r="C1120" i="22"/>
  <c r="J209" i="24"/>
  <c r="C1336" i="22"/>
  <c r="J647" i="24"/>
  <c r="C540" i="22"/>
  <c r="J1725" i="24"/>
  <c r="C1517" i="22"/>
  <c r="J1629" i="24"/>
  <c r="C898" i="22"/>
  <c r="J1921" i="24"/>
  <c r="C482" i="22"/>
  <c r="J2109" i="24"/>
  <c r="C1411" i="22"/>
  <c r="J1799" i="24"/>
  <c r="C890" i="22"/>
  <c r="J1414" i="24"/>
  <c r="C70" i="22"/>
  <c r="J1215" i="24"/>
  <c r="C795" i="22"/>
  <c r="J1699" i="24"/>
  <c r="C896" i="22"/>
  <c r="J1125" i="24"/>
  <c r="C514" i="22"/>
  <c r="J1172" i="24"/>
  <c r="C774" i="22"/>
  <c r="J1092" i="24"/>
  <c r="C2190" i="22"/>
  <c r="J369" i="24"/>
  <c r="C652" i="22"/>
  <c r="J945" i="24"/>
  <c r="C599" i="22"/>
  <c r="J2063" i="24"/>
  <c r="C1528" i="22"/>
  <c r="K202" i="27"/>
  <c r="K2164" i="26"/>
  <c r="K1851" i="28"/>
  <c r="K545" i="24"/>
  <c r="K1182" i="26"/>
  <c r="K2052" i="28"/>
  <c r="K2111" i="27"/>
  <c r="K2216" i="24"/>
  <c r="K627" i="27"/>
  <c r="K136" i="26"/>
  <c r="K802" i="28"/>
  <c r="K1787" i="24"/>
  <c r="K2022" i="28"/>
  <c r="K1884" i="27"/>
  <c r="K349" i="26"/>
  <c r="K1931" i="24"/>
  <c r="K2091" i="27"/>
  <c r="K367" i="28"/>
  <c r="K755" i="26"/>
  <c r="K2078" i="24"/>
  <c r="K1307" i="28"/>
  <c r="K989" i="27"/>
  <c r="K1085" i="26"/>
  <c r="K2198" i="24"/>
  <c r="J1636" i="24"/>
  <c r="C2039" i="22"/>
  <c r="K30" i="27"/>
  <c r="K973" i="26"/>
  <c r="K1243" i="28"/>
  <c r="K835" i="24"/>
  <c r="M2301" i="25" l="1"/>
  <c r="N2301" i="25" s="1"/>
  <c r="T2415" i="25"/>
  <c r="M2316" i="25"/>
  <c r="N2316" i="25" s="1"/>
  <c r="L2253" i="25"/>
  <c r="M2348" i="25"/>
  <c r="N2348" i="25" s="1"/>
  <c r="M2256" i="25"/>
  <c r="N2256" i="25" s="1"/>
  <c r="T2342" i="25"/>
  <c r="T2347" i="25"/>
  <c r="L2333" i="25"/>
  <c r="M2297" i="25"/>
  <c r="N2297" i="25" s="1"/>
  <c r="M2411" i="25"/>
  <c r="N2411" i="25" s="1"/>
  <c r="T2302" i="25"/>
  <c r="T2298" i="25"/>
  <c r="L2340" i="25"/>
  <c r="T2366" i="25"/>
  <c r="M2264" i="25"/>
  <c r="N2264" i="25" s="1"/>
  <c r="T2255" i="25"/>
  <c r="L2349" i="25"/>
  <c r="L2344" i="25"/>
  <c r="T2400" i="25"/>
  <c r="M2269" i="25"/>
  <c r="N2269" i="25" s="1"/>
  <c r="M2304" i="25"/>
  <c r="N2304" i="25" s="1"/>
  <c r="L2336" i="25"/>
  <c r="M2336" i="25"/>
  <c r="N2336" i="25" s="1"/>
  <c r="T2336" i="25"/>
  <c r="M2413" i="25"/>
  <c r="N2413" i="25" s="1"/>
  <c r="L2413" i="25"/>
  <c r="T2413" i="25"/>
  <c r="M2317" i="25"/>
  <c r="N2317" i="25" s="1"/>
  <c r="L2317" i="25"/>
  <c r="T2317" i="25"/>
  <c r="M2382" i="25"/>
  <c r="N2382" i="25" s="1"/>
  <c r="L2382" i="25"/>
  <c r="T2382" i="25"/>
  <c r="M2259" i="25"/>
  <c r="N2259" i="25" s="1"/>
  <c r="L2259" i="25"/>
  <c r="T2259" i="25"/>
  <c r="M2307" i="25"/>
  <c r="N2307" i="25" s="1"/>
  <c r="L2414" i="25"/>
  <c r="L2339" i="25"/>
  <c r="T2369" i="25"/>
  <c r="M2370" i="25"/>
  <c r="N2370" i="25" s="1"/>
  <c r="L2370" i="25"/>
  <c r="T2370" i="25"/>
  <c r="M2322" i="25"/>
  <c r="N2322" i="25" s="1"/>
  <c r="M2330" i="25"/>
  <c r="N2330" i="25" s="1"/>
  <c r="M2319" i="25"/>
  <c r="N2319" i="25" s="1"/>
  <c r="L2257" i="25"/>
  <c r="L2417" i="25"/>
  <c r="L2337" i="25"/>
  <c r="M2326" i="25"/>
  <c r="N2326" i="25" s="1"/>
  <c r="T2281" i="25"/>
  <c r="M2329" i="25"/>
  <c r="N2329" i="25" s="1"/>
  <c r="L2329" i="25"/>
  <c r="T2329" i="25"/>
  <c r="M2318" i="25"/>
  <c r="N2318" i="25" s="1"/>
  <c r="L2361" i="25"/>
  <c r="M2389" i="25"/>
  <c r="N2389" i="25" s="1"/>
  <c r="T2321" i="25"/>
  <c r="T2356" i="25"/>
  <c r="M2305" i="25"/>
  <c r="N2305" i="25" s="1"/>
  <c r="L2305" i="25"/>
  <c r="T2305" i="25"/>
  <c r="L2294" i="25"/>
  <c r="M2376" i="25"/>
  <c r="N2376" i="25" s="1"/>
  <c r="L2327" i="25"/>
  <c r="T2263" i="25"/>
  <c r="T2375" i="25"/>
  <c r="M2314" i="25"/>
  <c r="N2314" i="25" s="1"/>
  <c r="M2371" i="25"/>
  <c r="N2371" i="25" s="1"/>
  <c r="L2405" i="25"/>
  <c r="M2365" i="25"/>
  <c r="N2365" i="25" s="1"/>
  <c r="M2401" i="25"/>
  <c r="N2401" i="25" s="1"/>
  <c r="M2362" i="25"/>
  <c r="N2362" i="25" s="1"/>
  <c r="L2267" i="25"/>
  <c r="M2261" i="25"/>
  <c r="N2261" i="25" s="1"/>
  <c r="T2374" i="25"/>
  <c r="T2268" i="25"/>
  <c r="L2275" i="25"/>
  <c r="M2406" i="25"/>
  <c r="N2406" i="25" s="1"/>
  <c r="T2410" i="25"/>
  <c r="L2385" i="25"/>
  <c r="L2396" i="25"/>
  <c r="L2277" i="25"/>
  <c r="T2299" i="25"/>
  <c r="M2416" i="25"/>
  <c r="N2416" i="25" s="1"/>
  <c r="L2416" i="25"/>
  <c r="T2416" i="25"/>
  <c r="L2315" i="25"/>
  <c r="L2350" i="25"/>
  <c r="M2295" i="25"/>
  <c r="N2295" i="25" s="1"/>
  <c r="T2323" i="25"/>
  <c r="L2266" i="25"/>
  <c r="L452" i="25"/>
  <c r="L467" i="25"/>
  <c r="L129" i="25"/>
  <c r="M474" i="25"/>
  <c r="N474" i="25" s="1"/>
  <c r="M526" i="25"/>
  <c r="N526" i="25" s="1"/>
  <c r="M300" i="25"/>
  <c r="N300" i="25" s="1"/>
  <c r="L2399" i="25"/>
  <c r="M2399" i="25"/>
  <c r="N2399" i="25" s="1"/>
  <c r="T2399" i="25"/>
  <c r="M2278" i="25"/>
  <c r="N2278" i="25" s="1"/>
  <c r="L2278" i="25"/>
  <c r="T2278" i="25"/>
  <c r="L2320" i="25"/>
  <c r="M2320" i="25"/>
  <c r="N2320" i="25" s="1"/>
  <c r="T2320" i="25"/>
  <c r="L2334" i="25"/>
  <c r="T2334" i="25"/>
  <c r="M2334" i="25"/>
  <c r="N2334" i="25" s="1"/>
  <c r="L2296" i="25"/>
  <c r="M2296" i="25"/>
  <c r="N2296" i="25" s="1"/>
  <c r="T2296" i="25"/>
  <c r="L2364" i="25"/>
  <c r="M2364" i="25"/>
  <c r="N2364" i="25" s="1"/>
  <c r="T2364" i="25"/>
  <c r="M2378" i="25"/>
  <c r="N2378" i="25" s="1"/>
  <c r="L2378" i="25"/>
  <c r="T2378" i="25"/>
  <c r="L2310" i="25"/>
  <c r="M2310" i="25"/>
  <c r="N2310" i="25" s="1"/>
  <c r="T2310" i="25"/>
  <c r="M2265" i="25"/>
  <c r="N2265" i="25" s="1"/>
  <c r="L2265" i="25"/>
  <c r="T2265" i="25"/>
  <c r="L2335" i="25"/>
  <c r="M2335" i="25"/>
  <c r="N2335" i="25" s="1"/>
  <c r="T2335" i="25"/>
  <c r="L2351" i="25"/>
  <c r="M2351" i="25"/>
  <c r="N2351" i="25" s="1"/>
  <c r="T2351" i="25"/>
  <c r="L2352" i="25"/>
  <c r="M2352" i="25"/>
  <c r="N2352" i="25" s="1"/>
  <c r="T2352" i="25"/>
  <c r="L2290" i="25"/>
  <c r="M2290" i="25"/>
  <c r="N2290" i="25" s="1"/>
  <c r="T2290" i="25"/>
  <c r="M2415" i="25"/>
  <c r="N2415" i="25" s="1"/>
  <c r="L2287" i="25"/>
  <c r="M2287" i="25"/>
  <c r="N2287" i="25" s="1"/>
  <c r="T2287" i="25"/>
  <c r="L2343" i="25"/>
  <c r="M2343" i="25"/>
  <c r="N2343" i="25" s="1"/>
  <c r="T2343" i="25"/>
  <c r="M2284" i="25"/>
  <c r="N2284" i="25" s="1"/>
  <c r="L2284" i="25"/>
  <c r="T2284" i="25"/>
  <c r="M2338" i="25"/>
  <c r="N2338" i="25" s="1"/>
  <c r="T2338" i="25"/>
  <c r="L2338" i="25"/>
  <c r="L2379" i="25"/>
  <c r="M2379" i="25"/>
  <c r="N2379" i="25" s="1"/>
  <c r="T2379" i="25"/>
  <c r="L2303" i="25"/>
  <c r="M2303" i="25"/>
  <c r="N2303" i="25" s="1"/>
  <c r="T2303" i="25"/>
  <c r="L2372" i="25"/>
  <c r="M2372" i="25"/>
  <c r="N2372" i="25" s="1"/>
  <c r="T2372" i="25"/>
  <c r="L2286" i="25"/>
  <c r="M2286" i="25"/>
  <c r="N2286" i="25" s="1"/>
  <c r="T2286" i="25"/>
  <c r="L2293" i="25"/>
  <c r="M2293" i="25"/>
  <c r="N2293" i="25" s="1"/>
  <c r="T2293" i="25"/>
  <c r="L2308" i="25"/>
  <c r="M2308" i="25"/>
  <c r="N2308" i="25" s="1"/>
  <c r="T2308" i="25"/>
  <c r="L2404" i="25"/>
  <c r="M2404" i="25"/>
  <c r="N2404" i="25" s="1"/>
  <c r="T2404" i="25"/>
  <c r="M2276" i="25"/>
  <c r="N2276" i="25" s="1"/>
  <c r="L2276" i="25"/>
  <c r="T2276" i="25"/>
  <c r="M2285" i="25"/>
  <c r="N2285" i="25" s="1"/>
  <c r="L2285" i="25"/>
  <c r="T2285" i="25"/>
  <c r="L2306" i="25"/>
  <c r="M2306" i="25"/>
  <c r="N2306" i="25" s="1"/>
  <c r="T2306" i="25"/>
  <c r="L2403" i="25"/>
  <c r="M2403" i="25"/>
  <c r="N2403" i="25" s="1"/>
  <c r="T2403" i="25"/>
  <c r="M2377" i="25"/>
  <c r="N2377" i="25" s="1"/>
  <c r="L2377" i="25"/>
  <c r="T2377" i="25"/>
  <c r="L2355" i="25"/>
  <c r="M2355" i="25"/>
  <c r="N2355" i="25" s="1"/>
  <c r="T2355" i="25"/>
  <c r="M2386" i="25"/>
  <c r="N2386" i="25" s="1"/>
  <c r="L2386" i="25"/>
  <c r="T2386" i="25"/>
  <c r="M2289" i="25"/>
  <c r="N2289" i="25" s="1"/>
  <c r="T2289" i="25"/>
  <c r="L2289" i="25"/>
  <c r="M2300" i="25"/>
  <c r="N2300" i="25" s="1"/>
  <c r="L2300" i="25"/>
  <c r="T2300" i="25"/>
  <c r="M2341" i="25"/>
  <c r="N2341" i="25" s="1"/>
  <c r="L2341" i="25"/>
  <c r="T2341" i="25"/>
  <c r="L2283" i="25"/>
  <c r="T2283" i="25"/>
  <c r="M2283" i="25"/>
  <c r="N2283" i="25" s="1"/>
  <c r="M2282" i="25"/>
  <c r="N2282" i="25" s="1"/>
  <c r="L2282" i="25"/>
  <c r="T2282" i="25"/>
  <c r="L2311" i="25"/>
  <c r="M2311" i="25"/>
  <c r="N2311" i="25" s="1"/>
  <c r="T2311" i="25"/>
  <c r="M2395" i="25"/>
  <c r="N2395" i="25" s="1"/>
  <c r="L2395" i="25"/>
  <c r="T2395" i="25"/>
  <c r="M2270" i="25"/>
  <c r="N2270" i="25" s="1"/>
  <c r="L2270" i="25"/>
  <c r="T2270" i="25"/>
  <c r="L2279" i="25"/>
  <c r="M2279" i="25"/>
  <c r="N2279" i="25" s="1"/>
  <c r="T2279" i="25"/>
  <c r="L2258" i="25"/>
  <c r="M2258" i="25"/>
  <c r="N2258" i="25" s="1"/>
  <c r="T2258" i="25"/>
  <c r="L2328" i="25"/>
  <c r="M2328" i="25"/>
  <c r="N2328" i="25" s="1"/>
  <c r="T2328" i="25"/>
  <c r="L2280" i="25"/>
  <c r="M2280" i="25"/>
  <c r="N2280" i="25" s="1"/>
  <c r="T2280" i="25"/>
  <c r="M2260" i="25"/>
  <c r="N2260" i="25" s="1"/>
  <c r="L2260" i="25"/>
  <c r="T2260" i="25"/>
  <c r="M2412" i="25"/>
  <c r="N2412" i="25" s="1"/>
  <c r="L2412" i="25"/>
  <c r="T2412" i="25"/>
  <c r="L2363" i="25"/>
  <c r="M2363" i="25"/>
  <c r="N2363" i="25" s="1"/>
  <c r="T2363" i="25"/>
  <c r="L2402" i="25"/>
  <c r="M2402" i="25"/>
  <c r="N2402" i="25" s="1"/>
  <c r="T2402" i="25"/>
  <c r="L2383" i="25"/>
  <c r="M2383" i="25"/>
  <c r="N2383" i="25" s="1"/>
  <c r="T2383" i="25"/>
  <c r="M1273" i="25"/>
  <c r="N1273" i="25" s="1"/>
  <c r="L1273" i="25"/>
  <c r="T1273" i="25"/>
  <c r="K890" i="27"/>
  <c r="K321" i="26"/>
  <c r="K898" i="28"/>
  <c r="K1921" i="24"/>
  <c r="M973" i="26"/>
  <c r="N973" i="26" s="1"/>
  <c r="L973" i="26"/>
  <c r="M30" i="27"/>
  <c r="N30" i="27" s="1"/>
  <c r="L30" i="27"/>
  <c r="L1307" i="28"/>
  <c r="M1307" i="28"/>
  <c r="N1307" i="28" s="1"/>
  <c r="M1884" i="27"/>
  <c r="N1884" i="27" s="1"/>
  <c r="L1884" i="27"/>
  <c r="L506" i="25"/>
  <c r="M506" i="25"/>
  <c r="N506" i="25" s="1"/>
  <c r="T506" i="25"/>
  <c r="L804" i="26"/>
  <c r="M804" i="26"/>
  <c r="N804" i="26" s="1"/>
  <c r="M494" i="26"/>
  <c r="N494" i="26" s="1"/>
  <c r="L494" i="26"/>
  <c r="L422" i="27"/>
  <c r="M422" i="27"/>
  <c r="N422" i="27" s="1"/>
  <c r="M933" i="25"/>
  <c r="N933" i="25" s="1"/>
  <c r="L933" i="25"/>
  <c r="T933" i="25"/>
  <c r="M708" i="27"/>
  <c r="N708" i="27" s="1"/>
  <c r="L708" i="27"/>
  <c r="M265" i="26"/>
  <c r="N265" i="26" s="1"/>
  <c r="L265" i="26"/>
  <c r="M384" i="26"/>
  <c r="N384" i="26" s="1"/>
  <c r="L384" i="26"/>
  <c r="M1950" i="25"/>
  <c r="N1950" i="25" s="1"/>
  <c r="L1950" i="25"/>
  <c r="T1950" i="25"/>
  <c r="L1149" i="26"/>
  <c r="M1149" i="26"/>
  <c r="N1149" i="26" s="1"/>
  <c r="M1140" i="26"/>
  <c r="N1140" i="26" s="1"/>
  <c r="L1140" i="26"/>
  <c r="L1273" i="27"/>
  <c r="M1273" i="27"/>
  <c r="N1273" i="27" s="1"/>
  <c r="L1953" i="26"/>
  <c r="M1953" i="26"/>
  <c r="N1953" i="26" s="1"/>
  <c r="M1040" i="25"/>
  <c r="N1040" i="25" s="1"/>
  <c r="L1040" i="25"/>
  <c r="T1040" i="25"/>
  <c r="L1524" i="26"/>
  <c r="M1524" i="26"/>
  <c r="N1524" i="26" s="1"/>
  <c r="L926" i="27"/>
  <c r="M926" i="27"/>
  <c r="N926" i="27" s="1"/>
  <c r="M1089" i="27"/>
  <c r="N1089" i="27" s="1"/>
  <c r="L1089" i="27"/>
  <c r="L233" i="26"/>
  <c r="M233" i="26"/>
  <c r="N233" i="26" s="1"/>
  <c r="L1949" i="28"/>
  <c r="M1949" i="28"/>
  <c r="N1949" i="28" s="1"/>
  <c r="L1613" i="27"/>
  <c r="M1613" i="27"/>
  <c r="N1613" i="27" s="1"/>
  <c r="M1232" i="26"/>
  <c r="N1232" i="26" s="1"/>
  <c r="L1232" i="26"/>
  <c r="L1094" i="26"/>
  <c r="M1094" i="26"/>
  <c r="N1094" i="26" s="1"/>
  <c r="K2087" i="28"/>
  <c r="K862" i="27"/>
  <c r="K45" i="26"/>
  <c r="K1847" i="24"/>
  <c r="K1477" i="28"/>
  <c r="K1137" i="27"/>
  <c r="K1453" i="26"/>
  <c r="K1097" i="24"/>
  <c r="K458" i="28"/>
  <c r="K1449" i="27"/>
  <c r="K267" i="26"/>
  <c r="K1623" i="24"/>
  <c r="K2043" i="24"/>
  <c r="K1090" i="28"/>
  <c r="K266" i="27"/>
  <c r="K672" i="26"/>
  <c r="K855" i="27"/>
  <c r="K1521" i="26"/>
  <c r="K1511" i="28"/>
  <c r="K1833" i="24"/>
  <c r="K1528" i="28"/>
  <c r="K1551" i="26"/>
  <c r="K1150" i="27"/>
  <c r="K1157" i="24"/>
  <c r="K2160" i="27"/>
  <c r="K2113" i="28"/>
  <c r="K151" i="26"/>
  <c r="K1243" i="24"/>
  <c r="K2118" i="27"/>
  <c r="K1266" i="26"/>
  <c r="K390" i="28"/>
  <c r="K645" i="24"/>
  <c r="K577" i="28"/>
  <c r="K487" i="27"/>
  <c r="K433" i="26"/>
  <c r="K1312" i="24"/>
  <c r="K1501" i="26"/>
  <c r="K104" i="28"/>
  <c r="K1398" i="27"/>
  <c r="K1129" i="24"/>
  <c r="K178" i="28"/>
  <c r="K382" i="26"/>
  <c r="K1714" i="27"/>
  <c r="K1302" i="24"/>
  <c r="K463" i="26"/>
  <c r="K976" i="28"/>
  <c r="K903" i="27"/>
  <c r="K1970" i="24"/>
  <c r="K1613" i="28"/>
  <c r="K1700" i="26"/>
  <c r="K1030" i="27"/>
  <c r="K696" i="24"/>
  <c r="K1375" i="28"/>
  <c r="K1098" i="27"/>
  <c r="K1222" i="26"/>
  <c r="K958" i="24"/>
  <c r="K1701" i="28"/>
  <c r="K1899" i="26"/>
  <c r="K713" i="27"/>
  <c r="K282" i="24"/>
  <c r="K1644" i="28"/>
  <c r="K1165" i="27"/>
  <c r="K1752" i="26"/>
  <c r="K1212" i="24"/>
  <c r="K846" i="28"/>
  <c r="K881" i="27"/>
  <c r="K222" i="26"/>
  <c r="K1893" i="24"/>
  <c r="K395" i="27"/>
  <c r="K1332" i="26"/>
  <c r="K1423" i="28"/>
  <c r="K1017" i="24"/>
  <c r="K1075" i="28"/>
  <c r="K516" i="27"/>
  <c r="K642" i="26"/>
  <c r="K1377" i="24"/>
  <c r="K1708" i="28"/>
  <c r="K127" i="27"/>
  <c r="K1922" i="26"/>
  <c r="K305" i="24"/>
  <c r="K218" i="27"/>
  <c r="K1185" i="26"/>
  <c r="K1353" i="28"/>
  <c r="K1822" i="24"/>
  <c r="K1812" i="27"/>
  <c r="K1838" i="26"/>
  <c r="K2230" i="28"/>
  <c r="K221" i="24"/>
  <c r="K135" i="26"/>
  <c r="K801" i="28"/>
  <c r="K227" i="27"/>
  <c r="K1871" i="24"/>
  <c r="K304" i="28"/>
  <c r="K1983" i="26"/>
  <c r="K1518" i="27"/>
  <c r="K364" i="24"/>
  <c r="K1482" i="27"/>
  <c r="K2010" i="28"/>
  <c r="K1694" i="26"/>
  <c r="K111" i="24"/>
  <c r="K550" i="26"/>
  <c r="K602" i="27"/>
  <c r="K142" i="28"/>
  <c r="K1694" i="24"/>
  <c r="K1001" i="27"/>
  <c r="K1249" i="26"/>
  <c r="K1386" i="28"/>
  <c r="K2227" i="24"/>
  <c r="K1042" i="27"/>
  <c r="K1655" i="28"/>
  <c r="K1766" i="26"/>
  <c r="K713" i="24"/>
  <c r="K494" i="28"/>
  <c r="K1535" i="27"/>
  <c r="K1133" i="26"/>
  <c r="K1820" i="24"/>
  <c r="K568" i="27"/>
  <c r="K190" i="26"/>
  <c r="K829" i="28"/>
  <c r="K1594" i="24"/>
  <c r="K1775" i="27"/>
  <c r="K219" i="26"/>
  <c r="K1968" i="28"/>
  <c r="K1608" i="24"/>
  <c r="K237" i="28"/>
  <c r="K1637" i="27"/>
  <c r="K1114" i="26"/>
  <c r="K897" i="24"/>
  <c r="K861" i="26"/>
  <c r="K707" i="28"/>
  <c r="K1925" i="27"/>
  <c r="K2127" i="24"/>
  <c r="K258" i="27"/>
  <c r="K515" i="26"/>
  <c r="K1005" i="28"/>
  <c r="K1991" i="24"/>
  <c r="K1580" i="28"/>
  <c r="K1643" i="26"/>
  <c r="K659" i="27"/>
  <c r="K85" i="24"/>
  <c r="K322" i="27"/>
  <c r="K1169" i="28"/>
  <c r="K832" i="26"/>
  <c r="K792" i="24"/>
  <c r="K1709" i="27"/>
  <c r="K269" i="26"/>
  <c r="K1970" i="28"/>
  <c r="K1271" i="24"/>
  <c r="K566" i="28"/>
  <c r="K475" i="27"/>
  <c r="K297" i="26"/>
  <c r="K1278" i="24"/>
  <c r="K2178" i="28"/>
  <c r="K1586" i="27"/>
  <c r="K1036" i="26"/>
  <c r="K2187" i="24"/>
  <c r="K2153" i="28"/>
  <c r="K1611" i="27"/>
  <c r="K669" i="26"/>
  <c r="K767" i="24"/>
  <c r="K1905" i="28"/>
  <c r="K833" i="27"/>
  <c r="K2236" i="26"/>
  <c r="K617" i="24"/>
  <c r="K2202" i="27"/>
  <c r="K359" i="28"/>
  <c r="K536" i="26"/>
  <c r="K1692" i="24"/>
  <c r="K1384" i="27"/>
  <c r="K1249" i="28"/>
  <c r="K981" i="26"/>
  <c r="K837" i="24"/>
  <c r="K617" i="26"/>
  <c r="K607" i="27"/>
  <c r="K1058" i="28"/>
  <c r="K1705" i="24"/>
  <c r="K72" i="28"/>
  <c r="K1298" i="27"/>
  <c r="K326" i="26"/>
  <c r="K3" i="24"/>
  <c r="K531" i="27"/>
  <c r="K827" i="26"/>
  <c r="K1166" i="28"/>
  <c r="K1431" i="24"/>
  <c r="K1181" i="28"/>
  <c r="K862" i="26"/>
  <c r="K1059" i="27"/>
  <c r="K800" i="24"/>
  <c r="K600" i="26"/>
  <c r="K1049" i="28"/>
  <c r="K262" i="27"/>
  <c r="K2018" i="24"/>
  <c r="K466" i="28"/>
  <c r="K1388" i="27"/>
  <c r="K1224" i="26"/>
  <c r="K960" i="24"/>
  <c r="K391" i="28"/>
  <c r="K2133" i="27"/>
  <c r="K1264" i="26"/>
  <c r="K982" i="24"/>
  <c r="K716" i="28"/>
  <c r="K1949" i="27"/>
  <c r="K1717" i="26"/>
  <c r="K700" i="24"/>
  <c r="K1048" i="28"/>
  <c r="K1050" i="27"/>
  <c r="K599" i="26"/>
  <c r="K760" i="24"/>
  <c r="K914" i="27"/>
  <c r="K557" i="26"/>
  <c r="K2003" i="24"/>
  <c r="K1025" i="28"/>
  <c r="K1849" i="28"/>
  <c r="K787" i="27"/>
  <c r="K2161" i="26"/>
  <c r="K542" i="24"/>
  <c r="K2196" i="26"/>
  <c r="K808" i="27"/>
  <c r="K1872" i="28"/>
  <c r="K577" i="24"/>
  <c r="K313" i="28"/>
  <c r="K1887" i="27"/>
  <c r="K361" i="26"/>
  <c r="K1936" i="24"/>
  <c r="K1212" i="28"/>
  <c r="K969" i="27"/>
  <c r="K921" i="26"/>
  <c r="K2153" i="24"/>
  <c r="K1645" i="28"/>
  <c r="K1039" i="27"/>
  <c r="K1753" i="26"/>
  <c r="K710" i="24"/>
  <c r="K1235" i="28"/>
  <c r="K1068" i="27"/>
  <c r="K960" i="26"/>
  <c r="K831" i="24"/>
  <c r="K1869" i="26"/>
  <c r="K2028" i="27"/>
  <c r="K2063" i="28"/>
  <c r="K252" i="24"/>
  <c r="K156" i="27"/>
  <c r="K2003" i="26"/>
  <c r="K1760" i="28"/>
  <c r="K384" i="24"/>
  <c r="K1486" i="28"/>
  <c r="K1464" i="26"/>
  <c r="K418" i="27"/>
  <c r="K1104" i="24"/>
  <c r="K2114" i="27"/>
  <c r="K1274" i="26"/>
  <c r="K393" i="28"/>
  <c r="K2232" i="24"/>
  <c r="K520" i="26"/>
  <c r="K1722" i="27"/>
  <c r="K185" i="28"/>
  <c r="K1334" i="24"/>
  <c r="K2142" i="27"/>
  <c r="K408" i="28"/>
  <c r="K1441" i="26"/>
  <c r="K1089" i="24"/>
  <c r="K1847" i="26"/>
  <c r="K2235" i="28"/>
  <c r="K108" i="27"/>
  <c r="K230" i="24"/>
  <c r="K1496" i="28"/>
  <c r="K1397" i="27"/>
  <c r="K1481" i="26"/>
  <c r="K1120" i="24"/>
  <c r="K162" i="28"/>
  <c r="K115" i="26"/>
  <c r="K1768" i="27"/>
  <c r="K1563" i="24"/>
  <c r="K479" i="28"/>
  <c r="K1558" i="27"/>
  <c r="K534" i="26"/>
  <c r="K1996" i="24"/>
  <c r="K1834" i="28"/>
  <c r="K197" i="27"/>
  <c r="K2135" i="26"/>
  <c r="K516" i="24"/>
  <c r="K140" i="28"/>
  <c r="K595" i="27"/>
  <c r="K480" i="26"/>
  <c r="K1681" i="24"/>
  <c r="K2014" i="27"/>
  <c r="K1945" i="28"/>
  <c r="K1828" i="26"/>
  <c r="K211" i="24"/>
  <c r="K1098" i="28"/>
  <c r="K932" i="27"/>
  <c r="K685" i="26"/>
  <c r="K2048" i="24"/>
  <c r="K1904" i="28"/>
  <c r="K2235" i="26"/>
  <c r="K832" i="27"/>
  <c r="K616" i="24"/>
  <c r="M1190" i="28"/>
  <c r="N1190" i="28" s="1"/>
  <c r="L1190" i="28"/>
  <c r="L491" i="28"/>
  <c r="M491" i="28"/>
  <c r="N491" i="28" s="1"/>
  <c r="L2047" i="27"/>
  <c r="M2047" i="27"/>
  <c r="N2047" i="27" s="1"/>
  <c r="L2132" i="26"/>
  <c r="M2132" i="26"/>
  <c r="N2132" i="26" s="1"/>
  <c r="K2029" i="28"/>
  <c r="K1081" i="26"/>
  <c r="K1982" i="27"/>
  <c r="K1475" i="24"/>
  <c r="K861" i="27"/>
  <c r="K41" i="26"/>
  <c r="K756" i="28"/>
  <c r="K1846" i="24"/>
  <c r="K445" i="27"/>
  <c r="K1687" i="26"/>
  <c r="K1603" i="28"/>
  <c r="K1209" i="24"/>
  <c r="K2231" i="26"/>
  <c r="K132" i="28"/>
  <c r="K1356" i="27"/>
  <c r="K612" i="24"/>
  <c r="K2105" i="26"/>
  <c r="K4" i="27"/>
  <c r="K1819" i="28"/>
  <c r="K486" i="24"/>
  <c r="K1384" i="28"/>
  <c r="K1433" i="27"/>
  <c r="K1244" i="26"/>
  <c r="K1501" i="24"/>
  <c r="K1202" i="28"/>
  <c r="K965" i="27"/>
  <c r="K902" i="26"/>
  <c r="K2141" i="24"/>
  <c r="K314" i="27"/>
  <c r="K980" i="28"/>
  <c r="K473" i="26"/>
  <c r="K751" i="24"/>
  <c r="K835" i="28"/>
  <c r="K11" i="27"/>
  <c r="K200" i="26"/>
  <c r="K737" i="24"/>
  <c r="K395" i="28"/>
  <c r="K2191" i="27"/>
  <c r="K1283" i="26"/>
  <c r="K1510" i="24"/>
  <c r="K1997" i="28"/>
  <c r="K1670" i="27"/>
  <c r="K1420" i="26"/>
  <c r="K1074" i="24"/>
  <c r="K1723" i="28"/>
  <c r="K725" i="27"/>
  <c r="K1941" i="26"/>
  <c r="K323" i="24"/>
  <c r="K2023" i="27"/>
  <c r="K1859" i="26"/>
  <c r="K2061" i="28"/>
  <c r="K242" i="24"/>
  <c r="K2069" i="28"/>
  <c r="K9" i="26"/>
  <c r="K2230" i="27"/>
  <c r="K1220" i="24"/>
  <c r="K226" i="28"/>
  <c r="K1753" i="27"/>
  <c r="K1016" i="26"/>
  <c r="K1464" i="24"/>
  <c r="K2195" i="26"/>
  <c r="K1871" i="28"/>
  <c r="K807" i="27"/>
  <c r="K576" i="24"/>
  <c r="K1614" i="28"/>
  <c r="K1702" i="26"/>
  <c r="K676" i="27"/>
  <c r="K115" i="24"/>
  <c r="K470" i="26"/>
  <c r="K315" i="28"/>
  <c r="K1891" i="27"/>
  <c r="K1973" i="24"/>
  <c r="K584" i="27"/>
  <c r="K373" i="26"/>
  <c r="K926" i="28"/>
  <c r="K1653" i="24"/>
  <c r="K2039" i="28"/>
  <c r="K2071" i="27"/>
  <c r="K248" i="26"/>
  <c r="K1901" i="24"/>
  <c r="K328" i="28"/>
  <c r="K1963" i="26"/>
  <c r="K1824" i="27"/>
  <c r="K344" i="24"/>
  <c r="K256" i="27"/>
  <c r="K993" i="28"/>
  <c r="K493" i="26"/>
  <c r="K1980" i="24"/>
  <c r="K259" i="27"/>
  <c r="K540" i="26"/>
  <c r="K1015" i="28"/>
  <c r="K1997" i="24"/>
  <c r="K868" i="28"/>
  <c r="K256" i="26"/>
  <c r="K1230" i="27"/>
  <c r="K1620" i="24"/>
  <c r="K33" i="28"/>
  <c r="K1966" i="27"/>
  <c r="K1358" i="26"/>
  <c r="K1035" i="24"/>
  <c r="K1727" i="26"/>
  <c r="K446" i="27"/>
  <c r="K1630" i="28"/>
  <c r="K1211" i="24"/>
  <c r="K161" i="28"/>
  <c r="K1767" i="27"/>
  <c r="K89" i="26"/>
  <c r="K1558" i="24"/>
  <c r="K2218" i="27"/>
  <c r="K2071" i="28"/>
  <c r="K11" i="26"/>
  <c r="K724" i="24"/>
  <c r="K376" i="27"/>
  <c r="K1218" i="26"/>
  <c r="K1374" i="28"/>
  <c r="K956" i="24"/>
  <c r="K1394" i="28"/>
  <c r="K385" i="27"/>
  <c r="K1262" i="26"/>
  <c r="K980" i="24"/>
  <c r="K504" i="28"/>
  <c r="K1479" i="27"/>
  <c r="K1679" i="26"/>
  <c r="K102" i="24"/>
  <c r="K535" i="28"/>
  <c r="K1537" i="27"/>
  <c r="K1326" i="26"/>
  <c r="K1825" i="24"/>
  <c r="K264" i="28"/>
  <c r="K1671" i="27"/>
  <c r="K1423" i="26"/>
  <c r="K1076" i="24"/>
  <c r="K1883" i="27"/>
  <c r="K340" i="26"/>
  <c r="K8" i="28"/>
  <c r="K1926" i="24"/>
  <c r="K825" i="27"/>
  <c r="K2221" i="26"/>
  <c r="K1894" i="28"/>
  <c r="K602" i="24"/>
  <c r="K826" i="28"/>
  <c r="K182" i="26"/>
  <c r="K1219" i="27"/>
  <c r="K1592" i="24"/>
  <c r="K2212" i="27"/>
  <c r="K2147" i="28"/>
  <c r="K576" i="26"/>
  <c r="K6" i="24"/>
  <c r="K388" i="28"/>
  <c r="K2186" i="27"/>
  <c r="K1219" i="26"/>
  <c r="K1496" i="24"/>
  <c r="K2222" i="26"/>
  <c r="K826" i="27"/>
  <c r="K1895" i="28"/>
  <c r="K603" i="24"/>
  <c r="K1368" i="27"/>
  <c r="K1116" i="26"/>
  <c r="K2207" i="24"/>
  <c r="K92" i="28"/>
  <c r="K1899" i="28"/>
  <c r="K2228" i="26"/>
  <c r="K828" i="27"/>
  <c r="K609" i="24"/>
  <c r="K1571" i="28"/>
  <c r="K657" i="27"/>
  <c r="K1632" i="26"/>
  <c r="K79" i="24"/>
  <c r="K646" i="28"/>
  <c r="K386" i="27"/>
  <c r="K1265" i="26"/>
  <c r="K981" i="24"/>
  <c r="K439" i="27"/>
  <c r="K1605" i="26"/>
  <c r="K110" i="28"/>
  <c r="K1186" i="24"/>
  <c r="K1518" i="26"/>
  <c r="K2150" i="27"/>
  <c r="K419" i="28"/>
  <c r="K1139" i="24"/>
  <c r="K2006" i="26"/>
  <c r="K1762" i="28"/>
  <c r="K742" i="27"/>
  <c r="K387" i="24"/>
  <c r="K2143" i="28"/>
  <c r="K1721" i="27"/>
  <c r="K521" i="26"/>
  <c r="K1335" i="24"/>
  <c r="K1683" i="28"/>
  <c r="K107" i="27"/>
  <c r="K1846" i="26"/>
  <c r="K229" i="24"/>
  <c r="K1103" i="26"/>
  <c r="K622" i="28"/>
  <c r="K287" i="27"/>
  <c r="K2205" i="24"/>
  <c r="K498" i="28"/>
  <c r="K1660" i="27"/>
  <c r="K1368" i="26"/>
  <c r="K1041" i="24"/>
  <c r="K2241" i="28"/>
  <c r="K117" i="27"/>
  <c r="K1866" i="26"/>
  <c r="K249" i="24"/>
  <c r="K1401" i="28"/>
  <c r="K1108" i="27"/>
  <c r="K1287" i="26"/>
  <c r="K991" i="24"/>
  <c r="K1389" i="28"/>
  <c r="K1003" i="27"/>
  <c r="K1254" i="26"/>
  <c r="K2229" i="24"/>
  <c r="K2233" i="26"/>
  <c r="K682" i="28"/>
  <c r="K215" i="27"/>
  <c r="K614" i="24"/>
  <c r="K52" i="28"/>
  <c r="K1828" i="27"/>
  <c r="K1995" i="26"/>
  <c r="K376" i="24"/>
  <c r="K2150" i="28"/>
  <c r="K2203" i="27"/>
  <c r="K624" i="26"/>
  <c r="K1708" i="24"/>
  <c r="K1515" i="26"/>
  <c r="K279" i="28"/>
  <c r="K1686" i="27"/>
  <c r="K1137" i="24"/>
  <c r="K1999" i="28"/>
  <c r="K1598" i="27"/>
  <c r="K1527" i="26"/>
  <c r="K667" i="24"/>
  <c r="K845" i="28"/>
  <c r="K221" i="26"/>
  <c r="K1048" i="27"/>
  <c r="K738" i="24"/>
  <c r="K329" i="28"/>
  <c r="K2039" i="26"/>
  <c r="K1833" i="27"/>
  <c r="K420" i="24"/>
  <c r="K3" i="28"/>
  <c r="K1873" i="27"/>
  <c r="K93" i="26"/>
  <c r="K1856" i="24"/>
  <c r="K1868" i="26"/>
  <c r="K707" i="27"/>
  <c r="K1691" i="28"/>
  <c r="K251" i="24"/>
  <c r="K252" i="26"/>
  <c r="K864" i="28"/>
  <c r="K234" i="27"/>
  <c r="K1903" i="24"/>
  <c r="K790" i="28"/>
  <c r="K1210" i="27"/>
  <c r="K117" i="26"/>
  <c r="K1566" i="24"/>
  <c r="K888" i="27"/>
  <c r="K295" i="26"/>
  <c r="K886" i="28"/>
  <c r="K1915" i="24"/>
  <c r="K21" i="26"/>
  <c r="K749" i="28"/>
  <c r="K859" i="27"/>
  <c r="K1842" i="24"/>
  <c r="K44" i="26"/>
  <c r="K758" i="28"/>
  <c r="K554" i="27"/>
  <c r="K1542" i="24"/>
  <c r="K1629" i="26"/>
  <c r="K1568" i="28"/>
  <c r="K1373" i="27"/>
  <c r="K681" i="24"/>
  <c r="K1117" i="26"/>
  <c r="K1321" i="28"/>
  <c r="K355" i="27"/>
  <c r="K899" i="24"/>
  <c r="K342" i="28"/>
  <c r="K2170" i="26"/>
  <c r="K1863" i="27"/>
  <c r="K551" i="24"/>
  <c r="K381" i="26"/>
  <c r="K2131" i="28"/>
  <c r="K2239" i="27"/>
  <c r="K1300" i="24"/>
  <c r="M955" i="26"/>
  <c r="N955" i="26" s="1"/>
  <c r="L955" i="26"/>
  <c r="T736" i="25"/>
  <c r="M736" i="25"/>
  <c r="N736" i="25" s="1"/>
  <c r="L736" i="25"/>
  <c r="L612" i="27"/>
  <c r="M612" i="27"/>
  <c r="N612" i="27" s="1"/>
  <c r="M836" i="26"/>
  <c r="N836" i="26" s="1"/>
  <c r="L836" i="26"/>
  <c r="M1911" i="26"/>
  <c r="N1911" i="26" s="1"/>
  <c r="L1911" i="26"/>
  <c r="M1863" i="28"/>
  <c r="N1863" i="28" s="1"/>
  <c r="L1863" i="28"/>
  <c r="L1987" i="26"/>
  <c r="M1987" i="26"/>
  <c r="N1987" i="26" s="1"/>
  <c r="M580" i="28"/>
  <c r="N580" i="28" s="1"/>
  <c r="L580" i="28"/>
  <c r="L1879" i="26"/>
  <c r="M1879" i="26"/>
  <c r="N1879" i="26" s="1"/>
  <c r="M666" i="27"/>
  <c r="N666" i="27" s="1"/>
  <c r="L666" i="27"/>
  <c r="L1882" i="27"/>
  <c r="M1882" i="27"/>
  <c r="N1882" i="27" s="1"/>
  <c r="M1045" i="27"/>
  <c r="N1045" i="27" s="1"/>
  <c r="L1045" i="27"/>
  <c r="L358" i="28"/>
  <c r="M358" i="28"/>
  <c r="N358" i="28" s="1"/>
  <c r="L1636" i="28"/>
  <c r="M1636" i="28"/>
  <c r="N1636" i="28" s="1"/>
  <c r="M42" i="26"/>
  <c r="N42" i="26" s="1"/>
  <c r="L42" i="26"/>
  <c r="M430" i="26"/>
  <c r="N430" i="26" s="1"/>
  <c r="L430" i="26"/>
  <c r="L1935" i="28"/>
  <c r="M1935" i="28"/>
  <c r="N1935" i="28" s="1"/>
  <c r="M2171" i="27"/>
  <c r="N2171" i="27" s="1"/>
  <c r="L2171" i="27"/>
  <c r="M1308" i="25"/>
  <c r="N1308" i="25" s="1"/>
  <c r="L1308" i="25"/>
  <c r="T1308" i="25"/>
  <c r="L1436" i="25"/>
  <c r="M1436" i="25"/>
  <c r="N1436" i="25" s="1"/>
  <c r="T1436" i="25"/>
  <c r="K1470" i="28"/>
  <c r="K1135" i="27"/>
  <c r="K1442" i="26"/>
  <c r="K1092" i="24"/>
  <c r="K1884" i="26"/>
  <c r="K2033" i="27"/>
  <c r="K1950" i="28"/>
  <c r="K267" i="24"/>
  <c r="K1639" i="28"/>
  <c r="K86" i="27"/>
  <c r="K1745" i="26"/>
  <c r="K148" i="24"/>
  <c r="K995" i="27"/>
  <c r="K1181" i="26"/>
  <c r="K2215" i="24"/>
  <c r="K1350" i="28"/>
  <c r="K568" i="28"/>
  <c r="K477" i="27"/>
  <c r="K318" i="26"/>
  <c r="K1286" i="24"/>
  <c r="K449" i="27"/>
  <c r="K51" i="26"/>
  <c r="K761" i="28"/>
  <c r="K1230" i="24"/>
  <c r="K1473" i="27"/>
  <c r="K1628" i="26"/>
  <c r="K2215" i="28"/>
  <c r="K77" i="24"/>
  <c r="K2055" i="26"/>
  <c r="K1527" i="27"/>
  <c r="K518" i="28"/>
  <c r="K436" i="24"/>
  <c r="K1602" i="28"/>
  <c r="K1163" i="27"/>
  <c r="K1686" i="26"/>
  <c r="K1208" i="24"/>
  <c r="K753" i="28"/>
  <c r="K1205" i="27"/>
  <c r="K30" i="26"/>
  <c r="K1538" i="24"/>
  <c r="K2045" i="27"/>
  <c r="K1955" i="28"/>
  <c r="K1921" i="26"/>
  <c r="K304" i="24"/>
  <c r="K1351" i="28"/>
  <c r="K996" i="27"/>
  <c r="K1183" i="26"/>
  <c r="K2217" i="24"/>
  <c r="K435" i="27"/>
  <c r="K1536" i="28"/>
  <c r="K1576" i="26"/>
  <c r="K1175" i="24"/>
  <c r="K937" i="28"/>
  <c r="K246" i="27"/>
  <c r="K391" i="26"/>
  <c r="K1947" i="24"/>
  <c r="K1366" i="28"/>
  <c r="K1203" i="26"/>
  <c r="K2223" i="24"/>
  <c r="K290" i="27"/>
  <c r="K275" i="27"/>
  <c r="K1146" i="28"/>
  <c r="K794" i="26"/>
  <c r="K2092" i="24"/>
  <c r="K697" i="26"/>
  <c r="K1927" i="28"/>
  <c r="K2054" i="24"/>
  <c r="K2086" i="27"/>
  <c r="K1256" i="27"/>
  <c r="K990" i="28"/>
  <c r="K490" i="26"/>
  <c r="K1683" i="24"/>
  <c r="K27" i="28"/>
  <c r="K1957" i="27"/>
  <c r="K1115" i="26"/>
  <c r="K895" i="24"/>
  <c r="K255" i="28"/>
  <c r="K1664" i="27"/>
  <c r="K1387" i="26"/>
  <c r="K1053" i="24"/>
  <c r="K2056" i="26"/>
  <c r="K175" i="27"/>
  <c r="K1788" i="28"/>
  <c r="K437" i="24"/>
  <c r="K1981" i="28"/>
  <c r="K1622" i="27"/>
  <c r="K886" i="26"/>
  <c r="K808" i="24"/>
  <c r="K314" i="28"/>
  <c r="K400" i="26"/>
  <c r="K1889" i="27"/>
  <c r="K1950" i="24"/>
  <c r="K586" i="26"/>
  <c r="K1043" i="28"/>
  <c r="K2010" i="24"/>
  <c r="K919" i="27"/>
  <c r="K509" i="26"/>
  <c r="K599" i="27"/>
  <c r="K1002" i="28"/>
  <c r="K1687" i="24"/>
  <c r="K1380" i="28"/>
  <c r="K1100" i="27"/>
  <c r="K1237" i="26"/>
  <c r="K966" i="24"/>
  <c r="K2126" i="26"/>
  <c r="K1829" i="28"/>
  <c r="K769" i="27"/>
  <c r="K507" i="24"/>
  <c r="K1944" i="27"/>
  <c r="K1641" i="26"/>
  <c r="K42" i="28"/>
  <c r="K684" i="24"/>
  <c r="K1543" i="28"/>
  <c r="K650" i="27"/>
  <c r="K1588" i="26"/>
  <c r="K63" i="24"/>
  <c r="K1653" i="28"/>
  <c r="K695" i="27"/>
  <c r="K1764" i="26"/>
  <c r="K159" i="24"/>
  <c r="K690" i="28"/>
  <c r="K1879" i="27"/>
  <c r="K294" i="26"/>
  <c r="K1914" i="24"/>
  <c r="K1074" i="28"/>
  <c r="K263" i="27"/>
  <c r="K641" i="26"/>
  <c r="K2032" i="24"/>
  <c r="K991" i="28"/>
  <c r="K907" i="27"/>
  <c r="K491" i="26"/>
  <c r="K1979" i="24"/>
  <c r="K662" i="28"/>
  <c r="K428" i="27"/>
  <c r="K1519" i="26"/>
  <c r="K1140" i="24"/>
  <c r="K1706" i="28"/>
  <c r="K716" i="27"/>
  <c r="K1913" i="26"/>
  <c r="K296" i="24"/>
  <c r="K706" i="28"/>
  <c r="K1924" i="27"/>
  <c r="K858" i="26"/>
  <c r="K2126" i="24"/>
  <c r="K1073" i="27"/>
  <c r="K1287" i="28"/>
  <c r="K1042" i="26"/>
  <c r="K862" i="24"/>
  <c r="K1068" i="26"/>
  <c r="K1298" i="28"/>
  <c r="K1077" i="27"/>
  <c r="K876" i="24"/>
  <c r="K1087" i="28"/>
  <c r="K1054" i="27"/>
  <c r="K666" i="26"/>
  <c r="K766" i="24"/>
  <c r="K1105" i="28"/>
  <c r="K1055" i="27"/>
  <c r="K704" i="26"/>
  <c r="K771" i="24"/>
  <c r="K2222" i="24"/>
  <c r="K289" i="27"/>
  <c r="K1201" i="26"/>
  <c r="K1365" i="28"/>
  <c r="K1736" i="28"/>
  <c r="K145" i="27"/>
  <c r="K1965" i="26"/>
  <c r="K346" i="24"/>
  <c r="K30" i="28"/>
  <c r="K1962" i="27"/>
  <c r="K1252" i="26"/>
  <c r="K977" i="24"/>
  <c r="K1987" i="28"/>
  <c r="K1012" i="27"/>
  <c r="K1175" i="26"/>
  <c r="K643" i="24"/>
  <c r="K1121" i="27"/>
  <c r="K1355" i="26"/>
  <c r="K1434" i="28"/>
  <c r="K1033" i="24"/>
  <c r="K288" i="28"/>
  <c r="K1472" i="27"/>
  <c r="K1615" i="26"/>
  <c r="K74" i="24"/>
  <c r="K1293" i="27"/>
  <c r="K1091" i="28"/>
  <c r="K675" i="26"/>
  <c r="K1811" i="24"/>
  <c r="K1631" i="28"/>
  <c r="K687" i="27"/>
  <c r="K1730" i="26"/>
  <c r="K138" i="24"/>
  <c r="K516" i="28"/>
  <c r="K2040" i="26"/>
  <c r="K1525" i="27"/>
  <c r="K421" i="24"/>
  <c r="K2010" i="27"/>
  <c r="K1942" i="28"/>
  <c r="K1800" i="26"/>
  <c r="K187" i="24"/>
  <c r="K508" i="26"/>
  <c r="K910" i="27"/>
  <c r="K1001" i="28"/>
  <c r="K1987" i="24"/>
  <c r="K313" i="26"/>
  <c r="K896" i="28"/>
  <c r="K476" i="27"/>
  <c r="K1284" i="24"/>
  <c r="K216" i="27"/>
  <c r="K944" i="26"/>
  <c r="K1227" i="28"/>
  <c r="K1816" i="24"/>
  <c r="K778" i="26"/>
  <c r="K604" i="28"/>
  <c r="K319" i="27"/>
  <c r="K784" i="24"/>
  <c r="K1288" i="28"/>
  <c r="K987" i="27"/>
  <c r="K1043" i="26"/>
  <c r="K2188" i="24"/>
  <c r="K918" i="27"/>
  <c r="K585" i="26"/>
  <c r="K1042" i="28"/>
  <c r="K2009" i="24"/>
  <c r="K1371" i="27"/>
  <c r="K207" i="26"/>
  <c r="K839" i="28"/>
  <c r="K634" i="24"/>
  <c r="K1117" i="28"/>
  <c r="K525" i="27"/>
  <c r="K728" i="26"/>
  <c r="K1399" i="24"/>
  <c r="K680" i="27"/>
  <c r="K1711" i="26"/>
  <c r="K1619" i="28"/>
  <c r="K123" i="24"/>
  <c r="K2036" i="26"/>
  <c r="K2053" i="27"/>
  <c r="K1960" i="28"/>
  <c r="K417" i="24"/>
  <c r="K936" i="27"/>
  <c r="K732" i="26"/>
  <c r="K1119" i="28"/>
  <c r="K2070" i="24"/>
  <c r="K212" i="28"/>
  <c r="K1745" i="27"/>
  <c r="K844" i="26"/>
  <c r="K1433" i="24"/>
  <c r="K847" i="27"/>
  <c r="K1918" i="28"/>
  <c r="K2251" i="26"/>
  <c r="K632" i="24"/>
  <c r="L1187" i="27"/>
  <c r="M1187" i="27"/>
  <c r="N1187" i="27" s="1"/>
  <c r="M1490" i="28"/>
  <c r="N1490" i="28" s="1"/>
  <c r="L1490" i="28"/>
  <c r="L1873" i="26"/>
  <c r="M1873" i="26"/>
  <c r="N1873" i="26" s="1"/>
  <c r="L483" i="27"/>
  <c r="M483" i="27"/>
  <c r="N483" i="27" s="1"/>
  <c r="L1162" i="26"/>
  <c r="M1162" i="26"/>
  <c r="N1162" i="26" s="1"/>
  <c r="M714" i="28"/>
  <c r="N714" i="28" s="1"/>
  <c r="L714" i="28"/>
  <c r="K547" i="28"/>
  <c r="K1514" i="27"/>
  <c r="K1948" i="26"/>
  <c r="K330" i="24"/>
  <c r="K900" i="26"/>
  <c r="K64" i="27"/>
  <c r="K1201" i="28"/>
  <c r="K1444" i="24"/>
  <c r="K243" i="28"/>
  <c r="K1643" i="27"/>
  <c r="K1171" i="26"/>
  <c r="K931" i="24"/>
  <c r="K267" i="27"/>
  <c r="K2154" i="28"/>
  <c r="K673" i="26"/>
  <c r="K2044" i="24"/>
  <c r="K2121" i="27"/>
  <c r="K2204" i="28"/>
  <c r="K1534" i="26"/>
  <c r="K668" i="24"/>
  <c r="K2089" i="26"/>
  <c r="K64" i="28"/>
  <c r="K1846" i="27"/>
  <c r="K470" i="24"/>
  <c r="K467" i="28"/>
  <c r="K1393" i="27"/>
  <c r="K1357" i="26"/>
  <c r="K1039" i="24"/>
  <c r="K368" i="26"/>
  <c r="K351" i="28"/>
  <c r="K2163" i="27"/>
  <c r="K1297" i="24"/>
  <c r="K785" i="28"/>
  <c r="K101" i="26"/>
  <c r="K454" i="27"/>
  <c r="K1238" i="24"/>
  <c r="K1183" i="27"/>
  <c r="K695" i="26"/>
  <c r="K1102" i="28"/>
  <c r="K1392" i="24"/>
  <c r="K1345" i="28"/>
  <c r="K1173" i="26"/>
  <c r="K46" i="27"/>
  <c r="K933" i="24"/>
  <c r="K1707" i="28"/>
  <c r="K1339" i="27"/>
  <c r="K1919" i="26"/>
  <c r="K302" i="24"/>
  <c r="K33" i="26"/>
  <c r="K1702" i="27"/>
  <c r="K2083" i="28"/>
  <c r="K1226" i="24"/>
  <c r="K817" i="28"/>
  <c r="K1216" i="27"/>
  <c r="K169" i="26"/>
  <c r="K1583" i="24"/>
  <c r="K749" i="27"/>
  <c r="K2048" i="26"/>
  <c r="K1784" i="28"/>
  <c r="K429" i="24"/>
  <c r="K1193" i="28"/>
  <c r="K23" i="27"/>
  <c r="K885" i="26"/>
  <c r="K807" i="24"/>
  <c r="K2196" i="28"/>
  <c r="K1657" i="27"/>
  <c r="K1348" i="26"/>
  <c r="K1028" i="24"/>
  <c r="K2192" i="28"/>
  <c r="K1308" i="26"/>
  <c r="K1309" i="27"/>
  <c r="K26" i="24"/>
  <c r="K1893" i="28"/>
  <c r="K2220" i="26"/>
  <c r="K824" i="27"/>
  <c r="K601" i="24"/>
  <c r="K1596" i="28"/>
  <c r="K1440" i="27"/>
  <c r="K1669" i="26"/>
  <c r="K1530" i="24"/>
  <c r="K234" i="28"/>
  <c r="K1633" i="27"/>
  <c r="K1097" i="26"/>
  <c r="K885" i="24"/>
  <c r="K1041" i="28"/>
  <c r="K632" i="27"/>
  <c r="K584" i="26"/>
  <c r="K7" i="24"/>
  <c r="K772" i="27"/>
  <c r="K1832" i="28"/>
  <c r="K2131" i="26"/>
  <c r="K512" i="24"/>
  <c r="K561" i="28"/>
  <c r="K469" i="27"/>
  <c r="K260" i="26"/>
  <c r="K1268" i="24"/>
  <c r="K313" i="27"/>
  <c r="K962" i="28"/>
  <c r="K431" i="26"/>
  <c r="K748" i="24"/>
  <c r="K1305" i="28"/>
  <c r="K298" i="27"/>
  <c r="K1083" i="26"/>
  <c r="K641" i="24"/>
  <c r="K1488" i="27"/>
  <c r="K507" i="28"/>
  <c r="K1722" i="26"/>
  <c r="K131" i="24"/>
  <c r="K77" i="28"/>
  <c r="K1299" i="27"/>
  <c r="K504" i="26"/>
  <c r="K4" i="24"/>
  <c r="K1280" i="28"/>
  <c r="K338" i="27"/>
  <c r="K1024" i="26"/>
  <c r="K855" i="24"/>
  <c r="K2068" i="28"/>
  <c r="K2228" i="27"/>
  <c r="K5" i="26"/>
  <c r="K1218" i="24"/>
  <c r="K1046" i="28"/>
  <c r="K595" i="26"/>
  <c r="K605" i="27"/>
  <c r="K1701" i="24"/>
  <c r="K2138" i="24"/>
  <c r="K22" i="28"/>
  <c r="K890" i="26"/>
  <c r="K1929" i="27"/>
  <c r="K159" i="26"/>
  <c r="K1543" i="27"/>
  <c r="K164" i="28"/>
  <c r="K1880" i="24"/>
  <c r="K874" i="28"/>
  <c r="K575" i="27"/>
  <c r="K273" i="26"/>
  <c r="K1625" i="24"/>
  <c r="K878" i="27"/>
  <c r="K171" i="26"/>
  <c r="K819" i="28"/>
  <c r="K1883" i="24"/>
  <c r="K268" i="27"/>
  <c r="K678" i="26"/>
  <c r="K2046" i="24"/>
  <c r="K1094" i="28"/>
  <c r="K1261" i="28"/>
  <c r="K619" i="27"/>
  <c r="K996" i="26"/>
  <c r="K1739" i="24"/>
  <c r="K656" i="28"/>
  <c r="K412" i="27"/>
  <c r="K1428" i="26"/>
  <c r="K1079" i="24"/>
  <c r="K281" i="28"/>
  <c r="K1691" i="27"/>
  <c r="K1550" i="26"/>
  <c r="K1156" i="24"/>
  <c r="K2082" i="24"/>
  <c r="K763" i="26"/>
  <c r="K2092" i="27"/>
  <c r="K2045" i="28"/>
  <c r="K221" i="28"/>
  <c r="K963" i="26"/>
  <c r="K1751" i="27"/>
  <c r="K1456" i="24"/>
  <c r="K21" i="28"/>
  <c r="K1921" i="27"/>
  <c r="K840" i="26"/>
  <c r="K2117" i="24"/>
  <c r="K1144" i="28"/>
  <c r="K947" i="27"/>
  <c r="K787" i="26"/>
  <c r="K2090" i="24"/>
  <c r="K537" i="28"/>
  <c r="K1799" i="26"/>
  <c r="K1500" i="27"/>
  <c r="K186" i="24"/>
  <c r="K605" i="28"/>
  <c r="K528" i="27"/>
  <c r="K781" i="26"/>
  <c r="K1412" i="24"/>
  <c r="K2108" i="27"/>
  <c r="K1938" i="28"/>
  <c r="K1090" i="26"/>
  <c r="K2202" i="24"/>
  <c r="K2035" i="27"/>
  <c r="K2244" i="28"/>
  <c r="K1892" i="26"/>
  <c r="K275" i="24"/>
  <c r="K1148" i="28"/>
  <c r="K949" i="27"/>
  <c r="K796" i="26"/>
  <c r="K2093" i="24"/>
  <c r="K2234" i="28"/>
  <c r="K1816" i="27"/>
  <c r="K1844" i="26"/>
  <c r="K227" i="24"/>
  <c r="K1267" i="28"/>
  <c r="K336" i="27"/>
  <c r="K1005" i="26"/>
  <c r="K849" i="24"/>
  <c r="K103" i="26"/>
  <c r="K2224" i="27"/>
  <c r="K2106" i="28"/>
  <c r="K732" i="24"/>
  <c r="K2231" i="28"/>
  <c r="K2019" i="27"/>
  <c r="K1840" i="26"/>
  <c r="K223" i="24"/>
  <c r="K1125" i="28"/>
  <c r="K940" i="27"/>
  <c r="K744" i="26"/>
  <c r="K2075" i="24"/>
  <c r="K10" i="28"/>
  <c r="K1898" i="27"/>
  <c r="K529" i="26"/>
  <c r="K1993" i="24"/>
  <c r="K1531" i="26"/>
  <c r="K1517" i="28"/>
  <c r="K644" i="27"/>
  <c r="K47" i="24"/>
  <c r="K1668" i="28"/>
  <c r="K701" i="27"/>
  <c r="K1804" i="26"/>
  <c r="K191" i="24"/>
  <c r="K1165" i="28"/>
  <c r="K320" i="27"/>
  <c r="K825" i="26"/>
  <c r="K789" i="24"/>
  <c r="K230" i="28"/>
  <c r="K1585" i="27"/>
  <c r="K1035" i="26"/>
  <c r="K2186" i="24"/>
  <c r="K111" i="28"/>
  <c r="K1374" i="27"/>
  <c r="K1668" i="26"/>
  <c r="K690" i="24"/>
  <c r="K1669" i="28"/>
  <c r="K96" i="27"/>
  <c r="K1805" i="26"/>
  <c r="K192" i="24"/>
  <c r="K28" i="28"/>
  <c r="K1958" i="27"/>
  <c r="K1137" i="26"/>
  <c r="K907" i="24"/>
  <c r="K2163" i="28"/>
  <c r="K1742" i="27"/>
  <c r="K791" i="26"/>
  <c r="K1422" i="24"/>
  <c r="K932" i="26"/>
  <c r="K146" i="28"/>
  <c r="K616" i="27"/>
  <c r="K1731" i="24"/>
  <c r="K2120" i="26"/>
  <c r="K193" i="27"/>
  <c r="K1825" i="28"/>
  <c r="K501" i="24"/>
  <c r="K1037" i="27"/>
  <c r="K1746" i="26"/>
  <c r="K1640" i="28"/>
  <c r="K707" i="24"/>
  <c r="K1670" i="28"/>
  <c r="K99" i="27"/>
  <c r="K1811" i="26"/>
  <c r="K198" i="24"/>
  <c r="K1246" i="28"/>
  <c r="K618" i="27"/>
  <c r="K978" i="26"/>
  <c r="K1738" i="24"/>
  <c r="K828" i="28"/>
  <c r="K10" i="27"/>
  <c r="K188" i="26"/>
  <c r="K736" i="24"/>
  <c r="K1475" i="27"/>
  <c r="K2007" i="28"/>
  <c r="K1658" i="26"/>
  <c r="K91" i="24"/>
  <c r="K169" i="28"/>
  <c r="K1708" i="27"/>
  <c r="K229" i="26"/>
  <c r="K1262" i="24"/>
  <c r="K517" i="28"/>
  <c r="K1526" i="27"/>
  <c r="K2044" i="26"/>
  <c r="K425" i="24"/>
  <c r="K249" i="27"/>
  <c r="K425" i="26"/>
  <c r="K573" i="28"/>
  <c r="K1958" i="24"/>
  <c r="K1998" i="28"/>
  <c r="K1596" i="27"/>
  <c r="K1490" i="26"/>
  <c r="K664" i="24"/>
  <c r="K963" i="28"/>
  <c r="K1378" i="27"/>
  <c r="K438" i="26"/>
  <c r="K749" i="24"/>
  <c r="K596" i="26"/>
  <c r="K318" i="28"/>
  <c r="K1901" i="27"/>
  <c r="K2015" i="24"/>
  <c r="K777" i="28"/>
  <c r="K558" i="27"/>
  <c r="K87" i="26"/>
  <c r="K1557" i="24"/>
  <c r="K1429" i="28"/>
  <c r="K853" i="27"/>
  <c r="K1343" i="26"/>
  <c r="K1827" i="24"/>
  <c r="K1444" i="28"/>
  <c r="K1015" i="27"/>
  <c r="K1382" i="26"/>
  <c r="K654" i="24"/>
  <c r="K1280" i="26"/>
  <c r="K2234" i="24"/>
  <c r="K2116" i="27"/>
  <c r="K1941" i="28"/>
  <c r="K155" i="28"/>
  <c r="K1176" i="26"/>
  <c r="K1198" i="27"/>
  <c r="K1489" i="24"/>
  <c r="K2215" i="27"/>
  <c r="K2157" i="28"/>
  <c r="K715" i="26"/>
  <c r="K10" i="24"/>
  <c r="K495" i="28"/>
  <c r="K1651" i="27"/>
  <c r="K1297" i="26"/>
  <c r="K997" i="24"/>
  <c r="L1335" i="28"/>
  <c r="M1335" i="28"/>
  <c r="N1335" i="28" s="1"/>
  <c r="L709" i="28"/>
  <c r="M709" i="28"/>
  <c r="N709" i="28" s="1"/>
  <c r="L2166" i="25"/>
  <c r="M2166" i="25"/>
  <c r="N2166" i="25" s="1"/>
  <c r="T2166" i="25"/>
  <c r="M296" i="25"/>
  <c r="N296" i="25" s="1"/>
  <c r="L296" i="25"/>
  <c r="T296" i="25"/>
  <c r="L999" i="27"/>
  <c r="M999" i="27"/>
  <c r="N999" i="27" s="1"/>
  <c r="M990" i="26"/>
  <c r="N990" i="26" s="1"/>
  <c r="L990" i="26"/>
  <c r="L1011" i="27"/>
  <c r="M1011" i="27"/>
  <c r="N1011" i="27" s="1"/>
  <c r="K1076" i="26"/>
  <c r="K1301" i="28"/>
  <c r="K1195" i="27"/>
  <c r="K1473" i="24"/>
  <c r="K737" i="28"/>
  <c r="K1826" i="27"/>
  <c r="K1972" i="26"/>
  <c r="K353" i="24"/>
  <c r="K873" i="28"/>
  <c r="K75" i="27"/>
  <c r="K266" i="26"/>
  <c r="K1622" i="24"/>
  <c r="K462" i="28"/>
  <c r="K1424" i="27"/>
  <c r="K759" i="26"/>
  <c r="K1407" i="24"/>
  <c r="K873" i="26"/>
  <c r="K324" i="28"/>
  <c r="K1927" i="27"/>
  <c r="K2131" i="24"/>
  <c r="K2189" i="28"/>
  <c r="K2132" i="27"/>
  <c r="K1245" i="26"/>
  <c r="K972" i="24"/>
  <c r="K1096" i="27"/>
  <c r="K1212" i="26"/>
  <c r="K1371" i="28"/>
  <c r="K951" i="24"/>
  <c r="K965" i="28"/>
  <c r="K901" i="27"/>
  <c r="K440" i="26"/>
  <c r="K1961" i="24"/>
  <c r="K788" i="28"/>
  <c r="K870" i="27"/>
  <c r="K110" i="26"/>
  <c r="K1862" i="24"/>
  <c r="K2003" i="28"/>
  <c r="K1698" i="27"/>
  <c r="K1624" i="26"/>
  <c r="K1195" i="24"/>
  <c r="K879" i="28"/>
  <c r="K887" i="27"/>
  <c r="K281" i="26"/>
  <c r="K1911" i="24"/>
  <c r="K2200" i="28"/>
  <c r="K1668" i="27"/>
  <c r="K1409" i="26"/>
  <c r="K1065" i="24"/>
  <c r="K207" i="27"/>
  <c r="K2194" i="26"/>
  <c r="K681" i="28"/>
  <c r="K575" i="24"/>
  <c r="K2005" i="28"/>
  <c r="K1600" i="27"/>
  <c r="K1644" i="26"/>
  <c r="K685" i="24"/>
  <c r="K1609" i="28"/>
  <c r="K1028" i="27"/>
  <c r="K1695" i="26"/>
  <c r="K694" i="24"/>
  <c r="K2166" i="28"/>
  <c r="K1621" i="27"/>
  <c r="K875" i="26"/>
  <c r="K803" i="24"/>
  <c r="K505" i="27"/>
  <c r="K558" i="26"/>
  <c r="K588" i="28"/>
  <c r="K1349" i="24"/>
  <c r="K107" i="28"/>
  <c r="K1402" i="27"/>
  <c r="K1564" i="26"/>
  <c r="K1168" i="24"/>
  <c r="K1409" i="28"/>
  <c r="K1111" i="27"/>
  <c r="K1301" i="26"/>
  <c r="K1000" i="24"/>
  <c r="K125" i="28"/>
  <c r="K1347" i="27"/>
  <c r="K2007" i="26"/>
  <c r="K388" i="24"/>
  <c r="K795" i="28"/>
  <c r="K226" i="27"/>
  <c r="K128" i="26"/>
  <c r="K1867" i="24"/>
  <c r="K488" i="28"/>
  <c r="K826" i="26"/>
  <c r="K2111" i="24"/>
  <c r="K1573" i="27"/>
  <c r="K621" i="26"/>
  <c r="K1062" i="28"/>
  <c r="K924" i="27"/>
  <c r="K2024" i="24"/>
  <c r="K1482" i="26"/>
  <c r="K5" i="27"/>
  <c r="K1497" i="28"/>
  <c r="K1831" i="24"/>
  <c r="K57" i="27"/>
  <c r="K625" i="26"/>
  <c r="K1064" i="28"/>
  <c r="K1370" i="24"/>
  <c r="K84" i="28"/>
  <c r="K1302" i="27"/>
  <c r="K870" i="26"/>
  <c r="K14" i="24"/>
  <c r="K616" i="28"/>
  <c r="K343" i="27"/>
  <c r="K1048" i="26"/>
  <c r="K866" i="24"/>
  <c r="K2141" i="26"/>
  <c r="K776" i="27"/>
  <c r="K1838" i="28"/>
  <c r="K522" i="24"/>
  <c r="K349" i="28"/>
  <c r="K2072" i="27"/>
  <c r="K251" i="26"/>
  <c r="K1902" i="24"/>
  <c r="K1182" i="28"/>
  <c r="K1271" i="27"/>
  <c r="K867" i="26"/>
  <c r="K1726" i="24"/>
  <c r="K984" i="26"/>
  <c r="K1250" i="28"/>
  <c r="K31" i="27"/>
  <c r="K839" i="24"/>
  <c r="K561" i="27"/>
  <c r="K796" i="28"/>
  <c r="K127" i="26"/>
  <c r="K1569" i="24"/>
  <c r="K1154" i="28"/>
  <c r="K1188" i="27"/>
  <c r="K806" i="26"/>
  <c r="K1428" i="24"/>
  <c r="K168" i="28"/>
  <c r="K1547" i="27"/>
  <c r="K225" i="26"/>
  <c r="K1895" i="24"/>
  <c r="K1415" i="27"/>
  <c r="K955" i="28"/>
  <c r="K422" i="26"/>
  <c r="K1307" i="24"/>
  <c r="K951" i="28"/>
  <c r="K898" i="27"/>
  <c r="K416" i="26"/>
  <c r="K1956" i="24"/>
  <c r="K1446" i="27"/>
  <c r="K804" i="28"/>
  <c r="K139" i="26"/>
  <c r="K1572" i="24"/>
  <c r="K60" i="27"/>
  <c r="K782" i="26"/>
  <c r="K1141" i="28"/>
  <c r="K1418" i="24"/>
  <c r="K1639" i="26"/>
  <c r="K1577" i="28"/>
  <c r="K658" i="27"/>
  <c r="K83" i="24"/>
  <c r="K911" i="26"/>
  <c r="K85" i="28"/>
  <c r="K1361" i="27"/>
  <c r="K2149" i="24"/>
  <c r="K1917" i="26"/>
  <c r="K1954" i="28"/>
  <c r="K2043" i="27"/>
  <c r="K300" i="24"/>
  <c r="K364" i="27"/>
  <c r="K1347" i="28"/>
  <c r="K1177" i="26"/>
  <c r="K934" i="24"/>
  <c r="K2219" i="26"/>
  <c r="K523" i="28"/>
  <c r="K1533" i="27"/>
  <c r="K600" i="24"/>
  <c r="K1437" i="28"/>
  <c r="K1122" i="27"/>
  <c r="K1369" i="26"/>
  <c r="K1043" i="24"/>
  <c r="K2005" i="27"/>
  <c r="K429" i="28"/>
  <c r="K1675" i="26"/>
  <c r="K98" i="24"/>
  <c r="K908" i="28"/>
  <c r="K338" i="26"/>
  <c r="K1238" i="27"/>
  <c r="K1641" i="24"/>
  <c r="K1229" i="28"/>
  <c r="K974" i="27"/>
  <c r="K946" i="26"/>
  <c r="K2160" i="24"/>
  <c r="K1643" i="28"/>
  <c r="K1751" i="26"/>
  <c r="K88" i="27"/>
  <c r="K151" i="24"/>
  <c r="K1793" i="27"/>
  <c r="K582" i="26"/>
  <c r="K2148" i="28"/>
  <c r="K1774" i="24"/>
  <c r="K183" i="28"/>
  <c r="K1720" i="27"/>
  <c r="K462" i="26"/>
  <c r="K1318" i="24"/>
  <c r="K1512" i="28"/>
  <c r="K6" i="27"/>
  <c r="K1522" i="26"/>
  <c r="K1834" i="24"/>
  <c r="K420" i="28"/>
  <c r="K1555" i="26"/>
  <c r="K2151" i="27"/>
  <c r="K1160" i="24"/>
  <c r="K323" i="28"/>
  <c r="K863" i="26"/>
  <c r="K1926" i="27"/>
  <c r="K2128" i="24"/>
  <c r="K144" i="28"/>
  <c r="K843" i="26"/>
  <c r="K532" i="27"/>
  <c r="K1434" i="24"/>
  <c r="K1756" i="28"/>
  <c r="K153" i="27"/>
  <c r="K1998" i="26"/>
  <c r="K379" i="24"/>
  <c r="K2168" i="26"/>
  <c r="K1853" i="28"/>
  <c r="K790" i="27"/>
  <c r="K549" i="24"/>
  <c r="K551" i="28"/>
  <c r="K450" i="27"/>
  <c r="K62" i="26"/>
  <c r="K1231" i="24"/>
  <c r="K445" i="28"/>
  <c r="K2058" i="27"/>
  <c r="K2113" i="26"/>
  <c r="K494" i="24"/>
  <c r="K581" i="28"/>
  <c r="K315" i="27"/>
  <c r="K485" i="26"/>
  <c r="K752" i="24"/>
  <c r="K2156" i="26"/>
  <c r="K1846" i="28"/>
  <c r="K784" i="27"/>
  <c r="K537" i="24"/>
  <c r="K1587" i="28"/>
  <c r="K1324" i="27"/>
  <c r="K1652" i="26"/>
  <c r="K90" i="24"/>
  <c r="K600" i="28"/>
  <c r="K317" i="27"/>
  <c r="K716" i="26"/>
  <c r="K773" i="24"/>
  <c r="K966" i="28"/>
  <c r="K902" i="27"/>
  <c r="K441" i="26"/>
  <c r="K1962" i="24"/>
  <c r="K1241" i="26"/>
  <c r="K1647" i="27"/>
  <c r="K1988" i="28"/>
  <c r="K969" i="24"/>
  <c r="K737" i="26"/>
  <c r="K1122" i="28"/>
  <c r="K613" i="27"/>
  <c r="K1719" i="24"/>
  <c r="K49" i="28"/>
  <c r="K1953" i="27"/>
  <c r="K1784" i="26"/>
  <c r="K717" i="24"/>
  <c r="K959" i="28"/>
  <c r="K900" i="27"/>
  <c r="K427" i="26"/>
  <c r="K1959" i="24"/>
  <c r="K1576" i="28"/>
  <c r="K309" i="27"/>
  <c r="K1638" i="26"/>
  <c r="K683" i="24"/>
  <c r="K2207" i="27"/>
  <c r="K17" i="26"/>
  <c r="K2074" i="28"/>
  <c r="K1754" i="24"/>
  <c r="K2012" i="28"/>
  <c r="K1601" i="27"/>
  <c r="K1701" i="26"/>
  <c r="K697" i="24"/>
  <c r="K1306" i="28"/>
  <c r="K1084" i="26"/>
  <c r="K39" i="27"/>
  <c r="K882" i="24"/>
  <c r="K463" i="28"/>
  <c r="K1425" i="27"/>
  <c r="K777" i="26"/>
  <c r="K1415" i="24"/>
  <c r="K520" i="27"/>
  <c r="K670" i="26"/>
  <c r="K596" i="28"/>
  <c r="K1387" i="24"/>
  <c r="K1367" i="28"/>
  <c r="K370" i="27"/>
  <c r="K1204" i="26"/>
  <c r="K947" i="24"/>
  <c r="L1158" i="26"/>
  <c r="M1158" i="26"/>
  <c r="N1158" i="26" s="1"/>
  <c r="M1381" i="28"/>
  <c r="N1381" i="28" s="1"/>
  <c r="L1381" i="28"/>
  <c r="M852" i="28"/>
  <c r="N852" i="28" s="1"/>
  <c r="L852" i="28"/>
  <c r="L225" i="25"/>
  <c r="M225" i="25"/>
  <c r="N225" i="25" s="1"/>
  <c r="T225" i="25"/>
  <c r="M2188" i="27"/>
  <c r="N2188" i="27" s="1"/>
  <c r="L2188" i="27"/>
  <c r="M423" i="28"/>
  <c r="N423" i="28" s="1"/>
  <c r="L423" i="28"/>
  <c r="M1321" i="25"/>
  <c r="N1321" i="25" s="1"/>
  <c r="L1321" i="25"/>
  <c r="T1321" i="25"/>
  <c r="L604" i="26"/>
  <c r="M604" i="26"/>
  <c r="N604" i="26" s="1"/>
  <c r="L1579" i="27"/>
  <c r="M1579" i="27"/>
  <c r="N1579" i="27" s="1"/>
  <c r="M1833" i="28"/>
  <c r="N1833" i="28" s="1"/>
  <c r="L1833" i="28"/>
  <c r="M1363" i="27"/>
  <c r="N1363" i="27" s="1"/>
  <c r="L1363" i="27"/>
  <c r="L433" i="25"/>
  <c r="M433" i="25"/>
  <c r="N433" i="25" s="1"/>
  <c r="T433" i="25"/>
  <c r="L2021" i="28"/>
  <c r="M2021" i="28"/>
  <c r="N2021" i="28" s="1"/>
  <c r="M2155" i="25"/>
  <c r="N2155" i="25" s="1"/>
  <c r="L2155" i="25"/>
  <c r="T2155" i="25"/>
  <c r="M1337" i="27"/>
  <c r="N1337" i="27" s="1"/>
  <c r="L1337" i="27"/>
  <c r="T700" i="25"/>
  <c r="L700" i="25"/>
  <c r="M700" i="25"/>
  <c r="N700" i="25" s="1"/>
  <c r="L2184" i="26"/>
  <c r="M2184" i="26"/>
  <c r="N2184" i="26" s="1"/>
  <c r="L736" i="27"/>
  <c r="M736" i="27"/>
  <c r="N736" i="27" s="1"/>
  <c r="K2087" i="24"/>
  <c r="K1138" i="28"/>
  <c r="K945" i="27"/>
  <c r="K772" i="26"/>
  <c r="K894" i="28"/>
  <c r="K1235" i="27"/>
  <c r="K310" i="26"/>
  <c r="K1634" i="24"/>
  <c r="K1445" i="27"/>
  <c r="K797" i="28"/>
  <c r="K129" i="26"/>
  <c r="K1570" i="24"/>
  <c r="K1260" i="27"/>
  <c r="K561" i="26"/>
  <c r="K1026" i="28"/>
  <c r="K1696" i="24"/>
  <c r="K2225" i="27"/>
  <c r="K2110" i="28"/>
  <c r="K126" i="26"/>
  <c r="K734" i="24"/>
  <c r="K496" i="26"/>
  <c r="K694" i="28"/>
  <c r="K1893" i="27"/>
  <c r="K1982" i="24"/>
  <c r="K2174" i="24"/>
  <c r="K1263" i="28"/>
  <c r="K998" i="26"/>
  <c r="K980" i="27"/>
  <c r="K1494" i="28"/>
  <c r="K424" i="27"/>
  <c r="K1478" i="26"/>
  <c r="K1117" i="24"/>
  <c r="K738" i="28"/>
  <c r="K1830" i="27"/>
  <c r="K2012" i="26"/>
  <c r="K393" i="24"/>
  <c r="K570" i="27"/>
  <c r="K205" i="26"/>
  <c r="K837" i="28"/>
  <c r="K1599" i="24"/>
  <c r="K1110" i="28"/>
  <c r="K270" i="27"/>
  <c r="K712" i="26"/>
  <c r="K2061" i="24"/>
  <c r="K1013" i="26"/>
  <c r="K1274" i="28"/>
  <c r="K1193" i="27"/>
  <c r="K1462" i="24"/>
  <c r="K1654" i="27"/>
  <c r="K1303" i="26"/>
  <c r="K251" i="28"/>
  <c r="K1002" i="24"/>
  <c r="K730" i="28"/>
  <c r="K1870" i="26"/>
  <c r="K1818" i="27"/>
  <c r="K253" i="24"/>
  <c r="K200" i="28"/>
  <c r="K741" i="26"/>
  <c r="K1733" i="27"/>
  <c r="K1400" i="24"/>
  <c r="K460" i="26"/>
  <c r="K2164" i="27"/>
  <c r="K355" i="28"/>
  <c r="K1320" i="24"/>
  <c r="K1116" i="28"/>
  <c r="K1056" i="27"/>
  <c r="K727" i="26"/>
  <c r="K775" i="24"/>
  <c r="K1678" i="28"/>
  <c r="K705" i="27"/>
  <c r="K1824" i="26"/>
  <c r="K207" i="24"/>
  <c r="K151" i="28"/>
  <c r="K432" i="27"/>
  <c r="K1557" i="26"/>
  <c r="K1162" i="24"/>
  <c r="K2162" i="28"/>
  <c r="K1616" i="27"/>
  <c r="K747" i="26"/>
  <c r="K780" i="24"/>
  <c r="K2003" i="27"/>
  <c r="K2207" i="28"/>
  <c r="K1549" i="26"/>
  <c r="K52" i="24"/>
  <c r="K1628" i="28"/>
  <c r="K686" i="27"/>
  <c r="K1724" i="26"/>
  <c r="K133" i="24"/>
  <c r="K331" i="28"/>
  <c r="K2080" i="26"/>
  <c r="K1844" i="27"/>
  <c r="K461" i="24"/>
  <c r="K1111" i="28"/>
  <c r="K1372" i="27"/>
  <c r="K713" i="26"/>
  <c r="K637" i="24"/>
  <c r="K658" i="26"/>
  <c r="K595" i="28"/>
  <c r="K519" i="27"/>
  <c r="K1381" i="24"/>
  <c r="K1677" i="28"/>
  <c r="K1823" i="26"/>
  <c r="K102" i="27"/>
  <c r="K206" i="24"/>
  <c r="K895" i="26"/>
  <c r="K327" i="27"/>
  <c r="K609" i="28"/>
  <c r="K812" i="24"/>
  <c r="K1154" i="26"/>
  <c r="K241" i="28"/>
  <c r="K1756" i="27"/>
  <c r="K1487" i="24"/>
  <c r="K2247" i="28"/>
  <c r="K2042" i="27"/>
  <c r="K1910" i="26"/>
  <c r="K293" i="24"/>
  <c r="K1440" i="28"/>
  <c r="K1124" i="27"/>
  <c r="K1373" i="26"/>
  <c r="K1046" i="24"/>
  <c r="K1390" i="28"/>
  <c r="K1105" i="27"/>
  <c r="K1255" i="26"/>
  <c r="K979" i="24"/>
  <c r="K567" i="27"/>
  <c r="K823" i="28"/>
  <c r="K179" i="26"/>
  <c r="K1589" i="24"/>
  <c r="K2089" i="24"/>
  <c r="K2093" i="27"/>
  <c r="K2046" i="28"/>
  <c r="K785" i="26"/>
  <c r="K1183" i="28"/>
  <c r="K324" i="27"/>
  <c r="K868" i="26"/>
  <c r="K801" i="24"/>
  <c r="K2180" i="26"/>
  <c r="K1859" i="28"/>
  <c r="K795" i="27"/>
  <c r="K561" i="24"/>
  <c r="K1275" i="27"/>
  <c r="K1238" i="28"/>
  <c r="K968" i="26"/>
  <c r="K1735" i="24"/>
  <c r="K2167" i="24"/>
  <c r="K1242" i="28"/>
  <c r="K972" i="26"/>
  <c r="K977" i="27"/>
  <c r="K186" i="28"/>
  <c r="K1723" i="27"/>
  <c r="K519" i="26"/>
  <c r="K1336" i="24"/>
  <c r="K1726" i="28"/>
  <c r="K135" i="27"/>
  <c r="K1946" i="26"/>
  <c r="K328" i="24"/>
  <c r="K2078" i="26"/>
  <c r="K1843" i="27"/>
  <c r="K62" i="28"/>
  <c r="K459" i="24"/>
  <c r="K159" i="28"/>
  <c r="K1794" i="27"/>
  <c r="K37" i="26"/>
  <c r="K1778" i="24"/>
  <c r="K1521" i="28"/>
  <c r="K1018" i="27"/>
  <c r="K1537" i="26"/>
  <c r="K669" i="24"/>
  <c r="K571" i="28"/>
  <c r="K481" i="27"/>
  <c r="K378" i="26"/>
  <c r="K1298" i="24"/>
  <c r="K1740" i="27"/>
  <c r="K775" i="26"/>
  <c r="K1979" i="28"/>
  <c r="K1417" i="24"/>
  <c r="K132" i="26"/>
  <c r="K1995" i="27"/>
  <c r="K686" i="28"/>
  <c r="K1786" i="24"/>
  <c r="K537" i="26"/>
  <c r="K500" i="27"/>
  <c r="K583" i="28"/>
  <c r="K1342" i="24"/>
  <c r="K1887" i="28"/>
  <c r="K2212" i="26"/>
  <c r="K821" i="27"/>
  <c r="K593" i="24"/>
  <c r="K1908" i="28"/>
  <c r="K2240" i="26"/>
  <c r="K836" i="27"/>
  <c r="K621" i="24"/>
  <c r="K1569" i="28"/>
  <c r="K656" i="27"/>
  <c r="K1630" i="26"/>
  <c r="K78" i="24"/>
  <c r="K768" i="28"/>
  <c r="K557" i="27"/>
  <c r="K71" i="26"/>
  <c r="K1550" i="24"/>
  <c r="K1508" i="26"/>
  <c r="K1506" i="28"/>
  <c r="K642" i="27"/>
  <c r="K44" i="24"/>
  <c r="K1408" i="26"/>
  <c r="K405" i="27"/>
  <c r="K1456" i="28"/>
  <c r="K1064" i="24"/>
  <c r="K54" i="26"/>
  <c r="K1441" i="27"/>
  <c r="K451" i="28"/>
  <c r="K1544" i="24"/>
  <c r="K1878" i="28"/>
  <c r="K2203" i="26"/>
  <c r="K814" i="27"/>
  <c r="K584" i="24"/>
  <c r="K691" i="27"/>
  <c r="K1739" i="26"/>
  <c r="K294" i="28"/>
  <c r="K145" i="24"/>
  <c r="K949" i="28"/>
  <c r="K1251" i="27"/>
  <c r="K414" i="26"/>
  <c r="K1665" i="24"/>
  <c r="K775" i="28"/>
  <c r="K69" i="27"/>
  <c r="K83" i="26"/>
  <c r="K1556" i="24"/>
  <c r="K1101" i="28"/>
  <c r="K611" i="27"/>
  <c r="K694" i="26"/>
  <c r="K1715" i="24"/>
  <c r="K1147" i="28"/>
  <c r="K795" i="26"/>
  <c r="K62" i="27"/>
  <c r="K1425" i="24"/>
  <c r="K2212" i="28"/>
  <c r="K1469" i="27"/>
  <c r="K1597" i="26"/>
  <c r="K69" i="24"/>
  <c r="K2066" i="28"/>
  <c r="K2227" i="27"/>
  <c r="K4" i="26"/>
  <c r="K1219" i="24"/>
  <c r="K383" i="28"/>
  <c r="K2130" i="27"/>
  <c r="K1128" i="26"/>
  <c r="K905" i="24"/>
  <c r="K2208" i="26"/>
  <c r="K1883" i="28"/>
  <c r="K208" i="27"/>
  <c r="K589" i="24"/>
  <c r="K2059" i="27"/>
  <c r="K2127" i="26"/>
  <c r="K446" i="28"/>
  <c r="K508" i="24"/>
  <c r="K1664" i="26"/>
  <c r="K1476" i="27"/>
  <c r="K2008" i="28"/>
  <c r="K95" i="24"/>
  <c r="K938" i="28"/>
  <c r="K247" i="27"/>
  <c r="K392" i="26"/>
  <c r="K1948" i="24"/>
  <c r="K32" i="27"/>
  <c r="K1254" i="28"/>
  <c r="K988" i="26"/>
  <c r="K842" i="24"/>
  <c r="K1324" i="28"/>
  <c r="K1081" i="27"/>
  <c r="K1125" i="26"/>
  <c r="K903" i="24"/>
  <c r="K388" i="26"/>
  <c r="K936" i="28"/>
  <c r="K1245" i="27"/>
  <c r="K1657" i="24"/>
  <c r="K1506" i="26"/>
  <c r="K278" i="28"/>
  <c r="K1463" i="27"/>
  <c r="K43" i="24"/>
  <c r="K1458" i="28"/>
  <c r="K1008" i="27"/>
  <c r="K1411" i="26"/>
  <c r="K2247" i="24"/>
  <c r="K1296" i="28"/>
  <c r="K1076" i="27"/>
  <c r="K1064" i="26"/>
  <c r="K874" i="24"/>
  <c r="L223" i="25"/>
  <c r="M223" i="25"/>
  <c r="N223" i="25" s="1"/>
  <c r="T223" i="25"/>
  <c r="T744" i="25"/>
  <c r="L744" i="25"/>
  <c r="M744" i="25"/>
  <c r="N744" i="25" s="1"/>
  <c r="M1382" i="25"/>
  <c r="N1382" i="25" s="1"/>
  <c r="L1382" i="25"/>
  <c r="T1382" i="25"/>
  <c r="M1158" i="25"/>
  <c r="N1158" i="25" s="1"/>
  <c r="L1158" i="25"/>
  <c r="T1158" i="25"/>
  <c r="K624" i="28"/>
  <c r="K354" i="27"/>
  <c r="K1113" i="26"/>
  <c r="K896" i="24"/>
  <c r="K1890" i="26"/>
  <c r="K711" i="27"/>
  <c r="K1698" i="28"/>
  <c r="K273" i="24"/>
  <c r="K885" i="28"/>
  <c r="K1234" i="27"/>
  <c r="K293" i="26"/>
  <c r="K1630" i="24"/>
  <c r="K1450" i="28"/>
  <c r="K404" i="27"/>
  <c r="K1394" i="26"/>
  <c r="K1056" i="24"/>
  <c r="K263" i="26"/>
  <c r="K1603" i="27"/>
  <c r="K2122" i="28"/>
  <c r="K739" i="24"/>
  <c r="K1520" i="28"/>
  <c r="K646" i="27"/>
  <c r="K1536" i="26"/>
  <c r="K49" i="24"/>
  <c r="K1498" i="28"/>
  <c r="K640" i="27"/>
  <c r="K1483" i="26"/>
  <c r="K38" i="24"/>
  <c r="K232" i="27"/>
  <c r="K239" i="26"/>
  <c r="K856" i="28"/>
  <c r="K1899" i="24"/>
  <c r="K1892" i="27"/>
  <c r="K475" i="26"/>
  <c r="K2023" i="28"/>
  <c r="K1976" i="24"/>
  <c r="K897" i="28"/>
  <c r="K238" i="27"/>
  <c r="K319" i="26"/>
  <c r="K1920" i="24"/>
  <c r="K2199" i="27"/>
  <c r="K350" i="28"/>
  <c r="K314" i="26"/>
  <c r="K1635" i="24"/>
  <c r="K1142" i="28"/>
  <c r="K61" i="27"/>
  <c r="K783" i="26"/>
  <c r="K1419" i="24"/>
  <c r="K2025" i="27"/>
  <c r="K2239" i="28"/>
  <c r="K1862" i="26"/>
  <c r="K245" i="24"/>
  <c r="K137" i="28"/>
  <c r="K196" i="26"/>
  <c r="K460" i="27"/>
  <c r="K1255" i="24"/>
  <c r="K175" i="26"/>
  <c r="K165" i="28"/>
  <c r="K1707" i="27"/>
  <c r="K1249" i="24"/>
  <c r="K205" i="28"/>
  <c r="K1743" i="27"/>
  <c r="K792" i="26"/>
  <c r="K1423" i="24"/>
  <c r="K1790" i="27"/>
  <c r="K2108" i="28"/>
  <c r="K105" i="26"/>
  <c r="K1763" i="24"/>
  <c r="K1190" i="26"/>
  <c r="K1092" i="27"/>
  <c r="K1357" i="28"/>
  <c r="K939" i="24"/>
  <c r="K480" i="28"/>
  <c r="K1559" i="27"/>
  <c r="K569" i="26"/>
  <c r="K2006" i="24"/>
  <c r="K1842" i="28"/>
  <c r="K2151" i="26"/>
  <c r="K780" i="27"/>
  <c r="K532" i="24"/>
  <c r="K757" i="26"/>
  <c r="K1131" i="28"/>
  <c r="K942" i="27"/>
  <c r="K2079" i="24"/>
  <c r="K1775" i="28"/>
  <c r="K2032" i="26"/>
  <c r="K164" i="27"/>
  <c r="K413" i="24"/>
  <c r="K198" i="28"/>
  <c r="K1732" i="27"/>
  <c r="K725" i="26"/>
  <c r="K1398" i="24"/>
  <c r="K1665" i="28"/>
  <c r="K700" i="27"/>
  <c r="K1798" i="26"/>
  <c r="K185" i="24"/>
  <c r="K986" i="26"/>
  <c r="K1252" i="28"/>
  <c r="K1191" i="27"/>
  <c r="K1459" i="24"/>
  <c r="K1416" i="28"/>
  <c r="K394" i="27"/>
  <c r="K1319" i="26"/>
  <c r="K1010" i="24"/>
  <c r="K461" i="26"/>
  <c r="K1416" i="27"/>
  <c r="K460" i="28"/>
  <c r="K1319" i="24"/>
  <c r="K1915" i="26"/>
  <c r="K1512" i="27"/>
  <c r="K545" i="28"/>
  <c r="K298" i="24"/>
  <c r="K1099" i="28"/>
  <c r="K610" i="27"/>
  <c r="K687" i="26"/>
  <c r="K1714" i="24"/>
  <c r="K1013" i="28"/>
  <c r="K1379" i="27"/>
  <c r="K533" i="26"/>
  <c r="K756" i="24"/>
  <c r="K231" i="26"/>
  <c r="K465" i="27"/>
  <c r="K558" i="28"/>
  <c r="K1261" i="24"/>
  <c r="K585" i="27"/>
  <c r="K413" i="26"/>
  <c r="K948" i="28"/>
  <c r="K1664" i="24"/>
  <c r="K2037" i="28"/>
  <c r="K2067" i="27"/>
  <c r="K137" i="26"/>
  <c r="K1872" i="24"/>
  <c r="K1391" i="28"/>
  <c r="K1201" i="27"/>
  <c r="K1257" i="26"/>
  <c r="K1502" i="24"/>
  <c r="K1443" i="26"/>
  <c r="K639" i="27"/>
  <c r="K1471" i="28"/>
  <c r="K35" i="24"/>
  <c r="K2086" i="28"/>
  <c r="K39" i="26"/>
  <c r="K1786" i="27"/>
  <c r="K1757" i="24"/>
  <c r="K1285" i="26"/>
  <c r="K397" i="28"/>
  <c r="K1999" i="27"/>
  <c r="K25" i="24"/>
  <c r="K26" i="28"/>
  <c r="K1933" i="27"/>
  <c r="K1052" i="26"/>
  <c r="K2190" i="24"/>
  <c r="K620" i="26"/>
  <c r="K1266" i="27"/>
  <c r="K1061" i="28"/>
  <c r="K1707" i="24"/>
  <c r="K904" i="28"/>
  <c r="K1170" i="27"/>
  <c r="K333" i="26"/>
  <c r="K1290" i="24"/>
  <c r="K2232" i="28"/>
  <c r="K1814" i="27"/>
  <c r="K1842" i="26"/>
  <c r="K225" i="24"/>
  <c r="K1213" i="28"/>
  <c r="K970" i="27"/>
  <c r="K922" i="26"/>
  <c r="K2154" i="24"/>
  <c r="K2112" i="26"/>
  <c r="K1849" i="27"/>
  <c r="K333" i="28"/>
  <c r="K493" i="24"/>
  <c r="K1569" i="27"/>
  <c r="K699" i="26"/>
  <c r="K194" i="28"/>
  <c r="K2055" i="24"/>
  <c r="K130" i="27"/>
  <c r="K1713" i="28"/>
  <c r="K1930" i="26"/>
  <c r="K313" i="24"/>
  <c r="M1958" i="26"/>
  <c r="N1958" i="26" s="1"/>
  <c r="L1958" i="26"/>
  <c r="M1142" i="25"/>
  <c r="N1142" i="25" s="1"/>
  <c r="L1142" i="25"/>
  <c r="T1142" i="25"/>
  <c r="L1207" i="27"/>
  <c r="M1207" i="27"/>
  <c r="N1207" i="27" s="1"/>
  <c r="L2101" i="27"/>
  <c r="M2101" i="27"/>
  <c r="N2101" i="27" s="1"/>
  <c r="M546" i="27"/>
  <c r="N546" i="27" s="1"/>
  <c r="L546" i="27"/>
  <c r="M1826" i="25"/>
  <c r="N1826" i="25" s="1"/>
  <c r="L1826" i="25"/>
  <c r="T1826" i="25"/>
  <c r="L1075" i="27"/>
  <c r="M1075" i="27"/>
  <c r="N1075" i="27" s="1"/>
  <c r="K1583" i="26"/>
  <c r="K1020" i="27"/>
  <c r="K1539" i="28"/>
  <c r="K673" i="24"/>
  <c r="K384" i="28"/>
  <c r="K1136" i="26"/>
  <c r="K2184" i="27"/>
  <c r="K1483" i="24"/>
  <c r="K1897" i="27"/>
  <c r="K523" i="26"/>
  <c r="K9" i="28"/>
  <c r="K1992" i="24"/>
  <c r="K484" i="28"/>
  <c r="K1564" i="27"/>
  <c r="K623" i="26"/>
  <c r="K2025" i="24"/>
  <c r="K589" i="27"/>
  <c r="K960" i="28"/>
  <c r="K428" i="26"/>
  <c r="K1670" i="24"/>
  <c r="K2043" i="28"/>
  <c r="K2056" i="24"/>
  <c r="K703" i="26"/>
  <c r="K2087" i="27"/>
  <c r="K109" i="26"/>
  <c r="K787" i="28"/>
  <c r="K869" i="27"/>
  <c r="K1861" i="24"/>
  <c r="K1027" i="26"/>
  <c r="K340" i="27"/>
  <c r="K613" i="28"/>
  <c r="K856" i="24"/>
  <c r="K1245" i="28"/>
  <c r="K284" i="27"/>
  <c r="K2169" i="24"/>
  <c r="K977" i="26"/>
  <c r="K447" i="28"/>
  <c r="K2133" i="26"/>
  <c r="K2060" i="27"/>
  <c r="K514" i="24"/>
  <c r="K745" i="26"/>
  <c r="K486" i="28"/>
  <c r="K1615" i="27"/>
  <c r="K779" i="24"/>
  <c r="K162" i="27"/>
  <c r="K1767" i="28"/>
  <c r="K2018" i="26"/>
  <c r="K399" i="24"/>
  <c r="K2238" i="28"/>
  <c r="K2024" i="27"/>
  <c r="K1861" i="26"/>
  <c r="K244" i="24"/>
  <c r="K100" i="28"/>
  <c r="K1436" i="27"/>
  <c r="K1379" i="26"/>
  <c r="K1520" i="24"/>
  <c r="K979" i="28"/>
  <c r="K471" i="26"/>
  <c r="K1255" i="27"/>
  <c r="K1677" i="24"/>
  <c r="K2033" i="28"/>
  <c r="K1972" i="27"/>
  <c r="K1552" i="26"/>
  <c r="K1158" i="24"/>
  <c r="K1256" i="26"/>
  <c r="K1593" i="27"/>
  <c r="K247" i="28"/>
  <c r="K644" i="24"/>
  <c r="K2098" i="26"/>
  <c r="K764" i="27"/>
  <c r="K1813" i="28"/>
  <c r="K479" i="24"/>
  <c r="K149" i="28"/>
  <c r="K303" i="27"/>
  <c r="K1376" i="26"/>
  <c r="K653" i="24"/>
  <c r="K1864" i="26"/>
  <c r="K115" i="27"/>
  <c r="K1689" i="28"/>
  <c r="K246" i="24"/>
  <c r="K1556" i="27"/>
  <c r="K455" i="26"/>
  <c r="K478" i="28"/>
  <c r="K1969" i="24"/>
  <c r="K2084" i="24"/>
  <c r="K943" i="27"/>
  <c r="K1134" i="28"/>
  <c r="K766" i="26"/>
  <c r="K417" i="26"/>
  <c r="K952" i="28"/>
  <c r="K587" i="27"/>
  <c r="K1667" i="24"/>
  <c r="K1126" i="28"/>
  <c r="K318" i="27"/>
  <c r="K750" i="26"/>
  <c r="K782" i="24"/>
  <c r="K101" i="27"/>
  <c r="K1822" i="26"/>
  <c r="K667" i="28"/>
  <c r="K205" i="24"/>
  <c r="K204" i="26"/>
  <c r="K1920" i="28"/>
  <c r="K2070" i="27"/>
  <c r="K1889" i="24"/>
  <c r="K1115" i="28"/>
  <c r="K935" i="27"/>
  <c r="K723" i="26"/>
  <c r="K2068" i="24"/>
  <c r="K1789" i="27"/>
  <c r="K2099" i="28"/>
  <c r="K72" i="26"/>
  <c r="K1761" i="24"/>
  <c r="K710" i="28"/>
  <c r="K1155" i="26"/>
  <c r="K1993" i="27"/>
  <c r="K1748" i="24"/>
  <c r="K156" i="26"/>
  <c r="K1047" i="27"/>
  <c r="K810" i="28"/>
  <c r="K735" i="24"/>
  <c r="K1621" i="28"/>
  <c r="K682" i="27"/>
  <c r="K1713" i="26"/>
  <c r="K125" i="24"/>
  <c r="K898" i="26"/>
  <c r="K2167" i="28"/>
  <c r="K2216" i="27"/>
  <c r="K16" i="24"/>
  <c r="K2172" i="26"/>
  <c r="K1856" i="28"/>
  <c r="K204" i="27"/>
  <c r="K553" i="24"/>
  <c r="K1137" i="28"/>
  <c r="K771" i="26"/>
  <c r="K1268" i="27"/>
  <c r="K1722" i="24"/>
  <c r="K629" i="26"/>
  <c r="K514" i="27"/>
  <c r="K1068" i="28"/>
  <c r="K1371" i="24"/>
  <c r="K2141" i="27"/>
  <c r="K406" i="28"/>
  <c r="K1418" i="26"/>
  <c r="K1071" i="24"/>
  <c r="K2199" i="26"/>
  <c r="K1875" i="28"/>
  <c r="K811" i="27"/>
  <c r="K580" i="24"/>
  <c r="K2206" i="28"/>
  <c r="K1689" i="27"/>
  <c r="K1540" i="26"/>
  <c r="K1149" i="24"/>
  <c r="K1690" i="28"/>
  <c r="K116" i="27"/>
  <c r="K1863" i="26"/>
  <c r="K247" i="24"/>
  <c r="K1913" i="27"/>
  <c r="K753" i="26"/>
  <c r="K701" i="28"/>
  <c r="K2077" i="24"/>
  <c r="K216" i="28"/>
  <c r="K915" i="26"/>
  <c r="K1748" i="27"/>
  <c r="K1445" i="24"/>
  <c r="K239" i="28"/>
  <c r="K1639" i="27"/>
  <c r="K1122" i="26"/>
  <c r="K902" i="24"/>
  <c r="K520" i="28"/>
  <c r="K2090" i="26"/>
  <c r="K1530" i="27"/>
  <c r="K471" i="24"/>
  <c r="K912" i="27"/>
  <c r="K531" i="26"/>
  <c r="K1012" i="28"/>
  <c r="K1995" i="24"/>
  <c r="K1792" i="26"/>
  <c r="K2159" i="27"/>
  <c r="K431" i="28"/>
  <c r="K1215" i="24"/>
  <c r="K933" i="27"/>
  <c r="K709" i="26"/>
  <c r="K1109" i="28"/>
  <c r="K2058" i="24"/>
  <c r="K2095" i="28"/>
  <c r="K64" i="26"/>
  <c r="K2222" i="27"/>
  <c r="K728" i="24"/>
  <c r="K117" i="28"/>
  <c r="K1336" i="27"/>
  <c r="K1904" i="26"/>
  <c r="K287" i="24"/>
  <c r="K1294" i="28"/>
  <c r="K850" i="27"/>
  <c r="K1060" i="26"/>
  <c r="K1817" i="24"/>
  <c r="K2156" i="24"/>
  <c r="K8" i="27"/>
  <c r="K1220" i="28"/>
  <c r="K935" i="26"/>
  <c r="K609" i="27"/>
  <c r="K677" i="26"/>
  <c r="K1093" i="28"/>
  <c r="K1713" i="24"/>
  <c r="M755" i="26"/>
  <c r="N755" i="26" s="1"/>
  <c r="L755" i="26"/>
  <c r="L2022" i="28"/>
  <c r="M2022" i="28"/>
  <c r="N2022" i="28" s="1"/>
  <c r="L2052" i="28"/>
  <c r="M2052" i="28"/>
  <c r="N2052" i="28" s="1"/>
  <c r="M1152" i="28"/>
  <c r="N1152" i="28" s="1"/>
  <c r="L1152" i="28"/>
  <c r="L631" i="25"/>
  <c r="M631" i="25"/>
  <c r="N631" i="25" s="1"/>
  <c r="T631" i="25"/>
  <c r="L1548" i="25"/>
  <c r="M1548" i="25"/>
  <c r="N1548" i="25" s="1"/>
  <c r="T1548" i="25"/>
  <c r="L833" i="26"/>
  <c r="M833" i="26"/>
  <c r="N833" i="26" s="1"/>
  <c r="M1692" i="28"/>
  <c r="N1692" i="28" s="1"/>
  <c r="L1692" i="28"/>
  <c r="M1483" i="28"/>
  <c r="N1483" i="28" s="1"/>
  <c r="L1483" i="28"/>
  <c r="M932" i="28"/>
  <c r="N932" i="28" s="1"/>
  <c r="L932" i="28"/>
  <c r="L1641" i="27"/>
  <c r="M1641" i="27"/>
  <c r="N1641" i="27" s="1"/>
  <c r="M360" i="27"/>
  <c r="N360" i="27" s="1"/>
  <c r="L360" i="27"/>
  <c r="M1348" i="25"/>
  <c r="N1348" i="25" s="1"/>
  <c r="L1348" i="25"/>
  <c r="T1348" i="25"/>
  <c r="M1823" i="27"/>
  <c r="N1823" i="27" s="1"/>
  <c r="L1823" i="27"/>
  <c r="M1364" i="28"/>
  <c r="N1364" i="28" s="1"/>
  <c r="L1364" i="28"/>
  <c r="M1192" i="27"/>
  <c r="N1192" i="27" s="1"/>
  <c r="L1192" i="27"/>
  <c r="M1457" i="25"/>
  <c r="N1457" i="25" s="1"/>
  <c r="L1457" i="25"/>
  <c r="T1457" i="25"/>
  <c r="L1361" i="25"/>
  <c r="M1361" i="25"/>
  <c r="N1361" i="25" s="1"/>
  <c r="T1361" i="25"/>
  <c r="L1101" i="27"/>
  <c r="M1101" i="27"/>
  <c r="N1101" i="27" s="1"/>
  <c r="L1881" i="26"/>
  <c r="M1881" i="26"/>
  <c r="N1881" i="26" s="1"/>
  <c r="M1351" i="26"/>
  <c r="N1351" i="26" s="1"/>
  <c r="L1351" i="26"/>
  <c r="L2187" i="28"/>
  <c r="M2187" i="28"/>
  <c r="N2187" i="28" s="1"/>
  <c r="M2153" i="27"/>
  <c r="N2153" i="27" s="1"/>
  <c r="L2153" i="27"/>
  <c r="K893" i="27"/>
  <c r="K918" i="28"/>
  <c r="K353" i="26"/>
  <c r="K1932" i="24"/>
  <c r="K2051" i="26"/>
  <c r="K1786" i="28"/>
  <c r="K2" i="27"/>
  <c r="K432" i="24"/>
  <c r="K2194" i="27"/>
  <c r="K415" i="28"/>
  <c r="K1494" i="26"/>
  <c r="K1527" i="24"/>
  <c r="K459" i="28"/>
  <c r="K1453" i="27"/>
  <c r="K420" i="26"/>
  <c r="K1669" i="24"/>
  <c r="K1437" i="26"/>
  <c r="K1675" i="27"/>
  <c r="K265" i="28"/>
  <c r="K1088" i="24"/>
  <c r="K1573" i="28"/>
  <c r="K1160" i="27"/>
  <c r="K1634" i="26"/>
  <c r="K1198" i="24"/>
  <c r="K2175" i="24"/>
  <c r="K1264" i="28"/>
  <c r="K1002" i="26"/>
  <c r="K981" i="27"/>
  <c r="K1833" i="26"/>
  <c r="K2060" i="28"/>
  <c r="K2018" i="27"/>
  <c r="K216" i="24"/>
  <c r="K522" i="28"/>
  <c r="K2121" i="26"/>
  <c r="K1532" i="27"/>
  <c r="K502" i="24"/>
  <c r="K366" i="27"/>
  <c r="K1189" i="26"/>
  <c r="K632" i="28"/>
  <c r="K938" i="24"/>
  <c r="K290" i="28"/>
  <c r="K1678" i="26"/>
  <c r="K1478" i="27"/>
  <c r="K101" i="24"/>
  <c r="K86" i="28"/>
  <c r="K1456" i="27"/>
  <c r="K967" i="26"/>
  <c r="K1734" i="24"/>
  <c r="K521" i="28"/>
  <c r="K1531" i="27"/>
  <c r="K2111" i="26"/>
  <c r="K492" i="24"/>
  <c r="K979" i="26"/>
  <c r="K1247" i="28"/>
  <c r="K1190" i="27"/>
  <c r="K1458" i="24"/>
  <c r="K1774" i="26"/>
  <c r="K1660" i="28"/>
  <c r="K90" i="27"/>
  <c r="K166" i="24"/>
  <c r="K756" i="27"/>
  <c r="K2070" i="26"/>
  <c r="K1797" i="28"/>
  <c r="K451" i="24"/>
  <c r="K533" i="27"/>
  <c r="K1180" i="28"/>
  <c r="K860" i="26"/>
  <c r="K1437" i="24"/>
  <c r="K8" i="26"/>
  <c r="K2241" i="27"/>
  <c r="K2070" i="28"/>
  <c r="K1532" i="24"/>
  <c r="K2147" i="27"/>
  <c r="K416" i="28"/>
  <c r="K1509" i="26"/>
  <c r="K1132" i="24"/>
  <c r="K284" i="28"/>
  <c r="K1569" i="26"/>
  <c r="K1694" i="27"/>
  <c r="K1170" i="24"/>
  <c r="K2031" i="28"/>
  <c r="K1963" i="27"/>
  <c r="K1315" i="26"/>
  <c r="K1009" i="24"/>
  <c r="K2073" i="28"/>
  <c r="K2244" i="27"/>
  <c r="K16" i="26"/>
  <c r="K1755" i="24"/>
  <c r="K1924" i="26"/>
  <c r="K2046" i="27"/>
  <c r="K1956" i="28"/>
  <c r="K307" i="24"/>
  <c r="K1692" i="26"/>
  <c r="K1481" i="27"/>
  <c r="K291" i="28"/>
  <c r="K110" i="24"/>
  <c r="K113" i="28"/>
  <c r="K1779" i="26"/>
  <c r="K91" i="27"/>
  <c r="K170" i="24"/>
  <c r="K2159" i="26"/>
  <c r="K340" i="28"/>
  <c r="K1861" i="27"/>
  <c r="K540" i="24"/>
  <c r="K350" i="27"/>
  <c r="K1106" i="26"/>
  <c r="K623" i="28"/>
  <c r="K890" i="24"/>
  <c r="K180" i="28"/>
  <c r="K1553" i="27"/>
  <c r="K389" i="26"/>
  <c r="K1945" i="24"/>
  <c r="K1725" i="26"/>
  <c r="K1490" i="27"/>
  <c r="K2015" i="28"/>
  <c r="K134" i="24"/>
  <c r="K994" i="26"/>
  <c r="K34" i="27"/>
  <c r="K1260" i="28"/>
  <c r="K844" i="24"/>
  <c r="K282" i="28"/>
  <c r="K1692" i="27"/>
  <c r="K1560" i="26"/>
  <c r="K1165" i="24"/>
  <c r="K584" i="28"/>
  <c r="K501" i="27"/>
  <c r="K538" i="26"/>
  <c r="K1343" i="24"/>
  <c r="K1161" i="28"/>
  <c r="K956" i="27"/>
  <c r="K820" i="26"/>
  <c r="K2108" i="24"/>
  <c r="K1605" i="28"/>
  <c r="K673" i="27"/>
  <c r="K1689" i="26"/>
  <c r="K108" i="24"/>
  <c r="K820" i="28"/>
  <c r="K172" i="26"/>
  <c r="K565" i="27"/>
  <c r="K1585" i="24"/>
  <c r="K2072" i="28"/>
  <c r="K2242" i="27"/>
  <c r="K12" i="26"/>
  <c r="K1535" i="24"/>
  <c r="K1753" i="28"/>
  <c r="K739" i="27"/>
  <c r="K1992" i="26"/>
  <c r="K373" i="24"/>
  <c r="K1442" i="28"/>
  <c r="K400" i="27"/>
  <c r="K1380" i="26"/>
  <c r="K1048" i="24"/>
  <c r="K1718" i="28"/>
  <c r="K721" i="27"/>
  <c r="K1935" i="26"/>
  <c r="K317" i="24"/>
  <c r="K209" i="26"/>
  <c r="K840" i="28"/>
  <c r="K571" i="27"/>
  <c r="K1600" i="24"/>
  <c r="K2075" i="28"/>
  <c r="K2231" i="27"/>
  <c r="K18" i="26"/>
  <c r="K1221" i="24"/>
  <c r="K1965" i="27"/>
  <c r="K1339" i="26"/>
  <c r="K32" i="28"/>
  <c r="K1020" i="24"/>
  <c r="K306" i="27"/>
  <c r="K1484" i="26"/>
  <c r="K150" i="28"/>
  <c r="K662" i="24"/>
  <c r="K1634" i="27"/>
  <c r="K1096" i="26"/>
  <c r="K235" i="28"/>
  <c r="K886" i="24"/>
  <c r="K869" i="26"/>
  <c r="K1184" i="28"/>
  <c r="K961" i="27"/>
  <c r="K2129" i="24"/>
  <c r="K866" i="27"/>
  <c r="K95" i="26"/>
  <c r="K781" i="28"/>
  <c r="K1857" i="24"/>
  <c r="K2169" i="27"/>
  <c r="K660" i="26"/>
  <c r="K362" i="28"/>
  <c r="K1383" i="24"/>
  <c r="K258" i="28"/>
  <c r="K1594" i="27"/>
  <c r="K1402" i="26"/>
  <c r="K658" i="24"/>
  <c r="K2128" i="28"/>
  <c r="K2162" i="27"/>
  <c r="K358" i="26"/>
  <c r="K1293" i="24"/>
  <c r="K206" i="28"/>
  <c r="K1741" i="27"/>
  <c r="K793" i="26"/>
  <c r="K1420" i="24"/>
  <c r="K1038" i="28"/>
  <c r="K507" i="27"/>
  <c r="K578" i="26"/>
  <c r="K1355" i="24"/>
  <c r="K1855" i="27"/>
  <c r="K336" i="28"/>
  <c r="K2129" i="26"/>
  <c r="K510" i="24"/>
  <c r="K1635" i="26"/>
  <c r="K1574" i="28"/>
  <c r="K1025" i="27"/>
  <c r="K682" i="24"/>
  <c r="K1634" i="28"/>
  <c r="K689" i="27"/>
  <c r="K1736" i="26"/>
  <c r="K143" i="24"/>
  <c r="K922" i="27"/>
  <c r="K609" i="26"/>
  <c r="K1053" i="28"/>
  <c r="K2022" i="24"/>
  <c r="K1531" i="28"/>
  <c r="K1153" i="27"/>
  <c r="K1558" i="26"/>
  <c r="K1163" i="24"/>
  <c r="K1086" i="27"/>
  <c r="K1334" i="28"/>
  <c r="K1148" i="26"/>
  <c r="K915" i="24"/>
  <c r="K2229" i="28"/>
  <c r="K103" i="27"/>
  <c r="K1832" i="26"/>
  <c r="K215" i="24"/>
  <c r="K1539" i="26"/>
  <c r="K1522" i="28"/>
  <c r="K1147" i="27"/>
  <c r="K1148" i="24"/>
  <c r="K2006" i="28"/>
  <c r="K1699" i="27"/>
  <c r="K1653" i="26"/>
  <c r="K1201" i="24"/>
  <c r="K1360" i="28"/>
  <c r="K623" i="27"/>
  <c r="K1194" i="26"/>
  <c r="K1749" i="24"/>
  <c r="K2142" i="26"/>
  <c r="K2250" i="28"/>
  <c r="K1352" i="27"/>
  <c r="K523" i="24"/>
  <c r="K1612" i="28"/>
  <c r="K675" i="27"/>
  <c r="K1698" i="26"/>
  <c r="K113" i="24"/>
  <c r="K1880" i="26"/>
  <c r="K1333" i="27"/>
  <c r="K2243" i="28"/>
  <c r="K263" i="24"/>
  <c r="K311" i="28"/>
  <c r="K1875" i="27"/>
  <c r="K144" i="26"/>
  <c r="K1874" i="24"/>
  <c r="K2184" i="28"/>
  <c r="K1757" i="27"/>
  <c r="K1166" i="26"/>
  <c r="K1488" i="24"/>
  <c r="K2051" i="28"/>
  <c r="K1935" i="27"/>
  <c r="K1132" i="26"/>
  <c r="K2210" i="24"/>
  <c r="K199" i="28"/>
  <c r="K939" i="27"/>
  <c r="K735" i="26"/>
  <c r="K2073" i="24"/>
  <c r="K760" i="28"/>
  <c r="K864" i="27"/>
  <c r="K50" i="26"/>
  <c r="K1849" i="24"/>
  <c r="K165" i="27"/>
  <c r="K2035" i="26"/>
  <c r="K1776" i="28"/>
  <c r="K416" i="24"/>
  <c r="K1641" i="28"/>
  <c r="K1038" i="27"/>
  <c r="K1748" i="26"/>
  <c r="K708" i="24"/>
  <c r="K2190" i="26"/>
  <c r="K1868" i="28"/>
  <c r="K804" i="27"/>
  <c r="K571" i="24"/>
  <c r="K1803" i="28"/>
  <c r="K2085" i="26"/>
  <c r="K182" i="27"/>
  <c r="K466" i="24"/>
  <c r="K599" i="28"/>
  <c r="K524" i="27"/>
  <c r="K702" i="26"/>
  <c r="K1394" i="24"/>
  <c r="T839" i="25"/>
  <c r="L839" i="25"/>
  <c r="M839" i="25"/>
  <c r="N839" i="25" s="1"/>
  <c r="L980" i="25"/>
  <c r="M980" i="25"/>
  <c r="N980" i="25" s="1"/>
  <c r="T980" i="25"/>
  <c r="L511" i="28"/>
  <c r="M511" i="28"/>
  <c r="N511" i="28" s="1"/>
  <c r="K381" i="28"/>
  <c r="K2182" i="27"/>
  <c r="K1121" i="26"/>
  <c r="K1480" i="24"/>
  <c r="K452" i="28"/>
  <c r="K61" i="26"/>
  <c r="K1442" i="27"/>
  <c r="K1546" i="24"/>
  <c r="K1933" i="28"/>
  <c r="K838" i="26"/>
  <c r="K2097" i="27"/>
  <c r="K2115" i="24"/>
  <c r="K1079" i="26"/>
  <c r="K1304" i="27"/>
  <c r="K1304" i="28"/>
  <c r="K20" i="24"/>
  <c r="K1126" i="27"/>
  <c r="K1385" i="26"/>
  <c r="K1446" i="28"/>
  <c r="K1052" i="24"/>
  <c r="K119" i="28"/>
  <c r="K1916" i="26"/>
  <c r="K126" i="27"/>
  <c r="K299" i="24"/>
  <c r="K1481" i="28"/>
  <c r="K1138" i="27"/>
  <c r="K1457" i="26"/>
  <c r="K1099" i="24"/>
  <c r="K1877" i="28"/>
  <c r="K813" i="27"/>
  <c r="K2202" i="26"/>
  <c r="K583" i="24"/>
  <c r="K1771" i="26"/>
  <c r="K112" i="28"/>
  <c r="K1375" i="27"/>
  <c r="K715" i="24"/>
  <c r="K816" i="26"/>
  <c r="K1160" i="28"/>
  <c r="K955" i="27"/>
  <c r="K2106" i="24"/>
  <c r="K1906" i="28"/>
  <c r="K2238" i="26"/>
  <c r="K834" i="27"/>
  <c r="K619" i="24"/>
  <c r="K179" i="28"/>
  <c r="K1715" i="27"/>
  <c r="K380" i="26"/>
  <c r="K1301" i="24"/>
  <c r="K1334" i="27"/>
  <c r="K1887" i="26"/>
  <c r="K115" i="28"/>
  <c r="K270" i="24"/>
  <c r="K563" i="27"/>
  <c r="K809" i="28"/>
  <c r="K154" i="26"/>
  <c r="K1578" i="24"/>
  <c r="K1389" i="27"/>
  <c r="K1328" i="26"/>
  <c r="K1421" i="28"/>
  <c r="K1014" i="24"/>
  <c r="K858" i="28"/>
  <c r="K241" i="26"/>
  <c r="K1227" i="27"/>
  <c r="K1614" i="24"/>
  <c r="K172" i="27"/>
  <c r="K2046" i="26"/>
  <c r="K1783" i="28"/>
  <c r="K427" i="24"/>
  <c r="K2062" i="26"/>
  <c r="K58" i="28"/>
  <c r="K1838" i="27"/>
  <c r="K443" i="24"/>
  <c r="K761" i="26"/>
  <c r="K201" i="28"/>
  <c r="K1735" i="27"/>
  <c r="K1406" i="24"/>
  <c r="K2065" i="27"/>
  <c r="K116" i="26"/>
  <c r="K345" i="28"/>
  <c r="K1864" i="24"/>
  <c r="K814" i="26"/>
  <c r="K954" i="27"/>
  <c r="K1159" i="28"/>
  <c r="K2104" i="24"/>
  <c r="K1433" i="26"/>
  <c r="K1466" i="28"/>
  <c r="K1437" i="27"/>
  <c r="K1523" i="24"/>
  <c r="K1460" i="27"/>
  <c r="K1032" i="26"/>
  <c r="K1985" i="28"/>
  <c r="K18" i="24"/>
  <c r="K1886" i="27"/>
  <c r="K312" i="28"/>
  <c r="K356" i="26"/>
  <c r="K1935" i="24"/>
  <c r="K1942" i="27"/>
  <c r="K1584" i="26"/>
  <c r="K40" i="28"/>
  <c r="K674" i="24"/>
  <c r="K1475" i="28"/>
  <c r="K1450" i="26"/>
  <c r="K414" i="27"/>
  <c r="K1096" i="24"/>
  <c r="K129" i="27"/>
  <c r="K1710" i="28"/>
  <c r="K1926" i="26"/>
  <c r="K309" i="24"/>
  <c r="K925" i="28"/>
  <c r="K242" i="27"/>
  <c r="K372" i="26"/>
  <c r="K1941" i="24"/>
  <c r="K711" i="28"/>
  <c r="K1984" i="27"/>
  <c r="K1209" i="26"/>
  <c r="K1494" i="24"/>
  <c r="K683" i="28"/>
  <c r="K13" i="26"/>
  <c r="K1994" i="27"/>
  <c r="K1775" i="24"/>
  <c r="K1755" i="26"/>
  <c r="K1328" i="27"/>
  <c r="K1647" i="28"/>
  <c r="K152" i="24"/>
  <c r="K862" i="28"/>
  <c r="K74" i="27"/>
  <c r="K246" i="26"/>
  <c r="K1617" i="24"/>
  <c r="K2206" i="27"/>
  <c r="K2065" i="28"/>
  <c r="K3" i="26"/>
  <c r="K1753" i="24"/>
  <c r="K2027" i="27"/>
  <c r="K2062" i="28"/>
  <c r="K1867" i="26"/>
  <c r="K250" i="24"/>
  <c r="K1787" i="27"/>
  <c r="K2089" i="28"/>
  <c r="K49" i="26"/>
  <c r="K1758" i="24"/>
  <c r="K545" i="27"/>
  <c r="K1379" i="28"/>
  <c r="K1236" i="26"/>
  <c r="K1500" i="24"/>
  <c r="K1885" i="28"/>
  <c r="K2210" i="26"/>
  <c r="K820" i="27"/>
  <c r="K591" i="24"/>
  <c r="K1892" i="28"/>
  <c r="K2218" i="26"/>
  <c r="K823" i="27"/>
  <c r="K599" i="24"/>
  <c r="K219" i="28"/>
  <c r="K1623" i="27"/>
  <c r="K953" i="26"/>
  <c r="K827" i="24"/>
  <c r="K1108" i="28"/>
  <c r="K1267" i="27"/>
  <c r="K707" i="26"/>
  <c r="K1716" i="24"/>
  <c r="K728" i="28"/>
  <c r="K1813" i="27"/>
  <c r="K1839" i="26"/>
  <c r="K222" i="24"/>
  <c r="K1957" i="28"/>
  <c r="K1927" i="26"/>
  <c r="K2048" i="27"/>
  <c r="K310" i="24"/>
  <c r="K1128" i="27"/>
  <c r="K1405" i="26"/>
  <c r="K1454" i="28"/>
  <c r="K1063" i="24"/>
  <c r="K1094" i="27"/>
  <c r="K1359" i="28"/>
  <c r="K1193" i="26"/>
  <c r="K942" i="24"/>
  <c r="K674" i="27"/>
  <c r="K1696" i="26"/>
  <c r="K1610" i="28"/>
  <c r="K112" i="24"/>
  <c r="K363" i="27"/>
  <c r="K1161" i="26"/>
  <c r="K1341" i="28"/>
  <c r="K926" i="24"/>
  <c r="K2057" i="27"/>
  <c r="K444" i="28"/>
  <c r="K2103" i="26"/>
  <c r="K484" i="24"/>
  <c r="K542" i="28"/>
  <c r="K1509" i="27"/>
  <c r="K1889" i="26"/>
  <c r="K272" i="24"/>
  <c r="K1734" i="28"/>
  <c r="K1960" i="26"/>
  <c r="K142" i="27"/>
  <c r="K341" i="24"/>
  <c r="K1018" i="28"/>
  <c r="K545" i="26"/>
  <c r="K849" i="27"/>
  <c r="K1815" i="24"/>
  <c r="K114" i="26"/>
  <c r="K1769" i="27"/>
  <c r="K1963" i="28"/>
  <c r="K1564" i="24"/>
  <c r="K952" i="27"/>
  <c r="K1157" i="28"/>
  <c r="K809" i="26"/>
  <c r="K2101" i="24"/>
  <c r="K522" i="26"/>
  <c r="K78" i="28"/>
  <c r="K1300" i="27"/>
  <c r="K5" i="24"/>
  <c r="K1467" i="28"/>
  <c r="K1133" i="27"/>
  <c r="K1434" i="26"/>
  <c r="K1085" i="24"/>
  <c r="K550" i="28"/>
  <c r="K448" i="27"/>
  <c r="K43" i="26"/>
  <c r="K1228" i="24"/>
  <c r="K1633" i="26"/>
  <c r="K1572" i="28"/>
  <c r="K1321" i="27"/>
  <c r="K80" i="24"/>
  <c r="K1117" i="27"/>
  <c r="K1324" i="26"/>
  <c r="K156" i="28"/>
  <c r="K1013" i="24"/>
  <c r="K1392" i="28"/>
  <c r="K1004" i="27"/>
  <c r="K1258" i="26"/>
  <c r="K2230" i="24"/>
  <c r="K13" i="27"/>
  <c r="K1000" i="28"/>
  <c r="K507" i="26"/>
  <c r="K754" i="24"/>
  <c r="K773" i="28"/>
  <c r="K1358" i="27"/>
  <c r="K80" i="26"/>
  <c r="K1854" i="24"/>
  <c r="K76" i="27"/>
  <c r="K922" i="28"/>
  <c r="K363" i="26"/>
  <c r="K1650" i="24"/>
  <c r="K1484" i="27"/>
  <c r="K2013" i="28"/>
  <c r="K1704" i="26"/>
  <c r="K117" i="24"/>
  <c r="K1895" i="26"/>
  <c r="K116" i="28"/>
  <c r="K1335" i="27"/>
  <c r="K278" i="24"/>
  <c r="K1590" i="27"/>
  <c r="K1406" i="26"/>
  <c r="K260" i="28"/>
  <c r="K2246" i="24"/>
  <c r="K982" i="27"/>
  <c r="K1004" i="26"/>
  <c r="K1266" i="28"/>
  <c r="K2176" i="24"/>
  <c r="K1663" i="28"/>
  <c r="K698" i="27"/>
  <c r="K1793" i="26"/>
  <c r="K180" i="24"/>
  <c r="K1451" i="26"/>
  <c r="K268" i="28"/>
  <c r="K1591" i="27"/>
  <c r="K2248" i="24"/>
  <c r="K2069" i="26"/>
  <c r="K1840" i="27"/>
  <c r="K330" i="28"/>
  <c r="K450" i="24"/>
  <c r="K2177" i="26"/>
  <c r="K1858" i="28"/>
  <c r="K794" i="27"/>
  <c r="K558" i="24"/>
  <c r="K2049" i="27"/>
  <c r="K1958" i="28"/>
  <c r="K1986" i="26"/>
  <c r="K367" i="24"/>
  <c r="L1775" i="26"/>
  <c r="M1775" i="26"/>
  <c r="N1775" i="26" s="1"/>
  <c r="M2174" i="28"/>
  <c r="N2174" i="28" s="1"/>
  <c r="L2174" i="28"/>
  <c r="M761" i="27"/>
  <c r="N761" i="27" s="1"/>
  <c r="L761" i="27"/>
  <c r="M1114" i="28"/>
  <c r="N1114" i="28" s="1"/>
  <c r="L1114" i="28"/>
  <c r="M1584" i="27"/>
  <c r="N1584" i="27" s="1"/>
  <c r="L1584" i="27"/>
  <c r="M118" i="28"/>
  <c r="N118" i="28" s="1"/>
  <c r="L118" i="28"/>
  <c r="L163" i="26"/>
  <c r="M163" i="26"/>
  <c r="N163" i="26" s="1"/>
  <c r="L1750" i="28"/>
  <c r="M1750" i="28"/>
  <c r="N1750" i="28" s="1"/>
  <c r="M942" i="28"/>
  <c r="N942" i="28" s="1"/>
  <c r="L942" i="28"/>
  <c r="M1948" i="28"/>
  <c r="N1948" i="28" s="1"/>
  <c r="L1948" i="28"/>
  <c r="M1159" i="25"/>
  <c r="N1159" i="25" s="1"/>
  <c r="L1159" i="25"/>
  <c r="T1159" i="25"/>
  <c r="L339" i="26"/>
  <c r="M339" i="26"/>
  <c r="N339" i="26" s="1"/>
  <c r="M1198" i="26"/>
  <c r="N1198" i="26" s="1"/>
  <c r="L1198" i="26"/>
  <c r="K1019" i="26"/>
  <c r="K983" i="27"/>
  <c r="K2179" i="24"/>
  <c r="K1277" i="28"/>
  <c r="M757" i="28"/>
  <c r="N757" i="28" s="1"/>
  <c r="L757" i="28"/>
  <c r="M191" i="27"/>
  <c r="N191" i="27" s="1"/>
  <c r="L191" i="27"/>
  <c r="M909" i="26"/>
  <c r="N909" i="26" s="1"/>
  <c r="L909" i="26"/>
  <c r="M1393" i="28"/>
  <c r="N1393" i="28" s="1"/>
  <c r="L1393" i="28"/>
  <c r="M1293" i="28"/>
  <c r="N1293" i="28" s="1"/>
  <c r="L1293" i="28"/>
  <c r="L1118" i="26"/>
  <c r="M1118" i="26"/>
  <c r="N1118" i="26" s="1"/>
  <c r="L202" i="27"/>
  <c r="M202" i="27"/>
  <c r="N202" i="27" s="1"/>
  <c r="K222" i="28"/>
  <c r="K1752" i="27"/>
  <c r="K974" i="26"/>
  <c r="K1457" i="24"/>
  <c r="K900" i="28"/>
  <c r="K324" i="26"/>
  <c r="K1236" i="27"/>
  <c r="K1636" i="24"/>
  <c r="T897" i="25"/>
  <c r="M897" i="25"/>
  <c r="N897" i="25" s="1"/>
  <c r="L897" i="25"/>
  <c r="M1035" i="25"/>
  <c r="N1035" i="25" s="1"/>
  <c r="L1035" i="25"/>
  <c r="T1035" i="25"/>
  <c r="K2063" i="24"/>
  <c r="K1112" i="28"/>
  <c r="K717" i="26"/>
  <c r="K271" i="27"/>
  <c r="K433" i="27"/>
  <c r="K1533" i="28"/>
  <c r="K1571" i="26"/>
  <c r="K1172" i="24"/>
  <c r="K204" i="28"/>
  <c r="K1739" i="27"/>
  <c r="K780" i="26"/>
  <c r="K1414" i="24"/>
  <c r="K292" i="26"/>
  <c r="K884" i="28"/>
  <c r="K1450" i="27"/>
  <c r="K1629" i="24"/>
  <c r="K1005" i="27"/>
  <c r="K1305" i="26"/>
  <c r="K1410" i="28"/>
  <c r="K2236" i="24"/>
  <c r="K1284" i="26"/>
  <c r="K396" i="28"/>
  <c r="K2192" i="27"/>
  <c r="K1509" i="24"/>
  <c r="K176" i="28"/>
  <c r="K1777" i="27"/>
  <c r="K336" i="26"/>
  <c r="K1640" i="24"/>
  <c r="K754" i="28"/>
  <c r="K35" i="26"/>
  <c r="K1206" i="27"/>
  <c r="K1539" i="24"/>
  <c r="K1720" i="26"/>
  <c r="K1626" i="28"/>
  <c r="K1487" i="27"/>
  <c r="K130" i="24"/>
  <c r="K2093" i="28"/>
  <c r="K2221" i="27"/>
  <c r="K59" i="26"/>
  <c r="K727" i="24"/>
  <c r="K1489" i="28"/>
  <c r="K421" i="27"/>
  <c r="K1469" i="26"/>
  <c r="K1109" i="24"/>
  <c r="K1581" i="27"/>
  <c r="K983" i="26"/>
  <c r="K493" i="28"/>
  <c r="K2170" i="24"/>
  <c r="K2202" i="28"/>
  <c r="K1683" i="27"/>
  <c r="K1487" i="26"/>
  <c r="K1122" i="24"/>
  <c r="K559" i="26"/>
  <c r="K1998" i="27"/>
  <c r="K2146" i="28"/>
  <c r="K1809" i="24"/>
  <c r="K2174" i="27"/>
  <c r="K813" i="26"/>
  <c r="K370" i="28"/>
  <c r="K1429" i="24"/>
  <c r="K1072" i="28"/>
  <c r="K1181" i="27"/>
  <c r="K634" i="26"/>
  <c r="K1374" i="24"/>
  <c r="K1178" i="28"/>
  <c r="K960" i="27"/>
  <c r="K856" i="26"/>
  <c r="K2125" i="24"/>
  <c r="K987" i="28"/>
  <c r="K494" i="27"/>
  <c r="K487" i="26"/>
  <c r="K1328" i="24"/>
  <c r="K2053" i="28"/>
  <c r="K1279" i="26"/>
  <c r="K2115" i="27"/>
  <c r="K2233" i="24"/>
  <c r="K1586" i="28"/>
  <c r="K663" i="27"/>
  <c r="K1651" i="26"/>
  <c r="K89" i="24"/>
  <c r="K2052" i="26"/>
  <c r="K1787" i="28"/>
  <c r="K750" i="27"/>
  <c r="K433" i="24"/>
  <c r="K2246" i="26"/>
  <c r="K1913" i="28"/>
  <c r="K842" i="27"/>
  <c r="K627" i="24"/>
  <c r="K612" i="28"/>
  <c r="K297" i="27"/>
  <c r="K999" i="26"/>
  <c r="K640" i="24"/>
  <c r="K719" i="28"/>
  <c r="K1802" i="27"/>
  <c r="K1769" i="26"/>
  <c r="K163" i="24"/>
  <c r="K1278" i="27"/>
  <c r="K1108" i="26"/>
  <c r="K1318" i="28"/>
  <c r="K1747" i="24"/>
  <c r="K134" i="28"/>
  <c r="K453" i="27"/>
  <c r="K96" i="26"/>
  <c r="K1237" i="24"/>
  <c r="K1495" i="28"/>
  <c r="K1141" i="27"/>
  <c r="K1480" i="26"/>
  <c r="K1119" i="24"/>
  <c r="K865" i="27"/>
  <c r="K77" i="26"/>
  <c r="K771" i="28"/>
  <c r="K1853" i="24"/>
  <c r="K2228" i="28"/>
  <c r="K100" i="27"/>
  <c r="K1818" i="26"/>
  <c r="K201" i="24"/>
  <c r="K989" i="28"/>
  <c r="K906" i="27"/>
  <c r="K489" i="26"/>
  <c r="K1978" i="24"/>
  <c r="K352" i="27"/>
  <c r="K1319" i="28"/>
  <c r="K1109" i="26"/>
  <c r="K893" i="24"/>
  <c r="K389" i="28"/>
  <c r="K2189" i="27"/>
  <c r="K1260" i="26"/>
  <c r="K1503" i="24"/>
  <c r="K334" i="28"/>
  <c r="K2118" i="26"/>
  <c r="K1853" i="27"/>
  <c r="K499" i="24"/>
  <c r="K1461" i="27"/>
  <c r="K1996" i="28"/>
  <c r="K1392" i="26"/>
  <c r="K31" i="24"/>
  <c r="K2077" i="27"/>
  <c r="K1923" i="28"/>
  <c r="K395" i="26"/>
  <c r="K1949" i="24"/>
  <c r="K1806" i="27"/>
  <c r="K1781" i="26"/>
  <c r="K2056" i="28"/>
  <c r="K172" i="24"/>
  <c r="K1654" i="28"/>
  <c r="K696" i="27"/>
  <c r="K1765" i="26"/>
  <c r="K160" i="24"/>
  <c r="K1785" i="28"/>
  <c r="K173" i="27"/>
  <c r="K2050" i="26"/>
  <c r="K431" i="24"/>
  <c r="K1192" i="28"/>
  <c r="K963" i="27"/>
  <c r="K884" i="26"/>
  <c r="K2136" i="24"/>
  <c r="K124" i="28"/>
  <c r="K1346" i="27"/>
  <c r="K1997" i="26"/>
  <c r="K378" i="24"/>
  <c r="K1646" i="28"/>
  <c r="K1040" i="27"/>
  <c r="K1754" i="26"/>
  <c r="K711" i="24"/>
  <c r="K1069" i="27"/>
  <c r="K987" i="26"/>
  <c r="K1253" i="28"/>
  <c r="K841" i="24"/>
  <c r="K437" i="26"/>
  <c r="K489" i="27"/>
  <c r="K578" i="28"/>
  <c r="K1313" i="24"/>
  <c r="K1488" i="28"/>
  <c r="K420" i="27"/>
  <c r="K1466" i="26"/>
  <c r="K1106" i="24"/>
  <c r="K1358" i="28"/>
  <c r="K1093" i="27"/>
  <c r="K1191" i="26"/>
  <c r="K940" i="24"/>
  <c r="K1681" i="27"/>
  <c r="K1479" i="26"/>
  <c r="K271" i="28"/>
  <c r="K1118" i="24"/>
  <c r="K1418" i="27"/>
  <c r="K76" i="28"/>
  <c r="K499" i="26"/>
  <c r="K1329" i="24"/>
  <c r="K1000" i="26"/>
  <c r="K1628" i="27"/>
  <c r="K224" i="28"/>
  <c r="K847" i="24"/>
  <c r="K83" i="28"/>
  <c r="K1427" i="27"/>
  <c r="K865" i="26"/>
  <c r="K1438" i="24"/>
  <c r="K1741" i="28"/>
  <c r="K1343" i="27"/>
  <c r="K1974" i="26"/>
  <c r="K355" i="24"/>
  <c r="K1916" i="27"/>
  <c r="K799" i="26"/>
  <c r="K702" i="28"/>
  <c r="K2095" i="24"/>
  <c r="K1616" i="28"/>
  <c r="K1707" i="26"/>
  <c r="K310" i="27"/>
  <c r="K698" i="24"/>
  <c r="K1269" i="28"/>
  <c r="K36" i="27"/>
  <c r="K1007" i="26"/>
  <c r="K851" i="24"/>
  <c r="K1334" i="26"/>
  <c r="K1425" i="28"/>
  <c r="K1007" i="27"/>
  <c r="K2242" i="24"/>
  <c r="K1738" i="28"/>
  <c r="K730" i="27"/>
  <c r="K1967" i="26"/>
  <c r="K348" i="24"/>
  <c r="K276" i="28"/>
  <c r="K1685" i="27"/>
  <c r="K1497" i="26"/>
  <c r="K1127" i="24"/>
  <c r="K2137" i="28"/>
  <c r="K251" i="27"/>
  <c r="K451" i="26"/>
  <c r="K1966" i="24"/>
  <c r="K649" i="26"/>
  <c r="K319" i="28"/>
  <c r="K1905" i="27"/>
  <c r="K2035" i="24"/>
  <c r="K901" i="28"/>
  <c r="K579" i="27"/>
  <c r="K325" i="26"/>
  <c r="K1637" i="24"/>
  <c r="K2098" i="28"/>
  <c r="K2235" i="27"/>
  <c r="K73" i="26"/>
  <c r="K1234" i="24"/>
  <c r="K212" i="27"/>
  <c r="K1896" i="28"/>
  <c r="K2223" i="26"/>
  <c r="K604" i="24"/>
  <c r="K402" i="28"/>
  <c r="K1344" i="26"/>
  <c r="K2137" i="27"/>
  <c r="K1024" i="24"/>
  <c r="K713" i="28"/>
  <c r="K1229" i="26"/>
  <c r="K1938" i="27"/>
  <c r="K2226" i="24"/>
  <c r="K1376" i="28"/>
  <c r="K1223" i="26"/>
  <c r="K1099" i="27"/>
  <c r="K959" i="24"/>
  <c r="K1943" i="27"/>
  <c r="K1603" i="26"/>
  <c r="K41" i="28"/>
  <c r="K676" i="24"/>
  <c r="K995" i="28"/>
  <c r="K908" i="27"/>
  <c r="K495" i="26"/>
  <c r="K1981" i="24"/>
  <c r="K2188" i="28"/>
  <c r="K2187" i="27"/>
  <c r="K1235" i="26"/>
  <c r="K1498" i="24"/>
  <c r="K120" i="28"/>
  <c r="K1338" i="27"/>
  <c r="K1918" i="26"/>
  <c r="K301" i="24"/>
  <c r="K307" i="27"/>
  <c r="K1505" i="26"/>
  <c r="K661" i="28"/>
  <c r="K666" i="24"/>
  <c r="K629" i="28"/>
  <c r="K361" i="27"/>
  <c r="K1157" i="26"/>
  <c r="K922" i="24"/>
  <c r="K2026" i="28"/>
  <c r="K1928" i="27"/>
  <c r="K877" i="26"/>
  <c r="K2133" i="24"/>
  <c r="K763" i="28"/>
  <c r="K224" i="27"/>
  <c r="K56" i="26"/>
  <c r="K1850" i="24"/>
  <c r="K1747" i="28"/>
  <c r="K150" i="27"/>
  <c r="K1981" i="26"/>
  <c r="K362" i="24"/>
  <c r="K53" i="28"/>
  <c r="K1829" i="27"/>
  <c r="K2011" i="26"/>
  <c r="K392" i="24"/>
  <c r="K667" i="26"/>
  <c r="K2042" i="24"/>
  <c r="K1908" i="27"/>
  <c r="K15" i="28"/>
  <c r="K1463" i="28"/>
  <c r="K550" i="27"/>
  <c r="K1430" i="26"/>
  <c r="K1522" i="24"/>
  <c r="M1990" i="27"/>
  <c r="N1990" i="27" s="1"/>
  <c r="L1990" i="27"/>
  <c r="L1865" i="25"/>
  <c r="M1865" i="25"/>
  <c r="N1865" i="25" s="1"/>
  <c r="T1865" i="25"/>
  <c r="M1230" i="26"/>
  <c r="N1230" i="26" s="1"/>
  <c r="L1230" i="26"/>
  <c r="M1575" i="27"/>
  <c r="N1575" i="27" s="1"/>
  <c r="L1575" i="27"/>
  <c r="L217" i="25"/>
  <c r="M217" i="25"/>
  <c r="N217" i="25" s="1"/>
  <c r="T217" i="25"/>
  <c r="L1459" i="26"/>
  <c r="M1459" i="26"/>
  <c r="N1459" i="26" s="1"/>
  <c r="M242" i="28"/>
  <c r="N242" i="28" s="1"/>
  <c r="L242" i="28"/>
  <c r="K1640" i="27"/>
  <c r="K1156" i="26"/>
  <c r="K240" i="28"/>
  <c r="K921" i="24"/>
  <c r="K876" i="27"/>
  <c r="K807" i="28"/>
  <c r="K152" i="26"/>
  <c r="K1876" i="24"/>
  <c r="K2004" i="27"/>
  <c r="K421" i="28"/>
  <c r="K1566" i="26"/>
  <c r="K55" i="24"/>
  <c r="K1376" i="27"/>
  <c r="K315" i="26"/>
  <c r="K567" i="28"/>
  <c r="K742" i="24"/>
  <c r="K803" i="28"/>
  <c r="K875" i="27"/>
  <c r="K138" i="26"/>
  <c r="K1873" i="24"/>
  <c r="K958" i="27"/>
  <c r="K2165" i="28"/>
  <c r="K846" i="26"/>
  <c r="K2119" i="24"/>
  <c r="K2139" i="28"/>
  <c r="K254" i="27"/>
  <c r="K464" i="26"/>
  <c r="K1971" i="24"/>
  <c r="K34" i="28"/>
  <c r="K1968" i="27"/>
  <c r="K1404" i="26"/>
  <c r="K1062" i="24"/>
  <c r="K1814" i="28"/>
  <c r="K2099" i="26"/>
  <c r="K187" i="27"/>
  <c r="K480" i="24"/>
  <c r="K1915" i="28"/>
  <c r="K844" i="27"/>
  <c r="K2248" i="26"/>
  <c r="K629" i="24"/>
  <c r="K743" i="28"/>
  <c r="K2150" i="26"/>
  <c r="K1858" i="27"/>
  <c r="K531" i="24"/>
  <c r="K929" i="28"/>
  <c r="K1243" i="27"/>
  <c r="K376" i="26"/>
  <c r="K1655" i="24"/>
  <c r="K2017" i="26"/>
  <c r="K1521" i="27"/>
  <c r="K305" i="28"/>
  <c r="K398" i="24"/>
  <c r="K1880" i="28"/>
  <c r="K2205" i="26"/>
  <c r="K816" i="27"/>
  <c r="K586" i="24"/>
  <c r="K592" i="27"/>
  <c r="K974" i="28"/>
  <c r="K457" i="26"/>
  <c r="K1676" i="24"/>
  <c r="K2004" i="24"/>
  <c r="K1027" i="28"/>
  <c r="K915" i="27"/>
  <c r="K562" i="26"/>
  <c r="K1205" i="26"/>
  <c r="K1368" i="28"/>
  <c r="K544" i="27"/>
  <c r="K1492" i="24"/>
  <c r="K1902" i="28"/>
  <c r="K830" i="27"/>
  <c r="K2232" i="26"/>
  <c r="K613" i="24"/>
  <c r="K1831" i="27"/>
  <c r="K2033" i="26"/>
  <c r="K54" i="28"/>
  <c r="K414" i="24"/>
  <c r="K109" i="28"/>
  <c r="K1599" i="26"/>
  <c r="K1405" i="27"/>
  <c r="K1183" i="24"/>
  <c r="K424" i="26"/>
  <c r="K55" i="27"/>
  <c r="K957" i="28"/>
  <c r="K1308" i="24"/>
  <c r="K1803" i="26"/>
  <c r="K1667" i="28"/>
  <c r="K1331" i="27"/>
  <c r="K190" i="24"/>
  <c r="K2195" i="27"/>
  <c r="K745" i="28"/>
  <c r="K7" i="26"/>
  <c r="K1533" i="24"/>
  <c r="K442" i="27"/>
  <c r="K1567" i="28"/>
  <c r="K1627" i="26"/>
  <c r="K1197" i="24"/>
  <c r="K1599" i="28"/>
  <c r="K668" i="27"/>
  <c r="K1677" i="26"/>
  <c r="K100" i="24"/>
  <c r="K1969" i="26"/>
  <c r="K122" i="28"/>
  <c r="K1342" i="27"/>
  <c r="K350" i="24"/>
  <c r="K79" i="28"/>
  <c r="K1454" i="27"/>
  <c r="K614" i="26"/>
  <c r="K1704" i="24"/>
  <c r="K344" i="27"/>
  <c r="K1056" i="26"/>
  <c r="K617" i="28"/>
  <c r="K868" i="24"/>
  <c r="K894" i="27"/>
  <c r="K919" i="28"/>
  <c r="K354" i="26"/>
  <c r="K1933" i="24"/>
  <c r="K574" i="27"/>
  <c r="K272" i="26"/>
  <c r="K138" i="28"/>
  <c r="K1624" i="24"/>
  <c r="K651" i="26"/>
  <c r="K1082" i="28"/>
  <c r="K929" i="27"/>
  <c r="K2037" i="24"/>
  <c r="K1787" i="26"/>
  <c r="K2223" i="28"/>
  <c r="K93" i="27"/>
  <c r="K176" i="24"/>
  <c r="K941" i="28"/>
  <c r="K402" i="26"/>
  <c r="K1890" i="27"/>
  <c r="K1951" i="24"/>
  <c r="K2057" i="28"/>
  <c r="K2009" i="27"/>
  <c r="K1797" i="26"/>
  <c r="K184" i="24"/>
  <c r="K748" i="26"/>
  <c r="K296" i="27"/>
  <c r="K602" i="28"/>
  <c r="K638" i="24"/>
  <c r="K108" i="28"/>
  <c r="K1570" i="26"/>
  <c r="K1403" i="27"/>
  <c r="K1171" i="24"/>
  <c r="K45" i="27"/>
  <c r="K1343" i="28"/>
  <c r="K1169" i="26"/>
  <c r="K930" i="24"/>
  <c r="K1400" i="27"/>
  <c r="K1526" i="28"/>
  <c r="K1546" i="26"/>
  <c r="K1153" i="24"/>
  <c r="K1744" i="28"/>
  <c r="K733" i="27"/>
  <c r="K1978" i="26"/>
  <c r="K359" i="24"/>
  <c r="K1139" i="28"/>
  <c r="K1186" i="27"/>
  <c r="K773" i="26"/>
  <c r="K1411" i="24"/>
  <c r="K1508" i="28"/>
  <c r="K50" i="27"/>
  <c r="K1512" i="26"/>
  <c r="K1134" i="24"/>
  <c r="K1844" i="28"/>
  <c r="K2154" i="26"/>
  <c r="K782" i="27"/>
  <c r="K535" i="24"/>
  <c r="K1800" i="28"/>
  <c r="K2077" i="26"/>
  <c r="K757" i="27"/>
  <c r="K458" i="24"/>
  <c r="K510" i="27"/>
  <c r="K587" i="26"/>
  <c r="K1044" i="28"/>
  <c r="K1358" i="24"/>
  <c r="K878" i="28"/>
  <c r="K472" i="27"/>
  <c r="K280" i="26"/>
  <c r="K1273" i="24"/>
  <c r="K147" i="28"/>
  <c r="K387" i="27"/>
  <c r="K1268" i="26"/>
  <c r="K983" i="24"/>
  <c r="K385" i="28"/>
  <c r="K2185" i="27"/>
  <c r="K1142" i="26"/>
  <c r="K1485" i="24"/>
  <c r="K1608" i="28"/>
  <c r="K1164" i="27"/>
  <c r="K1693" i="26"/>
  <c r="K1210" i="24"/>
  <c r="K686" i="26"/>
  <c r="K2049" i="24"/>
  <c r="K1567" i="27"/>
  <c r="K485" i="28"/>
  <c r="K2033" i="24"/>
  <c r="K1904" i="27"/>
  <c r="K643" i="26"/>
  <c r="K14" i="28"/>
  <c r="K2172" i="28"/>
  <c r="K1783" i="27"/>
  <c r="K941" i="26"/>
  <c r="K1732" i="24"/>
  <c r="K1800" i="27"/>
  <c r="K270" i="26"/>
  <c r="K472" i="28"/>
  <c r="K1796" i="24"/>
  <c r="K1304" i="26"/>
  <c r="K1992" i="28"/>
  <c r="K1112" i="27"/>
  <c r="K1003" i="24"/>
  <c r="K27" i="26"/>
  <c r="K2080" i="28"/>
  <c r="K2211" i="27"/>
  <c r="K1777" i="24"/>
  <c r="K538" i="27"/>
  <c r="K1232" i="28"/>
  <c r="K952" i="26"/>
  <c r="K1453" i="24"/>
  <c r="K1252" i="27"/>
  <c r="K964" i="28"/>
  <c r="K439" i="26"/>
  <c r="K1672" i="24"/>
  <c r="K2107" i="26"/>
  <c r="K1820" i="28"/>
  <c r="K190" i="27"/>
  <c r="K488" i="24"/>
  <c r="K1566" i="28"/>
  <c r="K1024" i="27"/>
  <c r="K1626" i="26"/>
  <c r="K680" i="24"/>
  <c r="K563" i="28"/>
  <c r="K628" i="27"/>
  <c r="K276" i="26"/>
  <c r="K1797" i="24"/>
  <c r="K429" i="27"/>
  <c r="K1514" i="28"/>
  <c r="K1525" i="26"/>
  <c r="K1142" i="24"/>
  <c r="K1464" i="28"/>
  <c r="K1431" i="26"/>
  <c r="K1131" i="27"/>
  <c r="K1083" i="24"/>
  <c r="K2197" i="27"/>
  <c r="K348" i="28"/>
  <c r="K216" i="26"/>
  <c r="K1606" i="24"/>
  <c r="K1724" i="27"/>
  <c r="K532" i="26"/>
  <c r="K1974" i="28"/>
  <c r="K1340" i="24"/>
  <c r="K964" i="26"/>
  <c r="K532" i="28"/>
  <c r="K1625" i="27"/>
  <c r="K834" i="24"/>
  <c r="K931" i="28"/>
  <c r="K1244" i="27"/>
  <c r="K383" i="26"/>
  <c r="K1656" i="24"/>
  <c r="K1282" i="28"/>
  <c r="K1194" i="27"/>
  <c r="K1030" i="26"/>
  <c r="K1467" i="24"/>
  <c r="K2138" i="27"/>
  <c r="K403" i="28"/>
  <c r="K1349" i="26"/>
  <c r="K1029" i="24"/>
  <c r="K1330" i="26"/>
  <c r="K497" i="28"/>
  <c r="K2241" i="24"/>
  <c r="K1588" i="27"/>
  <c r="K245" i="26"/>
  <c r="K1229" i="27"/>
  <c r="K861" i="28"/>
  <c r="K1616" i="24"/>
  <c r="K1154" i="27"/>
  <c r="K1577" i="26"/>
  <c r="K1537" i="28"/>
  <c r="K1176" i="24"/>
  <c r="K646" i="26"/>
  <c r="K517" i="27"/>
  <c r="K1078" i="28"/>
  <c r="K1378" i="24"/>
  <c r="K629" i="27"/>
  <c r="K916" i="28"/>
  <c r="K351" i="26"/>
  <c r="K1801" i="24"/>
  <c r="K515" i="28"/>
  <c r="K2026" i="26"/>
  <c r="K1522" i="27"/>
  <c r="K407" i="24"/>
  <c r="K1070" i="26"/>
  <c r="K2129" i="27"/>
  <c r="K377" i="28"/>
  <c r="K878" i="24"/>
  <c r="K1645" i="26"/>
  <c r="K1581" i="28"/>
  <c r="K660" i="27"/>
  <c r="K86" i="24"/>
  <c r="K856" i="27"/>
  <c r="K1606" i="26"/>
  <c r="K1553" i="28"/>
  <c r="K1835" i="24"/>
  <c r="K739" i="28"/>
  <c r="K1832" i="27"/>
  <c r="K2034" i="26"/>
  <c r="K415" i="24"/>
  <c r="K1132" i="28"/>
  <c r="K273" i="27"/>
  <c r="K758" i="26"/>
  <c r="K2080" i="24"/>
  <c r="K593" i="28"/>
  <c r="K515" i="27"/>
  <c r="K637" i="26"/>
  <c r="K1376" i="24"/>
  <c r="K2060" i="26"/>
  <c r="K1792" i="28"/>
  <c r="K176" i="27"/>
  <c r="K441" i="24"/>
  <c r="K277" i="28"/>
  <c r="K1760" i="27"/>
  <c r="K1500" i="26"/>
  <c r="K1528" i="24"/>
  <c r="K829" i="26"/>
  <c r="K1168" i="28"/>
  <c r="K321" i="27"/>
  <c r="K791" i="24"/>
  <c r="L1063" i="27"/>
  <c r="M1063" i="27"/>
  <c r="N1063" i="27" s="1"/>
  <c r="M1355" i="25"/>
  <c r="N1355" i="25" s="1"/>
  <c r="L1355" i="25"/>
  <c r="T1355" i="25"/>
  <c r="M930" i="28"/>
  <c r="N930" i="28" s="1"/>
  <c r="L930" i="28"/>
  <c r="M735" i="28"/>
  <c r="N735" i="28" s="1"/>
  <c r="L735" i="28"/>
  <c r="M1255" i="28"/>
  <c r="N1255" i="28" s="1"/>
  <c r="L1255" i="28"/>
  <c r="K2210" i="27"/>
  <c r="K2141" i="28"/>
  <c r="K500" i="26"/>
  <c r="K1773" i="24"/>
  <c r="K299" i="28"/>
  <c r="K1501" i="27"/>
  <c r="K1810" i="26"/>
  <c r="K197" i="24"/>
  <c r="K195" i="26"/>
  <c r="K2237" i="27"/>
  <c r="K2117" i="28"/>
  <c r="K1257" i="24"/>
  <c r="K2011" i="28"/>
  <c r="K1483" i="27"/>
  <c r="K1699" i="26"/>
  <c r="K114" i="24"/>
  <c r="K663" i="28"/>
  <c r="K552" i="27"/>
  <c r="K1523" i="26"/>
  <c r="K1529" i="24"/>
  <c r="K1167" i="28"/>
  <c r="K2127" i="27"/>
  <c r="K828" i="26"/>
  <c r="K790" i="24"/>
  <c r="K614" i="28"/>
  <c r="K1028" i="26"/>
  <c r="K339" i="27"/>
  <c r="K857" i="24"/>
  <c r="K145" i="28"/>
  <c r="K535" i="27"/>
  <c r="K896" i="26"/>
  <c r="K1443" i="24"/>
  <c r="K1341" i="26"/>
  <c r="K1993" i="28"/>
  <c r="K1656" i="27"/>
  <c r="K1022" i="24"/>
  <c r="K191" i="26"/>
  <c r="K51" i="27"/>
  <c r="K830" i="28"/>
  <c r="K1254" i="24"/>
  <c r="K180" i="26"/>
  <c r="K72" i="27"/>
  <c r="K824" i="28"/>
  <c r="K1590" i="24"/>
  <c r="K2005" i="26"/>
  <c r="K1761" i="28"/>
  <c r="K157" i="27"/>
  <c r="K386" i="24"/>
  <c r="K2069" i="27"/>
  <c r="K347" i="28"/>
  <c r="K158" i="26"/>
  <c r="K1879" i="24"/>
  <c r="K1988" i="27"/>
  <c r="K2017" i="28"/>
  <c r="K140" i="26"/>
  <c r="K1574" i="24"/>
  <c r="K133" i="28"/>
  <c r="K2237" i="26"/>
  <c r="K1357" i="27"/>
  <c r="K618" i="24"/>
  <c r="K1411" i="27"/>
  <c r="K242" i="26"/>
  <c r="K456" i="28"/>
  <c r="K1264" i="24"/>
  <c r="K1881" i="28"/>
  <c r="K2206" i="26"/>
  <c r="K817" i="27"/>
  <c r="K587" i="24"/>
  <c r="K16" i="28"/>
  <c r="K1909" i="27"/>
  <c r="K691" i="26"/>
  <c r="K2051" i="24"/>
  <c r="K2243" i="27"/>
  <c r="K26" i="26"/>
  <c r="K2079" i="28"/>
  <c r="K1537" i="24"/>
  <c r="K1914" i="28"/>
  <c r="K2247" i="26"/>
  <c r="K843" i="27"/>
  <c r="K628" i="24"/>
  <c r="K1060" i="28"/>
  <c r="K56" i="27"/>
  <c r="K619" i="26"/>
  <c r="K1368" i="24"/>
  <c r="K1323" i="28"/>
  <c r="K543" i="27"/>
  <c r="K1124" i="26"/>
  <c r="K1481" i="24"/>
  <c r="K1614" i="27"/>
  <c r="K1978" i="28"/>
  <c r="K740" i="26"/>
  <c r="K778" i="24"/>
  <c r="K1301" i="27"/>
  <c r="K80" i="28"/>
  <c r="K786" i="26"/>
  <c r="K11" i="24"/>
  <c r="K1309" i="28"/>
  <c r="K991" i="27"/>
  <c r="K1088" i="26"/>
  <c r="K2201" i="24"/>
  <c r="K371" i="28"/>
  <c r="K2175" i="27"/>
  <c r="K818" i="26"/>
  <c r="K1430" i="24"/>
  <c r="K589" i="28"/>
  <c r="K506" i="27"/>
  <c r="K565" i="26"/>
  <c r="K1350" i="24"/>
  <c r="K56" i="28"/>
  <c r="K1835" i="27"/>
  <c r="K2049" i="26"/>
  <c r="K430" i="24"/>
  <c r="K541" i="28"/>
  <c r="K1508" i="27"/>
  <c r="K1874" i="26"/>
  <c r="K257" i="24"/>
  <c r="K1030" i="28"/>
  <c r="K1174" i="27"/>
  <c r="K568" i="26"/>
  <c r="K1352" i="24"/>
  <c r="K1550" i="27"/>
  <c r="K278" i="26"/>
  <c r="K473" i="28"/>
  <c r="K1910" i="24"/>
  <c r="K1036" i="28"/>
  <c r="K1263" i="27"/>
  <c r="K575" i="26"/>
  <c r="K1700" i="24"/>
  <c r="K201" i="27"/>
  <c r="K677" i="28"/>
  <c r="K2147" i="26"/>
  <c r="K528" i="24"/>
  <c r="K2130" i="28"/>
  <c r="K1779" i="27"/>
  <c r="K367" i="26"/>
  <c r="K1651" i="24"/>
  <c r="K1332" i="27"/>
  <c r="K1807" i="26"/>
  <c r="K114" i="28"/>
  <c r="K194" i="24"/>
  <c r="K1851" i="26"/>
  <c r="K2236" i="28"/>
  <c r="K2020" i="27"/>
  <c r="K234" i="24"/>
  <c r="K1697" i="28"/>
  <c r="K121" i="27"/>
  <c r="K1886" i="26"/>
  <c r="K269" i="24"/>
  <c r="K490" i="27"/>
  <c r="K967" i="28"/>
  <c r="K444" i="26"/>
  <c r="K1315" i="24"/>
  <c r="K1451" i="27"/>
  <c r="K913" i="28"/>
  <c r="K346" i="26"/>
  <c r="K1644" i="24"/>
  <c r="K1578" i="26"/>
  <c r="K1538" i="28"/>
  <c r="K1315" i="27"/>
  <c r="K58" i="24"/>
  <c r="K770" i="28"/>
  <c r="K68" i="27"/>
  <c r="K75" i="26"/>
  <c r="K1552" i="24"/>
  <c r="K1398" i="26"/>
  <c r="K257" i="28"/>
  <c r="K1665" i="27"/>
  <c r="K1058" i="24"/>
  <c r="K866" i="28"/>
  <c r="K573" i="27"/>
  <c r="K254" i="26"/>
  <c r="K1619" i="24"/>
  <c r="K1453" i="28"/>
  <c r="K1016" i="27"/>
  <c r="K1401" i="26"/>
  <c r="K657" i="24"/>
  <c r="K684" i="28"/>
  <c r="K1871" i="27"/>
  <c r="K63" i="26"/>
  <c r="K1852" i="24"/>
  <c r="K1102" i="27"/>
  <c r="K1239" i="26"/>
  <c r="K1382" i="28"/>
  <c r="K968" i="24"/>
  <c r="K708" i="28"/>
  <c r="K1135" i="26"/>
  <c r="K1983" i="27"/>
  <c r="K1484" i="24"/>
  <c r="K836" i="28"/>
  <c r="K1222" i="27"/>
  <c r="K202" i="26"/>
  <c r="K1598" i="24"/>
  <c r="K514" i="28"/>
  <c r="K1520" i="27"/>
  <c r="K2004" i="26"/>
  <c r="K385" i="24"/>
  <c r="K482" i="28"/>
  <c r="K1562" i="27"/>
  <c r="K594" i="26"/>
  <c r="K2014" i="24"/>
  <c r="K2176" i="27"/>
  <c r="K849" i="26"/>
  <c r="K372" i="28"/>
  <c r="K1435" i="24"/>
  <c r="K1462" i="28"/>
  <c r="K1130" i="27"/>
  <c r="K1421" i="26"/>
  <c r="K1075" i="24"/>
  <c r="K248" i="28"/>
  <c r="K1758" i="27"/>
  <c r="K1263" i="26"/>
  <c r="K1505" i="24"/>
  <c r="K1337" i="28"/>
  <c r="K1088" i="27"/>
  <c r="K1152" i="26"/>
  <c r="K919" i="24"/>
  <c r="K731" i="28"/>
  <c r="K1819" i="27"/>
  <c r="K1875" i="26"/>
  <c r="K258" i="24"/>
  <c r="K2161" i="28"/>
  <c r="K2126" i="27"/>
  <c r="K746" i="26"/>
  <c r="K781" i="24"/>
  <c r="K39" i="28"/>
  <c r="K1974" i="27"/>
  <c r="K1573" i="26"/>
  <c r="K1173" i="24"/>
  <c r="K1472" i="28"/>
  <c r="K1136" i="27"/>
  <c r="K1444" i="26"/>
  <c r="K1093" i="24"/>
  <c r="K2105" i="27"/>
  <c r="K2050" i="28"/>
  <c r="K1066" i="26"/>
  <c r="K2194" i="24"/>
  <c r="K720" i="26"/>
  <c r="K530" i="28"/>
  <c r="K2066" i="24"/>
  <c r="K1571" i="27"/>
  <c r="K685" i="28"/>
  <c r="K1874" i="27"/>
  <c r="K125" i="26"/>
  <c r="K1866" i="24"/>
  <c r="K608" i="26"/>
  <c r="K697" i="28"/>
  <c r="K1978" i="27"/>
  <c r="K1364" i="24"/>
  <c r="K322" i="26"/>
  <c r="K474" i="28"/>
  <c r="K891" i="27"/>
  <c r="K1922" i="24"/>
  <c r="K2182" i="24"/>
  <c r="K985" i="27"/>
  <c r="K1023" i="26"/>
  <c r="K1279" i="28"/>
  <c r="K1881" i="27"/>
  <c r="K6" i="28"/>
  <c r="K305" i="26"/>
  <c r="K1918" i="24"/>
  <c r="K1038" i="26"/>
  <c r="K615" i="28"/>
  <c r="K341" i="27"/>
  <c r="K860" i="24"/>
  <c r="K188" i="28"/>
  <c r="K1726" i="27"/>
  <c r="K591" i="26"/>
  <c r="K1360" i="24"/>
  <c r="K2112" i="28"/>
  <c r="K2236" i="27"/>
  <c r="K149" i="26"/>
  <c r="K1244" i="24"/>
  <c r="K850" i="26"/>
  <c r="K607" i="28"/>
  <c r="K323" i="27"/>
  <c r="K796" i="24"/>
  <c r="K998" i="28"/>
  <c r="K909" i="27"/>
  <c r="K503" i="26"/>
  <c r="K1985" i="24"/>
  <c r="K373" i="27"/>
  <c r="K1214" i="26"/>
  <c r="K1372" i="28"/>
  <c r="K952" i="24"/>
  <c r="K479" i="26"/>
  <c r="K985" i="28"/>
  <c r="K594" i="27"/>
  <c r="K1679" i="24"/>
  <c r="K272" i="27"/>
  <c r="K721" i="26"/>
  <c r="K2158" i="28"/>
  <c r="K2067" i="24"/>
  <c r="K172" i="28"/>
  <c r="K289" i="26"/>
  <c r="K1711" i="27"/>
  <c r="K1277" i="24"/>
  <c r="K767" i="28"/>
  <c r="K1046" i="27"/>
  <c r="K69" i="26"/>
  <c r="K729" i="24"/>
  <c r="M1336" i="26"/>
  <c r="N1336" i="26" s="1"/>
  <c r="L1336" i="26"/>
  <c r="L1238" i="26"/>
  <c r="M1238" i="26"/>
  <c r="N1238" i="26" s="1"/>
  <c r="L1075" i="26"/>
  <c r="M1075" i="26"/>
  <c r="N1075" i="26" s="1"/>
  <c r="L2032" i="27"/>
  <c r="M2032" i="27"/>
  <c r="N2032" i="27" s="1"/>
  <c r="M404" i="28"/>
  <c r="N404" i="28" s="1"/>
  <c r="L404" i="28"/>
  <c r="L1582" i="26"/>
  <c r="M1582" i="26"/>
  <c r="N1582" i="26" s="1"/>
  <c r="L2125" i="26"/>
  <c r="M2125" i="26"/>
  <c r="N2125" i="26" s="1"/>
  <c r="L2042" i="28"/>
  <c r="M2042" i="28"/>
  <c r="N2042" i="28" s="1"/>
  <c r="L968" i="27"/>
  <c r="M968" i="27"/>
  <c r="N968" i="27" s="1"/>
  <c r="L950" i="26"/>
  <c r="M950" i="26"/>
  <c r="N950" i="26" s="1"/>
  <c r="L1957" i="26"/>
  <c r="M1957" i="26"/>
  <c r="N1957" i="26" s="1"/>
  <c r="M1806" i="28"/>
  <c r="N1806" i="28" s="1"/>
  <c r="L1806" i="28"/>
  <c r="T2210" i="25"/>
  <c r="L2210" i="25"/>
  <c r="M2210" i="25"/>
  <c r="N2210" i="25" s="1"/>
  <c r="L722" i="26"/>
  <c r="M722" i="26"/>
  <c r="N722" i="26" s="1"/>
  <c r="L228" i="28"/>
  <c r="M228" i="28"/>
  <c r="N228" i="28" s="1"/>
  <c r="L877" i="27"/>
  <c r="M877" i="27"/>
  <c r="N877" i="27" s="1"/>
  <c r="M692" i="28"/>
  <c r="N692" i="28" s="1"/>
  <c r="L692" i="28"/>
  <c r="L330" i="25"/>
  <c r="M330" i="25"/>
  <c r="N330" i="25" s="1"/>
  <c r="T330" i="25"/>
  <c r="T771" i="25"/>
  <c r="L771" i="25"/>
  <c r="M771" i="25"/>
  <c r="N771" i="25" s="1"/>
  <c r="K2031" i="26"/>
  <c r="K1774" i="28"/>
  <c r="K748" i="27"/>
  <c r="K412" i="24"/>
  <c r="K325" i="27"/>
  <c r="K871" i="26"/>
  <c r="K1185" i="28"/>
  <c r="K802" i="24"/>
  <c r="K1385" i="28"/>
  <c r="K1103" i="27"/>
  <c r="K1247" i="26"/>
  <c r="K974" i="24"/>
  <c r="K825" i="28"/>
  <c r="K1218" i="27"/>
  <c r="K181" i="26"/>
  <c r="K1591" i="24"/>
  <c r="K524" i="28"/>
  <c r="K1534" i="27"/>
  <c r="K2225" i="26"/>
  <c r="K606" i="24"/>
  <c r="K1130" i="26"/>
  <c r="K1327" i="28"/>
  <c r="K852" i="27"/>
  <c r="K1819" i="24"/>
  <c r="K1673" i="27"/>
  <c r="K1425" i="26"/>
  <c r="K501" i="28"/>
  <c r="K1078" i="24"/>
  <c r="K268" i="26"/>
  <c r="K1996" i="27"/>
  <c r="K5" i="28"/>
  <c r="K1795" i="24"/>
  <c r="K926" i="26"/>
  <c r="K1749" i="27"/>
  <c r="K217" i="28"/>
  <c r="K1446" i="24"/>
  <c r="K2041" i="27"/>
  <c r="K2246" i="28"/>
  <c r="K1909" i="26"/>
  <c r="K292" i="24"/>
  <c r="K1804" i="28"/>
  <c r="K2086" i="26"/>
  <c r="K759" i="27"/>
  <c r="K467" i="24"/>
  <c r="K1295" i="28"/>
  <c r="K346" i="27"/>
  <c r="K1061" i="26"/>
  <c r="K871" i="24"/>
  <c r="K672" i="27"/>
  <c r="K1688" i="26"/>
  <c r="K1604" i="28"/>
  <c r="K107" i="24"/>
  <c r="K855" i="26"/>
  <c r="K1177" i="28"/>
  <c r="K21" i="27"/>
  <c r="K798" i="24"/>
  <c r="K2057" i="26"/>
  <c r="K1789" i="28"/>
  <c r="K751" i="27"/>
  <c r="K438" i="24"/>
  <c r="K1635" i="28"/>
  <c r="K1737" i="26"/>
  <c r="K1033" i="27"/>
  <c r="K703" i="24"/>
  <c r="K821" i="26"/>
  <c r="K1162" i="28"/>
  <c r="K633" i="27"/>
  <c r="K12" i="24"/>
  <c r="K311" i="27"/>
  <c r="K1933" i="26"/>
  <c r="K1716" i="28"/>
  <c r="K722" i="24"/>
  <c r="K579" i="28"/>
  <c r="K459" i="26"/>
  <c r="K491" i="27"/>
  <c r="K1321" i="24"/>
  <c r="K1710" i="26"/>
  <c r="K679" i="27"/>
  <c r="K1618" i="28"/>
  <c r="K122" i="24"/>
  <c r="K1479" i="28"/>
  <c r="K1313" i="27"/>
  <c r="K1455" i="26"/>
  <c r="K36" i="24"/>
  <c r="K2152" i="26"/>
  <c r="K1859" i="27"/>
  <c r="K338" i="28"/>
  <c r="K534" i="24"/>
  <c r="K380" i="28"/>
  <c r="K2181" i="27"/>
  <c r="K1119" i="26"/>
  <c r="K1479" i="24"/>
  <c r="K272" i="28"/>
  <c r="K1485" i="26"/>
  <c r="K1595" i="27"/>
  <c r="K663" i="24"/>
  <c r="K195" i="28"/>
  <c r="K1731" i="27"/>
  <c r="K701" i="26"/>
  <c r="K1395" i="24"/>
  <c r="K2137" i="26"/>
  <c r="K675" i="28"/>
  <c r="K198" i="27"/>
  <c r="K518" i="24"/>
  <c r="K1362" i="27"/>
  <c r="K2171" i="28"/>
  <c r="K939" i="26"/>
  <c r="K2158" i="24"/>
  <c r="K503" i="28"/>
  <c r="K1464" i="27"/>
  <c r="K1514" i="26"/>
  <c r="K45" i="24"/>
  <c r="K1955" i="26"/>
  <c r="K1730" i="28"/>
  <c r="K727" i="27"/>
  <c r="K336" i="24"/>
  <c r="K2200" i="26"/>
  <c r="K1876" i="28"/>
  <c r="K812" i="27"/>
  <c r="K581" i="24"/>
  <c r="K252" i="28"/>
  <c r="K1538" i="27"/>
  <c r="K1350" i="26"/>
  <c r="K1828" i="24"/>
  <c r="K705" i="28"/>
  <c r="K1922" i="27"/>
  <c r="K841" i="26"/>
  <c r="K2118" i="24"/>
  <c r="K1750" i="26"/>
  <c r="K1951" i="27"/>
  <c r="K718" i="28"/>
  <c r="K709" i="24"/>
  <c r="K141" i="27"/>
  <c r="K1959" i="26"/>
  <c r="K1733" i="28"/>
  <c r="K340" i="24"/>
  <c r="K1244" i="28"/>
  <c r="K976" i="26"/>
  <c r="K78" i="27"/>
  <c r="K1737" i="24"/>
  <c r="K1768" i="26"/>
  <c r="K1657" i="28"/>
  <c r="K89" i="27"/>
  <c r="K162" i="24"/>
  <c r="K1989" i="28"/>
  <c r="K1648" i="27"/>
  <c r="K1272" i="26"/>
  <c r="K985" i="24"/>
  <c r="K377" i="27"/>
  <c r="K1225" i="26"/>
  <c r="K1377" i="28"/>
  <c r="K961" i="24"/>
  <c r="K880" i="28"/>
  <c r="K282" i="26"/>
  <c r="K1232" i="27"/>
  <c r="K1627" i="24"/>
  <c r="K2176" i="28"/>
  <c r="K1025" i="26"/>
  <c r="K1785" i="27"/>
  <c r="K1742" i="24"/>
  <c r="K2205" i="27"/>
  <c r="K1047" i="26"/>
  <c r="K2180" i="28"/>
  <c r="K1744" i="24"/>
  <c r="K2040" i="28"/>
  <c r="K2073" i="27"/>
  <c r="K290" i="26"/>
  <c r="K1913" i="24"/>
  <c r="K1778" i="28"/>
  <c r="K167" i="27"/>
  <c r="K2038" i="26"/>
  <c r="K419" i="24"/>
  <c r="K549" i="28"/>
  <c r="K447" i="27"/>
  <c r="K32" i="26"/>
  <c r="K1227" i="24"/>
  <c r="K2079" i="27"/>
  <c r="K443" i="26"/>
  <c r="K1924" i="28"/>
  <c r="K1964" i="24"/>
  <c r="K2106" i="27"/>
  <c r="K1937" i="28"/>
  <c r="K1072" i="26"/>
  <c r="K2195" i="24"/>
  <c r="K1405" i="28"/>
  <c r="K1109" i="27"/>
  <c r="K1291" i="26"/>
  <c r="K993" i="24"/>
  <c r="K1362" i="28"/>
  <c r="K1196" i="26"/>
  <c r="K998" i="27"/>
  <c r="K2220" i="24"/>
  <c r="K264" i="26"/>
  <c r="K884" i="27"/>
  <c r="K871" i="28"/>
  <c r="K1906" i="24"/>
  <c r="K1056" i="28"/>
  <c r="K923" i="27"/>
  <c r="K612" i="26"/>
  <c r="K2023" i="24"/>
  <c r="K1218" i="28"/>
  <c r="K1067" i="27"/>
  <c r="K930" i="26"/>
  <c r="K819" i="24"/>
  <c r="K1103" i="28"/>
  <c r="K269" i="27"/>
  <c r="K696" i="26"/>
  <c r="K2053" i="24"/>
  <c r="K875" i="28"/>
  <c r="K471" i="27"/>
  <c r="K274" i="26"/>
  <c r="K1272" i="24"/>
  <c r="K508" i="28"/>
  <c r="K690" i="27"/>
  <c r="K1738" i="26"/>
  <c r="K144" i="24"/>
  <c r="K547" i="27"/>
  <c r="K1325" i="26"/>
  <c r="K1419" i="28"/>
  <c r="K1514" i="24"/>
  <c r="K1387" i="28"/>
  <c r="K1002" i="27"/>
  <c r="K1250" i="26"/>
  <c r="K2228" i="24"/>
  <c r="K1262" i="27"/>
  <c r="K1033" i="28"/>
  <c r="K572" i="26"/>
  <c r="K1698" i="24"/>
  <c r="K1840" i="28"/>
  <c r="K2148" i="26"/>
  <c r="K778" i="27"/>
  <c r="K529" i="24"/>
  <c r="K1856" i="26"/>
  <c r="K1687" i="28"/>
  <c r="K113" i="27"/>
  <c r="K239" i="24"/>
  <c r="K1355" i="27"/>
  <c r="K2251" i="28"/>
  <c r="K2201" i="26"/>
  <c r="K582" i="24"/>
  <c r="K915" i="28"/>
  <c r="K582" i="27"/>
  <c r="K350" i="26"/>
  <c r="K1646" i="24"/>
  <c r="K1230" i="28"/>
  <c r="K28" i="27"/>
  <c r="K948" i="26"/>
  <c r="K826" i="24"/>
  <c r="K838" i="28"/>
  <c r="K879" i="27"/>
  <c r="K206" i="26"/>
  <c r="K1890" i="24"/>
  <c r="K430" i="27"/>
  <c r="K1518" i="28"/>
  <c r="K1532" i="26"/>
  <c r="K1146" i="24"/>
  <c r="K2047" i="28"/>
  <c r="K897" i="26"/>
  <c r="K2099" i="27"/>
  <c r="K2139" i="24"/>
  <c r="K1008" i="28"/>
  <c r="K525" i="26"/>
  <c r="K1419" i="27"/>
  <c r="K1338" i="24"/>
  <c r="K1557" i="27"/>
  <c r="K512" i="26"/>
  <c r="K184" i="28"/>
  <c r="K1988" i="24"/>
  <c r="K2018" i="28"/>
  <c r="K167" i="26"/>
  <c r="K1976" i="27"/>
  <c r="K1247" i="24"/>
  <c r="K188" i="27"/>
  <c r="K1815" i="28"/>
  <c r="K2100" i="26"/>
  <c r="K481" i="24"/>
  <c r="K46" i="26"/>
  <c r="K759" i="28"/>
  <c r="K863" i="27"/>
  <c r="K1848" i="24"/>
  <c r="K2058" i="28"/>
  <c r="K2012" i="27"/>
  <c r="K1812" i="26"/>
  <c r="K199" i="24"/>
  <c r="M1666" i="28"/>
  <c r="N1666" i="28" s="1"/>
  <c r="L1666" i="28"/>
  <c r="L2031" i="27"/>
  <c r="M2031" i="27"/>
  <c r="N2031" i="27" s="1"/>
  <c r="L1817" i="26"/>
  <c r="M1817" i="26"/>
  <c r="N1817" i="26" s="1"/>
  <c r="L634" i="28"/>
  <c r="M634" i="28"/>
  <c r="N634" i="28" s="1"/>
  <c r="K266" i="28"/>
  <c r="K1676" i="27"/>
  <c r="K1440" i="26"/>
  <c r="K1090" i="24"/>
  <c r="K1228" i="28"/>
  <c r="K973" i="27"/>
  <c r="K945" i="26"/>
  <c r="K2159" i="24"/>
  <c r="K1831" i="28"/>
  <c r="K2130" i="26"/>
  <c r="K771" i="27"/>
  <c r="K511" i="24"/>
  <c r="K857" i="26"/>
  <c r="K1179" i="28"/>
  <c r="K22" i="27"/>
  <c r="K799" i="24"/>
  <c r="K187" i="28"/>
  <c r="K1725" i="27"/>
  <c r="K563" i="26"/>
  <c r="K1351" i="24"/>
  <c r="K83" i="27"/>
  <c r="K1729" i="26"/>
  <c r="K2219" i="28"/>
  <c r="K137" i="24"/>
  <c r="K427" i="28"/>
  <c r="K2122" i="27"/>
  <c r="K1670" i="26"/>
  <c r="K691" i="24"/>
  <c r="K519" i="28"/>
  <c r="K2079" i="26"/>
  <c r="K1529" i="27"/>
  <c r="K460" i="24"/>
  <c r="K917" i="28"/>
  <c r="K1241" i="27"/>
  <c r="K352" i="26"/>
  <c r="K1647" i="24"/>
  <c r="K1723" i="26"/>
  <c r="K1489" i="27"/>
  <c r="K2014" i="28"/>
  <c r="K132" i="24"/>
  <c r="K823" i="26"/>
  <c r="K1163" i="28"/>
  <c r="K18" i="27"/>
  <c r="K788" i="24"/>
  <c r="K2137" i="24"/>
  <c r="K1195" i="28"/>
  <c r="K964" i="27"/>
  <c r="K889" i="26"/>
  <c r="K1513" i="26"/>
  <c r="K1509" i="28"/>
  <c r="K427" i="27"/>
  <c r="K1135" i="24"/>
  <c r="K1783" i="26"/>
  <c r="K723" i="28"/>
  <c r="K1807" i="27"/>
  <c r="K173" i="24"/>
  <c r="K1876" i="26"/>
  <c r="K709" i="27"/>
  <c r="K1693" i="28"/>
  <c r="K259" i="24"/>
  <c r="K1789" i="26"/>
  <c r="K725" i="28"/>
  <c r="K1809" i="27"/>
  <c r="K177" i="24"/>
  <c r="K1451" i="28"/>
  <c r="K1312" i="27"/>
  <c r="K1395" i="26"/>
  <c r="K32" i="24"/>
  <c r="K614" i="27"/>
  <c r="K743" i="26"/>
  <c r="K1124" i="28"/>
  <c r="K1720" i="24"/>
  <c r="K2217" i="28"/>
  <c r="K1485" i="27"/>
  <c r="K1708" i="26"/>
  <c r="K120" i="24"/>
  <c r="K1417" i="27"/>
  <c r="K467" i="26"/>
  <c r="K461" i="28"/>
  <c r="K1324" i="24"/>
  <c r="K2214" i="27"/>
  <c r="K2155" i="28"/>
  <c r="K674" i="26"/>
  <c r="K9" i="24"/>
  <c r="K1132" i="27"/>
  <c r="K1432" i="26"/>
  <c r="K1465" i="28"/>
  <c r="K1084" i="24"/>
  <c r="K2157" i="26"/>
  <c r="K1847" i="28"/>
  <c r="K785" i="27"/>
  <c r="K538" i="24"/>
  <c r="K166" i="26"/>
  <c r="K816" i="28"/>
  <c r="K229" i="27"/>
  <c r="K1882" i="24"/>
  <c r="K1051" i="28"/>
  <c r="K921" i="27"/>
  <c r="K605" i="26"/>
  <c r="K2021" i="24"/>
  <c r="K968" i="28"/>
  <c r="K1253" i="27"/>
  <c r="K445" i="26"/>
  <c r="K1673" i="24"/>
  <c r="K411" i="27"/>
  <c r="K1427" i="26"/>
  <c r="K658" i="28"/>
  <c r="K1081" i="24"/>
  <c r="K1588" i="28"/>
  <c r="K223" i="27"/>
  <c r="K1655" i="26"/>
  <c r="K1838" i="24"/>
  <c r="K2124" i="28"/>
  <c r="K285" i="26"/>
  <c r="K2209" i="27"/>
  <c r="K1768" i="24"/>
  <c r="K1398" i="28"/>
  <c r="K624" i="27"/>
  <c r="K1277" i="26"/>
  <c r="K1750" i="24"/>
  <c r="K1411" i="28"/>
  <c r="K1113" i="27"/>
  <c r="K1307" i="26"/>
  <c r="K1005" i="24"/>
  <c r="K2220" i="27"/>
  <c r="K36" i="26"/>
  <c r="K2084" i="28"/>
  <c r="K726" i="24"/>
  <c r="K1810" i="28"/>
  <c r="K185" i="27"/>
  <c r="K2095" i="26"/>
  <c r="K476" i="24"/>
  <c r="K1770" i="26"/>
  <c r="K1658" i="28"/>
  <c r="K1043" i="27"/>
  <c r="K714" i="24"/>
  <c r="K1962" i="28"/>
  <c r="K82" i="26"/>
  <c r="K1766" i="27"/>
  <c r="K1555" i="24"/>
  <c r="K285" i="27"/>
  <c r="K1008" i="26"/>
  <c r="K2177" i="24"/>
  <c r="K1270" i="28"/>
  <c r="K1812" i="28"/>
  <c r="K2097" i="26"/>
  <c r="K763" i="27"/>
  <c r="K478" i="24"/>
  <c r="K152" i="28"/>
  <c r="K81" i="27"/>
  <c r="K1705" i="26"/>
  <c r="K118" i="24"/>
  <c r="K1768" i="28"/>
  <c r="K163" i="27"/>
  <c r="K2019" i="26"/>
  <c r="K400" i="24"/>
  <c r="K2054" i="26"/>
  <c r="K740" i="28"/>
  <c r="K1836" i="27"/>
  <c r="K435" i="24"/>
  <c r="K125" i="27"/>
  <c r="K1912" i="26"/>
  <c r="K1705" i="28"/>
  <c r="K295" i="24"/>
  <c r="K1374" i="26"/>
  <c r="K302" i="27"/>
  <c r="K652" i="28"/>
  <c r="K652" i="24"/>
  <c r="K1654" i="26"/>
  <c r="K44" i="28"/>
  <c r="K1946" i="27"/>
  <c r="K687" i="24"/>
  <c r="K2081" i="27"/>
  <c r="K1925" i="28"/>
  <c r="K553" i="26"/>
  <c r="K2002" i="24"/>
  <c r="K637" i="28"/>
  <c r="K1431" i="27"/>
  <c r="K1207" i="26"/>
  <c r="K1493" i="24"/>
  <c r="K2000" i="28"/>
  <c r="K1687" i="27"/>
  <c r="K1528" i="26"/>
  <c r="K1144" i="24"/>
  <c r="L728" i="27"/>
  <c r="M728" i="27"/>
  <c r="N728" i="27" s="1"/>
  <c r="M798" i="28"/>
  <c r="N798" i="28" s="1"/>
  <c r="L798" i="28"/>
  <c r="T1979" i="25"/>
  <c r="M1979" i="25"/>
  <c r="N1979" i="25" s="1"/>
  <c r="L1979" i="25"/>
  <c r="M1942" i="25"/>
  <c r="N1942" i="25" s="1"/>
  <c r="L1942" i="25"/>
  <c r="T1942" i="25"/>
  <c r="M1473" i="28"/>
  <c r="N1473" i="28" s="1"/>
  <c r="L1473" i="28"/>
  <c r="L1059" i="26"/>
  <c r="M1059" i="26"/>
  <c r="N1059" i="26" s="1"/>
  <c r="M1338" i="25"/>
  <c r="N1338" i="25" s="1"/>
  <c r="L1338" i="25"/>
  <c r="T1338" i="25"/>
  <c r="K645" i="28"/>
  <c r="K384" i="27"/>
  <c r="K1253" i="26"/>
  <c r="K978" i="24"/>
  <c r="K1173" i="27"/>
  <c r="K1006" i="28"/>
  <c r="K516" i="26"/>
  <c r="K1332" i="24"/>
  <c r="K1213" i="27"/>
  <c r="K143" i="26"/>
  <c r="K805" i="28"/>
  <c r="K1575" i="24"/>
  <c r="K1499" i="27"/>
  <c r="K1795" i="26"/>
  <c r="K2224" i="28"/>
  <c r="K182" i="24"/>
  <c r="K1542" i="27"/>
  <c r="K468" i="28"/>
  <c r="K108" i="26"/>
  <c r="K1860" i="24"/>
  <c r="K2196" i="27"/>
  <c r="K2101" i="28"/>
  <c r="K79" i="26"/>
  <c r="K1553" i="24"/>
  <c r="K1448" i="27"/>
  <c r="K261" i="26"/>
  <c r="K457" i="28"/>
  <c r="K1621" i="24"/>
  <c r="K1964" i="28"/>
  <c r="K1602" i="27"/>
  <c r="K122" i="26"/>
  <c r="K733" i="24"/>
  <c r="K2157" i="27"/>
  <c r="K1672" i="26"/>
  <c r="K428" i="28"/>
  <c r="K1206" i="24"/>
  <c r="K2102" i="27"/>
  <c r="K2177" i="28"/>
  <c r="K1026" i="26"/>
  <c r="K2183" i="24"/>
  <c r="K1544" i="26"/>
  <c r="K36" i="28"/>
  <c r="K1971" i="27"/>
  <c r="K1151" i="24"/>
  <c r="K1885" i="26"/>
  <c r="K732" i="28"/>
  <c r="K1820" i="27"/>
  <c r="K268" i="24"/>
  <c r="K291" i="27"/>
  <c r="K1288" i="26"/>
  <c r="K1402" i="28"/>
  <c r="K2235" i="24"/>
  <c r="K1876" i="27"/>
  <c r="K4" i="28"/>
  <c r="K155" i="26"/>
  <c r="K1877" i="24"/>
  <c r="K1280" i="27"/>
  <c r="K751" i="28"/>
  <c r="K24" i="26"/>
  <c r="K1776" i="24"/>
  <c r="K394" i="28"/>
  <c r="K2190" i="27"/>
  <c r="K1275" i="26"/>
  <c r="K1508" i="24"/>
  <c r="K724" i="28"/>
  <c r="K1808" i="27"/>
  <c r="K1785" i="26"/>
  <c r="K174" i="24"/>
  <c r="K1576" i="27"/>
  <c r="K854" i="26"/>
  <c r="K489" i="28"/>
  <c r="K2124" i="24"/>
  <c r="K174" i="28"/>
  <c r="K1712" i="27"/>
  <c r="K306" i="26"/>
  <c r="K1282" i="24"/>
  <c r="K930" i="27"/>
  <c r="K676" i="26"/>
  <c r="K1092" i="28"/>
  <c r="K2045" i="24"/>
  <c r="K892" i="28"/>
  <c r="K54" i="27"/>
  <c r="K304" i="26"/>
  <c r="K1281" i="24"/>
  <c r="K693" i="26"/>
  <c r="K1100" i="28"/>
  <c r="K1295" i="27"/>
  <c r="K1813" i="24"/>
  <c r="K744" i="28"/>
  <c r="K1148" i="27"/>
  <c r="K1543" i="26"/>
  <c r="K1150" i="24"/>
  <c r="K767" i="26"/>
  <c r="K1135" i="28"/>
  <c r="K274" i="27"/>
  <c r="K2085" i="24"/>
  <c r="K2100" i="28"/>
  <c r="K1796" i="27"/>
  <c r="K76" i="26"/>
  <c r="K1781" i="24"/>
  <c r="K465" i="28"/>
  <c r="K1386" i="27"/>
  <c r="K1031" i="26"/>
  <c r="K858" i="24"/>
  <c r="K186" i="27"/>
  <c r="K1811" i="28"/>
  <c r="K2096" i="26"/>
  <c r="K477" i="24"/>
  <c r="K972" i="27"/>
  <c r="K936" i="26"/>
  <c r="K1221" i="28"/>
  <c r="K2157" i="24"/>
  <c r="K160" i="28"/>
  <c r="K1764" i="27"/>
  <c r="K66" i="26"/>
  <c r="K1548" i="24"/>
  <c r="K1340" i="28"/>
  <c r="K44" i="27"/>
  <c r="K1160" i="26"/>
  <c r="K925" i="24"/>
  <c r="K2124" i="26"/>
  <c r="K1827" i="28"/>
  <c r="K195" i="27"/>
  <c r="K505" i="24"/>
  <c r="K1740" i="28"/>
  <c r="K146" i="27"/>
  <c r="K1971" i="26"/>
  <c r="K352" i="24"/>
  <c r="K337" i="27"/>
  <c r="K1012" i="26"/>
  <c r="K1273" i="28"/>
  <c r="K853" i="24"/>
  <c r="K1206" i="26"/>
  <c r="K636" i="28"/>
  <c r="K371" i="27"/>
  <c r="K949" i="24"/>
  <c r="K2226" i="26"/>
  <c r="K213" i="27"/>
  <c r="K1898" i="28"/>
  <c r="K607" i="24"/>
  <c r="K2059" i="26"/>
  <c r="K753" i="27"/>
  <c r="K1791" i="28"/>
  <c r="K440" i="24"/>
  <c r="K77" i="27"/>
  <c r="K668" i="26"/>
  <c r="K1088" i="28"/>
  <c r="K1712" i="24"/>
  <c r="K1626" i="27"/>
  <c r="K982" i="26"/>
  <c r="K223" i="28"/>
  <c r="K838" i="24"/>
  <c r="K906" i="26"/>
  <c r="K1205" i="28"/>
  <c r="K328" i="27"/>
  <c r="K814" i="24"/>
  <c r="K923" i="26"/>
  <c r="K329" i="27"/>
  <c r="K610" i="28"/>
  <c r="K818" i="24"/>
  <c r="K938" i="26"/>
  <c r="K1223" i="28"/>
  <c r="K1383" i="27"/>
  <c r="K822" i="24"/>
  <c r="K186" i="26"/>
  <c r="K555" i="28"/>
  <c r="K458" i="27"/>
  <c r="K1252" i="24"/>
  <c r="K1750" i="27"/>
  <c r="K965" i="26"/>
  <c r="K220" i="28"/>
  <c r="K1455" i="24"/>
  <c r="K525" i="28"/>
  <c r="K1549" i="27"/>
  <c r="K275" i="26"/>
  <c r="K1908" i="24"/>
  <c r="K2085" i="28"/>
  <c r="K1762" i="27"/>
  <c r="K38" i="26"/>
  <c r="K1540" i="24"/>
  <c r="M802" i="28"/>
  <c r="N802" i="28" s="1"/>
  <c r="L802" i="28"/>
  <c r="L1182" i="26"/>
  <c r="M1182" i="26"/>
  <c r="N1182" i="26" s="1"/>
  <c r="L211" i="26"/>
  <c r="M211" i="26"/>
  <c r="N211" i="26" s="1"/>
  <c r="L1307" i="27"/>
  <c r="M1307" i="27"/>
  <c r="N1307" i="27" s="1"/>
  <c r="M249" i="25"/>
  <c r="N249" i="25" s="1"/>
  <c r="L249" i="25"/>
  <c r="T249" i="25"/>
  <c r="L2164" i="28"/>
  <c r="M2164" i="28"/>
  <c r="N2164" i="28" s="1"/>
  <c r="M1396" i="27"/>
  <c r="N1396" i="27" s="1"/>
  <c r="L1396" i="27"/>
  <c r="L1499" i="28"/>
  <c r="M1499" i="28"/>
  <c r="N1499" i="28" s="1"/>
  <c r="M1365" i="25"/>
  <c r="N1365" i="25" s="1"/>
  <c r="L1365" i="25"/>
  <c r="T1365" i="25"/>
  <c r="L892" i="26"/>
  <c r="M892" i="26"/>
  <c r="N892" i="26" s="1"/>
  <c r="K841" i="28"/>
  <c r="K572" i="27"/>
  <c r="K210" i="26"/>
  <c r="K1601" i="24"/>
  <c r="L243" i="27"/>
  <c r="M243" i="27"/>
  <c r="N243" i="27" s="1"/>
  <c r="M1011" i="25"/>
  <c r="N1011" i="25" s="1"/>
  <c r="L1011" i="25"/>
  <c r="T1011" i="25"/>
  <c r="M1898" i="25"/>
  <c r="N1898" i="25" s="1"/>
  <c r="L1898" i="25"/>
  <c r="T1898" i="25"/>
  <c r="M1390" i="27"/>
  <c r="N1390" i="27" s="1"/>
  <c r="L1390" i="27"/>
  <c r="L679" i="28"/>
  <c r="M679" i="28"/>
  <c r="N679" i="28" s="1"/>
  <c r="M1405" i="25"/>
  <c r="N1405" i="25" s="1"/>
  <c r="L1405" i="25"/>
  <c r="T1405" i="25"/>
  <c r="M1632" i="27"/>
  <c r="N1632" i="27" s="1"/>
  <c r="L1632" i="27"/>
  <c r="L2139" i="27"/>
  <c r="M2139" i="27"/>
  <c r="N2139" i="27" s="1"/>
  <c r="L1569" i="25"/>
  <c r="M1569" i="25"/>
  <c r="N1569" i="25" s="1"/>
  <c r="T1569" i="25"/>
  <c r="L1616" i="25"/>
  <c r="M1616" i="25"/>
  <c r="N1616" i="25" s="1"/>
  <c r="T1616" i="25"/>
  <c r="M1828" i="28"/>
  <c r="N1828" i="28" s="1"/>
  <c r="L1828" i="28"/>
  <c r="K1157" i="27"/>
  <c r="K1561" i="28"/>
  <c r="K1620" i="26"/>
  <c r="K1193" i="24"/>
  <c r="K2175" i="28"/>
  <c r="K1627" i="27"/>
  <c r="K1001" i="26"/>
  <c r="K846" i="24"/>
  <c r="K2038" i="27"/>
  <c r="K1953" i="28"/>
  <c r="K1901" i="26"/>
  <c r="K284" i="24"/>
  <c r="K387" i="28"/>
  <c r="K2131" i="27"/>
  <c r="K1192" i="26"/>
  <c r="K941" i="24"/>
  <c r="K529" i="27"/>
  <c r="K143" i="28"/>
  <c r="K776" i="26"/>
  <c r="K1416" i="24"/>
  <c r="K50" i="28"/>
  <c r="K1954" i="27"/>
  <c r="K1788" i="26"/>
  <c r="K718" i="24"/>
  <c r="K847" i="28"/>
  <c r="K882" i="27"/>
  <c r="K223" i="26"/>
  <c r="K1894" i="24"/>
  <c r="K2104" i="26"/>
  <c r="K1818" i="28"/>
  <c r="K766" i="27"/>
  <c r="K485" i="24"/>
  <c r="K1361" i="28"/>
  <c r="K997" i="27"/>
  <c r="K1195" i="26"/>
  <c r="K2219" i="24"/>
  <c r="K727" i="28"/>
  <c r="K1811" i="27"/>
  <c r="K1834" i="26"/>
  <c r="K217" i="24"/>
  <c r="K1739" i="28"/>
  <c r="K1968" i="26"/>
  <c r="K731" i="27"/>
  <c r="K349" i="24"/>
  <c r="K1593" i="26"/>
  <c r="K1468" i="27"/>
  <c r="K286" i="28"/>
  <c r="K66" i="24"/>
  <c r="K1054" i="28"/>
  <c r="K606" i="27"/>
  <c r="K610" i="26"/>
  <c r="K1703" i="24"/>
  <c r="K2166" i="27"/>
  <c r="K483" i="26"/>
  <c r="K357" i="28"/>
  <c r="K1325" i="24"/>
  <c r="K734" i="26"/>
  <c r="K1121" i="28"/>
  <c r="K938" i="27"/>
  <c r="K2072" i="24"/>
  <c r="K513" i="28"/>
  <c r="K1519" i="27"/>
  <c r="K1989" i="26"/>
  <c r="K370" i="24"/>
  <c r="K1579" i="28"/>
  <c r="K1161" i="27"/>
  <c r="K1642" i="26"/>
  <c r="K1199" i="24"/>
  <c r="K193" i="28"/>
  <c r="K1568" i="27"/>
  <c r="K688" i="26"/>
  <c r="K2050" i="24"/>
  <c r="K277" i="27"/>
  <c r="K847" i="26"/>
  <c r="K1173" i="28"/>
  <c r="K2120" i="24"/>
  <c r="K635" i="27"/>
  <c r="K888" i="26"/>
  <c r="K1194" i="28"/>
  <c r="K15" i="24"/>
  <c r="K2011" i="27"/>
  <c r="K1806" i="26"/>
  <c r="K1943" i="28"/>
  <c r="K193" i="24"/>
  <c r="K310" i="28"/>
  <c r="K1870" i="27"/>
  <c r="K34" i="26"/>
  <c r="K1844" i="24"/>
  <c r="K2095" i="27"/>
  <c r="K1931" i="28"/>
  <c r="K815" i="26"/>
  <c r="K2105" i="24"/>
  <c r="K2165" i="26"/>
  <c r="K1353" i="27"/>
  <c r="K130" i="28"/>
  <c r="K546" i="24"/>
  <c r="K774" i="28"/>
  <c r="K81" i="26"/>
  <c r="K1443" i="27"/>
  <c r="K1554" i="24"/>
  <c r="K1285" i="27"/>
  <c r="K849" i="28"/>
  <c r="K226" i="26"/>
  <c r="K1791" i="24"/>
  <c r="K1652" i="28"/>
  <c r="K1041" i="27"/>
  <c r="K1762" i="26"/>
  <c r="K712" i="24"/>
  <c r="K1189" i="27"/>
  <c r="K929" i="26"/>
  <c r="K1217" i="28"/>
  <c r="K1450" i="24"/>
  <c r="K1903" i="26"/>
  <c r="K714" i="27"/>
  <c r="K1703" i="28"/>
  <c r="K286" i="24"/>
  <c r="K160" i="26"/>
  <c r="K1706" i="27"/>
  <c r="K1966" i="28"/>
  <c r="K1246" i="24"/>
  <c r="K1680" i="27"/>
  <c r="K1475" i="26"/>
  <c r="K270" i="28"/>
  <c r="K1113" i="24"/>
  <c r="K830" i="26"/>
  <c r="K1932" i="28"/>
  <c r="K2096" i="27"/>
  <c r="K2113" i="24"/>
  <c r="K928" i="28"/>
  <c r="K1242" i="27"/>
  <c r="K375" i="26"/>
  <c r="K1654" i="24"/>
  <c r="K275" i="28"/>
  <c r="K1597" i="27"/>
  <c r="K1495" i="26"/>
  <c r="K665" i="24"/>
  <c r="K818" i="27"/>
  <c r="K2207" i="26"/>
  <c r="K1882" i="28"/>
  <c r="K588" i="24"/>
  <c r="K2198" i="27"/>
  <c r="K2119" i="28"/>
  <c r="K218" i="26"/>
  <c r="K1605" i="24"/>
  <c r="K1722" i="28"/>
  <c r="K724" i="27"/>
  <c r="K1939" i="26"/>
  <c r="K321" i="24"/>
  <c r="K972" i="28"/>
  <c r="K253" i="27"/>
  <c r="K454" i="26"/>
  <c r="K1968" i="24"/>
  <c r="K1663" i="27"/>
  <c r="K1995" i="28"/>
  <c r="K1384" i="26"/>
  <c r="K1051" i="24"/>
  <c r="K1482" i="28"/>
  <c r="K854" i="27"/>
  <c r="K1458" i="26"/>
  <c r="K1830" i="24"/>
  <c r="K2152" i="24"/>
  <c r="K1578" i="27"/>
  <c r="K918" i="26"/>
  <c r="K490" i="28"/>
  <c r="K883" i="28"/>
  <c r="K1233" i="27"/>
  <c r="K291" i="26"/>
  <c r="K1628" i="24"/>
  <c r="K1552" i="28"/>
  <c r="K293" i="27"/>
  <c r="K1604" i="26"/>
  <c r="K2252" i="24"/>
  <c r="K1320" i="27"/>
  <c r="K1617" i="26"/>
  <c r="K1559" i="28"/>
  <c r="K75" i="24"/>
  <c r="K99" i="28"/>
  <c r="K1370" i="27"/>
  <c r="K1366" i="26"/>
  <c r="K2244" i="24"/>
  <c r="K255" i="26"/>
  <c r="K466" i="27"/>
  <c r="K867" i="28"/>
  <c r="K1265" i="24"/>
  <c r="K1100" i="26"/>
  <c r="K1315" i="28"/>
  <c r="K1080" i="27"/>
  <c r="K888" i="24"/>
  <c r="K2145" i="27"/>
  <c r="K412" i="28"/>
  <c r="K1467" i="26"/>
  <c r="K1108" i="24"/>
  <c r="K625" i="28"/>
  <c r="K353" i="27"/>
  <c r="K1112" i="26"/>
  <c r="K898" i="24"/>
  <c r="K359" i="26"/>
  <c r="K920" i="28"/>
  <c r="K583" i="27"/>
  <c r="K1649" i="24"/>
  <c r="K1561" i="27"/>
  <c r="K588" i="26"/>
  <c r="K481" i="28"/>
  <c r="K2011" i="24"/>
  <c r="K362" i="26"/>
  <c r="K1922" i="28"/>
  <c r="K2075" i="27"/>
  <c r="K1937" i="24"/>
  <c r="K600" i="27"/>
  <c r="K526" i="26"/>
  <c r="K1011" i="28"/>
  <c r="K1690" i="24"/>
  <c r="K2214" i="28"/>
  <c r="K1471" i="27"/>
  <c r="K1610" i="26"/>
  <c r="K72" i="24"/>
  <c r="K1318" i="26"/>
  <c r="K2193" i="28"/>
  <c r="K1369" i="27"/>
  <c r="K2239" i="24"/>
  <c r="K580" i="27"/>
  <c r="K335" i="26"/>
  <c r="K906" i="28"/>
  <c r="K1639" i="24"/>
  <c r="K2094" i="28"/>
  <c r="K60" i="26"/>
  <c r="K1703" i="27"/>
  <c r="K1232" i="24"/>
  <c r="K912" i="28"/>
  <c r="K345" i="26"/>
  <c r="K581" i="27"/>
  <c r="K1643" i="24"/>
  <c r="K2134" i="28"/>
  <c r="K1801" i="27"/>
  <c r="K398" i="26"/>
  <c r="K1802" i="24"/>
  <c r="K1003" i="26"/>
  <c r="K1265" i="28"/>
  <c r="K1070" i="27"/>
  <c r="K848" i="24"/>
  <c r="K752" i="28"/>
  <c r="K553" i="27"/>
  <c r="K25" i="26"/>
  <c r="K1536" i="24"/>
  <c r="K378" i="27"/>
  <c r="K640" i="28"/>
  <c r="K1228" i="26"/>
  <c r="K962" i="24"/>
  <c r="K215" i="28"/>
  <c r="K1747" i="27"/>
  <c r="K887" i="26"/>
  <c r="K1442" i="24"/>
  <c r="K381" i="27"/>
  <c r="K1243" i="26"/>
  <c r="K1383" i="28"/>
  <c r="K971" i="24"/>
  <c r="K2072" i="26"/>
  <c r="K1841" i="27"/>
  <c r="K60" i="28"/>
  <c r="K453" i="24"/>
  <c r="K1884" i="28"/>
  <c r="K2209" i="26"/>
  <c r="K819" i="27"/>
  <c r="K590" i="24"/>
  <c r="K197" i="28"/>
  <c r="K1612" i="27"/>
  <c r="K724" i="26"/>
  <c r="K774" i="24"/>
  <c r="K1795" i="27"/>
  <c r="K48" i="26"/>
  <c r="K2090" i="28"/>
  <c r="K1779" i="24"/>
  <c r="K655" i="28"/>
  <c r="K409" i="27"/>
  <c r="K1417" i="26"/>
  <c r="K1072" i="24"/>
  <c r="K611" i="28"/>
  <c r="K956" i="26"/>
  <c r="K539" i="27"/>
  <c r="K1454" i="24"/>
  <c r="K1127" i="28"/>
  <c r="K941" i="27"/>
  <c r="K752" i="26"/>
  <c r="K2076" i="24"/>
  <c r="K2098" i="27"/>
  <c r="K1934" i="28"/>
  <c r="K874" i="26"/>
  <c r="K2132" i="24"/>
  <c r="K1843" i="28"/>
  <c r="K2153" i="26"/>
  <c r="K781" i="27"/>
  <c r="K533" i="24"/>
  <c r="M1391" i="25"/>
  <c r="N1391" i="25" s="1"/>
  <c r="L1391" i="25"/>
  <c r="T1391" i="25"/>
  <c r="L2084" i="27"/>
  <c r="M2084" i="27"/>
  <c r="N2084" i="27" s="1"/>
  <c r="M967" i="25"/>
  <c r="N967" i="25" s="1"/>
  <c r="L967" i="25"/>
  <c r="T967" i="25"/>
  <c r="L299" i="25"/>
  <c r="M299" i="25"/>
  <c r="N299" i="25" s="1"/>
  <c r="T299" i="25"/>
  <c r="K1580" i="27"/>
  <c r="K975" i="26"/>
  <c r="K2168" i="24"/>
  <c r="K492" i="28"/>
  <c r="K889" i="28"/>
  <c r="K301" i="26"/>
  <c r="K1169" i="27"/>
  <c r="K1280" i="24"/>
  <c r="K1541" i="28"/>
  <c r="K1316" i="27"/>
  <c r="K1586" i="26"/>
  <c r="K61" i="24"/>
  <c r="K2009" i="26"/>
  <c r="K158" i="27"/>
  <c r="K1763" i="28"/>
  <c r="K390" i="24"/>
  <c r="K271" i="26"/>
  <c r="K470" i="27"/>
  <c r="K562" i="28"/>
  <c r="K1270" i="24"/>
  <c r="K1449" i="28"/>
  <c r="K292" i="27"/>
  <c r="K1390" i="26"/>
  <c r="K2245" i="24"/>
  <c r="K372" i="27"/>
  <c r="K1210" i="26"/>
  <c r="K1369" i="28"/>
  <c r="K950" i="24"/>
  <c r="K1983" i="28"/>
  <c r="K1624" i="27"/>
  <c r="K958" i="26"/>
  <c r="K830" i="24"/>
  <c r="K1178" i="26"/>
  <c r="K327" i="28"/>
  <c r="K1937" i="27"/>
  <c r="K2214" i="24"/>
  <c r="K1898" i="26"/>
  <c r="K122" i="27"/>
  <c r="K1700" i="28"/>
  <c r="K281" i="24"/>
  <c r="K2185" i="28"/>
  <c r="K1936" i="27"/>
  <c r="K1167" i="26"/>
  <c r="K2212" i="24"/>
  <c r="K1891" i="28"/>
  <c r="K2217" i="26"/>
  <c r="K211" i="27"/>
  <c r="K598" i="24"/>
  <c r="K1413" i="27"/>
  <c r="K907" i="28"/>
  <c r="K337" i="26"/>
  <c r="K1292" i="24"/>
  <c r="K1720" i="28"/>
  <c r="K722" i="27"/>
  <c r="K1937" i="26"/>
  <c r="K319" i="24"/>
  <c r="K1187" i="28"/>
  <c r="K534" i="27"/>
  <c r="K876" i="26"/>
  <c r="K1441" i="24"/>
  <c r="K46" i="28"/>
  <c r="K1673" i="26"/>
  <c r="K1948" i="27"/>
  <c r="K692" i="24"/>
  <c r="K834" i="26"/>
  <c r="K1744" i="27"/>
  <c r="K210" i="28"/>
  <c r="K1432" i="24"/>
  <c r="K2036" i="27"/>
  <c r="K1951" i="28"/>
  <c r="K1893" i="26"/>
  <c r="K276" i="24"/>
  <c r="K1019" i="28"/>
  <c r="K502" i="27"/>
  <c r="K546" i="26"/>
  <c r="K1345" i="24"/>
  <c r="K1382" i="27"/>
  <c r="K914" i="26"/>
  <c r="K1208" i="28"/>
  <c r="K815" i="24"/>
  <c r="K1704" i="28"/>
  <c r="K715" i="27"/>
  <c r="K1906" i="26"/>
  <c r="K289" i="24"/>
  <c r="K2213" i="27"/>
  <c r="K603" i="26"/>
  <c r="K2149" i="28"/>
  <c r="K8" i="24"/>
  <c r="K112" i="27"/>
  <c r="K1686" i="28"/>
  <c r="K1855" i="26"/>
  <c r="K238" i="24"/>
  <c r="K2019" i="24"/>
  <c r="K601" i="26"/>
  <c r="K2083" i="27"/>
  <c r="K360" i="28"/>
  <c r="K538" i="28"/>
  <c r="K1503" i="27"/>
  <c r="K1825" i="26"/>
  <c r="K208" i="24"/>
  <c r="K2189" i="26"/>
  <c r="K1867" i="28"/>
  <c r="K803" i="27"/>
  <c r="K570" i="24"/>
  <c r="K235" i="26"/>
  <c r="K853" i="28"/>
  <c r="K883" i="27"/>
  <c r="K1898" i="24"/>
  <c r="K1084" i="28"/>
  <c r="K1053" i="27"/>
  <c r="K653" i="26"/>
  <c r="K764" i="24"/>
  <c r="K924" i="28"/>
  <c r="K895" i="27"/>
  <c r="K369" i="26"/>
  <c r="K1938" i="24"/>
  <c r="K2031" i="24"/>
  <c r="K2024" i="28"/>
  <c r="K1903" i="27"/>
  <c r="K640" i="26"/>
  <c r="K40" i="26"/>
  <c r="K755" i="28"/>
  <c r="K860" i="27"/>
  <c r="K1845" i="24"/>
  <c r="K1688" i="28"/>
  <c r="K114" i="27"/>
  <c r="K1860" i="26"/>
  <c r="K243" i="24"/>
  <c r="K1151" i="28"/>
  <c r="K950" i="27"/>
  <c r="K803" i="26"/>
  <c r="K2098" i="24"/>
  <c r="K651" i="28"/>
  <c r="K399" i="27"/>
  <c r="K1361" i="26"/>
  <c r="K1037" i="24"/>
  <c r="K1616" i="26"/>
  <c r="K1558" i="28"/>
  <c r="K441" i="27"/>
  <c r="K1191" i="24"/>
  <c r="K1119" i="27"/>
  <c r="K1342" i="26"/>
  <c r="K1428" i="28"/>
  <c r="K1023" i="24"/>
  <c r="K1982" i="28"/>
  <c r="K1782" i="27"/>
  <c r="K933" i="26"/>
  <c r="K1730" i="24"/>
  <c r="K1538" i="26"/>
  <c r="K2001" i="28"/>
  <c r="K1599" i="27"/>
  <c r="K670" i="24"/>
  <c r="K1519" i="28"/>
  <c r="K1535" i="26"/>
  <c r="K645" i="27"/>
  <c r="K48" i="24"/>
  <c r="K1836" i="28"/>
  <c r="K774" i="27"/>
  <c r="K2139" i="26"/>
  <c r="K520" i="24"/>
  <c r="K2053" i="26"/>
  <c r="K673" i="28"/>
  <c r="K174" i="27"/>
  <c r="K434" i="24"/>
  <c r="K729" i="26"/>
  <c r="K1977" i="28"/>
  <c r="K1781" i="27"/>
  <c r="K1718" i="24"/>
  <c r="K1091" i="27"/>
  <c r="K1352" i="28"/>
  <c r="K1184" i="26"/>
  <c r="K935" i="24"/>
  <c r="K606" i="28"/>
  <c r="K530" i="27"/>
  <c r="K790" i="26"/>
  <c r="K1421" i="24"/>
  <c r="K552" i="26"/>
  <c r="K913" i="27"/>
  <c r="K1021" i="28"/>
  <c r="K2001" i="24"/>
  <c r="K1804" i="27"/>
  <c r="K1778" i="26"/>
  <c r="K721" i="28"/>
  <c r="K169" i="24"/>
  <c r="K877" i="28"/>
  <c r="K1231" i="27"/>
  <c r="K279" i="26"/>
  <c r="K1626" i="24"/>
  <c r="K975" i="27"/>
  <c r="K969" i="26"/>
  <c r="K1239" i="28"/>
  <c r="K2165" i="24"/>
  <c r="K389" i="27"/>
  <c r="K1286" i="26"/>
  <c r="K1400" i="28"/>
  <c r="K990" i="24"/>
  <c r="K426" i="28"/>
  <c r="K2156" i="27"/>
  <c r="K1660" i="26"/>
  <c r="K1203" i="24"/>
  <c r="K1548" i="27"/>
  <c r="K227" i="26"/>
  <c r="K471" i="28"/>
  <c r="K1896" i="24"/>
  <c r="K2103" i="28"/>
  <c r="K2247" i="27"/>
  <c r="K88" i="26"/>
  <c r="K1762" i="24"/>
  <c r="K1294" i="26"/>
  <c r="K1407" i="28"/>
  <c r="K392" i="27"/>
  <c r="K995" i="24"/>
  <c r="K1664" i="28"/>
  <c r="K699" i="27"/>
  <c r="K1794" i="26"/>
  <c r="K181" i="24"/>
  <c r="K148" i="26"/>
  <c r="K454" i="28"/>
  <c r="K1409" i="27"/>
  <c r="K1245" i="24"/>
  <c r="K1658" i="27"/>
  <c r="K253" i="28"/>
  <c r="K1362" i="26"/>
  <c r="K1038" i="24"/>
  <c r="K2249" i="27"/>
  <c r="K238" i="26"/>
  <c r="K2120" i="28"/>
  <c r="K1767" i="24"/>
  <c r="K176" i="26"/>
  <c r="K166" i="28"/>
  <c r="K1772" i="27"/>
  <c r="K1586" i="24"/>
  <c r="K1570" i="28"/>
  <c r="K221" i="27"/>
  <c r="K1631" i="26"/>
  <c r="K1836" i="24"/>
  <c r="K303" i="28"/>
  <c r="K1506" i="27"/>
  <c r="K1852" i="26"/>
  <c r="K235" i="24"/>
  <c r="K843" i="28"/>
  <c r="K213" i="26"/>
  <c r="K462" i="27"/>
  <c r="K1258" i="24"/>
  <c r="K1150" i="28"/>
  <c r="K615" i="27"/>
  <c r="K800" i="26"/>
  <c r="K1723" i="24"/>
  <c r="K552" i="28"/>
  <c r="K455" i="27"/>
  <c r="K123" i="26"/>
  <c r="K1241" i="24"/>
  <c r="K2025" i="26"/>
  <c r="K745" i="27"/>
  <c r="K1771" i="28"/>
  <c r="K406" i="24"/>
  <c r="K2064" i="28"/>
  <c r="K2240" i="27"/>
  <c r="K2" i="26"/>
  <c r="K1531" i="24"/>
  <c r="K373" i="28"/>
  <c r="K2178" i="27"/>
  <c r="K934" i="26"/>
  <c r="K1451" i="24"/>
  <c r="K1932" i="27"/>
  <c r="K913" i="26"/>
  <c r="K2049" i="28"/>
  <c r="K2151" i="24"/>
  <c r="K1427" i="28"/>
  <c r="K1202" i="27"/>
  <c r="K1337" i="26"/>
  <c r="K1516" i="24"/>
  <c r="K967" i="27"/>
  <c r="K907" i="26"/>
  <c r="K1206" i="28"/>
  <c r="K2145" i="24"/>
  <c r="K991" i="26"/>
  <c r="K1256" i="28"/>
  <c r="K33" i="27"/>
  <c r="K843" i="24"/>
  <c r="K784" i="28"/>
  <c r="K100" i="26"/>
  <c r="K560" i="27"/>
  <c r="K1562" i="24"/>
  <c r="M1803" i="27"/>
  <c r="N1803" i="27" s="1"/>
  <c r="L1803" i="27"/>
  <c r="M981" i="25"/>
  <c r="N981" i="25" s="1"/>
  <c r="L981" i="25"/>
  <c r="T981" i="25"/>
  <c r="L2091" i="26"/>
  <c r="M2091" i="26"/>
  <c r="N2091" i="26" s="1"/>
  <c r="L481" i="26"/>
  <c r="M481" i="26"/>
  <c r="N481" i="26" s="1"/>
  <c r="M1000" i="25"/>
  <c r="N1000" i="25" s="1"/>
  <c r="L1000" i="25"/>
  <c r="T1000" i="25"/>
  <c r="M72" i="25"/>
  <c r="N72" i="25" s="1"/>
  <c r="L72" i="25"/>
  <c r="T72" i="25"/>
  <c r="M813" i="28"/>
  <c r="N813" i="28" s="1"/>
  <c r="L813" i="28"/>
  <c r="L355" i="26"/>
  <c r="M355" i="26"/>
  <c r="N355" i="26" s="1"/>
  <c r="L403" i="26"/>
  <c r="M403" i="26"/>
  <c r="N403" i="26" s="1"/>
  <c r="L150" i="25"/>
  <c r="M150" i="25"/>
  <c r="N150" i="25" s="1"/>
  <c r="T150" i="25"/>
  <c r="M2123" i="27"/>
  <c r="N2123" i="27" s="1"/>
  <c r="L2123" i="27"/>
  <c r="M1087" i="25"/>
  <c r="N1087" i="25" s="1"/>
  <c r="L1087" i="25"/>
  <c r="T1087" i="25"/>
  <c r="M368" i="27"/>
  <c r="N368" i="27" s="1"/>
  <c r="L368" i="27"/>
  <c r="L928" i="26"/>
  <c r="M928" i="26"/>
  <c r="N928" i="26" s="1"/>
  <c r="M1732" i="28"/>
  <c r="N1732" i="28" s="1"/>
  <c r="L1732" i="28"/>
  <c r="T687" i="25"/>
  <c r="L687" i="25"/>
  <c r="M687" i="25"/>
  <c r="N687" i="25" s="1"/>
  <c r="L1822" i="28"/>
  <c r="M1822" i="28"/>
  <c r="N1822" i="28" s="1"/>
  <c r="M1695" i="27"/>
  <c r="N1695" i="27" s="1"/>
  <c r="L1695" i="27"/>
  <c r="M1261" i="26"/>
  <c r="N1261" i="26" s="1"/>
  <c r="L1261" i="26"/>
  <c r="L304" i="27"/>
  <c r="M304" i="27"/>
  <c r="N304" i="27" s="1"/>
  <c r="M1638" i="27"/>
  <c r="N1638" i="27" s="1"/>
  <c r="L1638" i="27"/>
  <c r="K1504" i="27"/>
  <c r="K1826" i="26"/>
  <c r="K301" i="28"/>
  <c r="K209" i="24"/>
  <c r="L1085" i="26"/>
  <c r="M1085" i="26"/>
  <c r="N1085" i="26" s="1"/>
  <c r="T2225" i="25"/>
  <c r="L2225" i="25"/>
  <c r="M2225" i="25"/>
  <c r="N2225" i="25" s="1"/>
  <c r="K274" i="28"/>
  <c r="K1684" i="27"/>
  <c r="K1489" i="26"/>
  <c r="K1125" i="24"/>
  <c r="K1172" i="28"/>
  <c r="K1270" i="27"/>
  <c r="K845" i="26"/>
  <c r="K1725" i="24"/>
  <c r="K592" i="28"/>
  <c r="K513" i="27"/>
  <c r="K615" i="26"/>
  <c r="K1366" i="24"/>
  <c r="K1793" i="28"/>
  <c r="K3" i="27"/>
  <c r="K2063" i="26"/>
  <c r="K444" i="24"/>
  <c r="K1037" i="28"/>
  <c r="K14" i="27"/>
  <c r="K577" i="26"/>
  <c r="K759" i="24"/>
  <c r="K431" i="27"/>
  <c r="K1527" i="28"/>
  <c r="K1548" i="26"/>
  <c r="K1155" i="24"/>
  <c r="K452" i="26"/>
  <c r="K2138" i="28"/>
  <c r="K252" i="27"/>
  <c r="K1967" i="24"/>
  <c r="K1563" i="28"/>
  <c r="K1158" i="27"/>
  <c r="K1622" i="26"/>
  <c r="K1194" i="24"/>
  <c r="K741" i="28"/>
  <c r="K1848" i="27"/>
  <c r="K2108" i="26"/>
  <c r="K489" i="24"/>
  <c r="K22" i="26"/>
  <c r="K2078" i="28"/>
  <c r="K1701" i="27"/>
  <c r="K1222" i="24"/>
  <c r="K1947" i="26"/>
  <c r="K1727" i="28"/>
  <c r="K136" i="27"/>
  <c r="K329" i="24"/>
  <c r="K179" i="27"/>
  <c r="K1799" i="28"/>
  <c r="K2075" i="26"/>
  <c r="K456" i="24"/>
  <c r="K1536" i="27"/>
  <c r="K1240" i="26"/>
  <c r="K534" i="28"/>
  <c r="K1823" i="24"/>
  <c r="K228" i="27"/>
  <c r="K811" i="28"/>
  <c r="K157" i="26"/>
  <c r="K1878" i="24"/>
  <c r="K1529" i="26"/>
  <c r="K1516" i="28"/>
  <c r="K643" i="27"/>
  <c r="K46" i="24"/>
  <c r="K1671" i="28"/>
  <c r="K1813" i="26"/>
  <c r="K1044" i="27"/>
  <c r="K719" i="24"/>
  <c r="K1107" i="28"/>
  <c r="K706" i="26"/>
  <c r="K1184" i="27"/>
  <c r="K1397" i="24"/>
  <c r="K1807" i="28"/>
  <c r="K2092" i="26"/>
  <c r="K183" i="27"/>
  <c r="K473" i="24"/>
  <c r="K171" i="27"/>
  <c r="K2045" i="26"/>
  <c r="K1782" i="28"/>
  <c r="K426" i="24"/>
  <c r="K1565" i="28"/>
  <c r="K1625" i="26"/>
  <c r="K1159" i="27"/>
  <c r="K1196" i="24"/>
  <c r="K317" i="28"/>
  <c r="K514" i="26"/>
  <c r="K1896" i="27"/>
  <c r="K1990" i="24"/>
  <c r="K2179" i="26"/>
  <c r="K1866" i="27"/>
  <c r="K344" i="28"/>
  <c r="K560" i="24"/>
  <c r="K2183" i="28"/>
  <c r="K1642" i="27"/>
  <c r="K1165" i="26"/>
  <c r="K929" i="24"/>
  <c r="K1413" i="26"/>
  <c r="K407" i="27"/>
  <c r="K654" i="28"/>
  <c r="K1068" i="24"/>
  <c r="K2113" i="27"/>
  <c r="K2231" i="24"/>
  <c r="K1940" i="28"/>
  <c r="K1259" i="26"/>
  <c r="K2227" i="28"/>
  <c r="K98" i="27"/>
  <c r="K1809" i="26"/>
  <c r="K196" i="24"/>
  <c r="K192" i="28"/>
  <c r="K1730" i="27"/>
  <c r="K680" i="26"/>
  <c r="K1390" i="24"/>
  <c r="K1606" i="28"/>
  <c r="K1027" i="27"/>
  <c r="K1690" i="26"/>
  <c r="K693" i="24"/>
  <c r="K2058" i="26"/>
  <c r="K1790" i="28"/>
  <c r="K752" i="27"/>
  <c r="K439" i="24"/>
  <c r="K1180" i="26"/>
  <c r="K1349" i="28"/>
  <c r="K1200" i="27"/>
  <c r="K1491" i="24"/>
  <c r="K2006" i="27"/>
  <c r="K1743" i="26"/>
  <c r="K2054" i="28"/>
  <c r="K147" i="24"/>
  <c r="K399" i="28"/>
  <c r="K2117" i="27"/>
  <c r="K1316" i="26"/>
  <c r="K2238" i="24"/>
  <c r="K71" i="27"/>
  <c r="K806" i="28"/>
  <c r="K146" i="26"/>
  <c r="K1576" i="24"/>
  <c r="K1732" i="26"/>
  <c r="K293" i="28"/>
  <c r="K1492" i="27"/>
  <c r="K140" i="24"/>
  <c r="K1662" i="26"/>
  <c r="K1592" i="28"/>
  <c r="K626" i="27"/>
  <c r="K1752" i="24"/>
  <c r="K1758" i="28"/>
  <c r="K740" i="27"/>
  <c r="K2000" i="26"/>
  <c r="K381" i="24"/>
  <c r="K240" i="26"/>
  <c r="K1226" i="27"/>
  <c r="K857" i="28"/>
  <c r="K1613" i="24"/>
  <c r="K2175" i="26"/>
  <c r="K2034" i="28"/>
  <c r="K1865" i="27"/>
  <c r="K556" i="24"/>
  <c r="K796" i="27"/>
  <c r="K2181" i="26"/>
  <c r="K1860" i="28"/>
  <c r="K562" i="24"/>
  <c r="K1099" i="26"/>
  <c r="K1314" i="28"/>
  <c r="K40" i="27"/>
  <c r="K887" i="24"/>
  <c r="K1278" i="28"/>
  <c r="K984" i="27"/>
  <c r="K1020" i="26"/>
  <c r="K2180" i="24"/>
  <c r="K1080" i="28"/>
  <c r="K58" i="27"/>
  <c r="K648" i="26"/>
  <c r="K1380" i="24"/>
  <c r="K582" i="28"/>
  <c r="K496" i="27"/>
  <c r="K510" i="26"/>
  <c r="K1331" i="24"/>
  <c r="K2042" i="26"/>
  <c r="K169" i="27"/>
  <c r="K1780" i="28"/>
  <c r="K423" i="24"/>
  <c r="K2183" i="26"/>
  <c r="K1862" i="28"/>
  <c r="K798" i="27"/>
  <c r="K564" i="24"/>
  <c r="K1950" i="26"/>
  <c r="K1728" i="28"/>
  <c r="K138" i="27"/>
  <c r="K332" i="24"/>
  <c r="K1504" i="28"/>
  <c r="K1503" i="26"/>
  <c r="K641" i="27"/>
  <c r="K41" i="24"/>
  <c r="K1303" i="28"/>
  <c r="K1078" i="27"/>
  <c r="K1078" i="26"/>
  <c r="K880" i="24"/>
  <c r="K1057" i="26"/>
  <c r="K88" i="28"/>
  <c r="K1364" i="27"/>
  <c r="K2191" i="24"/>
  <c r="K1798" i="28"/>
  <c r="K2073" i="26"/>
  <c r="K178" i="27"/>
  <c r="K454" i="24"/>
  <c r="K620" i="28"/>
  <c r="K1082" i="26"/>
  <c r="K348" i="27"/>
  <c r="K881" i="24"/>
  <c r="K1276" i="27"/>
  <c r="K1310" i="28"/>
  <c r="K1089" i="26"/>
  <c r="K1745" i="24"/>
  <c r="K247" i="26"/>
  <c r="K233" i="27"/>
  <c r="K863" i="28"/>
  <c r="K1900" i="24"/>
  <c r="K1413" i="28"/>
  <c r="K1310" i="27"/>
  <c r="K1312" i="26"/>
  <c r="K27" i="24"/>
  <c r="K2182" i="28"/>
  <c r="K1755" i="27"/>
  <c r="K1111" i="26"/>
  <c r="K1478" i="24"/>
  <c r="K597" i="28"/>
  <c r="K521" i="27"/>
  <c r="K682" i="26"/>
  <c r="K1388" i="24"/>
  <c r="K846" i="27"/>
  <c r="K2250" i="26"/>
  <c r="K1917" i="28"/>
  <c r="K631" i="24"/>
  <c r="K1261" i="27"/>
  <c r="K1031" i="28"/>
  <c r="K570" i="26"/>
  <c r="K1697" i="24"/>
  <c r="K1970" i="26"/>
  <c r="K736" i="28"/>
  <c r="K1825" i="27"/>
  <c r="K351" i="24"/>
  <c r="K1914" i="27"/>
  <c r="K762" i="26"/>
  <c r="K321" i="28"/>
  <c r="K2081" i="24"/>
  <c r="K551" i="27"/>
  <c r="K1474" i="28"/>
  <c r="K1449" i="26"/>
  <c r="K1525" i="24"/>
  <c r="K653" i="27"/>
  <c r="K1594" i="26"/>
  <c r="K1547" i="28"/>
  <c r="K67" i="24"/>
  <c r="K1714" i="28"/>
  <c r="K131" i="27"/>
  <c r="K1931" i="26"/>
  <c r="K314" i="24"/>
  <c r="K1275" i="28"/>
  <c r="K1385" i="27"/>
  <c r="K1014" i="26"/>
  <c r="K854" i="24"/>
  <c r="K1608" i="27"/>
  <c r="K450" i="26"/>
  <c r="K1972" i="28"/>
  <c r="K750" i="24"/>
  <c r="K1801" i="28"/>
  <c r="K2082" i="26"/>
  <c r="K180" i="27"/>
  <c r="K463" i="24"/>
  <c r="K106" i="28"/>
  <c r="K1401" i="27"/>
  <c r="K1561" i="26"/>
  <c r="K1164" i="24"/>
  <c r="K943" i="26"/>
  <c r="K1226" i="28"/>
  <c r="K331" i="27"/>
  <c r="K825" i="24"/>
  <c r="K1486" i="27"/>
  <c r="K1714" i="26"/>
  <c r="K2218" i="28"/>
  <c r="K126" i="24"/>
  <c r="K536" i="28"/>
  <c r="K1679" i="27"/>
  <c r="K1474" i="26"/>
  <c r="K1114" i="24"/>
  <c r="K1766" i="28"/>
  <c r="K161" i="27"/>
  <c r="K2016" i="26"/>
  <c r="K397" i="24"/>
  <c r="K903" i="26"/>
  <c r="K2100" i="27"/>
  <c r="K2048" i="28"/>
  <c r="K2142" i="24"/>
  <c r="K1271" i="28"/>
  <c r="K620" i="27"/>
  <c r="K1009" i="26"/>
  <c r="K1740" i="24"/>
  <c r="M688" i="28"/>
  <c r="N688" i="28" s="1"/>
  <c r="L688" i="28"/>
  <c r="T2122" i="25"/>
  <c r="M2122" i="25"/>
  <c r="N2122" i="25" s="1"/>
  <c r="L2122" i="25"/>
  <c r="L2186" i="28"/>
  <c r="M2186" i="28"/>
  <c r="N2186" i="28" s="1"/>
  <c r="L1905" i="26"/>
  <c r="M1905" i="26"/>
  <c r="N1905" i="26" s="1"/>
  <c r="T726" i="25"/>
  <c r="M726" i="25"/>
  <c r="N726" i="25" s="1"/>
  <c r="L726" i="25"/>
  <c r="L1538" i="25"/>
  <c r="M1538" i="25"/>
  <c r="N1538" i="25" s="1"/>
  <c r="T1538" i="25"/>
  <c r="L1561" i="25"/>
  <c r="M1561" i="25"/>
  <c r="N1561" i="25" s="1"/>
  <c r="T1561" i="25"/>
  <c r="K2067" i="28"/>
  <c r="K2229" i="27"/>
  <c r="K6" i="26"/>
  <c r="K1217" i="24"/>
  <c r="K992" i="27"/>
  <c r="K1101" i="26"/>
  <c r="K1316" i="28"/>
  <c r="K2204" i="24"/>
  <c r="K1791" i="26"/>
  <c r="K94" i="27"/>
  <c r="K1662" i="28"/>
  <c r="K179" i="24"/>
  <c r="K1170" i="28"/>
  <c r="K19" i="27"/>
  <c r="K837" i="26"/>
  <c r="K795" i="24"/>
  <c r="K2208" i="27"/>
  <c r="K2115" i="28"/>
  <c r="K168" i="26"/>
  <c r="K1766" i="24"/>
  <c r="K1741" i="26"/>
  <c r="K1035" i="27"/>
  <c r="K1637" i="28"/>
  <c r="K705" i="24"/>
  <c r="K1781" i="28"/>
  <c r="K2043" i="26"/>
  <c r="K170" i="27"/>
  <c r="K424" i="24"/>
  <c r="K1309" i="26"/>
  <c r="K715" i="28"/>
  <c r="K1987" i="27"/>
  <c r="K1513" i="24"/>
  <c r="K35" i="28"/>
  <c r="K1530" i="26"/>
  <c r="K1970" i="27"/>
  <c r="K1145" i="24"/>
  <c r="K917" i="26"/>
  <c r="K1065" i="27"/>
  <c r="K1209" i="28"/>
  <c r="K816" i="24"/>
  <c r="K1335" i="26"/>
  <c r="K220" i="27"/>
  <c r="K1426" i="28"/>
  <c r="K1826" i="24"/>
  <c r="K2028" i="28"/>
  <c r="K1956" i="27"/>
  <c r="K1063" i="26"/>
  <c r="K872" i="24"/>
  <c r="K1776" i="26"/>
  <c r="K2221" i="28"/>
  <c r="K1498" i="27"/>
  <c r="K168" i="24"/>
  <c r="K1564" i="28"/>
  <c r="K655" i="27"/>
  <c r="K1623" i="26"/>
  <c r="K76" i="24"/>
  <c r="K423" i="27"/>
  <c r="K1476" i="26"/>
  <c r="K1492" i="28"/>
  <c r="K1115" i="24"/>
  <c r="K2205" i="28"/>
  <c r="K1688" i="27"/>
  <c r="K1533" i="26"/>
  <c r="K1147" i="24"/>
  <c r="K2168" i="28"/>
  <c r="K280" i="27"/>
  <c r="K901" i="26"/>
  <c r="K2140" i="24"/>
  <c r="K131" i="28"/>
  <c r="K2187" i="26"/>
  <c r="K1354" i="27"/>
  <c r="K568" i="24"/>
  <c r="K2022" i="26"/>
  <c r="K129" i="28"/>
  <c r="K1351" i="27"/>
  <c r="K403" i="24"/>
  <c r="K1711" i="28"/>
  <c r="K717" i="27"/>
  <c r="K1928" i="26"/>
  <c r="K311" i="24"/>
  <c r="K1969" i="27"/>
  <c r="K1448" i="26"/>
  <c r="K2201" i="28"/>
  <c r="K1095" i="24"/>
  <c r="K1106" i="28"/>
  <c r="K17" i="27"/>
  <c r="K705" i="26"/>
  <c r="K772" i="24"/>
  <c r="K1032" i="28"/>
  <c r="K1422" i="27"/>
  <c r="K571" i="26"/>
  <c r="K1353" i="24"/>
  <c r="K1965" i="28"/>
  <c r="K1705" i="27"/>
  <c r="K124" i="26"/>
  <c r="K1242" i="24"/>
  <c r="K1203" i="28"/>
  <c r="K281" i="27"/>
  <c r="K904" i="26"/>
  <c r="K2143" i="24"/>
  <c r="K510" i="28"/>
  <c r="K1515" i="27"/>
  <c r="K1952" i="26"/>
  <c r="K334" i="24"/>
  <c r="K1130" i="28"/>
  <c r="K756" i="26"/>
  <c r="K1455" i="27"/>
  <c r="K1721" i="24"/>
  <c r="K1778" i="27"/>
  <c r="K475" i="28"/>
  <c r="K357" i="26"/>
  <c r="K1648" i="24"/>
  <c r="K287" i="26"/>
  <c r="K882" i="28"/>
  <c r="K237" i="27"/>
  <c r="K1912" i="24"/>
  <c r="K1420" i="28"/>
  <c r="K548" i="27"/>
  <c r="K1327" i="26"/>
  <c r="K1515" i="24"/>
  <c r="K1601" i="28"/>
  <c r="K671" i="27"/>
  <c r="K1683" i="26"/>
  <c r="K105" i="24"/>
  <c r="K754" i="27"/>
  <c r="K1794" i="28"/>
  <c r="K2064" i="26"/>
  <c r="K445" i="24"/>
  <c r="K173" i="28"/>
  <c r="K1605" i="27"/>
  <c r="K308" i="26"/>
  <c r="K741" i="24"/>
  <c r="K622" i="27"/>
  <c r="K1041" i="26"/>
  <c r="K1286" i="28"/>
  <c r="K1743" i="24"/>
  <c r="K2192" i="26"/>
  <c r="K680" i="28"/>
  <c r="K206" i="27"/>
  <c r="K573" i="24"/>
  <c r="K1809" i="28"/>
  <c r="K184" i="27"/>
  <c r="K2094" i="26"/>
  <c r="K475" i="24"/>
  <c r="K1443" i="28"/>
  <c r="K1125" i="27"/>
  <c r="K1381" i="26"/>
  <c r="K1049" i="24"/>
  <c r="K910" i="28"/>
  <c r="K7" i="27"/>
  <c r="K342" i="26"/>
  <c r="K1928" i="24"/>
  <c r="K1191" i="28"/>
  <c r="K1061" i="27"/>
  <c r="K883" i="26"/>
  <c r="K806" i="24"/>
  <c r="K540" i="28"/>
  <c r="K1507" i="27"/>
  <c r="K1854" i="26"/>
  <c r="K237" i="24"/>
  <c r="K1328" i="28"/>
  <c r="K1138" i="26"/>
  <c r="K43" i="27"/>
  <c r="K908" i="24"/>
  <c r="K1984" i="28"/>
  <c r="K966" i="26"/>
  <c r="K1784" i="27"/>
  <c r="K1733" i="24"/>
  <c r="K2088" i="28"/>
  <c r="K2234" i="27"/>
  <c r="K47" i="26"/>
  <c r="K1229" i="24"/>
  <c r="K2074" i="24"/>
  <c r="K2044" i="28"/>
  <c r="K1912" i="27"/>
  <c r="K736" i="26"/>
  <c r="K1718" i="26"/>
  <c r="K1624" i="28"/>
  <c r="K684" i="27"/>
  <c r="K128" i="24"/>
  <c r="K433" i="28"/>
  <c r="K1830" i="26"/>
  <c r="K2016" i="27"/>
  <c r="K213" i="24"/>
  <c r="K2162" i="26"/>
  <c r="K341" i="28"/>
  <c r="K1862" i="27"/>
  <c r="K543" i="24"/>
  <c r="K616" i="26"/>
  <c r="K631" i="27"/>
  <c r="K1057" i="28"/>
  <c r="K1810" i="24"/>
  <c r="K69" i="28"/>
  <c r="K1457" i="27"/>
  <c r="K112" i="26"/>
  <c r="K1784" i="24"/>
  <c r="K302" i="28"/>
  <c r="K1505" i="27"/>
  <c r="K1836" i="26"/>
  <c r="K219" i="24"/>
  <c r="K1888" i="28"/>
  <c r="K2213" i="26"/>
  <c r="K210" i="27"/>
  <c r="K594" i="24"/>
  <c r="K512" i="28"/>
  <c r="K1517" i="27"/>
  <c r="K1975" i="26"/>
  <c r="K356" i="24"/>
  <c r="K1145" i="28"/>
  <c r="K948" i="27"/>
  <c r="K788" i="26"/>
  <c r="K2091" i="24"/>
  <c r="K1217" i="27"/>
  <c r="K822" i="28"/>
  <c r="K178" i="26"/>
  <c r="K1588" i="24"/>
  <c r="K1188" i="28"/>
  <c r="K1060" i="27"/>
  <c r="K878" i="26"/>
  <c r="K804" i="24"/>
  <c r="K379" i="26"/>
  <c r="K139" i="28"/>
  <c r="K482" i="27"/>
  <c r="K1299" i="24"/>
  <c r="K31" i="28"/>
  <c r="K1964" i="27"/>
  <c r="K1331" i="26"/>
  <c r="K1016" i="24"/>
  <c r="K1430" i="27"/>
  <c r="K1093" i="26"/>
  <c r="K91" i="28"/>
  <c r="K1477" i="24"/>
  <c r="K594" i="28"/>
  <c r="K518" i="27"/>
  <c r="K659" i="26"/>
  <c r="K1382" i="24"/>
  <c r="K1491" i="28"/>
  <c r="K1139" i="27"/>
  <c r="K1471" i="26"/>
  <c r="K1111" i="24"/>
  <c r="K661" i="27"/>
  <c r="K1648" i="26"/>
  <c r="K1583" i="28"/>
  <c r="K87" i="24"/>
  <c r="K1272" i="27"/>
  <c r="K1189" i="28"/>
  <c r="K879" i="26"/>
  <c r="K1727" i="24"/>
  <c r="K98" i="28"/>
  <c r="K1394" i="27"/>
  <c r="K1363" i="26"/>
  <c r="K1040" i="24"/>
  <c r="K591" i="27"/>
  <c r="K971" i="28"/>
  <c r="K453" i="26"/>
  <c r="K1675" i="24"/>
  <c r="K487" i="28"/>
  <c r="K1737" i="27"/>
  <c r="K769" i="26"/>
  <c r="K1410" i="24"/>
  <c r="K1291" i="27"/>
  <c r="K456" i="26"/>
  <c r="K973" i="28"/>
  <c r="K1805" i="24"/>
  <c r="K334" i="27"/>
  <c r="K1248" i="28"/>
  <c r="K980" i="26"/>
  <c r="K836" i="24"/>
  <c r="K1609" i="26"/>
  <c r="K424" i="28"/>
  <c r="K2154" i="27"/>
  <c r="K1187" i="24"/>
  <c r="K1185" i="27"/>
  <c r="K765" i="26"/>
  <c r="K1133" i="28"/>
  <c r="K1408" i="24"/>
  <c r="K659" i="28"/>
  <c r="K1435" i="26"/>
  <c r="K413" i="27"/>
  <c r="K1086" i="24"/>
  <c r="K231" i="28"/>
  <c r="K1062" i="26"/>
  <c r="K1631" i="27"/>
  <c r="K873" i="24"/>
  <c r="K779" i="26"/>
  <c r="K1738" i="27"/>
  <c r="K203" i="28"/>
  <c r="K1413" i="24"/>
  <c r="K734" i="27"/>
  <c r="K1984" i="26"/>
  <c r="K1748" i="28"/>
  <c r="K365" i="24"/>
  <c r="K1448" i="28"/>
  <c r="K1388" i="26"/>
  <c r="K402" i="27"/>
  <c r="K1054" i="24"/>
  <c r="K2097" i="28"/>
  <c r="K2246" i="27"/>
  <c r="K70" i="26"/>
  <c r="K1760" i="24"/>
  <c r="K1435" i="28"/>
  <c r="K398" i="27"/>
  <c r="K1356" i="26"/>
  <c r="K1034" i="24"/>
  <c r="K401" i="27"/>
  <c r="K1383" i="26"/>
  <c r="K1445" i="28"/>
  <c r="K1050" i="24"/>
  <c r="K1278" i="26"/>
  <c r="K647" i="28"/>
  <c r="K300" i="27"/>
  <c r="K646" i="24"/>
  <c r="K2146" i="24"/>
  <c r="K908" i="26"/>
  <c r="K1930" i="27"/>
  <c r="K325" i="28"/>
  <c r="K1608" i="26"/>
  <c r="K1555" i="28"/>
  <c r="K654" i="27"/>
  <c r="K71" i="24"/>
  <c r="K335" i="28"/>
  <c r="K2123" i="26"/>
  <c r="K1854" i="27"/>
  <c r="K504" i="24"/>
  <c r="K1276" i="28"/>
  <c r="K541" i="27"/>
  <c r="K1018" i="26"/>
  <c r="K1465" i="24"/>
  <c r="L1197" i="28"/>
  <c r="M1197" i="28"/>
  <c r="N1197" i="28" s="1"/>
  <c r="K1798" i="27"/>
  <c r="K141" i="26"/>
  <c r="K2111" i="28"/>
  <c r="K1788" i="24"/>
  <c r="T761" i="25"/>
  <c r="L761" i="25"/>
  <c r="M761" i="25"/>
  <c r="N761" i="25" s="1"/>
  <c r="K2188" i="26"/>
  <c r="K1866" i="28"/>
  <c r="K802" i="27"/>
  <c r="K569" i="24"/>
  <c r="L1058" i="26"/>
  <c r="M1058" i="26"/>
  <c r="N1058" i="26" s="1"/>
  <c r="K805" i="26"/>
  <c r="K1153" i="28"/>
  <c r="K276" i="27"/>
  <c r="K2099" i="24"/>
  <c r="K375" i="27"/>
  <c r="K1216" i="26"/>
  <c r="K639" i="28"/>
  <c r="K954" i="24"/>
  <c r="K2145" i="28"/>
  <c r="K1780" i="27"/>
  <c r="K539" i="26"/>
  <c r="K1691" i="24"/>
  <c r="K1480" i="28"/>
  <c r="K305" i="27"/>
  <c r="K1456" i="26"/>
  <c r="K661" i="24"/>
  <c r="K497" i="26"/>
  <c r="K695" i="28"/>
  <c r="K1894" i="27"/>
  <c r="K1983" i="24"/>
  <c r="K1284" i="28"/>
  <c r="K1429" i="27"/>
  <c r="K1039" i="26"/>
  <c r="K1468" i="24"/>
  <c r="K668" i="28"/>
  <c r="K1878" i="26"/>
  <c r="K119" i="27"/>
  <c r="K261" i="24"/>
  <c r="K2030" i="28"/>
  <c r="K1960" i="27"/>
  <c r="K1164" i="26"/>
  <c r="K928" i="24"/>
  <c r="K1651" i="28"/>
  <c r="K1166" i="27"/>
  <c r="K1760" i="26"/>
  <c r="K1213" i="24"/>
  <c r="K269" i="28"/>
  <c r="K1678" i="27"/>
  <c r="K1468" i="26"/>
  <c r="K1107" i="24"/>
  <c r="K560" i="28"/>
  <c r="K468" i="27"/>
  <c r="K259" i="26"/>
  <c r="K1267" i="24"/>
  <c r="K2118" i="28"/>
  <c r="K201" i="26"/>
  <c r="K1545" i="27"/>
  <c r="K1887" i="24"/>
  <c r="K63" i="27"/>
  <c r="K798" i="26"/>
  <c r="K1149" i="28"/>
  <c r="K1426" i="24"/>
  <c r="K1706" i="26"/>
  <c r="K82" i="27"/>
  <c r="K153" i="28"/>
  <c r="K119" i="24"/>
  <c r="K297" i="28"/>
  <c r="K1758" i="26"/>
  <c r="K1495" i="27"/>
  <c r="K155" i="24"/>
  <c r="K382" i="28"/>
  <c r="K2183" i="27"/>
  <c r="K1126" i="26"/>
  <c r="K1482" i="24"/>
  <c r="K914" i="28"/>
  <c r="K347" i="26"/>
  <c r="K1240" i="27"/>
  <c r="K1645" i="24"/>
  <c r="K1567" i="26"/>
  <c r="K80" i="27"/>
  <c r="K1532" i="28"/>
  <c r="K56" i="24"/>
  <c r="K674" i="28"/>
  <c r="K2083" i="26"/>
  <c r="K181" i="27"/>
  <c r="K464" i="24"/>
  <c r="K1476" i="28"/>
  <c r="K1009" i="27"/>
  <c r="K1452" i="26"/>
  <c r="K2249" i="24"/>
  <c r="K43" i="28"/>
  <c r="K1945" i="27"/>
  <c r="K1646" i="26"/>
  <c r="K686" i="24"/>
  <c r="K1297" i="28"/>
  <c r="K38" i="27"/>
  <c r="K1067" i="26"/>
  <c r="K875" i="24"/>
  <c r="K171" i="28"/>
  <c r="K1604" i="27"/>
  <c r="K288" i="26"/>
  <c r="K740" i="24"/>
  <c r="K586" i="27"/>
  <c r="K415" i="26"/>
  <c r="K950" i="28"/>
  <c r="K1666" i="24"/>
  <c r="K1909" i="28"/>
  <c r="K2241" i="26"/>
  <c r="K837" i="27"/>
  <c r="K622" i="24"/>
  <c r="K1214" i="28"/>
  <c r="K971" i="27"/>
  <c r="K925" i="26"/>
  <c r="K2155" i="24"/>
  <c r="K1656" i="26"/>
  <c r="K1589" i="28"/>
  <c r="K1026" i="27"/>
  <c r="K688" i="24"/>
  <c r="K1163" i="26"/>
  <c r="K299" i="27"/>
  <c r="K631" i="28"/>
  <c r="K642" i="24"/>
  <c r="K1919" i="28"/>
  <c r="K2252" i="26"/>
  <c r="K848" i="27"/>
  <c r="K633" i="24"/>
  <c r="K1080" i="26"/>
  <c r="K90" i="28"/>
  <c r="K1366" i="27"/>
  <c r="K2197" i="24"/>
  <c r="K1837" i="28"/>
  <c r="K2140" i="26"/>
  <c r="K775" i="27"/>
  <c r="K521" i="24"/>
  <c r="K934" i="27"/>
  <c r="K719" i="26"/>
  <c r="K1113" i="28"/>
  <c r="K2065" i="24"/>
  <c r="K63" i="28"/>
  <c r="K2088" i="26"/>
  <c r="K1845" i="27"/>
  <c r="K469" i="24"/>
  <c r="K570" i="28"/>
  <c r="K479" i="27"/>
  <c r="K328" i="26"/>
  <c r="K1287" i="24"/>
  <c r="K26" i="27"/>
  <c r="K1224" i="28"/>
  <c r="K940" i="26"/>
  <c r="K823" i="24"/>
  <c r="K240" i="27"/>
  <c r="K909" i="28"/>
  <c r="K341" i="26"/>
  <c r="K1927" i="24"/>
  <c r="K42" i="27"/>
  <c r="K1129" i="26"/>
  <c r="K1326" i="28"/>
  <c r="K906" i="24"/>
  <c r="K780" i="28"/>
  <c r="K1209" i="27"/>
  <c r="K94" i="26"/>
  <c r="K1561" i="24"/>
  <c r="K1039" i="28"/>
  <c r="K917" i="27"/>
  <c r="K579" i="26"/>
  <c r="K2007" i="24"/>
  <c r="K698" i="28"/>
  <c r="K1992" i="27"/>
  <c r="K638" i="26"/>
  <c r="K1709" i="24"/>
  <c r="K418" i="26"/>
  <c r="K953" i="28"/>
  <c r="K899" i="27"/>
  <c r="K1957" i="24"/>
  <c r="K75" i="28"/>
  <c r="K1359" i="27"/>
  <c r="K472" i="26"/>
  <c r="K1974" i="24"/>
  <c r="K1073" i="28"/>
  <c r="K636" i="26"/>
  <c r="K15" i="27"/>
  <c r="K762" i="24"/>
  <c r="K326" i="28"/>
  <c r="K1131" i="26"/>
  <c r="K1934" i="27"/>
  <c r="K2209" i="24"/>
  <c r="K2123" i="28"/>
  <c r="K1710" i="27"/>
  <c r="K286" i="26"/>
  <c r="K1276" i="24"/>
  <c r="K397" i="26"/>
  <c r="K1971" i="28"/>
  <c r="K1607" i="27"/>
  <c r="K745" i="24"/>
  <c r="K1344" i="28"/>
  <c r="K1090" i="27"/>
  <c r="K1172" i="26"/>
  <c r="K932" i="24"/>
  <c r="K1916" i="28"/>
  <c r="K2249" i="26"/>
  <c r="K845" i="27"/>
  <c r="K630" i="24"/>
  <c r="K2104" i="28"/>
  <c r="K1797" i="27"/>
  <c r="K97" i="26"/>
  <c r="K1782" i="24"/>
  <c r="K793" i="27"/>
  <c r="K1857" i="28"/>
  <c r="K2174" i="26"/>
  <c r="K555" i="24"/>
  <c r="K1129" i="28"/>
  <c r="K754" i="26"/>
  <c r="K59" i="27"/>
  <c r="K1404" i="24"/>
  <c r="K2102" i="28"/>
  <c r="K84" i="26"/>
  <c r="K2223" i="27"/>
  <c r="K731" i="24"/>
  <c r="K1147" i="26"/>
  <c r="K386" i="28"/>
  <c r="K2110" i="27"/>
  <c r="K2211" i="24"/>
  <c r="K1340" i="27"/>
  <c r="K121" i="28"/>
  <c r="K1945" i="26"/>
  <c r="K327" i="24"/>
  <c r="K1302" i="26"/>
  <c r="K1991" i="28"/>
  <c r="K1653" i="27"/>
  <c r="K1001" i="24"/>
  <c r="K1737" i="28"/>
  <c r="K1341" i="27"/>
  <c r="K1966" i="26"/>
  <c r="K347" i="24"/>
  <c r="K1284" i="27"/>
  <c r="K832" i="28"/>
  <c r="K193" i="26"/>
  <c r="K1790" i="24"/>
  <c r="K2122" i="26"/>
  <c r="K1826" i="28"/>
  <c r="K194" i="27"/>
  <c r="K503" i="24"/>
  <c r="K1399" i="26"/>
  <c r="K1452" i="28"/>
  <c r="K1127" i="27"/>
  <c r="K1060" i="24"/>
  <c r="K250" i="27"/>
  <c r="K447" i="26"/>
  <c r="K970" i="28"/>
  <c r="K1965" i="24"/>
  <c r="K1014" i="27"/>
  <c r="K1417" i="28"/>
  <c r="K1321" i="26"/>
  <c r="K650" i="24"/>
  <c r="K59" i="28"/>
  <c r="K2067" i="26"/>
  <c r="K1839" i="27"/>
  <c r="K448" i="24"/>
  <c r="K501" i="26"/>
  <c r="K495" i="27"/>
  <c r="K141" i="28"/>
  <c r="K1330" i="24"/>
  <c r="K2182" i="26"/>
  <c r="K1861" i="28"/>
  <c r="K797" i="27"/>
  <c r="K563" i="24"/>
  <c r="K1501" i="28"/>
  <c r="K426" i="27"/>
  <c r="K1496" i="26"/>
  <c r="K1126" i="24"/>
  <c r="K2027" i="28"/>
  <c r="K1022" i="26"/>
  <c r="K1981" i="27"/>
  <c r="K1466" i="24"/>
  <c r="K162" i="26"/>
  <c r="K1214" i="27"/>
  <c r="K812" i="28"/>
  <c r="K1580" i="24"/>
  <c r="K1350" i="27"/>
  <c r="K128" i="28"/>
  <c r="K2021" i="26"/>
  <c r="K402" i="24"/>
  <c r="K1888" i="27"/>
  <c r="K371" i="26"/>
  <c r="K693" i="28"/>
  <c r="K1940" i="24"/>
  <c r="K1578" i="28"/>
  <c r="K1640" i="26"/>
  <c r="K1323" i="27"/>
  <c r="K84" i="24"/>
  <c r="K951" i="27"/>
  <c r="K1156" i="28"/>
  <c r="K808" i="26"/>
  <c r="K2100" i="24"/>
  <c r="K1110" i="27"/>
  <c r="K1300" i="26"/>
  <c r="K1408" i="28"/>
  <c r="K999" i="24"/>
  <c r="K334" i="26"/>
  <c r="K1412" i="27"/>
  <c r="K905" i="28"/>
  <c r="K1291" i="24"/>
  <c r="K1967" i="27"/>
  <c r="K1378" i="26"/>
  <c r="K2032" i="28"/>
  <c r="K1047" i="24"/>
  <c r="L1066" i="28"/>
  <c r="M1066" i="28"/>
  <c r="N1066" i="28" s="1"/>
  <c r="M648" i="28"/>
  <c r="N648" i="28" s="1"/>
  <c r="L648" i="28"/>
  <c r="M518" i="25"/>
  <c r="N518" i="25" s="1"/>
  <c r="L518" i="25"/>
  <c r="T518" i="25"/>
  <c r="M232" i="28"/>
  <c r="N232" i="28" s="1"/>
  <c r="L232" i="28"/>
  <c r="T1214" i="25"/>
  <c r="L1214" i="25"/>
  <c r="M1214" i="25"/>
  <c r="N1214" i="25" s="1"/>
  <c r="M1470" i="25"/>
  <c r="N1470" i="25" s="1"/>
  <c r="L1470" i="25"/>
  <c r="T1470" i="25"/>
  <c r="L1510" i="26"/>
  <c r="M1510" i="26"/>
  <c r="N1510" i="26" s="1"/>
  <c r="T467" i="25"/>
  <c r="M1215" i="26"/>
  <c r="N1215" i="26" s="1"/>
  <c r="L1215" i="26"/>
  <c r="M882" i="26"/>
  <c r="N882" i="26" s="1"/>
  <c r="L882" i="26"/>
  <c r="M1207" i="28"/>
  <c r="N1207" i="28" s="1"/>
  <c r="L1207" i="28"/>
  <c r="M437" i="28"/>
  <c r="N437" i="28" s="1"/>
  <c r="L437" i="28"/>
  <c r="M1516" i="27"/>
  <c r="N1516" i="27" s="1"/>
  <c r="L1516" i="27"/>
  <c r="L720" i="28"/>
  <c r="M720" i="28"/>
  <c r="N720" i="28" s="1"/>
  <c r="L951" i="26"/>
  <c r="M951" i="26"/>
  <c r="N951" i="26" s="1"/>
  <c r="M1792" i="27"/>
  <c r="N1792" i="27" s="1"/>
  <c r="L1792" i="27"/>
  <c r="M1620" i="27"/>
  <c r="N1620" i="27" s="1"/>
  <c r="L1620" i="27"/>
  <c r="M1021" i="26"/>
  <c r="N1021" i="26" s="1"/>
  <c r="L1021" i="26"/>
  <c r="L1691" i="26"/>
  <c r="M1691" i="26"/>
  <c r="N1691" i="26" s="1"/>
  <c r="T753" i="25"/>
  <c r="L753" i="25"/>
  <c r="M753" i="25"/>
  <c r="N753" i="25" s="1"/>
  <c r="T1762" i="25"/>
  <c r="M1762" i="25"/>
  <c r="N1762" i="25" s="1"/>
  <c r="L1762" i="25"/>
  <c r="L896" i="27"/>
  <c r="M896" i="27"/>
  <c r="N896" i="27" s="1"/>
  <c r="K2130" i="24"/>
  <c r="K872" i="26"/>
  <c r="K1186" i="28"/>
  <c r="K279" i="27"/>
  <c r="K1077" i="28"/>
  <c r="K608" i="27"/>
  <c r="K645" i="26"/>
  <c r="K1710" i="24"/>
  <c r="K158" i="28"/>
  <c r="K1204" i="27"/>
  <c r="K1377" i="26"/>
  <c r="K1519" i="24"/>
  <c r="K425" i="28"/>
  <c r="K2155" i="27"/>
  <c r="K1611" i="26"/>
  <c r="K1188" i="24"/>
  <c r="K1429" i="26"/>
  <c r="K263" i="28"/>
  <c r="K1674" i="27"/>
  <c r="K1082" i="24"/>
  <c r="K2227" i="26"/>
  <c r="K2036" i="28"/>
  <c r="K1868" i="27"/>
  <c r="K608" i="24"/>
  <c r="K1095" i="28"/>
  <c r="K16" i="27"/>
  <c r="K679" i="26"/>
  <c r="K769" i="24"/>
  <c r="K1046" i="26"/>
  <c r="K375" i="28"/>
  <c r="K2179" i="27"/>
  <c r="K1470" i="24"/>
  <c r="K96" i="28"/>
  <c r="K1434" i="27"/>
  <c r="K1273" i="26"/>
  <c r="K1507" i="24"/>
  <c r="K439" i="28"/>
  <c r="K2050" i="27"/>
  <c r="K1991" i="26"/>
  <c r="K372" i="24"/>
  <c r="K1528" i="27"/>
  <c r="K2071" i="26"/>
  <c r="K308" i="28"/>
  <c r="K452" i="24"/>
  <c r="K1615" i="28"/>
  <c r="K677" i="27"/>
  <c r="K1703" i="26"/>
  <c r="K116" i="24"/>
  <c r="K191" i="28"/>
  <c r="K664" i="26"/>
  <c r="K1566" i="27"/>
  <c r="K2041" i="24"/>
  <c r="K2094" i="27"/>
  <c r="K369" i="28"/>
  <c r="K802" i="26"/>
  <c r="K2097" i="24"/>
  <c r="K1560" i="27"/>
  <c r="K581" i="26"/>
  <c r="K527" i="28"/>
  <c r="K2008" i="24"/>
  <c r="K1418" i="28"/>
  <c r="K1323" i="26"/>
  <c r="K1116" i="27"/>
  <c r="K1012" i="24"/>
  <c r="K2029" i="27"/>
  <c r="K1947" i="28"/>
  <c r="K1871" i="26"/>
  <c r="K254" i="24"/>
  <c r="K2243" i="26"/>
  <c r="K839" i="27"/>
  <c r="K2252" i="28"/>
  <c r="K624" i="24"/>
  <c r="K934" i="28"/>
  <c r="K386" i="26"/>
  <c r="K244" i="27"/>
  <c r="K1943" i="24"/>
  <c r="K591" i="28"/>
  <c r="K511" i="27"/>
  <c r="K592" i="26"/>
  <c r="K1359" i="24"/>
  <c r="K548" i="28"/>
  <c r="K143" i="27"/>
  <c r="K1961" i="26"/>
  <c r="K342" i="24"/>
  <c r="K408" i="27"/>
  <c r="K1461" i="28"/>
  <c r="K1416" i="26"/>
  <c r="K1070" i="24"/>
  <c r="K2112" i="27"/>
  <c r="K1939" i="28"/>
  <c r="K1213" i="26"/>
  <c r="K2224" i="24"/>
  <c r="K549" i="26"/>
  <c r="K503" i="27"/>
  <c r="K586" i="28"/>
  <c r="K1346" i="24"/>
  <c r="K267" i="28"/>
  <c r="K1439" i="26"/>
  <c r="K1677" i="27"/>
  <c r="K1091" i="24"/>
  <c r="K2081" i="28"/>
  <c r="K2232" i="27"/>
  <c r="K29" i="26"/>
  <c r="K1224" i="24"/>
  <c r="K1889" i="28"/>
  <c r="K2215" i="26"/>
  <c r="K822" i="27"/>
  <c r="K596" i="24"/>
  <c r="K1939" i="27"/>
  <c r="K2191" i="28"/>
  <c r="K1292" i="26"/>
  <c r="K648" i="24"/>
  <c r="K1777" i="28"/>
  <c r="K166" i="27"/>
  <c r="K2037" i="26"/>
  <c r="K418" i="24"/>
  <c r="K2041" i="26"/>
  <c r="K168" i="27"/>
  <c r="K1779" i="28"/>
  <c r="K422" i="24"/>
  <c r="K2030" i="27"/>
  <c r="K2242" i="28"/>
  <c r="K1872" i="26"/>
  <c r="K255" i="24"/>
  <c r="K1685" i="28"/>
  <c r="K111" i="27"/>
  <c r="K1853" i="26"/>
  <c r="K236" i="24"/>
  <c r="K562" i="27"/>
  <c r="K142" i="26"/>
  <c r="K135" i="28"/>
  <c r="K1573" i="24"/>
  <c r="K1729" i="28"/>
  <c r="K139" i="27"/>
  <c r="K1951" i="26"/>
  <c r="K333" i="24"/>
  <c r="K1986" i="28"/>
  <c r="K1635" i="27"/>
  <c r="K1102" i="26"/>
  <c r="K889" i="24"/>
  <c r="K289" i="28"/>
  <c r="K1700" i="27"/>
  <c r="K1657" i="26"/>
  <c r="K1202" i="24"/>
  <c r="K619" i="28"/>
  <c r="K1069" i="26"/>
  <c r="K347" i="27"/>
  <c r="K877" i="24"/>
  <c r="K1477" i="26"/>
  <c r="K1493" i="28"/>
  <c r="K1140" i="27"/>
  <c r="K1116" i="24"/>
  <c r="K657" i="28"/>
  <c r="K1426" i="26"/>
  <c r="K410" i="27"/>
  <c r="K1080" i="24"/>
  <c r="K47" i="28"/>
  <c r="K1975" i="27"/>
  <c r="K1680" i="26"/>
  <c r="K1207" i="24"/>
  <c r="K1391" i="27"/>
  <c r="K1345" i="26"/>
  <c r="K1430" i="28"/>
  <c r="K1025" i="24"/>
  <c r="K1589" i="26"/>
  <c r="K651" i="27"/>
  <c r="K1544" i="28"/>
  <c r="K64" i="24"/>
  <c r="K2252" i="27"/>
  <c r="K2092" i="28"/>
  <c r="K55" i="26"/>
  <c r="K1780" i="24"/>
  <c r="K1089" i="28"/>
  <c r="K1380" i="27"/>
  <c r="K671" i="26"/>
  <c r="K768" i="24"/>
  <c r="K1329" i="28"/>
  <c r="K357" i="27"/>
  <c r="K1139" i="26"/>
  <c r="K909" i="24"/>
  <c r="K249" i="28"/>
  <c r="K1759" i="27"/>
  <c r="K1267" i="26"/>
  <c r="K1506" i="24"/>
  <c r="K393" i="26"/>
  <c r="K2251" i="27"/>
  <c r="K2132" i="28"/>
  <c r="K1770" i="24"/>
  <c r="K1598" i="28"/>
  <c r="K667" i="27"/>
  <c r="K1676" i="26"/>
  <c r="K99" i="24"/>
  <c r="K52" i="27"/>
  <c r="K232" i="26"/>
  <c r="K851" i="28"/>
  <c r="K1263" i="24"/>
  <c r="K831" i="28"/>
  <c r="K569" i="27"/>
  <c r="K192" i="26"/>
  <c r="K1595" i="24"/>
  <c r="K739" i="26"/>
  <c r="K601" i="28"/>
  <c r="K526" i="27"/>
  <c r="K1401" i="24"/>
  <c r="K1306" i="26"/>
  <c r="K148" i="28"/>
  <c r="K393" i="27"/>
  <c r="K1004" i="24"/>
  <c r="K190" i="28"/>
  <c r="K639" i="26"/>
  <c r="K1728" i="27"/>
  <c r="K1375" i="24"/>
  <c r="K1835" i="28"/>
  <c r="K2138" i="26"/>
  <c r="K199" i="27"/>
  <c r="K519" i="24"/>
  <c r="K2077" i="28"/>
  <c r="K20" i="26"/>
  <c r="K2219" i="27"/>
  <c r="K725" i="24"/>
  <c r="K159" i="27"/>
  <c r="K2010" i="26"/>
  <c r="K1764" i="28"/>
  <c r="K391" i="24"/>
  <c r="K719" i="27"/>
  <c r="K1932" i="26"/>
  <c r="K1715" i="28"/>
  <c r="K315" i="24"/>
  <c r="K485" i="27"/>
  <c r="K436" i="26"/>
  <c r="K574" i="28"/>
  <c r="K1309" i="24"/>
  <c r="K857" i="27"/>
  <c r="K14" i="26"/>
  <c r="K747" i="28"/>
  <c r="K1840" i="24"/>
  <c r="K1712" i="28"/>
  <c r="K718" i="27"/>
  <c r="K1929" i="26"/>
  <c r="K312" i="24"/>
  <c r="K2181" i="28"/>
  <c r="K2180" i="27"/>
  <c r="K1055" i="26"/>
  <c r="K1471" i="24"/>
  <c r="K2059" i="28"/>
  <c r="K2015" i="27"/>
  <c r="K1829" i="26"/>
  <c r="K212" i="24"/>
  <c r="K2171" i="26"/>
  <c r="K1855" i="28"/>
  <c r="K792" i="27"/>
  <c r="K552" i="24"/>
  <c r="K1274" i="27"/>
  <c r="K1210" i="28"/>
  <c r="K919" i="26"/>
  <c r="K1729" i="24"/>
  <c r="K766" i="28"/>
  <c r="K451" i="27"/>
  <c r="K65" i="26"/>
  <c r="K1233" i="24"/>
  <c r="K1022" i="28"/>
  <c r="K1421" i="27"/>
  <c r="K554" i="26"/>
  <c r="K1347" i="24"/>
  <c r="K1680" i="28"/>
  <c r="K104" i="27"/>
  <c r="K1837" i="26"/>
  <c r="K220" i="24"/>
  <c r="K858" i="27"/>
  <c r="K15" i="26"/>
  <c r="K748" i="28"/>
  <c r="K1841" i="24"/>
  <c r="K1215" i="28"/>
  <c r="K65" i="27"/>
  <c r="K927" i="26"/>
  <c r="K1448" i="24"/>
  <c r="K1845" i="26"/>
  <c r="K1682" i="28"/>
  <c r="K106" i="27"/>
  <c r="K228" i="24"/>
  <c r="K2115" i="26"/>
  <c r="K1823" i="28"/>
  <c r="K768" i="27"/>
  <c r="K496" i="24"/>
  <c r="M1801" i="26"/>
  <c r="N1801" i="26" s="1"/>
  <c r="L1801" i="26"/>
  <c r="L1595" i="28"/>
  <c r="M1595" i="28"/>
  <c r="N1595" i="28" s="1"/>
  <c r="L432" i="28"/>
  <c r="M432" i="28"/>
  <c r="N432" i="28" s="1"/>
  <c r="M1317" i="26"/>
  <c r="N1317" i="26" s="1"/>
  <c r="L1317" i="26"/>
  <c r="K1763" i="27"/>
  <c r="K68" i="26"/>
  <c r="K2096" i="28"/>
  <c r="K1547" i="24"/>
  <c r="K1066" i="27"/>
  <c r="K1211" i="28"/>
  <c r="K920" i="26"/>
  <c r="K817" i="24"/>
  <c r="K1178" i="27"/>
  <c r="K1063" i="28"/>
  <c r="K622" i="26"/>
  <c r="K1369" i="24"/>
  <c r="K2076" i="27"/>
  <c r="K390" i="26"/>
  <c r="K352" i="28"/>
  <c r="K1946" i="24"/>
  <c r="K888" i="28"/>
  <c r="K576" i="27"/>
  <c r="K300" i="26"/>
  <c r="K1631" i="24"/>
  <c r="K1414" i="28"/>
  <c r="K1114" i="27"/>
  <c r="K1313" i="26"/>
  <c r="K1007" i="24"/>
  <c r="K962" i="26"/>
  <c r="K1237" i="28"/>
  <c r="K29" i="27"/>
  <c r="K833" i="24"/>
  <c r="K499" i="28"/>
  <c r="K1661" i="27"/>
  <c r="K1367" i="26"/>
  <c r="K1042" i="24"/>
  <c r="K2185" i="24"/>
  <c r="K229" i="28"/>
  <c r="K986" i="27"/>
  <c r="K1033" i="26"/>
  <c r="K316" i="28"/>
  <c r="K505" i="26"/>
  <c r="K1895" i="27"/>
  <c r="K1986" i="24"/>
  <c r="K1594" i="28"/>
  <c r="K443" i="27"/>
  <c r="K1666" i="26"/>
  <c r="K1204" i="24"/>
  <c r="K1709" i="28"/>
  <c r="K128" i="27"/>
  <c r="K1923" i="26"/>
  <c r="K306" i="24"/>
  <c r="K1776" i="27"/>
  <c r="K230" i="26"/>
  <c r="K170" i="28"/>
  <c r="K1609" i="24"/>
  <c r="K1656" i="28"/>
  <c r="K1329" i="27"/>
  <c r="K1767" i="26"/>
  <c r="K161" i="24"/>
  <c r="K2158" i="26"/>
  <c r="K339" i="28"/>
  <c r="K1860" i="27"/>
  <c r="K539" i="24"/>
  <c r="K2168" i="27"/>
  <c r="K613" i="26"/>
  <c r="K361" i="28"/>
  <c r="K1367" i="24"/>
  <c r="K2119" i="27"/>
  <c r="K2198" i="28"/>
  <c r="K1389" i="26"/>
  <c r="K655" i="24"/>
  <c r="K2002" i="28"/>
  <c r="K1618" i="26"/>
  <c r="K1697" i="27"/>
  <c r="K1192" i="24"/>
  <c r="K1296" i="27"/>
  <c r="K742" i="26"/>
  <c r="K1123" i="28"/>
  <c r="K1814" i="24"/>
  <c r="K53" i="27"/>
  <c r="K881" i="28"/>
  <c r="K283" i="26"/>
  <c r="K1274" i="24"/>
  <c r="K1843" i="26"/>
  <c r="K2233" i="28"/>
  <c r="K1815" i="27"/>
  <c r="K226" i="24"/>
  <c r="K262" i="26"/>
  <c r="K870" i="28"/>
  <c r="K236" i="27"/>
  <c r="K1905" i="24"/>
  <c r="K1356" i="28"/>
  <c r="K365" i="27"/>
  <c r="K1188" i="26"/>
  <c r="K937" i="24"/>
  <c r="K855" i="28"/>
  <c r="K1225" i="27"/>
  <c r="K237" i="26"/>
  <c r="K1612" i="24"/>
  <c r="K1964" i="26"/>
  <c r="K144" i="27"/>
  <c r="K671" i="28"/>
  <c r="K345" i="24"/>
  <c r="K1502" i="28"/>
  <c r="K1143" i="27"/>
  <c r="K1499" i="26"/>
  <c r="K1128" i="24"/>
  <c r="K261" i="27"/>
  <c r="K589" i="26"/>
  <c r="K528" i="28"/>
  <c r="K2012" i="24"/>
  <c r="K557" i="28"/>
  <c r="K463" i="27"/>
  <c r="K215" i="26"/>
  <c r="K1259" i="24"/>
  <c r="K1742" i="28"/>
  <c r="K148" i="27"/>
  <c r="K1976" i="26"/>
  <c r="K357" i="24"/>
  <c r="K502" i="28"/>
  <c r="K1498" i="26"/>
  <c r="K1540" i="27"/>
  <c r="K1832" i="24"/>
  <c r="K1172" i="27"/>
  <c r="K986" i="28"/>
  <c r="K484" i="26"/>
  <c r="K1327" i="24"/>
  <c r="K177" i="28"/>
  <c r="K1606" i="27"/>
  <c r="K366" i="26"/>
  <c r="K743" i="24"/>
  <c r="K2063" i="27"/>
  <c r="K2178" i="26"/>
  <c r="K450" i="28"/>
  <c r="K559" i="24"/>
  <c r="K1095" i="26"/>
  <c r="K1312" i="28"/>
  <c r="K1079" i="27"/>
  <c r="K884" i="24"/>
  <c r="K1850" i="27"/>
  <c r="K2114" i="26"/>
  <c r="K65" i="28"/>
  <c r="K495" i="24"/>
  <c r="K1648" i="28"/>
  <c r="K692" i="27"/>
  <c r="K1756" i="26"/>
  <c r="K153" i="24"/>
  <c r="K1259" i="27"/>
  <c r="K1017" i="28"/>
  <c r="K542" i="26"/>
  <c r="K1693" i="24"/>
  <c r="K1827" i="27"/>
  <c r="K1982" i="26"/>
  <c r="K51" i="28"/>
  <c r="K363" i="24"/>
  <c r="K1572" i="27"/>
  <c r="K531" i="28"/>
  <c r="K797" i="26"/>
  <c r="K2094" i="24"/>
  <c r="K2160" i="26"/>
  <c r="K1848" i="28"/>
  <c r="K786" i="27"/>
  <c r="K541" i="24"/>
  <c r="K2190" i="28"/>
  <c r="K1649" i="27"/>
  <c r="K1282" i="26"/>
  <c r="K989" i="24"/>
  <c r="K1980" i="27"/>
  <c r="K1015" i="26"/>
  <c r="K25" i="28"/>
  <c r="K1463" i="24"/>
  <c r="K957" i="27"/>
  <c r="K824" i="26"/>
  <c r="K2110" i="24"/>
  <c r="K1164" i="28"/>
  <c r="K1673" i="28"/>
  <c r="K702" i="27"/>
  <c r="K1815" i="26"/>
  <c r="K200" i="24"/>
  <c r="K470" i="28"/>
  <c r="K1546" i="27"/>
  <c r="K203" i="26"/>
  <c r="K1888" i="24"/>
  <c r="M2201" i="27"/>
  <c r="N2201" i="27" s="1"/>
  <c r="L2201" i="27"/>
  <c r="M1216" i="28"/>
  <c r="N1216" i="28" s="1"/>
  <c r="L1216" i="28"/>
  <c r="M130" i="26"/>
  <c r="N130" i="26" s="1"/>
  <c r="L130" i="26"/>
  <c r="T2109" i="25"/>
  <c r="L2109" i="25"/>
  <c r="M2109" i="25"/>
  <c r="N2109" i="25" s="1"/>
  <c r="L2110" i="26"/>
  <c r="M2110" i="26"/>
  <c r="N2110" i="26" s="1"/>
  <c r="L1579" i="26"/>
  <c r="M1579" i="26"/>
  <c r="N1579" i="26" s="1"/>
  <c r="M1098" i="25"/>
  <c r="N1098" i="25" s="1"/>
  <c r="L1098" i="25"/>
  <c r="T1098" i="25"/>
  <c r="L1652" i="27"/>
  <c r="M1652" i="27"/>
  <c r="N1652" i="27" s="1"/>
  <c r="M238" i="28"/>
  <c r="N238" i="28" s="1"/>
  <c r="L238" i="28"/>
  <c r="K1062" i="27"/>
  <c r="K1196" i="28"/>
  <c r="K891" i="26"/>
  <c r="K809" i="24"/>
  <c r="K1355" i="28"/>
  <c r="K2218" i="24"/>
  <c r="K1187" i="26"/>
  <c r="K288" i="27"/>
  <c r="K1591" i="28"/>
  <c r="K664" i="27"/>
  <c r="K1661" i="26"/>
  <c r="K93" i="24"/>
  <c r="K497" i="27"/>
  <c r="K1007" i="28"/>
  <c r="K517" i="26"/>
  <c r="K1333" i="24"/>
  <c r="K2014" i="26"/>
  <c r="K1348" i="27"/>
  <c r="K126" i="28"/>
  <c r="K395" i="24"/>
  <c r="K18" i="28"/>
  <c r="K1979" i="27"/>
  <c r="K749" i="26"/>
  <c r="K1403" i="24"/>
  <c r="K312" i="27"/>
  <c r="K958" i="28"/>
  <c r="K426" i="26"/>
  <c r="K747" i="24"/>
  <c r="K765" i="28"/>
  <c r="K225" i="27"/>
  <c r="K58" i="26"/>
  <c r="K1851" i="24"/>
  <c r="K2248" i="27"/>
  <c r="K2109" i="28"/>
  <c r="K107" i="26"/>
  <c r="K1764" i="24"/>
  <c r="K1755" i="28"/>
  <c r="K152" i="27"/>
  <c r="K1994" i="26"/>
  <c r="K375" i="24"/>
  <c r="K1943" i="26"/>
  <c r="K1724" i="28"/>
  <c r="K134" i="27"/>
  <c r="K325" i="24"/>
  <c r="K1152" i="27"/>
  <c r="K1556" i="26"/>
  <c r="K1530" i="28"/>
  <c r="K1161" i="24"/>
  <c r="K354" i="28"/>
  <c r="K2078" i="27"/>
  <c r="K442" i="26"/>
  <c r="K1963" i="24"/>
  <c r="K2105" i="28"/>
  <c r="K1408" i="27"/>
  <c r="K102" i="26"/>
  <c r="K1239" i="24"/>
  <c r="K415" i="27"/>
  <c r="K1454" i="26"/>
  <c r="K1478" i="28"/>
  <c r="K1098" i="24"/>
  <c r="K1907" i="28"/>
  <c r="K2239" i="26"/>
  <c r="K835" i="27"/>
  <c r="K620" i="24"/>
  <c r="K1330" i="28"/>
  <c r="K1143" i="26"/>
  <c r="K1083" i="27"/>
  <c r="K912" i="24"/>
  <c r="K1696" i="28"/>
  <c r="K120" i="27"/>
  <c r="K1883" i="26"/>
  <c r="K266" i="24"/>
  <c r="K1412" i="28"/>
  <c r="K1006" i="27"/>
  <c r="K1310" i="26"/>
  <c r="K2237" i="24"/>
  <c r="K2101" i="26"/>
  <c r="K1816" i="28"/>
  <c r="K765" i="27"/>
  <c r="K482" i="24"/>
  <c r="K809" i="27"/>
  <c r="K1873" i="28"/>
  <c r="K2197" i="26"/>
  <c r="K578" i="24"/>
  <c r="K988" i="28"/>
  <c r="K596" i="27"/>
  <c r="K488" i="26"/>
  <c r="K1682" i="24"/>
  <c r="K1611" i="28"/>
  <c r="K1029" i="27"/>
  <c r="K1697" i="26"/>
  <c r="K695" i="24"/>
  <c r="K1375" i="26"/>
  <c r="K1441" i="28"/>
  <c r="K1311" i="27"/>
  <c r="K30" i="24"/>
  <c r="K222" i="27"/>
  <c r="K1585" i="28"/>
  <c r="K1650" i="26"/>
  <c r="K1837" i="24"/>
  <c r="K411" i="28"/>
  <c r="K1462" i="26"/>
  <c r="K2001" i="27"/>
  <c r="K37" i="24"/>
  <c r="K1236" i="28"/>
  <c r="K961" i="26"/>
  <c r="K333" i="27"/>
  <c r="K832" i="24"/>
  <c r="K2017" i="24"/>
  <c r="K598" i="26"/>
  <c r="K483" i="28"/>
  <c r="K1563" i="27"/>
  <c r="K559" i="27"/>
  <c r="K778" i="28"/>
  <c r="K91" i="26"/>
  <c r="K1559" i="24"/>
  <c r="K1865" i="26"/>
  <c r="K2240" i="28"/>
  <c r="K2026" i="27"/>
  <c r="K248" i="24"/>
  <c r="K1277" i="27"/>
  <c r="K1313" i="28"/>
  <c r="K1098" i="26"/>
  <c r="K1746" i="24"/>
  <c r="K1171" i="27"/>
  <c r="K975" i="28"/>
  <c r="K458" i="26"/>
  <c r="K1317" i="24"/>
  <c r="K1614" i="26"/>
  <c r="K1557" i="28"/>
  <c r="K1156" i="27"/>
  <c r="K1190" i="24"/>
  <c r="K940" i="28"/>
  <c r="K1247" i="27"/>
  <c r="K399" i="26"/>
  <c r="K1659" i="24"/>
  <c r="K1202" i="26"/>
  <c r="K369" i="27"/>
  <c r="K635" i="28"/>
  <c r="K946" i="24"/>
  <c r="K789" i="28"/>
  <c r="K871" i="27"/>
  <c r="K111" i="26"/>
  <c r="K1863" i="24"/>
  <c r="K1071" i="28"/>
  <c r="K633" i="26"/>
  <c r="K1180" i="27"/>
  <c r="K1373" i="24"/>
  <c r="K425" i="27"/>
  <c r="K1491" i="26"/>
  <c r="K660" i="28"/>
  <c r="K1124" i="24"/>
  <c r="K533" i="28"/>
  <c r="K1582" i="27"/>
  <c r="K989" i="26"/>
  <c r="K2171" i="24"/>
  <c r="K105" i="28"/>
  <c r="K1399" i="27"/>
  <c r="K1516" i="26"/>
  <c r="K1136" i="24"/>
  <c r="K441" i="28"/>
  <c r="K2054" i="27"/>
  <c r="K2068" i="26"/>
  <c r="K449" i="24"/>
  <c r="K997" i="28"/>
  <c r="K257" i="27"/>
  <c r="K502" i="26"/>
  <c r="K1984" i="24"/>
  <c r="K1745" i="28"/>
  <c r="K1344" i="27"/>
  <c r="K1979" i="26"/>
  <c r="K360" i="24"/>
  <c r="K1623" i="28"/>
  <c r="K683" i="27"/>
  <c r="K1716" i="26"/>
  <c r="K127" i="24"/>
  <c r="T750" i="25"/>
  <c r="L750" i="25"/>
  <c r="M750" i="25"/>
  <c r="N750" i="25" s="1"/>
  <c r="K511" i="26"/>
  <c r="K1258" i="27"/>
  <c r="K1003" i="28"/>
  <c r="K1688" i="24"/>
  <c r="L367" i="28"/>
  <c r="M367" i="28"/>
  <c r="N367" i="28" s="1"/>
  <c r="M2091" i="27"/>
  <c r="N2091" i="27" s="1"/>
  <c r="L2091" i="27"/>
  <c r="K1363" i="28"/>
  <c r="K1095" i="27"/>
  <c r="K1199" i="26"/>
  <c r="K945" i="24"/>
  <c r="K311" i="26"/>
  <c r="K1289" i="27"/>
  <c r="K895" i="28"/>
  <c r="K1799" i="24"/>
  <c r="K786" i="28"/>
  <c r="K868" i="27"/>
  <c r="K106" i="26"/>
  <c r="K1859" i="24"/>
  <c r="M1243" i="28"/>
  <c r="N1243" i="28" s="1"/>
  <c r="L1243" i="28"/>
  <c r="M1017" i="25"/>
  <c r="N1017" i="25" s="1"/>
  <c r="L1017" i="25"/>
  <c r="T1017" i="25"/>
  <c r="M136" i="26"/>
  <c r="N136" i="26" s="1"/>
  <c r="L136" i="26"/>
  <c r="M1851" i="28"/>
  <c r="N1851" i="28" s="1"/>
  <c r="L1851" i="28"/>
  <c r="T2040" i="25"/>
  <c r="L2040" i="25"/>
  <c r="M2040" i="25"/>
  <c r="N2040" i="25" s="1"/>
  <c r="L597" i="27"/>
  <c r="M597" i="27"/>
  <c r="N597" i="27" s="1"/>
  <c r="M124" i="27"/>
  <c r="N124" i="27" s="1"/>
  <c r="L124" i="27"/>
  <c r="K1581" i="26"/>
  <c r="K2211" i="28"/>
  <c r="K1467" i="27"/>
  <c r="K60" i="24"/>
  <c r="L885" i="27"/>
  <c r="M885" i="27"/>
  <c r="N885" i="27" s="1"/>
  <c r="L1488" i="26"/>
  <c r="M1488" i="26"/>
  <c r="N1488" i="26" s="1"/>
  <c r="L1298" i="26"/>
  <c r="M1298" i="26"/>
  <c r="N1298" i="26" s="1"/>
  <c r="L1248" i="25"/>
  <c r="M1248" i="25"/>
  <c r="N1248" i="25" s="1"/>
  <c r="T1248" i="25"/>
  <c r="L894" i="26"/>
  <c r="M894" i="26"/>
  <c r="N894" i="26" s="1"/>
  <c r="L377" i="26"/>
  <c r="M377" i="26"/>
  <c r="N377" i="26" s="1"/>
  <c r="L1200" i="26"/>
  <c r="M1200" i="26"/>
  <c r="N1200" i="26" s="1"/>
  <c r="M1936" i="28"/>
  <c r="N1936" i="28" s="1"/>
  <c r="L1936" i="28"/>
  <c r="M1513" i="28"/>
  <c r="N1513" i="28" s="1"/>
  <c r="L1513" i="28"/>
  <c r="L627" i="26"/>
  <c r="M627" i="26"/>
  <c r="N627" i="26" s="1"/>
  <c r="L205" i="27"/>
  <c r="M205" i="27"/>
  <c r="N205" i="27" s="1"/>
  <c r="T2048" i="25"/>
  <c r="L2048" i="25"/>
  <c r="M2048" i="25"/>
  <c r="N2048" i="25" s="1"/>
  <c r="M1317" i="25"/>
  <c r="N1317" i="25" s="1"/>
  <c r="L1317" i="25"/>
  <c r="T1317" i="25"/>
  <c r="L2159" i="28"/>
  <c r="M2159" i="28"/>
  <c r="N2159" i="28" s="1"/>
  <c r="L417" i="28"/>
  <c r="M417" i="28"/>
  <c r="N417" i="28" s="1"/>
  <c r="M621" i="28"/>
  <c r="N621" i="28" s="1"/>
  <c r="L621" i="28"/>
  <c r="L196" i="27"/>
  <c r="M196" i="27"/>
  <c r="N196" i="27" s="1"/>
  <c r="K2066" i="27"/>
  <c r="K134" i="26"/>
  <c r="K346" i="28"/>
  <c r="K1870" i="24"/>
  <c r="K2037" i="27"/>
  <c r="K1894" i="26"/>
  <c r="K1952" i="28"/>
  <c r="K277" i="24"/>
  <c r="K764" i="28"/>
  <c r="K57" i="26"/>
  <c r="K556" i="27"/>
  <c r="K1545" i="24"/>
  <c r="K978" i="28"/>
  <c r="K466" i="26"/>
  <c r="K492" i="27"/>
  <c r="K1322" i="24"/>
  <c r="K1120" i="28"/>
  <c r="K937" i="27"/>
  <c r="K733" i="26"/>
  <c r="K2071" i="24"/>
  <c r="K2193" i="24"/>
  <c r="K376" i="28"/>
  <c r="K1065" i="26"/>
  <c r="K2104" i="27"/>
  <c r="K544" i="28"/>
  <c r="K1511" i="27"/>
  <c r="K1914" i="26"/>
  <c r="K297" i="24"/>
  <c r="K1203" i="27"/>
  <c r="K157" i="28"/>
  <c r="K1359" i="26"/>
  <c r="K1518" i="24"/>
  <c r="K779" i="28"/>
  <c r="K1208" i="27"/>
  <c r="K92" i="26"/>
  <c r="K1560" i="24"/>
  <c r="K1282" i="27"/>
  <c r="K793" i="28"/>
  <c r="K120" i="26"/>
  <c r="K1785" i="24"/>
  <c r="K61" i="28"/>
  <c r="K2076" i="26"/>
  <c r="K1842" i="27"/>
  <c r="K457" i="24"/>
  <c r="K2160" i="28"/>
  <c r="K1734" i="27"/>
  <c r="K738" i="26"/>
  <c r="K1402" i="24"/>
  <c r="K1281" i="26"/>
  <c r="K388" i="27"/>
  <c r="K1399" i="28"/>
  <c r="K988" i="24"/>
  <c r="K1342" i="28"/>
  <c r="K994" i="27"/>
  <c r="K1168" i="26"/>
  <c r="K2213" i="24"/>
  <c r="K641" i="28"/>
  <c r="K379" i="27"/>
  <c r="K1234" i="26"/>
  <c r="K965" i="24"/>
  <c r="K10" i="26"/>
  <c r="K1761" i="27"/>
  <c r="K746" i="28"/>
  <c r="K1534" i="24"/>
  <c r="K1286" i="27"/>
  <c r="K850" i="28"/>
  <c r="K228" i="26"/>
  <c r="K1792" i="24"/>
  <c r="K946" i="27"/>
  <c r="K774" i="26"/>
  <c r="K1140" i="28"/>
  <c r="K2088" i="24"/>
  <c r="K1171" i="28"/>
  <c r="K634" i="27"/>
  <c r="K842" i="26"/>
  <c r="K13" i="24"/>
  <c r="K248" i="27"/>
  <c r="K404" i="26"/>
  <c r="K943" i="28"/>
  <c r="K1953" i="24"/>
  <c r="K665" i="26"/>
  <c r="K1423" i="27"/>
  <c r="K1086" i="28"/>
  <c r="K1386" i="24"/>
  <c r="K1331" i="28"/>
  <c r="K1144" i="26"/>
  <c r="K1084" i="27"/>
  <c r="K913" i="24"/>
  <c r="K480" i="27"/>
  <c r="K923" i="28"/>
  <c r="K365" i="26"/>
  <c r="K1296" i="24"/>
  <c r="K794" i="28"/>
  <c r="K1211" i="27"/>
  <c r="K121" i="26"/>
  <c r="K1568" i="24"/>
  <c r="K2106" i="26"/>
  <c r="K1847" i="27"/>
  <c r="K332" i="28"/>
  <c r="K487" i="24"/>
  <c r="K833" i="28"/>
  <c r="K1221" i="27"/>
  <c r="K194" i="26"/>
  <c r="K1596" i="24"/>
  <c r="K2057" i="24"/>
  <c r="K2088" i="27"/>
  <c r="K1928" i="28"/>
  <c r="K708" i="26"/>
  <c r="K564" i="28"/>
  <c r="K473" i="27"/>
  <c r="K284" i="26"/>
  <c r="K1275" i="24"/>
  <c r="K1257" i="28"/>
  <c r="K992" i="26"/>
  <c r="K540" i="27"/>
  <c r="K1461" i="24"/>
  <c r="K1672" i="28"/>
  <c r="K1167" i="27"/>
  <c r="K1814" i="26"/>
  <c r="K1216" i="24"/>
  <c r="K1447" i="28"/>
  <c r="K625" i="27"/>
  <c r="K1386" i="26"/>
  <c r="K1751" i="24"/>
  <c r="K1035" i="28"/>
  <c r="K1175" i="27"/>
  <c r="K574" i="26"/>
  <c r="K1354" i="24"/>
  <c r="K509" i="28"/>
  <c r="K1513" i="27"/>
  <c r="K1942" i="26"/>
  <c r="K324" i="24"/>
  <c r="K1460" i="28"/>
  <c r="K1415" i="26"/>
  <c r="K1129" i="27"/>
  <c r="K1069" i="24"/>
  <c r="K1600" i="26"/>
  <c r="K287" i="28"/>
  <c r="K1696" i="27"/>
  <c r="K1184" i="24"/>
  <c r="K1370" i="28"/>
  <c r="K1432" i="27"/>
  <c r="K1211" i="26"/>
  <c r="K1495" i="24"/>
  <c r="K1028" i="28"/>
  <c r="K916" i="27"/>
  <c r="K2005" i="24"/>
  <c r="K566" i="26"/>
  <c r="K331" i="26"/>
  <c r="K1237" i="27"/>
  <c r="K903" i="28"/>
  <c r="K1638" i="24"/>
  <c r="K1850" i="28"/>
  <c r="K788" i="27"/>
  <c r="K2163" i="26"/>
  <c r="K544" i="24"/>
  <c r="K2084" i="26"/>
  <c r="K1802" i="28"/>
  <c r="K758" i="27"/>
  <c r="K465" i="24"/>
  <c r="K496" i="28"/>
  <c r="K1655" i="27"/>
  <c r="K1311" i="26"/>
  <c r="K1006" i="24"/>
  <c r="K391" i="27"/>
  <c r="K1293" i="26"/>
  <c r="K1406" i="28"/>
  <c r="K994" i="24"/>
  <c r="K2023" i="26"/>
  <c r="K743" i="27"/>
  <c r="K1769" i="28"/>
  <c r="K404" i="24"/>
  <c r="K1869" i="27"/>
  <c r="K28" i="26"/>
  <c r="K309" i="28"/>
  <c r="K1843" i="24"/>
  <c r="K942" i="26"/>
  <c r="K27" i="27"/>
  <c r="K1225" i="28"/>
  <c r="K824" i="24"/>
  <c r="K329" i="26"/>
  <c r="K175" i="28"/>
  <c r="K1713" i="27"/>
  <c r="K1289" i="24"/>
  <c r="K410" i="28"/>
  <c r="K1461" i="26"/>
  <c r="K2144" i="27"/>
  <c r="K1102" i="24"/>
  <c r="K720" i="27"/>
  <c r="K1717" i="28"/>
  <c r="K1934" i="26"/>
  <c r="K316" i="24"/>
  <c r="K635" i="26"/>
  <c r="K13" i="28"/>
  <c r="K1902" i="27"/>
  <c r="K2030" i="24"/>
  <c r="K801" i="26"/>
  <c r="K2025" i="28"/>
  <c r="K1917" i="27"/>
  <c r="K2096" i="24"/>
  <c r="K1598" i="26"/>
  <c r="K1550" i="28"/>
  <c r="K1155" i="27"/>
  <c r="K1182" i="24"/>
  <c r="K2066" i="26"/>
  <c r="K1796" i="28"/>
  <c r="K177" i="27"/>
  <c r="K447" i="24"/>
  <c r="K2020" i="26"/>
  <c r="K127" i="28"/>
  <c r="K1349" i="27"/>
  <c r="K401" i="24"/>
  <c r="K218" i="28"/>
  <c r="K1592" i="27"/>
  <c r="K947" i="26"/>
  <c r="K639" i="24"/>
  <c r="K1023" i="27"/>
  <c r="K1621" i="26"/>
  <c r="K1562" i="28"/>
  <c r="K679" i="24"/>
  <c r="K213" i="28"/>
  <c r="K1746" i="27"/>
  <c r="K866" i="26"/>
  <c r="K1439" i="24"/>
  <c r="K944" i="28"/>
  <c r="K1248" i="27"/>
  <c r="K405" i="26"/>
  <c r="K1660" i="24"/>
  <c r="K1014" i="28"/>
  <c r="K499" i="27"/>
  <c r="K535" i="26"/>
  <c r="K1341" i="24"/>
  <c r="K1736" i="27"/>
  <c r="K760" i="26"/>
  <c r="K202" i="28"/>
  <c r="K1405" i="24"/>
  <c r="K385" i="26"/>
  <c r="K933" i="28"/>
  <c r="K12" i="27"/>
  <c r="K744" i="24"/>
  <c r="K982" i="28"/>
  <c r="K476" i="26"/>
  <c r="K593" i="27"/>
  <c r="K1678" i="24"/>
  <c r="K1006" i="26"/>
  <c r="K1071" i="27"/>
  <c r="K1268" i="28"/>
  <c r="K850" i="24"/>
  <c r="K637" i="27"/>
  <c r="K1371" i="26"/>
  <c r="K1438" i="28"/>
  <c r="K29" i="24"/>
  <c r="K1311" i="28"/>
  <c r="K1367" i="27"/>
  <c r="K1091" i="26"/>
  <c r="K2203" i="24"/>
  <c r="K1198" i="28"/>
  <c r="K893" i="26"/>
  <c r="K24" i="27"/>
  <c r="K811" i="24"/>
  <c r="K1174" i="28"/>
  <c r="K20" i="27"/>
  <c r="K851" i="26"/>
  <c r="K797" i="24"/>
  <c r="K306" i="28"/>
  <c r="K2028" i="26"/>
  <c r="K1523" i="27"/>
  <c r="K409" i="24"/>
  <c r="K2143" i="27"/>
  <c r="K409" i="28"/>
  <c r="K1445" i="26"/>
  <c r="K1094" i="24"/>
  <c r="K219" i="27"/>
  <c r="K1396" i="28"/>
  <c r="K1270" i="26"/>
  <c r="K1824" i="24"/>
  <c r="K1082" i="27"/>
  <c r="K1325" i="28"/>
  <c r="K1127" i="26"/>
  <c r="K904" i="24"/>
  <c r="K2039" i="27"/>
  <c r="K1907" i="26"/>
  <c r="K436" i="28"/>
  <c r="K290" i="24"/>
  <c r="K999" i="28"/>
  <c r="K1257" i="27"/>
  <c r="K506" i="26"/>
  <c r="K1686" i="24"/>
  <c r="K649" i="28"/>
  <c r="K1392" i="27"/>
  <c r="K1352" i="26"/>
  <c r="K1030" i="24"/>
  <c r="L374" i="27"/>
  <c r="M374" i="27"/>
  <c r="N374" i="27" s="1"/>
  <c r="L954" i="25"/>
  <c r="M954" i="25"/>
  <c r="N954" i="25" s="1"/>
  <c r="T954" i="25"/>
  <c r="M910" i="26"/>
  <c r="N910" i="26" s="1"/>
  <c r="L910" i="26"/>
  <c r="L269" i="25"/>
  <c r="M269" i="25"/>
  <c r="N269" i="25" s="1"/>
  <c r="T269" i="25"/>
  <c r="K1040" i="28"/>
  <c r="K508" i="27"/>
  <c r="K580" i="26"/>
  <c r="K1356" i="24"/>
  <c r="K733" i="28"/>
  <c r="K1821" i="27"/>
  <c r="K1897" i="26"/>
  <c r="K280" i="24"/>
  <c r="K358" i="27"/>
  <c r="K1141" i="26"/>
  <c r="K627" i="28"/>
  <c r="K911" i="24"/>
  <c r="K1910" i="28"/>
  <c r="K838" i="27"/>
  <c r="K2242" i="26"/>
  <c r="K623" i="24"/>
  <c r="K2195" i="28"/>
  <c r="K1587" i="27"/>
  <c r="K1322" i="26"/>
  <c r="K2240" i="24"/>
  <c r="K1143" i="28"/>
  <c r="K1381" i="27"/>
  <c r="K784" i="26"/>
  <c r="K785" i="24"/>
  <c r="K217" i="27"/>
  <c r="K1174" i="26"/>
  <c r="K1346" i="28"/>
  <c r="K1821" i="24"/>
  <c r="K990" i="27"/>
  <c r="K1087" i="26"/>
  <c r="K1308" i="28"/>
  <c r="K2200" i="24"/>
  <c r="K35" i="27"/>
  <c r="K997" i="26"/>
  <c r="K1262" i="28"/>
  <c r="K845" i="24"/>
  <c r="K1791" i="27"/>
  <c r="K396" i="26"/>
  <c r="K2133" i="28"/>
  <c r="K1771" i="24"/>
  <c r="K84" i="27"/>
  <c r="K1733" i="26"/>
  <c r="K1633" i="28"/>
  <c r="K141" i="24"/>
  <c r="K1290" i="28"/>
  <c r="K342" i="27"/>
  <c r="K1045" i="26"/>
  <c r="K864" i="24"/>
  <c r="K655" i="26"/>
  <c r="K363" i="28"/>
  <c r="K2204" i="27"/>
  <c r="K1711" i="24"/>
  <c r="K1220" i="27"/>
  <c r="K827" i="28"/>
  <c r="K183" i="26"/>
  <c r="K1593" i="24"/>
  <c r="K47" i="27"/>
  <c r="K1354" i="28"/>
  <c r="K1186" i="26"/>
  <c r="K936" i="24"/>
  <c r="K1360" i="27"/>
  <c r="K811" i="26"/>
  <c r="K81" i="28"/>
  <c r="K2103" i="24"/>
  <c r="K1973" i="28"/>
  <c r="K449" i="26"/>
  <c r="K1719" i="27"/>
  <c r="K1316" i="24"/>
  <c r="K2146" i="27"/>
  <c r="K413" i="28"/>
  <c r="K1472" i="26"/>
  <c r="K1112" i="24"/>
  <c r="K633" i="28"/>
  <c r="K1197" i="26"/>
  <c r="K367" i="27"/>
  <c r="K944" i="24"/>
  <c r="K1474" i="27"/>
  <c r="K2004" i="28"/>
  <c r="K1637" i="26"/>
  <c r="K82" i="24"/>
  <c r="K1503" i="28"/>
  <c r="K1010" i="27"/>
  <c r="K1502" i="26"/>
  <c r="K2250" i="24"/>
  <c r="K2222" i="28"/>
  <c r="K92" i="27"/>
  <c r="K1786" i="26"/>
  <c r="K175" i="24"/>
  <c r="K954" i="28"/>
  <c r="K419" i="26"/>
  <c r="K588" i="27"/>
  <c r="K1668" i="24"/>
  <c r="K1575" i="26"/>
  <c r="K1535" i="28"/>
  <c r="K1314" i="27"/>
  <c r="K57" i="24"/>
  <c r="K1024" i="28"/>
  <c r="K556" i="26"/>
  <c r="K603" i="27"/>
  <c r="K1695" i="24"/>
  <c r="K182" i="28"/>
  <c r="K1717" i="27"/>
  <c r="K408" i="26"/>
  <c r="K1306" i="24"/>
  <c r="K73" i="28"/>
  <c r="K1377" i="27"/>
  <c r="K421" i="26"/>
  <c r="K746" i="24"/>
  <c r="K1879" i="28"/>
  <c r="K2204" i="26"/>
  <c r="K815" i="27"/>
  <c r="K585" i="24"/>
  <c r="K1574" i="26"/>
  <c r="K434" i="27"/>
  <c r="K664" i="28"/>
  <c r="K1174" i="24"/>
  <c r="K1839" i="28"/>
  <c r="K777" i="27"/>
  <c r="K2143" i="26"/>
  <c r="K524" i="24"/>
  <c r="K630" i="27"/>
  <c r="K956" i="28"/>
  <c r="K423" i="26"/>
  <c r="K1803" i="24"/>
  <c r="K631" i="26"/>
  <c r="K1179" i="27"/>
  <c r="K1069" i="28"/>
  <c r="K1372" i="24"/>
  <c r="K1941" i="27"/>
  <c r="K1563" i="26"/>
  <c r="K37" i="28"/>
  <c r="K671" i="24"/>
  <c r="K1067" i="28"/>
  <c r="K927" i="27"/>
  <c r="K628" i="26"/>
  <c r="K2028" i="24"/>
  <c r="K1487" i="28"/>
  <c r="K419" i="27"/>
  <c r="K1465" i="26"/>
  <c r="K1105" i="24"/>
  <c r="K1547" i="26"/>
  <c r="K280" i="28"/>
  <c r="K1690" i="27"/>
  <c r="K1154" i="24"/>
  <c r="K245" i="27"/>
  <c r="K387" i="26"/>
  <c r="K935" i="28"/>
  <c r="K1944" i="24"/>
  <c r="K1104" i="28"/>
  <c r="K523" i="27"/>
  <c r="K698" i="26"/>
  <c r="K1393" i="24"/>
  <c r="K236" i="28"/>
  <c r="K1636" i="27"/>
  <c r="K1105" i="26"/>
  <c r="K891" i="24"/>
  <c r="K1950" i="27"/>
  <c r="K1734" i="26"/>
  <c r="K717" i="28"/>
  <c r="K702" i="24"/>
  <c r="K704" i="28"/>
  <c r="K1920" i="27"/>
  <c r="K2116" i="24"/>
  <c r="K839" i="26"/>
  <c r="K1070" i="28"/>
  <c r="K1051" i="27"/>
  <c r="K632" i="26"/>
  <c r="K761" i="24"/>
  <c r="K1994" i="28"/>
  <c r="K1659" i="27"/>
  <c r="K1360" i="26"/>
  <c r="K1036" i="24"/>
  <c r="K1743" i="28"/>
  <c r="K732" i="27"/>
  <c r="K1977" i="26"/>
  <c r="K358" i="24"/>
  <c r="K1317" i="27"/>
  <c r="K1587" i="26"/>
  <c r="K1542" i="28"/>
  <c r="K62" i="24"/>
  <c r="K2193" i="27"/>
  <c r="K398" i="28"/>
  <c r="K1296" i="26"/>
  <c r="K1511" i="24"/>
  <c r="K368" i="28"/>
  <c r="K2173" i="27"/>
  <c r="K789" i="26"/>
  <c r="K1424" i="24"/>
  <c r="K1424" i="28"/>
  <c r="K396" i="27"/>
  <c r="K1333" i="26"/>
  <c r="K1018" i="24"/>
  <c r="K1591" i="26"/>
  <c r="K1546" i="28"/>
  <c r="K308" i="27"/>
  <c r="K675" i="24"/>
  <c r="K2178" i="24"/>
  <c r="K1017" i="26"/>
  <c r="K1583" i="27"/>
  <c r="K227" i="28"/>
  <c r="K1650" i="28"/>
  <c r="K694" i="27"/>
  <c r="K1759" i="26"/>
  <c r="K156" i="24"/>
  <c r="K1412" i="26"/>
  <c r="K1459" i="28"/>
  <c r="K406" i="27"/>
  <c r="K1066" i="24"/>
  <c r="K860" i="28"/>
  <c r="K1228" i="27"/>
  <c r="K244" i="26"/>
  <c r="K1615" i="24"/>
  <c r="K2186" i="26"/>
  <c r="K1865" i="28"/>
  <c r="K801" i="27"/>
  <c r="K567" i="24"/>
  <c r="K1320" i="28"/>
  <c r="K41" i="27"/>
  <c r="K1110" i="26"/>
  <c r="K894" i="24"/>
  <c r="K618" i="28"/>
  <c r="K345" i="27"/>
  <c r="K1054" i="26"/>
  <c r="K869" i="24"/>
  <c r="K1735" i="28"/>
  <c r="K1962" i="26"/>
  <c r="K729" i="27"/>
  <c r="K343" i="24"/>
  <c r="K464" i="28"/>
  <c r="K1428" i="27"/>
  <c r="K864" i="26"/>
  <c r="K1440" i="24"/>
  <c r="K99" i="26"/>
  <c r="K783" i="28"/>
  <c r="K867" i="27"/>
  <c r="K1858" i="24"/>
  <c r="K2024" i="26"/>
  <c r="K1770" i="28"/>
  <c r="K744" i="27"/>
  <c r="K405" i="24"/>
  <c r="K939" i="28"/>
  <c r="K1246" i="27"/>
  <c r="K394" i="26"/>
  <c r="K1658" i="24"/>
  <c r="K1808" i="28"/>
  <c r="K2093" i="26"/>
  <c r="K762" i="27"/>
  <c r="K474" i="24"/>
  <c r="K1612" i="26"/>
  <c r="K1556" i="28"/>
  <c r="K1319" i="27"/>
  <c r="K73" i="24"/>
  <c r="K401" i="26"/>
  <c r="K181" i="28"/>
  <c r="K1716" i="27"/>
  <c r="K1304" i="24"/>
  <c r="K1980" i="28"/>
  <c r="K1618" i="27"/>
  <c r="K819" i="26"/>
  <c r="K787" i="24"/>
  <c r="K2193" i="26"/>
  <c r="K1870" i="28"/>
  <c r="K806" i="27"/>
  <c r="K574" i="24"/>
  <c r="K1294" i="27"/>
  <c r="K683" i="26"/>
  <c r="K1096" i="28"/>
  <c r="K1812" i="24"/>
  <c r="K167" i="28"/>
  <c r="K1773" i="27"/>
  <c r="K217" i="26"/>
  <c r="K1604" i="24"/>
  <c r="K569" i="28"/>
  <c r="K478" i="27"/>
  <c r="K316" i="26"/>
  <c r="K1285" i="24"/>
  <c r="K343" i="28"/>
  <c r="K1864" i="27"/>
  <c r="K2173" i="26"/>
  <c r="K554" i="24"/>
  <c r="K643" i="28"/>
  <c r="K382" i="27"/>
  <c r="K1246" i="26"/>
  <c r="K973" i="24"/>
  <c r="M282" i="27"/>
  <c r="N282" i="27" s="1"/>
  <c r="L282" i="27"/>
  <c r="M299" i="26"/>
  <c r="N299" i="26" s="1"/>
  <c r="L299" i="26"/>
  <c r="L2140" i="28"/>
  <c r="M2140" i="28"/>
  <c r="N2140" i="28" s="1"/>
  <c r="L1232" i="25"/>
  <c r="M1232" i="25"/>
  <c r="N1232" i="25" s="1"/>
  <c r="T1232" i="25"/>
  <c r="L1326" i="27"/>
  <c r="M1326" i="27"/>
  <c r="N1326" i="27" s="1"/>
  <c r="L526" i="25"/>
  <c r="L1885" i="27"/>
  <c r="M1885" i="27"/>
  <c r="N1885" i="27" s="1"/>
  <c r="M468" i="26"/>
  <c r="N468" i="26" s="1"/>
  <c r="L468" i="26"/>
  <c r="M95" i="27"/>
  <c r="N95" i="27" s="1"/>
  <c r="L95" i="27"/>
  <c r="M59" i="25"/>
  <c r="N59" i="25" s="1"/>
  <c r="L59" i="25"/>
  <c r="T59" i="25"/>
  <c r="M1940" i="27"/>
  <c r="N1940" i="27" s="1"/>
  <c r="L1940" i="27"/>
  <c r="L1816" i="26"/>
  <c r="M1816" i="26"/>
  <c r="N1816" i="26" s="1"/>
  <c r="T2119" i="25"/>
  <c r="M2119" i="25"/>
  <c r="N2119" i="25" s="1"/>
  <c r="L2119" i="25"/>
  <c r="M536" i="27"/>
  <c r="N536" i="27" s="1"/>
  <c r="L536" i="27"/>
  <c r="M1740" i="26"/>
  <c r="N1740" i="26" s="1"/>
  <c r="L1740" i="26"/>
  <c r="M873" i="27"/>
  <c r="N873" i="27" s="1"/>
  <c r="L873" i="27"/>
  <c r="L961" i="28"/>
  <c r="M961" i="28"/>
  <c r="N961" i="28" s="1"/>
  <c r="M285" i="28"/>
  <c r="N285" i="28" s="1"/>
  <c r="L285" i="28"/>
  <c r="L364" i="28"/>
  <c r="M364" i="28"/>
  <c r="N364" i="28" s="1"/>
  <c r="L1446" i="26"/>
  <c r="M1446" i="26"/>
  <c r="N1446" i="26" s="1"/>
  <c r="M1299" i="26"/>
  <c r="N1299" i="26" s="1"/>
  <c r="L1299" i="26"/>
  <c r="L2111" i="27"/>
  <c r="M2111" i="27"/>
  <c r="N2111" i="27" s="1"/>
  <c r="K1901" i="28"/>
  <c r="K2230" i="26"/>
  <c r="K829" i="27"/>
  <c r="K611" i="24"/>
  <c r="L989" i="27"/>
  <c r="M989" i="27"/>
  <c r="N989" i="27" s="1"/>
  <c r="L349" i="26"/>
  <c r="M349" i="26"/>
  <c r="N349" i="26" s="1"/>
  <c r="M627" i="27"/>
  <c r="N627" i="27" s="1"/>
  <c r="L627" i="27"/>
  <c r="M2164" i="26"/>
  <c r="N2164" i="26" s="1"/>
  <c r="L2164" i="26"/>
  <c r="K1751" i="28"/>
  <c r="K737" i="27"/>
  <c r="K1988" i="26"/>
  <c r="K369" i="24"/>
  <c r="K573" i="26"/>
  <c r="K604" i="27"/>
  <c r="K1034" i="28"/>
  <c r="K1699" i="24"/>
  <c r="K703" i="28"/>
  <c r="K1919" i="27"/>
  <c r="K822" i="26"/>
  <c r="K2109" i="24"/>
  <c r="K1404" i="28"/>
  <c r="K1013" i="27"/>
  <c r="K1290" i="26"/>
  <c r="K647" i="24"/>
  <c r="K703" i="27"/>
  <c r="K1820" i="26"/>
  <c r="K1675" i="28"/>
  <c r="K203" i="24"/>
  <c r="K2134" i="24"/>
  <c r="K1577" i="27"/>
  <c r="K881" i="26"/>
  <c r="K214" i="28"/>
  <c r="K2013" i="27"/>
  <c r="K1944" i="28"/>
  <c r="K1827" i="26"/>
  <c r="K210" i="24"/>
  <c r="K874" i="27"/>
  <c r="K131" i="26"/>
  <c r="K799" i="28"/>
  <c r="K1869" i="24"/>
  <c r="K1010" i="26"/>
  <c r="K1272" i="28"/>
  <c r="K621" i="27"/>
  <c r="K1741" i="24"/>
  <c r="K295" i="28"/>
  <c r="K1742" i="26"/>
  <c r="K1493" i="27"/>
  <c r="K146" i="24"/>
  <c r="K2065" i="26"/>
  <c r="K1795" i="28"/>
  <c r="K755" i="27"/>
  <c r="K446" i="24"/>
  <c r="K869" i="28"/>
  <c r="K1168" i="27"/>
  <c r="K257" i="26"/>
  <c r="K1266" i="24"/>
  <c r="K1891" i="26"/>
  <c r="K712" i="27"/>
  <c r="K1699" i="28"/>
  <c r="K274" i="24"/>
  <c r="K2002" i="26"/>
  <c r="K672" i="28"/>
  <c r="K155" i="27"/>
  <c r="K383" i="24"/>
  <c r="K123" i="28"/>
  <c r="K1345" i="27"/>
  <c r="K1996" i="26"/>
  <c r="K377" i="24"/>
  <c r="K1541" i="26"/>
  <c r="K1523" i="28"/>
  <c r="K647" i="27"/>
  <c r="K50" i="24"/>
  <c r="K1788" i="27"/>
  <c r="K2091" i="28"/>
  <c r="K53" i="26"/>
  <c r="K1759" i="24"/>
  <c r="K1177" i="27"/>
  <c r="K602" i="26"/>
  <c r="K1050" i="28"/>
  <c r="K1362" i="24"/>
  <c r="K2249" i="28"/>
  <c r="K1973" i="26"/>
  <c r="K147" i="27"/>
  <c r="K354" i="24"/>
  <c r="K1455" i="28"/>
  <c r="K1017" i="27"/>
  <c r="K1407" i="26"/>
  <c r="K659" i="24"/>
  <c r="K1731" i="28"/>
  <c r="K140" i="27"/>
  <c r="K1956" i="26"/>
  <c r="K337" i="24"/>
  <c r="K1773" i="26"/>
  <c r="K1659" i="28"/>
  <c r="K697" i="27"/>
  <c r="K165" i="24"/>
  <c r="K791" i="28"/>
  <c r="K872" i="27"/>
  <c r="K118" i="26"/>
  <c r="K1865" i="24"/>
  <c r="K335" i="27"/>
  <c r="K985" i="26"/>
  <c r="K1251" i="28"/>
  <c r="K840" i="24"/>
  <c r="K1348" i="28"/>
  <c r="K1199" i="27"/>
  <c r="K1179" i="26"/>
  <c r="K1490" i="24"/>
  <c r="K723" i="27"/>
  <c r="K1721" i="28"/>
  <c r="K1938" i="26"/>
  <c r="K320" i="24"/>
  <c r="K2217" i="27"/>
  <c r="K2169" i="28"/>
  <c r="K916" i="26"/>
  <c r="K17" i="24"/>
  <c r="K1709" i="26"/>
  <c r="K1617" i="28"/>
  <c r="K678" i="27"/>
  <c r="K121" i="24"/>
  <c r="K1575" i="28"/>
  <c r="K1322" i="27"/>
  <c r="K1636" i="26"/>
  <c r="K81" i="24"/>
  <c r="K145" i="26"/>
  <c r="K2068" i="27"/>
  <c r="K2038" i="28"/>
  <c r="K1875" i="24"/>
  <c r="K598" i="28"/>
  <c r="K522" i="27"/>
  <c r="K690" i="26"/>
  <c r="K1391" i="24"/>
  <c r="K78" i="26"/>
  <c r="K772" i="28"/>
  <c r="K9" i="27"/>
  <c r="K730" i="24"/>
  <c r="K2026" i="24"/>
  <c r="K1065" i="28"/>
  <c r="K925" i="27"/>
  <c r="K626" i="26"/>
  <c r="K1749" i="28"/>
  <c r="K735" i="27"/>
  <c r="K1985" i="26"/>
  <c r="K366" i="24"/>
  <c r="K1551" i="28"/>
  <c r="K438" i="27"/>
  <c r="K1601" i="26"/>
  <c r="K1185" i="24"/>
  <c r="K762" i="28"/>
  <c r="K555" i="27"/>
  <c r="K52" i="26"/>
  <c r="K1543" i="24"/>
  <c r="K891" i="28"/>
  <c r="K303" i="26"/>
  <c r="K577" i="27"/>
  <c r="K1632" i="24"/>
  <c r="K559" i="28"/>
  <c r="K258" i="26"/>
  <c r="K467" i="27"/>
  <c r="K1269" i="24"/>
  <c r="K1151" i="26"/>
  <c r="K1336" i="28"/>
  <c r="K1087" i="27"/>
  <c r="K918" i="24"/>
  <c r="K1944" i="26"/>
  <c r="K726" i="27"/>
  <c r="K1725" i="28"/>
  <c r="K326" i="24"/>
  <c r="K1485" i="28"/>
  <c r="K417" i="27"/>
  <c r="K1463" i="26"/>
  <c r="K1103" i="24"/>
  <c r="K1400" i="26"/>
  <c r="K2199" i="28"/>
  <c r="K2120" i="27"/>
  <c r="K656" i="24"/>
  <c r="K653" i="28"/>
  <c r="K403" i="27"/>
  <c r="K1391" i="26"/>
  <c r="K1055" i="24"/>
  <c r="K904" i="27"/>
  <c r="K465" i="26"/>
  <c r="K977" i="28"/>
  <c r="K1972" i="24"/>
  <c r="K2034" i="24"/>
  <c r="K644" i="26"/>
  <c r="K1076" i="28"/>
  <c r="K264" i="27"/>
  <c r="K1757" i="26"/>
  <c r="K693" i="27"/>
  <c r="K1649" i="28"/>
  <c r="K154" i="24"/>
  <c r="K1145" i="27"/>
  <c r="K1520" i="26"/>
  <c r="K1510" i="28"/>
  <c r="K1141" i="24"/>
  <c r="K1534" i="28"/>
  <c r="K1019" i="27"/>
  <c r="K1572" i="26"/>
  <c r="K672" i="24"/>
  <c r="K1281" i="27"/>
  <c r="K782" i="28"/>
  <c r="K98" i="26"/>
  <c r="K1783" i="24"/>
  <c r="K572" i="28"/>
  <c r="K484" i="27"/>
  <c r="K409" i="26"/>
  <c r="K1305" i="24"/>
  <c r="K722" i="28"/>
  <c r="K1805" i="27"/>
  <c r="K1780" i="26"/>
  <c r="K171" i="24"/>
  <c r="K953" i="27"/>
  <c r="K810" i="26"/>
  <c r="K1158" i="28"/>
  <c r="K2102" i="24"/>
  <c r="K440" i="28"/>
  <c r="K2052" i="27"/>
  <c r="K2013" i="26"/>
  <c r="K394" i="24"/>
  <c r="K996" i="28"/>
  <c r="K598" i="27"/>
  <c r="K498" i="26"/>
  <c r="K1685" i="24"/>
  <c r="K946" i="28"/>
  <c r="K1250" i="27"/>
  <c r="K411" i="26"/>
  <c r="K1663" i="24"/>
  <c r="K2008" i="27"/>
  <c r="K2225" i="28"/>
  <c r="K1796" i="26"/>
  <c r="K183" i="24"/>
  <c r="K1016" i="28"/>
  <c r="K1420" i="27"/>
  <c r="K541" i="26"/>
  <c r="K1344" i="24"/>
  <c r="K1081" i="28"/>
  <c r="K928" i="27"/>
  <c r="K650" i="26"/>
  <c r="K2036" i="24"/>
  <c r="K1662" i="27"/>
  <c r="K1370" i="26"/>
  <c r="K254" i="28"/>
  <c r="K1044" i="24"/>
  <c r="K642" i="28"/>
  <c r="K380" i="27"/>
  <c r="K1233" i="26"/>
  <c r="K964" i="24"/>
  <c r="K2165" i="27"/>
  <c r="K356" i="28"/>
  <c r="K486" i="26"/>
  <c r="K1326" i="24"/>
  <c r="K1500" i="28"/>
  <c r="K79" i="27"/>
  <c r="K1492" i="26"/>
  <c r="K39" i="24"/>
  <c r="K530" i="26"/>
  <c r="K696" i="28"/>
  <c r="K1899" i="27"/>
  <c r="K1994" i="24"/>
  <c r="K300" i="28"/>
  <c r="K1502" i="27"/>
  <c r="K1819" i="26"/>
  <c r="K202" i="24"/>
  <c r="K1771" i="27"/>
  <c r="K161" i="26"/>
  <c r="K1967" i="28"/>
  <c r="K1579" i="24"/>
  <c r="K971" i="26"/>
  <c r="K976" i="27"/>
  <c r="K2166" i="24"/>
  <c r="K1241" i="28"/>
  <c r="K1907" i="27"/>
  <c r="K320" i="28"/>
  <c r="K663" i="26"/>
  <c r="K2040" i="24"/>
  <c r="K647" i="26"/>
  <c r="K1079" i="28"/>
  <c r="K1182" i="27"/>
  <c r="K1379" i="24"/>
  <c r="K678" i="28"/>
  <c r="K203" i="27"/>
  <c r="K2166" i="26"/>
  <c r="K547" i="24"/>
  <c r="K374" i="28"/>
  <c r="K2128" i="27"/>
  <c r="K1037" i="26"/>
  <c r="K861" i="24"/>
  <c r="K82" i="28"/>
  <c r="K1426" i="27"/>
  <c r="K859" i="26"/>
  <c r="K1436" i="24"/>
  <c r="K492" i="26"/>
  <c r="K316" i="27"/>
  <c r="K992" i="28"/>
  <c r="K753" i="24"/>
  <c r="K2161" i="27"/>
  <c r="K2125" i="28"/>
  <c r="K307" i="26"/>
  <c r="K1283" i="24"/>
  <c r="K608" i="28"/>
  <c r="K326" i="27"/>
  <c r="K880" i="26"/>
  <c r="K805" i="24"/>
  <c r="K1681" i="26"/>
  <c r="K1600" i="28"/>
  <c r="K669" i="27"/>
  <c r="K103" i="24"/>
  <c r="K2149" i="27"/>
  <c r="K418" i="28"/>
  <c r="K1517" i="26"/>
  <c r="K1138" i="24"/>
  <c r="L994" i="28"/>
  <c r="M994" i="28"/>
  <c r="N994" i="28" s="1"/>
  <c r="M1470" i="26"/>
  <c r="N1470" i="26" s="1"/>
  <c r="L1470" i="26"/>
  <c r="M669" i="28"/>
  <c r="N669" i="28" s="1"/>
  <c r="L669" i="28"/>
  <c r="M872" i="28"/>
  <c r="N872" i="28" s="1"/>
  <c r="L872" i="28"/>
  <c r="T1741" i="25"/>
  <c r="M1741" i="25"/>
  <c r="N1741" i="25" s="1"/>
  <c r="L1741" i="25"/>
  <c r="M1142" i="27"/>
  <c r="N1142" i="27" s="1"/>
  <c r="L1142" i="27"/>
  <c r="L1986" i="27"/>
  <c r="M1986" i="27"/>
  <c r="N1986" i="27" s="1"/>
  <c r="K1047" i="28"/>
  <c r="K920" i="27"/>
  <c r="K597" i="26"/>
  <c r="K2016" i="24"/>
  <c r="K2082" i="27"/>
  <c r="K1926" i="28"/>
  <c r="K590" i="26"/>
  <c r="K2013" i="24"/>
  <c r="K1524" i="28"/>
  <c r="K648" i="27"/>
  <c r="K1542" i="26"/>
  <c r="K51" i="24"/>
  <c r="K911" i="27"/>
  <c r="K513" i="26"/>
  <c r="K1004" i="28"/>
  <c r="K1989" i="24"/>
  <c r="K2121" i="24"/>
  <c r="K1923" i="27"/>
  <c r="K848" i="26"/>
  <c r="K322" i="28"/>
  <c r="K1918" i="27"/>
  <c r="K817" i="26"/>
  <c r="K20" i="28"/>
  <c r="K2107" i="24"/>
  <c r="K1545" i="28"/>
  <c r="K1590" i="26"/>
  <c r="K652" i="27"/>
  <c r="K65" i="24"/>
  <c r="K1878" i="27"/>
  <c r="K234" i="26"/>
  <c r="K2020" i="28"/>
  <c r="K1897" i="24"/>
  <c r="K207" i="28"/>
  <c r="K1617" i="27"/>
  <c r="K812" i="26"/>
  <c r="K786" i="24"/>
  <c r="K2250" i="27"/>
  <c r="K2126" i="28"/>
  <c r="K332" i="26"/>
  <c r="K1769" i="24"/>
  <c r="K1629" i="28"/>
  <c r="K1327" i="27"/>
  <c r="K1726" i="26"/>
  <c r="K135" i="24"/>
  <c r="K1365" i="27"/>
  <c r="K1073" i="26"/>
  <c r="K89" i="28"/>
  <c r="K2196" i="24"/>
  <c r="K1085" i="28"/>
  <c r="K662" i="26"/>
  <c r="K265" i="27"/>
  <c r="K2039" i="24"/>
  <c r="K197" i="26"/>
  <c r="K1989" i="27"/>
  <c r="K2019" i="28"/>
  <c r="K1597" i="24"/>
  <c r="K2109" i="26"/>
  <c r="K1821" i="28"/>
  <c r="K767" i="27"/>
  <c r="K490" i="24"/>
  <c r="K1215" i="27"/>
  <c r="K815" i="28"/>
  <c r="K165" i="26"/>
  <c r="K1582" i="24"/>
  <c r="K337" i="28"/>
  <c r="K2145" i="26"/>
  <c r="K1856" i="27"/>
  <c r="K526" i="24"/>
  <c r="K1554" i="28"/>
  <c r="K1021" i="27"/>
  <c r="K1607" i="26"/>
  <c r="K677" i="24"/>
  <c r="K2117" i="26"/>
  <c r="K67" i="28"/>
  <c r="K1852" i="27"/>
  <c r="K498" i="24"/>
  <c r="K2044" i="27"/>
  <c r="K2248" i="28"/>
  <c r="K1920" i="26"/>
  <c r="K303" i="24"/>
  <c r="K661" i="26"/>
  <c r="K699" i="28"/>
  <c r="K1906" i="27"/>
  <c r="K2038" i="24"/>
  <c r="K689" i="28"/>
  <c r="K250" i="26"/>
  <c r="K1991" i="27"/>
  <c r="K1618" i="24"/>
  <c r="K1395" i="28"/>
  <c r="K1106" i="27"/>
  <c r="K1269" i="26"/>
  <c r="K984" i="24"/>
  <c r="K1630" i="27"/>
  <c r="K1049" i="26"/>
  <c r="K2179" i="28"/>
  <c r="K865" i="24"/>
  <c r="K2062" i="27"/>
  <c r="K2136" i="26"/>
  <c r="K449" i="28"/>
  <c r="K517" i="24"/>
  <c r="K94" i="28"/>
  <c r="K1306" i="27"/>
  <c r="K1170" i="26"/>
  <c r="K22" i="24"/>
  <c r="K564" i="27"/>
  <c r="K814" i="28"/>
  <c r="K164" i="26"/>
  <c r="K1581" i="24"/>
  <c r="K2237" i="28"/>
  <c r="K2022" i="27"/>
  <c r="K1858" i="26"/>
  <c r="K241" i="24"/>
  <c r="K150" i="26"/>
  <c r="K1279" i="27"/>
  <c r="K2114" i="28"/>
  <c r="K1765" i="24"/>
  <c r="K1620" i="28"/>
  <c r="K681" i="27"/>
  <c r="K1712" i="26"/>
  <c r="K124" i="24"/>
  <c r="K1397" i="28"/>
  <c r="K1276" i="26"/>
  <c r="K1107" i="27"/>
  <c r="K987" i="24"/>
  <c r="K1993" i="26"/>
  <c r="K1754" i="28"/>
  <c r="K151" i="27"/>
  <c r="K374" i="24"/>
  <c r="K103" i="28"/>
  <c r="K1473" i="26"/>
  <c r="K1439" i="27"/>
  <c r="K1526" i="24"/>
  <c r="K1097" i="28"/>
  <c r="K931" i="27"/>
  <c r="K684" i="26"/>
  <c r="K2047" i="24"/>
  <c r="K1226" i="26"/>
  <c r="K1000" i="27"/>
  <c r="K1378" i="28"/>
  <c r="K2225" i="24"/>
  <c r="K2021" i="27"/>
  <c r="K1946" i="28"/>
  <c r="K1857" i="26"/>
  <c r="K240" i="24"/>
  <c r="K1365" i="26"/>
  <c r="K2197" i="28"/>
  <c r="K1589" i="27"/>
  <c r="K2243" i="24"/>
  <c r="K2008" i="26"/>
  <c r="K2051" i="27"/>
  <c r="K1959" i="28"/>
  <c r="K389" i="24"/>
  <c r="K2015" i="26"/>
  <c r="K1765" i="28"/>
  <c r="K160" i="27"/>
  <c r="K396" i="24"/>
  <c r="K747" i="27"/>
  <c r="K1773" i="28"/>
  <c r="K2030" i="26"/>
  <c r="K411" i="24"/>
  <c r="K553" i="28"/>
  <c r="K456" i="27"/>
  <c r="K173" i="26"/>
  <c r="K1248" i="24"/>
  <c r="K246" i="28"/>
  <c r="K1646" i="27"/>
  <c r="K1242" i="26"/>
  <c r="K970" i="24"/>
  <c r="K1890" i="28"/>
  <c r="K2216" i="26"/>
  <c r="K2064" i="27"/>
  <c r="K597" i="24"/>
  <c r="K576" i="28"/>
  <c r="K488" i="27"/>
  <c r="K435" i="26"/>
  <c r="K1311" i="24"/>
  <c r="K2151" i="28"/>
  <c r="K1729" i="27"/>
  <c r="K657" i="26"/>
  <c r="K1385" i="24"/>
  <c r="K1373" i="28"/>
  <c r="K1097" i="27"/>
  <c r="K1217" i="26"/>
  <c r="K955" i="24"/>
  <c r="K1912" i="28"/>
  <c r="K2245" i="26"/>
  <c r="K841" i="27"/>
  <c r="K626" i="24"/>
  <c r="K307" i="28"/>
  <c r="K2029" i="26"/>
  <c r="K1524" i="27"/>
  <c r="K410" i="24"/>
  <c r="K666" i="28"/>
  <c r="K440" i="27"/>
  <c r="K1613" i="26"/>
  <c r="K1189" i="24"/>
  <c r="K691" i="28"/>
  <c r="K327" i="26"/>
  <c r="K1977" i="27"/>
  <c r="K1288" i="24"/>
  <c r="K469" i="28"/>
  <c r="K1544" i="27"/>
  <c r="K189" i="26"/>
  <c r="K1885" i="24"/>
  <c r="K1622" i="28"/>
  <c r="K1031" i="27"/>
  <c r="K1715" i="26"/>
  <c r="K699" i="24"/>
  <c r="K1433" i="28"/>
  <c r="K301" i="27"/>
  <c r="K1354" i="26"/>
  <c r="K651" i="24"/>
  <c r="K452" i="27"/>
  <c r="K86" i="26"/>
  <c r="K776" i="28"/>
  <c r="K1235" i="24"/>
  <c r="K853" i="26"/>
  <c r="K1176" i="28"/>
  <c r="K2123" i="24"/>
  <c r="K959" i="27"/>
  <c r="K899" i="28"/>
  <c r="K892" i="27"/>
  <c r="K323" i="26"/>
  <c r="K1923" i="24"/>
  <c r="K1259" i="28"/>
  <c r="K979" i="27"/>
  <c r="K995" i="26"/>
  <c r="K2173" i="24"/>
  <c r="K2040" i="27"/>
  <c r="K1908" i="26"/>
  <c r="K2245" i="28"/>
  <c r="K291" i="24"/>
  <c r="K2074" i="27"/>
  <c r="K1921" i="28"/>
  <c r="K312" i="26"/>
  <c r="K1919" i="24"/>
  <c r="K397" i="27"/>
  <c r="K1353" i="26"/>
  <c r="K650" i="28"/>
  <c r="K1031" i="24"/>
  <c r="K1997" i="27"/>
  <c r="K12" i="28"/>
  <c r="K548" i="26"/>
  <c r="K1808" i="24"/>
  <c r="K628" i="28"/>
  <c r="K359" i="27"/>
  <c r="K1150" i="26"/>
  <c r="K916" i="24"/>
  <c r="K1747" i="26"/>
  <c r="K1494" i="27"/>
  <c r="K296" i="28"/>
  <c r="K149" i="24"/>
  <c r="K19" i="28"/>
  <c r="K1915" i="27"/>
  <c r="K764" i="26"/>
  <c r="K2083" i="24"/>
  <c r="K1269" i="27"/>
  <c r="K1155" i="28"/>
  <c r="K807" i="26"/>
  <c r="K1724" i="24"/>
  <c r="K1802" i="26"/>
  <c r="K726" i="28"/>
  <c r="K1810" i="27"/>
  <c r="K189" i="24"/>
  <c r="K810" i="27"/>
  <c r="K2198" i="26"/>
  <c r="K1874" i="28"/>
  <c r="K579" i="24"/>
  <c r="K726" i="26"/>
  <c r="K2090" i="27"/>
  <c r="K1930" i="28"/>
  <c r="K2069" i="24"/>
  <c r="K1830" i="28"/>
  <c r="K770" i="27"/>
  <c r="K2128" i="26"/>
  <c r="K509" i="24"/>
  <c r="K476" i="28"/>
  <c r="K1552" i="27"/>
  <c r="K370" i="26"/>
  <c r="K1939" i="24"/>
  <c r="K1661" i="28"/>
  <c r="K1330" i="27"/>
  <c r="K1790" i="26"/>
  <c r="K178" i="24"/>
  <c r="K1719" i="26"/>
  <c r="K1625" i="28"/>
  <c r="K685" i="27"/>
  <c r="K129" i="24"/>
  <c r="K1849" i="26"/>
  <c r="K539" i="28"/>
  <c r="K110" i="27"/>
  <c r="K232" i="24"/>
  <c r="K2017" i="27"/>
  <c r="K434" i="28"/>
  <c r="K1831" i="26"/>
  <c r="K214" i="24"/>
  <c r="K1305" i="27"/>
  <c r="K93" i="28"/>
  <c r="K1134" i="26"/>
  <c r="K21" i="24"/>
  <c r="K438" i="28"/>
  <c r="K1954" i="26"/>
  <c r="K2124" i="27"/>
  <c r="K723" i="24"/>
  <c r="K1684" i="28"/>
  <c r="K109" i="27"/>
  <c r="K1848" i="26"/>
  <c r="K231" i="24"/>
  <c r="K133" i="26"/>
  <c r="K800" i="28"/>
  <c r="K1212" i="27"/>
  <c r="K1571" i="24"/>
  <c r="K2200" i="27"/>
  <c r="K353" i="28"/>
  <c r="K407" i="26"/>
  <c r="K1661" i="24"/>
  <c r="K133" i="27"/>
  <c r="K546" i="28"/>
  <c r="K1940" i="26"/>
  <c r="K322" i="24"/>
  <c r="K1444" i="27"/>
  <c r="K113" i="26"/>
  <c r="K453" i="28"/>
  <c r="K1565" i="24"/>
  <c r="K590" i="28"/>
  <c r="K583" i="26"/>
  <c r="K509" i="27"/>
  <c r="K1357" i="24"/>
  <c r="L1959" i="27"/>
  <c r="M1959" i="27"/>
  <c r="N1959" i="27" s="1"/>
  <c r="L1199" i="28"/>
  <c r="M1199" i="28"/>
  <c r="N1199" i="28" s="1"/>
  <c r="L2103" i="27"/>
  <c r="M2103" i="27"/>
  <c r="N2103" i="27" s="1"/>
  <c r="L1070" i="25"/>
  <c r="M1070" i="25"/>
  <c r="N1070" i="25" s="1"/>
  <c r="T1070" i="25"/>
  <c r="K2047" i="26"/>
  <c r="K1834" i="27"/>
  <c r="K55" i="28"/>
  <c r="K428" i="24"/>
  <c r="K1288" i="27"/>
  <c r="K890" i="28"/>
  <c r="K302" i="26"/>
  <c r="K1798" i="24"/>
  <c r="K23" i="28"/>
  <c r="K1931" i="27"/>
  <c r="K912" i="26"/>
  <c r="K2150" i="24"/>
  <c r="K212" i="26"/>
  <c r="K1223" i="27"/>
  <c r="K842" i="28"/>
  <c r="K1603" i="24"/>
  <c r="K2109" i="27"/>
  <c r="K379" i="28"/>
  <c r="K1104" i="26"/>
  <c r="K2206" i="24"/>
  <c r="K256" i="28"/>
  <c r="K1666" i="27"/>
  <c r="K1397" i="26"/>
  <c r="K1059" i="24"/>
  <c r="K1877" i="26"/>
  <c r="K118" i="27"/>
  <c r="K1694" i="28"/>
  <c r="K260" i="24"/>
  <c r="K1627" i="28"/>
  <c r="K1032" i="27"/>
  <c r="K1721" i="26"/>
  <c r="K701" i="24"/>
  <c r="K1484" i="28"/>
  <c r="K416" i="27"/>
  <c r="K1460" i="26"/>
  <c r="K1101" i="24"/>
  <c r="K555" i="26"/>
  <c r="K294" i="27"/>
  <c r="K1023" i="28"/>
  <c r="K635" i="24"/>
  <c r="K455" i="28"/>
  <c r="K1410" i="27"/>
  <c r="K187" i="26"/>
  <c r="K1251" i="24"/>
  <c r="K844" i="28"/>
  <c r="K880" i="27"/>
  <c r="K214" i="26"/>
  <c r="K1892" i="24"/>
  <c r="K1123" i="26"/>
  <c r="K1322" i="28"/>
  <c r="K993" i="27"/>
  <c r="K2208" i="24"/>
  <c r="K729" i="28"/>
  <c r="K1817" i="27"/>
  <c r="K1850" i="26"/>
  <c r="K233" i="24"/>
  <c r="K1136" i="28"/>
  <c r="K944" i="27"/>
  <c r="K768" i="26"/>
  <c r="K2086" i="24"/>
  <c r="K981" i="28"/>
  <c r="K905" i="27"/>
  <c r="K474" i="26"/>
  <c r="K1975" i="24"/>
  <c r="K1582" i="28"/>
  <c r="K1647" i="26"/>
  <c r="K1162" i="27"/>
  <c r="K1200" i="24"/>
  <c r="K1638" i="28"/>
  <c r="K1036" i="27"/>
  <c r="K1744" i="26"/>
  <c r="K706" i="24"/>
  <c r="K1990" i="28"/>
  <c r="K1650" i="27"/>
  <c r="K1295" i="26"/>
  <c r="K996" i="24"/>
  <c r="K2000" i="27"/>
  <c r="K407" i="28"/>
  <c r="K1422" i="26"/>
  <c r="K33" i="24"/>
  <c r="K17" i="28"/>
  <c r="K710" i="26"/>
  <c r="K1910" i="27"/>
  <c r="K2059" i="24"/>
  <c r="K436" i="27"/>
  <c r="K665" i="28"/>
  <c r="K1592" i="26"/>
  <c r="K1180" i="24"/>
  <c r="K1593" i="28"/>
  <c r="K665" i="27"/>
  <c r="K1663" i="26"/>
  <c r="K94" i="24"/>
  <c r="K400" i="28"/>
  <c r="K2135" i="27"/>
  <c r="K1320" i="26"/>
  <c r="K1011" i="24"/>
  <c r="K585" i="28"/>
  <c r="K260" i="27"/>
  <c r="K547" i="26"/>
  <c r="K2000" i="24"/>
  <c r="K1317" i="28"/>
  <c r="K351" i="27"/>
  <c r="K1107" i="26"/>
  <c r="K892" i="24"/>
  <c r="K70" i="27"/>
  <c r="K119" i="26"/>
  <c r="K792" i="28"/>
  <c r="K1567" i="24"/>
  <c r="K1679" i="28"/>
  <c r="K706" i="27"/>
  <c r="K1835" i="26"/>
  <c r="K218" i="24"/>
  <c r="K1590" i="28"/>
  <c r="K1325" i="27"/>
  <c r="K1659" i="26"/>
  <c r="K92" i="24"/>
  <c r="K970" i="26"/>
  <c r="K1240" i="28"/>
  <c r="K617" i="27"/>
  <c r="K1736" i="24"/>
  <c r="K1752" i="28"/>
  <c r="K738" i="27"/>
  <c r="K1990" i="26"/>
  <c r="K371" i="24"/>
  <c r="K2226" i="28"/>
  <c r="K97" i="27"/>
  <c r="K1808" i="26"/>
  <c r="K195" i="24"/>
  <c r="K1431" i="28"/>
  <c r="K1120" i="27"/>
  <c r="K1346" i="26"/>
  <c r="K1026" i="24"/>
  <c r="K1436" i="28"/>
  <c r="K1364" i="26"/>
  <c r="K636" i="27"/>
  <c r="K28" i="24"/>
  <c r="K1477" i="27"/>
  <c r="K2009" i="28"/>
  <c r="K1674" i="26"/>
  <c r="K97" i="24"/>
  <c r="K1128" i="28"/>
  <c r="K751" i="26"/>
  <c r="K1058" i="27"/>
  <c r="K783" i="24"/>
  <c r="K1761" i="26"/>
  <c r="K298" i="28"/>
  <c r="K1496" i="27"/>
  <c r="K157" i="24"/>
  <c r="K196" i="28"/>
  <c r="K2062" i="24"/>
  <c r="K714" i="26"/>
  <c r="K1570" i="27"/>
  <c r="K1911" i="28"/>
  <c r="K840" i="27"/>
  <c r="K2244" i="26"/>
  <c r="K625" i="24"/>
  <c r="K1539" i="27"/>
  <c r="K1393" i="26"/>
  <c r="K500" i="28"/>
  <c r="K1829" i="24"/>
  <c r="K283" i="27"/>
  <c r="K959" i="26"/>
  <c r="K1234" i="28"/>
  <c r="K2164" i="24"/>
  <c r="K1204" i="28"/>
  <c r="K966" i="27"/>
  <c r="K905" i="26"/>
  <c r="K2144" i="24"/>
  <c r="K1864" i="28"/>
  <c r="K800" i="27"/>
  <c r="K2185" i="26"/>
  <c r="K566" i="24"/>
  <c r="K2199" i="24"/>
  <c r="K378" i="28"/>
  <c r="K2107" i="27"/>
  <c r="K1086" i="26"/>
  <c r="K2169" i="26"/>
  <c r="K1854" i="28"/>
  <c r="K791" i="27"/>
  <c r="K550" i="24"/>
  <c r="K29" i="28"/>
  <c r="K1961" i="27"/>
  <c r="K1208" i="26"/>
  <c r="K948" i="24"/>
  <c r="K1684" i="26"/>
  <c r="K2216" i="28"/>
  <c r="K1541" i="27"/>
  <c r="K1839" i="24"/>
  <c r="K1469" i="28"/>
  <c r="K638" i="27"/>
  <c r="K1438" i="26"/>
  <c r="K34" i="24"/>
  <c r="K295" i="27"/>
  <c r="K567" i="26"/>
  <c r="K1029" i="28"/>
  <c r="K636" i="24"/>
  <c r="K273" i="28"/>
  <c r="K1682" i="27"/>
  <c r="K1486" i="26"/>
  <c r="K1121" i="24"/>
  <c r="K712" i="28"/>
  <c r="K1985" i="27"/>
  <c r="K1220" i="26"/>
  <c r="K1497" i="24"/>
  <c r="K1059" i="28"/>
  <c r="K1265" i="27"/>
  <c r="K618" i="26"/>
  <c r="K1706" i="24"/>
  <c r="K1681" i="28"/>
  <c r="K105" i="27"/>
  <c r="K1841" i="26"/>
  <c r="K224" i="24"/>
  <c r="K2167" i="26"/>
  <c r="K1852" i="28"/>
  <c r="K789" i="27"/>
  <c r="K548" i="24"/>
  <c r="K1264" i="27"/>
  <c r="K1052" i="28"/>
  <c r="K606" i="26"/>
  <c r="K1702" i="24"/>
  <c r="K2209" i="28"/>
  <c r="K1465" i="27"/>
  <c r="K1559" i="26"/>
  <c r="K54" i="24"/>
  <c r="K292" i="28"/>
  <c r="K1491" i="27"/>
  <c r="K1728" i="26"/>
  <c r="K136" i="24"/>
  <c r="K2116" i="28"/>
  <c r="K230" i="27"/>
  <c r="K184" i="26"/>
  <c r="K1884" i="24"/>
  <c r="K1292" i="28"/>
  <c r="K37" i="27"/>
  <c r="K1051" i="26"/>
  <c r="K867" i="24"/>
  <c r="K848" i="28"/>
  <c r="K464" i="27"/>
  <c r="K224" i="26"/>
  <c r="K1260" i="24"/>
  <c r="K2158" i="27"/>
  <c r="K1782" i="26"/>
  <c r="K430" i="28"/>
  <c r="K1214" i="24"/>
  <c r="K911" i="28"/>
  <c r="K343" i="26"/>
  <c r="K1239" i="27"/>
  <c r="K1642" i="24"/>
  <c r="K406" i="26"/>
  <c r="K1554" i="27"/>
  <c r="K2135" i="28"/>
  <c r="K1954" i="24"/>
  <c r="K95" i="28"/>
  <c r="K1308" i="27"/>
  <c r="K1231" i="26"/>
  <c r="K24" i="24"/>
  <c r="K984" i="28"/>
  <c r="K255" i="27"/>
  <c r="K478" i="26"/>
  <c r="K1977" i="24"/>
  <c r="K1197" i="27"/>
  <c r="K1146" i="26"/>
  <c r="K1333" i="28"/>
  <c r="K1486" i="24"/>
  <c r="K1719" i="28"/>
  <c r="K132" i="27"/>
  <c r="K1936" i="26"/>
  <c r="K318" i="24"/>
  <c r="K575" i="28"/>
  <c r="K486" i="27"/>
  <c r="K434" i="26"/>
  <c r="K1310" i="24"/>
  <c r="K45" i="28"/>
  <c r="K1947" i="27"/>
  <c r="K1665" i="26"/>
  <c r="K689" i="24"/>
  <c r="K1077" i="26"/>
  <c r="K1302" i="28"/>
  <c r="K1196" i="27"/>
  <c r="K1474" i="24"/>
  <c r="K1462" i="27"/>
  <c r="K2203" i="28"/>
  <c r="K1504" i="26"/>
  <c r="K42" i="24"/>
  <c r="K245" i="28"/>
  <c r="K1645" i="27"/>
  <c r="K1227" i="26"/>
  <c r="K963" i="24"/>
  <c r="K1258" i="28"/>
  <c r="K978" i="27"/>
  <c r="K993" i="26"/>
  <c r="K2172" i="24"/>
  <c r="K1271" i="26"/>
  <c r="K2134" i="27"/>
  <c r="K392" i="28"/>
  <c r="K986" i="24"/>
  <c r="L846" i="25"/>
  <c r="M846" i="25"/>
  <c r="N846" i="25" s="1"/>
  <c r="T846" i="25"/>
  <c r="L1339" i="28"/>
  <c r="M1339" i="28"/>
  <c r="N1339" i="28" s="1"/>
  <c r="L2176" i="26"/>
  <c r="M2176" i="26"/>
  <c r="N2176" i="26" s="1"/>
  <c r="L1224" i="27"/>
  <c r="M1224" i="27"/>
  <c r="N1224" i="27" s="1"/>
  <c r="L730" i="26"/>
  <c r="M730" i="26"/>
  <c r="N730" i="26" s="1"/>
  <c r="L1937" i="25"/>
  <c r="M1937" i="25"/>
  <c r="N1937" i="25" s="1"/>
  <c r="T1937" i="25"/>
  <c r="L2148" i="27"/>
  <c r="M2148" i="27"/>
  <c r="N2148" i="27" s="1"/>
  <c r="M349" i="27"/>
  <c r="N349" i="27" s="1"/>
  <c r="L349" i="27"/>
  <c r="M638" i="28"/>
  <c r="N638" i="28" s="1"/>
  <c r="L638" i="28"/>
  <c r="L962" i="27"/>
  <c r="M962" i="27"/>
  <c r="N962" i="27" s="1"/>
  <c r="L1925" i="26"/>
  <c r="M1925" i="26"/>
  <c r="N1925" i="26" s="1"/>
  <c r="L773" i="27"/>
  <c r="M773" i="27"/>
  <c r="N773" i="27" s="1"/>
  <c r="L982" i="25"/>
  <c r="M982" i="25"/>
  <c r="N982" i="25" s="1"/>
  <c r="T982" i="25"/>
  <c r="L2173" i="28"/>
  <c r="M2173" i="28"/>
  <c r="N2173" i="28" s="1"/>
  <c r="M1880" i="27"/>
  <c r="N1880" i="27" s="1"/>
  <c r="L1880" i="27"/>
  <c r="M211" i="28"/>
  <c r="N211" i="28" s="1"/>
  <c r="L211" i="28"/>
  <c r="L255" i="25"/>
  <c r="M255" i="25"/>
  <c r="N255" i="25" s="1"/>
  <c r="T255" i="25"/>
  <c r="M1607" i="28"/>
  <c r="N1607" i="28" s="1"/>
  <c r="L1607" i="28"/>
  <c r="L799" i="27"/>
  <c r="M799" i="27"/>
  <c r="N799" i="27" s="1"/>
  <c r="M493" i="27"/>
  <c r="N493" i="27" s="1"/>
  <c r="L493" i="27"/>
  <c r="K448" i="28"/>
  <c r="K2061" i="27"/>
  <c r="K2134" i="26"/>
  <c r="K515" i="24"/>
  <c r="K1549" i="28"/>
  <c r="K437" i="27"/>
  <c r="K1596" i="26"/>
  <c r="K1181" i="24"/>
  <c r="K429" i="26"/>
  <c r="K477" i="28"/>
  <c r="K1555" i="27"/>
  <c r="K1960" i="24"/>
  <c r="K163" i="28"/>
  <c r="K1770" i="27"/>
  <c r="K147" i="26"/>
  <c r="K1577" i="24"/>
  <c r="K189" i="28"/>
  <c r="K1727" i="27"/>
  <c r="K607" i="26"/>
  <c r="K1363" i="24"/>
  <c r="K330" i="27"/>
  <c r="K931" i="26"/>
  <c r="K1219" i="28"/>
  <c r="K820" i="24"/>
  <c r="K208" i="28"/>
  <c r="K1574" i="27"/>
  <c r="K831" i="26"/>
  <c r="K2112" i="24"/>
  <c r="K554" i="28"/>
  <c r="K457" i="27"/>
  <c r="K174" i="26"/>
  <c r="K1250" i="24"/>
  <c r="K528" i="26"/>
  <c r="K601" i="27"/>
  <c r="K1010" i="28"/>
  <c r="K1689" i="24"/>
  <c r="K136" i="28"/>
  <c r="K459" i="27"/>
  <c r="K185" i="26"/>
  <c r="K1253" i="24"/>
  <c r="K249" i="26"/>
  <c r="K2121" i="28"/>
  <c r="K1799" i="27"/>
  <c r="K1794" i="24"/>
  <c r="K1976" i="28"/>
  <c r="K1610" i="27"/>
  <c r="K654" i="26"/>
  <c r="K765" i="24"/>
  <c r="K945" i="28"/>
  <c r="K1249" i="27"/>
  <c r="K410" i="26"/>
  <c r="K1662" i="24"/>
  <c r="K587" i="28"/>
  <c r="K504" i="27"/>
  <c r="K560" i="26"/>
  <c r="K1348" i="24"/>
  <c r="K1515" i="28"/>
  <c r="K1146" i="27"/>
  <c r="K1526" i="26"/>
  <c r="K1143" i="24"/>
  <c r="K1511" i="26"/>
  <c r="K49" i="27"/>
  <c r="K1507" i="28"/>
  <c r="K1133" i="24"/>
  <c r="K1897" i="28"/>
  <c r="K2224" i="26"/>
  <c r="K827" i="27"/>
  <c r="K605" i="24"/>
  <c r="K2172" i="27"/>
  <c r="K700" i="26"/>
  <c r="K2156" i="28"/>
  <c r="K1396" i="24"/>
  <c r="K1772" i="26"/>
  <c r="K2016" i="28"/>
  <c r="K1497" i="27"/>
  <c r="K164" i="24"/>
  <c r="K700" i="28"/>
  <c r="K711" i="26"/>
  <c r="K1911" i="27"/>
  <c r="K2060" i="24"/>
  <c r="K1900" i="27"/>
  <c r="K543" i="26"/>
  <c r="K11" i="28"/>
  <c r="K1998" i="24"/>
  <c r="K443" i="28"/>
  <c r="K2056" i="27"/>
  <c r="K2081" i="26"/>
  <c r="K462" i="24"/>
  <c r="K750" i="28"/>
  <c r="K23" i="26"/>
  <c r="K1406" i="27"/>
  <c r="K1223" i="24"/>
  <c r="K48" i="28"/>
  <c r="K1952" i="27"/>
  <c r="K1777" i="26"/>
  <c r="K716" i="24"/>
  <c r="K1551" i="27"/>
  <c r="K344" i="26"/>
  <c r="K2127" i="28"/>
  <c r="K1929" i="24"/>
  <c r="K283" i="28"/>
  <c r="K1693" i="27"/>
  <c r="K1565" i="26"/>
  <c r="K1167" i="24"/>
  <c r="K1458" i="27"/>
  <c r="K70" i="28"/>
  <c r="K317" i="26"/>
  <c r="K1800" i="24"/>
  <c r="K435" i="28"/>
  <c r="K1888" i="26"/>
  <c r="K2034" i="27"/>
  <c r="K271" i="24"/>
  <c r="K1969" i="28"/>
  <c r="K1774" i="27"/>
  <c r="K220" i="26"/>
  <c r="K1607" i="24"/>
  <c r="K97" i="28"/>
  <c r="K1435" i="27"/>
  <c r="K1338" i="26"/>
  <c r="K1517" i="24"/>
  <c r="K1757" i="28"/>
  <c r="K154" i="27"/>
  <c r="K1999" i="26"/>
  <c r="K380" i="24"/>
  <c r="K1857" i="27"/>
  <c r="K742" i="28"/>
  <c r="K2146" i="26"/>
  <c r="K527" i="24"/>
  <c r="K442" i="28"/>
  <c r="K2074" i="26"/>
  <c r="K2055" i="27"/>
  <c r="K455" i="24"/>
  <c r="K1597" i="28"/>
  <c r="K444" i="27"/>
  <c r="K1671" i="26"/>
  <c r="K1205" i="24"/>
  <c r="K1387" i="27"/>
  <c r="K1338" i="28"/>
  <c r="K1153" i="26"/>
  <c r="K920" i="24"/>
  <c r="K1821" i="26"/>
  <c r="K1676" i="28"/>
  <c r="K704" i="27"/>
  <c r="K204" i="24"/>
  <c r="K2213" i="28"/>
  <c r="K1470" i="27"/>
  <c r="K1602" i="26"/>
  <c r="K70" i="24"/>
  <c r="K74" i="28"/>
  <c r="K1459" i="27"/>
  <c r="K469" i="26"/>
  <c r="K1806" i="24"/>
  <c r="K1289" i="26"/>
  <c r="K390" i="27"/>
  <c r="K1403" i="28"/>
  <c r="K992" i="24"/>
  <c r="K1057" i="27"/>
  <c r="K731" i="26"/>
  <c r="K1118" i="28"/>
  <c r="K777" i="24"/>
  <c r="K649" i="27"/>
  <c r="K1554" i="26"/>
  <c r="K1529" i="28"/>
  <c r="K53" i="24"/>
  <c r="K603" i="28"/>
  <c r="K527" i="27"/>
  <c r="K770" i="26"/>
  <c r="K1409" i="24"/>
  <c r="K231" i="27"/>
  <c r="K199" i="26"/>
  <c r="K834" i="28"/>
  <c r="K1886" i="24"/>
  <c r="K2129" i="28"/>
  <c r="K2238" i="27"/>
  <c r="K364" i="26"/>
  <c r="K1295" i="24"/>
  <c r="K1052" i="27"/>
  <c r="K1083" i="28"/>
  <c r="K652" i="26"/>
  <c r="K763" i="24"/>
  <c r="K1929" i="28"/>
  <c r="K718" i="26"/>
  <c r="K2089" i="27"/>
  <c r="K2064" i="24"/>
  <c r="K670" i="28"/>
  <c r="K137" i="27"/>
  <c r="K1949" i="26"/>
  <c r="K331" i="24"/>
  <c r="K1044" i="26"/>
  <c r="K1289" i="28"/>
  <c r="K1074" i="27"/>
  <c r="K863" i="24"/>
  <c r="K85" i="26"/>
  <c r="K2" i="28"/>
  <c r="K1872" i="27"/>
  <c r="K1855" i="24"/>
  <c r="K1642" i="28"/>
  <c r="K87" i="27"/>
  <c r="K1749" i="26"/>
  <c r="K150" i="24"/>
  <c r="K414" i="28"/>
  <c r="K1493" i="26"/>
  <c r="K2002" i="27"/>
  <c r="K40" i="24"/>
  <c r="K2136" i="28"/>
  <c r="K432" i="26"/>
  <c r="K1718" i="27"/>
  <c r="K1314" i="24"/>
  <c r="K549" i="27"/>
  <c r="K1410" i="26"/>
  <c r="K1457" i="28"/>
  <c r="K1521" i="24"/>
  <c r="K2080" i="27"/>
  <c r="K544" i="26"/>
  <c r="K2041" i="28"/>
  <c r="K1999" i="24"/>
  <c r="K225" i="28"/>
  <c r="K1629" i="27"/>
  <c r="K1011" i="26"/>
  <c r="K852" i="24"/>
  <c r="K1283" i="28"/>
  <c r="K1072" i="27"/>
  <c r="K1034" i="26"/>
  <c r="K859" i="24"/>
  <c r="K1447" i="27"/>
  <c r="K818" i="28"/>
  <c r="K170" i="26"/>
  <c r="K1584" i="24"/>
  <c r="K1104" i="27"/>
  <c r="K1251" i="26"/>
  <c r="K1388" i="28"/>
  <c r="K976" i="24"/>
  <c r="K1064" i="27"/>
  <c r="K1200" i="28"/>
  <c r="K899" i="26"/>
  <c r="K813" i="24"/>
  <c r="K2177" i="27"/>
  <c r="K924" i="26"/>
  <c r="K2170" i="28"/>
  <c r="K1447" i="24"/>
  <c r="K1422" i="28"/>
  <c r="K1118" i="27"/>
  <c r="K1329" i="26"/>
  <c r="K1015" i="24"/>
  <c r="K2027" i="26"/>
  <c r="K1772" i="28"/>
  <c r="K746" i="27"/>
  <c r="K408" i="24"/>
  <c r="K2210" i="28"/>
  <c r="K1580" i="26"/>
  <c r="K1466" i="27"/>
  <c r="K59" i="24"/>
  <c r="K68" i="28"/>
  <c r="K1407" i="27"/>
  <c r="K90" i="26"/>
  <c r="K1236" i="24"/>
  <c r="K2226" i="27"/>
  <c r="K2144" i="28"/>
  <c r="K524" i="26"/>
  <c r="K755" i="24"/>
  <c r="K192" i="27"/>
  <c r="K1824" i="28"/>
  <c r="K2119" i="26"/>
  <c r="K500" i="24"/>
  <c r="K2191" i="26"/>
  <c r="K1869" i="28"/>
  <c r="K805" i="27"/>
  <c r="K572" i="24"/>
  <c r="K365" i="28"/>
  <c r="K2125" i="27"/>
  <c r="K689" i="26"/>
  <c r="K770" i="24"/>
  <c r="K101" i="28"/>
  <c r="K1395" i="27"/>
  <c r="K1396" i="26"/>
  <c r="K1057" i="24"/>
  <c r="K2102" i="26"/>
  <c r="K1817" i="28"/>
  <c r="K189" i="27"/>
  <c r="K483" i="24"/>
  <c r="K2214" i="26"/>
  <c r="K2035" i="28"/>
  <c r="K1867" i="27"/>
  <c r="K595" i="24"/>
  <c r="K852" i="26"/>
  <c r="K278" i="27"/>
  <c r="K1175" i="28"/>
  <c r="K2122" i="24"/>
  <c r="L1667" i="26"/>
  <c r="M1667" i="26"/>
  <c r="N1667" i="26" s="1"/>
  <c r="M7" i="28"/>
  <c r="N7" i="28" s="1"/>
  <c r="L7" i="28"/>
  <c r="L2194" i="28"/>
  <c r="M2194" i="28"/>
  <c r="N2194" i="28" s="1"/>
  <c r="L1674" i="28"/>
  <c r="M1674" i="28"/>
  <c r="N1674" i="28" s="1"/>
  <c r="K1585" i="26"/>
  <c r="K1404" i="27"/>
  <c r="K1540" i="28"/>
  <c r="K1179" i="24"/>
  <c r="K865" i="28"/>
  <c r="K235" i="27"/>
  <c r="K253" i="26"/>
  <c r="K1904" i="24"/>
  <c r="K1439" i="28"/>
  <c r="K1123" i="27"/>
  <c r="K1372" i="26"/>
  <c r="K1045" i="24"/>
  <c r="K422" i="28"/>
  <c r="K1568" i="26"/>
  <c r="K2152" i="27"/>
  <c r="K1169" i="24"/>
  <c r="K236" i="26"/>
  <c r="K854" i="28"/>
  <c r="K73" i="27"/>
  <c r="K1611" i="24"/>
  <c r="K102" i="28"/>
  <c r="K1438" i="27"/>
  <c r="K1447" i="26"/>
  <c r="K1524" i="24"/>
  <c r="K261" i="28"/>
  <c r="K1419" i="26"/>
  <c r="K1669" i="27"/>
  <c r="K1073" i="24"/>
  <c r="K988" i="27"/>
  <c r="K1050" i="26"/>
  <c r="K1291" i="28"/>
  <c r="K2189" i="24"/>
  <c r="K2152" i="28"/>
  <c r="K656" i="26"/>
  <c r="K2170" i="27"/>
  <c r="K1384" i="24"/>
  <c r="K1841" i="28"/>
  <c r="K779" i="27"/>
  <c r="K2149" i="26"/>
  <c r="K530" i="24"/>
  <c r="K2082" i="28"/>
  <c r="K2233" i="27"/>
  <c r="K31" i="26"/>
  <c r="K1225" i="24"/>
  <c r="K1632" i="28"/>
  <c r="K688" i="27"/>
  <c r="K1731" i="26"/>
  <c r="K139" i="24"/>
  <c r="K383" i="27"/>
  <c r="K1248" i="26"/>
  <c r="K644" i="28"/>
  <c r="K975" i="24"/>
  <c r="K876" i="28"/>
  <c r="K886" i="27"/>
  <c r="K277" i="26"/>
  <c r="K1909" i="24"/>
  <c r="K556" i="28"/>
  <c r="K198" i="26"/>
  <c r="K461" i="27"/>
  <c r="K1256" i="24"/>
  <c r="K1759" i="28"/>
  <c r="K741" i="27"/>
  <c r="K2001" i="26"/>
  <c r="K382" i="24"/>
  <c r="K769" i="28"/>
  <c r="K67" i="27"/>
  <c r="K74" i="26"/>
  <c r="K1551" i="24"/>
  <c r="K529" i="28"/>
  <c r="K1565" i="27"/>
  <c r="K630" i="26"/>
  <c r="K2029" i="24"/>
  <c r="K710" i="27"/>
  <c r="K1882" i="26"/>
  <c r="K1695" i="28"/>
  <c r="K265" i="24"/>
  <c r="K537" i="27"/>
  <c r="K1231" i="28"/>
  <c r="K949" i="26"/>
  <c r="K1452" i="24"/>
  <c r="K2140" i="27"/>
  <c r="K405" i="28"/>
  <c r="K1414" i="26"/>
  <c r="K1067" i="24"/>
  <c r="K67" i="26"/>
  <c r="K1765" i="27"/>
  <c r="K1961" i="28"/>
  <c r="K1549" i="24"/>
  <c r="K177" i="26"/>
  <c r="K566" i="27"/>
  <c r="K821" i="28"/>
  <c r="K1587" i="24"/>
  <c r="K149" i="27"/>
  <c r="K1980" i="26"/>
  <c r="K1746" i="28"/>
  <c r="K361" i="24"/>
  <c r="K1029" i="26"/>
  <c r="K1281" i="28"/>
  <c r="K286" i="27"/>
  <c r="K2184" i="24"/>
  <c r="K1049" i="27"/>
  <c r="K1020" i="28"/>
  <c r="K551" i="26"/>
  <c r="K757" i="24"/>
  <c r="K1805" i="28"/>
  <c r="K760" i="27"/>
  <c r="K2087" i="26"/>
  <c r="K468" i="24"/>
  <c r="K1851" i="27"/>
  <c r="K2116" i="26"/>
  <c r="K66" i="28"/>
  <c r="K497" i="24"/>
  <c r="K1837" i="27"/>
  <c r="K2061" i="26"/>
  <c r="K57" i="28"/>
  <c r="K442" i="24"/>
  <c r="K38" i="28"/>
  <c r="K1973" i="27"/>
  <c r="K1562" i="26"/>
  <c r="K1166" i="24"/>
  <c r="K154" i="28"/>
  <c r="K1290" i="27"/>
  <c r="K448" i="26"/>
  <c r="K1804" i="24"/>
  <c r="K1120" i="26"/>
  <c r="K356" i="27"/>
  <c r="K626" i="28"/>
  <c r="K900" i="24"/>
  <c r="K1644" i="27"/>
  <c r="K244" i="28"/>
  <c r="K1221" i="26"/>
  <c r="K957" i="24"/>
  <c r="K1233" i="28"/>
  <c r="K954" i="26"/>
  <c r="K332" i="27"/>
  <c r="K828" i="24"/>
  <c r="K259" i="28"/>
  <c r="K1667" i="27"/>
  <c r="K1403" i="26"/>
  <c r="K1061" i="24"/>
  <c r="K887" i="28"/>
  <c r="K889" i="27"/>
  <c r="K298" i="26"/>
  <c r="K1916" i="24"/>
  <c r="K611" i="26"/>
  <c r="K512" i="27"/>
  <c r="K1055" i="28"/>
  <c r="K1365" i="24"/>
  <c r="K1525" i="28"/>
  <c r="K1149" i="27"/>
  <c r="K1545" i="26"/>
  <c r="K1152" i="24"/>
  <c r="K208" i="26"/>
  <c r="K1877" i="27"/>
  <c r="K687" i="28"/>
  <c r="K1891" i="24"/>
  <c r="K902" i="28"/>
  <c r="K239" i="27"/>
  <c r="K330" i="26"/>
  <c r="K1924" i="24"/>
  <c r="K1822" i="27"/>
  <c r="K1900" i="26"/>
  <c r="K734" i="28"/>
  <c r="K283" i="24"/>
  <c r="K1415" i="28"/>
  <c r="K1115" i="27"/>
  <c r="K1314" i="26"/>
  <c r="K1008" i="24"/>
  <c r="K1682" i="26"/>
  <c r="K505" i="28"/>
  <c r="K670" i="27"/>
  <c r="K104" i="24"/>
  <c r="K1702" i="28"/>
  <c r="K123" i="27"/>
  <c r="K1902" i="26"/>
  <c r="K285" i="24"/>
  <c r="K1452" i="27"/>
  <c r="K927" i="28"/>
  <c r="K374" i="26"/>
  <c r="K1652" i="24"/>
  <c r="M482" i="26"/>
  <c r="N482" i="26" s="1"/>
  <c r="L482" i="26"/>
  <c r="M1887" i="25"/>
  <c r="N1887" i="25" s="1"/>
  <c r="L1887" i="25"/>
  <c r="T1887" i="25"/>
  <c r="M1034" i="27"/>
  <c r="N1034" i="27" s="1"/>
  <c r="L1034" i="27"/>
  <c r="L590" i="27"/>
  <c r="M590" i="27"/>
  <c r="N590" i="27" s="1"/>
  <c r="M966" i="25"/>
  <c r="N966" i="25" s="1"/>
  <c r="L966" i="25"/>
  <c r="T966" i="25"/>
  <c r="M1615" i="25"/>
  <c r="N1615" i="25" s="1"/>
  <c r="L1615" i="25"/>
  <c r="T1615" i="25"/>
  <c r="L681" i="26"/>
  <c r="M681" i="26"/>
  <c r="N681" i="26" s="1"/>
  <c r="L250" i="28"/>
  <c r="M250" i="28"/>
  <c r="N250" i="28" s="1"/>
  <c r="K1619" i="27"/>
  <c r="K835" i="26"/>
  <c r="K209" i="28"/>
  <c r="K793" i="24"/>
  <c r="K1222" i="28"/>
  <c r="K25" i="27"/>
  <c r="K937" i="26"/>
  <c r="K821" i="24"/>
  <c r="K296" i="26"/>
  <c r="K565" i="28"/>
  <c r="K474" i="27"/>
  <c r="K1279" i="24"/>
  <c r="K1560" i="28"/>
  <c r="K1022" i="27"/>
  <c r="K1619" i="26"/>
  <c r="K678" i="24"/>
  <c r="K1505" i="28"/>
  <c r="K1144" i="27"/>
  <c r="K1507" i="26"/>
  <c r="K1130" i="24"/>
  <c r="K412" i="26"/>
  <c r="K947" i="28"/>
  <c r="K897" i="27"/>
  <c r="K1955" i="24"/>
  <c r="K1975" i="28"/>
  <c r="K1609" i="27"/>
  <c r="K564" i="26"/>
  <c r="K758" i="24"/>
  <c r="K1548" i="28"/>
  <c r="K1318" i="27"/>
  <c r="K1595" i="26"/>
  <c r="K68" i="24"/>
  <c r="K104" i="26"/>
  <c r="K2107" i="28"/>
  <c r="K1704" i="27"/>
  <c r="K1240" i="24"/>
  <c r="K2076" i="28"/>
  <c r="K2245" i="27"/>
  <c r="K19" i="26"/>
  <c r="K1756" i="24"/>
  <c r="K366" i="28"/>
  <c r="K692" i="26"/>
  <c r="K2085" i="27"/>
  <c r="K2052" i="24"/>
  <c r="K2155" i="26"/>
  <c r="K783" i="27"/>
  <c r="K1845" i="28"/>
  <c r="K536" i="24"/>
  <c r="K1151" i="27"/>
  <c r="K2208" i="28"/>
  <c r="K1553" i="26"/>
  <c r="K1159" i="24"/>
  <c r="K401" i="28"/>
  <c r="K1340" i="26"/>
  <c r="K2136" i="27"/>
  <c r="K1021" i="24"/>
  <c r="K1159" i="26"/>
  <c r="K630" i="28"/>
  <c r="K362" i="27"/>
  <c r="K924" i="24"/>
  <c r="K1134" i="27"/>
  <c r="K1436" i="26"/>
  <c r="K1468" i="28"/>
  <c r="K1087" i="24"/>
  <c r="K1283" i="27"/>
  <c r="K808" i="28"/>
  <c r="K153" i="26"/>
  <c r="K1789" i="24"/>
  <c r="K262" i="28"/>
  <c r="K1672" i="27"/>
  <c r="K1424" i="26"/>
  <c r="K1077" i="24"/>
  <c r="K859" i="28"/>
  <c r="K243" i="26"/>
  <c r="K1287" i="27"/>
  <c r="K1793" i="24"/>
  <c r="X2" i="23"/>
  <c r="Y2" i="23" s="1"/>
  <c r="K71" i="28"/>
  <c r="K1297" i="27"/>
  <c r="K320" i="26"/>
  <c r="K2" i="24"/>
  <c r="K85" i="27"/>
  <c r="K2220" i="28"/>
  <c r="K1735" i="26"/>
  <c r="K142" i="24"/>
  <c r="K1009" i="28"/>
  <c r="K527" i="26"/>
  <c r="K498" i="27"/>
  <c r="K1339" i="24"/>
  <c r="K348" i="26"/>
  <c r="K241" i="27"/>
  <c r="K526" i="28"/>
  <c r="K1930" i="24"/>
  <c r="K893" i="28"/>
  <c r="K578" i="27"/>
  <c r="K309" i="26"/>
  <c r="K1633" i="24"/>
  <c r="K1332" i="28"/>
  <c r="K1085" i="27"/>
  <c r="K1145" i="26"/>
  <c r="K914" i="24"/>
  <c r="K1584" i="28"/>
  <c r="K662" i="27"/>
  <c r="K1649" i="26"/>
  <c r="K88" i="24"/>
  <c r="K48" i="27"/>
  <c r="K1432" i="28"/>
  <c r="K1347" i="26"/>
  <c r="K1027" i="24"/>
  <c r="K1896" i="26"/>
  <c r="K1510" i="27"/>
  <c r="K543" i="28"/>
  <c r="K279" i="24"/>
  <c r="K2167" i="27"/>
  <c r="K2142" i="28"/>
  <c r="K518" i="26"/>
  <c r="K1337" i="24"/>
  <c r="K2055" i="28"/>
  <c r="K2007" i="27"/>
  <c r="K1763" i="26"/>
  <c r="K158" i="24"/>
  <c r="K2234" i="26"/>
  <c r="K831" i="27"/>
  <c r="K1903" i="28"/>
  <c r="K615" i="24"/>
  <c r="K1300" i="28"/>
  <c r="K851" i="27"/>
  <c r="K1074" i="26"/>
  <c r="K1818" i="24"/>
  <c r="K957" i="26"/>
  <c r="K1955" i="27"/>
  <c r="K24" i="28"/>
  <c r="K829" i="24"/>
  <c r="K1299" i="28"/>
  <c r="K66" i="27"/>
  <c r="K1071" i="26"/>
  <c r="K1472" i="24"/>
  <c r="K1045" i="28"/>
  <c r="K1176" i="27"/>
  <c r="K593" i="26"/>
  <c r="K1361" i="24"/>
  <c r="K506" i="28"/>
  <c r="K1480" i="27"/>
  <c r="K1685" i="26"/>
  <c r="K106" i="24"/>
  <c r="K1414" i="27"/>
  <c r="K921" i="28"/>
  <c r="K360" i="26"/>
  <c r="K1294" i="24"/>
  <c r="K214" i="27"/>
  <c r="K2229" i="26"/>
  <c r="K1900" i="28"/>
  <c r="K610" i="24"/>
  <c r="K87" i="28"/>
  <c r="K1303" i="27"/>
  <c r="K1053" i="26"/>
  <c r="K19" i="24"/>
  <c r="K542" i="27"/>
  <c r="K1285" i="28"/>
  <c r="K1040" i="26"/>
  <c r="K1469" i="24"/>
  <c r="K2144" i="26"/>
  <c r="K200" i="27"/>
  <c r="K676" i="28"/>
  <c r="K525" i="24"/>
  <c r="K969" i="28"/>
  <c r="K1254" i="27"/>
  <c r="K446" i="26"/>
  <c r="K1674" i="24"/>
  <c r="K233" i="28"/>
  <c r="K1754" i="27"/>
  <c r="K1092" i="26"/>
  <c r="K1476" i="24"/>
  <c r="K983" i="28"/>
  <c r="K477" i="26"/>
  <c r="K1292" i="27"/>
  <c r="K1807" i="24"/>
  <c r="K2211" i="26"/>
  <c r="K209" i="27"/>
  <c r="K1886" i="28"/>
  <c r="K592" i="24"/>
  <c r="L2415" i="25" l="1"/>
  <c r="L2411" i="25"/>
  <c r="M467" i="25"/>
  <c r="N467" i="25" s="1"/>
  <c r="M129" i="25"/>
  <c r="N129" i="25" s="1"/>
  <c r="T526" i="25"/>
  <c r="M2253" i="25"/>
  <c r="N2253" i="25" s="1"/>
  <c r="T2301" i="25"/>
  <c r="T2316" i="25"/>
  <c r="L2301" i="25"/>
  <c r="L2316" i="25"/>
  <c r="L2342" i="25"/>
  <c r="T2253" i="25"/>
  <c r="L2255" i="25"/>
  <c r="T474" i="25"/>
  <c r="L474" i="25"/>
  <c r="T2256" i="25"/>
  <c r="M2302" i="25"/>
  <c r="N2302" i="25" s="1"/>
  <c r="L2297" i="25"/>
  <c r="M2342" i="25"/>
  <c r="N2342" i="25" s="1"/>
  <c r="T452" i="25"/>
  <c r="T2411" i="25"/>
  <c r="M452" i="25"/>
  <c r="N452" i="25" s="1"/>
  <c r="L2348" i="25"/>
  <c r="M2267" i="25"/>
  <c r="N2267" i="25" s="1"/>
  <c r="M2347" i="25"/>
  <c r="N2347" i="25" s="1"/>
  <c r="L2347" i="25"/>
  <c r="T2348" i="25"/>
  <c r="L2256" i="25"/>
  <c r="L2406" i="25"/>
  <c r="L2366" i="25"/>
  <c r="T2396" i="25"/>
  <c r="M2366" i="25"/>
  <c r="N2366" i="25" s="1"/>
  <c r="L2302" i="25"/>
  <c r="T2371" i="25"/>
  <c r="M2349" i="25"/>
  <c r="N2349" i="25" s="1"/>
  <c r="M2375" i="25"/>
  <c r="N2375" i="25" s="1"/>
  <c r="T2361" i="25"/>
  <c r="T2365" i="25"/>
  <c r="M2400" i="25"/>
  <c r="N2400" i="25" s="1"/>
  <c r="T2261" i="25"/>
  <c r="L2376" i="25"/>
  <c r="L2400" i="25"/>
  <c r="T2297" i="25"/>
  <c r="M2414" i="25"/>
  <c r="N2414" i="25" s="1"/>
  <c r="T2350" i="25"/>
  <c r="M2385" i="25"/>
  <c r="N2385" i="25" s="1"/>
  <c r="M2298" i="25"/>
  <c r="N2298" i="25" s="1"/>
  <c r="L2304" i="25"/>
  <c r="L2375" i="25"/>
  <c r="T2401" i="25"/>
  <c r="L2264" i="25"/>
  <c r="M2315" i="25"/>
  <c r="N2315" i="25" s="1"/>
  <c r="L2298" i="25"/>
  <c r="M2417" i="25"/>
  <c r="N2417" i="25" s="1"/>
  <c r="M2268" i="25"/>
  <c r="N2268" i="25" s="1"/>
  <c r="T2333" i="25"/>
  <c r="L2319" i="25"/>
  <c r="M2374" i="25"/>
  <c r="N2374" i="25" s="1"/>
  <c r="L2410" i="25"/>
  <c r="T2406" i="25"/>
  <c r="T2414" i="25"/>
  <c r="T2314" i="25"/>
  <c r="L2269" i="25"/>
  <c r="T2267" i="25"/>
  <c r="T2344" i="25"/>
  <c r="M2344" i="25"/>
  <c r="N2344" i="25" s="1"/>
  <c r="M2294" i="25"/>
  <c r="N2294" i="25" s="1"/>
  <c r="M2299" i="25"/>
  <c r="N2299" i="25" s="1"/>
  <c r="T129" i="25"/>
  <c r="M2333" i="25"/>
  <c r="N2333" i="25" s="1"/>
  <c r="T2340" i="25"/>
  <c r="M2340" i="25"/>
  <c r="N2340" i="25" s="1"/>
  <c r="L2268" i="25"/>
  <c r="T2315" i="25"/>
  <c r="T2304" i="25"/>
  <c r="T2389" i="25"/>
  <c r="M2266" i="25"/>
  <c r="N2266" i="25" s="1"/>
  <c r="L2263" i="25"/>
  <c r="L2281" i="25"/>
  <c r="T2294" i="25"/>
  <c r="M2356" i="25"/>
  <c r="N2356" i="25" s="1"/>
  <c r="M2410" i="25"/>
  <c r="N2410" i="25" s="1"/>
  <c r="T2405" i="25"/>
  <c r="M2337" i="25"/>
  <c r="N2337" i="25" s="1"/>
  <c r="M2255" i="25"/>
  <c r="N2255" i="25" s="1"/>
  <c r="L2401" i="25"/>
  <c r="T2266" i="25"/>
  <c r="T2349" i="25"/>
  <c r="M2369" i="25"/>
  <c r="N2369" i="25" s="1"/>
  <c r="L2356" i="25"/>
  <c r="L2295" i="25"/>
  <c r="T2417" i="25"/>
  <c r="M2361" i="25"/>
  <c r="N2361" i="25" s="1"/>
  <c r="T2318" i="25"/>
  <c r="T2385" i="25"/>
  <c r="L2314" i="25"/>
  <c r="M2339" i="25"/>
  <c r="N2339" i="25" s="1"/>
  <c r="L2374" i="25"/>
  <c r="M2275" i="25"/>
  <c r="N2275" i="25" s="1"/>
  <c r="T2295" i="25"/>
  <c r="L2330" i="25"/>
  <c r="L2389" i="25"/>
  <c r="T2264" i="25"/>
  <c r="M2263" i="25"/>
  <c r="N2263" i="25" s="1"/>
  <c r="L2369" i="25"/>
  <c r="L2371" i="25"/>
  <c r="M2405" i="25"/>
  <c r="N2405" i="25" s="1"/>
  <c r="T2257" i="25"/>
  <c r="T2269" i="25"/>
  <c r="L2318" i="25"/>
  <c r="M2257" i="25"/>
  <c r="N2257" i="25" s="1"/>
  <c r="T2339" i="25"/>
  <c r="L2321" i="25"/>
  <c r="M2323" i="25"/>
  <c r="N2323" i="25" s="1"/>
  <c r="L2261" i="25"/>
  <c r="L2365" i="25"/>
  <c r="L2326" i="25"/>
  <c r="L2323" i="25"/>
  <c r="T2376" i="25"/>
  <c r="T2337" i="25"/>
  <c r="M2396" i="25"/>
  <c r="N2396" i="25" s="1"/>
  <c r="L2307" i="25"/>
  <c r="T2307" i="25"/>
  <c r="M2277" i="25"/>
  <c r="N2277" i="25" s="1"/>
  <c r="T300" i="25"/>
  <c r="T2275" i="25"/>
  <c r="M2350" i="25"/>
  <c r="N2350" i="25" s="1"/>
  <c r="T2319" i="25"/>
  <c r="M2281" i="25"/>
  <c r="N2281" i="25" s="1"/>
  <c r="T2330" i="25"/>
  <c r="L300" i="25"/>
  <c r="M2321" i="25"/>
  <c r="N2321" i="25" s="1"/>
  <c r="T2322" i="25"/>
  <c r="T2327" i="25"/>
  <c r="L2322" i="25"/>
  <c r="M2327" i="25"/>
  <c r="N2327" i="25" s="1"/>
  <c r="L2299" i="25"/>
  <c r="T2362" i="25"/>
  <c r="M2409" i="25"/>
  <c r="N2409" i="25" s="1"/>
  <c r="L2409" i="25"/>
  <c r="T2409" i="25"/>
  <c r="L2362" i="25"/>
  <c r="L2387" i="25"/>
  <c r="M2387" i="25"/>
  <c r="N2387" i="25" s="1"/>
  <c r="T2387" i="25"/>
  <c r="T2326" i="25"/>
  <c r="L2390" i="25"/>
  <c r="M2390" i="25"/>
  <c r="N2390" i="25" s="1"/>
  <c r="T2390" i="25"/>
  <c r="T2277" i="25"/>
  <c r="L2384" i="25"/>
  <c r="M2384" i="25"/>
  <c r="N2384" i="25" s="1"/>
  <c r="T2384" i="25"/>
  <c r="M2254" i="25"/>
  <c r="N2254" i="25" s="1"/>
  <c r="T2254" i="25"/>
  <c r="L2254" i="25"/>
  <c r="L2309" i="25"/>
  <c r="M2309" i="25"/>
  <c r="N2309" i="25" s="1"/>
  <c r="T2309" i="25"/>
  <c r="M2368" i="25"/>
  <c r="N2368" i="25" s="1"/>
  <c r="L2368" i="25"/>
  <c r="T2368" i="25"/>
  <c r="M2331" i="25"/>
  <c r="N2331" i="25" s="1"/>
  <c r="L2331" i="25"/>
  <c r="T2331" i="25"/>
  <c r="M2313" i="25"/>
  <c r="N2313" i="25" s="1"/>
  <c r="L2313" i="25"/>
  <c r="T2313" i="25"/>
  <c r="L2358" i="25"/>
  <c r="M2358" i="25"/>
  <c r="N2358" i="25" s="1"/>
  <c r="T2358" i="25"/>
  <c r="L2367" i="25"/>
  <c r="T2367" i="25"/>
  <c r="M2367" i="25"/>
  <c r="N2367" i="25" s="1"/>
  <c r="M2353" i="25"/>
  <c r="N2353" i="25" s="1"/>
  <c r="L2353" i="25"/>
  <c r="T2353" i="25"/>
  <c r="M2312" i="25"/>
  <c r="N2312" i="25" s="1"/>
  <c r="L2312" i="25"/>
  <c r="T2312" i="25"/>
  <c r="L2357" i="25"/>
  <c r="M2357" i="25"/>
  <c r="N2357" i="25" s="1"/>
  <c r="T2357" i="25"/>
  <c r="M2354" i="25"/>
  <c r="N2354" i="25" s="1"/>
  <c r="L2354" i="25"/>
  <c r="T2354" i="25"/>
  <c r="L2292" i="25"/>
  <c r="M2292" i="25"/>
  <c r="N2292" i="25" s="1"/>
  <c r="T2292" i="25"/>
  <c r="L2381" i="25"/>
  <c r="M2381" i="25"/>
  <c r="N2381" i="25" s="1"/>
  <c r="T2381" i="25"/>
  <c r="L2360" i="25"/>
  <c r="M2360" i="25"/>
  <c r="N2360" i="25" s="1"/>
  <c r="T2360" i="25"/>
  <c r="L2291" i="25"/>
  <c r="M2291" i="25"/>
  <c r="N2291" i="25" s="1"/>
  <c r="T2291" i="25"/>
  <c r="L2380" i="25"/>
  <c r="M2380" i="25"/>
  <c r="N2380" i="25" s="1"/>
  <c r="T2380" i="25"/>
  <c r="L2359" i="25"/>
  <c r="M2359" i="25"/>
  <c r="N2359" i="25" s="1"/>
  <c r="T2359" i="25"/>
  <c r="M2394" i="25"/>
  <c r="N2394" i="25" s="1"/>
  <c r="L2394" i="25"/>
  <c r="T2394" i="25"/>
  <c r="L2325" i="25"/>
  <c r="M2325" i="25"/>
  <c r="N2325" i="25" s="1"/>
  <c r="T2325" i="25"/>
  <c r="L2393" i="25"/>
  <c r="M2393" i="25"/>
  <c r="N2393" i="25" s="1"/>
  <c r="T2393" i="25"/>
  <c r="L2398" i="25"/>
  <c r="M2398" i="25"/>
  <c r="N2398" i="25" s="1"/>
  <c r="T2398" i="25"/>
  <c r="M2274" i="25"/>
  <c r="N2274" i="25" s="1"/>
  <c r="L2274" i="25"/>
  <c r="T2274" i="25"/>
  <c r="L2324" i="25"/>
  <c r="M2324" i="25"/>
  <c r="N2324" i="25" s="1"/>
  <c r="T2324" i="25"/>
  <c r="M2346" i="25"/>
  <c r="N2346" i="25" s="1"/>
  <c r="L2346" i="25"/>
  <c r="T2346" i="25"/>
  <c r="L2392" i="25"/>
  <c r="M2392" i="25"/>
  <c r="N2392" i="25" s="1"/>
  <c r="T2392" i="25"/>
  <c r="M2272" i="25"/>
  <c r="N2272" i="25" s="1"/>
  <c r="L2272" i="25"/>
  <c r="T2272" i="25"/>
  <c r="M2397" i="25"/>
  <c r="N2397" i="25" s="1"/>
  <c r="L2397" i="25"/>
  <c r="T2397" i="25"/>
  <c r="L2407" i="25"/>
  <c r="M2407" i="25"/>
  <c r="N2407" i="25" s="1"/>
  <c r="T2407" i="25"/>
  <c r="M2273" i="25"/>
  <c r="N2273" i="25" s="1"/>
  <c r="L2273" i="25"/>
  <c r="T2273" i="25"/>
  <c r="L2345" i="25"/>
  <c r="M2345" i="25"/>
  <c r="N2345" i="25" s="1"/>
  <c r="T2345" i="25"/>
  <c r="M2391" i="25"/>
  <c r="N2391" i="25" s="1"/>
  <c r="L2391" i="25"/>
  <c r="T2391" i="25"/>
  <c r="M2271" i="25"/>
  <c r="N2271" i="25" s="1"/>
  <c r="L2271" i="25"/>
  <c r="T2271" i="25"/>
  <c r="L2408" i="25"/>
  <c r="M2408" i="25"/>
  <c r="N2408" i="25" s="1"/>
  <c r="T2408" i="25"/>
  <c r="L2332" i="25"/>
  <c r="M2332" i="25"/>
  <c r="N2332" i="25" s="1"/>
  <c r="T2332" i="25"/>
  <c r="L2229" i="26"/>
  <c r="M2229" i="26"/>
  <c r="N2229" i="26" s="1"/>
  <c r="L1432" i="28"/>
  <c r="M1432" i="28"/>
  <c r="N1432" i="28" s="1"/>
  <c r="L2136" i="27"/>
  <c r="M2136" i="27"/>
  <c r="N2136" i="27" s="1"/>
  <c r="M565" i="28"/>
  <c r="N565" i="28" s="1"/>
  <c r="L565" i="28"/>
  <c r="M889" i="27"/>
  <c r="N889" i="27" s="1"/>
  <c r="L889" i="27"/>
  <c r="M566" i="27"/>
  <c r="N566" i="27" s="1"/>
  <c r="L566" i="27"/>
  <c r="T1819" i="25"/>
  <c r="L1819" i="25"/>
  <c r="M1819" i="25"/>
  <c r="N1819" i="25" s="1"/>
  <c r="M1867" i="27"/>
  <c r="N1867" i="27" s="1"/>
  <c r="L1867" i="27"/>
  <c r="L1388" i="28"/>
  <c r="M1388" i="28"/>
  <c r="N1388" i="28" s="1"/>
  <c r="L292" i="25"/>
  <c r="M292" i="25"/>
  <c r="N292" i="25" s="1"/>
  <c r="T292" i="25"/>
  <c r="M165" i="25"/>
  <c r="N165" i="25" s="1"/>
  <c r="L165" i="25"/>
  <c r="T165" i="25"/>
  <c r="M1406" i="27"/>
  <c r="N1406" i="27" s="1"/>
  <c r="L1406" i="27"/>
  <c r="M185" i="26"/>
  <c r="N185" i="26" s="1"/>
  <c r="L185" i="26"/>
  <c r="L632" i="25"/>
  <c r="M632" i="25"/>
  <c r="N632" i="25" s="1"/>
  <c r="T632" i="25"/>
  <c r="L1684" i="26"/>
  <c r="M1684" i="26"/>
  <c r="N1684" i="26" s="1"/>
  <c r="L1364" i="26"/>
  <c r="M1364" i="26"/>
  <c r="N1364" i="26" s="1"/>
  <c r="M1593" i="28"/>
  <c r="N1593" i="28" s="1"/>
  <c r="L1593" i="28"/>
  <c r="M1136" i="28"/>
  <c r="N1136" i="28" s="1"/>
  <c r="L1136" i="28"/>
  <c r="L539" i="28"/>
  <c r="M539" i="28"/>
  <c r="N539" i="28" s="1"/>
  <c r="L979" i="27"/>
  <c r="M979" i="27"/>
  <c r="N979" i="27" s="1"/>
  <c r="L1373" i="28"/>
  <c r="M1373" i="28"/>
  <c r="N1373" i="28" s="1"/>
  <c r="L1857" i="26"/>
  <c r="M1857" i="26"/>
  <c r="N1857" i="26" s="1"/>
  <c r="M767" i="27"/>
  <c r="N767" i="27" s="1"/>
  <c r="L767" i="27"/>
  <c r="L1918" i="27"/>
  <c r="M1918" i="27"/>
  <c r="N1918" i="27" s="1"/>
  <c r="M1299" i="25"/>
  <c r="N1299" i="25" s="1"/>
  <c r="L1299" i="25"/>
  <c r="T1299" i="25"/>
  <c r="L1370" i="26"/>
  <c r="M1370" i="26"/>
  <c r="N1370" i="26" s="1"/>
  <c r="L1019" i="27"/>
  <c r="M1019" i="27"/>
  <c r="N1019" i="27" s="1"/>
  <c r="L1575" i="28"/>
  <c r="M1575" i="28"/>
  <c r="N1575" i="28" s="1"/>
  <c r="M315" i="25"/>
  <c r="N315" i="25" s="1"/>
  <c r="L315" i="25"/>
  <c r="T315" i="25"/>
  <c r="L881" i="26"/>
  <c r="M881" i="26"/>
  <c r="N881" i="26" s="1"/>
  <c r="M860" i="28"/>
  <c r="N860" i="28" s="1"/>
  <c r="L860" i="28"/>
  <c r="L1950" i="27"/>
  <c r="M1950" i="27"/>
  <c r="N1950" i="27" s="1"/>
  <c r="M421" i="26"/>
  <c r="N421" i="26" s="1"/>
  <c r="L421" i="26"/>
  <c r="T2031" i="25"/>
  <c r="L2031" i="25"/>
  <c r="M2031" i="25"/>
  <c r="N2031" i="25" s="1"/>
  <c r="M1141" i="26"/>
  <c r="N1141" i="26" s="1"/>
  <c r="L1141" i="26"/>
  <c r="L24" i="27"/>
  <c r="M24" i="27"/>
  <c r="N24" i="27" s="1"/>
  <c r="L947" i="26"/>
  <c r="M947" i="26"/>
  <c r="N947" i="26" s="1"/>
  <c r="L1444" i="25"/>
  <c r="M1444" i="25"/>
  <c r="N1444" i="25" s="1"/>
  <c r="T1444" i="25"/>
  <c r="L1167" i="27"/>
  <c r="M1167" i="27"/>
  <c r="N1167" i="27" s="1"/>
  <c r="L1144" i="26"/>
  <c r="M1144" i="26"/>
  <c r="N1144" i="26" s="1"/>
  <c r="L1065" i="26"/>
  <c r="M1065" i="26"/>
  <c r="N1065" i="26" s="1"/>
  <c r="T678" i="25"/>
  <c r="L678" i="25"/>
  <c r="M678" i="25"/>
  <c r="N678" i="25" s="1"/>
  <c r="L1563" i="25"/>
  <c r="M1563" i="25"/>
  <c r="N1563" i="25" s="1"/>
  <c r="T1563" i="25"/>
  <c r="L961" i="26"/>
  <c r="M961" i="26"/>
  <c r="N961" i="26" s="1"/>
  <c r="M102" i="26"/>
  <c r="N102" i="26" s="1"/>
  <c r="L102" i="26"/>
  <c r="M520" i="25"/>
  <c r="N520" i="25" s="1"/>
  <c r="L520" i="25"/>
  <c r="T520" i="25"/>
  <c r="L881" i="28"/>
  <c r="M881" i="28"/>
  <c r="N881" i="28" s="1"/>
  <c r="M29" i="27"/>
  <c r="N29" i="27" s="1"/>
  <c r="L29" i="27"/>
  <c r="M181" i="25"/>
  <c r="N181" i="25" s="1"/>
  <c r="L181" i="25"/>
  <c r="T181" i="25"/>
  <c r="L199" i="27"/>
  <c r="M199" i="27"/>
  <c r="N199" i="27" s="1"/>
  <c r="L2092" i="28"/>
  <c r="M2092" i="28"/>
  <c r="N2092" i="28" s="1"/>
  <c r="L1635" i="27"/>
  <c r="M1635" i="27"/>
  <c r="N1635" i="27" s="1"/>
  <c r="L1508" i="25"/>
  <c r="M1508" i="25"/>
  <c r="N1508" i="25" s="1"/>
  <c r="T1508" i="25"/>
  <c r="M308" i="28"/>
  <c r="N308" i="28" s="1"/>
  <c r="L308" i="28"/>
  <c r="M334" i="26"/>
  <c r="N334" i="26" s="1"/>
  <c r="L334" i="26"/>
  <c r="M141" i="28"/>
  <c r="N141" i="28" s="1"/>
  <c r="L141" i="28"/>
  <c r="M84" i="26"/>
  <c r="N84" i="26" s="1"/>
  <c r="L84" i="26"/>
  <c r="L418" i="26"/>
  <c r="M418" i="26"/>
  <c r="N418" i="26" s="1"/>
  <c r="L974" i="25"/>
  <c r="M974" i="25"/>
  <c r="N974" i="25" s="1"/>
  <c r="T974" i="25"/>
  <c r="M1532" i="28"/>
  <c r="N1532" i="28" s="1"/>
  <c r="L1532" i="28"/>
  <c r="M805" i="26"/>
  <c r="N805" i="26" s="1"/>
  <c r="L805" i="26"/>
  <c r="L1748" i="28"/>
  <c r="M1748" i="28"/>
  <c r="N1748" i="28" s="1"/>
  <c r="L1331" i="26"/>
  <c r="M1331" i="26"/>
  <c r="N1331" i="26" s="1"/>
  <c r="L736" i="26"/>
  <c r="M736" i="26"/>
  <c r="N736" i="26" s="1"/>
  <c r="M754" i="27"/>
  <c r="N754" i="27" s="1"/>
  <c r="L754" i="27"/>
  <c r="L705" i="26"/>
  <c r="M705" i="26"/>
  <c r="N705" i="26" s="1"/>
  <c r="L1583" i="25"/>
  <c r="M1583" i="25"/>
  <c r="N1583" i="25" s="1"/>
  <c r="T1583" i="25"/>
  <c r="M1602" i="25"/>
  <c r="N1602" i="25" s="1"/>
  <c r="L1602" i="25"/>
  <c r="T1602" i="25"/>
  <c r="L1970" i="26"/>
  <c r="M1970" i="26"/>
  <c r="N1970" i="26" s="1"/>
  <c r="L1780" i="28"/>
  <c r="M1780" i="28"/>
  <c r="N1780" i="28" s="1"/>
  <c r="M1940" i="28"/>
  <c r="N1940" i="28" s="1"/>
  <c r="L1940" i="28"/>
  <c r="L811" i="28"/>
  <c r="M811" i="28"/>
  <c r="N811" i="28" s="1"/>
  <c r="M2063" i="26"/>
  <c r="N2063" i="26" s="1"/>
  <c r="L2063" i="26"/>
  <c r="M455" i="27"/>
  <c r="N455" i="27" s="1"/>
  <c r="L455" i="27"/>
  <c r="T2200" i="25"/>
  <c r="L2200" i="25"/>
  <c r="M2200" i="25"/>
  <c r="N2200" i="25" s="1"/>
  <c r="L2168" i="25"/>
  <c r="M2168" i="25"/>
  <c r="N2168" i="25" s="1"/>
  <c r="T2168" i="25"/>
  <c r="M250" i="25"/>
  <c r="N250" i="25" s="1"/>
  <c r="L250" i="25"/>
  <c r="T250" i="25"/>
  <c r="L122" i="27"/>
  <c r="M122" i="27"/>
  <c r="N122" i="27" s="1"/>
  <c r="M215" i="28"/>
  <c r="N215" i="28" s="1"/>
  <c r="L215" i="28"/>
  <c r="L362" i="26"/>
  <c r="M362" i="26"/>
  <c r="N362" i="26" s="1"/>
  <c r="M1663" i="27"/>
  <c r="N1663" i="27" s="1"/>
  <c r="L1663" i="27"/>
  <c r="L849" i="28"/>
  <c r="M849" i="28"/>
  <c r="N849" i="28" s="1"/>
  <c r="M610" i="26"/>
  <c r="N610" i="26" s="1"/>
  <c r="L610" i="26"/>
  <c r="M387" i="28"/>
  <c r="N387" i="28" s="1"/>
  <c r="L387" i="28"/>
  <c r="M636" i="28"/>
  <c r="N636" i="28" s="1"/>
  <c r="L636" i="28"/>
  <c r="L1588" i="25"/>
  <c r="M1588" i="25"/>
  <c r="N1588" i="25" s="1"/>
  <c r="T1588" i="25"/>
  <c r="L122" i="26"/>
  <c r="M122" i="26"/>
  <c r="N122" i="26" s="1"/>
  <c r="L125" i="27"/>
  <c r="M125" i="27"/>
  <c r="N125" i="27" s="1"/>
  <c r="L223" i="27"/>
  <c r="M223" i="27"/>
  <c r="N223" i="27" s="1"/>
  <c r="L709" i="27"/>
  <c r="M709" i="27"/>
  <c r="N709" i="27" s="1"/>
  <c r="M1179" i="28"/>
  <c r="N1179" i="28" s="1"/>
  <c r="L1179" i="28"/>
  <c r="L948" i="26"/>
  <c r="M948" i="26"/>
  <c r="N948" i="26" s="1"/>
  <c r="L1067" i="27"/>
  <c r="M1067" i="27"/>
  <c r="N1067" i="27" s="1"/>
  <c r="L976" i="26"/>
  <c r="M976" i="26"/>
  <c r="N976" i="26" s="1"/>
  <c r="M1141" i="25"/>
  <c r="N1141" i="25" s="1"/>
  <c r="L1141" i="25"/>
  <c r="T1141" i="25"/>
  <c r="L1103" i="27"/>
  <c r="M1103" i="27"/>
  <c r="N1103" i="27" s="1"/>
  <c r="M373" i="27"/>
  <c r="N373" i="27" s="1"/>
  <c r="L373" i="27"/>
  <c r="M1136" i="27"/>
  <c r="N1136" i="27" s="1"/>
  <c r="L1136" i="27"/>
  <c r="M1562" i="27"/>
  <c r="N1562" i="27" s="1"/>
  <c r="L1562" i="27"/>
  <c r="M1496" i="25"/>
  <c r="N1496" i="25" s="1"/>
  <c r="L1496" i="25"/>
  <c r="T1496" i="25"/>
  <c r="L1550" i="27"/>
  <c r="M1550" i="27"/>
  <c r="N1550" i="27" s="1"/>
  <c r="T1806" i="25"/>
  <c r="M1806" i="25"/>
  <c r="N1806" i="25" s="1"/>
  <c r="L1806" i="25"/>
  <c r="M191" i="26"/>
  <c r="N191" i="26" s="1"/>
  <c r="L191" i="26"/>
  <c r="L2060" i="26"/>
  <c r="M2060" i="26"/>
  <c r="N2060" i="26" s="1"/>
  <c r="M368" i="25"/>
  <c r="N368" i="25" s="1"/>
  <c r="L368" i="25"/>
  <c r="T368" i="25"/>
  <c r="L964" i="26"/>
  <c r="M964" i="26"/>
  <c r="N964" i="26" s="1"/>
  <c r="L2080" i="28"/>
  <c r="M2080" i="28"/>
  <c r="N2080" i="28" s="1"/>
  <c r="M387" i="27"/>
  <c r="N387" i="27" s="1"/>
  <c r="L387" i="27"/>
  <c r="L296" i="27"/>
  <c r="M296" i="27"/>
  <c r="N296" i="27" s="1"/>
  <c r="L1677" i="26"/>
  <c r="M1677" i="26"/>
  <c r="N1677" i="26" s="1"/>
  <c r="M2205" i="26"/>
  <c r="N2205" i="26" s="1"/>
  <c r="L2205" i="26"/>
  <c r="M120" i="28"/>
  <c r="N120" i="28" s="1"/>
  <c r="L120" i="28"/>
  <c r="L730" i="27"/>
  <c r="M730" i="27"/>
  <c r="N730" i="27" s="1"/>
  <c r="M12" i="25"/>
  <c r="N12" i="25" s="1"/>
  <c r="L12" i="25"/>
  <c r="T12" i="25"/>
  <c r="L394" i="25"/>
  <c r="M394" i="25"/>
  <c r="N394" i="25" s="1"/>
  <c r="T394" i="25"/>
  <c r="L1410" i="28"/>
  <c r="M1410" i="28"/>
  <c r="N1410" i="28" s="1"/>
  <c r="M260" i="28"/>
  <c r="N260" i="28" s="1"/>
  <c r="L260" i="28"/>
  <c r="L78" i="28"/>
  <c r="M78" i="28"/>
  <c r="N78" i="28" s="1"/>
  <c r="M707" i="26"/>
  <c r="N707" i="26" s="1"/>
  <c r="L707" i="26"/>
  <c r="L1755" i="26"/>
  <c r="M1755" i="26"/>
  <c r="N1755" i="26" s="1"/>
  <c r="M1160" i="28"/>
  <c r="N1160" i="28" s="1"/>
  <c r="L1160" i="28"/>
  <c r="M532" i="25"/>
  <c r="N532" i="25" s="1"/>
  <c r="L532" i="25"/>
  <c r="T532" i="25"/>
  <c r="T693" i="25"/>
  <c r="L693" i="25"/>
  <c r="M693" i="25"/>
  <c r="N693" i="25" s="1"/>
  <c r="L306" i="27"/>
  <c r="M306" i="27"/>
  <c r="N306" i="27" s="1"/>
  <c r="M1781" i="25"/>
  <c r="N1781" i="25" s="1"/>
  <c r="L1781" i="25"/>
  <c r="T1781" i="25"/>
  <c r="M1692" i="26"/>
  <c r="N1692" i="26" s="1"/>
  <c r="L1692" i="26"/>
  <c r="M1532" i="27"/>
  <c r="N1532" i="27" s="1"/>
  <c r="L1532" i="27"/>
  <c r="L2151" i="25"/>
  <c r="M2151" i="25"/>
  <c r="N2151" i="25" s="1"/>
  <c r="T2151" i="25"/>
  <c r="M432" i="25"/>
  <c r="N432" i="25" s="1"/>
  <c r="L432" i="25"/>
  <c r="T432" i="25"/>
  <c r="L887" i="25"/>
  <c r="M887" i="25"/>
  <c r="N887" i="25" s="1"/>
  <c r="T887" i="25"/>
  <c r="M1972" i="27"/>
  <c r="N1972" i="27" s="1"/>
  <c r="L1972" i="27"/>
  <c r="L960" i="28"/>
  <c r="M960" i="28"/>
  <c r="N960" i="28" s="1"/>
  <c r="L620" i="26"/>
  <c r="M620" i="26"/>
  <c r="N620" i="26" s="1"/>
  <c r="L394" i="27"/>
  <c r="M394" i="27"/>
  <c r="N394" i="27" s="1"/>
  <c r="M175" i="26"/>
  <c r="N175" i="26" s="1"/>
  <c r="L175" i="26"/>
  <c r="M1476" i="27"/>
  <c r="N1476" i="27" s="1"/>
  <c r="L1476" i="27"/>
  <c r="M1502" i="25"/>
  <c r="N1502" i="25" s="1"/>
  <c r="L1502" i="25"/>
  <c r="T1502" i="25"/>
  <c r="M1794" i="27"/>
  <c r="N1794" i="27" s="1"/>
  <c r="L1794" i="27"/>
  <c r="M1440" i="28"/>
  <c r="N1440" i="28" s="1"/>
  <c r="L1440" i="28"/>
  <c r="L1600" i="25"/>
  <c r="M1600" i="25"/>
  <c r="N1600" i="25" s="1"/>
  <c r="T1600" i="25"/>
  <c r="M354" i="25"/>
  <c r="N354" i="25" s="1"/>
  <c r="L354" i="25"/>
  <c r="T354" i="25"/>
  <c r="M1367" i="28"/>
  <c r="N1367" i="28" s="1"/>
  <c r="L1367" i="28"/>
  <c r="M1647" i="27"/>
  <c r="N1647" i="27" s="1"/>
  <c r="L1647" i="27"/>
  <c r="L947" i="25"/>
  <c r="M947" i="25"/>
  <c r="N947" i="25" s="1"/>
  <c r="T947" i="25"/>
  <c r="L1372" i="25"/>
  <c r="M1372" i="25"/>
  <c r="N1372" i="25" s="1"/>
  <c r="T1372" i="25"/>
  <c r="M2072" i="27"/>
  <c r="N2072" i="27" s="1"/>
  <c r="L2072" i="27"/>
  <c r="M281" i="26"/>
  <c r="N281" i="26" s="1"/>
  <c r="L281" i="26"/>
  <c r="M744" i="26"/>
  <c r="N744" i="26" s="1"/>
  <c r="L744" i="26"/>
  <c r="L262" i="27"/>
  <c r="M262" i="27"/>
  <c r="N262" i="27" s="1"/>
  <c r="L957" i="26"/>
  <c r="M957" i="26"/>
  <c r="N957" i="26" s="1"/>
  <c r="L241" i="27"/>
  <c r="M241" i="27"/>
  <c r="N241" i="27" s="1"/>
  <c r="T1678" i="25"/>
  <c r="M1678" i="25"/>
  <c r="N1678" i="25" s="1"/>
  <c r="L1678" i="25"/>
  <c r="M512" i="27"/>
  <c r="N512" i="27" s="1"/>
  <c r="L512" i="27"/>
  <c r="L1195" i="25"/>
  <c r="M1195" i="25"/>
  <c r="N1195" i="25" s="1"/>
  <c r="T1195" i="25"/>
  <c r="M529" i="28"/>
  <c r="N529" i="28" s="1"/>
  <c r="L529" i="28"/>
  <c r="M854" i="28"/>
  <c r="N854" i="28" s="1"/>
  <c r="L854" i="28"/>
  <c r="L533" i="25"/>
  <c r="M533" i="25"/>
  <c r="N533" i="25" s="1"/>
  <c r="T533" i="25"/>
  <c r="M1297" i="25"/>
  <c r="N1297" i="25" s="1"/>
  <c r="L1297" i="25"/>
  <c r="T1297" i="25"/>
  <c r="M1847" i="25"/>
  <c r="N1847" i="25" s="1"/>
  <c r="L1847" i="25"/>
  <c r="T1847" i="25"/>
  <c r="M1249" i="27"/>
  <c r="N1249" i="27" s="1"/>
  <c r="L1249" i="27"/>
  <c r="T779" i="25"/>
  <c r="L779" i="25"/>
  <c r="M779" i="25"/>
  <c r="N779" i="25" s="1"/>
  <c r="T796" i="25"/>
  <c r="L796" i="25"/>
  <c r="M796" i="25"/>
  <c r="N796" i="25" s="1"/>
  <c r="M1029" i="28"/>
  <c r="N1029" i="28" s="1"/>
  <c r="L1029" i="28"/>
  <c r="M1234" i="28"/>
  <c r="N1234" i="28" s="1"/>
  <c r="L1234" i="28"/>
  <c r="L1240" i="28"/>
  <c r="M1240" i="28"/>
  <c r="N1240" i="28" s="1"/>
  <c r="M665" i="28"/>
  <c r="N665" i="28" s="1"/>
  <c r="L665" i="28"/>
  <c r="M1817" i="27"/>
  <c r="N1817" i="27" s="1"/>
  <c r="L1817" i="27"/>
  <c r="M1666" i="27"/>
  <c r="N1666" i="27" s="1"/>
  <c r="L1666" i="27"/>
  <c r="M434" i="28"/>
  <c r="N434" i="28" s="1"/>
  <c r="L434" i="28"/>
  <c r="L12" i="28"/>
  <c r="M12" i="28"/>
  <c r="N12" i="28" s="1"/>
  <c r="L1354" i="26"/>
  <c r="M1354" i="26"/>
  <c r="N1354" i="26" s="1"/>
  <c r="M1729" i="27"/>
  <c r="N1729" i="27" s="1"/>
  <c r="L1729" i="27"/>
  <c r="M2015" i="26"/>
  <c r="N2015" i="26" s="1"/>
  <c r="L2015" i="26"/>
  <c r="M1306" i="27"/>
  <c r="N1306" i="27" s="1"/>
  <c r="L1306" i="27"/>
  <c r="L165" i="26"/>
  <c r="M165" i="26"/>
  <c r="N165" i="26" s="1"/>
  <c r="M1545" i="28"/>
  <c r="N1545" i="28" s="1"/>
  <c r="L1545" i="28"/>
  <c r="L2161" i="27"/>
  <c r="M2161" i="27"/>
  <c r="N2161" i="27" s="1"/>
  <c r="L1771" i="27"/>
  <c r="M1771" i="27"/>
  <c r="N1771" i="27" s="1"/>
  <c r="M1016" i="28"/>
  <c r="N1016" i="28" s="1"/>
  <c r="L1016" i="28"/>
  <c r="M977" i="28"/>
  <c r="N977" i="28" s="1"/>
  <c r="L977" i="28"/>
  <c r="M555" i="27"/>
  <c r="N555" i="27" s="1"/>
  <c r="L555" i="27"/>
  <c r="L678" i="27"/>
  <c r="M678" i="27"/>
  <c r="N678" i="27" s="1"/>
  <c r="M1407" i="26"/>
  <c r="N1407" i="26" s="1"/>
  <c r="L1407" i="26"/>
  <c r="L1827" i="26"/>
  <c r="M1827" i="26"/>
  <c r="N1827" i="26" s="1"/>
  <c r="L343" i="28"/>
  <c r="M343" i="28"/>
  <c r="N343" i="28" s="1"/>
  <c r="L1110" i="26"/>
  <c r="M1110" i="26"/>
  <c r="N1110" i="26" s="1"/>
  <c r="M1546" i="28"/>
  <c r="N1546" i="28" s="1"/>
  <c r="L1546" i="28"/>
  <c r="L1105" i="26"/>
  <c r="M1105" i="26"/>
  <c r="N1105" i="26" s="1"/>
  <c r="M423" i="26"/>
  <c r="N423" i="26" s="1"/>
  <c r="L423" i="26"/>
  <c r="L2222" i="28"/>
  <c r="M2222" i="28"/>
  <c r="N2222" i="28" s="1"/>
  <c r="L1220" i="27"/>
  <c r="M1220" i="27"/>
  <c r="N1220" i="27" s="1"/>
  <c r="L1346" i="28"/>
  <c r="M1346" i="28"/>
  <c r="N1346" i="28" s="1"/>
  <c r="M1907" i="26"/>
  <c r="N1907" i="26" s="1"/>
  <c r="L1907" i="26"/>
  <c r="L1198" i="28"/>
  <c r="M1198" i="28"/>
  <c r="N1198" i="28" s="1"/>
  <c r="L944" i="28"/>
  <c r="M944" i="28"/>
  <c r="N944" i="28" s="1"/>
  <c r="L1461" i="26"/>
  <c r="M1461" i="26"/>
  <c r="N1461" i="26" s="1"/>
  <c r="M1406" i="28"/>
  <c r="N1406" i="28" s="1"/>
  <c r="L1406" i="28"/>
  <c r="T824" i="25"/>
  <c r="M824" i="25"/>
  <c r="N824" i="25" s="1"/>
  <c r="L824" i="25"/>
  <c r="L509" i="28"/>
  <c r="M509" i="28"/>
  <c r="N509" i="28" s="1"/>
  <c r="M923" i="28"/>
  <c r="N923" i="28" s="1"/>
  <c r="L923" i="28"/>
  <c r="M1140" i="28"/>
  <c r="N1140" i="28" s="1"/>
  <c r="L1140" i="28"/>
  <c r="L2160" i="28"/>
  <c r="M2160" i="28"/>
  <c r="N2160" i="28" s="1"/>
  <c r="M466" i="26"/>
  <c r="N466" i="26" s="1"/>
  <c r="L466" i="26"/>
  <c r="L2211" i="28"/>
  <c r="M2211" i="28"/>
  <c r="N2211" i="28" s="1"/>
  <c r="L89" i="25"/>
  <c r="M89" i="25"/>
  <c r="N89" i="25" s="1"/>
  <c r="T89" i="25"/>
  <c r="L989" i="26"/>
  <c r="M989" i="26"/>
  <c r="N989" i="26" s="1"/>
  <c r="T1677" i="25"/>
  <c r="L1677" i="25"/>
  <c r="M1677" i="25"/>
  <c r="N1677" i="25" s="1"/>
  <c r="M1254" i="27"/>
  <c r="N1254" i="27" s="1"/>
  <c r="L1254" i="27"/>
  <c r="M87" i="28"/>
  <c r="N87" i="28" s="1"/>
  <c r="L87" i="28"/>
  <c r="M1299" i="28"/>
  <c r="N1299" i="28" s="1"/>
  <c r="L1299" i="28"/>
  <c r="L2234" i="26"/>
  <c r="M2234" i="26"/>
  <c r="N2234" i="26" s="1"/>
  <c r="L309" i="26"/>
  <c r="M309" i="26"/>
  <c r="N309" i="26" s="1"/>
  <c r="L104" i="25"/>
  <c r="M104" i="25"/>
  <c r="N104" i="25" s="1"/>
  <c r="T104" i="25"/>
  <c r="M1914" i="25"/>
  <c r="N1914" i="25" s="1"/>
  <c r="L1914" i="25"/>
  <c r="T1914" i="25"/>
  <c r="L1285" i="28"/>
  <c r="M1285" i="28"/>
  <c r="N1285" i="28" s="1"/>
  <c r="T1799" i="25"/>
  <c r="L1799" i="25"/>
  <c r="M1799" i="25"/>
  <c r="N1799" i="25" s="1"/>
  <c r="L636" i="25"/>
  <c r="M636" i="25"/>
  <c r="N636" i="25" s="1"/>
  <c r="T636" i="25"/>
  <c r="M51" i="25"/>
  <c r="N51" i="25" s="1"/>
  <c r="L51" i="25"/>
  <c r="T51" i="25"/>
  <c r="M2211" i="26"/>
  <c r="N2211" i="26" s="1"/>
  <c r="L2211" i="26"/>
  <c r="L1092" i="26"/>
  <c r="M1092" i="26"/>
  <c r="N1092" i="26" s="1"/>
  <c r="M542" i="27"/>
  <c r="N542" i="27" s="1"/>
  <c r="L542" i="27"/>
  <c r="M1900" i="28"/>
  <c r="N1900" i="28" s="1"/>
  <c r="L1900" i="28"/>
  <c r="T1732" i="25"/>
  <c r="M1732" i="25"/>
  <c r="N1732" i="25" s="1"/>
  <c r="L1732" i="25"/>
  <c r="L593" i="26"/>
  <c r="M593" i="26"/>
  <c r="N593" i="26" s="1"/>
  <c r="M851" i="27"/>
  <c r="N851" i="27" s="1"/>
  <c r="L851" i="27"/>
  <c r="M1763" i="26"/>
  <c r="N1763" i="26" s="1"/>
  <c r="L1763" i="26"/>
  <c r="M1772" i="25"/>
  <c r="N1772" i="25" s="1"/>
  <c r="L1772" i="25"/>
  <c r="T1772" i="25"/>
  <c r="L1347" i="26"/>
  <c r="M1347" i="26"/>
  <c r="N1347" i="26" s="1"/>
  <c r="G32" i="12"/>
  <c r="M893" i="28"/>
  <c r="N893" i="28" s="1"/>
  <c r="L893" i="28"/>
  <c r="L498" i="27"/>
  <c r="M498" i="27"/>
  <c r="N498" i="27" s="1"/>
  <c r="M85" i="27"/>
  <c r="N85" i="27" s="1"/>
  <c r="L85" i="27"/>
  <c r="M1287" i="27"/>
  <c r="N1287" i="27" s="1"/>
  <c r="L1287" i="27"/>
  <c r="M262" i="28"/>
  <c r="N262" i="28" s="1"/>
  <c r="L262" i="28"/>
  <c r="L1468" i="28"/>
  <c r="M1468" i="28"/>
  <c r="N1468" i="28" s="1"/>
  <c r="L1151" i="27"/>
  <c r="M1151" i="27"/>
  <c r="N1151" i="27" s="1"/>
  <c r="L2085" i="27"/>
  <c r="M2085" i="27"/>
  <c r="N2085" i="27" s="1"/>
  <c r="T2194" i="25"/>
  <c r="L2194" i="25"/>
  <c r="M2194" i="25"/>
  <c r="N2194" i="25" s="1"/>
  <c r="M1595" i="26"/>
  <c r="N1595" i="26" s="1"/>
  <c r="L1595" i="26"/>
  <c r="L1144" i="27"/>
  <c r="M1144" i="27"/>
  <c r="N1144" i="27" s="1"/>
  <c r="L474" i="27"/>
  <c r="M474" i="27"/>
  <c r="N474" i="27" s="1"/>
  <c r="L1222" i="28"/>
  <c r="M1222" i="28"/>
  <c r="N1222" i="28" s="1"/>
  <c r="M246" i="25"/>
  <c r="N246" i="25" s="1"/>
  <c r="L246" i="25"/>
  <c r="T246" i="25"/>
  <c r="M244" i="25"/>
  <c r="N244" i="25" s="1"/>
  <c r="L244" i="25"/>
  <c r="T244" i="25"/>
  <c r="L687" i="28"/>
  <c r="M687" i="28"/>
  <c r="N687" i="28" s="1"/>
  <c r="L1525" i="28"/>
  <c r="M1525" i="28"/>
  <c r="N1525" i="28" s="1"/>
  <c r="M298" i="26"/>
  <c r="N298" i="26" s="1"/>
  <c r="L298" i="26"/>
  <c r="M244" i="28"/>
  <c r="N244" i="28" s="1"/>
  <c r="L244" i="28"/>
  <c r="M448" i="26"/>
  <c r="N448" i="26" s="1"/>
  <c r="L448" i="26"/>
  <c r="M1604" i="25"/>
  <c r="N1604" i="25" s="1"/>
  <c r="L1604" i="25"/>
  <c r="T1604" i="25"/>
  <c r="L458" i="25"/>
  <c r="M458" i="25"/>
  <c r="N458" i="25" s="1"/>
  <c r="T458" i="25"/>
  <c r="M1281" i="28"/>
  <c r="N1281" i="28" s="1"/>
  <c r="L1281" i="28"/>
  <c r="L821" i="28"/>
  <c r="M821" i="28"/>
  <c r="N821" i="28" s="1"/>
  <c r="T1987" i="25"/>
  <c r="M1987" i="25"/>
  <c r="N1987" i="25" s="1"/>
  <c r="L1987" i="25"/>
  <c r="L1231" i="28"/>
  <c r="M1231" i="28"/>
  <c r="N1231" i="28" s="1"/>
  <c r="M67" i="27"/>
  <c r="N67" i="27" s="1"/>
  <c r="L67" i="27"/>
  <c r="M461" i="27"/>
  <c r="N461" i="27" s="1"/>
  <c r="L461" i="27"/>
  <c r="L876" i="28"/>
  <c r="M876" i="28"/>
  <c r="N876" i="28" s="1"/>
  <c r="M101" i="25"/>
  <c r="N101" i="25" s="1"/>
  <c r="L101" i="25"/>
  <c r="T101" i="25"/>
  <c r="M2152" i="28"/>
  <c r="N2152" i="28" s="1"/>
  <c r="L2152" i="28"/>
  <c r="M1511" i="25"/>
  <c r="N1511" i="25" s="1"/>
  <c r="L1511" i="25"/>
  <c r="T1511" i="25"/>
  <c r="M102" i="28"/>
  <c r="N102" i="28" s="1"/>
  <c r="L102" i="28"/>
  <c r="L1568" i="26"/>
  <c r="M1568" i="26"/>
  <c r="N1568" i="26" s="1"/>
  <c r="M1617" i="25"/>
  <c r="N1617" i="25" s="1"/>
  <c r="L1617" i="25"/>
  <c r="T1617" i="25"/>
  <c r="L556" i="25"/>
  <c r="M556" i="25"/>
  <c r="N556" i="25" s="1"/>
  <c r="T556" i="25"/>
  <c r="L2102" i="26"/>
  <c r="M2102" i="26"/>
  <c r="N2102" i="26" s="1"/>
  <c r="L689" i="26"/>
  <c r="M689" i="26"/>
  <c r="N689" i="26" s="1"/>
  <c r="L2144" i="28"/>
  <c r="M2144" i="28"/>
  <c r="N2144" i="28" s="1"/>
  <c r="M1466" i="27"/>
  <c r="N1466" i="27" s="1"/>
  <c r="L1466" i="27"/>
  <c r="L2027" i="26"/>
  <c r="M2027" i="26"/>
  <c r="N2027" i="26" s="1"/>
  <c r="M924" i="26"/>
  <c r="N924" i="26" s="1"/>
  <c r="L924" i="26"/>
  <c r="L1447" i="27"/>
  <c r="M1447" i="27"/>
  <c r="N1447" i="27" s="1"/>
  <c r="L1011" i="26"/>
  <c r="M1011" i="26"/>
  <c r="N1011" i="26" s="1"/>
  <c r="L818" i="25"/>
  <c r="M818" i="25"/>
  <c r="N818" i="25" s="1"/>
  <c r="T818" i="25"/>
  <c r="M1718" i="27"/>
  <c r="N1718" i="27" s="1"/>
  <c r="L1718" i="27"/>
  <c r="L85" i="26"/>
  <c r="M85" i="26"/>
  <c r="N85" i="26" s="1"/>
  <c r="L1949" i="26"/>
  <c r="M1949" i="26"/>
  <c r="N1949" i="26" s="1"/>
  <c r="M1929" i="28"/>
  <c r="N1929" i="28" s="1"/>
  <c r="L1929" i="28"/>
  <c r="L2238" i="27"/>
  <c r="M2238" i="27"/>
  <c r="N2238" i="27" s="1"/>
  <c r="L617" i="25"/>
  <c r="M617" i="25"/>
  <c r="N617" i="25" s="1"/>
  <c r="T617" i="25"/>
  <c r="M1403" i="28"/>
  <c r="N1403" i="28" s="1"/>
  <c r="L1403" i="28"/>
  <c r="T2244" i="25"/>
  <c r="L2244" i="25"/>
  <c r="M2244" i="25"/>
  <c r="N2244" i="25" s="1"/>
  <c r="M1676" i="28"/>
  <c r="N1676" i="28" s="1"/>
  <c r="L1676" i="28"/>
  <c r="L2074" i="26"/>
  <c r="M2074" i="26"/>
  <c r="N2074" i="26" s="1"/>
  <c r="M1999" i="26"/>
  <c r="N1999" i="26" s="1"/>
  <c r="L1999" i="26"/>
  <c r="M97" i="28"/>
  <c r="N97" i="28" s="1"/>
  <c r="L97" i="28"/>
  <c r="L1888" i="26"/>
  <c r="M1888" i="26"/>
  <c r="N1888" i="26" s="1"/>
  <c r="M344" i="26"/>
  <c r="N344" i="26" s="1"/>
  <c r="L344" i="26"/>
  <c r="T1661" i="25"/>
  <c r="M1661" i="25"/>
  <c r="N1661" i="25" s="1"/>
  <c r="L1661" i="25"/>
  <c r="M443" i="28"/>
  <c r="N443" i="28" s="1"/>
  <c r="L443" i="28"/>
  <c r="L1911" i="27"/>
  <c r="M1911" i="27"/>
  <c r="N1911" i="27" s="1"/>
  <c r="M1897" i="28"/>
  <c r="N1897" i="28" s="1"/>
  <c r="L1897" i="28"/>
  <c r="M1581" i="25"/>
  <c r="N1581" i="25" s="1"/>
  <c r="L1581" i="25"/>
  <c r="T1581" i="25"/>
  <c r="L1786" i="25"/>
  <c r="M1786" i="25"/>
  <c r="N1786" i="25" s="1"/>
  <c r="T1786" i="25"/>
  <c r="L654" i="26"/>
  <c r="M654" i="26"/>
  <c r="N654" i="26" s="1"/>
  <c r="L601" i="27"/>
  <c r="M601" i="27"/>
  <c r="N601" i="27" s="1"/>
  <c r="M931" i="25"/>
  <c r="N931" i="25" s="1"/>
  <c r="L931" i="25"/>
  <c r="T931" i="25"/>
  <c r="L330" i="27"/>
  <c r="M330" i="27"/>
  <c r="N330" i="27" s="1"/>
  <c r="M1770" i="27"/>
  <c r="N1770" i="27" s="1"/>
  <c r="L1770" i="27"/>
  <c r="L2061" i="27"/>
  <c r="M2061" i="27"/>
  <c r="N2061" i="27" s="1"/>
  <c r="L2134" i="27"/>
  <c r="M2134" i="27"/>
  <c r="N2134" i="27" s="1"/>
  <c r="M1462" i="27"/>
  <c r="N1462" i="27" s="1"/>
  <c r="L1462" i="27"/>
  <c r="L1665" i="26"/>
  <c r="M1665" i="26"/>
  <c r="N1665" i="26" s="1"/>
  <c r="M575" i="28"/>
  <c r="N575" i="28" s="1"/>
  <c r="L575" i="28"/>
  <c r="M1333" i="28"/>
  <c r="N1333" i="28" s="1"/>
  <c r="L1333" i="28"/>
  <c r="T773" i="25"/>
  <c r="M773" i="25"/>
  <c r="N773" i="25" s="1"/>
  <c r="L773" i="25"/>
  <c r="L430" i="28"/>
  <c r="M430" i="28"/>
  <c r="N430" i="28" s="1"/>
  <c r="T1698" i="25"/>
  <c r="M1698" i="25"/>
  <c r="N1698" i="25" s="1"/>
  <c r="L1698" i="25"/>
  <c r="T703" i="25"/>
  <c r="M703" i="25"/>
  <c r="N703" i="25" s="1"/>
  <c r="L703" i="25"/>
  <c r="L1264" i="27"/>
  <c r="M1264" i="27"/>
  <c r="N1264" i="27" s="1"/>
  <c r="M1841" i="26"/>
  <c r="N1841" i="26" s="1"/>
  <c r="L1841" i="26"/>
  <c r="L1059" i="28"/>
  <c r="M1059" i="28"/>
  <c r="N1059" i="28" s="1"/>
  <c r="L1682" i="27"/>
  <c r="M1682" i="27"/>
  <c r="N1682" i="27" s="1"/>
  <c r="L2216" i="28"/>
  <c r="M2216" i="28"/>
  <c r="N2216" i="28" s="1"/>
  <c r="L511" i="25"/>
  <c r="M511" i="25"/>
  <c r="N511" i="25" s="1"/>
  <c r="T511" i="25"/>
  <c r="M963" i="25"/>
  <c r="N963" i="25" s="1"/>
  <c r="L963" i="25"/>
  <c r="T963" i="25"/>
  <c r="M1911" i="28"/>
  <c r="N1911" i="28" s="1"/>
  <c r="L1911" i="28"/>
  <c r="L1496" i="27"/>
  <c r="M1496" i="27"/>
  <c r="N1496" i="27" s="1"/>
  <c r="L1128" i="28"/>
  <c r="M1128" i="28"/>
  <c r="N1128" i="28" s="1"/>
  <c r="M636" i="27"/>
  <c r="N636" i="27" s="1"/>
  <c r="L636" i="27"/>
  <c r="L738" i="27"/>
  <c r="M738" i="27"/>
  <c r="N738" i="27" s="1"/>
  <c r="M1659" i="26"/>
  <c r="N1659" i="26" s="1"/>
  <c r="L1659" i="26"/>
  <c r="M1679" i="28"/>
  <c r="N1679" i="28" s="1"/>
  <c r="L1679" i="28"/>
  <c r="L351" i="27"/>
  <c r="M351" i="27"/>
  <c r="N351" i="27" s="1"/>
  <c r="M665" i="27"/>
  <c r="N665" i="27" s="1"/>
  <c r="L665" i="27"/>
  <c r="L2000" i="27"/>
  <c r="M2000" i="27"/>
  <c r="N2000" i="27" s="1"/>
  <c r="M1036" i="27"/>
  <c r="N1036" i="27" s="1"/>
  <c r="L1036" i="27"/>
  <c r="L944" i="27"/>
  <c r="M944" i="27"/>
  <c r="N944" i="27" s="1"/>
  <c r="M844" i="28"/>
  <c r="N844" i="28" s="1"/>
  <c r="L844" i="28"/>
  <c r="T1073" i="25"/>
  <c r="L1073" i="25"/>
  <c r="M1073" i="25"/>
  <c r="N1073" i="25" s="1"/>
  <c r="M118" i="27"/>
  <c r="N118" i="27" s="1"/>
  <c r="L118" i="27"/>
  <c r="M1025" i="25"/>
  <c r="N1025" i="25" s="1"/>
  <c r="L1025" i="25"/>
  <c r="T1025" i="25"/>
  <c r="L212" i="26"/>
  <c r="M212" i="26"/>
  <c r="N212" i="26" s="1"/>
  <c r="L890" i="28"/>
  <c r="M890" i="28"/>
  <c r="N890" i="28" s="1"/>
  <c r="M113" i="26"/>
  <c r="N113" i="26" s="1"/>
  <c r="L113" i="26"/>
  <c r="T2009" i="25"/>
  <c r="L2009" i="25"/>
  <c r="M2009" i="25"/>
  <c r="N2009" i="25" s="1"/>
  <c r="L2124" i="27"/>
  <c r="M2124" i="27"/>
  <c r="N2124" i="27" s="1"/>
  <c r="M1305" i="27"/>
  <c r="N1305" i="27" s="1"/>
  <c r="L1305" i="27"/>
  <c r="M110" i="27"/>
  <c r="N110" i="27" s="1"/>
  <c r="L110" i="27"/>
  <c r="M1552" i="27"/>
  <c r="N1552" i="27" s="1"/>
  <c r="L1552" i="27"/>
  <c r="M1930" i="28"/>
  <c r="N1930" i="28" s="1"/>
  <c r="L1930" i="28"/>
  <c r="L810" i="27"/>
  <c r="M810" i="27"/>
  <c r="N810" i="27" s="1"/>
  <c r="M1155" i="28"/>
  <c r="N1155" i="28" s="1"/>
  <c r="L1155" i="28"/>
  <c r="L359" i="27"/>
  <c r="M359" i="27"/>
  <c r="N359" i="27" s="1"/>
  <c r="L650" i="28"/>
  <c r="M650" i="28"/>
  <c r="N650" i="28" s="1"/>
  <c r="L2074" i="27"/>
  <c r="M2074" i="27"/>
  <c r="N2074" i="27" s="1"/>
  <c r="L995" i="26"/>
  <c r="M995" i="26"/>
  <c r="N995" i="26" s="1"/>
  <c r="M959" i="27"/>
  <c r="N959" i="27" s="1"/>
  <c r="L959" i="27"/>
  <c r="M86" i="26"/>
  <c r="N86" i="26" s="1"/>
  <c r="L86" i="26"/>
  <c r="M1715" i="26"/>
  <c r="N1715" i="26" s="1"/>
  <c r="L1715" i="26"/>
  <c r="L469" i="28"/>
  <c r="M469" i="28"/>
  <c r="N469" i="28" s="1"/>
  <c r="L1613" i="26"/>
  <c r="M1613" i="26"/>
  <c r="N1613" i="26" s="1"/>
  <c r="L1097" i="27"/>
  <c r="M1097" i="27"/>
  <c r="N1097" i="27" s="1"/>
  <c r="T1751" i="25"/>
  <c r="M1751" i="25"/>
  <c r="N1751" i="25" s="1"/>
  <c r="L1751" i="25"/>
  <c r="M1890" i="28"/>
  <c r="N1890" i="28" s="1"/>
  <c r="L1890" i="28"/>
  <c r="L173" i="26"/>
  <c r="M173" i="26"/>
  <c r="N173" i="26" s="1"/>
  <c r="L2008" i="26"/>
  <c r="M2008" i="26"/>
  <c r="N2008" i="26" s="1"/>
  <c r="M201" i="25"/>
  <c r="N201" i="25" s="1"/>
  <c r="L201" i="25"/>
  <c r="T201" i="25"/>
  <c r="L1044" i="25"/>
  <c r="M1044" i="25"/>
  <c r="N1044" i="25" s="1"/>
  <c r="T1044" i="25"/>
  <c r="L1439" i="27"/>
  <c r="M1439" i="27"/>
  <c r="N1439" i="27" s="1"/>
  <c r="M681" i="27"/>
  <c r="N681" i="27" s="1"/>
  <c r="L681" i="27"/>
  <c r="L202" i="25"/>
  <c r="M202" i="25"/>
  <c r="N202" i="25" s="1"/>
  <c r="T202" i="25"/>
  <c r="T2019" i="25"/>
  <c r="L2019" i="25"/>
  <c r="M2019" i="25"/>
  <c r="N2019" i="25" s="1"/>
  <c r="L2136" i="26"/>
  <c r="M2136" i="26"/>
  <c r="N2136" i="26" s="1"/>
  <c r="M689" i="28"/>
  <c r="N689" i="28" s="1"/>
  <c r="L689" i="28"/>
  <c r="L1920" i="26"/>
  <c r="M1920" i="26"/>
  <c r="N1920" i="26" s="1"/>
  <c r="L2117" i="26"/>
  <c r="M2117" i="26"/>
  <c r="N2117" i="26" s="1"/>
  <c r="M1856" i="27"/>
  <c r="N1856" i="27" s="1"/>
  <c r="L1856" i="27"/>
  <c r="L1989" i="27"/>
  <c r="M1989" i="27"/>
  <c r="N1989" i="27" s="1"/>
  <c r="M1015" i="25"/>
  <c r="N1015" i="25" s="1"/>
  <c r="L1015" i="25"/>
  <c r="T1015" i="25"/>
  <c r="L1629" i="28"/>
  <c r="M1629" i="28"/>
  <c r="N1629" i="28" s="1"/>
  <c r="L812" i="26"/>
  <c r="M812" i="26"/>
  <c r="N812" i="26" s="1"/>
  <c r="M926" i="25"/>
  <c r="N926" i="25" s="1"/>
  <c r="L926" i="25"/>
  <c r="T926" i="25"/>
  <c r="L1004" i="28"/>
  <c r="M1004" i="28"/>
  <c r="N1004" i="28" s="1"/>
  <c r="L1524" i="28"/>
  <c r="M1524" i="28"/>
  <c r="N1524" i="28" s="1"/>
  <c r="T835" i="25"/>
  <c r="M835" i="25"/>
  <c r="N835" i="25" s="1"/>
  <c r="L835" i="25"/>
  <c r="L66" i="25"/>
  <c r="M66" i="25"/>
  <c r="N66" i="25" s="1"/>
  <c r="T66" i="25"/>
  <c r="L608" i="28"/>
  <c r="M608" i="28"/>
  <c r="N608" i="28" s="1"/>
  <c r="M316" i="27"/>
  <c r="N316" i="27" s="1"/>
  <c r="L316" i="27"/>
  <c r="L203" i="27"/>
  <c r="M203" i="27"/>
  <c r="N203" i="27" s="1"/>
  <c r="L663" i="26"/>
  <c r="M663" i="26"/>
  <c r="N663" i="26" s="1"/>
  <c r="L971" i="26"/>
  <c r="M971" i="26"/>
  <c r="N971" i="26" s="1"/>
  <c r="M1819" i="26"/>
  <c r="N1819" i="26" s="1"/>
  <c r="L1819" i="26"/>
  <c r="L356" i="28"/>
  <c r="M356" i="28"/>
  <c r="N356" i="28" s="1"/>
  <c r="M254" i="28"/>
  <c r="N254" i="28" s="1"/>
  <c r="L254" i="28"/>
  <c r="M1081" i="28"/>
  <c r="N1081" i="28" s="1"/>
  <c r="L1081" i="28"/>
  <c r="L145" i="25"/>
  <c r="M145" i="25"/>
  <c r="N145" i="25" s="1"/>
  <c r="T145" i="25"/>
  <c r="M440" i="28"/>
  <c r="N440" i="28" s="1"/>
  <c r="L440" i="28"/>
  <c r="M133" i="25"/>
  <c r="N133" i="25" s="1"/>
  <c r="L133" i="25"/>
  <c r="T133" i="25"/>
  <c r="M572" i="28"/>
  <c r="N572" i="28" s="1"/>
  <c r="L572" i="28"/>
  <c r="L1572" i="26"/>
  <c r="M1572" i="26"/>
  <c r="N1572" i="26" s="1"/>
  <c r="M853" i="25"/>
  <c r="N853" i="25" s="1"/>
  <c r="L853" i="25"/>
  <c r="T853" i="25"/>
  <c r="M1391" i="26"/>
  <c r="N1391" i="26" s="1"/>
  <c r="L1391" i="26"/>
  <c r="L1400" i="26"/>
  <c r="M1400" i="26"/>
  <c r="N1400" i="26" s="1"/>
  <c r="M287" i="25"/>
  <c r="N287" i="25" s="1"/>
  <c r="L287" i="25"/>
  <c r="T287" i="25"/>
  <c r="L891" i="28"/>
  <c r="M891" i="28"/>
  <c r="N891" i="28" s="1"/>
  <c r="M1623" i="25"/>
  <c r="N1623" i="25" s="1"/>
  <c r="L1623" i="25"/>
  <c r="T1623" i="25"/>
  <c r="M1749" i="28"/>
  <c r="N1749" i="28" s="1"/>
  <c r="L1749" i="28"/>
  <c r="M772" i="28"/>
  <c r="N772" i="28" s="1"/>
  <c r="L772" i="28"/>
  <c r="M1322" i="27"/>
  <c r="N1322" i="27" s="1"/>
  <c r="L1322" i="27"/>
  <c r="M916" i="26"/>
  <c r="N916" i="26" s="1"/>
  <c r="L916" i="26"/>
  <c r="L723" i="27"/>
  <c r="M723" i="27"/>
  <c r="N723" i="27" s="1"/>
  <c r="M985" i="26"/>
  <c r="N985" i="26" s="1"/>
  <c r="L985" i="26"/>
  <c r="M140" i="27"/>
  <c r="N140" i="27" s="1"/>
  <c r="L140" i="27"/>
  <c r="L147" i="27"/>
  <c r="M147" i="27"/>
  <c r="N147" i="27" s="1"/>
  <c r="L1177" i="27"/>
  <c r="M1177" i="27"/>
  <c r="N1177" i="27" s="1"/>
  <c r="L647" i="27"/>
  <c r="M647" i="27"/>
  <c r="N647" i="27" s="1"/>
  <c r="M1891" i="26"/>
  <c r="N1891" i="26" s="1"/>
  <c r="L1891" i="26"/>
  <c r="M407" i="25"/>
  <c r="N407" i="25" s="1"/>
  <c r="L407" i="25"/>
  <c r="T407" i="25"/>
  <c r="L108" i="25"/>
  <c r="M108" i="25"/>
  <c r="N108" i="25" s="1"/>
  <c r="T108" i="25"/>
  <c r="T688" i="25"/>
  <c r="M688" i="25"/>
  <c r="N688" i="25" s="1"/>
  <c r="L688" i="25"/>
  <c r="L214" i="28"/>
  <c r="M214" i="28"/>
  <c r="N214" i="28" s="1"/>
  <c r="L621" i="25"/>
  <c r="M621" i="25"/>
  <c r="N621" i="25" s="1"/>
  <c r="T621" i="25"/>
  <c r="M822" i="26"/>
  <c r="N822" i="26" s="1"/>
  <c r="L822" i="26"/>
  <c r="M573" i="26"/>
  <c r="N573" i="26" s="1"/>
  <c r="L573" i="26"/>
  <c r="L572" i="25"/>
  <c r="M572" i="25"/>
  <c r="N572" i="25" s="1"/>
  <c r="T572" i="25"/>
  <c r="L569" i="28"/>
  <c r="M569" i="28"/>
  <c r="N569" i="28" s="1"/>
  <c r="M1096" i="28"/>
  <c r="N1096" i="28" s="1"/>
  <c r="L1096" i="28"/>
  <c r="M2193" i="26"/>
  <c r="N2193" i="26" s="1"/>
  <c r="L2193" i="26"/>
  <c r="L1716" i="27"/>
  <c r="M1716" i="27"/>
  <c r="N1716" i="27" s="1"/>
  <c r="M1246" i="27"/>
  <c r="N1246" i="27" s="1"/>
  <c r="L1246" i="27"/>
  <c r="T677" i="25"/>
  <c r="M677" i="25"/>
  <c r="N677" i="25" s="1"/>
  <c r="L677" i="25"/>
  <c r="L1876" i="25"/>
  <c r="M1876" i="25"/>
  <c r="N1876" i="25" s="1"/>
  <c r="T1876" i="25"/>
  <c r="M345" i="27"/>
  <c r="N345" i="27" s="1"/>
  <c r="L345" i="27"/>
  <c r="M1228" i="27"/>
  <c r="N1228" i="27" s="1"/>
  <c r="L1228" i="27"/>
  <c r="L118" i="25"/>
  <c r="M118" i="25"/>
  <c r="N118" i="25" s="1"/>
  <c r="T118" i="25"/>
  <c r="L1333" i="26"/>
  <c r="M1333" i="26"/>
  <c r="N1333" i="26" s="1"/>
  <c r="L1587" i="26"/>
  <c r="M1587" i="26"/>
  <c r="N1587" i="26" s="1"/>
  <c r="L1360" i="26"/>
  <c r="M1360" i="26"/>
  <c r="N1360" i="26" s="1"/>
  <c r="M1070" i="28"/>
  <c r="N1070" i="28" s="1"/>
  <c r="L1070" i="28"/>
  <c r="L1734" i="26"/>
  <c r="M1734" i="26"/>
  <c r="N1734" i="26" s="1"/>
  <c r="L387" i="26"/>
  <c r="M387" i="26"/>
  <c r="N387" i="26" s="1"/>
  <c r="M1465" i="26"/>
  <c r="N1465" i="26" s="1"/>
  <c r="L1465" i="26"/>
  <c r="M1067" i="28"/>
  <c r="N1067" i="28" s="1"/>
  <c r="L1067" i="28"/>
  <c r="L1069" i="28"/>
  <c r="M1069" i="28"/>
  <c r="N1069" i="28" s="1"/>
  <c r="L1574" i="26"/>
  <c r="M1574" i="26"/>
  <c r="N1574" i="26" s="1"/>
  <c r="T1184" i="25"/>
  <c r="L1184" i="25"/>
  <c r="M1184" i="25"/>
  <c r="N1184" i="25" s="1"/>
  <c r="L182" i="28"/>
  <c r="M182" i="28"/>
  <c r="N182" i="28" s="1"/>
  <c r="L1535" i="28"/>
  <c r="M1535" i="28"/>
  <c r="N1535" i="28" s="1"/>
  <c r="M1010" i="27"/>
  <c r="N1010" i="27" s="1"/>
  <c r="L1010" i="27"/>
  <c r="M1381" i="25"/>
  <c r="N1381" i="25" s="1"/>
  <c r="L1381" i="25"/>
  <c r="T1381" i="25"/>
  <c r="L1550" i="25"/>
  <c r="M1550" i="25"/>
  <c r="N1550" i="25" s="1"/>
  <c r="T1550" i="25"/>
  <c r="M811" i="26"/>
  <c r="N811" i="26" s="1"/>
  <c r="L811" i="26"/>
  <c r="L363" i="28"/>
  <c r="M363" i="28"/>
  <c r="N363" i="28" s="1"/>
  <c r="M1633" i="28"/>
  <c r="N1633" i="28" s="1"/>
  <c r="L1633" i="28"/>
  <c r="M1791" i="27"/>
  <c r="N1791" i="27" s="1"/>
  <c r="L1791" i="27"/>
  <c r="L1087" i="26"/>
  <c r="M1087" i="26"/>
  <c r="N1087" i="26" s="1"/>
  <c r="M1587" i="27"/>
  <c r="N1587" i="27" s="1"/>
  <c r="L1587" i="27"/>
  <c r="M627" i="28"/>
  <c r="N627" i="28" s="1"/>
  <c r="L627" i="28"/>
  <c r="M733" i="28"/>
  <c r="N733" i="28" s="1"/>
  <c r="L733" i="28"/>
  <c r="M1257" i="27"/>
  <c r="N1257" i="27" s="1"/>
  <c r="L1257" i="27"/>
  <c r="M1127" i="26"/>
  <c r="N1127" i="26" s="1"/>
  <c r="L1127" i="26"/>
  <c r="M219" i="27"/>
  <c r="N219" i="27" s="1"/>
  <c r="L219" i="27"/>
  <c r="L370" i="25"/>
  <c r="M370" i="25"/>
  <c r="N370" i="25" s="1"/>
  <c r="T370" i="25"/>
  <c r="L1367" i="27"/>
  <c r="M1367" i="27"/>
  <c r="N1367" i="27" s="1"/>
  <c r="M1268" i="28"/>
  <c r="N1268" i="28" s="1"/>
  <c r="L1268" i="28"/>
  <c r="L982" i="28"/>
  <c r="M982" i="28"/>
  <c r="N982" i="28" s="1"/>
  <c r="L760" i="26"/>
  <c r="M760" i="26"/>
  <c r="N760" i="26" s="1"/>
  <c r="M213" i="28"/>
  <c r="N213" i="28" s="1"/>
  <c r="L213" i="28"/>
  <c r="M1077" i="25"/>
  <c r="N1077" i="25" s="1"/>
  <c r="L1077" i="25"/>
  <c r="T1077" i="25"/>
  <c r="L2020" i="26"/>
  <c r="M2020" i="26"/>
  <c r="N2020" i="26" s="1"/>
  <c r="M1155" i="27"/>
  <c r="N1155" i="27" s="1"/>
  <c r="L1155" i="27"/>
  <c r="M1717" i="28"/>
  <c r="N1717" i="28" s="1"/>
  <c r="L1717" i="28"/>
  <c r="L1713" i="27"/>
  <c r="M1713" i="27"/>
  <c r="N1713" i="27" s="1"/>
  <c r="L942" i="26"/>
  <c r="M942" i="26"/>
  <c r="N942" i="26" s="1"/>
  <c r="L743" i="27"/>
  <c r="M743" i="27"/>
  <c r="N743" i="27" s="1"/>
  <c r="M1802" i="28"/>
  <c r="N1802" i="28" s="1"/>
  <c r="L1802" i="28"/>
  <c r="M903" i="28"/>
  <c r="N903" i="28" s="1"/>
  <c r="L903" i="28"/>
  <c r="M1028" i="28"/>
  <c r="N1028" i="28" s="1"/>
  <c r="L1028" i="28"/>
  <c r="M1696" i="27"/>
  <c r="N1696" i="27" s="1"/>
  <c r="L1696" i="27"/>
  <c r="M1035" i="28"/>
  <c r="N1035" i="28" s="1"/>
  <c r="L1035" i="28"/>
  <c r="L1814" i="26"/>
  <c r="M1814" i="26"/>
  <c r="N1814" i="26" s="1"/>
  <c r="M1899" i="25"/>
  <c r="N1899" i="25" s="1"/>
  <c r="L1899" i="25"/>
  <c r="T1899" i="25"/>
  <c r="M1928" i="28"/>
  <c r="N1928" i="28" s="1"/>
  <c r="L1928" i="28"/>
  <c r="L794" i="28"/>
  <c r="M794" i="28"/>
  <c r="N794" i="28" s="1"/>
  <c r="M1084" i="27"/>
  <c r="N1084" i="27" s="1"/>
  <c r="L1084" i="27"/>
  <c r="M665" i="26"/>
  <c r="N665" i="26" s="1"/>
  <c r="L665" i="26"/>
  <c r="M842" i="26"/>
  <c r="N842" i="26" s="1"/>
  <c r="L842" i="26"/>
  <c r="M1761" i="27"/>
  <c r="N1761" i="27" s="1"/>
  <c r="L1761" i="27"/>
  <c r="M1032" i="25"/>
  <c r="N1032" i="25" s="1"/>
  <c r="L1032" i="25"/>
  <c r="T1032" i="25"/>
  <c r="L1426" i="25"/>
  <c r="M1426" i="25"/>
  <c r="N1426" i="25" s="1"/>
  <c r="T1426" i="25"/>
  <c r="M418" i="25"/>
  <c r="N418" i="25" s="1"/>
  <c r="L418" i="25"/>
  <c r="T418" i="25"/>
  <c r="L1956" i="25"/>
  <c r="M1956" i="25"/>
  <c r="N1956" i="25" s="1"/>
  <c r="T1956" i="25"/>
  <c r="M1012" i="25"/>
  <c r="N1012" i="25" s="1"/>
  <c r="L1012" i="25"/>
  <c r="T1012" i="25"/>
  <c r="L1120" i="28"/>
  <c r="M1120" i="28"/>
  <c r="N1120" i="28" s="1"/>
  <c r="M57" i="26"/>
  <c r="N57" i="26" s="1"/>
  <c r="L57" i="26"/>
  <c r="M106" i="26"/>
  <c r="N106" i="26" s="1"/>
  <c r="L106" i="26"/>
  <c r="T2237" i="25"/>
  <c r="L2237" i="25"/>
  <c r="M2237" i="25"/>
  <c r="N2237" i="25" s="1"/>
  <c r="L321" i="25"/>
  <c r="M321" i="25"/>
  <c r="N321" i="25" s="1"/>
  <c r="T321" i="25"/>
  <c r="T803" i="25"/>
  <c r="L803" i="25"/>
  <c r="M803" i="25"/>
  <c r="N803" i="25" s="1"/>
  <c r="L1516" i="26"/>
  <c r="M1516" i="26"/>
  <c r="N1516" i="26" s="1"/>
  <c r="L633" i="26"/>
  <c r="M633" i="26"/>
  <c r="N633" i="26" s="1"/>
  <c r="L635" i="28"/>
  <c r="M635" i="28"/>
  <c r="N635" i="28" s="1"/>
  <c r="L940" i="28"/>
  <c r="M940" i="28"/>
  <c r="N940" i="28" s="1"/>
  <c r="T1755" i="25"/>
  <c r="L1755" i="25"/>
  <c r="M1755" i="25"/>
  <c r="N1755" i="25" s="1"/>
  <c r="M559" i="27"/>
  <c r="N559" i="27" s="1"/>
  <c r="L559" i="27"/>
  <c r="M333" i="27"/>
  <c r="N333" i="27" s="1"/>
  <c r="L333" i="27"/>
  <c r="M411" i="28"/>
  <c r="N411" i="28" s="1"/>
  <c r="L411" i="28"/>
  <c r="M11" i="25"/>
  <c r="N11" i="25" s="1"/>
  <c r="L11" i="25"/>
  <c r="T11" i="25"/>
  <c r="L809" i="27"/>
  <c r="M809" i="27"/>
  <c r="N809" i="27" s="1"/>
  <c r="L1056" i="25"/>
  <c r="M1056" i="25"/>
  <c r="N1056" i="25" s="1"/>
  <c r="T1056" i="25"/>
  <c r="M1696" i="28"/>
  <c r="N1696" i="28" s="1"/>
  <c r="L1696" i="28"/>
  <c r="M835" i="27"/>
  <c r="N835" i="27" s="1"/>
  <c r="L835" i="27"/>
  <c r="L2078" i="27"/>
  <c r="M2078" i="27"/>
  <c r="N2078" i="27" s="1"/>
  <c r="L286" i="25"/>
  <c r="M286" i="25"/>
  <c r="N286" i="25" s="1"/>
  <c r="T286" i="25"/>
  <c r="L1755" i="28"/>
  <c r="M1755" i="28"/>
  <c r="N1755" i="28" s="1"/>
  <c r="T670" i="25"/>
  <c r="L670" i="25"/>
  <c r="M670" i="25"/>
  <c r="N670" i="25" s="1"/>
  <c r="M2014" i="26"/>
  <c r="N2014" i="26" s="1"/>
  <c r="L2014" i="26"/>
  <c r="M56" i="25"/>
  <c r="N56" i="25" s="1"/>
  <c r="L56" i="25"/>
  <c r="T56" i="25"/>
  <c r="M1037" i="25"/>
  <c r="N1037" i="25" s="1"/>
  <c r="L1037" i="25"/>
  <c r="T1037" i="25"/>
  <c r="M162" i="25"/>
  <c r="N162" i="25" s="1"/>
  <c r="L162" i="25"/>
  <c r="T162" i="25"/>
  <c r="M957" i="27"/>
  <c r="N957" i="27" s="1"/>
  <c r="L957" i="27"/>
  <c r="M1649" i="27"/>
  <c r="N1649" i="27" s="1"/>
  <c r="L1649" i="27"/>
  <c r="M1982" i="26"/>
  <c r="N1982" i="26" s="1"/>
  <c r="L1982" i="26"/>
  <c r="L1756" i="26"/>
  <c r="M1756" i="26"/>
  <c r="N1756" i="26" s="1"/>
  <c r="M1850" i="27"/>
  <c r="N1850" i="27" s="1"/>
  <c r="L1850" i="27"/>
  <c r="L2178" i="26"/>
  <c r="M2178" i="26"/>
  <c r="N2178" i="26" s="1"/>
  <c r="L1498" i="26"/>
  <c r="M1498" i="26"/>
  <c r="N1498" i="26" s="1"/>
  <c r="L215" i="26"/>
  <c r="M215" i="26"/>
  <c r="N215" i="26" s="1"/>
  <c r="M261" i="27"/>
  <c r="N261" i="27" s="1"/>
  <c r="L261" i="27"/>
  <c r="M144" i="27"/>
  <c r="N144" i="27" s="1"/>
  <c r="L144" i="27"/>
  <c r="M262" i="26"/>
  <c r="N262" i="26" s="1"/>
  <c r="L262" i="26"/>
  <c r="L283" i="26"/>
  <c r="M283" i="26"/>
  <c r="N283" i="26" s="1"/>
  <c r="L2252" i="25"/>
  <c r="M2252" i="25"/>
  <c r="N2252" i="25" s="1"/>
  <c r="T2252" i="25"/>
  <c r="L1389" i="26"/>
  <c r="M1389" i="26"/>
  <c r="N1389" i="26" s="1"/>
  <c r="M1329" i="27"/>
  <c r="N1329" i="27" s="1"/>
  <c r="L1329" i="27"/>
  <c r="L267" i="25"/>
  <c r="M267" i="25"/>
  <c r="N267" i="25" s="1"/>
  <c r="T267" i="25"/>
  <c r="L1594" i="28"/>
  <c r="M1594" i="28"/>
  <c r="N1594" i="28" s="1"/>
  <c r="L986" i="27"/>
  <c r="M986" i="27"/>
  <c r="N986" i="27" s="1"/>
  <c r="M1114" i="27"/>
  <c r="N1114" i="27" s="1"/>
  <c r="L1114" i="27"/>
  <c r="L352" i="28"/>
  <c r="M352" i="28"/>
  <c r="N352" i="28" s="1"/>
  <c r="M1178" i="27"/>
  <c r="N1178" i="27" s="1"/>
  <c r="L1178" i="27"/>
  <c r="L68" i="26"/>
  <c r="M68" i="26"/>
  <c r="N68" i="26" s="1"/>
  <c r="M1215" i="28"/>
  <c r="N1215" i="28" s="1"/>
  <c r="L1215" i="28"/>
  <c r="M1837" i="26"/>
  <c r="N1837" i="26" s="1"/>
  <c r="L1837" i="26"/>
  <c r="M1022" i="28"/>
  <c r="N1022" i="28" s="1"/>
  <c r="L1022" i="28"/>
  <c r="M1210" i="28"/>
  <c r="N1210" i="28" s="1"/>
  <c r="L1210" i="28"/>
  <c r="M2181" i="28"/>
  <c r="N2181" i="28" s="1"/>
  <c r="L2181" i="28"/>
  <c r="T659" i="25"/>
  <c r="L659" i="25"/>
  <c r="M659" i="25"/>
  <c r="N659" i="25" s="1"/>
  <c r="L485" i="27"/>
  <c r="M485" i="27"/>
  <c r="N485" i="27" s="1"/>
  <c r="L1764" i="28"/>
  <c r="M1764" i="28"/>
  <c r="N1764" i="28" s="1"/>
  <c r="M190" i="28"/>
  <c r="N190" i="28" s="1"/>
  <c r="L190" i="28"/>
  <c r="M526" i="27"/>
  <c r="N526" i="27" s="1"/>
  <c r="L526" i="27"/>
  <c r="L831" i="28"/>
  <c r="M831" i="28"/>
  <c r="N831" i="28" s="1"/>
  <c r="M62" i="25"/>
  <c r="N62" i="25" s="1"/>
  <c r="L62" i="25"/>
  <c r="T62" i="25"/>
  <c r="M357" i="27"/>
  <c r="N357" i="27" s="1"/>
  <c r="L357" i="27"/>
  <c r="L55" i="26"/>
  <c r="M55" i="26"/>
  <c r="N55" i="26" s="1"/>
  <c r="L1589" i="26"/>
  <c r="M1589" i="26"/>
  <c r="N1589" i="26" s="1"/>
  <c r="M1975" i="27"/>
  <c r="N1975" i="27" s="1"/>
  <c r="L1975" i="27"/>
  <c r="L619" i="28"/>
  <c r="M619" i="28"/>
  <c r="N619" i="28" s="1"/>
  <c r="L1102" i="26"/>
  <c r="M1102" i="26"/>
  <c r="N1102" i="26" s="1"/>
  <c r="L1729" i="28"/>
  <c r="M1729" i="28"/>
  <c r="N1729" i="28" s="1"/>
  <c r="L197" i="25"/>
  <c r="M197" i="25"/>
  <c r="N197" i="25" s="1"/>
  <c r="T197" i="25"/>
  <c r="L166" i="27"/>
  <c r="M166" i="27"/>
  <c r="N166" i="27" s="1"/>
  <c r="M557" i="25"/>
  <c r="N557" i="25" s="1"/>
  <c r="L557" i="25"/>
  <c r="T557" i="25"/>
  <c r="T1662" i="25"/>
  <c r="L1662" i="25"/>
  <c r="M1662" i="25"/>
  <c r="N1662" i="25" s="1"/>
  <c r="L503" i="27"/>
  <c r="M503" i="27"/>
  <c r="N503" i="27" s="1"/>
  <c r="M143" i="27"/>
  <c r="N143" i="27" s="1"/>
  <c r="L143" i="27"/>
  <c r="L244" i="27"/>
  <c r="M244" i="27"/>
  <c r="N244" i="27" s="1"/>
  <c r="M2243" i="26"/>
  <c r="N2243" i="26" s="1"/>
  <c r="L2243" i="26"/>
  <c r="L1116" i="27"/>
  <c r="M1116" i="27"/>
  <c r="N1116" i="27" s="1"/>
  <c r="M664" i="26"/>
  <c r="N664" i="26" s="1"/>
  <c r="L664" i="26"/>
  <c r="M413" i="25"/>
  <c r="N413" i="25" s="1"/>
  <c r="L413" i="25"/>
  <c r="T413" i="25"/>
  <c r="L439" i="28"/>
  <c r="M439" i="28"/>
  <c r="N439" i="28" s="1"/>
  <c r="M375" i="28"/>
  <c r="N375" i="28" s="1"/>
  <c r="L375" i="28"/>
  <c r="M263" i="28"/>
  <c r="N263" i="28" s="1"/>
  <c r="L263" i="28"/>
  <c r="L1957" i="25"/>
  <c r="M1957" i="25"/>
  <c r="N1957" i="25" s="1"/>
  <c r="T1957" i="25"/>
  <c r="M1077" i="28"/>
  <c r="N1077" i="28" s="1"/>
  <c r="L1077" i="28"/>
  <c r="T1729" i="25"/>
  <c r="L1729" i="25"/>
  <c r="M1729" i="25"/>
  <c r="N1729" i="25" s="1"/>
  <c r="L808" i="26"/>
  <c r="M808" i="26"/>
  <c r="N808" i="26" s="1"/>
  <c r="L1578" i="28"/>
  <c r="M1578" i="28"/>
  <c r="N1578" i="28" s="1"/>
  <c r="L2021" i="26"/>
  <c r="M2021" i="26"/>
  <c r="N2021" i="26" s="1"/>
  <c r="L426" i="27"/>
  <c r="M426" i="27"/>
  <c r="N426" i="27" s="1"/>
  <c r="T1767" i="25"/>
  <c r="M1767" i="25"/>
  <c r="N1767" i="25" s="1"/>
  <c r="L1767" i="25"/>
  <c r="M59" i="28"/>
  <c r="N59" i="28" s="1"/>
  <c r="L59" i="28"/>
  <c r="M447" i="26"/>
  <c r="N447" i="26" s="1"/>
  <c r="L447" i="26"/>
  <c r="M1284" i="27"/>
  <c r="N1284" i="27" s="1"/>
  <c r="L1284" i="27"/>
  <c r="M1653" i="27"/>
  <c r="N1653" i="27" s="1"/>
  <c r="L1653" i="27"/>
  <c r="L1340" i="27"/>
  <c r="M1340" i="27"/>
  <c r="N1340" i="27" s="1"/>
  <c r="T1169" i="25"/>
  <c r="L1169" i="25"/>
  <c r="M1169" i="25"/>
  <c r="N1169" i="25" s="1"/>
  <c r="M2104" i="28"/>
  <c r="N2104" i="28" s="1"/>
  <c r="L2104" i="28"/>
  <c r="M1172" i="26"/>
  <c r="N1172" i="26" s="1"/>
  <c r="L1172" i="26"/>
  <c r="L397" i="26"/>
  <c r="M397" i="26"/>
  <c r="N397" i="26" s="1"/>
  <c r="L1934" i="27"/>
  <c r="M1934" i="27"/>
  <c r="N1934" i="27" s="1"/>
  <c r="T776" i="25"/>
  <c r="M776" i="25"/>
  <c r="N776" i="25" s="1"/>
  <c r="L776" i="25"/>
  <c r="L826" i="25"/>
  <c r="M826" i="25"/>
  <c r="N826" i="25" s="1"/>
  <c r="T826" i="25"/>
  <c r="T1999" i="25"/>
  <c r="M1999" i="25"/>
  <c r="N1999" i="25" s="1"/>
  <c r="L1999" i="25"/>
  <c r="L341" i="26"/>
  <c r="M341" i="26"/>
  <c r="N341" i="26" s="1"/>
  <c r="L2088" i="26"/>
  <c r="M2088" i="26"/>
  <c r="N2088" i="26" s="1"/>
  <c r="L482" i="25"/>
  <c r="M482" i="25"/>
  <c r="N482" i="25" s="1"/>
  <c r="T482" i="25"/>
  <c r="M1080" i="26"/>
  <c r="N1080" i="26" s="1"/>
  <c r="L1080" i="26"/>
  <c r="M299" i="27"/>
  <c r="N299" i="27" s="1"/>
  <c r="L299" i="27"/>
  <c r="L2241" i="26"/>
  <c r="M2241" i="26"/>
  <c r="N2241" i="26" s="1"/>
  <c r="M288" i="26"/>
  <c r="N288" i="26" s="1"/>
  <c r="L288" i="26"/>
  <c r="L1297" i="28"/>
  <c r="M1297" i="28"/>
  <c r="N1297" i="28" s="1"/>
  <c r="L1068" i="25"/>
  <c r="M1068" i="25"/>
  <c r="N1068" i="25" s="1"/>
  <c r="T1068" i="25"/>
  <c r="M914" i="28"/>
  <c r="N914" i="28" s="1"/>
  <c r="L914" i="28"/>
  <c r="L117" i="25"/>
  <c r="M117" i="25"/>
  <c r="N117" i="25" s="1"/>
  <c r="T117" i="25"/>
  <c r="L81" i="25"/>
  <c r="M81" i="25"/>
  <c r="N81" i="25" s="1"/>
  <c r="T81" i="25"/>
  <c r="L201" i="26"/>
  <c r="M201" i="26"/>
  <c r="N201" i="26" s="1"/>
  <c r="M1651" i="28"/>
  <c r="N1651" i="28" s="1"/>
  <c r="L1651" i="28"/>
  <c r="L119" i="27"/>
  <c r="M119" i="27"/>
  <c r="N119" i="27" s="1"/>
  <c r="M1906" i="25"/>
  <c r="N1906" i="25" s="1"/>
  <c r="L1906" i="25"/>
  <c r="T1906" i="25"/>
  <c r="L1456" i="26"/>
  <c r="M1456" i="26"/>
  <c r="N1456" i="26" s="1"/>
  <c r="L1153" i="28"/>
  <c r="M1153" i="28"/>
  <c r="N1153" i="28" s="1"/>
  <c r="M2188" i="26"/>
  <c r="N2188" i="26" s="1"/>
  <c r="L2188" i="26"/>
  <c r="T2226" i="25"/>
  <c r="L2226" i="25"/>
  <c r="M2226" i="25"/>
  <c r="N2226" i="25" s="1"/>
  <c r="M1555" i="28"/>
  <c r="N1555" i="28" s="1"/>
  <c r="L1555" i="28"/>
  <c r="M1084" i="25"/>
  <c r="N1084" i="25" s="1"/>
  <c r="L1084" i="25"/>
  <c r="T1084" i="25"/>
  <c r="L1488" i="25"/>
  <c r="M1488" i="25"/>
  <c r="N1488" i="25" s="1"/>
  <c r="T1488" i="25"/>
  <c r="M2246" i="27"/>
  <c r="N2246" i="27" s="1"/>
  <c r="L2246" i="27"/>
  <c r="M1738" i="27"/>
  <c r="N1738" i="27" s="1"/>
  <c r="L1738" i="27"/>
  <c r="L413" i="27"/>
  <c r="M413" i="27"/>
  <c r="N413" i="27" s="1"/>
  <c r="L1185" i="27"/>
  <c r="M1185" i="27"/>
  <c r="N1185" i="27" s="1"/>
  <c r="L980" i="26"/>
  <c r="M980" i="26"/>
  <c r="N980" i="26" s="1"/>
  <c r="L971" i="28"/>
  <c r="M971" i="28"/>
  <c r="N971" i="28" s="1"/>
  <c r="M879" i="26"/>
  <c r="N879" i="26" s="1"/>
  <c r="L879" i="26"/>
  <c r="L661" i="27"/>
  <c r="M661" i="27"/>
  <c r="N661" i="27" s="1"/>
  <c r="L518" i="27"/>
  <c r="M518" i="27"/>
  <c r="N518" i="27" s="1"/>
  <c r="L139" i="28"/>
  <c r="M139" i="28"/>
  <c r="N139" i="28" s="1"/>
  <c r="L178" i="26"/>
  <c r="M178" i="26"/>
  <c r="N178" i="26" s="1"/>
  <c r="L1145" i="28"/>
  <c r="M1145" i="28"/>
  <c r="N1145" i="28" s="1"/>
  <c r="M210" i="27"/>
  <c r="N210" i="27" s="1"/>
  <c r="L210" i="27"/>
  <c r="L616" i="26"/>
  <c r="M616" i="26"/>
  <c r="N616" i="26" s="1"/>
  <c r="M174" i="25"/>
  <c r="N174" i="25" s="1"/>
  <c r="L174" i="25"/>
  <c r="T174" i="25"/>
  <c r="L1718" i="26"/>
  <c r="M1718" i="26"/>
  <c r="N1718" i="26" s="1"/>
  <c r="M2234" i="27"/>
  <c r="N2234" i="27" s="1"/>
  <c r="L2234" i="27"/>
  <c r="L540" i="28"/>
  <c r="M540" i="28"/>
  <c r="N540" i="28" s="1"/>
  <c r="T747" i="25"/>
  <c r="M747" i="25"/>
  <c r="N747" i="25" s="1"/>
  <c r="L747" i="25"/>
  <c r="M1487" i="25"/>
  <c r="N1487" i="25" s="1"/>
  <c r="L1487" i="25"/>
  <c r="T1487" i="25"/>
  <c r="M206" i="27"/>
  <c r="N206" i="27" s="1"/>
  <c r="L206" i="27"/>
  <c r="M406" i="25"/>
  <c r="N406" i="25" s="1"/>
  <c r="L406" i="25"/>
  <c r="T406" i="25"/>
  <c r="M1953" i="25"/>
  <c r="N1953" i="25" s="1"/>
  <c r="L1953" i="25"/>
  <c r="T1953" i="25"/>
  <c r="L287" i="26"/>
  <c r="M287" i="26"/>
  <c r="N287" i="26" s="1"/>
  <c r="M756" i="26"/>
  <c r="N756" i="26" s="1"/>
  <c r="L756" i="26"/>
  <c r="L1705" i="27"/>
  <c r="M1705" i="27"/>
  <c r="N1705" i="27" s="1"/>
  <c r="M1210" i="25"/>
  <c r="N1210" i="25" s="1"/>
  <c r="L1210" i="25"/>
  <c r="T1210" i="25"/>
  <c r="M1533" i="25"/>
  <c r="N1533" i="25" s="1"/>
  <c r="L1533" i="25"/>
  <c r="T1533" i="25"/>
  <c r="M1351" i="27"/>
  <c r="N1351" i="27" s="1"/>
  <c r="L1351" i="27"/>
  <c r="L2205" i="28"/>
  <c r="M2205" i="28"/>
  <c r="N2205" i="28" s="1"/>
  <c r="L1623" i="26"/>
  <c r="M1623" i="26"/>
  <c r="N1623" i="26" s="1"/>
  <c r="M1776" i="26"/>
  <c r="N1776" i="26" s="1"/>
  <c r="L1776" i="26"/>
  <c r="M220" i="27"/>
  <c r="N220" i="27" s="1"/>
  <c r="L220" i="27"/>
  <c r="L715" i="28"/>
  <c r="M715" i="28"/>
  <c r="N715" i="28" s="1"/>
  <c r="M1637" i="28"/>
  <c r="N1637" i="28" s="1"/>
  <c r="L1637" i="28"/>
  <c r="L2208" i="27"/>
  <c r="M2208" i="27"/>
  <c r="N2208" i="27" s="1"/>
  <c r="M94" i="27"/>
  <c r="N94" i="27" s="1"/>
  <c r="L94" i="27"/>
  <c r="L1009" i="26"/>
  <c r="M1009" i="26"/>
  <c r="N1009" i="26" s="1"/>
  <c r="M961" i="25"/>
  <c r="N961" i="25" s="1"/>
  <c r="L961" i="25"/>
  <c r="T961" i="25"/>
  <c r="M1679" i="27"/>
  <c r="N1679" i="27" s="1"/>
  <c r="L1679" i="27"/>
  <c r="L106" i="28"/>
  <c r="M106" i="28"/>
  <c r="N106" i="28" s="1"/>
  <c r="L1972" i="28"/>
  <c r="M1972" i="28"/>
  <c r="N1972" i="28" s="1"/>
  <c r="L1292" i="25"/>
  <c r="M1292" i="25"/>
  <c r="N1292" i="25" s="1"/>
  <c r="T1292" i="25"/>
  <c r="L1594" i="26"/>
  <c r="M1594" i="26"/>
  <c r="N1594" i="26" s="1"/>
  <c r="L312" i="25"/>
  <c r="M312" i="25"/>
  <c r="N312" i="25" s="1"/>
  <c r="T312" i="25"/>
  <c r="M1917" i="28"/>
  <c r="N1917" i="28" s="1"/>
  <c r="L1917" i="28"/>
  <c r="T1827" i="25"/>
  <c r="L1827" i="25"/>
  <c r="M1827" i="25"/>
  <c r="N1827" i="25" s="1"/>
  <c r="M10" i="25"/>
  <c r="N10" i="25" s="1"/>
  <c r="L10" i="25"/>
  <c r="T10" i="25"/>
  <c r="M620" i="28"/>
  <c r="N620" i="28" s="1"/>
  <c r="L620" i="28"/>
  <c r="L1364" i="27"/>
  <c r="M1364" i="27"/>
  <c r="N1364" i="27" s="1"/>
  <c r="M1303" i="28"/>
  <c r="N1303" i="28" s="1"/>
  <c r="L1303" i="28"/>
  <c r="M1728" i="28"/>
  <c r="N1728" i="28" s="1"/>
  <c r="L1728" i="28"/>
  <c r="M496" i="27"/>
  <c r="N496" i="27" s="1"/>
  <c r="L496" i="27"/>
  <c r="M999" i="25"/>
  <c r="N999" i="25" s="1"/>
  <c r="L999" i="25"/>
  <c r="T999" i="25"/>
  <c r="L1099" i="26"/>
  <c r="M1099" i="26"/>
  <c r="N1099" i="26" s="1"/>
  <c r="M1865" i="27"/>
  <c r="N1865" i="27" s="1"/>
  <c r="L1865" i="27"/>
  <c r="L1662" i="26"/>
  <c r="M1662" i="26"/>
  <c r="N1662" i="26" s="1"/>
  <c r="M146" i="26"/>
  <c r="N146" i="26" s="1"/>
  <c r="L146" i="26"/>
  <c r="M399" i="28"/>
  <c r="N399" i="28" s="1"/>
  <c r="L399" i="28"/>
  <c r="L1200" i="27"/>
  <c r="M1200" i="27"/>
  <c r="N1200" i="27" s="1"/>
  <c r="M192" i="28"/>
  <c r="N192" i="28" s="1"/>
  <c r="L192" i="28"/>
  <c r="L1259" i="26"/>
  <c r="M1259" i="26"/>
  <c r="N1259" i="26" s="1"/>
  <c r="M1505" i="25"/>
  <c r="N1505" i="25" s="1"/>
  <c r="L1505" i="25"/>
  <c r="T1505" i="25"/>
  <c r="M521" i="25"/>
  <c r="N521" i="25" s="1"/>
  <c r="L521" i="25"/>
  <c r="T521" i="25"/>
  <c r="M387" i="25"/>
  <c r="N387" i="25" s="1"/>
  <c r="L387" i="25"/>
  <c r="T387" i="25"/>
  <c r="M1835" i="25"/>
  <c r="N1835" i="25" s="1"/>
  <c r="L1835" i="25"/>
  <c r="T1835" i="25"/>
  <c r="M1157" i="25"/>
  <c r="N1157" i="25" s="1"/>
  <c r="L1157" i="25"/>
  <c r="T1157" i="25"/>
  <c r="M157" i="26"/>
  <c r="N157" i="26" s="1"/>
  <c r="L157" i="26"/>
  <c r="M1727" i="28"/>
  <c r="N1727" i="28" s="1"/>
  <c r="L1727" i="28"/>
  <c r="L2108" i="26"/>
  <c r="M2108" i="26"/>
  <c r="N2108" i="26" s="1"/>
  <c r="M1563" i="28"/>
  <c r="N1563" i="28" s="1"/>
  <c r="L1563" i="28"/>
  <c r="L1548" i="26"/>
  <c r="M1548" i="26"/>
  <c r="N1548" i="26" s="1"/>
  <c r="L513" i="27"/>
  <c r="M513" i="27"/>
  <c r="N513" i="27" s="1"/>
  <c r="M1562" i="25"/>
  <c r="N1562" i="25" s="1"/>
  <c r="L1562" i="25"/>
  <c r="T1562" i="25"/>
  <c r="M100" i="26"/>
  <c r="N100" i="26" s="1"/>
  <c r="L100" i="26"/>
  <c r="L1427" i="28"/>
  <c r="M1427" i="28"/>
  <c r="N1427" i="28" s="1"/>
  <c r="L934" i="26"/>
  <c r="M934" i="26"/>
  <c r="N934" i="26" s="1"/>
  <c r="T1969" i="25"/>
  <c r="M1969" i="25"/>
  <c r="N1969" i="25" s="1"/>
  <c r="L1969" i="25"/>
  <c r="M123" i="26"/>
  <c r="N123" i="26" s="1"/>
  <c r="L123" i="26"/>
  <c r="L1506" i="27"/>
  <c r="M1506" i="27"/>
  <c r="N1506" i="27" s="1"/>
  <c r="M1772" i="27"/>
  <c r="N1772" i="27" s="1"/>
  <c r="L1772" i="27"/>
  <c r="L2249" i="27"/>
  <c r="M2249" i="27"/>
  <c r="N2249" i="27" s="1"/>
  <c r="M1409" i="27"/>
  <c r="N1409" i="27" s="1"/>
  <c r="L1409" i="27"/>
  <c r="M2103" i="28"/>
  <c r="N2103" i="28" s="1"/>
  <c r="L2103" i="28"/>
  <c r="M1641" i="25"/>
  <c r="N1641" i="25" s="1"/>
  <c r="L1641" i="25"/>
  <c r="T1641" i="25"/>
  <c r="L1428" i="25"/>
  <c r="M1428" i="25"/>
  <c r="N1428" i="25" s="1"/>
  <c r="T1428" i="25"/>
  <c r="M279" i="26"/>
  <c r="N279" i="26" s="1"/>
  <c r="L279" i="26"/>
  <c r="L530" i="27"/>
  <c r="M530" i="27"/>
  <c r="N530" i="27" s="1"/>
  <c r="M2156" i="25"/>
  <c r="N2156" i="25" s="1"/>
  <c r="L2156" i="25"/>
  <c r="T2156" i="25"/>
  <c r="L395" i="25"/>
  <c r="M395" i="25"/>
  <c r="N395" i="25" s="1"/>
  <c r="T395" i="25"/>
  <c r="L1535" i="26"/>
  <c r="M1535" i="26"/>
  <c r="N1535" i="26" s="1"/>
  <c r="M1342" i="26"/>
  <c r="N1342" i="26" s="1"/>
  <c r="L1342" i="26"/>
  <c r="M1361" i="26"/>
  <c r="N1361" i="26" s="1"/>
  <c r="L1361" i="26"/>
  <c r="M1151" i="28"/>
  <c r="N1151" i="28" s="1"/>
  <c r="L1151" i="28"/>
  <c r="M755" i="28"/>
  <c r="N755" i="28" s="1"/>
  <c r="L755" i="28"/>
  <c r="L1053" i="27"/>
  <c r="M1053" i="27"/>
  <c r="N1053" i="27" s="1"/>
  <c r="M531" i="25"/>
  <c r="N531" i="25" s="1"/>
  <c r="L531" i="25"/>
  <c r="T531" i="25"/>
  <c r="L538" i="28"/>
  <c r="M538" i="28"/>
  <c r="N538" i="28" s="1"/>
  <c r="L1686" i="28"/>
  <c r="M1686" i="28"/>
  <c r="N1686" i="28" s="1"/>
  <c r="L914" i="26"/>
  <c r="M914" i="26"/>
  <c r="N914" i="26" s="1"/>
  <c r="L237" i="25"/>
  <c r="M237" i="25"/>
  <c r="N237" i="25" s="1"/>
  <c r="T237" i="25"/>
  <c r="L834" i="26"/>
  <c r="M834" i="26"/>
  <c r="N834" i="26" s="1"/>
  <c r="M534" i="27"/>
  <c r="N534" i="27" s="1"/>
  <c r="L534" i="27"/>
  <c r="M1891" i="28"/>
  <c r="N1891" i="28" s="1"/>
  <c r="L1891" i="28"/>
  <c r="L1700" i="28"/>
  <c r="M1700" i="28"/>
  <c r="N1700" i="28" s="1"/>
  <c r="M1178" i="26"/>
  <c r="N1178" i="26" s="1"/>
  <c r="L1178" i="26"/>
  <c r="L1369" i="28"/>
  <c r="M1369" i="28"/>
  <c r="N1369" i="28" s="1"/>
  <c r="L2009" i="26"/>
  <c r="M2009" i="26"/>
  <c r="N2009" i="26" s="1"/>
  <c r="L1169" i="27"/>
  <c r="M1169" i="27"/>
  <c r="N1169" i="27" s="1"/>
  <c r="L1580" i="27"/>
  <c r="M1580" i="27"/>
  <c r="N1580" i="27" s="1"/>
  <c r="L495" i="25"/>
  <c r="M495" i="25"/>
  <c r="N495" i="25" s="1"/>
  <c r="T495" i="25"/>
  <c r="M941" i="27"/>
  <c r="N941" i="27" s="1"/>
  <c r="L941" i="27"/>
  <c r="L1795" i="27"/>
  <c r="M1795" i="27"/>
  <c r="N1795" i="27" s="1"/>
  <c r="L551" i="25"/>
  <c r="M551" i="25"/>
  <c r="N551" i="25" s="1"/>
  <c r="T551" i="25"/>
  <c r="L2072" i="26"/>
  <c r="M2072" i="26"/>
  <c r="N2072" i="26" s="1"/>
  <c r="L1747" i="27"/>
  <c r="M1747" i="27"/>
  <c r="N1747" i="27" s="1"/>
  <c r="L1003" i="26"/>
  <c r="M1003" i="26"/>
  <c r="N1003" i="26" s="1"/>
  <c r="L581" i="27"/>
  <c r="M581" i="27"/>
  <c r="N581" i="27" s="1"/>
  <c r="T1669" i="25"/>
  <c r="M1669" i="25"/>
  <c r="N1669" i="25" s="1"/>
  <c r="L1669" i="25"/>
  <c r="L1369" i="27"/>
  <c r="M1369" i="27"/>
  <c r="N1369" i="27" s="1"/>
  <c r="T756" i="25"/>
  <c r="L756" i="25"/>
  <c r="M756" i="25"/>
  <c r="N756" i="25" s="1"/>
  <c r="T2087" i="25"/>
  <c r="L2087" i="25"/>
  <c r="M2087" i="25"/>
  <c r="N2087" i="25" s="1"/>
  <c r="L1336" i="25"/>
  <c r="M1336" i="25"/>
  <c r="N1336" i="25" s="1"/>
  <c r="T1336" i="25"/>
  <c r="L1080" i="27"/>
  <c r="M1080" i="27"/>
  <c r="N1080" i="27" s="1"/>
  <c r="L38" i="25"/>
  <c r="M38" i="25"/>
  <c r="N38" i="25" s="1"/>
  <c r="T38" i="25"/>
  <c r="T2066" i="25"/>
  <c r="L2066" i="25"/>
  <c r="M2066" i="25"/>
  <c r="N2066" i="25" s="1"/>
  <c r="L1995" i="28"/>
  <c r="M1995" i="28"/>
  <c r="N1995" i="28" s="1"/>
  <c r="M2119" i="28"/>
  <c r="N2119" i="28" s="1"/>
  <c r="L2119" i="28"/>
  <c r="L1103" i="25"/>
  <c r="M1103" i="25"/>
  <c r="N1103" i="25" s="1"/>
  <c r="T1103" i="25"/>
  <c r="M928" i="28"/>
  <c r="N928" i="28" s="1"/>
  <c r="L928" i="28"/>
  <c r="L1475" i="26"/>
  <c r="M1475" i="26"/>
  <c r="N1475" i="26" s="1"/>
  <c r="L1189" i="27"/>
  <c r="M1189" i="27"/>
  <c r="N1189" i="27" s="1"/>
  <c r="L226" i="26"/>
  <c r="M226" i="26"/>
  <c r="N226" i="26" s="1"/>
  <c r="T1992" i="25"/>
  <c r="M1992" i="25"/>
  <c r="N1992" i="25" s="1"/>
  <c r="L1992" i="25"/>
  <c r="L924" i="25"/>
  <c r="M924" i="25"/>
  <c r="N924" i="25" s="1"/>
  <c r="T924" i="25"/>
  <c r="M888" i="26"/>
  <c r="N888" i="26" s="1"/>
  <c r="L888" i="26"/>
  <c r="T869" i="25"/>
  <c r="M869" i="25"/>
  <c r="N869" i="25" s="1"/>
  <c r="L869" i="25"/>
  <c r="L1579" i="28"/>
  <c r="M1579" i="28"/>
  <c r="N1579" i="28" s="1"/>
  <c r="L938" i="27"/>
  <c r="M938" i="27"/>
  <c r="N938" i="27" s="1"/>
  <c r="M30" i="25"/>
  <c r="N30" i="25" s="1"/>
  <c r="L30" i="25"/>
  <c r="T30" i="25"/>
  <c r="L178" i="25"/>
  <c r="M178" i="25"/>
  <c r="N178" i="25" s="1"/>
  <c r="T178" i="25"/>
  <c r="M1361" i="28"/>
  <c r="N1361" i="28" s="1"/>
  <c r="L1361" i="28"/>
  <c r="L223" i="26"/>
  <c r="M223" i="26"/>
  <c r="N223" i="26" s="1"/>
  <c r="L2131" i="27"/>
  <c r="M2131" i="27"/>
  <c r="N2131" i="27" s="1"/>
  <c r="M1001" i="26"/>
  <c r="N1001" i="26" s="1"/>
  <c r="L1001" i="26"/>
  <c r="L1157" i="27"/>
  <c r="M1157" i="27"/>
  <c r="N1157" i="27" s="1"/>
  <c r="L841" i="28"/>
  <c r="M841" i="28"/>
  <c r="N841" i="28" s="1"/>
  <c r="L38" i="26"/>
  <c r="M38" i="26"/>
  <c r="N38" i="26" s="1"/>
  <c r="N30" i="29"/>
  <c r="L525" i="28"/>
  <c r="M525" i="28"/>
  <c r="N525" i="28" s="1"/>
  <c r="L458" i="27"/>
  <c r="M458" i="27"/>
  <c r="N458" i="27" s="1"/>
  <c r="M1205" i="28"/>
  <c r="N1205" i="28" s="1"/>
  <c r="L1205" i="28"/>
  <c r="M2150" i="25"/>
  <c r="N2150" i="25" s="1"/>
  <c r="L2150" i="25"/>
  <c r="T2150" i="25"/>
  <c r="L2059" i="26"/>
  <c r="M2059" i="26"/>
  <c r="N2059" i="26" s="1"/>
  <c r="L371" i="27"/>
  <c r="M371" i="27"/>
  <c r="N371" i="27" s="1"/>
  <c r="L1827" i="28"/>
  <c r="M1827" i="28"/>
  <c r="N1827" i="28" s="1"/>
  <c r="M66" i="26"/>
  <c r="N66" i="26" s="1"/>
  <c r="L66" i="26"/>
  <c r="L972" i="27"/>
  <c r="M972" i="27"/>
  <c r="N972" i="27" s="1"/>
  <c r="M1296" i="25"/>
  <c r="N1296" i="25" s="1"/>
  <c r="L1296" i="25"/>
  <c r="T1296" i="25"/>
  <c r="Q30" i="29"/>
  <c r="M744" i="28"/>
  <c r="N744" i="28" s="1"/>
  <c r="Q28" i="29" s="1"/>
  <c r="L744" i="28"/>
  <c r="L304" i="26"/>
  <c r="M304" i="26"/>
  <c r="N304" i="26" s="1"/>
  <c r="M930" i="27"/>
  <c r="N930" i="27" s="1"/>
  <c r="L930" i="27"/>
  <c r="M943" i="25"/>
  <c r="N943" i="25" s="1"/>
  <c r="L943" i="25"/>
  <c r="T943" i="25"/>
  <c r="L751" i="28"/>
  <c r="M751" i="28"/>
  <c r="N751" i="28" s="1"/>
  <c r="L1402" i="28"/>
  <c r="M1402" i="28"/>
  <c r="N1402" i="28" s="1"/>
  <c r="L1885" i="26"/>
  <c r="M1885" i="26"/>
  <c r="N1885" i="26" s="1"/>
  <c r="L1002" i="25"/>
  <c r="M1002" i="25"/>
  <c r="N1002" i="25" s="1"/>
  <c r="T1002" i="25"/>
  <c r="L1448" i="27"/>
  <c r="M1448" i="27"/>
  <c r="N1448" i="27" s="1"/>
  <c r="L108" i="26"/>
  <c r="M108" i="26"/>
  <c r="N108" i="26" s="1"/>
  <c r="M1499" i="27"/>
  <c r="N1499" i="27" s="1"/>
  <c r="L1499" i="27"/>
  <c r="M1006" i="28"/>
  <c r="N1006" i="28" s="1"/>
  <c r="L1006" i="28"/>
  <c r="L2000" i="28"/>
  <c r="M2000" i="28"/>
  <c r="N2000" i="28" s="1"/>
  <c r="L553" i="26"/>
  <c r="M553" i="26"/>
  <c r="N553" i="26" s="1"/>
  <c r="L1912" i="26"/>
  <c r="M1912" i="26"/>
  <c r="N1912" i="26" s="1"/>
  <c r="L2019" i="26"/>
  <c r="M2019" i="26"/>
  <c r="N2019" i="26" s="1"/>
  <c r="L152" i="28"/>
  <c r="M152" i="28"/>
  <c r="N152" i="28" s="1"/>
  <c r="M996" i="25"/>
  <c r="N996" i="25" s="1"/>
  <c r="L996" i="25"/>
  <c r="T996" i="25"/>
  <c r="L1810" i="28"/>
  <c r="M1810" i="28"/>
  <c r="N1810" i="28" s="1"/>
  <c r="M1307" i="26"/>
  <c r="N1307" i="26" s="1"/>
  <c r="L1307" i="26"/>
  <c r="L2188" i="25"/>
  <c r="M2188" i="25"/>
  <c r="N2188" i="25" s="1"/>
  <c r="T2188" i="25"/>
  <c r="M656" i="25"/>
  <c r="N656" i="25" s="1"/>
  <c r="L656" i="25"/>
  <c r="T656" i="25"/>
  <c r="L921" i="27"/>
  <c r="M921" i="27"/>
  <c r="N921" i="27" s="1"/>
  <c r="M499" i="25"/>
  <c r="N499" i="25" s="1"/>
  <c r="L499" i="25"/>
  <c r="T499" i="25"/>
  <c r="M1132" i="27"/>
  <c r="N1132" i="27" s="1"/>
  <c r="L1132" i="27"/>
  <c r="M461" i="28"/>
  <c r="N461" i="28" s="1"/>
  <c r="L461" i="28"/>
  <c r="M1312" i="27"/>
  <c r="N1312" i="27" s="1"/>
  <c r="L1312" i="27"/>
  <c r="L1693" i="28"/>
  <c r="M1693" i="28"/>
  <c r="N1693" i="28" s="1"/>
  <c r="L1783" i="26"/>
  <c r="M1783" i="26"/>
  <c r="N1783" i="26" s="1"/>
  <c r="L964" i="27"/>
  <c r="M964" i="27"/>
  <c r="N964" i="27" s="1"/>
  <c r="M917" i="28"/>
  <c r="N917" i="28" s="1"/>
  <c r="L917" i="28"/>
  <c r="M1670" i="26"/>
  <c r="N1670" i="26" s="1"/>
  <c r="L1670" i="26"/>
  <c r="L83" i="27"/>
  <c r="M83" i="27"/>
  <c r="N83" i="27" s="1"/>
  <c r="M22" i="27"/>
  <c r="N22" i="27" s="1"/>
  <c r="L22" i="27"/>
  <c r="M266" i="28"/>
  <c r="N266" i="28" s="1"/>
  <c r="L266" i="28"/>
  <c r="T667" i="25"/>
  <c r="L667" i="25"/>
  <c r="M667" i="25"/>
  <c r="N667" i="25" s="1"/>
  <c r="M188" i="27"/>
  <c r="N188" i="27" s="1"/>
  <c r="L188" i="27"/>
  <c r="T807" i="25"/>
  <c r="M807" i="25"/>
  <c r="N807" i="25" s="1"/>
  <c r="L807" i="25"/>
  <c r="M1518" i="28"/>
  <c r="N1518" i="28" s="1"/>
  <c r="L1518" i="28"/>
  <c r="M1264" i="25"/>
  <c r="N1264" i="25" s="1"/>
  <c r="L1264" i="25"/>
  <c r="T1264" i="25"/>
  <c r="T2084" i="25"/>
  <c r="L2084" i="25"/>
  <c r="M2084" i="25"/>
  <c r="N2084" i="25" s="1"/>
  <c r="L200" i="25"/>
  <c r="M200" i="25"/>
  <c r="N200" i="25" s="1"/>
  <c r="T200" i="25"/>
  <c r="L1002" i="27"/>
  <c r="M1002" i="27"/>
  <c r="N1002" i="27" s="1"/>
  <c r="L1738" i="26"/>
  <c r="M1738" i="26"/>
  <c r="N1738" i="26" s="1"/>
  <c r="T1710" i="25"/>
  <c r="L1710" i="25"/>
  <c r="M1710" i="25"/>
  <c r="N1710" i="25" s="1"/>
  <c r="L930" i="26"/>
  <c r="M930" i="26"/>
  <c r="N930" i="26" s="1"/>
  <c r="M1196" i="26"/>
  <c r="N1196" i="26" s="1"/>
  <c r="L1196" i="26"/>
  <c r="L1072" i="26"/>
  <c r="M1072" i="26"/>
  <c r="N1072" i="26" s="1"/>
  <c r="L2079" i="27"/>
  <c r="M2079" i="27"/>
  <c r="N2079" i="27" s="1"/>
  <c r="M167" i="27"/>
  <c r="N167" i="27" s="1"/>
  <c r="L167" i="27"/>
  <c r="L1025" i="26"/>
  <c r="M1025" i="26"/>
  <c r="N1025" i="26" s="1"/>
  <c r="M1399" i="25"/>
  <c r="N1399" i="25" s="1"/>
  <c r="L1399" i="25"/>
  <c r="T1399" i="25"/>
  <c r="M1423" i="25"/>
  <c r="N1423" i="25" s="1"/>
  <c r="L1423" i="25"/>
  <c r="T1423" i="25"/>
  <c r="M78" i="27"/>
  <c r="N78" i="27" s="1"/>
  <c r="L78" i="27"/>
  <c r="L1922" i="27"/>
  <c r="M1922" i="27"/>
  <c r="N1922" i="27" s="1"/>
  <c r="L542" i="25"/>
  <c r="M542" i="25"/>
  <c r="N542" i="25" s="1"/>
  <c r="T542" i="25"/>
  <c r="M1955" i="26"/>
  <c r="N1955" i="26" s="1"/>
  <c r="L1955" i="26"/>
  <c r="M2171" i="28"/>
  <c r="N2171" i="28" s="1"/>
  <c r="L2171" i="28"/>
  <c r="L272" i="28"/>
  <c r="M272" i="28"/>
  <c r="N272" i="28" s="1"/>
  <c r="L338" i="28"/>
  <c r="M338" i="28"/>
  <c r="N338" i="28" s="1"/>
  <c r="M1479" i="28"/>
  <c r="N1479" i="28" s="1"/>
  <c r="L1479" i="28"/>
  <c r="L491" i="27"/>
  <c r="M491" i="27"/>
  <c r="N491" i="27" s="1"/>
  <c r="L1635" i="28"/>
  <c r="M1635" i="28"/>
  <c r="N1635" i="28" s="1"/>
  <c r="L1236" i="25"/>
  <c r="M1236" i="25"/>
  <c r="N1236" i="25" s="1"/>
  <c r="T1236" i="25"/>
  <c r="M672" i="27"/>
  <c r="N672" i="27" s="1"/>
  <c r="L672" i="27"/>
  <c r="M428" i="25"/>
  <c r="N428" i="25" s="1"/>
  <c r="L428" i="25"/>
  <c r="T428" i="25"/>
  <c r="L1996" i="27"/>
  <c r="M1996" i="27"/>
  <c r="N1996" i="27" s="1"/>
  <c r="L852" i="27"/>
  <c r="M852" i="27"/>
  <c r="N852" i="27" s="1"/>
  <c r="L524" i="28"/>
  <c r="M524" i="28"/>
  <c r="N524" i="28" s="1"/>
  <c r="M1247" i="26"/>
  <c r="N1247" i="26" s="1"/>
  <c r="L1247" i="26"/>
  <c r="M289" i="26"/>
  <c r="N289" i="26" s="1"/>
  <c r="L289" i="26"/>
  <c r="L1214" i="26"/>
  <c r="M1214" i="26"/>
  <c r="N1214" i="26" s="1"/>
  <c r="L323" i="27"/>
  <c r="M323" i="27"/>
  <c r="N323" i="27" s="1"/>
  <c r="L2112" i="28"/>
  <c r="M2112" i="28"/>
  <c r="N2112" i="28" s="1"/>
  <c r="L1298" i="25"/>
  <c r="M1298" i="25"/>
  <c r="N1298" i="25" s="1"/>
  <c r="T1298" i="25"/>
  <c r="M1279" i="28"/>
  <c r="N1279" i="28" s="1"/>
  <c r="L1279" i="28"/>
  <c r="T741" i="25"/>
  <c r="M741" i="25"/>
  <c r="N741" i="25" s="1"/>
  <c r="L741" i="25"/>
  <c r="M125" i="26"/>
  <c r="N125" i="26" s="1"/>
  <c r="L125" i="26"/>
  <c r="L720" i="26"/>
  <c r="M720" i="26"/>
  <c r="N720" i="26" s="1"/>
  <c r="L1444" i="26"/>
  <c r="M1444" i="26"/>
  <c r="N1444" i="26" s="1"/>
  <c r="L1819" i="27"/>
  <c r="M1819" i="27"/>
  <c r="N1819" i="27" s="1"/>
  <c r="L1943" i="25"/>
  <c r="M1943" i="25"/>
  <c r="N1943" i="25" s="1"/>
  <c r="T1943" i="25"/>
  <c r="M1462" i="28"/>
  <c r="N1462" i="28" s="1"/>
  <c r="L1462" i="28"/>
  <c r="M594" i="26"/>
  <c r="N594" i="26" s="1"/>
  <c r="L594" i="26"/>
  <c r="M1135" i="26"/>
  <c r="N1135" i="26" s="1"/>
  <c r="L1135" i="26"/>
  <c r="L63" i="26"/>
  <c r="M63" i="26"/>
  <c r="N63" i="26" s="1"/>
  <c r="M1453" i="28"/>
  <c r="N1453" i="28" s="1"/>
  <c r="L1453" i="28"/>
  <c r="M257" i="28"/>
  <c r="N257" i="28" s="1"/>
  <c r="L257" i="28"/>
  <c r="L1451" i="27"/>
  <c r="M1451" i="27"/>
  <c r="N1451" i="27" s="1"/>
  <c r="L1886" i="26"/>
  <c r="M1886" i="26"/>
  <c r="N1886" i="26" s="1"/>
  <c r="M1851" i="26"/>
  <c r="N1851" i="26" s="1"/>
  <c r="L1851" i="26"/>
  <c r="M367" i="26"/>
  <c r="N367" i="26" s="1"/>
  <c r="L367" i="26"/>
  <c r="T729" i="25"/>
  <c r="M729" i="25"/>
  <c r="N729" i="25" s="1"/>
  <c r="L729" i="25"/>
  <c r="M218" i="25"/>
  <c r="N218" i="25" s="1"/>
  <c r="L218" i="25"/>
  <c r="T218" i="25"/>
  <c r="L56" i="28"/>
  <c r="M56" i="28"/>
  <c r="N56" i="28" s="1"/>
  <c r="M818" i="26"/>
  <c r="N818" i="26" s="1"/>
  <c r="L818" i="26"/>
  <c r="L1978" i="28"/>
  <c r="M1978" i="28"/>
  <c r="N1978" i="28" s="1"/>
  <c r="M619" i="26"/>
  <c r="N619" i="26" s="1"/>
  <c r="L619" i="26"/>
  <c r="L1914" i="28"/>
  <c r="M1914" i="28"/>
  <c r="N1914" i="28" s="1"/>
  <c r="M870" i="25"/>
  <c r="N870" i="25" s="1"/>
  <c r="L870" i="25"/>
  <c r="T870" i="25"/>
  <c r="M133" i="28"/>
  <c r="N133" i="28" s="1"/>
  <c r="L133" i="28"/>
  <c r="M158" i="26"/>
  <c r="N158" i="26" s="1"/>
  <c r="L158" i="26"/>
  <c r="L2005" i="26"/>
  <c r="M2005" i="26"/>
  <c r="N2005" i="26" s="1"/>
  <c r="M51" i="27"/>
  <c r="N51" i="27" s="1"/>
  <c r="L51" i="27"/>
  <c r="M1028" i="26"/>
  <c r="N1028" i="26" s="1"/>
  <c r="L1028" i="26"/>
  <c r="L1967" i="25"/>
  <c r="M1967" i="25"/>
  <c r="N1967" i="25" s="1"/>
  <c r="T1967" i="25"/>
  <c r="L2011" i="28"/>
  <c r="M2011" i="28"/>
  <c r="N2011" i="28" s="1"/>
  <c r="L1810" i="26"/>
  <c r="M1810" i="26"/>
  <c r="N1810" i="26" s="1"/>
  <c r="M1792" i="28"/>
  <c r="N1792" i="28" s="1"/>
  <c r="L1792" i="28"/>
  <c r="M758" i="26"/>
  <c r="N758" i="26" s="1"/>
  <c r="L758" i="26"/>
  <c r="L739" i="28"/>
  <c r="M739" i="28"/>
  <c r="N739" i="28" s="1"/>
  <c r="M1581" i="28"/>
  <c r="N1581" i="28" s="1"/>
  <c r="L1581" i="28"/>
  <c r="M629" i="27"/>
  <c r="N629" i="27" s="1"/>
  <c r="L629" i="27"/>
  <c r="M1537" i="28"/>
  <c r="N1537" i="28" s="1"/>
  <c r="L1537" i="28"/>
  <c r="L245" i="26"/>
  <c r="M245" i="26"/>
  <c r="N245" i="26" s="1"/>
  <c r="M1349" i="26"/>
  <c r="N1349" i="26" s="1"/>
  <c r="L1349" i="26"/>
  <c r="L532" i="28"/>
  <c r="M532" i="28"/>
  <c r="N532" i="28" s="1"/>
  <c r="M216" i="26"/>
  <c r="N216" i="26" s="1"/>
  <c r="L216" i="26"/>
  <c r="M1464" i="28"/>
  <c r="N1464" i="28" s="1"/>
  <c r="L1464" i="28"/>
  <c r="M628" i="27"/>
  <c r="N628" i="27" s="1"/>
  <c r="L628" i="27"/>
  <c r="M964" i="28"/>
  <c r="N964" i="28" s="1"/>
  <c r="L964" i="28"/>
  <c r="L2211" i="27"/>
  <c r="M2211" i="27"/>
  <c r="N2211" i="27" s="1"/>
  <c r="L1304" i="26"/>
  <c r="M1304" i="26"/>
  <c r="N1304" i="26" s="1"/>
  <c r="L941" i="26"/>
  <c r="M941" i="26"/>
  <c r="N941" i="26" s="1"/>
  <c r="M485" i="28"/>
  <c r="N485" i="28" s="1"/>
  <c r="L485" i="28"/>
  <c r="M1164" i="27"/>
  <c r="N1164" i="27" s="1"/>
  <c r="L1164" i="27"/>
  <c r="M1268" i="26"/>
  <c r="N1268" i="26" s="1"/>
  <c r="L1268" i="26"/>
  <c r="T1711" i="25"/>
  <c r="L1711" i="25"/>
  <c r="M1711" i="25"/>
  <c r="N1711" i="25" s="1"/>
  <c r="L2077" i="26"/>
  <c r="M2077" i="26"/>
  <c r="N2077" i="26" s="1"/>
  <c r="M1186" i="27"/>
  <c r="N1186" i="27" s="1"/>
  <c r="L1186" i="27"/>
  <c r="M1546" i="26"/>
  <c r="N1546" i="26" s="1"/>
  <c r="L1546" i="26"/>
  <c r="L1368" i="25"/>
  <c r="M1368" i="25"/>
  <c r="N1368" i="25" s="1"/>
  <c r="T1368" i="25"/>
  <c r="L1076" i="25"/>
  <c r="M1076" i="25"/>
  <c r="N1076" i="25" s="1"/>
  <c r="T1076" i="25"/>
  <c r="M2223" i="28"/>
  <c r="N2223" i="28" s="1"/>
  <c r="L2223" i="28"/>
  <c r="M138" i="28"/>
  <c r="N138" i="28" s="1"/>
  <c r="L138" i="28"/>
  <c r="M894" i="27"/>
  <c r="N894" i="27" s="1"/>
  <c r="L894" i="27"/>
  <c r="L1454" i="27"/>
  <c r="M1454" i="27"/>
  <c r="N1454" i="27" s="1"/>
  <c r="L1567" i="28"/>
  <c r="M1567" i="28"/>
  <c r="N1567" i="28" s="1"/>
  <c r="L1331" i="27"/>
  <c r="M1331" i="27"/>
  <c r="N1331" i="27" s="1"/>
  <c r="L424" i="26"/>
  <c r="M424" i="26"/>
  <c r="N424" i="26" s="1"/>
  <c r="L2033" i="26"/>
  <c r="M2033" i="26"/>
  <c r="N2033" i="26" s="1"/>
  <c r="M1027" i="28"/>
  <c r="N1027" i="28" s="1"/>
  <c r="L1027" i="28"/>
  <c r="L816" i="27"/>
  <c r="M816" i="27"/>
  <c r="N816" i="27" s="1"/>
  <c r="M359" i="25"/>
  <c r="N359" i="25" s="1"/>
  <c r="L359" i="25"/>
  <c r="T359" i="25"/>
  <c r="L1858" i="27"/>
  <c r="M1858" i="27"/>
  <c r="N1858" i="27" s="1"/>
  <c r="L34" i="28"/>
  <c r="M34" i="28"/>
  <c r="N34" i="28" s="1"/>
  <c r="L938" i="25"/>
  <c r="M938" i="25"/>
  <c r="N938" i="25" s="1"/>
  <c r="T938" i="25"/>
  <c r="M803" i="28"/>
  <c r="N803" i="28" s="1"/>
  <c r="L803" i="28"/>
  <c r="L1566" i="26"/>
  <c r="M1566" i="26"/>
  <c r="N1566" i="26" s="1"/>
  <c r="L1463" i="28"/>
  <c r="M1463" i="28"/>
  <c r="N1463" i="28" s="1"/>
  <c r="L2011" i="26"/>
  <c r="M2011" i="26"/>
  <c r="N2011" i="26" s="1"/>
  <c r="L1747" i="28"/>
  <c r="M1747" i="28"/>
  <c r="N1747" i="28" s="1"/>
  <c r="M1928" i="27"/>
  <c r="N1928" i="27" s="1"/>
  <c r="L1928" i="27"/>
  <c r="M1338" i="27"/>
  <c r="N1338" i="27" s="1"/>
  <c r="L1338" i="27"/>
  <c r="T800" i="25"/>
  <c r="M800" i="25"/>
  <c r="N800" i="25" s="1"/>
  <c r="L800" i="25"/>
  <c r="M1943" i="27"/>
  <c r="N1943" i="27" s="1"/>
  <c r="L1943" i="27"/>
  <c r="L1045" i="25"/>
  <c r="M1045" i="25"/>
  <c r="N1045" i="25" s="1"/>
  <c r="T1045" i="25"/>
  <c r="M2098" i="28"/>
  <c r="N2098" i="28" s="1"/>
  <c r="L2098" i="28"/>
  <c r="M1905" i="27"/>
  <c r="N1905" i="27" s="1"/>
  <c r="L1905" i="27"/>
  <c r="L2137" i="28"/>
  <c r="M2137" i="28"/>
  <c r="N2137" i="28" s="1"/>
  <c r="M1967" i="26"/>
  <c r="N1967" i="26" s="1"/>
  <c r="L1967" i="26"/>
  <c r="L1616" i="28"/>
  <c r="M1616" i="28"/>
  <c r="N1616" i="28" s="1"/>
  <c r="L316" i="25"/>
  <c r="M316" i="25"/>
  <c r="N316" i="25" s="1"/>
  <c r="T316" i="25"/>
  <c r="L1877" i="25"/>
  <c r="M1877" i="25"/>
  <c r="N1877" i="25" s="1"/>
  <c r="T1877" i="25"/>
  <c r="L499" i="26"/>
  <c r="M499" i="26"/>
  <c r="N499" i="26" s="1"/>
  <c r="L1488" i="28"/>
  <c r="M1488" i="28"/>
  <c r="N1488" i="28" s="1"/>
  <c r="M1253" i="28"/>
  <c r="N1253" i="28" s="1"/>
  <c r="L1253" i="28"/>
  <c r="L1646" i="28"/>
  <c r="M1646" i="28"/>
  <c r="N1646" i="28" s="1"/>
  <c r="L963" i="27"/>
  <c r="M963" i="27"/>
  <c r="N963" i="27" s="1"/>
  <c r="L134" i="25"/>
  <c r="M134" i="25"/>
  <c r="N134" i="25" s="1"/>
  <c r="T134" i="25"/>
  <c r="L1392" i="26"/>
  <c r="M1392" i="26"/>
  <c r="N1392" i="26" s="1"/>
  <c r="L334" i="28"/>
  <c r="M334" i="28"/>
  <c r="N334" i="28" s="1"/>
  <c r="M1319" i="28"/>
  <c r="N1319" i="28" s="1"/>
  <c r="L1319" i="28"/>
  <c r="T672" i="25"/>
  <c r="L672" i="25"/>
  <c r="M672" i="25"/>
  <c r="N672" i="25" s="1"/>
  <c r="L96" i="26"/>
  <c r="M96" i="26"/>
  <c r="N96" i="26" s="1"/>
  <c r="L2185" i="25"/>
  <c r="M2185" i="25"/>
  <c r="N2185" i="25" s="1"/>
  <c r="T2185" i="25"/>
  <c r="L1078" i="25"/>
  <c r="M1078" i="25"/>
  <c r="N1078" i="25" s="1"/>
  <c r="T1078" i="25"/>
  <c r="M663" i="27"/>
  <c r="N663" i="27" s="1"/>
  <c r="L663" i="27"/>
  <c r="M487" i="26"/>
  <c r="N487" i="26" s="1"/>
  <c r="L487" i="26"/>
  <c r="M1178" i="28"/>
  <c r="N1178" i="28" s="1"/>
  <c r="L1178" i="28"/>
  <c r="L370" i="28"/>
  <c r="M370" i="28"/>
  <c r="N370" i="28" s="1"/>
  <c r="L983" i="26"/>
  <c r="M983" i="26"/>
  <c r="N983" i="26" s="1"/>
  <c r="M59" i="26"/>
  <c r="N59" i="26" s="1"/>
  <c r="L59" i="26"/>
  <c r="M1720" i="26"/>
  <c r="N1720" i="26" s="1"/>
  <c r="L1720" i="26"/>
  <c r="L1777" i="27"/>
  <c r="M1777" i="27"/>
  <c r="N1777" i="27" s="1"/>
  <c r="L292" i="26"/>
  <c r="M292" i="26"/>
  <c r="N292" i="26" s="1"/>
  <c r="M1571" i="26"/>
  <c r="N1571" i="26" s="1"/>
  <c r="L1571" i="26"/>
  <c r="M1236" i="27"/>
  <c r="N1236" i="27" s="1"/>
  <c r="L1236" i="27"/>
  <c r="M1895" i="25"/>
  <c r="N1895" i="25" s="1"/>
  <c r="L1895" i="25"/>
  <c r="T1895" i="25"/>
  <c r="L519" i="25"/>
  <c r="M519" i="25"/>
  <c r="N519" i="25" s="1"/>
  <c r="T519" i="25"/>
  <c r="M411" i="25"/>
  <c r="N411" i="25" s="1"/>
  <c r="L411" i="25"/>
  <c r="T411" i="25"/>
  <c r="M142" i="25"/>
  <c r="N142" i="25" s="1"/>
  <c r="L142" i="25"/>
  <c r="T142" i="25"/>
  <c r="L1895" i="26"/>
  <c r="M1895" i="26"/>
  <c r="N1895" i="26" s="1"/>
  <c r="T2088" i="25"/>
  <c r="M2088" i="25"/>
  <c r="N2088" i="25" s="1"/>
  <c r="L2088" i="25"/>
  <c r="L773" i="28"/>
  <c r="M773" i="28"/>
  <c r="N773" i="28" s="1"/>
  <c r="L1004" i="27"/>
  <c r="M1004" i="27"/>
  <c r="N1004" i="27" s="1"/>
  <c r="M550" i="28"/>
  <c r="N550" i="28" s="1"/>
  <c r="L550" i="28"/>
  <c r="M1300" i="27"/>
  <c r="N1300" i="27" s="1"/>
  <c r="L1300" i="27"/>
  <c r="L952" i="27"/>
  <c r="M952" i="27"/>
  <c r="N952" i="27" s="1"/>
  <c r="L545" i="26"/>
  <c r="M545" i="26"/>
  <c r="N545" i="26" s="1"/>
  <c r="L445" i="25"/>
  <c r="M445" i="25"/>
  <c r="N445" i="25" s="1"/>
  <c r="T445" i="25"/>
  <c r="L1610" i="28"/>
  <c r="M1610" i="28"/>
  <c r="N1610" i="28" s="1"/>
  <c r="M1094" i="27"/>
  <c r="N1094" i="27" s="1"/>
  <c r="L1094" i="27"/>
  <c r="M271" i="25"/>
  <c r="N271" i="25" s="1"/>
  <c r="L271" i="25"/>
  <c r="T271" i="25"/>
  <c r="M1623" i="27"/>
  <c r="N1623" i="27" s="1"/>
  <c r="L1623" i="27"/>
  <c r="L552" i="25"/>
  <c r="M552" i="25"/>
  <c r="N552" i="25" s="1"/>
  <c r="T552" i="25"/>
  <c r="M1938" i="25"/>
  <c r="N1938" i="25" s="1"/>
  <c r="L1938" i="25"/>
  <c r="T1938" i="25"/>
  <c r="M1867" i="26"/>
  <c r="N1867" i="26" s="1"/>
  <c r="L1867" i="26"/>
  <c r="L1328" i="27"/>
  <c r="M1328" i="27"/>
  <c r="N1328" i="27" s="1"/>
  <c r="L1932" i="25"/>
  <c r="M1932" i="25"/>
  <c r="N1932" i="25" s="1"/>
  <c r="T1932" i="25"/>
  <c r="L925" i="28"/>
  <c r="M925" i="28"/>
  <c r="N925" i="28" s="1"/>
  <c r="L1450" i="26"/>
  <c r="M1450" i="26"/>
  <c r="N1450" i="26" s="1"/>
  <c r="L1032" i="26"/>
  <c r="M1032" i="26"/>
  <c r="N1032" i="26" s="1"/>
  <c r="M1159" i="28"/>
  <c r="N1159" i="28" s="1"/>
  <c r="L1159" i="28"/>
  <c r="L2065" i="27"/>
  <c r="M2065" i="27"/>
  <c r="N2065" i="27" s="1"/>
  <c r="M404" i="25"/>
  <c r="N404" i="25" s="1"/>
  <c r="L404" i="25"/>
  <c r="T404" i="25"/>
  <c r="L1328" i="26"/>
  <c r="M1328" i="26"/>
  <c r="N1328" i="26" s="1"/>
  <c r="L115" i="28"/>
  <c r="M115" i="28"/>
  <c r="N115" i="28" s="1"/>
  <c r="L179" i="28"/>
  <c r="M179" i="28"/>
  <c r="N179" i="28" s="1"/>
  <c r="M925" i="25"/>
  <c r="N925" i="25" s="1"/>
  <c r="L925" i="25"/>
  <c r="T925" i="25"/>
  <c r="M1481" i="28"/>
  <c r="N1481" i="28" s="1"/>
  <c r="L1481" i="28"/>
  <c r="M1446" i="28"/>
  <c r="N1446" i="28" s="1"/>
  <c r="L1446" i="28"/>
  <c r="M1079" i="26"/>
  <c r="N1079" i="26" s="1"/>
  <c r="L1079" i="26"/>
  <c r="M61" i="26"/>
  <c r="N61" i="26" s="1"/>
  <c r="L61" i="26"/>
  <c r="L2190" i="26"/>
  <c r="M2190" i="26"/>
  <c r="N2190" i="26" s="1"/>
  <c r="M1776" i="28"/>
  <c r="N1776" i="28" s="1"/>
  <c r="L1776" i="28"/>
  <c r="M760" i="28"/>
  <c r="N760" i="28" s="1"/>
  <c r="L760" i="28"/>
  <c r="M1132" i="26"/>
  <c r="N1132" i="26" s="1"/>
  <c r="L1132" i="26"/>
  <c r="M224" i="25"/>
  <c r="N224" i="25" s="1"/>
  <c r="L224" i="25"/>
  <c r="T224" i="25"/>
  <c r="L484" i="25"/>
  <c r="M484" i="25"/>
  <c r="N484" i="25" s="1"/>
  <c r="T484" i="25"/>
  <c r="L2187" i="25"/>
  <c r="M2187" i="25"/>
  <c r="N2187" i="25" s="1"/>
  <c r="T2187" i="25"/>
  <c r="M1586" i="25"/>
  <c r="N1586" i="25" s="1"/>
  <c r="L1586" i="25"/>
  <c r="T1586" i="25"/>
  <c r="L1531" i="28"/>
  <c r="M1531" i="28"/>
  <c r="N1531" i="28" s="1"/>
  <c r="M1736" i="26"/>
  <c r="N1736" i="26" s="1"/>
  <c r="L1736" i="26"/>
  <c r="L1635" i="26"/>
  <c r="M1635" i="26"/>
  <c r="N1635" i="26" s="1"/>
  <c r="L507" i="27"/>
  <c r="M507" i="27"/>
  <c r="N507" i="27" s="1"/>
  <c r="L258" i="28"/>
  <c r="M258" i="28"/>
  <c r="N258" i="28" s="1"/>
  <c r="L781" i="28"/>
  <c r="M781" i="28"/>
  <c r="N781" i="28" s="1"/>
  <c r="M948" i="25"/>
  <c r="N948" i="25" s="1"/>
  <c r="L948" i="25"/>
  <c r="T948" i="25"/>
  <c r="L1484" i="26"/>
  <c r="M1484" i="26"/>
  <c r="N1484" i="26" s="1"/>
  <c r="M840" i="28"/>
  <c r="N840" i="28" s="1"/>
  <c r="L840" i="28"/>
  <c r="L1380" i="26"/>
  <c r="M1380" i="26"/>
  <c r="N1380" i="26" s="1"/>
  <c r="M1753" i="28"/>
  <c r="N1753" i="28" s="1"/>
  <c r="L1753" i="28"/>
  <c r="L172" i="26"/>
  <c r="M172" i="26"/>
  <c r="N172" i="26" s="1"/>
  <c r="M584" i="28"/>
  <c r="N584" i="28" s="1"/>
  <c r="L584" i="28"/>
  <c r="M1260" i="28"/>
  <c r="N1260" i="28" s="1"/>
  <c r="L1260" i="28"/>
  <c r="L96" i="25"/>
  <c r="M96" i="25"/>
  <c r="N96" i="25" s="1"/>
  <c r="T96" i="25"/>
  <c r="L1106" i="26"/>
  <c r="M1106" i="26"/>
  <c r="N1106" i="26" s="1"/>
  <c r="M1481" i="27"/>
  <c r="N1481" i="27" s="1"/>
  <c r="L1481" i="27"/>
  <c r="L16" i="26"/>
  <c r="M16" i="26"/>
  <c r="N16" i="26" s="1"/>
  <c r="L2031" i="28"/>
  <c r="M2031" i="28"/>
  <c r="N2031" i="28" s="1"/>
  <c r="M1509" i="26"/>
  <c r="N1509" i="26" s="1"/>
  <c r="L1509" i="26"/>
  <c r="L412" i="25"/>
  <c r="M412" i="25"/>
  <c r="N412" i="25" s="1"/>
  <c r="T412" i="25"/>
  <c r="L1190" i="27"/>
  <c r="M1190" i="27"/>
  <c r="N1190" i="27" s="1"/>
  <c r="M521" i="28"/>
  <c r="N521" i="28" s="1"/>
  <c r="L521" i="28"/>
  <c r="L1678" i="26"/>
  <c r="M1678" i="26"/>
  <c r="N1678" i="26" s="1"/>
  <c r="M1833" i="26"/>
  <c r="N1833" i="26" s="1"/>
  <c r="L1833" i="26"/>
  <c r="L1636" i="25"/>
  <c r="M1636" i="25"/>
  <c r="N1636" i="25" s="1"/>
  <c r="T1636" i="25"/>
  <c r="L1526" i="25"/>
  <c r="M1526" i="25"/>
  <c r="N1526" i="25" s="1"/>
  <c r="T1526" i="25"/>
  <c r="M415" i="28"/>
  <c r="N415" i="28" s="1"/>
  <c r="L415" i="28"/>
  <c r="M8" i="27"/>
  <c r="N8" i="27" s="1"/>
  <c r="L8" i="27"/>
  <c r="L1904" i="26"/>
  <c r="M1904" i="26"/>
  <c r="N1904" i="26" s="1"/>
  <c r="L2095" i="28"/>
  <c r="M2095" i="28"/>
  <c r="N2095" i="28" s="1"/>
  <c r="L2159" i="27"/>
  <c r="M2159" i="27"/>
  <c r="N2159" i="27" s="1"/>
  <c r="M1639" i="27"/>
  <c r="N1639" i="27" s="1"/>
  <c r="L1639" i="27"/>
  <c r="L701" i="28"/>
  <c r="M701" i="28"/>
  <c r="N701" i="28" s="1"/>
  <c r="L207" i="25"/>
  <c r="M207" i="25"/>
  <c r="N207" i="25" s="1"/>
  <c r="T207" i="25"/>
  <c r="M811" i="27"/>
  <c r="N811" i="27" s="1"/>
  <c r="L811" i="27"/>
  <c r="M1137" i="28"/>
  <c r="N1137" i="28" s="1"/>
  <c r="L1137" i="28"/>
  <c r="M2216" i="27"/>
  <c r="N2216" i="27" s="1"/>
  <c r="L2216" i="27"/>
  <c r="L1621" i="28"/>
  <c r="M1621" i="28"/>
  <c r="N1621" i="28" s="1"/>
  <c r="L1993" i="27"/>
  <c r="M1993" i="27"/>
  <c r="N1993" i="27" s="1"/>
  <c r="T708" i="25"/>
  <c r="L708" i="25"/>
  <c r="M708" i="25"/>
  <c r="N708" i="25" s="1"/>
  <c r="L1220" i="25"/>
  <c r="M1220" i="25"/>
  <c r="N1220" i="25" s="1"/>
  <c r="T1220" i="25"/>
  <c r="L417" i="26"/>
  <c r="M417" i="26"/>
  <c r="N417" i="26" s="1"/>
  <c r="M455" i="26"/>
  <c r="N455" i="26" s="1"/>
  <c r="L455" i="26"/>
  <c r="M764" i="27"/>
  <c r="N764" i="27" s="1"/>
  <c r="L764" i="27"/>
  <c r="L1552" i="26"/>
  <c r="M1552" i="26"/>
  <c r="N1552" i="26" s="1"/>
  <c r="L979" i="28"/>
  <c r="M979" i="28"/>
  <c r="N979" i="28" s="1"/>
  <c r="M1861" i="26"/>
  <c r="N1861" i="26" s="1"/>
  <c r="L1861" i="26"/>
  <c r="L2133" i="26"/>
  <c r="M2133" i="26"/>
  <c r="N2133" i="26" s="1"/>
  <c r="L613" i="28"/>
  <c r="M613" i="28"/>
  <c r="N613" i="28" s="1"/>
  <c r="M109" i="26"/>
  <c r="N109" i="26" s="1"/>
  <c r="L109" i="26"/>
  <c r="M428" i="26"/>
  <c r="N428" i="26" s="1"/>
  <c r="L428" i="26"/>
  <c r="L384" i="28"/>
  <c r="M384" i="28"/>
  <c r="N384" i="28" s="1"/>
  <c r="M274" i="25"/>
  <c r="N274" i="25" s="1"/>
  <c r="L274" i="25"/>
  <c r="T274" i="25"/>
  <c r="L1569" i="27"/>
  <c r="M1569" i="27"/>
  <c r="N1569" i="27" s="1"/>
  <c r="L970" i="27"/>
  <c r="M970" i="27"/>
  <c r="N970" i="27" s="1"/>
  <c r="M2145" i="25"/>
  <c r="N2145" i="25" s="1"/>
  <c r="L2145" i="25"/>
  <c r="T2145" i="25"/>
  <c r="M599" i="25"/>
  <c r="N599" i="25" s="1"/>
  <c r="L599" i="25"/>
  <c r="T599" i="25"/>
  <c r="T2195" i="25"/>
  <c r="M2195" i="25"/>
  <c r="N2195" i="25" s="1"/>
  <c r="L2195" i="25"/>
  <c r="M1940" i="25"/>
  <c r="N1940" i="25" s="1"/>
  <c r="L1940" i="25"/>
  <c r="T1940" i="25"/>
  <c r="M231" i="26"/>
  <c r="N231" i="26" s="1"/>
  <c r="L231" i="26"/>
  <c r="L2152" i="25"/>
  <c r="M2152" i="25"/>
  <c r="N2152" i="25" s="1"/>
  <c r="T2152" i="25"/>
  <c r="M1915" i="26"/>
  <c r="N1915" i="26" s="1"/>
  <c r="L1915" i="26"/>
  <c r="L1319" i="26"/>
  <c r="M1319" i="26"/>
  <c r="N1319" i="26" s="1"/>
  <c r="L198" i="28"/>
  <c r="M198" i="28"/>
  <c r="N198" i="28" s="1"/>
  <c r="L942" i="27"/>
  <c r="M942" i="27"/>
  <c r="N942" i="27" s="1"/>
  <c r="L1842" i="28"/>
  <c r="M1842" i="28"/>
  <c r="N1842" i="28" s="1"/>
  <c r="M1092" i="27"/>
  <c r="N1092" i="27" s="1"/>
  <c r="L1092" i="27"/>
  <c r="L165" i="28"/>
  <c r="M165" i="28"/>
  <c r="N165" i="28" s="1"/>
  <c r="L1862" i="26"/>
  <c r="M1862" i="26"/>
  <c r="N1862" i="26" s="1"/>
  <c r="L1142" i="28"/>
  <c r="M1142" i="28"/>
  <c r="N1142" i="28" s="1"/>
  <c r="L319" i="26"/>
  <c r="M319" i="26"/>
  <c r="N319" i="26" s="1"/>
  <c r="L640" i="27"/>
  <c r="M640" i="27"/>
  <c r="N640" i="27" s="1"/>
  <c r="L2122" i="28"/>
  <c r="M2122" i="28"/>
  <c r="N2122" i="28" s="1"/>
  <c r="L1494" i="25"/>
  <c r="M1494" i="25"/>
  <c r="N1494" i="25" s="1"/>
  <c r="T1494" i="25"/>
  <c r="L711" i="27"/>
  <c r="M711" i="27"/>
  <c r="N711" i="27" s="1"/>
  <c r="M1296" i="28"/>
  <c r="N1296" i="28" s="1"/>
  <c r="L1296" i="28"/>
  <c r="L17" i="25"/>
  <c r="M17" i="25"/>
  <c r="N17" i="25" s="1"/>
  <c r="T17" i="25"/>
  <c r="L32" i="27"/>
  <c r="M32" i="27"/>
  <c r="N32" i="27" s="1"/>
  <c r="M2008" i="28"/>
  <c r="N2008" i="28" s="1"/>
  <c r="L2008" i="28"/>
  <c r="M2059" i="27"/>
  <c r="N2059" i="27" s="1"/>
  <c r="L2059" i="27"/>
  <c r="M2130" i="27"/>
  <c r="N2130" i="27" s="1"/>
  <c r="L2130" i="27"/>
  <c r="M1147" i="28"/>
  <c r="N1147" i="28" s="1"/>
  <c r="L1147" i="28"/>
  <c r="M83" i="26"/>
  <c r="N83" i="26" s="1"/>
  <c r="L83" i="26"/>
  <c r="M949" i="28"/>
  <c r="N949" i="28" s="1"/>
  <c r="L949" i="28"/>
  <c r="L814" i="27"/>
  <c r="M814" i="27"/>
  <c r="N814" i="27" s="1"/>
  <c r="M609" i="25"/>
  <c r="N609" i="25" s="1"/>
  <c r="L609" i="25"/>
  <c r="T609" i="25"/>
  <c r="M41" i="25"/>
  <c r="N41" i="25" s="1"/>
  <c r="L41" i="25"/>
  <c r="T41" i="25"/>
  <c r="L1908" i="28"/>
  <c r="M1908" i="28"/>
  <c r="N1908" i="28" s="1"/>
  <c r="M500" i="27"/>
  <c r="N500" i="27" s="1"/>
  <c r="L500" i="27"/>
  <c r="L571" i="28"/>
  <c r="M571" i="28"/>
  <c r="N571" i="28" s="1"/>
  <c r="M37" i="26"/>
  <c r="N37" i="26" s="1"/>
  <c r="L37" i="26"/>
  <c r="M2078" i="26"/>
  <c r="N2078" i="26" s="1"/>
  <c r="L2078" i="26"/>
  <c r="L519" i="26"/>
  <c r="M519" i="26"/>
  <c r="N519" i="26" s="1"/>
  <c r="M522" i="25"/>
  <c r="N522" i="25" s="1"/>
  <c r="L522" i="25"/>
  <c r="T522" i="25"/>
  <c r="L785" i="26"/>
  <c r="M785" i="26"/>
  <c r="N785" i="26" s="1"/>
  <c r="T2027" i="25"/>
  <c r="L2027" i="25"/>
  <c r="M2027" i="25"/>
  <c r="N2027" i="25" s="1"/>
  <c r="L1124" i="27"/>
  <c r="M1124" i="27"/>
  <c r="N1124" i="27" s="1"/>
  <c r="L1250" i="25"/>
  <c r="M1250" i="25"/>
  <c r="N1250" i="25" s="1"/>
  <c r="T1250" i="25"/>
  <c r="M519" i="27"/>
  <c r="N519" i="27" s="1"/>
  <c r="L519" i="27"/>
  <c r="L1075" i="25"/>
  <c r="M1075" i="25"/>
  <c r="N1075" i="25" s="1"/>
  <c r="T1075" i="25"/>
  <c r="M95" i="25"/>
  <c r="N95" i="25" s="1"/>
  <c r="L95" i="25"/>
  <c r="T95" i="25"/>
  <c r="L151" i="28"/>
  <c r="M151" i="28"/>
  <c r="N151" i="28" s="1"/>
  <c r="M1213" i="25"/>
  <c r="N1213" i="25" s="1"/>
  <c r="L1213" i="25"/>
  <c r="T1213" i="25"/>
  <c r="M460" i="26"/>
  <c r="N460" i="26" s="1"/>
  <c r="L460" i="26"/>
  <c r="L1870" i="26"/>
  <c r="M1870" i="26"/>
  <c r="N1870" i="26" s="1"/>
  <c r="M270" i="27"/>
  <c r="N270" i="27" s="1"/>
  <c r="L270" i="27"/>
  <c r="L2012" i="26"/>
  <c r="M2012" i="26"/>
  <c r="N2012" i="26" s="1"/>
  <c r="M1555" i="25"/>
  <c r="N1555" i="25" s="1"/>
  <c r="L1555" i="25"/>
  <c r="T1555" i="25"/>
  <c r="T801" i="25"/>
  <c r="L801" i="25"/>
  <c r="M801" i="25"/>
  <c r="N801" i="25" s="1"/>
  <c r="M1445" i="27"/>
  <c r="N1445" i="27" s="1"/>
  <c r="L1445" i="27"/>
  <c r="M772" i="26"/>
  <c r="N772" i="26" s="1"/>
  <c r="L772" i="26"/>
  <c r="M370" i="27"/>
  <c r="N370" i="27" s="1"/>
  <c r="L370" i="27"/>
  <c r="L777" i="26"/>
  <c r="M777" i="26"/>
  <c r="N777" i="26" s="1"/>
  <c r="M1306" i="28"/>
  <c r="N1306" i="28" s="1"/>
  <c r="L1306" i="28"/>
  <c r="L17" i="26"/>
  <c r="M17" i="26"/>
  <c r="N17" i="26" s="1"/>
  <c r="L49" i="28"/>
  <c r="M49" i="28"/>
  <c r="N49" i="28" s="1"/>
  <c r="L1988" i="28"/>
  <c r="M1988" i="28"/>
  <c r="N1988" i="28" s="1"/>
  <c r="L966" i="28"/>
  <c r="M966" i="28"/>
  <c r="N966" i="28" s="1"/>
  <c r="L1652" i="26"/>
  <c r="M1652" i="26"/>
  <c r="N1652" i="26" s="1"/>
  <c r="L445" i="28"/>
  <c r="M445" i="28"/>
  <c r="N445" i="28" s="1"/>
  <c r="L510" i="25"/>
  <c r="M510" i="25"/>
  <c r="N510" i="25" s="1"/>
  <c r="T510" i="25"/>
  <c r="L1756" i="28"/>
  <c r="M1756" i="28"/>
  <c r="N1756" i="28" s="1"/>
  <c r="L863" i="26"/>
  <c r="M863" i="26"/>
  <c r="N863" i="26" s="1"/>
  <c r="L1720" i="27"/>
  <c r="M1720" i="27"/>
  <c r="N1720" i="27" s="1"/>
  <c r="M88" i="27"/>
  <c r="N88" i="27" s="1"/>
  <c r="L88" i="27"/>
  <c r="M1229" i="28"/>
  <c r="N1229" i="28" s="1"/>
  <c r="L1229" i="28"/>
  <c r="M1675" i="26"/>
  <c r="N1675" i="26" s="1"/>
  <c r="L1675" i="26"/>
  <c r="M364" i="27"/>
  <c r="N364" i="27" s="1"/>
  <c r="L364" i="27"/>
  <c r="L1361" i="27"/>
  <c r="M1361" i="27"/>
  <c r="N1361" i="27" s="1"/>
  <c r="L1639" i="26"/>
  <c r="M1639" i="26"/>
  <c r="N1639" i="26" s="1"/>
  <c r="L804" i="28"/>
  <c r="M804" i="28"/>
  <c r="N804" i="28" s="1"/>
  <c r="L1547" i="27"/>
  <c r="M1547" i="27"/>
  <c r="N1547" i="27" s="1"/>
  <c r="L127" i="26"/>
  <c r="M127" i="26"/>
  <c r="N127" i="26" s="1"/>
  <c r="L1277" i="25"/>
  <c r="M1277" i="25"/>
  <c r="N1277" i="25" s="1"/>
  <c r="T1277" i="25"/>
  <c r="M251" i="26"/>
  <c r="N251" i="26" s="1"/>
  <c r="L251" i="26"/>
  <c r="M1302" i="27"/>
  <c r="N1302" i="27" s="1"/>
  <c r="L1302" i="27"/>
  <c r="M1497" i="28"/>
  <c r="N1497" i="28" s="1"/>
  <c r="L1497" i="28"/>
  <c r="L621" i="26"/>
  <c r="M621" i="26"/>
  <c r="N621" i="26" s="1"/>
  <c r="T686" i="25"/>
  <c r="L686" i="25"/>
  <c r="M686" i="25"/>
  <c r="N686" i="25" s="1"/>
  <c r="M107" i="28"/>
  <c r="N107" i="28" s="1"/>
  <c r="L107" i="28"/>
  <c r="L875" i="26"/>
  <c r="M875" i="26"/>
  <c r="N875" i="26" s="1"/>
  <c r="L1132" i="25"/>
  <c r="M1132" i="25"/>
  <c r="N1132" i="25" s="1"/>
  <c r="T1132" i="25"/>
  <c r="M2194" i="26"/>
  <c r="N2194" i="26" s="1"/>
  <c r="L2194" i="26"/>
  <c r="M1698" i="27"/>
  <c r="N1698" i="27" s="1"/>
  <c r="L1698" i="27"/>
  <c r="M440" i="26"/>
  <c r="N440" i="26" s="1"/>
  <c r="L440" i="26"/>
  <c r="M1096" i="27"/>
  <c r="N1096" i="27" s="1"/>
  <c r="L1096" i="27"/>
  <c r="L950" i="25"/>
  <c r="M950" i="25"/>
  <c r="N950" i="25" s="1"/>
  <c r="T950" i="25"/>
  <c r="M1826" i="27"/>
  <c r="N1826" i="27" s="1"/>
  <c r="L1826" i="27"/>
  <c r="M1297" i="26"/>
  <c r="N1297" i="26" s="1"/>
  <c r="L1297" i="26"/>
  <c r="L2215" i="27"/>
  <c r="M2215" i="27"/>
  <c r="N2215" i="27" s="1"/>
  <c r="M777" i="28"/>
  <c r="N777" i="28" s="1"/>
  <c r="L777" i="28"/>
  <c r="M438" i="26"/>
  <c r="N438" i="26" s="1"/>
  <c r="L438" i="26"/>
  <c r="M1102" i="25"/>
  <c r="N1102" i="25" s="1"/>
  <c r="L1102" i="25"/>
  <c r="T1102" i="25"/>
  <c r="M1526" i="27"/>
  <c r="N1526" i="27" s="1"/>
  <c r="L1526" i="27"/>
  <c r="M10" i="27"/>
  <c r="N10" i="27" s="1"/>
  <c r="L10" i="27"/>
  <c r="M1811" i="26"/>
  <c r="N1811" i="26" s="1"/>
  <c r="L1811" i="26"/>
  <c r="M1145" i="25"/>
  <c r="N1145" i="25" s="1"/>
  <c r="L1145" i="25"/>
  <c r="T1145" i="25"/>
  <c r="L616" i="27"/>
  <c r="M616" i="27"/>
  <c r="N616" i="27" s="1"/>
  <c r="L1669" i="28"/>
  <c r="M1669" i="28"/>
  <c r="N1669" i="28" s="1"/>
  <c r="M1035" i="26"/>
  <c r="N1035" i="26" s="1"/>
  <c r="L1035" i="26"/>
  <c r="M1165" i="28"/>
  <c r="N1165" i="28" s="1"/>
  <c r="L1165" i="28"/>
  <c r="M644" i="27"/>
  <c r="N644" i="27" s="1"/>
  <c r="L644" i="27"/>
  <c r="L2019" i="27"/>
  <c r="M2019" i="27"/>
  <c r="N2019" i="27" s="1"/>
  <c r="L1005" i="26"/>
  <c r="M1005" i="26"/>
  <c r="N1005" i="26" s="1"/>
  <c r="L2234" i="28"/>
  <c r="M2234" i="28"/>
  <c r="N2234" i="28" s="1"/>
  <c r="M236" i="25"/>
  <c r="N236" i="25" s="1"/>
  <c r="L236" i="25"/>
  <c r="T236" i="25"/>
  <c r="L537" i="28"/>
  <c r="M537" i="28"/>
  <c r="N537" i="28" s="1"/>
  <c r="L936" i="25"/>
  <c r="M936" i="25"/>
  <c r="N936" i="25" s="1"/>
  <c r="T936" i="25"/>
  <c r="M1894" i="25"/>
  <c r="N1894" i="25" s="1"/>
  <c r="L1894" i="25"/>
  <c r="T1894" i="25"/>
  <c r="L1550" i="26"/>
  <c r="M1550" i="26"/>
  <c r="N1550" i="26" s="1"/>
  <c r="L678" i="26"/>
  <c r="M678" i="26"/>
  <c r="N678" i="26" s="1"/>
  <c r="T2063" i="25"/>
  <c r="L2063" i="25"/>
  <c r="M2063" i="25"/>
  <c r="N2063" i="25" s="1"/>
  <c r="L159" i="26"/>
  <c r="M159" i="26"/>
  <c r="N159" i="26" s="1"/>
  <c r="M595" i="26"/>
  <c r="N595" i="26" s="1"/>
  <c r="L595" i="26"/>
  <c r="L1299" i="27"/>
  <c r="M1299" i="27"/>
  <c r="N1299" i="27" s="1"/>
  <c r="M1079" i="25"/>
  <c r="N1079" i="25" s="1"/>
  <c r="L1079" i="25"/>
  <c r="T1079" i="25"/>
  <c r="M313" i="27"/>
  <c r="N313" i="27" s="1"/>
  <c r="L313" i="27"/>
  <c r="L1832" i="28"/>
  <c r="M1832" i="28"/>
  <c r="N1832" i="28" s="1"/>
  <c r="M1596" i="28"/>
  <c r="N1596" i="28" s="1"/>
  <c r="L1596" i="28"/>
  <c r="L633" i="25"/>
  <c r="M633" i="25"/>
  <c r="N633" i="25" s="1"/>
  <c r="T633" i="25"/>
  <c r="L2196" i="28"/>
  <c r="M2196" i="28"/>
  <c r="N2196" i="28" s="1"/>
  <c r="L2048" i="26"/>
  <c r="M2048" i="26"/>
  <c r="N2048" i="26" s="1"/>
  <c r="L1707" i="28"/>
  <c r="M1707" i="28"/>
  <c r="N1707" i="28" s="1"/>
  <c r="M1830" i="25"/>
  <c r="N1830" i="25" s="1"/>
  <c r="L1830" i="25"/>
  <c r="T1830" i="25"/>
  <c r="T1676" i="25"/>
  <c r="L1676" i="25"/>
  <c r="M1676" i="25"/>
  <c r="N1676" i="25" s="1"/>
  <c r="M1357" i="26"/>
  <c r="N1357" i="26" s="1"/>
  <c r="L1357" i="26"/>
  <c r="M2154" i="28"/>
  <c r="N2154" i="28" s="1"/>
  <c r="L2154" i="28"/>
  <c r="L1201" i="28"/>
  <c r="M1201" i="28"/>
  <c r="N1201" i="28" s="1"/>
  <c r="M547" i="28"/>
  <c r="N547" i="28" s="1"/>
  <c r="L547" i="28"/>
  <c r="M593" i="25"/>
  <c r="N593" i="25" s="1"/>
  <c r="L593" i="25"/>
  <c r="T593" i="25"/>
  <c r="M1119" i="28"/>
  <c r="N1119" i="28" s="1"/>
  <c r="L1119" i="28"/>
  <c r="L2036" i="26"/>
  <c r="M2036" i="26"/>
  <c r="N2036" i="26" s="1"/>
  <c r="L728" i="26"/>
  <c r="M728" i="26"/>
  <c r="N728" i="26" s="1"/>
  <c r="L1007" i="25"/>
  <c r="M1007" i="25"/>
  <c r="N1007" i="25" s="1"/>
  <c r="T1007" i="25"/>
  <c r="L634" i="25"/>
  <c r="M634" i="25"/>
  <c r="N634" i="25" s="1"/>
  <c r="F31" i="6"/>
  <c r="T634" i="25"/>
  <c r="T1722" i="25"/>
  <c r="M1722" i="25"/>
  <c r="N1722" i="25" s="1"/>
  <c r="L1722" i="25"/>
  <c r="M1800" i="26"/>
  <c r="N1800" i="26" s="1"/>
  <c r="L1800" i="26"/>
  <c r="M1293" i="27"/>
  <c r="N1293" i="27" s="1"/>
  <c r="L1293" i="27"/>
  <c r="M1434" i="28"/>
  <c r="N1434" i="28" s="1"/>
  <c r="L1434" i="28"/>
  <c r="M1987" i="28"/>
  <c r="N1987" i="28" s="1"/>
  <c r="L1987" i="28"/>
  <c r="L307" i="25"/>
  <c r="M307" i="25"/>
  <c r="N307" i="25" s="1"/>
  <c r="T307" i="25"/>
  <c r="M1054" i="27"/>
  <c r="N1054" i="27" s="1"/>
  <c r="L1054" i="27"/>
  <c r="L1042" i="26"/>
  <c r="M1042" i="26"/>
  <c r="N1042" i="26" s="1"/>
  <c r="M706" i="28"/>
  <c r="N706" i="28" s="1"/>
  <c r="L706" i="28"/>
  <c r="M1519" i="26"/>
  <c r="N1519" i="26" s="1"/>
  <c r="L1519" i="26"/>
  <c r="T733" i="25"/>
  <c r="L733" i="25"/>
  <c r="M733" i="25"/>
  <c r="N733" i="25" s="1"/>
  <c r="M1588" i="26"/>
  <c r="N1588" i="26" s="1"/>
  <c r="L1588" i="26"/>
  <c r="M1944" i="27"/>
  <c r="N1944" i="27" s="1"/>
  <c r="L1944" i="27"/>
  <c r="L1100" i="27"/>
  <c r="M1100" i="27"/>
  <c r="N1100" i="27" s="1"/>
  <c r="M919" i="27"/>
  <c r="N919" i="27" s="1"/>
  <c r="L919" i="27"/>
  <c r="L314" i="28"/>
  <c r="M314" i="28"/>
  <c r="N314" i="28" s="1"/>
  <c r="M1788" i="28"/>
  <c r="N1788" i="28" s="1"/>
  <c r="L1788" i="28"/>
  <c r="L1491" i="25"/>
  <c r="M1491" i="25"/>
  <c r="N1491" i="25" s="1"/>
  <c r="T1491" i="25"/>
  <c r="M490" i="26"/>
  <c r="N490" i="26" s="1"/>
  <c r="L490" i="26"/>
  <c r="M1366" i="28"/>
  <c r="N1366" i="28" s="1"/>
  <c r="L1366" i="28"/>
  <c r="M1576" i="26"/>
  <c r="N1576" i="26" s="1"/>
  <c r="L1576" i="26"/>
  <c r="L1351" i="28"/>
  <c r="M1351" i="28"/>
  <c r="N1351" i="28" s="1"/>
  <c r="M30" i="26"/>
  <c r="N30" i="26" s="1"/>
  <c r="L30" i="26"/>
  <c r="L40" i="25"/>
  <c r="M40" i="25"/>
  <c r="N40" i="25" s="1"/>
  <c r="T40" i="25"/>
  <c r="M318" i="26"/>
  <c r="N318" i="26" s="1"/>
  <c r="L318" i="26"/>
  <c r="L995" i="27"/>
  <c r="M995" i="27"/>
  <c r="N995" i="27" s="1"/>
  <c r="L228" i="25"/>
  <c r="M228" i="25"/>
  <c r="N228" i="25" s="1"/>
  <c r="T228" i="25"/>
  <c r="M1337" i="25"/>
  <c r="N1337" i="25" s="1"/>
  <c r="L1337" i="25"/>
  <c r="T1337" i="25"/>
  <c r="M554" i="27"/>
  <c r="N554" i="27" s="1"/>
  <c r="L554" i="27"/>
  <c r="L21" i="26"/>
  <c r="M21" i="26"/>
  <c r="N21" i="26" s="1"/>
  <c r="M1210" i="27"/>
  <c r="N1210" i="27" s="1"/>
  <c r="L1210" i="27"/>
  <c r="L1873" i="27"/>
  <c r="M1873" i="27"/>
  <c r="N1873" i="27" s="1"/>
  <c r="M1048" i="27"/>
  <c r="N1048" i="27" s="1"/>
  <c r="L1048" i="27"/>
  <c r="M1105" i="25"/>
  <c r="N1105" i="25" s="1"/>
  <c r="L1105" i="25"/>
  <c r="T1105" i="25"/>
  <c r="L624" i="26"/>
  <c r="M624" i="26"/>
  <c r="N624" i="26" s="1"/>
  <c r="L1003" i="27"/>
  <c r="M1003" i="27"/>
  <c r="N1003" i="27" s="1"/>
  <c r="L1866" i="26"/>
  <c r="M1866" i="26"/>
  <c r="N1866" i="26" s="1"/>
  <c r="L1479" i="25"/>
  <c r="M1479" i="25"/>
  <c r="N1479" i="25" s="1"/>
  <c r="T1479" i="25"/>
  <c r="L190" i="25"/>
  <c r="M190" i="25"/>
  <c r="N190" i="25" s="1"/>
  <c r="T190" i="25"/>
  <c r="L2150" i="27"/>
  <c r="M2150" i="27"/>
  <c r="N2150" i="27" s="1"/>
  <c r="M1265" i="26"/>
  <c r="N1265" i="26" s="1"/>
  <c r="L1265" i="26"/>
  <c r="M1571" i="28"/>
  <c r="N1571" i="28" s="1"/>
  <c r="L1571" i="28"/>
  <c r="L1026" i="25"/>
  <c r="M1026" i="25"/>
  <c r="N1026" i="25" s="1"/>
  <c r="T1026" i="25"/>
  <c r="L2147" i="28"/>
  <c r="M2147" i="28"/>
  <c r="N2147" i="28" s="1"/>
  <c r="L1894" i="28"/>
  <c r="M1894" i="28"/>
  <c r="N1894" i="28" s="1"/>
  <c r="L1883" i="27"/>
  <c r="M1883" i="27"/>
  <c r="N1883" i="27" s="1"/>
  <c r="M643" i="25"/>
  <c r="N643" i="25" s="1"/>
  <c r="L643" i="25"/>
  <c r="T643" i="25"/>
  <c r="L1218" i="26"/>
  <c r="M1218" i="26"/>
  <c r="N1218" i="26" s="1"/>
  <c r="M89" i="26"/>
  <c r="N89" i="26" s="1"/>
  <c r="L89" i="26"/>
  <c r="L1649" i="25"/>
  <c r="M1649" i="25"/>
  <c r="N1649" i="25" s="1"/>
  <c r="T1649" i="25"/>
  <c r="M1230" i="27"/>
  <c r="N1230" i="27" s="1"/>
  <c r="L1230" i="27"/>
  <c r="M1963" i="26"/>
  <c r="N1963" i="26" s="1"/>
  <c r="L1963" i="26"/>
  <c r="T2091" i="25"/>
  <c r="L2091" i="25"/>
  <c r="M2091" i="25"/>
  <c r="N2091" i="25" s="1"/>
  <c r="M470" i="26"/>
  <c r="N470" i="26" s="1"/>
  <c r="L470" i="26"/>
  <c r="M807" i="27"/>
  <c r="N807" i="27" s="1"/>
  <c r="L807" i="27"/>
  <c r="L2023" i="27"/>
  <c r="M2023" i="27"/>
  <c r="N2023" i="27" s="1"/>
  <c r="M1512" i="25"/>
  <c r="N1512" i="25" s="1"/>
  <c r="L1512" i="25"/>
  <c r="T1512" i="25"/>
  <c r="M395" i="28"/>
  <c r="N395" i="28" s="1"/>
  <c r="L395" i="28"/>
  <c r="M473" i="26"/>
  <c r="N473" i="26" s="1"/>
  <c r="L473" i="26"/>
  <c r="M4" i="27"/>
  <c r="N4" i="27" s="1"/>
  <c r="L4" i="27"/>
  <c r="M1647" i="25"/>
  <c r="N1647" i="25" s="1"/>
  <c r="L1647" i="25"/>
  <c r="T1647" i="25"/>
  <c r="L861" i="27"/>
  <c r="M861" i="27"/>
  <c r="N861" i="27" s="1"/>
  <c r="M832" i="27"/>
  <c r="N832" i="27" s="1"/>
  <c r="L832" i="27"/>
  <c r="L595" i="27"/>
  <c r="M595" i="27"/>
  <c r="N595" i="27" s="1"/>
  <c r="M534" i="26"/>
  <c r="N534" i="26" s="1"/>
  <c r="L534" i="26"/>
  <c r="T2001" i="25"/>
  <c r="L2001" i="25"/>
  <c r="M2001" i="25"/>
  <c r="N2001" i="25" s="1"/>
  <c r="M191" i="25"/>
  <c r="N191" i="25" s="1"/>
  <c r="L191" i="25"/>
  <c r="T191" i="25"/>
  <c r="M1274" i="26"/>
  <c r="N1274" i="26" s="1"/>
  <c r="L1274" i="26"/>
  <c r="L345" i="25"/>
  <c r="M345" i="25"/>
  <c r="N345" i="25" s="1"/>
  <c r="T345" i="25"/>
  <c r="L1869" i="26"/>
  <c r="M1869" i="26"/>
  <c r="N1869" i="26" s="1"/>
  <c r="L1039" i="27"/>
  <c r="M1039" i="27"/>
  <c r="N1039" i="27" s="1"/>
  <c r="L2196" i="26"/>
  <c r="M2196" i="26"/>
  <c r="N2196" i="26" s="1"/>
  <c r="L1198" i="25"/>
  <c r="M1198" i="25"/>
  <c r="N1198" i="25" s="1"/>
  <c r="T1198" i="25"/>
  <c r="L2133" i="27"/>
  <c r="M2133" i="27"/>
  <c r="N2133" i="27" s="1"/>
  <c r="L862" i="26"/>
  <c r="M862" i="26"/>
  <c r="N862" i="26" s="1"/>
  <c r="L326" i="26"/>
  <c r="M326" i="26"/>
  <c r="N326" i="26" s="1"/>
  <c r="L2143" i="25"/>
  <c r="M2143" i="25"/>
  <c r="N2143" i="25" s="1"/>
  <c r="T2143" i="25"/>
  <c r="L359" i="28"/>
  <c r="M359" i="28"/>
  <c r="N359" i="28" s="1"/>
  <c r="M1586" i="27"/>
  <c r="N1586" i="27" s="1"/>
  <c r="L1586" i="27"/>
  <c r="L1970" i="28"/>
  <c r="M1970" i="28"/>
  <c r="N1970" i="28" s="1"/>
  <c r="L1230" i="25"/>
  <c r="M1230" i="25"/>
  <c r="N1230" i="25" s="1"/>
  <c r="T1230" i="25"/>
  <c r="M1005" i="28"/>
  <c r="N1005" i="28" s="1"/>
  <c r="L1005" i="28"/>
  <c r="L219" i="26"/>
  <c r="M219" i="26"/>
  <c r="N219" i="26" s="1"/>
  <c r="L638" i="25"/>
  <c r="M638" i="25"/>
  <c r="N638" i="25" s="1"/>
  <c r="T638" i="25"/>
  <c r="M1042" i="27"/>
  <c r="N1042" i="27" s="1"/>
  <c r="L1042" i="27"/>
  <c r="L602" i="27"/>
  <c r="M602" i="27"/>
  <c r="N602" i="27" s="1"/>
  <c r="L801" i="28"/>
  <c r="M801" i="28"/>
  <c r="N801" i="28" s="1"/>
  <c r="M1353" i="28"/>
  <c r="N1353" i="28" s="1"/>
  <c r="L1353" i="28"/>
  <c r="M1708" i="28"/>
  <c r="N1708" i="28" s="1"/>
  <c r="L1708" i="28"/>
  <c r="M1423" i="28"/>
  <c r="N1423" i="28" s="1"/>
  <c r="L1423" i="28"/>
  <c r="L243" i="25"/>
  <c r="M243" i="25"/>
  <c r="N243" i="25" s="1"/>
  <c r="T243" i="25"/>
  <c r="M1030" i="27"/>
  <c r="N1030" i="27" s="1"/>
  <c r="L1030" i="27"/>
  <c r="M463" i="26"/>
  <c r="N463" i="26" s="1"/>
  <c r="L463" i="26"/>
  <c r="M1567" i="25"/>
  <c r="N1567" i="25" s="1"/>
  <c r="L1567" i="25"/>
  <c r="T1567" i="25"/>
  <c r="L2113" i="28"/>
  <c r="M2113" i="28"/>
  <c r="N2113" i="28" s="1"/>
  <c r="M1511" i="28"/>
  <c r="N1511" i="28" s="1"/>
  <c r="L1511" i="28"/>
  <c r="L1137" i="27"/>
  <c r="M1137" i="27"/>
  <c r="N1137" i="27" s="1"/>
  <c r="L24" i="28"/>
  <c r="M24" i="28"/>
  <c r="N24" i="28" s="1"/>
  <c r="T2071" i="25"/>
  <c r="L2071" i="25"/>
  <c r="M2071" i="25"/>
  <c r="N2071" i="25" s="1"/>
  <c r="L897" i="27"/>
  <c r="M897" i="27"/>
  <c r="N897" i="27" s="1"/>
  <c r="M1266" i="25"/>
  <c r="N1266" i="25" s="1"/>
  <c r="L1266" i="25"/>
  <c r="T1266" i="25"/>
  <c r="L769" i="28"/>
  <c r="M769" i="28"/>
  <c r="N769" i="28" s="1"/>
  <c r="M422" i="28"/>
  <c r="N422" i="28" s="1"/>
  <c r="L422" i="28"/>
  <c r="T2022" i="25"/>
  <c r="L2022" i="25"/>
  <c r="M2022" i="25"/>
  <c r="N2022" i="25" s="1"/>
  <c r="L770" i="26"/>
  <c r="M770" i="26"/>
  <c r="N770" i="26" s="1"/>
  <c r="M341" i="25"/>
  <c r="N341" i="25" s="1"/>
  <c r="L341" i="25"/>
  <c r="T341" i="25"/>
  <c r="M2156" i="28"/>
  <c r="N2156" i="28" s="1"/>
  <c r="L2156" i="28"/>
  <c r="M831" i="26"/>
  <c r="N831" i="26" s="1"/>
  <c r="L831" i="26"/>
  <c r="M1271" i="26"/>
  <c r="N1271" i="26" s="1"/>
  <c r="L1271" i="26"/>
  <c r="L1782" i="26"/>
  <c r="M1782" i="26"/>
  <c r="N1782" i="26" s="1"/>
  <c r="L603" i="25"/>
  <c r="M603" i="25"/>
  <c r="N603" i="25" s="1"/>
  <c r="T603" i="25"/>
  <c r="M298" i="28"/>
  <c r="N298" i="28" s="1"/>
  <c r="L298" i="28"/>
  <c r="M1317" i="28"/>
  <c r="N1317" i="28" s="1"/>
  <c r="L1317" i="28"/>
  <c r="M474" i="26"/>
  <c r="N474" i="26" s="1"/>
  <c r="L474" i="26"/>
  <c r="M1877" i="26"/>
  <c r="N1877" i="26" s="1"/>
  <c r="L1877" i="26"/>
  <c r="L32" i="12"/>
  <c r="L1954" i="26"/>
  <c r="M1954" i="26"/>
  <c r="N1954" i="26" s="1"/>
  <c r="M1269" i="27"/>
  <c r="N1269" i="27" s="1"/>
  <c r="L1269" i="27"/>
  <c r="L440" i="27"/>
  <c r="M440" i="27"/>
  <c r="N440" i="27" s="1"/>
  <c r="M350" i="25"/>
  <c r="N350" i="25" s="1"/>
  <c r="L350" i="25"/>
  <c r="T350" i="25"/>
  <c r="L478" i="25"/>
  <c r="M478" i="25"/>
  <c r="N478" i="25" s="1"/>
  <c r="T478" i="25"/>
  <c r="L197" i="26"/>
  <c r="M197" i="26"/>
  <c r="N197" i="26" s="1"/>
  <c r="M920" i="27"/>
  <c r="N920" i="27" s="1"/>
  <c r="L920" i="27"/>
  <c r="T859" i="25"/>
  <c r="M859" i="25"/>
  <c r="N859" i="25" s="1"/>
  <c r="L859" i="25"/>
  <c r="M2225" i="28"/>
  <c r="N2225" i="28" s="1"/>
  <c r="L2225" i="28"/>
  <c r="M726" i="27"/>
  <c r="N726" i="27" s="1"/>
  <c r="L726" i="27"/>
  <c r="M2038" i="28"/>
  <c r="N2038" i="28" s="1"/>
  <c r="L2038" i="28"/>
  <c r="M697" i="27"/>
  <c r="N697" i="27" s="1"/>
  <c r="L697" i="27"/>
  <c r="L928" i="25"/>
  <c r="M928" i="25"/>
  <c r="N928" i="25" s="1"/>
  <c r="T928" i="25"/>
  <c r="L683" i="26"/>
  <c r="M683" i="26"/>
  <c r="N683" i="26" s="1"/>
  <c r="L528" i="25"/>
  <c r="M528" i="25"/>
  <c r="N528" i="25" s="1"/>
  <c r="T528" i="25"/>
  <c r="L839" i="26"/>
  <c r="M839" i="26"/>
  <c r="N839" i="26" s="1"/>
  <c r="L1179" i="27"/>
  <c r="M1179" i="27"/>
  <c r="N1179" i="27" s="1"/>
  <c r="L1019" i="25"/>
  <c r="M1019" i="25"/>
  <c r="N1019" i="25" s="1"/>
  <c r="T1019" i="25"/>
  <c r="L1342" i="25"/>
  <c r="M1342" i="25"/>
  <c r="N1342" i="25" s="1"/>
  <c r="T1342" i="25"/>
  <c r="L1736" i="27"/>
  <c r="M1736" i="27"/>
  <c r="N1736" i="27" s="1"/>
  <c r="L720" i="27"/>
  <c r="M720" i="27"/>
  <c r="N720" i="27" s="1"/>
  <c r="L287" i="28"/>
  <c r="M287" i="28"/>
  <c r="N287" i="28" s="1"/>
  <c r="T2230" i="25"/>
  <c r="L2230" i="25"/>
  <c r="M2230" i="25"/>
  <c r="N2230" i="25" s="1"/>
  <c r="L92" i="26"/>
  <c r="M92" i="26"/>
  <c r="N92" i="26" s="1"/>
  <c r="M1071" i="28"/>
  <c r="N1071" i="28" s="1"/>
  <c r="L1071" i="28"/>
  <c r="L1441" i="28"/>
  <c r="M1441" i="28"/>
  <c r="N1441" i="28" s="1"/>
  <c r="M356" i="25"/>
  <c r="N356" i="25" s="1"/>
  <c r="L356" i="25"/>
  <c r="T356" i="25"/>
  <c r="L2190" i="28"/>
  <c r="M2190" i="28"/>
  <c r="N2190" i="28" s="1"/>
  <c r="L463" i="27"/>
  <c r="M463" i="27"/>
  <c r="N463" i="27" s="1"/>
  <c r="L229" i="28"/>
  <c r="M229" i="28"/>
  <c r="N229" i="28" s="1"/>
  <c r="M1886" i="25"/>
  <c r="N1886" i="25" s="1"/>
  <c r="L1886" i="25"/>
  <c r="T1886" i="25"/>
  <c r="M1909" i="25"/>
  <c r="N1909" i="25" s="1"/>
  <c r="L1909" i="25"/>
  <c r="T1909" i="25"/>
  <c r="L1944" i="25"/>
  <c r="M1944" i="25"/>
  <c r="N1944" i="25" s="1"/>
  <c r="T1944" i="25"/>
  <c r="L1316" i="25"/>
  <c r="M1316" i="25"/>
  <c r="N1316" i="25" s="1"/>
  <c r="T1316" i="25"/>
  <c r="L802" i="26"/>
  <c r="M802" i="26"/>
  <c r="N802" i="26" s="1"/>
  <c r="M1377" i="26"/>
  <c r="N1377" i="26" s="1"/>
  <c r="L1377" i="26"/>
  <c r="M464" i="25"/>
  <c r="N464" i="25" s="1"/>
  <c r="L464" i="25"/>
  <c r="T464" i="25"/>
  <c r="T2220" i="25"/>
  <c r="L2220" i="25"/>
  <c r="M2220" i="25"/>
  <c r="N2220" i="25" s="1"/>
  <c r="L909" i="28"/>
  <c r="M909" i="28"/>
  <c r="N909" i="28" s="1"/>
  <c r="T1178" i="25"/>
  <c r="L1178" i="25"/>
  <c r="M1178" i="25"/>
  <c r="N1178" i="25" s="1"/>
  <c r="L2118" i="28"/>
  <c r="M2118" i="28"/>
  <c r="N2118" i="28" s="1"/>
  <c r="L1435" i="26"/>
  <c r="M1435" i="26"/>
  <c r="N1435" i="26" s="1"/>
  <c r="M594" i="28"/>
  <c r="N594" i="28" s="1"/>
  <c r="L594" i="28"/>
  <c r="L2016" i="27"/>
  <c r="M2016" i="27"/>
  <c r="N2016" i="27" s="1"/>
  <c r="L680" i="28"/>
  <c r="M680" i="28"/>
  <c r="N680" i="28" s="1"/>
  <c r="L959" i="25"/>
  <c r="M959" i="25"/>
  <c r="N959" i="25" s="1"/>
  <c r="T959" i="25"/>
  <c r="L1035" i="27"/>
  <c r="M1035" i="27"/>
  <c r="N1035" i="27" s="1"/>
  <c r="M536" i="28"/>
  <c r="N536" i="28" s="1"/>
  <c r="L536" i="28"/>
  <c r="L1089" i="26"/>
  <c r="M1089" i="26"/>
  <c r="N1089" i="26" s="1"/>
  <c r="M582" i="28"/>
  <c r="N582" i="28" s="1"/>
  <c r="L582" i="28"/>
  <c r="L806" i="28"/>
  <c r="M806" i="28"/>
  <c r="N806" i="28" s="1"/>
  <c r="L1634" i="25"/>
  <c r="M1634" i="25"/>
  <c r="N1634" i="25" s="1"/>
  <c r="T1634" i="25"/>
  <c r="M592" i="28"/>
  <c r="N592" i="28" s="1"/>
  <c r="L592" i="28"/>
  <c r="M462" i="27"/>
  <c r="N462" i="27" s="1"/>
  <c r="L462" i="27"/>
  <c r="M1660" i="26"/>
  <c r="N1660" i="26" s="1"/>
  <c r="L1660" i="26"/>
  <c r="L612" i="25"/>
  <c r="M612" i="25"/>
  <c r="N612" i="25" s="1"/>
  <c r="T612" i="25"/>
  <c r="T757" i="25"/>
  <c r="M757" i="25"/>
  <c r="N757" i="25" s="1"/>
  <c r="L757" i="25"/>
  <c r="L1893" i="26"/>
  <c r="M1893" i="26"/>
  <c r="N1893" i="26" s="1"/>
  <c r="M1210" i="26"/>
  <c r="N1210" i="26" s="1"/>
  <c r="L1210" i="26"/>
  <c r="L819" i="27"/>
  <c r="M819" i="27"/>
  <c r="N819" i="27" s="1"/>
  <c r="L1366" i="26"/>
  <c r="M1366" i="26"/>
  <c r="N1366" i="26" s="1"/>
  <c r="L2198" i="27"/>
  <c r="M2198" i="27"/>
  <c r="N2198" i="27" s="1"/>
  <c r="L1931" i="28"/>
  <c r="M1931" i="28"/>
  <c r="N1931" i="28" s="1"/>
  <c r="M882" i="27"/>
  <c r="N882" i="27" s="1"/>
  <c r="L882" i="27"/>
  <c r="M1088" i="28"/>
  <c r="N1088" i="28" s="1"/>
  <c r="L1088" i="28"/>
  <c r="L1386" i="27"/>
  <c r="M1386" i="27"/>
  <c r="N1386" i="27" s="1"/>
  <c r="L2177" i="28"/>
  <c r="M2177" i="28"/>
  <c r="N2177" i="28" s="1"/>
  <c r="L361" i="25"/>
  <c r="M361" i="25"/>
  <c r="N361" i="25" s="1"/>
  <c r="T361" i="25"/>
  <c r="M1051" i="28"/>
  <c r="N1051" i="28" s="1"/>
  <c r="L1051" i="28"/>
  <c r="M1195" i="28"/>
  <c r="N1195" i="28" s="1"/>
  <c r="L1195" i="28"/>
  <c r="M1527" i="25"/>
  <c r="N1527" i="25" s="1"/>
  <c r="L1527" i="25"/>
  <c r="T1527" i="25"/>
  <c r="M1687" i="28"/>
  <c r="N1687" i="28" s="1"/>
  <c r="L1687" i="28"/>
  <c r="L871" i="28"/>
  <c r="M871" i="28"/>
  <c r="N871" i="28" s="1"/>
  <c r="M1377" i="28"/>
  <c r="N1377" i="28" s="1"/>
  <c r="L1377" i="28"/>
  <c r="M701" i="26"/>
  <c r="N701" i="26" s="1"/>
  <c r="L701" i="26"/>
  <c r="M21" i="27"/>
  <c r="N21" i="27" s="1"/>
  <c r="L21" i="27"/>
  <c r="M1001" i="25"/>
  <c r="N1001" i="25" s="1"/>
  <c r="L1001" i="25"/>
  <c r="T1001" i="25"/>
  <c r="T2036" i="25"/>
  <c r="M2036" i="25"/>
  <c r="N2036" i="25" s="1"/>
  <c r="L2036" i="25"/>
  <c r="M230" i="25"/>
  <c r="N230" i="25" s="1"/>
  <c r="L230" i="25"/>
  <c r="T230" i="25"/>
  <c r="L1874" i="26"/>
  <c r="M1874" i="26"/>
  <c r="N1874" i="26" s="1"/>
  <c r="M1909" i="27"/>
  <c r="N1909" i="27" s="1"/>
  <c r="L1909" i="27"/>
  <c r="L1523" i="26"/>
  <c r="M1523" i="26"/>
  <c r="N1523" i="26" s="1"/>
  <c r="L49" i="25"/>
  <c r="M49" i="25"/>
  <c r="N49" i="25" s="1"/>
  <c r="T49" i="25"/>
  <c r="L403" i="28"/>
  <c r="M403" i="28"/>
  <c r="N403" i="28" s="1"/>
  <c r="L1252" i="27"/>
  <c r="M1252" i="27"/>
  <c r="N1252" i="27" s="1"/>
  <c r="L1572" i="25"/>
  <c r="M1572" i="25"/>
  <c r="N1572" i="25" s="1"/>
  <c r="T1572" i="25"/>
  <c r="M79" i="28"/>
  <c r="N79" i="28" s="1"/>
  <c r="L79" i="28"/>
  <c r="L375" i="25"/>
  <c r="M375" i="25"/>
  <c r="N375" i="25" s="1"/>
  <c r="T375" i="25"/>
  <c r="L1499" i="25"/>
  <c r="M1499" i="25"/>
  <c r="N1499" i="25" s="1"/>
  <c r="T1499" i="25"/>
  <c r="M1960" i="25"/>
  <c r="N1960" i="25" s="1"/>
  <c r="L1960" i="25"/>
  <c r="T1960" i="25"/>
  <c r="L565" i="25"/>
  <c r="M565" i="25"/>
  <c r="N565" i="25" s="1"/>
  <c r="T565" i="25"/>
  <c r="L76" i="28"/>
  <c r="M76" i="28"/>
  <c r="N76" i="28" s="1"/>
  <c r="M1806" i="27"/>
  <c r="N1806" i="27" s="1"/>
  <c r="L1806" i="27"/>
  <c r="L865" i="27"/>
  <c r="M865" i="27"/>
  <c r="N865" i="27" s="1"/>
  <c r="L813" i="26"/>
  <c r="M813" i="26"/>
  <c r="N813" i="26" s="1"/>
  <c r="T2067" i="25"/>
  <c r="M2067" i="25"/>
  <c r="N2067" i="25" s="1"/>
  <c r="L2067" i="25"/>
  <c r="M698" i="27"/>
  <c r="N698" i="27" s="1"/>
  <c r="L698" i="27"/>
  <c r="M2057" i="27"/>
  <c r="N2057" i="27" s="1"/>
  <c r="L2057" i="27"/>
  <c r="L2062" i="28"/>
  <c r="M2062" i="28"/>
  <c r="N2062" i="28" s="1"/>
  <c r="M356" i="26"/>
  <c r="N356" i="26" s="1"/>
  <c r="L356" i="26"/>
  <c r="M1887" i="26"/>
  <c r="N1887" i="26" s="1"/>
  <c r="L1887" i="26"/>
  <c r="L452" i="28"/>
  <c r="M452" i="28"/>
  <c r="N452" i="28" s="1"/>
  <c r="M1601" i="25"/>
  <c r="N1601" i="25" s="1"/>
  <c r="L1601" i="25"/>
  <c r="T1601" i="25"/>
  <c r="M358" i="26"/>
  <c r="N358" i="26" s="1"/>
  <c r="L358" i="26"/>
  <c r="L820" i="26"/>
  <c r="M820" i="26"/>
  <c r="N820" i="26" s="1"/>
  <c r="M416" i="28"/>
  <c r="N416" i="28" s="1"/>
  <c r="L416" i="28"/>
  <c r="M177" i="25"/>
  <c r="N177" i="25" s="1"/>
  <c r="L177" i="25"/>
  <c r="T177" i="25"/>
  <c r="M1336" i="27"/>
  <c r="N1336" i="27" s="1"/>
  <c r="L1336" i="27"/>
  <c r="M1875" i="28"/>
  <c r="N1875" i="28" s="1"/>
  <c r="L1875" i="28"/>
  <c r="M204" i="26"/>
  <c r="N204" i="26" s="1"/>
  <c r="L204" i="26"/>
  <c r="L2024" i="27"/>
  <c r="M2024" i="27"/>
  <c r="N2024" i="27" s="1"/>
  <c r="L1921" i="25"/>
  <c r="M1921" i="25"/>
  <c r="N1921" i="25" s="1"/>
  <c r="T1921" i="25"/>
  <c r="T1699" i="25"/>
  <c r="L1699" i="25"/>
  <c r="M1699" i="25"/>
  <c r="N1699" i="25" s="1"/>
  <c r="M1131" i="28"/>
  <c r="N1131" i="28" s="1"/>
  <c r="L1131" i="28"/>
  <c r="M1603" i="27"/>
  <c r="N1603" i="27" s="1"/>
  <c r="L1603" i="27"/>
  <c r="L1280" i="25"/>
  <c r="M1280" i="25"/>
  <c r="N1280" i="25" s="1"/>
  <c r="T1280" i="25"/>
  <c r="M2203" i="26"/>
  <c r="N2203" i="26" s="1"/>
  <c r="L2203" i="26"/>
  <c r="M537" i="26"/>
  <c r="N537" i="26" s="1"/>
  <c r="L537" i="26"/>
  <c r="M895" i="26"/>
  <c r="N895" i="26" s="1"/>
  <c r="L895" i="26"/>
  <c r="M727" i="26"/>
  <c r="N727" i="26" s="1"/>
  <c r="L727" i="26"/>
  <c r="L2134" i="25"/>
  <c r="M2134" i="25"/>
  <c r="N2134" i="25" s="1"/>
  <c r="T2134" i="25"/>
  <c r="M1155" i="25"/>
  <c r="N1155" i="25" s="1"/>
  <c r="L1155" i="25"/>
  <c r="T1155" i="25"/>
  <c r="L652" i="25"/>
  <c r="M652" i="25"/>
  <c r="N652" i="25" s="1"/>
  <c r="T652" i="25"/>
  <c r="L1446" i="27"/>
  <c r="M1446" i="27"/>
  <c r="N1446" i="27" s="1"/>
  <c r="L226" i="27"/>
  <c r="M226" i="27"/>
  <c r="N226" i="27" s="1"/>
  <c r="T780" i="25"/>
  <c r="M780" i="25"/>
  <c r="N780" i="25" s="1"/>
  <c r="L780" i="25"/>
  <c r="T1995" i="25"/>
  <c r="M1995" i="25"/>
  <c r="N1995" i="25" s="1"/>
  <c r="L1995" i="25"/>
  <c r="M828" i="28"/>
  <c r="N828" i="28" s="1"/>
  <c r="L828" i="28"/>
  <c r="L154" i="25"/>
  <c r="M154" i="25"/>
  <c r="N154" i="25" s="1"/>
  <c r="T154" i="25"/>
  <c r="L1517" i="28"/>
  <c r="M1517" i="28"/>
  <c r="N1517" i="28" s="1"/>
  <c r="M2231" i="28"/>
  <c r="N2231" i="28" s="1"/>
  <c r="L2231" i="28"/>
  <c r="M1853" i="25"/>
  <c r="N1853" i="25" s="1"/>
  <c r="L1853" i="25"/>
  <c r="T1853" i="25"/>
  <c r="M840" i="26"/>
  <c r="N840" i="26" s="1"/>
  <c r="L840" i="26"/>
  <c r="M1929" i="27"/>
  <c r="N1929" i="27" s="1"/>
  <c r="L1929" i="27"/>
  <c r="M1024" i="26"/>
  <c r="N1024" i="26" s="1"/>
  <c r="L1024" i="26"/>
  <c r="M1083" i="26"/>
  <c r="N1083" i="26" s="1"/>
  <c r="L1083" i="26"/>
  <c r="M1097" i="26"/>
  <c r="N1097" i="26" s="1"/>
  <c r="L1097" i="26"/>
  <c r="L1309" i="27"/>
  <c r="M1309" i="27"/>
  <c r="N1309" i="27" s="1"/>
  <c r="L2083" i="28"/>
  <c r="M2083" i="28"/>
  <c r="N2083" i="28" s="1"/>
  <c r="M1102" i="28"/>
  <c r="N1102" i="28" s="1"/>
  <c r="L1102" i="28"/>
  <c r="M1106" i="25"/>
  <c r="N1106" i="25" s="1"/>
  <c r="L1106" i="25"/>
  <c r="T1106" i="25"/>
  <c r="L64" i="27"/>
  <c r="M64" i="27"/>
  <c r="N64" i="27" s="1"/>
  <c r="L889" i="25"/>
  <c r="M889" i="25"/>
  <c r="N889" i="25" s="1"/>
  <c r="T889" i="25"/>
  <c r="T828" i="25"/>
  <c r="L828" i="25"/>
  <c r="M828" i="25"/>
  <c r="N828" i="25" s="1"/>
  <c r="M1227" i="28"/>
  <c r="N1227" i="28" s="1"/>
  <c r="L1227" i="28"/>
  <c r="L1942" i="28"/>
  <c r="M1942" i="28"/>
  <c r="N1942" i="28" s="1"/>
  <c r="M2249" i="25"/>
  <c r="N2249" i="25" s="1"/>
  <c r="L2249" i="25"/>
  <c r="T2249" i="25"/>
  <c r="T1209" i="25"/>
  <c r="L1209" i="25"/>
  <c r="M1209" i="25"/>
  <c r="N1209" i="25" s="1"/>
  <c r="L1087" i="28"/>
  <c r="M1087" i="28"/>
  <c r="N1087" i="28" s="1"/>
  <c r="L428" i="27"/>
  <c r="M428" i="27"/>
  <c r="N428" i="27" s="1"/>
  <c r="L690" i="28"/>
  <c r="M690" i="28"/>
  <c r="N690" i="28" s="1"/>
  <c r="T769" i="25"/>
  <c r="L769" i="25"/>
  <c r="M769" i="25"/>
  <c r="N769" i="25" s="1"/>
  <c r="M990" i="28"/>
  <c r="N990" i="28" s="1"/>
  <c r="L990" i="28"/>
  <c r="M1042" i="25"/>
  <c r="N1042" i="25" s="1"/>
  <c r="L1042" i="25"/>
  <c r="T1042" i="25"/>
  <c r="M1205" i="27"/>
  <c r="N1205" i="27" s="1"/>
  <c r="L1205" i="27"/>
  <c r="M1473" i="27"/>
  <c r="N1473" i="27" s="1"/>
  <c r="L1473" i="27"/>
  <c r="L2033" i="27"/>
  <c r="M2033" i="27"/>
  <c r="N2033" i="27" s="1"/>
  <c r="M1863" i="27"/>
  <c r="N1863" i="27" s="1"/>
  <c r="L1863" i="27"/>
  <c r="M758" i="28"/>
  <c r="N758" i="28" s="1"/>
  <c r="L758" i="28"/>
  <c r="L3" i="28"/>
  <c r="M3" i="28"/>
  <c r="N3" i="28" s="1"/>
  <c r="M1116" i="26"/>
  <c r="N1116" i="26" s="1"/>
  <c r="L1116" i="26"/>
  <c r="L2212" i="27"/>
  <c r="M2212" i="27"/>
  <c r="N2212" i="27" s="1"/>
  <c r="L30" i="17"/>
  <c r="M1262" i="26"/>
  <c r="N1262" i="26" s="1"/>
  <c r="L1262" i="26"/>
  <c r="M376" i="27"/>
  <c r="N376" i="27" s="1"/>
  <c r="L376" i="27"/>
  <c r="M256" i="26"/>
  <c r="N256" i="26" s="1"/>
  <c r="L256" i="26"/>
  <c r="M926" i="28"/>
  <c r="N926" i="28" s="1"/>
  <c r="L926" i="28"/>
  <c r="L2230" i="27"/>
  <c r="M2230" i="27"/>
  <c r="N2230" i="27" s="1"/>
  <c r="L2235" i="26"/>
  <c r="M2235" i="26"/>
  <c r="N2235" i="26" s="1"/>
  <c r="M898" i="28"/>
  <c r="N898" i="28" s="1"/>
  <c r="L898" i="28"/>
  <c r="L1292" i="27"/>
  <c r="M1292" i="27"/>
  <c r="N1292" i="27" s="1"/>
  <c r="M233" i="28"/>
  <c r="N233" i="28" s="1"/>
  <c r="L233" i="28"/>
  <c r="L486" i="25"/>
  <c r="M486" i="25"/>
  <c r="N486" i="25" s="1"/>
  <c r="T486" i="25"/>
  <c r="M571" i="25"/>
  <c r="N571" i="25" s="1"/>
  <c r="L571" i="25"/>
  <c r="T571" i="25"/>
  <c r="L69" i="25"/>
  <c r="M69" i="25"/>
  <c r="N69" i="25" s="1"/>
  <c r="T69" i="25"/>
  <c r="L1045" i="28"/>
  <c r="M1045" i="28"/>
  <c r="N1045" i="28" s="1"/>
  <c r="M1267" i="25"/>
  <c r="N1267" i="25" s="1"/>
  <c r="L1267" i="25"/>
  <c r="T1267" i="25"/>
  <c r="L2007" i="27"/>
  <c r="M2007" i="27"/>
  <c r="N2007" i="27" s="1"/>
  <c r="M543" i="28"/>
  <c r="N543" i="28" s="1"/>
  <c r="L543" i="28"/>
  <c r="L48" i="27"/>
  <c r="M48" i="27"/>
  <c r="N48" i="27" s="1"/>
  <c r="M1085" i="27"/>
  <c r="N1085" i="27" s="1"/>
  <c r="L1085" i="27"/>
  <c r="M1009" i="28"/>
  <c r="N1009" i="28" s="1"/>
  <c r="L1009" i="28"/>
  <c r="M320" i="26"/>
  <c r="N320" i="26" s="1"/>
  <c r="L320" i="26"/>
  <c r="M243" i="26"/>
  <c r="N243" i="26" s="1"/>
  <c r="L243" i="26"/>
  <c r="L153" i="26"/>
  <c r="M153" i="26"/>
  <c r="N153" i="26" s="1"/>
  <c r="L1134" i="27"/>
  <c r="M1134" i="27"/>
  <c r="N1134" i="27" s="1"/>
  <c r="M1460" i="25"/>
  <c r="N1460" i="25" s="1"/>
  <c r="L1460" i="25"/>
  <c r="T1460" i="25"/>
  <c r="T871" i="25"/>
  <c r="M871" i="25"/>
  <c r="N871" i="25" s="1"/>
  <c r="L871" i="25"/>
  <c r="L1704" i="27"/>
  <c r="M1704" i="27"/>
  <c r="N1704" i="27" s="1"/>
  <c r="M1548" i="28"/>
  <c r="N1548" i="28" s="1"/>
  <c r="L1548" i="28"/>
  <c r="M947" i="28"/>
  <c r="N947" i="28" s="1"/>
  <c r="L947" i="28"/>
  <c r="M296" i="26"/>
  <c r="N296" i="26" s="1"/>
  <c r="L296" i="26"/>
  <c r="M209" i="28"/>
  <c r="N209" i="28" s="1"/>
  <c r="L209" i="28"/>
  <c r="T2090" i="25"/>
  <c r="L2090" i="25"/>
  <c r="M2090" i="25"/>
  <c r="N2090" i="25" s="1"/>
  <c r="M1702" i="28"/>
  <c r="N1702" i="28" s="1"/>
  <c r="L1702" i="28"/>
  <c r="M1314" i="26"/>
  <c r="N1314" i="26" s="1"/>
  <c r="L1314" i="26"/>
  <c r="M1877" i="27"/>
  <c r="N1877" i="27" s="1"/>
  <c r="L1877" i="27"/>
  <c r="T1803" i="25"/>
  <c r="L1803" i="25"/>
  <c r="M1803" i="25"/>
  <c r="N1803" i="25" s="1"/>
  <c r="L887" i="28"/>
  <c r="M887" i="28"/>
  <c r="N887" i="28" s="1"/>
  <c r="M332" i="27"/>
  <c r="N332" i="27" s="1"/>
  <c r="L332" i="27"/>
  <c r="H30" i="29"/>
  <c r="M154" i="28"/>
  <c r="N154" i="28" s="1"/>
  <c r="L154" i="28"/>
  <c r="M403" i="25"/>
  <c r="N403" i="25" s="1"/>
  <c r="L403" i="25"/>
  <c r="T403" i="25"/>
  <c r="L1851" i="27"/>
  <c r="M1851" i="27"/>
  <c r="N1851" i="27" s="1"/>
  <c r="M1020" i="28"/>
  <c r="N1020" i="28" s="1"/>
  <c r="L1020" i="28"/>
  <c r="L177" i="26"/>
  <c r="M177" i="26"/>
  <c r="N177" i="26" s="1"/>
  <c r="L1506" i="25"/>
  <c r="M1506" i="25"/>
  <c r="N1506" i="25" s="1"/>
  <c r="T1506" i="25"/>
  <c r="M1890" i="25"/>
  <c r="N1890" i="25" s="1"/>
  <c r="L1890" i="25"/>
  <c r="T1890" i="25"/>
  <c r="M848" i="25"/>
  <c r="N848" i="25" s="1"/>
  <c r="L848" i="25"/>
  <c r="T848" i="25"/>
  <c r="M556" i="28"/>
  <c r="N556" i="28" s="1"/>
  <c r="L556" i="28"/>
  <c r="M644" i="28"/>
  <c r="N644" i="28" s="1"/>
  <c r="L644" i="28"/>
  <c r="M1632" i="28"/>
  <c r="N1632" i="28" s="1"/>
  <c r="L1632" i="28"/>
  <c r="L491" i="25"/>
  <c r="M491" i="25"/>
  <c r="N491" i="25" s="1"/>
  <c r="T491" i="25"/>
  <c r="L1419" i="26"/>
  <c r="M1419" i="26"/>
  <c r="N1419" i="26" s="1"/>
  <c r="T2049" i="25"/>
  <c r="M2049" i="25"/>
  <c r="N2049" i="25" s="1"/>
  <c r="L2049" i="25"/>
  <c r="M1607" i="25"/>
  <c r="N1607" i="25" s="1"/>
  <c r="L1607" i="25"/>
  <c r="T1607" i="25"/>
  <c r="T723" i="25"/>
  <c r="M723" i="25"/>
  <c r="N723" i="25" s="1"/>
  <c r="L723" i="25"/>
  <c r="M2035" i="28"/>
  <c r="N2035" i="28" s="1"/>
  <c r="L2035" i="28"/>
  <c r="M1396" i="26"/>
  <c r="N1396" i="26" s="1"/>
  <c r="L1396" i="26"/>
  <c r="M365" i="28"/>
  <c r="N365" i="28" s="1"/>
  <c r="L365" i="28"/>
  <c r="L1824" i="28"/>
  <c r="M1824" i="28"/>
  <c r="N1824" i="28" s="1"/>
  <c r="M24" i="25"/>
  <c r="N24" i="25" s="1"/>
  <c r="L24" i="25"/>
  <c r="T24" i="25"/>
  <c r="M1453" i="25"/>
  <c r="N1453" i="25" s="1"/>
  <c r="L1453" i="25"/>
  <c r="T1453" i="25"/>
  <c r="L1885" i="25"/>
  <c r="M1885" i="25"/>
  <c r="N1885" i="25" s="1"/>
  <c r="T1885" i="25"/>
  <c r="L1251" i="26"/>
  <c r="M1251" i="26"/>
  <c r="N1251" i="26" s="1"/>
  <c r="L1629" i="27"/>
  <c r="M1629" i="27"/>
  <c r="N1629" i="27" s="1"/>
  <c r="M1457" i="28"/>
  <c r="N1457" i="28" s="1"/>
  <c r="L1457" i="28"/>
  <c r="L2136" i="28"/>
  <c r="M2136" i="28"/>
  <c r="N2136" i="28" s="1"/>
  <c r="L1749" i="26"/>
  <c r="M1749" i="26"/>
  <c r="N1749" i="26" s="1"/>
  <c r="M137" i="27"/>
  <c r="N137" i="27" s="1"/>
  <c r="L137" i="27"/>
  <c r="T1201" i="25"/>
  <c r="L1201" i="25"/>
  <c r="M1201" i="25"/>
  <c r="N1201" i="25" s="1"/>
  <c r="T1733" i="25"/>
  <c r="M1733" i="25"/>
  <c r="N1733" i="25" s="1"/>
  <c r="L1733" i="25"/>
  <c r="L527" i="27"/>
  <c r="M527" i="27"/>
  <c r="N527" i="27" s="1"/>
  <c r="L1289" i="26"/>
  <c r="M1289" i="26"/>
  <c r="N1289" i="26" s="1"/>
  <c r="L1602" i="26"/>
  <c r="M1602" i="26"/>
  <c r="N1602" i="26" s="1"/>
  <c r="L1821" i="26"/>
  <c r="M1821" i="26"/>
  <c r="N1821" i="26" s="1"/>
  <c r="L1671" i="26"/>
  <c r="M1671" i="26"/>
  <c r="N1671" i="26" s="1"/>
  <c r="L154" i="27"/>
  <c r="M154" i="27"/>
  <c r="N154" i="27" s="1"/>
  <c r="T2043" i="25"/>
  <c r="M2043" i="25"/>
  <c r="N2043" i="25" s="1"/>
  <c r="L2043" i="25"/>
  <c r="M435" i="28"/>
  <c r="N435" i="28" s="1"/>
  <c r="L435" i="28"/>
  <c r="M1693" i="27"/>
  <c r="N1693" i="27" s="1"/>
  <c r="L1693" i="27"/>
  <c r="L23" i="26"/>
  <c r="M23" i="26"/>
  <c r="N23" i="26" s="1"/>
  <c r="L11" i="28"/>
  <c r="M11" i="28"/>
  <c r="N11" i="28" s="1"/>
  <c r="L700" i="28"/>
  <c r="M700" i="28"/>
  <c r="N700" i="28" s="1"/>
  <c r="M700" i="26"/>
  <c r="N700" i="26" s="1"/>
  <c r="L700" i="26"/>
  <c r="L1146" i="27"/>
  <c r="M1146" i="27"/>
  <c r="N1146" i="27" s="1"/>
  <c r="T2100" i="25"/>
  <c r="M2100" i="25"/>
  <c r="N2100" i="25" s="1"/>
  <c r="L2100" i="25"/>
  <c r="L1976" i="28"/>
  <c r="M1976" i="28"/>
  <c r="N1976" i="28" s="1"/>
  <c r="M459" i="27"/>
  <c r="N459" i="27" s="1"/>
  <c r="L459" i="27"/>
  <c r="M1574" i="27"/>
  <c r="N1574" i="27" s="1"/>
  <c r="L1574" i="27"/>
  <c r="L607" i="26"/>
  <c r="M607" i="26"/>
  <c r="N607" i="26" s="1"/>
  <c r="T2015" i="25"/>
  <c r="L2015" i="25"/>
  <c r="M2015" i="25"/>
  <c r="N2015" i="25" s="1"/>
  <c r="L437" i="27"/>
  <c r="M437" i="27"/>
  <c r="N437" i="27" s="1"/>
  <c r="M1424" i="25"/>
  <c r="N1424" i="25" s="1"/>
  <c r="L1424" i="25"/>
  <c r="T1424" i="25"/>
  <c r="M1227" i="26"/>
  <c r="N1227" i="26" s="1"/>
  <c r="L1227" i="26"/>
  <c r="M1947" i="27"/>
  <c r="N1947" i="27" s="1"/>
  <c r="L1947" i="27"/>
  <c r="L1936" i="26"/>
  <c r="M1936" i="26"/>
  <c r="N1936" i="26" s="1"/>
  <c r="L1197" i="27"/>
  <c r="M1197" i="27"/>
  <c r="N1197" i="27" s="1"/>
  <c r="M1231" i="26"/>
  <c r="N1231" i="26" s="1"/>
  <c r="L1231" i="26"/>
  <c r="L2158" i="27"/>
  <c r="M2158" i="27"/>
  <c r="N2158" i="27" s="1"/>
  <c r="M1305" i="25"/>
  <c r="N1305" i="25" s="1"/>
  <c r="L1305" i="25"/>
  <c r="T1305" i="25"/>
  <c r="M2116" i="28"/>
  <c r="N2116" i="28" s="1"/>
  <c r="L2116" i="28"/>
  <c r="L19" i="25"/>
  <c r="M19" i="25"/>
  <c r="N19" i="25" s="1"/>
  <c r="T19" i="25"/>
  <c r="M105" i="27"/>
  <c r="N105" i="27" s="1"/>
  <c r="L105" i="27"/>
  <c r="M1935" i="25"/>
  <c r="N1935" i="25" s="1"/>
  <c r="L1935" i="25"/>
  <c r="T1935" i="25"/>
  <c r="M1559" i="25"/>
  <c r="N1559" i="25" s="1"/>
  <c r="L1559" i="25"/>
  <c r="T1559" i="25"/>
  <c r="L1438" i="26"/>
  <c r="M1438" i="26"/>
  <c r="N1438" i="26" s="1"/>
  <c r="M1854" i="28"/>
  <c r="N1854" i="28" s="1"/>
  <c r="L1854" i="28"/>
  <c r="L2185" i="26"/>
  <c r="M2185" i="26"/>
  <c r="N2185" i="26" s="1"/>
  <c r="M1204" i="28"/>
  <c r="N1204" i="28" s="1"/>
  <c r="L1204" i="28"/>
  <c r="L1393" i="26"/>
  <c r="M1393" i="26"/>
  <c r="N1393" i="26" s="1"/>
  <c r="L1570" i="27"/>
  <c r="M1570" i="27"/>
  <c r="N1570" i="27" s="1"/>
  <c r="L1761" i="26"/>
  <c r="M1761" i="26"/>
  <c r="N1761" i="26" s="1"/>
  <c r="L1674" i="26"/>
  <c r="M1674" i="26"/>
  <c r="N1674" i="26" s="1"/>
  <c r="M1436" i="28"/>
  <c r="N1436" i="28" s="1"/>
  <c r="L1436" i="28"/>
  <c r="L1808" i="26"/>
  <c r="M1808" i="26"/>
  <c r="N1808" i="26" s="1"/>
  <c r="M1590" i="28"/>
  <c r="N1590" i="28" s="1"/>
  <c r="L1590" i="28"/>
  <c r="T2005" i="25"/>
  <c r="L2005" i="25"/>
  <c r="M2005" i="25"/>
  <c r="N2005" i="25" s="1"/>
  <c r="M1330" i="25"/>
  <c r="N1330" i="25" s="1"/>
  <c r="L1330" i="25"/>
  <c r="T1330" i="25"/>
  <c r="L1320" i="26"/>
  <c r="M1320" i="26"/>
  <c r="N1320" i="26" s="1"/>
  <c r="M710" i="26"/>
  <c r="N710" i="26" s="1"/>
  <c r="L710" i="26"/>
  <c r="M1295" i="26"/>
  <c r="N1295" i="26" s="1"/>
  <c r="L1295" i="26"/>
  <c r="L1144" i="25"/>
  <c r="M1144" i="25"/>
  <c r="N1144" i="25" s="1"/>
  <c r="T1144" i="25"/>
  <c r="T794" i="25"/>
  <c r="L794" i="25"/>
  <c r="M794" i="25"/>
  <c r="N794" i="25" s="1"/>
  <c r="L1322" i="28"/>
  <c r="M1322" i="28"/>
  <c r="N1322" i="28" s="1"/>
  <c r="T1689" i="25"/>
  <c r="L1689" i="25"/>
  <c r="M1689" i="25"/>
  <c r="N1689" i="25" s="1"/>
  <c r="L555" i="26"/>
  <c r="M555" i="26"/>
  <c r="N555" i="26" s="1"/>
  <c r="M1032" i="27"/>
  <c r="N1032" i="27" s="1"/>
  <c r="L1032" i="27"/>
  <c r="L379" i="28"/>
  <c r="M379" i="28"/>
  <c r="N379" i="28" s="1"/>
  <c r="L912" i="26"/>
  <c r="M912" i="26"/>
  <c r="N912" i="26" s="1"/>
  <c r="T2236" i="25"/>
  <c r="L2236" i="25"/>
  <c r="M2236" i="25"/>
  <c r="N2236" i="25" s="1"/>
  <c r="M509" i="27"/>
  <c r="N509" i="27" s="1"/>
  <c r="L509" i="27"/>
  <c r="T2003" i="25"/>
  <c r="M2003" i="25"/>
  <c r="N2003" i="25" s="1"/>
  <c r="L2003" i="25"/>
  <c r="L407" i="26"/>
  <c r="M407" i="26"/>
  <c r="N407" i="26" s="1"/>
  <c r="M438" i="28"/>
  <c r="N438" i="28" s="1"/>
  <c r="L438" i="28"/>
  <c r="M1831" i="26"/>
  <c r="N1831" i="26" s="1"/>
  <c r="L1831" i="26"/>
  <c r="L1849" i="26"/>
  <c r="M1849" i="26"/>
  <c r="N1849" i="26" s="1"/>
  <c r="L140" i="25"/>
  <c r="M140" i="25"/>
  <c r="N140" i="25" s="1"/>
  <c r="T140" i="25"/>
  <c r="T888" i="25"/>
  <c r="L888" i="25"/>
  <c r="M888" i="25"/>
  <c r="N888" i="25" s="1"/>
  <c r="M1810" i="27"/>
  <c r="N1810" i="27" s="1"/>
  <c r="L1810" i="27"/>
  <c r="M2162" i="25"/>
  <c r="N2162" i="25" s="1"/>
  <c r="L2162" i="25"/>
  <c r="T2162" i="25"/>
  <c r="M111" i="25"/>
  <c r="N111" i="25" s="1"/>
  <c r="L111" i="25"/>
  <c r="T111" i="25"/>
  <c r="M1469" i="25"/>
  <c r="N1469" i="25" s="1"/>
  <c r="L1469" i="25"/>
  <c r="T1469" i="25"/>
  <c r="M2245" i="28"/>
  <c r="N2245" i="28" s="1"/>
  <c r="L2245" i="28"/>
  <c r="L1259" i="28"/>
  <c r="M1259" i="28"/>
  <c r="N1259" i="28" s="1"/>
  <c r="L1176" i="28"/>
  <c r="M1176" i="28"/>
  <c r="N1176" i="28" s="1"/>
  <c r="M1031" i="27"/>
  <c r="N1031" i="27" s="1"/>
  <c r="L1031" i="27"/>
  <c r="M1977" i="27"/>
  <c r="N1977" i="27" s="1"/>
  <c r="L1977" i="27"/>
  <c r="L666" i="28"/>
  <c r="M666" i="28"/>
  <c r="N666" i="28" s="1"/>
  <c r="L2245" i="26"/>
  <c r="M2245" i="26"/>
  <c r="N2245" i="26" s="1"/>
  <c r="L488" i="27"/>
  <c r="M488" i="27"/>
  <c r="N488" i="27" s="1"/>
  <c r="L1407" i="25"/>
  <c r="M1407" i="25"/>
  <c r="N1407" i="25" s="1"/>
  <c r="T1407" i="25"/>
  <c r="L553" i="28"/>
  <c r="M553" i="28"/>
  <c r="N553" i="28" s="1"/>
  <c r="L357" i="25"/>
  <c r="M357" i="25"/>
  <c r="N357" i="25" s="1"/>
  <c r="T357" i="25"/>
  <c r="M1946" i="28"/>
  <c r="N1946" i="28" s="1"/>
  <c r="L1946" i="28"/>
  <c r="M866" i="25"/>
  <c r="N866" i="25" s="1"/>
  <c r="L866" i="25"/>
  <c r="T866" i="25"/>
  <c r="L103" i="28"/>
  <c r="M103" i="28"/>
  <c r="N103" i="28" s="1"/>
  <c r="L1276" i="26"/>
  <c r="M1276" i="26"/>
  <c r="N1276" i="26" s="1"/>
  <c r="L2022" i="27"/>
  <c r="M2022" i="27"/>
  <c r="N2022" i="27" s="1"/>
  <c r="L1170" i="26"/>
  <c r="M1170" i="26"/>
  <c r="N1170" i="26" s="1"/>
  <c r="L2062" i="27"/>
  <c r="M2062" i="27"/>
  <c r="N2062" i="27" s="1"/>
  <c r="M1106" i="27"/>
  <c r="N1106" i="27" s="1"/>
  <c r="L1106" i="27"/>
  <c r="M264" i="25"/>
  <c r="N264" i="25" s="1"/>
  <c r="L264" i="25"/>
  <c r="T264" i="25"/>
  <c r="M1115" i="25"/>
  <c r="N1115" i="25" s="1"/>
  <c r="L1115" i="25"/>
  <c r="T1115" i="25"/>
  <c r="L337" i="28"/>
  <c r="M337" i="28"/>
  <c r="N337" i="28" s="1"/>
  <c r="L451" i="25"/>
  <c r="M451" i="25"/>
  <c r="N451" i="25" s="1"/>
  <c r="T451" i="25"/>
  <c r="L1073" i="26"/>
  <c r="M1073" i="26"/>
  <c r="N1073" i="26" s="1"/>
  <c r="T2207" i="25"/>
  <c r="L2207" i="25"/>
  <c r="M2207" i="25"/>
  <c r="N2207" i="25" s="1"/>
  <c r="M207" i="28"/>
  <c r="N207" i="28" s="1"/>
  <c r="L207" i="28"/>
  <c r="L29" i="25"/>
  <c r="M29" i="25"/>
  <c r="N29" i="25" s="1"/>
  <c r="T29" i="25"/>
  <c r="L940" i="25"/>
  <c r="M940" i="25"/>
  <c r="N940" i="25" s="1"/>
  <c r="T940" i="25"/>
  <c r="M808" i="25"/>
  <c r="N808" i="25" s="1"/>
  <c r="L808" i="25"/>
  <c r="T808" i="25"/>
  <c r="T832" i="25"/>
  <c r="L832" i="25"/>
  <c r="M832" i="25"/>
  <c r="N832" i="25" s="1"/>
  <c r="M1047" i="28"/>
  <c r="N1047" i="28" s="1"/>
  <c r="L1047" i="28"/>
  <c r="M1600" i="28"/>
  <c r="N1600" i="28" s="1"/>
  <c r="L1600" i="28"/>
  <c r="M307" i="26"/>
  <c r="N307" i="26" s="1"/>
  <c r="L307" i="26"/>
  <c r="M492" i="26"/>
  <c r="N492" i="26" s="1"/>
  <c r="L492" i="26"/>
  <c r="L1037" i="26"/>
  <c r="M1037" i="26"/>
  <c r="N1037" i="26" s="1"/>
  <c r="M320" i="28"/>
  <c r="N320" i="28" s="1"/>
  <c r="L320" i="28"/>
  <c r="L1967" i="28"/>
  <c r="M1967" i="28"/>
  <c r="N1967" i="28" s="1"/>
  <c r="M300" i="28"/>
  <c r="N300" i="28" s="1"/>
  <c r="L300" i="28"/>
  <c r="L15" i="25"/>
  <c r="M15" i="25"/>
  <c r="N15" i="25" s="1"/>
  <c r="T15" i="25"/>
  <c r="M1662" i="27"/>
  <c r="N1662" i="27" s="1"/>
  <c r="L1662" i="27"/>
  <c r="L541" i="26"/>
  <c r="M541" i="26"/>
  <c r="N541" i="26" s="1"/>
  <c r="L2008" i="27"/>
  <c r="M2008" i="27"/>
  <c r="N2008" i="27" s="1"/>
  <c r="M498" i="26"/>
  <c r="N498" i="26" s="1"/>
  <c r="L498" i="26"/>
  <c r="L1805" i="27"/>
  <c r="M1805" i="27"/>
  <c r="N1805" i="27" s="1"/>
  <c r="T2221" i="25"/>
  <c r="L2221" i="25"/>
  <c r="M2221" i="25"/>
  <c r="N2221" i="25" s="1"/>
  <c r="M1534" i="28"/>
  <c r="N1534" i="28" s="1"/>
  <c r="L1534" i="28"/>
  <c r="M693" i="27"/>
  <c r="N693" i="27" s="1"/>
  <c r="L693" i="27"/>
  <c r="L653" i="28"/>
  <c r="M653" i="28"/>
  <c r="N653" i="28" s="1"/>
  <c r="L1463" i="26"/>
  <c r="M1463" i="26"/>
  <c r="N1463" i="26" s="1"/>
  <c r="L1944" i="26"/>
  <c r="M1944" i="26"/>
  <c r="N1944" i="26" s="1"/>
  <c r="M258" i="26"/>
  <c r="N258" i="26" s="1"/>
  <c r="L258" i="26"/>
  <c r="M438" i="27"/>
  <c r="N438" i="27" s="1"/>
  <c r="L438" i="27"/>
  <c r="T845" i="25"/>
  <c r="M845" i="25"/>
  <c r="N845" i="25" s="1"/>
  <c r="L845" i="25"/>
  <c r="T1168" i="25"/>
  <c r="M1168" i="25"/>
  <c r="N1168" i="25" s="1"/>
  <c r="L1168" i="25"/>
  <c r="L2068" i="27"/>
  <c r="M2068" i="27"/>
  <c r="N2068" i="27" s="1"/>
  <c r="L2169" i="28"/>
  <c r="M2169" i="28"/>
  <c r="N2169" i="28" s="1"/>
  <c r="M1928" i="25"/>
  <c r="N1928" i="25" s="1"/>
  <c r="L1928" i="25"/>
  <c r="T1928" i="25"/>
  <c r="M1278" i="25"/>
  <c r="N1278" i="25" s="1"/>
  <c r="L1278" i="25"/>
  <c r="T1278" i="25"/>
  <c r="L127" i="25"/>
  <c r="M127" i="25"/>
  <c r="N127" i="25" s="1"/>
  <c r="T127" i="25"/>
  <c r="M1973" i="26"/>
  <c r="N1973" i="26" s="1"/>
  <c r="L1973" i="26"/>
  <c r="M53" i="26"/>
  <c r="N53" i="26" s="1"/>
  <c r="L53" i="26"/>
  <c r="L1541" i="26"/>
  <c r="M1541" i="26"/>
  <c r="N1541" i="26" s="1"/>
  <c r="L155" i="27"/>
  <c r="M155" i="27"/>
  <c r="N155" i="27" s="1"/>
  <c r="M1795" i="28"/>
  <c r="N1795" i="28" s="1"/>
  <c r="L1795" i="28"/>
  <c r="M621" i="27"/>
  <c r="N621" i="27" s="1"/>
  <c r="L621" i="27"/>
  <c r="M874" i="27"/>
  <c r="N874" i="27" s="1"/>
  <c r="L874" i="27"/>
  <c r="L953" i="25"/>
  <c r="M953" i="25"/>
  <c r="N953" i="25" s="1"/>
  <c r="T953" i="25"/>
  <c r="M1919" i="27"/>
  <c r="N1919" i="27" s="1"/>
  <c r="L1919" i="27"/>
  <c r="L329" i="25"/>
  <c r="M329" i="25"/>
  <c r="N329" i="25" s="1"/>
  <c r="T329" i="25"/>
  <c r="M1901" i="28"/>
  <c r="N1901" i="28" s="1"/>
  <c r="L1901" i="28"/>
  <c r="L515" i="25"/>
  <c r="M515" i="25"/>
  <c r="N515" i="25" s="1"/>
  <c r="T515" i="25"/>
  <c r="L1294" i="27"/>
  <c r="M1294" i="27"/>
  <c r="N1294" i="27" s="1"/>
  <c r="L819" i="26"/>
  <c r="M819" i="26"/>
  <c r="N819" i="26" s="1"/>
  <c r="M401" i="26"/>
  <c r="N401" i="26" s="1"/>
  <c r="L401" i="26"/>
  <c r="L2093" i="26"/>
  <c r="M2093" i="26"/>
  <c r="N2093" i="26" s="1"/>
  <c r="M783" i="28"/>
  <c r="N783" i="28" s="1"/>
  <c r="L783" i="28"/>
  <c r="M729" i="27"/>
  <c r="N729" i="27" s="1"/>
  <c r="L729" i="27"/>
  <c r="M1307" i="25"/>
  <c r="N1307" i="25" s="1"/>
  <c r="L1307" i="25"/>
  <c r="T1307" i="25"/>
  <c r="M801" i="27"/>
  <c r="N801" i="27" s="1"/>
  <c r="L801" i="27"/>
  <c r="M694" i="27"/>
  <c r="N694" i="27" s="1"/>
  <c r="L694" i="27"/>
  <c r="L1113" i="25"/>
  <c r="M1113" i="25"/>
  <c r="N1113" i="25" s="1"/>
  <c r="T1113" i="25"/>
  <c r="M1424" i="28"/>
  <c r="N1424" i="28" s="1"/>
  <c r="L1424" i="28"/>
  <c r="L1296" i="26"/>
  <c r="M1296" i="26"/>
  <c r="N1296" i="26" s="1"/>
  <c r="L1994" i="28"/>
  <c r="M1994" i="28"/>
  <c r="N1994" i="28" s="1"/>
  <c r="L1140" i="25"/>
  <c r="M1140" i="25"/>
  <c r="N1140" i="25" s="1"/>
  <c r="T1140" i="25"/>
  <c r="L523" i="27"/>
  <c r="M523" i="27"/>
  <c r="N523" i="27" s="1"/>
  <c r="L1487" i="28"/>
  <c r="M1487" i="28"/>
  <c r="N1487" i="28" s="1"/>
  <c r="M37" i="28"/>
  <c r="N37" i="28" s="1"/>
  <c r="L37" i="28"/>
  <c r="L631" i="26"/>
  <c r="M631" i="26"/>
  <c r="N631" i="26" s="1"/>
  <c r="L777" i="27"/>
  <c r="M777" i="27"/>
  <c r="N777" i="27" s="1"/>
  <c r="M1377" i="27"/>
  <c r="N1377" i="27" s="1"/>
  <c r="L1377" i="27"/>
  <c r="L603" i="27"/>
  <c r="M603" i="27"/>
  <c r="N603" i="27" s="1"/>
  <c r="L1575" i="26"/>
  <c r="M1575" i="26"/>
  <c r="N1575" i="26" s="1"/>
  <c r="L137" i="25"/>
  <c r="M137" i="25"/>
  <c r="N137" i="25" s="1"/>
  <c r="T137" i="25"/>
  <c r="M1197" i="26"/>
  <c r="N1197" i="26" s="1"/>
  <c r="L1197" i="26"/>
  <c r="T1754" i="25"/>
  <c r="M1754" i="25"/>
  <c r="N1754" i="25" s="1"/>
  <c r="L1754" i="25"/>
  <c r="M1360" i="27"/>
  <c r="N1360" i="27" s="1"/>
  <c r="L1360" i="27"/>
  <c r="L183" i="26"/>
  <c r="M183" i="26"/>
  <c r="N183" i="26" s="1"/>
  <c r="M84" i="27"/>
  <c r="N84" i="27" s="1"/>
  <c r="L84" i="27"/>
  <c r="M1262" i="28"/>
  <c r="N1262" i="28" s="1"/>
  <c r="L1262" i="28"/>
  <c r="L990" i="27"/>
  <c r="M990" i="27"/>
  <c r="N990" i="27" s="1"/>
  <c r="L784" i="26"/>
  <c r="M784" i="26"/>
  <c r="N784" i="26" s="1"/>
  <c r="L358" i="27"/>
  <c r="M358" i="27"/>
  <c r="N358" i="27" s="1"/>
  <c r="M580" i="26"/>
  <c r="N580" i="26" s="1"/>
  <c r="L580" i="26"/>
  <c r="L1352" i="26"/>
  <c r="M1352" i="26"/>
  <c r="N1352" i="26" s="1"/>
  <c r="M1325" i="28"/>
  <c r="N1325" i="28" s="1"/>
  <c r="L1325" i="28"/>
  <c r="M1445" i="26"/>
  <c r="N1445" i="26" s="1"/>
  <c r="L1445" i="26"/>
  <c r="M306" i="28"/>
  <c r="N306" i="28" s="1"/>
  <c r="L306" i="28"/>
  <c r="L1249" i="25"/>
  <c r="M1249" i="25"/>
  <c r="N1249" i="25" s="1"/>
  <c r="T1249" i="25"/>
  <c r="M1006" i="26"/>
  <c r="N1006" i="26" s="1"/>
  <c r="L1006" i="26"/>
  <c r="M12" i="27"/>
  <c r="N12" i="27" s="1"/>
  <c r="L12" i="27"/>
  <c r="M1845" i="25"/>
  <c r="N1845" i="25" s="1"/>
  <c r="L1845" i="25"/>
  <c r="T1845" i="25"/>
  <c r="M405" i="26"/>
  <c r="N405" i="26" s="1"/>
  <c r="L405" i="26"/>
  <c r="M1592" i="27"/>
  <c r="N1592" i="27" s="1"/>
  <c r="L1592" i="27"/>
  <c r="M177" i="27"/>
  <c r="N177" i="27" s="1"/>
  <c r="L177" i="27"/>
  <c r="M1598" i="26"/>
  <c r="N1598" i="26" s="1"/>
  <c r="L1598" i="26"/>
  <c r="M13" i="28"/>
  <c r="N13" i="28" s="1"/>
  <c r="L13" i="28"/>
  <c r="M329" i="26"/>
  <c r="N329" i="26" s="1"/>
  <c r="L329" i="26"/>
  <c r="J30" i="29"/>
  <c r="M309" i="28"/>
  <c r="N309" i="28" s="1"/>
  <c r="L309" i="28"/>
  <c r="L365" i="25"/>
  <c r="M365" i="25"/>
  <c r="N365" i="25" s="1"/>
  <c r="T365" i="25"/>
  <c r="M1311" i="26"/>
  <c r="N1311" i="26" s="1"/>
  <c r="L1311" i="26"/>
  <c r="M331" i="26"/>
  <c r="N331" i="26" s="1"/>
  <c r="L331" i="26"/>
  <c r="L1933" i="25"/>
  <c r="M1933" i="25"/>
  <c r="N1933" i="25" s="1"/>
  <c r="T1933" i="25"/>
  <c r="L1600" i="26"/>
  <c r="M1600" i="26"/>
  <c r="N1600" i="26" s="1"/>
  <c r="M285" i="25"/>
  <c r="N285" i="25" s="1"/>
  <c r="L285" i="25"/>
  <c r="T285" i="25"/>
  <c r="L1672" i="28"/>
  <c r="M1672" i="28"/>
  <c r="N1672" i="28" s="1"/>
  <c r="M284" i="26"/>
  <c r="N284" i="26" s="1"/>
  <c r="L284" i="26"/>
  <c r="M1847" i="27"/>
  <c r="N1847" i="27" s="1"/>
  <c r="L1847" i="27"/>
  <c r="M1351" i="25"/>
  <c r="N1351" i="25" s="1"/>
  <c r="L1351" i="25"/>
  <c r="T1351" i="25"/>
  <c r="L943" i="28"/>
  <c r="M943" i="28"/>
  <c r="N943" i="28" s="1"/>
  <c r="L1171" i="28"/>
  <c r="M1171" i="28"/>
  <c r="N1171" i="28" s="1"/>
  <c r="M228" i="26"/>
  <c r="N228" i="26" s="1"/>
  <c r="L228" i="26"/>
  <c r="M994" i="27"/>
  <c r="N994" i="27" s="1"/>
  <c r="L994" i="27"/>
  <c r="L738" i="26"/>
  <c r="M738" i="26"/>
  <c r="N738" i="26" s="1"/>
  <c r="M61" i="28"/>
  <c r="N61" i="28" s="1"/>
  <c r="L61" i="28"/>
  <c r="M1208" i="27"/>
  <c r="N1208" i="27" s="1"/>
  <c r="L1208" i="27"/>
  <c r="M376" i="28"/>
  <c r="N376" i="28" s="1"/>
  <c r="L376" i="28"/>
  <c r="L492" i="27"/>
  <c r="M492" i="27"/>
  <c r="N492" i="27" s="1"/>
  <c r="T1983" i="25"/>
  <c r="M1983" i="25"/>
  <c r="N1983" i="25" s="1"/>
  <c r="L1983" i="25"/>
  <c r="T689" i="25"/>
  <c r="L689" i="25"/>
  <c r="M689" i="25"/>
  <c r="N689" i="25" s="1"/>
  <c r="L868" i="27"/>
  <c r="M868" i="27"/>
  <c r="N868" i="27" s="1"/>
  <c r="M1383" i="25"/>
  <c r="N1383" i="25" s="1"/>
  <c r="L1383" i="25"/>
  <c r="T1383" i="25"/>
  <c r="M1344" i="27"/>
  <c r="N1344" i="27" s="1"/>
  <c r="L1344" i="27"/>
  <c r="L2068" i="26"/>
  <c r="M2068" i="26"/>
  <c r="N2068" i="26" s="1"/>
  <c r="M105" i="28"/>
  <c r="N105" i="28" s="1"/>
  <c r="L105" i="28"/>
  <c r="L660" i="28"/>
  <c r="M660" i="28"/>
  <c r="N660" i="28" s="1"/>
  <c r="L1384" i="25"/>
  <c r="M1384" i="25"/>
  <c r="N1384" i="25" s="1"/>
  <c r="T1384" i="25"/>
  <c r="L1628" i="25"/>
  <c r="M1628" i="25"/>
  <c r="N1628" i="25" s="1"/>
  <c r="T1628" i="25"/>
  <c r="M1171" i="27"/>
  <c r="N1171" i="27" s="1"/>
  <c r="L1171" i="27"/>
  <c r="M2240" i="28"/>
  <c r="N2240" i="28" s="1"/>
  <c r="L2240" i="28"/>
  <c r="L1563" i="27"/>
  <c r="M1563" i="27"/>
  <c r="N1563" i="27" s="1"/>
  <c r="L1236" i="28"/>
  <c r="M1236" i="28"/>
  <c r="N1236" i="28" s="1"/>
  <c r="L655" i="25"/>
  <c r="M655" i="25"/>
  <c r="N655" i="25" s="1"/>
  <c r="T655" i="25"/>
  <c r="M1375" i="26"/>
  <c r="N1375" i="26" s="1"/>
  <c r="L1375" i="26"/>
  <c r="M488" i="26"/>
  <c r="N488" i="26" s="1"/>
  <c r="L488" i="26"/>
  <c r="M1006" i="27"/>
  <c r="N1006" i="27" s="1"/>
  <c r="L1006" i="27"/>
  <c r="L1083" i="27"/>
  <c r="M1083" i="27"/>
  <c r="N1083" i="27" s="1"/>
  <c r="L1907" i="28"/>
  <c r="M1907" i="28"/>
  <c r="N1907" i="28" s="1"/>
  <c r="M1408" i="27"/>
  <c r="N1408" i="27" s="1"/>
  <c r="L1408" i="27"/>
  <c r="M1724" i="28"/>
  <c r="N1724" i="28" s="1"/>
  <c r="L1724" i="28"/>
  <c r="T2202" i="25"/>
  <c r="L2202" i="25"/>
  <c r="M2202" i="25"/>
  <c r="N2202" i="25" s="1"/>
  <c r="L765" i="28"/>
  <c r="M765" i="28"/>
  <c r="N765" i="28" s="1"/>
  <c r="L749" i="26"/>
  <c r="M749" i="26"/>
  <c r="N749" i="26" s="1"/>
  <c r="M664" i="27"/>
  <c r="N664" i="27" s="1"/>
  <c r="L664" i="27"/>
  <c r="M1247" i="25"/>
  <c r="N1247" i="25" s="1"/>
  <c r="L1247" i="25"/>
  <c r="T1247" i="25"/>
  <c r="L702" i="27"/>
  <c r="M702" i="27"/>
  <c r="N702" i="27" s="1"/>
  <c r="M25" i="28"/>
  <c r="N25" i="28" s="1"/>
  <c r="L25" i="28"/>
  <c r="M1427" i="25"/>
  <c r="N1427" i="25" s="1"/>
  <c r="L1427" i="25"/>
  <c r="T1427" i="25"/>
  <c r="M913" i="25"/>
  <c r="N913" i="25" s="1"/>
  <c r="L913" i="25"/>
  <c r="T913" i="25"/>
  <c r="M692" i="27"/>
  <c r="N692" i="27" s="1"/>
  <c r="L692" i="27"/>
  <c r="L1322" i="25"/>
  <c r="M1322" i="25"/>
  <c r="N1322" i="25" s="1"/>
  <c r="T1322" i="25"/>
  <c r="L2063" i="27"/>
  <c r="M2063" i="27"/>
  <c r="N2063" i="27" s="1"/>
  <c r="M986" i="28"/>
  <c r="N986" i="28" s="1"/>
  <c r="L986" i="28"/>
  <c r="M557" i="28"/>
  <c r="N557" i="28" s="1"/>
  <c r="L557" i="28"/>
  <c r="M1566" i="25"/>
  <c r="N1566" i="25" s="1"/>
  <c r="L1566" i="25"/>
  <c r="T1566" i="25"/>
  <c r="L1964" i="26"/>
  <c r="M1964" i="26"/>
  <c r="N1964" i="26" s="1"/>
  <c r="L1188" i="26"/>
  <c r="M1188" i="26"/>
  <c r="N1188" i="26" s="1"/>
  <c r="L53" i="27"/>
  <c r="M53" i="27"/>
  <c r="N53" i="27" s="1"/>
  <c r="M1630" i="25"/>
  <c r="N1630" i="25" s="1"/>
  <c r="L1630" i="25"/>
  <c r="T1630" i="25"/>
  <c r="L2119" i="27"/>
  <c r="M2119" i="27"/>
  <c r="N2119" i="27" s="1"/>
  <c r="L1860" i="27"/>
  <c r="M1860" i="27"/>
  <c r="N1860" i="27" s="1"/>
  <c r="L128" i="27"/>
  <c r="M128" i="27"/>
  <c r="N128" i="27" s="1"/>
  <c r="L1895" i="27"/>
  <c r="M1895" i="27"/>
  <c r="N1895" i="27" s="1"/>
  <c r="M1237" i="28"/>
  <c r="N1237" i="28" s="1"/>
  <c r="L1237" i="28"/>
  <c r="M390" i="26"/>
  <c r="N390" i="26" s="1"/>
  <c r="L390" i="26"/>
  <c r="L1255" i="25"/>
  <c r="M1255" i="25"/>
  <c r="N1255" i="25" s="1"/>
  <c r="T1255" i="25"/>
  <c r="T1985" i="25"/>
  <c r="M1985" i="25"/>
  <c r="N1985" i="25" s="1"/>
  <c r="L1985" i="25"/>
  <c r="L106" i="27"/>
  <c r="M106" i="27"/>
  <c r="N106" i="27" s="1"/>
  <c r="L104" i="27"/>
  <c r="M104" i="27"/>
  <c r="N104" i="27" s="1"/>
  <c r="L65" i="26"/>
  <c r="M65" i="26"/>
  <c r="N65" i="26" s="1"/>
  <c r="L2167" i="25"/>
  <c r="M2167" i="25"/>
  <c r="N2167" i="25" s="1"/>
  <c r="T2167" i="25"/>
  <c r="L173" i="25"/>
  <c r="M173" i="25"/>
  <c r="N173" i="25" s="1"/>
  <c r="T173" i="25"/>
  <c r="M14" i="26"/>
  <c r="N14" i="26" s="1"/>
  <c r="L14" i="26"/>
  <c r="M1715" i="28"/>
  <c r="N1715" i="28" s="1"/>
  <c r="L1715" i="28"/>
  <c r="M159" i="27"/>
  <c r="N159" i="27" s="1"/>
  <c r="L159" i="27"/>
  <c r="M2138" i="26"/>
  <c r="N2138" i="26" s="1"/>
  <c r="L2138" i="26"/>
  <c r="L739" i="26"/>
  <c r="M739" i="26"/>
  <c r="N739" i="26" s="1"/>
  <c r="M851" i="28"/>
  <c r="N851" i="28" s="1"/>
  <c r="L851" i="28"/>
  <c r="M1598" i="28"/>
  <c r="N1598" i="28" s="1"/>
  <c r="L1598" i="28"/>
  <c r="M1267" i="26"/>
  <c r="N1267" i="26" s="1"/>
  <c r="L1267" i="26"/>
  <c r="L2252" i="27"/>
  <c r="M2252" i="27"/>
  <c r="N2252" i="27" s="1"/>
  <c r="M1430" i="28"/>
  <c r="N1430" i="28" s="1"/>
  <c r="L1430" i="28"/>
  <c r="M1645" i="25"/>
  <c r="N1645" i="25" s="1"/>
  <c r="L1645" i="25"/>
  <c r="T1645" i="25"/>
  <c r="L1493" i="28"/>
  <c r="M1493" i="28"/>
  <c r="N1493" i="28" s="1"/>
  <c r="L1986" i="28"/>
  <c r="M1986" i="28"/>
  <c r="N1986" i="28" s="1"/>
  <c r="L135" i="28"/>
  <c r="M135" i="28"/>
  <c r="N135" i="28" s="1"/>
  <c r="L1685" i="28"/>
  <c r="M1685" i="28"/>
  <c r="N1685" i="28" s="1"/>
  <c r="L383" i="25"/>
  <c r="M383" i="25"/>
  <c r="N383" i="25" s="1"/>
  <c r="T383" i="25"/>
  <c r="L2215" i="26"/>
  <c r="M2215" i="26"/>
  <c r="N2215" i="26" s="1"/>
  <c r="L1677" i="27"/>
  <c r="M1677" i="27"/>
  <c r="N1677" i="27" s="1"/>
  <c r="T1784" i="25"/>
  <c r="M1784" i="25"/>
  <c r="N1784" i="25" s="1"/>
  <c r="L1784" i="25"/>
  <c r="M1416" i="26"/>
  <c r="N1416" i="26" s="1"/>
  <c r="L1416" i="26"/>
  <c r="M386" i="26"/>
  <c r="N386" i="26" s="1"/>
  <c r="L386" i="26"/>
  <c r="L215" i="25"/>
  <c r="M215" i="25"/>
  <c r="N215" i="25" s="1"/>
  <c r="T215" i="25"/>
  <c r="L1418" i="28"/>
  <c r="M1418" i="28"/>
  <c r="N1418" i="28" s="1"/>
  <c r="L916" i="25"/>
  <c r="M916" i="25"/>
  <c r="N916" i="25" s="1"/>
  <c r="T916" i="25"/>
  <c r="M2071" i="26"/>
  <c r="N2071" i="26" s="1"/>
  <c r="L2071" i="26"/>
  <c r="M1273" i="26"/>
  <c r="N1273" i="26" s="1"/>
  <c r="L1273" i="26"/>
  <c r="M1908" i="25"/>
  <c r="N1908" i="25" s="1"/>
  <c r="L1908" i="25"/>
  <c r="T1908" i="25"/>
  <c r="L2036" i="28"/>
  <c r="M2036" i="28"/>
  <c r="N2036" i="28" s="1"/>
  <c r="M1204" i="27"/>
  <c r="N1204" i="27" s="1"/>
  <c r="L1204" i="27"/>
  <c r="M1186" i="28"/>
  <c r="N1186" i="28" s="1"/>
  <c r="L1186" i="28"/>
  <c r="L1378" i="26"/>
  <c r="M1378" i="26"/>
  <c r="N1378" i="26" s="1"/>
  <c r="M1156" i="28"/>
  <c r="N1156" i="28" s="1"/>
  <c r="L1156" i="28"/>
  <c r="M693" i="28"/>
  <c r="N693" i="28" s="1"/>
  <c r="L693" i="28"/>
  <c r="M1350" i="27"/>
  <c r="N1350" i="27" s="1"/>
  <c r="L1350" i="27"/>
  <c r="L1022" i="26"/>
  <c r="M1022" i="26"/>
  <c r="N1022" i="26" s="1"/>
  <c r="L495" i="27"/>
  <c r="M495" i="27"/>
  <c r="N495" i="27" s="1"/>
  <c r="M1088" i="25"/>
  <c r="N1088" i="25" s="1"/>
  <c r="L1088" i="25"/>
  <c r="T1088" i="25"/>
  <c r="M250" i="27"/>
  <c r="N250" i="27" s="1"/>
  <c r="L250" i="27"/>
  <c r="M194" i="27"/>
  <c r="N194" i="27" s="1"/>
  <c r="L194" i="27"/>
  <c r="M1439" i="25"/>
  <c r="N1439" i="25" s="1"/>
  <c r="L1439" i="25"/>
  <c r="T1439" i="25"/>
  <c r="L1030" i="25"/>
  <c r="M1030" i="25"/>
  <c r="N1030" i="25" s="1"/>
  <c r="T1030" i="25"/>
  <c r="L2102" i="28"/>
  <c r="M2102" i="28"/>
  <c r="N2102" i="28" s="1"/>
  <c r="M1857" i="28"/>
  <c r="N1857" i="28" s="1"/>
  <c r="L1857" i="28"/>
  <c r="M1344" i="28"/>
  <c r="N1344" i="28" s="1"/>
  <c r="L1344" i="28"/>
  <c r="L286" i="26"/>
  <c r="M286" i="26"/>
  <c r="N286" i="26" s="1"/>
  <c r="L326" i="28"/>
  <c r="M326" i="28"/>
  <c r="N326" i="28" s="1"/>
  <c r="T793" i="25"/>
  <c r="L793" i="25"/>
  <c r="M793" i="25"/>
  <c r="N793" i="25" s="1"/>
  <c r="L917" i="27"/>
  <c r="M917" i="27"/>
  <c r="N917" i="27" s="1"/>
  <c r="M1344" i="25"/>
  <c r="N1344" i="25" s="1"/>
  <c r="L1344" i="25"/>
  <c r="T1344" i="25"/>
  <c r="M240" i="27"/>
  <c r="N240" i="27" s="1"/>
  <c r="L240" i="27"/>
  <c r="L479" i="27"/>
  <c r="M479" i="27"/>
  <c r="N479" i="27" s="1"/>
  <c r="M2140" i="26"/>
  <c r="N2140" i="26" s="1"/>
  <c r="L2140" i="26"/>
  <c r="L594" i="25"/>
  <c r="M594" i="25"/>
  <c r="N594" i="25" s="1"/>
  <c r="T594" i="25"/>
  <c r="M1080" i="25"/>
  <c r="N1080" i="25" s="1"/>
  <c r="L1080" i="25"/>
  <c r="T1080" i="25"/>
  <c r="M925" i="26"/>
  <c r="N925" i="26" s="1"/>
  <c r="L925" i="26"/>
  <c r="M1604" i="27"/>
  <c r="N1604" i="27" s="1"/>
  <c r="L1604" i="27"/>
  <c r="L1646" i="26"/>
  <c r="M1646" i="26"/>
  <c r="N1646" i="26" s="1"/>
  <c r="M1476" i="28"/>
  <c r="N1476" i="28" s="1"/>
  <c r="L1476" i="28"/>
  <c r="M80" i="27"/>
  <c r="N80" i="27" s="1"/>
  <c r="L80" i="27"/>
  <c r="M1758" i="26"/>
  <c r="N1758" i="26" s="1"/>
  <c r="L1758" i="26"/>
  <c r="L1864" i="25"/>
  <c r="M1864" i="25"/>
  <c r="N1864" i="25" s="1"/>
  <c r="T1864" i="25"/>
  <c r="T706" i="25"/>
  <c r="L706" i="25"/>
  <c r="M706" i="25"/>
  <c r="N706" i="25" s="1"/>
  <c r="M1678" i="27"/>
  <c r="N1678" i="27" s="1"/>
  <c r="L1678" i="27"/>
  <c r="M668" i="28"/>
  <c r="N668" i="28" s="1"/>
  <c r="L668" i="28"/>
  <c r="T802" i="25"/>
  <c r="M802" i="25"/>
  <c r="N802" i="25" s="1"/>
  <c r="L802" i="25"/>
  <c r="L1480" i="28"/>
  <c r="M1480" i="28"/>
  <c r="N1480" i="28" s="1"/>
  <c r="M639" i="28"/>
  <c r="N639" i="28" s="1"/>
  <c r="L639" i="28"/>
  <c r="L465" i="25"/>
  <c r="M465" i="25"/>
  <c r="N465" i="25" s="1"/>
  <c r="T465" i="25"/>
  <c r="M965" i="25"/>
  <c r="N965" i="25" s="1"/>
  <c r="L965" i="25"/>
  <c r="T965" i="25"/>
  <c r="L647" i="28"/>
  <c r="M647" i="28"/>
  <c r="N647" i="28" s="1"/>
  <c r="M1472" i="25"/>
  <c r="N1472" i="25" s="1"/>
  <c r="L1472" i="25"/>
  <c r="T1472" i="25"/>
  <c r="T2198" i="25"/>
  <c r="L2198" i="25"/>
  <c r="M2198" i="25"/>
  <c r="N2198" i="25" s="1"/>
  <c r="M326" i="25"/>
  <c r="N326" i="25" s="1"/>
  <c r="L326" i="25"/>
  <c r="T326" i="25"/>
  <c r="M659" i="28"/>
  <c r="N659" i="28" s="1"/>
  <c r="L659" i="28"/>
  <c r="L1625" i="25"/>
  <c r="M1625" i="25"/>
  <c r="N1625" i="25" s="1"/>
  <c r="T1625" i="25"/>
  <c r="M334" i="27"/>
  <c r="N334" i="27" s="1"/>
  <c r="L334" i="27"/>
  <c r="L1737" i="27"/>
  <c r="M1737" i="27"/>
  <c r="N1737" i="27" s="1"/>
  <c r="M1272" i="27"/>
  <c r="N1272" i="27" s="1"/>
  <c r="L1272" i="27"/>
  <c r="L1471" i="26"/>
  <c r="M1471" i="26"/>
  <c r="N1471" i="26" s="1"/>
  <c r="T1821" i="25"/>
  <c r="M1821" i="25"/>
  <c r="N1821" i="25" s="1"/>
  <c r="L1821" i="25"/>
  <c r="M1964" i="27"/>
  <c r="N1964" i="27" s="1"/>
  <c r="L1964" i="27"/>
  <c r="L1217" i="27"/>
  <c r="M1217" i="27"/>
  <c r="N1217" i="27" s="1"/>
  <c r="M317" i="25"/>
  <c r="N317" i="25" s="1"/>
  <c r="L317" i="25"/>
  <c r="T317" i="25"/>
  <c r="L1888" i="28"/>
  <c r="M1888" i="28"/>
  <c r="N1888" i="28" s="1"/>
  <c r="M1457" i="27"/>
  <c r="N1457" i="27" s="1"/>
  <c r="L1457" i="27"/>
  <c r="L1830" i="26"/>
  <c r="M1830" i="26"/>
  <c r="N1830" i="26" s="1"/>
  <c r="M893" i="25"/>
  <c r="N893" i="25" s="1"/>
  <c r="L893" i="25"/>
  <c r="T893" i="25"/>
  <c r="T1667" i="25"/>
  <c r="M1667" i="25"/>
  <c r="N1667" i="25" s="1"/>
  <c r="L1667" i="25"/>
  <c r="M43" i="27"/>
  <c r="N43" i="27" s="1"/>
  <c r="L43" i="27"/>
  <c r="M7" i="27"/>
  <c r="N7" i="27" s="1"/>
  <c r="L7" i="27"/>
  <c r="L436" i="25"/>
  <c r="M436" i="25"/>
  <c r="N436" i="25" s="1"/>
  <c r="T436" i="25"/>
  <c r="L2192" i="26"/>
  <c r="M2192" i="26"/>
  <c r="N2192" i="26" s="1"/>
  <c r="L1605" i="27"/>
  <c r="M1605" i="27"/>
  <c r="N1605" i="27" s="1"/>
  <c r="M548" i="27"/>
  <c r="N548" i="27" s="1"/>
  <c r="L548" i="27"/>
  <c r="T2086" i="25"/>
  <c r="M2086" i="25"/>
  <c r="N2086" i="25" s="1"/>
  <c r="L2086" i="25"/>
  <c r="L2159" i="25"/>
  <c r="M2159" i="25"/>
  <c r="N2159" i="25" s="1"/>
  <c r="T2159" i="25"/>
  <c r="M904" i="26"/>
  <c r="N904" i="26" s="1"/>
  <c r="L904" i="26"/>
  <c r="M17" i="27"/>
  <c r="N17" i="27" s="1"/>
  <c r="L17" i="27"/>
  <c r="L1928" i="26"/>
  <c r="M1928" i="26"/>
  <c r="N1928" i="26" s="1"/>
  <c r="L2022" i="26"/>
  <c r="M2022" i="26"/>
  <c r="N2022" i="26" s="1"/>
  <c r="L901" i="26"/>
  <c r="M901" i="26"/>
  <c r="N901" i="26" s="1"/>
  <c r="M655" i="27"/>
  <c r="N655" i="27" s="1"/>
  <c r="L655" i="27"/>
  <c r="L1063" i="26"/>
  <c r="M1063" i="26"/>
  <c r="N1063" i="26" s="1"/>
  <c r="L644" i="25"/>
  <c r="M644" i="25"/>
  <c r="N644" i="25" s="1"/>
  <c r="T644" i="25"/>
  <c r="L1970" i="27"/>
  <c r="M1970" i="27"/>
  <c r="N1970" i="27" s="1"/>
  <c r="L1143" i="25"/>
  <c r="M1143" i="25"/>
  <c r="N1143" i="25" s="1"/>
  <c r="T1143" i="25"/>
  <c r="M1233" i="25"/>
  <c r="N1233" i="25" s="1"/>
  <c r="L1233" i="25"/>
  <c r="T1233" i="25"/>
  <c r="L141" i="25"/>
  <c r="M141" i="25"/>
  <c r="N141" i="25" s="1"/>
  <c r="T141" i="25"/>
  <c r="L2229" i="27"/>
  <c r="M2229" i="27"/>
  <c r="N2229" i="27" s="1"/>
  <c r="L1271" i="28"/>
  <c r="M1271" i="28"/>
  <c r="N1271" i="28" s="1"/>
  <c r="L2016" i="26"/>
  <c r="M2016" i="26"/>
  <c r="N2016" i="26" s="1"/>
  <c r="M1551" i="25"/>
  <c r="N1551" i="25" s="1"/>
  <c r="L1551" i="25"/>
  <c r="T1551" i="25"/>
  <c r="L331" i="27"/>
  <c r="M331" i="27"/>
  <c r="N331" i="27" s="1"/>
  <c r="T1188" i="25"/>
  <c r="L1188" i="25"/>
  <c r="M1188" i="25"/>
  <c r="N1188" i="25" s="1"/>
  <c r="M1931" i="26"/>
  <c r="N1931" i="26" s="1"/>
  <c r="L1931" i="26"/>
  <c r="M653" i="27"/>
  <c r="N653" i="27" s="1"/>
  <c r="L653" i="27"/>
  <c r="L762" i="26"/>
  <c r="M762" i="26"/>
  <c r="N762" i="26" s="1"/>
  <c r="M592" i="25"/>
  <c r="N592" i="25" s="1"/>
  <c r="L592" i="25"/>
  <c r="T592" i="25"/>
  <c r="M1916" i="25"/>
  <c r="N1916" i="25" s="1"/>
  <c r="L1916" i="25"/>
  <c r="T1916" i="25"/>
  <c r="M1413" i="28"/>
  <c r="N1413" i="28" s="1"/>
  <c r="L1413" i="28"/>
  <c r="M1310" i="28"/>
  <c r="N1310" i="28" s="1"/>
  <c r="L1310" i="28"/>
  <c r="M1010" i="25"/>
  <c r="N1010" i="25" s="1"/>
  <c r="L1010" i="25"/>
  <c r="T1010" i="25"/>
  <c r="M641" i="27"/>
  <c r="N641" i="27" s="1"/>
  <c r="L641" i="27"/>
  <c r="M293" i="25"/>
  <c r="N293" i="25" s="1"/>
  <c r="L293" i="25"/>
  <c r="T293" i="25"/>
  <c r="L384" i="25"/>
  <c r="M384" i="25"/>
  <c r="N384" i="25" s="1"/>
  <c r="T384" i="25"/>
  <c r="L984" i="27"/>
  <c r="M984" i="27"/>
  <c r="N984" i="27" s="1"/>
  <c r="M1860" i="28"/>
  <c r="N1860" i="28" s="1"/>
  <c r="L1860" i="28"/>
  <c r="M2175" i="26"/>
  <c r="N2175" i="26" s="1"/>
  <c r="L2175" i="26"/>
  <c r="L342" i="25"/>
  <c r="M342" i="25"/>
  <c r="N342" i="25" s="1"/>
  <c r="T342" i="25"/>
  <c r="M71" i="27"/>
  <c r="N71" i="27" s="1"/>
  <c r="L71" i="27"/>
  <c r="L2054" i="28"/>
  <c r="M2054" i="28"/>
  <c r="N2054" i="28" s="1"/>
  <c r="L1180" i="26"/>
  <c r="M1180" i="26"/>
  <c r="N1180" i="26" s="1"/>
  <c r="L1690" i="26"/>
  <c r="M1690" i="26"/>
  <c r="N1690" i="26" s="1"/>
  <c r="L1165" i="26"/>
  <c r="M1165" i="26"/>
  <c r="N1165" i="26" s="1"/>
  <c r="L2179" i="26"/>
  <c r="M2179" i="26"/>
  <c r="N2179" i="26" s="1"/>
  <c r="M1159" i="27"/>
  <c r="N1159" i="27" s="1"/>
  <c r="L1159" i="27"/>
  <c r="M706" i="26"/>
  <c r="N706" i="26" s="1"/>
  <c r="L706" i="26"/>
  <c r="L643" i="27"/>
  <c r="M643" i="27"/>
  <c r="N643" i="27" s="1"/>
  <c r="M228" i="27"/>
  <c r="N228" i="27" s="1"/>
  <c r="L228" i="27"/>
  <c r="L1799" i="28"/>
  <c r="M1799" i="28"/>
  <c r="N1799" i="28" s="1"/>
  <c r="M1848" i="27"/>
  <c r="N1848" i="27" s="1"/>
  <c r="L1848" i="27"/>
  <c r="L252" i="27"/>
  <c r="M252" i="27"/>
  <c r="N252" i="27" s="1"/>
  <c r="M431" i="27"/>
  <c r="N431" i="27" s="1"/>
  <c r="L431" i="27"/>
  <c r="M405" i="25"/>
  <c r="N405" i="25" s="1"/>
  <c r="L405" i="25"/>
  <c r="T405" i="25"/>
  <c r="M1684" i="27"/>
  <c r="N1684" i="27" s="1"/>
  <c r="L1684" i="27"/>
  <c r="M301" i="28"/>
  <c r="N301" i="28" s="1"/>
  <c r="L301" i="28"/>
  <c r="T2000" i="25"/>
  <c r="M2000" i="25"/>
  <c r="N2000" i="25" s="1"/>
  <c r="L2000" i="25"/>
  <c r="M907" i="26"/>
  <c r="N907" i="26" s="1"/>
  <c r="L907" i="26"/>
  <c r="L373" i="28"/>
  <c r="M373" i="28"/>
  <c r="N373" i="28" s="1"/>
  <c r="L1771" i="28"/>
  <c r="M1771" i="28"/>
  <c r="N1771" i="28" s="1"/>
  <c r="M552" i="28"/>
  <c r="N552" i="28" s="1"/>
  <c r="L552" i="28"/>
  <c r="L213" i="26"/>
  <c r="M213" i="26"/>
  <c r="N213" i="26" s="1"/>
  <c r="L176" i="26"/>
  <c r="M176" i="26"/>
  <c r="N176" i="26" s="1"/>
  <c r="L1362" i="26"/>
  <c r="M1362" i="26"/>
  <c r="N1362" i="26" s="1"/>
  <c r="M148" i="26"/>
  <c r="N148" i="26" s="1"/>
  <c r="L148" i="26"/>
  <c r="M1407" i="28"/>
  <c r="N1407" i="28" s="1"/>
  <c r="L1407" i="28"/>
  <c r="L2156" i="27"/>
  <c r="M2156" i="27"/>
  <c r="N2156" i="27" s="1"/>
  <c r="M1239" i="28"/>
  <c r="N1239" i="28" s="1"/>
  <c r="L1239" i="28"/>
  <c r="M877" i="28"/>
  <c r="N877" i="28" s="1"/>
  <c r="L877" i="28"/>
  <c r="L913" i="27"/>
  <c r="M913" i="27"/>
  <c r="N913" i="27" s="1"/>
  <c r="L1977" i="28"/>
  <c r="M1977" i="28"/>
  <c r="N1977" i="28" s="1"/>
  <c r="L481" i="25"/>
  <c r="M481" i="25"/>
  <c r="N481" i="25" s="1"/>
  <c r="T481" i="25"/>
  <c r="L1519" i="28"/>
  <c r="M1519" i="28"/>
  <c r="N1519" i="28" s="1"/>
  <c r="L933" i="26"/>
  <c r="M933" i="26"/>
  <c r="N933" i="26" s="1"/>
  <c r="M651" i="28"/>
  <c r="N651" i="28" s="1"/>
  <c r="L651" i="28"/>
  <c r="M1860" i="26"/>
  <c r="N1860" i="26" s="1"/>
  <c r="L1860" i="26"/>
  <c r="L40" i="26"/>
  <c r="M40" i="26"/>
  <c r="N40" i="26" s="1"/>
  <c r="M369" i="26"/>
  <c r="N369" i="26" s="1"/>
  <c r="L369" i="26"/>
  <c r="L1867" i="28"/>
  <c r="M1867" i="28"/>
  <c r="N1867" i="28" s="1"/>
  <c r="L360" i="28"/>
  <c r="M360" i="28"/>
  <c r="N360" i="28" s="1"/>
  <c r="M199" i="25"/>
  <c r="N199" i="25" s="1"/>
  <c r="L199" i="25"/>
  <c r="T199" i="25"/>
  <c r="L1906" i="26"/>
  <c r="M1906" i="26"/>
  <c r="N1906" i="26" s="1"/>
  <c r="M1951" i="28"/>
  <c r="N1951" i="28" s="1"/>
  <c r="L1951" i="28"/>
  <c r="M1948" i="27"/>
  <c r="N1948" i="27" s="1"/>
  <c r="L1948" i="27"/>
  <c r="L1879" i="25"/>
  <c r="M1879" i="25"/>
  <c r="N1879" i="25" s="1"/>
  <c r="T1879" i="25"/>
  <c r="M907" i="28"/>
  <c r="N907" i="28" s="1"/>
  <c r="L907" i="28"/>
  <c r="M1898" i="26"/>
  <c r="N1898" i="26" s="1"/>
  <c r="L1898" i="26"/>
  <c r="L1268" i="25"/>
  <c r="M1268" i="25"/>
  <c r="N1268" i="25" s="1"/>
  <c r="T1268" i="25"/>
  <c r="L372" i="27"/>
  <c r="M372" i="27"/>
  <c r="N372" i="27" s="1"/>
  <c r="L470" i="27"/>
  <c r="M470" i="27"/>
  <c r="N470" i="27" s="1"/>
  <c r="L889" i="28"/>
  <c r="M889" i="28"/>
  <c r="N889" i="28" s="1"/>
  <c r="L874" i="26"/>
  <c r="M874" i="26"/>
  <c r="N874" i="26" s="1"/>
  <c r="M1127" i="28"/>
  <c r="N1127" i="28" s="1"/>
  <c r="L1127" i="28"/>
  <c r="M1417" i="26"/>
  <c r="N1417" i="26" s="1"/>
  <c r="L1417" i="26"/>
  <c r="M2209" i="26"/>
  <c r="N2209" i="26" s="1"/>
  <c r="L2209" i="26"/>
  <c r="L1383" i="28"/>
  <c r="M1383" i="28"/>
  <c r="N1383" i="28" s="1"/>
  <c r="M1880" i="25"/>
  <c r="N1880" i="25" s="1"/>
  <c r="L1880" i="25"/>
  <c r="T1880" i="25"/>
  <c r="L25" i="26"/>
  <c r="M25" i="26"/>
  <c r="N25" i="26" s="1"/>
  <c r="L912" i="28"/>
  <c r="M912" i="28"/>
  <c r="N912" i="28" s="1"/>
  <c r="M906" i="28"/>
  <c r="N906" i="28" s="1"/>
  <c r="L906" i="28"/>
  <c r="L1318" i="26"/>
  <c r="M1318" i="26"/>
  <c r="N1318" i="26" s="1"/>
  <c r="M2128" i="25"/>
  <c r="N2128" i="25" s="1"/>
  <c r="L2128" i="25"/>
  <c r="T2128" i="25"/>
  <c r="L920" i="28"/>
  <c r="M920" i="28"/>
  <c r="N920" i="28" s="1"/>
  <c r="L1467" i="26"/>
  <c r="M1467" i="26"/>
  <c r="N1467" i="26" s="1"/>
  <c r="M1100" i="26"/>
  <c r="N1100" i="26" s="1"/>
  <c r="L1100" i="26"/>
  <c r="M1063" i="25"/>
  <c r="N1063" i="25" s="1"/>
  <c r="L1063" i="25"/>
  <c r="T1063" i="25"/>
  <c r="M1233" i="27"/>
  <c r="N1233" i="27" s="1"/>
  <c r="L1233" i="27"/>
  <c r="M1458" i="26"/>
  <c r="N1458" i="26" s="1"/>
  <c r="L1458" i="26"/>
  <c r="L1489" i="25"/>
  <c r="M1489" i="25"/>
  <c r="N1489" i="25" s="1"/>
  <c r="T1489" i="25"/>
  <c r="L282" i="25"/>
  <c r="M282" i="25"/>
  <c r="N282" i="25" s="1"/>
  <c r="T282" i="25"/>
  <c r="L1597" i="27"/>
  <c r="M1597" i="27"/>
  <c r="N1597" i="27" s="1"/>
  <c r="M2096" i="27"/>
  <c r="N2096" i="27" s="1"/>
  <c r="L2096" i="27"/>
  <c r="M1552" i="25"/>
  <c r="N1552" i="25" s="1"/>
  <c r="L1552" i="25"/>
  <c r="T1552" i="25"/>
  <c r="M714" i="27"/>
  <c r="N714" i="27" s="1"/>
  <c r="L714" i="27"/>
  <c r="M1285" i="27"/>
  <c r="N1285" i="27" s="1"/>
  <c r="L1285" i="27"/>
  <c r="L507" i="25"/>
  <c r="M507" i="25"/>
  <c r="N507" i="25" s="1"/>
  <c r="T507" i="25"/>
  <c r="L2095" i="27"/>
  <c r="M2095" i="27"/>
  <c r="N2095" i="27" s="1"/>
  <c r="L155" i="25"/>
  <c r="M155" i="25"/>
  <c r="N155" i="25" s="1"/>
  <c r="T155" i="25"/>
  <c r="L1568" i="27"/>
  <c r="M1568" i="27"/>
  <c r="N1568" i="27" s="1"/>
  <c r="M331" i="25"/>
  <c r="N331" i="25" s="1"/>
  <c r="L331" i="25"/>
  <c r="T331" i="25"/>
  <c r="L734" i="26"/>
  <c r="M734" i="26"/>
  <c r="N734" i="26" s="1"/>
  <c r="L606" i="27"/>
  <c r="M606" i="27"/>
  <c r="N606" i="27" s="1"/>
  <c r="L1811" i="27"/>
  <c r="M1811" i="27"/>
  <c r="N1811" i="27" s="1"/>
  <c r="L766" i="27"/>
  <c r="M766" i="27"/>
  <c r="N766" i="27" s="1"/>
  <c r="M847" i="28"/>
  <c r="N847" i="28" s="1"/>
  <c r="L847" i="28"/>
  <c r="L143" i="28"/>
  <c r="M143" i="28"/>
  <c r="N143" i="28" s="1"/>
  <c r="M1627" i="27"/>
  <c r="N1627" i="27" s="1"/>
  <c r="L1627" i="27"/>
  <c r="L2085" i="28"/>
  <c r="M2085" i="28"/>
  <c r="N2085" i="28" s="1"/>
  <c r="M220" i="28"/>
  <c r="N220" i="28" s="1"/>
  <c r="L220" i="28"/>
  <c r="L186" i="26"/>
  <c r="M186" i="26"/>
  <c r="N186" i="26" s="1"/>
  <c r="L610" i="28"/>
  <c r="M610" i="28"/>
  <c r="N610" i="28" s="1"/>
  <c r="M668" i="26"/>
  <c r="N668" i="26" s="1"/>
  <c r="L668" i="26"/>
  <c r="L1898" i="28"/>
  <c r="M1898" i="28"/>
  <c r="N1898" i="28" s="1"/>
  <c r="L1206" i="26"/>
  <c r="M1206" i="26"/>
  <c r="N1206" i="26" s="1"/>
  <c r="L146" i="27"/>
  <c r="M146" i="27"/>
  <c r="N146" i="27" s="1"/>
  <c r="M160" i="28"/>
  <c r="N160" i="28" s="1"/>
  <c r="L160" i="28"/>
  <c r="L438" i="25"/>
  <c r="M438" i="25"/>
  <c r="N438" i="25" s="1"/>
  <c r="T438" i="25"/>
  <c r="L465" i="28"/>
  <c r="M465" i="28"/>
  <c r="N465" i="28" s="1"/>
  <c r="L274" i="27"/>
  <c r="M274" i="27"/>
  <c r="N274" i="27" s="1"/>
  <c r="L892" i="28"/>
  <c r="M892" i="28"/>
  <c r="N892" i="28" s="1"/>
  <c r="M306" i="26"/>
  <c r="N306" i="26" s="1"/>
  <c r="L306" i="26"/>
  <c r="L1576" i="27"/>
  <c r="M1576" i="27"/>
  <c r="N1576" i="27" s="1"/>
  <c r="M1275" i="26"/>
  <c r="N1275" i="26" s="1"/>
  <c r="L1275" i="26"/>
  <c r="M1288" i="26"/>
  <c r="N1288" i="26" s="1"/>
  <c r="L1288" i="26"/>
  <c r="L1971" i="27"/>
  <c r="M1971" i="27"/>
  <c r="N1971" i="27" s="1"/>
  <c r="L2102" i="27"/>
  <c r="M2102" i="27"/>
  <c r="N2102" i="27" s="1"/>
  <c r="T1171" i="25"/>
  <c r="M1171" i="25"/>
  <c r="N1171" i="25" s="1"/>
  <c r="L1171" i="25"/>
  <c r="M30" i="29"/>
  <c r="L468" i="28"/>
  <c r="M468" i="28"/>
  <c r="N468" i="28" s="1"/>
  <c r="M805" i="28"/>
  <c r="N805" i="28" s="1"/>
  <c r="L805" i="28"/>
  <c r="M1770" i="25"/>
  <c r="N1770" i="25" s="1"/>
  <c r="L1770" i="25"/>
  <c r="T1770" i="25"/>
  <c r="M1931" i="25"/>
  <c r="N1931" i="25" s="1"/>
  <c r="L1931" i="25"/>
  <c r="T1931" i="25"/>
  <c r="M2081" i="27"/>
  <c r="N2081" i="27" s="1"/>
  <c r="L2081" i="27"/>
  <c r="L302" i="27"/>
  <c r="M302" i="27"/>
  <c r="N302" i="27" s="1"/>
  <c r="M163" i="27"/>
  <c r="N163" i="27" s="1"/>
  <c r="L163" i="27"/>
  <c r="L439" i="25"/>
  <c r="M439" i="25"/>
  <c r="N439" i="25" s="1"/>
  <c r="T439" i="25"/>
  <c r="M285" i="27"/>
  <c r="N285" i="27" s="1"/>
  <c r="L285" i="27"/>
  <c r="L1658" i="28"/>
  <c r="M1658" i="28"/>
  <c r="N1658" i="28" s="1"/>
  <c r="L1113" i="27"/>
  <c r="M1113" i="27"/>
  <c r="N1113" i="27" s="1"/>
  <c r="T2206" i="25"/>
  <c r="L2206" i="25"/>
  <c r="M2206" i="25"/>
  <c r="N2206" i="25" s="1"/>
  <c r="M1588" i="28"/>
  <c r="N1588" i="28" s="1"/>
  <c r="L1588" i="28"/>
  <c r="M445" i="26"/>
  <c r="N445" i="26" s="1"/>
  <c r="L445" i="26"/>
  <c r="M1847" i="28"/>
  <c r="N1847" i="28" s="1"/>
  <c r="L1847" i="28"/>
  <c r="T4" i="25"/>
  <c r="L4" i="25"/>
  <c r="M4" i="25"/>
  <c r="N4" i="25" s="1"/>
  <c r="L1417" i="27"/>
  <c r="M1417" i="27"/>
  <c r="N1417" i="27" s="1"/>
  <c r="L743" i="26"/>
  <c r="M743" i="26"/>
  <c r="N743" i="26" s="1"/>
  <c r="L220" i="25"/>
  <c r="M220" i="25"/>
  <c r="N220" i="25" s="1"/>
  <c r="T220" i="25"/>
  <c r="M427" i="27"/>
  <c r="N427" i="27" s="1"/>
  <c r="L427" i="27"/>
  <c r="M1489" i="27"/>
  <c r="N1489" i="27" s="1"/>
  <c r="L1489" i="27"/>
  <c r="M2122" i="27"/>
  <c r="N2122" i="27" s="1"/>
  <c r="L2122" i="27"/>
  <c r="L563" i="26"/>
  <c r="M563" i="26"/>
  <c r="N563" i="26" s="1"/>
  <c r="M857" i="26"/>
  <c r="N857" i="26" s="1"/>
  <c r="L857" i="26"/>
  <c r="L945" i="26"/>
  <c r="M945" i="26"/>
  <c r="N945" i="26" s="1"/>
  <c r="L759" i="28"/>
  <c r="M759" i="28"/>
  <c r="N759" i="28" s="1"/>
  <c r="T1685" i="25"/>
  <c r="M1685" i="25"/>
  <c r="N1685" i="25" s="1"/>
  <c r="L1685" i="25"/>
  <c r="L1557" i="27"/>
  <c r="M1557" i="27"/>
  <c r="N1557" i="27" s="1"/>
  <c r="M897" i="26"/>
  <c r="N897" i="26" s="1"/>
  <c r="L897" i="26"/>
  <c r="L28" i="27"/>
  <c r="M28" i="27"/>
  <c r="N28" i="27" s="1"/>
  <c r="L2201" i="26"/>
  <c r="M2201" i="26"/>
  <c r="N2201" i="26" s="1"/>
  <c r="M1856" i="26"/>
  <c r="N1856" i="26" s="1"/>
  <c r="L1856" i="26"/>
  <c r="M572" i="26"/>
  <c r="N572" i="26" s="1"/>
  <c r="L572" i="26"/>
  <c r="L690" i="27"/>
  <c r="M690" i="27"/>
  <c r="N690" i="27" s="1"/>
  <c r="L1218" i="28"/>
  <c r="M1218" i="28"/>
  <c r="N1218" i="28" s="1"/>
  <c r="L884" i="27"/>
  <c r="M884" i="27"/>
  <c r="N884" i="27" s="1"/>
  <c r="L1937" i="28"/>
  <c r="M1937" i="28"/>
  <c r="N1937" i="28" s="1"/>
  <c r="M32" i="26"/>
  <c r="N32" i="26" s="1"/>
  <c r="L32" i="26"/>
  <c r="M380" i="25"/>
  <c r="N380" i="25" s="1"/>
  <c r="L380" i="25"/>
  <c r="T380" i="25"/>
  <c r="L2180" i="28"/>
  <c r="M2180" i="28"/>
  <c r="N2180" i="28" s="1"/>
  <c r="M1225" i="26"/>
  <c r="N1225" i="26" s="1"/>
  <c r="L1225" i="26"/>
  <c r="M89" i="27"/>
  <c r="N89" i="27" s="1"/>
  <c r="L89" i="27"/>
  <c r="M1244" i="28"/>
  <c r="N1244" i="28" s="1"/>
  <c r="L1244" i="28"/>
  <c r="M1147" i="25"/>
  <c r="N1147" i="25" s="1"/>
  <c r="L1147" i="25"/>
  <c r="T1147" i="25"/>
  <c r="M1876" i="28"/>
  <c r="N1876" i="28" s="1"/>
  <c r="L1876" i="28"/>
  <c r="M1514" i="26"/>
  <c r="N1514" i="26" s="1"/>
  <c r="L1514" i="26"/>
  <c r="M1362" i="27"/>
  <c r="N1362" i="27" s="1"/>
  <c r="L1362" i="27"/>
  <c r="M1731" i="27"/>
  <c r="N1731" i="27" s="1"/>
  <c r="L1731" i="27"/>
  <c r="M1859" i="27"/>
  <c r="N1859" i="27" s="1"/>
  <c r="L1859" i="27"/>
  <c r="L1618" i="28"/>
  <c r="M1618" i="28"/>
  <c r="N1618" i="28" s="1"/>
  <c r="L579" i="28"/>
  <c r="M579" i="28"/>
  <c r="N579" i="28" s="1"/>
  <c r="L596" i="25"/>
  <c r="M596" i="25"/>
  <c r="N596" i="25" s="1"/>
  <c r="T596" i="25"/>
  <c r="L1177" i="28"/>
  <c r="M1177" i="28"/>
  <c r="N1177" i="28" s="1"/>
  <c r="M1309" i="25"/>
  <c r="N1309" i="25" s="1"/>
  <c r="L1309" i="25"/>
  <c r="T1309" i="25"/>
  <c r="L1804" i="28"/>
  <c r="M1804" i="28"/>
  <c r="N1804" i="28" s="1"/>
  <c r="L1749" i="27"/>
  <c r="M1749" i="27"/>
  <c r="N1749" i="27" s="1"/>
  <c r="L1327" i="28"/>
  <c r="M1327" i="28"/>
  <c r="N1327" i="28" s="1"/>
  <c r="T2029" i="25"/>
  <c r="M2029" i="25"/>
  <c r="N2029" i="25" s="1"/>
  <c r="L2029" i="25"/>
  <c r="M1385" i="28"/>
  <c r="N1385" i="28" s="1"/>
  <c r="L1385" i="28"/>
  <c r="L373" i="25"/>
  <c r="M373" i="25"/>
  <c r="N373" i="25" s="1"/>
  <c r="T373" i="25"/>
  <c r="M69" i="26"/>
  <c r="N69" i="26" s="1"/>
  <c r="L69" i="26"/>
  <c r="T1715" i="25"/>
  <c r="M1715" i="25"/>
  <c r="N1715" i="25" s="1"/>
  <c r="L1715" i="25"/>
  <c r="L594" i="27"/>
  <c r="M594" i="27"/>
  <c r="N594" i="27" s="1"/>
  <c r="M607" i="28"/>
  <c r="N607" i="28" s="1"/>
  <c r="L607" i="28"/>
  <c r="L591" i="26"/>
  <c r="M591" i="26"/>
  <c r="N591" i="26" s="1"/>
  <c r="M1038" i="26"/>
  <c r="N1038" i="26" s="1"/>
  <c r="L1038" i="26"/>
  <c r="L1023" i="26"/>
  <c r="M1023" i="26"/>
  <c r="N1023" i="26" s="1"/>
  <c r="L1874" i="27"/>
  <c r="M1874" i="27"/>
  <c r="N1874" i="27" s="1"/>
  <c r="M1066" i="26"/>
  <c r="N1066" i="26" s="1"/>
  <c r="L1066" i="26"/>
  <c r="M1472" i="28"/>
  <c r="N1472" i="28" s="1"/>
  <c r="L1472" i="28"/>
  <c r="L746" i="26"/>
  <c r="M746" i="26"/>
  <c r="N746" i="26" s="1"/>
  <c r="M1758" i="27"/>
  <c r="N1758" i="27" s="1"/>
  <c r="L1758" i="27"/>
  <c r="L372" i="28"/>
  <c r="M372" i="28"/>
  <c r="N372" i="28" s="1"/>
  <c r="M482" i="28"/>
  <c r="N482" i="28" s="1"/>
  <c r="L482" i="28"/>
  <c r="L202" i="26"/>
  <c r="M202" i="26"/>
  <c r="N202" i="26" s="1"/>
  <c r="T671" i="25"/>
  <c r="L671" i="25"/>
  <c r="M671" i="25"/>
  <c r="N671" i="25" s="1"/>
  <c r="T2057" i="25"/>
  <c r="L2057" i="25"/>
  <c r="M2057" i="25"/>
  <c r="N2057" i="25" s="1"/>
  <c r="M1398" i="26"/>
  <c r="N1398" i="26" s="1"/>
  <c r="L1398" i="26"/>
  <c r="M1538" i="28"/>
  <c r="N1538" i="28" s="1"/>
  <c r="L1538" i="28"/>
  <c r="M121" i="27"/>
  <c r="N121" i="27" s="1"/>
  <c r="L121" i="27"/>
  <c r="M114" i="28"/>
  <c r="N114" i="28" s="1"/>
  <c r="L114" i="28"/>
  <c r="M2130" i="28"/>
  <c r="N2130" i="28" s="1"/>
  <c r="L2130" i="28"/>
  <c r="L1263" i="27"/>
  <c r="M1263" i="27"/>
  <c r="N1263" i="27" s="1"/>
  <c r="L1508" i="27"/>
  <c r="M1508" i="27"/>
  <c r="N1508" i="27" s="1"/>
  <c r="M565" i="26"/>
  <c r="N565" i="26" s="1"/>
  <c r="L565" i="26"/>
  <c r="L371" i="28"/>
  <c r="M371" i="28"/>
  <c r="N371" i="28" s="1"/>
  <c r="M80" i="28"/>
  <c r="N80" i="28" s="1"/>
  <c r="L80" i="28"/>
  <c r="L56" i="27"/>
  <c r="M56" i="27"/>
  <c r="N56" i="27" s="1"/>
  <c r="T1975" i="25"/>
  <c r="M1975" i="25"/>
  <c r="N1975" i="25" s="1"/>
  <c r="L1975" i="25"/>
  <c r="M16" i="28"/>
  <c r="N16" i="28" s="1"/>
  <c r="L16" i="28"/>
  <c r="L242" i="26"/>
  <c r="M242" i="26"/>
  <c r="N242" i="26" s="1"/>
  <c r="T698" i="25"/>
  <c r="L698" i="25"/>
  <c r="M698" i="25"/>
  <c r="N698" i="25" s="1"/>
  <c r="T2028" i="25"/>
  <c r="L2028" i="25"/>
  <c r="M2028" i="25"/>
  <c r="N2028" i="25" s="1"/>
  <c r="T1692" i="25"/>
  <c r="L1692" i="25"/>
  <c r="M1692" i="25"/>
  <c r="N1692" i="25" s="1"/>
  <c r="L535" i="27"/>
  <c r="M535" i="27"/>
  <c r="N535" i="27" s="1"/>
  <c r="L552" i="27"/>
  <c r="M552" i="27"/>
  <c r="N552" i="27" s="1"/>
  <c r="L2117" i="28"/>
  <c r="M2117" i="28"/>
  <c r="N2117" i="28" s="1"/>
  <c r="L299" i="28"/>
  <c r="M299" i="28"/>
  <c r="N299" i="28" s="1"/>
  <c r="M1966" i="25"/>
  <c r="N1966" i="25" s="1"/>
  <c r="L1966" i="25"/>
  <c r="T1966" i="25"/>
  <c r="L273" i="27"/>
  <c r="M273" i="27"/>
  <c r="N273" i="27" s="1"/>
  <c r="M1553" i="28"/>
  <c r="N1553" i="28" s="1"/>
  <c r="L1553" i="28"/>
  <c r="L1645" i="26"/>
  <c r="M1645" i="26"/>
  <c r="N1645" i="26" s="1"/>
  <c r="M1522" i="27"/>
  <c r="N1522" i="27" s="1"/>
  <c r="L1522" i="27"/>
  <c r="L1154" i="27"/>
  <c r="M1154" i="27"/>
  <c r="N1154" i="27" s="1"/>
  <c r="M2138" i="27"/>
  <c r="N2138" i="27" s="1"/>
  <c r="L2138" i="27"/>
  <c r="M383" i="26"/>
  <c r="N383" i="26" s="1"/>
  <c r="L383" i="26"/>
  <c r="L2197" i="27"/>
  <c r="M2197" i="27"/>
  <c r="N2197" i="27" s="1"/>
  <c r="M1580" i="25"/>
  <c r="N1580" i="25" s="1"/>
  <c r="L1580" i="25"/>
  <c r="T1580" i="25"/>
  <c r="T2235" i="25"/>
  <c r="M2235" i="25"/>
  <c r="N2235" i="25" s="1"/>
  <c r="L2235" i="25"/>
  <c r="L190" i="27"/>
  <c r="M190" i="27"/>
  <c r="N190" i="27" s="1"/>
  <c r="M27" i="26"/>
  <c r="N27" i="26" s="1"/>
  <c r="L27" i="26"/>
  <c r="M472" i="28"/>
  <c r="N472" i="28" s="1"/>
  <c r="L472" i="28"/>
  <c r="L2172" i="28"/>
  <c r="M2172" i="28"/>
  <c r="N2172" i="28" s="1"/>
  <c r="L147" i="28"/>
  <c r="M147" i="28"/>
  <c r="N147" i="28" s="1"/>
  <c r="T1796" i="25"/>
  <c r="L1796" i="25"/>
  <c r="M1796" i="25"/>
  <c r="N1796" i="25" s="1"/>
  <c r="L419" i="25"/>
  <c r="M419" i="25"/>
  <c r="N419" i="25" s="1"/>
  <c r="T419" i="25"/>
  <c r="L1512" i="26"/>
  <c r="M1512" i="26"/>
  <c r="N1512" i="26" s="1"/>
  <c r="M1400" i="27"/>
  <c r="N1400" i="27" s="1"/>
  <c r="L1400" i="27"/>
  <c r="M1403" i="27"/>
  <c r="N1403" i="27" s="1"/>
  <c r="L1403" i="27"/>
  <c r="L748" i="26"/>
  <c r="M748" i="26"/>
  <c r="N748" i="26" s="1"/>
  <c r="M402" i="26"/>
  <c r="N402" i="26" s="1"/>
  <c r="L402" i="26"/>
  <c r="M574" i="27"/>
  <c r="N574" i="27" s="1"/>
  <c r="L574" i="27"/>
  <c r="L617" i="28"/>
  <c r="M617" i="28"/>
  <c r="N617" i="28" s="1"/>
  <c r="L2142" i="25"/>
  <c r="M2142" i="25"/>
  <c r="N2142" i="25" s="1"/>
  <c r="T2142" i="25"/>
  <c r="L63" i="25"/>
  <c r="M63" i="25"/>
  <c r="N63" i="25" s="1"/>
  <c r="T63" i="25"/>
  <c r="M152" i="25"/>
  <c r="N152" i="25" s="1"/>
  <c r="L152" i="25"/>
  <c r="T152" i="25"/>
  <c r="L1621" i="25"/>
  <c r="M1621" i="25"/>
  <c r="N1621" i="25" s="1"/>
  <c r="T1621" i="25"/>
  <c r="L1831" i="27"/>
  <c r="M1831" i="27"/>
  <c r="N1831" i="27" s="1"/>
  <c r="M1368" i="28"/>
  <c r="N1368" i="28" s="1"/>
  <c r="L1368" i="28"/>
  <c r="M1880" i="28"/>
  <c r="N1880" i="28" s="1"/>
  <c r="L1880" i="28"/>
  <c r="L376" i="26"/>
  <c r="M376" i="26"/>
  <c r="N376" i="26" s="1"/>
  <c r="L743" i="28"/>
  <c r="M743" i="28"/>
  <c r="N743" i="28" s="1"/>
  <c r="L187" i="27"/>
  <c r="M187" i="27"/>
  <c r="N187" i="27" s="1"/>
  <c r="L2165" i="28"/>
  <c r="M2165" i="28"/>
  <c r="N2165" i="28" s="1"/>
  <c r="M567" i="28"/>
  <c r="N567" i="28" s="1"/>
  <c r="L567" i="28"/>
  <c r="L2004" i="27"/>
  <c r="M2004" i="27"/>
  <c r="N2004" i="27" s="1"/>
  <c r="L1156" i="26"/>
  <c r="M1156" i="26"/>
  <c r="N1156" i="26" s="1"/>
  <c r="M15" i="28"/>
  <c r="N15" i="28" s="1"/>
  <c r="L15" i="28"/>
  <c r="L53" i="28"/>
  <c r="M53" i="28"/>
  <c r="N53" i="28" s="1"/>
  <c r="M56" i="26"/>
  <c r="N56" i="26" s="1"/>
  <c r="L56" i="26"/>
  <c r="M2026" i="28"/>
  <c r="N2026" i="28" s="1"/>
  <c r="L2026" i="28"/>
  <c r="L1104" i="25"/>
  <c r="M1104" i="25"/>
  <c r="N1104" i="25" s="1"/>
  <c r="T1104" i="25"/>
  <c r="M908" i="27"/>
  <c r="N908" i="27" s="1"/>
  <c r="L908" i="27"/>
  <c r="M1397" i="25"/>
  <c r="N1397" i="25" s="1"/>
  <c r="L1397" i="25"/>
  <c r="T1397" i="25"/>
  <c r="L713" i="28"/>
  <c r="M713" i="28"/>
  <c r="N713" i="28" s="1"/>
  <c r="L2223" i="26"/>
  <c r="M2223" i="26"/>
  <c r="N2223" i="26" s="1"/>
  <c r="L319" i="28"/>
  <c r="M319" i="28"/>
  <c r="N319" i="28" s="1"/>
  <c r="L1565" i="25"/>
  <c r="M1565" i="25"/>
  <c r="N1565" i="25" s="1"/>
  <c r="T1565" i="25"/>
  <c r="L1738" i="28"/>
  <c r="M1738" i="28"/>
  <c r="N1738" i="28" s="1"/>
  <c r="L36" i="27"/>
  <c r="M36" i="27"/>
  <c r="N36" i="27" s="1"/>
  <c r="M1343" i="27"/>
  <c r="N1343" i="27" s="1"/>
  <c r="L1343" i="27"/>
  <c r="L224" i="28"/>
  <c r="M224" i="28"/>
  <c r="N224" i="28" s="1"/>
  <c r="M1418" i="27"/>
  <c r="N1418" i="27" s="1"/>
  <c r="L1418" i="27"/>
  <c r="M1191" i="26"/>
  <c r="N1191" i="26" s="1"/>
  <c r="L1191" i="26"/>
  <c r="L1069" i="27"/>
  <c r="M1069" i="27"/>
  <c r="N1069" i="27" s="1"/>
  <c r="L1997" i="26"/>
  <c r="M1997" i="26"/>
  <c r="N1997" i="26" s="1"/>
  <c r="L955" i="25"/>
  <c r="M955" i="25"/>
  <c r="N955" i="25" s="1"/>
  <c r="T955" i="25"/>
  <c r="L122" i="25"/>
  <c r="M122" i="25"/>
  <c r="N122" i="25" s="1"/>
  <c r="T122" i="25"/>
  <c r="M1996" i="28"/>
  <c r="N1996" i="28" s="1"/>
  <c r="L1996" i="28"/>
  <c r="L1260" i="26"/>
  <c r="M1260" i="26"/>
  <c r="N1260" i="26" s="1"/>
  <c r="M1331" i="25"/>
  <c r="N1331" i="25" s="1"/>
  <c r="L1331" i="25"/>
  <c r="T1331" i="25"/>
  <c r="L1818" i="26"/>
  <c r="M1818" i="26"/>
  <c r="N1818" i="26" s="1"/>
  <c r="G30" i="29"/>
  <c r="M134" i="28"/>
  <c r="N134" i="28" s="1"/>
  <c r="L134" i="28"/>
  <c r="L1769" i="26"/>
  <c r="M1769" i="26"/>
  <c r="N1769" i="26" s="1"/>
  <c r="L612" i="28"/>
  <c r="M612" i="28"/>
  <c r="N612" i="28" s="1"/>
  <c r="M750" i="27"/>
  <c r="N750" i="27" s="1"/>
  <c r="L750" i="27"/>
  <c r="M987" i="28"/>
  <c r="N987" i="28" s="1"/>
  <c r="L987" i="28"/>
  <c r="M1812" i="25"/>
  <c r="N1812" i="25" s="1"/>
  <c r="L1812" i="25"/>
  <c r="T1812" i="25"/>
  <c r="L2174" i="27"/>
  <c r="M2174" i="27"/>
  <c r="N2174" i="27" s="1"/>
  <c r="L1487" i="26"/>
  <c r="M1487" i="26"/>
  <c r="N1487" i="26" s="1"/>
  <c r="M2093" i="28"/>
  <c r="N2093" i="28" s="1"/>
  <c r="L2093" i="28"/>
  <c r="L1206" i="27"/>
  <c r="M1206" i="27"/>
  <c r="N1206" i="27" s="1"/>
  <c r="T2078" i="25"/>
  <c r="L2078" i="25"/>
  <c r="M2078" i="25"/>
  <c r="N2078" i="25" s="1"/>
  <c r="M1055" i="25"/>
  <c r="N1055" i="25" s="1"/>
  <c r="L1055" i="25"/>
  <c r="T1055" i="25"/>
  <c r="M433" i="27"/>
  <c r="N433" i="27" s="1"/>
  <c r="L433" i="27"/>
  <c r="L900" i="28"/>
  <c r="M900" i="28"/>
  <c r="N900" i="28" s="1"/>
  <c r="L1277" i="28"/>
  <c r="M1277" i="28"/>
  <c r="N1277" i="28" s="1"/>
  <c r="M1858" i="28"/>
  <c r="N1858" i="28" s="1"/>
  <c r="L1858" i="28"/>
  <c r="M1067" i="25"/>
  <c r="N1067" i="25" s="1"/>
  <c r="L1067" i="25"/>
  <c r="T1067" i="25"/>
  <c r="L1663" i="28"/>
  <c r="M1663" i="28"/>
  <c r="N1663" i="28" s="1"/>
  <c r="M1065" i="25"/>
  <c r="N1065" i="25" s="1"/>
  <c r="L1065" i="25"/>
  <c r="T1065" i="25"/>
  <c r="L922" i="28"/>
  <c r="M922" i="28"/>
  <c r="N922" i="28" s="1"/>
  <c r="M507" i="26"/>
  <c r="N507" i="26" s="1"/>
  <c r="L507" i="26"/>
  <c r="L1049" i="25"/>
  <c r="M1049" i="25"/>
  <c r="N1049" i="25" s="1"/>
  <c r="T1049" i="25"/>
  <c r="M1572" i="28"/>
  <c r="N1572" i="28" s="1"/>
  <c r="L1572" i="28"/>
  <c r="L522" i="26"/>
  <c r="M522" i="26"/>
  <c r="N522" i="26" s="1"/>
  <c r="M1963" i="28"/>
  <c r="N1963" i="28" s="1"/>
  <c r="L1963" i="28"/>
  <c r="T658" i="25"/>
  <c r="M658" i="25"/>
  <c r="N658" i="25" s="1"/>
  <c r="L658" i="25"/>
  <c r="M233" i="25"/>
  <c r="N233" i="25" s="1"/>
  <c r="L233" i="25"/>
  <c r="T233" i="25"/>
  <c r="L1696" i="26"/>
  <c r="M1696" i="26"/>
  <c r="N1696" i="26" s="1"/>
  <c r="M1501" i="25"/>
  <c r="N1501" i="25" s="1"/>
  <c r="L1501" i="25"/>
  <c r="T1501" i="25"/>
  <c r="M1957" i="28"/>
  <c r="N1957" i="28" s="1"/>
  <c r="L1957" i="28"/>
  <c r="M1267" i="27"/>
  <c r="N1267" i="27" s="1"/>
  <c r="L1267" i="27"/>
  <c r="L2210" i="26"/>
  <c r="M2210" i="26"/>
  <c r="N2210" i="26" s="1"/>
  <c r="L49" i="26"/>
  <c r="M49" i="26"/>
  <c r="N49" i="26" s="1"/>
  <c r="M2027" i="27"/>
  <c r="N2027" i="27" s="1"/>
  <c r="L2027" i="27"/>
  <c r="M246" i="26"/>
  <c r="N246" i="26" s="1"/>
  <c r="L246" i="26"/>
  <c r="L1984" i="27"/>
  <c r="M1984" i="27"/>
  <c r="N1984" i="27" s="1"/>
  <c r="L1926" i="26"/>
  <c r="M1926" i="26"/>
  <c r="N1926" i="26" s="1"/>
  <c r="L1534" i="25"/>
  <c r="M1534" i="25"/>
  <c r="N1534" i="25" s="1"/>
  <c r="T1534" i="25"/>
  <c r="M312" i="28"/>
  <c r="N312" i="28" s="1"/>
  <c r="L312" i="28"/>
  <c r="L814" i="26"/>
  <c r="M814" i="26"/>
  <c r="N814" i="26" s="1"/>
  <c r="M1735" i="27"/>
  <c r="N1735" i="27" s="1"/>
  <c r="L1735" i="27"/>
  <c r="M2062" i="26"/>
  <c r="N2062" i="26" s="1"/>
  <c r="L2062" i="26"/>
  <c r="L1227" i="27"/>
  <c r="M1227" i="27"/>
  <c r="N1227" i="27" s="1"/>
  <c r="L231" i="25"/>
  <c r="M231" i="25"/>
  <c r="N231" i="25" s="1"/>
  <c r="T231" i="25"/>
  <c r="L580" i="25"/>
  <c r="M580" i="25"/>
  <c r="N580" i="25" s="1"/>
  <c r="T580" i="25"/>
  <c r="L816" i="26"/>
  <c r="M816" i="26"/>
  <c r="N816" i="26" s="1"/>
  <c r="L544" i="25"/>
  <c r="M544" i="25"/>
  <c r="N544" i="25" s="1"/>
  <c r="T544" i="25"/>
  <c r="L1126" i="27"/>
  <c r="M1126" i="27"/>
  <c r="N1126" i="27" s="1"/>
  <c r="L2097" i="27"/>
  <c r="M2097" i="27"/>
  <c r="N2097" i="27" s="1"/>
  <c r="T1984" i="25"/>
  <c r="L1984" i="25"/>
  <c r="M1984" i="25"/>
  <c r="N1984" i="25" s="1"/>
  <c r="L427" i="25"/>
  <c r="M427" i="25"/>
  <c r="N427" i="25" s="1"/>
  <c r="T427" i="25"/>
  <c r="L377" i="25"/>
  <c r="M377" i="25"/>
  <c r="N377" i="25" s="1"/>
  <c r="T377" i="25"/>
  <c r="L735" i="26"/>
  <c r="M735" i="26"/>
  <c r="N735" i="26" s="1"/>
  <c r="L2051" i="28"/>
  <c r="M2051" i="28"/>
  <c r="N2051" i="28" s="1"/>
  <c r="M144" i="26"/>
  <c r="N144" i="26" s="1"/>
  <c r="L144" i="26"/>
  <c r="M2250" i="28"/>
  <c r="N2250" i="28" s="1"/>
  <c r="L2250" i="28"/>
  <c r="M1639" i="25"/>
  <c r="N1639" i="25" s="1"/>
  <c r="L1639" i="25"/>
  <c r="T1639" i="25"/>
  <c r="L1539" i="26"/>
  <c r="M1539" i="26"/>
  <c r="N1539" i="26" s="1"/>
  <c r="L1148" i="26"/>
  <c r="M1148" i="26"/>
  <c r="N1148" i="26" s="1"/>
  <c r="M689" i="27"/>
  <c r="N689" i="27" s="1"/>
  <c r="L689" i="27"/>
  <c r="L2129" i="26"/>
  <c r="M2129" i="26"/>
  <c r="N2129" i="26" s="1"/>
  <c r="T1793" i="25"/>
  <c r="L1793" i="25"/>
  <c r="M1793" i="25"/>
  <c r="N1793" i="25" s="1"/>
  <c r="L2162" i="27"/>
  <c r="M2162" i="27"/>
  <c r="N2162" i="27" s="1"/>
  <c r="T676" i="25"/>
  <c r="L676" i="25"/>
  <c r="M676" i="25"/>
  <c r="N676" i="25" s="1"/>
  <c r="L235" i="28"/>
  <c r="M235" i="28"/>
  <c r="N235" i="28" s="1"/>
  <c r="M1100" i="25"/>
  <c r="N1100" i="25" s="1"/>
  <c r="L1100" i="25"/>
  <c r="T1100" i="25"/>
  <c r="L2231" i="27"/>
  <c r="M2231" i="27"/>
  <c r="N2231" i="27" s="1"/>
  <c r="L1442" i="28"/>
  <c r="M1442" i="28"/>
  <c r="N1442" i="28" s="1"/>
  <c r="T1973" i="25"/>
  <c r="M1973" i="25"/>
  <c r="N1973" i="25" s="1"/>
  <c r="L1973" i="25"/>
  <c r="M820" i="28"/>
  <c r="N820" i="28" s="1"/>
  <c r="L820" i="28"/>
  <c r="M927" i="25"/>
  <c r="N927" i="25" s="1"/>
  <c r="L927" i="25"/>
  <c r="T927" i="25"/>
  <c r="M994" i="26"/>
  <c r="N994" i="26" s="1"/>
  <c r="L994" i="26"/>
  <c r="T764" i="25"/>
  <c r="L764" i="25"/>
  <c r="M764" i="25"/>
  <c r="N764" i="25" s="1"/>
  <c r="M1328" i="25"/>
  <c r="N1328" i="25" s="1"/>
  <c r="L1328" i="25"/>
  <c r="T1328" i="25"/>
  <c r="M1779" i="26"/>
  <c r="N1779" i="26" s="1"/>
  <c r="L1779" i="26"/>
  <c r="M2073" i="28"/>
  <c r="N2073" i="28" s="1"/>
  <c r="L2073" i="28"/>
  <c r="M1694" i="27"/>
  <c r="N1694" i="27" s="1"/>
  <c r="L1694" i="27"/>
  <c r="M2147" i="27"/>
  <c r="N2147" i="27" s="1"/>
  <c r="L2147" i="27"/>
  <c r="M1180" i="28"/>
  <c r="N1180" i="28" s="1"/>
  <c r="L1180" i="28"/>
  <c r="M979" i="26"/>
  <c r="N979" i="26" s="1"/>
  <c r="L979" i="26"/>
  <c r="M2172" i="25"/>
  <c r="N2172" i="25" s="1"/>
  <c r="L2172" i="25"/>
  <c r="T2172" i="25"/>
  <c r="L290" i="28"/>
  <c r="M290" i="28"/>
  <c r="N290" i="28" s="1"/>
  <c r="L463" i="25"/>
  <c r="M463" i="25"/>
  <c r="N463" i="25" s="1"/>
  <c r="T463" i="25"/>
  <c r="L981" i="27"/>
  <c r="M981" i="27"/>
  <c r="N981" i="27" s="1"/>
  <c r="M1160" i="27"/>
  <c r="N1160" i="27" s="1"/>
  <c r="L1160" i="27"/>
  <c r="T2107" i="25"/>
  <c r="L2107" i="25"/>
  <c r="M2107" i="25"/>
  <c r="N2107" i="25" s="1"/>
  <c r="M2194" i="27"/>
  <c r="N2194" i="27" s="1"/>
  <c r="L2194" i="27"/>
  <c r="T751" i="25"/>
  <c r="M751" i="25"/>
  <c r="N751" i="25" s="1"/>
  <c r="L751" i="25"/>
  <c r="M1093" i="28"/>
  <c r="N1093" i="28" s="1"/>
  <c r="L1093" i="28"/>
  <c r="M117" i="28"/>
  <c r="N117" i="28" s="1"/>
  <c r="L117" i="28"/>
  <c r="L1109" i="28"/>
  <c r="M1109" i="28"/>
  <c r="N1109" i="28" s="1"/>
  <c r="L1653" i="25"/>
  <c r="M1653" i="25"/>
  <c r="N1653" i="25" s="1"/>
  <c r="T1653" i="25"/>
  <c r="M1530" i="27"/>
  <c r="N1530" i="27" s="1"/>
  <c r="L1530" i="27"/>
  <c r="L896" i="25"/>
  <c r="M896" i="25"/>
  <c r="N896" i="25" s="1"/>
  <c r="T896" i="25"/>
  <c r="M1540" i="26"/>
  <c r="N1540" i="26" s="1"/>
  <c r="L1540" i="26"/>
  <c r="L2199" i="26"/>
  <c r="M2199" i="26"/>
  <c r="N2199" i="26" s="1"/>
  <c r="L514" i="27"/>
  <c r="M514" i="27"/>
  <c r="N514" i="27" s="1"/>
  <c r="M6" i="25"/>
  <c r="N6" i="25" s="1"/>
  <c r="L6" i="25"/>
  <c r="T6" i="25"/>
  <c r="M810" i="28"/>
  <c r="N810" i="28" s="1"/>
  <c r="L810" i="28"/>
  <c r="M710" i="28"/>
  <c r="N710" i="28" s="1"/>
  <c r="L710" i="28"/>
  <c r="M723" i="26"/>
  <c r="N723" i="26" s="1"/>
  <c r="L723" i="26"/>
  <c r="L318" i="27"/>
  <c r="M318" i="27"/>
  <c r="N318" i="27" s="1"/>
  <c r="L903" i="25"/>
  <c r="M903" i="25"/>
  <c r="N903" i="25" s="1"/>
  <c r="T903" i="25"/>
  <c r="M1556" i="27"/>
  <c r="N1556" i="27" s="1"/>
  <c r="L1556" i="27"/>
  <c r="L1376" i="26"/>
  <c r="M1376" i="26"/>
  <c r="N1376" i="26" s="1"/>
  <c r="M2033" i="28"/>
  <c r="N2033" i="28" s="1"/>
  <c r="L2033" i="28"/>
  <c r="M1379" i="26"/>
  <c r="N1379" i="26" s="1"/>
  <c r="L1379" i="26"/>
  <c r="M2238" i="28"/>
  <c r="N2238" i="28" s="1"/>
  <c r="L2238" i="28"/>
  <c r="M1615" i="27"/>
  <c r="N1615" i="27" s="1"/>
  <c r="L1615" i="27"/>
  <c r="L988" i="25"/>
  <c r="M988" i="25"/>
  <c r="N988" i="25" s="1"/>
  <c r="T988" i="25"/>
  <c r="M1027" i="26"/>
  <c r="N1027" i="26" s="1"/>
  <c r="L1027" i="26"/>
  <c r="M703" i="26"/>
  <c r="N703" i="26" s="1"/>
  <c r="L703" i="26"/>
  <c r="L589" i="27"/>
  <c r="M589" i="27"/>
  <c r="N589" i="27" s="1"/>
  <c r="L811" i="25"/>
  <c r="M811" i="25"/>
  <c r="N811" i="25" s="1"/>
  <c r="T811" i="25"/>
  <c r="L1713" i="28"/>
  <c r="M1713" i="28"/>
  <c r="N1713" i="28" s="1"/>
  <c r="L333" i="28"/>
  <c r="M333" i="28"/>
  <c r="N333" i="28" s="1"/>
  <c r="L973" i="25"/>
  <c r="M973" i="25"/>
  <c r="N973" i="25" s="1"/>
  <c r="T973" i="25"/>
  <c r="L1170" i="27"/>
  <c r="M1170" i="27"/>
  <c r="N1170" i="27" s="1"/>
  <c r="L397" i="28"/>
  <c r="M397" i="28"/>
  <c r="N397" i="28" s="1"/>
  <c r="L1471" i="28"/>
  <c r="M1471" i="28"/>
  <c r="N1471" i="28" s="1"/>
  <c r="L1391" i="28"/>
  <c r="M1391" i="28"/>
  <c r="N1391" i="28" s="1"/>
  <c r="L948" i="28"/>
  <c r="M948" i="28"/>
  <c r="N948" i="28" s="1"/>
  <c r="M610" i="27"/>
  <c r="N610" i="27" s="1"/>
  <c r="L610" i="27"/>
  <c r="L460" i="28"/>
  <c r="M460" i="28"/>
  <c r="N460" i="28" s="1"/>
  <c r="M1416" i="28"/>
  <c r="N1416" i="28" s="1"/>
  <c r="L1416" i="28"/>
  <c r="L1798" i="26"/>
  <c r="M1798" i="26"/>
  <c r="N1798" i="26" s="1"/>
  <c r="M757" i="26"/>
  <c r="N757" i="26" s="1"/>
  <c r="L757" i="26"/>
  <c r="M1190" i="26"/>
  <c r="N1190" i="26" s="1"/>
  <c r="L1190" i="26"/>
  <c r="L792" i="26"/>
  <c r="M792" i="26"/>
  <c r="N792" i="26" s="1"/>
  <c r="L2239" i="28"/>
  <c r="M2239" i="28"/>
  <c r="N2239" i="28" s="1"/>
  <c r="M314" i="26"/>
  <c r="N314" i="26" s="1"/>
  <c r="L314" i="26"/>
  <c r="M897" i="28"/>
  <c r="N897" i="28" s="1"/>
  <c r="L897" i="28"/>
  <c r="T718" i="25"/>
  <c r="L718" i="25"/>
  <c r="M718" i="25"/>
  <c r="N718" i="25" s="1"/>
  <c r="M263" i="26"/>
  <c r="N263" i="26" s="1"/>
  <c r="L263" i="26"/>
  <c r="M293" i="26"/>
  <c r="N293" i="26" s="1"/>
  <c r="L293" i="26"/>
  <c r="M234" i="25"/>
  <c r="N234" i="25" s="1"/>
  <c r="L234" i="25"/>
  <c r="T234" i="25"/>
  <c r="M1066" i="25"/>
  <c r="N1066" i="25" s="1"/>
  <c r="L1066" i="25"/>
  <c r="T1066" i="25"/>
  <c r="L1506" i="26"/>
  <c r="M1506" i="26"/>
  <c r="N1506" i="26" s="1"/>
  <c r="L1081" i="27"/>
  <c r="M1081" i="27"/>
  <c r="N1081" i="27" s="1"/>
  <c r="M1664" i="26"/>
  <c r="N1664" i="26" s="1"/>
  <c r="L1664" i="26"/>
  <c r="L550" i="25"/>
  <c r="M550" i="25"/>
  <c r="N550" i="25" s="1"/>
  <c r="T550" i="25"/>
  <c r="L1343" i="25"/>
  <c r="M1343" i="25"/>
  <c r="N1343" i="25" s="1"/>
  <c r="T1343" i="25"/>
  <c r="M1597" i="26"/>
  <c r="N1597" i="26" s="1"/>
  <c r="L1597" i="26"/>
  <c r="L775" i="28"/>
  <c r="M775" i="28"/>
  <c r="N775" i="28" s="1"/>
  <c r="M294" i="28"/>
  <c r="N294" i="28" s="1"/>
  <c r="L294" i="28"/>
  <c r="M1878" i="28"/>
  <c r="N1878" i="28" s="1"/>
  <c r="L1878" i="28"/>
  <c r="M1456" i="28"/>
  <c r="N1456" i="28" s="1"/>
  <c r="L1456" i="28"/>
  <c r="M656" i="27"/>
  <c r="N656" i="27" s="1"/>
  <c r="L656" i="27"/>
  <c r="L554" i="25"/>
  <c r="M554" i="25"/>
  <c r="N554" i="25" s="1"/>
  <c r="T554" i="25"/>
  <c r="M1780" i="25"/>
  <c r="N1780" i="25" s="1"/>
  <c r="L1780" i="25"/>
  <c r="T1780" i="25"/>
  <c r="M775" i="26"/>
  <c r="N775" i="26" s="1"/>
  <c r="L775" i="26"/>
  <c r="I30" i="29"/>
  <c r="L159" i="28"/>
  <c r="M159" i="28"/>
  <c r="N159" i="28" s="1"/>
  <c r="M1946" i="26"/>
  <c r="N1946" i="26" s="1"/>
  <c r="L1946" i="26"/>
  <c r="M186" i="28"/>
  <c r="N186" i="28" s="1"/>
  <c r="L186" i="28"/>
  <c r="M1238" i="28"/>
  <c r="N1238" i="28" s="1"/>
  <c r="L1238" i="28"/>
  <c r="L2093" i="27"/>
  <c r="M2093" i="27"/>
  <c r="N2093" i="27" s="1"/>
  <c r="M1255" i="26"/>
  <c r="N1255" i="26" s="1"/>
  <c r="L1255" i="26"/>
  <c r="L1484" i="25"/>
  <c r="M1484" i="25"/>
  <c r="N1484" i="25" s="1"/>
  <c r="T1484" i="25"/>
  <c r="M1925" i="25"/>
  <c r="N1925" i="25" s="1"/>
  <c r="L1925" i="25"/>
  <c r="T1925" i="25"/>
  <c r="L658" i="26"/>
  <c r="M658" i="26"/>
  <c r="N658" i="26" s="1"/>
  <c r="L422" i="25"/>
  <c r="M422" i="25"/>
  <c r="N422" i="25" s="1"/>
  <c r="T422" i="25"/>
  <c r="L1628" i="28"/>
  <c r="M1628" i="28"/>
  <c r="N1628" i="28" s="1"/>
  <c r="L747" i="26"/>
  <c r="M747" i="26"/>
  <c r="N747" i="26" s="1"/>
  <c r="M1056" i="27"/>
  <c r="N1056" i="27" s="1"/>
  <c r="L1056" i="27"/>
  <c r="L1733" i="27"/>
  <c r="M1733" i="27"/>
  <c r="N1733" i="27" s="1"/>
  <c r="M214" i="25"/>
  <c r="N214" i="25" s="1"/>
  <c r="L214" i="25"/>
  <c r="T214" i="25"/>
  <c r="M1274" i="28"/>
  <c r="N1274" i="28" s="1"/>
  <c r="L1274" i="28"/>
  <c r="M1830" i="27"/>
  <c r="N1830" i="27" s="1"/>
  <c r="L1830" i="27"/>
  <c r="L998" i="26"/>
  <c r="M998" i="26"/>
  <c r="N998" i="26" s="1"/>
  <c r="M496" i="26"/>
  <c r="N496" i="26" s="1"/>
  <c r="L496" i="26"/>
  <c r="L1026" i="28"/>
  <c r="M1026" i="28"/>
  <c r="N1026" i="28" s="1"/>
  <c r="L1138" i="28"/>
  <c r="M1138" i="28"/>
  <c r="N1138" i="28" s="1"/>
  <c r="L463" i="28"/>
  <c r="M463" i="28"/>
  <c r="N463" i="28" s="1"/>
  <c r="M1135" i="25"/>
  <c r="N1135" i="25" s="1"/>
  <c r="L1135" i="25"/>
  <c r="T1135" i="25"/>
  <c r="T2192" i="25"/>
  <c r="L2192" i="25"/>
  <c r="M2192" i="25"/>
  <c r="N2192" i="25" s="1"/>
  <c r="T778" i="25"/>
  <c r="L778" i="25"/>
  <c r="M778" i="25"/>
  <c r="N778" i="25" s="1"/>
  <c r="M1408" i="25"/>
  <c r="N1408" i="25" s="1"/>
  <c r="L1408" i="25"/>
  <c r="T1408" i="25"/>
  <c r="M716" i="26"/>
  <c r="N716" i="26" s="1"/>
  <c r="L716" i="26"/>
  <c r="M1587" i="28"/>
  <c r="N1587" i="28" s="1"/>
  <c r="L1587" i="28"/>
  <c r="L485" i="26"/>
  <c r="M485" i="26"/>
  <c r="N485" i="26" s="1"/>
  <c r="M1853" i="28"/>
  <c r="N1853" i="28" s="1"/>
  <c r="L1853" i="28"/>
  <c r="M532" i="27"/>
  <c r="N532" i="27" s="1"/>
  <c r="L532" i="27"/>
  <c r="M323" i="28"/>
  <c r="N323" i="28" s="1"/>
  <c r="L323" i="28"/>
  <c r="L1522" i="26"/>
  <c r="M1522" i="26"/>
  <c r="N1522" i="26" s="1"/>
  <c r="M1643" i="28"/>
  <c r="N1643" i="28" s="1"/>
  <c r="L1643" i="28"/>
  <c r="M1238" i="27"/>
  <c r="N1238" i="27" s="1"/>
  <c r="L1238" i="27"/>
  <c r="L2005" i="27"/>
  <c r="M2005" i="27"/>
  <c r="N2005" i="27" s="1"/>
  <c r="L1533" i="27"/>
  <c r="M1533" i="27"/>
  <c r="N1533" i="27" s="1"/>
  <c r="M85" i="28"/>
  <c r="N85" i="28" s="1"/>
  <c r="L85" i="28"/>
  <c r="M1141" i="28"/>
  <c r="N1141" i="28" s="1"/>
  <c r="L1141" i="28"/>
  <c r="T2010" i="25"/>
  <c r="M2010" i="25"/>
  <c r="N2010" i="25" s="1"/>
  <c r="L2010" i="25"/>
  <c r="M422" i="26"/>
  <c r="N422" i="26" s="1"/>
  <c r="L422" i="26"/>
  <c r="L561" i="27"/>
  <c r="M561" i="27"/>
  <c r="N561" i="27" s="1"/>
  <c r="L867" i="26"/>
  <c r="M867" i="26"/>
  <c r="N867" i="26" s="1"/>
  <c r="M349" i="28"/>
  <c r="N349" i="28" s="1"/>
  <c r="L349" i="28"/>
  <c r="L343" i="27"/>
  <c r="M343" i="27"/>
  <c r="N343" i="27" s="1"/>
  <c r="L649" i="25"/>
  <c r="M649" i="25"/>
  <c r="N649" i="25" s="1"/>
  <c r="T649" i="25"/>
  <c r="M795" i="28"/>
  <c r="N795" i="28" s="1"/>
  <c r="L795" i="28"/>
  <c r="M1301" i="26"/>
  <c r="N1301" i="26" s="1"/>
  <c r="L1301" i="26"/>
  <c r="L1621" i="27"/>
  <c r="M1621" i="27"/>
  <c r="N1621" i="27" s="1"/>
  <c r="M1644" i="26"/>
  <c r="N1644" i="26" s="1"/>
  <c r="L1644" i="26"/>
  <c r="L207" i="27"/>
  <c r="M207" i="27"/>
  <c r="N207" i="27" s="1"/>
  <c r="T730" i="25"/>
  <c r="M730" i="25"/>
  <c r="N730" i="25" s="1"/>
  <c r="L730" i="25"/>
  <c r="L901" i="27"/>
  <c r="M901" i="27"/>
  <c r="N901" i="27" s="1"/>
  <c r="L1410" i="25"/>
  <c r="M1410" i="25"/>
  <c r="N1410" i="25" s="1"/>
  <c r="T1410" i="25"/>
  <c r="L873" i="26"/>
  <c r="M873" i="26"/>
  <c r="N873" i="26" s="1"/>
  <c r="M266" i="26"/>
  <c r="N266" i="26" s="1"/>
  <c r="L266" i="26"/>
  <c r="L495" i="28"/>
  <c r="M495" i="28"/>
  <c r="N495" i="28" s="1"/>
  <c r="M1927" i="25"/>
  <c r="N1927" i="25" s="1"/>
  <c r="L1927" i="25"/>
  <c r="T1927" i="25"/>
  <c r="L1280" i="26"/>
  <c r="M1280" i="26"/>
  <c r="N1280" i="26" s="1"/>
  <c r="M645" i="25"/>
  <c r="N645" i="25" s="1"/>
  <c r="L645" i="25"/>
  <c r="T645" i="25"/>
  <c r="L1378" i="27"/>
  <c r="M1378" i="27"/>
  <c r="N1378" i="27" s="1"/>
  <c r="M573" i="28"/>
  <c r="N573" i="28" s="1"/>
  <c r="L573" i="28"/>
  <c r="L386" i="25"/>
  <c r="M386" i="25"/>
  <c r="N386" i="25" s="1"/>
  <c r="T386" i="25"/>
  <c r="L1658" i="26"/>
  <c r="M1658" i="26"/>
  <c r="N1658" i="26" s="1"/>
  <c r="L1670" i="28"/>
  <c r="M1670" i="28"/>
  <c r="N1670" i="28" s="1"/>
  <c r="M1825" i="28"/>
  <c r="N1825" i="28" s="1"/>
  <c r="L1825" i="28"/>
  <c r="M932" i="26"/>
  <c r="N932" i="26" s="1"/>
  <c r="L932" i="26"/>
  <c r="M1958" i="27"/>
  <c r="N1958" i="27" s="1"/>
  <c r="L1958" i="27"/>
  <c r="L1585" i="27"/>
  <c r="M1585" i="27"/>
  <c r="N1585" i="27" s="1"/>
  <c r="M153" i="25"/>
  <c r="N153" i="25" s="1"/>
  <c r="L153" i="25"/>
  <c r="T153" i="25"/>
  <c r="L1531" i="26"/>
  <c r="M1531" i="26"/>
  <c r="N1531" i="26" s="1"/>
  <c r="T894" i="25"/>
  <c r="M894" i="25"/>
  <c r="N894" i="25" s="1"/>
  <c r="L894" i="25"/>
  <c r="L1267" i="28"/>
  <c r="M1267" i="28"/>
  <c r="N1267" i="28" s="1"/>
  <c r="M912" i="25"/>
  <c r="N912" i="25" s="1"/>
  <c r="L912" i="25"/>
  <c r="T912" i="25"/>
  <c r="L2035" i="27"/>
  <c r="M2035" i="27"/>
  <c r="N2035" i="27" s="1"/>
  <c r="L781" i="26"/>
  <c r="M781" i="26"/>
  <c r="N781" i="26" s="1"/>
  <c r="M1921" i="27"/>
  <c r="N1921" i="27" s="1"/>
  <c r="L1921" i="27"/>
  <c r="M2045" i="28"/>
  <c r="N2045" i="28" s="1"/>
  <c r="L2045" i="28"/>
  <c r="M281" i="28"/>
  <c r="N281" i="28" s="1"/>
  <c r="L281" i="28"/>
  <c r="M619" i="27"/>
  <c r="N619" i="27" s="1"/>
  <c r="L619" i="27"/>
  <c r="M575" i="27"/>
  <c r="N575" i="27" s="1"/>
  <c r="L575" i="27"/>
  <c r="M957" i="25"/>
  <c r="N957" i="25" s="1"/>
  <c r="L957" i="25"/>
  <c r="T957" i="25"/>
  <c r="L2139" i="25"/>
  <c r="M2139" i="25"/>
  <c r="N2139" i="25" s="1"/>
  <c r="T2139" i="25"/>
  <c r="L338" i="27"/>
  <c r="M338" i="27"/>
  <c r="N338" i="27" s="1"/>
  <c r="M298" i="27"/>
  <c r="N298" i="27" s="1"/>
  <c r="L298" i="27"/>
  <c r="L260" i="26"/>
  <c r="M260" i="26"/>
  <c r="N260" i="26" s="1"/>
  <c r="L772" i="27"/>
  <c r="M772" i="27"/>
  <c r="N772" i="27" s="1"/>
  <c r="L1633" i="27"/>
  <c r="M1633" i="27"/>
  <c r="N1633" i="27" s="1"/>
  <c r="L1308" i="26"/>
  <c r="M1308" i="26"/>
  <c r="N1308" i="26" s="1"/>
  <c r="M1245" i="25"/>
  <c r="N1245" i="25" s="1"/>
  <c r="L1245" i="25"/>
  <c r="T1245" i="25"/>
  <c r="M749" i="27"/>
  <c r="N749" i="27" s="1"/>
  <c r="L749" i="27"/>
  <c r="L1702" i="27"/>
  <c r="M1702" i="27"/>
  <c r="N1702" i="27" s="1"/>
  <c r="M695" i="26"/>
  <c r="N695" i="26" s="1"/>
  <c r="L695" i="26"/>
  <c r="L2163" i="27"/>
  <c r="M2163" i="27"/>
  <c r="N2163" i="27" s="1"/>
  <c r="L467" i="28"/>
  <c r="M467" i="28"/>
  <c r="N467" i="28" s="1"/>
  <c r="L1534" i="26"/>
  <c r="M1534" i="26"/>
  <c r="N1534" i="26" s="1"/>
  <c r="M900" i="26"/>
  <c r="N900" i="26" s="1"/>
  <c r="L900" i="26"/>
  <c r="M732" i="26"/>
  <c r="N732" i="26" s="1"/>
  <c r="L732" i="26"/>
  <c r="L1619" i="28"/>
  <c r="M1619" i="28"/>
  <c r="N1619" i="28" s="1"/>
  <c r="M1117" i="28"/>
  <c r="N1117" i="28" s="1"/>
  <c r="L1117" i="28"/>
  <c r="L1042" i="28"/>
  <c r="M1042" i="28"/>
  <c r="N1042" i="28" s="1"/>
  <c r="M944" i="26"/>
  <c r="N944" i="26" s="1"/>
  <c r="L944" i="26"/>
  <c r="M1001" i="28"/>
  <c r="N1001" i="28" s="1"/>
  <c r="L1001" i="28"/>
  <c r="M2010" i="27"/>
  <c r="N2010" i="27" s="1"/>
  <c r="L2010" i="27"/>
  <c r="M1730" i="26"/>
  <c r="N1730" i="26" s="1"/>
  <c r="L1730" i="26"/>
  <c r="M1355" i="26"/>
  <c r="N1355" i="26" s="1"/>
  <c r="L1355" i="26"/>
  <c r="L1252" i="26"/>
  <c r="M1252" i="26"/>
  <c r="N1252" i="26" s="1"/>
  <c r="L1736" i="28"/>
  <c r="M1736" i="28"/>
  <c r="N1736" i="28" s="1"/>
  <c r="M704" i="26"/>
  <c r="N704" i="26" s="1"/>
  <c r="L704" i="26"/>
  <c r="L1300" i="25"/>
  <c r="M1300" i="25"/>
  <c r="N1300" i="25" s="1"/>
  <c r="T1300" i="25"/>
  <c r="M257" i="25"/>
  <c r="N257" i="25" s="1"/>
  <c r="L257" i="25"/>
  <c r="T257" i="25"/>
  <c r="L662" i="28"/>
  <c r="M662" i="28"/>
  <c r="N662" i="28" s="1"/>
  <c r="L851" i="25"/>
  <c r="M851" i="25"/>
  <c r="N851" i="25" s="1"/>
  <c r="T851" i="25"/>
  <c r="L650" i="27"/>
  <c r="M650" i="27"/>
  <c r="N650" i="27" s="1"/>
  <c r="L769" i="27"/>
  <c r="M769" i="27"/>
  <c r="N769" i="27" s="1"/>
  <c r="M1404" i="25"/>
  <c r="N1404" i="25" s="1"/>
  <c r="L1404" i="25"/>
  <c r="T1404" i="25"/>
  <c r="L1043" i="28"/>
  <c r="M1043" i="28"/>
  <c r="N1043" i="28" s="1"/>
  <c r="M175" i="27"/>
  <c r="N175" i="27" s="1"/>
  <c r="L175" i="27"/>
  <c r="L1115" i="26"/>
  <c r="M1115" i="26"/>
  <c r="N1115" i="26" s="1"/>
  <c r="M1256" i="27"/>
  <c r="N1256" i="27" s="1"/>
  <c r="L1256" i="27"/>
  <c r="L794" i="26"/>
  <c r="M794" i="26"/>
  <c r="N794" i="26" s="1"/>
  <c r="L435" i="27"/>
  <c r="M435" i="27"/>
  <c r="N435" i="27" s="1"/>
  <c r="M265" i="25"/>
  <c r="N265" i="25" s="1"/>
  <c r="L265" i="25"/>
  <c r="T265" i="25"/>
  <c r="M753" i="28"/>
  <c r="N753" i="28" s="1"/>
  <c r="L753" i="28"/>
  <c r="L397" i="25"/>
  <c r="M397" i="25"/>
  <c r="N397" i="25" s="1"/>
  <c r="T397" i="25"/>
  <c r="M568" i="28"/>
  <c r="N568" i="28" s="1"/>
  <c r="L568" i="28"/>
  <c r="M1745" i="26"/>
  <c r="N1745" i="26" s="1"/>
  <c r="L1745" i="26"/>
  <c r="L1884" i="26"/>
  <c r="M1884" i="26"/>
  <c r="N1884" i="26" s="1"/>
  <c r="L2170" i="26"/>
  <c r="M2170" i="26"/>
  <c r="N2170" i="26" s="1"/>
  <c r="M44" i="26"/>
  <c r="N44" i="26" s="1"/>
  <c r="L44" i="26"/>
  <c r="L886" i="28"/>
  <c r="M886" i="28"/>
  <c r="N886" i="28" s="1"/>
  <c r="T2004" i="25"/>
  <c r="L2004" i="25"/>
  <c r="M2004" i="25"/>
  <c r="N2004" i="25" s="1"/>
  <c r="L1691" i="28"/>
  <c r="M1691" i="28"/>
  <c r="N1691" i="28" s="1"/>
  <c r="T1176" i="25"/>
  <c r="M1176" i="25"/>
  <c r="N1176" i="25" s="1"/>
  <c r="L1176" i="25"/>
  <c r="M1686" i="27"/>
  <c r="N1686" i="27" s="1"/>
  <c r="L1686" i="27"/>
  <c r="M2150" i="28"/>
  <c r="N2150" i="28" s="1"/>
  <c r="L2150" i="28"/>
  <c r="L215" i="27"/>
  <c r="M215" i="27"/>
  <c r="N215" i="27" s="1"/>
  <c r="M2241" i="28"/>
  <c r="N2241" i="28" s="1"/>
  <c r="L2241" i="28"/>
  <c r="L287" i="27"/>
  <c r="M287" i="27"/>
  <c r="N287" i="27" s="1"/>
  <c r="L1683" i="28"/>
  <c r="M1683" i="28"/>
  <c r="N1683" i="28" s="1"/>
  <c r="M1762" i="28"/>
  <c r="N1762" i="28" s="1"/>
  <c r="L1762" i="28"/>
  <c r="M646" i="28"/>
  <c r="N646" i="28" s="1"/>
  <c r="L646" i="28"/>
  <c r="L570" i="25"/>
  <c r="M570" i="25"/>
  <c r="N570" i="25" s="1"/>
  <c r="T570" i="25"/>
  <c r="M1368" i="27"/>
  <c r="N1368" i="27" s="1"/>
  <c r="L1368" i="27"/>
  <c r="M1934" i="25"/>
  <c r="N1934" i="25" s="1"/>
  <c r="L1934" i="25"/>
  <c r="T1934" i="25"/>
  <c r="L825" i="27"/>
  <c r="M825" i="27"/>
  <c r="N825" i="27" s="1"/>
  <c r="M1514" i="25"/>
  <c r="N1514" i="25" s="1"/>
  <c r="L1514" i="25"/>
  <c r="T1514" i="25"/>
  <c r="M535" i="28"/>
  <c r="N535" i="28" s="1"/>
  <c r="L535" i="28"/>
  <c r="L1418" i="25"/>
  <c r="M1418" i="25"/>
  <c r="N1418" i="25" s="1"/>
  <c r="T1418" i="25"/>
  <c r="M161" i="28"/>
  <c r="N161" i="28" s="1"/>
  <c r="L161" i="28"/>
  <c r="L1358" i="26"/>
  <c r="M1358" i="26"/>
  <c r="N1358" i="26" s="1"/>
  <c r="L868" i="28"/>
  <c r="M868" i="28"/>
  <c r="N868" i="28" s="1"/>
  <c r="M493" i="26"/>
  <c r="N493" i="26" s="1"/>
  <c r="L493" i="26"/>
  <c r="L373" i="26"/>
  <c r="M373" i="26"/>
  <c r="N373" i="26" s="1"/>
  <c r="M676" i="27"/>
  <c r="N676" i="27" s="1"/>
  <c r="L676" i="27"/>
  <c r="L2195" i="26"/>
  <c r="M2195" i="26"/>
  <c r="N2195" i="26" s="1"/>
  <c r="M9" i="26"/>
  <c r="N9" i="26" s="1"/>
  <c r="L9" i="26"/>
  <c r="M1670" i="27"/>
  <c r="N1670" i="27" s="1"/>
  <c r="L1670" i="27"/>
  <c r="M200" i="26"/>
  <c r="N200" i="26" s="1"/>
  <c r="L200" i="26"/>
  <c r="L314" i="27"/>
  <c r="M314" i="27"/>
  <c r="N314" i="27" s="1"/>
  <c r="L1244" i="26"/>
  <c r="M1244" i="26"/>
  <c r="N1244" i="26" s="1"/>
  <c r="M1687" i="26"/>
  <c r="N1687" i="26" s="1"/>
  <c r="L1687" i="26"/>
  <c r="M1913" i="25"/>
  <c r="N1913" i="25" s="1"/>
  <c r="L1913" i="25"/>
  <c r="T1913" i="25"/>
  <c r="L1904" i="28"/>
  <c r="M1904" i="28"/>
  <c r="N1904" i="28" s="1"/>
  <c r="L172" i="25"/>
  <c r="M172" i="25"/>
  <c r="N172" i="25" s="1"/>
  <c r="T172" i="25"/>
  <c r="M1558" i="27"/>
  <c r="N1558" i="27" s="1"/>
  <c r="L1558" i="27"/>
  <c r="M1481" i="26"/>
  <c r="N1481" i="26" s="1"/>
  <c r="L1481" i="26"/>
  <c r="M1847" i="26"/>
  <c r="N1847" i="26" s="1"/>
  <c r="L1847" i="26"/>
  <c r="L185" i="28"/>
  <c r="M185" i="28"/>
  <c r="N185" i="28" s="1"/>
  <c r="L2003" i="26"/>
  <c r="M2003" i="26"/>
  <c r="N2003" i="26" s="1"/>
  <c r="L1269" i="25"/>
  <c r="M1269" i="25"/>
  <c r="N1269" i="25" s="1"/>
  <c r="T1269" i="25"/>
  <c r="M1148" i="25"/>
  <c r="N1148" i="25" s="1"/>
  <c r="L1148" i="25"/>
  <c r="T1148" i="25"/>
  <c r="T755" i="25"/>
  <c r="M755" i="25"/>
  <c r="N755" i="25" s="1"/>
  <c r="L755" i="25"/>
  <c r="M557" i="26"/>
  <c r="N557" i="26" s="1"/>
  <c r="L557" i="26"/>
  <c r="L1717" i="26"/>
  <c r="M1717" i="26"/>
  <c r="N1717" i="26" s="1"/>
  <c r="M1419" i="25"/>
  <c r="N1419" i="25" s="1"/>
  <c r="L1419" i="25"/>
  <c r="T1419" i="25"/>
  <c r="L1049" i="28"/>
  <c r="M1049" i="28"/>
  <c r="N1049" i="28" s="1"/>
  <c r="L1298" i="27"/>
  <c r="M1298" i="27"/>
  <c r="N1298" i="27" s="1"/>
  <c r="M1275" i="25"/>
  <c r="N1275" i="25" s="1"/>
  <c r="L1275" i="25"/>
  <c r="T1275" i="25"/>
  <c r="M2130" i="25"/>
  <c r="N2130" i="25" s="1"/>
  <c r="L2130" i="25"/>
  <c r="T2130" i="25"/>
  <c r="L1611" i="27"/>
  <c r="M1611" i="27"/>
  <c r="N1611" i="27" s="1"/>
  <c r="M1709" i="27"/>
  <c r="N1709" i="27" s="1"/>
  <c r="L1709" i="27"/>
  <c r="M659" i="27"/>
  <c r="N659" i="27" s="1"/>
  <c r="L659" i="27"/>
  <c r="L258" i="27"/>
  <c r="M258" i="27"/>
  <c r="N258" i="27" s="1"/>
  <c r="M1637" i="27"/>
  <c r="N1637" i="27" s="1"/>
  <c r="L1637" i="27"/>
  <c r="L1535" i="27"/>
  <c r="M1535" i="27"/>
  <c r="N1535" i="27" s="1"/>
  <c r="M1386" i="28"/>
  <c r="N1386" i="28" s="1"/>
  <c r="L1386" i="28"/>
  <c r="L2132" i="25"/>
  <c r="M2132" i="25"/>
  <c r="N2132" i="25" s="1"/>
  <c r="T2132" i="25"/>
  <c r="L325" i="25"/>
  <c r="M325" i="25"/>
  <c r="N325" i="25" s="1"/>
  <c r="T325" i="25"/>
  <c r="M1185" i="26"/>
  <c r="N1185" i="26" s="1"/>
  <c r="L1185" i="26"/>
  <c r="M642" i="26"/>
  <c r="N642" i="26" s="1"/>
  <c r="L642" i="26"/>
  <c r="M395" i="27"/>
  <c r="N395" i="27" s="1"/>
  <c r="L395" i="27"/>
  <c r="L1165" i="27"/>
  <c r="M1165" i="27"/>
  <c r="N1165" i="27" s="1"/>
  <c r="L1700" i="26"/>
  <c r="M1700" i="26"/>
  <c r="N1700" i="26" s="1"/>
  <c r="T1740" i="25"/>
  <c r="M1740" i="25"/>
  <c r="N1740" i="25" s="1"/>
  <c r="L1740" i="25"/>
  <c r="L1501" i="26"/>
  <c r="M1501" i="26"/>
  <c r="N1501" i="26" s="1"/>
  <c r="L1266" i="26"/>
  <c r="M1266" i="26"/>
  <c r="N1266" i="26" s="1"/>
  <c r="M1521" i="26"/>
  <c r="N1521" i="26" s="1"/>
  <c r="L1521" i="26"/>
  <c r="M267" i="26"/>
  <c r="N267" i="26" s="1"/>
  <c r="L267" i="26"/>
  <c r="M1535" i="25"/>
  <c r="N1535" i="25" s="1"/>
  <c r="L1535" i="25"/>
  <c r="T1535" i="25"/>
  <c r="T740" i="25"/>
  <c r="L740" i="25"/>
  <c r="M740" i="25"/>
  <c r="N740" i="25" s="1"/>
  <c r="M1754" i="27"/>
  <c r="N1754" i="27" s="1"/>
  <c r="L1754" i="27"/>
  <c r="M120" i="25"/>
  <c r="N120" i="25" s="1"/>
  <c r="L120" i="25"/>
  <c r="T120" i="25"/>
  <c r="T2231" i="25"/>
  <c r="M2231" i="25"/>
  <c r="N2231" i="25" s="1"/>
  <c r="L2231" i="25"/>
  <c r="L1505" i="28"/>
  <c r="M1505" i="28"/>
  <c r="N1505" i="28" s="1"/>
  <c r="M1822" i="27"/>
  <c r="N1822" i="27" s="1"/>
  <c r="L1822" i="27"/>
  <c r="L1290" i="27"/>
  <c r="M1290" i="27"/>
  <c r="N1290" i="27" s="1"/>
  <c r="L630" i="26"/>
  <c r="M630" i="26"/>
  <c r="N630" i="26" s="1"/>
  <c r="M1585" i="26"/>
  <c r="N1585" i="26" s="1"/>
  <c r="L1585" i="26"/>
  <c r="L1580" i="26"/>
  <c r="M1580" i="26"/>
  <c r="N1580" i="26" s="1"/>
  <c r="M432" i="26"/>
  <c r="N432" i="26" s="1"/>
  <c r="L432" i="26"/>
  <c r="M390" i="27"/>
  <c r="N390" i="27" s="1"/>
  <c r="L390" i="27"/>
  <c r="M232" i="25"/>
  <c r="N232" i="25" s="1"/>
  <c r="L232" i="25"/>
  <c r="T232" i="25"/>
  <c r="M1526" i="26"/>
  <c r="N1526" i="26" s="1"/>
  <c r="L1526" i="26"/>
  <c r="L448" i="28"/>
  <c r="M448" i="28"/>
  <c r="N448" i="28" s="1"/>
  <c r="L1400" i="25"/>
  <c r="M1400" i="25"/>
  <c r="N1400" i="25" s="1"/>
  <c r="T1400" i="25"/>
  <c r="M406" i="26"/>
  <c r="N406" i="26" s="1"/>
  <c r="L406" i="26"/>
  <c r="L273" i="28"/>
  <c r="M273" i="28"/>
  <c r="N273" i="28" s="1"/>
  <c r="M1752" i="28"/>
  <c r="N1752" i="28" s="1"/>
  <c r="L1752" i="28"/>
  <c r="L1638" i="28"/>
  <c r="M1638" i="28"/>
  <c r="N1638" i="28" s="1"/>
  <c r="L1721" i="26"/>
  <c r="M1721" i="26"/>
  <c r="N1721" i="26" s="1"/>
  <c r="T2099" i="25"/>
  <c r="M2099" i="25"/>
  <c r="N2099" i="25" s="1"/>
  <c r="L2099" i="25"/>
  <c r="M2090" i="27"/>
  <c r="N2090" i="27" s="1"/>
  <c r="L2090" i="27"/>
  <c r="M1353" i="26"/>
  <c r="N1353" i="26" s="1"/>
  <c r="L1353" i="26"/>
  <c r="L160" i="27"/>
  <c r="M160" i="27"/>
  <c r="N160" i="27" s="1"/>
  <c r="L1858" i="26"/>
  <c r="M1858" i="26"/>
  <c r="N1858" i="26" s="1"/>
  <c r="L2145" i="26"/>
  <c r="M2145" i="26"/>
  <c r="N2145" i="26" s="1"/>
  <c r="M652" i="27"/>
  <c r="N652" i="27" s="1"/>
  <c r="L652" i="27"/>
  <c r="M1492" i="26"/>
  <c r="N1492" i="26" s="1"/>
  <c r="L1492" i="26"/>
  <c r="M1649" i="28"/>
  <c r="N1649" i="28" s="1"/>
  <c r="L1649" i="28"/>
  <c r="L1601" i="26"/>
  <c r="M1601" i="26"/>
  <c r="N1601" i="26" s="1"/>
  <c r="M335" i="27"/>
  <c r="N335" i="27" s="1"/>
  <c r="L335" i="27"/>
  <c r="L235" i="25"/>
  <c r="M235" i="25"/>
  <c r="N235" i="25" s="1"/>
  <c r="T235" i="25"/>
  <c r="M181" i="28"/>
  <c r="N181" i="28" s="1"/>
  <c r="L181" i="28"/>
  <c r="M1759" i="26"/>
  <c r="N1759" i="26" s="1"/>
  <c r="L1759" i="26"/>
  <c r="M698" i="26"/>
  <c r="N698" i="26" s="1"/>
  <c r="L698" i="26"/>
  <c r="M22" i="25"/>
  <c r="N22" i="25" s="1"/>
  <c r="L22" i="25"/>
  <c r="T22" i="25"/>
  <c r="M1223" i="25"/>
  <c r="N1223" i="25" s="1"/>
  <c r="L1223" i="25"/>
  <c r="T1223" i="25"/>
  <c r="M1311" i="28"/>
  <c r="N1311" i="28" s="1"/>
  <c r="L1311" i="28"/>
  <c r="M175" i="28"/>
  <c r="N175" i="28" s="1"/>
  <c r="L175" i="28"/>
  <c r="L1942" i="26"/>
  <c r="M1942" i="26"/>
  <c r="N1942" i="26" s="1"/>
  <c r="M1168" i="26"/>
  <c r="N1168" i="26" s="1"/>
  <c r="L1168" i="26"/>
  <c r="M764" i="28"/>
  <c r="N764" i="28" s="1"/>
  <c r="L764" i="28"/>
  <c r="T1997" i="25"/>
  <c r="L1997" i="25"/>
  <c r="M1997" i="25"/>
  <c r="N1997" i="25" s="1"/>
  <c r="L2239" i="26"/>
  <c r="M2239" i="26"/>
  <c r="N2239" i="26" s="1"/>
  <c r="M1661" i="26"/>
  <c r="N1661" i="26" s="1"/>
  <c r="L1661" i="26"/>
  <c r="L1827" i="27"/>
  <c r="M1827" i="27"/>
  <c r="N1827" i="27" s="1"/>
  <c r="M502" i="28"/>
  <c r="N502" i="28" s="1"/>
  <c r="L502" i="28"/>
  <c r="L500" i="25"/>
  <c r="M500" i="25"/>
  <c r="N500" i="25" s="1"/>
  <c r="T500" i="25"/>
  <c r="T765" i="25"/>
  <c r="M765" i="25"/>
  <c r="N765" i="25" s="1"/>
  <c r="L765" i="25"/>
  <c r="L2010" i="26"/>
  <c r="M2010" i="26"/>
  <c r="N2010" i="26" s="1"/>
  <c r="L1329" i="28"/>
  <c r="M1329" i="28"/>
  <c r="N1329" i="28" s="1"/>
  <c r="M111" i="27"/>
  <c r="N111" i="27" s="1"/>
  <c r="L111" i="27"/>
  <c r="L548" i="28"/>
  <c r="M548" i="28"/>
  <c r="N548" i="28" s="1"/>
  <c r="L1868" i="27"/>
  <c r="M1868" i="27"/>
  <c r="N1868" i="27" s="1"/>
  <c r="M919" i="25"/>
  <c r="N919" i="25" s="1"/>
  <c r="L919" i="25"/>
  <c r="T919" i="25"/>
  <c r="T784" i="25"/>
  <c r="L784" i="25"/>
  <c r="M784" i="25"/>
  <c r="N784" i="25" s="1"/>
  <c r="M472" i="26"/>
  <c r="N472" i="26" s="1"/>
  <c r="L472" i="26"/>
  <c r="L1163" i="26"/>
  <c r="M1163" i="26"/>
  <c r="N1163" i="26" s="1"/>
  <c r="L1495" i="27"/>
  <c r="M1495" i="27"/>
  <c r="N1495" i="27" s="1"/>
  <c r="M1392" i="25"/>
  <c r="N1392" i="25" s="1"/>
  <c r="L1392" i="25"/>
  <c r="T1392" i="25"/>
  <c r="L2097" i="28"/>
  <c r="M2097" i="28"/>
  <c r="N2097" i="28" s="1"/>
  <c r="L769" i="26"/>
  <c r="M769" i="26"/>
  <c r="N769" i="26" s="1"/>
  <c r="L822" i="28"/>
  <c r="M822" i="28"/>
  <c r="N822" i="28" s="1"/>
  <c r="M2088" i="28"/>
  <c r="N2088" i="28" s="1"/>
  <c r="L2088" i="28"/>
  <c r="M308" i="26"/>
  <c r="N308" i="26" s="1"/>
  <c r="L308" i="26"/>
  <c r="M1585" i="25"/>
  <c r="N1585" i="25" s="1"/>
  <c r="L1585" i="25"/>
  <c r="T1585" i="25"/>
  <c r="M1309" i="26"/>
  <c r="N1309" i="26" s="1"/>
  <c r="L1309" i="26"/>
  <c r="L2250" i="26"/>
  <c r="M2250" i="26"/>
  <c r="N2250" i="26" s="1"/>
  <c r="L1020" i="26"/>
  <c r="M1020" i="26"/>
  <c r="N1020" i="26" s="1"/>
  <c r="M1349" i="28"/>
  <c r="N1349" i="28" s="1"/>
  <c r="L1349" i="28"/>
  <c r="M1947" i="26"/>
  <c r="N1947" i="26" s="1"/>
  <c r="L1947" i="26"/>
  <c r="L2178" i="27"/>
  <c r="M2178" i="27"/>
  <c r="N2178" i="27" s="1"/>
  <c r="L392" i="27"/>
  <c r="M392" i="27"/>
  <c r="N392" i="27" s="1"/>
  <c r="M606" i="28"/>
  <c r="N606" i="28" s="1"/>
  <c r="L606" i="28"/>
  <c r="L1084" i="28"/>
  <c r="M1084" i="28"/>
  <c r="N1084" i="28" s="1"/>
  <c r="M1187" i="28"/>
  <c r="N1187" i="28" s="1"/>
  <c r="L1187" i="28"/>
  <c r="M562" i="28"/>
  <c r="N562" i="28" s="1"/>
  <c r="L562" i="28"/>
  <c r="M1509" i="25"/>
  <c r="N1509" i="25" s="1"/>
  <c r="L1509" i="25"/>
  <c r="T1509" i="25"/>
  <c r="M1011" i="28"/>
  <c r="N1011" i="28" s="1"/>
  <c r="L1011" i="28"/>
  <c r="L291" i="26"/>
  <c r="M291" i="26"/>
  <c r="N291" i="26" s="1"/>
  <c r="M1703" i="28"/>
  <c r="N1703" i="28" s="1"/>
  <c r="L1703" i="28"/>
  <c r="M688" i="26"/>
  <c r="N688" i="26" s="1"/>
  <c r="L688" i="26"/>
  <c r="L776" i="26"/>
  <c r="M776" i="26"/>
  <c r="N776" i="26" s="1"/>
  <c r="L555" i="28"/>
  <c r="M555" i="28"/>
  <c r="N555" i="28" s="1"/>
  <c r="M2124" i="26"/>
  <c r="N2124" i="26" s="1"/>
  <c r="L2124" i="26"/>
  <c r="M854" i="26"/>
  <c r="N854" i="26" s="1"/>
  <c r="L854" i="26"/>
  <c r="T2059" i="25"/>
  <c r="L2059" i="25"/>
  <c r="M2059" i="25"/>
  <c r="N2059" i="25" s="1"/>
  <c r="L1043" i="27"/>
  <c r="M1043" i="27"/>
  <c r="N1043" i="27" s="1"/>
  <c r="L785" i="27"/>
  <c r="M785" i="27"/>
  <c r="N785" i="27" s="1"/>
  <c r="L2014" i="28"/>
  <c r="M2014" i="28"/>
  <c r="N2014" i="28" s="1"/>
  <c r="M2099" i="27"/>
  <c r="N2099" i="27" s="1"/>
  <c r="L2099" i="27"/>
  <c r="L872" i="25"/>
  <c r="M872" i="25"/>
  <c r="N872" i="25" s="1"/>
  <c r="T872" i="25"/>
  <c r="L2176" i="28"/>
  <c r="M2176" i="28"/>
  <c r="N2176" i="28" s="1"/>
  <c r="M977" i="25"/>
  <c r="N977" i="25" s="1"/>
  <c r="L977" i="25"/>
  <c r="T977" i="25"/>
  <c r="M268" i="26"/>
  <c r="N268" i="26" s="1"/>
  <c r="L268" i="26"/>
  <c r="L172" i="28"/>
  <c r="M172" i="28"/>
  <c r="N172" i="28" s="1"/>
  <c r="T685" i="25"/>
  <c r="M685" i="25"/>
  <c r="N685" i="25" s="1"/>
  <c r="L685" i="25"/>
  <c r="L1779" i="27"/>
  <c r="M1779" i="27"/>
  <c r="N1779" i="27" s="1"/>
  <c r="L347" i="28"/>
  <c r="M347" i="28"/>
  <c r="N347" i="28" s="1"/>
  <c r="L1588" i="27"/>
  <c r="M1588" i="27"/>
  <c r="N1588" i="27" s="1"/>
  <c r="M1800" i="28"/>
  <c r="N1800" i="28" s="1"/>
  <c r="L1800" i="28"/>
  <c r="L441" i="25"/>
  <c r="M441" i="25"/>
  <c r="N441" i="25" s="1"/>
  <c r="T441" i="25"/>
  <c r="L952" i="25"/>
  <c r="M952" i="25"/>
  <c r="N952" i="25" s="1"/>
  <c r="T952" i="25"/>
  <c r="T1672" i="25"/>
  <c r="L1672" i="25"/>
  <c r="M1672" i="25"/>
  <c r="N1672" i="25" s="1"/>
  <c r="L1378" i="25"/>
  <c r="M1378" i="25"/>
  <c r="N1378" i="25" s="1"/>
  <c r="T1378" i="25"/>
  <c r="L163" i="25"/>
  <c r="M163" i="25"/>
  <c r="N163" i="25" s="1"/>
  <c r="T163" i="25"/>
  <c r="L494" i="27"/>
  <c r="M494" i="27"/>
  <c r="N494" i="27" s="1"/>
  <c r="M176" i="28"/>
  <c r="N176" i="28" s="1"/>
  <c r="L176" i="28"/>
  <c r="M363" i="26"/>
  <c r="N363" i="26" s="1"/>
  <c r="L363" i="26"/>
  <c r="L1889" i="26"/>
  <c r="M1889" i="26"/>
  <c r="N1889" i="26" s="1"/>
  <c r="T2055" i="25"/>
  <c r="L2055" i="25"/>
  <c r="M2055" i="25"/>
  <c r="N2055" i="25" s="1"/>
  <c r="L954" i="27"/>
  <c r="M954" i="27"/>
  <c r="N954" i="27" s="1"/>
  <c r="M2202" i="26"/>
  <c r="N2202" i="26" s="1"/>
  <c r="L2202" i="26"/>
  <c r="L2035" i="26"/>
  <c r="M2035" i="26"/>
  <c r="N2035" i="26" s="1"/>
  <c r="M1353" i="25"/>
  <c r="N1353" i="25" s="1"/>
  <c r="L1353" i="25"/>
  <c r="T1353" i="25"/>
  <c r="L95" i="26"/>
  <c r="M95" i="26"/>
  <c r="N95" i="26" s="1"/>
  <c r="L34" i="27"/>
  <c r="M34" i="27"/>
  <c r="N34" i="27" s="1"/>
  <c r="L64" i="25"/>
  <c r="M64" i="25"/>
  <c r="N64" i="25" s="1"/>
  <c r="T64" i="25"/>
  <c r="M239" i="28"/>
  <c r="N239" i="28" s="1"/>
  <c r="L239" i="28"/>
  <c r="L1155" i="26"/>
  <c r="M1155" i="26"/>
  <c r="N1155" i="26" s="1"/>
  <c r="L1091" i="25"/>
  <c r="M1091" i="25"/>
  <c r="N1091" i="25" s="1"/>
  <c r="T1091" i="25"/>
  <c r="M9" i="28"/>
  <c r="N9" i="28" s="1"/>
  <c r="L9" i="28"/>
  <c r="L333" i="26"/>
  <c r="M333" i="26"/>
  <c r="N333" i="26" s="1"/>
  <c r="T1836" i="25"/>
  <c r="M1836" i="25"/>
  <c r="N1836" i="25" s="1"/>
  <c r="L1836" i="25"/>
  <c r="M238" i="27"/>
  <c r="N238" i="27" s="1"/>
  <c r="L238" i="27"/>
  <c r="L278" i="28"/>
  <c r="M278" i="28"/>
  <c r="N278" i="28" s="1"/>
  <c r="M69" i="27"/>
  <c r="N69" i="27" s="1"/>
  <c r="L69" i="27"/>
  <c r="T1736" i="25"/>
  <c r="L1736" i="25"/>
  <c r="M1736" i="25"/>
  <c r="N1736" i="25" s="1"/>
  <c r="M2046" i="28"/>
  <c r="N2046" i="28" s="1"/>
  <c r="L2046" i="28"/>
  <c r="M686" i="27"/>
  <c r="N686" i="27" s="1"/>
  <c r="L686" i="27"/>
  <c r="L980" i="27"/>
  <c r="M980" i="27"/>
  <c r="N980" i="27" s="1"/>
  <c r="M427" i="26"/>
  <c r="N427" i="26" s="1"/>
  <c r="L427" i="26"/>
  <c r="L790" i="27"/>
  <c r="M790" i="27"/>
  <c r="N790" i="27" s="1"/>
  <c r="L429" i="28"/>
  <c r="M429" i="28"/>
  <c r="N429" i="28" s="1"/>
  <c r="M796" i="28"/>
  <c r="N796" i="28" s="1"/>
  <c r="L796" i="28"/>
  <c r="M5" i="27"/>
  <c r="N5" i="27" s="1"/>
  <c r="L5" i="27"/>
  <c r="L536" i="25"/>
  <c r="M536" i="25"/>
  <c r="N536" i="25" s="1"/>
  <c r="T536" i="25"/>
  <c r="T2060" i="25"/>
  <c r="L2060" i="25"/>
  <c r="M2060" i="25"/>
  <c r="N2060" i="25" s="1"/>
  <c r="T1187" i="25"/>
  <c r="M1187" i="25"/>
  <c r="N1187" i="25" s="1"/>
  <c r="L1187" i="25"/>
  <c r="L99" i="27"/>
  <c r="M99" i="27"/>
  <c r="N99" i="27" s="1"/>
  <c r="M1005" i="25"/>
  <c r="N1005" i="25" s="1"/>
  <c r="L1005" i="25"/>
  <c r="T1005" i="25"/>
  <c r="L336" i="27"/>
  <c r="M336" i="27"/>
  <c r="N336" i="27" s="1"/>
  <c r="M2244" i="28"/>
  <c r="N2244" i="28" s="1"/>
  <c r="L2244" i="28"/>
  <c r="M148" i="25"/>
  <c r="N148" i="25" s="1"/>
  <c r="L148" i="25"/>
  <c r="T148" i="25"/>
  <c r="L901" i="25"/>
  <c r="M901" i="25"/>
  <c r="N901" i="25" s="1"/>
  <c r="T901" i="25"/>
  <c r="M273" i="26"/>
  <c r="N273" i="26" s="1"/>
  <c r="L273" i="26"/>
  <c r="M1046" i="28"/>
  <c r="N1046" i="28" s="1"/>
  <c r="L1046" i="28"/>
  <c r="M77" i="28"/>
  <c r="N77" i="28" s="1"/>
  <c r="L77" i="28"/>
  <c r="M473" i="25"/>
  <c r="N473" i="25" s="1"/>
  <c r="L473" i="25"/>
  <c r="T473" i="25"/>
  <c r="M1968" i="25"/>
  <c r="N1968" i="25" s="1"/>
  <c r="L1968" i="25"/>
  <c r="T1968" i="25"/>
  <c r="M390" i="25"/>
  <c r="N390" i="25" s="1"/>
  <c r="L390" i="25"/>
  <c r="T390" i="25"/>
  <c r="M263" i="25"/>
  <c r="N263" i="25" s="1"/>
  <c r="L263" i="25"/>
  <c r="T263" i="25"/>
  <c r="L1393" i="27"/>
  <c r="M1393" i="27"/>
  <c r="N1393" i="27" s="1"/>
  <c r="M267" i="27"/>
  <c r="N267" i="27" s="1"/>
  <c r="L267" i="27"/>
  <c r="L847" i="27"/>
  <c r="M847" i="27"/>
  <c r="N847" i="27" s="1"/>
  <c r="L525" i="27"/>
  <c r="M525" i="27"/>
  <c r="N525" i="27" s="1"/>
  <c r="M1288" i="28"/>
  <c r="N1288" i="28" s="1"/>
  <c r="L1288" i="28"/>
  <c r="L100" i="25"/>
  <c r="M100" i="25"/>
  <c r="N100" i="25" s="1"/>
  <c r="T100" i="25"/>
  <c r="M1471" i="25"/>
  <c r="N1471" i="25" s="1"/>
  <c r="L1471" i="25"/>
  <c r="T1471" i="25"/>
  <c r="L145" i="27"/>
  <c r="M145" i="27"/>
  <c r="N145" i="27" s="1"/>
  <c r="M1287" i="28"/>
  <c r="N1287" i="28" s="1"/>
  <c r="L1287" i="28"/>
  <c r="L641" i="26"/>
  <c r="M641" i="26"/>
  <c r="N641" i="26" s="1"/>
  <c r="L618" i="25"/>
  <c r="M618" i="25"/>
  <c r="N618" i="25" s="1"/>
  <c r="T618" i="25"/>
  <c r="L1380" i="28"/>
  <c r="M1380" i="28"/>
  <c r="N1380" i="28" s="1"/>
  <c r="L398" i="25"/>
  <c r="M398" i="25"/>
  <c r="N398" i="25" s="1"/>
  <c r="T398" i="25"/>
  <c r="M911" i="25"/>
  <c r="N911" i="25" s="1"/>
  <c r="L911" i="25"/>
  <c r="T911" i="25"/>
  <c r="M1536" i="28"/>
  <c r="N1536" i="28" s="1"/>
  <c r="L1536" i="28"/>
  <c r="L518" i="28"/>
  <c r="M518" i="28"/>
  <c r="N518" i="28" s="1"/>
  <c r="L477" i="27"/>
  <c r="M477" i="27"/>
  <c r="N477" i="27" s="1"/>
  <c r="L1117" i="26"/>
  <c r="M1117" i="26"/>
  <c r="N1117" i="26" s="1"/>
  <c r="M790" i="28"/>
  <c r="N790" i="28" s="1"/>
  <c r="L790" i="28"/>
  <c r="L212" i="25"/>
  <c r="M212" i="25"/>
  <c r="N212" i="25" s="1"/>
  <c r="T212" i="25"/>
  <c r="M221" i="26"/>
  <c r="N221" i="26" s="1"/>
  <c r="L221" i="26"/>
  <c r="M2203" i="27"/>
  <c r="N2203" i="27" s="1"/>
  <c r="L2203" i="27"/>
  <c r="L575" i="25"/>
  <c r="M575" i="25"/>
  <c r="N575" i="25" s="1"/>
  <c r="T575" i="25"/>
  <c r="M1389" i="28"/>
  <c r="N1389" i="28" s="1"/>
  <c r="L1389" i="28"/>
  <c r="L117" i="27"/>
  <c r="M117" i="27"/>
  <c r="N117" i="27" s="1"/>
  <c r="M107" i="27"/>
  <c r="N107" i="27" s="1"/>
  <c r="L107" i="27"/>
  <c r="L742" i="27"/>
  <c r="M742" i="27"/>
  <c r="N742" i="27" s="1"/>
  <c r="L1518" i="26"/>
  <c r="M1518" i="26"/>
  <c r="N1518" i="26" s="1"/>
  <c r="M386" i="27"/>
  <c r="N386" i="27" s="1"/>
  <c r="L386" i="27"/>
  <c r="L1219" i="26"/>
  <c r="M1219" i="26"/>
  <c r="N1219" i="26" s="1"/>
  <c r="M2221" i="26"/>
  <c r="N2221" i="26" s="1"/>
  <c r="L2221" i="26"/>
  <c r="L1537" i="27"/>
  <c r="M1537" i="27"/>
  <c r="N1537" i="27" s="1"/>
  <c r="L1767" i="27"/>
  <c r="M1767" i="27"/>
  <c r="N1767" i="27" s="1"/>
  <c r="T799" i="25"/>
  <c r="L799" i="25"/>
  <c r="M799" i="25"/>
  <c r="N799" i="25" s="1"/>
  <c r="L328" i="28"/>
  <c r="M328" i="28"/>
  <c r="N328" i="28" s="1"/>
  <c r="L1871" i="28"/>
  <c r="M1871" i="28"/>
  <c r="N1871" i="28" s="1"/>
  <c r="L203" i="25"/>
  <c r="M203" i="25"/>
  <c r="N203" i="25" s="1"/>
  <c r="T203" i="25"/>
  <c r="L1420" i="26"/>
  <c r="M1420" i="26"/>
  <c r="N1420" i="26" s="1"/>
  <c r="M980" i="28"/>
  <c r="N980" i="28" s="1"/>
  <c r="L980" i="28"/>
  <c r="L1939" i="25"/>
  <c r="M1939" i="25"/>
  <c r="N1939" i="25" s="1"/>
  <c r="T1939" i="25"/>
  <c r="L2105" i="26"/>
  <c r="M2105" i="26"/>
  <c r="N2105" i="26" s="1"/>
  <c r="L1603" i="28"/>
  <c r="M1603" i="28"/>
  <c r="N1603" i="28" s="1"/>
  <c r="M1828" i="26"/>
  <c r="N1828" i="26" s="1"/>
  <c r="L1828" i="26"/>
  <c r="M140" i="28"/>
  <c r="N140" i="28" s="1"/>
  <c r="L140" i="28"/>
  <c r="T815" i="25"/>
  <c r="M815" i="25"/>
  <c r="N815" i="25" s="1"/>
  <c r="L815" i="25"/>
  <c r="L2235" i="28"/>
  <c r="M2235" i="28"/>
  <c r="N2235" i="28" s="1"/>
  <c r="L1774" i="25"/>
  <c r="M1774" i="25"/>
  <c r="N1774" i="25" s="1"/>
  <c r="T1774" i="25"/>
  <c r="L2114" i="27"/>
  <c r="M2114" i="27"/>
  <c r="N2114" i="27" s="1"/>
  <c r="M1760" i="28"/>
  <c r="N1760" i="28" s="1"/>
  <c r="L1760" i="28"/>
  <c r="L1645" i="28"/>
  <c r="M1645" i="28"/>
  <c r="N1645" i="28" s="1"/>
  <c r="L361" i="26"/>
  <c r="M361" i="26"/>
  <c r="N361" i="26" s="1"/>
  <c r="L538" i="25"/>
  <c r="M538" i="25"/>
  <c r="N538" i="25" s="1"/>
  <c r="T538" i="25"/>
  <c r="L822" i="25"/>
  <c r="M822" i="25"/>
  <c r="N822" i="25" s="1"/>
  <c r="T822" i="25"/>
  <c r="L391" i="28"/>
  <c r="M391" i="28"/>
  <c r="N391" i="28" s="1"/>
  <c r="L1181" i="28"/>
  <c r="M1181" i="28"/>
  <c r="N1181" i="28" s="1"/>
  <c r="L2178" i="28"/>
  <c r="M2178" i="28"/>
  <c r="N2178" i="28" s="1"/>
  <c r="L269" i="26"/>
  <c r="M269" i="26"/>
  <c r="N269" i="26" s="1"/>
  <c r="M515" i="26"/>
  <c r="N515" i="26" s="1"/>
  <c r="L515" i="26"/>
  <c r="M1114" i="26"/>
  <c r="N1114" i="26" s="1"/>
  <c r="L1114" i="26"/>
  <c r="M1775" i="27"/>
  <c r="N1775" i="27" s="1"/>
  <c r="L1775" i="27"/>
  <c r="M1133" i="26"/>
  <c r="N1133" i="26" s="1"/>
  <c r="L1133" i="26"/>
  <c r="L550" i="26"/>
  <c r="M550" i="26"/>
  <c r="N550" i="26" s="1"/>
  <c r="M1518" i="27"/>
  <c r="N1518" i="27" s="1"/>
  <c r="L1518" i="27"/>
  <c r="M135" i="26"/>
  <c r="N135" i="26" s="1"/>
  <c r="L135" i="26"/>
  <c r="L640" i="25"/>
  <c r="M640" i="25"/>
  <c r="N640" i="25" s="1"/>
  <c r="T640" i="25"/>
  <c r="M1332" i="26"/>
  <c r="N1332" i="26" s="1"/>
  <c r="L1332" i="26"/>
  <c r="L1752" i="26"/>
  <c r="M1752" i="26"/>
  <c r="N1752" i="26" s="1"/>
  <c r="M1701" i="28"/>
  <c r="N1701" i="28" s="1"/>
  <c r="L1701" i="28"/>
  <c r="L1134" i="25"/>
  <c r="M1134" i="25"/>
  <c r="N1134" i="25" s="1"/>
  <c r="T1134" i="25"/>
  <c r="L104" i="28"/>
  <c r="M104" i="28"/>
  <c r="N104" i="28" s="1"/>
  <c r="L390" i="28"/>
  <c r="M390" i="28"/>
  <c r="N390" i="28" s="1"/>
  <c r="L2160" i="27"/>
  <c r="M2160" i="27"/>
  <c r="N2160" i="27" s="1"/>
  <c r="L651" i="25"/>
  <c r="M651" i="25"/>
  <c r="N651" i="25" s="1"/>
  <c r="T651" i="25"/>
  <c r="M1477" i="28"/>
  <c r="N1477" i="28" s="1"/>
  <c r="L1477" i="28"/>
  <c r="L477" i="26"/>
  <c r="M477" i="26"/>
  <c r="N477" i="26" s="1"/>
  <c r="L200" i="27"/>
  <c r="M200" i="27"/>
  <c r="N200" i="27" s="1"/>
  <c r="M1053" i="26"/>
  <c r="N1053" i="26" s="1"/>
  <c r="L1053" i="26"/>
  <c r="M214" i="27"/>
  <c r="N214" i="27" s="1"/>
  <c r="L214" i="27"/>
  <c r="M1685" i="26"/>
  <c r="N1685" i="26" s="1"/>
  <c r="L1685" i="26"/>
  <c r="L1955" i="27"/>
  <c r="M1955" i="27"/>
  <c r="N1955" i="27" s="1"/>
  <c r="L1903" i="28"/>
  <c r="M1903" i="28"/>
  <c r="N1903" i="28" s="1"/>
  <c r="L2055" i="28"/>
  <c r="M2055" i="28"/>
  <c r="N2055" i="28" s="1"/>
  <c r="L1510" i="27"/>
  <c r="M1510" i="27"/>
  <c r="N1510" i="27" s="1"/>
  <c r="M1352" i="25"/>
  <c r="N1352" i="25" s="1"/>
  <c r="L1352" i="25"/>
  <c r="T1352" i="25"/>
  <c r="M526" i="28"/>
  <c r="N526" i="28" s="1"/>
  <c r="L526" i="28"/>
  <c r="T1777" i="25"/>
  <c r="M1777" i="25"/>
  <c r="N1777" i="25" s="1"/>
  <c r="L1777" i="25"/>
  <c r="T622" i="25"/>
  <c r="L622" i="25"/>
  <c r="M622" i="25"/>
  <c r="N622" i="25" s="1"/>
  <c r="L859" i="28"/>
  <c r="M859" i="28"/>
  <c r="N859" i="28" s="1"/>
  <c r="M808" i="28"/>
  <c r="N808" i="28" s="1"/>
  <c r="L808" i="28"/>
  <c r="L1340" i="26"/>
  <c r="M1340" i="26"/>
  <c r="N1340" i="26" s="1"/>
  <c r="M1845" i="28"/>
  <c r="N1845" i="28" s="1"/>
  <c r="L1845" i="28"/>
  <c r="L366" i="28"/>
  <c r="M366" i="28"/>
  <c r="N366" i="28" s="1"/>
  <c r="M2107" i="28"/>
  <c r="N2107" i="28" s="1"/>
  <c r="L2107" i="28"/>
  <c r="T774" i="25"/>
  <c r="L774" i="25"/>
  <c r="M774" i="25"/>
  <c r="N774" i="25" s="1"/>
  <c r="L1619" i="26"/>
  <c r="M1619" i="26"/>
  <c r="N1619" i="26" s="1"/>
  <c r="T1717" i="25"/>
  <c r="M1717" i="25"/>
  <c r="N1717" i="25" s="1"/>
  <c r="L1717" i="25"/>
  <c r="L835" i="26"/>
  <c r="M835" i="26"/>
  <c r="N835" i="26" s="1"/>
  <c r="M374" i="26"/>
  <c r="N374" i="26" s="1"/>
  <c r="L374" i="26"/>
  <c r="M1115" i="27"/>
  <c r="N1115" i="27" s="1"/>
  <c r="L1115" i="27"/>
  <c r="L330" i="26"/>
  <c r="M330" i="26"/>
  <c r="N330" i="26" s="1"/>
  <c r="L208" i="26"/>
  <c r="M208" i="26"/>
  <c r="N208" i="26" s="1"/>
  <c r="M1055" i="28"/>
  <c r="N1055" i="28" s="1"/>
  <c r="L1055" i="28"/>
  <c r="M954" i="26"/>
  <c r="N954" i="26" s="1"/>
  <c r="L954" i="26"/>
  <c r="L626" i="28"/>
  <c r="M626" i="28"/>
  <c r="N626" i="28" s="1"/>
  <c r="T2242" i="25"/>
  <c r="M2242" i="25"/>
  <c r="N2242" i="25" s="1"/>
  <c r="L2242" i="25"/>
  <c r="L57" i="28"/>
  <c r="M57" i="28"/>
  <c r="N57" i="28" s="1"/>
  <c r="M1049" i="27"/>
  <c r="N1049" i="27" s="1"/>
  <c r="L1049" i="27"/>
  <c r="L1746" i="28"/>
  <c r="M1746" i="28"/>
  <c r="N1746" i="28" s="1"/>
  <c r="T2025" i="25"/>
  <c r="L2025" i="25"/>
  <c r="M2025" i="25"/>
  <c r="N2025" i="25" s="1"/>
  <c r="L1414" i="26"/>
  <c r="M1414" i="26"/>
  <c r="N1414" i="26" s="1"/>
  <c r="M1565" i="27"/>
  <c r="N1565" i="27" s="1"/>
  <c r="L1565" i="27"/>
  <c r="M2001" i="26"/>
  <c r="N2001" i="26" s="1"/>
  <c r="L2001" i="26"/>
  <c r="T1694" i="25"/>
  <c r="M1694" i="25"/>
  <c r="N1694" i="25" s="1"/>
  <c r="L1694" i="25"/>
  <c r="M1248" i="26"/>
  <c r="N1248" i="26" s="1"/>
  <c r="L1248" i="26"/>
  <c r="M779" i="27"/>
  <c r="N779" i="27" s="1"/>
  <c r="L779" i="27"/>
  <c r="L1291" i="28"/>
  <c r="M1291" i="28"/>
  <c r="N1291" i="28" s="1"/>
  <c r="M261" i="28"/>
  <c r="N261" i="28" s="1"/>
  <c r="L261" i="28"/>
  <c r="M73" i="27"/>
  <c r="N73" i="27" s="1"/>
  <c r="L73" i="27"/>
  <c r="M235" i="27"/>
  <c r="N235" i="27" s="1"/>
  <c r="L235" i="27"/>
  <c r="M1175" i="28"/>
  <c r="N1175" i="28" s="1"/>
  <c r="L1175" i="28"/>
  <c r="L2214" i="26"/>
  <c r="M2214" i="26"/>
  <c r="N2214" i="26" s="1"/>
  <c r="M1395" i="27"/>
  <c r="N1395" i="27" s="1"/>
  <c r="L1395" i="27"/>
  <c r="M461" i="25"/>
  <c r="N461" i="25" s="1"/>
  <c r="L461" i="25"/>
  <c r="T461" i="25"/>
  <c r="M90" i="26"/>
  <c r="N90" i="26" s="1"/>
  <c r="L90" i="26"/>
  <c r="L2210" i="28"/>
  <c r="M2210" i="28"/>
  <c r="N2210" i="28" s="1"/>
  <c r="L1329" i="26"/>
  <c r="M1329" i="26"/>
  <c r="N1329" i="26" s="1"/>
  <c r="M1104" i="27"/>
  <c r="N1104" i="27" s="1"/>
  <c r="L1104" i="27"/>
  <c r="L1034" i="26"/>
  <c r="M1034" i="26"/>
  <c r="N1034" i="26" s="1"/>
  <c r="L225" i="28"/>
  <c r="M225" i="28"/>
  <c r="N225" i="28" s="1"/>
  <c r="M1410" i="26"/>
  <c r="N1410" i="26" s="1"/>
  <c r="L1410" i="26"/>
  <c r="M87" i="27"/>
  <c r="N87" i="27" s="1"/>
  <c r="L87" i="27"/>
  <c r="M1301" i="25"/>
  <c r="N1301" i="25" s="1"/>
  <c r="L1301" i="25"/>
  <c r="T1301" i="25"/>
  <c r="M670" i="28"/>
  <c r="N670" i="28" s="1"/>
  <c r="L670" i="28"/>
  <c r="M652" i="26"/>
  <c r="N652" i="26" s="1"/>
  <c r="L652" i="26"/>
  <c r="L603" i="28"/>
  <c r="M603" i="28"/>
  <c r="N603" i="28" s="1"/>
  <c r="L1118" i="28"/>
  <c r="M1118" i="28"/>
  <c r="N1118" i="28" s="1"/>
  <c r="L1430" i="25"/>
  <c r="M1430" i="25"/>
  <c r="N1430" i="25" s="1"/>
  <c r="T1430" i="25"/>
  <c r="L33" i="25"/>
  <c r="M33" i="25"/>
  <c r="N33" i="25" s="1"/>
  <c r="T33" i="25"/>
  <c r="L444" i="27"/>
  <c r="M444" i="27"/>
  <c r="N444" i="27" s="1"/>
  <c r="L2146" i="26"/>
  <c r="M2146" i="26"/>
  <c r="N2146" i="26" s="1"/>
  <c r="L1757" i="28"/>
  <c r="M1757" i="28"/>
  <c r="N1757" i="28" s="1"/>
  <c r="M220" i="26"/>
  <c r="N220" i="26" s="1"/>
  <c r="L220" i="26"/>
  <c r="L283" i="28"/>
  <c r="M283" i="28"/>
  <c r="N283" i="28" s="1"/>
  <c r="M1777" i="26"/>
  <c r="N1777" i="26" s="1"/>
  <c r="L1777" i="26"/>
  <c r="L750" i="28"/>
  <c r="M750" i="28"/>
  <c r="N750" i="28" s="1"/>
  <c r="T817" i="25"/>
  <c r="L817" i="25"/>
  <c r="M817" i="25"/>
  <c r="N817" i="25" s="1"/>
  <c r="L2172" i="27"/>
  <c r="M2172" i="27"/>
  <c r="N2172" i="27" s="1"/>
  <c r="M1571" i="25"/>
  <c r="N1571" i="25" s="1"/>
  <c r="L1571" i="25"/>
  <c r="T1571" i="25"/>
  <c r="M1515" i="28"/>
  <c r="N1515" i="28" s="1"/>
  <c r="L1515" i="28"/>
  <c r="M410" i="26"/>
  <c r="N410" i="26" s="1"/>
  <c r="L410" i="26"/>
  <c r="L136" i="28"/>
  <c r="M136" i="28"/>
  <c r="N136" i="28" s="1"/>
  <c r="T1688" i="25"/>
  <c r="L1688" i="25"/>
  <c r="M1688" i="25"/>
  <c r="N1688" i="25" s="1"/>
  <c r="L208" i="28"/>
  <c r="M208" i="28"/>
  <c r="N208" i="28" s="1"/>
  <c r="M1802" i="25"/>
  <c r="N1802" i="25" s="1"/>
  <c r="L1802" i="25"/>
  <c r="T1802" i="25"/>
  <c r="L1549" i="28"/>
  <c r="M1549" i="28"/>
  <c r="N1549" i="28" s="1"/>
  <c r="L1645" i="27"/>
  <c r="M1645" i="27"/>
  <c r="N1645" i="27" s="1"/>
  <c r="L1912" i="25"/>
  <c r="M1912" i="25"/>
  <c r="N1912" i="25" s="1"/>
  <c r="T1912" i="25"/>
  <c r="L45" i="28"/>
  <c r="M45" i="28"/>
  <c r="N45" i="28" s="1"/>
  <c r="L279" i="25"/>
  <c r="M279" i="25"/>
  <c r="N279" i="25" s="1"/>
  <c r="T279" i="25"/>
  <c r="M1308" i="27"/>
  <c r="N1308" i="27" s="1"/>
  <c r="L1308" i="27"/>
  <c r="M1239" i="27"/>
  <c r="N1239" i="27" s="1"/>
  <c r="L1239" i="27"/>
  <c r="L1652" i="25"/>
  <c r="M1652" i="25"/>
  <c r="N1652" i="25" s="1"/>
  <c r="T1652" i="25"/>
  <c r="L1051" i="26"/>
  <c r="M1051" i="26"/>
  <c r="N1051" i="26" s="1"/>
  <c r="M1465" i="27"/>
  <c r="N1465" i="27" s="1"/>
  <c r="L1465" i="27"/>
  <c r="L509" i="25"/>
  <c r="M509" i="25"/>
  <c r="N509" i="25" s="1"/>
  <c r="T509" i="25"/>
  <c r="L1681" i="28"/>
  <c r="M1681" i="28"/>
  <c r="N1681" i="28" s="1"/>
  <c r="M1220" i="26"/>
  <c r="N1220" i="26" s="1"/>
  <c r="L1220" i="26"/>
  <c r="L638" i="27"/>
  <c r="M638" i="27"/>
  <c r="N638" i="27" s="1"/>
  <c r="M1387" i="25"/>
  <c r="N1387" i="25" s="1"/>
  <c r="L1387" i="25"/>
  <c r="T1387" i="25"/>
  <c r="L2169" i="26"/>
  <c r="M2169" i="26"/>
  <c r="N2169" i="26" s="1"/>
  <c r="L527" i="25"/>
  <c r="M527" i="25"/>
  <c r="N527" i="25" s="1"/>
  <c r="T527" i="25"/>
  <c r="L647" i="25"/>
  <c r="M647" i="25"/>
  <c r="N647" i="25" s="1"/>
  <c r="T647" i="25"/>
  <c r="M714" i="26"/>
  <c r="N714" i="26" s="1"/>
  <c r="L714" i="26"/>
  <c r="M119" i="25"/>
  <c r="N119" i="25" s="1"/>
  <c r="L119" i="25"/>
  <c r="T119" i="25"/>
  <c r="M2009" i="28"/>
  <c r="N2009" i="28" s="1"/>
  <c r="L2009" i="28"/>
  <c r="M97" i="27"/>
  <c r="N97" i="27" s="1"/>
  <c r="L97" i="27"/>
  <c r="M617" i="27"/>
  <c r="N617" i="27" s="1"/>
  <c r="L617" i="27"/>
  <c r="L55" i="25"/>
  <c r="M55" i="25"/>
  <c r="N55" i="25" s="1"/>
  <c r="T55" i="25"/>
  <c r="M792" i="28"/>
  <c r="N792" i="28" s="1"/>
  <c r="L792" i="28"/>
  <c r="L2135" i="27"/>
  <c r="M2135" i="27"/>
  <c r="N2135" i="27" s="1"/>
  <c r="L1592" i="26"/>
  <c r="M1592" i="26"/>
  <c r="N1592" i="26" s="1"/>
  <c r="H32" i="12"/>
  <c r="M17" i="28"/>
  <c r="N17" i="28" s="1"/>
  <c r="L17" i="28"/>
  <c r="M1650" i="27"/>
  <c r="N1650" i="27" s="1"/>
  <c r="L1650" i="27"/>
  <c r="L905" i="27"/>
  <c r="M905" i="27"/>
  <c r="N905" i="27" s="1"/>
  <c r="L1850" i="26"/>
  <c r="M1850" i="26"/>
  <c r="N1850" i="26" s="1"/>
  <c r="M1123" i="26"/>
  <c r="N1123" i="26" s="1"/>
  <c r="L1123" i="26"/>
  <c r="L187" i="26"/>
  <c r="M187" i="26"/>
  <c r="N187" i="26" s="1"/>
  <c r="M1627" i="28"/>
  <c r="N1627" i="28" s="1"/>
  <c r="L1627" i="28"/>
  <c r="M1397" i="26"/>
  <c r="N1397" i="26" s="1"/>
  <c r="L1397" i="26"/>
  <c r="L2109" i="27"/>
  <c r="M2109" i="27"/>
  <c r="N2109" i="27" s="1"/>
  <c r="L1931" i="27"/>
  <c r="M1931" i="27"/>
  <c r="N1931" i="27" s="1"/>
  <c r="M583" i="26"/>
  <c r="N583" i="26" s="1"/>
  <c r="L583" i="26"/>
  <c r="M353" i="28"/>
  <c r="N353" i="28" s="1"/>
  <c r="L353" i="28"/>
  <c r="M1848" i="26"/>
  <c r="N1848" i="26" s="1"/>
  <c r="L1848" i="26"/>
  <c r="M1161" i="25"/>
  <c r="N1161" i="25" s="1"/>
  <c r="L1161" i="25"/>
  <c r="T1161" i="25"/>
  <c r="L175" i="25"/>
  <c r="M175" i="25"/>
  <c r="N175" i="25" s="1"/>
  <c r="T175" i="25"/>
  <c r="M1330" i="27"/>
  <c r="N1330" i="27" s="1"/>
  <c r="L1330" i="27"/>
  <c r="L2128" i="26"/>
  <c r="M2128" i="26"/>
  <c r="N2128" i="26" s="1"/>
  <c r="L726" i="26"/>
  <c r="M726" i="26"/>
  <c r="N726" i="26" s="1"/>
  <c r="L726" i="28"/>
  <c r="M726" i="28"/>
  <c r="N726" i="28" s="1"/>
  <c r="L1494" i="27"/>
  <c r="M1494" i="27"/>
  <c r="N1494" i="27" s="1"/>
  <c r="M548" i="26"/>
  <c r="N548" i="26" s="1"/>
  <c r="L548" i="26"/>
  <c r="M397" i="27"/>
  <c r="N397" i="27" s="1"/>
  <c r="L397" i="27"/>
  <c r="L1908" i="26"/>
  <c r="M1908" i="26"/>
  <c r="N1908" i="26" s="1"/>
  <c r="L942" i="25"/>
  <c r="M942" i="25"/>
  <c r="N942" i="25" s="1"/>
  <c r="T942" i="25"/>
  <c r="M1089" i="25"/>
  <c r="N1089" i="25" s="1"/>
  <c r="L1089" i="25"/>
  <c r="T1089" i="25"/>
  <c r="M1622" i="28"/>
  <c r="N1622" i="28" s="1"/>
  <c r="L1622" i="28"/>
  <c r="L327" i="26"/>
  <c r="M327" i="26"/>
  <c r="N327" i="26" s="1"/>
  <c r="M1912" i="28"/>
  <c r="N1912" i="28" s="1"/>
  <c r="L1912" i="28"/>
  <c r="L657" i="26"/>
  <c r="M657" i="26"/>
  <c r="N657" i="26" s="1"/>
  <c r="L576" i="28"/>
  <c r="M576" i="28"/>
  <c r="N576" i="28" s="1"/>
  <c r="M1242" i="26"/>
  <c r="N1242" i="26" s="1"/>
  <c r="L1242" i="26"/>
  <c r="M1765" i="28"/>
  <c r="N1765" i="28" s="1"/>
  <c r="L1765" i="28"/>
  <c r="L1062" i="25"/>
  <c r="M1062" i="25"/>
  <c r="N1062" i="25" s="1"/>
  <c r="T1062" i="25"/>
  <c r="L2021" i="27"/>
  <c r="M2021" i="27"/>
  <c r="N2021" i="27" s="1"/>
  <c r="L684" i="26"/>
  <c r="M684" i="26"/>
  <c r="N684" i="26" s="1"/>
  <c r="L1397" i="28"/>
  <c r="M1397" i="28"/>
  <c r="N1397" i="28" s="1"/>
  <c r="T2203" i="25"/>
  <c r="L2203" i="25"/>
  <c r="M2203" i="25"/>
  <c r="N2203" i="25" s="1"/>
  <c r="L2237" i="28"/>
  <c r="M2237" i="28"/>
  <c r="N2237" i="28" s="1"/>
  <c r="L630" i="25"/>
  <c r="M630" i="25"/>
  <c r="N630" i="25" s="1"/>
  <c r="T630" i="25"/>
  <c r="M1395" i="28"/>
  <c r="N1395" i="28" s="1"/>
  <c r="L1395" i="28"/>
  <c r="L1906" i="27"/>
  <c r="M1906" i="27"/>
  <c r="N1906" i="27" s="1"/>
  <c r="M2044" i="27"/>
  <c r="N2044" i="27" s="1"/>
  <c r="L2044" i="27"/>
  <c r="M1607" i="26"/>
  <c r="N1607" i="26" s="1"/>
  <c r="L1607" i="26"/>
  <c r="M1821" i="28"/>
  <c r="N1821" i="28" s="1"/>
  <c r="L1821" i="28"/>
  <c r="M265" i="27"/>
  <c r="N265" i="27" s="1"/>
  <c r="L265" i="27"/>
  <c r="M1365" i="27"/>
  <c r="N1365" i="27" s="1"/>
  <c r="L1365" i="27"/>
  <c r="L332" i="26"/>
  <c r="M332" i="26"/>
  <c r="N332" i="26" s="1"/>
  <c r="L1590" i="26"/>
  <c r="M1590" i="26"/>
  <c r="N1590" i="26" s="1"/>
  <c r="L322" i="28"/>
  <c r="M322" i="28"/>
  <c r="N322" i="28" s="1"/>
  <c r="L911" i="27"/>
  <c r="M911" i="27"/>
  <c r="N911" i="27" s="1"/>
  <c r="M590" i="26"/>
  <c r="N590" i="26" s="1"/>
  <c r="L590" i="26"/>
  <c r="M1576" i="25"/>
  <c r="N1576" i="25" s="1"/>
  <c r="L1576" i="25"/>
  <c r="T1576" i="25"/>
  <c r="L1681" i="26"/>
  <c r="M1681" i="26"/>
  <c r="N1681" i="26" s="1"/>
  <c r="L2125" i="28"/>
  <c r="M2125" i="28"/>
  <c r="N2125" i="28" s="1"/>
  <c r="M2128" i="27"/>
  <c r="N2128" i="27" s="1"/>
  <c r="L2128" i="27"/>
  <c r="M1817" i="25"/>
  <c r="N1817" i="25" s="1"/>
  <c r="L1817" i="25"/>
  <c r="T1817" i="25"/>
  <c r="L1907" i="27"/>
  <c r="M1907" i="27"/>
  <c r="N1907" i="27" s="1"/>
  <c r="M161" i="26"/>
  <c r="N161" i="26" s="1"/>
  <c r="L161" i="26"/>
  <c r="M79" i="27"/>
  <c r="N79" i="27" s="1"/>
  <c r="L79" i="27"/>
  <c r="F30" i="17"/>
  <c r="L1403" i="25"/>
  <c r="M1403" i="25"/>
  <c r="N1403" i="25" s="1"/>
  <c r="T1403" i="25"/>
  <c r="M1482" i="25"/>
  <c r="N1482" i="25" s="1"/>
  <c r="L1482" i="25"/>
  <c r="T1482" i="25"/>
  <c r="M1420" i="27"/>
  <c r="N1420" i="27" s="1"/>
  <c r="L1420" i="27"/>
  <c r="L598" i="27"/>
  <c r="M598" i="27"/>
  <c r="N598" i="27" s="1"/>
  <c r="M1158" i="28"/>
  <c r="N1158" i="28" s="1"/>
  <c r="L1158" i="28"/>
  <c r="L722" i="28"/>
  <c r="M722" i="28"/>
  <c r="N722" i="28" s="1"/>
  <c r="L98" i="26"/>
  <c r="M98" i="26"/>
  <c r="N98" i="26" s="1"/>
  <c r="M1757" i="26"/>
  <c r="N1757" i="26" s="1"/>
  <c r="L1757" i="26"/>
  <c r="T791" i="25"/>
  <c r="L791" i="25"/>
  <c r="M791" i="25"/>
  <c r="N791" i="25" s="1"/>
  <c r="L1493" i="25"/>
  <c r="M1493" i="25"/>
  <c r="N1493" i="25" s="1"/>
  <c r="T1493" i="25"/>
  <c r="L417" i="27"/>
  <c r="M417" i="27"/>
  <c r="N417" i="27" s="1"/>
  <c r="M559" i="28"/>
  <c r="N559" i="28" s="1"/>
  <c r="L559" i="28"/>
  <c r="M52" i="26"/>
  <c r="N52" i="26" s="1"/>
  <c r="L52" i="26"/>
  <c r="M1551" i="28"/>
  <c r="N1551" i="28" s="1"/>
  <c r="L1551" i="28"/>
  <c r="M925" i="27"/>
  <c r="N925" i="27" s="1"/>
  <c r="L925" i="27"/>
  <c r="L145" i="26"/>
  <c r="M145" i="26"/>
  <c r="N145" i="26" s="1"/>
  <c r="L83" i="25"/>
  <c r="M83" i="25"/>
  <c r="N83" i="25" s="1"/>
  <c r="T83" i="25"/>
  <c r="M2217" i="27"/>
  <c r="N2217" i="27" s="1"/>
  <c r="L2217" i="27"/>
  <c r="L1179" i="26"/>
  <c r="M1179" i="26"/>
  <c r="N1179" i="26" s="1"/>
  <c r="M1659" i="28"/>
  <c r="N1659" i="28" s="1"/>
  <c r="L1659" i="28"/>
  <c r="M1097" i="25"/>
  <c r="N1097" i="25" s="1"/>
  <c r="L1097" i="25"/>
  <c r="T1097" i="25"/>
  <c r="M2249" i="28"/>
  <c r="N2249" i="28" s="1"/>
  <c r="L2249" i="28"/>
  <c r="L2091" i="28"/>
  <c r="M2091" i="28"/>
  <c r="N2091" i="28" s="1"/>
  <c r="M672" i="28"/>
  <c r="N672" i="28" s="1"/>
  <c r="L672" i="28"/>
  <c r="M257" i="26"/>
  <c r="N257" i="26" s="1"/>
  <c r="L257" i="26"/>
  <c r="L2065" i="26"/>
  <c r="M2065" i="26"/>
  <c r="N2065" i="26" s="1"/>
  <c r="M1272" i="28"/>
  <c r="N1272" i="28" s="1"/>
  <c r="L1272" i="28"/>
  <c r="M1577" i="27"/>
  <c r="N1577" i="27" s="1"/>
  <c r="L1577" i="27"/>
  <c r="M1085" i="25"/>
  <c r="N1085" i="25" s="1"/>
  <c r="L1085" i="25"/>
  <c r="T1085" i="25"/>
  <c r="M703" i="28"/>
  <c r="N703" i="28" s="1"/>
  <c r="L703" i="28"/>
  <c r="L1988" i="26"/>
  <c r="M1988" i="26"/>
  <c r="N1988" i="26" s="1"/>
  <c r="M1864" i="27"/>
  <c r="N1864" i="27" s="1"/>
  <c r="L1864" i="27"/>
  <c r="L217" i="26"/>
  <c r="M217" i="26"/>
  <c r="N217" i="26" s="1"/>
  <c r="M2250" i="25"/>
  <c r="N2250" i="25" s="1"/>
  <c r="L2250" i="25"/>
  <c r="T2250" i="25"/>
  <c r="L1618" i="27"/>
  <c r="M1618" i="27"/>
  <c r="N1618" i="27" s="1"/>
  <c r="L1808" i="28"/>
  <c r="M1808" i="28"/>
  <c r="N1808" i="28" s="1"/>
  <c r="L366" i="25"/>
  <c r="M366" i="25"/>
  <c r="N366" i="25" s="1"/>
  <c r="T366" i="25"/>
  <c r="M99" i="26"/>
  <c r="N99" i="26" s="1"/>
  <c r="L99" i="26"/>
  <c r="M1962" i="26"/>
  <c r="N1962" i="26" s="1"/>
  <c r="L1962" i="26"/>
  <c r="M32" i="12"/>
  <c r="M1865" i="28"/>
  <c r="N1865" i="28" s="1"/>
  <c r="L1865" i="28"/>
  <c r="M1504" i="25"/>
  <c r="N1504" i="25" s="1"/>
  <c r="L1504" i="25"/>
  <c r="T1504" i="25"/>
  <c r="M1650" i="28"/>
  <c r="N1650" i="28" s="1"/>
  <c r="L1650" i="28"/>
  <c r="M308" i="27"/>
  <c r="N308" i="27" s="1"/>
  <c r="L308" i="27"/>
  <c r="L398" i="28"/>
  <c r="M398" i="28"/>
  <c r="N398" i="28" s="1"/>
  <c r="L319" i="25"/>
  <c r="M319" i="25"/>
  <c r="N319" i="25" s="1"/>
  <c r="T319" i="25"/>
  <c r="M1475" i="25"/>
  <c r="N1475" i="25" s="1"/>
  <c r="L1475" i="25"/>
  <c r="T1475" i="25"/>
  <c r="M935" i="25"/>
  <c r="N935" i="25" s="1"/>
  <c r="L935" i="25"/>
  <c r="T935" i="25"/>
  <c r="M1104" i="28"/>
  <c r="N1104" i="28" s="1"/>
  <c r="L1104" i="28"/>
  <c r="M1690" i="27"/>
  <c r="N1690" i="27" s="1"/>
  <c r="L1690" i="27"/>
  <c r="L1543" i="25"/>
  <c r="M1543" i="25"/>
  <c r="N1543" i="25" s="1"/>
  <c r="T1543" i="25"/>
  <c r="M1563" i="26"/>
  <c r="N1563" i="26" s="1"/>
  <c r="L1563" i="26"/>
  <c r="L1839" i="28"/>
  <c r="M1839" i="28"/>
  <c r="N1839" i="28" s="1"/>
  <c r="L546" i="25"/>
  <c r="M546" i="25"/>
  <c r="N546" i="25" s="1"/>
  <c r="T546" i="25"/>
  <c r="M73" i="28"/>
  <c r="N73" i="28" s="1"/>
  <c r="L73" i="28"/>
  <c r="L2133" i="25"/>
  <c r="M2133" i="25"/>
  <c r="N2133" i="25" s="1"/>
  <c r="T2133" i="25"/>
  <c r="M92" i="27"/>
  <c r="N92" i="27" s="1"/>
  <c r="L92" i="27"/>
  <c r="L45" i="25"/>
  <c r="M45" i="25"/>
  <c r="N45" i="25" s="1"/>
  <c r="T45" i="25"/>
  <c r="L633" i="28"/>
  <c r="M633" i="28"/>
  <c r="N633" i="28" s="1"/>
  <c r="M1719" i="27"/>
  <c r="N1719" i="27" s="1"/>
  <c r="L1719" i="27"/>
  <c r="L827" i="28"/>
  <c r="M827" i="28"/>
  <c r="N827" i="28" s="1"/>
  <c r="L1302" i="25"/>
  <c r="M1302" i="25"/>
  <c r="N1302" i="25" s="1"/>
  <c r="T1302" i="25"/>
  <c r="L103" i="25"/>
  <c r="M103" i="25"/>
  <c r="N103" i="25" s="1"/>
  <c r="T103" i="25"/>
  <c r="L1283" i="25"/>
  <c r="M1283" i="25"/>
  <c r="N1283" i="25" s="1"/>
  <c r="T1283" i="25"/>
  <c r="L1381" i="27"/>
  <c r="M1381" i="27"/>
  <c r="N1381" i="27" s="1"/>
  <c r="M2242" i="26"/>
  <c r="N2242" i="26" s="1"/>
  <c r="L2242" i="26"/>
  <c r="M1349" i="25"/>
  <c r="N1349" i="25" s="1"/>
  <c r="L1349" i="25"/>
  <c r="T1349" i="25"/>
  <c r="L508" i="27"/>
  <c r="M508" i="27"/>
  <c r="N508" i="27" s="1"/>
  <c r="M1392" i="27"/>
  <c r="N1392" i="27" s="1"/>
  <c r="L1392" i="27"/>
  <c r="L436" i="28"/>
  <c r="M436" i="28"/>
  <c r="N436" i="28" s="1"/>
  <c r="M1082" i="27"/>
  <c r="N1082" i="27" s="1"/>
  <c r="L1082" i="27"/>
  <c r="L409" i="28"/>
  <c r="M409" i="28"/>
  <c r="N409" i="28" s="1"/>
  <c r="M893" i="26"/>
  <c r="N893" i="26" s="1"/>
  <c r="L893" i="26"/>
  <c r="M1438" i="28"/>
  <c r="N1438" i="28" s="1"/>
  <c r="L1438" i="28"/>
  <c r="L1288" i="25"/>
  <c r="M1288" i="25"/>
  <c r="N1288" i="25" s="1"/>
  <c r="T1288" i="25"/>
  <c r="M933" i="28"/>
  <c r="N933" i="28" s="1"/>
  <c r="L933" i="28"/>
  <c r="M1248" i="27"/>
  <c r="N1248" i="27" s="1"/>
  <c r="L1248" i="27"/>
  <c r="L1562" i="28"/>
  <c r="M1562" i="28"/>
  <c r="N1562" i="28" s="1"/>
  <c r="L218" i="28"/>
  <c r="M218" i="28"/>
  <c r="N218" i="28" s="1"/>
  <c r="L1796" i="28"/>
  <c r="M1796" i="28"/>
  <c r="N1796" i="28" s="1"/>
  <c r="L635" i="26"/>
  <c r="M635" i="26"/>
  <c r="N635" i="26" s="1"/>
  <c r="L2144" i="27"/>
  <c r="M2144" i="27"/>
  <c r="N2144" i="27" s="1"/>
  <c r="T1727" i="25"/>
  <c r="M1727" i="25"/>
  <c r="N1727" i="25" s="1"/>
  <c r="L1727" i="25"/>
  <c r="T662" i="25"/>
  <c r="L662" i="25"/>
  <c r="M662" i="25"/>
  <c r="N662" i="25" s="1"/>
  <c r="L1655" i="27"/>
  <c r="M1655" i="27"/>
  <c r="N1655" i="27" s="1"/>
  <c r="M2163" i="26"/>
  <c r="N2163" i="26" s="1"/>
  <c r="L2163" i="26"/>
  <c r="T2076" i="25"/>
  <c r="L2076" i="25"/>
  <c r="M2076" i="25"/>
  <c r="N2076" i="25" s="1"/>
  <c r="L1211" i="26"/>
  <c r="M1211" i="26"/>
  <c r="N1211" i="26" s="1"/>
  <c r="M1513" i="27"/>
  <c r="N1513" i="27" s="1"/>
  <c r="L1513" i="27"/>
  <c r="L1386" i="26"/>
  <c r="M1386" i="26"/>
  <c r="N1386" i="26" s="1"/>
  <c r="L1654" i="25"/>
  <c r="M1654" i="25"/>
  <c r="N1654" i="25" s="1"/>
  <c r="T1654" i="25"/>
  <c r="M473" i="27"/>
  <c r="N473" i="27" s="1"/>
  <c r="L473" i="27"/>
  <c r="M2106" i="26"/>
  <c r="N2106" i="26" s="1"/>
  <c r="L2106" i="26"/>
  <c r="L365" i="26"/>
  <c r="M365" i="26"/>
  <c r="N365" i="26" s="1"/>
  <c r="M1331" i="28"/>
  <c r="N1331" i="28" s="1"/>
  <c r="L1331" i="28"/>
  <c r="T772" i="25"/>
  <c r="L772" i="25"/>
  <c r="M772" i="25"/>
  <c r="N772" i="25" s="1"/>
  <c r="L850" i="28"/>
  <c r="M850" i="28"/>
  <c r="N850" i="28" s="1"/>
  <c r="L1402" i="25"/>
  <c r="M1402" i="25"/>
  <c r="N1402" i="25" s="1"/>
  <c r="T1402" i="25"/>
  <c r="M1342" i="28"/>
  <c r="N1342" i="28" s="1"/>
  <c r="L1342" i="28"/>
  <c r="M1734" i="27"/>
  <c r="N1734" i="27" s="1"/>
  <c r="L1734" i="27"/>
  <c r="M779" i="28"/>
  <c r="N779" i="28" s="1"/>
  <c r="L779" i="28"/>
  <c r="L258" i="25"/>
  <c r="M258" i="25"/>
  <c r="N258" i="25" s="1"/>
  <c r="T258" i="25"/>
  <c r="T1760" i="25"/>
  <c r="M1760" i="25"/>
  <c r="N1760" i="25" s="1"/>
  <c r="L1760" i="25"/>
  <c r="M134" i="26"/>
  <c r="N134" i="26" s="1"/>
  <c r="L134" i="26"/>
  <c r="L1467" i="27"/>
  <c r="M1467" i="27"/>
  <c r="N1467" i="27" s="1"/>
  <c r="M786" i="28"/>
  <c r="N786" i="28" s="1"/>
  <c r="L786" i="28"/>
  <c r="M1199" i="26"/>
  <c r="N1199" i="26" s="1"/>
  <c r="L1199" i="26"/>
  <c r="L2126" i="25"/>
  <c r="M2126" i="25"/>
  <c r="N2126" i="25" s="1"/>
  <c r="T2126" i="25"/>
  <c r="L1716" i="26"/>
  <c r="M1716" i="26"/>
  <c r="N1716" i="26" s="1"/>
  <c r="M1745" i="28"/>
  <c r="N1745" i="28" s="1"/>
  <c r="L1745" i="28"/>
  <c r="L2054" i="27"/>
  <c r="M2054" i="27"/>
  <c r="N2054" i="27" s="1"/>
  <c r="M1491" i="26"/>
  <c r="N1491" i="26" s="1"/>
  <c r="L1491" i="26"/>
  <c r="L111" i="26"/>
  <c r="M111" i="26"/>
  <c r="N111" i="26" s="1"/>
  <c r="L1202" i="26"/>
  <c r="M1202" i="26"/>
  <c r="N1202" i="26" s="1"/>
  <c r="L1156" i="27"/>
  <c r="M1156" i="27"/>
  <c r="N1156" i="27" s="1"/>
  <c r="M209" i="25"/>
  <c r="N209" i="25" s="1"/>
  <c r="L209" i="25"/>
  <c r="T209" i="25"/>
  <c r="M483" i="28"/>
  <c r="N483" i="28" s="1"/>
  <c r="L483" i="28"/>
  <c r="M1270" i="25"/>
  <c r="N1270" i="25" s="1"/>
  <c r="L1270" i="25"/>
  <c r="T1270" i="25"/>
  <c r="L1650" i="26"/>
  <c r="M1650" i="26"/>
  <c r="N1650" i="26" s="1"/>
  <c r="L596" i="27"/>
  <c r="M596" i="27"/>
  <c r="N596" i="27" s="1"/>
  <c r="M443" i="25"/>
  <c r="N443" i="25" s="1"/>
  <c r="L443" i="25"/>
  <c r="T443" i="25"/>
  <c r="L1412" i="28"/>
  <c r="M1412" i="28"/>
  <c r="N1412" i="28" s="1"/>
  <c r="L1143" i="26"/>
  <c r="M1143" i="26"/>
  <c r="N1143" i="26" s="1"/>
  <c r="M2105" i="28"/>
  <c r="N2105" i="28" s="1"/>
  <c r="L2105" i="28"/>
  <c r="M1530" i="28"/>
  <c r="N1530" i="28" s="1"/>
  <c r="L1530" i="28"/>
  <c r="M1943" i="26"/>
  <c r="N1943" i="26" s="1"/>
  <c r="L1943" i="26"/>
  <c r="M107" i="26"/>
  <c r="N107" i="26" s="1"/>
  <c r="L107" i="26"/>
  <c r="M1979" i="27"/>
  <c r="N1979" i="27" s="1"/>
  <c r="L1979" i="27"/>
  <c r="M517" i="26"/>
  <c r="N517" i="26" s="1"/>
  <c r="L517" i="26"/>
  <c r="L1591" i="28"/>
  <c r="M1591" i="28"/>
  <c r="N1591" i="28" s="1"/>
  <c r="M891" i="26"/>
  <c r="N891" i="26" s="1"/>
  <c r="L891" i="26"/>
  <c r="T707" i="25"/>
  <c r="L707" i="25"/>
  <c r="M707" i="25"/>
  <c r="N707" i="25" s="1"/>
  <c r="M1673" i="28"/>
  <c r="N1673" i="28" s="1"/>
  <c r="L1673" i="28"/>
  <c r="L1015" i="26"/>
  <c r="M1015" i="26"/>
  <c r="N1015" i="26" s="1"/>
  <c r="M531" i="28"/>
  <c r="N531" i="28" s="1"/>
  <c r="L531" i="28"/>
  <c r="M2131" i="25"/>
  <c r="N2131" i="25" s="1"/>
  <c r="L2131" i="25"/>
  <c r="T2131" i="25"/>
  <c r="M1648" i="28"/>
  <c r="N1648" i="28" s="1"/>
  <c r="L1648" i="28"/>
  <c r="L1079" i="27"/>
  <c r="M1079" i="27"/>
  <c r="N1079" i="27" s="1"/>
  <c r="L1172" i="27"/>
  <c r="M1172" i="27"/>
  <c r="N1172" i="27" s="1"/>
  <c r="M1976" i="26"/>
  <c r="N1976" i="26" s="1"/>
  <c r="L1976" i="26"/>
  <c r="T1697" i="25"/>
  <c r="L1697" i="25"/>
  <c r="M1697" i="25"/>
  <c r="N1697" i="25" s="1"/>
  <c r="L1499" i="26"/>
  <c r="M1499" i="26"/>
  <c r="N1499" i="26" s="1"/>
  <c r="L365" i="27"/>
  <c r="M365" i="27"/>
  <c r="N365" i="27" s="1"/>
  <c r="M187" i="25"/>
  <c r="N187" i="25" s="1"/>
  <c r="L187" i="25"/>
  <c r="T187" i="25"/>
  <c r="T1712" i="25"/>
  <c r="M1712" i="25"/>
  <c r="N1712" i="25" s="1"/>
  <c r="L1712" i="25"/>
  <c r="M1697" i="27"/>
  <c r="N1697" i="27" s="1"/>
  <c r="L1697" i="27"/>
  <c r="L339" i="28"/>
  <c r="M339" i="28"/>
  <c r="N339" i="28" s="1"/>
  <c r="L170" i="28"/>
  <c r="M170" i="28"/>
  <c r="N170" i="28" s="1"/>
  <c r="L1709" i="28"/>
  <c r="M1709" i="28"/>
  <c r="N1709" i="28" s="1"/>
  <c r="T805" i="25"/>
  <c r="L805" i="25"/>
  <c r="M805" i="25"/>
  <c r="N805" i="25" s="1"/>
  <c r="L962" i="26"/>
  <c r="M962" i="26"/>
  <c r="N962" i="26" s="1"/>
  <c r="L300" i="26"/>
  <c r="M300" i="26"/>
  <c r="N300" i="26" s="1"/>
  <c r="L2076" i="27"/>
  <c r="M2076" i="27"/>
  <c r="N2076" i="27" s="1"/>
  <c r="M920" i="26"/>
  <c r="N920" i="26" s="1"/>
  <c r="L920" i="26"/>
  <c r="L1682" i="28"/>
  <c r="M1682" i="28"/>
  <c r="N1682" i="28" s="1"/>
  <c r="T660" i="25"/>
  <c r="L660" i="25"/>
  <c r="M660" i="25"/>
  <c r="N660" i="25" s="1"/>
  <c r="M1680" i="28"/>
  <c r="N1680" i="28" s="1"/>
  <c r="L1680" i="28"/>
  <c r="M451" i="27"/>
  <c r="N451" i="27" s="1"/>
  <c r="L451" i="27"/>
  <c r="L2015" i="27"/>
  <c r="M2015" i="27"/>
  <c r="N2015" i="27" s="1"/>
  <c r="M1929" i="26"/>
  <c r="N1929" i="26" s="1"/>
  <c r="L1929" i="26"/>
  <c r="L857" i="27"/>
  <c r="M857" i="27"/>
  <c r="N857" i="27" s="1"/>
  <c r="M276" i="25"/>
  <c r="N276" i="25" s="1"/>
  <c r="L276" i="25"/>
  <c r="T276" i="25"/>
  <c r="M1835" i="28"/>
  <c r="N1835" i="28" s="1"/>
  <c r="L1835" i="28"/>
  <c r="L1442" i="25"/>
  <c r="M1442" i="25"/>
  <c r="N1442" i="25" s="1"/>
  <c r="T1442" i="25"/>
  <c r="L1838" i="25"/>
  <c r="M1838" i="25"/>
  <c r="N1838" i="25" s="1"/>
  <c r="T1838" i="25"/>
  <c r="M232" i="26"/>
  <c r="N232" i="26" s="1"/>
  <c r="L232" i="26"/>
  <c r="L1759" i="27"/>
  <c r="M1759" i="27"/>
  <c r="N1759" i="27" s="1"/>
  <c r="L1206" i="25"/>
  <c r="M1206" i="25"/>
  <c r="N1206" i="25" s="1"/>
  <c r="T1206" i="25"/>
  <c r="T2218" i="25"/>
  <c r="L2218" i="25"/>
  <c r="M2218" i="25"/>
  <c r="N2218" i="25" s="1"/>
  <c r="M1345" i="26"/>
  <c r="N1345" i="26" s="1"/>
  <c r="L1345" i="26"/>
  <c r="M1477" i="26"/>
  <c r="N1477" i="26" s="1"/>
  <c r="L1477" i="26"/>
  <c r="M1640" i="25"/>
  <c r="N1640" i="25" s="1"/>
  <c r="L1640" i="25"/>
  <c r="T1640" i="25"/>
  <c r="L1327" i="25"/>
  <c r="M1327" i="25"/>
  <c r="N1327" i="25" s="1"/>
  <c r="T1327" i="25"/>
  <c r="M142" i="26"/>
  <c r="N142" i="26" s="1"/>
  <c r="L142" i="26"/>
  <c r="L168" i="27"/>
  <c r="M168" i="27"/>
  <c r="N168" i="27" s="1"/>
  <c r="L1086" i="25"/>
  <c r="M1086" i="25"/>
  <c r="N1086" i="25" s="1"/>
  <c r="T1086" i="25"/>
  <c r="M1889" i="28"/>
  <c r="N1889" i="28" s="1"/>
  <c r="L1889" i="28"/>
  <c r="M1439" i="26"/>
  <c r="N1439" i="26" s="1"/>
  <c r="L1439" i="26"/>
  <c r="M1043" i="25"/>
  <c r="N1043" i="25" s="1"/>
  <c r="L1043" i="25"/>
  <c r="T1043" i="25"/>
  <c r="M1461" i="28"/>
  <c r="N1461" i="28" s="1"/>
  <c r="L1461" i="28"/>
  <c r="L592" i="26"/>
  <c r="M592" i="26"/>
  <c r="N592" i="26" s="1"/>
  <c r="M934" i="28"/>
  <c r="N934" i="28" s="1"/>
  <c r="L934" i="28"/>
  <c r="L1871" i="26"/>
  <c r="M1871" i="26"/>
  <c r="N1871" i="26" s="1"/>
  <c r="L369" i="28"/>
  <c r="M369" i="28"/>
  <c r="N369" i="28" s="1"/>
  <c r="M78" i="25"/>
  <c r="N78" i="25" s="1"/>
  <c r="L78" i="25"/>
  <c r="T78" i="25"/>
  <c r="L1528" i="27"/>
  <c r="M1528" i="27"/>
  <c r="N1528" i="27" s="1"/>
  <c r="M1945" i="25"/>
  <c r="N1945" i="25" s="1"/>
  <c r="L1945" i="25"/>
  <c r="T1945" i="25"/>
  <c r="M2227" i="26"/>
  <c r="N2227" i="26" s="1"/>
  <c r="L2227" i="26"/>
  <c r="M1626" i="25"/>
  <c r="N1626" i="25" s="1"/>
  <c r="L1626" i="25"/>
  <c r="T1626" i="25"/>
  <c r="M158" i="28"/>
  <c r="N158" i="28" s="1"/>
  <c r="L158" i="28"/>
  <c r="M872" i="26"/>
  <c r="N872" i="26" s="1"/>
  <c r="L872" i="26"/>
  <c r="L1967" i="27"/>
  <c r="M1967" i="27"/>
  <c r="N1967" i="27" s="1"/>
  <c r="M1408" i="28"/>
  <c r="N1408" i="28" s="1"/>
  <c r="L1408" i="28"/>
  <c r="L951" i="27"/>
  <c r="M951" i="27"/>
  <c r="N951" i="27" s="1"/>
  <c r="T759" i="25"/>
  <c r="M759" i="25"/>
  <c r="N759" i="25" s="1"/>
  <c r="L759" i="25"/>
  <c r="L2027" i="28"/>
  <c r="M2027" i="28"/>
  <c r="N2027" i="28" s="1"/>
  <c r="L524" i="25"/>
  <c r="M524" i="25"/>
  <c r="N524" i="25" s="1"/>
  <c r="T524" i="25"/>
  <c r="M501" i="26"/>
  <c r="N501" i="26" s="1"/>
  <c r="L501" i="26"/>
  <c r="L1321" i="26"/>
  <c r="M1321" i="26"/>
  <c r="N1321" i="26" s="1"/>
  <c r="L1826" i="28"/>
  <c r="M1826" i="28"/>
  <c r="N1826" i="28" s="1"/>
  <c r="L308" i="25"/>
  <c r="M308" i="25"/>
  <c r="N308" i="25" s="1"/>
  <c r="T308" i="25"/>
  <c r="M1302" i="26"/>
  <c r="N1302" i="26" s="1"/>
  <c r="L1302" i="26"/>
  <c r="L2110" i="27"/>
  <c r="M2110" i="27"/>
  <c r="N2110" i="27" s="1"/>
  <c r="L516" i="25"/>
  <c r="M516" i="25"/>
  <c r="N516" i="25" s="1"/>
  <c r="T516" i="25"/>
  <c r="L591" i="25"/>
  <c r="M591" i="25"/>
  <c r="N591" i="25" s="1"/>
  <c r="T591" i="25"/>
  <c r="M1370" i="25"/>
  <c r="N1370" i="25" s="1"/>
  <c r="L1370" i="25"/>
  <c r="T1370" i="25"/>
  <c r="M1710" i="27"/>
  <c r="N1710" i="27" s="1"/>
  <c r="L1710" i="27"/>
  <c r="L1359" i="27"/>
  <c r="M1359" i="27"/>
  <c r="N1359" i="27" s="1"/>
  <c r="L2147" i="25"/>
  <c r="M2147" i="25"/>
  <c r="N2147" i="25" s="1"/>
  <c r="T2147" i="25"/>
  <c r="L1039" i="28"/>
  <c r="M1039" i="28"/>
  <c r="N1039" i="28" s="1"/>
  <c r="M1326" i="28"/>
  <c r="N1326" i="28" s="1"/>
  <c r="L1326" i="28"/>
  <c r="M570" i="28"/>
  <c r="N570" i="28" s="1"/>
  <c r="L570" i="28"/>
  <c r="L884" i="25"/>
  <c r="M884" i="25"/>
  <c r="N884" i="25" s="1"/>
  <c r="T884" i="25"/>
  <c r="M1837" i="28"/>
  <c r="N1837" i="28" s="1"/>
  <c r="L1837" i="28"/>
  <c r="L848" i="27"/>
  <c r="M848" i="27"/>
  <c r="N848" i="27" s="1"/>
  <c r="L971" i="27"/>
  <c r="M971" i="27"/>
  <c r="N971" i="27" s="1"/>
  <c r="T2104" i="25"/>
  <c r="M2104" i="25"/>
  <c r="N2104" i="25" s="1"/>
  <c r="L2104" i="25"/>
  <c r="L171" i="28"/>
  <c r="M171" i="28"/>
  <c r="N171" i="28" s="1"/>
  <c r="M1124" i="25"/>
  <c r="N1124" i="25" s="1"/>
  <c r="L1124" i="25"/>
  <c r="T1124" i="25"/>
  <c r="L1567" i="26"/>
  <c r="M1567" i="26"/>
  <c r="N1567" i="26" s="1"/>
  <c r="M1920" i="25"/>
  <c r="N1920" i="25" s="1"/>
  <c r="L1920" i="25"/>
  <c r="T1920" i="25"/>
  <c r="L297" i="28"/>
  <c r="M297" i="28"/>
  <c r="N297" i="28" s="1"/>
  <c r="L1149" i="28"/>
  <c r="M1149" i="28"/>
  <c r="N1149" i="28" s="1"/>
  <c r="M269" i="28"/>
  <c r="N269" i="28" s="1"/>
  <c r="L269" i="28"/>
  <c r="L1164" i="26"/>
  <c r="M1164" i="26"/>
  <c r="N1164" i="26" s="1"/>
  <c r="M222" i="25"/>
  <c r="N222" i="25" s="1"/>
  <c r="L222" i="25"/>
  <c r="T222" i="25"/>
  <c r="M1894" i="27"/>
  <c r="N1894" i="27" s="1"/>
  <c r="L1894" i="27"/>
  <c r="L1216" i="26"/>
  <c r="M1216" i="26"/>
  <c r="N1216" i="26" s="1"/>
  <c r="M2123" i="26"/>
  <c r="N2123" i="26" s="1"/>
  <c r="L2123" i="26"/>
  <c r="M325" i="28"/>
  <c r="N325" i="28" s="1"/>
  <c r="L325" i="28"/>
  <c r="M1278" i="26"/>
  <c r="N1278" i="26" s="1"/>
  <c r="L1278" i="26"/>
  <c r="L1356" i="26"/>
  <c r="M1356" i="26"/>
  <c r="N1356" i="26" s="1"/>
  <c r="M1984" i="26"/>
  <c r="N1984" i="26" s="1"/>
  <c r="L1984" i="26"/>
  <c r="M1631" i="27"/>
  <c r="N1631" i="27" s="1"/>
  <c r="L1631" i="27"/>
  <c r="L1524" i="25"/>
  <c r="M1524" i="25"/>
  <c r="N1524" i="25" s="1"/>
  <c r="T1524" i="25"/>
  <c r="M2154" i="27"/>
  <c r="N2154" i="27" s="1"/>
  <c r="L2154" i="27"/>
  <c r="M487" i="28"/>
  <c r="N487" i="28" s="1"/>
  <c r="L487" i="28"/>
  <c r="L1478" i="25"/>
  <c r="M1478" i="25"/>
  <c r="N1478" i="25" s="1"/>
  <c r="T1478" i="25"/>
  <c r="L2165" i="25"/>
  <c r="M2165" i="25"/>
  <c r="N2165" i="25" s="1"/>
  <c r="T2165" i="25"/>
  <c r="L1139" i="27"/>
  <c r="M1139" i="27"/>
  <c r="N1139" i="27" s="1"/>
  <c r="M1454" i="25"/>
  <c r="N1454" i="25" s="1"/>
  <c r="L1454" i="25"/>
  <c r="T1454" i="25"/>
  <c r="L878" i="26"/>
  <c r="M878" i="26"/>
  <c r="N878" i="26" s="1"/>
  <c r="T2026" i="25"/>
  <c r="L2026" i="25"/>
  <c r="M2026" i="25"/>
  <c r="N2026" i="25" s="1"/>
  <c r="M1975" i="26"/>
  <c r="N1975" i="26" s="1"/>
  <c r="L1975" i="26"/>
  <c r="L69" i="28"/>
  <c r="M69" i="28"/>
  <c r="N69" i="28" s="1"/>
  <c r="L504" i="25"/>
  <c r="M504" i="25"/>
  <c r="N504" i="25" s="1"/>
  <c r="T504" i="25"/>
  <c r="M433" i="28"/>
  <c r="N433" i="28" s="1"/>
  <c r="L433" i="28"/>
  <c r="M1912" i="27"/>
  <c r="N1912" i="27" s="1"/>
  <c r="L1912" i="27"/>
  <c r="L1138" i="26"/>
  <c r="M1138" i="26"/>
  <c r="N1138" i="26" s="1"/>
  <c r="M1244" i="25"/>
  <c r="N1244" i="25" s="1"/>
  <c r="L1244" i="25"/>
  <c r="T1244" i="25"/>
  <c r="L910" i="28"/>
  <c r="M910" i="28"/>
  <c r="N910" i="28" s="1"/>
  <c r="L2094" i="26"/>
  <c r="M2094" i="26"/>
  <c r="N2094" i="26" s="1"/>
  <c r="M173" i="28"/>
  <c r="N173" i="28" s="1"/>
  <c r="L173" i="28"/>
  <c r="L1683" i="26"/>
  <c r="M1683" i="26"/>
  <c r="N1683" i="26" s="1"/>
  <c r="M1420" i="28"/>
  <c r="N1420" i="28" s="1"/>
  <c r="L1420" i="28"/>
  <c r="M357" i="26"/>
  <c r="N357" i="26" s="1"/>
  <c r="L357" i="26"/>
  <c r="M281" i="27"/>
  <c r="N281" i="27" s="1"/>
  <c r="L281" i="27"/>
  <c r="M571" i="26"/>
  <c r="N571" i="26" s="1"/>
  <c r="L571" i="26"/>
  <c r="L1106" i="28"/>
  <c r="M1106" i="28"/>
  <c r="N1106" i="28" s="1"/>
  <c r="M717" i="27"/>
  <c r="N717" i="27" s="1"/>
  <c r="L717" i="27"/>
  <c r="L280" i="27"/>
  <c r="M280" i="27"/>
  <c r="N280" i="27" s="1"/>
  <c r="L1492" i="28"/>
  <c r="M1492" i="28"/>
  <c r="N1492" i="28" s="1"/>
  <c r="L1564" i="28"/>
  <c r="M1564" i="28"/>
  <c r="N1564" i="28" s="1"/>
  <c r="M1956" i="27"/>
  <c r="N1956" i="27" s="1"/>
  <c r="L1956" i="27"/>
  <c r="L1530" i="26"/>
  <c r="M1530" i="26"/>
  <c r="N1530" i="26" s="1"/>
  <c r="M385" i="25"/>
  <c r="N385" i="25" s="1"/>
  <c r="L385" i="25"/>
  <c r="T385" i="25"/>
  <c r="L1741" i="26"/>
  <c r="M1741" i="26"/>
  <c r="N1741" i="26" s="1"/>
  <c r="M837" i="26"/>
  <c r="N837" i="26" s="1"/>
  <c r="L837" i="26"/>
  <c r="L2067" i="28"/>
  <c r="M2067" i="28"/>
  <c r="N2067" i="28" s="1"/>
  <c r="L2178" i="25"/>
  <c r="M2178" i="25"/>
  <c r="N2178" i="25" s="1"/>
  <c r="T2178" i="25"/>
  <c r="L358" i="25"/>
  <c r="M358" i="25"/>
  <c r="N358" i="25" s="1"/>
  <c r="T358" i="25"/>
  <c r="L1226" i="28"/>
  <c r="M1226" i="28"/>
  <c r="N1226" i="28" s="1"/>
  <c r="M424" i="25"/>
  <c r="N424" i="25" s="1"/>
  <c r="L424" i="25"/>
  <c r="T424" i="25"/>
  <c r="M1608" i="27"/>
  <c r="N1608" i="27" s="1"/>
  <c r="L1608" i="27"/>
  <c r="M131" i="27"/>
  <c r="N131" i="27" s="1"/>
  <c r="L131" i="27"/>
  <c r="M900" i="25"/>
  <c r="N900" i="25" s="1"/>
  <c r="L900" i="25"/>
  <c r="T900" i="25"/>
  <c r="L570" i="26"/>
  <c r="M570" i="26"/>
  <c r="N570" i="26" s="1"/>
  <c r="M846" i="27"/>
  <c r="N846" i="27" s="1"/>
  <c r="L846" i="27"/>
  <c r="L1111" i="26"/>
  <c r="M1111" i="26"/>
  <c r="N1111" i="26" s="1"/>
  <c r="L1276" i="27"/>
  <c r="M1276" i="27"/>
  <c r="N1276" i="27" s="1"/>
  <c r="M415" i="25"/>
  <c r="N415" i="25" s="1"/>
  <c r="L415" i="25"/>
  <c r="T415" i="25"/>
  <c r="M1057" i="26"/>
  <c r="N1057" i="26" s="1"/>
  <c r="L1057" i="26"/>
  <c r="L1503" i="26"/>
  <c r="M1503" i="26"/>
  <c r="N1503" i="26" s="1"/>
  <c r="M169" i="27"/>
  <c r="N169" i="27" s="1"/>
  <c r="L169" i="27"/>
  <c r="L648" i="26"/>
  <c r="M648" i="26"/>
  <c r="N648" i="26" s="1"/>
  <c r="L1278" i="28"/>
  <c r="M1278" i="28"/>
  <c r="N1278" i="28" s="1"/>
  <c r="L2181" i="26"/>
  <c r="M2181" i="26"/>
  <c r="N2181" i="26" s="1"/>
  <c r="M740" i="27"/>
  <c r="N740" i="27" s="1"/>
  <c r="L740" i="27"/>
  <c r="M1492" i="27"/>
  <c r="N1492" i="27" s="1"/>
  <c r="L1492" i="27"/>
  <c r="T2014" i="25"/>
  <c r="L2014" i="25"/>
  <c r="M2014" i="25"/>
  <c r="N2014" i="25" s="1"/>
  <c r="M109" i="25"/>
  <c r="N109" i="25" s="1"/>
  <c r="L109" i="25"/>
  <c r="T109" i="25"/>
  <c r="L1027" i="27"/>
  <c r="M1027" i="27"/>
  <c r="N1027" i="27" s="1"/>
  <c r="L158" i="25"/>
  <c r="M158" i="25"/>
  <c r="N158" i="25" s="1"/>
  <c r="T158" i="25"/>
  <c r="M2113" i="27"/>
  <c r="N2113" i="27" s="1"/>
  <c r="L2113" i="27"/>
  <c r="M1642" i="27"/>
  <c r="N1642" i="27" s="1"/>
  <c r="L1642" i="27"/>
  <c r="L1625" i="26"/>
  <c r="M1625" i="26"/>
  <c r="N1625" i="26" s="1"/>
  <c r="L434" i="25"/>
  <c r="M434" i="25"/>
  <c r="N434" i="25" s="1"/>
  <c r="T434" i="25"/>
  <c r="M1107" i="28"/>
  <c r="N1107" i="28" s="1"/>
  <c r="L1107" i="28"/>
  <c r="M1516" i="28"/>
  <c r="N1516" i="28" s="1"/>
  <c r="L1516" i="28"/>
  <c r="M417" i="25"/>
  <c r="N417" i="25" s="1"/>
  <c r="L417" i="25"/>
  <c r="T417" i="25"/>
  <c r="M1701" i="27"/>
  <c r="N1701" i="27" s="1"/>
  <c r="L1701" i="27"/>
  <c r="M741" i="28"/>
  <c r="N741" i="28" s="1"/>
  <c r="L741" i="28"/>
  <c r="M2138" i="28"/>
  <c r="N2138" i="28" s="1"/>
  <c r="L2138" i="28"/>
  <c r="M3" i="27"/>
  <c r="N3" i="27" s="1"/>
  <c r="L3" i="27"/>
  <c r="L845" i="26"/>
  <c r="M845" i="26"/>
  <c r="N845" i="26" s="1"/>
  <c r="M274" i="28"/>
  <c r="N274" i="28" s="1"/>
  <c r="L274" i="28"/>
  <c r="M170" i="25"/>
  <c r="N170" i="25" s="1"/>
  <c r="L170" i="25"/>
  <c r="T170" i="25"/>
  <c r="L964" i="25"/>
  <c r="M964" i="25"/>
  <c r="N964" i="25" s="1"/>
  <c r="T964" i="25"/>
  <c r="M2049" i="28"/>
  <c r="N2049" i="28" s="1"/>
  <c r="L2049" i="28"/>
  <c r="M1889" i="25"/>
  <c r="N1889" i="25" s="1"/>
  <c r="L1889" i="25"/>
  <c r="T1889" i="25"/>
  <c r="L745" i="27"/>
  <c r="M745" i="27"/>
  <c r="N745" i="27" s="1"/>
  <c r="M843" i="28"/>
  <c r="N843" i="28" s="1"/>
  <c r="L843" i="28"/>
  <c r="L654" i="25"/>
  <c r="M654" i="25"/>
  <c r="N654" i="25" s="1"/>
  <c r="T654" i="25"/>
  <c r="T2024" i="25"/>
  <c r="L2024" i="25"/>
  <c r="M2024" i="25"/>
  <c r="N2024" i="25" s="1"/>
  <c r="L253" i="28"/>
  <c r="M253" i="28"/>
  <c r="N253" i="28" s="1"/>
  <c r="L1294" i="26"/>
  <c r="M1294" i="26"/>
  <c r="N1294" i="26" s="1"/>
  <c r="T715" i="25"/>
  <c r="L715" i="25"/>
  <c r="M715" i="25"/>
  <c r="N715" i="25" s="1"/>
  <c r="M426" i="28"/>
  <c r="N426" i="28" s="1"/>
  <c r="L426" i="28"/>
  <c r="L984" i="25"/>
  <c r="M984" i="25"/>
  <c r="N984" i="25" s="1"/>
  <c r="T984" i="25"/>
  <c r="T820" i="25"/>
  <c r="L820" i="25"/>
  <c r="M820" i="25"/>
  <c r="N820" i="25" s="1"/>
  <c r="M1184" i="26"/>
  <c r="N1184" i="26" s="1"/>
  <c r="L1184" i="26"/>
  <c r="L729" i="26"/>
  <c r="M729" i="26"/>
  <c r="N729" i="26" s="1"/>
  <c r="M2139" i="26"/>
  <c r="N2139" i="26" s="1"/>
  <c r="L2139" i="26"/>
  <c r="M1782" i="27"/>
  <c r="N1782" i="27" s="1"/>
  <c r="L1782" i="27"/>
  <c r="L441" i="27"/>
  <c r="M441" i="27"/>
  <c r="N441" i="27" s="1"/>
  <c r="M1476" i="25"/>
  <c r="N1476" i="25" s="1"/>
  <c r="L1476" i="25"/>
  <c r="T1476" i="25"/>
  <c r="M204" i="25"/>
  <c r="N204" i="25" s="1"/>
  <c r="L204" i="25"/>
  <c r="T204" i="25"/>
  <c r="M640" i="26"/>
  <c r="N640" i="26" s="1"/>
  <c r="L640" i="26"/>
  <c r="L895" i="27"/>
  <c r="M895" i="27"/>
  <c r="N895" i="27" s="1"/>
  <c r="L883" i="27"/>
  <c r="M883" i="27"/>
  <c r="N883" i="27" s="1"/>
  <c r="L2189" i="26"/>
  <c r="M2189" i="26"/>
  <c r="N2189" i="26" s="1"/>
  <c r="L2083" i="27"/>
  <c r="M2083" i="27"/>
  <c r="N2083" i="27" s="1"/>
  <c r="L715" i="27"/>
  <c r="M715" i="27"/>
  <c r="N715" i="27" s="1"/>
  <c r="L546" i="26"/>
  <c r="M546" i="26"/>
  <c r="N546" i="26" s="1"/>
  <c r="L2036" i="27"/>
  <c r="M2036" i="27"/>
  <c r="N2036" i="27" s="1"/>
  <c r="L1673" i="26"/>
  <c r="M1673" i="26"/>
  <c r="N1673" i="26" s="1"/>
  <c r="M1413" i="27"/>
  <c r="N1413" i="27" s="1"/>
  <c r="L1413" i="27"/>
  <c r="L1167" i="26"/>
  <c r="M1167" i="26"/>
  <c r="N1167" i="26" s="1"/>
  <c r="M242" i="25"/>
  <c r="N242" i="25" s="1"/>
  <c r="L242" i="25"/>
  <c r="T242" i="25"/>
  <c r="L958" i="26"/>
  <c r="M958" i="26"/>
  <c r="N958" i="26" s="1"/>
  <c r="L271" i="26"/>
  <c r="M271" i="26"/>
  <c r="N271" i="26" s="1"/>
  <c r="L1586" i="26"/>
  <c r="M1586" i="26"/>
  <c r="N1586" i="26" s="1"/>
  <c r="T1718" i="25"/>
  <c r="L1718" i="25"/>
  <c r="M1718" i="25"/>
  <c r="N1718" i="25" s="1"/>
  <c r="M951" i="25"/>
  <c r="N951" i="25" s="1"/>
  <c r="L951" i="25"/>
  <c r="T951" i="25"/>
  <c r="L409" i="27"/>
  <c r="M409" i="27"/>
  <c r="N409" i="27" s="1"/>
  <c r="L1212" i="25"/>
  <c r="M1212" i="25"/>
  <c r="N1212" i="25" s="1"/>
  <c r="T1212" i="25"/>
  <c r="M1884" i="28"/>
  <c r="N1884" i="28" s="1"/>
  <c r="L1884" i="28"/>
  <c r="M1243" i="26"/>
  <c r="N1243" i="26" s="1"/>
  <c r="L1243" i="26"/>
  <c r="M553" i="27"/>
  <c r="N553" i="27" s="1"/>
  <c r="L553" i="27"/>
  <c r="M398" i="26"/>
  <c r="N398" i="26" s="1"/>
  <c r="L398" i="26"/>
  <c r="T2081" i="25"/>
  <c r="M2081" i="25"/>
  <c r="N2081" i="25" s="1"/>
  <c r="L2081" i="25"/>
  <c r="M335" i="26"/>
  <c r="N335" i="26" s="1"/>
  <c r="L335" i="26"/>
  <c r="M526" i="26"/>
  <c r="N526" i="26" s="1"/>
  <c r="L526" i="26"/>
  <c r="L481" i="28"/>
  <c r="M481" i="28"/>
  <c r="N481" i="28" s="1"/>
  <c r="L359" i="26"/>
  <c r="M359" i="26"/>
  <c r="N359" i="26" s="1"/>
  <c r="M412" i="28"/>
  <c r="N412" i="28" s="1"/>
  <c r="L412" i="28"/>
  <c r="L1370" i="27"/>
  <c r="M1370" i="27"/>
  <c r="N1370" i="27" s="1"/>
  <c r="M1071" i="25"/>
  <c r="N1071" i="25" s="1"/>
  <c r="L1071" i="25"/>
  <c r="T1071" i="25"/>
  <c r="M883" i="28"/>
  <c r="N883" i="28" s="1"/>
  <c r="L883" i="28"/>
  <c r="L648" i="25"/>
  <c r="M648" i="25"/>
  <c r="N648" i="25" s="1"/>
  <c r="T648" i="25"/>
  <c r="M724" i="27"/>
  <c r="N724" i="27" s="1"/>
  <c r="L724" i="27"/>
  <c r="L1882" i="28"/>
  <c r="M1882" i="28"/>
  <c r="N1882" i="28" s="1"/>
  <c r="L275" i="28"/>
  <c r="M275" i="28"/>
  <c r="N275" i="28" s="1"/>
  <c r="M1932" i="28"/>
  <c r="N1932" i="28" s="1"/>
  <c r="L1932" i="28"/>
  <c r="L1903" i="26"/>
  <c r="M1903" i="26"/>
  <c r="N1903" i="26" s="1"/>
  <c r="L1762" i="26"/>
  <c r="M1762" i="26"/>
  <c r="N1762" i="26" s="1"/>
  <c r="T2229" i="25"/>
  <c r="L2229" i="25"/>
  <c r="M2229" i="25"/>
  <c r="N2229" i="25" s="1"/>
  <c r="M130" i="28"/>
  <c r="N130" i="28" s="1"/>
  <c r="L130" i="28"/>
  <c r="L1806" i="26"/>
  <c r="M1806" i="26"/>
  <c r="N1806" i="26" s="1"/>
  <c r="M939" i="25"/>
  <c r="N939" i="25" s="1"/>
  <c r="L939" i="25"/>
  <c r="T939" i="25"/>
  <c r="L193" i="28"/>
  <c r="M193" i="28"/>
  <c r="N193" i="28" s="1"/>
  <c r="L1989" i="26"/>
  <c r="M1989" i="26"/>
  <c r="N1989" i="26" s="1"/>
  <c r="M1054" i="28"/>
  <c r="N1054" i="28" s="1"/>
  <c r="L1054" i="28"/>
  <c r="L731" i="27"/>
  <c r="M731" i="27"/>
  <c r="N731" i="27" s="1"/>
  <c r="L727" i="28"/>
  <c r="M727" i="28"/>
  <c r="N727" i="28" s="1"/>
  <c r="L446" i="25"/>
  <c r="M446" i="25"/>
  <c r="N446" i="25" s="1"/>
  <c r="T446" i="25"/>
  <c r="L529" i="27"/>
  <c r="M529" i="27"/>
  <c r="N529" i="27" s="1"/>
  <c r="L1901" i="26"/>
  <c r="M1901" i="26"/>
  <c r="N1901" i="26" s="1"/>
  <c r="L2175" i="28"/>
  <c r="M2175" i="28"/>
  <c r="N2175" i="28" s="1"/>
  <c r="T1978" i="25"/>
  <c r="M1978" i="25"/>
  <c r="N1978" i="25" s="1"/>
  <c r="L1978" i="25"/>
  <c r="M965" i="26"/>
  <c r="N965" i="26" s="1"/>
  <c r="L965" i="26"/>
  <c r="M329" i="27"/>
  <c r="N329" i="27" s="1"/>
  <c r="L329" i="27"/>
  <c r="M1276" i="25"/>
  <c r="N1276" i="25" s="1"/>
  <c r="L1276" i="25"/>
  <c r="T1276" i="25"/>
  <c r="M77" i="27"/>
  <c r="N77" i="27" s="1"/>
  <c r="L77" i="27"/>
  <c r="L213" i="27"/>
  <c r="M213" i="27"/>
  <c r="N213" i="27" s="1"/>
  <c r="L1740" i="28"/>
  <c r="M1740" i="28"/>
  <c r="N1740" i="28" s="1"/>
  <c r="L1160" i="26"/>
  <c r="M1160" i="26"/>
  <c r="N1160" i="26" s="1"/>
  <c r="T1986" i="25"/>
  <c r="L1986" i="25"/>
  <c r="M1986" i="25"/>
  <c r="N1986" i="25" s="1"/>
  <c r="L2096" i="26"/>
  <c r="M2096" i="26"/>
  <c r="N2096" i="26" s="1"/>
  <c r="L1135" i="28"/>
  <c r="M1135" i="28"/>
  <c r="N1135" i="28" s="1"/>
  <c r="M1295" i="27"/>
  <c r="N1295" i="27" s="1"/>
  <c r="L1295" i="27"/>
  <c r="T1719" i="25"/>
  <c r="L1719" i="25"/>
  <c r="M1719" i="25"/>
  <c r="N1719" i="25" s="1"/>
  <c r="M1712" i="27"/>
  <c r="N1712" i="27" s="1"/>
  <c r="L1712" i="27"/>
  <c r="M2190" i="27"/>
  <c r="N2190" i="27" s="1"/>
  <c r="L2190" i="27"/>
  <c r="T696" i="25"/>
  <c r="L696" i="25"/>
  <c r="M696" i="25"/>
  <c r="N696" i="25" s="1"/>
  <c r="M291" i="27"/>
  <c r="N291" i="27" s="1"/>
  <c r="L291" i="27"/>
  <c r="M36" i="28"/>
  <c r="N36" i="28" s="1"/>
  <c r="L36" i="28"/>
  <c r="M1602" i="27"/>
  <c r="N1602" i="27" s="1"/>
  <c r="L1602" i="27"/>
  <c r="M79" i="26"/>
  <c r="N79" i="26" s="1"/>
  <c r="L79" i="26"/>
  <c r="M1542" i="27"/>
  <c r="N1542" i="27" s="1"/>
  <c r="L1542" i="27"/>
  <c r="M143" i="26"/>
  <c r="N143" i="26" s="1"/>
  <c r="L143" i="26"/>
  <c r="L1207" i="26"/>
  <c r="M1207" i="26"/>
  <c r="N1207" i="26" s="1"/>
  <c r="M1090" i="25"/>
  <c r="N1090" i="25" s="1"/>
  <c r="L1090" i="25"/>
  <c r="T1090" i="25"/>
  <c r="L396" i="25"/>
  <c r="M396" i="25"/>
  <c r="N396" i="25" s="1"/>
  <c r="T396" i="25"/>
  <c r="M1768" i="28"/>
  <c r="N1768" i="28" s="1"/>
  <c r="L1768" i="28"/>
  <c r="M763" i="27"/>
  <c r="N763" i="27" s="1"/>
  <c r="L763" i="27"/>
  <c r="M1770" i="26"/>
  <c r="N1770" i="26" s="1"/>
  <c r="L1770" i="26"/>
  <c r="M2084" i="28"/>
  <c r="N2084" i="28" s="1"/>
  <c r="L2084" i="28"/>
  <c r="L1411" i="28"/>
  <c r="M1411" i="28"/>
  <c r="N1411" i="28" s="1"/>
  <c r="L2209" i="27"/>
  <c r="M2209" i="27"/>
  <c r="N2209" i="27" s="1"/>
  <c r="M1253" i="27"/>
  <c r="N1253" i="27" s="1"/>
  <c r="L1253" i="27"/>
  <c r="M229" i="27"/>
  <c r="N229" i="27" s="1"/>
  <c r="L229" i="27"/>
  <c r="L2157" i="26"/>
  <c r="M2157" i="26"/>
  <c r="N2157" i="26" s="1"/>
  <c r="L674" i="26"/>
  <c r="M674" i="26"/>
  <c r="N674" i="26" s="1"/>
  <c r="M614" i="27"/>
  <c r="N614" i="27" s="1"/>
  <c r="L614" i="27"/>
  <c r="L1809" i="27"/>
  <c r="M1809" i="27"/>
  <c r="N1809" i="27" s="1"/>
  <c r="M1876" i="26"/>
  <c r="N1876" i="26" s="1"/>
  <c r="L1876" i="26"/>
  <c r="L1573" i="25"/>
  <c r="M1573" i="25"/>
  <c r="N1573" i="25" s="1"/>
  <c r="T1573" i="25"/>
  <c r="L1723" i="26"/>
  <c r="M1723" i="26"/>
  <c r="N1723" i="26" s="1"/>
  <c r="L421" i="25"/>
  <c r="M421" i="25"/>
  <c r="N421" i="25" s="1"/>
  <c r="T421" i="25"/>
  <c r="L427" i="28"/>
  <c r="M427" i="28"/>
  <c r="N427" i="28" s="1"/>
  <c r="M1725" i="27"/>
  <c r="N1725" i="27" s="1"/>
  <c r="L1725" i="27"/>
  <c r="L973" i="27"/>
  <c r="M973" i="27"/>
  <c r="N973" i="27" s="1"/>
  <c r="L161" i="25"/>
  <c r="M161" i="25"/>
  <c r="N161" i="25" s="1"/>
  <c r="T161" i="25"/>
  <c r="M46" i="26"/>
  <c r="N46" i="26" s="1"/>
  <c r="L46" i="26"/>
  <c r="M1976" i="27"/>
  <c r="N1976" i="27" s="1"/>
  <c r="L1976" i="27"/>
  <c r="L958" i="25"/>
  <c r="M958" i="25"/>
  <c r="N958" i="25" s="1"/>
  <c r="T958" i="25"/>
  <c r="T709" i="25"/>
  <c r="L709" i="25"/>
  <c r="M709" i="25"/>
  <c r="N709" i="25" s="1"/>
  <c r="M1230" i="28"/>
  <c r="N1230" i="28" s="1"/>
  <c r="L1230" i="28"/>
  <c r="L2251" i="28"/>
  <c r="M2251" i="28"/>
  <c r="N2251" i="28" s="1"/>
  <c r="L1033" i="28"/>
  <c r="M1033" i="28"/>
  <c r="N1033" i="28" s="1"/>
  <c r="L1419" i="28"/>
  <c r="M1419" i="28"/>
  <c r="N1419" i="28" s="1"/>
  <c r="M508" i="28"/>
  <c r="N508" i="28" s="1"/>
  <c r="L508" i="28"/>
  <c r="M696" i="26"/>
  <c r="N696" i="26" s="1"/>
  <c r="L696" i="26"/>
  <c r="M264" i="26"/>
  <c r="N264" i="26" s="1"/>
  <c r="L264" i="26"/>
  <c r="M1291" i="26"/>
  <c r="N1291" i="26" s="1"/>
  <c r="L1291" i="26"/>
  <c r="M2106" i="27"/>
  <c r="N2106" i="27" s="1"/>
  <c r="L2106" i="27"/>
  <c r="M447" i="27"/>
  <c r="N447" i="27" s="1"/>
  <c r="L447" i="27"/>
  <c r="L1047" i="26"/>
  <c r="M1047" i="26"/>
  <c r="N1047" i="26" s="1"/>
  <c r="M1232" i="27"/>
  <c r="N1232" i="27" s="1"/>
  <c r="L1232" i="27"/>
  <c r="L377" i="27"/>
  <c r="M377" i="27"/>
  <c r="N377" i="27" s="1"/>
  <c r="L124" i="25"/>
  <c r="M124" i="25"/>
  <c r="N124" i="25" s="1"/>
  <c r="T124" i="25"/>
  <c r="M1951" i="27"/>
  <c r="N1951" i="27" s="1"/>
  <c r="L1951" i="27"/>
  <c r="L646" i="25"/>
  <c r="M646" i="25"/>
  <c r="N646" i="25" s="1"/>
  <c r="T646" i="25"/>
  <c r="L2200" i="26"/>
  <c r="M2200" i="26"/>
  <c r="N2200" i="26" s="1"/>
  <c r="M18" i="25"/>
  <c r="N18" i="25" s="1"/>
  <c r="L18" i="25"/>
  <c r="T18" i="25"/>
  <c r="L195" i="28"/>
  <c r="M195" i="28"/>
  <c r="N195" i="28" s="1"/>
  <c r="L1119" i="26"/>
  <c r="M1119" i="26"/>
  <c r="N1119" i="26" s="1"/>
  <c r="L2152" i="26"/>
  <c r="M2152" i="26"/>
  <c r="N2152" i="26" s="1"/>
  <c r="L679" i="27"/>
  <c r="M679" i="27"/>
  <c r="N679" i="27" s="1"/>
  <c r="L1162" i="28"/>
  <c r="M1162" i="28"/>
  <c r="N1162" i="28" s="1"/>
  <c r="M399" i="25"/>
  <c r="N399" i="25" s="1"/>
  <c r="L399" i="25"/>
  <c r="T399" i="25"/>
  <c r="L855" i="26"/>
  <c r="M855" i="26"/>
  <c r="N855" i="26" s="1"/>
  <c r="L1061" i="26"/>
  <c r="M1061" i="26"/>
  <c r="N1061" i="26" s="1"/>
  <c r="M926" i="26"/>
  <c r="N926" i="26" s="1"/>
  <c r="L926" i="26"/>
  <c r="L1516" i="25"/>
  <c r="M1516" i="25"/>
  <c r="N1516" i="25" s="1"/>
  <c r="T1516" i="25"/>
  <c r="L1130" i="26"/>
  <c r="M1130" i="26"/>
  <c r="N1130" i="26" s="1"/>
  <c r="L181" i="26"/>
  <c r="M181" i="26"/>
  <c r="N181" i="26" s="1"/>
  <c r="M1774" i="28"/>
  <c r="N1774" i="28" s="1"/>
  <c r="L1774" i="28"/>
  <c r="T1167" i="25"/>
  <c r="M1167" i="25"/>
  <c r="N1167" i="25" s="1"/>
  <c r="L1167" i="25"/>
  <c r="L985" i="28"/>
  <c r="M985" i="28"/>
  <c r="N985" i="28" s="1"/>
  <c r="T804" i="25"/>
  <c r="L804" i="25"/>
  <c r="M804" i="25"/>
  <c r="N804" i="25" s="1"/>
  <c r="L850" i="26"/>
  <c r="M850" i="26"/>
  <c r="N850" i="26" s="1"/>
  <c r="T1798" i="25"/>
  <c r="M1798" i="25"/>
  <c r="N1798" i="25" s="1"/>
  <c r="L1798" i="25"/>
  <c r="M985" i="27"/>
  <c r="N985" i="27" s="1"/>
  <c r="L985" i="27"/>
  <c r="L1801" i="25"/>
  <c r="M1801" i="25"/>
  <c r="N1801" i="25" s="1"/>
  <c r="T1801" i="25"/>
  <c r="M685" i="28"/>
  <c r="N685" i="28" s="1"/>
  <c r="L685" i="28"/>
  <c r="L2050" i="28"/>
  <c r="M2050" i="28"/>
  <c r="N2050" i="28" s="1"/>
  <c r="L2126" i="27"/>
  <c r="M2126" i="27"/>
  <c r="N2126" i="27" s="1"/>
  <c r="L1152" i="26"/>
  <c r="M1152" i="26"/>
  <c r="N1152" i="26" s="1"/>
  <c r="L248" i="28"/>
  <c r="M248" i="28"/>
  <c r="N248" i="28" s="1"/>
  <c r="L849" i="26"/>
  <c r="M849" i="26"/>
  <c r="N849" i="26" s="1"/>
  <c r="F32" i="12"/>
  <c r="L1222" i="27"/>
  <c r="M1222" i="27"/>
  <c r="N1222" i="27" s="1"/>
  <c r="M1382" i="28"/>
  <c r="N1382" i="28" s="1"/>
  <c r="L1382" i="28"/>
  <c r="L684" i="28"/>
  <c r="M684" i="28"/>
  <c r="N684" i="28" s="1"/>
  <c r="L254" i="26"/>
  <c r="M254" i="26"/>
  <c r="N254" i="26" s="1"/>
  <c r="M23" i="25"/>
  <c r="N23" i="25" s="1"/>
  <c r="L23" i="25"/>
  <c r="T23" i="25"/>
  <c r="T1753" i="25"/>
  <c r="M1753" i="25"/>
  <c r="N1753" i="25" s="1"/>
  <c r="L1753" i="25"/>
  <c r="L1697" i="28"/>
  <c r="M1697" i="28"/>
  <c r="N1697" i="28" s="1"/>
  <c r="L156" i="25"/>
  <c r="M156" i="25"/>
  <c r="N156" i="25" s="1"/>
  <c r="T156" i="25"/>
  <c r="L1036" i="28"/>
  <c r="M1036" i="28"/>
  <c r="N1036" i="28" s="1"/>
  <c r="M568" i="26"/>
  <c r="N568" i="26" s="1"/>
  <c r="L568" i="26"/>
  <c r="L541" i="28"/>
  <c r="M541" i="28"/>
  <c r="N541" i="28" s="1"/>
  <c r="L506" i="27"/>
  <c r="M506" i="27"/>
  <c r="N506" i="27" s="1"/>
  <c r="T626" i="25"/>
  <c r="M626" i="25"/>
  <c r="N626" i="25" s="1"/>
  <c r="L626" i="25"/>
  <c r="L1919" i="25"/>
  <c r="M1919" i="25"/>
  <c r="N1919" i="25" s="1"/>
  <c r="T1919" i="25"/>
  <c r="L1060" i="28"/>
  <c r="M1060" i="28"/>
  <c r="N1060" i="28" s="1"/>
  <c r="L2079" i="28"/>
  <c r="M2079" i="28"/>
  <c r="N2079" i="28" s="1"/>
  <c r="M1411" i="27"/>
  <c r="N1411" i="27" s="1"/>
  <c r="L1411" i="27"/>
  <c r="M140" i="26"/>
  <c r="N140" i="26" s="1"/>
  <c r="L140" i="26"/>
  <c r="L2069" i="27"/>
  <c r="M2069" i="27"/>
  <c r="N2069" i="27" s="1"/>
  <c r="M824" i="28"/>
  <c r="N824" i="28" s="1"/>
  <c r="L824" i="28"/>
  <c r="L145" i="28"/>
  <c r="M145" i="28"/>
  <c r="N145" i="28" s="1"/>
  <c r="M828" i="26"/>
  <c r="N828" i="26" s="1"/>
  <c r="L828" i="26"/>
  <c r="L663" i="28"/>
  <c r="M663" i="28"/>
  <c r="N663" i="28" s="1"/>
  <c r="L2237" i="27"/>
  <c r="M2237" i="27"/>
  <c r="N2237" i="27" s="1"/>
  <c r="M1760" i="27"/>
  <c r="N1760" i="27" s="1"/>
  <c r="L1760" i="27"/>
  <c r="L637" i="26"/>
  <c r="M637" i="26"/>
  <c r="N637" i="26" s="1"/>
  <c r="L1132" i="28"/>
  <c r="M1132" i="28"/>
  <c r="N1132" i="28" s="1"/>
  <c r="M653" i="25"/>
  <c r="N653" i="25" s="1"/>
  <c r="L653" i="25"/>
  <c r="T653" i="25"/>
  <c r="L2026" i="26"/>
  <c r="M2026" i="26"/>
  <c r="N2026" i="26" s="1"/>
  <c r="T1816" i="25"/>
  <c r="M1816" i="25"/>
  <c r="N1816" i="25" s="1"/>
  <c r="L1816" i="25"/>
  <c r="M1614" i="25"/>
  <c r="N1614" i="25" s="1"/>
  <c r="L1614" i="25"/>
  <c r="T1614" i="25"/>
  <c r="L497" i="28"/>
  <c r="M497" i="28"/>
  <c r="N497" i="28" s="1"/>
  <c r="M1244" i="27"/>
  <c r="N1244" i="27" s="1"/>
  <c r="L1244" i="27"/>
  <c r="L1974" i="28"/>
  <c r="M1974" i="28"/>
  <c r="N1974" i="28" s="1"/>
  <c r="T2046" i="25"/>
  <c r="L2046" i="25"/>
  <c r="M2046" i="25"/>
  <c r="N2046" i="25" s="1"/>
  <c r="L1525" i="26"/>
  <c r="M1525" i="26"/>
  <c r="N1525" i="26" s="1"/>
  <c r="L1820" i="28"/>
  <c r="M1820" i="28"/>
  <c r="N1820" i="28" s="1"/>
  <c r="L952" i="26"/>
  <c r="M952" i="26"/>
  <c r="N952" i="26" s="1"/>
  <c r="T2215" i="25"/>
  <c r="M2215" i="25"/>
  <c r="N2215" i="25" s="1"/>
  <c r="L2215" i="25"/>
  <c r="L270" i="26"/>
  <c r="M270" i="26"/>
  <c r="N270" i="26" s="1"/>
  <c r="M14" i="28"/>
  <c r="N14" i="28" s="1"/>
  <c r="L14" i="28"/>
  <c r="M868" i="25"/>
  <c r="N868" i="25" s="1"/>
  <c r="L868" i="25"/>
  <c r="T868" i="25"/>
  <c r="M1923" i="25"/>
  <c r="N1923" i="25" s="1"/>
  <c r="L1923" i="25"/>
  <c r="T1923" i="25"/>
  <c r="M1421" i="25"/>
  <c r="N1421" i="25" s="1"/>
  <c r="L1421" i="25"/>
  <c r="T1421" i="25"/>
  <c r="L1044" i="28"/>
  <c r="M1044" i="28"/>
  <c r="N1044" i="28" s="1"/>
  <c r="M50" i="27"/>
  <c r="N50" i="27" s="1"/>
  <c r="L50" i="27"/>
  <c r="L320" i="25"/>
  <c r="M320" i="25"/>
  <c r="N320" i="25" s="1"/>
  <c r="T320" i="25"/>
  <c r="M1591" i="25"/>
  <c r="N1591" i="25" s="1"/>
  <c r="L1591" i="25"/>
  <c r="T1591" i="25"/>
  <c r="L1570" i="26"/>
  <c r="M1570" i="26"/>
  <c r="N1570" i="26" s="1"/>
  <c r="M941" i="28"/>
  <c r="N941" i="28" s="1"/>
  <c r="L941" i="28"/>
  <c r="T856" i="25"/>
  <c r="L856" i="25"/>
  <c r="M856" i="25"/>
  <c r="N856" i="25" s="1"/>
  <c r="T2062" i="25"/>
  <c r="L2062" i="25"/>
  <c r="M2062" i="25"/>
  <c r="N2062" i="25" s="1"/>
  <c r="L1306" i="25"/>
  <c r="M1306" i="25"/>
  <c r="N1306" i="25" s="1"/>
  <c r="T1306" i="25"/>
  <c r="L668" i="27"/>
  <c r="M668" i="27"/>
  <c r="N668" i="27" s="1"/>
  <c r="T1971" i="25"/>
  <c r="L1971" i="25"/>
  <c r="M1971" i="25"/>
  <c r="N1971" i="25" s="1"/>
  <c r="M1803" i="26"/>
  <c r="N1803" i="26" s="1"/>
  <c r="L1803" i="26"/>
  <c r="M1405" i="27"/>
  <c r="N1405" i="27" s="1"/>
  <c r="L1405" i="27"/>
  <c r="L1930" i="25"/>
  <c r="M1930" i="25"/>
  <c r="N1930" i="25" s="1"/>
  <c r="T1930" i="25"/>
  <c r="T2114" i="25"/>
  <c r="L2114" i="25"/>
  <c r="M2114" i="25"/>
  <c r="N2114" i="25" s="1"/>
  <c r="L547" i="25"/>
  <c r="M547" i="25"/>
  <c r="N547" i="25" s="1"/>
  <c r="T547" i="25"/>
  <c r="T2093" i="25"/>
  <c r="L2093" i="25"/>
  <c r="M2093" i="25"/>
  <c r="N2093" i="25" s="1"/>
  <c r="L2099" i="26"/>
  <c r="M2099" i="26"/>
  <c r="N2099" i="26" s="1"/>
  <c r="M464" i="26"/>
  <c r="N464" i="26" s="1"/>
  <c r="L464" i="26"/>
  <c r="L958" i="27"/>
  <c r="M958" i="27"/>
  <c r="N958" i="27" s="1"/>
  <c r="L315" i="26"/>
  <c r="M315" i="26"/>
  <c r="N315" i="26" s="1"/>
  <c r="M1640" i="27"/>
  <c r="N1640" i="27" s="1"/>
  <c r="L1640" i="27"/>
  <c r="T861" i="25"/>
  <c r="M861" i="25"/>
  <c r="N861" i="25" s="1"/>
  <c r="L861" i="25"/>
  <c r="M353" i="25"/>
  <c r="N353" i="25" s="1"/>
  <c r="L353" i="25"/>
  <c r="T353" i="25"/>
  <c r="T669" i="25"/>
  <c r="M669" i="25"/>
  <c r="N669" i="25" s="1"/>
  <c r="L669" i="25"/>
  <c r="L1505" i="26"/>
  <c r="M1505" i="26"/>
  <c r="N1505" i="26" s="1"/>
  <c r="L1936" i="25"/>
  <c r="M1936" i="25"/>
  <c r="N1936" i="25" s="1"/>
  <c r="T1936" i="25"/>
  <c r="L995" i="28"/>
  <c r="M995" i="28"/>
  <c r="N995" i="28" s="1"/>
  <c r="L1099" i="27"/>
  <c r="M1099" i="27"/>
  <c r="N1099" i="27" s="1"/>
  <c r="M1896" i="28"/>
  <c r="N1896" i="28" s="1"/>
  <c r="L1896" i="28"/>
  <c r="M325" i="26"/>
  <c r="N325" i="26" s="1"/>
  <c r="L325" i="26"/>
  <c r="M649" i="26"/>
  <c r="N649" i="26" s="1"/>
  <c r="L649" i="26"/>
  <c r="L1497" i="26"/>
  <c r="M1497" i="26"/>
  <c r="N1497" i="26" s="1"/>
  <c r="L1269" i="28"/>
  <c r="M1269" i="28"/>
  <c r="N1269" i="28" s="1"/>
  <c r="M702" i="28"/>
  <c r="N702" i="28" s="1"/>
  <c r="L702" i="28"/>
  <c r="M1741" i="28"/>
  <c r="N1741" i="28" s="1"/>
  <c r="L1741" i="28"/>
  <c r="L1628" i="27"/>
  <c r="M1628" i="27"/>
  <c r="N1628" i="27" s="1"/>
  <c r="L1093" i="27"/>
  <c r="M1093" i="27"/>
  <c r="N1093" i="27" s="1"/>
  <c r="T1748" i="25"/>
  <c r="M1748" i="25"/>
  <c r="N1748" i="25" s="1"/>
  <c r="L1748" i="25"/>
  <c r="M1279" i="25"/>
  <c r="N1279" i="25" s="1"/>
  <c r="L1279" i="25"/>
  <c r="T1279" i="25"/>
  <c r="L339" i="25"/>
  <c r="M339" i="25"/>
  <c r="N339" i="25" s="1"/>
  <c r="T339" i="25"/>
  <c r="L696" i="27"/>
  <c r="M696" i="27"/>
  <c r="N696" i="27" s="1"/>
  <c r="M395" i="26"/>
  <c r="N395" i="26" s="1"/>
  <c r="L395" i="26"/>
  <c r="M1461" i="27"/>
  <c r="N1461" i="27" s="1"/>
  <c r="L1461" i="27"/>
  <c r="L2189" i="27"/>
  <c r="M2189" i="27"/>
  <c r="N2189" i="27" s="1"/>
  <c r="L100" i="27"/>
  <c r="M100" i="27"/>
  <c r="N100" i="27" s="1"/>
  <c r="L1480" i="26"/>
  <c r="M1480" i="26"/>
  <c r="N1480" i="26" s="1"/>
  <c r="T1675" i="25"/>
  <c r="M1675" i="25"/>
  <c r="N1675" i="25" s="1"/>
  <c r="L1675" i="25"/>
  <c r="L125" i="25"/>
  <c r="M125" i="25"/>
  <c r="N125" i="25" s="1"/>
  <c r="T125" i="25"/>
  <c r="M1787" i="28"/>
  <c r="N1787" i="28" s="1"/>
  <c r="L1787" i="28"/>
  <c r="L1052" i="25"/>
  <c r="M1052" i="25"/>
  <c r="N1052" i="25" s="1"/>
  <c r="T1052" i="25"/>
  <c r="T1766" i="25"/>
  <c r="L1766" i="25"/>
  <c r="M1766" i="25"/>
  <c r="N1766" i="25" s="1"/>
  <c r="L634" i="26"/>
  <c r="M634" i="26"/>
  <c r="N634" i="26" s="1"/>
  <c r="L1683" i="27"/>
  <c r="M1683" i="27"/>
  <c r="N1683" i="27" s="1"/>
  <c r="L1469" i="26"/>
  <c r="M1469" i="26"/>
  <c r="N1469" i="26" s="1"/>
  <c r="T1165" i="25"/>
  <c r="M1165" i="25"/>
  <c r="N1165" i="25" s="1"/>
  <c r="L1165" i="25"/>
  <c r="L35" i="26"/>
  <c r="M35" i="26"/>
  <c r="N35" i="26" s="1"/>
  <c r="M1305" i="26"/>
  <c r="N1305" i="26" s="1"/>
  <c r="L1305" i="26"/>
  <c r="L1855" i="25"/>
  <c r="M1855" i="25"/>
  <c r="N1855" i="25" s="1"/>
  <c r="T1855" i="25"/>
  <c r="M1610" i="25"/>
  <c r="N1610" i="25" s="1"/>
  <c r="L1610" i="25"/>
  <c r="T1610" i="25"/>
  <c r="T2074" i="25"/>
  <c r="M2074" i="25"/>
  <c r="N2074" i="25" s="1"/>
  <c r="L2074" i="25"/>
  <c r="M328" i="25"/>
  <c r="N328" i="25" s="1"/>
  <c r="L328" i="25"/>
  <c r="T328" i="25"/>
  <c r="L2177" i="26"/>
  <c r="M2177" i="26"/>
  <c r="N2177" i="26" s="1"/>
  <c r="L1591" i="27"/>
  <c r="M1591" i="27"/>
  <c r="N1591" i="27" s="1"/>
  <c r="L1406" i="26"/>
  <c r="M1406" i="26"/>
  <c r="N1406" i="26" s="1"/>
  <c r="M1704" i="26"/>
  <c r="N1704" i="26" s="1"/>
  <c r="L1704" i="26"/>
  <c r="L76" i="27"/>
  <c r="M76" i="27"/>
  <c r="N76" i="27" s="1"/>
  <c r="M1000" i="28"/>
  <c r="N1000" i="28" s="1"/>
  <c r="L1000" i="28"/>
  <c r="M43" i="25"/>
  <c r="N43" i="25" s="1"/>
  <c r="L43" i="25"/>
  <c r="T43" i="25"/>
  <c r="L1523" i="25"/>
  <c r="M1523" i="25"/>
  <c r="N1523" i="25" s="1"/>
  <c r="T1523" i="25"/>
  <c r="T625" i="25"/>
  <c r="L625" i="25"/>
  <c r="M625" i="25"/>
  <c r="N625" i="25" s="1"/>
  <c r="M1769" i="27"/>
  <c r="N1769" i="27" s="1"/>
  <c r="L1769" i="27"/>
  <c r="M1509" i="27"/>
  <c r="N1509" i="27" s="1"/>
  <c r="L1509" i="27"/>
  <c r="L1364" i="25"/>
  <c r="M1364" i="25"/>
  <c r="N1364" i="25" s="1"/>
  <c r="T1364" i="25"/>
  <c r="L674" i="27"/>
  <c r="M674" i="27"/>
  <c r="N674" i="27" s="1"/>
  <c r="L1454" i="28"/>
  <c r="M1454" i="28"/>
  <c r="N1454" i="28" s="1"/>
  <c r="L1108" i="28"/>
  <c r="M1108" i="28"/>
  <c r="N1108" i="28" s="1"/>
  <c r="L560" i="25"/>
  <c r="M560" i="25"/>
  <c r="N560" i="25" s="1"/>
  <c r="T560" i="25"/>
  <c r="M1885" i="28"/>
  <c r="N1885" i="28" s="1"/>
  <c r="L1885" i="28"/>
  <c r="L2089" i="28"/>
  <c r="M2089" i="28"/>
  <c r="N2089" i="28" s="1"/>
  <c r="L74" i="27"/>
  <c r="M74" i="27"/>
  <c r="N74" i="27" s="1"/>
  <c r="L1994" i="27"/>
  <c r="M1994" i="27"/>
  <c r="N1994" i="27" s="1"/>
  <c r="M711" i="28"/>
  <c r="N711" i="28" s="1"/>
  <c r="L711" i="28"/>
  <c r="L1710" i="28"/>
  <c r="M1710" i="28"/>
  <c r="N1710" i="28" s="1"/>
  <c r="T754" i="25"/>
  <c r="L754" i="25"/>
  <c r="M754" i="25"/>
  <c r="N754" i="25" s="1"/>
  <c r="M1437" i="27"/>
  <c r="N1437" i="27" s="1"/>
  <c r="L1437" i="27"/>
  <c r="M923" i="25"/>
  <c r="N923" i="25" s="1"/>
  <c r="L923" i="25"/>
  <c r="T923" i="25"/>
  <c r="L201" i="28"/>
  <c r="M201" i="28"/>
  <c r="N201" i="28" s="1"/>
  <c r="L241" i="26"/>
  <c r="M241" i="26"/>
  <c r="N241" i="26" s="1"/>
  <c r="M154" i="26"/>
  <c r="N154" i="26" s="1"/>
  <c r="L154" i="26"/>
  <c r="M1334" i="27"/>
  <c r="N1334" i="27" s="1"/>
  <c r="L1334" i="27"/>
  <c r="L834" i="27"/>
  <c r="M834" i="27"/>
  <c r="N834" i="27" s="1"/>
  <c r="L813" i="27"/>
  <c r="M813" i="27"/>
  <c r="N813" i="27" s="1"/>
  <c r="L126" i="27"/>
  <c r="M126" i="27"/>
  <c r="N126" i="27" s="1"/>
  <c r="M1490" i="25"/>
  <c r="N1490" i="25" s="1"/>
  <c r="L1490" i="25"/>
  <c r="T1490" i="25"/>
  <c r="L934" i="25"/>
  <c r="M934" i="25"/>
  <c r="N934" i="25" s="1"/>
  <c r="T934" i="25"/>
  <c r="M2085" i="26"/>
  <c r="N2085" i="26" s="1"/>
  <c r="L2085" i="26"/>
  <c r="L1748" i="26"/>
  <c r="M1748" i="26"/>
  <c r="N1748" i="26" s="1"/>
  <c r="M165" i="27"/>
  <c r="N165" i="27" s="1"/>
  <c r="L165" i="27"/>
  <c r="L892" i="25"/>
  <c r="M892" i="25"/>
  <c r="N892" i="25" s="1"/>
  <c r="T892" i="25"/>
  <c r="M1875" i="27"/>
  <c r="N1875" i="27" s="1"/>
  <c r="L1875" i="27"/>
  <c r="L76" i="25"/>
  <c r="M76" i="25"/>
  <c r="N76" i="25" s="1"/>
  <c r="T76" i="25"/>
  <c r="L2142" i="26"/>
  <c r="M2142" i="26"/>
  <c r="N2142" i="26" s="1"/>
  <c r="L1653" i="26"/>
  <c r="M1653" i="26"/>
  <c r="N1653" i="26" s="1"/>
  <c r="L1334" i="28"/>
  <c r="M1334" i="28"/>
  <c r="N1334" i="28" s="1"/>
  <c r="L1053" i="28"/>
  <c r="M1053" i="28"/>
  <c r="N1053" i="28" s="1"/>
  <c r="M1634" i="28"/>
  <c r="N1634" i="28" s="1"/>
  <c r="L1634" i="28"/>
  <c r="M336" i="28"/>
  <c r="N336" i="28" s="1"/>
  <c r="L336" i="28"/>
  <c r="L2128" i="28"/>
  <c r="M2128" i="28"/>
  <c r="N2128" i="28" s="1"/>
  <c r="L362" i="28"/>
  <c r="M362" i="28"/>
  <c r="N362" i="28" s="1"/>
  <c r="L866" i="27"/>
  <c r="M866" i="27"/>
  <c r="N866" i="27" s="1"/>
  <c r="L1096" i="26"/>
  <c r="M1096" i="26"/>
  <c r="N1096" i="26" s="1"/>
  <c r="L2075" i="28"/>
  <c r="M2075" i="28"/>
  <c r="N2075" i="28" s="1"/>
  <c r="M278" i="25"/>
  <c r="N278" i="25" s="1"/>
  <c r="L278" i="25"/>
  <c r="T278" i="25"/>
  <c r="L1486" i="25"/>
  <c r="M1486" i="25"/>
  <c r="N1486" i="25" s="1"/>
  <c r="T1486" i="25"/>
  <c r="L12" i="26"/>
  <c r="M12" i="26"/>
  <c r="N12" i="26" s="1"/>
  <c r="L956" i="27"/>
  <c r="M956" i="27"/>
  <c r="N956" i="27" s="1"/>
  <c r="L1560" i="26"/>
  <c r="M1560" i="26"/>
  <c r="N1560" i="26" s="1"/>
  <c r="M1282" i="25"/>
  <c r="N1282" i="25" s="1"/>
  <c r="L1282" i="25"/>
  <c r="T1282" i="25"/>
  <c r="L389" i="26"/>
  <c r="M389" i="26"/>
  <c r="N389" i="26" s="1"/>
  <c r="M132" i="25"/>
  <c r="N132" i="25" s="1"/>
  <c r="L132" i="25"/>
  <c r="T132" i="25"/>
  <c r="L1956" i="28"/>
  <c r="M1956" i="28"/>
  <c r="N1956" i="28" s="1"/>
  <c r="T2193" i="25"/>
  <c r="M2193" i="25"/>
  <c r="N2193" i="25" s="1"/>
  <c r="L2193" i="25"/>
  <c r="L1569" i="26"/>
  <c r="M1569" i="26"/>
  <c r="N1569" i="26" s="1"/>
  <c r="L533" i="27"/>
  <c r="M533" i="27"/>
  <c r="N533" i="27" s="1"/>
  <c r="M90" i="27"/>
  <c r="N90" i="27" s="1"/>
  <c r="L90" i="27"/>
  <c r="L1896" i="25"/>
  <c r="M1896" i="25"/>
  <c r="N1896" i="25" s="1"/>
  <c r="T1896" i="25"/>
  <c r="L967" i="26"/>
  <c r="M967" i="26"/>
  <c r="N967" i="26" s="1"/>
  <c r="L2121" i="26"/>
  <c r="M2121" i="26"/>
  <c r="N2121" i="26" s="1"/>
  <c r="M1002" i="26"/>
  <c r="N1002" i="26" s="1"/>
  <c r="L1002" i="26"/>
  <c r="M1573" i="28"/>
  <c r="N1573" i="28" s="1"/>
  <c r="L1573" i="28"/>
  <c r="M420" i="26"/>
  <c r="N420" i="26" s="1"/>
  <c r="L420" i="26"/>
  <c r="L918" i="28"/>
  <c r="M918" i="28"/>
  <c r="N918" i="28" s="1"/>
  <c r="M677" i="26"/>
  <c r="N677" i="26" s="1"/>
  <c r="L677" i="26"/>
  <c r="L635" i="25"/>
  <c r="M635" i="25"/>
  <c r="N635" i="25" s="1"/>
  <c r="T635" i="25"/>
  <c r="L248" i="25"/>
  <c r="M248" i="25"/>
  <c r="N248" i="25" s="1"/>
  <c r="T248" i="25"/>
  <c r="L709" i="26"/>
  <c r="M709" i="26"/>
  <c r="N709" i="26" s="1"/>
  <c r="L2090" i="26"/>
  <c r="M2090" i="26"/>
  <c r="N2090" i="26" s="1"/>
  <c r="M1748" i="27"/>
  <c r="N1748" i="27" s="1"/>
  <c r="L1748" i="27"/>
  <c r="L1913" i="27"/>
  <c r="M1913" i="27"/>
  <c r="N1913" i="27" s="1"/>
  <c r="M1689" i="27"/>
  <c r="N1689" i="27" s="1"/>
  <c r="L1689" i="27"/>
  <c r="T1809" i="25"/>
  <c r="L1809" i="25"/>
  <c r="M1809" i="25"/>
  <c r="N1809" i="25" s="1"/>
  <c r="L514" i="25"/>
  <c r="M514" i="25"/>
  <c r="N514" i="25" s="1"/>
  <c r="T514" i="25"/>
  <c r="L898" i="26"/>
  <c r="M898" i="26"/>
  <c r="N898" i="26" s="1"/>
  <c r="T1173" i="25"/>
  <c r="L1173" i="25"/>
  <c r="M1173" i="25"/>
  <c r="N1173" i="25" s="1"/>
  <c r="M935" i="27"/>
  <c r="N935" i="27" s="1"/>
  <c r="L935" i="27"/>
  <c r="M667" i="28"/>
  <c r="N667" i="28" s="1"/>
  <c r="L667" i="28"/>
  <c r="L1126" i="28"/>
  <c r="M1126" i="28"/>
  <c r="N1126" i="28" s="1"/>
  <c r="L1134" i="28"/>
  <c r="M1134" i="28"/>
  <c r="N1134" i="28" s="1"/>
  <c r="M303" i="27"/>
  <c r="N303" i="27" s="1"/>
  <c r="L303" i="27"/>
  <c r="L247" i="28"/>
  <c r="M247" i="28"/>
  <c r="N247" i="28" s="1"/>
  <c r="L1596" i="25"/>
  <c r="M1596" i="25"/>
  <c r="N1596" i="25" s="1"/>
  <c r="T1596" i="25"/>
  <c r="L1436" i="27"/>
  <c r="M1436" i="27"/>
  <c r="N1436" i="27" s="1"/>
  <c r="M486" i="28"/>
  <c r="N486" i="28" s="1"/>
  <c r="L486" i="28"/>
  <c r="L977" i="26"/>
  <c r="M977" i="26"/>
  <c r="N977" i="26" s="1"/>
  <c r="M1295" i="25"/>
  <c r="N1295" i="25" s="1"/>
  <c r="L1295" i="25"/>
  <c r="T1295" i="25"/>
  <c r="L523" i="26"/>
  <c r="M523" i="26"/>
  <c r="N523" i="26" s="1"/>
  <c r="M1539" i="28"/>
  <c r="N1539" i="28" s="1"/>
  <c r="L1539" i="28"/>
  <c r="L130" i="27"/>
  <c r="M130" i="27"/>
  <c r="N130" i="27" s="1"/>
  <c r="L454" i="25"/>
  <c r="M454" i="25"/>
  <c r="N454" i="25" s="1"/>
  <c r="T454" i="25"/>
  <c r="M904" i="28"/>
  <c r="N904" i="28" s="1"/>
  <c r="L904" i="28"/>
  <c r="L1052" i="26"/>
  <c r="M1052" i="26"/>
  <c r="N1052" i="26" s="1"/>
  <c r="L1285" i="26"/>
  <c r="M1285" i="26"/>
  <c r="N1285" i="26" s="1"/>
  <c r="L639" i="27"/>
  <c r="M639" i="27"/>
  <c r="N639" i="27" s="1"/>
  <c r="M413" i="26"/>
  <c r="N413" i="26" s="1"/>
  <c r="L413" i="26"/>
  <c r="M533" i="26"/>
  <c r="N533" i="26" s="1"/>
  <c r="L533" i="26"/>
  <c r="L1099" i="28"/>
  <c r="M1099" i="28"/>
  <c r="N1099" i="28" s="1"/>
  <c r="L1416" i="27"/>
  <c r="M1416" i="27"/>
  <c r="N1416" i="27" s="1"/>
  <c r="L700" i="27"/>
  <c r="M700" i="27"/>
  <c r="N700" i="27" s="1"/>
  <c r="L374" i="25"/>
  <c r="M374" i="25"/>
  <c r="N374" i="25" s="1"/>
  <c r="T374" i="25"/>
  <c r="M898" i="25"/>
  <c r="N898" i="25" s="1"/>
  <c r="L898" i="25"/>
  <c r="T898" i="25"/>
  <c r="L569" i="26"/>
  <c r="M569" i="26"/>
  <c r="N569" i="26" s="1"/>
  <c r="M1743" i="27"/>
  <c r="N1743" i="27" s="1"/>
  <c r="L1743" i="27"/>
  <c r="L460" i="27"/>
  <c r="M460" i="27"/>
  <c r="N460" i="27" s="1"/>
  <c r="M2025" i="27"/>
  <c r="N2025" i="27" s="1"/>
  <c r="L2025" i="27"/>
  <c r="L350" i="28"/>
  <c r="M350" i="28"/>
  <c r="N350" i="28" s="1"/>
  <c r="L239" i="26"/>
  <c r="M239" i="26"/>
  <c r="N239" i="26" s="1"/>
  <c r="M1536" i="26"/>
  <c r="N1536" i="26" s="1"/>
  <c r="L1536" i="26"/>
  <c r="T1177" i="25"/>
  <c r="L1177" i="25"/>
  <c r="M1177" i="25"/>
  <c r="N1177" i="25" s="1"/>
  <c r="M1234" i="27"/>
  <c r="N1234" i="27" s="1"/>
  <c r="L1234" i="27"/>
  <c r="L1411" i="26"/>
  <c r="M1411" i="26"/>
  <c r="N1411" i="26" s="1"/>
  <c r="M1324" i="28"/>
  <c r="N1324" i="28" s="1"/>
  <c r="L1324" i="28"/>
  <c r="T767" i="25"/>
  <c r="M767" i="25"/>
  <c r="N767" i="25" s="1"/>
  <c r="L767" i="25"/>
  <c r="L58" i="25"/>
  <c r="M58" i="25"/>
  <c r="N58" i="25" s="1"/>
  <c r="T58" i="25"/>
  <c r="M208" i="27"/>
  <c r="N208" i="27" s="1"/>
  <c r="L208" i="27"/>
  <c r="M1469" i="27"/>
  <c r="N1469" i="27" s="1"/>
  <c r="L1469" i="27"/>
  <c r="L694" i="26"/>
  <c r="M694" i="26"/>
  <c r="N694" i="26" s="1"/>
  <c r="T1994" i="25"/>
  <c r="L1994" i="25"/>
  <c r="M1994" i="25"/>
  <c r="N1994" i="25" s="1"/>
  <c r="M107" i="25"/>
  <c r="N107" i="25" s="1"/>
  <c r="L107" i="25"/>
  <c r="T107" i="25"/>
  <c r="M405" i="27"/>
  <c r="N405" i="27" s="1"/>
  <c r="L405" i="27"/>
  <c r="L71" i="26"/>
  <c r="M71" i="26"/>
  <c r="N71" i="26" s="1"/>
  <c r="M1569" i="28"/>
  <c r="N1569" i="28" s="1"/>
  <c r="L1569" i="28"/>
  <c r="L821" i="27"/>
  <c r="M821" i="27"/>
  <c r="N821" i="27" s="1"/>
  <c r="L1740" i="27"/>
  <c r="M1740" i="27"/>
  <c r="N1740" i="27" s="1"/>
  <c r="L1107" i="25"/>
  <c r="M1107" i="25"/>
  <c r="N1107" i="25" s="1"/>
  <c r="T1107" i="25"/>
  <c r="T2216" i="25"/>
  <c r="L2216" i="25"/>
  <c r="M2216" i="25"/>
  <c r="N2216" i="25" s="1"/>
  <c r="M289" i="25"/>
  <c r="N289" i="25" s="1"/>
  <c r="L289" i="25"/>
  <c r="T289" i="25"/>
  <c r="M977" i="27"/>
  <c r="N977" i="27" s="1"/>
  <c r="L977" i="27"/>
  <c r="L1275" i="27"/>
  <c r="M1275" i="27"/>
  <c r="N1275" i="27" s="1"/>
  <c r="M868" i="26"/>
  <c r="N868" i="26" s="1"/>
  <c r="L868" i="26"/>
  <c r="M1105" i="27"/>
  <c r="N1105" i="27" s="1"/>
  <c r="L1105" i="27"/>
  <c r="L241" i="28"/>
  <c r="M241" i="28"/>
  <c r="N241" i="28" s="1"/>
  <c r="L102" i="27"/>
  <c r="M102" i="27"/>
  <c r="N102" i="27" s="1"/>
  <c r="M1823" i="25"/>
  <c r="N1823" i="25" s="1"/>
  <c r="L1823" i="25"/>
  <c r="T1823" i="25"/>
  <c r="M1844" i="27"/>
  <c r="N1844" i="27" s="1"/>
  <c r="L1844" i="27"/>
  <c r="L1616" i="27"/>
  <c r="M1616" i="27"/>
  <c r="N1616" i="27" s="1"/>
  <c r="L168" i="25"/>
  <c r="M168" i="25"/>
  <c r="N168" i="25" s="1"/>
  <c r="T168" i="25"/>
  <c r="M1116" i="28"/>
  <c r="N1116" i="28" s="1"/>
  <c r="L1116" i="28"/>
  <c r="M741" i="26"/>
  <c r="N741" i="26" s="1"/>
  <c r="L741" i="26"/>
  <c r="M1013" i="26"/>
  <c r="N1013" i="26" s="1"/>
  <c r="L1013" i="26"/>
  <c r="T2037" i="25"/>
  <c r="L2037" i="25"/>
  <c r="M2037" i="25"/>
  <c r="N2037" i="25" s="1"/>
  <c r="L738" i="28"/>
  <c r="M738" i="28"/>
  <c r="N738" i="28" s="1"/>
  <c r="M1263" i="28"/>
  <c r="N1263" i="28" s="1"/>
  <c r="L1263" i="28"/>
  <c r="M561" i="26"/>
  <c r="N561" i="26" s="1"/>
  <c r="L561" i="26"/>
  <c r="M310" i="26"/>
  <c r="N310" i="26" s="1"/>
  <c r="L310" i="26"/>
  <c r="L596" i="28"/>
  <c r="M596" i="28"/>
  <c r="N596" i="28" s="1"/>
  <c r="L1852" i="25"/>
  <c r="M1852" i="25"/>
  <c r="N1852" i="25" s="1"/>
  <c r="T1852" i="25"/>
  <c r="L1701" i="26"/>
  <c r="M1701" i="26"/>
  <c r="N1701" i="26" s="1"/>
  <c r="L900" i="27"/>
  <c r="M900" i="27"/>
  <c r="N900" i="27" s="1"/>
  <c r="L613" i="27"/>
  <c r="M613" i="27"/>
  <c r="N613" i="27" s="1"/>
  <c r="M1241" i="26"/>
  <c r="N1241" i="26" s="1"/>
  <c r="L1241" i="26"/>
  <c r="L317" i="27"/>
  <c r="M317" i="27"/>
  <c r="N317" i="27" s="1"/>
  <c r="L315" i="27"/>
  <c r="M315" i="27"/>
  <c r="N315" i="27" s="1"/>
  <c r="L62" i="26"/>
  <c r="M62" i="26"/>
  <c r="N62" i="26" s="1"/>
  <c r="L2168" i="26"/>
  <c r="M2168" i="26"/>
  <c r="N2168" i="26" s="1"/>
  <c r="M843" i="26"/>
  <c r="N843" i="26" s="1"/>
  <c r="L843" i="26"/>
  <c r="L6" i="27"/>
  <c r="M6" i="27"/>
  <c r="N6" i="27" s="1"/>
  <c r="M2148" i="28"/>
  <c r="N2148" i="28" s="1"/>
  <c r="L2148" i="28"/>
  <c r="L113" i="25"/>
  <c r="M113" i="25"/>
  <c r="N113" i="25" s="1"/>
  <c r="T113" i="25"/>
  <c r="M338" i="26"/>
  <c r="N338" i="26" s="1"/>
  <c r="L338" i="26"/>
  <c r="M523" i="28"/>
  <c r="N523" i="28" s="1"/>
  <c r="L523" i="28"/>
  <c r="M2043" i="27"/>
  <c r="N2043" i="27" s="1"/>
  <c r="L2043" i="27"/>
  <c r="L911" i="26"/>
  <c r="M911" i="26"/>
  <c r="N911" i="26" s="1"/>
  <c r="M782" i="26"/>
  <c r="N782" i="26" s="1"/>
  <c r="L782" i="26"/>
  <c r="L955" i="28"/>
  <c r="M955" i="28"/>
  <c r="N955" i="28" s="1"/>
  <c r="L806" i="26"/>
  <c r="M806" i="26"/>
  <c r="N806" i="26" s="1"/>
  <c r="T2007" i="25"/>
  <c r="L2007" i="25"/>
  <c r="M2007" i="25"/>
  <c r="N2007" i="25" s="1"/>
  <c r="M1271" i="27"/>
  <c r="N1271" i="27" s="1"/>
  <c r="L1271" i="27"/>
  <c r="L616" i="28"/>
  <c r="M616" i="28"/>
  <c r="N616" i="28" s="1"/>
  <c r="M1064" i="28"/>
  <c r="N1064" i="28" s="1"/>
  <c r="L1064" i="28"/>
  <c r="M1482" i="26"/>
  <c r="N1482" i="26" s="1"/>
  <c r="L1482" i="26"/>
  <c r="L826" i="26"/>
  <c r="M826" i="26"/>
  <c r="N826" i="26" s="1"/>
  <c r="L1111" i="27"/>
  <c r="M1111" i="27"/>
  <c r="N1111" i="27" s="1"/>
  <c r="L588" i="28"/>
  <c r="M588" i="28"/>
  <c r="N588" i="28" s="1"/>
  <c r="L2166" i="28"/>
  <c r="M2166" i="28"/>
  <c r="N2166" i="28" s="1"/>
  <c r="M1123" i="25"/>
  <c r="N1123" i="25" s="1"/>
  <c r="L1123" i="25"/>
  <c r="T1123" i="25"/>
  <c r="M887" i="27"/>
  <c r="N887" i="27" s="1"/>
  <c r="L887" i="27"/>
  <c r="L110" i="26"/>
  <c r="M110" i="26"/>
  <c r="N110" i="26" s="1"/>
  <c r="L965" i="28"/>
  <c r="M965" i="28"/>
  <c r="N965" i="28" s="1"/>
  <c r="L1245" i="26"/>
  <c r="M1245" i="26"/>
  <c r="N1245" i="26" s="1"/>
  <c r="M75" i="27"/>
  <c r="N75" i="27" s="1"/>
  <c r="L75" i="27"/>
  <c r="L1911" i="25"/>
  <c r="M1911" i="25"/>
  <c r="N1911" i="25" s="1"/>
  <c r="T1911" i="25"/>
  <c r="M1435" i="25"/>
  <c r="N1435" i="25" s="1"/>
  <c r="L1435" i="25"/>
  <c r="T1435" i="25"/>
  <c r="M1198" i="27"/>
  <c r="N1198" i="27" s="1"/>
  <c r="L1198" i="27"/>
  <c r="L853" i="27"/>
  <c r="M853" i="27"/>
  <c r="N853" i="27" s="1"/>
  <c r="T834" i="25"/>
  <c r="M834" i="25"/>
  <c r="N834" i="25" s="1"/>
  <c r="L834" i="25"/>
  <c r="M963" i="28"/>
  <c r="N963" i="28" s="1"/>
  <c r="L963" i="28"/>
  <c r="T777" i="25"/>
  <c r="M777" i="25"/>
  <c r="N777" i="25" s="1"/>
  <c r="L777" i="25"/>
  <c r="L2007" i="28"/>
  <c r="M2007" i="28"/>
  <c r="N2007" i="28" s="1"/>
  <c r="L978" i="26"/>
  <c r="M978" i="26"/>
  <c r="N978" i="26" s="1"/>
  <c r="L160" i="25"/>
  <c r="M160" i="25"/>
  <c r="N160" i="25" s="1"/>
  <c r="T160" i="25"/>
  <c r="L193" i="27"/>
  <c r="M193" i="27"/>
  <c r="N193" i="27" s="1"/>
  <c r="L28" i="28"/>
  <c r="M28" i="28"/>
  <c r="N28" i="28" s="1"/>
  <c r="L1668" i="26"/>
  <c r="M1668" i="26"/>
  <c r="N1668" i="26" s="1"/>
  <c r="L230" i="28"/>
  <c r="M230" i="28"/>
  <c r="N230" i="28" s="1"/>
  <c r="L1804" i="26"/>
  <c r="M1804" i="26"/>
  <c r="N1804" i="26" s="1"/>
  <c r="M940" i="27"/>
  <c r="N940" i="27" s="1"/>
  <c r="L940" i="27"/>
  <c r="L2106" i="28"/>
  <c r="M2106" i="28"/>
  <c r="N2106" i="28" s="1"/>
  <c r="L1287" i="25"/>
  <c r="M1287" i="25"/>
  <c r="N1287" i="25" s="1"/>
  <c r="T1287" i="25"/>
  <c r="L796" i="26"/>
  <c r="M796" i="26"/>
  <c r="N796" i="26" s="1"/>
  <c r="L528" i="27"/>
  <c r="M528" i="27"/>
  <c r="N528" i="27" s="1"/>
  <c r="L909" i="25"/>
  <c r="T909" i="25"/>
  <c r="M909" i="25"/>
  <c r="N909" i="25" s="1"/>
  <c r="L21" i="28"/>
  <c r="M21" i="28"/>
  <c r="N21" i="28" s="1"/>
  <c r="L2092" i="27"/>
  <c r="M2092" i="27"/>
  <c r="N2092" i="27" s="1"/>
  <c r="M1261" i="28"/>
  <c r="N1261" i="28" s="1"/>
  <c r="L1261" i="28"/>
  <c r="L819" i="28"/>
  <c r="M819" i="28"/>
  <c r="N819" i="28" s="1"/>
  <c r="L874" i="28"/>
  <c r="M874" i="28"/>
  <c r="N874" i="28" s="1"/>
  <c r="L890" i="26"/>
  <c r="M890" i="26"/>
  <c r="N890" i="26" s="1"/>
  <c r="M1280" i="28"/>
  <c r="N1280" i="28" s="1"/>
  <c r="L1280" i="28"/>
  <c r="L1722" i="26"/>
  <c r="M1722" i="26"/>
  <c r="N1722" i="26" s="1"/>
  <c r="M1305" i="28"/>
  <c r="N1305" i="28" s="1"/>
  <c r="L1305" i="28"/>
  <c r="M469" i="27"/>
  <c r="N469" i="27" s="1"/>
  <c r="L469" i="27"/>
  <c r="M234" i="28"/>
  <c r="N234" i="28" s="1"/>
  <c r="L234" i="28"/>
  <c r="L824" i="27"/>
  <c r="M824" i="27"/>
  <c r="N824" i="27" s="1"/>
  <c r="L2192" i="28"/>
  <c r="M2192" i="28"/>
  <c r="N2192" i="28" s="1"/>
  <c r="L885" i="26"/>
  <c r="M885" i="26"/>
  <c r="N885" i="26" s="1"/>
  <c r="M33" i="26"/>
  <c r="N33" i="26" s="1"/>
  <c r="L33" i="26"/>
  <c r="M46" i="27"/>
  <c r="N46" i="27" s="1"/>
  <c r="L46" i="27"/>
  <c r="M1183" i="27"/>
  <c r="N1183" i="27" s="1"/>
  <c r="L1183" i="27"/>
  <c r="L351" i="28"/>
  <c r="M351" i="28"/>
  <c r="N351" i="28" s="1"/>
  <c r="L2204" i="28"/>
  <c r="M2204" i="28"/>
  <c r="N2204" i="28" s="1"/>
  <c r="L1171" i="26"/>
  <c r="M1171" i="26"/>
  <c r="N1171" i="26" s="1"/>
  <c r="L1882" i="25"/>
  <c r="M1882" i="25"/>
  <c r="N1882" i="25" s="1"/>
  <c r="T1882" i="25"/>
  <c r="M1871" i="25"/>
  <c r="N1871" i="25" s="1"/>
  <c r="L1871" i="25"/>
  <c r="T1871" i="25"/>
  <c r="M936" i="27"/>
  <c r="N936" i="27" s="1"/>
  <c r="L936" i="27"/>
  <c r="M1711" i="26"/>
  <c r="N1711" i="26" s="1"/>
  <c r="L1711" i="26"/>
  <c r="M585" i="26"/>
  <c r="N585" i="26" s="1"/>
  <c r="L585" i="26"/>
  <c r="L1222" i="25"/>
  <c r="M1222" i="25"/>
  <c r="N1222" i="25" s="1"/>
  <c r="T1222" i="25"/>
  <c r="M216" i="27"/>
  <c r="N216" i="27" s="1"/>
  <c r="L216" i="27"/>
  <c r="T806" i="25"/>
  <c r="M806" i="25"/>
  <c r="N806" i="25" s="1"/>
  <c r="L806" i="25"/>
  <c r="M687" i="27"/>
  <c r="N687" i="27" s="1"/>
  <c r="L687" i="27"/>
  <c r="L1615" i="26"/>
  <c r="M1615" i="26"/>
  <c r="N1615" i="26" s="1"/>
  <c r="M1121" i="27"/>
  <c r="N1121" i="27" s="1"/>
  <c r="L1121" i="27"/>
  <c r="L1962" i="27"/>
  <c r="M1962" i="27"/>
  <c r="N1962" i="27" s="1"/>
  <c r="M1365" i="28"/>
  <c r="N1365" i="28" s="1"/>
  <c r="L1365" i="28"/>
  <c r="L1055" i="27"/>
  <c r="M1055" i="27"/>
  <c r="N1055" i="27" s="1"/>
  <c r="M1314" i="25"/>
  <c r="N1314" i="25" s="1"/>
  <c r="L1314" i="25"/>
  <c r="T1314" i="25"/>
  <c r="M1073" i="27"/>
  <c r="N1073" i="27" s="1"/>
  <c r="L1073" i="27"/>
  <c r="L1913" i="26"/>
  <c r="M1913" i="26"/>
  <c r="N1913" i="26" s="1"/>
  <c r="M263" i="27"/>
  <c r="N263" i="27" s="1"/>
  <c r="L263" i="27"/>
  <c r="L1764" i="26"/>
  <c r="M1764" i="26"/>
  <c r="N1764" i="26" s="1"/>
  <c r="L1543" i="28"/>
  <c r="M1543" i="28"/>
  <c r="N1543" i="28" s="1"/>
  <c r="M468" i="25"/>
  <c r="N468" i="25" s="1"/>
  <c r="L468" i="25"/>
  <c r="T468" i="25"/>
  <c r="L829" i="25"/>
  <c r="M829" i="25"/>
  <c r="N829" i="25" s="1"/>
  <c r="T829" i="25"/>
  <c r="L886" i="26"/>
  <c r="M886" i="26"/>
  <c r="N886" i="26" s="1"/>
  <c r="L2056" i="26"/>
  <c r="M2056" i="26"/>
  <c r="N2056" i="26" s="1"/>
  <c r="L1957" i="27"/>
  <c r="M1957" i="27"/>
  <c r="N1957" i="27" s="1"/>
  <c r="L2086" i="27"/>
  <c r="M2086" i="27"/>
  <c r="N2086" i="27" s="1"/>
  <c r="L1146" i="28"/>
  <c r="M1146" i="28"/>
  <c r="N1146" i="28" s="1"/>
  <c r="T766" i="25"/>
  <c r="M766" i="25"/>
  <c r="N766" i="25" s="1"/>
  <c r="L766" i="25"/>
  <c r="M1613" i="25"/>
  <c r="N1613" i="25" s="1"/>
  <c r="L1613" i="25"/>
  <c r="T1613" i="25"/>
  <c r="L1921" i="26"/>
  <c r="M1921" i="26"/>
  <c r="N1921" i="26" s="1"/>
  <c r="M1527" i="27"/>
  <c r="N1527" i="27" s="1"/>
  <c r="L1527" i="27"/>
  <c r="M761" i="28"/>
  <c r="N761" i="28" s="1"/>
  <c r="L761" i="28"/>
  <c r="T1724" i="25"/>
  <c r="L1724" i="25"/>
  <c r="M1724" i="25"/>
  <c r="N1724" i="25" s="1"/>
  <c r="L86" i="27"/>
  <c r="M86" i="27"/>
  <c r="N86" i="27" s="1"/>
  <c r="L512" i="25"/>
  <c r="M512" i="25"/>
  <c r="N512" i="25" s="1"/>
  <c r="T512" i="25"/>
  <c r="M1119" i="25"/>
  <c r="N1119" i="25" s="1"/>
  <c r="L1119" i="25"/>
  <c r="T1119" i="25"/>
  <c r="T1980" i="25"/>
  <c r="L1980" i="25"/>
  <c r="M1980" i="25"/>
  <c r="N1980" i="25" s="1"/>
  <c r="L295" i="26"/>
  <c r="M295" i="26"/>
  <c r="N295" i="26" s="1"/>
  <c r="M707" i="27"/>
  <c r="N707" i="27" s="1"/>
  <c r="L707" i="27"/>
  <c r="L381" i="25"/>
  <c r="M381" i="25"/>
  <c r="N381" i="25" s="1"/>
  <c r="T381" i="25"/>
  <c r="M845" i="28"/>
  <c r="N845" i="28" s="1"/>
  <c r="L845" i="28"/>
  <c r="L1574" i="25"/>
  <c r="M1574" i="25"/>
  <c r="N1574" i="25" s="1"/>
  <c r="T1574" i="25"/>
  <c r="M682" i="28"/>
  <c r="N682" i="28" s="1"/>
  <c r="L682" i="28"/>
  <c r="M1287" i="26"/>
  <c r="N1287" i="26" s="1"/>
  <c r="L1287" i="26"/>
  <c r="M210" i="25"/>
  <c r="N210" i="25" s="1"/>
  <c r="L210" i="25"/>
  <c r="T210" i="25"/>
  <c r="L1024" i="25"/>
  <c r="M1024" i="25"/>
  <c r="N1024" i="25" s="1"/>
  <c r="T1024" i="25"/>
  <c r="L2006" i="26"/>
  <c r="M2006" i="26"/>
  <c r="N2006" i="26" s="1"/>
  <c r="L1624" i="25"/>
  <c r="M1624" i="25"/>
  <c r="N1624" i="25" s="1"/>
  <c r="T1624" i="25"/>
  <c r="L1420" i="25"/>
  <c r="M1420" i="25"/>
  <c r="N1420" i="25" s="1"/>
  <c r="T1420" i="25"/>
  <c r="M828" i="27"/>
  <c r="N828" i="27" s="1"/>
  <c r="L828" i="27"/>
  <c r="L2186" i="27"/>
  <c r="M2186" i="27"/>
  <c r="N2186" i="27" s="1"/>
  <c r="T2030" i="25"/>
  <c r="M2030" i="25"/>
  <c r="N2030" i="25" s="1"/>
  <c r="L2030" i="25"/>
  <c r="L563" i="25"/>
  <c r="M563" i="25"/>
  <c r="N563" i="25" s="1"/>
  <c r="T563" i="25"/>
  <c r="M1423" i="26"/>
  <c r="N1423" i="26" s="1"/>
  <c r="L1423" i="26"/>
  <c r="M385" i="27"/>
  <c r="N385" i="27" s="1"/>
  <c r="L385" i="27"/>
  <c r="L11" i="26"/>
  <c r="M11" i="26"/>
  <c r="N11" i="26" s="1"/>
  <c r="T1996" i="25"/>
  <c r="L1996" i="25"/>
  <c r="M1996" i="25"/>
  <c r="N1996" i="25" s="1"/>
  <c r="M1966" i="27"/>
  <c r="N1966" i="27" s="1"/>
  <c r="L1966" i="27"/>
  <c r="M993" i="28"/>
  <c r="N993" i="28" s="1"/>
  <c r="L993" i="28"/>
  <c r="T720" i="25"/>
  <c r="L720" i="25"/>
  <c r="M720" i="25"/>
  <c r="N720" i="25" s="1"/>
  <c r="L584" i="27"/>
  <c r="M584" i="27"/>
  <c r="N584" i="27" s="1"/>
  <c r="M1702" i="26"/>
  <c r="N1702" i="26" s="1"/>
  <c r="L1702" i="26"/>
  <c r="L2069" i="28"/>
  <c r="M2069" i="28"/>
  <c r="N2069" i="28" s="1"/>
  <c r="L284" i="25"/>
  <c r="M284" i="25"/>
  <c r="N284" i="25" s="1"/>
  <c r="T284" i="25"/>
  <c r="L1997" i="28"/>
  <c r="M1997" i="28"/>
  <c r="N1997" i="28" s="1"/>
  <c r="T1175" i="25"/>
  <c r="M1175" i="25"/>
  <c r="N1175" i="25" s="1"/>
  <c r="L1175" i="25"/>
  <c r="M1433" i="27"/>
  <c r="N1433" i="27" s="1"/>
  <c r="L1433" i="27"/>
  <c r="M1356" i="27"/>
  <c r="N1356" i="27" s="1"/>
  <c r="L1356" i="27"/>
  <c r="M445" i="27"/>
  <c r="N445" i="27" s="1"/>
  <c r="L445" i="27"/>
  <c r="M1982" i="27"/>
  <c r="N1982" i="27" s="1"/>
  <c r="L1982" i="27"/>
  <c r="M1945" i="28"/>
  <c r="N1945" i="28" s="1"/>
  <c r="L1945" i="28"/>
  <c r="L2135" i="26"/>
  <c r="M2135" i="26"/>
  <c r="N2135" i="26" s="1"/>
  <c r="L479" i="28"/>
  <c r="M479" i="28"/>
  <c r="N479" i="28" s="1"/>
  <c r="L1397" i="27"/>
  <c r="M1397" i="27"/>
  <c r="N1397" i="27" s="1"/>
  <c r="L1722" i="27"/>
  <c r="M1722" i="27"/>
  <c r="N1722" i="27" s="1"/>
  <c r="M418" i="27"/>
  <c r="N418" i="27" s="1"/>
  <c r="L418" i="27"/>
  <c r="M156" i="27"/>
  <c r="N156" i="27" s="1"/>
  <c r="L156" i="27"/>
  <c r="M960" i="26"/>
  <c r="N960" i="26" s="1"/>
  <c r="L960" i="26"/>
  <c r="L1887" i="27"/>
  <c r="M1887" i="27"/>
  <c r="N1887" i="27" s="1"/>
  <c r="L2161" i="26"/>
  <c r="M2161" i="26"/>
  <c r="N2161" i="26" s="1"/>
  <c r="M914" i="27"/>
  <c r="N914" i="27" s="1"/>
  <c r="L914" i="27"/>
  <c r="M1138" i="25"/>
  <c r="N1138" i="25" s="1"/>
  <c r="L1138" i="25"/>
  <c r="T1138" i="25"/>
  <c r="L600" i="26"/>
  <c r="M600" i="26"/>
  <c r="N600" i="26" s="1"/>
  <c r="M1166" i="28"/>
  <c r="N1166" i="28" s="1"/>
  <c r="L1166" i="28"/>
  <c r="L72" i="28"/>
  <c r="M72" i="28"/>
  <c r="N72" i="28" s="1"/>
  <c r="M981" i="26"/>
  <c r="N981" i="26" s="1"/>
  <c r="L981" i="26"/>
  <c r="M2153" i="28"/>
  <c r="N2153" i="28" s="1"/>
  <c r="L2153" i="28"/>
  <c r="M297" i="26"/>
  <c r="N297" i="26" s="1"/>
  <c r="L297" i="26"/>
  <c r="T1709" i="25"/>
  <c r="M1709" i="25"/>
  <c r="N1709" i="25" s="1"/>
  <c r="L1709" i="25"/>
  <c r="L1643" i="26"/>
  <c r="M1643" i="26"/>
  <c r="N1643" i="26" s="1"/>
  <c r="M237" i="28"/>
  <c r="N237" i="28" s="1"/>
  <c r="L237" i="28"/>
  <c r="T2032" i="25"/>
  <c r="M2032" i="25"/>
  <c r="N2032" i="25" s="1"/>
  <c r="L2032" i="25"/>
  <c r="L494" i="28"/>
  <c r="M494" i="28"/>
  <c r="N494" i="28" s="1"/>
  <c r="M1046" i="25"/>
  <c r="N1046" i="25" s="1"/>
  <c r="L1046" i="25"/>
  <c r="T1046" i="25"/>
  <c r="L1983" i="26"/>
  <c r="M1983" i="26"/>
  <c r="N1983" i="26" s="1"/>
  <c r="M182" i="25"/>
  <c r="N182" i="25" s="1"/>
  <c r="L182" i="25"/>
  <c r="T182" i="25"/>
  <c r="M218" i="27"/>
  <c r="N218" i="27" s="1"/>
  <c r="L218" i="27"/>
  <c r="M516" i="27"/>
  <c r="N516" i="27" s="1"/>
  <c r="L516" i="27"/>
  <c r="L1644" i="28"/>
  <c r="M1644" i="28"/>
  <c r="N1644" i="28" s="1"/>
  <c r="M1396" i="25"/>
  <c r="N1396" i="25" s="1"/>
  <c r="L1396" i="25"/>
  <c r="T1396" i="25"/>
  <c r="M1613" i="28"/>
  <c r="N1613" i="28" s="1"/>
  <c r="L1613" i="28"/>
  <c r="M1714" i="27"/>
  <c r="N1714" i="27" s="1"/>
  <c r="L1714" i="27"/>
  <c r="L2118" i="27"/>
  <c r="M2118" i="27"/>
  <c r="N2118" i="27" s="1"/>
  <c r="M1150" i="27"/>
  <c r="N1150" i="27" s="1"/>
  <c r="L1150" i="27"/>
  <c r="L855" i="27"/>
  <c r="M855" i="27"/>
  <c r="N855" i="27" s="1"/>
  <c r="L1449" i="27"/>
  <c r="M1449" i="27"/>
  <c r="N1449" i="27" s="1"/>
  <c r="M321" i="26"/>
  <c r="N321" i="26" s="1"/>
  <c r="L321" i="26"/>
  <c r="L1597" i="25"/>
  <c r="M1597" i="25"/>
  <c r="N1597" i="25" s="1"/>
  <c r="T1597" i="25"/>
  <c r="L2116" i="26"/>
  <c r="M2116" i="26"/>
  <c r="N2116" i="26" s="1"/>
  <c r="M2149" i="26"/>
  <c r="N2149" i="26" s="1"/>
  <c r="L2149" i="26"/>
  <c r="T674" i="25"/>
  <c r="L674" i="25"/>
  <c r="M674" i="25"/>
  <c r="N674" i="25" s="1"/>
  <c r="L711" i="26"/>
  <c r="M711" i="26"/>
  <c r="N711" i="26" s="1"/>
  <c r="L2140" i="25"/>
  <c r="M2140" i="25"/>
  <c r="N2140" i="25" s="1"/>
  <c r="T2140" i="25"/>
  <c r="L586" i="25"/>
  <c r="M586" i="25"/>
  <c r="N586" i="25" s="1"/>
  <c r="T586" i="25"/>
  <c r="M1288" i="27"/>
  <c r="N1288" i="27" s="1"/>
  <c r="L1288" i="27"/>
  <c r="L452" i="27"/>
  <c r="M452" i="27"/>
  <c r="N452" i="27" s="1"/>
  <c r="M1269" i="26"/>
  <c r="N1269" i="26" s="1"/>
  <c r="L1269" i="26"/>
  <c r="M678" i="28"/>
  <c r="N678" i="28" s="1"/>
  <c r="L678" i="28"/>
  <c r="T2070" i="25"/>
  <c r="L2070" i="25"/>
  <c r="M2070" i="25"/>
  <c r="N2070" i="25" s="1"/>
  <c r="M755" i="27"/>
  <c r="N755" i="27" s="1"/>
  <c r="L755" i="27"/>
  <c r="L939" i="28"/>
  <c r="M939" i="28"/>
  <c r="N939" i="28" s="1"/>
  <c r="M1949" i="25"/>
  <c r="N1949" i="25" s="1"/>
  <c r="L1949" i="25"/>
  <c r="T1949" i="25"/>
  <c r="L2143" i="26"/>
  <c r="M2143" i="26"/>
  <c r="N2143" i="26" s="1"/>
  <c r="M922" i="25"/>
  <c r="N922" i="25" s="1"/>
  <c r="L922" i="25"/>
  <c r="T922" i="25"/>
  <c r="L1468" i="25"/>
  <c r="M1468" i="25"/>
  <c r="N1468" i="25" s="1"/>
  <c r="T1468" i="25"/>
  <c r="L1550" i="28"/>
  <c r="M1550" i="28"/>
  <c r="N1550" i="28" s="1"/>
  <c r="M1203" i="27"/>
  <c r="N1203" i="27" s="1"/>
  <c r="L1203" i="27"/>
  <c r="M354" i="28"/>
  <c r="N354" i="28" s="1"/>
  <c r="L354" i="28"/>
  <c r="L2198" i="28"/>
  <c r="M2198" i="28"/>
  <c r="N2198" i="28" s="1"/>
  <c r="L1777" i="28"/>
  <c r="M1777" i="28"/>
  <c r="N1777" i="28" s="1"/>
  <c r="L2032" i="28"/>
  <c r="M2032" i="28"/>
  <c r="N2032" i="28" s="1"/>
  <c r="L579" i="26"/>
  <c r="M579" i="26"/>
  <c r="N579" i="26" s="1"/>
  <c r="M1468" i="26"/>
  <c r="N1468" i="26" s="1"/>
  <c r="L1468" i="26"/>
  <c r="L300" i="27"/>
  <c r="M300" i="27"/>
  <c r="N300" i="27" s="1"/>
  <c r="M379" i="26"/>
  <c r="N379" i="26" s="1"/>
  <c r="L379" i="26"/>
  <c r="L1327" i="26"/>
  <c r="M1327" i="26"/>
  <c r="N1327" i="26" s="1"/>
  <c r="L1263" i="25"/>
  <c r="M1263" i="25"/>
  <c r="N1263" i="25" s="1"/>
  <c r="T1263" i="25"/>
  <c r="L2000" i="26"/>
  <c r="M2000" i="26"/>
  <c r="N2000" i="26" s="1"/>
  <c r="L450" i="25"/>
  <c r="M450" i="25"/>
  <c r="N450" i="25" s="1"/>
  <c r="T450" i="25"/>
  <c r="L803" i="27"/>
  <c r="M803" i="27"/>
  <c r="N803" i="27" s="1"/>
  <c r="L1286" i="25"/>
  <c r="M1286" i="25"/>
  <c r="N1286" i="25" s="1"/>
  <c r="T1286" i="25"/>
  <c r="L1939" i="26"/>
  <c r="M1939" i="26"/>
  <c r="N1939" i="26" s="1"/>
  <c r="L54" i="27"/>
  <c r="M54" i="27"/>
  <c r="N54" i="27" s="1"/>
  <c r="L1008" i="26"/>
  <c r="M1008" i="26"/>
  <c r="N1008" i="26" s="1"/>
  <c r="M1124" i="28"/>
  <c r="N1124" i="28" s="1"/>
  <c r="L1124" i="28"/>
  <c r="L430" i="27"/>
  <c r="M430" i="27"/>
  <c r="N430" i="27" s="1"/>
  <c r="M1014" i="25"/>
  <c r="N1014" i="25" s="1"/>
  <c r="L1014" i="25"/>
  <c r="T1014" i="25"/>
  <c r="L633" i="27"/>
  <c r="M633" i="27"/>
  <c r="N633" i="27" s="1"/>
  <c r="M748" i="27"/>
  <c r="N748" i="27" s="1"/>
  <c r="L748" i="27"/>
  <c r="M1234" i="25"/>
  <c r="N1234" i="25" s="1"/>
  <c r="L1234" i="25"/>
  <c r="T1234" i="25"/>
  <c r="L1263" i="26"/>
  <c r="M1263" i="26"/>
  <c r="N1263" i="26" s="1"/>
  <c r="M1614" i="27"/>
  <c r="N1614" i="27" s="1"/>
  <c r="L1614" i="27"/>
  <c r="M1500" i="26"/>
  <c r="N1500" i="26" s="1"/>
  <c r="L1500" i="26"/>
  <c r="L449" i="25"/>
  <c r="M449" i="25"/>
  <c r="N449" i="25" s="1"/>
  <c r="T449" i="25"/>
  <c r="L1608" i="28"/>
  <c r="M1608" i="28"/>
  <c r="N1608" i="28" s="1"/>
  <c r="M272" i="26"/>
  <c r="N272" i="26" s="1"/>
  <c r="L272" i="26"/>
  <c r="M544" i="27"/>
  <c r="N544" i="27" s="1"/>
  <c r="L544" i="27"/>
  <c r="L421" i="28"/>
  <c r="M421" i="28"/>
  <c r="N421" i="28" s="1"/>
  <c r="T854" i="25"/>
  <c r="M854" i="25"/>
  <c r="N854" i="25" s="1"/>
  <c r="L854" i="25"/>
  <c r="L987" i="26"/>
  <c r="M987" i="26"/>
  <c r="N987" i="26" s="1"/>
  <c r="L297" i="27"/>
  <c r="M297" i="27"/>
  <c r="N297" i="27" s="1"/>
  <c r="M1392" i="28"/>
  <c r="N1392" i="28" s="1"/>
  <c r="L1392" i="28"/>
  <c r="M820" i="27"/>
  <c r="N820" i="27" s="1"/>
  <c r="L820" i="27"/>
  <c r="T2052" i="25"/>
  <c r="L2052" i="25"/>
  <c r="M2052" i="25"/>
  <c r="N2052" i="25" s="1"/>
  <c r="M1522" i="28"/>
  <c r="N1522" i="28" s="1"/>
  <c r="L1522" i="28"/>
  <c r="L400" i="27"/>
  <c r="M400" i="27"/>
  <c r="N400" i="27" s="1"/>
  <c r="M860" i="26"/>
  <c r="N860" i="26" s="1"/>
  <c r="L860" i="26"/>
  <c r="M1965" i="25"/>
  <c r="N1965" i="25" s="1"/>
  <c r="L1965" i="25"/>
  <c r="T1965" i="25"/>
  <c r="L753" i="26"/>
  <c r="M753" i="26"/>
  <c r="N753" i="26" s="1"/>
  <c r="L2098" i="26"/>
  <c r="M2098" i="26"/>
  <c r="N2098" i="26" s="1"/>
  <c r="L2087" i="27"/>
  <c r="M2087" i="27"/>
  <c r="N2087" i="27" s="1"/>
  <c r="T2102" i="25"/>
  <c r="L2102" i="25"/>
  <c r="M2102" i="25"/>
  <c r="N2102" i="25" s="1"/>
  <c r="L1861" i="25"/>
  <c r="M1861" i="25"/>
  <c r="N1861" i="25" s="1"/>
  <c r="T1861" i="25"/>
  <c r="M1863" i="25"/>
  <c r="N1863" i="25" s="1"/>
  <c r="L1863" i="25"/>
  <c r="T1863" i="25"/>
  <c r="M1110" i="28"/>
  <c r="N1110" i="28" s="1"/>
  <c r="L1110" i="28"/>
  <c r="M1438" i="25"/>
  <c r="N1438" i="25" s="1"/>
  <c r="L1438" i="25"/>
  <c r="T1438" i="25"/>
  <c r="L983" i="28"/>
  <c r="M983" i="28"/>
  <c r="N983" i="28" s="1"/>
  <c r="M1480" i="27"/>
  <c r="N1480" i="27" s="1"/>
  <c r="L1480" i="27"/>
  <c r="L1332" i="28"/>
  <c r="M1332" i="28"/>
  <c r="N1332" i="28" s="1"/>
  <c r="L401" i="28"/>
  <c r="M401" i="28"/>
  <c r="N401" i="28" s="1"/>
  <c r="M1116" i="25"/>
  <c r="N1116" i="25" s="1"/>
  <c r="L1116" i="25"/>
  <c r="T1116" i="25"/>
  <c r="L67" i="25"/>
  <c r="M67" i="25"/>
  <c r="N67" i="25" s="1"/>
  <c r="T67" i="25"/>
  <c r="L2061" i="26"/>
  <c r="M2061" i="26"/>
  <c r="N2061" i="26" s="1"/>
  <c r="M1050" i="26"/>
  <c r="N1050" i="26" s="1"/>
  <c r="L1050" i="26"/>
  <c r="M101" i="28"/>
  <c r="N101" i="28" s="1"/>
  <c r="L101" i="28"/>
  <c r="M1251" i="25"/>
  <c r="N1251" i="25" s="1"/>
  <c r="L1251" i="25"/>
  <c r="T1251" i="25"/>
  <c r="L1642" i="28"/>
  <c r="M1642" i="28"/>
  <c r="N1642" i="28" s="1"/>
  <c r="M1215" i="25"/>
  <c r="N1215" i="25" s="1"/>
  <c r="L1215" i="25"/>
  <c r="T1215" i="25"/>
  <c r="M1597" i="28"/>
  <c r="N1597" i="28" s="1"/>
  <c r="L1597" i="28"/>
  <c r="L317" i="26"/>
  <c r="M317" i="26"/>
  <c r="N317" i="26" s="1"/>
  <c r="M1497" i="27"/>
  <c r="N1497" i="27" s="1"/>
  <c r="L1497" i="27"/>
  <c r="L1799" i="27"/>
  <c r="M1799" i="27"/>
  <c r="N1799" i="27" s="1"/>
  <c r="M1727" i="27"/>
  <c r="N1727" i="27" s="1"/>
  <c r="L1727" i="27"/>
  <c r="L132" i="27"/>
  <c r="M132" i="27"/>
  <c r="N132" i="27" s="1"/>
  <c r="L98" i="25"/>
  <c r="M98" i="25"/>
  <c r="N98" i="25" s="1"/>
  <c r="T98" i="25"/>
  <c r="L800" i="27"/>
  <c r="M800" i="27"/>
  <c r="N800" i="27" s="1"/>
  <c r="L2226" i="28"/>
  <c r="M2226" i="28"/>
  <c r="N2226" i="28" s="1"/>
  <c r="T1795" i="25"/>
  <c r="M1795" i="25"/>
  <c r="N1795" i="25" s="1"/>
  <c r="L1795" i="25"/>
  <c r="L151" i="25"/>
  <c r="M151" i="25"/>
  <c r="N151" i="25" s="1"/>
  <c r="T151" i="25"/>
  <c r="L691" i="28"/>
  <c r="M691" i="28"/>
  <c r="N691" i="28" s="1"/>
  <c r="M699" i="28"/>
  <c r="N699" i="28" s="1"/>
  <c r="L699" i="28"/>
  <c r="L859" i="26"/>
  <c r="M859" i="26"/>
  <c r="N859" i="26" s="1"/>
  <c r="T2101" i="25"/>
  <c r="M2101" i="25"/>
  <c r="N2101" i="25" s="1"/>
  <c r="L2101" i="25"/>
  <c r="M1485" i="28"/>
  <c r="N1485" i="28" s="1"/>
  <c r="L1485" i="28"/>
  <c r="M1290" i="26"/>
  <c r="N1290" i="26" s="1"/>
  <c r="L1290" i="26"/>
  <c r="M36" i="25"/>
  <c r="N36" i="25" s="1"/>
  <c r="L36" i="25"/>
  <c r="T36" i="25"/>
  <c r="T1862" i="25"/>
  <c r="L1862" i="25"/>
  <c r="M1862" i="25"/>
  <c r="N1862" i="25" s="1"/>
  <c r="M485" i="25"/>
  <c r="N485" i="25" s="1"/>
  <c r="L485" i="25"/>
  <c r="T485" i="25"/>
  <c r="M449" i="26"/>
  <c r="N449" i="26" s="1"/>
  <c r="L449" i="26"/>
  <c r="L997" i="26"/>
  <c r="M997" i="26"/>
  <c r="N997" i="26" s="1"/>
  <c r="L2143" i="27"/>
  <c r="M2143" i="27"/>
  <c r="N2143" i="27" s="1"/>
  <c r="L2066" i="26"/>
  <c r="M2066" i="26"/>
  <c r="N2066" i="26" s="1"/>
  <c r="M1432" i="27"/>
  <c r="N1432" i="27" s="1"/>
  <c r="L1432" i="27"/>
  <c r="L448" i="25"/>
  <c r="M448" i="25"/>
  <c r="N448" i="25" s="1"/>
  <c r="T448" i="25"/>
  <c r="M1914" i="26"/>
  <c r="N1914" i="26" s="1"/>
  <c r="L1914" i="26"/>
  <c r="L1095" i="27"/>
  <c r="M1095" i="27"/>
  <c r="N1095" i="27" s="1"/>
  <c r="T682" i="25"/>
  <c r="L682" i="25"/>
  <c r="M682" i="25"/>
  <c r="N682" i="25" s="1"/>
  <c r="L1098" i="26"/>
  <c r="M1098" i="26"/>
  <c r="N1098" i="26" s="1"/>
  <c r="M1865" i="26"/>
  <c r="N1865" i="26" s="1"/>
  <c r="L1865" i="26"/>
  <c r="L598" i="26"/>
  <c r="M598" i="26"/>
  <c r="N598" i="26" s="1"/>
  <c r="M1585" i="28"/>
  <c r="N1585" i="28" s="1"/>
  <c r="L1585" i="28"/>
  <c r="L1133" i="25"/>
  <c r="M1133" i="25"/>
  <c r="N1133" i="25" s="1"/>
  <c r="T1133" i="25"/>
  <c r="M988" i="28"/>
  <c r="N988" i="28" s="1"/>
  <c r="L988" i="28"/>
  <c r="M765" i="27"/>
  <c r="N765" i="27" s="1"/>
  <c r="L765" i="27"/>
  <c r="M1330" i="28"/>
  <c r="N1330" i="28" s="1"/>
  <c r="L1330" i="28"/>
  <c r="M1556" i="26"/>
  <c r="N1556" i="26" s="1"/>
  <c r="L1556" i="26"/>
  <c r="M2109" i="28"/>
  <c r="N2109" i="28" s="1"/>
  <c r="L2109" i="28"/>
  <c r="M426" i="26"/>
  <c r="N426" i="26" s="1"/>
  <c r="L426" i="26"/>
  <c r="M18" i="28"/>
  <c r="N18" i="28" s="1"/>
  <c r="L18" i="28"/>
  <c r="M1007" i="28"/>
  <c r="N1007" i="28" s="1"/>
  <c r="L1007" i="28"/>
  <c r="L288" i="27"/>
  <c r="M288" i="27"/>
  <c r="N288" i="27" s="1"/>
  <c r="L1196" i="28"/>
  <c r="M1196" i="28"/>
  <c r="N1196" i="28" s="1"/>
  <c r="L203" i="26"/>
  <c r="M203" i="26"/>
  <c r="N203" i="26" s="1"/>
  <c r="L1164" i="28"/>
  <c r="M1164" i="28"/>
  <c r="N1164" i="28" s="1"/>
  <c r="L502" i="25"/>
  <c r="M502" i="25"/>
  <c r="N502" i="25" s="1"/>
  <c r="T502" i="25"/>
  <c r="L1572" i="27"/>
  <c r="M1572" i="27"/>
  <c r="N1572" i="27" s="1"/>
  <c r="L542" i="26"/>
  <c r="M542" i="26"/>
  <c r="N542" i="26" s="1"/>
  <c r="L1312" i="28"/>
  <c r="M1312" i="28"/>
  <c r="N1312" i="28" s="1"/>
  <c r="M366" i="26"/>
  <c r="N366" i="26" s="1"/>
  <c r="L366" i="26"/>
  <c r="T1764" i="25"/>
  <c r="M1764" i="25"/>
  <c r="N1764" i="25" s="1"/>
  <c r="L1764" i="25"/>
  <c r="L148" i="27"/>
  <c r="M148" i="27"/>
  <c r="N148" i="27" s="1"/>
  <c r="L1143" i="27"/>
  <c r="M1143" i="27"/>
  <c r="N1143" i="27" s="1"/>
  <c r="T2050" i="25"/>
  <c r="L2050" i="25"/>
  <c r="M2050" i="25"/>
  <c r="N2050" i="25" s="1"/>
  <c r="L1356" i="28"/>
  <c r="M1356" i="28"/>
  <c r="N1356" i="28" s="1"/>
  <c r="M1815" i="27"/>
  <c r="N1815" i="27" s="1"/>
  <c r="L1815" i="27"/>
  <c r="L1618" i="26"/>
  <c r="M1618" i="26"/>
  <c r="N1618" i="26" s="1"/>
  <c r="T1805" i="25"/>
  <c r="M1805" i="25"/>
  <c r="N1805" i="25" s="1"/>
  <c r="L1805" i="25"/>
  <c r="L2158" i="26"/>
  <c r="M2158" i="26"/>
  <c r="N2158" i="26" s="1"/>
  <c r="T2047" i="25"/>
  <c r="L2047" i="25"/>
  <c r="M2047" i="25"/>
  <c r="N2047" i="25" s="1"/>
  <c r="M505" i="26"/>
  <c r="N505" i="26" s="1"/>
  <c r="L505" i="26"/>
  <c r="L1480" i="25"/>
  <c r="M1480" i="25"/>
  <c r="N1480" i="25" s="1"/>
  <c r="T1480" i="25"/>
  <c r="M1271" i="25"/>
  <c r="N1271" i="25" s="1"/>
  <c r="L1271" i="25"/>
  <c r="T1271" i="25"/>
  <c r="L576" i="27"/>
  <c r="M576" i="27"/>
  <c r="N576" i="27" s="1"/>
  <c r="M1211" i="28"/>
  <c r="N1211" i="28" s="1"/>
  <c r="L1211" i="28"/>
  <c r="L457" i="25"/>
  <c r="M457" i="25"/>
  <c r="N457" i="25" s="1"/>
  <c r="T457" i="25"/>
  <c r="M1845" i="26"/>
  <c r="N1845" i="26" s="1"/>
  <c r="L1845" i="26"/>
  <c r="M748" i="28"/>
  <c r="N748" i="28" s="1"/>
  <c r="L748" i="28"/>
  <c r="M766" i="28"/>
  <c r="N766" i="28" s="1"/>
  <c r="L766" i="28"/>
  <c r="L513" i="25"/>
  <c r="M513" i="25"/>
  <c r="N513" i="25" s="1"/>
  <c r="T513" i="25"/>
  <c r="L2059" i="28"/>
  <c r="M2059" i="28"/>
  <c r="N2059" i="28" s="1"/>
  <c r="M273" i="25"/>
  <c r="N273" i="25" s="1"/>
  <c r="L273" i="25"/>
  <c r="T273" i="25"/>
  <c r="M1932" i="26"/>
  <c r="N1932" i="26" s="1"/>
  <c r="L1932" i="26"/>
  <c r="T1163" i="25"/>
  <c r="M1163" i="25"/>
  <c r="N1163" i="25" s="1"/>
  <c r="L1163" i="25"/>
  <c r="L480" i="25"/>
  <c r="M480" i="25"/>
  <c r="N480" i="25" s="1"/>
  <c r="T480" i="25"/>
  <c r="M393" i="27"/>
  <c r="N393" i="27" s="1"/>
  <c r="L393" i="27"/>
  <c r="L52" i="27"/>
  <c r="M52" i="27"/>
  <c r="N52" i="27" s="1"/>
  <c r="T2208" i="25"/>
  <c r="M2208" i="25"/>
  <c r="N2208" i="25" s="1"/>
  <c r="L2208" i="25"/>
  <c r="L249" i="28"/>
  <c r="M249" i="28"/>
  <c r="N249" i="28" s="1"/>
  <c r="L671" i="26"/>
  <c r="M671" i="26"/>
  <c r="N671" i="26" s="1"/>
  <c r="M1391" i="27"/>
  <c r="N1391" i="27" s="1"/>
  <c r="L1391" i="27"/>
  <c r="L410" i="27"/>
  <c r="M410" i="27"/>
  <c r="N410" i="27" s="1"/>
  <c r="M1554" i="25"/>
  <c r="N1554" i="25" s="1"/>
  <c r="L1554" i="25"/>
  <c r="T1554" i="25"/>
  <c r="L1657" i="26"/>
  <c r="M1657" i="26"/>
  <c r="N1657" i="26" s="1"/>
  <c r="L562" i="27"/>
  <c r="M562" i="27"/>
  <c r="N562" i="27" s="1"/>
  <c r="L1872" i="26"/>
  <c r="M1872" i="26"/>
  <c r="N1872" i="26" s="1"/>
  <c r="L2041" i="26"/>
  <c r="M2041" i="26"/>
  <c r="N2041" i="26" s="1"/>
  <c r="L1292" i="26"/>
  <c r="M1292" i="26"/>
  <c r="N1292" i="26" s="1"/>
  <c r="L267" i="28"/>
  <c r="M267" i="28"/>
  <c r="N267" i="28" s="1"/>
  <c r="L408" i="27"/>
  <c r="M408" i="27"/>
  <c r="N408" i="27" s="1"/>
  <c r="M511" i="27"/>
  <c r="N511" i="27" s="1"/>
  <c r="L511" i="27"/>
  <c r="L1947" i="28"/>
  <c r="M1947" i="28"/>
  <c r="N1947" i="28" s="1"/>
  <c r="M827" i="25"/>
  <c r="N827" i="25" s="1"/>
  <c r="L827" i="25"/>
  <c r="T827" i="25"/>
  <c r="L2094" i="27"/>
  <c r="M2094" i="27"/>
  <c r="N2094" i="27" s="1"/>
  <c r="L1703" i="26"/>
  <c r="M1703" i="26"/>
  <c r="N1703" i="26" s="1"/>
  <c r="L1434" i="27"/>
  <c r="M1434" i="27"/>
  <c r="N1434" i="27" s="1"/>
  <c r="M1207" i="25"/>
  <c r="N1207" i="25" s="1"/>
  <c r="L1207" i="25"/>
  <c r="T1207" i="25"/>
  <c r="L569" i="25"/>
  <c r="M569" i="25"/>
  <c r="N569" i="25" s="1"/>
  <c r="T569" i="25"/>
  <c r="L1611" i="26"/>
  <c r="M1611" i="26"/>
  <c r="N1611" i="26" s="1"/>
  <c r="L949" i="25"/>
  <c r="M949" i="25"/>
  <c r="N949" i="25" s="1"/>
  <c r="T949" i="25"/>
  <c r="M1485" i="25"/>
  <c r="N1485" i="25" s="1"/>
  <c r="L1485" i="25"/>
  <c r="T1485" i="25"/>
  <c r="L1300" i="26"/>
  <c r="M1300" i="26"/>
  <c r="N1300" i="26" s="1"/>
  <c r="M371" i="26"/>
  <c r="N371" i="26" s="1"/>
  <c r="L371" i="26"/>
  <c r="M812" i="28"/>
  <c r="N812" i="28" s="1"/>
  <c r="L812" i="28"/>
  <c r="M1904" i="25"/>
  <c r="N1904" i="25" s="1"/>
  <c r="L1904" i="25"/>
  <c r="T1904" i="25"/>
  <c r="M797" i="27"/>
  <c r="N797" i="27" s="1"/>
  <c r="L797" i="27"/>
  <c r="L1417" i="28"/>
  <c r="M1417" i="28"/>
  <c r="N1417" i="28" s="1"/>
  <c r="L1127" i="27"/>
  <c r="M1127" i="27"/>
  <c r="N1127" i="27" s="1"/>
  <c r="L2122" i="26"/>
  <c r="M2122" i="26"/>
  <c r="N2122" i="26" s="1"/>
  <c r="L1966" i="26"/>
  <c r="M1966" i="26"/>
  <c r="N1966" i="26" s="1"/>
  <c r="M386" i="28"/>
  <c r="N386" i="28" s="1"/>
  <c r="L386" i="28"/>
  <c r="L1842" i="25"/>
  <c r="M1842" i="25"/>
  <c r="N1842" i="25" s="1"/>
  <c r="T1842" i="25"/>
  <c r="L793" i="27"/>
  <c r="M793" i="27"/>
  <c r="N793" i="27" s="1"/>
  <c r="M845" i="27"/>
  <c r="N845" i="27" s="1"/>
  <c r="L845" i="27"/>
  <c r="M2123" i="28"/>
  <c r="N2123" i="28" s="1"/>
  <c r="L2123" i="28"/>
  <c r="M15" i="27"/>
  <c r="N15" i="27" s="1"/>
  <c r="L15" i="27"/>
  <c r="L75" i="28"/>
  <c r="M75" i="28"/>
  <c r="N75" i="28" s="1"/>
  <c r="M638" i="26"/>
  <c r="N638" i="26" s="1"/>
  <c r="L638" i="26"/>
  <c r="L1129" i="26"/>
  <c r="M1129" i="26"/>
  <c r="N1129" i="26" s="1"/>
  <c r="L940" i="26"/>
  <c r="M940" i="26"/>
  <c r="N940" i="26" s="1"/>
  <c r="T1725" i="25"/>
  <c r="M1725" i="25"/>
  <c r="N1725" i="25" s="1"/>
  <c r="L1725" i="25"/>
  <c r="L1113" i="28"/>
  <c r="M1113" i="28"/>
  <c r="N1113" i="28" s="1"/>
  <c r="L2252" i="26"/>
  <c r="M2252" i="26"/>
  <c r="N2252" i="26" s="1"/>
  <c r="M1026" i="27"/>
  <c r="N1026" i="27" s="1"/>
  <c r="L1026" i="27"/>
  <c r="M1214" i="28"/>
  <c r="N1214" i="28" s="1"/>
  <c r="L1214" i="28"/>
  <c r="M950" i="28"/>
  <c r="N950" i="28" s="1"/>
  <c r="L950" i="28"/>
  <c r="L1945" i="27"/>
  <c r="M1945" i="27"/>
  <c r="N1945" i="27" s="1"/>
  <c r="L425" i="25"/>
  <c r="M425" i="25"/>
  <c r="N425" i="25" s="1"/>
  <c r="T425" i="25"/>
  <c r="L21" i="25"/>
  <c r="M21" i="25"/>
  <c r="N21" i="25" s="1"/>
  <c r="T21" i="25"/>
  <c r="M1126" i="26"/>
  <c r="N1126" i="26" s="1"/>
  <c r="L1126" i="26"/>
  <c r="L798" i="26"/>
  <c r="M798" i="26"/>
  <c r="N798" i="26" s="1"/>
  <c r="M259" i="26"/>
  <c r="N259" i="26" s="1"/>
  <c r="L259" i="26"/>
  <c r="L1546" i="25"/>
  <c r="M1546" i="25"/>
  <c r="N1546" i="25" s="1"/>
  <c r="T1546" i="25"/>
  <c r="M1960" i="27"/>
  <c r="N1960" i="27" s="1"/>
  <c r="L1960" i="27"/>
  <c r="M695" i="28"/>
  <c r="N695" i="28" s="1"/>
  <c r="L695" i="28"/>
  <c r="M539" i="26"/>
  <c r="N539" i="26" s="1"/>
  <c r="L539" i="26"/>
  <c r="L375" i="27"/>
  <c r="M375" i="27"/>
  <c r="N375" i="27" s="1"/>
  <c r="L1018" i="26"/>
  <c r="M1018" i="26"/>
  <c r="N1018" i="26" s="1"/>
  <c r="L335" i="28"/>
  <c r="M335" i="28"/>
  <c r="N335" i="28" s="1"/>
  <c r="L1930" i="27"/>
  <c r="M1930" i="27"/>
  <c r="N1930" i="27" s="1"/>
  <c r="L398" i="27"/>
  <c r="M398" i="27"/>
  <c r="N398" i="27" s="1"/>
  <c r="L402" i="27"/>
  <c r="M402" i="27"/>
  <c r="N402" i="27" s="1"/>
  <c r="L734" i="27"/>
  <c r="M734" i="27"/>
  <c r="N734" i="27" s="1"/>
  <c r="L1062" i="26"/>
  <c r="M1062" i="26"/>
  <c r="N1062" i="26" s="1"/>
  <c r="M424" i="28"/>
  <c r="N424" i="28" s="1"/>
  <c r="L424" i="28"/>
  <c r="M973" i="28"/>
  <c r="N973" i="28" s="1"/>
  <c r="L973" i="28"/>
  <c r="M1848" i="25"/>
  <c r="N1848" i="25" s="1"/>
  <c r="L1848" i="25"/>
  <c r="T1848" i="25"/>
  <c r="M1363" i="26"/>
  <c r="N1363" i="26" s="1"/>
  <c r="L1363" i="26"/>
  <c r="L1491" i="28"/>
  <c r="M1491" i="28"/>
  <c r="N1491" i="28" s="1"/>
  <c r="M1915" i="25"/>
  <c r="N1915" i="25" s="1"/>
  <c r="L1915" i="25"/>
  <c r="T1915" i="25"/>
  <c r="L31" i="28"/>
  <c r="M31" i="28"/>
  <c r="N31" i="28" s="1"/>
  <c r="L1242" i="25"/>
  <c r="M1242" i="25"/>
  <c r="N1242" i="25" s="1"/>
  <c r="T1242" i="25"/>
  <c r="L1517" i="27"/>
  <c r="M1517" i="27"/>
  <c r="N1517" i="27" s="1"/>
  <c r="M1836" i="26"/>
  <c r="N1836" i="26" s="1"/>
  <c r="L1836" i="26"/>
  <c r="T2222" i="25"/>
  <c r="L2222" i="25"/>
  <c r="M2222" i="25"/>
  <c r="N2222" i="25" s="1"/>
  <c r="M1862" i="27"/>
  <c r="N1862" i="27" s="1"/>
  <c r="L1862" i="27"/>
  <c r="L2044" i="28"/>
  <c r="M2044" i="28"/>
  <c r="N2044" i="28" s="1"/>
  <c r="L2171" i="25"/>
  <c r="M2171" i="25"/>
  <c r="N2171" i="25" s="1"/>
  <c r="T2171" i="25"/>
  <c r="L1328" i="28"/>
  <c r="M1328" i="28"/>
  <c r="N1328" i="28" s="1"/>
  <c r="L883" i="26"/>
  <c r="M883" i="26"/>
  <c r="N883" i="26" s="1"/>
  <c r="M184" i="27"/>
  <c r="N184" i="27" s="1"/>
  <c r="L184" i="27"/>
  <c r="L2181" i="25"/>
  <c r="M2181" i="25"/>
  <c r="N2181" i="25" s="1"/>
  <c r="T2181" i="25"/>
  <c r="T1179" i="25"/>
  <c r="L1179" i="25"/>
  <c r="M1179" i="25"/>
  <c r="N1179" i="25" s="1"/>
  <c r="L68" i="25"/>
  <c r="M68" i="25"/>
  <c r="N68" i="25" s="1"/>
  <c r="T68" i="25"/>
  <c r="L475" i="28"/>
  <c r="M475" i="28"/>
  <c r="N475" i="28" s="1"/>
  <c r="M295" i="25"/>
  <c r="N295" i="25" s="1"/>
  <c r="L295" i="25"/>
  <c r="T295" i="25"/>
  <c r="L1203" i="28"/>
  <c r="M1203" i="28"/>
  <c r="N1203" i="28" s="1"/>
  <c r="L1422" i="27"/>
  <c r="M1422" i="27"/>
  <c r="N1422" i="27" s="1"/>
  <c r="L1711" i="28"/>
  <c r="M1711" i="28"/>
  <c r="N1711" i="28" s="1"/>
  <c r="M1354" i="27"/>
  <c r="N1354" i="27" s="1"/>
  <c r="L1354" i="27"/>
  <c r="L2168" i="28"/>
  <c r="M2168" i="28"/>
  <c r="N2168" i="28" s="1"/>
  <c r="M1476" i="26"/>
  <c r="N1476" i="26" s="1"/>
  <c r="L1476" i="26"/>
  <c r="L2028" i="28"/>
  <c r="M2028" i="28"/>
  <c r="N2028" i="28" s="1"/>
  <c r="L1209" i="28"/>
  <c r="M1209" i="28"/>
  <c r="N1209" i="28" s="1"/>
  <c r="L35" i="28"/>
  <c r="M35" i="28"/>
  <c r="N35" i="28" s="1"/>
  <c r="L170" i="27"/>
  <c r="M170" i="27"/>
  <c r="N170" i="27" s="1"/>
  <c r="M19" i="27"/>
  <c r="N19" i="27" s="1"/>
  <c r="L19" i="27"/>
  <c r="M1316" i="28"/>
  <c r="N1316" i="28" s="1"/>
  <c r="L1316" i="28"/>
  <c r="T1656" i="25"/>
  <c r="L1656" i="25"/>
  <c r="M1656" i="25"/>
  <c r="N1656" i="25" s="1"/>
  <c r="M161" i="27"/>
  <c r="N161" i="27" s="1"/>
  <c r="L161" i="27"/>
  <c r="L2218" i="28"/>
  <c r="M2218" i="28"/>
  <c r="N2218" i="28" s="1"/>
  <c r="L943" i="26"/>
  <c r="M943" i="26"/>
  <c r="N943" i="26" s="1"/>
  <c r="M180" i="27"/>
  <c r="N180" i="27" s="1"/>
  <c r="L180" i="27"/>
  <c r="M1714" i="28"/>
  <c r="N1714" i="28" s="1"/>
  <c r="L1714" i="28"/>
  <c r="L1449" i="26"/>
  <c r="M1449" i="26"/>
  <c r="N1449" i="26" s="1"/>
  <c r="M1914" i="27"/>
  <c r="N1914" i="27" s="1"/>
  <c r="L1914" i="27"/>
  <c r="L2135" i="25"/>
  <c r="M2135" i="25"/>
  <c r="N2135" i="25" s="1"/>
  <c r="T2135" i="25"/>
  <c r="M1755" i="27"/>
  <c r="N1755" i="27" s="1"/>
  <c r="L1755" i="27"/>
  <c r="L863" i="28"/>
  <c r="M863" i="28"/>
  <c r="N863" i="28" s="1"/>
  <c r="L2183" i="25"/>
  <c r="M2183" i="25"/>
  <c r="N2183" i="25" s="1"/>
  <c r="T2183" i="25"/>
  <c r="L178" i="27"/>
  <c r="M178" i="27"/>
  <c r="N178" i="27" s="1"/>
  <c r="M1504" i="28"/>
  <c r="N1504" i="28" s="1"/>
  <c r="L1504" i="28"/>
  <c r="L525" i="25"/>
  <c r="M525" i="25"/>
  <c r="N525" i="25" s="1"/>
  <c r="T525" i="25"/>
  <c r="L2042" i="26"/>
  <c r="M2042" i="26"/>
  <c r="N2042" i="26" s="1"/>
  <c r="N32" i="12"/>
  <c r="L58" i="27"/>
  <c r="M58" i="27"/>
  <c r="N58" i="27" s="1"/>
  <c r="M523" i="25"/>
  <c r="N523" i="25" s="1"/>
  <c r="L523" i="25"/>
  <c r="T523" i="25"/>
  <c r="T2051" i="25"/>
  <c r="L2051" i="25"/>
  <c r="M2051" i="25"/>
  <c r="N2051" i="25" s="1"/>
  <c r="M1758" i="28"/>
  <c r="N1758" i="28" s="1"/>
  <c r="L1758" i="28"/>
  <c r="L102" i="25"/>
  <c r="M102" i="25"/>
  <c r="N102" i="25" s="1"/>
  <c r="T102" i="25"/>
  <c r="L1743" i="26"/>
  <c r="M1743" i="26"/>
  <c r="N1743" i="26" s="1"/>
  <c r="M400" i="25"/>
  <c r="N400" i="25" s="1"/>
  <c r="L400" i="25"/>
  <c r="T400" i="25"/>
  <c r="L1606" i="28"/>
  <c r="M1606" i="28"/>
  <c r="N1606" i="28" s="1"/>
  <c r="L1809" i="26"/>
  <c r="M1809" i="26"/>
  <c r="N1809" i="26" s="1"/>
  <c r="M2183" i="28"/>
  <c r="N2183" i="28" s="1"/>
  <c r="L2183" i="28"/>
  <c r="M1896" i="27"/>
  <c r="N1896" i="27" s="1"/>
  <c r="L1896" i="27"/>
  <c r="L1565" i="28"/>
  <c r="M1565" i="28"/>
  <c r="N1565" i="28" s="1"/>
  <c r="M183" i="27"/>
  <c r="N183" i="27" s="1"/>
  <c r="L183" i="27"/>
  <c r="L610" i="25"/>
  <c r="M610" i="25"/>
  <c r="N610" i="25" s="1"/>
  <c r="T610" i="25"/>
  <c r="M641" i="25"/>
  <c r="N641" i="25" s="1"/>
  <c r="L641" i="25"/>
  <c r="T641" i="25"/>
  <c r="L179" i="27"/>
  <c r="M179" i="27"/>
  <c r="N179" i="27" s="1"/>
  <c r="L2078" i="28"/>
  <c r="M2078" i="28"/>
  <c r="N2078" i="28" s="1"/>
  <c r="M452" i="26"/>
  <c r="N452" i="26" s="1"/>
  <c r="L452" i="26"/>
  <c r="L577" i="26"/>
  <c r="M577" i="26"/>
  <c r="N577" i="26" s="1"/>
  <c r="L1793" i="28"/>
  <c r="M1793" i="28"/>
  <c r="N1793" i="28" s="1"/>
  <c r="L1270" i="27"/>
  <c r="M1270" i="27"/>
  <c r="N1270" i="27" s="1"/>
  <c r="L1826" i="26"/>
  <c r="M1826" i="26"/>
  <c r="N1826" i="26" s="1"/>
  <c r="L33" i="27"/>
  <c r="M33" i="27"/>
  <c r="N33" i="27" s="1"/>
  <c r="M967" i="27"/>
  <c r="N967" i="27" s="1"/>
  <c r="L967" i="27"/>
  <c r="M913" i="26"/>
  <c r="N913" i="26" s="1"/>
  <c r="L913" i="26"/>
  <c r="L2025" i="26"/>
  <c r="M2025" i="26"/>
  <c r="N2025" i="26" s="1"/>
  <c r="L800" i="26"/>
  <c r="M800" i="26"/>
  <c r="N800" i="26" s="1"/>
  <c r="T1696" i="25"/>
  <c r="L1696" i="25"/>
  <c r="M1696" i="25"/>
  <c r="N1696" i="25" s="1"/>
  <c r="L1631" i="26"/>
  <c r="M1631" i="26"/>
  <c r="N1631" i="26" s="1"/>
  <c r="M1658" i="27"/>
  <c r="N1658" i="27" s="1"/>
  <c r="L1658" i="27"/>
  <c r="M1794" i="26"/>
  <c r="N1794" i="26" s="1"/>
  <c r="L1794" i="26"/>
  <c r="M1433" i="25"/>
  <c r="N1433" i="25" s="1"/>
  <c r="L1433" i="25"/>
  <c r="T1433" i="25"/>
  <c r="L471" i="28"/>
  <c r="M471" i="28"/>
  <c r="N471" i="28" s="1"/>
  <c r="L969" i="26"/>
  <c r="M969" i="26"/>
  <c r="N969" i="26" s="1"/>
  <c r="L721" i="28"/>
  <c r="M721" i="28"/>
  <c r="N721" i="28" s="1"/>
  <c r="M552" i="26"/>
  <c r="N552" i="26" s="1"/>
  <c r="L552" i="26"/>
  <c r="M1352" i="28"/>
  <c r="N1352" i="28" s="1"/>
  <c r="L1352" i="28"/>
  <c r="M774" i="27"/>
  <c r="N774" i="27" s="1"/>
  <c r="L774" i="27"/>
  <c r="M1599" i="27"/>
  <c r="N1599" i="27" s="1"/>
  <c r="L1599" i="27"/>
  <c r="M1982" i="28"/>
  <c r="N1982" i="28" s="1"/>
  <c r="L1982" i="28"/>
  <c r="L1558" i="28"/>
  <c r="M1558" i="28"/>
  <c r="N1558" i="28" s="1"/>
  <c r="M114" i="27"/>
  <c r="N114" i="27" s="1"/>
  <c r="L114" i="27"/>
  <c r="M850" i="25"/>
  <c r="N850" i="25" s="1"/>
  <c r="L850" i="25"/>
  <c r="T850" i="25"/>
  <c r="M924" i="28"/>
  <c r="N924" i="28" s="1"/>
  <c r="L924" i="28"/>
  <c r="L853" i="28"/>
  <c r="M853" i="28"/>
  <c r="N853" i="28" s="1"/>
  <c r="M601" i="26"/>
  <c r="N601" i="26" s="1"/>
  <c r="L601" i="26"/>
  <c r="L2149" i="28"/>
  <c r="M2149" i="28"/>
  <c r="N2149" i="28" s="1"/>
  <c r="M1704" i="28"/>
  <c r="N1704" i="28" s="1"/>
  <c r="L1704" i="28"/>
  <c r="L502" i="27"/>
  <c r="M502" i="27"/>
  <c r="N502" i="27" s="1"/>
  <c r="M1130" i="25"/>
  <c r="N1130" i="25" s="1"/>
  <c r="L1130" i="25"/>
  <c r="T1130" i="25"/>
  <c r="L280" i="25"/>
  <c r="M280" i="25"/>
  <c r="N280" i="25" s="1"/>
  <c r="T280" i="25"/>
  <c r="T1730" i="25"/>
  <c r="M1730" i="25"/>
  <c r="N1730" i="25" s="1"/>
  <c r="L1730" i="25"/>
  <c r="L1936" i="27"/>
  <c r="M1936" i="27"/>
  <c r="N1936" i="27" s="1"/>
  <c r="M1624" i="27"/>
  <c r="N1624" i="27" s="1"/>
  <c r="L1624" i="27"/>
  <c r="M1390" i="26"/>
  <c r="N1390" i="26" s="1"/>
  <c r="L1390" i="26"/>
  <c r="T1708" i="25"/>
  <c r="L1708" i="25"/>
  <c r="M1708" i="25"/>
  <c r="N1708" i="25" s="1"/>
  <c r="L26" i="25"/>
  <c r="M26" i="25"/>
  <c r="N26" i="25" s="1"/>
  <c r="T26" i="25"/>
  <c r="L492" i="28"/>
  <c r="M492" i="28"/>
  <c r="N492" i="28" s="1"/>
  <c r="M1934" i="28"/>
  <c r="N1934" i="28" s="1"/>
  <c r="L1934" i="28"/>
  <c r="M539" i="27"/>
  <c r="N539" i="27" s="1"/>
  <c r="L539" i="27"/>
  <c r="M655" i="28"/>
  <c r="N655" i="28" s="1"/>
  <c r="L655" i="28"/>
  <c r="L724" i="26"/>
  <c r="M724" i="26"/>
  <c r="N724" i="26" s="1"/>
  <c r="L381" i="27"/>
  <c r="M381" i="27"/>
  <c r="N381" i="27" s="1"/>
  <c r="M1401" i="25"/>
  <c r="N1401" i="25" s="1"/>
  <c r="L1401" i="25"/>
  <c r="T1401" i="25"/>
  <c r="M752" i="28"/>
  <c r="N752" i="28" s="1"/>
  <c r="L752" i="28"/>
  <c r="L1801" i="27"/>
  <c r="M1801" i="27"/>
  <c r="N1801" i="27" s="1"/>
  <c r="L580" i="27"/>
  <c r="M580" i="27"/>
  <c r="N580" i="27" s="1"/>
  <c r="L1610" i="26"/>
  <c r="M1610" i="26"/>
  <c r="N1610" i="26" s="1"/>
  <c r="M600" i="27"/>
  <c r="N600" i="27" s="1"/>
  <c r="L600" i="27"/>
  <c r="T830" i="25"/>
  <c r="L830" i="25"/>
  <c r="M830" i="25"/>
  <c r="N830" i="25" s="1"/>
  <c r="L2145" i="27"/>
  <c r="M2145" i="27"/>
  <c r="N2145" i="27" s="1"/>
  <c r="L867" i="28"/>
  <c r="M867" i="28"/>
  <c r="N867" i="28" s="1"/>
  <c r="L99" i="28"/>
  <c r="M99" i="28"/>
  <c r="N99" i="28" s="1"/>
  <c r="L1604" i="26"/>
  <c r="M1604" i="26"/>
  <c r="N1604" i="26" s="1"/>
  <c r="L490" i="28"/>
  <c r="M490" i="28"/>
  <c r="N490" i="28" s="1"/>
  <c r="M854" i="27"/>
  <c r="N854" i="27" s="1"/>
  <c r="L854" i="27"/>
  <c r="M454" i="26"/>
  <c r="N454" i="26" s="1"/>
  <c r="L454" i="26"/>
  <c r="L1722" i="28"/>
  <c r="M1722" i="28"/>
  <c r="N1722" i="28" s="1"/>
  <c r="L2207" i="26"/>
  <c r="M2207" i="26"/>
  <c r="N2207" i="26" s="1"/>
  <c r="L932" i="25"/>
  <c r="M932" i="25"/>
  <c r="N932" i="25" s="1"/>
  <c r="T932" i="25"/>
  <c r="T1684" i="25"/>
  <c r="M1684" i="25"/>
  <c r="N1684" i="25" s="1"/>
  <c r="L1684" i="25"/>
  <c r="L247" i="25"/>
  <c r="M247" i="25"/>
  <c r="N247" i="25" s="1"/>
  <c r="T247" i="25"/>
  <c r="L1041" i="27"/>
  <c r="M1041" i="27"/>
  <c r="N1041" i="27" s="1"/>
  <c r="L1353" i="27"/>
  <c r="M1353" i="27"/>
  <c r="N1353" i="27" s="1"/>
  <c r="T663" i="25"/>
  <c r="M663" i="25"/>
  <c r="N663" i="25" s="1"/>
  <c r="L663" i="25"/>
  <c r="L2011" i="27"/>
  <c r="M2011" i="27"/>
  <c r="N2011" i="27" s="1"/>
  <c r="L1173" i="28"/>
  <c r="M1173" i="28"/>
  <c r="N1173" i="28" s="1"/>
  <c r="M1519" i="27"/>
  <c r="N1519" i="27" s="1"/>
  <c r="L1519" i="27"/>
  <c r="T1765" i="25"/>
  <c r="L1765" i="25"/>
  <c r="M1765" i="25"/>
  <c r="N1765" i="25" s="1"/>
  <c r="L2141" i="25"/>
  <c r="M2141" i="25"/>
  <c r="N2141" i="25" s="1"/>
  <c r="T2141" i="25"/>
  <c r="L1968" i="26"/>
  <c r="M1968" i="26"/>
  <c r="N1968" i="26" s="1"/>
  <c r="L1818" i="28"/>
  <c r="M1818" i="28"/>
  <c r="N1818" i="28" s="1"/>
  <c r="L1788" i="26"/>
  <c r="M1788" i="26"/>
  <c r="N1788" i="26" s="1"/>
  <c r="L1851" i="25"/>
  <c r="M1851" i="25"/>
  <c r="N1851" i="25" s="1"/>
  <c r="T1851" i="25"/>
  <c r="L245" i="25"/>
  <c r="M245" i="25"/>
  <c r="N245" i="25" s="1"/>
  <c r="T245" i="25"/>
  <c r="M1750" i="27"/>
  <c r="N1750" i="27" s="1"/>
  <c r="L1750" i="27"/>
  <c r="M1260" i="25"/>
  <c r="N1260" i="25" s="1"/>
  <c r="L1260" i="25"/>
  <c r="T1260" i="25"/>
  <c r="L923" i="26"/>
  <c r="M923" i="26"/>
  <c r="N923" i="26" s="1"/>
  <c r="M223" i="28"/>
  <c r="N223" i="28" s="1"/>
  <c r="L223" i="28"/>
  <c r="L2226" i="26"/>
  <c r="M2226" i="26"/>
  <c r="N2226" i="26" s="1"/>
  <c r="L1273" i="28"/>
  <c r="M1273" i="28"/>
  <c r="N1273" i="28" s="1"/>
  <c r="L313" i="25"/>
  <c r="M313" i="25"/>
  <c r="N313" i="25" s="1"/>
  <c r="T313" i="25"/>
  <c r="M1363" i="25"/>
  <c r="N1363" i="25" s="1"/>
  <c r="L1363" i="25"/>
  <c r="T1363" i="25"/>
  <c r="M1811" i="28"/>
  <c r="N1811" i="28" s="1"/>
  <c r="L1811" i="28"/>
  <c r="M76" i="26"/>
  <c r="N76" i="26" s="1"/>
  <c r="L76" i="26"/>
  <c r="L767" i="26"/>
  <c r="M767" i="26"/>
  <c r="N767" i="26" s="1"/>
  <c r="M1100" i="28"/>
  <c r="N1100" i="28" s="1"/>
  <c r="L1100" i="28"/>
  <c r="M174" i="28"/>
  <c r="N174" i="28" s="1"/>
  <c r="L174" i="28"/>
  <c r="L1785" i="26"/>
  <c r="M1785" i="26"/>
  <c r="N1785" i="26" s="1"/>
  <c r="M394" i="28"/>
  <c r="N394" i="28" s="1"/>
  <c r="L394" i="28"/>
  <c r="L155" i="26"/>
  <c r="M155" i="26"/>
  <c r="N155" i="26" s="1"/>
  <c r="M1589" i="25"/>
  <c r="N1589" i="25" s="1"/>
  <c r="L1589" i="25"/>
  <c r="T1589" i="25"/>
  <c r="M428" i="28"/>
  <c r="N428" i="28" s="1"/>
  <c r="L428" i="28"/>
  <c r="L1964" i="28"/>
  <c r="M1964" i="28"/>
  <c r="N1964" i="28" s="1"/>
  <c r="L2101" i="28"/>
  <c r="M2101" i="28"/>
  <c r="N2101" i="28" s="1"/>
  <c r="L1213" i="27"/>
  <c r="M1213" i="27"/>
  <c r="N1213" i="27" s="1"/>
  <c r="M1253" i="26"/>
  <c r="N1253" i="26" s="1"/>
  <c r="L1253" i="26"/>
  <c r="M1431" i="27"/>
  <c r="N1431" i="27" s="1"/>
  <c r="L1431" i="27"/>
  <c r="L1125" i="25"/>
  <c r="M1125" i="25"/>
  <c r="N1125" i="25" s="1"/>
  <c r="T1125" i="25"/>
  <c r="L1374" i="26"/>
  <c r="M1374" i="26"/>
  <c r="N1374" i="26" s="1"/>
  <c r="L1836" i="27"/>
  <c r="M1836" i="27"/>
  <c r="N1836" i="27" s="1"/>
  <c r="L2097" i="26"/>
  <c r="M2097" i="26"/>
  <c r="N2097" i="26" s="1"/>
  <c r="L1766" i="27"/>
  <c r="M1766" i="27"/>
  <c r="N1766" i="27" s="1"/>
  <c r="L1152" i="25"/>
  <c r="M1152" i="25"/>
  <c r="N1152" i="25" s="1"/>
  <c r="T1152" i="25"/>
  <c r="T1164" i="25"/>
  <c r="M1164" i="25"/>
  <c r="N1164" i="25" s="1"/>
  <c r="L1164" i="25"/>
  <c r="L285" i="26"/>
  <c r="M285" i="26"/>
  <c r="N285" i="26" s="1"/>
  <c r="M658" i="28"/>
  <c r="N658" i="28" s="1"/>
  <c r="L658" i="28"/>
  <c r="M968" i="28"/>
  <c r="N968" i="28" s="1"/>
  <c r="L968" i="28"/>
  <c r="T701" i="25"/>
  <c r="M701" i="25"/>
  <c r="N701" i="25" s="1"/>
  <c r="L701" i="25"/>
  <c r="L2155" i="28"/>
  <c r="M2155" i="28"/>
  <c r="N2155" i="28" s="1"/>
  <c r="M82" i="25"/>
  <c r="N82" i="25" s="1"/>
  <c r="L82" i="25"/>
  <c r="T82" i="25"/>
  <c r="L2158" i="25"/>
  <c r="M2158" i="25"/>
  <c r="N2158" i="25" s="1"/>
  <c r="T2158" i="25"/>
  <c r="M139" i="25"/>
  <c r="N139" i="25" s="1"/>
  <c r="L139" i="25"/>
  <c r="T139" i="25"/>
  <c r="M1509" i="28"/>
  <c r="N1509" i="28" s="1"/>
  <c r="L1509" i="28"/>
  <c r="L1226" i="25"/>
  <c r="M1226" i="25"/>
  <c r="N1226" i="25" s="1"/>
  <c r="T1226" i="25"/>
  <c r="L94" i="25"/>
  <c r="M94" i="25"/>
  <c r="N94" i="25" s="1"/>
  <c r="T94" i="25"/>
  <c r="L1529" i="27"/>
  <c r="M1529" i="27"/>
  <c r="N1529" i="27" s="1"/>
  <c r="M187" i="28"/>
  <c r="N187" i="28" s="1"/>
  <c r="L187" i="28"/>
  <c r="M472" i="25"/>
  <c r="N472" i="25" s="1"/>
  <c r="L472" i="25"/>
  <c r="T472" i="25"/>
  <c r="M1228" i="28"/>
  <c r="N1228" i="28" s="1"/>
  <c r="L1228" i="28"/>
  <c r="M1812" i="26"/>
  <c r="N1812" i="26" s="1"/>
  <c r="L1812" i="26"/>
  <c r="L167" i="26"/>
  <c r="M167" i="26"/>
  <c r="N167" i="26" s="1"/>
  <c r="M1419" i="27"/>
  <c r="N1419" i="27" s="1"/>
  <c r="L1419" i="27"/>
  <c r="M2047" i="28"/>
  <c r="N2047" i="28" s="1"/>
  <c r="L2047" i="28"/>
  <c r="M206" i="26"/>
  <c r="N206" i="26" s="1"/>
  <c r="L206" i="26"/>
  <c r="M1355" i="27"/>
  <c r="N1355" i="27" s="1"/>
  <c r="L1355" i="27"/>
  <c r="L778" i="27"/>
  <c r="M778" i="27"/>
  <c r="N778" i="27" s="1"/>
  <c r="M1262" i="27"/>
  <c r="N1262" i="27" s="1"/>
  <c r="L1262" i="27"/>
  <c r="M1325" i="26"/>
  <c r="N1325" i="26" s="1"/>
  <c r="L1325" i="26"/>
  <c r="M269" i="27"/>
  <c r="N269" i="27" s="1"/>
  <c r="L269" i="27"/>
  <c r="L612" i="26"/>
  <c r="M612" i="26"/>
  <c r="N612" i="26" s="1"/>
  <c r="T725" i="25"/>
  <c r="M725" i="25"/>
  <c r="N725" i="25" s="1"/>
  <c r="L725" i="25"/>
  <c r="M1109" i="27"/>
  <c r="N1109" i="27" s="1"/>
  <c r="L1109" i="27"/>
  <c r="O30" i="29"/>
  <c r="L549" i="28"/>
  <c r="M549" i="28"/>
  <c r="N549" i="28" s="1"/>
  <c r="M290" i="26"/>
  <c r="N290" i="26" s="1"/>
  <c r="L290" i="26"/>
  <c r="L2205" i="27"/>
  <c r="M2205" i="27"/>
  <c r="N2205" i="27" s="1"/>
  <c r="M282" i="26"/>
  <c r="N282" i="26" s="1"/>
  <c r="L282" i="26"/>
  <c r="M1657" i="28"/>
  <c r="N1657" i="28" s="1"/>
  <c r="L1657" i="28"/>
  <c r="M1733" i="28"/>
  <c r="N1733" i="28" s="1"/>
  <c r="L1733" i="28"/>
  <c r="L1750" i="26"/>
  <c r="M1750" i="26"/>
  <c r="N1750" i="26" s="1"/>
  <c r="L1350" i="26"/>
  <c r="M1350" i="26"/>
  <c r="N1350" i="26" s="1"/>
  <c r="L1464" i="27"/>
  <c r="M1464" i="27"/>
  <c r="N1464" i="27" s="1"/>
  <c r="L479" i="25"/>
  <c r="M479" i="25"/>
  <c r="N479" i="25" s="1"/>
  <c r="T479" i="25"/>
  <c r="T1833" i="25"/>
  <c r="L1833" i="25"/>
  <c r="M1833" i="25"/>
  <c r="N1833" i="25" s="1"/>
  <c r="L1917" i="25"/>
  <c r="M1917" i="25"/>
  <c r="N1917" i="25" s="1"/>
  <c r="T1917" i="25"/>
  <c r="L1710" i="26"/>
  <c r="M1710" i="26"/>
  <c r="N1710" i="26" s="1"/>
  <c r="M1716" i="28"/>
  <c r="N1716" i="28" s="1"/>
  <c r="L1716" i="28"/>
  <c r="L821" i="26"/>
  <c r="M821" i="26"/>
  <c r="N821" i="26" s="1"/>
  <c r="M751" i="27"/>
  <c r="N751" i="27" s="1"/>
  <c r="L751" i="27"/>
  <c r="L346" i="27"/>
  <c r="M346" i="27"/>
  <c r="N346" i="27" s="1"/>
  <c r="L253" i="25"/>
  <c r="M253" i="25"/>
  <c r="N253" i="25" s="1"/>
  <c r="T253" i="25"/>
  <c r="M1884" i="25"/>
  <c r="N1884" i="25" s="1"/>
  <c r="L1884" i="25"/>
  <c r="T1884" i="25"/>
  <c r="L501" i="28"/>
  <c r="M501" i="28"/>
  <c r="N501" i="28" s="1"/>
  <c r="L1218" i="27"/>
  <c r="M1218" i="27"/>
  <c r="N1218" i="27" s="1"/>
  <c r="M1185" i="28"/>
  <c r="N1185" i="28" s="1"/>
  <c r="L1185" i="28"/>
  <c r="M2031" i="26"/>
  <c r="N2031" i="26" s="1"/>
  <c r="L2031" i="26"/>
  <c r="M1046" i="27"/>
  <c r="N1046" i="27" s="1"/>
  <c r="L1046" i="27"/>
  <c r="L2158" i="28"/>
  <c r="M2158" i="28"/>
  <c r="N2158" i="28" s="1"/>
  <c r="L479" i="26"/>
  <c r="M479" i="26"/>
  <c r="N479" i="26" s="1"/>
  <c r="M503" i="26"/>
  <c r="N503" i="26" s="1"/>
  <c r="L503" i="26"/>
  <c r="M1726" i="27"/>
  <c r="N1726" i="27" s="1"/>
  <c r="L1726" i="27"/>
  <c r="L305" i="26"/>
  <c r="M305" i="26"/>
  <c r="N305" i="26" s="1"/>
  <c r="L1978" i="27"/>
  <c r="M1978" i="27"/>
  <c r="N1978" i="27" s="1"/>
  <c r="M1571" i="27"/>
  <c r="N1571" i="27" s="1"/>
  <c r="L1571" i="27"/>
  <c r="L2105" i="27"/>
  <c r="M2105" i="27"/>
  <c r="N2105" i="27" s="1"/>
  <c r="L1573" i="26"/>
  <c r="M1573" i="26"/>
  <c r="N1573" i="26" s="1"/>
  <c r="L2161" i="28"/>
  <c r="M2161" i="28"/>
  <c r="N2161" i="28" s="1"/>
  <c r="L1088" i="27"/>
  <c r="M1088" i="27"/>
  <c r="N1088" i="27" s="1"/>
  <c r="M2176" i="27"/>
  <c r="N2176" i="27" s="1"/>
  <c r="L2176" i="27"/>
  <c r="L2004" i="26"/>
  <c r="M2004" i="26"/>
  <c r="N2004" i="26" s="1"/>
  <c r="L836" i="28"/>
  <c r="M836" i="28"/>
  <c r="N836" i="28" s="1"/>
  <c r="M1406" i="25"/>
  <c r="N1406" i="25" s="1"/>
  <c r="L1406" i="25"/>
  <c r="T1406" i="25"/>
  <c r="L573" i="27"/>
  <c r="M573" i="27"/>
  <c r="N573" i="27" s="1"/>
  <c r="L75" i="26"/>
  <c r="M75" i="26"/>
  <c r="N75" i="26" s="1"/>
  <c r="M1578" i="26"/>
  <c r="N1578" i="26" s="1"/>
  <c r="L1578" i="26"/>
  <c r="M444" i="26"/>
  <c r="N444" i="26" s="1"/>
  <c r="L444" i="26"/>
  <c r="L1807" i="26"/>
  <c r="M1807" i="26"/>
  <c r="N1807" i="26" s="1"/>
  <c r="L2147" i="26"/>
  <c r="M2147" i="26"/>
  <c r="N2147" i="26" s="1"/>
  <c r="M2138" i="25"/>
  <c r="N2138" i="25" s="1"/>
  <c r="L2138" i="25"/>
  <c r="T2138" i="25"/>
  <c r="M1174" i="27"/>
  <c r="N1174" i="27" s="1"/>
  <c r="L1174" i="27"/>
  <c r="M589" i="28"/>
  <c r="N589" i="28" s="1"/>
  <c r="L589" i="28"/>
  <c r="M1088" i="26"/>
  <c r="N1088" i="26" s="1"/>
  <c r="L1088" i="26"/>
  <c r="M1301" i="27"/>
  <c r="N1301" i="27" s="1"/>
  <c r="L1301" i="27"/>
  <c r="M1124" i="26"/>
  <c r="N1124" i="26" s="1"/>
  <c r="L1124" i="26"/>
  <c r="L26" i="26"/>
  <c r="M26" i="26"/>
  <c r="N26" i="26" s="1"/>
  <c r="L548" i="25"/>
  <c r="M548" i="25"/>
  <c r="N548" i="25" s="1"/>
  <c r="T548" i="25"/>
  <c r="T1702" i="25"/>
  <c r="L1702" i="25"/>
  <c r="M1702" i="25"/>
  <c r="N1702" i="25" s="1"/>
  <c r="M2017" i="28"/>
  <c r="N2017" i="28" s="1"/>
  <c r="U30" i="29"/>
  <c r="L2017" i="28"/>
  <c r="L72" i="27"/>
  <c r="M72" i="27"/>
  <c r="N72" i="27" s="1"/>
  <c r="M1656" i="27"/>
  <c r="N1656" i="27" s="1"/>
  <c r="L1656" i="27"/>
  <c r="M1881" i="25"/>
  <c r="N1881" i="25" s="1"/>
  <c r="L1881" i="25"/>
  <c r="T1881" i="25"/>
  <c r="M1228" i="25"/>
  <c r="N1228" i="25" s="1"/>
  <c r="L1228" i="25"/>
  <c r="T1228" i="25"/>
  <c r="L195" i="26"/>
  <c r="M195" i="26"/>
  <c r="N195" i="26" s="1"/>
  <c r="M500" i="26"/>
  <c r="N500" i="26" s="1"/>
  <c r="L500" i="26"/>
  <c r="M321" i="27"/>
  <c r="N321" i="27" s="1"/>
  <c r="L321" i="27"/>
  <c r="L277" i="28"/>
  <c r="M277" i="28"/>
  <c r="N277" i="28" s="1"/>
  <c r="L515" i="27"/>
  <c r="M515" i="27"/>
  <c r="N515" i="27" s="1"/>
  <c r="M1606" i="26"/>
  <c r="N1606" i="26" s="1"/>
  <c r="L1606" i="26"/>
  <c r="L377" i="28"/>
  <c r="M377" i="28"/>
  <c r="N377" i="28" s="1"/>
  <c r="M515" i="28"/>
  <c r="N515" i="28" s="1"/>
  <c r="L515" i="28"/>
  <c r="L1078" i="28"/>
  <c r="M1078" i="28"/>
  <c r="N1078" i="28" s="1"/>
  <c r="L1330" i="26"/>
  <c r="M1330" i="26"/>
  <c r="N1330" i="26" s="1"/>
  <c r="L1030" i="26"/>
  <c r="M1030" i="26"/>
  <c r="N1030" i="26" s="1"/>
  <c r="M931" i="28"/>
  <c r="N931" i="28" s="1"/>
  <c r="L931" i="28"/>
  <c r="L532" i="26"/>
  <c r="M532" i="26"/>
  <c r="N532" i="26" s="1"/>
  <c r="M1514" i="28"/>
  <c r="N1514" i="28" s="1"/>
  <c r="L1514" i="28"/>
  <c r="L1626" i="26"/>
  <c r="M1626" i="26"/>
  <c r="N1626" i="26" s="1"/>
  <c r="L2107" i="26"/>
  <c r="M2107" i="26"/>
  <c r="N2107" i="26" s="1"/>
  <c r="M1232" i="28"/>
  <c r="N1232" i="28" s="1"/>
  <c r="L1232" i="28"/>
  <c r="M1800" i="27"/>
  <c r="N1800" i="27" s="1"/>
  <c r="L1800" i="27"/>
  <c r="M643" i="26"/>
  <c r="N643" i="26" s="1"/>
  <c r="L643" i="26"/>
  <c r="M686" i="26"/>
  <c r="N686" i="26" s="1"/>
  <c r="L686" i="26"/>
  <c r="L1142" i="26"/>
  <c r="M1142" i="26"/>
  <c r="N1142" i="26" s="1"/>
  <c r="L587" i="26"/>
  <c r="M587" i="26"/>
  <c r="N587" i="26" s="1"/>
  <c r="L496" i="25"/>
  <c r="M496" i="25"/>
  <c r="N496" i="25" s="1"/>
  <c r="T496" i="25"/>
  <c r="M1508" i="28"/>
  <c r="N1508" i="28" s="1"/>
  <c r="L1508" i="28"/>
  <c r="L1978" i="26"/>
  <c r="M1978" i="26"/>
  <c r="N1978" i="26" s="1"/>
  <c r="L108" i="28"/>
  <c r="M108" i="28"/>
  <c r="N108" i="28" s="1"/>
  <c r="L146" i="25"/>
  <c r="M146" i="25"/>
  <c r="N146" i="25" s="1"/>
  <c r="T146" i="25"/>
  <c r="T770" i="25"/>
  <c r="M770" i="25"/>
  <c r="N770" i="25" s="1"/>
  <c r="L770" i="25"/>
  <c r="L929" i="27"/>
  <c r="M929" i="27"/>
  <c r="N929" i="27" s="1"/>
  <c r="M1056" i="26"/>
  <c r="N1056" i="26" s="1"/>
  <c r="L1056" i="26"/>
  <c r="M1342" i="27"/>
  <c r="N1342" i="27" s="1"/>
  <c r="L1342" i="27"/>
  <c r="M1599" i="28"/>
  <c r="N1599" i="28" s="1"/>
  <c r="L1599" i="28"/>
  <c r="M7" i="26"/>
  <c r="N7" i="26" s="1"/>
  <c r="L7" i="26"/>
  <c r="M1599" i="26"/>
  <c r="N1599" i="26" s="1"/>
  <c r="L1599" i="26"/>
  <c r="L574" i="25"/>
  <c r="M574" i="25"/>
  <c r="N574" i="25" s="1"/>
  <c r="T574" i="25"/>
  <c r="M1205" i="26"/>
  <c r="N1205" i="26" s="1"/>
  <c r="L1205" i="26"/>
  <c r="L457" i="26"/>
  <c r="M457" i="26"/>
  <c r="N457" i="26" s="1"/>
  <c r="L1243" i="27"/>
  <c r="M1243" i="27"/>
  <c r="N1243" i="27" s="1"/>
  <c r="M2248" i="26"/>
  <c r="N2248" i="26" s="1"/>
  <c r="L2248" i="26"/>
  <c r="M1814" i="28"/>
  <c r="N1814" i="28" s="1"/>
  <c r="L1814" i="28"/>
  <c r="T790" i="25"/>
  <c r="L790" i="25"/>
  <c r="M790" i="25"/>
  <c r="N790" i="25" s="1"/>
  <c r="M1376" i="27"/>
  <c r="N1376" i="27" s="1"/>
  <c r="L1376" i="27"/>
  <c r="T695" i="25"/>
  <c r="L695" i="25"/>
  <c r="M695" i="25"/>
  <c r="N695" i="25" s="1"/>
  <c r="M1359" i="25"/>
  <c r="N1359" i="25" s="1"/>
  <c r="L1359" i="25"/>
  <c r="T1359" i="25"/>
  <c r="L1908" i="27"/>
  <c r="M1908" i="27"/>
  <c r="N1908" i="27" s="1"/>
  <c r="L224" i="27"/>
  <c r="M224" i="27"/>
  <c r="N224" i="27" s="1"/>
  <c r="M1157" i="26"/>
  <c r="N1157" i="26" s="1"/>
  <c r="L1157" i="26"/>
  <c r="M307" i="27"/>
  <c r="N307" i="27" s="1"/>
  <c r="L307" i="27"/>
  <c r="M1235" i="26"/>
  <c r="N1235" i="26" s="1"/>
  <c r="L1235" i="26"/>
  <c r="M1223" i="26"/>
  <c r="N1223" i="26" s="1"/>
  <c r="L1223" i="26"/>
  <c r="M2137" i="27"/>
  <c r="N2137" i="27" s="1"/>
  <c r="L2137" i="27"/>
  <c r="L212" i="27"/>
  <c r="M212" i="27"/>
  <c r="N212" i="27" s="1"/>
  <c r="L579" i="27"/>
  <c r="M579" i="27"/>
  <c r="N579" i="27" s="1"/>
  <c r="L1685" i="27"/>
  <c r="M1685" i="27"/>
  <c r="N1685" i="27" s="1"/>
  <c r="M1007" i="27"/>
  <c r="N1007" i="27" s="1"/>
  <c r="L1007" i="27"/>
  <c r="L1289" i="25"/>
  <c r="M1289" i="25"/>
  <c r="N1289" i="25" s="1"/>
  <c r="T1289" i="25"/>
  <c r="L914" i="25"/>
  <c r="M914" i="25"/>
  <c r="N914" i="25" s="1"/>
  <c r="T914" i="25"/>
  <c r="M1000" i="26"/>
  <c r="N1000" i="26" s="1"/>
  <c r="L1000" i="26"/>
  <c r="M271" i="28"/>
  <c r="N271" i="28" s="1"/>
  <c r="L271" i="28"/>
  <c r="M1358" i="28"/>
  <c r="N1358" i="28" s="1"/>
  <c r="L1358" i="28"/>
  <c r="L578" i="28"/>
  <c r="M578" i="28"/>
  <c r="N578" i="28" s="1"/>
  <c r="M1346" i="27"/>
  <c r="N1346" i="27" s="1"/>
  <c r="L1346" i="27"/>
  <c r="M392" i="25"/>
  <c r="N392" i="25" s="1"/>
  <c r="L392" i="25"/>
  <c r="T392" i="25"/>
  <c r="M1654" i="28"/>
  <c r="N1654" i="28" s="1"/>
  <c r="L1654" i="28"/>
  <c r="T768" i="25"/>
  <c r="L768" i="25"/>
  <c r="M768" i="25"/>
  <c r="N768" i="25" s="1"/>
  <c r="L389" i="28"/>
  <c r="M389" i="28"/>
  <c r="N389" i="28" s="1"/>
  <c r="T797" i="25"/>
  <c r="M797" i="25"/>
  <c r="N797" i="25" s="1"/>
  <c r="L797" i="25"/>
  <c r="L2228" i="28"/>
  <c r="M2228" i="28"/>
  <c r="N2228" i="28" s="1"/>
  <c r="L1141" i="27"/>
  <c r="M1141" i="27"/>
  <c r="N1141" i="27" s="1"/>
  <c r="M1802" i="27"/>
  <c r="N1802" i="27" s="1"/>
  <c r="L1802" i="27"/>
  <c r="J30" i="17"/>
  <c r="L588" i="25"/>
  <c r="M588" i="25"/>
  <c r="N588" i="25" s="1"/>
  <c r="T588" i="25"/>
  <c r="L2052" i="26"/>
  <c r="M2052" i="26"/>
  <c r="N2052" i="26" s="1"/>
  <c r="M2115" i="27"/>
  <c r="N2115" i="27" s="1"/>
  <c r="L2115" i="27"/>
  <c r="L1181" i="27"/>
  <c r="M1181" i="27"/>
  <c r="N1181" i="27" s="1"/>
  <c r="M2247" i="25"/>
  <c r="N2247" i="25" s="1"/>
  <c r="L2247" i="25"/>
  <c r="T2247" i="25"/>
  <c r="L2202" i="28"/>
  <c r="M2202" i="28"/>
  <c r="N2202" i="28" s="1"/>
  <c r="M421" i="27"/>
  <c r="N421" i="27" s="1"/>
  <c r="L421" i="27"/>
  <c r="M754" i="28"/>
  <c r="N754" i="28" s="1"/>
  <c r="L754" i="28"/>
  <c r="L2192" i="27"/>
  <c r="M2192" i="27"/>
  <c r="N2192" i="27" s="1"/>
  <c r="L1005" i="27"/>
  <c r="M1005" i="27"/>
  <c r="N1005" i="27" s="1"/>
  <c r="L780" i="26"/>
  <c r="M780" i="26"/>
  <c r="N780" i="26" s="1"/>
  <c r="M271" i="27"/>
  <c r="N271" i="27" s="1"/>
  <c r="L271" i="27"/>
  <c r="L983" i="27"/>
  <c r="M983" i="27"/>
  <c r="N983" i="27" s="1"/>
  <c r="M1986" i="26"/>
  <c r="N1986" i="26" s="1"/>
  <c r="L1986" i="26"/>
  <c r="L268" i="28"/>
  <c r="M268" i="28"/>
  <c r="N268" i="28" s="1"/>
  <c r="M1266" i="28"/>
  <c r="N1266" i="28" s="1"/>
  <c r="L1266" i="28"/>
  <c r="M1590" i="27"/>
  <c r="N1590" i="27" s="1"/>
  <c r="L1590" i="27"/>
  <c r="M79" i="25"/>
  <c r="N79" i="25" s="1"/>
  <c r="L79" i="25"/>
  <c r="T79" i="25"/>
  <c r="T1192" i="25"/>
  <c r="M1192" i="25"/>
  <c r="N1192" i="25" s="1"/>
  <c r="L1192" i="25"/>
  <c r="L156" i="28"/>
  <c r="M156" i="28"/>
  <c r="N156" i="28" s="1"/>
  <c r="M1633" i="26"/>
  <c r="N1633" i="26" s="1"/>
  <c r="L1633" i="26"/>
  <c r="M1434" i="26"/>
  <c r="N1434" i="26" s="1"/>
  <c r="L1434" i="26"/>
  <c r="M114" i="26"/>
  <c r="N114" i="26" s="1"/>
  <c r="L114" i="26"/>
  <c r="M142" i="27"/>
  <c r="N142" i="27" s="1"/>
  <c r="L142" i="27"/>
  <c r="L542" i="28"/>
  <c r="M542" i="28"/>
  <c r="N542" i="28" s="1"/>
  <c r="L1341" i="28"/>
  <c r="M1341" i="28"/>
  <c r="N1341" i="28" s="1"/>
  <c r="M1405" i="26"/>
  <c r="N1405" i="26" s="1"/>
  <c r="L1405" i="26"/>
  <c r="M1839" i="26"/>
  <c r="N1839" i="26" s="1"/>
  <c r="L1839" i="26"/>
  <c r="L2154" i="25"/>
  <c r="M2154" i="25"/>
  <c r="N2154" i="25" s="1"/>
  <c r="T2154" i="25"/>
  <c r="M823" i="27"/>
  <c r="N823" i="27" s="1"/>
  <c r="L823" i="27"/>
  <c r="L1787" i="27"/>
  <c r="M1787" i="27"/>
  <c r="N1787" i="27" s="1"/>
  <c r="M3" i="26"/>
  <c r="N3" i="26" s="1"/>
  <c r="L3" i="26"/>
  <c r="M862" i="28"/>
  <c r="N862" i="28" s="1"/>
  <c r="L862" i="28"/>
  <c r="L13" i="26"/>
  <c r="M13" i="26"/>
  <c r="N13" i="26" s="1"/>
  <c r="M129" i="27"/>
  <c r="N129" i="27" s="1"/>
  <c r="L129" i="27"/>
  <c r="M40" i="28"/>
  <c r="N40" i="28" s="1"/>
  <c r="L40" i="28"/>
  <c r="L1886" i="27"/>
  <c r="M1886" i="27"/>
  <c r="N1886" i="27" s="1"/>
  <c r="M1466" i="28"/>
  <c r="N1466" i="28" s="1"/>
  <c r="L1466" i="28"/>
  <c r="M761" i="26"/>
  <c r="N761" i="26" s="1"/>
  <c r="L761" i="26"/>
  <c r="M1783" i="28"/>
  <c r="N1783" i="28" s="1"/>
  <c r="L1783" i="28"/>
  <c r="M858" i="28"/>
  <c r="N858" i="28" s="1"/>
  <c r="L858" i="28"/>
  <c r="L809" i="28"/>
  <c r="M809" i="28"/>
  <c r="N809" i="28" s="1"/>
  <c r="L2238" i="26"/>
  <c r="M2238" i="26"/>
  <c r="N2238" i="26" s="1"/>
  <c r="M1375" i="27"/>
  <c r="N1375" i="27" s="1"/>
  <c r="L1375" i="27"/>
  <c r="L1877" i="28"/>
  <c r="M1877" i="28"/>
  <c r="N1877" i="28" s="1"/>
  <c r="M260" i="25"/>
  <c r="N260" i="25" s="1"/>
  <c r="L260" i="25"/>
  <c r="T260" i="25"/>
  <c r="M838" i="26"/>
  <c r="N838" i="26" s="1"/>
  <c r="L838" i="26"/>
  <c r="M1918" i="25"/>
  <c r="N1918" i="25" s="1"/>
  <c r="L1918" i="25"/>
  <c r="T1918" i="25"/>
  <c r="L702" i="26"/>
  <c r="M702" i="26"/>
  <c r="N702" i="26" s="1"/>
  <c r="M1803" i="28"/>
  <c r="N1803" i="28" s="1"/>
  <c r="L1803" i="28"/>
  <c r="L1038" i="27"/>
  <c r="M1038" i="27"/>
  <c r="N1038" i="27" s="1"/>
  <c r="L939" i="27"/>
  <c r="M939" i="27"/>
  <c r="N939" i="27" s="1"/>
  <c r="L1926" i="25"/>
  <c r="M1926" i="25"/>
  <c r="N1926" i="25" s="1"/>
  <c r="T1926" i="25"/>
  <c r="L311" i="28"/>
  <c r="M311" i="28"/>
  <c r="N311" i="28" s="1"/>
  <c r="L1698" i="26"/>
  <c r="M1698" i="26"/>
  <c r="N1698" i="26" s="1"/>
  <c r="L1699" i="27"/>
  <c r="M1699" i="27"/>
  <c r="N1699" i="27" s="1"/>
  <c r="L1832" i="26"/>
  <c r="M1832" i="26"/>
  <c r="N1832" i="26" s="1"/>
  <c r="L1086" i="27"/>
  <c r="M1086" i="27"/>
  <c r="N1086" i="27" s="1"/>
  <c r="L609" i="26"/>
  <c r="M609" i="26"/>
  <c r="N609" i="26" s="1"/>
  <c r="M471" i="25"/>
  <c r="N471" i="25" s="1"/>
  <c r="L471" i="25"/>
  <c r="T471" i="25"/>
  <c r="M1858" i="25"/>
  <c r="N1858" i="25" s="1"/>
  <c r="L1858" i="25"/>
  <c r="T1858" i="25"/>
  <c r="T1731" i="25"/>
  <c r="M1731" i="25"/>
  <c r="N1731" i="25" s="1"/>
  <c r="L1731" i="25"/>
  <c r="L660" i="26"/>
  <c r="M660" i="26"/>
  <c r="N660" i="26" s="1"/>
  <c r="L1634" i="27"/>
  <c r="M1634" i="27"/>
  <c r="N1634" i="27" s="1"/>
  <c r="M32" i="28"/>
  <c r="N32" i="28" s="1"/>
  <c r="L32" i="28"/>
  <c r="T1659" i="25"/>
  <c r="L1659" i="25"/>
  <c r="M1659" i="25"/>
  <c r="N1659" i="25" s="1"/>
  <c r="L1935" i="26"/>
  <c r="M1935" i="26"/>
  <c r="N1935" i="26" s="1"/>
  <c r="M2242" i="27"/>
  <c r="N2242" i="27" s="1"/>
  <c r="L2242" i="27"/>
  <c r="L71" i="25"/>
  <c r="M71" i="25"/>
  <c r="N71" i="25" s="1"/>
  <c r="T71" i="25"/>
  <c r="L1161" i="28"/>
  <c r="M1161" i="28"/>
  <c r="N1161" i="28" s="1"/>
  <c r="L1692" i="27"/>
  <c r="M1692" i="27"/>
  <c r="N1692" i="27" s="1"/>
  <c r="M1553" i="27"/>
  <c r="N1553" i="27" s="1"/>
  <c r="L1553" i="27"/>
  <c r="M501" i="25"/>
  <c r="N501" i="25" s="1"/>
  <c r="L501" i="25"/>
  <c r="T501" i="25"/>
  <c r="M113" i="28"/>
  <c r="N113" i="28" s="1"/>
  <c r="L113" i="28"/>
  <c r="L2046" i="27"/>
  <c r="M2046" i="27"/>
  <c r="N2046" i="27" s="1"/>
  <c r="M284" i="28"/>
  <c r="N284" i="28" s="1"/>
  <c r="L284" i="28"/>
  <c r="T1970" i="25"/>
  <c r="M1970" i="25"/>
  <c r="N1970" i="25" s="1"/>
  <c r="L1970" i="25"/>
  <c r="L1875" i="25"/>
  <c r="M1875" i="25"/>
  <c r="N1875" i="25" s="1"/>
  <c r="T1875" i="25"/>
  <c r="M1660" i="28"/>
  <c r="N1660" i="28" s="1"/>
  <c r="L1660" i="28"/>
  <c r="M1456" i="27"/>
  <c r="N1456" i="27" s="1"/>
  <c r="L1456" i="27"/>
  <c r="L1376" i="25"/>
  <c r="M1376" i="25"/>
  <c r="N1376" i="25" s="1"/>
  <c r="T1376" i="25"/>
  <c r="L522" i="28"/>
  <c r="M522" i="28"/>
  <c r="N522" i="28" s="1"/>
  <c r="L1264" i="28"/>
  <c r="M1264" i="28"/>
  <c r="N1264" i="28" s="1"/>
  <c r="M1453" i="27"/>
  <c r="N1453" i="27" s="1"/>
  <c r="L1453" i="27"/>
  <c r="L393" i="25"/>
  <c r="M393" i="25"/>
  <c r="N393" i="25" s="1"/>
  <c r="T393" i="25"/>
  <c r="M893" i="27"/>
  <c r="N893" i="27" s="1"/>
  <c r="L893" i="27"/>
  <c r="L609" i="27"/>
  <c r="M609" i="27"/>
  <c r="N609" i="27" s="1"/>
  <c r="L1060" i="26"/>
  <c r="M1060" i="26"/>
  <c r="N1060" i="26" s="1"/>
  <c r="M877" i="25"/>
  <c r="N877" i="25" s="1"/>
  <c r="L877" i="25"/>
  <c r="T877" i="25"/>
  <c r="L1012" i="28"/>
  <c r="M1012" i="28"/>
  <c r="N1012" i="28" s="1"/>
  <c r="L520" i="28"/>
  <c r="M520" i="28"/>
  <c r="N520" i="28" s="1"/>
  <c r="L915" i="26"/>
  <c r="M915" i="26"/>
  <c r="N915" i="26" s="1"/>
  <c r="L2206" i="28"/>
  <c r="M2206" i="28"/>
  <c r="N2206" i="28" s="1"/>
  <c r="L1510" i="25"/>
  <c r="M1510" i="25"/>
  <c r="N1510" i="25" s="1"/>
  <c r="T1510" i="25"/>
  <c r="L629" i="26"/>
  <c r="M629" i="26"/>
  <c r="N629" i="26" s="1"/>
  <c r="L204" i="27"/>
  <c r="M204" i="27"/>
  <c r="N204" i="27" s="1"/>
  <c r="M1047" i="27"/>
  <c r="N1047" i="27" s="1"/>
  <c r="L1047" i="27"/>
  <c r="M72" i="26"/>
  <c r="N72" i="26" s="1"/>
  <c r="L72" i="26"/>
  <c r="M1115" i="28"/>
  <c r="N1115" i="28" s="1"/>
  <c r="L1115" i="28"/>
  <c r="L166" i="25"/>
  <c r="M166" i="25"/>
  <c r="N166" i="25" s="1"/>
  <c r="T166" i="25"/>
  <c r="L943" i="27"/>
  <c r="M943" i="27"/>
  <c r="N943" i="27" s="1"/>
  <c r="M1689" i="28"/>
  <c r="N1689" i="28" s="1"/>
  <c r="L1689" i="28"/>
  <c r="M149" i="28"/>
  <c r="N149" i="28" s="1"/>
  <c r="L149" i="28"/>
  <c r="L1593" i="27"/>
  <c r="M1593" i="27"/>
  <c r="N1593" i="27" s="1"/>
  <c r="M100" i="28"/>
  <c r="N100" i="28" s="1"/>
  <c r="L100" i="28"/>
  <c r="L2018" i="26"/>
  <c r="M2018" i="26"/>
  <c r="N2018" i="26" s="1"/>
  <c r="L745" i="26"/>
  <c r="M745" i="26"/>
  <c r="N745" i="26" s="1"/>
  <c r="M875" i="25"/>
  <c r="N875" i="25" s="1"/>
  <c r="L875" i="25"/>
  <c r="T875" i="25"/>
  <c r="M623" i="26"/>
  <c r="N623" i="26" s="1"/>
  <c r="L623" i="26"/>
  <c r="L1897" i="27"/>
  <c r="M1897" i="27"/>
  <c r="N1897" i="27" s="1"/>
  <c r="M1020" i="27"/>
  <c r="N1020" i="27" s="1"/>
  <c r="L1020" i="27"/>
  <c r="L1849" i="27"/>
  <c r="M1849" i="27"/>
  <c r="N1849" i="27" s="1"/>
  <c r="M1842" i="26"/>
  <c r="N1842" i="26" s="1"/>
  <c r="L1842" i="26"/>
  <c r="T1728" i="25"/>
  <c r="L1728" i="25"/>
  <c r="M1728" i="25"/>
  <c r="N1728" i="25" s="1"/>
  <c r="M1933" i="27"/>
  <c r="N1933" i="27" s="1"/>
  <c r="L1933" i="27"/>
  <c r="L604" i="25"/>
  <c r="M604" i="25"/>
  <c r="N604" i="25" s="1"/>
  <c r="T604" i="25"/>
  <c r="L137" i="26"/>
  <c r="M137" i="26"/>
  <c r="N137" i="26" s="1"/>
  <c r="M585" i="27"/>
  <c r="N585" i="27" s="1"/>
  <c r="L585" i="27"/>
  <c r="L1194" i="25"/>
  <c r="M1194" i="25"/>
  <c r="N1194" i="25" s="1"/>
  <c r="T1194" i="25"/>
  <c r="T1758" i="25"/>
  <c r="M1758" i="25"/>
  <c r="N1758" i="25" s="1"/>
  <c r="L1758" i="25"/>
  <c r="L1191" i="27"/>
  <c r="M1191" i="27"/>
  <c r="N1191" i="27" s="1"/>
  <c r="M1665" i="28"/>
  <c r="N1665" i="28" s="1"/>
  <c r="L1665" i="28"/>
  <c r="M164" i="27"/>
  <c r="N164" i="27" s="1"/>
  <c r="L164" i="27"/>
  <c r="L1559" i="27"/>
  <c r="M1559" i="27"/>
  <c r="N1559" i="27" s="1"/>
  <c r="L105" i="26"/>
  <c r="M105" i="26"/>
  <c r="N105" i="26" s="1"/>
  <c r="M205" i="28"/>
  <c r="N205" i="28" s="1"/>
  <c r="L205" i="28"/>
  <c r="L196" i="26"/>
  <c r="M196" i="26"/>
  <c r="N196" i="26" s="1"/>
  <c r="L2199" i="27"/>
  <c r="M2199" i="27"/>
  <c r="N2199" i="27" s="1"/>
  <c r="M2023" i="28"/>
  <c r="N2023" i="28" s="1"/>
  <c r="L2023" i="28"/>
  <c r="L232" i="27"/>
  <c r="M232" i="27"/>
  <c r="N232" i="27" s="1"/>
  <c r="L613" i="25"/>
  <c r="M613" i="25"/>
  <c r="N613" i="25" s="1"/>
  <c r="T613" i="25"/>
  <c r="M885" i="28"/>
  <c r="N885" i="28" s="1"/>
  <c r="L885" i="28"/>
  <c r="L1113" i="26"/>
  <c r="M1113" i="26"/>
  <c r="N1113" i="26" s="1"/>
  <c r="L1008" i="27"/>
  <c r="M1008" i="27"/>
  <c r="N1008" i="27" s="1"/>
  <c r="T2095" i="25"/>
  <c r="L2095" i="25"/>
  <c r="M2095" i="25"/>
  <c r="N2095" i="25" s="1"/>
  <c r="M1341" i="25"/>
  <c r="N1341" i="25" s="1"/>
  <c r="L1341" i="25"/>
  <c r="T1341" i="25"/>
  <c r="M392" i="26"/>
  <c r="N392" i="26" s="1"/>
  <c r="L392" i="26"/>
  <c r="L1883" i="28"/>
  <c r="M1883" i="28"/>
  <c r="N1883" i="28" s="1"/>
  <c r="L4" i="26"/>
  <c r="M4" i="26"/>
  <c r="N4" i="26" s="1"/>
  <c r="L2212" i="28"/>
  <c r="M2212" i="28"/>
  <c r="N2212" i="28" s="1"/>
  <c r="L611" i="27"/>
  <c r="M611" i="27"/>
  <c r="N611" i="27" s="1"/>
  <c r="M1739" i="26"/>
  <c r="N1739" i="26" s="1"/>
  <c r="L1739" i="26"/>
  <c r="L30" i="29"/>
  <c r="L451" i="28"/>
  <c r="M451" i="28"/>
  <c r="N451" i="28" s="1"/>
  <c r="L1408" i="26"/>
  <c r="M1408" i="26"/>
  <c r="N1408" i="26" s="1"/>
  <c r="M557" i="27"/>
  <c r="N557" i="27" s="1"/>
  <c r="L557" i="27"/>
  <c r="M2212" i="26"/>
  <c r="N2212" i="26" s="1"/>
  <c r="L2212" i="26"/>
  <c r="L686" i="28"/>
  <c r="M686" i="28"/>
  <c r="N686" i="28" s="1"/>
  <c r="L1850" i="25"/>
  <c r="M1850" i="25"/>
  <c r="N1850" i="25" s="1"/>
  <c r="T1850" i="25"/>
  <c r="M1537" i="26"/>
  <c r="N1537" i="26" s="1"/>
  <c r="L1537" i="26"/>
  <c r="M135" i="27"/>
  <c r="N135" i="27" s="1"/>
  <c r="L135" i="27"/>
  <c r="L986" i="25"/>
  <c r="M986" i="25"/>
  <c r="N986" i="25" s="1"/>
  <c r="T986" i="25"/>
  <c r="L2173" i="25"/>
  <c r="M2173" i="25"/>
  <c r="N2173" i="25" s="1"/>
  <c r="T2173" i="25"/>
  <c r="M1239" i="25"/>
  <c r="N1239" i="25" s="1"/>
  <c r="L1239" i="25"/>
  <c r="T1239" i="25"/>
  <c r="M1390" i="28"/>
  <c r="N1390" i="28" s="1"/>
  <c r="L1390" i="28"/>
  <c r="L254" i="25"/>
  <c r="M254" i="25"/>
  <c r="N254" i="25" s="1"/>
  <c r="T254" i="25"/>
  <c r="M1154" i="26"/>
  <c r="N1154" i="26" s="1"/>
  <c r="L1154" i="26"/>
  <c r="L167" i="25"/>
  <c r="M167" i="25"/>
  <c r="N167" i="25" s="1"/>
  <c r="T167" i="25"/>
  <c r="L2080" i="26"/>
  <c r="M2080" i="26"/>
  <c r="N2080" i="26" s="1"/>
  <c r="M1549" i="26"/>
  <c r="N1549" i="26" s="1"/>
  <c r="L1549" i="26"/>
  <c r="M2162" i="28"/>
  <c r="N2162" i="28" s="1"/>
  <c r="L2162" i="28"/>
  <c r="L1824" i="26"/>
  <c r="M1824" i="26"/>
  <c r="N1824" i="26" s="1"/>
  <c r="M200" i="28"/>
  <c r="N200" i="28" s="1"/>
  <c r="L200" i="28"/>
  <c r="M251" i="28"/>
  <c r="N251" i="28" s="1"/>
  <c r="L251" i="28"/>
  <c r="L1900" i="25"/>
  <c r="M1900" i="25"/>
  <c r="N1900" i="25" s="1"/>
  <c r="T1900" i="25"/>
  <c r="M837" i="28"/>
  <c r="N837" i="28" s="1"/>
  <c r="L837" i="28"/>
  <c r="M993" i="25"/>
  <c r="N993" i="25" s="1"/>
  <c r="L993" i="25"/>
  <c r="T993" i="25"/>
  <c r="M126" i="26"/>
  <c r="N126" i="26" s="1"/>
  <c r="L126" i="26"/>
  <c r="L1260" i="27"/>
  <c r="M1260" i="27"/>
  <c r="N1260" i="27" s="1"/>
  <c r="M1235" i="27"/>
  <c r="N1235" i="27" s="1"/>
  <c r="L1235" i="27"/>
  <c r="L670" i="26"/>
  <c r="M670" i="26"/>
  <c r="N670" i="26" s="1"/>
  <c r="M1601" i="27"/>
  <c r="N1601" i="27" s="1"/>
  <c r="L1601" i="27"/>
  <c r="M1638" i="26"/>
  <c r="N1638" i="26" s="1"/>
  <c r="L1638" i="26"/>
  <c r="M959" i="28"/>
  <c r="N959" i="28" s="1"/>
  <c r="L959" i="28"/>
  <c r="L1122" i="28"/>
  <c r="M1122" i="28"/>
  <c r="N1122" i="28" s="1"/>
  <c r="M600" i="28"/>
  <c r="N600" i="28" s="1"/>
  <c r="L600" i="28"/>
  <c r="L498" i="25"/>
  <c r="M498" i="25"/>
  <c r="N498" i="25" s="1"/>
  <c r="T498" i="25"/>
  <c r="M581" i="28"/>
  <c r="N581" i="28" s="1"/>
  <c r="L581" i="28"/>
  <c r="L450" i="27"/>
  <c r="M450" i="27"/>
  <c r="N450" i="27" s="1"/>
  <c r="M144" i="28"/>
  <c r="N144" i="28" s="1"/>
  <c r="L144" i="28"/>
  <c r="L2151" i="27"/>
  <c r="M2151" i="27"/>
  <c r="N2151" i="27" s="1"/>
  <c r="M1512" i="28"/>
  <c r="N1512" i="28" s="1"/>
  <c r="L1512" i="28"/>
  <c r="M582" i="26"/>
  <c r="N582" i="26" s="1"/>
  <c r="L582" i="26"/>
  <c r="T2079" i="25"/>
  <c r="M2079" i="25"/>
  <c r="N2079" i="25" s="1"/>
  <c r="L2079" i="25"/>
  <c r="L1369" i="26"/>
  <c r="M1369" i="26"/>
  <c r="N1369" i="26" s="1"/>
  <c r="L2219" i="26"/>
  <c r="M2219" i="26"/>
  <c r="N2219" i="26" s="1"/>
  <c r="M1954" i="28"/>
  <c r="N1954" i="28" s="1"/>
  <c r="L1954" i="28"/>
  <c r="L60" i="27"/>
  <c r="M60" i="27"/>
  <c r="N60" i="27" s="1"/>
  <c r="T775" i="25"/>
  <c r="L775" i="25"/>
  <c r="M775" i="25"/>
  <c r="N775" i="25" s="1"/>
  <c r="L1415" i="27"/>
  <c r="M1415" i="27"/>
  <c r="N1415" i="27" s="1"/>
  <c r="L1188" i="27"/>
  <c r="M1188" i="27"/>
  <c r="N1188" i="27" s="1"/>
  <c r="M1182" i="28"/>
  <c r="N1182" i="28" s="1"/>
  <c r="L1182" i="28"/>
  <c r="L1838" i="28"/>
  <c r="M1838" i="28"/>
  <c r="N1838" i="28" s="1"/>
  <c r="M1303" i="25"/>
  <c r="N1303" i="25" s="1"/>
  <c r="L1303" i="25"/>
  <c r="T1303" i="25"/>
  <c r="T1808" i="25"/>
  <c r="L1808" i="25"/>
  <c r="M1808" i="25"/>
  <c r="N1808" i="25" s="1"/>
  <c r="M488" i="28"/>
  <c r="N488" i="28" s="1"/>
  <c r="L488" i="28"/>
  <c r="L2007" i="26"/>
  <c r="M2007" i="26"/>
  <c r="N2007" i="26" s="1"/>
  <c r="M1409" i="28"/>
  <c r="N1409" i="28" s="1"/>
  <c r="L1409" i="28"/>
  <c r="L558" i="26"/>
  <c r="M558" i="26"/>
  <c r="N558" i="26" s="1"/>
  <c r="L1600" i="27"/>
  <c r="M1600" i="27"/>
  <c r="N1600" i="27" s="1"/>
  <c r="L1409" i="26"/>
  <c r="M1409" i="26"/>
  <c r="N1409" i="26" s="1"/>
  <c r="M879" i="28"/>
  <c r="N879" i="28" s="1"/>
  <c r="L879" i="28"/>
  <c r="T681" i="25"/>
  <c r="L681" i="25"/>
  <c r="M681" i="25"/>
  <c r="N681" i="25" s="1"/>
  <c r="L2132" i="27"/>
  <c r="M2132" i="27"/>
  <c r="N2132" i="27" s="1"/>
  <c r="M759" i="26"/>
  <c r="N759" i="26" s="1"/>
  <c r="L759" i="26"/>
  <c r="M873" i="28"/>
  <c r="N873" i="28" s="1"/>
  <c r="L873" i="28"/>
  <c r="L1195" i="27"/>
  <c r="M1195" i="27"/>
  <c r="N1195" i="27" s="1"/>
  <c r="M1176" i="26"/>
  <c r="N1176" i="26" s="1"/>
  <c r="L1176" i="26"/>
  <c r="L1092" i="25"/>
  <c r="M1092" i="25"/>
  <c r="N1092" i="25" s="1"/>
  <c r="T1092" i="25"/>
  <c r="L1429" i="28"/>
  <c r="M1429" i="28"/>
  <c r="N1429" i="28" s="1"/>
  <c r="L1901" i="27"/>
  <c r="M1901" i="27"/>
  <c r="N1901" i="27" s="1"/>
  <c r="L425" i="26"/>
  <c r="M425" i="26"/>
  <c r="N425" i="26" s="1"/>
  <c r="L229" i="26"/>
  <c r="M229" i="26"/>
  <c r="N229" i="26" s="1"/>
  <c r="M1475" i="27"/>
  <c r="N1475" i="27" s="1"/>
  <c r="L1475" i="27"/>
  <c r="L618" i="27"/>
  <c r="M618" i="27"/>
  <c r="N618" i="27" s="1"/>
  <c r="L2120" i="26"/>
  <c r="M2120" i="26"/>
  <c r="N2120" i="26" s="1"/>
  <c r="L1860" i="25"/>
  <c r="M1860" i="25"/>
  <c r="N1860" i="25" s="1"/>
  <c r="T1860" i="25"/>
  <c r="L1345" i="25"/>
  <c r="M1345" i="25"/>
  <c r="N1345" i="25" s="1"/>
  <c r="T1345" i="25"/>
  <c r="M1128" i="25"/>
  <c r="N1128" i="25" s="1"/>
  <c r="L1128" i="25"/>
  <c r="T1128" i="25"/>
  <c r="L701" i="27"/>
  <c r="M701" i="27"/>
  <c r="N701" i="27" s="1"/>
  <c r="L529" i="26"/>
  <c r="M529" i="26"/>
  <c r="N529" i="26" s="1"/>
  <c r="M1125" i="28"/>
  <c r="N1125" i="28" s="1"/>
  <c r="L1125" i="28"/>
  <c r="M2224" i="27"/>
  <c r="N2224" i="27" s="1"/>
  <c r="L2224" i="27"/>
  <c r="L949" i="27"/>
  <c r="M949" i="27"/>
  <c r="N949" i="27" s="1"/>
  <c r="L1090" i="26"/>
  <c r="M1090" i="26"/>
  <c r="N1090" i="26" s="1"/>
  <c r="M605" i="28"/>
  <c r="N605" i="28" s="1"/>
  <c r="L605" i="28"/>
  <c r="L787" i="26"/>
  <c r="M787" i="26"/>
  <c r="N787" i="26" s="1"/>
  <c r="L763" i="26"/>
  <c r="M763" i="26"/>
  <c r="N763" i="26" s="1"/>
  <c r="M1428" i="26"/>
  <c r="N1428" i="26" s="1"/>
  <c r="L1428" i="26"/>
  <c r="M2177" i="25"/>
  <c r="N2177" i="25" s="1"/>
  <c r="L2177" i="25"/>
  <c r="T2177" i="25"/>
  <c r="L171" i="26"/>
  <c r="M171" i="26"/>
  <c r="N171" i="26" s="1"/>
  <c r="L22" i="28"/>
  <c r="M22" i="28"/>
  <c r="N22" i="28" s="1"/>
  <c r="L5" i="26"/>
  <c r="M5" i="26"/>
  <c r="N5" i="26" s="1"/>
  <c r="M1293" i="25"/>
  <c r="N1293" i="25" s="1"/>
  <c r="L1293" i="25"/>
  <c r="T1293" i="25"/>
  <c r="M93" i="25"/>
  <c r="N93" i="25" s="1"/>
  <c r="L93" i="25"/>
  <c r="T93" i="25"/>
  <c r="L561" i="28"/>
  <c r="M561" i="28"/>
  <c r="N561" i="28" s="1"/>
  <c r="L595" i="25"/>
  <c r="M595" i="25"/>
  <c r="N595" i="25" s="1"/>
  <c r="T595" i="25"/>
  <c r="L1323" i="25"/>
  <c r="M1323" i="25"/>
  <c r="N1323" i="25" s="1"/>
  <c r="T1323" i="25"/>
  <c r="L2220" i="26"/>
  <c r="M2220" i="26"/>
  <c r="N2220" i="26" s="1"/>
  <c r="L23" i="27"/>
  <c r="M23" i="27"/>
  <c r="N23" i="27" s="1"/>
  <c r="L169" i="26"/>
  <c r="M169" i="26"/>
  <c r="N169" i="26" s="1"/>
  <c r="T1664" i="25"/>
  <c r="L1664" i="25"/>
  <c r="M1664" i="25"/>
  <c r="N1664" i="25" s="1"/>
  <c r="M1173" i="26"/>
  <c r="N1173" i="26" s="1"/>
  <c r="L1173" i="26"/>
  <c r="M368" i="26"/>
  <c r="N368" i="26" s="1"/>
  <c r="L368" i="26"/>
  <c r="L1846" i="27"/>
  <c r="M1846" i="27"/>
  <c r="N1846" i="27" s="1"/>
  <c r="M2121" i="27"/>
  <c r="N2121" i="27" s="1"/>
  <c r="L2121" i="27"/>
  <c r="L1643" i="27"/>
  <c r="M1643" i="27"/>
  <c r="N1643" i="27" s="1"/>
  <c r="L844" i="26"/>
  <c r="M844" i="26"/>
  <c r="N844" i="26" s="1"/>
  <c r="L85" i="25"/>
  <c r="M85" i="25"/>
  <c r="N85" i="25" s="1"/>
  <c r="T85" i="25"/>
  <c r="L839" i="28"/>
  <c r="M839" i="28"/>
  <c r="N839" i="28" s="1"/>
  <c r="L918" i="27"/>
  <c r="M918" i="27"/>
  <c r="N918" i="27" s="1"/>
  <c r="L319" i="27"/>
  <c r="M319" i="27"/>
  <c r="N319" i="27" s="1"/>
  <c r="M910" i="27"/>
  <c r="N910" i="27" s="1"/>
  <c r="L910" i="27"/>
  <c r="L382" i="25"/>
  <c r="M382" i="25"/>
  <c r="N382" i="25" s="1"/>
  <c r="T382" i="25"/>
  <c r="M1631" i="28"/>
  <c r="N1631" i="28" s="1"/>
  <c r="L1631" i="28"/>
  <c r="L37" i="25"/>
  <c r="M37" i="25"/>
  <c r="N37" i="25" s="1"/>
  <c r="T37" i="25"/>
  <c r="M30" i="28"/>
  <c r="N30" i="28" s="1"/>
  <c r="L30" i="28"/>
  <c r="M1041" i="25"/>
  <c r="N1041" i="25" s="1"/>
  <c r="L1041" i="25"/>
  <c r="T1041" i="25"/>
  <c r="L1105" i="28"/>
  <c r="M1105" i="28"/>
  <c r="N1105" i="28" s="1"/>
  <c r="M1077" i="27"/>
  <c r="N1077" i="27" s="1"/>
  <c r="L1077" i="27"/>
  <c r="L716" i="27"/>
  <c r="M716" i="27"/>
  <c r="N716" i="27" s="1"/>
  <c r="T798" i="25"/>
  <c r="L798" i="25"/>
  <c r="M798" i="25"/>
  <c r="N798" i="25" s="1"/>
  <c r="M1074" i="28"/>
  <c r="N1074" i="28" s="1"/>
  <c r="L1074" i="28"/>
  <c r="L121" i="25"/>
  <c r="M121" i="25"/>
  <c r="N121" i="25" s="1"/>
  <c r="T121" i="25"/>
  <c r="M1829" i="28"/>
  <c r="N1829" i="28" s="1"/>
  <c r="L1829" i="28"/>
  <c r="T2125" i="25"/>
  <c r="M2125" i="25"/>
  <c r="N2125" i="25" s="1"/>
  <c r="L2125" i="25"/>
  <c r="M586" i="26"/>
  <c r="N586" i="26" s="1"/>
  <c r="L586" i="26"/>
  <c r="M1622" i="27"/>
  <c r="N1622" i="27" s="1"/>
  <c r="L1622" i="27"/>
  <c r="M27" i="28"/>
  <c r="N27" i="28" s="1"/>
  <c r="L27" i="28"/>
  <c r="M275" i="27"/>
  <c r="N275" i="27" s="1"/>
  <c r="L275" i="27"/>
  <c r="M391" i="26"/>
  <c r="N391" i="26" s="1"/>
  <c r="L391" i="26"/>
  <c r="L1955" i="28"/>
  <c r="M1955" i="28"/>
  <c r="N1955" i="28" s="1"/>
  <c r="M1646" i="25"/>
  <c r="N1646" i="25" s="1"/>
  <c r="L1646" i="25"/>
  <c r="T1646" i="25"/>
  <c r="M2055" i="26"/>
  <c r="N2055" i="26" s="1"/>
  <c r="L2055" i="26"/>
  <c r="L51" i="26"/>
  <c r="M51" i="26"/>
  <c r="N51" i="26" s="1"/>
  <c r="L1350" i="28"/>
  <c r="M1350" i="28"/>
  <c r="N1350" i="28" s="1"/>
  <c r="M1639" i="28"/>
  <c r="N1639" i="28" s="1"/>
  <c r="L1639" i="28"/>
  <c r="L1530" i="25"/>
  <c r="M1530" i="25"/>
  <c r="N1530" i="25" s="1"/>
  <c r="T1530" i="25"/>
  <c r="L2239" i="27"/>
  <c r="M2239" i="27"/>
  <c r="N2239" i="27" s="1"/>
  <c r="M342" i="28"/>
  <c r="N342" i="28" s="1"/>
  <c r="L342" i="28"/>
  <c r="L1373" i="27"/>
  <c r="M1373" i="27"/>
  <c r="N1373" i="27" s="1"/>
  <c r="T734" i="25"/>
  <c r="M734" i="25"/>
  <c r="N734" i="25" s="1"/>
  <c r="L734" i="25"/>
  <c r="T722" i="25"/>
  <c r="L722" i="25"/>
  <c r="M722" i="25"/>
  <c r="N722" i="25" s="1"/>
  <c r="L1868" i="26"/>
  <c r="M1868" i="26"/>
  <c r="N1868" i="26" s="1"/>
  <c r="M1833" i="27"/>
  <c r="N1833" i="27" s="1"/>
  <c r="L1833" i="27"/>
  <c r="L279" i="28"/>
  <c r="M279" i="28"/>
  <c r="N279" i="28" s="1"/>
  <c r="L1995" i="26"/>
  <c r="M1995" i="26"/>
  <c r="N1995" i="26" s="1"/>
  <c r="L2233" i="26"/>
  <c r="M2233" i="26"/>
  <c r="N2233" i="26" s="1"/>
  <c r="M1108" i="27"/>
  <c r="N1108" i="27" s="1"/>
  <c r="L1108" i="27"/>
  <c r="M622" i="28"/>
  <c r="N622" i="28" s="1"/>
  <c r="L622" i="28"/>
  <c r="T1775" i="25"/>
  <c r="M1775" i="25"/>
  <c r="N1775" i="25" s="1"/>
  <c r="L1775" i="25"/>
  <c r="M348" i="25"/>
  <c r="N348" i="25" s="1"/>
  <c r="L348" i="25"/>
  <c r="T348" i="25"/>
  <c r="M110" i="28"/>
  <c r="N110" i="28" s="1"/>
  <c r="L110" i="28"/>
  <c r="L2228" i="26"/>
  <c r="M2228" i="26"/>
  <c r="N2228" i="26" s="1"/>
  <c r="L1895" i="28"/>
  <c r="M1895" i="28"/>
  <c r="N1895" i="28" s="1"/>
  <c r="L388" i="28"/>
  <c r="M388" i="28"/>
  <c r="N388" i="28" s="1"/>
  <c r="L1219" i="27"/>
  <c r="M1219" i="27"/>
  <c r="N1219" i="27" s="1"/>
  <c r="M1671" i="27"/>
  <c r="N1671" i="27" s="1"/>
  <c r="L1671" i="27"/>
  <c r="M1679" i="26"/>
  <c r="N1679" i="26" s="1"/>
  <c r="L1679" i="26"/>
  <c r="M1394" i="28"/>
  <c r="N1394" i="28" s="1"/>
  <c r="L1394" i="28"/>
  <c r="T1162" i="25"/>
  <c r="L1162" i="25"/>
  <c r="M1162" i="25"/>
  <c r="N1162" i="25" s="1"/>
  <c r="L1474" i="25"/>
  <c r="M1474" i="25"/>
  <c r="N1474" i="25" s="1"/>
  <c r="T1474" i="25"/>
  <c r="L1015" i="28"/>
  <c r="M1015" i="28"/>
  <c r="N1015" i="28" s="1"/>
  <c r="L256" i="27"/>
  <c r="M256" i="27"/>
  <c r="N256" i="27" s="1"/>
  <c r="L248" i="26"/>
  <c r="M248" i="26"/>
  <c r="N248" i="26" s="1"/>
  <c r="L620" i="25"/>
  <c r="M620" i="25"/>
  <c r="N620" i="25" s="1"/>
  <c r="T620" i="25"/>
  <c r="L1016" i="26"/>
  <c r="M1016" i="26"/>
  <c r="N1016" i="26" s="1"/>
  <c r="T1658" i="25"/>
  <c r="M1658" i="25"/>
  <c r="N1658" i="25" s="1"/>
  <c r="L1658" i="25"/>
  <c r="M1941" i="26"/>
  <c r="N1941" i="26" s="1"/>
  <c r="L1941" i="26"/>
  <c r="M11" i="27"/>
  <c r="N11" i="27" s="1"/>
  <c r="L11" i="27"/>
  <c r="L902" i="26"/>
  <c r="M902" i="26"/>
  <c r="N902" i="26" s="1"/>
  <c r="M1384" i="28"/>
  <c r="N1384" i="28" s="1"/>
  <c r="L1384" i="28"/>
  <c r="L132" i="28"/>
  <c r="M132" i="28"/>
  <c r="N132" i="28" s="1"/>
  <c r="L1081" i="26"/>
  <c r="M1081" i="26"/>
  <c r="N1081" i="26" s="1"/>
  <c r="T867" i="25"/>
  <c r="M867" i="25"/>
  <c r="N867" i="25" s="1"/>
  <c r="L867" i="25"/>
  <c r="L2014" i="27"/>
  <c r="M2014" i="27"/>
  <c r="N2014" i="27" s="1"/>
  <c r="M477" i="25"/>
  <c r="N477" i="25" s="1"/>
  <c r="L477" i="25"/>
  <c r="T477" i="25"/>
  <c r="L1496" i="28"/>
  <c r="M1496" i="28"/>
  <c r="N1496" i="28" s="1"/>
  <c r="L1441" i="26"/>
  <c r="M1441" i="26"/>
  <c r="N1441" i="26" s="1"/>
  <c r="L520" i="26"/>
  <c r="M520" i="26"/>
  <c r="N520" i="26" s="1"/>
  <c r="L1464" i="26"/>
  <c r="M1464" i="26"/>
  <c r="N1464" i="26" s="1"/>
  <c r="L1068" i="27"/>
  <c r="M1068" i="27"/>
  <c r="N1068" i="27" s="1"/>
  <c r="L921" i="26"/>
  <c r="M921" i="26"/>
  <c r="N921" i="26" s="1"/>
  <c r="L313" i="28"/>
  <c r="M313" i="28"/>
  <c r="N313" i="28" s="1"/>
  <c r="L503" i="25"/>
  <c r="M503" i="25"/>
  <c r="N503" i="25" s="1"/>
  <c r="T503" i="25"/>
  <c r="L1949" i="27"/>
  <c r="M1949" i="27"/>
  <c r="N1949" i="27" s="1"/>
  <c r="M1398" i="25"/>
  <c r="N1398" i="25" s="1"/>
  <c r="L1398" i="25"/>
  <c r="T1398" i="25"/>
  <c r="T837" i="25"/>
  <c r="M837" i="25"/>
  <c r="N837" i="25" s="1"/>
  <c r="L837" i="25"/>
  <c r="M827" i="26"/>
  <c r="N827" i="26" s="1"/>
  <c r="L827" i="26"/>
  <c r="M1249" i="28"/>
  <c r="N1249" i="28" s="1"/>
  <c r="L1249" i="28"/>
  <c r="L2236" i="26"/>
  <c r="M2236" i="26"/>
  <c r="N2236" i="26" s="1"/>
  <c r="M1205" i="25"/>
  <c r="N1205" i="25" s="1"/>
  <c r="L1205" i="25"/>
  <c r="T1205" i="25"/>
  <c r="L475" i="27"/>
  <c r="M475" i="27"/>
  <c r="N475" i="27" s="1"/>
  <c r="M48" i="25"/>
  <c r="N48" i="25" s="1"/>
  <c r="L48" i="25"/>
  <c r="T48" i="25"/>
  <c r="M946" i="25"/>
  <c r="N946" i="25" s="1"/>
  <c r="L946" i="25"/>
  <c r="T946" i="25"/>
  <c r="M1334" i="25"/>
  <c r="N1334" i="25" s="1"/>
  <c r="L1334" i="25"/>
  <c r="T1334" i="25"/>
  <c r="L829" i="28"/>
  <c r="M829" i="28"/>
  <c r="N829" i="28" s="1"/>
  <c r="L1249" i="26"/>
  <c r="M1249" i="26"/>
  <c r="N1249" i="26" s="1"/>
  <c r="L74" i="25"/>
  <c r="M74" i="25"/>
  <c r="N74" i="25" s="1"/>
  <c r="T74" i="25"/>
  <c r="L304" i="28"/>
  <c r="M304" i="28"/>
  <c r="N304" i="28" s="1"/>
  <c r="L2230" i="28"/>
  <c r="M2230" i="28"/>
  <c r="N2230" i="28" s="1"/>
  <c r="M1075" i="28"/>
  <c r="N1075" i="28" s="1"/>
  <c r="L1075" i="28"/>
  <c r="T712" i="25"/>
  <c r="L712" i="25"/>
  <c r="M712" i="25"/>
  <c r="N712" i="25" s="1"/>
  <c r="L1650" i="25"/>
  <c r="M1650" i="25"/>
  <c r="N1650" i="25" s="1"/>
  <c r="T1650" i="25"/>
  <c r="L1222" i="26"/>
  <c r="M1222" i="26"/>
  <c r="N1222" i="26" s="1"/>
  <c r="M382" i="26"/>
  <c r="N382" i="26" s="1"/>
  <c r="L382" i="26"/>
  <c r="T1752" i="25"/>
  <c r="L1752" i="25"/>
  <c r="M1752" i="25"/>
  <c r="N1752" i="25" s="1"/>
  <c r="L1083" i="25"/>
  <c r="M1083" i="25"/>
  <c r="N1083" i="25" s="1"/>
  <c r="T1083" i="25"/>
  <c r="L1551" i="26"/>
  <c r="M1551" i="26"/>
  <c r="N1551" i="26" s="1"/>
  <c r="T862" i="25"/>
  <c r="L862" i="25"/>
  <c r="M862" i="25"/>
  <c r="N862" i="25" s="1"/>
  <c r="M458" i="28"/>
  <c r="N458" i="28" s="1"/>
  <c r="L458" i="28"/>
  <c r="M45" i="26"/>
  <c r="N45" i="26" s="1"/>
  <c r="L45" i="26"/>
  <c r="M890" i="27"/>
  <c r="N890" i="27" s="1"/>
  <c r="L890" i="27"/>
  <c r="M676" i="28"/>
  <c r="N676" i="28" s="1"/>
  <c r="L676" i="28"/>
  <c r="L1300" i="28"/>
  <c r="M1300" i="28"/>
  <c r="N1300" i="28" s="1"/>
  <c r="L1436" i="26"/>
  <c r="M1436" i="26"/>
  <c r="N1436" i="26" s="1"/>
  <c r="M123" i="27"/>
  <c r="N123" i="27" s="1"/>
  <c r="L123" i="27"/>
  <c r="M1644" i="27"/>
  <c r="N1644" i="27" s="1"/>
  <c r="L1644" i="27"/>
  <c r="M537" i="27"/>
  <c r="N537" i="27" s="1"/>
  <c r="L537" i="27"/>
  <c r="L1669" i="27"/>
  <c r="M1669" i="27"/>
  <c r="N1669" i="27" s="1"/>
  <c r="L2119" i="26"/>
  <c r="M2119" i="26"/>
  <c r="N2119" i="26" s="1"/>
  <c r="O32" i="12"/>
  <c r="M1290" i="25"/>
  <c r="N1290" i="25" s="1"/>
  <c r="L1290" i="25"/>
  <c r="T1290" i="25"/>
  <c r="L2129" i="28"/>
  <c r="M2129" i="28"/>
  <c r="N2129" i="28" s="1"/>
  <c r="M1643" i="25"/>
  <c r="N1643" i="25" s="1"/>
  <c r="L1643" i="25"/>
  <c r="T1643" i="25"/>
  <c r="L566" i="25"/>
  <c r="M566" i="25"/>
  <c r="N566" i="25" s="1"/>
  <c r="T566" i="25"/>
  <c r="L528" i="26"/>
  <c r="M528" i="26"/>
  <c r="N528" i="26" s="1"/>
  <c r="M1146" i="26"/>
  <c r="N1146" i="26" s="1"/>
  <c r="L1146" i="26"/>
  <c r="L185" i="25"/>
  <c r="M185" i="25"/>
  <c r="N185" i="25" s="1"/>
  <c r="T185" i="25"/>
  <c r="L500" i="28"/>
  <c r="M500" i="28"/>
  <c r="N500" i="28" s="1"/>
  <c r="M1325" i="27"/>
  <c r="N1325" i="27" s="1"/>
  <c r="L1325" i="27"/>
  <c r="L993" i="27"/>
  <c r="M993" i="27"/>
  <c r="N993" i="27" s="1"/>
  <c r="M1444" i="27"/>
  <c r="N1444" i="27" s="1"/>
  <c r="L1444" i="27"/>
  <c r="L476" i="28"/>
  <c r="M476" i="28"/>
  <c r="N476" i="28" s="1"/>
  <c r="L628" i="28"/>
  <c r="M628" i="28"/>
  <c r="N628" i="28" s="1"/>
  <c r="L435" i="26"/>
  <c r="M435" i="26"/>
  <c r="N435" i="26" s="1"/>
  <c r="M1473" i="26"/>
  <c r="N1473" i="26" s="1"/>
  <c r="L1473" i="26"/>
  <c r="T2056" i="25"/>
  <c r="L2056" i="25"/>
  <c r="M2056" i="25"/>
  <c r="N2056" i="25" s="1"/>
  <c r="L1502" i="27"/>
  <c r="M1502" i="27"/>
  <c r="N1502" i="27" s="1"/>
  <c r="L1780" i="26"/>
  <c r="M1780" i="26"/>
  <c r="N1780" i="26" s="1"/>
  <c r="L467" i="27"/>
  <c r="M467" i="27"/>
  <c r="N467" i="27" s="1"/>
  <c r="L7" i="25"/>
  <c r="M7" i="25"/>
  <c r="N7" i="25" s="1"/>
  <c r="T7" i="25"/>
  <c r="L1523" i="28"/>
  <c r="M1523" i="28"/>
  <c r="N1523" i="28" s="1"/>
  <c r="M703" i="27"/>
  <c r="N703" i="27" s="1"/>
  <c r="L703" i="27"/>
  <c r="L2173" i="26"/>
  <c r="M2173" i="26"/>
  <c r="N2173" i="26" s="1"/>
  <c r="L618" i="28"/>
  <c r="M618" i="28"/>
  <c r="N618" i="28" s="1"/>
  <c r="L1659" i="27"/>
  <c r="M1659" i="27"/>
  <c r="N1659" i="27" s="1"/>
  <c r="M1611" i="25"/>
  <c r="N1611" i="25" s="1"/>
  <c r="L1611" i="25"/>
  <c r="T1611" i="25"/>
  <c r="M367" i="27"/>
  <c r="N367" i="27" s="1"/>
  <c r="L367" i="27"/>
  <c r="L655" i="26"/>
  <c r="M655" i="26"/>
  <c r="N655" i="26" s="1"/>
  <c r="M2028" i="26"/>
  <c r="N2028" i="26" s="1"/>
  <c r="L2028" i="26"/>
  <c r="L1878" i="25"/>
  <c r="M1878" i="25"/>
  <c r="N1878" i="25" s="1"/>
  <c r="T1878" i="25"/>
  <c r="M2023" i="26"/>
  <c r="N2023" i="26" s="1"/>
  <c r="L2023" i="26"/>
  <c r="L1792" i="25"/>
  <c r="M1792" i="25"/>
  <c r="N1792" i="25" s="1"/>
  <c r="T1792" i="25"/>
  <c r="T2006" i="25"/>
  <c r="L2006" i="25"/>
  <c r="M2006" i="25"/>
  <c r="N2006" i="25" s="1"/>
  <c r="L1399" i="27"/>
  <c r="M1399" i="27"/>
  <c r="N1399" i="27" s="1"/>
  <c r="M975" i="28"/>
  <c r="N975" i="28" s="1"/>
  <c r="L975" i="28"/>
  <c r="T2120" i="25"/>
  <c r="L2120" i="25"/>
  <c r="M2120" i="25"/>
  <c r="N2120" i="25" s="1"/>
  <c r="L134" i="27"/>
  <c r="M134" i="27"/>
  <c r="N134" i="27" s="1"/>
  <c r="M115" i="25"/>
  <c r="N115" i="25" s="1"/>
  <c r="L115" i="25"/>
  <c r="T115" i="25"/>
  <c r="L306" i="25"/>
  <c r="M306" i="25"/>
  <c r="N306" i="25" s="1"/>
  <c r="T306" i="25"/>
  <c r="L1656" i="28"/>
  <c r="M1656" i="28"/>
  <c r="N1656" i="28" s="1"/>
  <c r="M189" i="25"/>
  <c r="N189" i="25" s="1"/>
  <c r="L189" i="25"/>
  <c r="T189" i="25"/>
  <c r="M747" i="28"/>
  <c r="N747" i="28" s="1"/>
  <c r="L747" i="28"/>
  <c r="L667" i="27"/>
  <c r="M667" i="27"/>
  <c r="N667" i="27" s="1"/>
  <c r="M1779" i="28"/>
  <c r="N1779" i="28" s="1"/>
  <c r="L1779" i="28"/>
  <c r="T762" i="25"/>
  <c r="M762" i="25"/>
  <c r="N762" i="25" s="1"/>
  <c r="L762" i="25"/>
  <c r="L1046" i="26"/>
  <c r="M1046" i="26"/>
  <c r="N1046" i="26" s="1"/>
  <c r="L1501" i="28"/>
  <c r="M1501" i="28"/>
  <c r="N1501" i="28" s="1"/>
  <c r="L1131" i="26"/>
  <c r="M1131" i="26"/>
  <c r="N1131" i="26" s="1"/>
  <c r="M775" i="27"/>
  <c r="N775" i="27" s="1"/>
  <c r="L775" i="27"/>
  <c r="L1909" i="28"/>
  <c r="M1909" i="28"/>
  <c r="N1909" i="28" s="1"/>
  <c r="M1651" i="25"/>
  <c r="N1651" i="25" s="1"/>
  <c r="L1651" i="25"/>
  <c r="T1651" i="25"/>
  <c r="M779" i="26"/>
  <c r="N779" i="26" s="1"/>
  <c r="L779" i="26"/>
  <c r="L1189" i="28"/>
  <c r="M1189" i="28"/>
  <c r="N1189" i="28" s="1"/>
  <c r="L112" i="26"/>
  <c r="M112" i="26"/>
  <c r="N112" i="26" s="1"/>
  <c r="L1346" i="25"/>
  <c r="M1346" i="25"/>
  <c r="N1346" i="25" s="1"/>
  <c r="T1346" i="25"/>
  <c r="L962" i="25"/>
  <c r="M962" i="25"/>
  <c r="N962" i="25" s="1"/>
  <c r="T962" i="25"/>
  <c r="L39" i="25"/>
  <c r="M39" i="25"/>
  <c r="N39" i="25" s="1"/>
  <c r="T39" i="25"/>
  <c r="L1791" i="26"/>
  <c r="M1791" i="26"/>
  <c r="N1791" i="26" s="1"/>
  <c r="L619" i="25"/>
  <c r="M619" i="25"/>
  <c r="N619" i="25" s="1"/>
  <c r="T619" i="25"/>
  <c r="M88" i="28"/>
  <c r="N88" i="28" s="1"/>
  <c r="L88" i="28"/>
  <c r="L2034" i="28"/>
  <c r="M2034" i="28"/>
  <c r="N2034" i="28" s="1"/>
  <c r="M1828" i="25"/>
  <c r="N1828" i="25" s="1"/>
  <c r="L1828" i="25"/>
  <c r="T1828" i="25"/>
  <c r="M1184" i="27"/>
  <c r="N1184" i="27" s="1"/>
  <c r="L1184" i="27"/>
  <c r="L1489" i="26"/>
  <c r="M1489" i="26"/>
  <c r="N1489" i="26" s="1"/>
  <c r="M1954" i="25"/>
  <c r="N1954" i="25" s="1"/>
  <c r="L1954" i="25"/>
  <c r="T1954" i="25"/>
  <c r="M303" i="28"/>
  <c r="N303" i="28" s="1"/>
  <c r="L303" i="28"/>
  <c r="M1021" i="28"/>
  <c r="N1021" i="28" s="1"/>
  <c r="L1021" i="28"/>
  <c r="L399" i="27"/>
  <c r="M399" i="27"/>
  <c r="N399" i="27" s="1"/>
  <c r="L112" i="27"/>
  <c r="M112" i="27"/>
  <c r="N112" i="27" s="1"/>
  <c r="L559" i="25"/>
  <c r="M559" i="25"/>
  <c r="N559" i="25" s="1"/>
  <c r="T559" i="25"/>
  <c r="T895" i="25"/>
  <c r="L895" i="25"/>
  <c r="M895" i="25"/>
  <c r="N895" i="25" s="1"/>
  <c r="T1974" i="25"/>
  <c r="L1974" i="25"/>
  <c r="M1974" i="25"/>
  <c r="N1974" i="25" s="1"/>
  <c r="M583" i="27"/>
  <c r="N583" i="27" s="1"/>
  <c r="L583" i="27"/>
  <c r="M1888" i="25"/>
  <c r="N1888" i="25" s="1"/>
  <c r="L1888" i="25"/>
  <c r="T1888" i="25"/>
  <c r="M1121" i="28"/>
  <c r="N1121" i="28" s="1"/>
  <c r="L1121" i="28"/>
  <c r="M1285" i="25"/>
  <c r="N1285" i="25" s="1"/>
  <c r="L1285" i="25"/>
  <c r="T1285" i="25"/>
  <c r="M1762" i="27"/>
  <c r="N1762" i="27" s="1"/>
  <c r="L1762" i="27"/>
  <c r="L1971" i="26"/>
  <c r="M1971" i="26"/>
  <c r="N1971" i="26" s="1"/>
  <c r="M1280" i="27"/>
  <c r="N1280" i="27" s="1"/>
  <c r="L1280" i="27"/>
  <c r="L1173" i="27"/>
  <c r="M1173" i="27"/>
  <c r="N1173" i="27" s="1"/>
  <c r="L652" i="28"/>
  <c r="M652" i="28"/>
  <c r="N652" i="28" s="1"/>
  <c r="T2111" i="25"/>
  <c r="L2111" i="25"/>
  <c r="M2111" i="25"/>
  <c r="N2111" i="25" s="1"/>
  <c r="T2085" i="25"/>
  <c r="L2085" i="25"/>
  <c r="M2085" i="25"/>
  <c r="N2085" i="25" s="1"/>
  <c r="M512" i="26"/>
  <c r="N512" i="26" s="1"/>
  <c r="L512" i="26"/>
  <c r="L106" i="25"/>
  <c r="M106" i="25"/>
  <c r="N106" i="25" s="1"/>
  <c r="T106" i="25"/>
  <c r="M1778" i="28"/>
  <c r="N1778" i="28" s="1"/>
  <c r="L1778" i="28"/>
  <c r="M705" i="28"/>
  <c r="N705" i="28" s="1"/>
  <c r="L705" i="28"/>
  <c r="M1101" i="25"/>
  <c r="N1101" i="25" s="1"/>
  <c r="L1101" i="25"/>
  <c r="T1101" i="25"/>
  <c r="L2086" i="26"/>
  <c r="M2086" i="26"/>
  <c r="N2086" i="26" s="1"/>
  <c r="T2117" i="25"/>
  <c r="L2117" i="25"/>
  <c r="M2117" i="25"/>
  <c r="N2117" i="25" s="1"/>
  <c r="T1219" i="25"/>
  <c r="M1219" i="25"/>
  <c r="N1219" i="25" s="1"/>
  <c r="L1219" i="25"/>
  <c r="L1871" i="27"/>
  <c r="M1871" i="27"/>
  <c r="N1871" i="27" s="1"/>
  <c r="T2082" i="25"/>
  <c r="L2082" i="25"/>
  <c r="M2082" i="25"/>
  <c r="N2082" i="25" s="1"/>
  <c r="M786" i="26"/>
  <c r="N786" i="26" s="1"/>
  <c r="L786" i="26"/>
  <c r="L579" i="25"/>
  <c r="M579" i="25"/>
  <c r="N579" i="25" s="1"/>
  <c r="T579" i="25"/>
  <c r="M614" i="28"/>
  <c r="N614" i="28" s="1"/>
  <c r="L614" i="28"/>
  <c r="L899" i="25"/>
  <c r="M899" i="25"/>
  <c r="N899" i="25" s="1"/>
  <c r="T899" i="25"/>
  <c r="M1577" i="26"/>
  <c r="N1577" i="26" s="1"/>
  <c r="L1577" i="26"/>
  <c r="L348" i="28"/>
  <c r="M348" i="28"/>
  <c r="N348" i="28" s="1"/>
  <c r="L1783" i="27"/>
  <c r="M1783" i="27"/>
  <c r="N1783" i="27" s="1"/>
  <c r="M1139" i="28"/>
  <c r="N1139" i="28" s="1"/>
  <c r="L1139" i="28"/>
  <c r="L1890" i="27"/>
  <c r="M1890" i="27"/>
  <c r="N1890" i="27" s="1"/>
  <c r="M442" i="27"/>
  <c r="N442" i="27" s="1"/>
  <c r="L442" i="27"/>
  <c r="M846" i="26"/>
  <c r="N846" i="26" s="1"/>
  <c r="L846" i="26"/>
  <c r="M495" i="26"/>
  <c r="N495" i="26" s="1"/>
  <c r="L495" i="26"/>
  <c r="L1136" i="25"/>
  <c r="M1136" i="25"/>
  <c r="N1136" i="25" s="1"/>
  <c r="T1136" i="25"/>
  <c r="L1765" i="26"/>
  <c r="M1765" i="26"/>
  <c r="N1765" i="26" s="1"/>
  <c r="M453" i="27"/>
  <c r="N453" i="27" s="1"/>
  <c r="L453" i="27"/>
  <c r="L1581" i="27"/>
  <c r="M1581" i="27"/>
  <c r="N1581" i="27" s="1"/>
  <c r="T1666" i="25"/>
  <c r="L1666" i="25"/>
  <c r="M1666" i="25"/>
  <c r="N1666" i="25" s="1"/>
  <c r="L1927" i="26"/>
  <c r="M1927" i="26"/>
  <c r="N1927" i="26" s="1"/>
  <c r="M1209" i="26"/>
  <c r="N1209" i="26" s="1"/>
  <c r="L1209" i="26"/>
  <c r="M58" i="28"/>
  <c r="N58" i="28" s="1"/>
  <c r="L58" i="28"/>
  <c r="L1385" i="26"/>
  <c r="M1385" i="26"/>
  <c r="N1385" i="26" s="1"/>
  <c r="L1880" i="26"/>
  <c r="M1880" i="26"/>
  <c r="N1880" i="26" s="1"/>
  <c r="M1038" i="28"/>
  <c r="N1038" i="28" s="1"/>
  <c r="L1038" i="28"/>
  <c r="M209" i="26"/>
  <c r="N209" i="26" s="1"/>
  <c r="L209" i="26"/>
  <c r="M91" i="27"/>
  <c r="N91" i="27" s="1"/>
  <c r="L91" i="27"/>
  <c r="M1247" i="28"/>
  <c r="N1247" i="28" s="1"/>
  <c r="L1247" i="28"/>
  <c r="M1634" i="26"/>
  <c r="N1634" i="26" s="1"/>
  <c r="L1634" i="26"/>
  <c r="L2160" i="25"/>
  <c r="M2160" i="25"/>
  <c r="N2160" i="25" s="1"/>
  <c r="T2160" i="25"/>
  <c r="T788" i="25"/>
  <c r="L788" i="25"/>
  <c r="M788" i="25"/>
  <c r="N788" i="25" s="1"/>
  <c r="L447" i="28"/>
  <c r="M447" i="28"/>
  <c r="N447" i="28" s="1"/>
  <c r="M1930" i="26"/>
  <c r="N1930" i="26" s="1"/>
  <c r="L1930" i="26"/>
  <c r="L1201" i="27"/>
  <c r="M1201" i="27"/>
  <c r="N1201" i="27" s="1"/>
  <c r="T825" i="25"/>
  <c r="M825" i="25"/>
  <c r="N825" i="25" s="1"/>
  <c r="L825" i="25"/>
  <c r="L1498" i="28"/>
  <c r="M1498" i="28"/>
  <c r="N1498" i="28" s="1"/>
  <c r="L1125" i="26"/>
  <c r="M1125" i="26"/>
  <c r="N1125" i="26" s="1"/>
  <c r="L1508" i="26"/>
  <c r="M1508" i="26"/>
  <c r="N1508" i="26" s="1"/>
  <c r="L968" i="26"/>
  <c r="M968" i="26"/>
  <c r="N968" i="26" s="1"/>
  <c r="M595" i="28"/>
  <c r="N595" i="28" s="1"/>
  <c r="L595" i="28"/>
  <c r="M730" i="28"/>
  <c r="N730" i="28" s="1"/>
  <c r="L730" i="28"/>
  <c r="T2008" i="25"/>
  <c r="L2008" i="25"/>
  <c r="M2008" i="25"/>
  <c r="N2008" i="25" s="1"/>
  <c r="L455" i="25"/>
  <c r="M455" i="25"/>
  <c r="N455" i="25" s="1"/>
  <c r="T455" i="25"/>
  <c r="M1751" i="26"/>
  <c r="N1751" i="26" s="1"/>
  <c r="L1751" i="26"/>
  <c r="L168" i="28"/>
  <c r="M168" i="28"/>
  <c r="N168" i="28" s="1"/>
  <c r="L1573" i="27"/>
  <c r="M1573" i="27"/>
  <c r="N1573" i="27" s="1"/>
  <c r="L2003" i="28"/>
  <c r="M2003" i="28"/>
  <c r="N2003" i="28" s="1"/>
  <c r="M1053" i="25"/>
  <c r="N1053" i="25" s="1"/>
  <c r="L1053" i="25"/>
  <c r="T1053" i="25"/>
  <c r="M146" i="28"/>
  <c r="N146" i="28" s="1"/>
  <c r="L146" i="28"/>
  <c r="L268" i="27"/>
  <c r="M268" i="27"/>
  <c r="N268" i="27" s="1"/>
  <c r="L2202" i="27"/>
  <c r="M2202" i="27"/>
  <c r="N2202" i="27" s="1"/>
  <c r="L628" i="25"/>
  <c r="M628" i="25"/>
  <c r="N628" i="25" s="1"/>
  <c r="T628" i="25"/>
  <c r="L576" i="25"/>
  <c r="M576" i="25"/>
  <c r="N576" i="25" s="1"/>
  <c r="T576" i="25"/>
  <c r="L1297" i="27"/>
  <c r="M1297" i="27"/>
  <c r="N1297" i="27" s="1"/>
  <c r="H30" i="17"/>
  <c r="M783" i="27"/>
  <c r="N783" i="27" s="1"/>
  <c r="L783" i="27"/>
  <c r="M1231" i="25"/>
  <c r="N1231" i="25" s="1"/>
  <c r="L1231" i="25"/>
  <c r="T1231" i="25"/>
  <c r="L1415" i="28"/>
  <c r="M1415" i="28"/>
  <c r="N1415" i="28" s="1"/>
  <c r="L1233" i="28"/>
  <c r="M1233" i="28"/>
  <c r="N1233" i="28" s="1"/>
  <c r="M322" i="25"/>
  <c r="N322" i="25" s="1"/>
  <c r="L322" i="25"/>
  <c r="T322" i="25"/>
  <c r="L343" i="25"/>
  <c r="M343" i="25"/>
  <c r="N343" i="25" s="1"/>
  <c r="T343" i="25"/>
  <c r="M1841" i="28"/>
  <c r="N1841" i="28" s="1"/>
  <c r="L1841" i="28"/>
  <c r="M278" i="27"/>
  <c r="N278" i="27" s="1"/>
  <c r="L278" i="27"/>
  <c r="M1407" i="27"/>
  <c r="N1407" i="27" s="1"/>
  <c r="L1407" i="27"/>
  <c r="L607" i="25"/>
  <c r="M607" i="25"/>
  <c r="N607" i="25" s="1"/>
  <c r="T607" i="25"/>
  <c r="M834" i="28"/>
  <c r="N834" i="28" s="1"/>
  <c r="L834" i="28"/>
  <c r="L1153" i="26"/>
  <c r="M1153" i="26"/>
  <c r="N1153" i="26" s="1"/>
  <c r="L1952" i="27"/>
  <c r="M1952" i="27"/>
  <c r="N1952" i="27" s="1"/>
  <c r="L1832" i="25"/>
  <c r="M1832" i="25"/>
  <c r="N1832" i="25" s="1"/>
  <c r="T1832" i="25"/>
  <c r="T1691" i="25"/>
  <c r="L1691" i="25"/>
  <c r="M1691" i="25"/>
  <c r="N1691" i="25" s="1"/>
  <c r="M1619" i="25"/>
  <c r="N1619" i="25" s="1"/>
  <c r="L1619" i="25"/>
  <c r="T1619" i="25"/>
  <c r="L245" i="28"/>
  <c r="M245" i="28"/>
  <c r="N245" i="28" s="1"/>
  <c r="M37" i="27"/>
  <c r="N37" i="27" s="1"/>
  <c r="L37" i="27"/>
  <c r="L1985" i="27"/>
  <c r="M1985" i="27"/>
  <c r="N1985" i="27" s="1"/>
  <c r="L1208" i="26"/>
  <c r="M1208" i="26"/>
  <c r="N1208" i="26" s="1"/>
  <c r="M1477" i="27"/>
  <c r="N1477" i="27" s="1"/>
  <c r="L1477" i="27"/>
  <c r="M819" i="25"/>
  <c r="N819" i="25" s="1"/>
  <c r="L819" i="25"/>
  <c r="T819" i="25"/>
  <c r="M1990" i="28"/>
  <c r="N1990" i="28" s="1"/>
  <c r="L1990" i="28"/>
  <c r="M1410" i="27"/>
  <c r="N1410" i="27" s="1"/>
  <c r="L1410" i="27"/>
  <c r="L969" i="25"/>
  <c r="M969" i="25"/>
  <c r="N969" i="25" s="1"/>
  <c r="T969" i="25"/>
  <c r="L2200" i="27"/>
  <c r="M2200" i="27"/>
  <c r="N2200" i="27" s="1"/>
  <c r="L1661" i="28"/>
  <c r="M1661" i="28"/>
  <c r="N1661" i="28" s="1"/>
  <c r="M764" i="26"/>
  <c r="N764" i="26" s="1"/>
  <c r="L764" i="26"/>
  <c r="L323" i="26"/>
  <c r="M323" i="26"/>
  <c r="N323" i="26" s="1"/>
  <c r="L587" i="25"/>
  <c r="M587" i="25"/>
  <c r="N587" i="25" s="1"/>
  <c r="T587" i="25"/>
  <c r="M1646" i="27"/>
  <c r="N1646" i="27" s="1"/>
  <c r="L1646" i="27"/>
  <c r="L931" i="27"/>
  <c r="M931" i="27"/>
  <c r="N931" i="27" s="1"/>
  <c r="M2114" i="28"/>
  <c r="N2114" i="28" s="1"/>
  <c r="L2114" i="28"/>
  <c r="L1422" i="25"/>
  <c r="M1422" i="25"/>
  <c r="N1422" i="25" s="1"/>
  <c r="T1422" i="25"/>
  <c r="T858" i="25"/>
  <c r="L858" i="25"/>
  <c r="M858" i="25"/>
  <c r="N858" i="25" s="1"/>
  <c r="M848" i="26"/>
  <c r="N848" i="26" s="1"/>
  <c r="L848" i="26"/>
  <c r="M1182" i="27"/>
  <c r="N1182" i="27" s="1"/>
  <c r="L1182" i="27"/>
  <c r="M1233" i="26"/>
  <c r="N1233" i="26" s="1"/>
  <c r="L1233" i="26"/>
  <c r="M921" i="25"/>
  <c r="N921" i="25" s="1"/>
  <c r="L921" i="25"/>
  <c r="T921" i="25"/>
  <c r="L116" i="25"/>
  <c r="M116" i="25"/>
  <c r="N116" i="25" s="1"/>
  <c r="T116" i="25"/>
  <c r="T1705" i="25"/>
  <c r="M1705" i="25"/>
  <c r="N1705" i="25" s="1"/>
  <c r="L1705" i="25"/>
  <c r="L690" i="26"/>
  <c r="M690" i="26"/>
  <c r="N690" i="26" s="1"/>
  <c r="L118" i="26"/>
  <c r="M118" i="26"/>
  <c r="N118" i="26" s="1"/>
  <c r="L1788" i="27"/>
  <c r="M1788" i="27"/>
  <c r="N1788" i="27" s="1"/>
  <c r="M1168" i="27"/>
  <c r="N1168" i="27" s="1"/>
  <c r="L1168" i="27"/>
  <c r="L1980" i="28"/>
  <c r="M1980" i="28"/>
  <c r="N1980" i="28" s="1"/>
  <c r="M1735" i="28"/>
  <c r="N1735" i="28" s="1"/>
  <c r="L1735" i="28"/>
  <c r="L406" i="27"/>
  <c r="M406" i="27"/>
  <c r="N406" i="27" s="1"/>
  <c r="M1977" i="26"/>
  <c r="N1977" i="26" s="1"/>
  <c r="L1977" i="26"/>
  <c r="M1831" i="25"/>
  <c r="N1831" i="25" s="1"/>
  <c r="L1831" i="25"/>
  <c r="T1831" i="25"/>
  <c r="M815" i="27"/>
  <c r="N815" i="27" s="1"/>
  <c r="L815" i="27"/>
  <c r="M1637" i="26"/>
  <c r="N1637" i="26" s="1"/>
  <c r="L1637" i="26"/>
  <c r="L1374" i="25"/>
  <c r="M1374" i="25"/>
  <c r="N1374" i="25" s="1"/>
  <c r="T1374" i="25"/>
  <c r="M584" i="25"/>
  <c r="N584" i="25" s="1"/>
  <c r="L584" i="25"/>
  <c r="T584" i="25"/>
  <c r="L649" i="28"/>
  <c r="M649" i="28"/>
  <c r="N649" i="28" s="1"/>
  <c r="L601" i="25"/>
  <c r="M601" i="25"/>
  <c r="N601" i="25" s="1"/>
  <c r="T601" i="25"/>
  <c r="M535" i="26"/>
  <c r="N535" i="26" s="1"/>
  <c r="L535" i="26"/>
  <c r="M915" i="25"/>
  <c r="N915" i="25" s="1"/>
  <c r="L915" i="25"/>
  <c r="T915" i="25"/>
  <c r="M28" i="26"/>
  <c r="N28" i="26" s="1"/>
  <c r="L28" i="26"/>
  <c r="L505" i="25"/>
  <c r="M505" i="25"/>
  <c r="N505" i="25" s="1"/>
  <c r="T505" i="25"/>
  <c r="L625" i="27"/>
  <c r="M625" i="27"/>
  <c r="N625" i="27" s="1"/>
  <c r="T2034" i="25"/>
  <c r="M2034" i="25"/>
  <c r="N2034" i="25" s="1"/>
  <c r="L2034" i="25"/>
  <c r="L1286" i="27"/>
  <c r="M1286" i="27"/>
  <c r="N1286" i="27" s="1"/>
  <c r="T2223" i="25"/>
  <c r="L2223" i="25"/>
  <c r="M2223" i="25"/>
  <c r="N2223" i="25" s="1"/>
  <c r="L2066" i="27"/>
  <c r="M2066" i="27"/>
  <c r="N2066" i="27" s="1"/>
  <c r="M1003" i="28"/>
  <c r="N1003" i="28" s="1"/>
  <c r="L1003" i="28"/>
  <c r="L441" i="28"/>
  <c r="M441" i="28"/>
  <c r="N441" i="28" s="1"/>
  <c r="M425" i="27"/>
  <c r="N425" i="27" s="1"/>
  <c r="L425" i="27"/>
  <c r="L1557" i="28"/>
  <c r="M1557" i="28"/>
  <c r="N1557" i="28" s="1"/>
  <c r="M1980" i="27"/>
  <c r="N1980" i="27" s="1"/>
  <c r="L1980" i="27"/>
  <c r="L1886" i="28"/>
  <c r="M1886" i="28"/>
  <c r="N1886" i="28" s="1"/>
  <c r="T2245" i="25"/>
  <c r="L2245" i="25"/>
  <c r="M2245" i="25"/>
  <c r="N2245" i="25" s="1"/>
  <c r="L446" i="26"/>
  <c r="M446" i="26"/>
  <c r="N446" i="26" s="1"/>
  <c r="L1303" i="27"/>
  <c r="M1303" i="27"/>
  <c r="N1303" i="27" s="1"/>
  <c r="M360" i="26"/>
  <c r="N360" i="26" s="1"/>
  <c r="L360" i="26"/>
  <c r="M506" i="28"/>
  <c r="N506" i="28" s="1"/>
  <c r="L506" i="28"/>
  <c r="L66" i="27"/>
  <c r="M66" i="27"/>
  <c r="N66" i="27" s="1"/>
  <c r="M831" i="27"/>
  <c r="N831" i="27" s="1"/>
  <c r="L831" i="27"/>
  <c r="M518" i="26"/>
  <c r="N518" i="26" s="1"/>
  <c r="L518" i="26"/>
  <c r="M240" i="25"/>
  <c r="N240" i="25" s="1"/>
  <c r="L240" i="25"/>
  <c r="T240" i="25"/>
  <c r="M662" i="27"/>
  <c r="N662" i="27" s="1"/>
  <c r="L662" i="27"/>
  <c r="M348" i="26"/>
  <c r="N348" i="26" s="1"/>
  <c r="L348" i="26"/>
  <c r="M1735" i="26"/>
  <c r="N1735" i="26" s="1"/>
  <c r="L1735" i="26"/>
  <c r="M71" i="28"/>
  <c r="N71" i="28" s="1"/>
  <c r="L71" i="28"/>
  <c r="M1515" i="25"/>
  <c r="N1515" i="25" s="1"/>
  <c r="L1515" i="25"/>
  <c r="T1515" i="25"/>
  <c r="T2227" i="25"/>
  <c r="M2227" i="25"/>
  <c r="N2227" i="25" s="1"/>
  <c r="L2227" i="25"/>
  <c r="M362" i="27"/>
  <c r="N362" i="27" s="1"/>
  <c r="L362" i="27"/>
  <c r="L2155" i="26"/>
  <c r="M2155" i="26"/>
  <c r="N2155" i="26" s="1"/>
  <c r="M19" i="26"/>
  <c r="N19" i="26" s="1"/>
  <c r="L19" i="26"/>
  <c r="M104" i="26"/>
  <c r="N104" i="26" s="1"/>
  <c r="L104" i="26"/>
  <c r="M1609" i="27"/>
  <c r="N1609" i="27" s="1"/>
  <c r="L1609" i="27"/>
  <c r="M1022" i="27"/>
  <c r="N1022" i="27" s="1"/>
  <c r="L1022" i="27"/>
  <c r="M1259" i="25"/>
  <c r="N1259" i="25" s="1"/>
  <c r="L1259" i="25"/>
  <c r="T1259" i="25"/>
  <c r="M1619" i="27"/>
  <c r="N1619" i="27" s="1"/>
  <c r="L1619" i="27"/>
  <c r="M1452" i="27"/>
  <c r="N1452" i="27" s="1"/>
  <c r="L1452" i="27"/>
  <c r="M670" i="27"/>
  <c r="N670" i="27" s="1"/>
  <c r="L670" i="27"/>
  <c r="M239" i="27"/>
  <c r="N239" i="27" s="1"/>
  <c r="L239" i="27"/>
  <c r="M1590" i="25"/>
  <c r="N1590" i="25" s="1"/>
  <c r="L1590" i="25"/>
  <c r="T1590" i="25"/>
  <c r="L611" i="26"/>
  <c r="M611" i="26"/>
  <c r="N611" i="26" s="1"/>
  <c r="L1403" i="26"/>
  <c r="M1403" i="26"/>
  <c r="N1403" i="26" s="1"/>
  <c r="L356" i="27"/>
  <c r="M356" i="27"/>
  <c r="N356" i="27" s="1"/>
  <c r="L1562" i="26"/>
  <c r="M1562" i="26"/>
  <c r="N1562" i="26" s="1"/>
  <c r="M1837" i="27"/>
  <c r="N1837" i="27" s="1"/>
  <c r="L1837" i="27"/>
  <c r="L429" i="25"/>
  <c r="M429" i="25"/>
  <c r="N429" i="25" s="1"/>
  <c r="T429" i="25"/>
  <c r="L1003" i="25"/>
  <c r="M1003" i="25"/>
  <c r="N1003" i="25" s="1"/>
  <c r="T1003" i="25"/>
  <c r="M1980" i="26"/>
  <c r="N1980" i="26" s="1"/>
  <c r="L1980" i="26"/>
  <c r="L1961" i="28"/>
  <c r="M1961" i="28"/>
  <c r="N1961" i="28" s="1"/>
  <c r="T30" i="29"/>
  <c r="L2140" i="27"/>
  <c r="M2140" i="27"/>
  <c r="N2140" i="27" s="1"/>
  <c r="M226" i="25"/>
  <c r="N226" i="25" s="1"/>
  <c r="L226" i="25"/>
  <c r="T226" i="25"/>
  <c r="L741" i="27"/>
  <c r="M741" i="27"/>
  <c r="N741" i="27" s="1"/>
  <c r="L277" i="26"/>
  <c r="M277" i="26"/>
  <c r="N277" i="26" s="1"/>
  <c r="M1413" i="25"/>
  <c r="N1413" i="25" s="1"/>
  <c r="L1413" i="25"/>
  <c r="T1413" i="25"/>
  <c r="M2233" i="27"/>
  <c r="N2233" i="27" s="1"/>
  <c r="L2233" i="27"/>
  <c r="M1008" i="25"/>
  <c r="N1008" i="25" s="1"/>
  <c r="L1008" i="25"/>
  <c r="T1008" i="25"/>
  <c r="L1962" i="25"/>
  <c r="M1962" i="25"/>
  <c r="N1962" i="25" s="1"/>
  <c r="T1962" i="25"/>
  <c r="L236" i="26"/>
  <c r="M236" i="26"/>
  <c r="N236" i="26" s="1"/>
  <c r="L1123" i="27"/>
  <c r="M1123" i="27"/>
  <c r="N1123" i="27" s="1"/>
  <c r="M941" i="25"/>
  <c r="N941" i="25" s="1"/>
  <c r="L941" i="25"/>
  <c r="T941" i="25"/>
  <c r="M189" i="27"/>
  <c r="N189" i="27" s="1"/>
  <c r="L189" i="27"/>
  <c r="M1497" i="25"/>
  <c r="N1497" i="25" s="1"/>
  <c r="L1497" i="25"/>
  <c r="T1497" i="25"/>
  <c r="L805" i="27"/>
  <c r="M805" i="27"/>
  <c r="N805" i="27" s="1"/>
  <c r="F30" i="29"/>
  <c r="M68" i="28"/>
  <c r="N68" i="28" s="1"/>
  <c r="L68" i="28"/>
  <c r="L369" i="25"/>
  <c r="M369" i="25"/>
  <c r="N369" i="25" s="1"/>
  <c r="T369" i="25"/>
  <c r="M1422" i="28"/>
  <c r="N1422" i="28" s="1"/>
  <c r="L1422" i="28"/>
  <c r="L899" i="26"/>
  <c r="M899" i="26"/>
  <c r="N899" i="26" s="1"/>
  <c r="L1072" i="27"/>
  <c r="M1072" i="27"/>
  <c r="N1072" i="27" s="1"/>
  <c r="L2041" i="28"/>
  <c r="M2041" i="28"/>
  <c r="N2041" i="28" s="1"/>
  <c r="M1959" i="25"/>
  <c r="N1959" i="25" s="1"/>
  <c r="L1959" i="25"/>
  <c r="T1959" i="25"/>
  <c r="L2002" i="27"/>
  <c r="M2002" i="27"/>
  <c r="N2002" i="27" s="1"/>
  <c r="L1289" i="28"/>
  <c r="M1289" i="28"/>
  <c r="N1289" i="28" s="1"/>
  <c r="M883" i="25"/>
  <c r="N883" i="25" s="1"/>
  <c r="L883" i="25"/>
  <c r="T883" i="25"/>
  <c r="L1052" i="27"/>
  <c r="M1052" i="27"/>
  <c r="N1052" i="27" s="1"/>
  <c r="T705" i="25"/>
  <c r="L705" i="25"/>
  <c r="M705" i="25"/>
  <c r="N705" i="25" s="1"/>
  <c r="L731" i="26"/>
  <c r="M731" i="26"/>
  <c r="N731" i="26" s="1"/>
  <c r="L469" i="26"/>
  <c r="M469" i="26"/>
  <c r="N469" i="26" s="1"/>
  <c r="M2213" i="28"/>
  <c r="N2213" i="28" s="1"/>
  <c r="L2213" i="28"/>
  <c r="L1358" i="25"/>
  <c r="M1358" i="25"/>
  <c r="N1358" i="25" s="1"/>
  <c r="T1358" i="25"/>
  <c r="L488" i="25"/>
  <c r="M488" i="25"/>
  <c r="N488" i="25" s="1"/>
  <c r="T488" i="25"/>
  <c r="M1955" i="25"/>
  <c r="N1955" i="25" s="1"/>
  <c r="L1955" i="25"/>
  <c r="T1955" i="25"/>
  <c r="L1969" i="28"/>
  <c r="M1969" i="28"/>
  <c r="N1969" i="28" s="1"/>
  <c r="L70" i="28"/>
  <c r="M70" i="28"/>
  <c r="N70" i="28" s="1"/>
  <c r="M48" i="28"/>
  <c r="N48" i="28" s="1"/>
  <c r="L48" i="28"/>
  <c r="L423" i="25"/>
  <c r="M423" i="25"/>
  <c r="N423" i="25" s="1"/>
  <c r="T423" i="25"/>
  <c r="L1900" i="27"/>
  <c r="M1900" i="27"/>
  <c r="N1900" i="27" s="1"/>
  <c r="L2016" i="28"/>
  <c r="M2016" i="28"/>
  <c r="N2016" i="28" s="1"/>
  <c r="M49" i="27"/>
  <c r="N49" i="27" s="1"/>
  <c r="L49" i="27"/>
  <c r="M560" i="26"/>
  <c r="N560" i="26" s="1"/>
  <c r="L560" i="26"/>
  <c r="L945" i="28"/>
  <c r="M945" i="28"/>
  <c r="N945" i="28" s="1"/>
  <c r="M2121" i="28"/>
  <c r="N2121" i="28" s="1"/>
  <c r="L2121" i="28"/>
  <c r="M457" i="27"/>
  <c r="N457" i="27" s="1"/>
  <c r="L457" i="27"/>
  <c r="L1258" i="25"/>
  <c r="M1258" i="25"/>
  <c r="N1258" i="25" s="1"/>
  <c r="T1258" i="25"/>
  <c r="L189" i="28"/>
  <c r="M189" i="28"/>
  <c r="N189" i="28" s="1"/>
  <c r="L1555" i="27"/>
  <c r="M1555" i="27"/>
  <c r="N1555" i="27" s="1"/>
  <c r="M991" i="25"/>
  <c r="N991" i="25" s="1"/>
  <c r="L991" i="25"/>
  <c r="T991" i="25"/>
  <c r="L1302" i="28"/>
  <c r="M1302" i="28"/>
  <c r="N1302" i="28" s="1"/>
  <c r="T1750" i="25"/>
  <c r="L1750" i="25"/>
  <c r="M1750" i="25"/>
  <c r="N1750" i="25" s="1"/>
  <c r="L1719" i="28"/>
  <c r="M1719" i="28"/>
  <c r="N1719" i="28" s="1"/>
  <c r="L478" i="26"/>
  <c r="M478" i="26"/>
  <c r="N478" i="26" s="1"/>
  <c r="L911" i="28"/>
  <c r="M911" i="28"/>
  <c r="N911" i="28" s="1"/>
  <c r="M224" i="26"/>
  <c r="N224" i="26" s="1"/>
  <c r="L224" i="26"/>
  <c r="M1292" i="28"/>
  <c r="N1292" i="28" s="1"/>
  <c r="L1292" i="28"/>
  <c r="L1728" i="26"/>
  <c r="M1728" i="26"/>
  <c r="N1728" i="26" s="1"/>
  <c r="L1852" i="28"/>
  <c r="M1852" i="28"/>
  <c r="N1852" i="28" s="1"/>
  <c r="M2144" i="25"/>
  <c r="N2144" i="25" s="1"/>
  <c r="L2144" i="25"/>
  <c r="T2144" i="25"/>
  <c r="L712" i="28"/>
  <c r="M712" i="28"/>
  <c r="N712" i="28" s="1"/>
  <c r="M567" i="26"/>
  <c r="N567" i="26" s="1"/>
  <c r="L567" i="26"/>
  <c r="L1961" i="27"/>
  <c r="M1961" i="27"/>
  <c r="N1961" i="27" s="1"/>
  <c r="M1018" i="25"/>
  <c r="N1018" i="25" s="1"/>
  <c r="L1018" i="25"/>
  <c r="T1018" i="25"/>
  <c r="M1864" i="28"/>
  <c r="N1864" i="28" s="1"/>
  <c r="L1864" i="28"/>
  <c r="M983" i="25"/>
  <c r="N983" i="25" s="1"/>
  <c r="L983" i="25"/>
  <c r="T983" i="25"/>
  <c r="L196" i="28"/>
  <c r="M196" i="28"/>
  <c r="N196" i="28" s="1"/>
  <c r="L1221" i="25"/>
  <c r="M1221" i="25"/>
  <c r="N1221" i="25" s="1"/>
  <c r="T1221" i="25"/>
  <c r="L60" i="25"/>
  <c r="M60" i="25"/>
  <c r="N60" i="25" s="1"/>
  <c r="T60" i="25"/>
  <c r="L1346" i="26"/>
  <c r="M1346" i="26"/>
  <c r="N1346" i="26" s="1"/>
  <c r="L970" i="26"/>
  <c r="M970" i="26"/>
  <c r="N970" i="26" s="1"/>
  <c r="L1835" i="26"/>
  <c r="M1835" i="26"/>
  <c r="N1835" i="26" s="1"/>
  <c r="L70" i="27"/>
  <c r="M70" i="27"/>
  <c r="N70" i="27" s="1"/>
  <c r="M547" i="26"/>
  <c r="N547" i="26" s="1"/>
  <c r="L547" i="26"/>
  <c r="L436" i="27"/>
  <c r="M436" i="27"/>
  <c r="N436" i="27" s="1"/>
  <c r="M1422" i="26"/>
  <c r="N1422" i="26" s="1"/>
  <c r="L1422" i="26"/>
  <c r="M1434" i="25"/>
  <c r="N1434" i="25" s="1"/>
  <c r="L1434" i="25"/>
  <c r="T1434" i="25"/>
  <c r="M1162" i="27"/>
  <c r="N1162" i="27" s="1"/>
  <c r="L1162" i="27"/>
  <c r="M729" i="28"/>
  <c r="N729" i="28" s="1"/>
  <c r="L729" i="28"/>
  <c r="L214" i="26"/>
  <c r="M214" i="26"/>
  <c r="N214" i="26" s="1"/>
  <c r="L455" i="28"/>
  <c r="M455" i="28"/>
  <c r="N455" i="28" s="1"/>
  <c r="M416" i="27"/>
  <c r="N416" i="27" s="1"/>
  <c r="L416" i="27"/>
  <c r="M256" i="28"/>
  <c r="N256" i="28" s="1"/>
  <c r="L256" i="28"/>
  <c r="T2041" i="25"/>
  <c r="L2041" i="25"/>
  <c r="M2041" i="25"/>
  <c r="N2041" i="25" s="1"/>
  <c r="M23" i="28"/>
  <c r="N23" i="28" s="1"/>
  <c r="L23" i="28"/>
  <c r="M1834" i="27"/>
  <c r="N1834" i="27" s="1"/>
  <c r="L1834" i="27"/>
  <c r="M590" i="28"/>
  <c r="N590" i="28" s="1"/>
  <c r="L590" i="28"/>
  <c r="M546" i="28"/>
  <c r="N546" i="28" s="1"/>
  <c r="L546" i="28"/>
  <c r="M109" i="27"/>
  <c r="N109" i="27" s="1"/>
  <c r="L109" i="27"/>
  <c r="L1134" i="26"/>
  <c r="M1134" i="26"/>
  <c r="N1134" i="26" s="1"/>
  <c r="M2017" i="27"/>
  <c r="N2017" i="27" s="1"/>
  <c r="L2017" i="27"/>
  <c r="M685" i="27"/>
  <c r="N685" i="27" s="1"/>
  <c r="L685" i="27"/>
  <c r="L1830" i="28"/>
  <c r="M1830" i="28"/>
  <c r="N1830" i="28" s="1"/>
  <c r="M1874" i="28"/>
  <c r="N1874" i="28" s="1"/>
  <c r="L1874" i="28"/>
  <c r="L1802" i="26"/>
  <c r="M1802" i="26"/>
  <c r="N1802" i="26" s="1"/>
  <c r="L902" i="25"/>
  <c r="M902" i="25"/>
  <c r="N902" i="25" s="1"/>
  <c r="T902" i="25"/>
  <c r="L1997" i="27"/>
  <c r="M1997" i="27"/>
  <c r="N1997" i="27" s="1"/>
  <c r="T738" i="25"/>
  <c r="L738" i="25"/>
  <c r="M738" i="25"/>
  <c r="N738" i="25" s="1"/>
  <c r="L252" i="25"/>
  <c r="M252" i="25"/>
  <c r="N252" i="25" s="1"/>
  <c r="T252" i="25"/>
  <c r="M892" i="27"/>
  <c r="N892" i="27" s="1"/>
  <c r="L892" i="27"/>
  <c r="M301" i="27"/>
  <c r="N301" i="27" s="1"/>
  <c r="L301" i="27"/>
  <c r="L189" i="26"/>
  <c r="M189" i="26"/>
  <c r="N189" i="26" s="1"/>
  <c r="T1726" i="25"/>
  <c r="M1726" i="25"/>
  <c r="N1726" i="25" s="1"/>
  <c r="L1726" i="25"/>
  <c r="M1524" i="27"/>
  <c r="N1524" i="27" s="1"/>
  <c r="L1524" i="27"/>
  <c r="L2151" i="28"/>
  <c r="M2151" i="28"/>
  <c r="N2151" i="28" s="1"/>
  <c r="L558" i="25"/>
  <c r="M558" i="25"/>
  <c r="N558" i="25" s="1"/>
  <c r="T558" i="25"/>
  <c r="L246" i="28"/>
  <c r="M246" i="28"/>
  <c r="N246" i="28" s="1"/>
  <c r="L1773" i="28"/>
  <c r="M1773" i="28"/>
  <c r="N1773" i="28" s="1"/>
  <c r="M2197" i="28"/>
  <c r="N2197" i="28" s="1"/>
  <c r="L2197" i="28"/>
  <c r="L1378" i="28"/>
  <c r="M1378" i="28"/>
  <c r="N1378" i="28" s="1"/>
  <c r="L1097" i="28"/>
  <c r="M1097" i="28"/>
  <c r="N1097" i="28" s="1"/>
  <c r="M151" i="27"/>
  <c r="N151" i="27" s="1"/>
  <c r="L151" i="27"/>
  <c r="L1279" i="27"/>
  <c r="M1279" i="27"/>
  <c r="N1279" i="27" s="1"/>
  <c r="M164" i="26"/>
  <c r="N164" i="26" s="1"/>
  <c r="L164" i="26"/>
  <c r="M94" i="28"/>
  <c r="N94" i="28" s="1"/>
  <c r="L94" i="28"/>
  <c r="M1304" i="25"/>
  <c r="N1304" i="25" s="1"/>
  <c r="L1304" i="25"/>
  <c r="T1304" i="25"/>
  <c r="T857" i="25"/>
  <c r="L857" i="25"/>
  <c r="M857" i="25"/>
  <c r="N857" i="25" s="1"/>
  <c r="L459" i="25"/>
  <c r="M459" i="25"/>
  <c r="N459" i="25" s="1"/>
  <c r="T459" i="25"/>
  <c r="M1554" i="28"/>
  <c r="N1554" i="28" s="1"/>
  <c r="L1554" i="28"/>
  <c r="L815" i="28"/>
  <c r="M815" i="28"/>
  <c r="N815" i="28" s="1"/>
  <c r="L662" i="26"/>
  <c r="M662" i="26"/>
  <c r="N662" i="26" s="1"/>
  <c r="M1726" i="26"/>
  <c r="N1726" i="26" s="1"/>
  <c r="L1726" i="26"/>
  <c r="M2250" i="27"/>
  <c r="N2250" i="27" s="1"/>
  <c r="L2250" i="27"/>
  <c r="L2020" i="28"/>
  <c r="M2020" i="28"/>
  <c r="N2020" i="28" s="1"/>
  <c r="M1923" i="27"/>
  <c r="N1923" i="27" s="1"/>
  <c r="L1923" i="27"/>
  <c r="M1542" i="26"/>
  <c r="N1542" i="26" s="1"/>
  <c r="L1542" i="26"/>
  <c r="L2082" i="27"/>
  <c r="M2082" i="27"/>
  <c r="N2082" i="27" s="1"/>
  <c r="M418" i="28"/>
  <c r="N418" i="28" s="1"/>
  <c r="L418" i="28"/>
  <c r="M1243" i="25"/>
  <c r="N1243" i="25" s="1"/>
  <c r="L1243" i="25"/>
  <c r="T1243" i="25"/>
  <c r="T1721" i="25"/>
  <c r="M1721" i="25"/>
  <c r="N1721" i="25" s="1"/>
  <c r="L1721" i="25"/>
  <c r="M1426" i="27"/>
  <c r="N1426" i="27" s="1"/>
  <c r="L1426" i="27"/>
  <c r="L1079" i="28"/>
  <c r="M1079" i="28"/>
  <c r="N1079" i="28" s="1"/>
  <c r="T2017" i="25"/>
  <c r="M2017" i="25"/>
  <c r="N2017" i="25" s="1"/>
  <c r="L2017" i="25"/>
  <c r="L813" i="25"/>
  <c r="M813" i="25"/>
  <c r="N813" i="25" s="1"/>
  <c r="T813" i="25"/>
  <c r="L380" i="27"/>
  <c r="M380" i="27"/>
  <c r="N380" i="27" s="1"/>
  <c r="M855" i="25"/>
  <c r="N855" i="25" s="1"/>
  <c r="L855" i="25"/>
  <c r="T855" i="25"/>
  <c r="M1782" i="25"/>
  <c r="N1782" i="25" s="1"/>
  <c r="L1782" i="25"/>
  <c r="T1782" i="25"/>
  <c r="L411" i="26"/>
  <c r="M411" i="26"/>
  <c r="N411" i="26" s="1"/>
  <c r="L810" i="26"/>
  <c r="M810" i="26"/>
  <c r="N810" i="26" s="1"/>
  <c r="T1744" i="25"/>
  <c r="L1744" i="25"/>
  <c r="M1744" i="25"/>
  <c r="N1744" i="25" s="1"/>
  <c r="L1281" i="27"/>
  <c r="M1281" i="27"/>
  <c r="N1281" i="27" s="1"/>
  <c r="L1579" i="25"/>
  <c r="M1579" i="25"/>
  <c r="N1579" i="25" s="1"/>
  <c r="T1579" i="25"/>
  <c r="M264" i="27"/>
  <c r="N264" i="27" s="1"/>
  <c r="L264" i="27"/>
  <c r="M465" i="26"/>
  <c r="N465" i="26" s="1"/>
  <c r="L465" i="26"/>
  <c r="L1094" i="25"/>
  <c r="M1094" i="25"/>
  <c r="N1094" i="25" s="1"/>
  <c r="T1094" i="25"/>
  <c r="M1541" i="25"/>
  <c r="N1541" i="25" s="1"/>
  <c r="L1541" i="25"/>
  <c r="T1541" i="25"/>
  <c r="M1087" i="27"/>
  <c r="N1087" i="27" s="1"/>
  <c r="L1087" i="27"/>
  <c r="M762" i="28"/>
  <c r="N762" i="28" s="1"/>
  <c r="L762" i="28"/>
  <c r="L327" i="25"/>
  <c r="M327" i="25"/>
  <c r="N327" i="25" s="1"/>
  <c r="T327" i="25"/>
  <c r="M522" i="27"/>
  <c r="N522" i="27" s="1"/>
  <c r="L522" i="27"/>
  <c r="L1617" i="28"/>
  <c r="M1617" i="28"/>
  <c r="N1617" i="28" s="1"/>
  <c r="M1938" i="26"/>
  <c r="N1938" i="26" s="1"/>
  <c r="L1938" i="26"/>
  <c r="L1348" i="28"/>
  <c r="M1348" i="28"/>
  <c r="N1348" i="28" s="1"/>
  <c r="T684" i="25"/>
  <c r="M684" i="25"/>
  <c r="N684" i="25" s="1"/>
  <c r="L684" i="25"/>
  <c r="M1017" i="27"/>
  <c r="N1017" i="27" s="1"/>
  <c r="L1017" i="27"/>
  <c r="L1800" i="25"/>
  <c r="M1800" i="25"/>
  <c r="N1800" i="25" s="1"/>
  <c r="T1800" i="25"/>
  <c r="T2197" i="25"/>
  <c r="L2197" i="25"/>
  <c r="M2197" i="25"/>
  <c r="N2197" i="25" s="1"/>
  <c r="M338" i="25"/>
  <c r="N338" i="25" s="1"/>
  <c r="L338" i="25"/>
  <c r="T338" i="25"/>
  <c r="L869" i="28"/>
  <c r="M869" i="28"/>
  <c r="N869" i="28" s="1"/>
  <c r="M1493" i="27"/>
  <c r="N1493" i="27" s="1"/>
  <c r="L1493" i="27"/>
  <c r="L2179" i="25"/>
  <c r="M2179" i="25"/>
  <c r="N2179" i="25" s="1"/>
  <c r="T2179" i="25"/>
  <c r="M171" i="25"/>
  <c r="N171" i="25" s="1"/>
  <c r="L171" i="25"/>
  <c r="T171" i="25"/>
  <c r="M1013" i="27"/>
  <c r="N1013" i="27" s="1"/>
  <c r="L1013" i="27"/>
  <c r="M1034" i="28"/>
  <c r="N1034" i="28" s="1"/>
  <c r="L1034" i="28"/>
  <c r="M1751" i="28"/>
  <c r="N1751" i="28" s="1"/>
  <c r="L1751" i="28"/>
  <c r="L382" i="27"/>
  <c r="M382" i="27"/>
  <c r="N382" i="27" s="1"/>
  <c r="M167" i="28"/>
  <c r="N167" i="28" s="1"/>
  <c r="L167" i="28"/>
  <c r="M806" i="27"/>
  <c r="N806" i="27" s="1"/>
  <c r="L806" i="27"/>
  <c r="M1225" i="25"/>
  <c r="N1225" i="25" s="1"/>
  <c r="L1225" i="25"/>
  <c r="T1225" i="25"/>
  <c r="L1319" i="27"/>
  <c r="M1319" i="27"/>
  <c r="N1319" i="27" s="1"/>
  <c r="M1770" i="28"/>
  <c r="N1770" i="28" s="1"/>
  <c r="L1770" i="28"/>
  <c r="L864" i="26"/>
  <c r="M864" i="26"/>
  <c r="N864" i="26" s="1"/>
  <c r="L304" i="25"/>
  <c r="M304" i="25"/>
  <c r="N304" i="25" s="1"/>
  <c r="T304" i="25"/>
  <c r="M41" i="27"/>
  <c r="N41" i="27" s="1"/>
  <c r="L41" i="27"/>
  <c r="M1459" i="28"/>
  <c r="N1459" i="28" s="1"/>
  <c r="L1459" i="28"/>
  <c r="M1583" i="27"/>
  <c r="N1583" i="27" s="1"/>
  <c r="L1583" i="27"/>
  <c r="L1591" i="26"/>
  <c r="M1591" i="26"/>
  <c r="N1591" i="26" s="1"/>
  <c r="M789" i="26"/>
  <c r="N789" i="26" s="1"/>
  <c r="L789" i="26"/>
  <c r="M732" i="27"/>
  <c r="N732" i="27" s="1"/>
  <c r="L732" i="27"/>
  <c r="T1199" i="25"/>
  <c r="M1199" i="25"/>
  <c r="N1199" i="25" s="1"/>
  <c r="L1199" i="25"/>
  <c r="L704" i="28"/>
  <c r="M704" i="28"/>
  <c r="N704" i="28" s="1"/>
  <c r="M1636" i="27"/>
  <c r="N1636" i="27" s="1"/>
  <c r="L1636" i="27"/>
  <c r="L1592" i="25"/>
  <c r="M1592" i="25"/>
  <c r="N1592" i="25" s="1"/>
  <c r="T1592" i="25"/>
  <c r="M847" i="25"/>
  <c r="N847" i="25" s="1"/>
  <c r="L847" i="25"/>
  <c r="T847" i="25"/>
  <c r="M1109" i="25"/>
  <c r="N1109" i="25" s="1"/>
  <c r="L1109" i="25"/>
  <c r="T1109" i="25"/>
  <c r="M956" i="28"/>
  <c r="N956" i="28" s="1"/>
  <c r="L956" i="28"/>
  <c r="L2204" i="26"/>
  <c r="M2204" i="26"/>
  <c r="N2204" i="26" s="1"/>
  <c r="L408" i="26"/>
  <c r="M408" i="26"/>
  <c r="N408" i="26" s="1"/>
  <c r="L1024" i="28"/>
  <c r="M1024" i="28"/>
  <c r="N1024" i="28" s="1"/>
  <c r="M588" i="27"/>
  <c r="N588" i="27" s="1"/>
  <c r="L588" i="27"/>
  <c r="M2004" i="28"/>
  <c r="N2004" i="28" s="1"/>
  <c r="L2004" i="28"/>
  <c r="L1472" i="26"/>
  <c r="M1472" i="26"/>
  <c r="N1472" i="26" s="1"/>
  <c r="L1973" i="28"/>
  <c r="M1973" i="28"/>
  <c r="N1973" i="28" s="1"/>
  <c r="M1186" i="26"/>
  <c r="N1186" i="26" s="1"/>
  <c r="L1186" i="26"/>
  <c r="L342" i="27"/>
  <c r="M342" i="27"/>
  <c r="N342" i="27" s="1"/>
  <c r="T2209" i="25"/>
  <c r="M2209" i="25"/>
  <c r="N2209" i="25" s="1"/>
  <c r="L2209" i="25"/>
  <c r="M35" i="27"/>
  <c r="N35" i="27" s="1"/>
  <c r="L35" i="27"/>
  <c r="L639" i="25"/>
  <c r="M639" i="25"/>
  <c r="N639" i="25" s="1"/>
  <c r="T639" i="25"/>
  <c r="M838" i="27"/>
  <c r="N838" i="27" s="1"/>
  <c r="L838" i="27"/>
  <c r="L241" i="25"/>
  <c r="M241" i="25"/>
  <c r="N241" i="25" s="1"/>
  <c r="T241" i="25"/>
  <c r="T1794" i="25"/>
  <c r="L1794" i="25"/>
  <c r="M1794" i="25"/>
  <c r="N1794" i="25" s="1"/>
  <c r="L2039" i="27"/>
  <c r="M2039" i="27"/>
  <c r="N2039" i="27" s="1"/>
  <c r="M1270" i="26"/>
  <c r="N1270" i="26" s="1"/>
  <c r="L1270" i="26"/>
  <c r="L1532" i="25"/>
  <c r="M1532" i="25"/>
  <c r="N1532" i="25" s="1"/>
  <c r="T1532" i="25"/>
  <c r="M1235" i="25"/>
  <c r="N1235" i="25" s="1"/>
  <c r="L1235" i="25"/>
  <c r="T1235" i="25"/>
  <c r="M1371" i="26"/>
  <c r="N1371" i="26" s="1"/>
  <c r="L1371" i="26"/>
  <c r="T2116" i="25"/>
  <c r="L2116" i="25"/>
  <c r="M2116" i="25"/>
  <c r="N2116" i="25" s="1"/>
  <c r="T1182" i="25"/>
  <c r="L1182" i="25"/>
  <c r="M1182" i="25"/>
  <c r="N1182" i="25" s="1"/>
  <c r="L499" i="27"/>
  <c r="M499" i="27"/>
  <c r="N499" i="27" s="1"/>
  <c r="M1023" i="27"/>
  <c r="N1023" i="27" s="1"/>
  <c r="L1023" i="27"/>
  <c r="L1349" i="27"/>
  <c r="M1349" i="27"/>
  <c r="N1349" i="27" s="1"/>
  <c r="L408" i="25"/>
  <c r="M408" i="25"/>
  <c r="N408" i="25" s="1"/>
  <c r="T408" i="25"/>
  <c r="L1917" i="27"/>
  <c r="M1917" i="27"/>
  <c r="N1917" i="27" s="1"/>
  <c r="L410" i="28"/>
  <c r="M410" i="28"/>
  <c r="N410" i="28" s="1"/>
  <c r="M1225" i="28"/>
  <c r="N1225" i="28" s="1"/>
  <c r="L1225" i="28"/>
  <c r="L1869" i="27"/>
  <c r="M1869" i="27"/>
  <c r="N1869" i="27" s="1"/>
  <c r="M1293" i="26"/>
  <c r="N1293" i="26" s="1"/>
  <c r="L1293" i="26"/>
  <c r="M788" i="27"/>
  <c r="N788" i="27" s="1"/>
  <c r="L788" i="27"/>
  <c r="L566" i="26"/>
  <c r="M566" i="26"/>
  <c r="N566" i="26" s="1"/>
  <c r="M1370" i="28"/>
  <c r="N1370" i="28" s="1"/>
  <c r="L1370" i="28"/>
  <c r="M1129" i="27"/>
  <c r="N1129" i="27" s="1"/>
  <c r="L1129" i="27"/>
  <c r="L1447" i="28"/>
  <c r="M1447" i="28"/>
  <c r="N1447" i="28" s="1"/>
  <c r="L540" i="27"/>
  <c r="M540" i="27"/>
  <c r="N540" i="27" s="1"/>
  <c r="T1713" i="25"/>
  <c r="M1713" i="25"/>
  <c r="N1713" i="25" s="1"/>
  <c r="L1713" i="25"/>
  <c r="L194" i="26"/>
  <c r="M194" i="26"/>
  <c r="N194" i="26" s="1"/>
  <c r="M480" i="27"/>
  <c r="N480" i="27" s="1"/>
  <c r="L480" i="27"/>
  <c r="T1824" i="25"/>
  <c r="M1824" i="25"/>
  <c r="N1824" i="25" s="1"/>
  <c r="L1824" i="25"/>
  <c r="M248" i="27"/>
  <c r="N248" i="27" s="1"/>
  <c r="L248" i="27"/>
  <c r="T907" i="25"/>
  <c r="M907" i="25"/>
  <c r="N907" i="25" s="1"/>
  <c r="L907" i="25"/>
  <c r="L379" i="27"/>
  <c r="M379" i="27"/>
  <c r="N379" i="27" s="1"/>
  <c r="M1399" i="28"/>
  <c r="N1399" i="28" s="1"/>
  <c r="L1399" i="28"/>
  <c r="M1840" i="25"/>
  <c r="N1840" i="25" s="1"/>
  <c r="L1840" i="25"/>
  <c r="T1840" i="25"/>
  <c r="M120" i="26"/>
  <c r="N120" i="26" s="1"/>
  <c r="L120" i="26"/>
  <c r="L1511" i="27"/>
  <c r="M1511" i="27"/>
  <c r="N1511" i="27" s="1"/>
  <c r="L733" i="26"/>
  <c r="M733" i="26"/>
  <c r="N733" i="26" s="1"/>
  <c r="M978" i="28"/>
  <c r="N978" i="28" s="1"/>
  <c r="L978" i="28"/>
  <c r="L1952" i="28"/>
  <c r="M1952" i="28"/>
  <c r="N1952" i="28" s="1"/>
  <c r="L25" i="25"/>
  <c r="M25" i="25"/>
  <c r="N25" i="25" s="1"/>
  <c r="T25" i="25"/>
  <c r="M895" i="28"/>
  <c r="N895" i="28" s="1"/>
  <c r="L895" i="28"/>
  <c r="M1363" i="28"/>
  <c r="N1363" i="28" s="1"/>
  <c r="L1363" i="28"/>
  <c r="M1258" i="27"/>
  <c r="N1258" i="27" s="1"/>
  <c r="L1258" i="27"/>
  <c r="M683" i="27"/>
  <c r="N683" i="27" s="1"/>
  <c r="L683" i="27"/>
  <c r="M502" i="26"/>
  <c r="N502" i="26" s="1"/>
  <c r="L502" i="26"/>
  <c r="L410" i="25"/>
  <c r="M410" i="25"/>
  <c r="N410" i="25" s="1"/>
  <c r="T410" i="25"/>
  <c r="M990" i="25"/>
  <c r="N990" i="25" s="1"/>
  <c r="L990" i="25"/>
  <c r="T990" i="25"/>
  <c r="L871" i="27"/>
  <c r="M871" i="27"/>
  <c r="N871" i="27" s="1"/>
  <c r="T2097" i="25"/>
  <c r="L2097" i="25"/>
  <c r="M2097" i="25"/>
  <c r="N2097" i="25" s="1"/>
  <c r="L1614" i="26"/>
  <c r="M1614" i="26"/>
  <c r="N1614" i="26" s="1"/>
  <c r="M1313" i="28"/>
  <c r="N1313" i="28" s="1"/>
  <c r="L1313" i="28"/>
  <c r="T836" i="25"/>
  <c r="M836" i="25"/>
  <c r="N836" i="25" s="1"/>
  <c r="L836" i="25"/>
  <c r="L2001" i="27"/>
  <c r="M2001" i="27"/>
  <c r="N2001" i="27" s="1"/>
  <c r="L222" i="27"/>
  <c r="M222" i="27"/>
  <c r="N222" i="27" s="1"/>
  <c r="L1697" i="26"/>
  <c r="M1697" i="26"/>
  <c r="N1697" i="26" s="1"/>
  <c r="L1816" i="28"/>
  <c r="M1816" i="28"/>
  <c r="N1816" i="28" s="1"/>
  <c r="M1883" i="26"/>
  <c r="N1883" i="26" s="1"/>
  <c r="L1883" i="26"/>
  <c r="L1350" i="25"/>
  <c r="M1350" i="25"/>
  <c r="N1350" i="25" s="1"/>
  <c r="T1350" i="25"/>
  <c r="M1454" i="26"/>
  <c r="N1454" i="26" s="1"/>
  <c r="L1454" i="26"/>
  <c r="M1152" i="27"/>
  <c r="N1152" i="27" s="1"/>
  <c r="L1152" i="27"/>
  <c r="L1994" i="26"/>
  <c r="M1994" i="26"/>
  <c r="N1994" i="26" s="1"/>
  <c r="L2248" i="27"/>
  <c r="M2248" i="27"/>
  <c r="N2248" i="27" s="1"/>
  <c r="M958" i="28"/>
  <c r="N958" i="28" s="1"/>
  <c r="L958" i="28"/>
  <c r="M497" i="27"/>
  <c r="N497" i="27" s="1"/>
  <c r="L497" i="27"/>
  <c r="L1187" i="26"/>
  <c r="M1187" i="26"/>
  <c r="N1187" i="26" s="1"/>
  <c r="M1062" i="27"/>
  <c r="N1062" i="27" s="1"/>
  <c r="L1062" i="27"/>
  <c r="M1546" i="27"/>
  <c r="N1546" i="27" s="1"/>
  <c r="L1546" i="27"/>
  <c r="M1901" i="25"/>
  <c r="N1901" i="25" s="1"/>
  <c r="L1901" i="25"/>
  <c r="T1901" i="25"/>
  <c r="M786" i="27"/>
  <c r="N786" i="27" s="1"/>
  <c r="L786" i="27"/>
  <c r="L1017" i="28"/>
  <c r="M1017" i="28"/>
  <c r="N1017" i="28" s="1"/>
  <c r="L65" i="28"/>
  <c r="M65" i="28"/>
  <c r="N65" i="28" s="1"/>
  <c r="L1095" i="26"/>
  <c r="M1095" i="26"/>
  <c r="N1095" i="26" s="1"/>
  <c r="M1606" i="27"/>
  <c r="N1606" i="27" s="1"/>
  <c r="L1606" i="27"/>
  <c r="M1742" i="28"/>
  <c r="N1742" i="28" s="1"/>
  <c r="L1742" i="28"/>
  <c r="L528" i="28"/>
  <c r="M528" i="28"/>
  <c r="N528" i="28" s="1"/>
  <c r="M1502" i="28"/>
  <c r="N1502" i="28" s="1"/>
  <c r="L1502" i="28"/>
  <c r="L237" i="26"/>
  <c r="M237" i="26"/>
  <c r="N237" i="26" s="1"/>
  <c r="L2233" i="28"/>
  <c r="M2233" i="28"/>
  <c r="N2233" i="28" s="1"/>
  <c r="L1123" i="28"/>
  <c r="M1123" i="28"/>
  <c r="N1123" i="28" s="1"/>
  <c r="L2002" i="28"/>
  <c r="M2002" i="28"/>
  <c r="N2002" i="28" s="1"/>
  <c r="L361" i="28"/>
  <c r="M361" i="28"/>
  <c r="N361" i="28" s="1"/>
  <c r="M230" i="26"/>
  <c r="N230" i="26" s="1"/>
  <c r="L230" i="26"/>
  <c r="M1642" i="25"/>
  <c r="N1642" i="25" s="1"/>
  <c r="L1642" i="25"/>
  <c r="T1642" i="25"/>
  <c r="L316" i="28"/>
  <c r="M316" i="28"/>
  <c r="N316" i="28" s="1"/>
  <c r="M1367" i="26"/>
  <c r="N1367" i="26" s="1"/>
  <c r="L1367" i="26"/>
  <c r="L888" i="28"/>
  <c r="M888" i="28"/>
  <c r="N888" i="28" s="1"/>
  <c r="L1807" i="25"/>
  <c r="M1807" i="25"/>
  <c r="N1807" i="25" s="1"/>
  <c r="T1807" i="25"/>
  <c r="L1066" i="27"/>
  <c r="M1066" i="27"/>
  <c r="N1066" i="27" s="1"/>
  <c r="L768" i="27"/>
  <c r="M768" i="27"/>
  <c r="N768" i="27" s="1"/>
  <c r="L15" i="26"/>
  <c r="M15" i="26"/>
  <c r="N15" i="26" s="1"/>
  <c r="L554" i="26"/>
  <c r="M554" i="26"/>
  <c r="N554" i="26" s="1"/>
  <c r="T1671" i="25"/>
  <c r="M1671" i="25"/>
  <c r="N1671" i="25" s="1"/>
  <c r="L1671" i="25"/>
  <c r="L792" i="27"/>
  <c r="M792" i="27"/>
  <c r="N792" i="27" s="1"/>
  <c r="L718" i="27"/>
  <c r="M718" i="27"/>
  <c r="N718" i="27" s="1"/>
  <c r="T1749" i="25"/>
  <c r="L1749" i="25"/>
  <c r="M1749" i="25"/>
  <c r="N1749" i="25" s="1"/>
  <c r="M719" i="27"/>
  <c r="N719" i="27" s="1"/>
  <c r="L719" i="27"/>
  <c r="M2219" i="27"/>
  <c r="N2219" i="27" s="1"/>
  <c r="L2219" i="27"/>
  <c r="M148" i="28"/>
  <c r="N148" i="28" s="1"/>
  <c r="L148" i="28"/>
  <c r="T2033" i="25"/>
  <c r="L2033" i="25"/>
  <c r="M2033" i="25"/>
  <c r="N2033" i="25" s="1"/>
  <c r="T1701" i="25"/>
  <c r="M1701" i="25"/>
  <c r="N1701" i="25" s="1"/>
  <c r="L1701" i="25"/>
  <c r="L2132" i="28"/>
  <c r="M2132" i="28"/>
  <c r="N2132" i="28" s="1"/>
  <c r="L1380" i="27"/>
  <c r="M1380" i="27"/>
  <c r="N1380" i="27" s="1"/>
  <c r="M1544" i="28"/>
  <c r="N1544" i="28" s="1"/>
  <c r="L1544" i="28"/>
  <c r="M1463" i="25"/>
  <c r="N1463" i="25" s="1"/>
  <c r="L1463" i="25"/>
  <c r="T1463" i="25"/>
  <c r="L1426" i="26"/>
  <c r="M1426" i="26"/>
  <c r="N1426" i="26" s="1"/>
  <c r="M1700" i="27"/>
  <c r="N1700" i="27" s="1"/>
  <c r="L1700" i="27"/>
  <c r="L1951" i="26"/>
  <c r="M1951" i="26"/>
  <c r="N1951" i="26" s="1"/>
  <c r="T2012" i="25"/>
  <c r="L2012" i="25"/>
  <c r="M2012" i="25"/>
  <c r="N2012" i="25" s="1"/>
  <c r="L216" i="25"/>
  <c r="M216" i="25"/>
  <c r="N216" i="25" s="1"/>
  <c r="T216" i="25"/>
  <c r="M2191" i="28"/>
  <c r="N2191" i="28" s="1"/>
  <c r="L2191" i="28"/>
  <c r="L29" i="26"/>
  <c r="M29" i="26"/>
  <c r="N29" i="26" s="1"/>
  <c r="M1528" i="25"/>
  <c r="N1528" i="25" s="1"/>
  <c r="L1528" i="25"/>
  <c r="T1528" i="25"/>
  <c r="M1213" i="26"/>
  <c r="N1213" i="26" s="1"/>
  <c r="L1213" i="26"/>
  <c r="L591" i="28"/>
  <c r="M591" i="28"/>
  <c r="N591" i="28" s="1"/>
  <c r="M2252" i="28"/>
  <c r="N2252" i="28" s="1"/>
  <c r="L2252" i="28"/>
  <c r="L2029" i="27"/>
  <c r="M2029" i="27"/>
  <c r="N2029" i="27" s="1"/>
  <c r="L527" i="28"/>
  <c r="M527" i="28"/>
  <c r="N527" i="28" s="1"/>
  <c r="M677" i="27"/>
  <c r="N677" i="27" s="1"/>
  <c r="L677" i="27"/>
  <c r="L333" i="25"/>
  <c r="M333" i="25"/>
  <c r="N333" i="25" s="1"/>
  <c r="T333" i="25"/>
  <c r="M96" i="28"/>
  <c r="N96" i="28" s="1"/>
  <c r="L96" i="28"/>
  <c r="M679" i="26"/>
  <c r="N679" i="26" s="1"/>
  <c r="L679" i="26"/>
  <c r="M2155" i="27"/>
  <c r="N2155" i="27" s="1"/>
  <c r="L2155" i="27"/>
  <c r="L645" i="26"/>
  <c r="M645" i="26"/>
  <c r="N645" i="26" s="1"/>
  <c r="L1110" i="27"/>
  <c r="M1110" i="27"/>
  <c r="N1110" i="27" s="1"/>
  <c r="L47" i="25"/>
  <c r="M47" i="25"/>
  <c r="N47" i="25" s="1"/>
  <c r="T47" i="25"/>
  <c r="L1888" i="27"/>
  <c r="M1888" i="27"/>
  <c r="N1888" i="27" s="1"/>
  <c r="M1214" i="27"/>
  <c r="N1214" i="27" s="1"/>
  <c r="L1214" i="27"/>
  <c r="M1861" i="28"/>
  <c r="N1861" i="28" s="1"/>
  <c r="L1861" i="28"/>
  <c r="M409" i="25"/>
  <c r="N409" i="25" s="1"/>
  <c r="L409" i="25"/>
  <c r="T409" i="25"/>
  <c r="L1014" i="27"/>
  <c r="M1014" i="27"/>
  <c r="N1014" i="27" s="1"/>
  <c r="L1452" i="28"/>
  <c r="M1452" i="28"/>
  <c r="N1452" i="28" s="1"/>
  <c r="M1341" i="27"/>
  <c r="N1341" i="27" s="1"/>
  <c r="L1341" i="27"/>
  <c r="M1945" i="26"/>
  <c r="N1945" i="26" s="1"/>
  <c r="L1945" i="26"/>
  <c r="M1147" i="26"/>
  <c r="N1147" i="26" s="1"/>
  <c r="L1147" i="26"/>
  <c r="L59" i="27"/>
  <c r="M59" i="27"/>
  <c r="N59" i="27" s="1"/>
  <c r="L2249" i="26"/>
  <c r="M2249" i="26"/>
  <c r="N2249" i="26" s="1"/>
  <c r="T1183" i="25"/>
  <c r="M1183" i="25"/>
  <c r="N1183" i="25" s="1"/>
  <c r="L1183" i="25"/>
  <c r="T1714" i="25"/>
  <c r="L1714" i="25"/>
  <c r="M1714" i="25"/>
  <c r="N1714" i="25" s="1"/>
  <c r="L636" i="26"/>
  <c r="M636" i="26"/>
  <c r="N636" i="26" s="1"/>
  <c r="L1992" i="27"/>
  <c r="M1992" i="27"/>
  <c r="N1992" i="27" s="1"/>
  <c r="M94" i="26"/>
  <c r="N94" i="26" s="1"/>
  <c r="L94" i="26"/>
  <c r="L42" i="27"/>
  <c r="M42" i="27"/>
  <c r="N42" i="27" s="1"/>
  <c r="L1224" i="28"/>
  <c r="M1224" i="28"/>
  <c r="N1224" i="28" s="1"/>
  <c r="L719" i="26"/>
  <c r="M719" i="26"/>
  <c r="N719" i="26" s="1"/>
  <c r="M1016" i="25"/>
  <c r="N1016" i="25" s="1"/>
  <c r="L1016" i="25"/>
  <c r="T1016" i="25"/>
  <c r="L1919" i="28"/>
  <c r="M1919" i="28"/>
  <c r="N1919" i="28" s="1"/>
  <c r="L1589" i="28"/>
  <c r="M1589" i="28"/>
  <c r="N1589" i="28" s="1"/>
  <c r="L415" i="26"/>
  <c r="M415" i="26"/>
  <c r="N415" i="26" s="1"/>
  <c r="M1313" i="25"/>
  <c r="N1313" i="25" s="1"/>
  <c r="L1313" i="25"/>
  <c r="T1313" i="25"/>
  <c r="M43" i="28"/>
  <c r="N43" i="28" s="1"/>
  <c r="L43" i="28"/>
  <c r="L181" i="27"/>
  <c r="M181" i="27"/>
  <c r="N181" i="27" s="1"/>
  <c r="L2183" i="27"/>
  <c r="M2183" i="27"/>
  <c r="N2183" i="27" s="1"/>
  <c r="M153" i="28"/>
  <c r="N153" i="28" s="1"/>
  <c r="L153" i="28"/>
  <c r="M63" i="27"/>
  <c r="N63" i="27" s="1"/>
  <c r="L63" i="27"/>
  <c r="L468" i="27"/>
  <c r="M468" i="27"/>
  <c r="N468" i="27" s="1"/>
  <c r="L2030" i="28"/>
  <c r="M2030" i="28"/>
  <c r="N2030" i="28" s="1"/>
  <c r="M1039" i="26"/>
  <c r="N1039" i="26" s="1"/>
  <c r="L1039" i="26"/>
  <c r="L497" i="26"/>
  <c r="M497" i="26"/>
  <c r="N497" i="26" s="1"/>
  <c r="M1780" i="27"/>
  <c r="N1780" i="27" s="1"/>
  <c r="L1780" i="27"/>
  <c r="L530" i="25"/>
  <c r="M530" i="25"/>
  <c r="N530" i="25" s="1"/>
  <c r="T530" i="25"/>
  <c r="L2111" i="28"/>
  <c r="M2111" i="28"/>
  <c r="N2111" i="28" s="1"/>
  <c r="M541" i="27"/>
  <c r="N541" i="27" s="1"/>
  <c r="L541" i="27"/>
  <c r="M908" i="26"/>
  <c r="N908" i="26" s="1"/>
  <c r="L908" i="26"/>
  <c r="M1445" i="28"/>
  <c r="N1445" i="28" s="1"/>
  <c r="L1445" i="28"/>
  <c r="M1435" i="28"/>
  <c r="N1435" i="28" s="1"/>
  <c r="L1435" i="28"/>
  <c r="L1388" i="26"/>
  <c r="M1388" i="26"/>
  <c r="N1388" i="26" s="1"/>
  <c r="L231" i="28"/>
  <c r="M231" i="28"/>
  <c r="N231" i="28" s="1"/>
  <c r="M1846" i="25"/>
  <c r="N1846" i="25" s="1"/>
  <c r="L1846" i="25"/>
  <c r="T1846" i="25"/>
  <c r="M1609" i="26"/>
  <c r="N1609" i="26" s="1"/>
  <c r="L1609" i="26"/>
  <c r="M456" i="26"/>
  <c r="N456" i="26" s="1"/>
  <c r="L456" i="26"/>
  <c r="L1394" i="27"/>
  <c r="M1394" i="27"/>
  <c r="N1394" i="27" s="1"/>
  <c r="M1583" i="28"/>
  <c r="N1583" i="28" s="1"/>
  <c r="L1583" i="28"/>
  <c r="M1549" i="25"/>
  <c r="N1549" i="25" s="1"/>
  <c r="L1549" i="25"/>
  <c r="T1549" i="25"/>
  <c r="L91" i="28"/>
  <c r="M91" i="28"/>
  <c r="N91" i="28" s="1"/>
  <c r="L1060" i="27"/>
  <c r="M1060" i="27"/>
  <c r="N1060" i="27" s="1"/>
  <c r="M910" i="25"/>
  <c r="N910" i="25" s="1"/>
  <c r="L910" i="25"/>
  <c r="T910" i="25"/>
  <c r="M512" i="28"/>
  <c r="N512" i="28" s="1"/>
  <c r="L512" i="28"/>
  <c r="M180" i="25"/>
  <c r="N180" i="25" s="1"/>
  <c r="L180" i="25"/>
  <c r="T180" i="25"/>
  <c r="L341" i="28"/>
  <c r="M341" i="28"/>
  <c r="N341" i="28" s="1"/>
  <c r="L684" i="27"/>
  <c r="M684" i="27"/>
  <c r="N684" i="27" s="1"/>
  <c r="L1784" i="27"/>
  <c r="M1784" i="27"/>
  <c r="N1784" i="27" s="1"/>
  <c r="M1061" i="27"/>
  <c r="N1061" i="27" s="1"/>
  <c r="L1061" i="27"/>
  <c r="M1381" i="26"/>
  <c r="N1381" i="26" s="1"/>
  <c r="L1381" i="26"/>
  <c r="M1809" i="28"/>
  <c r="N1809" i="28" s="1"/>
  <c r="L1809" i="28"/>
  <c r="L1286" i="28"/>
  <c r="M1286" i="28"/>
  <c r="N1286" i="28" s="1"/>
  <c r="M671" i="27"/>
  <c r="N671" i="27" s="1"/>
  <c r="L671" i="27"/>
  <c r="T731" i="25"/>
  <c r="M731" i="25"/>
  <c r="N731" i="25" s="1"/>
  <c r="L731" i="25"/>
  <c r="M1778" i="27"/>
  <c r="N1778" i="27" s="1"/>
  <c r="L1778" i="27"/>
  <c r="L1952" i="26"/>
  <c r="M1952" i="26"/>
  <c r="N1952" i="26" s="1"/>
  <c r="M1032" i="28"/>
  <c r="N1032" i="28" s="1"/>
  <c r="L1032" i="28"/>
  <c r="M2201" i="28"/>
  <c r="N2201" i="28" s="1"/>
  <c r="L2201" i="28"/>
  <c r="L272" i="25"/>
  <c r="M272" i="25"/>
  <c r="N272" i="25" s="1"/>
  <c r="T272" i="25"/>
  <c r="L2187" i="26"/>
  <c r="M2187" i="26"/>
  <c r="N2187" i="26" s="1"/>
  <c r="M423" i="27"/>
  <c r="N423" i="27" s="1"/>
  <c r="L423" i="27"/>
  <c r="M130" i="25"/>
  <c r="N130" i="25" s="1"/>
  <c r="L130" i="25"/>
  <c r="T130" i="25"/>
  <c r="L1311" i="25"/>
  <c r="M1311" i="25"/>
  <c r="N1311" i="25" s="1"/>
  <c r="T1311" i="25"/>
  <c r="L1065" i="27"/>
  <c r="M1065" i="27"/>
  <c r="N1065" i="27" s="1"/>
  <c r="L2043" i="26"/>
  <c r="M2043" i="26"/>
  <c r="N2043" i="26" s="1"/>
  <c r="T2204" i="25"/>
  <c r="L2204" i="25"/>
  <c r="M2204" i="25"/>
  <c r="N2204" i="25" s="1"/>
  <c r="L1170" i="28"/>
  <c r="M1170" i="28"/>
  <c r="N1170" i="28" s="1"/>
  <c r="L1101" i="26"/>
  <c r="M1101" i="26"/>
  <c r="N1101" i="26" s="1"/>
  <c r="M2048" i="28"/>
  <c r="N2048" i="28" s="1"/>
  <c r="L2048" i="28"/>
  <c r="M1766" i="28"/>
  <c r="N1766" i="28" s="1"/>
  <c r="L1766" i="28"/>
  <c r="L88" i="25"/>
  <c r="M88" i="25"/>
  <c r="N88" i="25" s="1"/>
  <c r="T88" i="25"/>
  <c r="L2082" i="26"/>
  <c r="M2082" i="26"/>
  <c r="N2082" i="26" s="1"/>
  <c r="L1014" i="26"/>
  <c r="M1014" i="26"/>
  <c r="N1014" i="26" s="1"/>
  <c r="M275" i="25"/>
  <c r="N275" i="25" s="1"/>
  <c r="L275" i="25"/>
  <c r="T275" i="25"/>
  <c r="M1474" i="28"/>
  <c r="N1474" i="28" s="1"/>
  <c r="L1474" i="28"/>
  <c r="M1031" i="28"/>
  <c r="N1031" i="28" s="1"/>
  <c r="L1031" i="28"/>
  <c r="L682" i="26"/>
  <c r="M682" i="26"/>
  <c r="N682" i="26" s="1"/>
  <c r="L2182" i="28"/>
  <c r="M2182" i="28"/>
  <c r="N2182" i="28" s="1"/>
  <c r="T719" i="25"/>
  <c r="M719" i="25"/>
  <c r="N719" i="25" s="1"/>
  <c r="L719" i="25"/>
  <c r="L2073" i="26"/>
  <c r="M2073" i="26"/>
  <c r="N2073" i="26" s="1"/>
  <c r="M1078" i="26"/>
  <c r="N1078" i="26" s="1"/>
  <c r="L1078" i="26"/>
  <c r="L608" i="25"/>
  <c r="M608" i="25"/>
  <c r="N608" i="25" s="1"/>
  <c r="T608" i="25"/>
  <c r="L798" i="27"/>
  <c r="M798" i="27"/>
  <c r="N798" i="27" s="1"/>
  <c r="L1080" i="28"/>
  <c r="M1080" i="28"/>
  <c r="N1080" i="28" s="1"/>
  <c r="M1326" i="25"/>
  <c r="N1326" i="25" s="1"/>
  <c r="L1326" i="25"/>
  <c r="T1326" i="25"/>
  <c r="L796" i="27"/>
  <c r="M796" i="27"/>
  <c r="N796" i="27" s="1"/>
  <c r="L857" i="28"/>
  <c r="M857" i="28"/>
  <c r="N857" i="28" s="1"/>
  <c r="L293" i="28"/>
  <c r="M293" i="28"/>
  <c r="N293" i="28" s="1"/>
  <c r="M1057" i="25"/>
  <c r="N1057" i="25" s="1"/>
  <c r="L1057" i="25"/>
  <c r="T1057" i="25"/>
  <c r="M2006" i="27"/>
  <c r="N2006" i="27" s="1"/>
  <c r="L2006" i="27"/>
  <c r="L752" i="27"/>
  <c r="M752" i="27"/>
  <c r="N752" i="27" s="1"/>
  <c r="L98" i="27"/>
  <c r="M98" i="27"/>
  <c r="N98" i="27" s="1"/>
  <c r="L654" i="28"/>
  <c r="M654" i="28"/>
  <c r="N654" i="28" s="1"/>
  <c r="M1367" i="25"/>
  <c r="N1367" i="25" s="1"/>
  <c r="L1367" i="25"/>
  <c r="T1367" i="25"/>
  <c r="M514" i="26"/>
  <c r="N514" i="26" s="1"/>
  <c r="L514" i="26"/>
  <c r="M2092" i="26"/>
  <c r="N2092" i="26" s="1"/>
  <c r="L2092" i="26"/>
  <c r="M1044" i="27"/>
  <c r="N1044" i="27" s="1"/>
  <c r="L1044" i="27"/>
  <c r="M1529" i="26"/>
  <c r="N1529" i="26" s="1"/>
  <c r="L1529" i="26"/>
  <c r="L534" i="28"/>
  <c r="M534" i="28"/>
  <c r="N534" i="28" s="1"/>
  <c r="L22" i="26"/>
  <c r="M22" i="26"/>
  <c r="N22" i="26" s="1"/>
  <c r="L1622" i="26"/>
  <c r="M1622" i="26"/>
  <c r="N1622" i="26" s="1"/>
  <c r="T786" i="25"/>
  <c r="M786" i="25"/>
  <c r="N786" i="25" s="1"/>
  <c r="L786" i="25"/>
  <c r="M14" i="27"/>
  <c r="N14" i="27" s="1"/>
  <c r="L14" i="27"/>
  <c r="L1172" i="28"/>
  <c r="M1172" i="28"/>
  <c r="N1172" i="28" s="1"/>
  <c r="M1504" i="27"/>
  <c r="N1504" i="27" s="1"/>
  <c r="L1504" i="27"/>
  <c r="M1256" i="28"/>
  <c r="N1256" i="28" s="1"/>
  <c r="L1256" i="28"/>
  <c r="M970" i="25"/>
  <c r="N970" i="25" s="1"/>
  <c r="L970" i="25"/>
  <c r="T970" i="25"/>
  <c r="L2" i="26"/>
  <c r="P32" i="12"/>
  <c r="M2" i="26"/>
  <c r="N2" i="26" s="1"/>
  <c r="E32" i="12"/>
  <c r="M367" i="25"/>
  <c r="N367" i="25" s="1"/>
  <c r="L367" i="25"/>
  <c r="T367" i="25"/>
  <c r="L615" i="27"/>
  <c r="M615" i="27"/>
  <c r="N615" i="27" s="1"/>
  <c r="L221" i="27"/>
  <c r="M221" i="27"/>
  <c r="N221" i="27" s="1"/>
  <c r="T2205" i="25"/>
  <c r="M2205" i="25"/>
  <c r="N2205" i="25" s="1"/>
  <c r="L2205" i="25"/>
  <c r="M1477" i="25"/>
  <c r="N1477" i="25" s="1"/>
  <c r="L1477" i="25"/>
  <c r="T1477" i="25"/>
  <c r="L143" i="25"/>
  <c r="M143" i="25"/>
  <c r="N143" i="25" s="1"/>
  <c r="T143" i="25"/>
  <c r="L227" i="26"/>
  <c r="M227" i="26"/>
  <c r="N227" i="26" s="1"/>
  <c r="M1400" i="28"/>
  <c r="N1400" i="28" s="1"/>
  <c r="L1400" i="28"/>
  <c r="M975" i="27"/>
  <c r="N975" i="27" s="1"/>
  <c r="L975" i="27"/>
  <c r="L1778" i="26"/>
  <c r="M1778" i="26"/>
  <c r="N1778" i="26" s="1"/>
  <c r="M1091" i="27"/>
  <c r="N1091" i="27" s="1"/>
  <c r="L1091" i="27"/>
  <c r="L174" i="27"/>
  <c r="M174" i="27"/>
  <c r="N174" i="27" s="1"/>
  <c r="L1836" i="28"/>
  <c r="M1836" i="28"/>
  <c r="N1836" i="28" s="1"/>
  <c r="M2001" i="28"/>
  <c r="N2001" i="28" s="1"/>
  <c r="L2001" i="28"/>
  <c r="L1629" i="25"/>
  <c r="M1629" i="25"/>
  <c r="N1629" i="25" s="1"/>
  <c r="T1629" i="25"/>
  <c r="L803" i="26"/>
  <c r="M803" i="26"/>
  <c r="N803" i="26" s="1"/>
  <c r="M1688" i="28"/>
  <c r="N1688" i="28" s="1"/>
  <c r="L1688" i="28"/>
  <c r="M1903" i="27"/>
  <c r="N1903" i="27" s="1"/>
  <c r="L1903" i="27"/>
  <c r="T717" i="25"/>
  <c r="L717" i="25"/>
  <c r="M717" i="25"/>
  <c r="N717" i="25" s="1"/>
  <c r="L169" i="25"/>
  <c r="M169" i="25"/>
  <c r="N169" i="25" s="1"/>
  <c r="T169" i="25"/>
  <c r="L603" i="26"/>
  <c r="M603" i="26"/>
  <c r="N603" i="26" s="1"/>
  <c r="M1019" i="28"/>
  <c r="N1019" i="28" s="1"/>
  <c r="L1019" i="28"/>
  <c r="L1870" i="25"/>
  <c r="M1870" i="25"/>
  <c r="N1870" i="25" s="1"/>
  <c r="T1870" i="25"/>
  <c r="L46" i="28"/>
  <c r="M46" i="28"/>
  <c r="N46" i="28" s="1"/>
  <c r="L1937" i="26"/>
  <c r="M1937" i="26"/>
  <c r="N1937" i="26" s="1"/>
  <c r="L2185" i="28"/>
  <c r="M2185" i="28"/>
  <c r="N2185" i="28" s="1"/>
  <c r="M1937" i="27"/>
  <c r="N1937" i="27" s="1"/>
  <c r="L1937" i="27"/>
  <c r="M1983" i="28"/>
  <c r="N1983" i="28" s="1"/>
  <c r="L1983" i="28"/>
  <c r="L1064" i="25"/>
  <c r="M1064" i="25"/>
  <c r="N1064" i="25" s="1"/>
  <c r="T1064" i="25"/>
  <c r="M1316" i="27"/>
  <c r="N1316" i="27" s="1"/>
  <c r="L1316" i="27"/>
  <c r="L781" i="27"/>
  <c r="M781" i="27"/>
  <c r="N781" i="27" s="1"/>
  <c r="M2098" i="27"/>
  <c r="N2098" i="27" s="1"/>
  <c r="L2098" i="27"/>
  <c r="L956" i="26"/>
  <c r="M956" i="26"/>
  <c r="N956" i="26" s="1"/>
  <c r="L1612" i="27"/>
  <c r="M1612" i="27"/>
  <c r="N1612" i="27" s="1"/>
  <c r="M60" i="28"/>
  <c r="N60" i="28" s="1"/>
  <c r="L60" i="28"/>
  <c r="L1409" i="25"/>
  <c r="M1409" i="25"/>
  <c r="N1409" i="25" s="1"/>
  <c r="T1409" i="25"/>
  <c r="M1228" i="26"/>
  <c r="N1228" i="26" s="1"/>
  <c r="L1228" i="26"/>
  <c r="M2134" i="28"/>
  <c r="N2134" i="28" s="1"/>
  <c r="L2134" i="28"/>
  <c r="M1703" i="27"/>
  <c r="N1703" i="27" s="1"/>
  <c r="L1703" i="27"/>
  <c r="T2077" i="25"/>
  <c r="L2077" i="25"/>
  <c r="M2077" i="25"/>
  <c r="N2077" i="25" s="1"/>
  <c r="L35" i="25"/>
  <c r="M35" i="25"/>
  <c r="N35" i="25" s="1"/>
  <c r="T35" i="25"/>
  <c r="L588" i="26"/>
  <c r="M588" i="26"/>
  <c r="N588" i="26" s="1"/>
  <c r="L1112" i="26"/>
  <c r="M1112" i="26"/>
  <c r="N1112" i="26" s="1"/>
  <c r="M1545" i="25"/>
  <c r="N1545" i="25" s="1"/>
  <c r="L1545" i="25"/>
  <c r="T1545" i="25"/>
  <c r="L466" i="27"/>
  <c r="M466" i="27"/>
  <c r="N466" i="27" s="1"/>
  <c r="M293" i="27"/>
  <c r="N293" i="27" s="1"/>
  <c r="L293" i="27"/>
  <c r="M918" i="26"/>
  <c r="N918" i="26" s="1"/>
  <c r="L918" i="26"/>
  <c r="M1482" i="28"/>
  <c r="N1482" i="28" s="1"/>
  <c r="L1482" i="28"/>
  <c r="T787" i="25"/>
  <c r="L787" i="25"/>
  <c r="M787" i="25"/>
  <c r="N787" i="25" s="1"/>
  <c r="L549" i="25"/>
  <c r="M549" i="25"/>
  <c r="N549" i="25" s="1"/>
  <c r="T549" i="25"/>
  <c r="T2092" i="25"/>
  <c r="L2092" i="25"/>
  <c r="M2092" i="25"/>
  <c r="N2092" i="25" s="1"/>
  <c r="L830" i="26"/>
  <c r="M830" i="26"/>
  <c r="N830" i="26" s="1"/>
  <c r="L1966" i="28"/>
  <c r="M1966" i="28"/>
  <c r="N1966" i="28" s="1"/>
  <c r="L1652" i="28"/>
  <c r="M1652" i="28"/>
  <c r="N1652" i="28" s="1"/>
  <c r="M1443" i="27"/>
  <c r="N1443" i="27" s="1"/>
  <c r="L1443" i="27"/>
  <c r="L2165" i="26"/>
  <c r="M2165" i="26"/>
  <c r="N2165" i="26" s="1"/>
  <c r="M34" i="26"/>
  <c r="N34" i="26" s="1"/>
  <c r="L34" i="26"/>
  <c r="L847" i="26"/>
  <c r="M847" i="26"/>
  <c r="N847" i="26" s="1"/>
  <c r="M1637" i="25"/>
  <c r="N1637" i="25" s="1"/>
  <c r="L1637" i="25"/>
  <c r="T1637" i="25"/>
  <c r="L513" i="28"/>
  <c r="M513" i="28"/>
  <c r="N513" i="28" s="1"/>
  <c r="L357" i="28"/>
  <c r="M357" i="28"/>
  <c r="N357" i="28" s="1"/>
  <c r="M1739" i="28"/>
  <c r="N1739" i="28" s="1"/>
  <c r="L1739" i="28"/>
  <c r="M1038" i="25"/>
  <c r="N1038" i="25" s="1"/>
  <c r="L1038" i="25"/>
  <c r="T1038" i="25"/>
  <c r="L2104" i="26"/>
  <c r="M2104" i="26"/>
  <c r="N2104" i="26" s="1"/>
  <c r="L1156" i="25"/>
  <c r="M1156" i="25"/>
  <c r="N1156" i="25" s="1"/>
  <c r="T1156" i="25"/>
  <c r="L1953" i="28"/>
  <c r="M1953" i="28"/>
  <c r="N1953" i="28" s="1"/>
  <c r="L1620" i="26"/>
  <c r="M1620" i="26"/>
  <c r="N1620" i="26" s="1"/>
  <c r="T2039" i="25"/>
  <c r="M2039" i="25"/>
  <c r="N2039" i="25" s="1"/>
  <c r="L2039" i="25"/>
  <c r="M275" i="26"/>
  <c r="N275" i="26" s="1"/>
  <c r="L275" i="26"/>
  <c r="M1893" i="25"/>
  <c r="N1893" i="25" s="1"/>
  <c r="L1893" i="25"/>
  <c r="T1893" i="25"/>
  <c r="M1383" i="27"/>
  <c r="N1383" i="27" s="1"/>
  <c r="L1383" i="27"/>
  <c r="L982" i="26"/>
  <c r="M982" i="26"/>
  <c r="N982" i="26" s="1"/>
  <c r="L1791" i="28"/>
  <c r="M1791" i="28"/>
  <c r="N1791" i="28" s="1"/>
  <c r="M568" i="25"/>
  <c r="N568" i="25" s="1"/>
  <c r="L568" i="25"/>
  <c r="T568" i="25"/>
  <c r="M1012" i="26"/>
  <c r="N1012" i="26" s="1"/>
  <c r="L1012" i="26"/>
  <c r="L44" i="27"/>
  <c r="M44" i="27"/>
  <c r="N44" i="27" s="1"/>
  <c r="M1221" i="28"/>
  <c r="N1221" i="28" s="1"/>
  <c r="L1221" i="28"/>
  <c r="L186" i="27"/>
  <c r="M186" i="27"/>
  <c r="N186" i="27" s="1"/>
  <c r="M1796" i="27"/>
  <c r="N1796" i="27" s="1"/>
  <c r="L1796" i="27"/>
  <c r="M693" i="26"/>
  <c r="N693" i="26" s="1"/>
  <c r="L693" i="26"/>
  <c r="T864" i="25"/>
  <c r="M864" i="25"/>
  <c r="N864" i="25" s="1"/>
  <c r="L864" i="25"/>
  <c r="T1720" i="25"/>
  <c r="L1720" i="25"/>
  <c r="M1720" i="25"/>
  <c r="N1720" i="25" s="1"/>
  <c r="L136" i="25"/>
  <c r="M136" i="25"/>
  <c r="N136" i="25" s="1"/>
  <c r="T136" i="25"/>
  <c r="M4" i="28"/>
  <c r="N4" i="28" s="1"/>
  <c r="L4" i="28"/>
  <c r="L229" i="25"/>
  <c r="M229" i="25"/>
  <c r="N229" i="25" s="1"/>
  <c r="T229" i="25"/>
  <c r="M1544" i="26"/>
  <c r="N1544" i="26" s="1"/>
  <c r="L1544" i="26"/>
  <c r="M1672" i="26"/>
  <c r="N1672" i="26" s="1"/>
  <c r="L1672" i="26"/>
  <c r="L2196" i="27"/>
  <c r="M2196" i="27"/>
  <c r="N2196" i="27" s="1"/>
  <c r="M2224" i="28"/>
  <c r="N2224" i="28" s="1"/>
  <c r="L2224" i="28"/>
  <c r="T2013" i="25"/>
  <c r="L2013" i="25"/>
  <c r="M2013" i="25"/>
  <c r="N2013" i="25" s="1"/>
  <c r="L384" i="27"/>
  <c r="M384" i="27"/>
  <c r="N384" i="27" s="1"/>
  <c r="L1582" i="25"/>
  <c r="M1582" i="25"/>
  <c r="N1582" i="25" s="1"/>
  <c r="T1582" i="25"/>
  <c r="M637" i="28"/>
  <c r="N637" i="28" s="1"/>
  <c r="L637" i="28"/>
  <c r="L1946" i="27"/>
  <c r="M1946" i="27"/>
  <c r="N1946" i="27" s="1"/>
  <c r="M740" i="28"/>
  <c r="N740" i="28" s="1"/>
  <c r="L740" i="28"/>
  <c r="L80" i="25"/>
  <c r="M80" i="25"/>
  <c r="N80" i="25" s="1"/>
  <c r="T80" i="25"/>
  <c r="M1812" i="28"/>
  <c r="N1812" i="28" s="1"/>
  <c r="L1812" i="28"/>
  <c r="M82" i="26"/>
  <c r="N82" i="26" s="1"/>
  <c r="L82" i="26"/>
  <c r="M36" i="26"/>
  <c r="N36" i="26" s="1"/>
  <c r="L36" i="26"/>
  <c r="M1277" i="26"/>
  <c r="N1277" i="26" s="1"/>
  <c r="L1277" i="26"/>
  <c r="L2124" i="28"/>
  <c r="M2124" i="28"/>
  <c r="N2124" i="28" s="1"/>
  <c r="M1427" i="26"/>
  <c r="N1427" i="26" s="1"/>
  <c r="L1427" i="26"/>
  <c r="M816" i="28"/>
  <c r="N816" i="28" s="1"/>
  <c r="L816" i="28"/>
  <c r="M1465" i="28"/>
  <c r="N1465" i="28" s="1"/>
  <c r="L1465" i="28"/>
  <c r="M2214" i="27"/>
  <c r="N2214" i="27" s="1"/>
  <c r="L2214" i="27"/>
  <c r="L1708" i="26"/>
  <c r="M1708" i="26"/>
  <c r="N1708" i="26" s="1"/>
  <c r="M725" i="28"/>
  <c r="N725" i="28" s="1"/>
  <c r="L725" i="28"/>
  <c r="L1807" i="27"/>
  <c r="M1807" i="27"/>
  <c r="N1807" i="27" s="1"/>
  <c r="M1513" i="26"/>
  <c r="N1513" i="26" s="1"/>
  <c r="L1513" i="26"/>
  <c r="L18" i="27"/>
  <c r="M18" i="27"/>
  <c r="N18" i="27" s="1"/>
  <c r="L2079" i="26"/>
  <c r="M2079" i="26"/>
  <c r="N2079" i="26" s="1"/>
  <c r="L2219" i="28"/>
  <c r="M2219" i="28"/>
  <c r="N2219" i="28" s="1"/>
  <c r="T1789" i="25"/>
  <c r="L1789" i="25"/>
  <c r="M1789" i="25"/>
  <c r="N1789" i="25" s="1"/>
  <c r="M771" i="27"/>
  <c r="N771" i="27" s="1"/>
  <c r="L771" i="27"/>
  <c r="M2012" i="27"/>
  <c r="N2012" i="27" s="1"/>
  <c r="L2012" i="27"/>
  <c r="M2100" i="26"/>
  <c r="N2100" i="26" s="1"/>
  <c r="L2100" i="26"/>
  <c r="L2018" i="28"/>
  <c r="M2018" i="28"/>
  <c r="N2018" i="28" s="1"/>
  <c r="L525" i="26"/>
  <c r="M525" i="26"/>
  <c r="N525" i="26" s="1"/>
  <c r="L879" i="27"/>
  <c r="M879" i="27"/>
  <c r="N879" i="27" s="1"/>
  <c r="M350" i="26"/>
  <c r="N350" i="26" s="1"/>
  <c r="L350" i="26"/>
  <c r="M543" i="25"/>
  <c r="N543" i="25" s="1"/>
  <c r="L543" i="25"/>
  <c r="T543" i="25"/>
  <c r="L2148" i="26"/>
  <c r="M2148" i="26"/>
  <c r="N2148" i="26" s="1"/>
  <c r="L547" i="27"/>
  <c r="M547" i="27"/>
  <c r="N547" i="27" s="1"/>
  <c r="M274" i="26"/>
  <c r="N274" i="26" s="1"/>
  <c r="L274" i="26"/>
  <c r="M1103" i="28"/>
  <c r="N1103" i="28" s="1"/>
  <c r="L1103" i="28"/>
  <c r="T842" i="25"/>
  <c r="M842" i="25"/>
  <c r="N842" i="25" s="1"/>
  <c r="L842" i="25"/>
  <c r="M1405" i="28"/>
  <c r="N1405" i="28" s="1"/>
  <c r="L1405" i="28"/>
  <c r="M1924" i="28"/>
  <c r="N1924" i="28" s="1"/>
  <c r="L1924" i="28"/>
  <c r="T1665" i="25"/>
  <c r="L1665" i="25"/>
  <c r="M1665" i="25"/>
  <c r="N1665" i="25" s="1"/>
  <c r="T732" i="25"/>
  <c r="L732" i="25"/>
  <c r="M732" i="25"/>
  <c r="N732" i="25" s="1"/>
  <c r="M880" i="28"/>
  <c r="N880" i="28" s="1"/>
  <c r="L880" i="28"/>
  <c r="M1272" i="26"/>
  <c r="N1272" i="26" s="1"/>
  <c r="L1272" i="26"/>
  <c r="L1768" i="26"/>
  <c r="M1768" i="26"/>
  <c r="N1768" i="26" s="1"/>
  <c r="L301" i="25"/>
  <c r="M301" i="25"/>
  <c r="N301" i="25" s="1"/>
  <c r="T301" i="25"/>
  <c r="M1538" i="27"/>
  <c r="N1538" i="27" s="1"/>
  <c r="L1538" i="27"/>
  <c r="L727" i="27"/>
  <c r="M727" i="27"/>
  <c r="N727" i="27" s="1"/>
  <c r="L503" i="28"/>
  <c r="M503" i="28"/>
  <c r="N503" i="28" s="1"/>
  <c r="L198" i="27"/>
  <c r="M198" i="27"/>
  <c r="N198" i="27" s="1"/>
  <c r="L2181" i="27"/>
  <c r="M2181" i="27"/>
  <c r="N2181" i="27" s="1"/>
  <c r="L1455" i="26"/>
  <c r="M1455" i="26"/>
  <c r="N1455" i="26" s="1"/>
  <c r="L84" i="25"/>
  <c r="M84" i="25"/>
  <c r="N84" i="25" s="1"/>
  <c r="T84" i="25"/>
  <c r="L1933" i="26"/>
  <c r="M1933" i="26"/>
  <c r="N1933" i="26" s="1"/>
  <c r="L1789" i="28"/>
  <c r="M1789" i="28"/>
  <c r="N1789" i="28" s="1"/>
  <c r="M1604" i="28"/>
  <c r="N1604" i="28" s="1"/>
  <c r="L1604" i="28"/>
  <c r="L1295" i="28"/>
  <c r="M1295" i="28"/>
  <c r="N1295" i="28" s="1"/>
  <c r="L1909" i="26"/>
  <c r="M1909" i="26"/>
  <c r="N1909" i="26" s="1"/>
  <c r="L1425" i="26"/>
  <c r="M1425" i="26"/>
  <c r="N1425" i="26" s="1"/>
  <c r="M2225" i="26"/>
  <c r="N2225" i="26" s="1"/>
  <c r="L2225" i="26"/>
  <c r="M825" i="28"/>
  <c r="N825" i="28" s="1"/>
  <c r="L825" i="28"/>
  <c r="L871" i="26"/>
  <c r="M871" i="26"/>
  <c r="N871" i="26" s="1"/>
  <c r="M767" i="28"/>
  <c r="N767" i="28" s="1"/>
  <c r="L767" i="28"/>
  <c r="M886" i="25"/>
  <c r="N886" i="25" s="1"/>
  <c r="L886" i="25"/>
  <c r="T886" i="25"/>
  <c r="M909" i="27"/>
  <c r="N909" i="27" s="1"/>
  <c r="L909" i="27"/>
  <c r="T1682" i="25"/>
  <c r="L1682" i="25"/>
  <c r="M1682" i="25"/>
  <c r="N1682" i="25" s="1"/>
  <c r="M188" i="28"/>
  <c r="N188" i="28" s="1"/>
  <c r="L188" i="28"/>
  <c r="L6" i="28"/>
  <c r="M6" i="28"/>
  <c r="N6" i="28" s="1"/>
  <c r="M697" i="28"/>
  <c r="N697" i="28" s="1"/>
  <c r="L697" i="28"/>
  <c r="M1013" i="25"/>
  <c r="N1013" i="25" s="1"/>
  <c r="L1013" i="25"/>
  <c r="T1013" i="25"/>
  <c r="M1974" i="27"/>
  <c r="N1974" i="27" s="1"/>
  <c r="L1974" i="27"/>
  <c r="M1337" i="28"/>
  <c r="N1337" i="28" s="1"/>
  <c r="L1337" i="28"/>
  <c r="M1513" i="25"/>
  <c r="N1513" i="25" s="1"/>
  <c r="L1513" i="25"/>
  <c r="T1513" i="25"/>
  <c r="M1873" i="25"/>
  <c r="N1873" i="25" s="1"/>
  <c r="L1873" i="25"/>
  <c r="T1873" i="25"/>
  <c r="L346" i="25"/>
  <c r="M346" i="25"/>
  <c r="N346" i="25" s="1"/>
  <c r="T346" i="25"/>
  <c r="M1239" i="26"/>
  <c r="N1239" i="26" s="1"/>
  <c r="L1239" i="26"/>
  <c r="L1401" i="26"/>
  <c r="M1401" i="26"/>
  <c r="N1401" i="26" s="1"/>
  <c r="L866" i="28"/>
  <c r="M866" i="28"/>
  <c r="N866" i="28" s="1"/>
  <c r="M68" i="27"/>
  <c r="N68" i="27" s="1"/>
  <c r="L68" i="27"/>
  <c r="M967" i="28"/>
  <c r="N967" i="28" s="1"/>
  <c r="L967" i="28"/>
  <c r="M2020" i="27"/>
  <c r="N2020" i="27" s="1"/>
  <c r="L2020" i="27"/>
  <c r="L1332" i="27"/>
  <c r="M1332" i="27"/>
  <c r="N1332" i="27" s="1"/>
  <c r="M677" i="28"/>
  <c r="N677" i="28" s="1"/>
  <c r="L677" i="28"/>
  <c r="M1030" i="28"/>
  <c r="N1030" i="28" s="1"/>
  <c r="L1030" i="28"/>
  <c r="M2049" i="26"/>
  <c r="N2049" i="26" s="1"/>
  <c r="L2049" i="26"/>
  <c r="L1788" i="25"/>
  <c r="T1788" i="25"/>
  <c r="M1788" i="25"/>
  <c r="N1788" i="25" s="1"/>
  <c r="L1020" i="25"/>
  <c r="M1020" i="25"/>
  <c r="N1020" i="25" s="1"/>
  <c r="T1020" i="25"/>
  <c r="L543" i="27"/>
  <c r="M543" i="27"/>
  <c r="N543" i="27" s="1"/>
  <c r="L589" i="25"/>
  <c r="M589" i="25"/>
  <c r="N589" i="25" s="1"/>
  <c r="T589" i="25"/>
  <c r="M2243" i="27"/>
  <c r="N2243" i="27" s="1"/>
  <c r="L2243" i="27"/>
  <c r="L817" i="27"/>
  <c r="M817" i="27"/>
  <c r="N817" i="27" s="1"/>
  <c r="L1988" i="27"/>
  <c r="M1988" i="27"/>
  <c r="N1988" i="27" s="1"/>
  <c r="L157" i="27"/>
  <c r="M157" i="27"/>
  <c r="N157" i="27" s="1"/>
  <c r="M180" i="26"/>
  <c r="N180" i="26" s="1"/>
  <c r="L180" i="26"/>
  <c r="L1993" i="28"/>
  <c r="M1993" i="28"/>
  <c r="N1993" i="28" s="1"/>
  <c r="L2127" i="27"/>
  <c r="M2127" i="27"/>
  <c r="N2127" i="27" s="1"/>
  <c r="L77" i="25"/>
  <c r="M77" i="25"/>
  <c r="N77" i="25" s="1"/>
  <c r="T77" i="25"/>
  <c r="T1695" i="25"/>
  <c r="M1695" i="25"/>
  <c r="N1695" i="25" s="1"/>
  <c r="L1695" i="25"/>
  <c r="L2141" i="28"/>
  <c r="M2141" i="28"/>
  <c r="N2141" i="28" s="1"/>
  <c r="M1168" i="28"/>
  <c r="N1168" i="28" s="1"/>
  <c r="L1168" i="28"/>
  <c r="M593" i="28"/>
  <c r="N593" i="28" s="1"/>
  <c r="L593" i="28"/>
  <c r="L2034" i="26"/>
  <c r="M2034" i="26"/>
  <c r="N2034" i="26" s="1"/>
  <c r="L856" i="27"/>
  <c r="M856" i="27"/>
  <c r="N856" i="27" s="1"/>
  <c r="L1315" i="25"/>
  <c r="M1315" i="25"/>
  <c r="N1315" i="25" s="1"/>
  <c r="T1315" i="25"/>
  <c r="L517" i="27"/>
  <c r="M517" i="27"/>
  <c r="N517" i="27" s="1"/>
  <c r="T2054" i="25"/>
  <c r="L2054" i="25"/>
  <c r="M2054" i="25"/>
  <c r="N2054" i="25" s="1"/>
  <c r="M1060" i="25"/>
  <c r="N1060" i="25" s="1"/>
  <c r="L1060" i="25"/>
  <c r="T1060" i="25"/>
  <c r="M1194" i="27"/>
  <c r="N1194" i="27" s="1"/>
  <c r="L1194" i="27"/>
  <c r="M1724" i="27"/>
  <c r="N1724" i="27" s="1"/>
  <c r="L1724" i="27"/>
  <c r="M1521" i="25"/>
  <c r="N1521" i="25" s="1"/>
  <c r="L1521" i="25"/>
  <c r="T1521" i="25"/>
  <c r="L429" i="27"/>
  <c r="M429" i="27"/>
  <c r="N429" i="27" s="1"/>
  <c r="L1118" i="25"/>
  <c r="M1118" i="25"/>
  <c r="N1118" i="25" s="1"/>
  <c r="T1118" i="25"/>
  <c r="M538" i="27"/>
  <c r="N538" i="27" s="1"/>
  <c r="L538" i="27"/>
  <c r="M1441" i="25"/>
  <c r="N1441" i="25" s="1"/>
  <c r="L1441" i="25"/>
  <c r="T1441" i="25"/>
  <c r="T2234" i="25"/>
  <c r="M2234" i="25"/>
  <c r="N2234" i="25" s="1"/>
  <c r="L2234" i="25"/>
  <c r="T852" i="25"/>
  <c r="L852" i="25"/>
  <c r="M852" i="25"/>
  <c r="N852" i="25" s="1"/>
  <c r="M2185" i="27"/>
  <c r="N2185" i="27" s="1"/>
  <c r="L2185" i="27"/>
  <c r="M280" i="26"/>
  <c r="N280" i="26" s="1"/>
  <c r="L280" i="26"/>
  <c r="M510" i="27"/>
  <c r="N510" i="27" s="1"/>
  <c r="L510" i="27"/>
  <c r="M782" i="27"/>
  <c r="N782" i="27" s="1"/>
  <c r="L782" i="27"/>
  <c r="L733" i="27"/>
  <c r="M733" i="27"/>
  <c r="N733" i="27" s="1"/>
  <c r="M1169" i="26"/>
  <c r="N1169" i="26" s="1"/>
  <c r="L1169" i="26"/>
  <c r="M1609" i="25"/>
  <c r="N1609" i="25" s="1"/>
  <c r="L1609" i="25"/>
  <c r="T1609" i="25"/>
  <c r="M1797" i="26"/>
  <c r="N1797" i="26" s="1"/>
  <c r="L1797" i="26"/>
  <c r="L1082" i="28"/>
  <c r="M1082" i="28"/>
  <c r="N1082" i="28" s="1"/>
  <c r="M354" i="26"/>
  <c r="N354" i="26" s="1"/>
  <c r="L354" i="26"/>
  <c r="L344" i="27"/>
  <c r="M344" i="27"/>
  <c r="N344" i="27" s="1"/>
  <c r="M122" i="28"/>
  <c r="N122" i="28" s="1"/>
  <c r="L122" i="28"/>
  <c r="R30" i="29"/>
  <c r="L745" i="28"/>
  <c r="M745" i="28"/>
  <c r="N745" i="28" s="1"/>
  <c r="L957" i="28"/>
  <c r="M957" i="28"/>
  <c r="N957" i="28" s="1"/>
  <c r="L109" i="28"/>
  <c r="M109" i="28"/>
  <c r="N109" i="28" s="1"/>
  <c r="L2232" i="26"/>
  <c r="M2232" i="26"/>
  <c r="N2232" i="26" s="1"/>
  <c r="M562" i="26"/>
  <c r="N562" i="26" s="1"/>
  <c r="L562" i="26"/>
  <c r="M974" i="28"/>
  <c r="N974" i="28" s="1"/>
  <c r="L974" i="28"/>
  <c r="L305" i="28"/>
  <c r="M305" i="28"/>
  <c r="N305" i="28" s="1"/>
  <c r="L929" i="28"/>
  <c r="M929" i="28"/>
  <c r="N929" i="28" s="1"/>
  <c r="L844" i="27"/>
  <c r="M844" i="27"/>
  <c r="N844" i="27" s="1"/>
  <c r="M254" i="27"/>
  <c r="N254" i="27" s="1"/>
  <c r="L254" i="27"/>
  <c r="T692" i="25"/>
  <c r="M692" i="25"/>
  <c r="N692" i="25" s="1"/>
  <c r="L692" i="25"/>
  <c r="T1180" i="25"/>
  <c r="L1180" i="25"/>
  <c r="M1180" i="25"/>
  <c r="N1180" i="25" s="1"/>
  <c r="M152" i="26"/>
  <c r="N152" i="26" s="1"/>
  <c r="L152" i="26"/>
  <c r="L323" i="25"/>
  <c r="M323" i="25"/>
  <c r="N323" i="25" s="1"/>
  <c r="T323" i="25"/>
  <c r="L763" i="28"/>
  <c r="M763" i="28"/>
  <c r="N763" i="28" s="1"/>
  <c r="M361" i="27"/>
  <c r="N361" i="27" s="1"/>
  <c r="L361" i="27"/>
  <c r="L2187" i="27"/>
  <c r="M2187" i="27"/>
  <c r="N2187" i="27" s="1"/>
  <c r="L1114" i="25"/>
  <c r="M1114" i="25"/>
  <c r="N1114" i="25" s="1"/>
  <c r="T1114" i="25"/>
  <c r="L1376" i="28"/>
  <c r="M1376" i="28"/>
  <c r="N1376" i="28" s="1"/>
  <c r="L1344" i="26"/>
  <c r="M1344" i="26"/>
  <c r="N1344" i="26" s="1"/>
  <c r="M901" i="28"/>
  <c r="N901" i="28" s="1"/>
  <c r="L901" i="28"/>
  <c r="M451" i="26"/>
  <c r="N451" i="26" s="1"/>
  <c r="L451" i="26"/>
  <c r="M276" i="28"/>
  <c r="N276" i="28" s="1"/>
  <c r="L276" i="28"/>
  <c r="L1425" i="28"/>
  <c r="M1425" i="28"/>
  <c r="N1425" i="28" s="1"/>
  <c r="L799" i="26"/>
  <c r="M799" i="26"/>
  <c r="N799" i="26" s="1"/>
  <c r="M865" i="26"/>
  <c r="N865" i="26" s="1"/>
  <c r="L865" i="26"/>
  <c r="M1284" i="25"/>
  <c r="N1284" i="25" s="1"/>
  <c r="L1284" i="25"/>
  <c r="T1284" i="25"/>
  <c r="M1479" i="26"/>
  <c r="N1479" i="26" s="1"/>
  <c r="L1479" i="26"/>
  <c r="L489" i="27"/>
  <c r="M489" i="27"/>
  <c r="N489" i="27" s="1"/>
  <c r="L1754" i="26"/>
  <c r="M1754" i="26"/>
  <c r="N1754" i="26" s="1"/>
  <c r="M124" i="28"/>
  <c r="N124" i="28" s="1"/>
  <c r="L124" i="28"/>
  <c r="L2050" i="26"/>
  <c r="M2050" i="26"/>
  <c r="N2050" i="26" s="1"/>
  <c r="M1923" i="28"/>
  <c r="N1923" i="28" s="1"/>
  <c r="L1923" i="28"/>
  <c r="L460" i="25"/>
  <c r="M460" i="25"/>
  <c r="N460" i="25" s="1"/>
  <c r="T460" i="25"/>
  <c r="L1941" i="25"/>
  <c r="M1941" i="25"/>
  <c r="N1941" i="25" s="1"/>
  <c r="T1941" i="25"/>
  <c r="L489" i="26"/>
  <c r="M489" i="26"/>
  <c r="N489" i="26" s="1"/>
  <c r="L1495" i="28"/>
  <c r="M1495" i="28"/>
  <c r="N1495" i="28" s="1"/>
  <c r="M1318" i="28"/>
  <c r="N1318" i="28" s="1"/>
  <c r="L1318" i="28"/>
  <c r="M719" i="28"/>
  <c r="N719" i="28" s="1"/>
  <c r="L719" i="28"/>
  <c r="L842" i="27"/>
  <c r="M842" i="27"/>
  <c r="N842" i="27" s="1"/>
  <c r="M1279" i="26"/>
  <c r="N1279" i="26" s="1"/>
  <c r="L1279" i="26"/>
  <c r="L944" i="25"/>
  <c r="M944" i="25"/>
  <c r="N944" i="25" s="1"/>
  <c r="T944" i="25"/>
  <c r="L1072" i="28"/>
  <c r="M1072" i="28"/>
  <c r="N1072" i="28" s="1"/>
  <c r="M2146" i="28"/>
  <c r="N2146" i="28" s="1"/>
  <c r="L2146" i="28"/>
  <c r="M1489" i="28"/>
  <c r="N1489" i="28" s="1"/>
  <c r="L1489" i="28"/>
  <c r="M1487" i="27"/>
  <c r="N1487" i="27" s="1"/>
  <c r="L1487" i="27"/>
  <c r="T1977" i="25"/>
  <c r="M1977" i="25"/>
  <c r="N1977" i="25" s="1"/>
  <c r="L1977" i="25"/>
  <c r="M396" i="28"/>
  <c r="N396" i="28" s="1"/>
  <c r="L396" i="28"/>
  <c r="M1739" i="27"/>
  <c r="N1739" i="27" s="1"/>
  <c r="L1739" i="27"/>
  <c r="L717" i="26"/>
  <c r="M717" i="26"/>
  <c r="N717" i="26" s="1"/>
  <c r="M974" i="26"/>
  <c r="N974" i="26" s="1"/>
  <c r="L974" i="26"/>
  <c r="L998" i="25"/>
  <c r="M998" i="25"/>
  <c r="N998" i="25" s="1"/>
  <c r="T998" i="25"/>
  <c r="L1958" i="28"/>
  <c r="M1958" i="28"/>
  <c r="N1958" i="28" s="1"/>
  <c r="L330" i="28"/>
  <c r="M330" i="28"/>
  <c r="N330" i="28" s="1"/>
  <c r="L1451" i="26"/>
  <c r="M1451" i="26"/>
  <c r="N1451" i="26" s="1"/>
  <c r="M995" i="25"/>
  <c r="N995" i="25" s="1"/>
  <c r="L995" i="25"/>
  <c r="T995" i="25"/>
  <c r="M2013" i="28"/>
  <c r="N2013" i="28" s="1"/>
  <c r="L2013" i="28"/>
  <c r="L80" i="26"/>
  <c r="M80" i="26"/>
  <c r="N80" i="26" s="1"/>
  <c r="M13" i="27"/>
  <c r="N13" i="27" s="1"/>
  <c r="L13" i="27"/>
  <c r="L1324" i="26"/>
  <c r="M1324" i="26"/>
  <c r="N1324" i="26" s="1"/>
  <c r="M1133" i="27"/>
  <c r="N1133" i="27" s="1"/>
  <c r="L1133" i="27"/>
  <c r="L809" i="26"/>
  <c r="M809" i="26"/>
  <c r="N809" i="26" s="1"/>
  <c r="T2002" i="25"/>
  <c r="M2002" i="25"/>
  <c r="N2002" i="25" s="1"/>
  <c r="L2002" i="25"/>
  <c r="M1960" i="26"/>
  <c r="N1960" i="26" s="1"/>
  <c r="L1960" i="26"/>
  <c r="M1161" i="26"/>
  <c r="N1161" i="26" s="1"/>
  <c r="L1161" i="26"/>
  <c r="M1380" i="25"/>
  <c r="N1380" i="25" s="1"/>
  <c r="L1380" i="25"/>
  <c r="T1380" i="25"/>
  <c r="M1128" i="27"/>
  <c r="N1128" i="27" s="1"/>
  <c r="L1128" i="27"/>
  <c r="L183" i="25"/>
  <c r="M183" i="25"/>
  <c r="N183" i="25" s="1"/>
  <c r="T183" i="25"/>
  <c r="L2218" i="26"/>
  <c r="M2218" i="26"/>
  <c r="N2218" i="26" s="1"/>
  <c r="M1236" i="26"/>
  <c r="N1236" i="26" s="1"/>
  <c r="L1236" i="26"/>
  <c r="T2196" i="25"/>
  <c r="L2196" i="25"/>
  <c r="M2196" i="25"/>
  <c r="N2196" i="25" s="1"/>
  <c r="T2191" i="25"/>
  <c r="M2191" i="25"/>
  <c r="N2191" i="25" s="1"/>
  <c r="L2191" i="25"/>
  <c r="P30" i="29"/>
  <c r="M683" i="28"/>
  <c r="N683" i="28" s="1"/>
  <c r="L683" i="28"/>
  <c r="M372" i="26"/>
  <c r="N372" i="26" s="1"/>
  <c r="L372" i="26"/>
  <c r="L270" i="25"/>
  <c r="M270" i="25"/>
  <c r="N270" i="25" s="1"/>
  <c r="T270" i="25"/>
  <c r="M1584" i="26"/>
  <c r="N1584" i="26" s="1"/>
  <c r="L1584" i="26"/>
  <c r="L1433" i="26"/>
  <c r="M1433" i="26"/>
  <c r="N1433" i="26" s="1"/>
  <c r="K30" i="29"/>
  <c r="M345" i="28"/>
  <c r="N345" i="28" s="1"/>
  <c r="L345" i="28"/>
  <c r="M1844" i="25"/>
  <c r="N1844" i="25" s="1"/>
  <c r="L1844" i="25"/>
  <c r="T1844" i="25"/>
  <c r="L2046" i="26"/>
  <c r="M2046" i="26"/>
  <c r="N2046" i="26" s="1"/>
  <c r="L563" i="27"/>
  <c r="M563" i="27"/>
  <c r="N563" i="27" s="1"/>
  <c r="T1739" i="25"/>
  <c r="M1739" i="25"/>
  <c r="N1739" i="25" s="1"/>
  <c r="L1739" i="25"/>
  <c r="M1906" i="28"/>
  <c r="N1906" i="28" s="1"/>
  <c r="L1906" i="28"/>
  <c r="M112" i="28"/>
  <c r="N112" i="28" s="1"/>
  <c r="L112" i="28"/>
  <c r="L1916" i="26"/>
  <c r="M1916" i="26"/>
  <c r="N1916" i="26" s="1"/>
  <c r="L1304" i="28"/>
  <c r="M1304" i="28"/>
  <c r="N1304" i="28" s="1"/>
  <c r="L1933" i="28"/>
  <c r="M1933" i="28"/>
  <c r="N1933" i="28" s="1"/>
  <c r="L1121" i="26"/>
  <c r="M1121" i="26"/>
  <c r="N1121" i="26" s="1"/>
  <c r="L524" i="27"/>
  <c r="M524" i="27"/>
  <c r="N524" i="27" s="1"/>
  <c r="L1641" i="28"/>
  <c r="M1641" i="28"/>
  <c r="N1641" i="28" s="1"/>
  <c r="M50" i="26"/>
  <c r="N50" i="26" s="1"/>
  <c r="L50" i="26"/>
  <c r="M199" i="28"/>
  <c r="N199" i="28" s="1"/>
  <c r="L199" i="28"/>
  <c r="L1166" i="26"/>
  <c r="M1166" i="26"/>
  <c r="N1166" i="26" s="1"/>
  <c r="M675" i="27"/>
  <c r="N675" i="27" s="1"/>
  <c r="L675" i="27"/>
  <c r="L1194" i="26"/>
  <c r="M1194" i="26"/>
  <c r="N1194" i="26" s="1"/>
  <c r="M2006" i="28"/>
  <c r="N2006" i="28" s="1"/>
  <c r="L2006" i="28"/>
  <c r="L176" i="25"/>
  <c r="M176" i="25"/>
  <c r="N176" i="25" s="1"/>
  <c r="T176" i="25"/>
  <c r="M841" i="25"/>
  <c r="N841" i="25" s="1"/>
  <c r="L841" i="25"/>
  <c r="T841" i="25"/>
  <c r="L1120" i="25"/>
  <c r="M1120" i="25"/>
  <c r="N1120" i="25" s="1"/>
  <c r="T1120" i="25"/>
  <c r="M1855" i="27"/>
  <c r="N1855" i="27" s="1"/>
  <c r="L1855" i="27"/>
  <c r="L793" i="26"/>
  <c r="M793" i="26"/>
  <c r="N793" i="26" s="1"/>
  <c r="M2169" i="27"/>
  <c r="N2169" i="27" s="1"/>
  <c r="L2169" i="27"/>
  <c r="L961" i="27"/>
  <c r="M961" i="27"/>
  <c r="N961" i="27" s="1"/>
  <c r="M1324" i="25"/>
  <c r="N1324" i="25" s="1"/>
  <c r="L1324" i="25"/>
  <c r="T1324" i="25"/>
  <c r="M1458" i="25"/>
  <c r="N1458" i="25" s="1"/>
  <c r="L1458" i="25"/>
  <c r="T1458" i="25"/>
  <c r="L721" i="27"/>
  <c r="M721" i="27"/>
  <c r="N721" i="27" s="1"/>
  <c r="L334" i="25"/>
  <c r="M334" i="25"/>
  <c r="N334" i="25" s="1"/>
  <c r="T334" i="25"/>
  <c r="L2072" i="28"/>
  <c r="M2072" i="28"/>
  <c r="N2072" i="28" s="1"/>
  <c r="L1689" i="26"/>
  <c r="M1689" i="26"/>
  <c r="N1689" i="26" s="1"/>
  <c r="L282" i="28"/>
  <c r="M282" i="28"/>
  <c r="N282" i="28" s="1"/>
  <c r="M2015" i="28"/>
  <c r="N2015" i="28" s="1"/>
  <c r="L2015" i="28"/>
  <c r="L180" i="28"/>
  <c r="M180" i="28"/>
  <c r="N180" i="28" s="1"/>
  <c r="M1861" i="27"/>
  <c r="N1861" i="27" s="1"/>
  <c r="L1861" i="27"/>
  <c r="L268" i="25"/>
  <c r="M268" i="25"/>
  <c r="N268" i="25" s="1"/>
  <c r="T268" i="25"/>
  <c r="M1447" i="25"/>
  <c r="N1447" i="25" s="1"/>
  <c r="L1447" i="25"/>
  <c r="T1447" i="25"/>
  <c r="L1608" i="25"/>
  <c r="M1608" i="25"/>
  <c r="N1608" i="25" s="1"/>
  <c r="T1608" i="25"/>
  <c r="L2070" i="28"/>
  <c r="M2070" i="28"/>
  <c r="N2070" i="28" s="1"/>
  <c r="L1774" i="26"/>
  <c r="M1774" i="26"/>
  <c r="N1774" i="26" s="1"/>
  <c r="M2111" i="26"/>
  <c r="N2111" i="26" s="1"/>
  <c r="L2111" i="26"/>
  <c r="L86" i="28"/>
  <c r="M86" i="28"/>
  <c r="N86" i="28" s="1"/>
  <c r="M632" i="28"/>
  <c r="N632" i="28" s="1"/>
  <c r="L632" i="28"/>
  <c r="L994" i="25"/>
  <c r="M994" i="25"/>
  <c r="N994" i="25" s="1"/>
  <c r="T994" i="25"/>
  <c r="L265" i="28"/>
  <c r="M265" i="28"/>
  <c r="N265" i="28" s="1"/>
  <c r="M459" i="28"/>
  <c r="N459" i="28" s="1"/>
  <c r="L459" i="28"/>
  <c r="M2" i="27"/>
  <c r="N2" i="27" s="1"/>
  <c r="L2" i="27"/>
  <c r="M30" i="17"/>
  <c r="E30" i="17"/>
  <c r="M975" i="25"/>
  <c r="N975" i="25" s="1"/>
  <c r="L975" i="25"/>
  <c r="T975" i="25"/>
  <c r="M850" i="27"/>
  <c r="N850" i="27" s="1"/>
  <c r="L850" i="27"/>
  <c r="L2222" i="27"/>
  <c r="M2222" i="27"/>
  <c r="N2222" i="27" s="1"/>
  <c r="M933" i="27"/>
  <c r="N933" i="27" s="1"/>
  <c r="L933" i="27"/>
  <c r="L531" i="26"/>
  <c r="M531" i="26"/>
  <c r="N531" i="26" s="1"/>
  <c r="M216" i="28"/>
  <c r="N216" i="28" s="1"/>
  <c r="L216" i="28"/>
  <c r="L1863" i="26"/>
  <c r="M1863" i="26"/>
  <c r="N1863" i="26" s="1"/>
  <c r="L1587" i="25"/>
  <c r="M1587" i="25"/>
  <c r="N1587" i="25" s="1"/>
  <c r="T1587" i="25"/>
  <c r="L1418" i="26"/>
  <c r="M1418" i="26"/>
  <c r="N1418" i="26" s="1"/>
  <c r="M1856" i="28"/>
  <c r="N1856" i="28" s="1"/>
  <c r="L1856" i="28"/>
  <c r="L1713" i="26"/>
  <c r="M1713" i="26"/>
  <c r="N1713" i="26" s="1"/>
  <c r="L156" i="26"/>
  <c r="M156" i="26"/>
  <c r="N156" i="26" s="1"/>
  <c r="L2099" i="28"/>
  <c r="M2099" i="28"/>
  <c r="N2099" i="28" s="1"/>
  <c r="L1822" i="26"/>
  <c r="M1822" i="26"/>
  <c r="N1822" i="26" s="1"/>
  <c r="T2105" i="25"/>
  <c r="M2105" i="25"/>
  <c r="N2105" i="25" s="1"/>
  <c r="L2105" i="25"/>
  <c r="M115" i="27"/>
  <c r="N115" i="27" s="1"/>
  <c r="L115" i="27"/>
  <c r="L1256" i="26"/>
  <c r="M1256" i="26"/>
  <c r="N1256" i="26" s="1"/>
  <c r="T2115" i="25"/>
  <c r="L2115" i="25"/>
  <c r="M2115" i="25"/>
  <c r="N2115" i="25" s="1"/>
  <c r="M1958" i="25"/>
  <c r="N1958" i="25" s="1"/>
  <c r="L1958" i="25"/>
  <c r="T1958" i="25"/>
  <c r="M360" i="25"/>
  <c r="N360" i="25" s="1"/>
  <c r="L360" i="25"/>
  <c r="T360" i="25"/>
  <c r="M284" i="27"/>
  <c r="N284" i="27" s="1"/>
  <c r="L284" i="27"/>
  <c r="T680" i="25"/>
  <c r="L680" i="25"/>
  <c r="M680" i="25"/>
  <c r="N680" i="25" s="1"/>
  <c r="L2043" i="28"/>
  <c r="M2043" i="28"/>
  <c r="N2043" i="28" s="1"/>
  <c r="T844" i="25"/>
  <c r="L844" i="25"/>
  <c r="M844" i="25"/>
  <c r="N844" i="25" s="1"/>
  <c r="L1111" i="25"/>
  <c r="M1111" i="25"/>
  <c r="N1111" i="25" s="1"/>
  <c r="T1111" i="25"/>
  <c r="M194" i="28"/>
  <c r="N194" i="28" s="1"/>
  <c r="L194" i="28"/>
  <c r="L2112" i="26"/>
  <c r="M2112" i="26"/>
  <c r="N2112" i="26" s="1"/>
  <c r="M186" i="25"/>
  <c r="N186" i="25" s="1"/>
  <c r="L186" i="25"/>
  <c r="T186" i="25"/>
  <c r="M1009" i="25"/>
  <c r="N1009" i="25" s="1"/>
  <c r="L1009" i="25"/>
  <c r="T1009" i="25"/>
  <c r="M1786" i="27"/>
  <c r="N1786" i="27" s="1"/>
  <c r="L1786" i="27"/>
  <c r="L1443" i="26"/>
  <c r="M1443" i="26"/>
  <c r="N1443" i="26" s="1"/>
  <c r="L2067" i="27"/>
  <c r="M2067" i="27"/>
  <c r="N2067" i="27" s="1"/>
  <c r="M1379" i="27"/>
  <c r="N1379" i="27" s="1"/>
  <c r="L1379" i="27"/>
  <c r="M545" i="28"/>
  <c r="N545" i="28" s="1"/>
  <c r="L545" i="28"/>
  <c r="M461" i="26"/>
  <c r="N461" i="26" s="1"/>
  <c r="L461" i="26"/>
  <c r="M1252" i="28"/>
  <c r="N1252" i="28" s="1"/>
  <c r="L1252" i="28"/>
  <c r="L2032" i="26"/>
  <c r="M2032" i="26"/>
  <c r="N2032" i="26" s="1"/>
  <c r="L493" i="25"/>
  <c r="M493" i="25"/>
  <c r="N493" i="25" s="1"/>
  <c r="T493" i="25"/>
  <c r="L480" i="28"/>
  <c r="M480" i="28"/>
  <c r="N480" i="28" s="1"/>
  <c r="L2108" i="28"/>
  <c r="M2108" i="28"/>
  <c r="N2108" i="28" s="1"/>
  <c r="M137" i="28"/>
  <c r="N137" i="28" s="1"/>
  <c r="L137" i="28"/>
  <c r="T1857" i="25"/>
  <c r="M1857" i="25"/>
  <c r="N1857" i="25" s="1"/>
  <c r="L1857" i="25"/>
  <c r="T2073" i="25"/>
  <c r="M2073" i="25"/>
  <c r="N2073" i="25" s="1"/>
  <c r="L2073" i="25"/>
  <c r="M475" i="26"/>
  <c r="N475" i="26" s="1"/>
  <c r="L475" i="26"/>
  <c r="M646" i="27"/>
  <c r="N646" i="27" s="1"/>
  <c r="L646" i="27"/>
  <c r="L1394" i="26"/>
  <c r="M1394" i="26"/>
  <c r="N1394" i="26" s="1"/>
  <c r="T2068" i="25"/>
  <c r="L2068" i="25"/>
  <c r="M2068" i="25"/>
  <c r="N2068" i="25" s="1"/>
  <c r="M354" i="27"/>
  <c r="N354" i="27" s="1"/>
  <c r="L354" i="27"/>
  <c r="L1312" i="25"/>
  <c r="M1312" i="25"/>
  <c r="N1312" i="25" s="1"/>
  <c r="T1312" i="25"/>
  <c r="M1458" i="28"/>
  <c r="N1458" i="28" s="1"/>
  <c r="L1458" i="28"/>
  <c r="L1245" i="27"/>
  <c r="M1245" i="27"/>
  <c r="N1245" i="27" s="1"/>
  <c r="M247" i="27"/>
  <c r="N247" i="27" s="1"/>
  <c r="L247" i="27"/>
  <c r="L446" i="28"/>
  <c r="M446" i="28"/>
  <c r="N446" i="28" s="1"/>
  <c r="L2208" i="26"/>
  <c r="M2208" i="26"/>
  <c r="N2208" i="26" s="1"/>
  <c r="M2227" i="27"/>
  <c r="N2227" i="27" s="1"/>
  <c r="L2227" i="27"/>
  <c r="L1101" i="28"/>
  <c r="M1101" i="28"/>
  <c r="N1101" i="28" s="1"/>
  <c r="M414" i="26"/>
  <c r="N414" i="26" s="1"/>
  <c r="L414" i="26"/>
  <c r="M691" i="27"/>
  <c r="N691" i="27" s="1"/>
  <c r="L691" i="27"/>
  <c r="M1441" i="27"/>
  <c r="N1441" i="27" s="1"/>
  <c r="L1441" i="27"/>
  <c r="M768" i="28"/>
  <c r="N768" i="28" s="1"/>
  <c r="L768" i="28"/>
  <c r="L582" i="25"/>
  <c r="M582" i="25"/>
  <c r="N582" i="25" s="1"/>
  <c r="T582" i="25"/>
  <c r="L1887" i="28"/>
  <c r="M1887" i="28"/>
  <c r="N1887" i="28" s="1"/>
  <c r="M1995" i="27"/>
  <c r="N1995" i="27" s="1"/>
  <c r="L1995" i="27"/>
  <c r="M1018" i="27"/>
  <c r="N1018" i="27" s="1"/>
  <c r="L1018" i="27"/>
  <c r="L62" i="28"/>
  <c r="M62" i="28"/>
  <c r="N62" i="28" s="1"/>
  <c r="M1726" i="28"/>
  <c r="N1726" i="28" s="1"/>
  <c r="L1726" i="28"/>
  <c r="L972" i="26"/>
  <c r="M972" i="26"/>
  <c r="N972" i="26" s="1"/>
  <c r="L324" i="27"/>
  <c r="M324" i="27"/>
  <c r="N324" i="27" s="1"/>
  <c r="M179" i="26"/>
  <c r="N179" i="26" s="1"/>
  <c r="L179" i="26"/>
  <c r="L1417" i="25"/>
  <c r="M1417" i="25"/>
  <c r="N1417" i="25" s="1"/>
  <c r="T1417" i="25"/>
  <c r="L1910" i="26"/>
  <c r="M1910" i="26"/>
  <c r="N1910" i="26" s="1"/>
  <c r="L1823" i="26"/>
  <c r="M1823" i="26"/>
  <c r="N1823" i="26" s="1"/>
  <c r="K32" i="12"/>
  <c r="M713" i="26"/>
  <c r="N713" i="26" s="1"/>
  <c r="L713" i="26"/>
  <c r="M331" i="28"/>
  <c r="N331" i="28" s="1"/>
  <c r="L331" i="28"/>
  <c r="L616" i="25"/>
  <c r="M616" i="25"/>
  <c r="N616" i="25" s="1"/>
  <c r="T616" i="25"/>
  <c r="M705" i="27"/>
  <c r="N705" i="27" s="1"/>
  <c r="L705" i="27"/>
  <c r="T1757" i="25"/>
  <c r="M1757" i="25"/>
  <c r="N1757" i="25" s="1"/>
  <c r="L1757" i="25"/>
  <c r="M1839" i="25"/>
  <c r="N1839" i="25" s="1"/>
  <c r="L1839" i="25"/>
  <c r="T1839" i="25"/>
  <c r="L1440" i="25"/>
  <c r="M1440" i="25"/>
  <c r="N1440" i="25" s="1"/>
  <c r="T1440" i="25"/>
  <c r="L205" i="26"/>
  <c r="M205" i="26"/>
  <c r="N205" i="26" s="1"/>
  <c r="L1478" i="26"/>
  <c r="M1478" i="26"/>
  <c r="N1478" i="26" s="1"/>
  <c r="T1172" i="25"/>
  <c r="M1172" i="25"/>
  <c r="N1172" i="25" s="1"/>
  <c r="L1172" i="25"/>
  <c r="M894" i="28"/>
  <c r="N894" i="28" s="1"/>
  <c r="L894" i="28"/>
  <c r="L520" i="27"/>
  <c r="M520" i="27"/>
  <c r="N520" i="27" s="1"/>
  <c r="M1320" i="25"/>
  <c r="N1320" i="25" s="1"/>
  <c r="L1320" i="25"/>
  <c r="T1320" i="25"/>
  <c r="M2012" i="28"/>
  <c r="N2012" i="28" s="1"/>
  <c r="L2012" i="28"/>
  <c r="M1121" i="25"/>
  <c r="N1121" i="25" s="1"/>
  <c r="L1121" i="25"/>
  <c r="T1121" i="25"/>
  <c r="L737" i="26"/>
  <c r="M737" i="26"/>
  <c r="N737" i="26" s="1"/>
  <c r="L441" i="26"/>
  <c r="M441" i="26"/>
  <c r="N441" i="26" s="1"/>
  <c r="M1211" i="25"/>
  <c r="N1211" i="25" s="1"/>
  <c r="L1211" i="25"/>
  <c r="T1211" i="25"/>
  <c r="L784" i="27"/>
  <c r="M784" i="27"/>
  <c r="N784" i="27" s="1"/>
  <c r="L551" i="28"/>
  <c r="M551" i="28"/>
  <c r="N551" i="28" s="1"/>
  <c r="L1998" i="26"/>
  <c r="M1998" i="26"/>
  <c r="N1998" i="26" s="1"/>
  <c r="M1872" i="25"/>
  <c r="N1872" i="25" s="1"/>
  <c r="L1872" i="25"/>
  <c r="T1872" i="25"/>
  <c r="L1555" i="26"/>
  <c r="M1555" i="26"/>
  <c r="N1555" i="26" s="1"/>
  <c r="L1793" i="27"/>
  <c r="M1793" i="27"/>
  <c r="N1793" i="27" s="1"/>
  <c r="M979" i="25"/>
  <c r="N979" i="25" s="1"/>
  <c r="L979" i="25"/>
  <c r="T979" i="25"/>
  <c r="M908" i="28"/>
  <c r="N908" i="28" s="1"/>
  <c r="L908" i="28"/>
  <c r="L1122" i="27"/>
  <c r="M1122" i="27"/>
  <c r="N1122" i="27" s="1"/>
  <c r="M261" i="25"/>
  <c r="N261" i="25" s="1"/>
  <c r="L261" i="25"/>
  <c r="T261" i="25"/>
  <c r="M658" i="27"/>
  <c r="N658" i="27" s="1"/>
  <c r="L658" i="27"/>
  <c r="M1856" i="25"/>
  <c r="N1856" i="25" s="1"/>
  <c r="L1856" i="25"/>
  <c r="T1856" i="25"/>
  <c r="M416" i="26"/>
  <c r="N416" i="26" s="1"/>
  <c r="L416" i="26"/>
  <c r="L1154" i="28"/>
  <c r="M1154" i="28"/>
  <c r="N1154" i="28" s="1"/>
  <c r="M31" i="27"/>
  <c r="N31" i="27" s="1"/>
  <c r="L31" i="27"/>
  <c r="L2164" i="25"/>
  <c r="M2164" i="25"/>
  <c r="N2164" i="25" s="1"/>
  <c r="T2164" i="25"/>
  <c r="L483" i="25"/>
  <c r="M483" i="25"/>
  <c r="N483" i="25" s="1"/>
  <c r="T483" i="25"/>
  <c r="M625" i="26"/>
  <c r="N625" i="26" s="1"/>
  <c r="L625" i="26"/>
  <c r="T843" i="25"/>
  <c r="M843" i="25"/>
  <c r="N843" i="25" s="1"/>
  <c r="L843" i="25"/>
  <c r="M930" i="25"/>
  <c r="N930" i="25" s="1"/>
  <c r="L930" i="25"/>
  <c r="T930" i="25"/>
  <c r="L349" i="25"/>
  <c r="M349" i="25"/>
  <c r="N349" i="25" s="1"/>
  <c r="T349" i="25"/>
  <c r="L505" i="27"/>
  <c r="M505" i="27"/>
  <c r="N505" i="27" s="1"/>
  <c r="L1695" i="26"/>
  <c r="M1695" i="26"/>
  <c r="N1695" i="26" s="1"/>
  <c r="L2005" i="28"/>
  <c r="M2005" i="28"/>
  <c r="N2005" i="28" s="1"/>
  <c r="M1668" i="27"/>
  <c r="N1668" i="27" s="1"/>
  <c r="L1668" i="27"/>
  <c r="L870" i="27"/>
  <c r="M870" i="27"/>
  <c r="N870" i="27" s="1"/>
  <c r="M1389" i="25"/>
  <c r="N1389" i="25" s="1"/>
  <c r="L1389" i="25"/>
  <c r="T1389" i="25"/>
  <c r="M2189" i="28"/>
  <c r="N2189" i="28" s="1"/>
  <c r="L2189" i="28"/>
  <c r="M1424" i="27"/>
  <c r="N1424" i="27" s="1"/>
  <c r="L1424" i="27"/>
  <c r="M1301" i="28"/>
  <c r="N1301" i="28" s="1"/>
  <c r="L1301" i="28"/>
  <c r="L715" i="26"/>
  <c r="M715" i="26"/>
  <c r="N715" i="26" s="1"/>
  <c r="L155" i="28"/>
  <c r="M155" i="28"/>
  <c r="N155" i="28" s="1"/>
  <c r="L1382" i="26"/>
  <c r="M1382" i="26"/>
  <c r="N1382" i="26" s="1"/>
  <c r="L318" i="28"/>
  <c r="M318" i="28"/>
  <c r="N318" i="28" s="1"/>
  <c r="M1490" i="26"/>
  <c r="N1490" i="26" s="1"/>
  <c r="L1490" i="26"/>
  <c r="M249" i="27"/>
  <c r="N249" i="27" s="1"/>
  <c r="L249" i="27"/>
  <c r="M1708" i="27"/>
  <c r="N1708" i="27" s="1"/>
  <c r="L1708" i="27"/>
  <c r="L1246" i="28"/>
  <c r="M1246" i="28"/>
  <c r="N1246" i="28" s="1"/>
  <c r="M1640" i="28"/>
  <c r="N1640" i="28" s="1"/>
  <c r="L1640" i="28"/>
  <c r="L462" i="25"/>
  <c r="M462" i="25"/>
  <c r="N462" i="25" s="1"/>
  <c r="T462" i="25"/>
  <c r="L791" i="26"/>
  <c r="M791" i="26"/>
  <c r="N791" i="26" s="1"/>
  <c r="L1374" i="27"/>
  <c r="M1374" i="27"/>
  <c r="N1374" i="27" s="1"/>
  <c r="M1227" i="25"/>
  <c r="N1227" i="25" s="1"/>
  <c r="L1227" i="25"/>
  <c r="T1227" i="25"/>
  <c r="M1668" i="28"/>
  <c r="N1668" i="28" s="1"/>
  <c r="L1668" i="28"/>
  <c r="L812" i="25"/>
  <c r="M812" i="25"/>
  <c r="N812" i="25" s="1"/>
  <c r="T812" i="25"/>
  <c r="L103" i="26"/>
  <c r="M103" i="26"/>
  <c r="N103" i="26" s="1"/>
  <c r="M1844" i="26"/>
  <c r="N1844" i="26" s="1"/>
  <c r="L1844" i="26"/>
  <c r="M1148" i="28"/>
  <c r="N1148" i="28" s="1"/>
  <c r="L1148" i="28"/>
  <c r="L1021" i="25"/>
  <c r="M1021" i="25"/>
  <c r="N1021" i="25" s="1"/>
  <c r="T1021" i="25"/>
  <c r="L947" i="27"/>
  <c r="M947" i="27"/>
  <c r="N947" i="27" s="1"/>
  <c r="M1751" i="27"/>
  <c r="N1751" i="27" s="1"/>
  <c r="L1751" i="27"/>
  <c r="L1519" i="25"/>
  <c r="M1519" i="25"/>
  <c r="N1519" i="25" s="1"/>
  <c r="T1519" i="25"/>
  <c r="L865" i="25"/>
  <c r="M865" i="25"/>
  <c r="N865" i="25" s="1"/>
  <c r="T865" i="25"/>
  <c r="T702" i="25"/>
  <c r="L702" i="25"/>
  <c r="M702" i="25"/>
  <c r="N702" i="25" s="1"/>
  <c r="L164" i="28"/>
  <c r="M164" i="28"/>
  <c r="N164" i="28" s="1"/>
  <c r="L2228" i="27"/>
  <c r="M2228" i="27"/>
  <c r="N2228" i="27" s="1"/>
  <c r="L507" i="28"/>
  <c r="M507" i="28"/>
  <c r="N507" i="28" s="1"/>
  <c r="T1186" i="25"/>
  <c r="M1186" i="25"/>
  <c r="N1186" i="25" s="1"/>
  <c r="L1186" i="25"/>
  <c r="T1707" i="25"/>
  <c r="L1707" i="25"/>
  <c r="M1707" i="25"/>
  <c r="N1707" i="25" s="1"/>
  <c r="M584" i="26"/>
  <c r="N584" i="26" s="1"/>
  <c r="L584" i="26"/>
  <c r="M1893" i="28"/>
  <c r="N1893" i="28" s="1"/>
  <c r="L1893" i="28"/>
  <c r="M1466" i="25"/>
  <c r="N1466" i="25" s="1"/>
  <c r="L1466" i="25"/>
  <c r="T1466" i="25"/>
  <c r="L1193" i="28"/>
  <c r="M1193" i="28"/>
  <c r="N1193" i="28" s="1"/>
  <c r="L1216" i="27"/>
  <c r="M1216" i="27"/>
  <c r="N1216" i="27" s="1"/>
  <c r="L1345" i="28"/>
  <c r="M1345" i="28"/>
  <c r="N1345" i="28" s="1"/>
  <c r="L454" i="27"/>
  <c r="M454" i="27"/>
  <c r="N454" i="27" s="1"/>
  <c r="T1735" i="25"/>
  <c r="M1735" i="25"/>
  <c r="N1735" i="25" s="1"/>
  <c r="L1735" i="25"/>
  <c r="M64" i="28"/>
  <c r="N64" i="28" s="1"/>
  <c r="L64" i="28"/>
  <c r="L243" i="28"/>
  <c r="M243" i="28"/>
  <c r="N243" i="28" s="1"/>
  <c r="L1948" i="26"/>
  <c r="M1948" i="26"/>
  <c r="N1948" i="26" s="1"/>
  <c r="L1745" i="27"/>
  <c r="M1745" i="27"/>
  <c r="N1745" i="27" s="1"/>
  <c r="M378" i="25"/>
  <c r="N378" i="25" s="1"/>
  <c r="L378" i="25"/>
  <c r="T378" i="25"/>
  <c r="L680" i="27"/>
  <c r="M680" i="27"/>
  <c r="N680" i="27" s="1"/>
  <c r="L207" i="26"/>
  <c r="M207" i="26"/>
  <c r="N207" i="26" s="1"/>
  <c r="L604" i="28"/>
  <c r="M604" i="28"/>
  <c r="N604" i="28" s="1"/>
  <c r="L476" i="27"/>
  <c r="M476" i="27"/>
  <c r="N476" i="27" s="1"/>
  <c r="M508" i="26"/>
  <c r="N508" i="26" s="1"/>
  <c r="L508" i="26"/>
  <c r="M1525" i="27"/>
  <c r="N1525" i="27" s="1"/>
  <c r="L1525" i="27"/>
  <c r="M1472" i="27"/>
  <c r="N1472" i="27" s="1"/>
  <c r="L1472" i="27"/>
  <c r="L1175" i="26"/>
  <c r="M1175" i="26"/>
  <c r="N1175" i="26" s="1"/>
  <c r="L1416" i="25"/>
  <c r="M1416" i="25"/>
  <c r="N1416" i="25" s="1"/>
  <c r="T1416" i="25"/>
  <c r="M1201" i="26"/>
  <c r="N1201" i="26" s="1"/>
  <c r="L1201" i="26"/>
  <c r="M1298" i="28"/>
  <c r="N1298" i="28" s="1"/>
  <c r="L1298" i="28"/>
  <c r="L945" i="25"/>
  <c r="M945" i="25"/>
  <c r="N945" i="25" s="1"/>
  <c r="T945" i="25"/>
  <c r="L1706" i="28"/>
  <c r="M1706" i="28"/>
  <c r="N1706" i="28" s="1"/>
  <c r="L491" i="26"/>
  <c r="M491" i="26"/>
  <c r="N491" i="26" s="1"/>
  <c r="L695" i="27"/>
  <c r="M695" i="27"/>
  <c r="N695" i="27" s="1"/>
  <c r="M42" i="28"/>
  <c r="N42" i="28" s="1"/>
  <c r="L42" i="28"/>
  <c r="L2126" i="26"/>
  <c r="M2126" i="26"/>
  <c r="N2126" i="26" s="1"/>
  <c r="L1002" i="28"/>
  <c r="M1002" i="28"/>
  <c r="N1002" i="28" s="1"/>
  <c r="L1981" i="28"/>
  <c r="M1981" i="28"/>
  <c r="N1981" i="28" s="1"/>
  <c r="L1387" i="26"/>
  <c r="M1387" i="26"/>
  <c r="N1387" i="26" s="1"/>
  <c r="M1335" i="25"/>
  <c r="N1335" i="25" s="1"/>
  <c r="L1335" i="25"/>
  <c r="T1335" i="25"/>
  <c r="L1927" i="28"/>
  <c r="M1927" i="28"/>
  <c r="N1927" i="28" s="1"/>
  <c r="L290" i="27"/>
  <c r="M290" i="27"/>
  <c r="N290" i="27" s="1"/>
  <c r="M246" i="27"/>
  <c r="N246" i="27" s="1"/>
  <c r="L246" i="27"/>
  <c r="L1036" i="25"/>
  <c r="M1036" i="25"/>
  <c r="N1036" i="25" s="1"/>
  <c r="T1036" i="25"/>
  <c r="L2045" i="27"/>
  <c r="M2045" i="27"/>
  <c r="N2045" i="27" s="1"/>
  <c r="M1686" i="26"/>
  <c r="N1686" i="26" s="1"/>
  <c r="L1686" i="26"/>
  <c r="M449" i="27"/>
  <c r="N449" i="27" s="1"/>
  <c r="L449" i="27"/>
  <c r="L110" i="25"/>
  <c r="M110" i="25"/>
  <c r="N110" i="25" s="1"/>
  <c r="T110" i="25"/>
  <c r="L1442" i="26"/>
  <c r="M1442" i="26"/>
  <c r="N1442" i="26" s="1"/>
  <c r="M2131" i="28"/>
  <c r="N2131" i="28" s="1"/>
  <c r="L2131" i="28"/>
  <c r="L1568" i="28"/>
  <c r="M1568" i="28"/>
  <c r="N1568" i="28" s="1"/>
  <c r="M859" i="27"/>
  <c r="N859" i="27" s="1"/>
  <c r="L859" i="27"/>
  <c r="L888" i="27"/>
  <c r="M888" i="27"/>
  <c r="N888" i="27" s="1"/>
  <c r="M234" i="27"/>
  <c r="N234" i="27" s="1"/>
  <c r="L234" i="27"/>
  <c r="L2039" i="26"/>
  <c r="M2039" i="26"/>
  <c r="N2039" i="26" s="1"/>
  <c r="L1527" i="26"/>
  <c r="M1527" i="26"/>
  <c r="N1527" i="26" s="1"/>
  <c r="L1515" i="26"/>
  <c r="M1515" i="26"/>
  <c r="N1515" i="26" s="1"/>
  <c r="L337" i="25"/>
  <c r="M337" i="25"/>
  <c r="N337" i="25" s="1"/>
  <c r="T337" i="25"/>
  <c r="M1401" i="28"/>
  <c r="N1401" i="28" s="1"/>
  <c r="L1401" i="28"/>
  <c r="L1368" i="26"/>
  <c r="M1368" i="26"/>
  <c r="N1368" i="26" s="1"/>
  <c r="L1103" i="26"/>
  <c r="M1103" i="26"/>
  <c r="N1103" i="26" s="1"/>
  <c r="L521" i="26"/>
  <c r="M521" i="26"/>
  <c r="N521" i="26" s="1"/>
  <c r="M1605" i="26"/>
  <c r="N1605" i="26" s="1"/>
  <c r="L1605" i="26"/>
  <c r="L42" i="25"/>
  <c r="M42" i="25"/>
  <c r="N42" i="25" s="1"/>
  <c r="T42" i="25"/>
  <c r="L1899" i="28"/>
  <c r="M1899" i="28"/>
  <c r="N1899" i="28" s="1"/>
  <c r="L564" i="25"/>
  <c r="M564" i="25"/>
  <c r="N564" i="25" s="1"/>
  <c r="T564" i="25"/>
  <c r="L182" i="26"/>
  <c r="M182" i="26"/>
  <c r="N182" i="26" s="1"/>
  <c r="M8" i="28"/>
  <c r="N8" i="28" s="1"/>
  <c r="L8" i="28"/>
  <c r="M264" i="28"/>
  <c r="N264" i="28" s="1"/>
  <c r="L264" i="28"/>
  <c r="M1479" i="27"/>
  <c r="N1479" i="27" s="1"/>
  <c r="L1479" i="27"/>
  <c r="L2071" i="28"/>
  <c r="M2071" i="28"/>
  <c r="N2071" i="28" s="1"/>
  <c r="L1630" i="28"/>
  <c r="M1630" i="28"/>
  <c r="N1630" i="28" s="1"/>
  <c r="M33" i="28"/>
  <c r="N33" i="28" s="1"/>
  <c r="L33" i="28"/>
  <c r="T816" i="25"/>
  <c r="M816" i="25"/>
  <c r="N816" i="25" s="1"/>
  <c r="L816" i="25"/>
  <c r="L2071" i="27"/>
  <c r="M2071" i="27"/>
  <c r="N2071" i="27" s="1"/>
  <c r="M1891" i="27"/>
  <c r="N1891" i="27" s="1"/>
  <c r="L1891" i="27"/>
  <c r="L1614" i="28"/>
  <c r="M1614" i="28"/>
  <c r="N1614" i="28" s="1"/>
  <c r="M1753" i="27"/>
  <c r="N1753" i="27" s="1"/>
  <c r="L1753" i="27"/>
  <c r="L725" i="27"/>
  <c r="M725" i="27"/>
  <c r="N725" i="27" s="1"/>
  <c r="M1283" i="26"/>
  <c r="N1283" i="26" s="1"/>
  <c r="L1283" i="26"/>
  <c r="L835" i="28"/>
  <c r="M835" i="28"/>
  <c r="N835" i="28" s="1"/>
  <c r="M960" i="25"/>
  <c r="N960" i="25" s="1"/>
  <c r="L960" i="25"/>
  <c r="T960" i="25"/>
  <c r="L2231" i="26"/>
  <c r="M2231" i="26"/>
  <c r="N2231" i="26" s="1"/>
  <c r="L756" i="28"/>
  <c r="M756" i="28"/>
  <c r="N756" i="28" s="1"/>
  <c r="M2029" i="28"/>
  <c r="N2029" i="28" s="1"/>
  <c r="L2029" i="28"/>
  <c r="L685" i="26"/>
  <c r="M685" i="26"/>
  <c r="N685" i="26" s="1"/>
  <c r="L197" i="27"/>
  <c r="M197" i="27"/>
  <c r="N197" i="27" s="1"/>
  <c r="M1768" i="27"/>
  <c r="N1768" i="27" s="1"/>
  <c r="L1768" i="27"/>
  <c r="M1558" i="25"/>
  <c r="N1558" i="25" s="1"/>
  <c r="L1558" i="25"/>
  <c r="T1558" i="25"/>
  <c r="L408" i="28"/>
  <c r="M408" i="28"/>
  <c r="N408" i="28" s="1"/>
  <c r="M1486" i="28"/>
  <c r="N1486" i="28" s="1"/>
  <c r="L1486" i="28"/>
  <c r="M213" i="25"/>
  <c r="N213" i="25" s="1"/>
  <c r="L213" i="25"/>
  <c r="T213" i="25"/>
  <c r="L1235" i="28"/>
  <c r="M1235" i="28"/>
  <c r="N1235" i="28" s="1"/>
  <c r="L972" i="25"/>
  <c r="M972" i="25"/>
  <c r="N972" i="25" s="1"/>
  <c r="T972" i="25"/>
  <c r="L787" i="27"/>
  <c r="M787" i="27"/>
  <c r="N787" i="27" s="1"/>
  <c r="M599" i="26"/>
  <c r="N599" i="26" s="1"/>
  <c r="L599" i="26"/>
  <c r="M716" i="28"/>
  <c r="N716" i="28" s="1"/>
  <c r="L716" i="28"/>
  <c r="L1224" i="26"/>
  <c r="M1224" i="26"/>
  <c r="N1224" i="26" s="1"/>
  <c r="M531" i="27"/>
  <c r="N531" i="27" s="1"/>
  <c r="L531" i="27"/>
  <c r="M1058" i="28"/>
  <c r="N1058" i="28" s="1"/>
  <c r="L1058" i="28"/>
  <c r="M1384" i="27"/>
  <c r="N1384" i="27" s="1"/>
  <c r="L1384" i="27"/>
  <c r="L833" i="27"/>
  <c r="M833" i="27"/>
  <c r="N833" i="27" s="1"/>
  <c r="L566" i="28"/>
  <c r="M566" i="28"/>
  <c r="N566" i="28" s="1"/>
  <c r="L832" i="26"/>
  <c r="M832" i="26"/>
  <c r="N832" i="26" s="1"/>
  <c r="L1580" i="28"/>
  <c r="M1580" i="28"/>
  <c r="N1580" i="28" s="1"/>
  <c r="M1925" i="27"/>
  <c r="N1925" i="27" s="1"/>
  <c r="L1925" i="27"/>
  <c r="L190" i="26"/>
  <c r="M190" i="26"/>
  <c r="N190" i="26" s="1"/>
  <c r="M1766" i="26"/>
  <c r="N1766" i="26" s="1"/>
  <c r="L1766" i="26"/>
  <c r="L1001" i="27"/>
  <c r="M1001" i="27"/>
  <c r="N1001" i="27" s="1"/>
  <c r="M1694" i="26"/>
  <c r="N1694" i="26" s="1"/>
  <c r="L1694" i="26"/>
  <c r="L1838" i="26"/>
  <c r="M1838" i="26"/>
  <c r="N1838" i="26" s="1"/>
  <c r="L266" i="25"/>
  <c r="M266" i="25"/>
  <c r="N266" i="25" s="1"/>
  <c r="T266" i="25"/>
  <c r="T1815" i="25"/>
  <c r="M1815" i="25"/>
  <c r="N1815" i="25" s="1"/>
  <c r="L1815" i="25"/>
  <c r="L222" i="26"/>
  <c r="M222" i="26"/>
  <c r="N222" i="26" s="1"/>
  <c r="M1098" i="27"/>
  <c r="N1098" i="27" s="1"/>
  <c r="L1098" i="27"/>
  <c r="T789" i="25"/>
  <c r="M789" i="25"/>
  <c r="N789" i="25" s="1"/>
  <c r="L789" i="25"/>
  <c r="L178" i="28"/>
  <c r="M178" i="28"/>
  <c r="N178" i="28" s="1"/>
  <c r="M433" i="26"/>
  <c r="N433" i="26" s="1"/>
  <c r="L433" i="26"/>
  <c r="L1528" i="28"/>
  <c r="M1528" i="28"/>
  <c r="N1528" i="28" s="1"/>
  <c r="L672" i="26"/>
  <c r="M672" i="26"/>
  <c r="N672" i="26" s="1"/>
  <c r="T2061" i="25"/>
  <c r="L2061" i="25"/>
  <c r="M2061" i="25"/>
  <c r="N2061" i="25" s="1"/>
  <c r="T666" i="25"/>
  <c r="L666" i="25"/>
  <c r="M666" i="25"/>
  <c r="N666" i="25" s="1"/>
  <c r="M1907" i="25"/>
  <c r="N1907" i="25" s="1"/>
  <c r="L1907" i="25"/>
  <c r="T1907" i="25"/>
  <c r="L527" i="26"/>
  <c r="M527" i="26"/>
  <c r="N527" i="26" s="1"/>
  <c r="M1318" i="27"/>
  <c r="N1318" i="27" s="1"/>
  <c r="L1318" i="27"/>
  <c r="M1446" i="25"/>
  <c r="N1446" i="25" s="1"/>
  <c r="L1446" i="25"/>
  <c r="T1446" i="25"/>
  <c r="M1029" i="26"/>
  <c r="N1029" i="26" s="1"/>
  <c r="L1029" i="26"/>
  <c r="M688" i="27"/>
  <c r="N688" i="27" s="1"/>
  <c r="L688" i="27"/>
  <c r="L2125" i="27"/>
  <c r="M2125" i="27"/>
  <c r="N2125" i="27" s="1"/>
  <c r="L2177" i="27"/>
  <c r="M2177" i="27"/>
  <c r="N2177" i="27" s="1"/>
  <c r="M649" i="27"/>
  <c r="N649" i="27" s="1"/>
  <c r="L649" i="27"/>
  <c r="L1565" i="26"/>
  <c r="M1565" i="26"/>
  <c r="N1565" i="26" s="1"/>
  <c r="L1610" i="27"/>
  <c r="M1610" i="27"/>
  <c r="N1610" i="27" s="1"/>
  <c r="L1596" i="26"/>
  <c r="M1596" i="26"/>
  <c r="N1596" i="26" s="1"/>
  <c r="L1127" i="25"/>
  <c r="M1127" i="25"/>
  <c r="N1127" i="25" s="1"/>
  <c r="T1127" i="25"/>
  <c r="L1559" i="26"/>
  <c r="M1559" i="26"/>
  <c r="N1559" i="26" s="1"/>
  <c r="M966" i="27"/>
  <c r="N966" i="27" s="1"/>
  <c r="L966" i="27"/>
  <c r="M1449" i="25"/>
  <c r="N1449" i="25" s="1"/>
  <c r="L1449" i="25"/>
  <c r="T1449" i="25"/>
  <c r="M1104" i="26"/>
  <c r="N1104" i="26" s="1"/>
  <c r="L1104" i="26"/>
  <c r="L1790" i="26"/>
  <c r="M1790" i="26"/>
  <c r="N1790" i="26" s="1"/>
  <c r="L296" i="28"/>
  <c r="M296" i="28"/>
  <c r="N296" i="28" s="1"/>
  <c r="M841" i="27"/>
  <c r="N841" i="27" s="1"/>
  <c r="L841" i="27"/>
  <c r="L1620" i="28"/>
  <c r="M1620" i="28"/>
  <c r="N1620" i="28" s="1"/>
  <c r="L89" i="28"/>
  <c r="M89" i="28"/>
  <c r="N89" i="28" s="1"/>
  <c r="L513" i="26"/>
  <c r="M513" i="26"/>
  <c r="N513" i="26" s="1"/>
  <c r="T1191" i="25"/>
  <c r="M1191" i="25"/>
  <c r="N1191" i="25" s="1"/>
  <c r="L1191" i="25"/>
  <c r="T2123" i="25"/>
  <c r="M2123" i="25"/>
  <c r="N2123" i="25" s="1"/>
  <c r="L2123" i="25"/>
  <c r="M403" i="27"/>
  <c r="N403" i="27" s="1"/>
  <c r="L403" i="27"/>
  <c r="L626" i="26"/>
  <c r="M626" i="26"/>
  <c r="N626" i="26" s="1"/>
  <c r="M344" i="25"/>
  <c r="N344" i="25" s="1"/>
  <c r="L344" i="25"/>
  <c r="T344" i="25"/>
  <c r="L2230" i="26"/>
  <c r="M2230" i="26"/>
  <c r="N2230" i="26" s="1"/>
  <c r="T1723" i="25"/>
  <c r="M1723" i="25"/>
  <c r="N1723" i="25" s="1"/>
  <c r="L1723" i="25"/>
  <c r="L867" i="27"/>
  <c r="M867" i="27"/>
  <c r="N867" i="27" s="1"/>
  <c r="L396" i="27"/>
  <c r="M396" i="27"/>
  <c r="N396" i="27" s="1"/>
  <c r="L245" i="27"/>
  <c r="M245" i="27"/>
  <c r="N245" i="27" s="1"/>
  <c r="M1786" i="26"/>
  <c r="N1786" i="26" s="1"/>
  <c r="L1786" i="26"/>
  <c r="L2195" i="28"/>
  <c r="M2195" i="28"/>
  <c r="N2195" i="28" s="1"/>
  <c r="M1071" i="27"/>
  <c r="N1071" i="27" s="1"/>
  <c r="L1071" i="27"/>
  <c r="L1902" i="27"/>
  <c r="M1902" i="27"/>
  <c r="N1902" i="27" s="1"/>
  <c r="M1237" i="27"/>
  <c r="N1237" i="27" s="1"/>
  <c r="L1237" i="27"/>
  <c r="M332" i="28"/>
  <c r="N332" i="28" s="1"/>
  <c r="L332" i="28"/>
  <c r="M10" i="26"/>
  <c r="N10" i="26" s="1"/>
  <c r="L10" i="26"/>
  <c r="L346" i="28"/>
  <c r="M346" i="28"/>
  <c r="N346" i="28" s="1"/>
  <c r="L1979" i="26"/>
  <c r="M1979" i="26"/>
  <c r="N1979" i="26" s="1"/>
  <c r="L2026" i="27"/>
  <c r="M2026" i="27"/>
  <c r="N2026" i="27" s="1"/>
  <c r="M539" i="25"/>
  <c r="N539" i="25" s="1"/>
  <c r="L539" i="25"/>
  <c r="T539" i="25"/>
  <c r="L225" i="27"/>
  <c r="M225" i="27"/>
  <c r="N225" i="27" s="1"/>
  <c r="L797" i="26"/>
  <c r="M797" i="26"/>
  <c r="N797" i="26" s="1"/>
  <c r="L1375" i="25"/>
  <c r="M1375" i="25"/>
  <c r="N1375" i="25" s="1"/>
  <c r="T1375" i="25"/>
  <c r="L1923" i="26"/>
  <c r="M1923" i="26"/>
  <c r="N1923" i="26" s="1"/>
  <c r="M1763" i="27"/>
  <c r="N1763" i="27" s="1"/>
  <c r="L1763" i="27"/>
  <c r="M1829" i="26"/>
  <c r="N1829" i="26" s="1"/>
  <c r="L1829" i="26"/>
  <c r="L601" i="28"/>
  <c r="M601" i="28"/>
  <c r="N601" i="28" s="1"/>
  <c r="M1140" i="27"/>
  <c r="N1140" i="27" s="1"/>
  <c r="L1140" i="27"/>
  <c r="L549" i="26"/>
  <c r="M549" i="26"/>
  <c r="N549" i="26" s="1"/>
  <c r="L191" i="28"/>
  <c r="M191" i="28"/>
  <c r="N191" i="28" s="1"/>
  <c r="L279" i="27"/>
  <c r="M279" i="27"/>
  <c r="N279" i="27" s="1"/>
  <c r="M128" i="28"/>
  <c r="N128" i="28" s="1"/>
  <c r="L128" i="28"/>
  <c r="T2228" i="25"/>
  <c r="L2228" i="25"/>
  <c r="M2228" i="25"/>
  <c r="N2228" i="25" s="1"/>
  <c r="L2174" i="26"/>
  <c r="M2174" i="26"/>
  <c r="N2174" i="26" s="1"/>
  <c r="M328" i="26"/>
  <c r="N328" i="26" s="1"/>
  <c r="L328" i="26"/>
  <c r="T2083" i="25"/>
  <c r="L2083" i="25"/>
  <c r="M2083" i="25"/>
  <c r="N2083" i="25" s="1"/>
  <c r="M305" i="27"/>
  <c r="N305" i="27" s="1"/>
  <c r="L305" i="27"/>
  <c r="M1608" i="26"/>
  <c r="N1608" i="26" s="1"/>
  <c r="L1608" i="26"/>
  <c r="M1248" i="28"/>
  <c r="N1248" i="28" s="1"/>
  <c r="L1248" i="28"/>
  <c r="M2248" i="25"/>
  <c r="N2248" i="25" s="1"/>
  <c r="L2248" i="25"/>
  <c r="T2248" i="25"/>
  <c r="M342" i="26"/>
  <c r="N342" i="26" s="1"/>
  <c r="L342" i="26"/>
  <c r="L1965" i="28"/>
  <c r="M1965" i="28"/>
  <c r="N1965" i="28" s="1"/>
  <c r="L1335" i="26"/>
  <c r="M1335" i="26"/>
  <c r="N1335" i="26" s="1"/>
  <c r="M620" i="27"/>
  <c r="N620" i="27" s="1"/>
  <c r="L620" i="27"/>
  <c r="L321" i="28"/>
  <c r="M321" i="28"/>
  <c r="N321" i="28" s="1"/>
  <c r="M1319" i="25"/>
  <c r="N1319" i="25" s="1"/>
  <c r="L1319" i="25"/>
  <c r="T1319" i="25"/>
  <c r="L2190" i="25"/>
  <c r="M2190" i="25"/>
  <c r="N2190" i="25" s="1"/>
  <c r="T2190" i="25"/>
  <c r="L1866" i="27"/>
  <c r="M1866" i="27"/>
  <c r="N1866" i="27" s="1"/>
  <c r="M2075" i="26"/>
  <c r="N2075" i="26" s="1"/>
  <c r="L2075" i="26"/>
  <c r="M1206" i="28"/>
  <c r="N1206" i="28" s="1"/>
  <c r="L1206" i="28"/>
  <c r="L166" i="28"/>
  <c r="M166" i="28"/>
  <c r="N166" i="28" s="1"/>
  <c r="L1231" i="27"/>
  <c r="M1231" i="27"/>
  <c r="N1231" i="27" s="1"/>
  <c r="M1119" i="27"/>
  <c r="N1119" i="27" s="1"/>
  <c r="L1119" i="27"/>
  <c r="T838" i="25"/>
  <c r="L838" i="25"/>
  <c r="M838" i="25"/>
  <c r="N838" i="25" s="1"/>
  <c r="M337" i="26"/>
  <c r="N337" i="26" s="1"/>
  <c r="L337" i="26"/>
  <c r="L301" i="26"/>
  <c r="M301" i="26"/>
  <c r="N301" i="26" s="1"/>
  <c r="L2193" i="28"/>
  <c r="M2193" i="28"/>
  <c r="N2193" i="28" s="1"/>
  <c r="M1320" i="27"/>
  <c r="N1320" i="27" s="1"/>
  <c r="L1320" i="27"/>
  <c r="M1680" i="27"/>
  <c r="N1680" i="27" s="1"/>
  <c r="L1680" i="27"/>
  <c r="M635" i="27"/>
  <c r="N635" i="27" s="1"/>
  <c r="L635" i="27"/>
  <c r="M1834" i="26"/>
  <c r="N1834" i="26" s="1"/>
  <c r="L1834" i="26"/>
  <c r="L906" i="26"/>
  <c r="M906" i="26"/>
  <c r="N906" i="26" s="1"/>
  <c r="M1764" i="27"/>
  <c r="N1764" i="27" s="1"/>
  <c r="L1764" i="27"/>
  <c r="M1946" i="25"/>
  <c r="N1946" i="25" s="1"/>
  <c r="L1946" i="25"/>
  <c r="T1946" i="25"/>
  <c r="T679" i="25"/>
  <c r="L679" i="25"/>
  <c r="M679" i="25"/>
  <c r="N679" i="25" s="1"/>
  <c r="M1925" i="28"/>
  <c r="N1925" i="28" s="1"/>
  <c r="L1925" i="28"/>
  <c r="M1443" i="25"/>
  <c r="N1443" i="25" s="1"/>
  <c r="L1443" i="25"/>
  <c r="T1443" i="25"/>
  <c r="L1451" i="28"/>
  <c r="M1451" i="28"/>
  <c r="N1451" i="28" s="1"/>
  <c r="L978" i="25"/>
  <c r="M978" i="25"/>
  <c r="N978" i="25" s="1"/>
  <c r="T978" i="25"/>
  <c r="M1387" i="28"/>
  <c r="N1387" i="28" s="1"/>
  <c r="L1387" i="28"/>
  <c r="M2182" i="25"/>
  <c r="N2182" i="25" s="1"/>
  <c r="L2182" i="25"/>
  <c r="T2182" i="25"/>
  <c r="M812" i="27"/>
  <c r="N812" i="27" s="1"/>
  <c r="L812" i="27"/>
  <c r="L494" i="25"/>
  <c r="M494" i="25"/>
  <c r="N494" i="25" s="1"/>
  <c r="T494" i="25"/>
  <c r="L217" i="28"/>
  <c r="M217" i="28"/>
  <c r="N217" i="28" s="1"/>
  <c r="M615" i="28"/>
  <c r="N615" i="28" s="1"/>
  <c r="L615" i="28"/>
  <c r="L731" i="28"/>
  <c r="M731" i="28"/>
  <c r="N731" i="28" s="1"/>
  <c r="M708" i="28"/>
  <c r="N708" i="28" s="1"/>
  <c r="L708" i="28"/>
  <c r="L1315" i="27"/>
  <c r="M1315" i="27"/>
  <c r="N1315" i="27" s="1"/>
  <c r="L575" i="26"/>
  <c r="M575" i="26"/>
  <c r="N575" i="26" s="1"/>
  <c r="L456" i="28"/>
  <c r="M456" i="28"/>
  <c r="N456" i="28" s="1"/>
  <c r="L896" i="26"/>
  <c r="M896" i="26"/>
  <c r="N896" i="26" s="1"/>
  <c r="T2239" i="25"/>
  <c r="L2239" i="25"/>
  <c r="M2239" i="25"/>
  <c r="N2239" i="25" s="1"/>
  <c r="T2094" i="25"/>
  <c r="L2094" i="25"/>
  <c r="M2094" i="25"/>
  <c r="N2094" i="25" s="1"/>
  <c r="M1567" i="27"/>
  <c r="N1567" i="27" s="1"/>
  <c r="L1567" i="27"/>
  <c r="M1526" i="28"/>
  <c r="N1526" i="28" s="1"/>
  <c r="L1526" i="28"/>
  <c r="M1787" i="26"/>
  <c r="N1787" i="26" s="1"/>
  <c r="L1787" i="26"/>
  <c r="L1667" i="28"/>
  <c r="M1667" i="28"/>
  <c r="N1667" i="28" s="1"/>
  <c r="L2150" i="26"/>
  <c r="M2150" i="26"/>
  <c r="N2150" i="26" s="1"/>
  <c r="L240" i="28"/>
  <c r="M240" i="28"/>
  <c r="N240" i="28" s="1"/>
  <c r="M661" i="28"/>
  <c r="N661" i="28" s="1"/>
  <c r="L661" i="28"/>
  <c r="M1007" i="26"/>
  <c r="N1007" i="26" s="1"/>
  <c r="L1007" i="26"/>
  <c r="L1544" i="25"/>
  <c r="M1544" i="25"/>
  <c r="N1544" i="25" s="1"/>
  <c r="T1544" i="25"/>
  <c r="M1586" i="28"/>
  <c r="N1586" i="28" s="1"/>
  <c r="L1586" i="28"/>
  <c r="L2221" i="27"/>
  <c r="M2221" i="27"/>
  <c r="N2221" i="27" s="1"/>
  <c r="M324" i="26"/>
  <c r="N324" i="26" s="1"/>
  <c r="L324" i="26"/>
  <c r="M239" i="25"/>
  <c r="N239" i="25" s="1"/>
  <c r="L239" i="25"/>
  <c r="T239" i="25"/>
  <c r="M1018" i="28"/>
  <c r="N1018" i="28" s="1"/>
  <c r="L1018" i="28"/>
  <c r="M219" i="28"/>
  <c r="N219" i="28" s="1"/>
  <c r="L219" i="28"/>
  <c r="M1475" i="28"/>
  <c r="N1475" i="28" s="1"/>
  <c r="L1475" i="28"/>
  <c r="L1389" i="27"/>
  <c r="M1389" i="27"/>
  <c r="N1389" i="27" s="1"/>
  <c r="M182" i="27"/>
  <c r="N182" i="27" s="1"/>
  <c r="L182" i="27"/>
  <c r="M1352" i="27"/>
  <c r="N1352" i="27" s="1"/>
  <c r="L1352" i="27"/>
  <c r="M1096" i="25"/>
  <c r="N1096" i="25" s="1"/>
  <c r="L1096" i="25"/>
  <c r="T1096" i="25"/>
  <c r="T2023" i="25"/>
  <c r="M2023" i="25"/>
  <c r="N2023" i="25" s="1"/>
  <c r="L2023" i="25"/>
  <c r="L350" i="27"/>
  <c r="M350" i="27"/>
  <c r="N350" i="27" s="1"/>
  <c r="L756" i="27"/>
  <c r="M756" i="27"/>
  <c r="N756" i="27" s="1"/>
  <c r="L353" i="26"/>
  <c r="M353" i="26"/>
  <c r="N353" i="26" s="1"/>
  <c r="M1792" i="26"/>
  <c r="N1792" i="26" s="1"/>
  <c r="L1792" i="26"/>
  <c r="M2167" i="28"/>
  <c r="N2167" i="28" s="1"/>
  <c r="L2167" i="28"/>
  <c r="L766" i="26"/>
  <c r="M766" i="26"/>
  <c r="N766" i="26" s="1"/>
  <c r="L340" i="27"/>
  <c r="M340" i="27"/>
  <c r="N340" i="27" s="1"/>
  <c r="L1213" i="28"/>
  <c r="M1213" i="28"/>
  <c r="N1213" i="28" s="1"/>
  <c r="L687" i="26"/>
  <c r="M687" i="26"/>
  <c r="N687" i="26" s="1"/>
  <c r="L1377" i="25"/>
  <c r="M1377" i="25"/>
  <c r="N1377" i="25" s="1"/>
  <c r="T1377" i="25"/>
  <c r="L856" i="28"/>
  <c r="M856" i="28"/>
  <c r="N856" i="28" s="1"/>
  <c r="L383" i="28"/>
  <c r="M383" i="28"/>
  <c r="N383" i="28" s="1"/>
  <c r="L1630" i="26"/>
  <c r="M1630" i="26"/>
  <c r="N1630" i="26" s="1"/>
  <c r="L1723" i="27"/>
  <c r="M1723" i="27"/>
  <c r="N1723" i="27" s="1"/>
  <c r="L1756" i="27"/>
  <c r="M1756" i="27"/>
  <c r="N1756" i="27" s="1"/>
  <c r="M1193" i="27"/>
  <c r="N1193" i="27" s="1"/>
  <c r="L1193" i="27"/>
  <c r="L945" i="27"/>
  <c r="M945" i="27"/>
  <c r="N945" i="27" s="1"/>
  <c r="L1425" i="27"/>
  <c r="M1425" i="27"/>
  <c r="N1425" i="27" s="1"/>
  <c r="M1324" i="27"/>
  <c r="N1324" i="27" s="1"/>
  <c r="L1324" i="27"/>
  <c r="M183" i="28"/>
  <c r="N183" i="28" s="1"/>
  <c r="L183" i="28"/>
  <c r="M968" i="25"/>
  <c r="N968" i="25" s="1"/>
  <c r="L968" i="25"/>
  <c r="T968" i="25"/>
  <c r="M1048" i="26"/>
  <c r="N1048" i="26" s="1"/>
  <c r="L1048" i="26"/>
  <c r="L1241" i="25"/>
  <c r="M1241" i="25"/>
  <c r="N1241" i="25" s="1"/>
  <c r="T1241" i="25"/>
  <c r="L737" i="28"/>
  <c r="M737" i="28"/>
  <c r="N737" i="28" s="1"/>
  <c r="L1343" i="26"/>
  <c r="M1343" i="26"/>
  <c r="N1343" i="26" s="1"/>
  <c r="M54" i="25"/>
  <c r="N54" i="25" s="1"/>
  <c r="L54" i="25"/>
  <c r="T54" i="25"/>
  <c r="L996" i="26"/>
  <c r="M996" i="26"/>
  <c r="N996" i="26" s="1"/>
  <c r="T623" i="25"/>
  <c r="L623" i="25"/>
  <c r="M623" i="25"/>
  <c r="N623" i="25" s="1"/>
  <c r="T2112" i="25"/>
  <c r="L2112" i="25"/>
  <c r="M2112" i="25"/>
  <c r="N2112" i="25" s="1"/>
  <c r="L1071" i="26"/>
  <c r="M1071" i="26"/>
  <c r="N1071" i="26" s="1"/>
  <c r="M1649" i="26"/>
  <c r="N1649" i="26" s="1"/>
  <c r="L1649" i="26"/>
  <c r="L1362" i="25"/>
  <c r="M1362" i="25"/>
  <c r="N1362" i="25" s="1"/>
  <c r="T1362" i="25"/>
  <c r="L412" i="26"/>
  <c r="M412" i="26"/>
  <c r="N412" i="26" s="1"/>
  <c r="T743" i="25"/>
  <c r="L743" i="25"/>
  <c r="M743" i="25"/>
  <c r="N743" i="25" s="1"/>
  <c r="M1339" i="25"/>
  <c r="N1339" i="25" s="1"/>
  <c r="L1339" i="25"/>
  <c r="T1339" i="25"/>
  <c r="M405" i="28"/>
  <c r="N405" i="28" s="1"/>
  <c r="L405" i="28"/>
  <c r="M383" i="27"/>
  <c r="N383" i="27" s="1"/>
  <c r="L383" i="27"/>
  <c r="M1372" i="26"/>
  <c r="N1372" i="26" s="1"/>
  <c r="L1372" i="26"/>
  <c r="L1118" i="27"/>
  <c r="M1118" i="27"/>
  <c r="N1118" i="27" s="1"/>
  <c r="M549" i="27"/>
  <c r="N549" i="27" s="1"/>
  <c r="L549" i="27"/>
  <c r="M1083" i="28"/>
  <c r="N1083" i="28" s="1"/>
  <c r="L1083" i="28"/>
  <c r="L1470" i="27"/>
  <c r="M1470" i="27"/>
  <c r="N1470" i="27" s="1"/>
  <c r="L1774" i="27"/>
  <c r="M1774" i="27"/>
  <c r="N1774" i="27" s="1"/>
  <c r="L543" i="26"/>
  <c r="M543" i="26"/>
  <c r="N543" i="26" s="1"/>
  <c r="L1196" i="27"/>
  <c r="M1196" i="27"/>
  <c r="N1196" i="27" s="1"/>
  <c r="L343" i="26"/>
  <c r="M343" i="26"/>
  <c r="N343" i="26" s="1"/>
  <c r="L789" i="27"/>
  <c r="M789" i="27"/>
  <c r="N789" i="27" s="1"/>
  <c r="M1469" i="28"/>
  <c r="N1469" i="28" s="1"/>
  <c r="L1469" i="28"/>
  <c r="L1539" i="27"/>
  <c r="M1539" i="27"/>
  <c r="N1539" i="27" s="1"/>
  <c r="M119" i="26"/>
  <c r="N119" i="26" s="1"/>
  <c r="L119" i="26"/>
  <c r="L1638" i="25"/>
  <c r="M1638" i="25"/>
  <c r="N1638" i="25" s="1"/>
  <c r="T1638" i="25"/>
  <c r="L1460" i="26"/>
  <c r="M1460" i="26"/>
  <c r="N1460" i="26" s="1"/>
  <c r="M55" i="28"/>
  <c r="N55" i="28" s="1"/>
  <c r="L55" i="28"/>
  <c r="L192" i="25"/>
  <c r="M192" i="25"/>
  <c r="N192" i="25" s="1"/>
  <c r="T192" i="25"/>
  <c r="M770" i="27"/>
  <c r="N770" i="27" s="1"/>
  <c r="L770" i="27"/>
  <c r="M1747" i="26"/>
  <c r="N1747" i="26" s="1"/>
  <c r="L1747" i="26"/>
  <c r="M853" i="26"/>
  <c r="N853" i="26" s="1"/>
  <c r="L853" i="26"/>
  <c r="M1589" i="27"/>
  <c r="N1589" i="27" s="1"/>
  <c r="L1589" i="27"/>
  <c r="M1425" i="25"/>
  <c r="N1425" i="25" s="1"/>
  <c r="L1425" i="25"/>
  <c r="T1425" i="25"/>
  <c r="L2179" i="28"/>
  <c r="M2179" i="28"/>
  <c r="N2179" i="28" s="1"/>
  <c r="L2109" i="26"/>
  <c r="M2109" i="26"/>
  <c r="N2109" i="26" s="1"/>
  <c r="T716" i="25"/>
  <c r="L716" i="25"/>
  <c r="M716" i="25"/>
  <c r="N716" i="25" s="1"/>
  <c r="M1926" i="28"/>
  <c r="N1926" i="28" s="1"/>
  <c r="L1926" i="28"/>
  <c r="L374" i="28"/>
  <c r="M374" i="28"/>
  <c r="N374" i="28" s="1"/>
  <c r="L1899" i="27"/>
  <c r="M1899" i="27"/>
  <c r="N1899" i="27" s="1"/>
  <c r="M996" i="28"/>
  <c r="N996" i="28" s="1"/>
  <c r="L996" i="28"/>
  <c r="L1510" i="28"/>
  <c r="M1510" i="28"/>
  <c r="N1510" i="28" s="1"/>
  <c r="L1356" i="25"/>
  <c r="M1356" i="25"/>
  <c r="N1356" i="25" s="1"/>
  <c r="T1356" i="25"/>
  <c r="T694" i="25"/>
  <c r="L694" i="25"/>
  <c r="M694" i="25"/>
  <c r="N694" i="25" s="1"/>
  <c r="L1773" i="26"/>
  <c r="M1773" i="26"/>
  <c r="N1773" i="26" s="1"/>
  <c r="L1996" i="26"/>
  <c r="M1996" i="26"/>
  <c r="N1996" i="26" s="1"/>
  <c r="M1010" i="26"/>
  <c r="N1010" i="26" s="1"/>
  <c r="L1010" i="26"/>
  <c r="M1773" i="27"/>
  <c r="N1773" i="27" s="1"/>
  <c r="L1773" i="27"/>
  <c r="M744" i="27"/>
  <c r="N744" i="27" s="1"/>
  <c r="L744" i="27"/>
  <c r="L2186" i="26"/>
  <c r="M2186" i="26"/>
  <c r="N2186" i="26" s="1"/>
  <c r="L2193" i="27"/>
  <c r="M2193" i="27"/>
  <c r="N2193" i="27" s="1"/>
  <c r="L280" i="28"/>
  <c r="M280" i="28"/>
  <c r="N280" i="28" s="1"/>
  <c r="T2106" i="25"/>
  <c r="L2106" i="25"/>
  <c r="M2106" i="25"/>
  <c r="N2106" i="25" s="1"/>
  <c r="L1040" i="28"/>
  <c r="M1040" i="28"/>
  <c r="N1040" i="28" s="1"/>
  <c r="L1424" i="26"/>
  <c r="M1424" i="26"/>
  <c r="N1424" i="26" s="1"/>
  <c r="L630" i="28"/>
  <c r="M630" i="28"/>
  <c r="N630" i="28" s="1"/>
  <c r="M1553" i="26"/>
  <c r="N1553" i="26" s="1"/>
  <c r="L1553" i="26"/>
  <c r="L497" i="25"/>
  <c r="M497" i="25"/>
  <c r="N497" i="25" s="1"/>
  <c r="T497" i="25"/>
  <c r="L2245" i="27"/>
  <c r="M2245" i="27"/>
  <c r="N2245" i="27" s="1"/>
  <c r="L1975" i="28"/>
  <c r="M1975" i="28"/>
  <c r="N1975" i="28" s="1"/>
  <c r="M1568" i="25"/>
  <c r="N1568" i="25" s="1"/>
  <c r="L1568" i="25"/>
  <c r="T1568" i="25"/>
  <c r="L1560" i="28"/>
  <c r="M1560" i="28"/>
  <c r="N1560" i="28" s="1"/>
  <c r="M937" i="26"/>
  <c r="N937" i="26" s="1"/>
  <c r="L937" i="26"/>
  <c r="L505" i="28"/>
  <c r="M505" i="28"/>
  <c r="N505" i="28" s="1"/>
  <c r="M734" i="28"/>
  <c r="N734" i="28" s="1"/>
  <c r="L734" i="28"/>
  <c r="M902" i="28"/>
  <c r="N902" i="28" s="1"/>
  <c r="L902" i="28"/>
  <c r="M1545" i="26"/>
  <c r="N1545" i="26" s="1"/>
  <c r="L1545" i="26"/>
  <c r="L1667" i="27"/>
  <c r="M1667" i="27"/>
  <c r="N1667" i="27" s="1"/>
  <c r="L1221" i="26"/>
  <c r="M1221" i="26"/>
  <c r="N1221" i="26" s="1"/>
  <c r="M1120" i="26"/>
  <c r="N1120" i="26" s="1"/>
  <c r="L1120" i="26"/>
  <c r="L1973" i="27"/>
  <c r="M1973" i="27"/>
  <c r="N1973" i="27" s="1"/>
  <c r="L760" i="27"/>
  <c r="M760" i="27"/>
  <c r="N760" i="27" s="1"/>
  <c r="L149" i="27"/>
  <c r="M149" i="27"/>
  <c r="N149" i="27" s="1"/>
  <c r="L1765" i="27"/>
  <c r="M1765" i="27"/>
  <c r="N1765" i="27" s="1"/>
  <c r="M1882" i="26"/>
  <c r="N1882" i="26" s="1"/>
  <c r="L1882" i="26"/>
  <c r="T1989" i="25"/>
  <c r="M1989" i="25"/>
  <c r="N1989" i="25" s="1"/>
  <c r="L1989" i="25"/>
  <c r="L1759" i="28"/>
  <c r="M1759" i="28"/>
  <c r="N1759" i="28" s="1"/>
  <c r="T728" i="25"/>
  <c r="L728" i="25"/>
  <c r="M728" i="25"/>
  <c r="N728" i="25" s="1"/>
  <c r="L2082" i="28"/>
  <c r="M2082" i="28"/>
  <c r="N2082" i="28" s="1"/>
  <c r="M2170" i="27"/>
  <c r="N2170" i="27" s="1"/>
  <c r="L2170" i="27"/>
  <c r="L988" i="27"/>
  <c r="M988" i="27"/>
  <c r="N988" i="27" s="1"/>
  <c r="M1447" i="26"/>
  <c r="N1447" i="26" s="1"/>
  <c r="L1447" i="26"/>
  <c r="L1439" i="28"/>
  <c r="M1439" i="28"/>
  <c r="N1439" i="28" s="1"/>
  <c r="L1540" i="28"/>
  <c r="M1540" i="28"/>
  <c r="N1540" i="28" s="1"/>
  <c r="M852" i="26"/>
  <c r="N852" i="26" s="1"/>
  <c r="L852" i="26"/>
  <c r="L444" i="25"/>
  <c r="M444" i="25"/>
  <c r="N444" i="25" s="1"/>
  <c r="T444" i="25"/>
  <c r="L1869" i="28"/>
  <c r="M1869" i="28"/>
  <c r="N1869" i="28" s="1"/>
  <c r="L1193" i="25"/>
  <c r="M1193" i="25"/>
  <c r="N1193" i="25" s="1"/>
  <c r="T1193" i="25"/>
  <c r="T1674" i="25"/>
  <c r="M1674" i="25"/>
  <c r="N1674" i="25" s="1"/>
  <c r="L1674" i="25"/>
  <c r="M746" i="27"/>
  <c r="N746" i="27" s="1"/>
  <c r="L746" i="27"/>
  <c r="L1200" i="28"/>
  <c r="M1200" i="28"/>
  <c r="N1200" i="28" s="1"/>
  <c r="M170" i="26"/>
  <c r="N170" i="26" s="1"/>
  <c r="L170" i="26"/>
  <c r="L1283" i="28"/>
  <c r="M1283" i="28"/>
  <c r="N1283" i="28" s="1"/>
  <c r="L544" i="26"/>
  <c r="M544" i="26"/>
  <c r="N544" i="26" s="1"/>
  <c r="L1493" i="26"/>
  <c r="M1493" i="26"/>
  <c r="N1493" i="26" s="1"/>
  <c r="M1872" i="27"/>
  <c r="N1872" i="27" s="1"/>
  <c r="L1872" i="27"/>
  <c r="L1044" i="26"/>
  <c r="M1044" i="26"/>
  <c r="N1044" i="26" s="1"/>
  <c r="M2089" i="27"/>
  <c r="N2089" i="27" s="1"/>
  <c r="L2089" i="27"/>
  <c r="M199" i="26"/>
  <c r="N199" i="26" s="1"/>
  <c r="L199" i="26"/>
  <c r="M1529" i="28"/>
  <c r="N1529" i="28" s="1"/>
  <c r="L1529" i="28"/>
  <c r="M1057" i="27"/>
  <c r="N1057" i="27" s="1"/>
  <c r="L1057" i="27"/>
  <c r="L1459" i="27"/>
  <c r="M1459" i="27"/>
  <c r="N1459" i="27" s="1"/>
  <c r="L1338" i="28"/>
  <c r="M1338" i="28"/>
  <c r="N1338" i="28" s="1"/>
  <c r="L416" i="25"/>
  <c r="M416" i="25"/>
  <c r="N416" i="25" s="1"/>
  <c r="T416" i="25"/>
  <c r="M1857" i="27"/>
  <c r="N1857" i="27" s="1"/>
  <c r="L1857" i="27"/>
  <c r="L1338" i="26"/>
  <c r="M1338" i="26"/>
  <c r="N1338" i="26" s="1"/>
  <c r="L1458" i="27"/>
  <c r="M1458" i="27"/>
  <c r="N1458" i="27" s="1"/>
  <c r="M2127" i="28"/>
  <c r="N2127" i="28" s="1"/>
  <c r="L2127" i="28"/>
  <c r="M1154" i="25"/>
  <c r="N1154" i="25" s="1"/>
  <c r="L1154" i="25"/>
  <c r="T1154" i="25"/>
  <c r="L2081" i="26"/>
  <c r="M2081" i="26"/>
  <c r="N2081" i="26" s="1"/>
  <c r="M1772" i="26"/>
  <c r="N1772" i="26" s="1"/>
  <c r="L1772" i="26"/>
  <c r="L827" i="27"/>
  <c r="M827" i="27"/>
  <c r="N827" i="27" s="1"/>
  <c r="L1511" i="26"/>
  <c r="M1511" i="26"/>
  <c r="N1511" i="26" s="1"/>
  <c r="L504" i="27"/>
  <c r="M504" i="27"/>
  <c r="N504" i="27" s="1"/>
  <c r="M249" i="26"/>
  <c r="N249" i="26" s="1"/>
  <c r="L249" i="26"/>
  <c r="L1010" i="28"/>
  <c r="M1010" i="28"/>
  <c r="N1010" i="28" s="1"/>
  <c r="L554" i="28"/>
  <c r="M554" i="28"/>
  <c r="N554" i="28" s="1"/>
  <c r="M1219" i="28"/>
  <c r="N1219" i="28" s="1"/>
  <c r="L1219" i="28"/>
  <c r="L477" i="28"/>
  <c r="M477" i="28"/>
  <c r="N477" i="28" s="1"/>
  <c r="L2134" i="26"/>
  <c r="M2134" i="26"/>
  <c r="N2134" i="26" s="1"/>
  <c r="L978" i="27"/>
  <c r="M978" i="27"/>
  <c r="N978" i="27" s="1"/>
  <c r="L1504" i="26"/>
  <c r="M1504" i="26"/>
  <c r="N1504" i="26" s="1"/>
  <c r="L1077" i="26"/>
  <c r="M1077" i="26"/>
  <c r="N1077" i="26" s="1"/>
  <c r="M434" i="26"/>
  <c r="N434" i="26" s="1"/>
  <c r="L434" i="26"/>
  <c r="M255" i="27"/>
  <c r="N255" i="27" s="1"/>
  <c r="L255" i="27"/>
  <c r="L2135" i="28"/>
  <c r="M2135" i="28"/>
  <c r="N2135" i="28" s="1"/>
  <c r="T2080" i="25"/>
  <c r="L2080" i="25"/>
  <c r="M2080" i="25"/>
  <c r="N2080" i="25" s="1"/>
  <c r="M464" i="27"/>
  <c r="N464" i="27" s="1"/>
  <c r="L464" i="27"/>
  <c r="M1491" i="27"/>
  <c r="N1491" i="27" s="1"/>
  <c r="L1491" i="27"/>
  <c r="L606" i="26"/>
  <c r="M606" i="26"/>
  <c r="N606" i="26" s="1"/>
  <c r="L2167" i="26"/>
  <c r="M2167" i="26"/>
  <c r="N2167" i="26" s="1"/>
  <c r="L618" i="26"/>
  <c r="M618" i="26"/>
  <c r="N618" i="26" s="1"/>
  <c r="L295" i="27"/>
  <c r="M295" i="27"/>
  <c r="N295" i="27" s="1"/>
  <c r="M1541" i="27"/>
  <c r="N1541" i="27" s="1"/>
  <c r="L1541" i="27"/>
  <c r="M29" i="28"/>
  <c r="N29" i="28" s="1"/>
  <c r="L29" i="28"/>
  <c r="L2107" i="27"/>
  <c r="M2107" i="27"/>
  <c r="N2107" i="27" s="1"/>
  <c r="L959" i="26"/>
  <c r="M959" i="26"/>
  <c r="N959" i="26" s="1"/>
  <c r="M2244" i="26"/>
  <c r="N2244" i="26" s="1"/>
  <c r="L2244" i="26"/>
  <c r="T881" i="25"/>
  <c r="L881" i="25"/>
  <c r="M881" i="25"/>
  <c r="N881" i="25" s="1"/>
  <c r="L1058" i="27"/>
  <c r="M1058" i="27"/>
  <c r="N1058" i="27" s="1"/>
  <c r="L1120" i="27"/>
  <c r="M1120" i="27"/>
  <c r="N1120" i="27" s="1"/>
  <c r="L1990" i="26"/>
  <c r="M1990" i="26"/>
  <c r="N1990" i="26" s="1"/>
  <c r="L2174" i="25"/>
  <c r="M2174" i="25"/>
  <c r="N2174" i="25" s="1"/>
  <c r="T2174" i="25"/>
  <c r="M179" i="25"/>
  <c r="N179" i="25" s="1"/>
  <c r="L179" i="25"/>
  <c r="T179" i="25"/>
  <c r="M260" i="27"/>
  <c r="N260" i="27" s="1"/>
  <c r="L260" i="27"/>
  <c r="L57" i="25"/>
  <c r="M57" i="25"/>
  <c r="N57" i="25" s="1"/>
  <c r="T57" i="25"/>
  <c r="L1618" i="25"/>
  <c r="M1618" i="25"/>
  <c r="N1618" i="25" s="1"/>
  <c r="T1618" i="25"/>
  <c r="L602" i="25"/>
  <c r="M602" i="25"/>
  <c r="N602" i="25" s="1"/>
  <c r="T602" i="25"/>
  <c r="M1647" i="26"/>
  <c r="N1647" i="26" s="1"/>
  <c r="L1647" i="26"/>
  <c r="M905" i="25"/>
  <c r="N905" i="25" s="1"/>
  <c r="L905" i="25"/>
  <c r="T905" i="25"/>
  <c r="L194" i="25"/>
  <c r="M194" i="25"/>
  <c r="N194" i="25" s="1"/>
  <c r="T194" i="25"/>
  <c r="T711" i="25"/>
  <c r="L711" i="25"/>
  <c r="M711" i="25"/>
  <c r="N711" i="25" s="1"/>
  <c r="M1484" i="28"/>
  <c r="N1484" i="28" s="1"/>
  <c r="L1484" i="28"/>
  <c r="M221" i="25"/>
  <c r="N221" i="25" s="1"/>
  <c r="L221" i="25"/>
  <c r="T221" i="25"/>
  <c r="L1495" i="25"/>
  <c r="M1495" i="25"/>
  <c r="N1495" i="25" s="1"/>
  <c r="T1495" i="25"/>
  <c r="M842" i="28"/>
  <c r="N842" i="28" s="1"/>
  <c r="L842" i="28"/>
  <c r="L389" i="25"/>
  <c r="M389" i="25"/>
  <c r="N389" i="25" s="1"/>
  <c r="T389" i="25"/>
  <c r="M283" i="25"/>
  <c r="N283" i="25" s="1"/>
  <c r="L283" i="25"/>
  <c r="T283" i="25"/>
  <c r="M1212" i="27"/>
  <c r="N1212" i="27" s="1"/>
  <c r="L1212" i="27"/>
  <c r="M1684" i="28"/>
  <c r="N1684" i="28" s="1"/>
  <c r="L1684" i="28"/>
  <c r="M629" i="25"/>
  <c r="N629" i="25" s="1"/>
  <c r="L629" i="25"/>
  <c r="T629" i="25"/>
  <c r="L1625" i="28"/>
  <c r="M1625" i="28"/>
  <c r="N1625" i="28" s="1"/>
  <c r="T758" i="25"/>
  <c r="L758" i="25"/>
  <c r="M758" i="25"/>
  <c r="N758" i="25" s="1"/>
  <c r="L470" i="25"/>
  <c r="M470" i="25"/>
  <c r="N470" i="25" s="1"/>
  <c r="T470" i="25"/>
  <c r="L540" i="25"/>
  <c r="M540" i="25"/>
  <c r="N540" i="25" s="1"/>
  <c r="T540" i="25"/>
  <c r="M1915" i="27"/>
  <c r="N1915" i="27" s="1"/>
  <c r="L1915" i="27"/>
  <c r="M1150" i="26"/>
  <c r="N1150" i="26" s="1"/>
  <c r="L1150" i="26"/>
  <c r="L2246" i="25"/>
  <c r="M2246" i="25"/>
  <c r="N2246" i="25" s="1"/>
  <c r="T2246" i="25"/>
  <c r="M312" i="26"/>
  <c r="N312" i="26" s="1"/>
  <c r="L312" i="26"/>
  <c r="L899" i="28"/>
  <c r="M899" i="28"/>
  <c r="N899" i="28" s="1"/>
  <c r="T1673" i="25"/>
  <c r="M1673" i="25"/>
  <c r="N1673" i="25" s="1"/>
  <c r="L1673" i="25"/>
  <c r="M1433" i="28"/>
  <c r="N1433" i="28" s="1"/>
  <c r="L1433" i="28"/>
  <c r="T704" i="25"/>
  <c r="L704" i="25"/>
  <c r="M704" i="25"/>
  <c r="N704" i="25" s="1"/>
  <c r="L2029" i="26"/>
  <c r="M2029" i="26"/>
  <c r="N2029" i="26" s="1"/>
  <c r="L1393" i="25"/>
  <c r="M1393" i="25"/>
  <c r="N1393" i="25" s="1"/>
  <c r="T1393" i="25"/>
  <c r="L1820" i="25"/>
  <c r="M1820" i="25"/>
  <c r="N1820" i="25" s="1"/>
  <c r="T1820" i="25"/>
  <c r="L2064" i="27"/>
  <c r="M2064" i="27"/>
  <c r="N2064" i="27" s="1"/>
  <c r="L372" i="25"/>
  <c r="M372" i="25"/>
  <c r="N372" i="25" s="1"/>
  <c r="T372" i="25"/>
  <c r="M1959" i="28"/>
  <c r="N1959" i="28" s="1"/>
  <c r="L1959" i="28"/>
  <c r="M1365" i="26"/>
  <c r="N1365" i="26" s="1"/>
  <c r="L1365" i="26"/>
  <c r="M1000" i="27"/>
  <c r="N1000" i="27" s="1"/>
  <c r="L1000" i="27"/>
  <c r="L1754" i="28"/>
  <c r="M1754" i="28"/>
  <c r="N1754" i="28" s="1"/>
  <c r="L1712" i="26"/>
  <c r="M1712" i="26"/>
  <c r="N1712" i="26" s="1"/>
  <c r="M150" i="26"/>
  <c r="N150" i="26" s="1"/>
  <c r="L150" i="26"/>
  <c r="L814" i="28"/>
  <c r="M814" i="28"/>
  <c r="N814" i="28" s="1"/>
  <c r="L1049" i="26"/>
  <c r="M1049" i="26"/>
  <c r="N1049" i="26" s="1"/>
  <c r="M1991" i="27"/>
  <c r="N1991" i="27" s="1"/>
  <c r="L1991" i="27"/>
  <c r="M661" i="26"/>
  <c r="N661" i="26" s="1"/>
  <c r="L661" i="26"/>
  <c r="M1852" i="27"/>
  <c r="N1852" i="27" s="1"/>
  <c r="L1852" i="27"/>
  <c r="L1215" i="27"/>
  <c r="M1215" i="27"/>
  <c r="N1215" i="27" s="1"/>
  <c r="T2035" i="25"/>
  <c r="L2035" i="25"/>
  <c r="M2035" i="25"/>
  <c r="N2035" i="25" s="1"/>
  <c r="M1085" i="28"/>
  <c r="N1085" i="28" s="1"/>
  <c r="L1085" i="28"/>
  <c r="M97" i="25"/>
  <c r="N97" i="25" s="1"/>
  <c r="L97" i="25"/>
  <c r="T97" i="25"/>
  <c r="L234" i="26"/>
  <c r="M234" i="26"/>
  <c r="N234" i="26" s="1"/>
  <c r="M20" i="28"/>
  <c r="N20" i="28" s="1"/>
  <c r="L20" i="28"/>
  <c r="L615" i="25"/>
  <c r="M615" i="25"/>
  <c r="N615" i="25" s="1"/>
  <c r="T615" i="25"/>
  <c r="L2149" i="27"/>
  <c r="M2149" i="27"/>
  <c r="N2149" i="27" s="1"/>
  <c r="L880" i="26"/>
  <c r="M880" i="26"/>
  <c r="N880" i="26" s="1"/>
  <c r="M82" i="28"/>
  <c r="N82" i="28" s="1"/>
  <c r="L82" i="28"/>
  <c r="L2166" i="26"/>
  <c r="M2166" i="26"/>
  <c r="N2166" i="26" s="1"/>
  <c r="L647" i="26"/>
  <c r="M647" i="26"/>
  <c r="N647" i="26" s="1"/>
  <c r="M976" i="27"/>
  <c r="N976" i="27" s="1"/>
  <c r="L976" i="27"/>
  <c r="M696" i="28"/>
  <c r="N696" i="28" s="1"/>
  <c r="L696" i="28"/>
  <c r="T1763" i="25"/>
  <c r="M1763" i="25"/>
  <c r="N1763" i="25" s="1"/>
  <c r="L1763" i="25"/>
  <c r="L642" i="28"/>
  <c r="M642" i="28"/>
  <c r="N642" i="28" s="1"/>
  <c r="L650" i="26"/>
  <c r="M650" i="26"/>
  <c r="N650" i="26" s="1"/>
  <c r="L1250" i="27"/>
  <c r="M1250" i="27"/>
  <c r="N1250" i="27" s="1"/>
  <c r="M2013" i="26"/>
  <c r="N2013" i="26" s="1"/>
  <c r="L2013" i="26"/>
  <c r="L953" i="27"/>
  <c r="M953" i="27"/>
  <c r="N953" i="27" s="1"/>
  <c r="L409" i="26"/>
  <c r="M409" i="26"/>
  <c r="N409" i="26" s="1"/>
  <c r="L1520" i="26"/>
  <c r="M1520" i="26"/>
  <c r="N1520" i="26" s="1"/>
  <c r="M1076" i="28"/>
  <c r="N1076" i="28" s="1"/>
  <c r="L1076" i="28"/>
  <c r="L904" i="27"/>
  <c r="M904" i="27"/>
  <c r="N904" i="27" s="1"/>
  <c r="L2120" i="27"/>
  <c r="M2120" i="27"/>
  <c r="N2120" i="27" s="1"/>
  <c r="L1336" i="28"/>
  <c r="M1336" i="28"/>
  <c r="N1336" i="28" s="1"/>
  <c r="M577" i="27"/>
  <c r="N577" i="27" s="1"/>
  <c r="L577" i="27"/>
  <c r="T1981" i="25"/>
  <c r="L1981" i="25"/>
  <c r="M1981" i="25"/>
  <c r="N1981" i="25" s="1"/>
  <c r="L1985" i="26"/>
  <c r="M1985" i="26"/>
  <c r="N1985" i="26" s="1"/>
  <c r="M598" i="28"/>
  <c r="N598" i="28" s="1"/>
  <c r="L598" i="28"/>
  <c r="L44" i="25"/>
  <c r="M44" i="25"/>
  <c r="N44" i="25" s="1"/>
  <c r="T44" i="25"/>
  <c r="M1709" i="26"/>
  <c r="N1709" i="26" s="1"/>
  <c r="L1709" i="26"/>
  <c r="M281" i="25"/>
  <c r="N281" i="25" s="1"/>
  <c r="L281" i="25"/>
  <c r="T281" i="25"/>
  <c r="M872" i="27"/>
  <c r="N872" i="27" s="1"/>
  <c r="L872" i="27"/>
  <c r="L1956" i="26"/>
  <c r="M1956" i="26"/>
  <c r="N1956" i="26" s="1"/>
  <c r="L1455" i="28"/>
  <c r="M1455" i="28"/>
  <c r="N1455" i="28" s="1"/>
  <c r="L1050" i="28"/>
  <c r="M1050" i="28"/>
  <c r="N1050" i="28" s="1"/>
  <c r="L1345" i="27"/>
  <c r="M1345" i="27"/>
  <c r="N1345" i="27" s="1"/>
  <c r="M1699" i="28"/>
  <c r="N1699" i="28" s="1"/>
  <c r="L1699" i="28"/>
  <c r="T1704" i="25"/>
  <c r="L1704" i="25"/>
  <c r="M1704" i="25"/>
  <c r="N1704" i="25" s="1"/>
  <c r="M1742" i="26"/>
  <c r="N1742" i="26" s="1"/>
  <c r="L1742" i="26"/>
  <c r="L1944" i="28"/>
  <c r="M1944" i="28"/>
  <c r="N1944" i="28" s="1"/>
  <c r="L1675" i="28"/>
  <c r="M1675" i="28"/>
  <c r="N1675" i="28" s="1"/>
  <c r="M1404" i="28"/>
  <c r="N1404" i="28" s="1"/>
  <c r="L1404" i="28"/>
  <c r="L604" i="27"/>
  <c r="M604" i="27"/>
  <c r="N604" i="27" s="1"/>
  <c r="M643" i="28"/>
  <c r="N643" i="28" s="1"/>
  <c r="L643" i="28"/>
  <c r="L316" i="26"/>
  <c r="M316" i="26"/>
  <c r="N316" i="26" s="1"/>
  <c r="T2044" i="25"/>
  <c r="M2044" i="25"/>
  <c r="N2044" i="25" s="1"/>
  <c r="L2044" i="25"/>
  <c r="M535" i="25"/>
  <c r="N535" i="25" s="1"/>
  <c r="L535" i="25"/>
  <c r="T535" i="25"/>
  <c r="L1556" i="28"/>
  <c r="M1556" i="28"/>
  <c r="N1556" i="28" s="1"/>
  <c r="T2096" i="25"/>
  <c r="M2096" i="25"/>
  <c r="N2096" i="25" s="1"/>
  <c r="L2096" i="25"/>
  <c r="L2024" i="26"/>
  <c r="M2024" i="26"/>
  <c r="N2024" i="26" s="1"/>
  <c r="M1428" i="27"/>
  <c r="N1428" i="27" s="1"/>
  <c r="L1428" i="27"/>
  <c r="L1320" i="28"/>
  <c r="M1320" i="28"/>
  <c r="N1320" i="28" s="1"/>
  <c r="T2053" i="25"/>
  <c r="L2053" i="25"/>
  <c r="M2053" i="25"/>
  <c r="N2053" i="25" s="1"/>
  <c r="L1412" i="26"/>
  <c r="M1412" i="26"/>
  <c r="N1412" i="26" s="1"/>
  <c r="M997" i="25"/>
  <c r="N997" i="25" s="1"/>
  <c r="L997" i="25"/>
  <c r="T997" i="25"/>
  <c r="L2173" i="27"/>
  <c r="M2173" i="27"/>
  <c r="N2173" i="27" s="1"/>
  <c r="L1542" i="28"/>
  <c r="M1542" i="28"/>
  <c r="N1542" i="28" s="1"/>
  <c r="L1743" i="28"/>
  <c r="M1743" i="28"/>
  <c r="N1743" i="28" s="1"/>
  <c r="L632" i="26"/>
  <c r="M632" i="26"/>
  <c r="N632" i="26" s="1"/>
  <c r="L236" i="28"/>
  <c r="M236" i="28"/>
  <c r="N236" i="28" s="1"/>
  <c r="M935" i="28"/>
  <c r="N935" i="28" s="1"/>
  <c r="L935" i="28"/>
  <c r="L1547" i="26"/>
  <c r="M1547" i="26"/>
  <c r="N1547" i="26" s="1"/>
  <c r="L628" i="26"/>
  <c r="M628" i="26"/>
  <c r="N628" i="26" s="1"/>
  <c r="L630" i="27"/>
  <c r="M630" i="27"/>
  <c r="N630" i="27" s="1"/>
  <c r="L664" i="28"/>
  <c r="M664" i="28"/>
  <c r="N664" i="28" s="1"/>
  <c r="M1879" i="28"/>
  <c r="N1879" i="28" s="1"/>
  <c r="L1879" i="28"/>
  <c r="T1743" i="25"/>
  <c r="L1743" i="25"/>
  <c r="M1743" i="25"/>
  <c r="N1743" i="25" s="1"/>
  <c r="M419" i="26"/>
  <c r="N419" i="26" s="1"/>
  <c r="L419" i="26"/>
  <c r="M1502" i="26"/>
  <c r="N1502" i="26" s="1"/>
  <c r="L1502" i="26"/>
  <c r="L1474" i="27"/>
  <c r="M1474" i="27"/>
  <c r="N1474" i="27" s="1"/>
  <c r="L413" i="28"/>
  <c r="M413" i="28"/>
  <c r="N413" i="28" s="1"/>
  <c r="M1354" i="28"/>
  <c r="N1354" i="28" s="1"/>
  <c r="L1354" i="28"/>
  <c r="L2149" i="25"/>
  <c r="M2149" i="25"/>
  <c r="N2149" i="25" s="1"/>
  <c r="T2149" i="25"/>
  <c r="L1290" i="28"/>
  <c r="M1290" i="28"/>
  <c r="N1290" i="28" s="1"/>
  <c r="M2133" i="28"/>
  <c r="N2133" i="28" s="1"/>
  <c r="L2133" i="28"/>
  <c r="M1174" i="26"/>
  <c r="N1174" i="26" s="1"/>
  <c r="L1174" i="26"/>
  <c r="M1322" i="26"/>
  <c r="N1322" i="26" s="1"/>
  <c r="L1322" i="26"/>
  <c r="M1910" i="28"/>
  <c r="N1910" i="28" s="1"/>
  <c r="L1910" i="28"/>
  <c r="L1897" i="26"/>
  <c r="M1897" i="26"/>
  <c r="N1897" i="26" s="1"/>
  <c r="L2124" i="25"/>
  <c r="M2124" i="25"/>
  <c r="N2124" i="25" s="1"/>
  <c r="T2124" i="25"/>
  <c r="M251" i="25"/>
  <c r="N251" i="25" s="1"/>
  <c r="L251" i="25"/>
  <c r="T251" i="25"/>
  <c r="L1396" i="28"/>
  <c r="M1396" i="28"/>
  <c r="N1396" i="28" s="1"/>
  <c r="L20" i="27"/>
  <c r="M20" i="27"/>
  <c r="N20" i="27" s="1"/>
  <c r="L1091" i="26"/>
  <c r="M1091" i="26"/>
  <c r="N1091" i="26" s="1"/>
  <c r="M637" i="27"/>
  <c r="N637" i="27" s="1"/>
  <c r="L637" i="27"/>
  <c r="L593" i="27"/>
  <c r="M593" i="27"/>
  <c r="N593" i="27" s="1"/>
  <c r="L1014" i="28"/>
  <c r="M1014" i="28"/>
  <c r="N1014" i="28" s="1"/>
  <c r="L866" i="26"/>
  <c r="M866" i="26"/>
  <c r="N866" i="26" s="1"/>
  <c r="M1117" i="25"/>
  <c r="N1117" i="25" s="1"/>
  <c r="L1117" i="25"/>
  <c r="T1117" i="25"/>
  <c r="L362" i="25"/>
  <c r="M362" i="25"/>
  <c r="N362" i="25" s="1"/>
  <c r="T362" i="25"/>
  <c r="M2025" i="28"/>
  <c r="N2025" i="28" s="1"/>
  <c r="L2025" i="28"/>
  <c r="M277" i="25"/>
  <c r="N277" i="25" s="1"/>
  <c r="L277" i="25"/>
  <c r="T277" i="25"/>
  <c r="L1540" i="25"/>
  <c r="M1540" i="25"/>
  <c r="N1540" i="25" s="1"/>
  <c r="T1540" i="25"/>
  <c r="L1262" i="25"/>
  <c r="M1262" i="25"/>
  <c r="N1262" i="25" s="1"/>
  <c r="T1262" i="25"/>
  <c r="L391" i="27"/>
  <c r="M391" i="27"/>
  <c r="N391" i="27" s="1"/>
  <c r="M426" i="25"/>
  <c r="N426" i="25" s="1"/>
  <c r="L426" i="25"/>
  <c r="T426" i="25"/>
  <c r="L1850" i="28"/>
  <c r="M1850" i="28"/>
  <c r="N1850" i="28" s="1"/>
  <c r="M1415" i="26"/>
  <c r="N1415" i="26" s="1"/>
  <c r="L1415" i="26"/>
  <c r="M574" i="26"/>
  <c r="N574" i="26" s="1"/>
  <c r="L574" i="26"/>
  <c r="L2189" i="25"/>
  <c r="M2189" i="25"/>
  <c r="N2189" i="25" s="1"/>
  <c r="T2189" i="25"/>
  <c r="M992" i="26"/>
  <c r="N992" i="26" s="1"/>
  <c r="L992" i="26"/>
  <c r="L708" i="26"/>
  <c r="M708" i="26"/>
  <c r="N708" i="26" s="1"/>
  <c r="L1221" i="27"/>
  <c r="M1221" i="27"/>
  <c r="N1221" i="27" s="1"/>
  <c r="M121" i="26"/>
  <c r="N121" i="26" s="1"/>
  <c r="L121" i="26"/>
  <c r="T1734" i="25"/>
  <c r="L1734" i="25"/>
  <c r="M1734" i="25"/>
  <c r="N1734" i="25" s="1"/>
  <c r="M1086" i="28"/>
  <c r="N1086" i="28" s="1"/>
  <c r="L1086" i="28"/>
  <c r="L774" i="26"/>
  <c r="M774" i="26"/>
  <c r="N774" i="26" s="1"/>
  <c r="T1972" i="25"/>
  <c r="M1972" i="25"/>
  <c r="N1972" i="25" s="1"/>
  <c r="L1972" i="25"/>
  <c r="L641" i="28"/>
  <c r="M641" i="28"/>
  <c r="N641" i="28" s="1"/>
  <c r="L388" i="27"/>
  <c r="M388" i="27"/>
  <c r="N388" i="27" s="1"/>
  <c r="L793" i="28"/>
  <c r="M793" i="28"/>
  <c r="N793" i="28" s="1"/>
  <c r="L1359" i="26"/>
  <c r="M1359" i="26"/>
  <c r="N1359" i="26" s="1"/>
  <c r="L544" i="28"/>
  <c r="M544" i="28"/>
  <c r="N544" i="28" s="1"/>
  <c r="L890" i="25"/>
  <c r="M890" i="25"/>
  <c r="N890" i="25" s="1"/>
  <c r="T890" i="25"/>
  <c r="M1894" i="26"/>
  <c r="N1894" i="26" s="1"/>
  <c r="L1894" i="26"/>
  <c r="M1581" i="26"/>
  <c r="N1581" i="26" s="1"/>
  <c r="L1581" i="26"/>
  <c r="L1289" i="27"/>
  <c r="M1289" i="27"/>
  <c r="N1289" i="27" s="1"/>
  <c r="L511" i="26"/>
  <c r="M511" i="26"/>
  <c r="N511" i="26" s="1"/>
  <c r="M1623" i="28"/>
  <c r="N1623" i="28" s="1"/>
  <c r="L1623" i="28"/>
  <c r="L257" i="27"/>
  <c r="M257" i="27"/>
  <c r="N257" i="27" s="1"/>
  <c r="M1582" i="27"/>
  <c r="N1582" i="27" s="1"/>
  <c r="L1582" i="27"/>
  <c r="M1811" i="25"/>
  <c r="N1811" i="25" s="1"/>
  <c r="L1811" i="25"/>
  <c r="T1811" i="25"/>
  <c r="L789" i="28"/>
  <c r="M789" i="28"/>
  <c r="N789" i="28" s="1"/>
  <c r="M399" i="26"/>
  <c r="N399" i="26" s="1"/>
  <c r="L399" i="26"/>
  <c r="L1277" i="27"/>
  <c r="M1277" i="27"/>
  <c r="N1277" i="27" s="1"/>
  <c r="L91" i="26"/>
  <c r="M91" i="26"/>
  <c r="N91" i="26" s="1"/>
  <c r="L605" i="25"/>
  <c r="M605" i="25"/>
  <c r="N605" i="25" s="1"/>
  <c r="T605" i="25"/>
  <c r="M1029" i="27"/>
  <c r="N1029" i="27" s="1"/>
  <c r="L1029" i="27"/>
  <c r="L2197" i="26"/>
  <c r="M2197" i="26"/>
  <c r="N2197" i="26" s="1"/>
  <c r="M2101" i="26"/>
  <c r="N2101" i="26" s="1"/>
  <c r="L2101" i="26"/>
  <c r="L227" i="25"/>
  <c r="M227" i="25"/>
  <c r="N227" i="25" s="1"/>
  <c r="T227" i="25"/>
  <c r="L415" i="27"/>
  <c r="M415" i="27"/>
  <c r="N415" i="27" s="1"/>
  <c r="M442" i="26"/>
  <c r="N442" i="26" s="1"/>
  <c r="L442" i="26"/>
  <c r="L1599" i="25"/>
  <c r="M1599" i="25"/>
  <c r="N1599" i="25" s="1"/>
  <c r="T1599" i="25"/>
  <c r="L336" i="25"/>
  <c r="M336" i="25"/>
  <c r="N336" i="25" s="1"/>
  <c r="T336" i="25"/>
  <c r="L312" i="27"/>
  <c r="M312" i="27"/>
  <c r="N312" i="27" s="1"/>
  <c r="M126" i="28"/>
  <c r="N126" i="28" s="1"/>
  <c r="L126" i="28"/>
  <c r="L1771" i="25"/>
  <c r="M1771" i="25"/>
  <c r="N1771" i="25" s="1"/>
  <c r="T1771" i="25"/>
  <c r="M470" i="28"/>
  <c r="N470" i="28" s="1"/>
  <c r="L470" i="28"/>
  <c r="M824" i="26"/>
  <c r="N824" i="26" s="1"/>
  <c r="L824" i="26"/>
  <c r="M1848" i="28"/>
  <c r="N1848" i="28" s="1"/>
  <c r="L1848" i="28"/>
  <c r="L51" i="28"/>
  <c r="M51" i="28"/>
  <c r="N51" i="28" s="1"/>
  <c r="M1259" i="27"/>
  <c r="N1259" i="27" s="1"/>
  <c r="L1259" i="27"/>
  <c r="L456" i="25"/>
  <c r="M456" i="25"/>
  <c r="N456" i="25" s="1"/>
  <c r="T456" i="25"/>
  <c r="M177" i="28"/>
  <c r="N177" i="28" s="1"/>
  <c r="L177" i="28"/>
  <c r="L1540" i="27"/>
  <c r="M1540" i="27"/>
  <c r="N1540" i="27" s="1"/>
  <c r="M318" i="25"/>
  <c r="N318" i="25" s="1"/>
  <c r="L318" i="25"/>
  <c r="T318" i="25"/>
  <c r="T831" i="25"/>
  <c r="L831" i="25"/>
  <c r="M831" i="25"/>
  <c r="N831" i="25" s="1"/>
  <c r="L1225" i="27"/>
  <c r="M1225" i="27"/>
  <c r="N1225" i="27" s="1"/>
  <c r="L236" i="27"/>
  <c r="M236" i="27"/>
  <c r="N236" i="27" s="1"/>
  <c r="L1843" i="26"/>
  <c r="M1843" i="26"/>
  <c r="N1843" i="26" s="1"/>
  <c r="L742" i="26"/>
  <c r="M742" i="26"/>
  <c r="N742" i="26" s="1"/>
  <c r="M613" i="26"/>
  <c r="N613" i="26" s="1"/>
  <c r="L613" i="26"/>
  <c r="M123" i="25"/>
  <c r="N123" i="25" s="1"/>
  <c r="L123" i="25"/>
  <c r="T123" i="25"/>
  <c r="M1776" i="27"/>
  <c r="N1776" i="27" s="1"/>
  <c r="L1776" i="27"/>
  <c r="L1666" i="26"/>
  <c r="M1666" i="26"/>
  <c r="N1666" i="26" s="1"/>
  <c r="L1033" i="26"/>
  <c r="M1033" i="26"/>
  <c r="N1033" i="26" s="1"/>
  <c r="M1661" i="27"/>
  <c r="N1661" i="27" s="1"/>
  <c r="L1661" i="27"/>
  <c r="M1445" i="25"/>
  <c r="N1445" i="25" s="1"/>
  <c r="L1445" i="25"/>
  <c r="T1445" i="25"/>
  <c r="T2069" i="25"/>
  <c r="L2069" i="25"/>
  <c r="M2069" i="25"/>
  <c r="N2069" i="25" s="1"/>
  <c r="L622" i="26"/>
  <c r="M622" i="26"/>
  <c r="N622" i="26" s="1"/>
  <c r="L1823" i="28"/>
  <c r="M1823" i="28"/>
  <c r="N1823" i="28" s="1"/>
  <c r="M927" i="26"/>
  <c r="N927" i="26" s="1"/>
  <c r="L927" i="26"/>
  <c r="M858" i="27"/>
  <c r="N858" i="27" s="1"/>
  <c r="L858" i="27"/>
  <c r="M1785" i="25"/>
  <c r="N1785" i="25" s="1"/>
  <c r="L1785" i="25"/>
  <c r="T1785" i="25"/>
  <c r="M1855" i="28"/>
  <c r="N1855" i="28" s="1"/>
  <c r="L1855" i="28"/>
  <c r="M1055" i="26"/>
  <c r="N1055" i="26" s="1"/>
  <c r="L1055" i="26"/>
  <c r="M1712" i="28"/>
  <c r="N1712" i="28" s="1"/>
  <c r="L1712" i="28"/>
  <c r="M574" i="28"/>
  <c r="N574" i="28" s="1"/>
  <c r="L574" i="28"/>
  <c r="M20" i="26"/>
  <c r="N20" i="26" s="1"/>
  <c r="L20" i="26"/>
  <c r="M1728" i="27"/>
  <c r="N1728" i="27" s="1"/>
  <c r="L1728" i="27"/>
  <c r="L1306" i="26"/>
  <c r="M1306" i="26"/>
  <c r="N1306" i="26" s="1"/>
  <c r="L192" i="26"/>
  <c r="M192" i="26"/>
  <c r="N192" i="26" s="1"/>
  <c r="M2251" i="27"/>
  <c r="N2251" i="27" s="1"/>
  <c r="L2251" i="27"/>
  <c r="L1139" i="26"/>
  <c r="M1139" i="26"/>
  <c r="N1139" i="26" s="1"/>
  <c r="M1089" i="28"/>
  <c r="N1089" i="28" s="1"/>
  <c r="L1089" i="28"/>
  <c r="M651" i="27"/>
  <c r="N651" i="27" s="1"/>
  <c r="L651" i="27"/>
  <c r="L657" i="28"/>
  <c r="M657" i="28"/>
  <c r="N657" i="28" s="1"/>
  <c r="L347" i="27"/>
  <c r="M347" i="27"/>
  <c r="N347" i="27" s="1"/>
  <c r="L289" i="28"/>
  <c r="M289" i="28"/>
  <c r="N289" i="28" s="1"/>
  <c r="L294" i="25"/>
  <c r="M294" i="25"/>
  <c r="N294" i="25" s="1"/>
  <c r="T294" i="25"/>
  <c r="L2242" i="28"/>
  <c r="M2242" i="28"/>
  <c r="N2242" i="28" s="1"/>
  <c r="M379" i="25"/>
  <c r="N379" i="25" s="1"/>
  <c r="L379" i="25"/>
  <c r="T379" i="25"/>
  <c r="L1939" i="27"/>
  <c r="M1939" i="27"/>
  <c r="N1939" i="27" s="1"/>
  <c r="M2232" i="27"/>
  <c r="N2232" i="27" s="1"/>
  <c r="L2232" i="27"/>
  <c r="L1939" i="28"/>
  <c r="M1939" i="28"/>
  <c r="N1939" i="28" s="1"/>
  <c r="M303" i="25"/>
  <c r="N303" i="25" s="1"/>
  <c r="L303" i="25"/>
  <c r="T303" i="25"/>
  <c r="T1797" i="25"/>
  <c r="M1797" i="25"/>
  <c r="N1797" i="25" s="1"/>
  <c r="L1797" i="25"/>
  <c r="M585" i="25"/>
  <c r="N585" i="25" s="1"/>
  <c r="L585" i="25"/>
  <c r="T585" i="25"/>
  <c r="L581" i="26"/>
  <c r="M581" i="26"/>
  <c r="N581" i="26" s="1"/>
  <c r="L1566" i="27"/>
  <c r="M1566" i="27"/>
  <c r="N1566" i="27" s="1"/>
  <c r="M1615" i="28"/>
  <c r="N1615" i="28" s="1"/>
  <c r="L1615" i="28"/>
  <c r="M1991" i="26"/>
  <c r="N1991" i="26" s="1"/>
  <c r="L1991" i="26"/>
  <c r="M16" i="27"/>
  <c r="N16" i="27" s="1"/>
  <c r="L16" i="27"/>
  <c r="L1674" i="27"/>
  <c r="M1674" i="27"/>
  <c r="N1674" i="27" s="1"/>
  <c r="L425" i="28"/>
  <c r="M425" i="28"/>
  <c r="N425" i="28" s="1"/>
  <c r="M2148" i="25"/>
  <c r="N2148" i="25" s="1"/>
  <c r="L2148" i="25"/>
  <c r="T2148" i="25"/>
  <c r="M905" i="28"/>
  <c r="N905" i="28" s="1"/>
  <c r="L905" i="28"/>
  <c r="L1437" i="25"/>
  <c r="M1437" i="25"/>
  <c r="N1437" i="25" s="1"/>
  <c r="T1437" i="25"/>
  <c r="L1323" i="27"/>
  <c r="M1323" i="27"/>
  <c r="N1323" i="27" s="1"/>
  <c r="M162" i="26"/>
  <c r="N162" i="26" s="1"/>
  <c r="L162" i="26"/>
  <c r="L1564" i="25"/>
  <c r="M1564" i="25"/>
  <c r="N1564" i="25" s="1"/>
  <c r="T1564" i="25"/>
  <c r="L2182" i="26"/>
  <c r="M2182" i="26"/>
  <c r="N2182" i="26" s="1"/>
  <c r="M1839" i="27"/>
  <c r="N1839" i="27" s="1"/>
  <c r="L1839" i="27"/>
  <c r="M1498" i="25"/>
  <c r="N1498" i="25" s="1"/>
  <c r="L1498" i="25"/>
  <c r="T1498" i="25"/>
  <c r="L193" i="26"/>
  <c r="M193" i="26"/>
  <c r="N193" i="26" s="1"/>
  <c r="M1737" i="28"/>
  <c r="N1737" i="28" s="1"/>
  <c r="L1737" i="28"/>
  <c r="L288" i="25"/>
  <c r="M288" i="25"/>
  <c r="N288" i="25" s="1"/>
  <c r="T288" i="25"/>
  <c r="M754" i="26"/>
  <c r="N754" i="26" s="1"/>
  <c r="L754" i="26"/>
  <c r="L97" i="26"/>
  <c r="M97" i="26"/>
  <c r="N97" i="26" s="1"/>
  <c r="M1916" i="28"/>
  <c r="N1916" i="28" s="1"/>
  <c r="L1916" i="28"/>
  <c r="M1607" i="27"/>
  <c r="N1607" i="27" s="1"/>
  <c r="L1607" i="27"/>
  <c r="M1073" i="28"/>
  <c r="N1073" i="28" s="1"/>
  <c r="L1073" i="28"/>
  <c r="M899" i="27"/>
  <c r="N899" i="27" s="1"/>
  <c r="L899" i="27"/>
  <c r="M698" i="28"/>
  <c r="N698" i="28" s="1"/>
  <c r="L698" i="28"/>
  <c r="L1209" i="27"/>
  <c r="M1209" i="27"/>
  <c r="N1209" i="27" s="1"/>
  <c r="M26" i="27"/>
  <c r="N26" i="27" s="1"/>
  <c r="L26" i="27"/>
  <c r="M1845" i="27"/>
  <c r="N1845" i="27" s="1"/>
  <c r="L1845" i="27"/>
  <c r="M934" i="27"/>
  <c r="N934" i="27" s="1"/>
  <c r="L934" i="27"/>
  <c r="L1366" i="27"/>
  <c r="M1366" i="27"/>
  <c r="N1366" i="27" s="1"/>
  <c r="M1656" i="26"/>
  <c r="N1656" i="26" s="1"/>
  <c r="L1656" i="26"/>
  <c r="L583" i="25"/>
  <c r="M583" i="25"/>
  <c r="N583" i="25" s="1"/>
  <c r="T583" i="25"/>
  <c r="M586" i="27"/>
  <c r="N586" i="27" s="1"/>
  <c r="L586" i="27"/>
  <c r="M1067" i="26"/>
  <c r="N1067" i="26" s="1"/>
  <c r="L1067" i="26"/>
  <c r="L2083" i="26"/>
  <c r="M2083" i="26"/>
  <c r="N2083" i="26" s="1"/>
  <c r="L1240" i="27"/>
  <c r="M1240" i="27"/>
  <c r="N1240" i="27" s="1"/>
  <c r="L382" i="28"/>
  <c r="M382" i="28"/>
  <c r="N382" i="28" s="1"/>
  <c r="M82" i="27"/>
  <c r="N82" i="27" s="1"/>
  <c r="L82" i="27"/>
  <c r="M560" i="28"/>
  <c r="N560" i="28" s="1"/>
  <c r="L560" i="28"/>
  <c r="M1760" i="26"/>
  <c r="N1760" i="26" s="1"/>
  <c r="L1760" i="26"/>
  <c r="M1366" i="25"/>
  <c r="N1366" i="25" s="1"/>
  <c r="L1366" i="25"/>
  <c r="T1366" i="25"/>
  <c r="M1429" i="27"/>
  <c r="N1429" i="27" s="1"/>
  <c r="L1429" i="27"/>
  <c r="M2145" i="28"/>
  <c r="N2145" i="28" s="1"/>
  <c r="L2145" i="28"/>
  <c r="L918" i="25"/>
  <c r="M918" i="25"/>
  <c r="N918" i="25" s="1"/>
  <c r="T918" i="25"/>
  <c r="M802" i="27"/>
  <c r="N802" i="27" s="1"/>
  <c r="L802" i="27"/>
  <c r="M141" i="26"/>
  <c r="N141" i="26" s="1"/>
  <c r="L141" i="26"/>
  <c r="M1276" i="28"/>
  <c r="N1276" i="28" s="1"/>
  <c r="L1276" i="28"/>
  <c r="L654" i="27"/>
  <c r="M654" i="27"/>
  <c r="N654" i="27" s="1"/>
  <c r="M1383" i="26"/>
  <c r="N1383" i="26" s="1"/>
  <c r="L1383" i="26"/>
  <c r="M1448" i="28"/>
  <c r="N1448" i="28" s="1"/>
  <c r="L1448" i="28"/>
  <c r="T1854" i="25"/>
  <c r="M1854" i="25"/>
  <c r="N1854" i="25" s="1"/>
  <c r="L1854" i="25"/>
  <c r="L1310" i="25"/>
  <c r="M1310" i="25"/>
  <c r="N1310" i="25" s="1"/>
  <c r="T1310" i="25"/>
  <c r="M1133" i="28"/>
  <c r="N1133" i="28" s="1"/>
  <c r="L1133" i="28"/>
  <c r="M1291" i="27"/>
  <c r="N1291" i="27" s="1"/>
  <c r="L1291" i="27"/>
  <c r="T2113" i="25"/>
  <c r="M2113" i="25"/>
  <c r="N2113" i="25" s="1"/>
  <c r="L2113" i="25"/>
  <c r="L98" i="28"/>
  <c r="M98" i="28"/>
  <c r="N98" i="28" s="1"/>
  <c r="M50" i="25"/>
  <c r="N50" i="25" s="1"/>
  <c r="L50" i="25"/>
  <c r="T50" i="25"/>
  <c r="L1093" i="26"/>
  <c r="M1093" i="26"/>
  <c r="N1093" i="26" s="1"/>
  <c r="T1737" i="25"/>
  <c r="M1737" i="25"/>
  <c r="N1737" i="25" s="1"/>
  <c r="L1737" i="25"/>
  <c r="L1188" i="28"/>
  <c r="M1188" i="28"/>
  <c r="N1188" i="28" s="1"/>
  <c r="L788" i="26"/>
  <c r="M788" i="26"/>
  <c r="N788" i="26" s="1"/>
  <c r="L1505" i="27"/>
  <c r="M1505" i="27"/>
  <c r="N1505" i="27" s="1"/>
  <c r="L1057" i="28"/>
  <c r="M1057" i="28"/>
  <c r="N1057" i="28" s="1"/>
  <c r="L2162" i="26"/>
  <c r="M2162" i="26"/>
  <c r="N2162" i="26" s="1"/>
  <c r="M90" i="25"/>
  <c r="N90" i="25" s="1"/>
  <c r="L90" i="25"/>
  <c r="T90" i="25"/>
  <c r="M966" i="26"/>
  <c r="N966" i="26" s="1"/>
  <c r="L966" i="26"/>
  <c r="M1854" i="26"/>
  <c r="N1854" i="26" s="1"/>
  <c r="L1854" i="26"/>
  <c r="M1191" i="28"/>
  <c r="N1191" i="28" s="1"/>
  <c r="L1191" i="28"/>
  <c r="L1125" i="27"/>
  <c r="M1125" i="27"/>
  <c r="N1125" i="27" s="1"/>
  <c r="L1041" i="26"/>
  <c r="M1041" i="26"/>
  <c r="N1041" i="26" s="1"/>
  <c r="L2064" i="26"/>
  <c r="M2064" i="26"/>
  <c r="N2064" i="26" s="1"/>
  <c r="M1601" i="28"/>
  <c r="N1601" i="28" s="1"/>
  <c r="L1601" i="28"/>
  <c r="M237" i="27"/>
  <c r="N237" i="27" s="1"/>
  <c r="L237" i="27"/>
  <c r="L1515" i="27"/>
  <c r="M1515" i="27"/>
  <c r="N1515" i="27" s="1"/>
  <c r="T1680" i="25"/>
  <c r="L1680" i="25"/>
  <c r="M1680" i="25"/>
  <c r="N1680" i="25" s="1"/>
  <c r="M1791" i="25"/>
  <c r="N1791" i="25" s="1"/>
  <c r="L1791" i="25"/>
  <c r="T1791" i="25"/>
  <c r="M1448" i="26"/>
  <c r="N1448" i="26" s="1"/>
  <c r="L1448" i="26"/>
  <c r="L131" i="28"/>
  <c r="M131" i="28"/>
  <c r="N131" i="28" s="1"/>
  <c r="M1533" i="26"/>
  <c r="N1533" i="26" s="1"/>
  <c r="L1533" i="26"/>
  <c r="M1553" i="25"/>
  <c r="N1553" i="25" s="1"/>
  <c r="L1553" i="25"/>
  <c r="T1553" i="25"/>
  <c r="L1498" i="27"/>
  <c r="M1498" i="27"/>
  <c r="N1498" i="27" s="1"/>
  <c r="L1254" i="25"/>
  <c r="M1254" i="25"/>
  <c r="N1254" i="25" s="1"/>
  <c r="T1254" i="25"/>
  <c r="L1951" i="25"/>
  <c r="M1951" i="25"/>
  <c r="N1951" i="25" s="1"/>
  <c r="T1951" i="25"/>
  <c r="M1781" i="28"/>
  <c r="N1781" i="28" s="1"/>
  <c r="L1781" i="28"/>
  <c r="L168" i="26"/>
  <c r="M168" i="26"/>
  <c r="N168" i="26" s="1"/>
  <c r="L1023" i="25"/>
  <c r="M1023" i="25"/>
  <c r="N1023" i="25" s="1"/>
  <c r="T1023" i="25"/>
  <c r="L2100" i="27"/>
  <c r="M2100" i="27"/>
  <c r="N2100" i="27" s="1"/>
  <c r="M1714" i="26"/>
  <c r="N1714" i="26" s="1"/>
  <c r="L1714" i="26"/>
  <c r="M1561" i="26"/>
  <c r="N1561" i="26" s="1"/>
  <c r="L1561" i="26"/>
  <c r="L1801" i="28"/>
  <c r="M1801" i="28"/>
  <c r="N1801" i="28" s="1"/>
  <c r="M1385" i="27"/>
  <c r="N1385" i="27" s="1"/>
  <c r="L1385" i="27"/>
  <c r="M1963" i="25"/>
  <c r="N1963" i="25" s="1"/>
  <c r="L1963" i="25"/>
  <c r="T1963" i="25"/>
  <c r="M1825" i="27"/>
  <c r="N1825" i="27" s="1"/>
  <c r="L1825" i="27"/>
  <c r="L1261" i="27"/>
  <c r="M1261" i="27"/>
  <c r="N1261" i="27" s="1"/>
  <c r="M521" i="27"/>
  <c r="N521" i="27" s="1"/>
  <c r="L521" i="27"/>
  <c r="M233" i="27"/>
  <c r="N233" i="27" s="1"/>
  <c r="L233" i="27"/>
  <c r="M348" i="27"/>
  <c r="N348" i="27" s="1"/>
  <c r="L348" i="27"/>
  <c r="M1798" i="28"/>
  <c r="N1798" i="28" s="1"/>
  <c r="L1798" i="28"/>
  <c r="L1078" i="27"/>
  <c r="M1078" i="27"/>
  <c r="N1078" i="27" s="1"/>
  <c r="M1862" i="28"/>
  <c r="N1862" i="28" s="1"/>
  <c r="L1862" i="28"/>
  <c r="M1769" i="25"/>
  <c r="N1769" i="25" s="1"/>
  <c r="L1769" i="25"/>
  <c r="T1769" i="25"/>
  <c r="T1818" i="25"/>
  <c r="M1818" i="25"/>
  <c r="N1818" i="25" s="1"/>
  <c r="L1818" i="25"/>
  <c r="L40" i="27"/>
  <c r="M40" i="27"/>
  <c r="N40" i="27" s="1"/>
  <c r="L1226" i="27"/>
  <c r="M1226" i="27"/>
  <c r="N1226" i="27" s="1"/>
  <c r="M626" i="27"/>
  <c r="N626" i="27" s="1"/>
  <c r="L626" i="27"/>
  <c r="L1732" i="26"/>
  <c r="M1732" i="26"/>
  <c r="N1732" i="26" s="1"/>
  <c r="L1316" i="26"/>
  <c r="M1316" i="26"/>
  <c r="N1316" i="26" s="1"/>
  <c r="M1790" i="28"/>
  <c r="N1790" i="28" s="1"/>
  <c r="L1790" i="28"/>
  <c r="L680" i="26"/>
  <c r="M680" i="26"/>
  <c r="N680" i="26" s="1"/>
  <c r="L2227" i="28"/>
  <c r="M2227" i="28"/>
  <c r="N2227" i="28" s="1"/>
  <c r="M407" i="27"/>
  <c r="N407" i="27" s="1"/>
  <c r="L407" i="27"/>
  <c r="L317" i="28"/>
  <c r="M317" i="28"/>
  <c r="N317" i="28" s="1"/>
  <c r="M1782" i="28"/>
  <c r="N1782" i="28" s="1"/>
  <c r="L1782" i="28"/>
  <c r="L1807" i="28"/>
  <c r="M1807" i="28"/>
  <c r="N1807" i="28" s="1"/>
  <c r="L1813" i="26"/>
  <c r="M1813" i="26"/>
  <c r="N1813" i="26" s="1"/>
  <c r="L1240" i="26"/>
  <c r="M1240" i="26"/>
  <c r="N1240" i="26" s="1"/>
  <c r="M290" i="25"/>
  <c r="N290" i="25" s="1"/>
  <c r="L290" i="25"/>
  <c r="T290" i="25"/>
  <c r="T1660" i="25"/>
  <c r="L1660" i="25"/>
  <c r="M1660" i="25"/>
  <c r="N1660" i="25" s="1"/>
  <c r="L1632" i="25"/>
  <c r="M1632" i="25"/>
  <c r="N1632" i="25" s="1"/>
  <c r="T1632" i="25"/>
  <c r="L1037" i="28"/>
  <c r="M1037" i="28"/>
  <c r="N1037" i="28" s="1"/>
  <c r="L615" i="26"/>
  <c r="M615" i="26"/>
  <c r="N615" i="26" s="1"/>
  <c r="M2163" i="25"/>
  <c r="N2163" i="25" s="1"/>
  <c r="L2163" i="25"/>
  <c r="T2163" i="25"/>
  <c r="L1281" i="25"/>
  <c r="M1281" i="25"/>
  <c r="N1281" i="25" s="1"/>
  <c r="T1281" i="25"/>
  <c r="M1337" i="26"/>
  <c r="N1337" i="26" s="1"/>
  <c r="L1337" i="26"/>
  <c r="L1932" i="27"/>
  <c r="M1932" i="27"/>
  <c r="N1932" i="27" s="1"/>
  <c r="L2240" i="27"/>
  <c r="M2240" i="27"/>
  <c r="N2240" i="27" s="1"/>
  <c r="M1150" i="28"/>
  <c r="N1150" i="28" s="1"/>
  <c r="L1150" i="28"/>
  <c r="L196" i="25"/>
  <c r="M196" i="25"/>
  <c r="N196" i="25" s="1"/>
  <c r="T196" i="25"/>
  <c r="L1570" i="28"/>
  <c r="M1570" i="28"/>
  <c r="N1570" i="28" s="1"/>
  <c r="L2120" i="28"/>
  <c r="M2120" i="28"/>
  <c r="N2120" i="28" s="1"/>
  <c r="L699" i="27"/>
  <c r="M699" i="27"/>
  <c r="N699" i="27" s="1"/>
  <c r="M88" i="26"/>
  <c r="N88" i="26" s="1"/>
  <c r="L88" i="26"/>
  <c r="M1548" i="27"/>
  <c r="N1548" i="27" s="1"/>
  <c r="L1548" i="27"/>
  <c r="L1286" i="26"/>
  <c r="M1286" i="26"/>
  <c r="N1286" i="26" s="1"/>
  <c r="M131" i="25"/>
  <c r="N131" i="25" s="1"/>
  <c r="L131" i="25"/>
  <c r="T131" i="25"/>
  <c r="M1859" i="25"/>
  <c r="N1859" i="25" s="1"/>
  <c r="L1859" i="25"/>
  <c r="T1859" i="25"/>
  <c r="M1373" i="25"/>
  <c r="N1373" i="25" s="1"/>
  <c r="L1373" i="25"/>
  <c r="T1373" i="25"/>
  <c r="L673" i="28"/>
  <c r="M673" i="28"/>
  <c r="N673" i="28" s="1"/>
  <c r="M1108" i="25"/>
  <c r="N1108" i="25" s="1"/>
  <c r="L1108" i="25"/>
  <c r="T1108" i="25"/>
  <c r="M1428" i="28"/>
  <c r="N1428" i="28" s="1"/>
  <c r="L1428" i="28"/>
  <c r="M1616" i="26"/>
  <c r="N1616" i="26" s="1"/>
  <c r="L1616" i="26"/>
  <c r="M917" i="25"/>
  <c r="N917" i="25" s="1"/>
  <c r="L917" i="25"/>
  <c r="T917" i="25"/>
  <c r="L2024" i="28"/>
  <c r="M2024" i="28"/>
  <c r="N2024" i="28" s="1"/>
  <c r="L653" i="26"/>
  <c r="M653" i="26"/>
  <c r="N653" i="26" s="1"/>
  <c r="L235" i="26"/>
  <c r="M235" i="26"/>
  <c r="N235" i="26" s="1"/>
  <c r="M1825" i="26"/>
  <c r="N1825" i="26" s="1"/>
  <c r="L1825" i="26"/>
  <c r="L2213" i="27"/>
  <c r="M2213" i="27"/>
  <c r="N2213" i="27" s="1"/>
  <c r="L1253" i="25"/>
  <c r="M1253" i="25"/>
  <c r="N1253" i="25" s="1"/>
  <c r="T1253" i="25"/>
  <c r="M1783" i="25"/>
  <c r="N1783" i="25" s="1"/>
  <c r="L1783" i="25"/>
  <c r="T1783" i="25"/>
  <c r="L210" i="28"/>
  <c r="M210" i="28"/>
  <c r="N210" i="28" s="1"/>
  <c r="L722" i="27"/>
  <c r="M722" i="27"/>
  <c r="N722" i="27" s="1"/>
  <c r="L211" i="27"/>
  <c r="M211" i="27"/>
  <c r="N211" i="27" s="1"/>
  <c r="M1031" i="25"/>
  <c r="N1031" i="25" s="1"/>
  <c r="L1031" i="25"/>
  <c r="T1031" i="25"/>
  <c r="M1033" i="25"/>
  <c r="N1033" i="25" s="1"/>
  <c r="L1033" i="25"/>
  <c r="T1033" i="25"/>
  <c r="L292" i="27"/>
  <c r="M292" i="27"/>
  <c r="N292" i="27" s="1"/>
  <c r="M1763" i="28"/>
  <c r="N1763" i="28" s="1"/>
  <c r="L1763" i="28"/>
  <c r="L1541" i="28"/>
  <c r="M1541" i="28"/>
  <c r="N1541" i="28" s="1"/>
  <c r="M987" i="25"/>
  <c r="N987" i="25" s="1"/>
  <c r="L987" i="25"/>
  <c r="T987" i="25"/>
  <c r="L2153" i="26"/>
  <c r="M2153" i="26"/>
  <c r="N2153" i="26" s="1"/>
  <c r="M611" i="28"/>
  <c r="N611" i="28" s="1"/>
  <c r="L611" i="28"/>
  <c r="L2090" i="28"/>
  <c r="M2090" i="28"/>
  <c r="N2090" i="28" s="1"/>
  <c r="L197" i="28"/>
  <c r="M197" i="28"/>
  <c r="N197" i="28" s="1"/>
  <c r="M414" i="25"/>
  <c r="N414" i="25" s="1"/>
  <c r="L414" i="25"/>
  <c r="T414" i="25"/>
  <c r="M640" i="28"/>
  <c r="N640" i="28" s="1"/>
  <c r="L640" i="28"/>
  <c r="M1070" i="27"/>
  <c r="N1070" i="27" s="1"/>
  <c r="L1070" i="27"/>
  <c r="T2240" i="25"/>
  <c r="M2240" i="25"/>
  <c r="N2240" i="25" s="1"/>
  <c r="L2240" i="25"/>
  <c r="L60" i="26"/>
  <c r="M60" i="26"/>
  <c r="N60" i="26" s="1"/>
  <c r="M1471" i="27"/>
  <c r="N1471" i="27" s="1"/>
  <c r="L1471" i="27"/>
  <c r="M2075" i="27"/>
  <c r="N2075" i="27" s="1"/>
  <c r="L2075" i="27"/>
  <c r="M1561" i="27"/>
  <c r="N1561" i="27" s="1"/>
  <c r="L1561" i="27"/>
  <c r="L353" i="27"/>
  <c r="M353" i="27"/>
  <c r="N353" i="27" s="1"/>
  <c r="L255" i="26"/>
  <c r="M255" i="26"/>
  <c r="N255" i="26" s="1"/>
  <c r="L1559" i="28"/>
  <c r="M1559" i="28"/>
  <c r="N1559" i="28" s="1"/>
  <c r="M1552" i="28"/>
  <c r="N1552" i="28" s="1"/>
  <c r="L1552" i="28"/>
  <c r="L971" i="25"/>
  <c r="M971" i="25"/>
  <c r="N971" i="25" s="1"/>
  <c r="T971" i="25"/>
  <c r="M253" i="27"/>
  <c r="N253" i="27" s="1"/>
  <c r="L253" i="27"/>
  <c r="T2045" i="25"/>
  <c r="M2045" i="25"/>
  <c r="N2045" i="25" s="1"/>
  <c r="L2045" i="25"/>
  <c r="M818" i="27"/>
  <c r="N818" i="27" s="1"/>
  <c r="L818" i="27"/>
  <c r="L375" i="26"/>
  <c r="M375" i="26"/>
  <c r="N375" i="26" s="1"/>
  <c r="M1706" i="27"/>
  <c r="N1706" i="27" s="1"/>
  <c r="L1706" i="27"/>
  <c r="M1217" i="28"/>
  <c r="N1217" i="28" s="1"/>
  <c r="L1217" i="28"/>
  <c r="L1150" i="25"/>
  <c r="M1150" i="25"/>
  <c r="N1150" i="25" s="1"/>
  <c r="T1150" i="25"/>
  <c r="L81" i="26"/>
  <c r="M81" i="26"/>
  <c r="N81" i="26" s="1"/>
  <c r="L1870" i="27"/>
  <c r="M1870" i="27"/>
  <c r="N1870" i="27" s="1"/>
  <c r="L1194" i="28"/>
  <c r="M1194" i="28"/>
  <c r="N1194" i="28" s="1"/>
  <c r="M277" i="27"/>
  <c r="N277" i="27" s="1"/>
  <c r="L277" i="27"/>
  <c r="L1642" i="26"/>
  <c r="M1642" i="26"/>
  <c r="N1642" i="26" s="1"/>
  <c r="L891" i="25"/>
  <c r="M891" i="25"/>
  <c r="N891" i="25" s="1"/>
  <c r="T891" i="25"/>
  <c r="L483" i="26"/>
  <c r="M483" i="26"/>
  <c r="N483" i="26" s="1"/>
  <c r="M286" i="28"/>
  <c r="N286" i="28" s="1"/>
  <c r="L286" i="28"/>
  <c r="M310" i="25"/>
  <c r="N310" i="25" s="1"/>
  <c r="L310" i="25"/>
  <c r="T310" i="25"/>
  <c r="M1195" i="26"/>
  <c r="N1195" i="26" s="1"/>
  <c r="L1195" i="26"/>
  <c r="L1954" i="27"/>
  <c r="M1954" i="27"/>
  <c r="N1954" i="27" s="1"/>
  <c r="M1379" i="25"/>
  <c r="N1379" i="25" s="1"/>
  <c r="L1379" i="25"/>
  <c r="T1379" i="25"/>
  <c r="L2038" i="27"/>
  <c r="M2038" i="27"/>
  <c r="N2038" i="27" s="1"/>
  <c r="M1631" i="25"/>
  <c r="N1631" i="25" s="1"/>
  <c r="L1631" i="25"/>
  <c r="T1631" i="25"/>
  <c r="M210" i="26"/>
  <c r="N210" i="26" s="1"/>
  <c r="L210" i="26"/>
  <c r="T727" i="25"/>
  <c r="L727" i="25"/>
  <c r="M727" i="25"/>
  <c r="N727" i="25" s="1"/>
  <c r="L1223" i="28"/>
  <c r="M1223" i="28"/>
  <c r="N1223" i="28" s="1"/>
  <c r="M1252" i="25"/>
  <c r="N1252" i="25" s="1"/>
  <c r="L1252" i="25"/>
  <c r="T1252" i="25"/>
  <c r="L1626" i="27"/>
  <c r="M1626" i="27"/>
  <c r="N1626" i="27" s="1"/>
  <c r="L401" i="25"/>
  <c r="M401" i="25"/>
  <c r="N401" i="25" s="1"/>
  <c r="T401" i="25"/>
  <c r="M1291" i="25"/>
  <c r="N1291" i="25" s="1"/>
  <c r="L1291" i="25"/>
  <c r="T1291" i="25"/>
  <c r="L466" i="25"/>
  <c r="M466" i="25"/>
  <c r="N466" i="25" s="1"/>
  <c r="T466" i="25"/>
  <c r="M1340" i="28"/>
  <c r="N1340" i="28" s="1"/>
  <c r="L1340" i="28"/>
  <c r="M936" i="26"/>
  <c r="N936" i="26" s="1"/>
  <c r="L936" i="26"/>
  <c r="L2100" i="28"/>
  <c r="M2100" i="28"/>
  <c r="N2100" i="28" s="1"/>
  <c r="L1543" i="26"/>
  <c r="M1543" i="26"/>
  <c r="N1543" i="26" s="1"/>
  <c r="M2251" i="25"/>
  <c r="N2251" i="25" s="1"/>
  <c r="L2251" i="25"/>
  <c r="T2251" i="25"/>
  <c r="L1092" i="28"/>
  <c r="M1092" i="28"/>
  <c r="N1092" i="28" s="1"/>
  <c r="M1808" i="27"/>
  <c r="N1808" i="27" s="1"/>
  <c r="L1808" i="27"/>
  <c r="T2214" i="25"/>
  <c r="L2214" i="25"/>
  <c r="M2214" i="25"/>
  <c r="N2214" i="25" s="1"/>
  <c r="L1876" i="27"/>
  <c r="M1876" i="27"/>
  <c r="N1876" i="27" s="1"/>
  <c r="L1820" i="27"/>
  <c r="M1820" i="27"/>
  <c r="N1820" i="27" s="1"/>
  <c r="L2157" i="27"/>
  <c r="M2157" i="27"/>
  <c r="N2157" i="27" s="1"/>
  <c r="L457" i="28"/>
  <c r="M457" i="28"/>
  <c r="N457" i="28" s="1"/>
  <c r="T1991" i="25"/>
  <c r="M1991" i="25"/>
  <c r="N1991" i="25" s="1"/>
  <c r="L1991" i="25"/>
  <c r="L144" i="25"/>
  <c r="M144" i="25"/>
  <c r="N144" i="25" s="1"/>
  <c r="T144" i="25"/>
  <c r="M645" i="28"/>
  <c r="N645" i="28" s="1"/>
  <c r="L645" i="28"/>
  <c r="M1528" i="26"/>
  <c r="N1528" i="26" s="1"/>
  <c r="L1528" i="26"/>
  <c r="M44" i="28"/>
  <c r="N44" i="28" s="1"/>
  <c r="L44" i="28"/>
  <c r="L1705" i="28"/>
  <c r="M1705" i="28"/>
  <c r="N1705" i="28" s="1"/>
  <c r="M2054" i="26"/>
  <c r="N2054" i="26" s="1"/>
  <c r="L2054" i="26"/>
  <c r="M1705" i="26"/>
  <c r="N1705" i="26" s="1"/>
  <c r="L1705" i="26"/>
  <c r="M1270" i="28"/>
  <c r="N1270" i="28" s="1"/>
  <c r="L1270" i="28"/>
  <c r="L1962" i="28"/>
  <c r="M1962" i="28"/>
  <c r="N1962" i="28" s="1"/>
  <c r="L2095" i="26"/>
  <c r="M2095" i="26"/>
  <c r="N2095" i="26" s="1"/>
  <c r="L2220" i="27"/>
  <c r="M2220" i="27"/>
  <c r="N2220" i="27" s="1"/>
  <c r="L624" i="27"/>
  <c r="M624" i="27"/>
  <c r="N624" i="27" s="1"/>
  <c r="M411" i="27"/>
  <c r="N411" i="27" s="1"/>
  <c r="L411" i="27"/>
  <c r="L605" i="26"/>
  <c r="M605" i="26"/>
  <c r="N605" i="26" s="1"/>
  <c r="L166" i="26"/>
  <c r="M166" i="26"/>
  <c r="N166" i="26" s="1"/>
  <c r="L1432" i="26"/>
  <c r="M1432" i="26"/>
  <c r="N1432" i="26" s="1"/>
  <c r="M1485" i="27"/>
  <c r="N1485" i="27" s="1"/>
  <c r="L1485" i="27"/>
  <c r="L1395" i="26"/>
  <c r="M1395" i="26"/>
  <c r="N1395" i="26" s="1"/>
  <c r="L1789" i="26"/>
  <c r="M1789" i="26"/>
  <c r="N1789" i="26" s="1"/>
  <c r="L135" i="25"/>
  <c r="M135" i="25"/>
  <c r="N135" i="25" s="1"/>
  <c r="T135" i="25"/>
  <c r="M956" i="25"/>
  <c r="N956" i="25" s="1"/>
  <c r="L956" i="25"/>
  <c r="T956" i="25"/>
  <c r="L1163" i="28"/>
  <c r="M1163" i="28"/>
  <c r="N1163" i="28" s="1"/>
  <c r="M352" i="26"/>
  <c r="N352" i="26" s="1"/>
  <c r="L352" i="26"/>
  <c r="L519" i="28"/>
  <c r="M519" i="28"/>
  <c r="N519" i="28" s="1"/>
  <c r="L1729" i="26"/>
  <c r="M1729" i="26"/>
  <c r="N1729" i="26" s="1"/>
  <c r="L2130" i="26"/>
  <c r="M2130" i="26"/>
  <c r="N2130" i="26" s="1"/>
  <c r="L1440" i="26"/>
  <c r="M1440" i="26"/>
  <c r="N1440" i="26" s="1"/>
  <c r="L2058" i="28"/>
  <c r="M2058" i="28"/>
  <c r="N2058" i="28" s="1"/>
  <c r="M1815" i="28"/>
  <c r="N1815" i="28" s="1"/>
  <c r="L1815" i="28"/>
  <c r="M1008" i="28"/>
  <c r="N1008" i="28" s="1"/>
  <c r="L1008" i="28"/>
  <c r="L1584" i="25"/>
  <c r="M1584" i="25"/>
  <c r="N1584" i="25" s="1"/>
  <c r="T1584" i="25"/>
  <c r="L838" i="28"/>
  <c r="M838" i="28"/>
  <c r="N838" i="28" s="1"/>
  <c r="M582" i="27"/>
  <c r="N582" i="27" s="1"/>
  <c r="L582" i="27"/>
  <c r="L1840" i="28"/>
  <c r="M1840" i="28"/>
  <c r="N1840" i="28" s="1"/>
  <c r="L1250" i="26"/>
  <c r="M1250" i="26"/>
  <c r="N1250" i="26" s="1"/>
  <c r="M1952" i="25"/>
  <c r="N1952" i="25" s="1"/>
  <c r="L1952" i="25"/>
  <c r="T1952" i="25"/>
  <c r="L471" i="27"/>
  <c r="M471" i="27"/>
  <c r="N471" i="27" s="1"/>
  <c r="L923" i="27"/>
  <c r="M923" i="27"/>
  <c r="N923" i="27" s="1"/>
  <c r="L1039" i="25"/>
  <c r="M1039" i="25"/>
  <c r="N1039" i="25" s="1"/>
  <c r="T1039" i="25"/>
  <c r="M1431" i="25"/>
  <c r="N1431" i="25" s="1"/>
  <c r="L1431" i="25"/>
  <c r="T1431" i="25"/>
  <c r="M443" i="26"/>
  <c r="N443" i="26" s="1"/>
  <c r="L443" i="26"/>
  <c r="L2073" i="27"/>
  <c r="M2073" i="27"/>
  <c r="N2073" i="27" s="1"/>
  <c r="L2180" i="25"/>
  <c r="M2180" i="25"/>
  <c r="N2180" i="25" s="1"/>
  <c r="T2180" i="25"/>
  <c r="T2065" i="25"/>
  <c r="M2065" i="25"/>
  <c r="N2065" i="25" s="1"/>
  <c r="L2065" i="25"/>
  <c r="M1648" i="27"/>
  <c r="N1648" i="27" s="1"/>
  <c r="L1648" i="27"/>
  <c r="M1959" i="26"/>
  <c r="N1959" i="26" s="1"/>
  <c r="L1959" i="26"/>
  <c r="M937" i="25"/>
  <c r="N937" i="25" s="1"/>
  <c r="L937" i="25"/>
  <c r="T937" i="25"/>
  <c r="L252" i="28"/>
  <c r="M252" i="28"/>
  <c r="N252" i="28" s="1"/>
  <c r="M297" i="25"/>
  <c r="N297" i="25" s="1"/>
  <c r="L297" i="25"/>
  <c r="T297" i="25"/>
  <c r="L675" i="28"/>
  <c r="M675" i="28"/>
  <c r="N675" i="28" s="1"/>
  <c r="M1595" i="27"/>
  <c r="N1595" i="27" s="1"/>
  <c r="L1595" i="27"/>
  <c r="L380" i="28"/>
  <c r="M380" i="28"/>
  <c r="N380" i="28" s="1"/>
  <c r="L14" i="25"/>
  <c r="M14" i="25"/>
  <c r="N14" i="25" s="1"/>
  <c r="T14" i="25"/>
  <c r="M311" i="27"/>
  <c r="N311" i="27" s="1"/>
  <c r="L311" i="27"/>
  <c r="L1033" i="27"/>
  <c r="M1033" i="27"/>
  <c r="N1033" i="27" s="1"/>
  <c r="L2057" i="26"/>
  <c r="M2057" i="26"/>
  <c r="N2057" i="26" s="1"/>
  <c r="L70" i="25"/>
  <c r="M70" i="25"/>
  <c r="N70" i="25" s="1"/>
  <c r="T70" i="25"/>
  <c r="M2246" i="28"/>
  <c r="N2246" i="28" s="1"/>
  <c r="L2246" i="28"/>
  <c r="M5" i="28"/>
  <c r="N5" i="28" s="1"/>
  <c r="L5" i="28"/>
  <c r="M1673" i="27"/>
  <c r="N1673" i="27" s="1"/>
  <c r="L1673" i="27"/>
  <c r="M567" i="25"/>
  <c r="N567" i="25" s="1"/>
  <c r="L567" i="25"/>
  <c r="T567" i="25"/>
  <c r="L1240" i="25"/>
  <c r="M1240" i="25"/>
  <c r="N1240" i="25" s="1"/>
  <c r="T1240" i="25"/>
  <c r="M721" i="26"/>
  <c r="N721" i="26" s="1"/>
  <c r="L721" i="26"/>
  <c r="L1390" i="25"/>
  <c r="M1390" i="25"/>
  <c r="N1390" i="25" s="1"/>
  <c r="T1390" i="25"/>
  <c r="L998" i="28"/>
  <c r="M998" i="28"/>
  <c r="N998" i="28" s="1"/>
  <c r="M149" i="26"/>
  <c r="N149" i="26" s="1"/>
  <c r="L149" i="26"/>
  <c r="L1881" i="27"/>
  <c r="M1881" i="27"/>
  <c r="N1881" i="27" s="1"/>
  <c r="L891" i="27"/>
  <c r="M891" i="27"/>
  <c r="N891" i="27" s="1"/>
  <c r="L608" i="26"/>
  <c r="M608" i="26"/>
  <c r="N608" i="26" s="1"/>
  <c r="M530" i="28"/>
  <c r="N530" i="28" s="1"/>
  <c r="L530" i="28"/>
  <c r="M39" i="28"/>
  <c r="N39" i="28" s="1"/>
  <c r="L39" i="28"/>
  <c r="M1875" i="26"/>
  <c r="N1875" i="26" s="1"/>
  <c r="L1875" i="26"/>
  <c r="L1357" i="25"/>
  <c r="M1357" i="25"/>
  <c r="N1357" i="25" s="1"/>
  <c r="T1357" i="25"/>
  <c r="L1421" i="26"/>
  <c r="M1421" i="26"/>
  <c r="N1421" i="26" s="1"/>
  <c r="M1520" i="27"/>
  <c r="N1520" i="27" s="1"/>
  <c r="L1520" i="27"/>
  <c r="M1922" i="25"/>
  <c r="N1922" i="25" s="1"/>
  <c r="L1922" i="25"/>
  <c r="T1922" i="25"/>
  <c r="L1102" i="27"/>
  <c r="M1102" i="27"/>
  <c r="N1102" i="27" s="1"/>
  <c r="M1095" i="25"/>
  <c r="N1095" i="25" s="1"/>
  <c r="L1095" i="25"/>
  <c r="T1095" i="25"/>
  <c r="L770" i="28"/>
  <c r="M770" i="28"/>
  <c r="N770" i="28" s="1"/>
  <c r="M346" i="26"/>
  <c r="N346" i="26" s="1"/>
  <c r="L346" i="26"/>
  <c r="M490" i="27"/>
  <c r="N490" i="27" s="1"/>
  <c r="L490" i="27"/>
  <c r="L195" i="25"/>
  <c r="M195" i="25"/>
  <c r="N195" i="25" s="1"/>
  <c r="T195" i="25"/>
  <c r="L489" i="25"/>
  <c r="M489" i="25"/>
  <c r="N489" i="25" s="1"/>
  <c r="T489" i="25"/>
  <c r="M473" i="28"/>
  <c r="N473" i="28" s="1"/>
  <c r="L473" i="28"/>
  <c r="T1790" i="25"/>
  <c r="L1790" i="25"/>
  <c r="M1790" i="25"/>
  <c r="N1790" i="25" s="1"/>
  <c r="L391" i="25"/>
  <c r="M391" i="25"/>
  <c r="N391" i="25" s="1"/>
  <c r="T391" i="25"/>
  <c r="L991" i="27"/>
  <c r="M991" i="27"/>
  <c r="N991" i="27" s="1"/>
  <c r="L1216" i="25"/>
  <c r="M1216" i="25"/>
  <c r="N1216" i="25" s="1"/>
  <c r="T1216" i="25"/>
  <c r="L1323" i="28"/>
  <c r="M1323" i="28"/>
  <c r="N1323" i="28" s="1"/>
  <c r="L843" i="27"/>
  <c r="M843" i="27"/>
  <c r="N843" i="27" s="1"/>
  <c r="L2206" i="26"/>
  <c r="M2206" i="26"/>
  <c r="N2206" i="26" s="1"/>
  <c r="L1357" i="27"/>
  <c r="M1357" i="27"/>
  <c r="N1357" i="27" s="1"/>
  <c r="T2011" i="25"/>
  <c r="L2011" i="25"/>
  <c r="M2011" i="25"/>
  <c r="N2011" i="25" s="1"/>
  <c r="M347" i="25"/>
  <c r="N347" i="25" s="1"/>
  <c r="L347" i="25"/>
  <c r="T347" i="25"/>
  <c r="M1459" i="25"/>
  <c r="N1459" i="25" s="1"/>
  <c r="L1459" i="25"/>
  <c r="T1459" i="25"/>
  <c r="L1294" i="25"/>
  <c r="M1294" i="25"/>
  <c r="N1294" i="25" s="1"/>
  <c r="T1294" i="25"/>
  <c r="L1167" i="28"/>
  <c r="M1167" i="28"/>
  <c r="N1167" i="28" s="1"/>
  <c r="L1699" i="26"/>
  <c r="M1699" i="26"/>
  <c r="N1699" i="26" s="1"/>
  <c r="L2210" i="27"/>
  <c r="M2210" i="27"/>
  <c r="N2210" i="27" s="1"/>
  <c r="L829" i="26"/>
  <c r="M829" i="26"/>
  <c r="N829" i="26" s="1"/>
  <c r="M402" i="25"/>
  <c r="N402" i="25" s="1"/>
  <c r="L402" i="25"/>
  <c r="T402" i="25"/>
  <c r="L1813" i="25"/>
  <c r="M1813" i="25"/>
  <c r="N1813" i="25" s="1"/>
  <c r="T1813" i="25"/>
  <c r="L376" i="25"/>
  <c r="M376" i="25"/>
  <c r="N376" i="25" s="1"/>
  <c r="T376" i="25"/>
  <c r="L2129" i="27"/>
  <c r="M2129" i="27"/>
  <c r="N2129" i="27" s="1"/>
  <c r="M351" i="26"/>
  <c r="N351" i="26" s="1"/>
  <c r="L351" i="26"/>
  <c r="L646" i="26"/>
  <c r="M646" i="26"/>
  <c r="N646" i="26" s="1"/>
  <c r="M861" i="28"/>
  <c r="N861" i="28" s="1"/>
  <c r="L861" i="28"/>
  <c r="L1282" i="28"/>
  <c r="M1282" i="28"/>
  <c r="N1282" i="28" s="1"/>
  <c r="L1625" i="27"/>
  <c r="M1625" i="27"/>
  <c r="N1625" i="27" s="1"/>
  <c r="T1778" i="25"/>
  <c r="M1778" i="25"/>
  <c r="N1778" i="25" s="1"/>
  <c r="L1778" i="25"/>
  <c r="M1131" i="27"/>
  <c r="N1131" i="27" s="1"/>
  <c r="L1131" i="27"/>
  <c r="M1024" i="27"/>
  <c r="N1024" i="27" s="1"/>
  <c r="L1024" i="27"/>
  <c r="T2110" i="25"/>
  <c r="L2110" i="25"/>
  <c r="M2110" i="25"/>
  <c r="N2110" i="25" s="1"/>
  <c r="M1891" i="25"/>
  <c r="N1891" i="25" s="1"/>
  <c r="L1891" i="25"/>
  <c r="T1891" i="25"/>
  <c r="M1112" i="27"/>
  <c r="N1112" i="27" s="1"/>
  <c r="L1112" i="27"/>
  <c r="L1904" i="27"/>
  <c r="M1904" i="27"/>
  <c r="N1904" i="27" s="1"/>
  <c r="M1648" i="25"/>
  <c r="N1648" i="25" s="1"/>
  <c r="L1648" i="25"/>
  <c r="T1648" i="25"/>
  <c r="L385" i="28"/>
  <c r="M385" i="28"/>
  <c r="N385" i="28" s="1"/>
  <c r="M472" i="27"/>
  <c r="N472" i="27" s="1"/>
  <c r="L472" i="27"/>
  <c r="L2154" i="26"/>
  <c r="M2154" i="26"/>
  <c r="N2154" i="26" s="1"/>
  <c r="M1849" i="25"/>
  <c r="N1849" i="25" s="1"/>
  <c r="L1849" i="25"/>
  <c r="T1849" i="25"/>
  <c r="M1744" i="28"/>
  <c r="N1744" i="28" s="1"/>
  <c r="L1744" i="28"/>
  <c r="M1343" i="28"/>
  <c r="N1343" i="28" s="1"/>
  <c r="L1343" i="28"/>
  <c r="L2009" i="27"/>
  <c r="M2009" i="27"/>
  <c r="N2009" i="27" s="1"/>
  <c r="L138" i="25"/>
  <c r="M138" i="25"/>
  <c r="N138" i="25" s="1"/>
  <c r="T138" i="25"/>
  <c r="L651" i="26"/>
  <c r="M651" i="26"/>
  <c r="N651" i="26" s="1"/>
  <c r="L919" i="28"/>
  <c r="M919" i="28"/>
  <c r="N919" i="28" s="1"/>
  <c r="M311" i="25"/>
  <c r="N311" i="25" s="1"/>
  <c r="L311" i="25"/>
  <c r="T311" i="25"/>
  <c r="M1635" i="25"/>
  <c r="N1635" i="25" s="1"/>
  <c r="L1635" i="25"/>
  <c r="T1635" i="25"/>
  <c r="M2195" i="27"/>
  <c r="N2195" i="27" s="1"/>
  <c r="L2195" i="27"/>
  <c r="T1746" i="25"/>
  <c r="M1746" i="25"/>
  <c r="N1746" i="25" s="1"/>
  <c r="L1746" i="25"/>
  <c r="L830" i="27"/>
  <c r="M830" i="27"/>
  <c r="N830" i="27" s="1"/>
  <c r="T823" i="25"/>
  <c r="L823" i="25"/>
  <c r="M823" i="25"/>
  <c r="N823" i="25" s="1"/>
  <c r="M592" i="27"/>
  <c r="N592" i="27" s="1"/>
  <c r="L592" i="27"/>
  <c r="L1521" i="27"/>
  <c r="M1521" i="27"/>
  <c r="N1521" i="27" s="1"/>
  <c r="M1915" i="28"/>
  <c r="N1915" i="28" s="1"/>
  <c r="L1915" i="28"/>
  <c r="L1404" i="26"/>
  <c r="M1404" i="26"/>
  <c r="N1404" i="26" s="1"/>
  <c r="M2139" i="28"/>
  <c r="N2139" i="28" s="1"/>
  <c r="L2139" i="28"/>
  <c r="M138" i="26"/>
  <c r="N138" i="26" s="1"/>
  <c r="L138" i="26"/>
  <c r="M807" i="28"/>
  <c r="N807" i="28" s="1"/>
  <c r="L807" i="28"/>
  <c r="L1430" i="26"/>
  <c r="M1430" i="26"/>
  <c r="N1430" i="26" s="1"/>
  <c r="L667" i="26"/>
  <c r="M667" i="26"/>
  <c r="N667" i="26" s="1"/>
  <c r="L1981" i="26"/>
  <c r="M1981" i="26"/>
  <c r="N1981" i="26" s="1"/>
  <c r="M629" i="28"/>
  <c r="N629" i="28" s="1"/>
  <c r="L629" i="28"/>
  <c r="M262" i="25"/>
  <c r="N262" i="25" s="1"/>
  <c r="L262" i="25"/>
  <c r="T262" i="25"/>
  <c r="L2188" i="28"/>
  <c r="M2188" i="28"/>
  <c r="N2188" i="28" s="1"/>
  <c r="L41" i="28"/>
  <c r="M41" i="28"/>
  <c r="N41" i="28" s="1"/>
  <c r="M1462" i="25"/>
  <c r="N1462" i="25" s="1"/>
  <c r="L1462" i="25"/>
  <c r="T1462" i="25"/>
  <c r="L73" i="26"/>
  <c r="M73" i="26"/>
  <c r="N73" i="26" s="1"/>
  <c r="T2075" i="25"/>
  <c r="L2075" i="25"/>
  <c r="M2075" i="25"/>
  <c r="N2075" i="25" s="1"/>
  <c r="T785" i="25"/>
  <c r="L785" i="25"/>
  <c r="M785" i="25"/>
  <c r="N785" i="25" s="1"/>
  <c r="L1334" i="26"/>
  <c r="M1334" i="26"/>
  <c r="N1334" i="26" s="1"/>
  <c r="M310" i="27"/>
  <c r="N310" i="27" s="1"/>
  <c r="L310" i="27"/>
  <c r="L1916" i="27"/>
  <c r="M1916" i="27"/>
  <c r="N1916" i="27" s="1"/>
  <c r="M1427" i="27"/>
  <c r="N1427" i="27" s="1"/>
  <c r="L1427" i="27"/>
  <c r="L1681" i="27"/>
  <c r="M1681" i="27"/>
  <c r="N1681" i="27" s="1"/>
  <c r="L1466" i="26"/>
  <c r="M1466" i="26"/>
  <c r="N1466" i="26" s="1"/>
  <c r="L437" i="26"/>
  <c r="M437" i="26"/>
  <c r="N437" i="26" s="1"/>
  <c r="M1149" i="25"/>
  <c r="N1149" i="25" s="1"/>
  <c r="L1149" i="25"/>
  <c r="T1149" i="25"/>
  <c r="L173" i="27"/>
  <c r="M173" i="27"/>
  <c r="N173" i="27" s="1"/>
  <c r="M2056" i="28"/>
  <c r="N2056" i="28" s="1"/>
  <c r="L2056" i="28"/>
  <c r="L2077" i="27"/>
  <c r="M2077" i="27"/>
  <c r="N2077" i="27" s="1"/>
  <c r="M1853" i="27"/>
  <c r="N1853" i="27" s="1"/>
  <c r="L1853" i="27"/>
  <c r="L906" i="27"/>
  <c r="M906" i="27"/>
  <c r="N906" i="27" s="1"/>
  <c r="L771" i="28"/>
  <c r="M771" i="28"/>
  <c r="N771" i="28" s="1"/>
  <c r="M1557" i="25"/>
  <c r="N1557" i="25" s="1"/>
  <c r="L1557" i="25"/>
  <c r="T1557" i="25"/>
  <c r="L1108" i="26"/>
  <c r="M1108" i="26"/>
  <c r="N1108" i="26" s="1"/>
  <c r="L1913" i="28"/>
  <c r="M1913" i="28"/>
  <c r="N1913" i="28" s="1"/>
  <c r="L52" i="25"/>
  <c r="M52" i="25"/>
  <c r="N52" i="25" s="1"/>
  <c r="T52" i="25"/>
  <c r="L2053" i="28"/>
  <c r="M2053" i="28"/>
  <c r="N2053" i="28" s="1"/>
  <c r="M856" i="26"/>
  <c r="N856" i="26" s="1"/>
  <c r="L856" i="26"/>
  <c r="L1998" i="27"/>
  <c r="M1998" i="27"/>
  <c r="N1998" i="27" s="1"/>
  <c r="L493" i="28"/>
  <c r="M493" i="28"/>
  <c r="N493" i="28" s="1"/>
  <c r="L1547" i="25"/>
  <c r="M1547" i="25"/>
  <c r="N1547" i="25" s="1"/>
  <c r="T1547" i="25"/>
  <c r="L92" i="25"/>
  <c r="M92" i="25"/>
  <c r="N92" i="25" s="1"/>
  <c r="T92" i="25"/>
  <c r="M1284" i="26"/>
  <c r="N1284" i="26" s="1"/>
  <c r="L1284" i="26"/>
  <c r="L1450" i="27"/>
  <c r="M1450" i="27"/>
  <c r="N1450" i="27" s="1"/>
  <c r="L204" i="28"/>
  <c r="M204" i="28"/>
  <c r="N204" i="28" s="1"/>
  <c r="M1112" i="28"/>
  <c r="N1112" i="28" s="1"/>
  <c r="L1112" i="28"/>
  <c r="M1752" i="27"/>
  <c r="N1752" i="27" s="1"/>
  <c r="L1752" i="27"/>
  <c r="L1019" i="26"/>
  <c r="M1019" i="26"/>
  <c r="N1019" i="26" s="1"/>
  <c r="L2049" i="27"/>
  <c r="M2049" i="27"/>
  <c r="N2049" i="27" s="1"/>
  <c r="M1840" i="27"/>
  <c r="N1840" i="27" s="1"/>
  <c r="L1840" i="27"/>
  <c r="L1004" i="26"/>
  <c r="M1004" i="26"/>
  <c r="N1004" i="26" s="1"/>
  <c r="L1335" i="27"/>
  <c r="M1335" i="27"/>
  <c r="N1335" i="27" s="1"/>
  <c r="L1484" i="27"/>
  <c r="M1484" i="27"/>
  <c r="N1484" i="27" s="1"/>
  <c r="T673" i="25"/>
  <c r="L673" i="25"/>
  <c r="M673" i="25"/>
  <c r="N673" i="25" s="1"/>
  <c r="M1451" i="25"/>
  <c r="N1451" i="25" s="1"/>
  <c r="L1451" i="25"/>
  <c r="T1451" i="25"/>
  <c r="M43" i="26"/>
  <c r="N43" i="26" s="1"/>
  <c r="L43" i="26"/>
  <c r="M1467" i="28"/>
  <c r="N1467" i="28" s="1"/>
  <c r="L1467" i="28"/>
  <c r="T920" i="25"/>
  <c r="L920" i="25"/>
  <c r="M920" i="25"/>
  <c r="N920" i="25" s="1"/>
  <c r="L1734" i="28"/>
  <c r="M1734" i="28"/>
  <c r="N1734" i="28" s="1"/>
  <c r="L2103" i="26"/>
  <c r="M2103" i="26"/>
  <c r="N2103" i="26" s="1"/>
  <c r="M363" i="27"/>
  <c r="N363" i="27" s="1"/>
  <c r="L363" i="27"/>
  <c r="M1193" i="26"/>
  <c r="N1193" i="26" s="1"/>
  <c r="L1193" i="26"/>
  <c r="M1813" i="27"/>
  <c r="N1813" i="27" s="1"/>
  <c r="L1813" i="27"/>
  <c r="M1265" i="25"/>
  <c r="N1265" i="25" s="1"/>
  <c r="L1265" i="25"/>
  <c r="T1265" i="25"/>
  <c r="L1892" i="28"/>
  <c r="M1892" i="28"/>
  <c r="N1892" i="28" s="1"/>
  <c r="L1379" i="28"/>
  <c r="M1379" i="28"/>
  <c r="N1379" i="28" s="1"/>
  <c r="L2065" i="28"/>
  <c r="M2065" i="28"/>
  <c r="N2065" i="28" s="1"/>
  <c r="M114" i="25"/>
  <c r="N114" i="25" s="1"/>
  <c r="L114" i="25"/>
  <c r="T114" i="25"/>
  <c r="T2213" i="25"/>
  <c r="L2213" i="25"/>
  <c r="M2213" i="25"/>
  <c r="N2213" i="25" s="1"/>
  <c r="T760" i="25"/>
  <c r="L760" i="25"/>
  <c r="M760" i="25"/>
  <c r="N760" i="25" s="1"/>
  <c r="M1942" i="27"/>
  <c r="N1942" i="27" s="1"/>
  <c r="L1942" i="27"/>
  <c r="M1985" i="28"/>
  <c r="N1985" i="28" s="1"/>
  <c r="L1985" i="28"/>
  <c r="M1961" i="25"/>
  <c r="N1961" i="25" s="1"/>
  <c r="L1961" i="25"/>
  <c r="T1961" i="25"/>
  <c r="L116" i="26"/>
  <c r="M116" i="26"/>
  <c r="N116" i="26" s="1"/>
  <c r="L172" i="27"/>
  <c r="M172" i="27"/>
  <c r="N172" i="27" s="1"/>
  <c r="L1452" i="25"/>
  <c r="M1452" i="25"/>
  <c r="N1452" i="25" s="1"/>
  <c r="T1452" i="25"/>
  <c r="T2016" i="25"/>
  <c r="L2016" i="25"/>
  <c r="M2016" i="25"/>
  <c r="N2016" i="25" s="1"/>
  <c r="M380" i="26"/>
  <c r="N380" i="26" s="1"/>
  <c r="L380" i="26"/>
  <c r="M1771" i="26"/>
  <c r="N1771" i="26" s="1"/>
  <c r="L1771" i="26"/>
  <c r="L1457" i="26"/>
  <c r="M1457" i="26"/>
  <c r="N1457" i="26" s="1"/>
  <c r="L119" i="28"/>
  <c r="M119" i="28"/>
  <c r="N119" i="28" s="1"/>
  <c r="M1304" i="27"/>
  <c r="N1304" i="27" s="1"/>
  <c r="L1304" i="27"/>
  <c r="M2182" i="27"/>
  <c r="N2182" i="27" s="1"/>
  <c r="L2182" i="27"/>
  <c r="L599" i="28"/>
  <c r="M599" i="28"/>
  <c r="N599" i="28" s="1"/>
  <c r="L804" i="27"/>
  <c r="M804" i="27"/>
  <c r="N804" i="27" s="1"/>
  <c r="L1146" i="25"/>
  <c r="M1146" i="25"/>
  <c r="N1146" i="25" s="1"/>
  <c r="T1146" i="25"/>
  <c r="T668" i="25"/>
  <c r="L668" i="25"/>
  <c r="M668" i="25"/>
  <c r="N668" i="25" s="1"/>
  <c r="M1029" i="25"/>
  <c r="N1029" i="25" s="1"/>
  <c r="L1029" i="25"/>
  <c r="T1029" i="25"/>
  <c r="M1757" i="27"/>
  <c r="N1757" i="27" s="1"/>
  <c r="L1757" i="27"/>
  <c r="M2243" i="28"/>
  <c r="N2243" i="28" s="1"/>
  <c r="L2243" i="28"/>
  <c r="M1612" i="28"/>
  <c r="N1612" i="28" s="1"/>
  <c r="L1612" i="28"/>
  <c r="L623" i="27"/>
  <c r="M623" i="27"/>
  <c r="N623" i="27" s="1"/>
  <c r="M103" i="27"/>
  <c r="N103" i="27" s="1"/>
  <c r="L103" i="27"/>
  <c r="L1558" i="26"/>
  <c r="M1558" i="26"/>
  <c r="N1558" i="26" s="1"/>
  <c r="M922" i="27"/>
  <c r="N922" i="27" s="1"/>
  <c r="L922" i="27"/>
  <c r="M1025" i="27"/>
  <c r="N1025" i="27" s="1"/>
  <c r="L1025" i="27"/>
  <c r="L1741" i="27"/>
  <c r="M1741" i="27"/>
  <c r="N1741" i="27" s="1"/>
  <c r="M1402" i="26"/>
  <c r="N1402" i="26" s="1"/>
  <c r="L1402" i="26"/>
  <c r="T1822" i="25"/>
  <c r="L1822" i="25"/>
  <c r="M1822" i="25"/>
  <c r="N1822" i="25" s="1"/>
  <c r="L1184" i="28"/>
  <c r="M1184" i="28"/>
  <c r="N1184" i="28" s="1"/>
  <c r="L1339" i="26"/>
  <c r="M1339" i="26"/>
  <c r="N1339" i="26" s="1"/>
  <c r="T2038" i="25"/>
  <c r="L2038" i="25"/>
  <c r="M2038" i="25"/>
  <c r="N2038" i="25" s="1"/>
  <c r="M1718" i="28"/>
  <c r="N1718" i="28" s="1"/>
  <c r="L1718" i="28"/>
  <c r="L1992" i="26"/>
  <c r="M1992" i="26"/>
  <c r="N1992" i="26" s="1"/>
  <c r="M673" i="27"/>
  <c r="N673" i="27" s="1"/>
  <c r="L673" i="27"/>
  <c r="M538" i="26"/>
  <c r="N538" i="26" s="1"/>
  <c r="L538" i="26"/>
  <c r="L1603" i="25"/>
  <c r="M1603" i="25"/>
  <c r="N1603" i="25" s="1"/>
  <c r="T1603" i="25"/>
  <c r="M1490" i="27"/>
  <c r="N1490" i="27" s="1"/>
  <c r="L1490" i="27"/>
  <c r="M340" i="28"/>
  <c r="N340" i="28" s="1"/>
  <c r="L340" i="28"/>
  <c r="M291" i="28"/>
  <c r="N291" i="28" s="1"/>
  <c r="L291" i="28"/>
  <c r="L1924" i="26"/>
  <c r="M1924" i="26"/>
  <c r="N1924" i="26" s="1"/>
  <c r="L1315" i="26"/>
  <c r="M1315" i="26"/>
  <c r="N1315" i="26" s="1"/>
  <c r="L2241" i="27"/>
  <c r="M2241" i="27"/>
  <c r="N2241" i="27" s="1"/>
  <c r="M1797" i="28"/>
  <c r="N1797" i="28" s="1"/>
  <c r="L1797" i="28"/>
  <c r="L128" i="25"/>
  <c r="M128" i="25"/>
  <c r="N128" i="25" s="1"/>
  <c r="T128" i="25"/>
  <c r="L453" i="25"/>
  <c r="M453" i="25"/>
  <c r="N453" i="25" s="1"/>
  <c r="T453" i="25"/>
  <c r="L1189" i="26"/>
  <c r="M1189" i="26"/>
  <c r="N1189" i="26" s="1"/>
  <c r="M2018" i="27"/>
  <c r="N2018" i="27" s="1"/>
  <c r="L2018" i="27"/>
  <c r="L1675" i="27"/>
  <c r="M1675" i="27"/>
  <c r="N1675" i="27" s="1"/>
  <c r="L1786" i="28"/>
  <c r="M1786" i="28"/>
  <c r="N1786" i="28" s="1"/>
  <c r="L935" i="26"/>
  <c r="M935" i="26"/>
  <c r="N935" i="26" s="1"/>
  <c r="M1294" i="28"/>
  <c r="N1294" i="28" s="1"/>
  <c r="L1294" i="28"/>
  <c r="T1166" i="25"/>
  <c r="L1166" i="25"/>
  <c r="M1166" i="25"/>
  <c r="N1166" i="25" s="1"/>
  <c r="L814" i="25"/>
  <c r="M814" i="25"/>
  <c r="N814" i="25" s="1"/>
  <c r="T814" i="25"/>
  <c r="L1122" i="26"/>
  <c r="M1122" i="26"/>
  <c r="N1122" i="26" s="1"/>
  <c r="M1883" i="25"/>
  <c r="N1883" i="25" s="1"/>
  <c r="L1883" i="25"/>
  <c r="T1883" i="25"/>
  <c r="M116" i="27"/>
  <c r="N116" i="27" s="1"/>
  <c r="L116" i="27"/>
  <c r="M406" i="28"/>
  <c r="N406" i="28" s="1"/>
  <c r="L406" i="28"/>
  <c r="M1268" i="27"/>
  <c r="N1268" i="27" s="1"/>
  <c r="L1268" i="27"/>
  <c r="M2172" i="26"/>
  <c r="N2172" i="26" s="1"/>
  <c r="L2172" i="26"/>
  <c r="L87" i="25"/>
  <c r="M87" i="25"/>
  <c r="N87" i="25" s="1"/>
  <c r="T87" i="25"/>
  <c r="M1789" i="27"/>
  <c r="N1789" i="27" s="1"/>
  <c r="L1789" i="27"/>
  <c r="L2070" i="27"/>
  <c r="M2070" i="27"/>
  <c r="N2070" i="27" s="1"/>
  <c r="M101" i="27"/>
  <c r="N101" i="27" s="1"/>
  <c r="L101" i="27"/>
  <c r="M587" i="27"/>
  <c r="N587" i="27" s="1"/>
  <c r="L587" i="27"/>
  <c r="M208" i="25"/>
  <c r="N208" i="25" s="1"/>
  <c r="L208" i="25"/>
  <c r="T208" i="25"/>
  <c r="L1813" i="28"/>
  <c r="M1813" i="28"/>
  <c r="N1813" i="28" s="1"/>
  <c r="L1082" i="25"/>
  <c r="M1082" i="25"/>
  <c r="N1082" i="25" s="1"/>
  <c r="T1082" i="25"/>
  <c r="L1255" i="27"/>
  <c r="M1255" i="27"/>
  <c r="N1255" i="27" s="1"/>
  <c r="M1767" i="28"/>
  <c r="N1767" i="28" s="1"/>
  <c r="L1767" i="28"/>
  <c r="M475" i="25"/>
  <c r="N475" i="25" s="1"/>
  <c r="L475" i="25"/>
  <c r="T475" i="25"/>
  <c r="L1245" i="28"/>
  <c r="M1245" i="28"/>
  <c r="N1245" i="28" s="1"/>
  <c r="L869" i="27"/>
  <c r="M869" i="27"/>
  <c r="N869" i="27" s="1"/>
  <c r="M1564" i="27"/>
  <c r="N1564" i="27" s="1"/>
  <c r="L1564" i="27"/>
  <c r="M2184" i="27"/>
  <c r="N2184" i="27" s="1"/>
  <c r="L2184" i="27"/>
  <c r="L1583" i="26"/>
  <c r="M1583" i="26"/>
  <c r="N1583" i="26" s="1"/>
  <c r="L699" i="26"/>
  <c r="M699" i="26"/>
  <c r="N699" i="26" s="1"/>
  <c r="M1814" i="27"/>
  <c r="N1814" i="27" s="1"/>
  <c r="L1814" i="27"/>
  <c r="M1061" i="28"/>
  <c r="N1061" i="28" s="1"/>
  <c r="L1061" i="28"/>
  <c r="M26" i="28"/>
  <c r="N26" i="28" s="1"/>
  <c r="L26" i="28"/>
  <c r="M39" i="26"/>
  <c r="N39" i="26" s="1"/>
  <c r="L39" i="26"/>
  <c r="L2037" i="28"/>
  <c r="M2037" i="28"/>
  <c r="N2037" i="28" s="1"/>
  <c r="V30" i="29"/>
  <c r="L558" i="28"/>
  <c r="M558" i="28"/>
  <c r="N558" i="28" s="1"/>
  <c r="L1013" i="28"/>
  <c r="M1013" i="28"/>
  <c r="N1013" i="28" s="1"/>
  <c r="L1512" i="27"/>
  <c r="M1512" i="27"/>
  <c r="N1512" i="27" s="1"/>
  <c r="M1897" i="25"/>
  <c r="N1897" i="25" s="1"/>
  <c r="L1897" i="25"/>
  <c r="T1897" i="25"/>
  <c r="M725" i="26"/>
  <c r="N725" i="26" s="1"/>
  <c r="L725" i="26"/>
  <c r="M1775" i="28"/>
  <c r="N1775" i="28" s="1"/>
  <c r="L1775" i="28"/>
  <c r="L780" i="27"/>
  <c r="M780" i="27"/>
  <c r="N780" i="27" s="1"/>
  <c r="M1790" i="27"/>
  <c r="N1790" i="27" s="1"/>
  <c r="L1790" i="27"/>
  <c r="L1707" i="27"/>
  <c r="M1707" i="27"/>
  <c r="N1707" i="27" s="1"/>
  <c r="T1693" i="25"/>
  <c r="M1693" i="25"/>
  <c r="N1693" i="25" s="1"/>
  <c r="L1693" i="25"/>
  <c r="L783" i="26"/>
  <c r="M783" i="26"/>
  <c r="N783" i="26" s="1"/>
  <c r="L1892" i="27"/>
  <c r="M1892" i="27"/>
  <c r="N1892" i="27" s="1"/>
  <c r="L606" i="25"/>
  <c r="M606" i="25"/>
  <c r="N606" i="25" s="1"/>
  <c r="T606" i="25"/>
  <c r="L1520" i="28"/>
  <c r="M1520" i="28"/>
  <c r="N1520" i="28" s="1"/>
  <c r="L404" i="27"/>
  <c r="M404" i="27"/>
  <c r="N404" i="27" s="1"/>
  <c r="M624" i="28"/>
  <c r="N624" i="28" s="1"/>
  <c r="L624" i="28"/>
  <c r="M1064" i="26"/>
  <c r="N1064" i="26" s="1"/>
  <c r="L1064" i="26"/>
  <c r="L936" i="28"/>
  <c r="M936" i="28"/>
  <c r="N936" i="28" s="1"/>
  <c r="L988" i="26"/>
  <c r="M988" i="26"/>
  <c r="N988" i="26" s="1"/>
  <c r="M938" i="28"/>
  <c r="N938" i="28" s="1"/>
  <c r="L938" i="28"/>
  <c r="L2127" i="26"/>
  <c r="M2127" i="26"/>
  <c r="N2127" i="26" s="1"/>
  <c r="M2066" i="28"/>
  <c r="N2066" i="28" s="1"/>
  <c r="L2066" i="28"/>
  <c r="M62" i="27"/>
  <c r="N62" i="27" s="1"/>
  <c r="L62" i="27"/>
  <c r="L2153" i="25"/>
  <c r="M2153" i="25"/>
  <c r="N2153" i="25" s="1"/>
  <c r="T2153" i="25"/>
  <c r="T2103" i="25"/>
  <c r="M2103" i="25"/>
  <c r="N2103" i="25" s="1"/>
  <c r="L2103" i="25"/>
  <c r="M54" i="26"/>
  <c r="N54" i="26" s="1"/>
  <c r="L54" i="26"/>
  <c r="M642" i="27"/>
  <c r="N642" i="27" s="1"/>
  <c r="L642" i="27"/>
  <c r="T1988" i="25"/>
  <c r="M1988" i="25"/>
  <c r="N1988" i="25" s="1"/>
  <c r="L1988" i="25"/>
  <c r="M836" i="27"/>
  <c r="N836" i="27" s="1"/>
  <c r="L836" i="27"/>
  <c r="L132" i="26"/>
  <c r="M132" i="26"/>
  <c r="N132" i="26" s="1"/>
  <c r="M378" i="26"/>
  <c r="N378" i="26" s="1"/>
  <c r="L378" i="26"/>
  <c r="L1521" i="28"/>
  <c r="M1521" i="28"/>
  <c r="N1521" i="28" s="1"/>
  <c r="L420" i="25"/>
  <c r="M420" i="25"/>
  <c r="N420" i="25" s="1"/>
  <c r="T420" i="25"/>
  <c r="L1242" i="28"/>
  <c r="M1242" i="28"/>
  <c r="N1242" i="28" s="1"/>
  <c r="M795" i="27"/>
  <c r="N795" i="27" s="1"/>
  <c r="L795" i="27"/>
  <c r="L1183" i="28"/>
  <c r="M1183" i="28"/>
  <c r="N1183" i="28" s="1"/>
  <c r="L823" i="28"/>
  <c r="M823" i="28"/>
  <c r="N823" i="28" s="1"/>
  <c r="L2042" i="27"/>
  <c r="M2042" i="27"/>
  <c r="N2042" i="27" s="1"/>
  <c r="M609" i="28"/>
  <c r="N609" i="28" s="1"/>
  <c r="L609" i="28"/>
  <c r="L1677" i="28"/>
  <c r="M1677" i="28"/>
  <c r="N1677" i="28" s="1"/>
  <c r="M1372" i="27"/>
  <c r="N1372" i="27" s="1"/>
  <c r="L1372" i="27"/>
  <c r="M2207" i="28"/>
  <c r="N2207" i="28" s="1"/>
  <c r="L2207" i="28"/>
  <c r="L1557" i="26"/>
  <c r="M1557" i="26"/>
  <c r="N1557" i="26" s="1"/>
  <c r="L1678" i="28"/>
  <c r="M1678" i="28"/>
  <c r="N1678" i="28" s="1"/>
  <c r="L355" i="28"/>
  <c r="M355" i="28"/>
  <c r="N355" i="28" s="1"/>
  <c r="L1303" i="26"/>
  <c r="M1303" i="26"/>
  <c r="N1303" i="26" s="1"/>
  <c r="L712" i="26"/>
  <c r="M712" i="26"/>
  <c r="N712" i="26" s="1"/>
  <c r="L570" i="27"/>
  <c r="M570" i="27"/>
  <c r="N570" i="27" s="1"/>
  <c r="M424" i="27"/>
  <c r="N424" i="27" s="1"/>
  <c r="L424" i="27"/>
  <c r="L2110" i="28"/>
  <c r="M2110" i="28"/>
  <c r="N2110" i="28" s="1"/>
  <c r="L129" i="26"/>
  <c r="M129" i="26"/>
  <c r="N129" i="26" s="1"/>
  <c r="T2072" i="25"/>
  <c r="L2072" i="25"/>
  <c r="M2072" i="25"/>
  <c r="N2072" i="25" s="1"/>
  <c r="M1385" i="25"/>
  <c r="N1385" i="25" s="1"/>
  <c r="L1385" i="25"/>
  <c r="T1385" i="25"/>
  <c r="T1825" i="25"/>
  <c r="M1825" i="25"/>
  <c r="N1825" i="25" s="1"/>
  <c r="L1825" i="25"/>
  <c r="M39" i="27"/>
  <c r="N39" i="27" s="1"/>
  <c r="L39" i="27"/>
  <c r="M309" i="27"/>
  <c r="N309" i="27" s="1"/>
  <c r="L309" i="27"/>
  <c r="M1784" i="26"/>
  <c r="N1784" i="26" s="1"/>
  <c r="L1784" i="26"/>
  <c r="L2157" i="25"/>
  <c r="M2157" i="25"/>
  <c r="N2157" i="25" s="1"/>
  <c r="T2157" i="25"/>
  <c r="T781" i="25"/>
  <c r="L781" i="25"/>
  <c r="M781" i="25"/>
  <c r="N781" i="25" s="1"/>
  <c r="M1846" i="28"/>
  <c r="N1846" i="28" s="1"/>
  <c r="L1846" i="28"/>
  <c r="L2113" i="26"/>
  <c r="M2113" i="26"/>
  <c r="N2113" i="26" s="1"/>
  <c r="T1670" i="25"/>
  <c r="L1670" i="25"/>
  <c r="M1670" i="25"/>
  <c r="N1670" i="25" s="1"/>
  <c r="L340" i="25"/>
  <c r="M340" i="25"/>
  <c r="N340" i="25" s="1"/>
  <c r="T340" i="25"/>
  <c r="L420" i="28"/>
  <c r="M420" i="28"/>
  <c r="N420" i="28" s="1"/>
  <c r="T1759" i="25"/>
  <c r="L1759" i="25"/>
  <c r="M1759" i="25"/>
  <c r="N1759" i="25" s="1"/>
  <c r="L2212" i="25"/>
  <c r="M2212" i="25"/>
  <c r="N2212" i="25" s="1"/>
  <c r="T2212" i="25"/>
  <c r="M946" i="26"/>
  <c r="N946" i="26" s="1"/>
  <c r="L946" i="26"/>
  <c r="L1437" i="28"/>
  <c r="M1437" i="28"/>
  <c r="N1437" i="28" s="1"/>
  <c r="L1177" i="26"/>
  <c r="M1177" i="26"/>
  <c r="N1177" i="26" s="1"/>
  <c r="L1917" i="26"/>
  <c r="M1917" i="26"/>
  <c r="N1917" i="26" s="1"/>
  <c r="M1577" i="28"/>
  <c r="N1577" i="28" s="1"/>
  <c r="L1577" i="28"/>
  <c r="L898" i="27"/>
  <c r="M898" i="27"/>
  <c r="N898" i="27" s="1"/>
  <c r="T714" i="25"/>
  <c r="M714" i="25"/>
  <c r="N714" i="25" s="1"/>
  <c r="L714" i="25"/>
  <c r="M1866" i="25"/>
  <c r="N1866" i="25" s="1"/>
  <c r="L1866" i="25"/>
  <c r="T1866" i="25"/>
  <c r="M1250" i="28"/>
  <c r="N1250" i="28" s="1"/>
  <c r="L1250" i="28"/>
  <c r="L776" i="27"/>
  <c r="M776" i="27"/>
  <c r="N776" i="27" s="1"/>
  <c r="M870" i="26"/>
  <c r="N870" i="26" s="1"/>
  <c r="L870" i="26"/>
  <c r="L57" i="27"/>
  <c r="M57" i="27"/>
  <c r="N57" i="27" s="1"/>
  <c r="L924" i="27"/>
  <c r="M924" i="27"/>
  <c r="N924" i="27" s="1"/>
  <c r="L1347" i="27"/>
  <c r="M1347" i="27"/>
  <c r="N1347" i="27" s="1"/>
  <c r="L1564" i="26"/>
  <c r="M1564" i="26"/>
  <c r="N1564" i="26" s="1"/>
  <c r="T1787" i="25"/>
  <c r="L1787" i="25"/>
  <c r="M1787" i="25"/>
  <c r="N1787" i="25" s="1"/>
  <c r="M1028" i="27"/>
  <c r="N1028" i="27" s="1"/>
  <c r="L1028" i="27"/>
  <c r="M1503" i="25"/>
  <c r="N1503" i="25" s="1"/>
  <c r="L1503" i="25"/>
  <c r="T1503" i="25"/>
  <c r="M1633" i="25"/>
  <c r="N1633" i="25" s="1"/>
  <c r="L1633" i="25"/>
  <c r="T1633" i="25"/>
  <c r="M788" i="28"/>
  <c r="N788" i="28" s="1"/>
  <c r="L788" i="28"/>
  <c r="M1371" i="28"/>
  <c r="N1371" i="28" s="1"/>
  <c r="L1371" i="28"/>
  <c r="L462" i="28"/>
  <c r="M462" i="28"/>
  <c r="N462" i="28" s="1"/>
  <c r="L314" i="25"/>
  <c r="M314" i="25"/>
  <c r="N314" i="25" s="1"/>
  <c r="T314" i="25"/>
  <c r="M1076" i="26"/>
  <c r="N1076" i="26" s="1"/>
  <c r="L1076" i="26"/>
  <c r="T5" i="25"/>
  <c r="M5" i="25"/>
  <c r="N5" i="25" s="1"/>
  <c r="L5" i="25"/>
  <c r="M1941" i="28"/>
  <c r="N1941" i="28" s="1"/>
  <c r="L1941" i="28"/>
  <c r="L1015" i="27"/>
  <c r="M1015" i="27"/>
  <c r="N1015" i="27" s="1"/>
  <c r="L87" i="26"/>
  <c r="M87" i="26"/>
  <c r="N87" i="26" s="1"/>
  <c r="M596" i="26"/>
  <c r="N596" i="26" s="1"/>
  <c r="L596" i="26"/>
  <c r="M1596" i="27"/>
  <c r="N1596" i="27" s="1"/>
  <c r="L1596" i="27"/>
  <c r="M169" i="28"/>
  <c r="N169" i="28" s="1"/>
  <c r="L169" i="28"/>
  <c r="T1174" i="25"/>
  <c r="L1174" i="25"/>
  <c r="M1174" i="25"/>
  <c r="N1174" i="25" s="1"/>
  <c r="L2176" i="25"/>
  <c r="M2176" i="25"/>
  <c r="N2176" i="25" s="1"/>
  <c r="T2176" i="25"/>
  <c r="M1746" i="26"/>
  <c r="N1746" i="26" s="1"/>
  <c r="L1746" i="26"/>
  <c r="L1742" i="27"/>
  <c r="M1742" i="27"/>
  <c r="N1742" i="27" s="1"/>
  <c r="L1805" i="26"/>
  <c r="M1805" i="26"/>
  <c r="N1805" i="26" s="1"/>
  <c r="M111" i="28"/>
  <c r="N111" i="28" s="1"/>
  <c r="L111" i="28"/>
  <c r="M825" i="26"/>
  <c r="N825" i="26" s="1"/>
  <c r="L825" i="26"/>
  <c r="M1898" i="27"/>
  <c r="N1898" i="27" s="1"/>
  <c r="L1898" i="27"/>
  <c r="L1840" i="26"/>
  <c r="M1840" i="26"/>
  <c r="N1840" i="26" s="1"/>
  <c r="T1170" i="25"/>
  <c r="M1170" i="25"/>
  <c r="N1170" i="25" s="1"/>
  <c r="L1170" i="25"/>
  <c r="L188" i="25"/>
  <c r="M188" i="25"/>
  <c r="N188" i="25" s="1"/>
  <c r="T188" i="25"/>
  <c r="M1938" i="28"/>
  <c r="N1938" i="28" s="1"/>
  <c r="L1938" i="28"/>
  <c r="L1500" i="27"/>
  <c r="M1500" i="27"/>
  <c r="N1500" i="27" s="1"/>
  <c r="L1144" i="28"/>
  <c r="M1144" i="28"/>
  <c r="N1144" i="28" s="1"/>
  <c r="L963" i="26"/>
  <c r="M963" i="26"/>
  <c r="N963" i="26" s="1"/>
  <c r="L412" i="27"/>
  <c r="M412" i="27"/>
  <c r="N412" i="27" s="1"/>
  <c r="M1094" i="28"/>
  <c r="N1094" i="28" s="1"/>
  <c r="L1094" i="28"/>
  <c r="M878" i="27"/>
  <c r="N878" i="27" s="1"/>
  <c r="L878" i="27"/>
  <c r="M1543" i="27"/>
  <c r="N1543" i="27" s="1"/>
  <c r="L1543" i="27"/>
  <c r="L2068" i="28"/>
  <c r="M2068" i="28"/>
  <c r="N2068" i="28" s="1"/>
  <c r="M504" i="26"/>
  <c r="N504" i="26" s="1"/>
  <c r="L504" i="26"/>
  <c r="M1488" i="27"/>
  <c r="N1488" i="27" s="1"/>
  <c r="L1488" i="27"/>
  <c r="M431" i="26"/>
  <c r="N431" i="26" s="1"/>
  <c r="L431" i="26"/>
  <c r="L632" i="27"/>
  <c r="M632" i="27"/>
  <c r="N632" i="27" s="1"/>
  <c r="G30" i="17"/>
  <c r="L1669" i="26"/>
  <c r="M1669" i="26"/>
  <c r="N1669" i="26" s="1"/>
  <c r="L562" i="25"/>
  <c r="M562" i="25"/>
  <c r="N562" i="25" s="1"/>
  <c r="T562" i="25"/>
  <c r="M1348" i="26"/>
  <c r="N1348" i="26" s="1"/>
  <c r="L1348" i="26"/>
  <c r="M817" i="28"/>
  <c r="N817" i="28" s="1"/>
  <c r="L817" i="28"/>
  <c r="L1919" i="26"/>
  <c r="M1919" i="26"/>
  <c r="N1919" i="26" s="1"/>
  <c r="L1371" i="25"/>
  <c r="M1371" i="25"/>
  <c r="N1371" i="25" s="1"/>
  <c r="T1371" i="25"/>
  <c r="L101" i="26"/>
  <c r="M101" i="26"/>
  <c r="N101" i="26" s="1"/>
  <c r="L2089" i="26"/>
  <c r="M2089" i="26"/>
  <c r="N2089" i="26" s="1"/>
  <c r="T863" i="25"/>
  <c r="M863" i="25"/>
  <c r="N863" i="25" s="1"/>
  <c r="L863" i="25"/>
  <c r="M1369" i="25"/>
  <c r="N1369" i="25" s="1"/>
  <c r="L1369" i="25"/>
  <c r="T1369" i="25"/>
  <c r="L291" i="25"/>
  <c r="M291" i="25"/>
  <c r="N291" i="25" s="1"/>
  <c r="T291" i="25"/>
  <c r="M2251" i="26"/>
  <c r="N2251" i="26" s="1"/>
  <c r="L2251" i="26"/>
  <c r="L212" i="28"/>
  <c r="M212" i="28"/>
  <c r="N212" i="28" s="1"/>
  <c r="L1960" i="28"/>
  <c r="M1960" i="28"/>
  <c r="N1960" i="28" s="1"/>
  <c r="T1072" i="25"/>
  <c r="L1072" i="25"/>
  <c r="M1072" i="25"/>
  <c r="N1072" i="25" s="1"/>
  <c r="G31" i="6"/>
  <c r="L1043" i="26"/>
  <c r="M1043" i="26"/>
  <c r="N1043" i="26" s="1"/>
  <c r="L778" i="26"/>
  <c r="M778" i="26"/>
  <c r="N778" i="26" s="1"/>
  <c r="L896" i="28"/>
  <c r="M896" i="28"/>
  <c r="N896" i="28" s="1"/>
  <c r="L2040" i="26"/>
  <c r="M2040" i="26"/>
  <c r="N2040" i="26" s="1"/>
  <c r="L675" i="26"/>
  <c r="M675" i="26"/>
  <c r="N675" i="26" s="1"/>
  <c r="M288" i="28"/>
  <c r="N288" i="28" s="1"/>
  <c r="L288" i="28"/>
  <c r="L1081" i="25"/>
  <c r="M1081" i="25"/>
  <c r="N1081" i="25" s="1"/>
  <c r="T1081" i="25"/>
  <c r="M289" i="27"/>
  <c r="N289" i="27" s="1"/>
  <c r="L289" i="27"/>
  <c r="L1204" i="25"/>
  <c r="M1204" i="25"/>
  <c r="N1204" i="25" s="1"/>
  <c r="T1204" i="25"/>
  <c r="L1068" i="26"/>
  <c r="M1068" i="26"/>
  <c r="N1068" i="26" s="1"/>
  <c r="L858" i="26"/>
  <c r="M858" i="26"/>
  <c r="N858" i="26" s="1"/>
  <c r="L907" i="27"/>
  <c r="M907" i="27"/>
  <c r="N907" i="27" s="1"/>
  <c r="M294" i="26"/>
  <c r="N294" i="26" s="1"/>
  <c r="L294" i="26"/>
  <c r="L1653" i="28"/>
  <c r="M1653" i="28"/>
  <c r="N1653" i="28" s="1"/>
  <c r="L1641" i="26"/>
  <c r="M1641" i="26"/>
  <c r="N1641" i="26" s="1"/>
  <c r="L599" i="27"/>
  <c r="M599" i="27"/>
  <c r="N599" i="27" s="1"/>
  <c r="L1889" i="27"/>
  <c r="M1889" i="27"/>
  <c r="N1889" i="27" s="1"/>
  <c r="L1246" i="25"/>
  <c r="M1246" i="25"/>
  <c r="N1246" i="25" s="1"/>
  <c r="T1246" i="25"/>
  <c r="M1664" i="27"/>
  <c r="N1664" i="27" s="1"/>
  <c r="L1664" i="27"/>
  <c r="L697" i="26"/>
  <c r="M697" i="26"/>
  <c r="N697" i="26" s="1"/>
  <c r="M937" i="28"/>
  <c r="N937" i="28" s="1"/>
  <c r="L937" i="28"/>
  <c r="L1183" i="26"/>
  <c r="M1183" i="26"/>
  <c r="N1183" i="26" s="1"/>
  <c r="L1163" i="27"/>
  <c r="M1163" i="27"/>
  <c r="N1163" i="27" s="1"/>
  <c r="L2215" i="28"/>
  <c r="M2215" i="28"/>
  <c r="N2215" i="28" s="1"/>
  <c r="T1668" i="25"/>
  <c r="L1668" i="25"/>
  <c r="M1668" i="25"/>
  <c r="N1668" i="25" s="1"/>
  <c r="L1034" i="25"/>
  <c r="M1034" i="25"/>
  <c r="N1034" i="25" s="1"/>
  <c r="T1034" i="25"/>
  <c r="L1135" i="27"/>
  <c r="M1135" i="27"/>
  <c r="N1135" i="27" s="1"/>
  <c r="L381" i="26"/>
  <c r="M381" i="26"/>
  <c r="N381" i="26" s="1"/>
  <c r="L355" i="27"/>
  <c r="M355" i="27"/>
  <c r="N355" i="27" s="1"/>
  <c r="M1629" i="26"/>
  <c r="N1629" i="26" s="1"/>
  <c r="L1629" i="26"/>
  <c r="M749" i="28"/>
  <c r="N749" i="28" s="1"/>
  <c r="L749" i="28"/>
  <c r="M864" i="28"/>
  <c r="N864" i="28" s="1"/>
  <c r="L864" i="28"/>
  <c r="M93" i="26"/>
  <c r="N93" i="26" s="1"/>
  <c r="L93" i="26"/>
  <c r="M329" i="28"/>
  <c r="N329" i="28" s="1"/>
  <c r="L329" i="28"/>
  <c r="M1598" i="27"/>
  <c r="N1598" i="27" s="1"/>
  <c r="L1598" i="27"/>
  <c r="L1828" i="27"/>
  <c r="M1828" i="27"/>
  <c r="N1828" i="27" s="1"/>
  <c r="L1048" i="25"/>
  <c r="M1048" i="25"/>
  <c r="N1048" i="25" s="1"/>
  <c r="T1048" i="25"/>
  <c r="M1429" i="25"/>
  <c r="N1429" i="25" s="1"/>
  <c r="L1429" i="25"/>
  <c r="T1429" i="25"/>
  <c r="M1660" i="27"/>
  <c r="N1660" i="27" s="1"/>
  <c r="L1660" i="27"/>
  <c r="L1721" i="27"/>
  <c r="M1721" i="27"/>
  <c r="N1721" i="27" s="1"/>
  <c r="L419" i="28"/>
  <c r="M419" i="28"/>
  <c r="N419" i="28" s="1"/>
  <c r="M439" i="27"/>
  <c r="N439" i="27" s="1"/>
  <c r="L439" i="27"/>
  <c r="L1632" i="26"/>
  <c r="M1632" i="26"/>
  <c r="N1632" i="26" s="1"/>
  <c r="M92" i="28"/>
  <c r="N92" i="28" s="1"/>
  <c r="L92" i="28"/>
  <c r="M826" i="27"/>
  <c r="N826" i="27" s="1"/>
  <c r="L826" i="27"/>
  <c r="L2" i="25"/>
  <c r="T2" i="25"/>
  <c r="M2" i="25"/>
  <c r="N2" i="25" s="1"/>
  <c r="I31" i="6"/>
  <c r="E31" i="6"/>
  <c r="M826" i="28"/>
  <c r="N826" i="28" s="1"/>
  <c r="L826" i="28"/>
  <c r="T745" i="25"/>
  <c r="L745" i="25"/>
  <c r="M745" i="25"/>
  <c r="N745" i="25" s="1"/>
  <c r="M65" i="25"/>
  <c r="N65" i="25" s="1"/>
  <c r="L65" i="25"/>
  <c r="T65" i="25"/>
  <c r="L1394" i="25"/>
  <c r="M1394" i="25"/>
  <c r="N1394" i="25" s="1"/>
  <c r="T1394" i="25"/>
  <c r="M2218" i="27"/>
  <c r="N2218" i="27" s="1"/>
  <c r="L2218" i="27"/>
  <c r="L446" i="27"/>
  <c r="M446" i="27"/>
  <c r="N446" i="27" s="1"/>
  <c r="M540" i="26"/>
  <c r="N540" i="26" s="1"/>
  <c r="L540" i="26"/>
  <c r="L305" i="25"/>
  <c r="M305" i="25"/>
  <c r="N305" i="25" s="1"/>
  <c r="T305" i="25"/>
  <c r="L2039" i="28"/>
  <c r="M2039" i="28"/>
  <c r="N2039" i="28" s="1"/>
  <c r="T792" i="25"/>
  <c r="L792" i="25"/>
  <c r="M792" i="25"/>
  <c r="N792" i="25" s="1"/>
  <c r="L226" i="28"/>
  <c r="M226" i="28"/>
  <c r="N226" i="28" s="1"/>
  <c r="L2061" i="28"/>
  <c r="M2061" i="28"/>
  <c r="N2061" i="28" s="1"/>
  <c r="M1723" i="28"/>
  <c r="N1723" i="28" s="1"/>
  <c r="L1723" i="28"/>
  <c r="L1947" i="25"/>
  <c r="M1947" i="25"/>
  <c r="N1947" i="25" s="1"/>
  <c r="T1947" i="25"/>
  <c r="L965" i="27"/>
  <c r="M965" i="27"/>
  <c r="N965" i="27" s="1"/>
  <c r="L447" i="25"/>
  <c r="M447" i="25"/>
  <c r="N447" i="25" s="1"/>
  <c r="T447" i="25"/>
  <c r="M573" i="25"/>
  <c r="N573" i="25" s="1"/>
  <c r="L573" i="25"/>
  <c r="T573" i="25"/>
  <c r="T665" i="25"/>
  <c r="L665" i="25"/>
  <c r="M665" i="25"/>
  <c r="N665" i="25" s="1"/>
  <c r="L932" i="27"/>
  <c r="M932" i="27"/>
  <c r="N932" i="27" s="1"/>
  <c r="T2118" i="25"/>
  <c r="L2118" i="25"/>
  <c r="M2118" i="25"/>
  <c r="N2118" i="25" s="1"/>
  <c r="M1834" i="28"/>
  <c r="N1834" i="28" s="1"/>
  <c r="L1834" i="28"/>
  <c r="L115" i="26"/>
  <c r="M115" i="26"/>
  <c r="N115" i="26" s="1"/>
  <c r="L2142" i="27"/>
  <c r="M2142" i="27"/>
  <c r="N2142" i="27" s="1"/>
  <c r="L1051" i="25"/>
  <c r="M1051" i="25"/>
  <c r="N1051" i="25" s="1"/>
  <c r="T1051" i="25"/>
  <c r="L1542" i="25"/>
  <c r="M1542" i="25"/>
  <c r="N1542" i="25" s="1"/>
  <c r="T1542" i="25"/>
  <c r="L2063" i="28"/>
  <c r="M2063" i="28"/>
  <c r="N2063" i="28" s="1"/>
  <c r="L969" i="27"/>
  <c r="M969" i="27"/>
  <c r="N969" i="27" s="1"/>
  <c r="M1872" i="28"/>
  <c r="N1872" i="28" s="1"/>
  <c r="L1872" i="28"/>
  <c r="M1849" i="28"/>
  <c r="N1849" i="28" s="1"/>
  <c r="L1849" i="28"/>
  <c r="M1050" i="27"/>
  <c r="N1050" i="27" s="1"/>
  <c r="L1050" i="27"/>
  <c r="M1388" i="27"/>
  <c r="N1388" i="27" s="1"/>
  <c r="L1388" i="27"/>
  <c r="L1238" i="25"/>
  <c r="M1238" i="25"/>
  <c r="N1238" i="25" s="1"/>
  <c r="T1238" i="25"/>
  <c r="M1869" i="25"/>
  <c r="N1869" i="25" s="1"/>
  <c r="L1869" i="25"/>
  <c r="T1869" i="25"/>
  <c r="L607" i="27"/>
  <c r="M607" i="27"/>
  <c r="N607" i="27" s="1"/>
  <c r="M1905" i="28"/>
  <c r="N1905" i="28" s="1"/>
  <c r="L1905" i="28"/>
  <c r="L1036" i="26"/>
  <c r="M1036" i="26"/>
  <c r="N1036" i="26" s="1"/>
  <c r="T1716" i="25"/>
  <c r="L1716" i="25"/>
  <c r="M1716" i="25"/>
  <c r="N1716" i="25" s="1"/>
  <c r="M1169" i="28"/>
  <c r="N1169" i="28" s="1"/>
  <c r="L1169" i="28"/>
  <c r="L707" i="28"/>
  <c r="M707" i="28"/>
  <c r="N707" i="28" s="1"/>
  <c r="T2042" i="25"/>
  <c r="L2042" i="25"/>
  <c r="M2042" i="25"/>
  <c r="N2042" i="25" s="1"/>
  <c r="L568" i="27"/>
  <c r="M568" i="27"/>
  <c r="N568" i="27" s="1"/>
  <c r="L1151" i="25"/>
  <c r="M1151" i="25"/>
  <c r="N1151" i="25" s="1"/>
  <c r="T1151" i="25"/>
  <c r="M2010" i="28"/>
  <c r="N2010" i="28" s="1"/>
  <c r="L2010" i="28"/>
  <c r="T690" i="25"/>
  <c r="M690" i="25"/>
  <c r="N690" i="25" s="1"/>
  <c r="L690" i="25"/>
  <c r="M1812" i="27"/>
  <c r="N1812" i="27" s="1"/>
  <c r="L1812" i="27"/>
  <c r="M1922" i="26"/>
  <c r="N1922" i="26" s="1"/>
  <c r="L1922" i="26"/>
  <c r="L881" i="27"/>
  <c r="M881" i="27"/>
  <c r="N881" i="27" s="1"/>
  <c r="L713" i="27"/>
  <c r="M713" i="27"/>
  <c r="N713" i="27" s="1"/>
  <c r="L1375" i="28"/>
  <c r="M1375" i="28"/>
  <c r="N1375" i="28" s="1"/>
  <c r="L903" i="27"/>
  <c r="M903" i="27"/>
  <c r="N903" i="27" s="1"/>
  <c r="M487" i="27"/>
  <c r="N487" i="27" s="1"/>
  <c r="L487" i="27"/>
  <c r="T1681" i="25"/>
  <c r="M1681" i="25"/>
  <c r="N1681" i="25" s="1"/>
  <c r="L1681" i="25"/>
  <c r="M1595" i="25"/>
  <c r="N1595" i="25" s="1"/>
  <c r="L1595" i="25"/>
  <c r="T1595" i="25"/>
  <c r="M266" i="27"/>
  <c r="N266" i="27" s="1"/>
  <c r="L266" i="27"/>
  <c r="L862" i="27"/>
  <c r="M862" i="27"/>
  <c r="N862" i="27" s="1"/>
  <c r="M1176" i="27"/>
  <c r="N1176" i="27" s="1"/>
  <c r="L1176" i="27"/>
  <c r="M1145" i="26"/>
  <c r="N1145" i="26" s="1"/>
  <c r="L1145" i="26"/>
  <c r="L692" i="26"/>
  <c r="M692" i="26"/>
  <c r="N692" i="26" s="1"/>
  <c r="T710" i="25"/>
  <c r="M710" i="25"/>
  <c r="N710" i="25" s="1"/>
  <c r="L710" i="25"/>
  <c r="L551" i="26"/>
  <c r="M551" i="26"/>
  <c r="N551" i="26" s="1"/>
  <c r="L198" i="26"/>
  <c r="M198" i="26"/>
  <c r="N198" i="26" s="1"/>
  <c r="L253" i="26"/>
  <c r="M253" i="26"/>
  <c r="N253" i="26" s="1"/>
  <c r="L2226" i="27"/>
  <c r="M2226" i="27"/>
  <c r="N2226" i="27" s="1"/>
  <c r="M112" i="25"/>
  <c r="N112" i="25" s="1"/>
  <c r="L112" i="25"/>
  <c r="T112" i="25"/>
  <c r="L442" i="28"/>
  <c r="M442" i="28"/>
  <c r="N442" i="28" s="1"/>
  <c r="M1551" i="27"/>
  <c r="N1551" i="27" s="1"/>
  <c r="L1551" i="27"/>
  <c r="M163" i="28"/>
  <c r="N163" i="28" s="1"/>
  <c r="L163" i="28"/>
  <c r="L16" i="25"/>
  <c r="M16" i="25"/>
  <c r="N16" i="25" s="1"/>
  <c r="T16" i="25"/>
  <c r="L230" i="27"/>
  <c r="M230" i="27"/>
  <c r="N230" i="27" s="1"/>
  <c r="L791" i="27"/>
  <c r="M791" i="27"/>
  <c r="N791" i="27" s="1"/>
  <c r="M157" i="25"/>
  <c r="N157" i="25" s="1"/>
  <c r="L157" i="25"/>
  <c r="T157" i="25"/>
  <c r="M1910" i="27"/>
  <c r="N1910" i="27" s="1"/>
  <c r="L1910" i="27"/>
  <c r="L294" i="27"/>
  <c r="M294" i="27"/>
  <c r="N294" i="27" s="1"/>
  <c r="L133" i="26"/>
  <c r="M133" i="26"/>
  <c r="N133" i="26" s="1"/>
  <c r="M1137" i="25"/>
  <c r="N1137" i="25" s="1"/>
  <c r="L1137" i="25"/>
  <c r="T1137" i="25"/>
  <c r="L456" i="27"/>
  <c r="M456" i="27"/>
  <c r="N456" i="27" s="1"/>
  <c r="L1107" i="27"/>
  <c r="M1107" i="27"/>
  <c r="N1107" i="27" s="1"/>
  <c r="L2248" i="28"/>
  <c r="M2248" i="28"/>
  <c r="N2248" i="28" s="1"/>
  <c r="L1617" i="27"/>
  <c r="M1617" i="27"/>
  <c r="N1617" i="27" s="1"/>
  <c r="L669" i="27"/>
  <c r="M669" i="27"/>
  <c r="N669" i="27" s="1"/>
  <c r="L2165" i="27"/>
  <c r="M2165" i="27"/>
  <c r="N2165" i="27" s="1"/>
  <c r="L355" i="25"/>
  <c r="M355" i="25"/>
  <c r="N355" i="25" s="1"/>
  <c r="T355" i="25"/>
  <c r="M78" i="26"/>
  <c r="N78" i="26" s="1"/>
  <c r="L78" i="26"/>
  <c r="M1731" i="28"/>
  <c r="N1731" i="28" s="1"/>
  <c r="L1731" i="28"/>
  <c r="L131" i="26"/>
  <c r="M131" i="26"/>
  <c r="N131" i="26" s="1"/>
  <c r="L762" i="27"/>
  <c r="M762" i="27"/>
  <c r="N762" i="27" s="1"/>
  <c r="M1317" i="27"/>
  <c r="N1317" i="27" s="1"/>
  <c r="L1317" i="27"/>
  <c r="M419" i="27"/>
  <c r="N419" i="27" s="1"/>
  <c r="L419" i="27"/>
  <c r="M1503" i="28"/>
  <c r="N1503" i="28" s="1"/>
  <c r="L1503" i="28"/>
  <c r="L1733" i="26"/>
  <c r="M1733" i="26"/>
  <c r="N1733" i="26" s="1"/>
  <c r="M999" i="28"/>
  <c r="N999" i="28" s="1"/>
  <c r="L999" i="28"/>
  <c r="T2098" i="25"/>
  <c r="L2098" i="25"/>
  <c r="M2098" i="25"/>
  <c r="N2098" i="25" s="1"/>
  <c r="M2084" i="26"/>
  <c r="N2084" i="26" s="1"/>
  <c r="L2084" i="26"/>
  <c r="L2088" i="27"/>
  <c r="M2088" i="27"/>
  <c r="N2088" i="27" s="1"/>
  <c r="L634" i="27"/>
  <c r="M634" i="27"/>
  <c r="N634" i="27" s="1"/>
  <c r="L2076" i="26"/>
  <c r="M2076" i="26"/>
  <c r="N2076" i="26" s="1"/>
  <c r="L369" i="27"/>
  <c r="M369" i="27"/>
  <c r="N369" i="27" s="1"/>
  <c r="M1310" i="26"/>
  <c r="N1310" i="26" s="1"/>
  <c r="L1310" i="26"/>
  <c r="M1841" i="25"/>
  <c r="N1841" i="25" s="1"/>
  <c r="L1841" i="25"/>
  <c r="T1841" i="25"/>
  <c r="L1815" i="26"/>
  <c r="M1815" i="26"/>
  <c r="N1815" i="26" s="1"/>
  <c r="L484" i="26"/>
  <c r="M484" i="26"/>
  <c r="N484" i="26" s="1"/>
  <c r="T724" i="25"/>
  <c r="L724" i="25"/>
  <c r="M724" i="25"/>
  <c r="N724" i="25" s="1"/>
  <c r="M1414" i="28"/>
  <c r="N1414" i="28" s="1"/>
  <c r="L1414" i="28"/>
  <c r="M1274" i="27"/>
  <c r="N1274" i="27" s="1"/>
  <c r="L1274" i="27"/>
  <c r="T1814" i="25"/>
  <c r="M1814" i="25"/>
  <c r="N1814" i="25" s="1"/>
  <c r="L1814" i="25"/>
  <c r="L47" i="28"/>
  <c r="M47" i="28"/>
  <c r="N47" i="28" s="1"/>
  <c r="L822" i="27"/>
  <c r="M822" i="27"/>
  <c r="N822" i="27" s="1"/>
  <c r="L1323" i="26"/>
  <c r="M1323" i="26"/>
  <c r="N1323" i="26" s="1"/>
  <c r="L1429" i="26"/>
  <c r="M1429" i="26"/>
  <c r="N1429" i="26" s="1"/>
  <c r="L1981" i="27"/>
  <c r="M1981" i="27"/>
  <c r="N1981" i="27" s="1"/>
  <c r="M1991" i="28"/>
  <c r="N1991" i="28" s="1"/>
  <c r="L1991" i="28"/>
  <c r="M1090" i="27"/>
  <c r="N1090" i="27" s="1"/>
  <c r="L1090" i="27"/>
  <c r="L63" i="28"/>
  <c r="M63" i="28"/>
  <c r="N63" i="28" s="1"/>
  <c r="L1009" i="27"/>
  <c r="M1009" i="27"/>
  <c r="N1009" i="27" s="1"/>
  <c r="M1878" i="26"/>
  <c r="N1878" i="26" s="1"/>
  <c r="L1878" i="26"/>
  <c r="L1854" i="27"/>
  <c r="M1854" i="27"/>
  <c r="N1854" i="27" s="1"/>
  <c r="M591" i="27"/>
  <c r="N591" i="27" s="1"/>
  <c r="L591" i="27"/>
  <c r="M2213" i="26"/>
  <c r="N2213" i="26" s="1"/>
  <c r="L2213" i="26"/>
  <c r="L198" i="25"/>
  <c r="M198" i="25"/>
  <c r="N198" i="25" s="1"/>
  <c r="T198" i="25"/>
  <c r="L1130" i="28"/>
  <c r="M1130" i="28"/>
  <c r="N1130" i="28" s="1"/>
  <c r="L129" i="28"/>
  <c r="M129" i="28"/>
  <c r="N129" i="28" s="1"/>
  <c r="M6" i="26"/>
  <c r="N6" i="26" s="1"/>
  <c r="L6" i="26"/>
  <c r="M450" i="26"/>
  <c r="N450" i="26" s="1"/>
  <c r="L450" i="26"/>
  <c r="M1310" i="27"/>
  <c r="N1310" i="27" s="1"/>
  <c r="L1310" i="27"/>
  <c r="M1950" i="26"/>
  <c r="N1950" i="26" s="1"/>
  <c r="L1950" i="26"/>
  <c r="L1131" i="25"/>
  <c r="M1131" i="25"/>
  <c r="N1131" i="25" s="1"/>
  <c r="T1131" i="25"/>
  <c r="L171" i="27"/>
  <c r="M171" i="27"/>
  <c r="N171" i="27" s="1"/>
  <c r="M1527" i="28"/>
  <c r="N1527" i="28" s="1"/>
  <c r="L1527" i="28"/>
  <c r="M784" i="28"/>
  <c r="N784" i="28" s="1"/>
  <c r="L784" i="28"/>
  <c r="L454" i="28"/>
  <c r="M454" i="28"/>
  <c r="N454" i="28" s="1"/>
  <c r="L1781" i="27"/>
  <c r="M1781" i="27"/>
  <c r="N1781" i="27" s="1"/>
  <c r="T664" i="25"/>
  <c r="L664" i="25"/>
  <c r="M664" i="25"/>
  <c r="N664" i="25" s="1"/>
  <c r="M1382" i="27"/>
  <c r="N1382" i="27" s="1"/>
  <c r="L1382" i="27"/>
  <c r="L351" i="25"/>
  <c r="M351" i="25"/>
  <c r="N351" i="25" s="1"/>
  <c r="T351" i="25"/>
  <c r="T2217" i="25"/>
  <c r="L2217" i="25"/>
  <c r="M2217" i="25"/>
  <c r="N2217" i="25" s="1"/>
  <c r="M345" i="26"/>
  <c r="N345" i="26" s="1"/>
  <c r="L345" i="26"/>
  <c r="M1315" i="28"/>
  <c r="N1315" i="28" s="1"/>
  <c r="L1315" i="28"/>
  <c r="L1495" i="26"/>
  <c r="M1495" i="26"/>
  <c r="N1495" i="26" s="1"/>
  <c r="M1943" i="28"/>
  <c r="N1943" i="28" s="1"/>
  <c r="L1943" i="28"/>
  <c r="M1593" i="26"/>
  <c r="N1593" i="26" s="1"/>
  <c r="L1593" i="26"/>
  <c r="L1256" i="25"/>
  <c r="M1256" i="25"/>
  <c r="N1256" i="25" s="1"/>
  <c r="T1256" i="25"/>
  <c r="L904" i="25"/>
  <c r="M904" i="25"/>
  <c r="N904" i="25" s="1"/>
  <c r="T904" i="25"/>
  <c r="M1054" i="25"/>
  <c r="N1054" i="25" s="1"/>
  <c r="L1054" i="25"/>
  <c r="T1054" i="25"/>
  <c r="L437" i="25"/>
  <c r="M437" i="25"/>
  <c r="N437" i="25" s="1"/>
  <c r="T437" i="25"/>
  <c r="M467" i="26"/>
  <c r="N467" i="26" s="1"/>
  <c r="L467" i="26"/>
  <c r="M1129" i="25"/>
  <c r="N1129" i="25" s="1"/>
  <c r="L1129" i="25"/>
  <c r="T1129" i="25"/>
  <c r="M863" i="27"/>
  <c r="N863" i="27" s="1"/>
  <c r="L863" i="27"/>
  <c r="L2136" i="25"/>
  <c r="M2136" i="25"/>
  <c r="N2136" i="25" s="1"/>
  <c r="T2136" i="25"/>
  <c r="M1362" i="28"/>
  <c r="N1362" i="28" s="1"/>
  <c r="L1362" i="28"/>
  <c r="L718" i="28"/>
  <c r="M718" i="28"/>
  <c r="N718" i="28" s="1"/>
  <c r="M459" i="26"/>
  <c r="N459" i="26" s="1"/>
  <c r="L459" i="26"/>
  <c r="L637" i="25"/>
  <c r="M637" i="25"/>
  <c r="N637" i="25" s="1"/>
  <c r="T637" i="25"/>
  <c r="M322" i="26"/>
  <c r="N322" i="26" s="1"/>
  <c r="L322" i="26"/>
  <c r="L2175" i="27"/>
  <c r="M2175" i="27"/>
  <c r="N2175" i="27" s="1"/>
  <c r="M1501" i="27"/>
  <c r="N1501" i="27" s="1"/>
  <c r="L1501" i="27"/>
  <c r="M563" i="28"/>
  <c r="N563" i="28" s="1"/>
  <c r="L563" i="28"/>
  <c r="M1829" i="27"/>
  <c r="N1829" i="27" s="1"/>
  <c r="L1829" i="27"/>
  <c r="M1229" i="26"/>
  <c r="N1229" i="26" s="1"/>
  <c r="L1229" i="26"/>
  <c r="M1974" i="26"/>
  <c r="N1974" i="26" s="1"/>
  <c r="L1974" i="26"/>
  <c r="L1192" i="28"/>
  <c r="M1192" i="28"/>
  <c r="N1192" i="28" s="1"/>
  <c r="L352" i="27"/>
  <c r="M352" i="27"/>
  <c r="N352" i="27" s="1"/>
  <c r="M1560" i="25"/>
  <c r="N1560" i="25" s="1"/>
  <c r="L1560" i="25"/>
  <c r="T1560" i="25"/>
  <c r="M1533" i="28"/>
  <c r="N1533" i="28" s="1"/>
  <c r="L1533" i="28"/>
  <c r="L794" i="27"/>
  <c r="M794" i="27"/>
  <c r="N794" i="27" s="1"/>
  <c r="L1321" i="27"/>
  <c r="M1321" i="27"/>
  <c r="N1321" i="27" s="1"/>
  <c r="M75" i="25"/>
  <c r="N75" i="25" s="1"/>
  <c r="L75" i="25"/>
  <c r="T75" i="25"/>
  <c r="L1460" i="27"/>
  <c r="M1460" i="27"/>
  <c r="N1460" i="27" s="1"/>
  <c r="I30" i="17"/>
  <c r="M1537" i="25"/>
  <c r="N1537" i="25" s="1"/>
  <c r="L1537" i="25"/>
  <c r="T1537" i="25"/>
  <c r="L1935" i="27"/>
  <c r="M1935" i="27"/>
  <c r="N1935" i="27" s="1"/>
  <c r="L105" i="25"/>
  <c r="M105" i="25"/>
  <c r="N105" i="25" s="1"/>
  <c r="T105" i="25"/>
  <c r="M18" i="26"/>
  <c r="N18" i="26" s="1"/>
  <c r="L18" i="26"/>
  <c r="L2244" i="27"/>
  <c r="M2244" i="27"/>
  <c r="N2244" i="27" s="1"/>
  <c r="M1068" i="28"/>
  <c r="N1068" i="28" s="1"/>
  <c r="L1068" i="28"/>
  <c r="L750" i="26"/>
  <c r="M750" i="26"/>
  <c r="N750" i="26" s="1"/>
  <c r="L1217" i="25"/>
  <c r="M1217" i="25"/>
  <c r="N1217" i="25" s="1"/>
  <c r="T1217" i="25"/>
  <c r="L1999" i="27"/>
  <c r="M1999" i="27"/>
  <c r="N1999" i="27" s="1"/>
  <c r="K30" i="17"/>
  <c r="L147" i="25"/>
  <c r="M147" i="25"/>
  <c r="N147" i="25" s="1"/>
  <c r="T147" i="25"/>
  <c r="M206" i="25"/>
  <c r="N206" i="25" s="1"/>
  <c r="L206" i="25"/>
  <c r="T206" i="25"/>
  <c r="L1890" i="26"/>
  <c r="M1890" i="26"/>
  <c r="N1890" i="26" s="1"/>
  <c r="L32" i="25"/>
  <c r="M32" i="25"/>
  <c r="N32" i="25" s="1"/>
  <c r="T32" i="25"/>
  <c r="M1979" i="28"/>
  <c r="N1979" i="28" s="1"/>
  <c r="L1979" i="28"/>
  <c r="M2180" i="26"/>
  <c r="N2180" i="26" s="1"/>
  <c r="L2180" i="26"/>
  <c r="T1218" i="25"/>
  <c r="L1218" i="25"/>
  <c r="M1218" i="25"/>
  <c r="N1218" i="25" s="1"/>
  <c r="M694" i="28"/>
  <c r="N694" i="28" s="1"/>
  <c r="L694" i="28"/>
  <c r="L2207" i="27"/>
  <c r="M2207" i="27"/>
  <c r="N2207" i="27" s="1"/>
  <c r="T1190" i="25"/>
  <c r="M1190" i="25"/>
  <c r="N1190" i="25" s="1"/>
  <c r="L1190" i="25"/>
  <c r="L561" i="25"/>
  <c r="M561" i="25"/>
  <c r="N561" i="25" s="1"/>
  <c r="T561" i="25"/>
  <c r="T1745" i="25"/>
  <c r="M1745" i="25"/>
  <c r="N1745" i="25" s="1"/>
  <c r="L1745" i="25"/>
  <c r="L84" i="28"/>
  <c r="M84" i="28"/>
  <c r="N84" i="28" s="1"/>
  <c r="M1605" i="25"/>
  <c r="N1605" i="25" s="1"/>
  <c r="L1605" i="25"/>
  <c r="T1605" i="25"/>
  <c r="L324" i="28"/>
  <c r="M324" i="28"/>
  <c r="N324" i="28" s="1"/>
  <c r="L1651" i="27"/>
  <c r="M1651" i="27"/>
  <c r="N1651" i="27" s="1"/>
  <c r="M517" i="28"/>
  <c r="N517" i="28" s="1"/>
  <c r="L517" i="28"/>
  <c r="M1137" i="26"/>
  <c r="N1137" i="26" s="1"/>
  <c r="L1137" i="26"/>
  <c r="M1691" i="27"/>
  <c r="N1691" i="27" s="1"/>
  <c r="L1691" i="27"/>
  <c r="L669" i="26"/>
  <c r="M669" i="26"/>
  <c r="N669" i="26" s="1"/>
  <c r="L2144" i="26"/>
  <c r="M2144" i="26"/>
  <c r="N2144" i="26" s="1"/>
  <c r="M1896" i="26"/>
  <c r="N1896" i="26" s="1"/>
  <c r="L1896" i="26"/>
  <c r="L1283" i="27"/>
  <c r="M1283" i="27"/>
  <c r="N1283" i="27" s="1"/>
  <c r="M564" i="26"/>
  <c r="N564" i="26" s="1"/>
  <c r="L564" i="26"/>
  <c r="L927" i="28"/>
  <c r="M927" i="28"/>
  <c r="N927" i="28" s="1"/>
  <c r="L1500" i="25"/>
  <c r="M1500" i="25"/>
  <c r="N1500" i="25" s="1"/>
  <c r="T1500" i="25"/>
  <c r="L2087" i="26"/>
  <c r="M2087" i="26"/>
  <c r="N2087" i="26" s="1"/>
  <c r="L1695" i="28"/>
  <c r="M1695" i="28"/>
  <c r="N1695" i="28" s="1"/>
  <c r="L31" i="26"/>
  <c r="M31" i="26"/>
  <c r="N31" i="26" s="1"/>
  <c r="M865" i="28"/>
  <c r="N865" i="28" s="1"/>
  <c r="L865" i="28"/>
  <c r="L192" i="27"/>
  <c r="M192" i="27"/>
  <c r="N192" i="27" s="1"/>
  <c r="L1414" i="25"/>
  <c r="M1414" i="25"/>
  <c r="N1414" i="25" s="1"/>
  <c r="T1414" i="25"/>
  <c r="M1074" i="27"/>
  <c r="N1074" i="27" s="1"/>
  <c r="L1074" i="27"/>
  <c r="L742" i="28"/>
  <c r="M742" i="28"/>
  <c r="N742" i="28" s="1"/>
  <c r="M1606" i="25"/>
  <c r="N1606" i="25" s="1"/>
  <c r="L1606" i="25"/>
  <c r="T1606" i="25"/>
  <c r="L1507" i="28"/>
  <c r="M1507" i="28"/>
  <c r="N1507" i="28" s="1"/>
  <c r="L174" i="26"/>
  <c r="M174" i="26"/>
  <c r="N174" i="26" s="1"/>
  <c r="L993" i="26"/>
  <c r="M993" i="26"/>
  <c r="N993" i="26" s="1"/>
  <c r="L95" i="28"/>
  <c r="M95" i="28"/>
  <c r="N95" i="28" s="1"/>
  <c r="L2209" i="28"/>
  <c r="M2209" i="28"/>
  <c r="N2209" i="28" s="1"/>
  <c r="L1086" i="26"/>
  <c r="M1086" i="26"/>
  <c r="N1086" i="26" s="1"/>
  <c r="M1464" i="25"/>
  <c r="N1464" i="25" s="1"/>
  <c r="L1464" i="25"/>
  <c r="T1464" i="25"/>
  <c r="M400" i="28"/>
  <c r="N400" i="28" s="1"/>
  <c r="L400" i="28"/>
  <c r="M981" i="28"/>
  <c r="N981" i="28" s="1"/>
  <c r="L981" i="28"/>
  <c r="M1139" i="25"/>
  <c r="N1139" i="25" s="1"/>
  <c r="L1139" i="25"/>
  <c r="T1139" i="25"/>
  <c r="L1940" i="26"/>
  <c r="M1940" i="26"/>
  <c r="N1940" i="26" s="1"/>
  <c r="L91" i="25"/>
  <c r="M91" i="25"/>
  <c r="N91" i="25" s="1"/>
  <c r="T91" i="25"/>
  <c r="L2040" i="27"/>
  <c r="M2040" i="27"/>
  <c r="N2040" i="27" s="1"/>
  <c r="L371" i="25"/>
  <c r="M371" i="25"/>
  <c r="N371" i="25" s="1"/>
  <c r="T371" i="25"/>
  <c r="M2030" i="26"/>
  <c r="N2030" i="26" s="1"/>
  <c r="L2030" i="26"/>
  <c r="L335" i="25"/>
  <c r="M335" i="25"/>
  <c r="N335" i="25" s="1"/>
  <c r="T335" i="25"/>
  <c r="L1021" i="27"/>
  <c r="M1021" i="27"/>
  <c r="N1021" i="27" s="1"/>
  <c r="L2126" i="28"/>
  <c r="M2126" i="28"/>
  <c r="N2126" i="28" s="1"/>
  <c r="M1517" i="26"/>
  <c r="N1517" i="26" s="1"/>
  <c r="L1517" i="26"/>
  <c r="M1241" i="28"/>
  <c r="N1241" i="28" s="1"/>
  <c r="L1241" i="28"/>
  <c r="M1500" i="28"/>
  <c r="N1500" i="28" s="1"/>
  <c r="L1500" i="28"/>
  <c r="M782" i="28"/>
  <c r="N782" i="28" s="1"/>
  <c r="L782" i="28"/>
  <c r="M1065" i="28"/>
  <c r="N1065" i="28" s="1"/>
  <c r="L1065" i="28"/>
  <c r="L1199" i="27"/>
  <c r="M1199" i="27"/>
  <c r="N1199" i="27" s="1"/>
  <c r="L2002" i="26"/>
  <c r="M2002" i="26"/>
  <c r="N2002" i="26" s="1"/>
  <c r="L737" i="27"/>
  <c r="M737" i="27"/>
  <c r="N737" i="27" s="1"/>
  <c r="M1246" i="26"/>
  <c r="N1246" i="26" s="1"/>
  <c r="L1246" i="26"/>
  <c r="L435" i="25"/>
  <c r="M435" i="25"/>
  <c r="N435" i="25" s="1"/>
  <c r="T435" i="25"/>
  <c r="L227" i="28"/>
  <c r="M227" i="28"/>
  <c r="N227" i="28" s="1"/>
  <c r="L1920" i="27"/>
  <c r="M1920" i="27"/>
  <c r="N1920" i="27" s="1"/>
  <c r="L1941" i="27"/>
  <c r="M1941" i="27"/>
  <c r="N1941" i="27" s="1"/>
  <c r="L556" i="26"/>
  <c r="M556" i="26"/>
  <c r="N556" i="26" s="1"/>
  <c r="L1045" i="26"/>
  <c r="M1045" i="26"/>
  <c r="N1045" i="26" s="1"/>
  <c r="M1143" i="28"/>
  <c r="N1143" i="28" s="1"/>
  <c r="L1143" i="28"/>
  <c r="L851" i="26"/>
  <c r="M851" i="26"/>
  <c r="N851" i="26" s="1"/>
  <c r="M385" i="26"/>
  <c r="N385" i="26" s="1"/>
  <c r="L385" i="26"/>
  <c r="M1621" i="26"/>
  <c r="N1621" i="26" s="1"/>
  <c r="L1621" i="26"/>
  <c r="T849" i="25"/>
  <c r="L849" i="25"/>
  <c r="M849" i="25"/>
  <c r="N849" i="25" s="1"/>
  <c r="M496" i="28"/>
  <c r="N496" i="28" s="1"/>
  <c r="L496" i="28"/>
  <c r="M1507" i="25"/>
  <c r="N1507" i="25" s="1"/>
  <c r="L1507" i="25"/>
  <c r="T1507" i="25"/>
  <c r="L564" i="28"/>
  <c r="M564" i="28"/>
  <c r="N564" i="28" s="1"/>
  <c r="M404" i="26"/>
  <c r="N404" i="26" s="1"/>
  <c r="L404" i="26"/>
  <c r="L1234" i="26"/>
  <c r="M1234" i="26"/>
  <c r="N1234" i="26" s="1"/>
  <c r="T1998" i="25"/>
  <c r="M1998" i="25"/>
  <c r="N1998" i="25" s="1"/>
  <c r="L1998" i="25"/>
  <c r="M238" i="25"/>
  <c r="N238" i="25" s="1"/>
  <c r="L238" i="25"/>
  <c r="T238" i="25"/>
  <c r="M1478" i="28"/>
  <c r="N1478" i="28" s="1"/>
  <c r="L1478" i="28"/>
  <c r="L209" i="27"/>
  <c r="M209" i="27"/>
  <c r="N209" i="27" s="1"/>
  <c r="M1040" i="26"/>
  <c r="N1040" i="26" s="1"/>
  <c r="L1040" i="26"/>
  <c r="M921" i="28"/>
  <c r="N921" i="28" s="1"/>
  <c r="L921" i="28"/>
  <c r="M1074" i="26"/>
  <c r="N1074" i="26" s="1"/>
  <c r="L1074" i="26"/>
  <c r="L2142" i="28"/>
  <c r="M2142" i="28"/>
  <c r="N2142" i="28" s="1"/>
  <c r="M1584" i="28"/>
  <c r="N1584" i="28" s="1"/>
  <c r="L1584" i="28"/>
  <c r="T749" i="25"/>
  <c r="M749" i="25"/>
  <c r="N749" i="25" s="1"/>
  <c r="L749" i="25"/>
  <c r="L553" i="25"/>
  <c r="M553" i="25"/>
  <c r="N553" i="25" s="1"/>
  <c r="T553" i="25"/>
  <c r="M969" i="28"/>
  <c r="N969" i="28" s="1"/>
  <c r="L969" i="28"/>
  <c r="M1414" i="27"/>
  <c r="N1414" i="27" s="1"/>
  <c r="L1414" i="27"/>
  <c r="M1910" i="25"/>
  <c r="N1910" i="25" s="1"/>
  <c r="L1910" i="25"/>
  <c r="T1910" i="25"/>
  <c r="L2167" i="27"/>
  <c r="M2167" i="27"/>
  <c r="N2167" i="27" s="1"/>
  <c r="L1465" i="25"/>
  <c r="M1465" i="25"/>
  <c r="N1465" i="25" s="1"/>
  <c r="T1465" i="25"/>
  <c r="L578" i="27"/>
  <c r="M578" i="27"/>
  <c r="N578" i="27" s="1"/>
  <c r="L2220" i="28"/>
  <c r="M2220" i="28"/>
  <c r="N2220" i="28" s="1"/>
  <c r="M1672" i="27"/>
  <c r="N1672" i="27" s="1"/>
  <c r="L1672" i="27"/>
  <c r="M1525" i="25"/>
  <c r="N1525" i="25" s="1"/>
  <c r="L1525" i="25"/>
  <c r="T1525" i="25"/>
  <c r="M1159" i="26"/>
  <c r="N1159" i="26" s="1"/>
  <c r="L1159" i="26"/>
  <c r="M2208" i="28"/>
  <c r="N2208" i="28" s="1"/>
  <c r="L2208" i="28"/>
  <c r="L2076" i="28"/>
  <c r="M2076" i="28"/>
  <c r="N2076" i="28" s="1"/>
  <c r="L31" i="25"/>
  <c r="M31" i="25"/>
  <c r="N31" i="25" s="1"/>
  <c r="T31" i="25"/>
  <c r="T1196" i="25"/>
  <c r="L1196" i="25"/>
  <c r="M1196" i="25"/>
  <c r="N1196" i="25" s="1"/>
  <c r="L1507" i="26"/>
  <c r="M1507" i="26"/>
  <c r="N1507" i="26" s="1"/>
  <c r="L25" i="27"/>
  <c r="M25" i="27"/>
  <c r="N25" i="27" s="1"/>
  <c r="L1902" i="26"/>
  <c r="M1902" i="26"/>
  <c r="N1902" i="26" s="1"/>
  <c r="L1682" i="26"/>
  <c r="M1682" i="26"/>
  <c r="N1682" i="26" s="1"/>
  <c r="L1900" i="26"/>
  <c r="M1900" i="26"/>
  <c r="N1900" i="26" s="1"/>
  <c r="M1149" i="27"/>
  <c r="N1149" i="27" s="1"/>
  <c r="L1149" i="27"/>
  <c r="T735" i="25"/>
  <c r="M735" i="25"/>
  <c r="N735" i="25" s="1"/>
  <c r="L735" i="25"/>
  <c r="M259" i="28"/>
  <c r="N259" i="28" s="1"/>
  <c r="L259" i="28"/>
  <c r="L1395" i="25"/>
  <c r="M1395" i="25"/>
  <c r="N1395" i="25" s="1"/>
  <c r="T1395" i="25"/>
  <c r="L38" i="28"/>
  <c r="M38" i="28"/>
  <c r="N38" i="28" s="1"/>
  <c r="L66" i="28"/>
  <c r="M66" i="28"/>
  <c r="N66" i="28" s="1"/>
  <c r="M1805" i="28"/>
  <c r="N1805" i="28" s="1"/>
  <c r="L1805" i="28"/>
  <c r="M286" i="27"/>
  <c r="N286" i="27" s="1"/>
  <c r="L286" i="27"/>
  <c r="M67" i="26"/>
  <c r="N67" i="26" s="1"/>
  <c r="L67" i="26"/>
  <c r="L949" i="26"/>
  <c r="M949" i="26"/>
  <c r="N949" i="26" s="1"/>
  <c r="L710" i="27"/>
  <c r="M710" i="27"/>
  <c r="N710" i="27" s="1"/>
  <c r="M74" i="26"/>
  <c r="N74" i="26" s="1"/>
  <c r="L74" i="26"/>
  <c r="L886" i="27"/>
  <c r="M886" i="27"/>
  <c r="N886" i="27" s="1"/>
  <c r="L1731" i="26"/>
  <c r="M1731" i="26"/>
  <c r="N1731" i="26" s="1"/>
  <c r="T1663" i="25"/>
  <c r="M1663" i="25"/>
  <c r="N1663" i="25" s="1"/>
  <c r="L1663" i="25"/>
  <c r="L656" i="26"/>
  <c r="M656" i="26"/>
  <c r="N656" i="26" s="1"/>
  <c r="L1438" i="27"/>
  <c r="M1438" i="27"/>
  <c r="N1438" i="27" s="1"/>
  <c r="M2152" i="27"/>
  <c r="N2152" i="27" s="1"/>
  <c r="L2152" i="27"/>
  <c r="L1483" i="25"/>
  <c r="M1483" i="25"/>
  <c r="N1483" i="25" s="1"/>
  <c r="T1483" i="25"/>
  <c r="L1404" i="27"/>
  <c r="M1404" i="27"/>
  <c r="N1404" i="27" s="1"/>
  <c r="L1817" i="28"/>
  <c r="M1817" i="28"/>
  <c r="N1817" i="28" s="1"/>
  <c r="T1208" i="25"/>
  <c r="M1208" i="25"/>
  <c r="N1208" i="25" s="1"/>
  <c r="L1208" i="25"/>
  <c r="L2191" i="26"/>
  <c r="M2191" i="26"/>
  <c r="N2191" i="26" s="1"/>
  <c r="M524" i="26"/>
  <c r="N524" i="26" s="1"/>
  <c r="L524" i="26"/>
  <c r="M1772" i="28"/>
  <c r="N1772" i="28" s="1"/>
  <c r="L1772" i="28"/>
  <c r="M2170" i="28"/>
  <c r="N2170" i="28" s="1"/>
  <c r="L2170" i="28"/>
  <c r="M1064" i="27"/>
  <c r="N1064" i="27" s="1"/>
  <c r="L1064" i="27"/>
  <c r="L818" i="28"/>
  <c r="M818" i="28"/>
  <c r="N818" i="28" s="1"/>
  <c r="M2080" i="27"/>
  <c r="N2080" i="27" s="1"/>
  <c r="L2080" i="27"/>
  <c r="T1747" i="25"/>
  <c r="M1747" i="25"/>
  <c r="N1747" i="25" s="1"/>
  <c r="L1747" i="25"/>
  <c r="L414" i="28"/>
  <c r="M414" i="28"/>
  <c r="N414" i="28" s="1"/>
  <c r="E30" i="29"/>
  <c r="X30" i="29"/>
  <c r="M2" i="28"/>
  <c r="N2" i="28" s="1"/>
  <c r="L2" i="28"/>
  <c r="L718" i="26"/>
  <c r="M718" i="26"/>
  <c r="N718" i="26" s="1"/>
  <c r="M364" i="26"/>
  <c r="N364" i="26" s="1"/>
  <c r="L364" i="26"/>
  <c r="L231" i="27"/>
  <c r="M231" i="27"/>
  <c r="N231" i="27" s="1"/>
  <c r="M1554" i="26"/>
  <c r="N1554" i="26" s="1"/>
  <c r="L1554" i="26"/>
  <c r="M74" i="28"/>
  <c r="N74" i="28" s="1"/>
  <c r="L74" i="28"/>
  <c r="L704" i="27"/>
  <c r="M704" i="27"/>
  <c r="N704" i="27" s="1"/>
  <c r="L1387" i="27"/>
  <c r="M1387" i="27"/>
  <c r="N1387" i="27" s="1"/>
  <c r="L2055" i="27"/>
  <c r="M2055" i="27"/>
  <c r="N2055" i="27" s="1"/>
  <c r="M1435" i="27"/>
  <c r="N1435" i="27" s="1"/>
  <c r="L1435" i="27"/>
  <c r="L2034" i="27"/>
  <c r="M2034" i="27"/>
  <c r="N2034" i="27" s="1"/>
  <c r="T2238" i="25"/>
  <c r="L2238" i="25"/>
  <c r="M2238" i="25"/>
  <c r="N2238" i="25" s="1"/>
  <c r="T748" i="25"/>
  <c r="L748" i="25"/>
  <c r="M748" i="25"/>
  <c r="N748" i="25" s="1"/>
  <c r="M2056" i="27"/>
  <c r="N2056" i="27" s="1"/>
  <c r="L2056" i="27"/>
  <c r="L879" i="25"/>
  <c r="M879" i="25"/>
  <c r="N879" i="25" s="1"/>
  <c r="T879" i="25"/>
  <c r="L126" i="25"/>
  <c r="M126" i="25"/>
  <c r="N126" i="25" s="1"/>
  <c r="T126" i="25"/>
  <c r="L2224" i="26"/>
  <c r="M2224" i="26"/>
  <c r="N2224" i="26" s="1"/>
  <c r="M587" i="28"/>
  <c r="N587" i="28" s="1"/>
  <c r="L587" i="28"/>
  <c r="L1203" i="25"/>
  <c r="M1203" i="25"/>
  <c r="N1203" i="25" s="1"/>
  <c r="T1203" i="25"/>
  <c r="T2232" i="25"/>
  <c r="M2232" i="25"/>
  <c r="N2232" i="25" s="1"/>
  <c r="L2232" i="25"/>
  <c r="M2127" i="25"/>
  <c r="N2127" i="25" s="1"/>
  <c r="L2127" i="25"/>
  <c r="T2127" i="25"/>
  <c r="M931" i="26"/>
  <c r="N931" i="26" s="1"/>
  <c r="L931" i="26"/>
  <c r="L147" i="26"/>
  <c r="M147" i="26"/>
  <c r="N147" i="26" s="1"/>
  <c r="L429" i="26"/>
  <c r="M429" i="26"/>
  <c r="N429" i="26" s="1"/>
  <c r="L476" i="25"/>
  <c r="M476" i="25"/>
  <c r="N476" i="25" s="1"/>
  <c r="T476" i="25"/>
  <c r="L392" i="28"/>
  <c r="M392" i="28"/>
  <c r="N392" i="28" s="1"/>
  <c r="L1258" i="28"/>
  <c r="M1258" i="28"/>
  <c r="N1258" i="28" s="1"/>
  <c r="M2203" i="28"/>
  <c r="N2203" i="28" s="1"/>
  <c r="L2203" i="28"/>
  <c r="M486" i="27"/>
  <c r="N486" i="27" s="1"/>
  <c r="L486" i="27"/>
  <c r="L1924" i="25"/>
  <c r="M1924" i="25"/>
  <c r="N1924" i="25" s="1"/>
  <c r="T1924" i="25"/>
  <c r="L984" i="28"/>
  <c r="M984" i="28"/>
  <c r="N984" i="28" s="1"/>
  <c r="M1554" i="27"/>
  <c r="N1554" i="27" s="1"/>
  <c r="L1554" i="27"/>
  <c r="M848" i="28"/>
  <c r="N848" i="28" s="1"/>
  <c r="L848" i="28"/>
  <c r="M184" i="26"/>
  <c r="N184" i="26" s="1"/>
  <c r="L184" i="26"/>
  <c r="L292" i="28"/>
  <c r="M292" i="28"/>
  <c r="N292" i="28" s="1"/>
  <c r="M1052" i="28"/>
  <c r="N1052" i="28" s="1"/>
  <c r="L1052" i="28"/>
  <c r="L1265" i="27"/>
  <c r="M1265" i="27"/>
  <c r="N1265" i="27" s="1"/>
  <c r="L1486" i="26"/>
  <c r="M1486" i="26"/>
  <c r="N1486" i="26" s="1"/>
  <c r="L1074" i="25"/>
  <c r="M1074" i="25"/>
  <c r="N1074" i="25" s="1"/>
  <c r="T1074" i="25"/>
  <c r="L657" i="25"/>
  <c r="M657" i="25"/>
  <c r="N657" i="25" s="1"/>
  <c r="T657" i="25"/>
  <c r="M378" i="28"/>
  <c r="N378" i="28" s="1"/>
  <c r="L378" i="28"/>
  <c r="L905" i="26"/>
  <c r="M905" i="26"/>
  <c r="N905" i="26" s="1"/>
  <c r="L283" i="27"/>
  <c r="M283" i="27"/>
  <c r="N283" i="27" s="1"/>
  <c r="L840" i="27"/>
  <c r="M840" i="27"/>
  <c r="N840" i="27" s="1"/>
  <c r="L751" i="26"/>
  <c r="M751" i="26"/>
  <c r="N751" i="26" s="1"/>
  <c r="L600" i="25"/>
  <c r="M600" i="25"/>
  <c r="N600" i="25" s="1"/>
  <c r="T600" i="25"/>
  <c r="M1431" i="28"/>
  <c r="N1431" i="28" s="1"/>
  <c r="L1431" i="28"/>
  <c r="L332" i="25"/>
  <c r="M332" i="25"/>
  <c r="N332" i="25" s="1"/>
  <c r="T332" i="25"/>
  <c r="L706" i="27"/>
  <c r="M706" i="27"/>
  <c r="N706" i="27" s="1"/>
  <c r="M1107" i="26"/>
  <c r="N1107" i="26" s="1"/>
  <c r="L1107" i="26"/>
  <c r="M585" i="28"/>
  <c r="N585" i="28" s="1"/>
  <c r="L585" i="28"/>
  <c r="M1663" i="26"/>
  <c r="N1663" i="26" s="1"/>
  <c r="L1663" i="26"/>
  <c r="L878" i="25"/>
  <c r="M878" i="25"/>
  <c r="N878" i="25" s="1"/>
  <c r="T878" i="25"/>
  <c r="M407" i="28"/>
  <c r="N407" i="28" s="1"/>
  <c r="L407" i="28"/>
  <c r="M1744" i="26"/>
  <c r="N1744" i="26" s="1"/>
  <c r="L1744" i="26"/>
  <c r="J32" i="12"/>
  <c r="M1582" i="28"/>
  <c r="N1582" i="28" s="1"/>
  <c r="L1582" i="28"/>
  <c r="L768" i="26"/>
  <c r="M768" i="26"/>
  <c r="N768" i="26" s="1"/>
  <c r="M1027" i="25"/>
  <c r="N1027" i="25" s="1"/>
  <c r="L1027" i="25"/>
  <c r="T1027" i="25"/>
  <c r="M880" i="27"/>
  <c r="N880" i="27" s="1"/>
  <c r="L880" i="27"/>
  <c r="M1023" i="28"/>
  <c r="N1023" i="28" s="1"/>
  <c r="L1023" i="28"/>
  <c r="M1539" i="25"/>
  <c r="N1539" i="25" s="1"/>
  <c r="L1539" i="25"/>
  <c r="T1539" i="25"/>
  <c r="M1694" i="28"/>
  <c r="N1694" i="28" s="1"/>
  <c r="L1694" i="28"/>
  <c r="L1223" i="27"/>
  <c r="M1223" i="27"/>
  <c r="N1223" i="27" s="1"/>
  <c r="M302" i="26"/>
  <c r="N302" i="26" s="1"/>
  <c r="L302" i="26"/>
  <c r="M2047" i="26"/>
  <c r="N2047" i="26" s="1"/>
  <c r="L2047" i="26"/>
  <c r="M453" i="28"/>
  <c r="N453" i="28" s="1"/>
  <c r="L453" i="28"/>
  <c r="M133" i="27"/>
  <c r="N133" i="27" s="1"/>
  <c r="L133" i="27"/>
  <c r="M800" i="28"/>
  <c r="N800" i="28" s="1"/>
  <c r="L800" i="28"/>
  <c r="M93" i="28"/>
  <c r="N93" i="28" s="1"/>
  <c r="L93" i="28"/>
  <c r="M193" i="25"/>
  <c r="N193" i="25" s="1"/>
  <c r="L193" i="25"/>
  <c r="T193" i="25"/>
  <c r="L1719" i="26"/>
  <c r="M1719" i="26"/>
  <c r="N1719" i="26" s="1"/>
  <c r="L370" i="26"/>
  <c r="M370" i="26"/>
  <c r="N370" i="26" s="1"/>
  <c r="L2198" i="26"/>
  <c r="M2198" i="26"/>
  <c r="N2198" i="26" s="1"/>
  <c r="L807" i="26"/>
  <c r="M807" i="26"/>
  <c r="N807" i="26" s="1"/>
  <c r="M19" i="28"/>
  <c r="N19" i="28" s="1"/>
  <c r="L19" i="28"/>
  <c r="L1354" i="25"/>
  <c r="M1354" i="25"/>
  <c r="N1354" i="25" s="1"/>
  <c r="T1354" i="25"/>
  <c r="L1921" i="28"/>
  <c r="M1921" i="28"/>
  <c r="N1921" i="28" s="1"/>
  <c r="L992" i="25"/>
  <c r="M992" i="25"/>
  <c r="N992" i="25" s="1"/>
  <c r="T992" i="25"/>
  <c r="T742" i="25"/>
  <c r="L742" i="25"/>
  <c r="M742" i="25"/>
  <c r="N742" i="25" s="1"/>
  <c r="L776" i="28"/>
  <c r="M776" i="28"/>
  <c r="N776" i="28" s="1"/>
  <c r="M1544" i="27"/>
  <c r="N1544" i="27" s="1"/>
  <c r="L1544" i="27"/>
  <c r="M1627" i="25"/>
  <c r="N1627" i="25" s="1"/>
  <c r="L1627" i="25"/>
  <c r="T1627" i="25"/>
  <c r="M307" i="28"/>
  <c r="N307" i="28" s="1"/>
  <c r="L307" i="28"/>
  <c r="M1217" i="26"/>
  <c r="N1217" i="26" s="1"/>
  <c r="L1217" i="26"/>
  <c r="L2216" i="26"/>
  <c r="M2216" i="26"/>
  <c r="N2216" i="26" s="1"/>
  <c r="T1686" i="25"/>
  <c r="L1686" i="25"/>
  <c r="M1686" i="25"/>
  <c r="N1686" i="25" s="1"/>
  <c r="L747" i="27"/>
  <c r="M747" i="27"/>
  <c r="N747" i="27" s="1"/>
  <c r="M2051" i="27"/>
  <c r="N2051" i="27" s="1"/>
  <c r="L2051" i="27"/>
  <c r="L1226" i="26"/>
  <c r="M1226" i="26"/>
  <c r="N1226" i="26" s="1"/>
  <c r="L1964" i="25"/>
  <c r="M1964" i="25"/>
  <c r="N1964" i="25" s="1"/>
  <c r="T1964" i="25"/>
  <c r="M1993" i="26"/>
  <c r="N1993" i="26" s="1"/>
  <c r="L1993" i="26"/>
  <c r="L86" i="25"/>
  <c r="M86" i="25"/>
  <c r="N86" i="25" s="1"/>
  <c r="T86" i="25"/>
  <c r="L564" i="27"/>
  <c r="M564" i="27"/>
  <c r="N564" i="27" s="1"/>
  <c r="M449" i="28"/>
  <c r="N449" i="28" s="1"/>
  <c r="L449" i="28"/>
  <c r="M1630" i="27"/>
  <c r="N1630" i="27" s="1"/>
  <c r="L1630" i="27"/>
  <c r="M250" i="26"/>
  <c r="N250" i="26" s="1"/>
  <c r="L250" i="26"/>
  <c r="L67" i="28"/>
  <c r="M67" i="28"/>
  <c r="N67" i="28" s="1"/>
  <c r="L487" i="25"/>
  <c r="M487" i="25"/>
  <c r="N487" i="25" s="1"/>
  <c r="T487" i="25"/>
  <c r="T2020" i="25"/>
  <c r="L2020" i="25"/>
  <c r="M2020" i="25"/>
  <c r="N2020" i="25" s="1"/>
  <c r="L2019" i="28"/>
  <c r="M2019" i="28"/>
  <c r="N2019" i="28" s="1"/>
  <c r="M1327" i="27"/>
  <c r="N1327" i="27" s="1"/>
  <c r="L1327" i="27"/>
  <c r="M1224" i="25"/>
  <c r="N1224" i="25" s="1"/>
  <c r="L1224" i="25"/>
  <c r="T1224" i="25"/>
  <c r="M1878" i="27"/>
  <c r="N1878" i="27" s="1"/>
  <c r="L1878" i="27"/>
  <c r="L817" i="26"/>
  <c r="M817" i="26"/>
  <c r="N817" i="26" s="1"/>
  <c r="L648" i="27"/>
  <c r="M648" i="27"/>
  <c r="N648" i="27" s="1"/>
  <c r="M597" i="26"/>
  <c r="N597" i="26" s="1"/>
  <c r="L597" i="26"/>
  <c r="L326" i="27"/>
  <c r="M326" i="27"/>
  <c r="N326" i="27" s="1"/>
  <c r="L992" i="28"/>
  <c r="M992" i="28"/>
  <c r="N992" i="28" s="1"/>
  <c r="L1874" i="25"/>
  <c r="M1874" i="25"/>
  <c r="N1874" i="25" s="1"/>
  <c r="T1874" i="25"/>
  <c r="L508" i="25"/>
  <c r="M508" i="25"/>
  <c r="N508" i="25" s="1"/>
  <c r="T508" i="25"/>
  <c r="M985" i="25"/>
  <c r="N985" i="25" s="1"/>
  <c r="L985" i="25"/>
  <c r="T985" i="25"/>
  <c r="L164" i="25"/>
  <c r="M164" i="25"/>
  <c r="N164" i="25" s="1"/>
  <c r="T164" i="25"/>
  <c r="M530" i="26"/>
  <c r="N530" i="26" s="1"/>
  <c r="L530" i="26"/>
  <c r="L486" i="26"/>
  <c r="M486" i="26"/>
  <c r="N486" i="26" s="1"/>
  <c r="M928" i="27"/>
  <c r="N928" i="27" s="1"/>
  <c r="L928" i="27"/>
  <c r="M1796" i="26"/>
  <c r="N1796" i="26" s="1"/>
  <c r="L1796" i="26"/>
  <c r="M946" i="28"/>
  <c r="N946" i="28" s="1"/>
  <c r="L946" i="28"/>
  <c r="M2052" i="27"/>
  <c r="N2052" i="27" s="1"/>
  <c r="L2052" i="27"/>
  <c r="L484" i="27"/>
  <c r="M484" i="27"/>
  <c r="N484" i="27" s="1"/>
  <c r="M1110" i="25"/>
  <c r="N1110" i="25" s="1"/>
  <c r="L1110" i="25"/>
  <c r="T1110" i="25"/>
  <c r="L1145" i="27"/>
  <c r="M1145" i="27"/>
  <c r="N1145" i="27" s="1"/>
  <c r="L644" i="26"/>
  <c r="M644" i="26"/>
  <c r="N644" i="26" s="1"/>
  <c r="L2199" i="28"/>
  <c r="M2199" i="28"/>
  <c r="N2199" i="28" s="1"/>
  <c r="L1725" i="28"/>
  <c r="M1725" i="28"/>
  <c r="N1725" i="28" s="1"/>
  <c r="L1151" i="26"/>
  <c r="M1151" i="26"/>
  <c r="N1151" i="26" s="1"/>
  <c r="M303" i="26"/>
  <c r="N303" i="26" s="1"/>
  <c r="L303" i="26"/>
  <c r="M735" i="27"/>
  <c r="N735" i="27" s="1"/>
  <c r="L735" i="27"/>
  <c r="M9" i="27"/>
  <c r="N9" i="27" s="1"/>
  <c r="L9" i="27"/>
  <c r="T1829" i="25"/>
  <c r="M1829" i="25"/>
  <c r="N1829" i="25" s="1"/>
  <c r="L1829" i="25"/>
  <c r="L1636" i="26"/>
  <c r="M1636" i="26"/>
  <c r="N1636" i="26" s="1"/>
  <c r="M1721" i="28"/>
  <c r="N1721" i="28" s="1"/>
  <c r="L1721" i="28"/>
  <c r="L1251" i="28"/>
  <c r="M1251" i="28"/>
  <c r="N1251" i="28" s="1"/>
  <c r="L791" i="28"/>
  <c r="M791" i="28"/>
  <c r="N791" i="28" s="1"/>
  <c r="L298" i="25"/>
  <c r="M298" i="25"/>
  <c r="N298" i="25" s="1"/>
  <c r="T298" i="25"/>
  <c r="L602" i="26"/>
  <c r="M602" i="26"/>
  <c r="N602" i="26" s="1"/>
  <c r="M614" i="25"/>
  <c r="N614" i="25" s="1"/>
  <c r="L614" i="25"/>
  <c r="T614" i="25"/>
  <c r="L123" i="28"/>
  <c r="M123" i="28"/>
  <c r="N123" i="28" s="1"/>
  <c r="M712" i="27"/>
  <c r="N712" i="27" s="1"/>
  <c r="L712" i="27"/>
  <c r="L295" i="28"/>
  <c r="M295" i="28"/>
  <c r="N295" i="28" s="1"/>
  <c r="L799" i="28"/>
  <c r="M799" i="28"/>
  <c r="N799" i="28" s="1"/>
  <c r="L2013" i="27"/>
  <c r="M2013" i="27"/>
  <c r="N2013" i="27" s="1"/>
  <c r="L1820" i="26"/>
  <c r="M1820" i="26"/>
  <c r="N1820" i="26" s="1"/>
  <c r="M2137" i="25"/>
  <c r="N2137" i="25" s="1"/>
  <c r="L2137" i="25"/>
  <c r="T2137" i="25"/>
  <c r="M829" i="27"/>
  <c r="N829" i="27" s="1"/>
  <c r="L829" i="27"/>
  <c r="L1411" i="25"/>
  <c r="M1411" i="25"/>
  <c r="N1411" i="25" s="1"/>
  <c r="T1411" i="25"/>
  <c r="L478" i="27"/>
  <c r="M478" i="27"/>
  <c r="N478" i="27" s="1"/>
  <c r="M1870" i="28"/>
  <c r="N1870" i="28" s="1"/>
  <c r="L1870" i="28"/>
  <c r="T1742" i="25"/>
  <c r="M1742" i="25"/>
  <c r="N1742" i="25" s="1"/>
  <c r="L1742" i="25"/>
  <c r="L1612" i="26"/>
  <c r="M1612" i="26"/>
  <c r="N1612" i="26" s="1"/>
  <c r="M394" i="26"/>
  <c r="N394" i="26" s="1"/>
  <c r="L394" i="26"/>
  <c r="M464" i="28"/>
  <c r="N464" i="28" s="1"/>
  <c r="L464" i="28"/>
  <c r="L1054" i="26"/>
  <c r="M1054" i="26"/>
  <c r="N1054" i="26" s="1"/>
  <c r="L1332" i="25"/>
  <c r="M1332" i="25"/>
  <c r="N1332" i="25" s="1"/>
  <c r="T1332" i="25"/>
  <c r="M244" i="26"/>
  <c r="N244" i="26" s="1"/>
  <c r="L244" i="26"/>
  <c r="M1017" i="26"/>
  <c r="N1017" i="26" s="1"/>
  <c r="L1017" i="26"/>
  <c r="M1456" i="25"/>
  <c r="N1456" i="25" s="1"/>
  <c r="L1456" i="25"/>
  <c r="T1456" i="25"/>
  <c r="L368" i="28"/>
  <c r="M368" i="28"/>
  <c r="N368" i="28" s="1"/>
  <c r="M27" i="25"/>
  <c r="N27" i="25" s="1"/>
  <c r="L27" i="25"/>
  <c r="T27" i="25"/>
  <c r="M1051" i="27"/>
  <c r="N1051" i="27" s="1"/>
  <c r="L1051" i="27"/>
  <c r="L717" i="28"/>
  <c r="M717" i="28"/>
  <c r="N717" i="28" s="1"/>
  <c r="M1329" i="25"/>
  <c r="N1329" i="25" s="1"/>
  <c r="L1329" i="25"/>
  <c r="T1329" i="25"/>
  <c r="T763" i="25"/>
  <c r="M763" i="25"/>
  <c r="N763" i="25" s="1"/>
  <c r="L763" i="25"/>
  <c r="L927" i="27"/>
  <c r="M927" i="27"/>
  <c r="N927" i="27" s="1"/>
  <c r="L1810" i="25"/>
  <c r="M1810" i="25"/>
  <c r="N1810" i="25" s="1"/>
  <c r="T1810" i="25"/>
  <c r="T2241" i="25"/>
  <c r="M2241" i="25"/>
  <c r="N2241" i="25" s="1"/>
  <c r="L2241" i="25"/>
  <c r="M434" i="27"/>
  <c r="N434" i="27" s="1"/>
  <c r="L434" i="27"/>
  <c r="L1717" i="27"/>
  <c r="M1717" i="27"/>
  <c r="N1717" i="27" s="1"/>
  <c r="L1314" i="27"/>
  <c r="M1314" i="27"/>
  <c r="N1314" i="27" s="1"/>
  <c r="L954" i="28"/>
  <c r="M954" i="28"/>
  <c r="N954" i="28" s="1"/>
  <c r="M1069" i="25"/>
  <c r="N1069" i="25" s="1"/>
  <c r="L1069" i="25"/>
  <c r="T1069" i="25"/>
  <c r="L2146" i="27"/>
  <c r="M2146" i="27"/>
  <c r="N2146" i="27" s="1"/>
  <c r="M81" i="28"/>
  <c r="N81" i="28" s="1"/>
  <c r="L81" i="28"/>
  <c r="M47" i="27"/>
  <c r="N47" i="27" s="1"/>
  <c r="L47" i="27"/>
  <c r="L2204" i="27"/>
  <c r="M2204" i="27"/>
  <c r="N2204" i="27" s="1"/>
  <c r="M396" i="26"/>
  <c r="N396" i="26" s="1"/>
  <c r="L396" i="26"/>
  <c r="M1308" i="28"/>
  <c r="N1308" i="28" s="1"/>
  <c r="L1308" i="28"/>
  <c r="M217" i="27"/>
  <c r="N217" i="27" s="1"/>
  <c r="L217" i="27"/>
  <c r="M1059" i="25"/>
  <c r="N1059" i="25" s="1"/>
  <c r="L1059" i="25"/>
  <c r="T1059" i="25"/>
  <c r="M1821" i="27"/>
  <c r="N1821" i="27" s="1"/>
  <c r="L1821" i="27"/>
  <c r="M506" i="26"/>
  <c r="N506" i="26" s="1"/>
  <c r="L506" i="26"/>
  <c r="L642" i="25"/>
  <c r="M642" i="25"/>
  <c r="N642" i="25" s="1"/>
  <c r="T642" i="25"/>
  <c r="L1523" i="27"/>
  <c r="M1523" i="27"/>
  <c r="N1523" i="27" s="1"/>
  <c r="L1174" i="28"/>
  <c r="M1174" i="28"/>
  <c r="N1174" i="28" s="1"/>
  <c r="L1022" i="25"/>
  <c r="M1022" i="25"/>
  <c r="N1022" i="25" s="1"/>
  <c r="T1022" i="25"/>
  <c r="M476" i="26"/>
  <c r="N476" i="26" s="1"/>
  <c r="L476" i="26"/>
  <c r="M202" i="28"/>
  <c r="N202" i="28" s="1"/>
  <c r="L202" i="28"/>
  <c r="M1779" i="25"/>
  <c r="N1779" i="25" s="1"/>
  <c r="L1779" i="25"/>
  <c r="T1779" i="25"/>
  <c r="M1746" i="27"/>
  <c r="N1746" i="27" s="1"/>
  <c r="L1746" i="27"/>
  <c r="L127" i="28"/>
  <c r="M127" i="28"/>
  <c r="N127" i="28" s="1"/>
  <c r="M1620" i="25"/>
  <c r="N1620" i="25" s="1"/>
  <c r="L1620" i="25"/>
  <c r="T1620" i="25"/>
  <c r="M801" i="26"/>
  <c r="N801" i="26" s="1"/>
  <c r="L801" i="26"/>
  <c r="L1934" i="26"/>
  <c r="M1934" i="26"/>
  <c r="N1934" i="26" s="1"/>
  <c r="L27" i="27"/>
  <c r="M27" i="27"/>
  <c r="N27" i="27" s="1"/>
  <c r="L1769" i="28"/>
  <c r="M1769" i="28"/>
  <c r="N1769" i="28" s="1"/>
  <c r="M1432" i="25"/>
  <c r="N1432" i="25" s="1"/>
  <c r="L1432" i="25"/>
  <c r="T1432" i="25"/>
  <c r="L758" i="27"/>
  <c r="M758" i="27"/>
  <c r="N758" i="27" s="1"/>
  <c r="M916" i="27"/>
  <c r="N916" i="27" s="1"/>
  <c r="L916" i="27"/>
  <c r="L1622" i="25"/>
  <c r="M1622" i="25"/>
  <c r="N1622" i="25" s="1"/>
  <c r="T1622" i="25"/>
  <c r="L1460" i="28"/>
  <c r="M1460" i="28"/>
  <c r="N1460" i="28" s="1"/>
  <c r="L1175" i="27"/>
  <c r="M1175" i="27"/>
  <c r="N1175" i="27" s="1"/>
  <c r="M1257" i="28"/>
  <c r="N1257" i="28" s="1"/>
  <c r="L1257" i="28"/>
  <c r="T876" i="25"/>
  <c r="L876" i="25"/>
  <c r="M876" i="25"/>
  <c r="N876" i="25" s="1"/>
  <c r="M833" i="28"/>
  <c r="N833" i="28" s="1"/>
  <c r="L833" i="28"/>
  <c r="L1211" i="27"/>
  <c r="M1211" i="27"/>
  <c r="N1211" i="27" s="1"/>
  <c r="M1423" i="27"/>
  <c r="N1423" i="27" s="1"/>
  <c r="L1423" i="27"/>
  <c r="L597" i="25"/>
  <c r="M597" i="25"/>
  <c r="N597" i="25" s="1"/>
  <c r="T597" i="25"/>
  <c r="M946" i="27"/>
  <c r="N946" i="27" s="1"/>
  <c r="L946" i="27"/>
  <c r="L746" i="28"/>
  <c r="M746" i="28"/>
  <c r="N746" i="28" s="1"/>
  <c r="L1281" i="26"/>
  <c r="M1281" i="26"/>
  <c r="N1281" i="26" s="1"/>
  <c r="L1842" i="27"/>
  <c r="M1842" i="27"/>
  <c r="N1842" i="27" s="1"/>
  <c r="M1282" i="27"/>
  <c r="N1282" i="27" s="1"/>
  <c r="L1282" i="27"/>
  <c r="L157" i="28"/>
  <c r="M157" i="28"/>
  <c r="N157" i="28" s="1"/>
  <c r="M2104" i="27"/>
  <c r="N2104" i="27" s="1"/>
  <c r="L2104" i="27"/>
  <c r="L937" i="27"/>
  <c r="M937" i="27"/>
  <c r="N937" i="27" s="1"/>
  <c r="M556" i="27"/>
  <c r="N556" i="27" s="1"/>
  <c r="L556" i="27"/>
  <c r="L2037" i="27"/>
  <c r="M2037" i="27"/>
  <c r="N2037" i="27" s="1"/>
  <c r="L311" i="26"/>
  <c r="M311" i="26"/>
  <c r="N311" i="26" s="1"/>
  <c r="L997" i="28"/>
  <c r="M997" i="28"/>
  <c r="N997" i="28" s="1"/>
  <c r="L1575" i="25"/>
  <c r="M1575" i="25"/>
  <c r="N1575" i="25" s="1"/>
  <c r="T1575" i="25"/>
  <c r="M533" i="28"/>
  <c r="N533" i="28" s="1"/>
  <c r="L533" i="28"/>
  <c r="M1180" i="27"/>
  <c r="N1180" i="27" s="1"/>
  <c r="L1180" i="27"/>
  <c r="L1247" i="27"/>
  <c r="M1247" i="27"/>
  <c r="N1247" i="27" s="1"/>
  <c r="L458" i="26"/>
  <c r="M458" i="26"/>
  <c r="N458" i="26" s="1"/>
  <c r="L2184" i="25"/>
  <c r="M2184" i="25"/>
  <c r="N2184" i="25" s="1"/>
  <c r="T2184" i="25"/>
  <c r="M778" i="28"/>
  <c r="N778" i="28" s="1"/>
  <c r="L778" i="28"/>
  <c r="L1462" i="26"/>
  <c r="M1462" i="26"/>
  <c r="N1462" i="26" s="1"/>
  <c r="L1311" i="27"/>
  <c r="M1311" i="27"/>
  <c r="N1311" i="27" s="1"/>
  <c r="L1611" i="28"/>
  <c r="M1611" i="28"/>
  <c r="N1611" i="28" s="1"/>
  <c r="M1873" i="28"/>
  <c r="N1873" i="28" s="1"/>
  <c r="L1873" i="28"/>
  <c r="L120" i="27"/>
  <c r="M120" i="27"/>
  <c r="N120" i="27" s="1"/>
  <c r="M581" i="25"/>
  <c r="N581" i="25" s="1"/>
  <c r="L581" i="25"/>
  <c r="T581" i="25"/>
  <c r="L1536" i="25"/>
  <c r="M1536" i="25"/>
  <c r="N1536" i="25" s="1"/>
  <c r="T1536" i="25"/>
  <c r="T782" i="25"/>
  <c r="L782" i="25"/>
  <c r="M782" i="25"/>
  <c r="N782" i="25" s="1"/>
  <c r="L152" i="27"/>
  <c r="M152" i="27"/>
  <c r="N152" i="27" s="1"/>
  <c r="M58" i="26"/>
  <c r="N58" i="26" s="1"/>
  <c r="L58" i="26"/>
  <c r="T1185" i="25"/>
  <c r="M1185" i="25"/>
  <c r="N1185" i="25" s="1"/>
  <c r="L1185" i="25"/>
  <c r="L1348" i="27"/>
  <c r="M1348" i="27"/>
  <c r="N1348" i="27" s="1"/>
  <c r="L1355" i="28"/>
  <c r="M1355" i="28"/>
  <c r="N1355" i="28" s="1"/>
  <c r="M929" i="25"/>
  <c r="N929" i="25" s="1"/>
  <c r="L929" i="25"/>
  <c r="T929" i="25"/>
  <c r="M1282" i="26"/>
  <c r="N1282" i="26" s="1"/>
  <c r="L1282" i="26"/>
  <c r="L2160" i="26"/>
  <c r="M2160" i="26"/>
  <c r="N2160" i="26" s="1"/>
  <c r="L324" i="25"/>
  <c r="M324" i="25"/>
  <c r="N324" i="25" s="1"/>
  <c r="T324" i="25"/>
  <c r="L2114" i="26"/>
  <c r="M2114" i="26"/>
  <c r="N2114" i="26" s="1"/>
  <c r="L450" i="28"/>
  <c r="M450" i="28"/>
  <c r="N450" i="28" s="1"/>
  <c r="T1181" i="25"/>
  <c r="M1181" i="25"/>
  <c r="N1181" i="25" s="1"/>
  <c r="L1181" i="25"/>
  <c r="L650" i="25"/>
  <c r="M650" i="25"/>
  <c r="N650" i="25" s="1"/>
  <c r="T650" i="25"/>
  <c r="M589" i="26"/>
  <c r="N589" i="26" s="1"/>
  <c r="L589" i="26"/>
  <c r="M671" i="28"/>
  <c r="N671" i="28" s="1"/>
  <c r="L671" i="28"/>
  <c r="L855" i="28"/>
  <c r="M855" i="28"/>
  <c r="N855" i="28" s="1"/>
  <c r="L870" i="28"/>
  <c r="M870" i="28"/>
  <c r="N870" i="28" s="1"/>
  <c r="M1296" i="27"/>
  <c r="N1296" i="27" s="1"/>
  <c r="L1296" i="27"/>
  <c r="M1093" i="25"/>
  <c r="N1093" i="25" s="1"/>
  <c r="L1093" i="25"/>
  <c r="T1093" i="25"/>
  <c r="M2168" i="27"/>
  <c r="N2168" i="27" s="1"/>
  <c r="L2168" i="27"/>
  <c r="M1767" i="26"/>
  <c r="N1767" i="26" s="1"/>
  <c r="L1767" i="26"/>
  <c r="M443" i="27"/>
  <c r="N443" i="27" s="1"/>
  <c r="L443" i="27"/>
  <c r="L1004" i="25"/>
  <c r="M1004" i="25"/>
  <c r="N1004" i="25" s="1"/>
  <c r="T1004" i="25"/>
  <c r="L499" i="28"/>
  <c r="M499" i="28"/>
  <c r="N499" i="28" s="1"/>
  <c r="M1313" i="26"/>
  <c r="N1313" i="26" s="1"/>
  <c r="L1313" i="26"/>
  <c r="M1063" i="28"/>
  <c r="N1063" i="28" s="1"/>
  <c r="L1063" i="28"/>
  <c r="L2096" i="28"/>
  <c r="M2096" i="28"/>
  <c r="N2096" i="28" s="1"/>
  <c r="L2115" i="26"/>
  <c r="M2115" i="26"/>
  <c r="N2115" i="26" s="1"/>
  <c r="M65" i="27"/>
  <c r="N65" i="27" s="1"/>
  <c r="L65" i="27"/>
  <c r="L1421" i="27"/>
  <c r="M1421" i="27"/>
  <c r="N1421" i="27" s="1"/>
  <c r="L919" i="26"/>
  <c r="M919" i="26"/>
  <c r="N919" i="26" s="1"/>
  <c r="M2171" i="26"/>
  <c r="N2171" i="26" s="1"/>
  <c r="L2171" i="26"/>
  <c r="L2180" i="27"/>
  <c r="M2180" i="27"/>
  <c r="N2180" i="27" s="1"/>
  <c r="M436" i="26"/>
  <c r="N436" i="26" s="1"/>
  <c r="L436" i="26"/>
  <c r="L352" i="25"/>
  <c r="M352" i="25"/>
  <c r="N352" i="25" s="1"/>
  <c r="T352" i="25"/>
  <c r="L2077" i="28"/>
  <c r="M2077" i="28"/>
  <c r="N2077" i="28" s="1"/>
  <c r="L639" i="26"/>
  <c r="M639" i="26"/>
  <c r="N639" i="26" s="1"/>
  <c r="L569" i="27"/>
  <c r="M569" i="27"/>
  <c r="N569" i="27" s="1"/>
  <c r="L1676" i="26"/>
  <c r="M1676" i="26"/>
  <c r="N1676" i="26" s="1"/>
  <c r="M393" i="26"/>
  <c r="N393" i="26" s="1"/>
  <c r="L393" i="26"/>
  <c r="M1347" i="25"/>
  <c r="N1347" i="25" s="1"/>
  <c r="L1347" i="25"/>
  <c r="T1347" i="25"/>
  <c r="L28" i="25"/>
  <c r="M28" i="25"/>
  <c r="N28" i="25" s="1"/>
  <c r="T28" i="25"/>
  <c r="M1680" i="26"/>
  <c r="N1680" i="26" s="1"/>
  <c r="L1680" i="26"/>
  <c r="L1517" i="25"/>
  <c r="M1517" i="25"/>
  <c r="N1517" i="25" s="1"/>
  <c r="T1517" i="25"/>
  <c r="M1069" i="26"/>
  <c r="N1069" i="26" s="1"/>
  <c r="L1069" i="26"/>
  <c r="M139" i="27"/>
  <c r="N139" i="27" s="1"/>
  <c r="L139" i="27"/>
  <c r="M1853" i="26"/>
  <c r="N1853" i="26" s="1"/>
  <c r="L1853" i="26"/>
  <c r="L2030" i="27"/>
  <c r="M2030" i="27"/>
  <c r="N2030" i="27" s="1"/>
  <c r="M2037" i="26"/>
  <c r="N2037" i="26" s="1"/>
  <c r="L2037" i="26"/>
  <c r="L2081" i="28"/>
  <c r="M2081" i="28"/>
  <c r="N2081" i="28" s="1"/>
  <c r="M586" i="28"/>
  <c r="N586" i="28" s="1"/>
  <c r="L586" i="28"/>
  <c r="L2112" i="27"/>
  <c r="M2112" i="27"/>
  <c r="N2112" i="27" s="1"/>
  <c r="L1961" i="26"/>
  <c r="M1961" i="26"/>
  <c r="N1961" i="26" s="1"/>
  <c r="M839" i="27"/>
  <c r="N839" i="27" s="1"/>
  <c r="L839" i="27"/>
  <c r="L1450" i="25"/>
  <c r="M1450" i="25"/>
  <c r="N1450" i="25" s="1"/>
  <c r="T1450" i="25"/>
  <c r="M1560" i="27"/>
  <c r="N1560" i="27" s="1"/>
  <c r="L1560" i="27"/>
  <c r="L860" i="25"/>
  <c r="M860" i="25"/>
  <c r="N860" i="25" s="1"/>
  <c r="T860" i="25"/>
  <c r="L2050" i="27"/>
  <c r="M2050" i="27"/>
  <c r="N2050" i="27" s="1"/>
  <c r="M2179" i="27"/>
  <c r="N2179" i="27" s="1"/>
  <c r="L2179" i="27"/>
  <c r="M1095" i="28"/>
  <c r="N1095" i="28" s="1"/>
  <c r="L1095" i="28"/>
  <c r="L1520" i="25"/>
  <c r="M1520" i="25"/>
  <c r="N1520" i="25" s="1"/>
  <c r="T1520" i="25"/>
  <c r="M608" i="27"/>
  <c r="N608" i="27" s="1"/>
  <c r="L608" i="27"/>
  <c r="L1412" i="27"/>
  <c r="M1412" i="27"/>
  <c r="N1412" i="27" s="1"/>
  <c r="L1640" i="26"/>
  <c r="M1640" i="26"/>
  <c r="N1640" i="26" s="1"/>
  <c r="M363" i="25"/>
  <c r="N363" i="25" s="1"/>
  <c r="L363" i="25"/>
  <c r="T363" i="25"/>
  <c r="T2018" i="25"/>
  <c r="L2018" i="25"/>
  <c r="M2018" i="25"/>
  <c r="N2018" i="25" s="1"/>
  <c r="M1496" i="26"/>
  <c r="N1496" i="26" s="1"/>
  <c r="L1496" i="26"/>
  <c r="L2067" i="26"/>
  <c r="M2067" i="26"/>
  <c r="N2067" i="26" s="1"/>
  <c r="M970" i="28"/>
  <c r="N970" i="28" s="1"/>
  <c r="L970" i="28"/>
  <c r="L1399" i="26"/>
  <c r="M1399" i="26"/>
  <c r="N1399" i="26" s="1"/>
  <c r="L832" i="28"/>
  <c r="M832" i="28"/>
  <c r="N832" i="28" s="1"/>
  <c r="M121" i="28"/>
  <c r="N121" i="28" s="1"/>
  <c r="L121" i="28"/>
  <c r="L2223" i="27"/>
  <c r="M2223" i="27"/>
  <c r="N2223" i="27" s="1"/>
  <c r="L1129" i="28"/>
  <c r="M1129" i="28"/>
  <c r="N1129" i="28" s="1"/>
  <c r="L1797" i="27"/>
  <c r="M1797" i="27"/>
  <c r="N1797" i="27" s="1"/>
  <c r="L1971" i="28"/>
  <c r="M1971" i="28"/>
  <c r="N1971" i="28" s="1"/>
  <c r="L1028" i="25"/>
  <c r="M1028" i="25"/>
  <c r="N1028" i="25" s="1"/>
  <c r="T1028" i="25"/>
  <c r="L1200" i="25"/>
  <c r="M1200" i="25"/>
  <c r="N1200" i="25" s="1"/>
  <c r="T1200" i="25"/>
  <c r="M953" i="28"/>
  <c r="N953" i="28" s="1"/>
  <c r="L953" i="28"/>
  <c r="M780" i="28"/>
  <c r="N780" i="28" s="1"/>
  <c r="L780" i="28"/>
  <c r="T746" i="25"/>
  <c r="L746" i="25"/>
  <c r="M746" i="25"/>
  <c r="N746" i="25" s="1"/>
  <c r="M1261" i="25"/>
  <c r="N1261" i="25" s="1"/>
  <c r="L1261" i="25"/>
  <c r="T1261" i="25"/>
  <c r="L430" i="25"/>
  <c r="M430" i="25"/>
  <c r="N430" i="25" s="1"/>
  <c r="T430" i="25"/>
  <c r="M90" i="28"/>
  <c r="N90" i="28" s="1"/>
  <c r="L90" i="28"/>
  <c r="M631" i="28"/>
  <c r="N631" i="28" s="1"/>
  <c r="L631" i="28"/>
  <c r="M1126" i="25"/>
  <c r="N1126" i="25" s="1"/>
  <c r="L1126" i="25"/>
  <c r="T1126" i="25"/>
  <c r="M837" i="27"/>
  <c r="N837" i="27" s="1"/>
  <c r="L837" i="27"/>
  <c r="M38" i="27"/>
  <c r="N38" i="27" s="1"/>
  <c r="L38" i="27"/>
  <c r="L1452" i="26"/>
  <c r="M1452" i="26"/>
  <c r="N1452" i="26" s="1"/>
  <c r="L674" i="28"/>
  <c r="M674" i="28"/>
  <c r="N674" i="28" s="1"/>
  <c r="M347" i="26"/>
  <c r="N347" i="26" s="1"/>
  <c r="L347" i="26"/>
  <c r="L1706" i="26"/>
  <c r="M1706" i="26"/>
  <c r="N1706" i="26" s="1"/>
  <c r="L1545" i="27"/>
  <c r="M1545" i="27"/>
  <c r="N1545" i="27" s="1"/>
  <c r="T1706" i="25"/>
  <c r="M1706" i="25"/>
  <c r="N1706" i="25" s="1"/>
  <c r="L1706" i="25"/>
  <c r="M1166" i="27"/>
  <c r="N1166" i="27" s="1"/>
  <c r="L1166" i="27"/>
  <c r="L1284" i="28"/>
  <c r="M1284" i="28"/>
  <c r="N1284" i="28" s="1"/>
  <c r="M1099" i="25"/>
  <c r="N1099" i="25" s="1"/>
  <c r="L1099" i="25"/>
  <c r="T1099" i="25"/>
  <c r="M2129" i="25"/>
  <c r="N2129" i="25" s="1"/>
  <c r="L2129" i="25"/>
  <c r="T2129" i="25"/>
  <c r="M276" i="27"/>
  <c r="N276" i="27" s="1"/>
  <c r="L276" i="27"/>
  <c r="L1866" i="28"/>
  <c r="M1866" i="28"/>
  <c r="N1866" i="28" s="1"/>
  <c r="L1798" i="27"/>
  <c r="M1798" i="27"/>
  <c r="N1798" i="27" s="1"/>
  <c r="M1903" i="25"/>
  <c r="N1903" i="25" s="1"/>
  <c r="L1903" i="25"/>
  <c r="T1903" i="25"/>
  <c r="M34" i="25"/>
  <c r="N34" i="25" s="1"/>
  <c r="L34" i="25"/>
  <c r="T34" i="25"/>
  <c r="L401" i="27"/>
  <c r="M401" i="27"/>
  <c r="N401" i="27" s="1"/>
  <c r="M70" i="26"/>
  <c r="N70" i="26" s="1"/>
  <c r="L70" i="26"/>
  <c r="L1492" i="25"/>
  <c r="M1492" i="25"/>
  <c r="N1492" i="25" s="1"/>
  <c r="T1492" i="25"/>
  <c r="M203" i="28"/>
  <c r="N203" i="28" s="1"/>
  <c r="L203" i="28"/>
  <c r="M765" i="26"/>
  <c r="N765" i="26" s="1"/>
  <c r="L765" i="26"/>
  <c r="M1274" i="25"/>
  <c r="N1274" i="25" s="1"/>
  <c r="L1274" i="25"/>
  <c r="T1274" i="25"/>
  <c r="T2243" i="25"/>
  <c r="M2243" i="25"/>
  <c r="N2243" i="25" s="1"/>
  <c r="L2243" i="25"/>
  <c r="M453" i="26"/>
  <c r="N453" i="26" s="1"/>
  <c r="L453" i="26"/>
  <c r="L1648" i="26"/>
  <c r="M1648" i="26"/>
  <c r="N1648" i="26" s="1"/>
  <c r="L659" i="26"/>
  <c r="M659" i="26"/>
  <c r="N659" i="26" s="1"/>
  <c r="L1430" i="27"/>
  <c r="M1430" i="27"/>
  <c r="N1430" i="27" s="1"/>
  <c r="L482" i="27"/>
  <c r="M482" i="27"/>
  <c r="N482" i="27" s="1"/>
  <c r="L948" i="27"/>
  <c r="M948" i="27"/>
  <c r="N948" i="27" s="1"/>
  <c r="M555" i="25"/>
  <c r="N555" i="25" s="1"/>
  <c r="L555" i="25"/>
  <c r="T555" i="25"/>
  <c r="L302" i="28"/>
  <c r="M302" i="28"/>
  <c r="N302" i="28" s="1"/>
  <c r="L631" i="27"/>
  <c r="M631" i="27"/>
  <c r="N631" i="27" s="1"/>
  <c r="M1624" i="28"/>
  <c r="N1624" i="28" s="1"/>
  <c r="L1624" i="28"/>
  <c r="L47" i="26"/>
  <c r="M47" i="26"/>
  <c r="N47" i="26" s="1"/>
  <c r="L1984" i="28"/>
  <c r="M1984" i="28"/>
  <c r="N1984" i="28" s="1"/>
  <c r="M1507" i="27"/>
  <c r="N1507" i="27" s="1"/>
  <c r="L1507" i="27"/>
  <c r="M1443" i="28"/>
  <c r="N1443" i="28" s="1"/>
  <c r="L1443" i="28"/>
  <c r="L534" i="25"/>
  <c r="M534" i="25"/>
  <c r="N534" i="25" s="1"/>
  <c r="T534" i="25"/>
  <c r="M622" i="27"/>
  <c r="N622" i="27" s="1"/>
  <c r="L622" i="27"/>
  <c r="M1794" i="28"/>
  <c r="N1794" i="28" s="1"/>
  <c r="L1794" i="28"/>
  <c r="L882" i="28"/>
  <c r="M882" i="28"/>
  <c r="N882" i="28" s="1"/>
  <c r="M1455" i="27"/>
  <c r="N1455" i="27" s="1"/>
  <c r="L1455" i="27"/>
  <c r="M510" i="28"/>
  <c r="N510" i="28" s="1"/>
  <c r="L510" i="28"/>
  <c r="M124" i="26"/>
  <c r="N124" i="26" s="1"/>
  <c r="L124" i="26"/>
  <c r="L1969" i="27"/>
  <c r="M1969" i="27"/>
  <c r="N1969" i="27" s="1"/>
  <c r="M364" i="25"/>
  <c r="N364" i="25" s="1"/>
  <c r="L364" i="25"/>
  <c r="T364" i="25"/>
  <c r="M529" i="25"/>
  <c r="N529" i="25" s="1"/>
  <c r="L529" i="25"/>
  <c r="T529" i="25"/>
  <c r="M1688" i="27"/>
  <c r="N1688" i="27" s="1"/>
  <c r="L1688" i="27"/>
  <c r="L2221" i="28"/>
  <c r="M2221" i="28"/>
  <c r="N2221" i="28" s="1"/>
  <c r="M1426" i="28"/>
  <c r="N1426" i="28" s="1"/>
  <c r="L1426" i="28"/>
  <c r="L917" i="26"/>
  <c r="M917" i="26"/>
  <c r="N917" i="26" s="1"/>
  <c r="L1987" i="27"/>
  <c r="M1987" i="27"/>
  <c r="N1987" i="27" s="1"/>
  <c r="M2115" i="28"/>
  <c r="N2115" i="28" s="1"/>
  <c r="L2115" i="28"/>
  <c r="M1662" i="28"/>
  <c r="N1662" i="28" s="1"/>
  <c r="L1662" i="28"/>
  <c r="M992" i="27"/>
  <c r="N992" i="27" s="1"/>
  <c r="L992" i="27"/>
  <c r="L903" i="26"/>
  <c r="M903" i="26"/>
  <c r="N903" i="26" s="1"/>
  <c r="M1474" i="26"/>
  <c r="N1474" i="26" s="1"/>
  <c r="L1474" i="26"/>
  <c r="L1486" i="27"/>
  <c r="M1486" i="27"/>
  <c r="N1486" i="27" s="1"/>
  <c r="M1401" i="27"/>
  <c r="N1401" i="27" s="1"/>
  <c r="L1401" i="27"/>
  <c r="L1275" i="28"/>
  <c r="M1275" i="28"/>
  <c r="N1275" i="28" s="1"/>
  <c r="M1547" i="28"/>
  <c r="N1547" i="28" s="1"/>
  <c r="L1547" i="28"/>
  <c r="M551" i="27"/>
  <c r="N551" i="27" s="1"/>
  <c r="L551" i="27"/>
  <c r="L736" i="28"/>
  <c r="M736" i="28"/>
  <c r="N736" i="28" s="1"/>
  <c r="L597" i="28"/>
  <c r="M597" i="28"/>
  <c r="N597" i="28" s="1"/>
  <c r="L1312" i="26"/>
  <c r="M1312" i="26"/>
  <c r="N1312" i="26" s="1"/>
  <c r="L247" i="26"/>
  <c r="M247" i="26"/>
  <c r="N247" i="26" s="1"/>
  <c r="M1082" i="26"/>
  <c r="N1082" i="26" s="1"/>
  <c r="L1082" i="26"/>
  <c r="M1318" i="25"/>
  <c r="N1318" i="25" s="1"/>
  <c r="L1318" i="25"/>
  <c r="T1318" i="25"/>
  <c r="M138" i="27"/>
  <c r="N138" i="27" s="1"/>
  <c r="L138" i="27"/>
  <c r="L2183" i="26"/>
  <c r="M2183" i="26"/>
  <c r="N2183" i="26" s="1"/>
  <c r="L510" i="26"/>
  <c r="M510" i="26"/>
  <c r="N510" i="26" s="1"/>
  <c r="L1314" i="28"/>
  <c r="M1314" i="28"/>
  <c r="N1314" i="28" s="1"/>
  <c r="L517" i="25"/>
  <c r="M517" i="25"/>
  <c r="N517" i="25" s="1"/>
  <c r="T517" i="25"/>
  <c r="L240" i="26"/>
  <c r="M240" i="26"/>
  <c r="N240" i="26" s="1"/>
  <c r="L1592" i="28"/>
  <c r="M1592" i="28"/>
  <c r="N1592" i="28" s="1"/>
  <c r="L2117" i="27"/>
  <c r="M2117" i="27"/>
  <c r="N2117" i="27" s="1"/>
  <c r="M1929" i="25"/>
  <c r="N1929" i="25" s="1"/>
  <c r="L1929" i="25"/>
  <c r="T1929" i="25"/>
  <c r="L2058" i="26"/>
  <c r="M2058" i="26"/>
  <c r="N2058" i="26" s="1"/>
  <c r="L1730" i="27"/>
  <c r="M1730" i="27"/>
  <c r="N1730" i="27" s="1"/>
  <c r="M1050" i="25"/>
  <c r="N1050" i="25" s="1"/>
  <c r="L1050" i="25"/>
  <c r="T1050" i="25"/>
  <c r="M1413" i="26"/>
  <c r="N1413" i="26" s="1"/>
  <c r="L1413" i="26"/>
  <c r="M344" i="28"/>
  <c r="N344" i="28" s="1"/>
  <c r="L344" i="28"/>
  <c r="M809" i="25"/>
  <c r="N809" i="25" s="1"/>
  <c r="T809" i="25"/>
  <c r="L809" i="25"/>
  <c r="L2045" i="26"/>
  <c r="M2045" i="26"/>
  <c r="N2045" i="26" s="1"/>
  <c r="L1671" i="28"/>
  <c r="M1671" i="28"/>
  <c r="N1671" i="28" s="1"/>
  <c r="T697" i="25"/>
  <c r="L697" i="25"/>
  <c r="M697" i="25"/>
  <c r="N697" i="25" s="1"/>
  <c r="M1536" i="27"/>
  <c r="N1536" i="27" s="1"/>
  <c r="L1536" i="27"/>
  <c r="M136" i="27"/>
  <c r="N136" i="27" s="1"/>
  <c r="L136" i="27"/>
  <c r="M1158" i="27"/>
  <c r="N1158" i="27" s="1"/>
  <c r="L1158" i="27"/>
  <c r="M1593" i="25"/>
  <c r="N1593" i="25" s="1"/>
  <c r="L1593" i="25"/>
  <c r="T1593" i="25"/>
  <c r="M1197" i="25"/>
  <c r="N1197" i="25" s="1"/>
  <c r="L1197" i="25"/>
  <c r="T1197" i="25"/>
  <c r="M1804" i="25"/>
  <c r="N1804" i="25" s="1"/>
  <c r="L1804" i="25"/>
  <c r="T1804" i="25"/>
  <c r="M560" i="27"/>
  <c r="N560" i="27" s="1"/>
  <c r="L560" i="27"/>
  <c r="L991" i="26"/>
  <c r="M991" i="26"/>
  <c r="N991" i="26" s="1"/>
  <c r="M1202" i="27"/>
  <c r="N1202" i="27" s="1"/>
  <c r="L1202" i="27"/>
  <c r="M2064" i="28"/>
  <c r="N2064" i="28" s="1"/>
  <c r="L2064" i="28"/>
  <c r="W30" i="29"/>
  <c r="T1679" i="25"/>
  <c r="M1679" i="25"/>
  <c r="N1679" i="25" s="1"/>
  <c r="L1679" i="25"/>
  <c r="L2161" i="25"/>
  <c r="M2161" i="25"/>
  <c r="N2161" i="25" s="1"/>
  <c r="T2161" i="25"/>
  <c r="L1852" i="26"/>
  <c r="M1852" i="26"/>
  <c r="N1852" i="26" s="1"/>
  <c r="L238" i="26"/>
  <c r="M238" i="26"/>
  <c r="N238" i="26" s="1"/>
  <c r="T1683" i="25"/>
  <c r="L1683" i="25"/>
  <c r="M1683" i="25"/>
  <c r="N1683" i="25" s="1"/>
  <c r="M1664" i="28"/>
  <c r="N1664" i="28" s="1"/>
  <c r="L1664" i="28"/>
  <c r="L2247" i="27"/>
  <c r="M2247" i="27"/>
  <c r="N2247" i="27" s="1"/>
  <c r="M389" i="27"/>
  <c r="N389" i="27" s="1"/>
  <c r="L389" i="27"/>
  <c r="T2064" i="25"/>
  <c r="M2064" i="25"/>
  <c r="N2064" i="25" s="1"/>
  <c r="L2064" i="25"/>
  <c r="L1804" i="27"/>
  <c r="M1804" i="27"/>
  <c r="N1804" i="27" s="1"/>
  <c r="M790" i="26"/>
  <c r="N790" i="26" s="1"/>
  <c r="L790" i="26"/>
  <c r="L2053" i="26"/>
  <c r="M2053" i="26"/>
  <c r="N2053" i="26" s="1"/>
  <c r="L645" i="27"/>
  <c r="M645" i="27"/>
  <c r="N645" i="27" s="1"/>
  <c r="M1538" i="26"/>
  <c r="N1538" i="26" s="1"/>
  <c r="L1538" i="26"/>
  <c r="M1461" i="25"/>
  <c r="N1461" i="25" s="1"/>
  <c r="L1461" i="25"/>
  <c r="T1461" i="25"/>
  <c r="L950" i="27"/>
  <c r="M950" i="27"/>
  <c r="N950" i="27" s="1"/>
  <c r="M860" i="27"/>
  <c r="N860" i="27" s="1"/>
  <c r="L860" i="27"/>
  <c r="M1202" i="25"/>
  <c r="N1202" i="25" s="1"/>
  <c r="L1202" i="25"/>
  <c r="T1202" i="25"/>
  <c r="L1503" i="27"/>
  <c r="M1503" i="27"/>
  <c r="N1503" i="27" s="1"/>
  <c r="M1855" i="26"/>
  <c r="N1855" i="26" s="1"/>
  <c r="L1855" i="26"/>
  <c r="T3" i="25"/>
  <c r="L3" i="25"/>
  <c r="M3" i="25"/>
  <c r="N3" i="25" s="1"/>
  <c r="M1208" i="28"/>
  <c r="N1208" i="28" s="1"/>
  <c r="L1208" i="28"/>
  <c r="M1744" i="27"/>
  <c r="N1744" i="27" s="1"/>
  <c r="L1744" i="27"/>
  <c r="L876" i="26"/>
  <c r="M876" i="26"/>
  <c r="N876" i="26" s="1"/>
  <c r="M1720" i="28"/>
  <c r="N1720" i="28" s="1"/>
  <c r="L1720" i="28"/>
  <c r="M2217" i="26"/>
  <c r="N2217" i="26" s="1"/>
  <c r="L2217" i="26"/>
  <c r="M327" i="28"/>
  <c r="N327" i="28" s="1"/>
  <c r="L327" i="28"/>
  <c r="M1388" i="25"/>
  <c r="N1388" i="25" s="1"/>
  <c r="L1388" i="25"/>
  <c r="T1388" i="25"/>
  <c r="L1449" i="28"/>
  <c r="M1449" i="28"/>
  <c r="N1449" i="28" s="1"/>
  <c r="L158" i="27"/>
  <c r="M158" i="27"/>
  <c r="N158" i="27" s="1"/>
  <c r="L975" i="26"/>
  <c r="M975" i="26"/>
  <c r="N975" i="26" s="1"/>
  <c r="M1843" i="28"/>
  <c r="N1843" i="28" s="1"/>
  <c r="L1843" i="28"/>
  <c r="M752" i="26"/>
  <c r="N752" i="26" s="1"/>
  <c r="L752" i="26"/>
  <c r="L1892" i="25"/>
  <c r="M1892" i="25"/>
  <c r="N1892" i="25" s="1"/>
  <c r="T1892" i="25"/>
  <c r="M48" i="26"/>
  <c r="N48" i="26" s="1"/>
  <c r="L48" i="26"/>
  <c r="M1841" i="27"/>
  <c r="N1841" i="27" s="1"/>
  <c r="L1841" i="27"/>
  <c r="L887" i="26"/>
  <c r="M887" i="26"/>
  <c r="N887" i="26" s="1"/>
  <c r="M378" i="27"/>
  <c r="N378" i="27" s="1"/>
  <c r="L378" i="27"/>
  <c r="M1265" i="28"/>
  <c r="N1265" i="28" s="1"/>
  <c r="L1265" i="28"/>
  <c r="L2094" i="28"/>
  <c r="M2094" i="28"/>
  <c r="N2094" i="28" s="1"/>
  <c r="M1058" i="25"/>
  <c r="N1058" i="25" s="1"/>
  <c r="L1058" i="25"/>
  <c r="T1058" i="25"/>
  <c r="L2214" i="28"/>
  <c r="M2214" i="28"/>
  <c r="N2214" i="28" s="1"/>
  <c r="M1922" i="28"/>
  <c r="N1922" i="28" s="1"/>
  <c r="L1922" i="28"/>
  <c r="M625" i="28"/>
  <c r="N625" i="28" s="1"/>
  <c r="L625" i="28"/>
  <c r="L1325" i="25"/>
  <c r="M1325" i="25"/>
  <c r="N1325" i="25" s="1"/>
  <c r="T1325" i="25"/>
  <c r="T1703" i="25"/>
  <c r="M1703" i="25"/>
  <c r="N1703" i="25" s="1"/>
  <c r="L1703" i="25"/>
  <c r="L1617" i="26"/>
  <c r="M1617" i="26"/>
  <c r="N1617" i="26" s="1"/>
  <c r="M1578" i="27"/>
  <c r="N1578" i="27" s="1"/>
  <c r="L1578" i="27"/>
  <c r="L1384" i="26"/>
  <c r="M1384" i="26"/>
  <c r="N1384" i="26" s="1"/>
  <c r="L972" i="28"/>
  <c r="M972" i="28"/>
  <c r="N972" i="28" s="1"/>
  <c r="L218" i="26"/>
  <c r="M218" i="26"/>
  <c r="N218" i="26" s="1"/>
  <c r="M1242" i="27"/>
  <c r="N1242" i="27" s="1"/>
  <c r="L1242" i="27"/>
  <c r="L270" i="28"/>
  <c r="M270" i="28"/>
  <c r="N270" i="28" s="1"/>
  <c r="L160" i="26"/>
  <c r="M160" i="26"/>
  <c r="N160" i="26" s="1"/>
  <c r="L929" i="26"/>
  <c r="M929" i="26"/>
  <c r="N929" i="26" s="1"/>
  <c r="M774" i="28"/>
  <c r="N774" i="28" s="1"/>
  <c r="L774" i="28"/>
  <c r="M815" i="26"/>
  <c r="N815" i="26" s="1"/>
  <c r="L815" i="26"/>
  <c r="L310" i="28"/>
  <c r="M310" i="28"/>
  <c r="N310" i="28" s="1"/>
  <c r="L598" i="25"/>
  <c r="M598" i="25"/>
  <c r="N598" i="25" s="1"/>
  <c r="T598" i="25"/>
  <c r="L1161" i="27"/>
  <c r="M1161" i="27"/>
  <c r="N1161" i="27" s="1"/>
  <c r="L2166" i="27"/>
  <c r="M2166" i="27"/>
  <c r="N2166" i="27" s="1"/>
  <c r="M1468" i="27"/>
  <c r="N1468" i="27" s="1"/>
  <c r="L1468" i="27"/>
  <c r="M997" i="27"/>
  <c r="N997" i="27" s="1"/>
  <c r="L997" i="27"/>
  <c r="T713" i="25"/>
  <c r="M713" i="25"/>
  <c r="N713" i="25" s="1"/>
  <c r="L713" i="25"/>
  <c r="M50" i="28"/>
  <c r="N50" i="28" s="1"/>
  <c r="L50" i="28"/>
  <c r="L1192" i="26"/>
  <c r="M1192" i="26"/>
  <c r="N1192" i="26" s="1"/>
  <c r="M1561" i="28"/>
  <c r="N1561" i="28" s="1"/>
  <c r="L1561" i="28"/>
  <c r="L572" i="27"/>
  <c r="M572" i="27"/>
  <c r="N572" i="27" s="1"/>
  <c r="M1549" i="27"/>
  <c r="N1549" i="27" s="1"/>
  <c r="L1549" i="27"/>
  <c r="T1690" i="25"/>
  <c r="M1690" i="25"/>
  <c r="N1690" i="25" s="1"/>
  <c r="L1690" i="25"/>
  <c r="M938" i="26"/>
  <c r="N938" i="26" s="1"/>
  <c r="L938" i="26"/>
  <c r="L328" i="27"/>
  <c r="M328" i="27"/>
  <c r="N328" i="27" s="1"/>
  <c r="L753" i="27"/>
  <c r="M753" i="27"/>
  <c r="N753" i="27" s="1"/>
  <c r="L1386" i="25"/>
  <c r="M1386" i="25"/>
  <c r="N1386" i="25" s="1"/>
  <c r="T1386" i="25"/>
  <c r="L337" i="27"/>
  <c r="M337" i="27"/>
  <c r="N337" i="27" s="1"/>
  <c r="L195" i="27"/>
  <c r="M195" i="27"/>
  <c r="N195" i="27" s="1"/>
  <c r="L976" i="25"/>
  <c r="M976" i="25"/>
  <c r="N976" i="25" s="1"/>
  <c r="T976" i="25"/>
  <c r="M1031" i="26"/>
  <c r="N1031" i="26" s="1"/>
  <c r="L1031" i="26"/>
  <c r="T2219" i="25"/>
  <c r="L2219" i="25"/>
  <c r="M2219" i="25"/>
  <c r="N2219" i="25" s="1"/>
  <c r="M1148" i="27"/>
  <c r="N1148" i="27" s="1"/>
  <c r="L1148" i="27"/>
  <c r="L676" i="26"/>
  <c r="M676" i="26"/>
  <c r="N676" i="26" s="1"/>
  <c r="L489" i="28"/>
  <c r="M489" i="28"/>
  <c r="N489" i="28" s="1"/>
  <c r="L724" i="28"/>
  <c r="M724" i="28"/>
  <c r="N724" i="28" s="1"/>
  <c r="L24" i="26"/>
  <c r="M24" i="26"/>
  <c r="N24" i="26" s="1"/>
  <c r="M732" i="28"/>
  <c r="N732" i="28" s="1"/>
  <c r="L732" i="28"/>
  <c r="M1026" i="26"/>
  <c r="N1026" i="26" s="1"/>
  <c r="L1026" i="26"/>
  <c r="M1644" i="25"/>
  <c r="N1644" i="25" s="1"/>
  <c r="L1644" i="25"/>
  <c r="T1644" i="25"/>
  <c r="M261" i="26"/>
  <c r="N261" i="26" s="1"/>
  <c r="L261" i="26"/>
  <c r="M1795" i="26"/>
  <c r="N1795" i="26" s="1"/>
  <c r="L1795" i="26"/>
  <c r="M516" i="26"/>
  <c r="N516" i="26" s="1"/>
  <c r="L516" i="26"/>
  <c r="M1415" i="25"/>
  <c r="N1415" i="25" s="1"/>
  <c r="L1415" i="25"/>
  <c r="T1415" i="25"/>
  <c r="M1687" i="27"/>
  <c r="N1687" i="27" s="1"/>
  <c r="L1687" i="27"/>
  <c r="M821" i="25"/>
  <c r="N821" i="25" s="1"/>
  <c r="L821" i="25"/>
  <c r="T821" i="25"/>
  <c r="L1654" i="26"/>
  <c r="M1654" i="26"/>
  <c r="N1654" i="26" s="1"/>
  <c r="M256" i="25"/>
  <c r="N256" i="25" s="1"/>
  <c r="L256" i="25"/>
  <c r="T256" i="25"/>
  <c r="M81" i="27"/>
  <c r="N81" i="27" s="1"/>
  <c r="L81" i="27"/>
  <c r="T1993" i="25"/>
  <c r="L1993" i="25"/>
  <c r="M1993" i="25"/>
  <c r="N1993" i="25" s="1"/>
  <c r="L185" i="27"/>
  <c r="M185" i="27"/>
  <c r="N185" i="27" s="1"/>
  <c r="M1398" i="28"/>
  <c r="N1398" i="28" s="1"/>
  <c r="L1398" i="28"/>
  <c r="M1655" i="26"/>
  <c r="N1655" i="26" s="1"/>
  <c r="L1655" i="26"/>
  <c r="M1518" i="25"/>
  <c r="N1518" i="25" s="1"/>
  <c r="L1518" i="25"/>
  <c r="T1518" i="25"/>
  <c r="M840" i="25"/>
  <c r="N840" i="25" s="1"/>
  <c r="L840" i="25"/>
  <c r="T840" i="25"/>
  <c r="M1522" i="25"/>
  <c r="N1522" i="25" s="1"/>
  <c r="L1522" i="25"/>
  <c r="T1522" i="25"/>
  <c r="T1761" i="25"/>
  <c r="M1761" i="25"/>
  <c r="N1761" i="25" s="1"/>
  <c r="L1761" i="25"/>
  <c r="L2217" i="28"/>
  <c r="M2217" i="28"/>
  <c r="N2217" i="28" s="1"/>
  <c r="L13" i="25"/>
  <c r="M13" i="25"/>
  <c r="N13" i="25" s="1"/>
  <c r="T13" i="25"/>
  <c r="M723" i="28"/>
  <c r="N723" i="28" s="1"/>
  <c r="L723" i="28"/>
  <c r="L889" i="26"/>
  <c r="M889" i="26"/>
  <c r="N889" i="26" s="1"/>
  <c r="L823" i="26"/>
  <c r="M823" i="26"/>
  <c r="N823" i="26" s="1"/>
  <c r="L1241" i="27"/>
  <c r="M1241" i="27"/>
  <c r="N1241" i="27" s="1"/>
  <c r="M99" i="25"/>
  <c r="N99" i="25" s="1"/>
  <c r="L99" i="25"/>
  <c r="T99" i="25"/>
  <c r="M1237" i="25"/>
  <c r="N1237" i="25" s="1"/>
  <c r="L1237" i="25"/>
  <c r="T1237" i="25"/>
  <c r="M1831" i="28"/>
  <c r="N1831" i="28" s="1"/>
  <c r="L1831" i="28"/>
  <c r="M1676" i="27"/>
  <c r="N1676" i="27" s="1"/>
  <c r="L1676" i="27"/>
  <c r="L442" i="25"/>
  <c r="M442" i="25"/>
  <c r="N442" i="25" s="1"/>
  <c r="T442" i="25"/>
  <c r="L184" i="28"/>
  <c r="M184" i="28"/>
  <c r="N184" i="28" s="1"/>
  <c r="T1776" i="25"/>
  <c r="M1776" i="25"/>
  <c r="N1776" i="25" s="1"/>
  <c r="L1776" i="25"/>
  <c r="M1532" i="26"/>
  <c r="N1532" i="26" s="1"/>
  <c r="L1532" i="26"/>
  <c r="M915" i="28"/>
  <c r="N915" i="28" s="1"/>
  <c r="L915" i="28"/>
  <c r="M113" i="27"/>
  <c r="N113" i="27" s="1"/>
  <c r="L113" i="27"/>
  <c r="L490" i="25"/>
  <c r="M490" i="25"/>
  <c r="N490" i="25" s="1"/>
  <c r="T490" i="25"/>
  <c r="L1047" i="25"/>
  <c r="M1047" i="25"/>
  <c r="N1047" i="25" s="1"/>
  <c r="T1047" i="25"/>
  <c r="L875" i="28"/>
  <c r="M875" i="28"/>
  <c r="N875" i="28" s="1"/>
  <c r="L1257" i="25"/>
  <c r="M1257" i="25"/>
  <c r="N1257" i="25" s="1"/>
  <c r="T1257" i="25"/>
  <c r="L1056" i="28"/>
  <c r="M1056" i="28"/>
  <c r="N1056" i="28" s="1"/>
  <c r="L998" i="27"/>
  <c r="M998" i="27"/>
  <c r="N998" i="27" s="1"/>
  <c r="T783" i="25"/>
  <c r="L783" i="25"/>
  <c r="M783" i="25"/>
  <c r="N783" i="25" s="1"/>
  <c r="M2038" i="26"/>
  <c r="N2038" i="26" s="1"/>
  <c r="L2038" i="26"/>
  <c r="L2040" i="28"/>
  <c r="M2040" i="28"/>
  <c r="N2040" i="28" s="1"/>
  <c r="L1785" i="27"/>
  <c r="M1785" i="27"/>
  <c r="N1785" i="27" s="1"/>
  <c r="L1989" i="28"/>
  <c r="M1989" i="28"/>
  <c r="N1989" i="28" s="1"/>
  <c r="M2175" i="25"/>
  <c r="N2175" i="25" s="1"/>
  <c r="L2175" i="25"/>
  <c r="T2175" i="25"/>
  <c r="L141" i="27"/>
  <c r="M141" i="27"/>
  <c r="N141" i="27" s="1"/>
  <c r="L841" i="26"/>
  <c r="M841" i="26"/>
  <c r="N841" i="26" s="1"/>
  <c r="M1730" i="28"/>
  <c r="N1730" i="28" s="1"/>
  <c r="L1730" i="28"/>
  <c r="M939" i="26"/>
  <c r="N939" i="26" s="1"/>
  <c r="L939" i="26"/>
  <c r="L2137" i="26"/>
  <c r="M2137" i="26"/>
  <c r="N2137" i="26" s="1"/>
  <c r="L1485" i="26"/>
  <c r="M1485" i="26"/>
  <c r="N1485" i="26" s="1"/>
  <c r="M1313" i="27"/>
  <c r="N1313" i="27" s="1"/>
  <c r="L1313" i="27"/>
  <c r="T1756" i="25"/>
  <c r="M1756" i="25"/>
  <c r="N1756" i="25" s="1"/>
  <c r="L1756" i="25"/>
  <c r="L1160" i="25"/>
  <c r="M1160" i="25"/>
  <c r="N1160" i="25" s="1"/>
  <c r="T1160" i="25"/>
  <c r="M1737" i="26"/>
  <c r="N1737" i="26" s="1"/>
  <c r="L1737" i="26"/>
  <c r="M1688" i="26"/>
  <c r="N1688" i="26" s="1"/>
  <c r="L1688" i="26"/>
  <c r="I32" i="12"/>
  <c r="M759" i="27"/>
  <c r="N759" i="27" s="1"/>
  <c r="L759" i="27"/>
  <c r="M2041" i="27"/>
  <c r="N2041" i="27" s="1"/>
  <c r="L2041" i="27"/>
  <c r="T2233" i="25"/>
  <c r="M2233" i="25"/>
  <c r="N2233" i="25" s="1"/>
  <c r="L2233" i="25"/>
  <c r="M1534" i="27"/>
  <c r="N1534" i="27" s="1"/>
  <c r="L1534" i="27"/>
  <c r="M1412" i="25"/>
  <c r="N1412" i="25" s="1"/>
  <c r="L1412" i="25"/>
  <c r="T1412" i="25"/>
  <c r="M325" i="27"/>
  <c r="N325" i="27" s="1"/>
  <c r="L325" i="27"/>
  <c r="M1711" i="27"/>
  <c r="N1711" i="27" s="1"/>
  <c r="L1711" i="27"/>
  <c r="L272" i="27"/>
  <c r="M272" i="27"/>
  <c r="N272" i="27" s="1"/>
  <c r="M1372" i="28"/>
  <c r="N1372" i="28" s="1"/>
  <c r="L1372" i="28"/>
  <c r="L2236" i="27"/>
  <c r="M2236" i="27"/>
  <c r="N2236" i="27" s="1"/>
  <c r="L341" i="27"/>
  <c r="M341" i="27"/>
  <c r="N341" i="27" s="1"/>
  <c r="T737" i="25"/>
  <c r="M737" i="25"/>
  <c r="N737" i="25" s="1"/>
  <c r="L737" i="25"/>
  <c r="M474" i="28"/>
  <c r="N474" i="28" s="1"/>
  <c r="L474" i="28"/>
  <c r="M885" i="25"/>
  <c r="N885" i="25" s="1"/>
  <c r="L885" i="25"/>
  <c r="T885" i="25"/>
  <c r="L1531" i="25"/>
  <c r="M1531" i="25"/>
  <c r="N1531" i="25" s="1"/>
  <c r="T1531" i="25"/>
  <c r="M1612" i="25"/>
  <c r="N1612" i="25" s="1"/>
  <c r="L1612" i="25"/>
  <c r="T1612" i="25"/>
  <c r="L219" i="25"/>
  <c r="M219" i="25"/>
  <c r="N219" i="25" s="1"/>
  <c r="T219" i="25"/>
  <c r="M1130" i="27"/>
  <c r="N1130" i="27" s="1"/>
  <c r="L1130" i="27"/>
  <c r="T833" i="25"/>
  <c r="L833" i="25"/>
  <c r="M833" i="25"/>
  <c r="N833" i="25" s="1"/>
  <c r="M514" i="28"/>
  <c r="N514" i="28" s="1"/>
  <c r="L514" i="28"/>
  <c r="L1983" i="27"/>
  <c r="M1983" i="27"/>
  <c r="N1983" i="27" s="1"/>
  <c r="L1016" i="27"/>
  <c r="M1016" i="27"/>
  <c r="N1016" i="27" s="1"/>
  <c r="L1665" i="27"/>
  <c r="M1665" i="27"/>
  <c r="N1665" i="27" s="1"/>
  <c r="T1990" i="25"/>
  <c r="L1990" i="25"/>
  <c r="M1990" i="25"/>
  <c r="N1990" i="25" s="1"/>
  <c r="M913" i="28"/>
  <c r="N913" i="28" s="1"/>
  <c r="L913" i="28"/>
  <c r="L2236" i="28"/>
  <c r="M2236" i="28"/>
  <c r="N2236" i="28" s="1"/>
  <c r="T2089" i="25"/>
  <c r="L2089" i="25"/>
  <c r="M2089" i="25"/>
  <c r="N2089" i="25" s="1"/>
  <c r="L201" i="27"/>
  <c r="M201" i="27"/>
  <c r="N201" i="27" s="1"/>
  <c r="L278" i="26"/>
  <c r="M278" i="26"/>
  <c r="N278" i="26" s="1"/>
  <c r="M1835" i="27"/>
  <c r="N1835" i="27" s="1"/>
  <c r="L1835" i="27"/>
  <c r="M1868" i="25"/>
  <c r="N1868" i="25" s="1"/>
  <c r="L1868" i="25"/>
  <c r="T1868" i="25"/>
  <c r="M1309" i="28"/>
  <c r="N1309" i="28" s="1"/>
  <c r="L1309" i="28"/>
  <c r="M740" i="26"/>
  <c r="N740" i="26" s="1"/>
  <c r="L740" i="26"/>
  <c r="L2247" i="26"/>
  <c r="M2247" i="26"/>
  <c r="N2247" i="26" s="1"/>
  <c r="M691" i="26"/>
  <c r="N691" i="26" s="1"/>
  <c r="L691" i="26"/>
  <c r="L1881" i="28"/>
  <c r="M1881" i="28"/>
  <c r="N1881" i="28" s="1"/>
  <c r="L2237" i="26"/>
  <c r="M2237" i="26"/>
  <c r="N2237" i="26" s="1"/>
  <c r="M1761" i="28"/>
  <c r="N1761" i="28" s="1"/>
  <c r="L1761" i="28"/>
  <c r="M830" i="28"/>
  <c r="N830" i="28" s="1"/>
  <c r="L830" i="28"/>
  <c r="M1341" i="26"/>
  <c r="N1341" i="26" s="1"/>
  <c r="L1341" i="26"/>
  <c r="L339" i="27"/>
  <c r="M339" i="27"/>
  <c r="N339" i="27" s="1"/>
  <c r="M1483" i="27"/>
  <c r="N1483" i="27" s="1"/>
  <c r="L1483" i="27"/>
  <c r="L159" i="25"/>
  <c r="M159" i="25"/>
  <c r="N159" i="25" s="1"/>
  <c r="T159" i="25"/>
  <c r="T2211" i="25"/>
  <c r="L2211" i="25"/>
  <c r="M2211" i="25"/>
  <c r="N2211" i="25" s="1"/>
  <c r="L1229" i="25"/>
  <c r="M1229" i="25"/>
  <c r="N1229" i="25" s="1"/>
  <c r="T1229" i="25"/>
  <c r="L176" i="27"/>
  <c r="M176" i="27"/>
  <c r="N176" i="27" s="1"/>
  <c r="L1832" i="27"/>
  <c r="M1832" i="27"/>
  <c r="N1832" i="27" s="1"/>
  <c r="L660" i="27"/>
  <c r="M660" i="27"/>
  <c r="N660" i="27" s="1"/>
  <c r="M1070" i="26"/>
  <c r="N1070" i="26" s="1"/>
  <c r="L1070" i="26"/>
  <c r="M916" i="28"/>
  <c r="N916" i="28" s="1"/>
  <c r="L916" i="28"/>
  <c r="L1229" i="27"/>
  <c r="M1229" i="27"/>
  <c r="N1229" i="27" s="1"/>
  <c r="L1467" i="25"/>
  <c r="M1467" i="25"/>
  <c r="N1467" i="25" s="1"/>
  <c r="T1467" i="25"/>
  <c r="M1905" i="25"/>
  <c r="N1905" i="25" s="1"/>
  <c r="L1905" i="25"/>
  <c r="T1905" i="25"/>
  <c r="L1272" i="25"/>
  <c r="M1272" i="25"/>
  <c r="N1272" i="25" s="1"/>
  <c r="T1272" i="25"/>
  <c r="L1431" i="26"/>
  <c r="M1431" i="26"/>
  <c r="N1431" i="26" s="1"/>
  <c r="M276" i="26"/>
  <c r="N276" i="26" s="1"/>
  <c r="L276" i="26"/>
  <c r="M1566" i="28"/>
  <c r="N1566" i="28" s="1"/>
  <c r="L1566" i="28"/>
  <c r="M439" i="26"/>
  <c r="N439" i="26" s="1"/>
  <c r="L439" i="26"/>
  <c r="L1992" i="28"/>
  <c r="M1992" i="28"/>
  <c r="N1992" i="28" s="1"/>
  <c r="L2170" i="25"/>
  <c r="M2170" i="25"/>
  <c r="N2170" i="25" s="1"/>
  <c r="T2170" i="25"/>
  <c r="L1693" i="26"/>
  <c r="M1693" i="26"/>
  <c r="N1693" i="26" s="1"/>
  <c r="M878" i="28"/>
  <c r="N878" i="28" s="1"/>
  <c r="L878" i="28"/>
  <c r="L757" i="27"/>
  <c r="M757" i="27"/>
  <c r="N757" i="27" s="1"/>
  <c r="L1844" i="28"/>
  <c r="M1844" i="28"/>
  <c r="N1844" i="28" s="1"/>
  <c r="L773" i="26"/>
  <c r="M773" i="26"/>
  <c r="N773" i="26" s="1"/>
  <c r="M45" i="27"/>
  <c r="N45" i="27" s="1"/>
  <c r="L45" i="27"/>
  <c r="L602" i="28"/>
  <c r="M602" i="28"/>
  <c r="N602" i="28" s="1"/>
  <c r="L2057" i="28"/>
  <c r="M2057" i="28"/>
  <c r="N2057" i="28" s="1"/>
  <c r="M93" i="27"/>
  <c r="N93" i="27" s="1"/>
  <c r="L93" i="27"/>
  <c r="T752" i="25"/>
  <c r="L752" i="25"/>
  <c r="M752" i="25"/>
  <c r="N752" i="25" s="1"/>
  <c r="L614" i="26"/>
  <c r="M614" i="26"/>
  <c r="N614" i="26" s="1"/>
  <c r="L1969" i="26"/>
  <c r="M1969" i="26"/>
  <c r="N1969" i="26" s="1"/>
  <c r="L1627" i="26"/>
  <c r="M1627" i="26"/>
  <c r="N1627" i="26" s="1"/>
  <c r="M55" i="27"/>
  <c r="N55" i="27" s="1"/>
  <c r="L55" i="27"/>
  <c r="M54" i="28"/>
  <c r="N54" i="28" s="1"/>
  <c r="L54" i="28"/>
  <c r="M1902" i="28"/>
  <c r="N1902" i="28" s="1"/>
  <c r="L1902" i="28"/>
  <c r="M915" i="27"/>
  <c r="N915" i="27" s="1"/>
  <c r="L915" i="27"/>
  <c r="L2017" i="26"/>
  <c r="M2017" i="26"/>
  <c r="N2017" i="26" s="1"/>
  <c r="L492" i="25"/>
  <c r="M492" i="25"/>
  <c r="N492" i="25" s="1"/>
  <c r="T492" i="25"/>
  <c r="L590" i="25"/>
  <c r="M590" i="25"/>
  <c r="N590" i="25" s="1"/>
  <c r="T590" i="25"/>
  <c r="L1968" i="27"/>
  <c r="M1968" i="27"/>
  <c r="N1968" i="27" s="1"/>
  <c r="M875" i="27"/>
  <c r="N875" i="27" s="1"/>
  <c r="L875" i="27"/>
  <c r="M20" i="25"/>
  <c r="N20" i="25" s="1"/>
  <c r="L20" i="25"/>
  <c r="T20" i="25"/>
  <c r="M876" i="27"/>
  <c r="N876" i="27" s="1"/>
  <c r="L876" i="27"/>
  <c r="L550" i="27"/>
  <c r="M550" i="27"/>
  <c r="N550" i="27" s="1"/>
  <c r="M150" i="27"/>
  <c r="N150" i="27" s="1"/>
  <c r="L150" i="27"/>
  <c r="M877" i="26"/>
  <c r="N877" i="26" s="1"/>
  <c r="L877" i="26"/>
  <c r="M1360" i="25"/>
  <c r="N1360" i="25" s="1"/>
  <c r="L1360" i="25"/>
  <c r="T1360" i="25"/>
  <c r="L1918" i="26"/>
  <c r="M1918" i="26"/>
  <c r="N1918" i="26" s="1"/>
  <c r="M1603" i="26"/>
  <c r="N1603" i="26" s="1"/>
  <c r="L1603" i="26"/>
  <c r="M1938" i="27"/>
  <c r="N1938" i="27" s="1"/>
  <c r="L1938" i="27"/>
  <c r="M402" i="28"/>
  <c r="N402" i="28" s="1"/>
  <c r="L402" i="28"/>
  <c r="L2235" i="27"/>
  <c r="M2235" i="27"/>
  <c r="N2235" i="27" s="1"/>
  <c r="M251" i="27"/>
  <c r="N251" i="27" s="1"/>
  <c r="L251" i="27"/>
  <c r="L309" i="25"/>
  <c r="M309" i="25"/>
  <c r="N309" i="25" s="1"/>
  <c r="T309" i="25"/>
  <c r="M1061" i="25"/>
  <c r="N1061" i="25" s="1"/>
  <c r="L1061" i="25"/>
  <c r="T1061" i="25"/>
  <c r="M1707" i="26"/>
  <c r="N1707" i="26" s="1"/>
  <c r="L1707" i="26"/>
  <c r="L83" i="28"/>
  <c r="M83" i="28"/>
  <c r="N83" i="28" s="1"/>
  <c r="T1768" i="25"/>
  <c r="M1768" i="25"/>
  <c r="N1768" i="25" s="1"/>
  <c r="L1768" i="25"/>
  <c r="M1556" i="25"/>
  <c r="N1556" i="25" s="1"/>
  <c r="L1556" i="25"/>
  <c r="T1556" i="25"/>
  <c r="L420" i="27"/>
  <c r="M420" i="27"/>
  <c r="N420" i="27" s="1"/>
  <c r="M1040" i="27"/>
  <c r="N1040" i="27" s="1"/>
  <c r="L1040" i="27"/>
  <c r="M884" i="26"/>
  <c r="N884" i="26" s="1"/>
  <c r="L884" i="26"/>
  <c r="L1785" i="28"/>
  <c r="M1785" i="28"/>
  <c r="N1785" i="28" s="1"/>
  <c r="L1781" i="26"/>
  <c r="M1781" i="26"/>
  <c r="N1781" i="26" s="1"/>
  <c r="L2118" i="26"/>
  <c r="M2118" i="26"/>
  <c r="N2118" i="26" s="1"/>
  <c r="M1109" i="26"/>
  <c r="N1109" i="26" s="1"/>
  <c r="L1109" i="26"/>
  <c r="L989" i="28"/>
  <c r="M989" i="28"/>
  <c r="N989" i="28" s="1"/>
  <c r="L77" i="26"/>
  <c r="M77" i="26"/>
  <c r="N77" i="26" s="1"/>
  <c r="M1278" i="27"/>
  <c r="N1278" i="27" s="1"/>
  <c r="L1278" i="27"/>
  <c r="M999" i="26"/>
  <c r="N999" i="26" s="1"/>
  <c r="L999" i="26"/>
  <c r="L2246" i="26"/>
  <c r="M2246" i="26"/>
  <c r="N2246" i="26" s="1"/>
  <c r="L1651" i="26"/>
  <c r="M1651" i="26"/>
  <c r="N1651" i="26" s="1"/>
  <c r="L960" i="27"/>
  <c r="M960" i="27"/>
  <c r="N960" i="27" s="1"/>
  <c r="M1867" i="25"/>
  <c r="N1867" i="25" s="1"/>
  <c r="L1867" i="25"/>
  <c r="T1867" i="25"/>
  <c r="L559" i="26"/>
  <c r="M559" i="26"/>
  <c r="N559" i="26" s="1"/>
  <c r="L989" i="25"/>
  <c r="M989" i="25"/>
  <c r="N989" i="25" s="1"/>
  <c r="T989" i="25"/>
  <c r="M1626" i="28"/>
  <c r="N1626" i="28" s="1"/>
  <c r="L1626" i="28"/>
  <c r="M336" i="26"/>
  <c r="N336" i="26" s="1"/>
  <c r="L336" i="26"/>
  <c r="L1948" i="25"/>
  <c r="M1948" i="25"/>
  <c r="N1948" i="25" s="1"/>
  <c r="T1948" i="25"/>
  <c r="M884" i="28"/>
  <c r="N884" i="28" s="1"/>
  <c r="L884" i="28"/>
  <c r="M882" i="25"/>
  <c r="N882" i="25" s="1"/>
  <c r="L882" i="25"/>
  <c r="T882" i="25"/>
  <c r="L222" i="28"/>
  <c r="M222" i="28"/>
  <c r="N222" i="28" s="1"/>
  <c r="L2069" i="26"/>
  <c r="M2069" i="26"/>
  <c r="N2069" i="26" s="1"/>
  <c r="M1793" i="26"/>
  <c r="N1793" i="26" s="1"/>
  <c r="L1793" i="26"/>
  <c r="M982" i="27"/>
  <c r="N982" i="27" s="1"/>
  <c r="L982" i="27"/>
  <c r="M116" i="28"/>
  <c r="N116" i="28" s="1"/>
  <c r="L116" i="28"/>
  <c r="L1358" i="27"/>
  <c r="M1358" i="27"/>
  <c r="N1358" i="27" s="1"/>
  <c r="L1258" i="26"/>
  <c r="M1258" i="26"/>
  <c r="N1258" i="26" s="1"/>
  <c r="L1117" i="27"/>
  <c r="M1117" i="27"/>
  <c r="N1117" i="27" s="1"/>
  <c r="M448" i="27"/>
  <c r="N448" i="27" s="1"/>
  <c r="L448" i="27"/>
  <c r="M1157" i="28"/>
  <c r="N1157" i="28" s="1"/>
  <c r="L1157" i="28"/>
  <c r="L849" i="27"/>
  <c r="M849" i="27"/>
  <c r="N849" i="27" s="1"/>
  <c r="M302" i="25"/>
  <c r="N302" i="25" s="1"/>
  <c r="L302" i="25"/>
  <c r="T302" i="25"/>
  <c r="M444" i="28"/>
  <c r="N444" i="28" s="1"/>
  <c r="L444" i="28"/>
  <c r="M1359" i="28"/>
  <c r="N1359" i="28" s="1"/>
  <c r="L1359" i="28"/>
  <c r="M2048" i="27"/>
  <c r="N2048" i="27" s="1"/>
  <c r="L2048" i="27"/>
  <c r="L728" i="28"/>
  <c r="M728" i="28"/>
  <c r="N728" i="28" s="1"/>
  <c r="M953" i="26"/>
  <c r="N953" i="26" s="1"/>
  <c r="L953" i="26"/>
  <c r="L545" i="27"/>
  <c r="M545" i="27"/>
  <c r="N545" i="27" s="1"/>
  <c r="M211" i="25"/>
  <c r="N211" i="25" s="1"/>
  <c r="L211" i="25"/>
  <c r="T211" i="25"/>
  <c r="M2206" i="27"/>
  <c r="N2206" i="27" s="1"/>
  <c r="L2206" i="27"/>
  <c r="L1647" i="28"/>
  <c r="M1647" i="28"/>
  <c r="N1647" i="28" s="1"/>
  <c r="M242" i="27"/>
  <c r="N242" i="27" s="1"/>
  <c r="L242" i="27"/>
  <c r="M414" i="27"/>
  <c r="N414" i="27" s="1"/>
  <c r="L414" i="27"/>
  <c r="L1112" i="25"/>
  <c r="M1112" i="25"/>
  <c r="N1112" i="25" s="1"/>
  <c r="T1112" i="25"/>
  <c r="L8" i="25"/>
  <c r="M8" i="25"/>
  <c r="N8" i="25" s="1"/>
  <c r="T8" i="25"/>
  <c r="T683" i="25"/>
  <c r="L683" i="25"/>
  <c r="M683" i="25"/>
  <c r="N683" i="25" s="1"/>
  <c r="M1838" i="27"/>
  <c r="N1838" i="27" s="1"/>
  <c r="L1838" i="27"/>
  <c r="L388" i="25"/>
  <c r="M388" i="25"/>
  <c r="N388" i="25" s="1"/>
  <c r="T388" i="25"/>
  <c r="M1421" i="28"/>
  <c r="N1421" i="28" s="1"/>
  <c r="L1421" i="28"/>
  <c r="M1715" i="27"/>
  <c r="N1715" i="27" s="1"/>
  <c r="L1715" i="27"/>
  <c r="L955" i="27"/>
  <c r="M955" i="27"/>
  <c r="N955" i="27" s="1"/>
  <c r="M1153" i="25"/>
  <c r="N1153" i="25" s="1"/>
  <c r="L1153" i="25"/>
  <c r="T1153" i="25"/>
  <c r="M1138" i="27"/>
  <c r="N1138" i="27" s="1"/>
  <c r="L1138" i="27"/>
  <c r="L9" i="25"/>
  <c r="M9" i="25"/>
  <c r="N9" i="25" s="1"/>
  <c r="T9" i="25"/>
  <c r="M1442" i="27"/>
  <c r="N1442" i="27" s="1"/>
  <c r="L1442" i="27"/>
  <c r="L381" i="28"/>
  <c r="M381" i="28"/>
  <c r="N381" i="28" s="1"/>
  <c r="M1834" i="25"/>
  <c r="N1834" i="25" s="1"/>
  <c r="L1834" i="25"/>
  <c r="T1834" i="25"/>
  <c r="M1868" i="28"/>
  <c r="N1868" i="28" s="1"/>
  <c r="L1868" i="28"/>
  <c r="M864" i="27"/>
  <c r="N864" i="27" s="1"/>
  <c r="L864" i="27"/>
  <c r="L2184" i="28"/>
  <c r="M2184" i="28"/>
  <c r="N2184" i="28" s="1"/>
  <c r="M1333" i="27"/>
  <c r="N1333" i="27" s="1"/>
  <c r="L1333" i="27"/>
  <c r="M1360" i="28"/>
  <c r="N1360" i="28" s="1"/>
  <c r="L1360" i="28"/>
  <c r="M1147" i="27"/>
  <c r="N1147" i="27" s="1"/>
  <c r="L1147" i="27"/>
  <c r="M2229" i="28"/>
  <c r="N2229" i="28" s="1"/>
  <c r="L2229" i="28"/>
  <c r="L1153" i="27"/>
  <c r="M1153" i="27"/>
  <c r="N1153" i="27" s="1"/>
  <c r="M1574" i="28"/>
  <c r="N1574" i="28" s="1"/>
  <c r="L1574" i="28"/>
  <c r="M578" i="26"/>
  <c r="N578" i="26" s="1"/>
  <c r="L578" i="26"/>
  <c r="M206" i="28"/>
  <c r="N206" i="28" s="1"/>
  <c r="L206" i="28"/>
  <c r="M1594" i="27"/>
  <c r="N1594" i="27" s="1"/>
  <c r="L1594" i="27"/>
  <c r="L869" i="26"/>
  <c r="M869" i="26"/>
  <c r="N869" i="26" s="1"/>
  <c r="M150" i="28"/>
  <c r="N150" i="28" s="1"/>
  <c r="L150" i="28"/>
  <c r="L1965" i="27"/>
  <c r="M1965" i="27"/>
  <c r="N1965" i="27" s="1"/>
  <c r="L571" i="27"/>
  <c r="M571" i="27"/>
  <c r="N571" i="27" s="1"/>
  <c r="L739" i="27"/>
  <c r="M739" i="27"/>
  <c r="N739" i="27" s="1"/>
  <c r="L565" i="27"/>
  <c r="M565" i="27"/>
  <c r="N565" i="27" s="1"/>
  <c r="M1605" i="28"/>
  <c r="N1605" i="28" s="1"/>
  <c r="L1605" i="28"/>
  <c r="L501" i="27"/>
  <c r="M501" i="27"/>
  <c r="N501" i="27" s="1"/>
  <c r="M1725" i="26"/>
  <c r="N1725" i="26" s="1"/>
  <c r="L1725" i="26"/>
  <c r="M623" i="28"/>
  <c r="N623" i="28" s="1"/>
  <c r="L623" i="28"/>
  <c r="L2159" i="26"/>
  <c r="M2159" i="26"/>
  <c r="N2159" i="26" s="1"/>
  <c r="M73" i="25"/>
  <c r="N73" i="25" s="1"/>
  <c r="L73" i="25"/>
  <c r="T73" i="25"/>
  <c r="L1963" i="27"/>
  <c r="M1963" i="27"/>
  <c r="N1963" i="27" s="1"/>
  <c r="L1570" i="25"/>
  <c r="M1570" i="25"/>
  <c r="N1570" i="25" s="1"/>
  <c r="T1570" i="25"/>
  <c r="M8" i="26"/>
  <c r="N8" i="26" s="1"/>
  <c r="L8" i="26"/>
  <c r="M2070" i="26"/>
  <c r="N2070" i="26" s="1"/>
  <c r="L2070" i="26"/>
  <c r="M1531" i="27"/>
  <c r="N1531" i="27" s="1"/>
  <c r="L1531" i="27"/>
  <c r="M1478" i="27"/>
  <c r="N1478" i="27" s="1"/>
  <c r="L1478" i="27"/>
  <c r="L366" i="27"/>
  <c r="M366" i="27"/>
  <c r="N366" i="27" s="1"/>
  <c r="L2060" i="28"/>
  <c r="M2060" i="28"/>
  <c r="N2060" i="28" s="1"/>
  <c r="M1437" i="26"/>
  <c r="N1437" i="26" s="1"/>
  <c r="L1437" i="26"/>
  <c r="M1494" i="26"/>
  <c r="N1494" i="26" s="1"/>
  <c r="L1494" i="26"/>
  <c r="L2051" i="26"/>
  <c r="M2051" i="26"/>
  <c r="N2051" i="26" s="1"/>
  <c r="L1220" i="28"/>
  <c r="M1220" i="28"/>
  <c r="N1220" i="28" s="1"/>
  <c r="L64" i="26"/>
  <c r="M64" i="26"/>
  <c r="N64" i="26" s="1"/>
  <c r="L431" i="28"/>
  <c r="M431" i="28"/>
  <c r="N431" i="28" s="1"/>
  <c r="M912" i="27"/>
  <c r="N912" i="27" s="1"/>
  <c r="L912" i="27"/>
  <c r="M1340" i="25"/>
  <c r="N1340" i="25" s="1"/>
  <c r="L1340" i="25"/>
  <c r="T1340" i="25"/>
  <c r="L1690" i="28"/>
  <c r="M1690" i="28"/>
  <c r="N1690" i="28" s="1"/>
  <c r="L541" i="25"/>
  <c r="M541" i="25"/>
  <c r="N541" i="25" s="1"/>
  <c r="T541" i="25"/>
  <c r="L2141" i="27"/>
  <c r="M2141" i="27"/>
  <c r="N2141" i="27" s="1"/>
  <c r="L771" i="26"/>
  <c r="M771" i="26"/>
  <c r="N771" i="26" s="1"/>
  <c r="L682" i="27"/>
  <c r="M682" i="27"/>
  <c r="N682" i="27" s="1"/>
  <c r="M2186" i="25"/>
  <c r="N2186" i="25" s="1"/>
  <c r="L2186" i="25"/>
  <c r="T2186" i="25"/>
  <c r="T2199" i="25"/>
  <c r="L2199" i="25"/>
  <c r="M2199" i="25"/>
  <c r="N2199" i="25" s="1"/>
  <c r="S30" i="29"/>
  <c r="M1920" i="28"/>
  <c r="N1920" i="28" s="1"/>
  <c r="L1920" i="28"/>
  <c r="M952" i="28"/>
  <c r="N952" i="28" s="1"/>
  <c r="L952" i="28"/>
  <c r="L478" i="28"/>
  <c r="M478" i="28"/>
  <c r="N478" i="28" s="1"/>
  <c r="L1864" i="26"/>
  <c r="M1864" i="26"/>
  <c r="N1864" i="26" s="1"/>
  <c r="M440" i="25"/>
  <c r="N440" i="25" s="1"/>
  <c r="L440" i="25"/>
  <c r="T440" i="25"/>
  <c r="M471" i="26"/>
  <c r="N471" i="26" s="1"/>
  <c r="L471" i="26"/>
  <c r="M205" i="25"/>
  <c r="N205" i="25" s="1"/>
  <c r="L205" i="25"/>
  <c r="T205" i="25"/>
  <c r="L162" i="27"/>
  <c r="M162" i="27"/>
  <c r="N162" i="27" s="1"/>
  <c r="M2060" i="27"/>
  <c r="N2060" i="27" s="1"/>
  <c r="L2060" i="27"/>
  <c r="M787" i="28"/>
  <c r="N787" i="28" s="1"/>
  <c r="L787" i="28"/>
  <c r="T2108" i="25"/>
  <c r="L2108" i="25"/>
  <c r="M2108" i="25"/>
  <c r="N2108" i="25" s="1"/>
  <c r="L484" i="28"/>
  <c r="M484" i="28"/>
  <c r="N484" i="28" s="1"/>
  <c r="M1136" i="26"/>
  <c r="N1136" i="26" s="1"/>
  <c r="L1136" i="26"/>
  <c r="M874" i="25"/>
  <c r="N874" i="25" s="1"/>
  <c r="L874" i="25"/>
  <c r="T874" i="25"/>
  <c r="M922" i="26"/>
  <c r="N922" i="26" s="1"/>
  <c r="L922" i="26"/>
  <c r="M2232" i="28"/>
  <c r="N2232" i="28" s="1"/>
  <c r="L2232" i="28"/>
  <c r="L1266" i="27"/>
  <c r="M1266" i="27"/>
  <c r="N1266" i="27" s="1"/>
  <c r="L2086" i="28"/>
  <c r="M2086" i="28"/>
  <c r="N2086" i="28" s="1"/>
  <c r="M1257" i="26"/>
  <c r="N1257" i="26" s="1"/>
  <c r="L1257" i="26"/>
  <c r="T691" i="25"/>
  <c r="L691" i="25"/>
  <c r="M691" i="25"/>
  <c r="N691" i="25" s="1"/>
  <c r="M465" i="27"/>
  <c r="N465" i="27" s="1"/>
  <c r="L465" i="27"/>
  <c r="L259" i="25"/>
  <c r="M259" i="25"/>
  <c r="N259" i="25" s="1"/>
  <c r="T259" i="25"/>
  <c r="M1448" i="25"/>
  <c r="N1448" i="25" s="1"/>
  <c r="L1448" i="25"/>
  <c r="T1448" i="25"/>
  <c r="L986" i="26"/>
  <c r="M986" i="26"/>
  <c r="N986" i="26" s="1"/>
  <c r="L1732" i="27"/>
  <c r="M1732" i="27"/>
  <c r="N1732" i="27" s="1"/>
  <c r="L2151" i="26"/>
  <c r="M2151" i="26"/>
  <c r="N2151" i="26" s="1"/>
  <c r="M1357" i="28"/>
  <c r="N1357" i="28" s="1"/>
  <c r="L1357" i="28"/>
  <c r="T2201" i="25"/>
  <c r="L2201" i="25"/>
  <c r="M2201" i="25"/>
  <c r="N2201" i="25" s="1"/>
  <c r="T1687" i="25"/>
  <c r="M1687" i="25"/>
  <c r="N1687" i="25" s="1"/>
  <c r="L1687" i="25"/>
  <c r="M61" i="27"/>
  <c r="N61" i="27" s="1"/>
  <c r="L61" i="27"/>
  <c r="T739" i="25"/>
  <c r="M739" i="25"/>
  <c r="N739" i="25" s="1"/>
  <c r="L739" i="25"/>
  <c r="T795" i="25"/>
  <c r="L795" i="25"/>
  <c r="M795" i="25"/>
  <c r="N795" i="25" s="1"/>
  <c r="L1483" i="26"/>
  <c r="M1483" i="26"/>
  <c r="N1483" i="26" s="1"/>
  <c r="M1450" i="28"/>
  <c r="N1450" i="28" s="1"/>
  <c r="L1450" i="28"/>
  <c r="L1698" i="28"/>
  <c r="M1698" i="28"/>
  <c r="N1698" i="28" s="1"/>
  <c r="M1333" i="25"/>
  <c r="N1333" i="25" s="1"/>
  <c r="L1333" i="25"/>
  <c r="T1333" i="25"/>
  <c r="L1076" i="27"/>
  <c r="M1076" i="27"/>
  <c r="N1076" i="27" s="1"/>
  <c r="M1463" i="27"/>
  <c r="N1463" i="27" s="1"/>
  <c r="L1463" i="27"/>
  <c r="M388" i="26"/>
  <c r="N388" i="26" s="1"/>
  <c r="L388" i="26"/>
  <c r="M1254" i="28"/>
  <c r="N1254" i="28" s="1"/>
  <c r="L1254" i="28"/>
  <c r="L469" i="25"/>
  <c r="M469" i="25"/>
  <c r="N469" i="25" s="1"/>
  <c r="T469" i="25"/>
  <c r="M1128" i="26"/>
  <c r="N1128" i="26" s="1"/>
  <c r="L1128" i="26"/>
  <c r="T1655" i="25"/>
  <c r="M1655" i="25"/>
  <c r="N1655" i="25" s="1"/>
  <c r="L1655" i="25"/>
  <c r="H31" i="6"/>
  <c r="L795" i="26"/>
  <c r="M795" i="26"/>
  <c r="N795" i="26" s="1"/>
  <c r="L1251" i="27"/>
  <c r="M1251" i="27"/>
  <c r="N1251" i="27" s="1"/>
  <c r="L545" i="25"/>
  <c r="M545" i="25"/>
  <c r="N545" i="25" s="1"/>
  <c r="T545" i="25"/>
  <c r="T1982" i="25"/>
  <c r="M1982" i="25"/>
  <c r="N1982" i="25" s="1"/>
  <c r="L1982" i="25"/>
  <c r="L1506" i="28"/>
  <c r="M1506" i="28"/>
  <c r="N1506" i="28" s="1"/>
  <c r="L2240" i="26"/>
  <c r="M2240" i="26"/>
  <c r="N2240" i="26" s="1"/>
  <c r="M583" i="28"/>
  <c r="N583" i="28" s="1"/>
  <c r="L583" i="28"/>
  <c r="T2224" i="25"/>
  <c r="L2224" i="25"/>
  <c r="M2224" i="25"/>
  <c r="N2224" i="25" s="1"/>
  <c r="L481" i="27"/>
  <c r="M481" i="27"/>
  <c r="N481" i="27" s="1"/>
  <c r="L1843" i="27"/>
  <c r="M1843" i="27"/>
  <c r="N1843" i="27" s="1"/>
  <c r="T1773" i="25"/>
  <c r="L1773" i="25"/>
  <c r="M1773" i="25"/>
  <c r="N1773" i="25" s="1"/>
  <c r="M1859" i="28"/>
  <c r="N1859" i="28" s="1"/>
  <c r="L1859" i="28"/>
  <c r="M908" i="25"/>
  <c r="N908" i="25" s="1"/>
  <c r="L908" i="25"/>
  <c r="T908" i="25"/>
  <c r="L567" i="27"/>
  <c r="M567" i="27"/>
  <c r="N567" i="27" s="1"/>
  <c r="M1373" i="26"/>
  <c r="N1373" i="26" s="1"/>
  <c r="L1373" i="26"/>
  <c r="L2247" i="28"/>
  <c r="M2247" i="28"/>
  <c r="N2247" i="28" s="1"/>
  <c r="L327" i="27"/>
  <c r="M327" i="27"/>
  <c r="N327" i="27" s="1"/>
  <c r="L1111" i="28"/>
  <c r="M1111" i="28"/>
  <c r="N1111" i="28" s="1"/>
  <c r="M1724" i="26"/>
  <c r="N1724" i="26" s="1"/>
  <c r="L1724" i="26"/>
  <c r="M2003" i="27"/>
  <c r="N2003" i="27" s="1"/>
  <c r="L2003" i="27"/>
  <c r="L432" i="27"/>
  <c r="M432" i="27"/>
  <c r="N432" i="27" s="1"/>
  <c r="L2164" i="27"/>
  <c r="M2164" i="27"/>
  <c r="N2164" i="27" s="1"/>
  <c r="M1818" i="27"/>
  <c r="N1818" i="27" s="1"/>
  <c r="L1818" i="27"/>
  <c r="M1654" i="27"/>
  <c r="N1654" i="27" s="1"/>
  <c r="L1654" i="27"/>
  <c r="T880" i="25"/>
  <c r="M880" i="25"/>
  <c r="N880" i="25" s="1"/>
  <c r="L880" i="25"/>
  <c r="M1494" i="28"/>
  <c r="N1494" i="28" s="1"/>
  <c r="L1494" i="28"/>
  <c r="M1893" i="27"/>
  <c r="N1893" i="27" s="1"/>
  <c r="L1893" i="27"/>
  <c r="L2225" i="27"/>
  <c r="M2225" i="27"/>
  <c r="N2225" i="27" s="1"/>
  <c r="L797" i="28"/>
  <c r="M797" i="28"/>
  <c r="N797" i="28" s="1"/>
  <c r="L906" i="25"/>
  <c r="M906" i="25"/>
  <c r="N906" i="25" s="1"/>
  <c r="T906" i="25"/>
  <c r="M1204" i="26"/>
  <c r="N1204" i="26" s="1"/>
  <c r="L1204" i="26"/>
  <c r="M1084" i="26"/>
  <c r="N1084" i="26" s="1"/>
  <c r="L1084" i="26"/>
  <c r="L2074" i="28"/>
  <c r="M2074" i="28"/>
  <c r="N2074" i="28" s="1"/>
  <c r="M1576" i="28"/>
  <c r="N1576" i="28" s="1"/>
  <c r="L1576" i="28"/>
  <c r="L1953" i="27"/>
  <c r="M1953" i="27"/>
  <c r="N1953" i="27" s="1"/>
  <c r="L902" i="27"/>
  <c r="M902" i="27"/>
  <c r="N902" i="27" s="1"/>
  <c r="M53" i="25"/>
  <c r="N53" i="25" s="1"/>
  <c r="L53" i="25"/>
  <c r="T53" i="25"/>
  <c r="M2156" i="26"/>
  <c r="N2156" i="26" s="1"/>
  <c r="L2156" i="26"/>
  <c r="M2058" i="27"/>
  <c r="N2058" i="27" s="1"/>
  <c r="L2058" i="27"/>
  <c r="M153" i="27"/>
  <c r="N153" i="27" s="1"/>
  <c r="L153" i="27"/>
  <c r="M1926" i="27"/>
  <c r="N1926" i="27" s="1"/>
  <c r="L1926" i="27"/>
  <c r="L1598" i="25"/>
  <c r="M1598" i="25"/>
  <c r="N1598" i="25" s="1"/>
  <c r="T1598" i="25"/>
  <c r="M462" i="26"/>
  <c r="N462" i="26" s="1"/>
  <c r="L462" i="26"/>
  <c r="M974" i="27"/>
  <c r="N974" i="27" s="1"/>
  <c r="L974" i="27"/>
  <c r="L61" i="25"/>
  <c r="M61" i="25"/>
  <c r="N61" i="25" s="1"/>
  <c r="T61" i="25"/>
  <c r="L1481" i="25"/>
  <c r="M1481" i="25"/>
  <c r="N1481" i="25" s="1"/>
  <c r="T1481" i="25"/>
  <c r="M1347" i="28"/>
  <c r="N1347" i="28" s="1"/>
  <c r="L1347" i="28"/>
  <c r="L46" i="25"/>
  <c r="M46" i="25"/>
  <c r="N46" i="25" s="1"/>
  <c r="T46" i="25"/>
  <c r="L139" i="26"/>
  <c r="M139" i="26"/>
  <c r="N139" i="26" s="1"/>
  <c r="L951" i="28"/>
  <c r="M951" i="28"/>
  <c r="N951" i="28" s="1"/>
  <c r="L225" i="26"/>
  <c r="M225" i="26"/>
  <c r="N225" i="26" s="1"/>
  <c r="L984" i="26"/>
  <c r="M984" i="26"/>
  <c r="N984" i="26" s="1"/>
  <c r="T721" i="25"/>
  <c r="L721" i="25"/>
  <c r="M721" i="25"/>
  <c r="N721" i="25" s="1"/>
  <c r="M2141" i="26"/>
  <c r="N2141" i="26" s="1"/>
  <c r="L2141" i="26"/>
  <c r="L627" i="25"/>
  <c r="M627" i="25"/>
  <c r="N627" i="25" s="1"/>
  <c r="T627" i="25"/>
  <c r="M1062" i="28"/>
  <c r="N1062" i="28" s="1"/>
  <c r="L1062" i="28"/>
  <c r="L128" i="26"/>
  <c r="M128" i="26"/>
  <c r="N128" i="26" s="1"/>
  <c r="L125" i="28"/>
  <c r="M125" i="28"/>
  <c r="N125" i="28" s="1"/>
  <c r="L1402" i="27"/>
  <c r="M1402" i="27"/>
  <c r="N1402" i="27" s="1"/>
  <c r="L1609" i="28"/>
  <c r="M1609" i="28"/>
  <c r="N1609" i="28" s="1"/>
  <c r="L681" i="28"/>
  <c r="M681" i="28"/>
  <c r="N681" i="28" s="1"/>
  <c r="M2200" i="28"/>
  <c r="N2200" i="28" s="1"/>
  <c r="L2200" i="28"/>
  <c r="L1624" i="26"/>
  <c r="M1624" i="26"/>
  <c r="N1624" i="26" s="1"/>
  <c r="L1212" i="26"/>
  <c r="M1212" i="26"/>
  <c r="N1212" i="26" s="1"/>
  <c r="L1927" i="27"/>
  <c r="M1927" i="27"/>
  <c r="N1927" i="27" s="1"/>
  <c r="M1843" i="25"/>
  <c r="N1843" i="25" s="1"/>
  <c r="L1843" i="25"/>
  <c r="T1843" i="25"/>
  <c r="L1972" i="26"/>
  <c r="M1972" i="26"/>
  <c r="N1972" i="26" s="1"/>
  <c r="M2157" i="28"/>
  <c r="N2157" i="28" s="1"/>
  <c r="L2157" i="28"/>
  <c r="L2116" i="27"/>
  <c r="M2116" i="27"/>
  <c r="N2116" i="27" s="1"/>
  <c r="L1444" i="28"/>
  <c r="M1444" i="28"/>
  <c r="N1444" i="28" s="1"/>
  <c r="M558" i="27"/>
  <c r="N558" i="27" s="1"/>
  <c r="L558" i="27"/>
  <c r="L1998" i="28"/>
  <c r="M1998" i="28"/>
  <c r="N1998" i="28" s="1"/>
  <c r="L2044" i="26"/>
  <c r="M2044" i="26"/>
  <c r="N2044" i="26" s="1"/>
  <c r="T1700" i="25"/>
  <c r="L1700" i="25"/>
  <c r="M1700" i="25"/>
  <c r="N1700" i="25" s="1"/>
  <c r="L188" i="26"/>
  <c r="M188" i="26"/>
  <c r="N188" i="26" s="1"/>
  <c r="M1037" i="27"/>
  <c r="N1037" i="27" s="1"/>
  <c r="L1037" i="27"/>
  <c r="L2169" i="25"/>
  <c r="M2169" i="25"/>
  <c r="N2169" i="25" s="1"/>
  <c r="T2169" i="25"/>
  <c r="L2163" i="28"/>
  <c r="M2163" i="28"/>
  <c r="N2163" i="28" s="1"/>
  <c r="M96" i="27"/>
  <c r="N96" i="27" s="1"/>
  <c r="L96" i="27"/>
  <c r="M320" i="27"/>
  <c r="N320" i="27" s="1"/>
  <c r="L320" i="27"/>
  <c r="L611" i="25"/>
  <c r="M611" i="25"/>
  <c r="N611" i="25" s="1"/>
  <c r="T611" i="25"/>
  <c r="M10" i="28"/>
  <c r="N10" i="28" s="1"/>
  <c r="L10" i="28"/>
  <c r="M184" i="25"/>
  <c r="N184" i="25" s="1"/>
  <c r="L184" i="25"/>
  <c r="T184" i="25"/>
  <c r="L1816" i="27"/>
  <c r="M1816" i="27"/>
  <c r="N1816" i="27" s="1"/>
  <c r="L1892" i="26"/>
  <c r="M1892" i="26"/>
  <c r="N1892" i="26" s="1"/>
  <c r="L2108" i="27"/>
  <c r="M2108" i="27"/>
  <c r="N2108" i="27" s="1"/>
  <c r="L1799" i="26"/>
  <c r="M1799" i="26"/>
  <c r="N1799" i="26" s="1"/>
  <c r="L221" i="28"/>
  <c r="M221" i="28"/>
  <c r="N221" i="28" s="1"/>
  <c r="M1594" i="25"/>
  <c r="N1594" i="25" s="1"/>
  <c r="L1594" i="25"/>
  <c r="T1594" i="25"/>
  <c r="L656" i="28"/>
  <c r="M656" i="28"/>
  <c r="N656" i="28" s="1"/>
  <c r="T699" i="25"/>
  <c r="L699" i="25"/>
  <c r="M699" i="25"/>
  <c r="N699" i="25" s="1"/>
  <c r="M605" i="27"/>
  <c r="N605" i="27" s="1"/>
  <c r="L605" i="27"/>
  <c r="T1657" i="25"/>
  <c r="M1657" i="25"/>
  <c r="N1657" i="25" s="1"/>
  <c r="L1657" i="25"/>
  <c r="T624" i="25"/>
  <c r="L624" i="25"/>
  <c r="M624" i="25"/>
  <c r="N624" i="25" s="1"/>
  <c r="M962" i="28"/>
  <c r="N962" i="28" s="1"/>
  <c r="L962" i="28"/>
  <c r="L2131" i="26"/>
  <c r="M2131" i="26"/>
  <c r="N2131" i="26" s="1"/>
  <c r="M1041" i="28"/>
  <c r="N1041" i="28" s="1"/>
  <c r="L1041" i="28"/>
  <c r="M1440" i="27"/>
  <c r="N1440" i="27" s="1"/>
  <c r="L1440" i="27"/>
  <c r="M1657" i="27"/>
  <c r="N1657" i="27" s="1"/>
  <c r="L1657" i="27"/>
  <c r="M1784" i="28"/>
  <c r="N1784" i="28" s="1"/>
  <c r="L1784" i="28"/>
  <c r="T2021" i="25"/>
  <c r="L2021" i="25"/>
  <c r="M2021" i="25"/>
  <c r="N2021" i="25" s="1"/>
  <c r="M1339" i="27"/>
  <c r="N1339" i="27" s="1"/>
  <c r="L1339" i="27"/>
  <c r="L785" i="28"/>
  <c r="M785" i="28"/>
  <c r="N785" i="28" s="1"/>
  <c r="M1473" i="25"/>
  <c r="N1473" i="25" s="1"/>
  <c r="L1473" i="25"/>
  <c r="T1473" i="25"/>
  <c r="M431" i="25"/>
  <c r="N431" i="25" s="1"/>
  <c r="L431" i="25"/>
  <c r="T431" i="25"/>
  <c r="L673" i="26"/>
  <c r="M673" i="26"/>
  <c r="N673" i="26" s="1"/>
  <c r="L1514" i="27"/>
  <c r="M1514" i="27"/>
  <c r="N1514" i="27" s="1"/>
  <c r="L1918" i="28"/>
  <c r="M1918" i="28"/>
  <c r="N1918" i="28" s="1"/>
  <c r="L2053" i="27"/>
  <c r="M2053" i="27"/>
  <c r="N2053" i="27" s="1"/>
  <c r="L1837" i="25"/>
  <c r="M1837" i="25"/>
  <c r="N1837" i="25" s="1"/>
  <c r="T1837" i="25"/>
  <c r="M1371" i="27"/>
  <c r="N1371" i="27" s="1"/>
  <c r="L1371" i="27"/>
  <c r="M987" i="27"/>
  <c r="N987" i="27" s="1"/>
  <c r="L987" i="27"/>
  <c r="L313" i="26"/>
  <c r="M313" i="26"/>
  <c r="N313" i="26" s="1"/>
  <c r="M149" i="25"/>
  <c r="N149" i="25" s="1"/>
  <c r="L149" i="25"/>
  <c r="T149" i="25"/>
  <c r="M516" i="28"/>
  <c r="N516" i="28" s="1"/>
  <c r="L516" i="28"/>
  <c r="L1091" i="28"/>
  <c r="M1091" i="28"/>
  <c r="N1091" i="28" s="1"/>
  <c r="L1012" i="27"/>
  <c r="M1012" i="27"/>
  <c r="N1012" i="27" s="1"/>
  <c r="M1965" i="26"/>
  <c r="N1965" i="26" s="1"/>
  <c r="L1965" i="26"/>
  <c r="L666" i="26"/>
  <c r="M666" i="26"/>
  <c r="N666" i="26" s="1"/>
  <c r="L1924" i="27"/>
  <c r="M1924" i="27"/>
  <c r="N1924" i="27" s="1"/>
  <c r="M1578" i="25"/>
  <c r="N1578" i="25" s="1"/>
  <c r="L1578" i="25"/>
  <c r="T1578" i="25"/>
  <c r="M991" i="28"/>
  <c r="N991" i="28" s="1"/>
  <c r="L991" i="28"/>
  <c r="L1879" i="27"/>
  <c r="M1879" i="27"/>
  <c r="N1879" i="27" s="1"/>
  <c r="M1122" i="25"/>
  <c r="N1122" i="25" s="1"/>
  <c r="L1122" i="25"/>
  <c r="T1122" i="25"/>
  <c r="M1237" i="26"/>
  <c r="N1237" i="26" s="1"/>
  <c r="L1237" i="26"/>
  <c r="M509" i="26"/>
  <c r="N509" i="26" s="1"/>
  <c r="L509" i="26"/>
  <c r="M400" i="26"/>
  <c r="N400" i="26" s="1"/>
  <c r="L400" i="26"/>
  <c r="L255" i="28"/>
  <c r="M255" i="28"/>
  <c r="N255" i="28" s="1"/>
  <c r="T2121" i="25"/>
  <c r="L2121" i="25"/>
  <c r="M2121" i="25"/>
  <c r="N2121" i="25" s="1"/>
  <c r="T873" i="25"/>
  <c r="L873" i="25"/>
  <c r="M873" i="25"/>
  <c r="N873" i="25" s="1"/>
  <c r="M1203" i="26"/>
  <c r="N1203" i="26" s="1"/>
  <c r="L1203" i="26"/>
  <c r="M996" i="27"/>
  <c r="N996" i="27" s="1"/>
  <c r="L996" i="27"/>
  <c r="T1976" i="25"/>
  <c r="L1976" i="25"/>
  <c r="M1976" i="25"/>
  <c r="N1976" i="25" s="1"/>
  <c r="M1602" i="28"/>
  <c r="N1602" i="28" s="1"/>
  <c r="L1602" i="28"/>
  <c r="L1628" i="26"/>
  <c r="M1628" i="26"/>
  <c r="N1628" i="26" s="1"/>
  <c r="L1181" i="26"/>
  <c r="M1181" i="26"/>
  <c r="N1181" i="26" s="1"/>
  <c r="L1950" i="28"/>
  <c r="M1950" i="28"/>
  <c r="N1950" i="28" s="1"/>
  <c r="L1470" i="28"/>
  <c r="M1470" i="28"/>
  <c r="N1470" i="28" s="1"/>
  <c r="T1738" i="25"/>
  <c r="M1738" i="25"/>
  <c r="N1738" i="25" s="1"/>
  <c r="L1738" i="25"/>
  <c r="L1321" i="28"/>
  <c r="M1321" i="28"/>
  <c r="N1321" i="28" s="1"/>
  <c r="T661" i="25"/>
  <c r="M661" i="25"/>
  <c r="N661" i="25" s="1"/>
  <c r="L661" i="25"/>
  <c r="M117" i="26"/>
  <c r="N117" i="26" s="1"/>
  <c r="L117" i="26"/>
  <c r="M252" i="26"/>
  <c r="N252" i="26" s="1"/>
  <c r="L252" i="26"/>
  <c r="T675" i="25"/>
  <c r="L675" i="25"/>
  <c r="M675" i="25"/>
  <c r="N675" i="25" s="1"/>
  <c r="L1999" i="28"/>
  <c r="M1999" i="28"/>
  <c r="N1999" i="28" s="1"/>
  <c r="L2146" i="25"/>
  <c r="M2146" i="25"/>
  <c r="N2146" i="25" s="1"/>
  <c r="T2146" i="25"/>
  <c r="M52" i="28"/>
  <c r="N52" i="28" s="1"/>
  <c r="L52" i="28"/>
  <c r="L1254" i="26"/>
  <c r="M1254" i="26"/>
  <c r="N1254" i="26" s="1"/>
  <c r="M498" i="28"/>
  <c r="N498" i="28" s="1"/>
  <c r="L498" i="28"/>
  <c r="M1846" i="26"/>
  <c r="N1846" i="26" s="1"/>
  <c r="L1846" i="26"/>
  <c r="L2143" i="28"/>
  <c r="M2143" i="28"/>
  <c r="N2143" i="28" s="1"/>
  <c r="M1577" i="25"/>
  <c r="N1577" i="25" s="1"/>
  <c r="L1577" i="25"/>
  <c r="T1577" i="25"/>
  <c r="L657" i="27"/>
  <c r="M657" i="27"/>
  <c r="N657" i="27" s="1"/>
  <c r="M2222" i="26"/>
  <c r="N2222" i="26" s="1"/>
  <c r="L2222" i="26"/>
  <c r="M576" i="26"/>
  <c r="N576" i="26" s="1"/>
  <c r="L576" i="26"/>
  <c r="M340" i="26"/>
  <c r="N340" i="26" s="1"/>
  <c r="L340" i="26"/>
  <c r="L1326" i="26"/>
  <c r="M1326" i="26"/>
  <c r="N1326" i="26" s="1"/>
  <c r="L504" i="28"/>
  <c r="M504" i="28"/>
  <c r="N504" i="28" s="1"/>
  <c r="M1374" i="28"/>
  <c r="N1374" i="28" s="1"/>
  <c r="L1374" i="28"/>
  <c r="L1727" i="26"/>
  <c r="M1727" i="26"/>
  <c r="N1727" i="26" s="1"/>
  <c r="T2058" i="25"/>
  <c r="L2058" i="25"/>
  <c r="M2058" i="25"/>
  <c r="N2058" i="25" s="1"/>
  <c r="M259" i="27"/>
  <c r="N259" i="27" s="1"/>
  <c r="L259" i="27"/>
  <c r="L1824" i="27"/>
  <c r="M1824" i="27"/>
  <c r="N1824" i="27" s="1"/>
  <c r="M315" i="28"/>
  <c r="N315" i="28" s="1"/>
  <c r="L315" i="28"/>
  <c r="L537" i="25"/>
  <c r="M537" i="25"/>
  <c r="N537" i="25" s="1"/>
  <c r="T537" i="25"/>
  <c r="M1902" i="25"/>
  <c r="N1902" i="25" s="1"/>
  <c r="L1902" i="25"/>
  <c r="T1902" i="25"/>
  <c r="M1859" i="26"/>
  <c r="N1859" i="26" s="1"/>
  <c r="L1859" i="26"/>
  <c r="L2191" i="27"/>
  <c r="M2191" i="27"/>
  <c r="N2191" i="27" s="1"/>
  <c r="T1189" i="25"/>
  <c r="M1189" i="25"/>
  <c r="N1189" i="25" s="1"/>
  <c r="L1189" i="25"/>
  <c r="M1202" i="28"/>
  <c r="N1202" i="28" s="1"/>
  <c r="L1202" i="28"/>
  <c r="M1819" i="28"/>
  <c r="N1819" i="28" s="1"/>
  <c r="L1819" i="28"/>
  <c r="L41" i="26"/>
  <c r="M41" i="26"/>
  <c r="N41" i="26" s="1"/>
  <c r="L577" i="25"/>
  <c r="M577" i="25"/>
  <c r="N577" i="25" s="1"/>
  <c r="T577" i="25"/>
  <c r="L1098" i="28"/>
  <c r="M1098" i="28"/>
  <c r="N1098" i="28" s="1"/>
  <c r="L480" i="26"/>
  <c r="M480" i="26"/>
  <c r="N480" i="26" s="1"/>
  <c r="L162" i="28"/>
  <c r="M162" i="28"/>
  <c r="N162" i="28" s="1"/>
  <c r="M108" i="27"/>
  <c r="N108" i="27" s="1"/>
  <c r="L108" i="27"/>
  <c r="M1529" i="25"/>
  <c r="N1529" i="25" s="1"/>
  <c r="L1529" i="25"/>
  <c r="T1529" i="25"/>
  <c r="L393" i="28"/>
  <c r="M393" i="28"/>
  <c r="N393" i="28" s="1"/>
  <c r="L2028" i="27"/>
  <c r="M2028" i="27"/>
  <c r="N2028" i="27" s="1"/>
  <c r="M1753" i="26"/>
  <c r="N1753" i="26" s="1"/>
  <c r="L1753" i="26"/>
  <c r="L1212" i="28"/>
  <c r="M1212" i="28"/>
  <c r="N1212" i="28" s="1"/>
  <c r="L808" i="27"/>
  <c r="M808" i="27"/>
  <c r="N808" i="27" s="1"/>
  <c r="L1025" i="28"/>
  <c r="M1025" i="28"/>
  <c r="N1025" i="28" s="1"/>
  <c r="M1048" i="28"/>
  <c r="N1048" i="28" s="1"/>
  <c r="L1048" i="28"/>
  <c r="M1264" i="26"/>
  <c r="N1264" i="26" s="1"/>
  <c r="L1264" i="26"/>
  <c r="M466" i="28"/>
  <c r="N466" i="28" s="1"/>
  <c r="L466" i="28"/>
  <c r="M1059" i="27"/>
  <c r="N1059" i="27" s="1"/>
  <c r="L1059" i="27"/>
  <c r="M617" i="26"/>
  <c r="N617" i="26" s="1"/>
  <c r="L617" i="26"/>
  <c r="L536" i="26"/>
  <c r="M536" i="26"/>
  <c r="N536" i="26" s="1"/>
  <c r="M578" i="25"/>
  <c r="N578" i="25" s="1"/>
  <c r="L578" i="25"/>
  <c r="T578" i="25"/>
  <c r="L1006" i="25"/>
  <c r="M1006" i="25"/>
  <c r="N1006" i="25" s="1"/>
  <c r="T1006" i="25"/>
  <c r="L322" i="27"/>
  <c r="M322" i="27"/>
  <c r="N322" i="27" s="1"/>
  <c r="L810" i="25"/>
  <c r="M810" i="25"/>
  <c r="N810" i="25" s="1"/>
  <c r="T810" i="25"/>
  <c r="M861" i="26"/>
  <c r="N861" i="26" s="1"/>
  <c r="L861" i="26"/>
  <c r="L1968" i="28"/>
  <c r="M1968" i="28"/>
  <c r="N1968" i="28" s="1"/>
  <c r="L1655" i="28"/>
  <c r="M1655" i="28"/>
  <c r="N1655" i="28" s="1"/>
  <c r="L142" i="28"/>
  <c r="M142" i="28"/>
  <c r="N142" i="28" s="1"/>
  <c r="L1482" i="27"/>
  <c r="M1482" i="27"/>
  <c r="N1482" i="27" s="1"/>
  <c r="M227" i="27"/>
  <c r="N227" i="27" s="1"/>
  <c r="L227" i="27"/>
  <c r="M127" i="27"/>
  <c r="N127" i="27" s="1"/>
  <c r="L127" i="27"/>
  <c r="M1455" i="25"/>
  <c r="N1455" i="25" s="1"/>
  <c r="L1455" i="25"/>
  <c r="T1455" i="25"/>
  <c r="L846" i="28"/>
  <c r="M846" i="28"/>
  <c r="N846" i="28" s="1"/>
  <c r="L1899" i="26"/>
  <c r="M1899" i="26"/>
  <c r="N1899" i="26" s="1"/>
  <c r="M976" i="28"/>
  <c r="N976" i="28" s="1"/>
  <c r="L976" i="28"/>
  <c r="L1398" i="27"/>
  <c r="M1398" i="27"/>
  <c r="N1398" i="27" s="1"/>
  <c r="M577" i="28"/>
  <c r="N577" i="28" s="1"/>
  <c r="L577" i="28"/>
  <c r="L151" i="26"/>
  <c r="M151" i="26"/>
  <c r="N151" i="26" s="1"/>
  <c r="L1090" i="28"/>
  <c r="M1090" i="28"/>
  <c r="N1090" i="28" s="1"/>
  <c r="L1453" i="26"/>
  <c r="M1453" i="26"/>
  <c r="N1453" i="26" s="1"/>
  <c r="L2087" i="28"/>
  <c r="M2087" i="28"/>
  <c r="N2087" i="28" s="1"/>
  <c r="F16" i="6" l="1"/>
  <c r="E16" i="6"/>
  <c r="H16" i="6"/>
  <c r="G16" i="6"/>
  <c r="F6" i="6"/>
  <c r="E6" i="6"/>
  <c r="C6" i="6"/>
  <c r="H6" i="6"/>
  <c r="G6" i="6"/>
  <c r="H29" i="6"/>
  <c r="I30" i="12"/>
  <c r="L7" i="14" s="1"/>
  <c r="S14" i="29"/>
  <c r="S25" i="29"/>
  <c r="S9" i="29"/>
  <c r="S6" i="29"/>
  <c r="S24" i="29"/>
  <c r="S7" i="29"/>
  <c r="S11" i="29"/>
  <c r="S13" i="29"/>
  <c r="S8" i="29"/>
  <c r="S12" i="29"/>
  <c r="S10" i="29"/>
  <c r="S26" i="29"/>
  <c r="I29" i="6"/>
  <c r="E29" i="6"/>
  <c r="K30" i="12"/>
  <c r="O7" i="14" s="1"/>
  <c r="H11" i="17"/>
  <c r="H10" i="17"/>
  <c r="H25" i="17"/>
  <c r="H9" i="17"/>
  <c r="H26" i="17"/>
  <c r="H8" i="17"/>
  <c r="H24" i="17"/>
  <c r="H14" i="17"/>
  <c r="H13" i="17"/>
  <c r="H12" i="17"/>
  <c r="H7" i="17"/>
  <c r="H6" i="17"/>
  <c r="O30" i="12"/>
  <c r="S7" i="14" s="1"/>
  <c r="J28" i="17"/>
  <c r="O26" i="29"/>
  <c r="O11" i="29"/>
  <c r="O6" i="29"/>
  <c r="O7" i="29"/>
  <c r="O8" i="29"/>
  <c r="O10" i="29"/>
  <c r="O12" i="29"/>
  <c r="O24" i="29"/>
  <c r="O25" i="29"/>
  <c r="O14" i="29"/>
  <c r="O13" i="29"/>
  <c r="O9" i="29"/>
  <c r="M30" i="12"/>
  <c r="Q7" i="14" s="1"/>
  <c r="F28" i="17"/>
  <c r="H11" i="12"/>
  <c r="H16" i="12"/>
  <c r="H8" i="12"/>
  <c r="H10" i="12"/>
  <c r="H13" i="12"/>
  <c r="H9" i="12"/>
  <c r="H28" i="12"/>
  <c r="H15" i="12"/>
  <c r="H26" i="12"/>
  <c r="H12" i="12"/>
  <c r="H27" i="12"/>
  <c r="H14" i="12"/>
  <c r="H28" i="29"/>
  <c r="N28" i="29"/>
  <c r="K13" i="17"/>
  <c r="K12" i="17"/>
  <c r="K11" i="17"/>
  <c r="K10" i="17"/>
  <c r="K9" i="17"/>
  <c r="K8" i="17"/>
  <c r="K24" i="17"/>
  <c r="K25" i="17"/>
  <c r="K14" i="17"/>
  <c r="K26" i="17"/>
  <c r="K7" i="17"/>
  <c r="K6" i="17"/>
  <c r="S28" i="29"/>
  <c r="J30" i="12"/>
  <c r="N7" i="14" s="1"/>
  <c r="E26" i="29"/>
  <c r="E14" i="29"/>
  <c r="E7" i="29"/>
  <c r="X26" i="29"/>
  <c r="E11" i="29"/>
  <c r="E24" i="29"/>
  <c r="E6" i="29"/>
  <c r="E25" i="29"/>
  <c r="E9" i="29"/>
  <c r="E10" i="29"/>
  <c r="E13" i="29"/>
  <c r="X25" i="29"/>
  <c r="X24" i="29"/>
  <c r="E8" i="29"/>
  <c r="E12" i="29"/>
  <c r="E33" i="6"/>
  <c r="E34" i="6"/>
  <c r="V26" i="29"/>
  <c r="V14" i="29"/>
  <c r="V12" i="29"/>
  <c r="V10" i="29"/>
  <c r="V13" i="29"/>
  <c r="V24" i="29"/>
  <c r="V25" i="29"/>
  <c r="V8" i="29"/>
  <c r="V11" i="29"/>
  <c r="V9" i="29"/>
  <c r="V7" i="29"/>
  <c r="V6" i="29"/>
  <c r="K27" i="12"/>
  <c r="K13" i="12"/>
  <c r="K9" i="12"/>
  <c r="K14" i="12"/>
  <c r="K8" i="12"/>
  <c r="K10" i="12"/>
  <c r="K11" i="12"/>
  <c r="K15" i="12"/>
  <c r="K12" i="12"/>
  <c r="K28" i="12"/>
  <c r="K26" i="12"/>
  <c r="K16" i="12"/>
  <c r="C5" i="29"/>
  <c r="B15" i="29"/>
  <c r="E26" i="12"/>
  <c r="E11" i="12"/>
  <c r="E14" i="12"/>
  <c r="P27" i="12"/>
  <c r="E10" i="12"/>
  <c r="P26" i="12"/>
  <c r="E15" i="12"/>
  <c r="E16" i="12"/>
  <c r="C7" i="12"/>
  <c r="B17" i="12"/>
  <c r="B15" i="17"/>
  <c r="E8" i="12"/>
  <c r="C5" i="17"/>
  <c r="E13" i="12"/>
  <c r="E28" i="12"/>
  <c r="E12" i="12"/>
  <c r="E27" i="12"/>
  <c r="E9" i="12"/>
  <c r="T28" i="29"/>
  <c r="O16" i="12"/>
  <c r="O13" i="12"/>
  <c r="O8" i="12"/>
  <c r="O12" i="12"/>
  <c r="O10" i="12"/>
  <c r="O27" i="12"/>
  <c r="O15" i="12"/>
  <c r="O28" i="12"/>
  <c r="O9" i="12"/>
  <c r="O26" i="12"/>
  <c r="O14" i="12"/>
  <c r="O11" i="12"/>
  <c r="U11" i="29"/>
  <c r="U25" i="29"/>
  <c r="U13" i="29"/>
  <c r="U12" i="29"/>
  <c r="U14" i="29"/>
  <c r="U10" i="29"/>
  <c r="U9" i="29"/>
  <c r="U24" i="29"/>
  <c r="U26" i="29"/>
  <c r="U8" i="29"/>
  <c r="U7" i="29"/>
  <c r="U6" i="29"/>
  <c r="J7" i="29"/>
  <c r="J24" i="29"/>
  <c r="J11" i="29"/>
  <c r="J12" i="29"/>
  <c r="J25" i="29"/>
  <c r="J26" i="29"/>
  <c r="J13" i="29"/>
  <c r="J10" i="29"/>
  <c r="J9" i="29"/>
  <c r="J6" i="29"/>
  <c r="J8" i="29"/>
  <c r="J14" i="29"/>
  <c r="F34" i="6"/>
  <c r="F33" i="6"/>
  <c r="Q9" i="29"/>
  <c r="Q26" i="29"/>
  <c r="Q11" i="29"/>
  <c r="Q12" i="29"/>
  <c r="Q8" i="29"/>
  <c r="Q7" i="29"/>
  <c r="Q24" i="29"/>
  <c r="Q14" i="29"/>
  <c r="Q25" i="29"/>
  <c r="Q10" i="29"/>
  <c r="Q13" i="29"/>
  <c r="Q6" i="29"/>
  <c r="N8" i="29"/>
  <c r="N6" i="29"/>
  <c r="N12" i="29"/>
  <c r="N13" i="29"/>
  <c r="N10" i="29"/>
  <c r="N14" i="29"/>
  <c r="N7" i="29"/>
  <c r="N11" i="29"/>
  <c r="N25" i="29"/>
  <c r="N9" i="29"/>
  <c r="N26" i="29"/>
  <c r="N24" i="29"/>
  <c r="H33" i="6"/>
  <c r="H34" i="6"/>
  <c r="J27" i="12"/>
  <c r="J14" i="12"/>
  <c r="J28" i="12"/>
  <c r="J8" i="12"/>
  <c r="J26" i="12"/>
  <c r="J13" i="12"/>
  <c r="J10" i="12"/>
  <c r="J12" i="12"/>
  <c r="J15" i="12"/>
  <c r="J11" i="12"/>
  <c r="J16" i="12"/>
  <c r="J9" i="12"/>
  <c r="V28" i="29"/>
  <c r="X28" i="29"/>
  <c r="E28" i="29"/>
  <c r="E27" i="6"/>
  <c r="E7" i="6"/>
  <c r="E13" i="6"/>
  <c r="I25" i="6"/>
  <c r="I26" i="6"/>
  <c r="E25" i="6"/>
  <c r="E8" i="6"/>
  <c r="E12" i="6"/>
  <c r="B16" i="6"/>
  <c r="E14" i="6"/>
  <c r="I27" i="6"/>
  <c r="E26" i="6"/>
  <c r="E9" i="6"/>
  <c r="E11" i="6"/>
  <c r="E15" i="6"/>
  <c r="E10" i="6"/>
  <c r="G28" i="17"/>
  <c r="P26" i="29"/>
  <c r="P14" i="29"/>
  <c r="P25" i="29"/>
  <c r="P8" i="29"/>
  <c r="P9" i="29"/>
  <c r="P11" i="29"/>
  <c r="P6" i="29"/>
  <c r="P12" i="29"/>
  <c r="P7" i="29"/>
  <c r="P13" i="29"/>
  <c r="P10" i="29"/>
  <c r="P24" i="29"/>
  <c r="T14" i="29"/>
  <c r="T11" i="29"/>
  <c r="T24" i="29"/>
  <c r="T13" i="29"/>
  <c r="T9" i="29"/>
  <c r="T26" i="29"/>
  <c r="T12" i="29"/>
  <c r="T7" i="29"/>
  <c r="T8" i="29"/>
  <c r="T25" i="29"/>
  <c r="T10" i="29"/>
  <c r="T6" i="29"/>
  <c r="L28" i="29"/>
  <c r="I28" i="29"/>
  <c r="J28" i="29"/>
  <c r="G30" i="12"/>
  <c r="H7" i="14" s="1"/>
  <c r="W13" i="29"/>
  <c r="W25" i="29"/>
  <c r="W10" i="29"/>
  <c r="W14" i="29"/>
  <c r="W26" i="29"/>
  <c r="W8" i="29"/>
  <c r="W6" i="29"/>
  <c r="W7" i="29"/>
  <c r="W12" i="29"/>
  <c r="W24" i="29"/>
  <c r="W9" i="29"/>
  <c r="W11" i="29"/>
  <c r="G24" i="17"/>
  <c r="G25" i="17"/>
  <c r="G14" i="17"/>
  <c r="G26" i="17"/>
  <c r="G13" i="17"/>
  <c r="G12" i="17"/>
  <c r="G11" i="17"/>
  <c r="G10" i="17"/>
  <c r="G9" i="17"/>
  <c r="G8" i="17"/>
  <c r="G7" i="17"/>
  <c r="G6" i="17"/>
  <c r="P28" i="29"/>
  <c r="R28" i="29"/>
  <c r="F25" i="29"/>
  <c r="F8" i="29"/>
  <c r="F9" i="29"/>
  <c r="F26" i="29"/>
  <c r="F6" i="29"/>
  <c r="F13" i="29"/>
  <c r="F11" i="29"/>
  <c r="F24" i="29"/>
  <c r="F7" i="29"/>
  <c r="F10" i="29"/>
  <c r="F14" i="29"/>
  <c r="F12" i="29"/>
  <c r="L25" i="29"/>
  <c r="L7" i="29"/>
  <c r="L6" i="29"/>
  <c r="L14" i="29"/>
  <c r="L24" i="29"/>
  <c r="L12" i="29"/>
  <c r="L10" i="29"/>
  <c r="L11" i="29"/>
  <c r="L8" i="29"/>
  <c r="L9" i="29"/>
  <c r="L13" i="29"/>
  <c r="L26" i="29"/>
  <c r="U28" i="29"/>
  <c r="F30" i="12"/>
  <c r="F7" i="14" s="1"/>
  <c r="I24" i="29"/>
  <c r="I6" i="29"/>
  <c r="I11" i="29"/>
  <c r="I9" i="29"/>
  <c r="I12" i="29"/>
  <c r="I14" i="29"/>
  <c r="I25" i="29"/>
  <c r="I7" i="29"/>
  <c r="I10" i="29"/>
  <c r="I26" i="29"/>
  <c r="I8" i="29"/>
  <c r="I13" i="29"/>
  <c r="G12" i="29"/>
  <c r="G8" i="29"/>
  <c r="G26" i="29"/>
  <c r="G14" i="29"/>
  <c r="G13" i="29"/>
  <c r="G11" i="29"/>
  <c r="G25" i="29"/>
  <c r="G10" i="29"/>
  <c r="G6" i="29"/>
  <c r="G9" i="29"/>
  <c r="G24" i="29"/>
  <c r="G7" i="29"/>
  <c r="M28" i="29"/>
  <c r="F29" i="6"/>
  <c r="G8" i="12"/>
  <c r="G14" i="12"/>
  <c r="G11" i="12"/>
  <c r="G13" i="12"/>
  <c r="G16" i="12"/>
  <c r="G15" i="12"/>
  <c r="G27" i="12"/>
  <c r="G9" i="12"/>
  <c r="G10" i="12"/>
  <c r="G28" i="12"/>
  <c r="G26" i="12"/>
  <c r="G12" i="12"/>
  <c r="W28" i="29"/>
  <c r="I28" i="17"/>
  <c r="M26" i="17"/>
  <c r="E26" i="17"/>
  <c r="E9" i="17"/>
  <c r="E14" i="17"/>
  <c r="E25" i="17"/>
  <c r="E13" i="17"/>
  <c r="P28" i="12"/>
  <c r="E12" i="17"/>
  <c r="M25" i="17"/>
  <c r="E10" i="17"/>
  <c r="M24" i="17"/>
  <c r="E8" i="17"/>
  <c r="E24" i="17"/>
  <c r="E11" i="17"/>
  <c r="E7" i="17"/>
  <c r="E6" i="17"/>
  <c r="R13" i="29"/>
  <c r="R9" i="29"/>
  <c r="R6" i="29"/>
  <c r="R14" i="29"/>
  <c r="R25" i="29"/>
  <c r="R12" i="29"/>
  <c r="R8" i="29"/>
  <c r="R10" i="29"/>
  <c r="R11" i="29"/>
  <c r="R7" i="29"/>
  <c r="R26" i="29"/>
  <c r="R24" i="29"/>
  <c r="F28" i="29"/>
  <c r="N30" i="12"/>
  <c r="R7" i="14" s="1"/>
  <c r="F16" i="12"/>
  <c r="F14" i="12"/>
  <c r="F8" i="12"/>
  <c r="F27" i="12"/>
  <c r="F10" i="12"/>
  <c r="F28" i="12"/>
  <c r="F15" i="12"/>
  <c r="F26" i="12"/>
  <c r="F11" i="12"/>
  <c r="F13" i="12"/>
  <c r="F12" i="12"/>
  <c r="F9" i="12"/>
  <c r="G28" i="29"/>
  <c r="M24" i="29"/>
  <c r="M9" i="29"/>
  <c r="M13" i="29"/>
  <c r="M12" i="29"/>
  <c r="M11" i="29"/>
  <c r="M8" i="29"/>
  <c r="M7" i="29"/>
  <c r="M25" i="29"/>
  <c r="M26" i="29"/>
  <c r="M14" i="29"/>
  <c r="M10" i="29"/>
  <c r="M6" i="29"/>
  <c r="F13" i="6"/>
  <c r="F25" i="6"/>
  <c r="F26" i="6"/>
  <c r="F9" i="6"/>
  <c r="F10" i="6"/>
  <c r="F11" i="6"/>
  <c r="F12" i="6"/>
  <c r="F14" i="6"/>
  <c r="F8" i="6"/>
  <c r="F27" i="6"/>
  <c r="F15" i="6"/>
  <c r="F7" i="6"/>
  <c r="H9" i="6"/>
  <c r="H10" i="6"/>
  <c r="H14" i="6"/>
  <c r="H7" i="6"/>
  <c r="H27" i="6"/>
  <c r="H11" i="6"/>
  <c r="H8" i="6"/>
  <c r="H15" i="6"/>
  <c r="H12" i="6"/>
  <c r="H26" i="6"/>
  <c r="H25" i="6"/>
  <c r="H13" i="6"/>
  <c r="I10" i="12"/>
  <c r="I8" i="12"/>
  <c r="I16" i="12"/>
  <c r="I12" i="12"/>
  <c r="I28" i="12"/>
  <c r="I26" i="12"/>
  <c r="I15" i="12"/>
  <c r="I13" i="12"/>
  <c r="I27" i="12"/>
  <c r="I9" i="12"/>
  <c r="I14" i="12"/>
  <c r="I11" i="12"/>
  <c r="I14" i="17"/>
  <c r="I13" i="17"/>
  <c r="I12" i="17"/>
  <c r="I11" i="17"/>
  <c r="I10" i="17"/>
  <c r="I9" i="17"/>
  <c r="I26" i="17"/>
  <c r="I8" i="17"/>
  <c r="I24" i="17"/>
  <c r="I25" i="17"/>
  <c r="I7" i="17"/>
  <c r="I6" i="17"/>
  <c r="G29" i="6"/>
  <c r="E28" i="17"/>
  <c r="M28" i="17"/>
  <c r="N9" i="12"/>
  <c r="N14" i="12"/>
  <c r="N16" i="12"/>
  <c r="N11" i="12"/>
  <c r="N8" i="12"/>
  <c r="N27" i="12"/>
  <c r="N12" i="12"/>
  <c r="N28" i="12"/>
  <c r="N13" i="12"/>
  <c r="N26" i="12"/>
  <c r="N10" i="12"/>
  <c r="N15" i="12"/>
  <c r="L28" i="17"/>
  <c r="L13" i="12"/>
  <c r="L26" i="12"/>
  <c r="L15" i="12"/>
  <c r="L27" i="12"/>
  <c r="L14" i="12"/>
  <c r="L12" i="12"/>
  <c r="L28" i="12"/>
  <c r="L10" i="12"/>
  <c r="L9" i="12"/>
  <c r="L11" i="12"/>
  <c r="L16" i="12"/>
  <c r="L8" i="12"/>
  <c r="K28" i="17"/>
  <c r="G13" i="6"/>
  <c r="G15" i="6"/>
  <c r="G14" i="6"/>
  <c r="G7" i="6"/>
  <c r="G26" i="6"/>
  <c r="G25" i="6"/>
  <c r="G27" i="6"/>
  <c r="G8" i="6"/>
  <c r="G11" i="6"/>
  <c r="G10" i="6"/>
  <c r="G12" i="6"/>
  <c r="G9" i="6"/>
  <c r="K25" i="29"/>
  <c r="K9" i="29"/>
  <c r="K6" i="29"/>
  <c r="K10" i="29"/>
  <c r="K14" i="29"/>
  <c r="K11" i="29"/>
  <c r="K13" i="29"/>
  <c r="K12" i="29"/>
  <c r="K24" i="29"/>
  <c r="K8" i="29"/>
  <c r="K7" i="29"/>
  <c r="K26" i="29"/>
  <c r="L13" i="17"/>
  <c r="L9" i="17"/>
  <c r="L26" i="17"/>
  <c r="L14" i="17"/>
  <c r="L24" i="17"/>
  <c r="L11" i="17"/>
  <c r="L12" i="17"/>
  <c r="L10" i="17"/>
  <c r="L8" i="17"/>
  <c r="L25" i="17"/>
  <c r="L7" i="17"/>
  <c r="L6" i="17"/>
  <c r="L30" i="12"/>
  <c r="P7" i="14" s="1"/>
  <c r="G33" i="6"/>
  <c r="G34" i="6"/>
  <c r="K28" i="29"/>
  <c r="P30" i="12"/>
  <c r="E30" i="12"/>
  <c r="C7" i="14" s="1"/>
  <c r="H28" i="17"/>
  <c r="J12" i="17"/>
  <c r="J11" i="17"/>
  <c r="J10" i="17"/>
  <c r="J9" i="17"/>
  <c r="J8" i="17"/>
  <c r="J24" i="17"/>
  <c r="J25" i="17"/>
  <c r="J14" i="17"/>
  <c r="J26" i="17"/>
  <c r="J13" i="17"/>
  <c r="J7" i="17"/>
  <c r="J6" i="17"/>
  <c r="O28" i="29"/>
  <c r="M27" i="12"/>
  <c r="M13" i="12"/>
  <c r="M26" i="12"/>
  <c r="M16" i="12"/>
  <c r="M28" i="12"/>
  <c r="M8" i="12"/>
  <c r="M10" i="12"/>
  <c r="M15" i="12"/>
  <c r="M12" i="12"/>
  <c r="M9" i="12"/>
  <c r="M11" i="12"/>
  <c r="M14" i="12"/>
  <c r="F11" i="17"/>
  <c r="F10" i="17"/>
  <c r="F9" i="17"/>
  <c r="F8" i="17"/>
  <c r="F24" i="17"/>
  <c r="F25" i="17"/>
  <c r="F14" i="17"/>
  <c r="F26" i="17"/>
  <c r="F13" i="17"/>
  <c r="F12" i="17"/>
  <c r="F7" i="17"/>
  <c r="F6" i="17"/>
  <c r="H30" i="12"/>
  <c r="J7" i="14" s="1"/>
  <c r="H8" i="29"/>
  <c r="H26" i="29"/>
  <c r="H14" i="29"/>
  <c r="H12" i="29"/>
  <c r="H10" i="29"/>
  <c r="H24" i="29"/>
  <c r="H6" i="29"/>
  <c r="H11" i="29"/>
  <c r="H9" i="29"/>
  <c r="H7" i="29"/>
  <c r="H25" i="29"/>
  <c r="H13" i="29"/>
  <c r="H16" i="17" l="1"/>
  <c r="G18" i="12"/>
  <c r="L16" i="17"/>
  <c r="F17" i="17"/>
  <c r="H35" i="6"/>
  <c r="M33" i="6" s="1"/>
  <c r="G17" i="6"/>
  <c r="O18" i="12"/>
  <c r="F16" i="17"/>
  <c r="J16" i="17"/>
  <c r="I19" i="12"/>
  <c r="I18" i="12"/>
  <c r="I16" i="17"/>
  <c r="G16" i="17"/>
  <c r="K18" i="12"/>
  <c r="K16" i="17"/>
  <c r="M18" i="12"/>
  <c r="L18" i="12"/>
  <c r="F17" i="6"/>
  <c r="J17" i="17"/>
  <c r="I18" i="17"/>
  <c r="F19" i="6"/>
  <c r="F20" i="12"/>
  <c r="G20" i="12"/>
  <c r="L18" i="17"/>
  <c r="K19" i="12"/>
  <c r="O19" i="12"/>
  <c r="L19" i="12"/>
  <c r="N18" i="12"/>
  <c r="I17" i="17"/>
  <c r="H17" i="6"/>
  <c r="M18" i="29"/>
  <c r="F18" i="12"/>
  <c r="I16" i="29"/>
  <c r="L16" i="29"/>
  <c r="F17" i="29"/>
  <c r="G17" i="17"/>
  <c r="T17" i="29"/>
  <c r="H21" i="6"/>
  <c r="G21" i="6"/>
  <c r="F21" i="6"/>
  <c r="I13" i="6"/>
  <c r="J19" i="12"/>
  <c r="U16" i="29"/>
  <c r="I5" i="17"/>
  <c r="I20" i="17" s="1"/>
  <c r="G5" i="17"/>
  <c r="G20" i="17" s="1"/>
  <c r="L5" i="17"/>
  <c r="L20" i="17" s="1"/>
  <c r="H5" i="17"/>
  <c r="H20" i="17" s="1"/>
  <c r="J5" i="17"/>
  <c r="J20" i="17" s="1"/>
  <c r="K5" i="17"/>
  <c r="K20" i="17" s="1"/>
  <c r="F5" i="17"/>
  <c r="F20" i="17" s="1"/>
  <c r="E5" i="17"/>
  <c r="E20" i="12"/>
  <c r="P10" i="12"/>
  <c r="E35" i="6"/>
  <c r="J34" i="6" s="1"/>
  <c r="I33" i="6"/>
  <c r="K18" i="17"/>
  <c r="H20" i="12"/>
  <c r="M20" i="12"/>
  <c r="G19" i="6"/>
  <c r="I20" i="12"/>
  <c r="R16" i="29"/>
  <c r="M6" i="17"/>
  <c r="M12" i="17"/>
  <c r="F16" i="29"/>
  <c r="F18" i="29"/>
  <c r="I14" i="6"/>
  <c r="I7" i="6"/>
  <c r="J17" i="29"/>
  <c r="P8" i="12"/>
  <c r="X12" i="29"/>
  <c r="X6" i="29"/>
  <c r="K17" i="17"/>
  <c r="H16" i="29"/>
  <c r="M19" i="12"/>
  <c r="L20" i="12"/>
  <c r="F19" i="12"/>
  <c r="R18" i="29"/>
  <c r="M7" i="17"/>
  <c r="W17" i="29"/>
  <c r="W16" i="29"/>
  <c r="T16" i="29"/>
  <c r="I10" i="6"/>
  <c r="E18" i="6"/>
  <c r="G22" i="6"/>
  <c r="F22" i="6"/>
  <c r="H22" i="6"/>
  <c r="J18" i="12"/>
  <c r="Q16" i="29"/>
  <c r="J16" i="29"/>
  <c r="L15" i="17"/>
  <c r="L21" i="17" s="1"/>
  <c r="I15" i="17"/>
  <c r="I21" i="17" s="1"/>
  <c r="K15" i="17"/>
  <c r="K21" i="17" s="1"/>
  <c r="F15" i="17"/>
  <c r="F21" i="17" s="1"/>
  <c r="H15" i="17"/>
  <c r="H21" i="17" s="1"/>
  <c r="G15" i="17"/>
  <c r="G21" i="17" s="1"/>
  <c r="E15" i="17"/>
  <c r="J15" i="17"/>
  <c r="J21" i="17" s="1"/>
  <c r="P14" i="12"/>
  <c r="X8" i="29"/>
  <c r="E18" i="29"/>
  <c r="H18" i="12"/>
  <c r="H18" i="17"/>
  <c r="H17" i="29"/>
  <c r="L17" i="17"/>
  <c r="G18" i="6"/>
  <c r="N19" i="12"/>
  <c r="M16" i="29"/>
  <c r="M11" i="17"/>
  <c r="M13" i="17"/>
  <c r="G17" i="29"/>
  <c r="G18" i="29"/>
  <c r="I15" i="6"/>
  <c r="I12" i="6"/>
  <c r="J20" i="12"/>
  <c r="N16" i="29"/>
  <c r="Q17" i="29"/>
  <c r="P9" i="12"/>
  <c r="E17" i="12"/>
  <c r="E23" i="12" s="1"/>
  <c r="L17" i="12"/>
  <c r="L23" i="12" s="1"/>
  <c r="F17" i="12"/>
  <c r="F23" i="12" s="1"/>
  <c r="I17" i="12"/>
  <c r="I23" i="12" s="1"/>
  <c r="M17" i="12"/>
  <c r="M23" i="12" s="1"/>
  <c r="K17" i="12"/>
  <c r="K23" i="12" s="1"/>
  <c r="G17" i="12"/>
  <c r="G23" i="12" s="1"/>
  <c r="N17" i="12"/>
  <c r="N23" i="12" s="1"/>
  <c r="H17" i="12"/>
  <c r="H23" i="12" s="1"/>
  <c r="O17" i="12"/>
  <c r="O23" i="12" s="1"/>
  <c r="J17" i="12"/>
  <c r="J23" i="12" s="1"/>
  <c r="E19" i="12"/>
  <c r="P11" i="12"/>
  <c r="V16" i="29"/>
  <c r="X11" i="29"/>
  <c r="H19" i="12"/>
  <c r="N20" i="12"/>
  <c r="H18" i="6"/>
  <c r="M17" i="29"/>
  <c r="G19" i="12"/>
  <c r="T18" i="29"/>
  <c r="P17" i="29"/>
  <c r="I11" i="6"/>
  <c r="E17" i="6"/>
  <c r="I8" i="6"/>
  <c r="F35" i="6"/>
  <c r="K33" i="6" s="1"/>
  <c r="U18" i="29"/>
  <c r="O7" i="12"/>
  <c r="O22" i="12" s="1"/>
  <c r="N7" i="12"/>
  <c r="N22" i="12" s="1"/>
  <c r="F7" i="12"/>
  <c r="F22" i="12" s="1"/>
  <c r="L7" i="12"/>
  <c r="L22" i="12" s="1"/>
  <c r="K7" i="12"/>
  <c r="K22" i="12" s="1"/>
  <c r="I7" i="12"/>
  <c r="I22" i="12" s="1"/>
  <c r="J7" i="12"/>
  <c r="J22" i="12" s="1"/>
  <c r="E7" i="12"/>
  <c r="M7" i="12"/>
  <c r="M22" i="12" s="1"/>
  <c r="H7" i="12"/>
  <c r="H22" i="12" s="1"/>
  <c r="G7" i="12"/>
  <c r="G22" i="12" s="1"/>
  <c r="O16" i="29"/>
  <c r="H17" i="17"/>
  <c r="S16" i="29"/>
  <c r="S17" i="29"/>
  <c r="F18" i="17"/>
  <c r="J18" i="17"/>
  <c r="K16" i="29"/>
  <c r="H19" i="6"/>
  <c r="F18" i="6"/>
  <c r="M8" i="17"/>
  <c r="E18" i="17"/>
  <c r="M14" i="17"/>
  <c r="G16" i="29"/>
  <c r="I17" i="29"/>
  <c r="L17" i="29"/>
  <c r="P18" i="29"/>
  <c r="I9" i="6"/>
  <c r="E19" i="6"/>
  <c r="O20" i="12"/>
  <c r="P12" i="12"/>
  <c r="E18" i="12"/>
  <c r="P16" i="12"/>
  <c r="U15" i="29"/>
  <c r="U21" i="29" s="1"/>
  <c r="G15" i="29"/>
  <c r="O15" i="29"/>
  <c r="Q15" i="29"/>
  <c r="V15" i="29"/>
  <c r="M15" i="29"/>
  <c r="N15" i="29"/>
  <c r="I15" i="29"/>
  <c r="K15" i="29"/>
  <c r="E15" i="29"/>
  <c r="W15" i="29"/>
  <c r="P15" i="29"/>
  <c r="J15" i="29"/>
  <c r="H15" i="29"/>
  <c r="F15" i="29"/>
  <c r="F21" i="29" s="1"/>
  <c r="R15" i="29"/>
  <c r="T15" i="29"/>
  <c r="S15" i="29"/>
  <c r="L15" i="29"/>
  <c r="K20" i="12"/>
  <c r="V17" i="29"/>
  <c r="X13" i="29"/>
  <c r="X7" i="29"/>
  <c r="O18" i="29"/>
  <c r="H18" i="29"/>
  <c r="E17" i="17"/>
  <c r="M9" i="17"/>
  <c r="I18" i="29"/>
  <c r="L18" i="29"/>
  <c r="P16" i="29"/>
  <c r="N17" i="29"/>
  <c r="P15" i="12"/>
  <c r="L5" i="29"/>
  <c r="I5" i="29"/>
  <c r="K5" i="29"/>
  <c r="M5" i="29"/>
  <c r="S5" i="29"/>
  <c r="W5" i="29"/>
  <c r="G5" i="29"/>
  <c r="N5" i="29"/>
  <c r="U5" i="29"/>
  <c r="F5" i="29"/>
  <c r="J5" i="29"/>
  <c r="V5" i="29"/>
  <c r="T5" i="29"/>
  <c r="E5" i="29"/>
  <c r="Q5" i="29"/>
  <c r="R5" i="29"/>
  <c r="P5" i="29"/>
  <c r="H5" i="29"/>
  <c r="O5" i="29"/>
  <c r="X10" i="29"/>
  <c r="E16" i="29"/>
  <c r="X14" i="29"/>
  <c r="O17" i="29"/>
  <c r="S18" i="29"/>
  <c r="G35" i="6"/>
  <c r="L33" i="6" s="1"/>
  <c r="K18" i="29"/>
  <c r="K17" i="29"/>
  <c r="R17" i="29"/>
  <c r="M10" i="17"/>
  <c r="E16" i="17"/>
  <c r="G18" i="17"/>
  <c r="W18" i="29"/>
  <c r="N18" i="29"/>
  <c r="Q18" i="29"/>
  <c r="J18" i="29"/>
  <c r="U17" i="29"/>
  <c r="P13" i="12"/>
  <c r="V18" i="29"/>
  <c r="I34" i="6"/>
  <c r="X9" i="29"/>
  <c r="E17" i="29"/>
  <c r="M34" i="6" l="1"/>
  <c r="M35" i="6" s="1"/>
  <c r="K34" i="6"/>
  <c r="K35" i="6" s="1"/>
  <c r="J33" i="6"/>
  <c r="J35" i="6" s="1"/>
  <c r="M16" i="17"/>
  <c r="M17" i="17"/>
  <c r="X17" i="29"/>
  <c r="I17" i="6"/>
  <c r="J20" i="29"/>
  <c r="W21" i="29"/>
  <c r="O21" i="29"/>
  <c r="M24" i="12"/>
  <c r="O24" i="12"/>
  <c r="P19" i="12"/>
  <c r="X18" i="29"/>
  <c r="J22" i="17"/>
  <c r="H23" i="6"/>
  <c r="T20" i="29"/>
  <c r="H20" i="29"/>
  <c r="F20" i="29"/>
  <c r="I20" i="29"/>
  <c r="S21" i="29"/>
  <c r="E21" i="29"/>
  <c r="X15" i="29"/>
  <c r="G21" i="29"/>
  <c r="E22" i="12"/>
  <c r="E24" i="12" s="1"/>
  <c r="P7" i="12"/>
  <c r="I18" i="6"/>
  <c r="I35" i="6"/>
  <c r="N33" i="6" s="1"/>
  <c r="H22" i="17"/>
  <c r="V20" i="29"/>
  <c r="P20" i="29"/>
  <c r="L20" i="29"/>
  <c r="L34" i="6"/>
  <c r="L35" i="6" s="1"/>
  <c r="T21" i="29"/>
  <c r="K21" i="29"/>
  <c r="J24" i="12"/>
  <c r="L22" i="17"/>
  <c r="L21" i="29"/>
  <c r="R20" i="29"/>
  <c r="R21" i="29"/>
  <c r="I21" i="29"/>
  <c r="I19" i="6"/>
  <c r="M18" i="17"/>
  <c r="I24" i="12"/>
  <c r="P17" i="12"/>
  <c r="P23" i="12" s="1"/>
  <c r="G22" i="17"/>
  <c r="K20" i="29"/>
  <c r="U20" i="29"/>
  <c r="U22" i="29" s="1"/>
  <c r="AO17" i="29" s="1"/>
  <c r="N20" i="29"/>
  <c r="Q20" i="29"/>
  <c r="G20" i="29"/>
  <c r="N21" i="29"/>
  <c r="P18" i="12"/>
  <c r="K24" i="12"/>
  <c r="P20" i="12"/>
  <c r="I22" i="17"/>
  <c r="O20" i="29"/>
  <c r="X16" i="29"/>
  <c r="E20" i="29"/>
  <c r="X5" i="29"/>
  <c r="W20" i="29"/>
  <c r="H21" i="29"/>
  <c r="M21" i="29"/>
  <c r="L24" i="12"/>
  <c r="E21" i="17"/>
  <c r="M21" i="17" s="1"/>
  <c r="M15" i="17"/>
  <c r="E22" i="6"/>
  <c r="I16" i="6"/>
  <c r="I22" i="6" s="1"/>
  <c r="E20" i="17"/>
  <c r="M5" i="17"/>
  <c r="E21" i="6"/>
  <c r="I6" i="6"/>
  <c r="I21" i="6" s="1"/>
  <c r="S20" i="29"/>
  <c r="J21" i="29"/>
  <c r="V21" i="29"/>
  <c r="G24" i="12"/>
  <c r="F24" i="12"/>
  <c r="F22" i="17"/>
  <c r="F23" i="6"/>
  <c r="M20" i="29"/>
  <c r="P21" i="29"/>
  <c r="Q21" i="29"/>
  <c r="H24" i="12"/>
  <c r="N24" i="12"/>
  <c r="K22" i="17"/>
  <c r="G23" i="6"/>
  <c r="AO16" i="29" l="1"/>
  <c r="S22" i="29"/>
  <c r="AM18" i="29" s="1"/>
  <c r="AO15" i="29"/>
  <c r="AO5" i="29"/>
  <c r="K22" i="29"/>
  <c r="AE17" i="29" s="1"/>
  <c r="O22" i="29"/>
  <c r="AI20" i="29" s="1"/>
  <c r="W16" i="12"/>
  <c r="W8" i="12"/>
  <c r="W24" i="12"/>
  <c r="W15" i="12"/>
  <c r="W7" i="12"/>
  <c r="W11" i="12"/>
  <c r="W23" i="12"/>
  <c r="W14" i="12"/>
  <c r="W22" i="12"/>
  <c r="W13" i="12"/>
  <c r="W19" i="12"/>
  <c r="W20" i="12"/>
  <c r="W12" i="12"/>
  <c r="W9" i="12"/>
  <c r="W18" i="12"/>
  <c r="W10" i="12"/>
  <c r="W17" i="12"/>
  <c r="G22" i="29"/>
  <c r="AA20" i="29" s="1"/>
  <c r="M20" i="17"/>
  <c r="E22" i="17"/>
  <c r="W22" i="29"/>
  <c r="AQ20" i="29" s="1"/>
  <c r="R13" i="17"/>
  <c r="R18" i="17"/>
  <c r="R7" i="17"/>
  <c r="R8" i="17"/>
  <c r="R15" i="17"/>
  <c r="R10" i="17"/>
  <c r="R20" i="17"/>
  <c r="R16" i="17"/>
  <c r="R5" i="17"/>
  <c r="R21" i="17"/>
  <c r="R6" i="17"/>
  <c r="R22" i="17"/>
  <c r="R11" i="17"/>
  <c r="R14" i="17"/>
  <c r="R12" i="17"/>
  <c r="R17" i="17"/>
  <c r="R9" i="17"/>
  <c r="P22" i="29"/>
  <c r="AJ20" i="29" s="1"/>
  <c r="X11" i="12"/>
  <c r="X12" i="12"/>
  <c r="X22" i="12"/>
  <c r="X7" i="12"/>
  <c r="X8" i="12"/>
  <c r="X15" i="12"/>
  <c r="X13" i="12"/>
  <c r="X20" i="12"/>
  <c r="X19" i="12"/>
  <c r="X16" i="12"/>
  <c r="X14" i="12"/>
  <c r="X9" i="12"/>
  <c r="X17" i="12"/>
  <c r="X10" i="12"/>
  <c r="X24" i="12"/>
  <c r="X18" i="12"/>
  <c r="X23" i="12"/>
  <c r="Q22" i="29"/>
  <c r="AK21" i="29" s="1"/>
  <c r="N22" i="29"/>
  <c r="AH20" i="29" s="1"/>
  <c r="U14" i="12"/>
  <c r="U15" i="12"/>
  <c r="U17" i="12"/>
  <c r="U23" i="12"/>
  <c r="U11" i="12"/>
  <c r="U24" i="12"/>
  <c r="U7" i="12"/>
  <c r="U9" i="12"/>
  <c r="U22" i="12"/>
  <c r="U19" i="12"/>
  <c r="U18" i="12"/>
  <c r="U16" i="12"/>
  <c r="U20" i="12"/>
  <c r="U12" i="12"/>
  <c r="U10" i="12"/>
  <c r="U8" i="12"/>
  <c r="U13" i="12"/>
  <c r="R19" i="12"/>
  <c r="R11" i="12"/>
  <c r="R14" i="12"/>
  <c r="R18" i="12"/>
  <c r="R10" i="12"/>
  <c r="R12" i="12"/>
  <c r="R17" i="12"/>
  <c r="R9" i="12"/>
  <c r="R23" i="12"/>
  <c r="R16" i="12"/>
  <c r="R8" i="12"/>
  <c r="R24" i="12"/>
  <c r="R15" i="12"/>
  <c r="R7" i="12"/>
  <c r="R22" i="12"/>
  <c r="R13" i="12"/>
  <c r="R20" i="12"/>
  <c r="X20" i="29"/>
  <c r="P8" i="17"/>
  <c r="P10" i="17"/>
  <c r="P14" i="17"/>
  <c r="P21" i="17"/>
  <c r="P6" i="17"/>
  <c r="P9" i="17"/>
  <c r="P12" i="17"/>
  <c r="P13" i="17"/>
  <c r="P5" i="17"/>
  <c r="P22" i="17"/>
  <c r="P17" i="17"/>
  <c r="P7" i="17"/>
  <c r="P20" i="17"/>
  <c r="P18" i="17"/>
  <c r="P16" i="17"/>
  <c r="P15" i="17"/>
  <c r="P11" i="17"/>
  <c r="U20" i="17"/>
  <c r="U10" i="17"/>
  <c r="U8" i="17"/>
  <c r="U22" i="17"/>
  <c r="U5" i="17"/>
  <c r="U21" i="17"/>
  <c r="U17" i="17"/>
  <c r="U14" i="17"/>
  <c r="U15" i="17"/>
  <c r="U13" i="17"/>
  <c r="U12" i="17"/>
  <c r="U18" i="17"/>
  <c r="U11" i="17"/>
  <c r="U9" i="17"/>
  <c r="U16" i="17"/>
  <c r="U7" i="17"/>
  <c r="U6" i="17"/>
  <c r="I22" i="29"/>
  <c r="E22" i="29"/>
  <c r="R22" i="29"/>
  <c r="AL21" i="29" s="1"/>
  <c r="V22" i="29"/>
  <c r="X21" i="29"/>
  <c r="T22" i="29"/>
  <c r="AN21" i="29" s="1"/>
  <c r="AA16" i="12"/>
  <c r="AA17" i="12"/>
  <c r="AA22" i="12"/>
  <c r="AA20" i="12"/>
  <c r="AA11" i="12"/>
  <c r="AA10" i="12"/>
  <c r="AA24" i="12"/>
  <c r="AA23" i="12"/>
  <c r="AA14" i="12"/>
  <c r="AA8" i="12"/>
  <c r="AA7" i="12"/>
  <c r="AA18" i="12"/>
  <c r="AA9" i="12"/>
  <c r="AA19" i="12"/>
  <c r="AA15" i="12"/>
  <c r="AA12" i="12"/>
  <c r="AA13" i="12"/>
  <c r="M22" i="29"/>
  <c r="AG20" i="29" s="1"/>
  <c r="L6" i="6"/>
  <c r="L16" i="6"/>
  <c r="L15" i="6"/>
  <c r="L22" i="6"/>
  <c r="L13" i="6"/>
  <c r="L21" i="6"/>
  <c r="L14" i="6"/>
  <c r="L8" i="6"/>
  <c r="L9" i="6"/>
  <c r="L19" i="6"/>
  <c r="L7" i="6"/>
  <c r="L11" i="6"/>
  <c r="L18" i="6"/>
  <c r="L10" i="6"/>
  <c r="L17" i="6"/>
  <c r="L23" i="6"/>
  <c r="L12" i="6"/>
  <c r="K6" i="6"/>
  <c r="K12" i="6"/>
  <c r="K11" i="6"/>
  <c r="K13" i="6"/>
  <c r="K18" i="6"/>
  <c r="K7" i="6"/>
  <c r="K16" i="6"/>
  <c r="K17" i="6"/>
  <c r="K15" i="6"/>
  <c r="K10" i="6"/>
  <c r="K8" i="6"/>
  <c r="K21" i="6"/>
  <c r="K14" i="6"/>
  <c r="K9" i="6"/>
  <c r="K23" i="6"/>
  <c r="K19" i="6"/>
  <c r="K22" i="6"/>
  <c r="M6" i="6"/>
  <c r="M7" i="6"/>
  <c r="M10" i="6"/>
  <c r="M13" i="6"/>
  <c r="M21" i="6"/>
  <c r="M22" i="6"/>
  <c r="M14" i="6"/>
  <c r="M11" i="6"/>
  <c r="M8" i="6"/>
  <c r="M15" i="6"/>
  <c r="M23" i="6"/>
  <c r="M16" i="6"/>
  <c r="M19" i="6"/>
  <c r="M12" i="6"/>
  <c r="M9" i="6"/>
  <c r="M18" i="6"/>
  <c r="M17" i="6"/>
  <c r="Y18" i="12"/>
  <c r="Y13" i="12"/>
  <c r="Y19" i="12"/>
  <c r="Y17" i="12"/>
  <c r="Y9" i="12"/>
  <c r="Y16" i="12"/>
  <c r="Y14" i="12"/>
  <c r="Y22" i="12"/>
  <c r="Y8" i="12"/>
  <c r="Y24" i="12"/>
  <c r="Y15" i="12"/>
  <c r="Y10" i="12"/>
  <c r="Y23" i="12"/>
  <c r="Y11" i="12"/>
  <c r="Y7" i="12"/>
  <c r="Y20" i="12"/>
  <c r="Y12" i="12"/>
  <c r="J22" i="29"/>
  <c r="AD20" i="29" s="1"/>
  <c r="S22" i="12"/>
  <c r="S17" i="12"/>
  <c r="S19" i="12"/>
  <c r="S14" i="12"/>
  <c r="S10" i="12"/>
  <c r="S20" i="12"/>
  <c r="S18" i="12"/>
  <c r="S23" i="12"/>
  <c r="S11" i="12"/>
  <c r="S13" i="12"/>
  <c r="S9" i="12"/>
  <c r="S7" i="12"/>
  <c r="S16" i="12"/>
  <c r="S15" i="12"/>
  <c r="S12" i="12"/>
  <c r="S24" i="12"/>
  <c r="S8" i="12"/>
  <c r="T22" i="17"/>
  <c r="T6" i="17"/>
  <c r="T13" i="17"/>
  <c r="T9" i="17"/>
  <c r="T21" i="17"/>
  <c r="T12" i="17"/>
  <c r="T17" i="17"/>
  <c r="T20" i="17"/>
  <c r="T7" i="17"/>
  <c r="T5" i="17"/>
  <c r="T18" i="17"/>
  <c r="T14" i="17"/>
  <c r="T16" i="17"/>
  <c r="T10" i="17"/>
  <c r="T15" i="17"/>
  <c r="T8" i="17"/>
  <c r="T11" i="17"/>
  <c r="O18" i="17"/>
  <c r="O22" i="17"/>
  <c r="O15" i="17"/>
  <c r="O14" i="17"/>
  <c r="O20" i="17"/>
  <c r="O6" i="17"/>
  <c r="O10" i="17"/>
  <c r="O21" i="17"/>
  <c r="O12" i="17"/>
  <c r="O16" i="17"/>
  <c r="O5" i="17"/>
  <c r="O13" i="17"/>
  <c r="O9" i="17"/>
  <c r="O11" i="17"/>
  <c r="O7" i="17"/>
  <c r="O17" i="17"/>
  <c r="O8" i="17"/>
  <c r="I23" i="6"/>
  <c r="AO20" i="29"/>
  <c r="AO22" i="29"/>
  <c r="AO11" i="29"/>
  <c r="AO10" i="29"/>
  <c r="AO7" i="29"/>
  <c r="AO6" i="29"/>
  <c r="AO13" i="29"/>
  <c r="AO12" i="29"/>
  <c r="AO9" i="29"/>
  <c r="AO14" i="29"/>
  <c r="AO8" i="29"/>
  <c r="N34" i="6"/>
  <c r="N35" i="6" s="1"/>
  <c r="AO18" i="29"/>
  <c r="P22" i="12"/>
  <c r="P24" i="12" s="1"/>
  <c r="AB7" i="12" s="1"/>
  <c r="S18" i="17"/>
  <c r="S6" i="17"/>
  <c r="S17" i="17"/>
  <c r="S10" i="17"/>
  <c r="S16" i="17"/>
  <c r="S8" i="17"/>
  <c r="S12" i="17"/>
  <c r="S5" i="17"/>
  <c r="S13" i="17"/>
  <c r="S7" i="17"/>
  <c r="S15" i="17"/>
  <c r="S22" i="17"/>
  <c r="S14" i="17"/>
  <c r="S11" i="17"/>
  <c r="S21" i="17"/>
  <c r="S9" i="17"/>
  <c r="S20" i="17"/>
  <c r="Z23" i="12"/>
  <c r="Z14" i="12"/>
  <c r="Z7" i="12"/>
  <c r="Z22" i="12"/>
  <c r="Z13" i="12"/>
  <c r="Z15" i="12"/>
  <c r="Z20" i="12"/>
  <c r="Z12" i="12"/>
  <c r="Z19" i="12"/>
  <c r="Z11" i="12"/>
  <c r="Z18" i="12"/>
  <c r="Z10" i="12"/>
  <c r="Z17" i="12"/>
  <c r="Z9" i="12"/>
  <c r="Z24" i="12"/>
  <c r="Z16" i="12"/>
  <c r="Z8" i="12"/>
  <c r="T13" i="12"/>
  <c r="T15" i="12"/>
  <c r="T9" i="12"/>
  <c r="T11" i="12"/>
  <c r="T18" i="12"/>
  <c r="T20" i="12"/>
  <c r="T7" i="12"/>
  <c r="T14" i="12"/>
  <c r="T19" i="12"/>
  <c r="T23" i="12"/>
  <c r="T10" i="12"/>
  <c r="T16" i="12"/>
  <c r="T24" i="12"/>
  <c r="T12" i="12"/>
  <c r="T22" i="12"/>
  <c r="T17" i="12"/>
  <c r="T8" i="12"/>
  <c r="E23" i="6"/>
  <c r="V24" i="12"/>
  <c r="V17" i="12"/>
  <c r="V9" i="12"/>
  <c r="V18" i="12"/>
  <c r="V12" i="12"/>
  <c r="V7" i="12"/>
  <c r="V11" i="12"/>
  <c r="V23" i="12"/>
  <c r="V13" i="12"/>
  <c r="V15" i="12"/>
  <c r="V10" i="12"/>
  <c r="V20" i="12"/>
  <c r="V8" i="12"/>
  <c r="V16" i="12"/>
  <c r="V19" i="12"/>
  <c r="V14" i="12"/>
  <c r="V22" i="12"/>
  <c r="L22" i="29"/>
  <c r="AF20" i="29" s="1"/>
  <c r="Q21" i="17"/>
  <c r="Q8" i="17"/>
  <c r="Q12" i="17"/>
  <c r="Q6" i="17"/>
  <c r="Q7" i="17"/>
  <c r="Q16" i="17"/>
  <c r="Q5" i="17"/>
  <c r="Q9" i="17"/>
  <c r="Q18" i="17"/>
  <c r="Q22" i="17"/>
  <c r="Q11" i="17"/>
  <c r="Q15" i="17"/>
  <c r="Q14" i="17"/>
  <c r="Q20" i="17"/>
  <c r="Q17" i="17"/>
  <c r="Q10" i="17"/>
  <c r="Q13" i="17"/>
  <c r="Q20" i="12"/>
  <c r="Q7" i="12"/>
  <c r="Q19" i="12"/>
  <c r="Q16" i="12"/>
  <c r="Q9" i="12"/>
  <c r="Q18" i="12"/>
  <c r="Q12" i="12"/>
  <c r="Q10" i="12"/>
  <c r="Q17" i="12"/>
  <c r="Q8" i="12"/>
  <c r="Q22" i="12"/>
  <c r="Q14" i="12"/>
  <c r="Q13" i="12"/>
  <c r="Q24" i="12"/>
  <c r="Q11" i="12"/>
  <c r="Q23" i="12"/>
  <c r="Q15" i="12"/>
  <c r="H22" i="29"/>
  <c r="AB20" i="29" s="1"/>
  <c r="AO21" i="29"/>
  <c r="F22" i="29"/>
  <c r="Z20" i="29" s="1"/>
  <c r="AM10" i="29" l="1"/>
  <c r="AM21" i="29"/>
  <c r="AM13" i="29"/>
  <c r="AM6" i="29"/>
  <c r="AM22" i="29"/>
  <c r="AM20" i="29"/>
  <c r="AM17" i="29"/>
  <c r="AM11" i="29"/>
  <c r="AE14" i="29"/>
  <c r="AM14" i="29"/>
  <c r="AM8" i="29"/>
  <c r="AM12" i="29"/>
  <c r="AM15" i="29"/>
  <c r="AM9" i="29"/>
  <c r="AM5" i="29"/>
  <c r="AM16" i="29"/>
  <c r="AM7" i="29"/>
  <c r="AE21" i="29"/>
  <c r="AH21" i="29"/>
  <c r="AQ21" i="29"/>
  <c r="AG21" i="29"/>
  <c r="AB17" i="12"/>
  <c r="AE7" i="29"/>
  <c r="AE10" i="29"/>
  <c r="AL20" i="29"/>
  <c r="AI21" i="29"/>
  <c r="AE11" i="29"/>
  <c r="AE22" i="29"/>
  <c r="AE18" i="29"/>
  <c r="AE12" i="29"/>
  <c r="AE20" i="29"/>
  <c r="AE8" i="29"/>
  <c r="AE9" i="29"/>
  <c r="AE13" i="29"/>
  <c r="AE15" i="29"/>
  <c r="AE6" i="29"/>
  <c r="AN20" i="29"/>
  <c r="AA21" i="29"/>
  <c r="AE16" i="29"/>
  <c r="AE5" i="29"/>
  <c r="AD21" i="29"/>
  <c r="Y17" i="29"/>
  <c r="Y22" i="29"/>
  <c r="Y8" i="29"/>
  <c r="Y12" i="29"/>
  <c r="Y10" i="29"/>
  <c r="Y7" i="29"/>
  <c r="Y6" i="29"/>
  <c r="Y14" i="29"/>
  <c r="Y9" i="29"/>
  <c r="Y11" i="29"/>
  <c r="Y13" i="29"/>
  <c r="Y16" i="29"/>
  <c r="Y15" i="29"/>
  <c r="Y5" i="29"/>
  <c r="Y18" i="29"/>
  <c r="AK6" i="29"/>
  <c r="AK22" i="29"/>
  <c r="AK13" i="29"/>
  <c r="AK7" i="29"/>
  <c r="AK11" i="29"/>
  <c r="AK14" i="29"/>
  <c r="AK8" i="29"/>
  <c r="AK12" i="29"/>
  <c r="AK10" i="29"/>
  <c r="AK9" i="29"/>
  <c r="AK17" i="29"/>
  <c r="AK15" i="29"/>
  <c r="AK16" i="29"/>
  <c r="AK18" i="29"/>
  <c r="AK5" i="29"/>
  <c r="AB22" i="29"/>
  <c r="AB13" i="29"/>
  <c r="AB12" i="29"/>
  <c r="AB10" i="29"/>
  <c r="AB7" i="29"/>
  <c r="AB11" i="29"/>
  <c r="AB8" i="29"/>
  <c r="AB9" i="29"/>
  <c r="AB14" i="29"/>
  <c r="AB6" i="29"/>
  <c r="AB16" i="29"/>
  <c r="AB5" i="29"/>
  <c r="AB18" i="29"/>
  <c r="AB15" i="29"/>
  <c r="AB17" i="29"/>
  <c r="AB21" i="29"/>
  <c r="N6" i="6"/>
  <c r="N8" i="6"/>
  <c r="N23" i="6"/>
  <c r="N21" i="6"/>
  <c r="N13" i="6"/>
  <c r="N18" i="6"/>
  <c r="N11" i="6"/>
  <c r="N10" i="6"/>
  <c r="N19" i="6"/>
  <c r="N9" i="6"/>
  <c r="N12" i="6"/>
  <c r="N7" i="6"/>
  <c r="N17" i="6"/>
  <c r="N22" i="6"/>
  <c r="N14" i="6"/>
  <c r="N16" i="6"/>
  <c r="N15" i="6"/>
  <c r="J6" i="6"/>
  <c r="J19" i="6"/>
  <c r="J15" i="6"/>
  <c r="J7" i="6"/>
  <c r="J23" i="6"/>
  <c r="J14" i="6"/>
  <c r="J12" i="6"/>
  <c r="J17" i="6"/>
  <c r="J13" i="6"/>
  <c r="J11" i="6"/>
  <c r="J21" i="6"/>
  <c r="J9" i="6"/>
  <c r="J10" i="6"/>
  <c r="J18" i="6"/>
  <c r="J22" i="6"/>
  <c r="J8" i="6"/>
  <c r="J16" i="6"/>
  <c r="AB22" i="12"/>
  <c r="AB20" i="12"/>
  <c r="AB18" i="12"/>
  <c r="AB24" i="12"/>
  <c r="AB19" i="12"/>
  <c r="AB23" i="12"/>
  <c r="AB9" i="12"/>
  <c r="AB16" i="12"/>
  <c r="AB14" i="12"/>
  <c r="AB10" i="12"/>
  <c r="AB13" i="12"/>
  <c r="AB11" i="12"/>
  <c r="AB12" i="12"/>
  <c r="AB8" i="12"/>
  <c r="AB15" i="12"/>
  <c r="AP20" i="29"/>
  <c r="AP22" i="29"/>
  <c r="AP6" i="29"/>
  <c r="AP7" i="29"/>
  <c r="AP9" i="29"/>
  <c r="AP10" i="29"/>
  <c r="AP12" i="29"/>
  <c r="AP14" i="29"/>
  <c r="AP8" i="29"/>
  <c r="AP13" i="29"/>
  <c r="AP11" i="29"/>
  <c r="AP15" i="29"/>
  <c r="AP18" i="29"/>
  <c r="AP5" i="29"/>
  <c r="AP17" i="29"/>
  <c r="AP16" i="29"/>
  <c r="AC20" i="29"/>
  <c r="AC22" i="29"/>
  <c r="AC13" i="29"/>
  <c r="AC12" i="29"/>
  <c r="AC9" i="29"/>
  <c r="AC7" i="29"/>
  <c r="AC6" i="29"/>
  <c r="AC10" i="29"/>
  <c r="AC14" i="29"/>
  <c r="AC8" i="29"/>
  <c r="AC11" i="29"/>
  <c r="AC15" i="29"/>
  <c r="AC18" i="29"/>
  <c r="AC17" i="29"/>
  <c r="AC5" i="29"/>
  <c r="AC16" i="29"/>
  <c r="AA16" i="29"/>
  <c r="AA22" i="29"/>
  <c r="AA6" i="29"/>
  <c r="AA7" i="29"/>
  <c r="AA12" i="29"/>
  <c r="AA14" i="29"/>
  <c r="AA9" i="29"/>
  <c r="AA13" i="29"/>
  <c r="AA8" i="29"/>
  <c r="AA11" i="29"/>
  <c r="AA10" i="29"/>
  <c r="AA5" i="29"/>
  <c r="AA18" i="29"/>
  <c r="AA15" i="29"/>
  <c r="AA17" i="29"/>
  <c r="Y21" i="29"/>
  <c r="AQ18" i="29"/>
  <c r="AQ22" i="29"/>
  <c r="AQ13" i="29"/>
  <c r="AQ11" i="29"/>
  <c r="AQ10" i="29"/>
  <c r="AQ14" i="29"/>
  <c r="AQ6" i="29"/>
  <c r="AQ8" i="29"/>
  <c r="AQ9" i="29"/>
  <c r="AQ12" i="29"/>
  <c r="AQ7" i="29"/>
  <c r="AQ15" i="29"/>
  <c r="AQ17" i="29"/>
  <c r="AQ16" i="29"/>
  <c r="AQ5" i="29"/>
  <c r="AG22" i="29"/>
  <c r="AG12" i="29"/>
  <c r="AG7" i="29"/>
  <c r="AG11" i="29"/>
  <c r="AG10" i="29"/>
  <c r="AG13" i="29"/>
  <c r="AG14" i="29"/>
  <c r="AG9" i="29"/>
  <c r="AG8" i="29"/>
  <c r="AG6" i="29"/>
  <c r="AG5" i="29"/>
  <c r="AG18" i="29"/>
  <c r="AG17" i="29"/>
  <c r="AG15" i="29"/>
  <c r="AG16" i="29"/>
  <c r="AJ16" i="29"/>
  <c r="AJ22" i="29"/>
  <c r="AJ11" i="29"/>
  <c r="AJ8" i="29"/>
  <c r="AJ6" i="29"/>
  <c r="AJ12" i="29"/>
  <c r="AJ9" i="29"/>
  <c r="AJ10" i="29"/>
  <c r="AJ13" i="29"/>
  <c r="AJ7" i="29"/>
  <c r="AJ14" i="29"/>
  <c r="AJ15" i="29"/>
  <c r="AJ18" i="29"/>
  <c r="AJ17" i="29"/>
  <c r="AJ5" i="29"/>
  <c r="M22" i="17"/>
  <c r="N14" i="17"/>
  <c r="N16" i="17"/>
  <c r="N7" i="17"/>
  <c r="N9" i="17"/>
  <c r="N15" i="17"/>
  <c r="N5" i="17"/>
  <c r="N11" i="17"/>
  <c r="N22" i="17"/>
  <c r="N6" i="17"/>
  <c r="N13" i="17"/>
  <c r="N20" i="17"/>
  <c r="N8" i="17"/>
  <c r="N18" i="17"/>
  <c r="N10" i="17"/>
  <c r="N12" i="17"/>
  <c r="N21" i="17"/>
  <c r="N17" i="17"/>
  <c r="AL17" i="29"/>
  <c r="AL22" i="29"/>
  <c r="AL11" i="29"/>
  <c r="AL6" i="29"/>
  <c r="AL13" i="29"/>
  <c r="AL14" i="29"/>
  <c r="AL8" i="29"/>
  <c r="AL7" i="29"/>
  <c r="AL9" i="29"/>
  <c r="AL12" i="29"/>
  <c r="AL10" i="29"/>
  <c r="AL16" i="29"/>
  <c r="AL5" i="29"/>
  <c r="AL18" i="29"/>
  <c r="AL15" i="29"/>
  <c r="AI17" i="29"/>
  <c r="AI22" i="29"/>
  <c r="AI8" i="29"/>
  <c r="AI14" i="29"/>
  <c r="AI11" i="29"/>
  <c r="AI13" i="29"/>
  <c r="AI6" i="29"/>
  <c r="AI10" i="29"/>
  <c r="AI9" i="29"/>
  <c r="AI7" i="29"/>
  <c r="AI12" i="29"/>
  <c r="AI5" i="29"/>
  <c r="AI16" i="29"/>
  <c r="AI18" i="29"/>
  <c r="AI15" i="29"/>
  <c r="Z16" i="29"/>
  <c r="Z22" i="29"/>
  <c r="Z14" i="29"/>
  <c r="Z8" i="29"/>
  <c r="Z6" i="29"/>
  <c r="Z9" i="29"/>
  <c r="Z12" i="29"/>
  <c r="Z7" i="29"/>
  <c r="Z10" i="29"/>
  <c r="Z11" i="29"/>
  <c r="Z13" i="29"/>
  <c r="Z18" i="29"/>
  <c r="Z21" i="29"/>
  <c r="Z17" i="29"/>
  <c r="Z15" i="29"/>
  <c r="Z5" i="29"/>
  <c r="AF21" i="29"/>
  <c r="AF22" i="29"/>
  <c r="AF8" i="29"/>
  <c r="AF11" i="29"/>
  <c r="AF13" i="29"/>
  <c r="AF12" i="29"/>
  <c r="AF6" i="29"/>
  <c r="AF9" i="29"/>
  <c r="AF7" i="29"/>
  <c r="AF14" i="29"/>
  <c r="AF10" i="29"/>
  <c r="AF15" i="29"/>
  <c r="AF18" i="29"/>
  <c r="AF16" i="29"/>
  <c r="AF5" i="29"/>
  <c r="AF17" i="29"/>
  <c r="X22" i="29"/>
  <c r="AR21" i="29" s="1"/>
  <c r="AH18" i="29"/>
  <c r="AH22" i="29"/>
  <c r="AH7" i="29"/>
  <c r="AH6" i="29"/>
  <c r="AH13" i="29"/>
  <c r="AH8" i="29"/>
  <c r="AH9" i="29"/>
  <c r="AH11" i="29"/>
  <c r="AH14" i="29"/>
  <c r="AH10" i="29"/>
  <c r="AH12" i="29"/>
  <c r="AH16" i="29"/>
  <c r="AH15" i="29"/>
  <c r="AH17" i="29"/>
  <c r="AH5" i="29"/>
  <c r="AP21" i="29"/>
  <c r="AD18" i="29"/>
  <c r="AD22" i="29"/>
  <c r="AD13" i="29"/>
  <c r="AD10" i="29"/>
  <c r="AD14" i="29"/>
  <c r="AD12" i="29"/>
  <c r="AD9" i="29"/>
  <c r="AD8" i="29"/>
  <c r="AD7" i="29"/>
  <c r="AD11" i="29"/>
  <c r="AD6" i="29"/>
  <c r="AD16" i="29"/>
  <c r="AD5" i="29"/>
  <c r="AD17" i="29"/>
  <c r="AD15" i="29"/>
  <c r="AN17" i="29"/>
  <c r="AN22" i="29"/>
  <c r="AN7" i="29"/>
  <c r="AN8" i="29"/>
  <c r="AN6" i="29"/>
  <c r="AN10" i="29"/>
  <c r="AN14" i="29"/>
  <c r="AN12" i="29"/>
  <c r="AN13" i="29"/>
  <c r="AN9" i="29"/>
  <c r="AN11" i="29"/>
  <c r="AN5" i="29"/>
  <c r="AN15" i="29"/>
  <c r="AN16" i="29"/>
  <c r="AN18" i="29"/>
  <c r="Y20" i="29"/>
  <c r="AK20" i="29"/>
  <c r="AC21" i="29"/>
  <c r="AJ21" i="29"/>
  <c r="AR20" i="29" l="1"/>
  <c r="AR22" i="29"/>
  <c r="AR12" i="29"/>
  <c r="AR13" i="29"/>
  <c r="AR8" i="29"/>
  <c r="AR6" i="29"/>
  <c r="AR14" i="29"/>
  <c r="AR17" i="29"/>
  <c r="AR9" i="29"/>
  <c r="AR10" i="29"/>
  <c r="AR7" i="29"/>
  <c r="AR11" i="29"/>
  <c r="AR5" i="29"/>
  <c r="AR18" i="29"/>
  <c r="AR15" i="29"/>
  <c r="AR16" i="29"/>
  <c r="V18" i="17"/>
  <c r="V6" i="17"/>
  <c r="V10" i="17"/>
  <c r="V21" i="17"/>
  <c r="V17" i="17"/>
  <c r="V13" i="17"/>
  <c r="V9" i="17"/>
  <c r="V5" i="17"/>
  <c r="V15" i="17"/>
  <c r="V20" i="17"/>
  <c r="V7" i="17"/>
  <c r="V12" i="17"/>
  <c r="V22" i="17"/>
  <c r="V11" i="17"/>
  <c r="V8" i="17"/>
  <c r="V16" i="17"/>
  <c r="V14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1000000}" keepAlive="1" name="myserver2" type="5" refreshedVersion="6" background="1" saveData="1">
    <dbPr connection="Provider=SQLOLEDB.1;Integrated Security=SSPI;Persist Security Info=True;Initial Catalog=ws;Data Source=sql2014a8.sandag.org;Use Procedure for Prepare=1;Auto Translate=True;Packet Size=4096;Workstation ID=SDG77253;Use Encryption for Data=False;Tag with column collation when possible=False" command=" select * from [ws].[dbo].[FlowDay2016]('873')"/>
  </connection>
</connections>
</file>

<file path=xl/sharedStrings.xml><?xml version="1.0" encoding="utf-8"?>
<sst xmlns="http://schemas.openxmlformats.org/spreadsheetml/2006/main" count="11349" uniqueCount="271">
  <si>
    <t>hwycov_id</t>
  </si>
  <si>
    <t>ifc</t>
  </si>
  <si>
    <t>ihov</t>
  </si>
  <si>
    <t>iway</t>
  </si>
  <si>
    <t>source</t>
  </si>
  <si>
    <t>msa</t>
  </si>
  <si>
    <t>jur</t>
  </si>
  <si>
    <t>class</t>
  </si>
  <si>
    <t>vcategory</t>
  </si>
  <si>
    <t>count</t>
  </si>
  <si>
    <t>collectors</t>
  </si>
  <si>
    <t>scenario_id</t>
  </si>
  <si>
    <t>flow</t>
  </si>
  <si>
    <t>gap</t>
  </si>
  <si>
    <t>x</t>
  </si>
  <si>
    <t>x2</t>
  </si>
  <si>
    <t>Gap Range</t>
  </si>
  <si>
    <t>Number of links within Gap Range</t>
  </si>
  <si>
    <t>Percents of Gap Range</t>
  </si>
  <si>
    <t>by Link Classes</t>
  </si>
  <si>
    <t>all</t>
  </si>
  <si>
    <t>&gt;=100%</t>
  </si>
  <si>
    <t>50%~100%</t>
  </si>
  <si>
    <t>30%~50%</t>
  </si>
  <si>
    <t>20%~30%</t>
  </si>
  <si>
    <t>10%~20%</t>
  </si>
  <si>
    <t>0%~10%</t>
  </si>
  <si>
    <t>0%~-10%</t>
  </si>
  <si>
    <t>-10%~-20%</t>
  </si>
  <si>
    <t>-20%~-30%</t>
  </si>
  <si>
    <t>-30%~-50%</t>
  </si>
  <si>
    <t>&lt;-50%</t>
  </si>
  <si>
    <t>-10% ~ +10%</t>
  </si>
  <si>
    <t>-20% ~ +20%</t>
  </si>
  <si>
    <t>-30% ~ +30%</t>
  </si>
  <si>
    <t>Total Number of Positive/Negative Gaps</t>
  </si>
  <si>
    <t>Percent of Positive/Negative Gaps</t>
  </si>
  <si>
    <t>positive links</t>
  </si>
  <si>
    <t>negative links</t>
  </si>
  <si>
    <t>total links</t>
  </si>
  <si>
    <t>Average of Gaps</t>
  </si>
  <si>
    <t>Average (+) Gaps</t>
  </si>
  <si>
    <t>Average (-) Gaps</t>
  </si>
  <si>
    <t>Average of all</t>
  </si>
  <si>
    <t>Root Mean Square Error (RMSE)</t>
  </si>
  <si>
    <t>RMSE percent</t>
  </si>
  <si>
    <t>Trend Line Slope</t>
  </si>
  <si>
    <t>Slope</t>
  </si>
  <si>
    <t>freeways</t>
  </si>
  <si>
    <t>ramps</t>
  </si>
  <si>
    <t>arterials</t>
  </si>
  <si>
    <t>Percent of links within Gap Range</t>
  </si>
  <si>
    <t>~</t>
  </si>
  <si>
    <t>volume</t>
  </si>
  <si>
    <t>sandag</t>
  </si>
  <si>
    <t>Florida_Acceptable</t>
  </si>
  <si>
    <t>Florida_Desirable</t>
  </si>
  <si>
    <t>Oregon</t>
  </si>
  <si>
    <t>Ohio</t>
  </si>
  <si>
    <t>Author</t>
  </si>
  <si>
    <t>Center City</t>
  </si>
  <si>
    <t>Central</t>
  </si>
  <si>
    <t>North City</t>
  </si>
  <si>
    <t>South Suburban</t>
  </si>
  <si>
    <t>East Suburban</t>
  </si>
  <si>
    <t>North County West</t>
  </si>
  <si>
    <t>North County East</t>
  </si>
  <si>
    <t>East County</t>
  </si>
  <si>
    <t>Notes</t>
  </si>
  <si>
    <t xml:space="preserve">This template is to validate model estimated flow against observed counts on all roads that have counts available. </t>
  </si>
  <si>
    <t>Also, a chart of volume categorized RMSE% is added to compare with FHWA guidelines.</t>
  </si>
  <si>
    <t>from</t>
  </si>
  <si>
    <t>to</t>
  </si>
  <si>
    <t>#</t>
  </si>
  <si>
    <t>flow_day</t>
  </si>
  <si>
    <t>Hwycov_id</t>
  </si>
  <si>
    <t>Length</t>
  </si>
  <si>
    <t xml:space="preserve">SANDAG    </t>
  </si>
  <si>
    <t xml:space="preserve">PeMS      </t>
  </si>
  <si>
    <t xml:space="preserve">Sdcity    </t>
  </si>
  <si>
    <t xml:space="preserve">NonSD     </t>
  </si>
  <si>
    <r>
      <t xml:space="preserve">The counts are </t>
    </r>
    <r>
      <rPr>
        <b/>
        <sz val="11"/>
        <color theme="1"/>
        <rFont val="Calibri"/>
        <family val="2"/>
        <scheme val="minor"/>
      </rPr>
      <t>daily</t>
    </r>
    <r>
      <rPr>
        <sz val="11"/>
        <color theme="1"/>
        <rFont val="Calibri"/>
        <family val="2"/>
        <scheme val="minor"/>
      </rPr>
      <t xml:space="preserve"> basis - Annaul Average Weekday Counts of 2016 (excluding holidays).</t>
    </r>
  </si>
  <si>
    <t xml:space="preserve">Caltran   </t>
  </si>
  <si>
    <t>Carlsbad</t>
  </si>
  <si>
    <t>Chula Vista</t>
  </si>
  <si>
    <t>Coronado</t>
  </si>
  <si>
    <t>Del Mar</t>
  </si>
  <si>
    <t>El Cajon</t>
  </si>
  <si>
    <t>Encinitas</t>
  </si>
  <si>
    <t>Escondido</t>
  </si>
  <si>
    <t>Imperial Beach</t>
  </si>
  <si>
    <t>La Mesa</t>
  </si>
  <si>
    <t>Lemon Grove</t>
  </si>
  <si>
    <t>National City</t>
  </si>
  <si>
    <t>Oceanside</t>
  </si>
  <si>
    <t>Poway</t>
  </si>
  <si>
    <t>San Diego</t>
  </si>
  <si>
    <t>San Marcos</t>
  </si>
  <si>
    <t>Santee</t>
  </si>
  <si>
    <t>Solana Beach</t>
  </si>
  <si>
    <t>Vista</t>
  </si>
  <si>
    <t>Unincorporated</t>
  </si>
  <si>
    <t>total</t>
  </si>
  <si>
    <t>The validation is done at 4 layers: by classes, by volume categories, by MSAs, and by Jurisdictions.</t>
  </si>
  <si>
    <t>flag</t>
  </si>
  <si>
    <t>F_tcov_id</t>
  </si>
  <si>
    <t>F_name</t>
  </si>
  <si>
    <t>F_name_fro</t>
  </si>
  <si>
    <t>F_name_to</t>
  </si>
  <si>
    <t>FWY</t>
  </si>
  <si>
    <t>Length_1</t>
  </si>
  <si>
    <t>abs_gap</t>
  </si>
  <si>
    <t>GAPwAdjac</t>
  </si>
  <si>
    <t>Miles</t>
  </si>
  <si>
    <t>COMMENTS</t>
  </si>
  <si>
    <t>I-805 NB</t>
  </si>
  <si>
    <t>EL CAJON</t>
  </si>
  <si>
    <t>MADISON</t>
  </si>
  <si>
    <t>805</t>
  </si>
  <si>
    <t>PeMS</t>
  </si>
  <si>
    <t>19b</t>
  </si>
  <si>
    <t>REMOVE: PeMS count low compared to nearby PeMS counts</t>
  </si>
  <si>
    <t>I-5 SB AUX LOCAL ACC</t>
  </si>
  <si>
    <t>5</t>
  </si>
  <si>
    <t>38b</t>
  </si>
  <si>
    <t>REMOVE: PeMS count may be (north of) before the sb I-5/I-805 split</t>
  </si>
  <si>
    <t>SR-56 EB</t>
  </si>
  <si>
    <t>EL CAMINO REAL</t>
  </si>
  <si>
    <t>CARMEL CREEK</t>
  </si>
  <si>
    <t>56</t>
  </si>
  <si>
    <t>Caltran</t>
  </si>
  <si>
    <t>40b</t>
  </si>
  <si>
    <t>REMOVE: Count may be  in a different location within all the transitions between I-5 and SR56</t>
  </si>
  <si>
    <t>SR-52 WB</t>
  </si>
  <si>
    <t>52</t>
  </si>
  <si>
    <t>15b</t>
  </si>
  <si>
    <t>REMOVE: PeMS count may be from outside IC</t>
  </si>
  <si>
    <t>I-8 EB</t>
  </si>
  <si>
    <t>SR-15 NB</t>
  </si>
  <si>
    <t>FAIRMOUNT</t>
  </si>
  <si>
    <t>8</t>
  </si>
  <si>
    <t>31b</t>
  </si>
  <si>
    <t>REMOVE: PeMS count may be before I-15 ramp to I-008</t>
  </si>
  <si>
    <t>I-15 NB</t>
  </si>
  <si>
    <t>SR-56 WB</t>
  </si>
  <si>
    <t>CARMEL MTN</t>
  </si>
  <si>
    <t>15</t>
  </si>
  <si>
    <t>SANDAG</t>
  </si>
  <si>
    <t>06b</t>
  </si>
  <si>
    <t>REMOVE: Count location is between HOV access link off-ramp</t>
  </si>
  <si>
    <t>I-15 HOV NB</t>
  </si>
  <si>
    <t>SR-163 NB</t>
  </si>
  <si>
    <t>13b</t>
  </si>
  <si>
    <t>REMOVE: SANDAG count may include HOV counts</t>
  </si>
  <si>
    <t>MIRAMAR WAY</t>
  </si>
  <si>
    <t>25b</t>
  </si>
  <si>
    <t>SR-78 WB</t>
  </si>
  <si>
    <t>EMERALD</t>
  </si>
  <si>
    <t>78</t>
  </si>
  <si>
    <t>03b</t>
  </si>
  <si>
    <t>REMOVE: Caltrans counts is likely taken before the IC</t>
  </si>
  <si>
    <t>I-5 NB</t>
  </si>
  <si>
    <t>CAM DEL RIO WEST</t>
  </si>
  <si>
    <t>02b</t>
  </si>
  <si>
    <t>REMOVE: PeMS count may be before off-ramp to eb SR008</t>
  </si>
  <si>
    <t>I-5 SB</t>
  </si>
  <si>
    <t>PARK</t>
  </si>
  <si>
    <t>PERSHING</t>
  </si>
  <si>
    <t>14b</t>
  </si>
  <si>
    <t>I-8 WB</t>
  </si>
  <si>
    <t>FRIARS</t>
  </si>
  <si>
    <t>163</t>
  </si>
  <si>
    <t>30b</t>
  </si>
  <si>
    <t>REMOVE: PeMS count high compared to nearby PeMS counts</t>
  </si>
  <si>
    <t>SR-163 SB</t>
  </si>
  <si>
    <t>10TH</t>
  </si>
  <si>
    <t>27b</t>
  </si>
  <si>
    <t>REMOVE Caltrans count in SANDAG database is substantially less than Caltrans TSN count; end of sb SR 168</t>
  </si>
  <si>
    <t>VIA DE SAN YSIDRO</t>
  </si>
  <si>
    <t>CAM DE LA PLAZA</t>
  </si>
  <si>
    <t>22b</t>
  </si>
  <si>
    <t>REMOVE: PeMS count may be from outside the IC</t>
  </si>
  <si>
    <t>EL NORTE</t>
  </si>
  <si>
    <t>08b</t>
  </si>
  <si>
    <t>REMOVE   Nearest Caltrans count in SANDAG database  is after Deer Springs Rd (tcov_id 27352)</t>
  </si>
  <si>
    <t>IMPERIAL</t>
  </si>
  <si>
    <t>BEARDSLEY</t>
  </si>
  <si>
    <t>09b</t>
  </si>
  <si>
    <t>DAIRY MART</t>
  </si>
  <si>
    <t>04b</t>
  </si>
  <si>
    <t>REMOVE: PeMS count may be from outside the ramps</t>
  </si>
  <si>
    <t>BAY</t>
  </si>
  <si>
    <t>43b</t>
  </si>
  <si>
    <t>MIDWAY</t>
  </si>
  <si>
    <t>SUNSET CLIFFS</t>
  </si>
  <si>
    <t>37b</t>
  </si>
  <si>
    <t>REMOVE: Caltrans count may be further west of Midway closer to Sunset. PeMS count there is closer to 30k</t>
  </si>
  <si>
    <t>SR-78 EB</t>
  </si>
  <si>
    <t>21b</t>
  </si>
  <si>
    <t>SR-905 EB</t>
  </si>
  <si>
    <t>SR-905 WB</t>
  </si>
  <si>
    <t>16b</t>
  </si>
  <si>
    <t>PeMS station is further north next to link 987</t>
  </si>
  <si>
    <t>JOHNSON</t>
  </si>
  <si>
    <t>SR-67 NB</t>
  </si>
  <si>
    <t>24b</t>
  </si>
  <si>
    <t>After ramp to nb 67</t>
  </si>
  <si>
    <t>I-5 HOV SB</t>
  </si>
  <si>
    <t>CARMEL VALLEY</t>
  </si>
  <si>
    <t>47a</t>
  </si>
  <si>
    <t>Use PeMS Station 20377 (15,530)</t>
  </si>
  <si>
    <t>VIA DE LA VALLE</t>
  </si>
  <si>
    <t>51b</t>
  </si>
  <si>
    <t>Use PeMS Station 19284</t>
  </si>
  <si>
    <t>I-5 NB AUX LOCAL ACC</t>
  </si>
  <si>
    <t>45b</t>
  </si>
  <si>
    <t>Move to PeMS Station 15277</t>
  </si>
  <si>
    <t>BEYER</t>
  </si>
  <si>
    <t>905</t>
  </si>
  <si>
    <t>10b</t>
  </si>
  <si>
    <t>Caltrans counts are generally higher in the I-5,905 International border area</t>
  </si>
  <si>
    <t>17b</t>
  </si>
  <si>
    <t>I-15 HOV SB</t>
  </si>
  <si>
    <t>MIRAMAR</t>
  </si>
  <si>
    <t>18b</t>
  </si>
  <si>
    <t>IGNORE  Next to transition to HOV</t>
  </si>
  <si>
    <t>PALOMAR</t>
  </si>
  <si>
    <t>TELEGRAPH CANYON</t>
  </si>
  <si>
    <t>11b</t>
  </si>
  <si>
    <t>IGNORE  Next to transition to/from HOV</t>
  </si>
  <si>
    <t>I-805 SB</t>
  </si>
  <si>
    <t>01b</t>
  </si>
  <si>
    <t>45a</t>
  </si>
  <si>
    <t>24a</t>
  </si>
  <si>
    <t>05a</t>
  </si>
  <si>
    <t>I-15 SB</t>
  </si>
  <si>
    <t>RANCHO PENASQUITOS</t>
  </si>
  <si>
    <t>05b</t>
  </si>
  <si>
    <t>SR-15 SB</t>
  </si>
  <si>
    <t>31a</t>
  </si>
  <si>
    <t>E</t>
  </si>
  <si>
    <t>14c</t>
  </si>
  <si>
    <t>19a</t>
  </si>
  <si>
    <t>CARMEL MOUNTAIN</t>
  </si>
  <si>
    <t>38a</t>
  </si>
  <si>
    <t>x3</t>
  </si>
  <si>
    <t>order</t>
  </si>
  <si>
    <t>Count</t>
  </si>
  <si>
    <t>% Dev</t>
  </si>
  <si>
    <t>Caltrans High Deviation</t>
  </si>
  <si>
    <t>Caltrans Low Deviation</t>
  </si>
  <si>
    <t>count_rd</t>
  </si>
  <si>
    <t>low</t>
  </si>
  <si>
    <t>high</t>
  </si>
  <si>
    <t>Dev_1</t>
  </si>
  <si>
    <t>Dev_2</t>
  </si>
  <si>
    <t>Dev_3</t>
  </si>
  <si>
    <t>Dev_4</t>
  </si>
  <si>
    <t>High</t>
  </si>
  <si>
    <t>Low</t>
  </si>
  <si>
    <t>links_within deviation allowance</t>
  </si>
  <si>
    <t>links_not_within deviation allowance</t>
  </si>
  <si>
    <t>Number of links within/not within Deviation Allowance</t>
  </si>
  <si>
    <t>Percent of links within/not within Deviation Allowance</t>
  </si>
  <si>
    <t>Source</t>
  </si>
  <si>
    <t>sum</t>
  </si>
  <si>
    <t>cliu@sandag.org</t>
  </si>
  <si>
    <t>hwycov_id and flow_day are linked to source_EMME.xlsx</t>
  </si>
  <si>
    <t>total rows</t>
  </si>
  <si>
    <t>NA rows in flow</t>
  </si>
  <si>
    <t>total - NA rows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</si>
</sst>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.000000"/>
    <numFmt numFmtId="166" formatCode="0.0%"/>
    <numFmt numFmtId="167" formatCode="0.000"/>
  </numFmts>
  <fonts count="42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theme="8" tint="-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0"/>
      <color rgb="FF000000"/>
      <name val="Calibri"/>
      <family val="2"/>
    </font>
    <font>
      <sz val="11"/>
      <color theme="1"/>
      <name val="Calibri"/>
      <family val="2"/>
    </font>
    <font>
      <sz val="10"/>
      <color rgb="FFFF0000"/>
      <name val="Calibri"/>
      <family val="2"/>
    </font>
    <font>
      <sz val="10"/>
      <color rgb="FF305496"/>
      <name val="Calibri"/>
      <family val="2"/>
    </font>
    <font>
      <sz val="10"/>
      <color rgb="FF000000"/>
      <name val="Calibri"/>
      <family val="2"/>
    </font>
    <font>
      <b/>
      <sz val="11"/>
      <color rgb="FF000000"/>
      <name val="Calibri"/>
      <family val="2"/>
    </font>
    <font>
      <sz val="10"/>
      <name val="Calibri"/>
      <family val="2"/>
    </font>
    <font>
      <b/>
      <sz val="10"/>
      <name val="Calibri"/>
      <family val="2"/>
    </font>
    <font>
      <sz val="11"/>
      <name val="Calibri"/>
      <family val="2"/>
    </font>
    <font>
      <sz val="10"/>
      <color theme="1"/>
      <name val="Calibri"/>
      <family val="2"/>
    </font>
    <font>
      <sz val="11"/>
      <color theme="9" tint="-0.249977111117893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rgb="FFFF0000"/>
      <name val="Calibri"/>
      <family val="2"/>
      <scheme val="minor"/>
    </font>
    <font>
      <sz val="10"/>
      <color theme="4" tint="-0.249977111117893"/>
      <name val="Calibri"/>
      <family val="2"/>
    </font>
    <font>
      <sz val="10"/>
      <color theme="4" tint="-0.249977111117893"/>
      <name val="Calibri"/>
      <family val="2"/>
      <scheme val="minor"/>
    </font>
    <font>
      <sz val="8"/>
      <color rgb="FFFF0000"/>
      <name val="Calibri"/>
      <family val="2"/>
      <scheme val="minor"/>
    </font>
    <font>
      <sz val="8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theme="0" tint="-4.9989318521683403E-2"/>
      <name val="Calibri"/>
      <family val="2"/>
    </font>
    <font>
      <sz val="1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name val="Calibri"/>
      <scheme val="minor"/>
    </font>
    <font>
      <sz val="11"/>
      <color theme="0" tint="-0.249977111117893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C6E0B4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9.9978637043366805E-2"/>
        <bgColor indexed="64"/>
      </patternFill>
    </fill>
  </fills>
  <borders count="74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auto="1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/>
      <bottom/>
      <diagonal/>
    </border>
    <border>
      <left style="double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double">
        <color indexed="64"/>
      </left>
      <right style="thin">
        <color auto="1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/>
      <top/>
      <bottom style="medium">
        <color indexed="64"/>
      </bottom>
      <diagonal/>
    </border>
    <border>
      <left style="double">
        <color indexed="64"/>
      </left>
      <right style="thin">
        <color auto="1"/>
      </right>
      <top/>
      <bottom style="medium">
        <color indexed="64"/>
      </bottom>
      <diagonal/>
    </border>
    <border>
      <left style="thin">
        <color auto="1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double">
        <color indexed="64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/>
      <bottom/>
      <diagonal/>
    </border>
    <border>
      <left style="thin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/>
      <diagonal/>
    </border>
    <border>
      <left style="thin">
        <color auto="1"/>
      </left>
      <right style="medium">
        <color auto="1"/>
      </right>
      <top style="double">
        <color auto="1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medium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/>
      <top/>
      <bottom style="medium">
        <color auto="1"/>
      </bottom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0" fontId="1" fillId="0" borderId="0"/>
    <xf numFmtId="0" fontId="39" fillId="0" borderId="0" applyNumberFormat="0" applyFill="0" applyBorder="0" applyAlignment="0" applyProtection="0"/>
  </cellStyleXfs>
  <cellXfs count="426">
    <xf numFmtId="0" fontId="0" fillId="0" borderId="0" xfId="0"/>
    <xf numFmtId="0" fontId="3" fillId="0" borderId="11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4" fillId="0" borderId="14" xfId="0" applyFont="1" applyFill="1" applyBorder="1" applyAlignment="1">
      <alignment horizontal="center"/>
    </xf>
    <xf numFmtId="0" fontId="4" fillId="0" borderId="15" xfId="0" applyFont="1" applyBorder="1"/>
    <xf numFmtId="0" fontId="4" fillId="0" borderId="16" xfId="0" applyFont="1" applyFill="1" applyBorder="1"/>
    <xf numFmtId="9" fontId="4" fillId="0" borderId="17" xfId="0" applyNumberFormat="1" applyFont="1" applyBorder="1"/>
    <xf numFmtId="9" fontId="4" fillId="0" borderId="15" xfId="0" applyNumberFormat="1" applyFont="1" applyBorder="1"/>
    <xf numFmtId="9" fontId="4" fillId="0" borderId="18" xfId="0" applyNumberFormat="1" applyFont="1" applyFill="1" applyBorder="1"/>
    <xf numFmtId="0" fontId="4" fillId="0" borderId="19" xfId="0" applyFont="1" applyBorder="1"/>
    <xf numFmtId="9" fontId="4" fillId="0" borderId="20" xfId="0" applyNumberFormat="1" applyFont="1" applyBorder="1"/>
    <xf numFmtId="9" fontId="4" fillId="0" borderId="19" xfId="0" applyNumberFormat="1" applyFont="1" applyBorder="1"/>
    <xf numFmtId="0" fontId="4" fillId="2" borderId="14" xfId="0" applyFont="1" applyFill="1" applyBorder="1" applyAlignment="1">
      <alignment horizontal="center"/>
    </xf>
    <xf numFmtId="0" fontId="4" fillId="2" borderId="19" xfId="0" applyFont="1" applyFill="1" applyBorder="1"/>
    <xf numFmtId="0" fontId="4" fillId="2" borderId="16" xfId="0" applyFont="1" applyFill="1" applyBorder="1"/>
    <xf numFmtId="9" fontId="4" fillId="2" borderId="20" xfId="0" applyNumberFormat="1" applyFont="1" applyFill="1" applyBorder="1"/>
    <xf numFmtId="9" fontId="4" fillId="2" borderId="19" xfId="0" applyNumberFormat="1" applyFont="1" applyFill="1" applyBorder="1"/>
    <xf numFmtId="9" fontId="4" fillId="2" borderId="18" xfId="0" applyNumberFormat="1" applyFont="1" applyFill="1" applyBorder="1"/>
    <xf numFmtId="0" fontId="5" fillId="2" borderId="21" xfId="0" applyFont="1" applyFill="1" applyBorder="1" applyAlignment="1">
      <alignment horizontal="center"/>
    </xf>
    <xf numFmtId="0" fontId="5" fillId="2" borderId="15" xfId="0" applyFont="1" applyFill="1" applyBorder="1"/>
    <xf numFmtId="0" fontId="5" fillId="2" borderId="22" xfId="0" applyFont="1" applyFill="1" applyBorder="1"/>
    <xf numFmtId="9" fontId="5" fillId="2" borderId="17" xfId="0" applyNumberFormat="1" applyFont="1" applyFill="1" applyBorder="1"/>
    <xf numFmtId="9" fontId="5" fillId="2" borderId="15" xfId="0" applyNumberFormat="1" applyFont="1" applyFill="1" applyBorder="1"/>
    <xf numFmtId="9" fontId="5" fillId="2" borderId="23" xfId="0" applyNumberFormat="1" applyFont="1" applyFill="1" applyBorder="1"/>
    <xf numFmtId="0" fontId="5" fillId="2" borderId="14" xfId="0" quotePrefix="1" applyFont="1" applyFill="1" applyBorder="1" applyAlignment="1">
      <alignment horizontal="center"/>
    </xf>
    <xf numFmtId="0" fontId="5" fillId="2" borderId="19" xfId="0" applyFont="1" applyFill="1" applyBorder="1"/>
    <xf numFmtId="0" fontId="5" fillId="2" borderId="16" xfId="0" applyFont="1" applyFill="1" applyBorder="1"/>
    <xf numFmtId="9" fontId="5" fillId="2" borderId="20" xfId="0" applyNumberFormat="1" applyFont="1" applyFill="1" applyBorder="1"/>
    <xf numFmtId="9" fontId="5" fillId="2" borderId="19" xfId="0" applyNumberFormat="1" applyFont="1" applyFill="1" applyBorder="1"/>
    <xf numFmtId="9" fontId="5" fillId="2" borderId="18" xfId="0" applyNumberFormat="1" applyFont="1" applyFill="1" applyBorder="1"/>
    <xf numFmtId="0" fontId="5" fillId="0" borderId="14" xfId="0" quotePrefix="1" applyFont="1" applyFill="1" applyBorder="1" applyAlignment="1">
      <alignment horizontal="center"/>
    </xf>
    <xf numFmtId="0" fontId="5" fillId="0" borderId="19" xfId="0" applyFont="1" applyBorder="1"/>
    <xf numFmtId="0" fontId="5" fillId="0" borderId="16" xfId="0" applyFont="1" applyFill="1" applyBorder="1"/>
    <xf numFmtId="9" fontId="5" fillId="0" borderId="20" xfId="0" applyNumberFormat="1" applyFont="1" applyBorder="1"/>
    <xf numFmtId="9" fontId="5" fillId="0" borderId="19" xfId="0" applyNumberFormat="1" applyFont="1" applyBorder="1"/>
    <xf numFmtId="9" fontId="5" fillId="0" borderId="18" xfId="0" applyNumberFormat="1" applyFont="1" applyFill="1" applyBorder="1"/>
    <xf numFmtId="0" fontId="6" fillId="3" borderId="24" xfId="0" quotePrefix="1" applyFont="1" applyFill="1" applyBorder="1" applyAlignment="1">
      <alignment horizontal="center"/>
    </xf>
    <xf numFmtId="0" fontId="6" fillId="3" borderId="15" xfId="0" applyFont="1" applyFill="1" applyBorder="1"/>
    <xf numFmtId="0" fontId="6" fillId="3" borderId="22" xfId="0" applyFont="1" applyFill="1" applyBorder="1"/>
    <xf numFmtId="9" fontId="6" fillId="3" borderId="17" xfId="0" applyNumberFormat="1" applyFont="1" applyFill="1" applyBorder="1"/>
    <xf numFmtId="9" fontId="6" fillId="3" borderId="15" xfId="0" applyNumberFormat="1" applyFont="1" applyFill="1" applyBorder="1"/>
    <xf numFmtId="9" fontId="6" fillId="3" borderId="22" xfId="0" applyNumberFormat="1" applyFont="1" applyFill="1" applyBorder="1"/>
    <xf numFmtId="9" fontId="6" fillId="3" borderId="23" xfId="0" applyNumberFormat="1" applyFont="1" applyFill="1" applyBorder="1"/>
    <xf numFmtId="0" fontId="6" fillId="3" borderId="6" xfId="0" quotePrefix="1" applyFont="1" applyFill="1" applyBorder="1" applyAlignment="1">
      <alignment horizontal="center"/>
    </xf>
    <xf numFmtId="0" fontId="6" fillId="3" borderId="19" xfId="0" applyFont="1" applyFill="1" applyBorder="1"/>
    <xf numFmtId="0" fontId="6" fillId="3" borderId="16" xfId="0" applyFont="1" applyFill="1" applyBorder="1"/>
    <xf numFmtId="9" fontId="6" fillId="3" borderId="20" xfId="0" applyNumberFormat="1" applyFont="1" applyFill="1" applyBorder="1"/>
    <xf numFmtId="9" fontId="6" fillId="3" borderId="19" xfId="0" applyNumberFormat="1" applyFont="1" applyFill="1" applyBorder="1"/>
    <xf numFmtId="9" fontId="6" fillId="3" borderId="16" xfId="0" applyNumberFormat="1" applyFont="1" applyFill="1" applyBorder="1"/>
    <xf numFmtId="9" fontId="6" fillId="3" borderId="18" xfId="0" applyNumberFormat="1" applyFont="1" applyFill="1" applyBorder="1"/>
    <xf numFmtId="0" fontId="6" fillId="3" borderId="25" xfId="0" quotePrefix="1" applyFont="1" applyFill="1" applyBorder="1" applyAlignment="1">
      <alignment horizontal="center"/>
    </xf>
    <xf numFmtId="0" fontId="6" fillId="3" borderId="26" xfId="0" applyFont="1" applyFill="1" applyBorder="1"/>
    <xf numFmtId="0" fontId="6" fillId="3" borderId="27" xfId="0" applyFont="1" applyFill="1" applyBorder="1"/>
    <xf numFmtId="9" fontId="6" fillId="3" borderId="28" xfId="0" applyNumberFormat="1" applyFont="1" applyFill="1" applyBorder="1"/>
    <xf numFmtId="9" fontId="6" fillId="3" borderId="26" xfId="0" applyNumberFormat="1" applyFont="1" applyFill="1" applyBorder="1"/>
    <xf numFmtId="9" fontId="6" fillId="3" borderId="27" xfId="0" applyNumberFormat="1" applyFont="1" applyFill="1" applyBorder="1"/>
    <xf numFmtId="9" fontId="6" fillId="3" borderId="29" xfId="0" applyNumberFormat="1" applyFont="1" applyFill="1" applyBorder="1"/>
    <xf numFmtId="0" fontId="7" fillId="0" borderId="14" xfId="0" applyFont="1" applyFill="1" applyBorder="1" applyAlignment="1">
      <alignment horizontal="center"/>
    </xf>
    <xf numFmtId="9" fontId="7" fillId="0" borderId="19" xfId="1" applyFont="1" applyFill="1" applyBorder="1"/>
    <xf numFmtId="0" fontId="8" fillId="0" borderId="0" xfId="0" applyFont="1"/>
    <xf numFmtId="9" fontId="7" fillId="0" borderId="16" xfId="1" applyFont="1" applyFill="1" applyBorder="1"/>
    <xf numFmtId="0" fontId="9" fillId="0" borderId="21" xfId="0" applyFont="1" applyBorder="1" applyAlignment="1">
      <alignment horizontal="center"/>
    </xf>
    <xf numFmtId="0" fontId="9" fillId="0" borderId="15" xfId="0" applyFont="1" applyBorder="1"/>
    <xf numFmtId="0" fontId="9" fillId="0" borderId="22" xfId="0" applyFont="1" applyBorder="1"/>
    <xf numFmtId="0" fontId="7" fillId="0" borderId="0" xfId="0" applyFont="1"/>
    <xf numFmtId="0" fontId="7" fillId="0" borderId="21" xfId="0" applyFont="1" applyFill="1" applyBorder="1" applyAlignment="1">
      <alignment horizontal="center"/>
    </xf>
    <xf numFmtId="9" fontId="7" fillId="0" borderId="15" xfId="0" applyNumberFormat="1" applyFont="1" applyFill="1" applyBorder="1"/>
    <xf numFmtId="9" fontId="7" fillId="0" borderId="22" xfId="0" applyNumberFormat="1" applyFont="1" applyFill="1" applyBorder="1"/>
    <xf numFmtId="9" fontId="7" fillId="0" borderId="0" xfId="0" applyNumberFormat="1" applyFont="1" applyFill="1" applyBorder="1"/>
    <xf numFmtId="9" fontId="7" fillId="0" borderId="19" xfId="0" applyNumberFormat="1" applyFont="1" applyFill="1" applyBorder="1"/>
    <xf numFmtId="9" fontId="7" fillId="0" borderId="16" xfId="0" applyNumberFormat="1" applyFont="1" applyFill="1" applyBorder="1"/>
    <xf numFmtId="9" fontId="7" fillId="0" borderId="0" xfId="1" applyFont="1" applyFill="1" applyBorder="1"/>
    <xf numFmtId="0" fontId="0" fillId="0" borderId="0" xfId="0" applyBorder="1"/>
    <xf numFmtId="0" fontId="6" fillId="4" borderId="6" xfId="0" applyFont="1" applyFill="1" applyBorder="1"/>
    <xf numFmtId="9" fontId="6" fillId="4" borderId="0" xfId="0" applyNumberFormat="1" applyFont="1" applyFill="1" applyBorder="1"/>
    <xf numFmtId="0" fontId="6" fillId="4" borderId="38" xfId="0" applyFont="1" applyFill="1" applyBorder="1"/>
    <xf numFmtId="2" fontId="6" fillId="4" borderId="39" xfId="0" applyNumberFormat="1" applyFont="1" applyFill="1" applyBorder="1"/>
    <xf numFmtId="0" fontId="2" fillId="0" borderId="11" xfId="0" applyFont="1" applyBorder="1" applyAlignment="1">
      <alignment horizontal="center"/>
    </xf>
    <xf numFmtId="1" fontId="8" fillId="0" borderId="0" xfId="0" applyNumberFormat="1" applyFont="1"/>
    <xf numFmtId="0" fontId="11" fillId="0" borderId="0" xfId="0" applyFont="1"/>
    <xf numFmtId="0" fontId="12" fillId="0" borderId="0" xfId="0" applyFont="1"/>
    <xf numFmtId="9" fontId="12" fillId="0" borderId="0" xfId="0" applyNumberFormat="1" applyFont="1" applyFill="1"/>
    <xf numFmtId="0" fontId="13" fillId="0" borderId="1" xfId="0" applyFont="1" applyFill="1" applyBorder="1" applyAlignment="1">
      <alignment horizontal="center" vertical="center" wrapText="1"/>
    </xf>
    <xf numFmtId="0" fontId="13" fillId="0" borderId="6" xfId="0" applyFont="1" applyFill="1" applyBorder="1" applyAlignment="1">
      <alignment horizontal="center" vertical="center" wrapText="1"/>
    </xf>
    <xf numFmtId="3" fontId="14" fillId="0" borderId="15" xfId="0" applyNumberFormat="1" applyFont="1" applyFill="1" applyBorder="1" applyAlignment="1">
      <alignment horizontal="center"/>
    </xf>
    <xf numFmtId="0" fontId="14" fillId="0" borderId="22" xfId="0" applyFont="1" applyFill="1" applyBorder="1" applyAlignment="1">
      <alignment horizontal="center"/>
    </xf>
    <xf numFmtId="0" fontId="14" fillId="0" borderId="23" xfId="0" applyFont="1" applyFill="1" applyBorder="1" applyAlignment="1">
      <alignment horizontal="center"/>
    </xf>
    <xf numFmtId="3" fontId="13" fillId="0" borderId="19" xfId="0" quotePrefix="1" applyNumberFormat="1" applyFont="1" applyFill="1" applyBorder="1" applyAlignment="1">
      <alignment horizontal="center"/>
    </xf>
    <xf numFmtId="3" fontId="14" fillId="0" borderId="19" xfId="0" applyNumberFormat="1" applyFont="1" applyFill="1" applyBorder="1" applyAlignment="1">
      <alignment horizontal="center"/>
    </xf>
    <xf numFmtId="0" fontId="14" fillId="0" borderId="16" xfId="0" applyFont="1" applyFill="1" applyBorder="1" applyAlignment="1">
      <alignment horizontal="center"/>
    </xf>
    <xf numFmtId="3" fontId="13" fillId="0" borderId="20" xfId="0" quotePrefix="1" applyNumberFormat="1" applyFont="1" applyFill="1" applyBorder="1" applyAlignment="1">
      <alignment horizontal="center"/>
    </xf>
    <xf numFmtId="0" fontId="14" fillId="0" borderId="18" xfId="0" applyFont="1" applyFill="1" applyBorder="1" applyAlignment="1">
      <alignment horizontal="center"/>
    </xf>
    <xf numFmtId="0" fontId="13" fillId="0" borderId="40" xfId="0" applyFont="1" applyFill="1" applyBorder="1" applyAlignment="1">
      <alignment horizontal="center" vertical="center" wrapText="1"/>
    </xf>
    <xf numFmtId="3" fontId="14" fillId="0" borderId="41" xfId="0" applyNumberFormat="1" applyFont="1" applyFill="1" applyBorder="1" applyAlignment="1">
      <alignment horizontal="center"/>
    </xf>
    <xf numFmtId="0" fontId="14" fillId="0" borderId="42" xfId="0" applyFont="1" applyFill="1" applyBorder="1" applyAlignment="1">
      <alignment horizontal="center"/>
    </xf>
    <xf numFmtId="3" fontId="14" fillId="0" borderId="43" xfId="0" applyNumberFormat="1" applyFont="1" applyFill="1" applyBorder="1" applyAlignment="1">
      <alignment horizontal="center"/>
    </xf>
    <xf numFmtId="0" fontId="14" fillId="0" borderId="44" xfId="0" applyFont="1" applyFill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5" fillId="0" borderId="15" xfId="0" applyFont="1" applyFill="1" applyBorder="1"/>
    <xf numFmtId="0" fontId="15" fillId="0" borderId="22" xfId="0" applyFont="1" applyFill="1" applyBorder="1"/>
    <xf numFmtId="9" fontId="15" fillId="0" borderId="17" xfId="0" applyNumberFormat="1" applyFont="1" applyFill="1" applyBorder="1"/>
    <xf numFmtId="9" fontId="15" fillId="0" borderId="15" xfId="0" applyNumberFormat="1" applyFont="1" applyFill="1" applyBorder="1"/>
    <xf numFmtId="9" fontId="15" fillId="0" borderId="23" xfId="0" applyNumberFormat="1" applyFont="1" applyFill="1" applyBorder="1"/>
    <xf numFmtId="0" fontId="15" fillId="0" borderId="19" xfId="0" applyFont="1" applyFill="1" applyBorder="1"/>
    <xf numFmtId="0" fontId="15" fillId="0" borderId="16" xfId="0" applyFont="1" applyFill="1" applyBorder="1"/>
    <xf numFmtId="9" fontId="15" fillId="0" borderId="20" xfId="0" applyNumberFormat="1" applyFont="1" applyFill="1" applyBorder="1"/>
    <xf numFmtId="9" fontId="15" fillId="0" borderId="19" xfId="0" applyNumberFormat="1" applyFont="1" applyFill="1" applyBorder="1"/>
    <xf numFmtId="9" fontId="15" fillId="0" borderId="18" xfId="0" applyNumberFormat="1" applyFont="1" applyFill="1" applyBorder="1"/>
    <xf numFmtId="0" fontId="15" fillId="5" borderId="14" xfId="0" applyFont="1" applyFill="1" applyBorder="1" applyAlignment="1">
      <alignment horizontal="center"/>
    </xf>
    <xf numFmtId="0" fontId="15" fillId="5" borderId="19" xfId="0" applyFont="1" applyFill="1" applyBorder="1"/>
    <xf numFmtId="0" fontId="15" fillId="5" borderId="16" xfId="0" applyFont="1" applyFill="1" applyBorder="1"/>
    <xf numFmtId="9" fontId="15" fillId="5" borderId="20" xfId="0" applyNumberFormat="1" applyFont="1" applyFill="1" applyBorder="1"/>
    <xf numFmtId="9" fontId="15" fillId="5" borderId="19" xfId="0" applyNumberFormat="1" applyFont="1" applyFill="1" applyBorder="1"/>
    <xf numFmtId="9" fontId="15" fillId="5" borderId="18" xfId="0" applyNumberFormat="1" applyFont="1" applyFill="1" applyBorder="1"/>
    <xf numFmtId="0" fontId="16" fillId="5" borderId="21" xfId="0" applyFont="1" applyFill="1" applyBorder="1" applyAlignment="1">
      <alignment horizontal="center"/>
    </xf>
    <xf numFmtId="0" fontId="16" fillId="5" borderId="15" xfId="0" applyFont="1" applyFill="1" applyBorder="1"/>
    <xf numFmtId="0" fontId="16" fillId="5" borderId="22" xfId="0" applyFont="1" applyFill="1" applyBorder="1"/>
    <xf numFmtId="9" fontId="16" fillId="5" borderId="17" xfId="0" applyNumberFormat="1" applyFont="1" applyFill="1" applyBorder="1"/>
    <xf numFmtId="9" fontId="16" fillId="5" borderId="15" xfId="0" applyNumberFormat="1" applyFont="1" applyFill="1" applyBorder="1"/>
    <xf numFmtId="9" fontId="16" fillId="5" borderId="23" xfId="0" applyNumberFormat="1" applyFont="1" applyFill="1" applyBorder="1"/>
    <xf numFmtId="0" fontId="16" fillId="5" borderId="14" xfId="0" quotePrefix="1" applyFont="1" applyFill="1" applyBorder="1" applyAlignment="1">
      <alignment horizontal="center"/>
    </xf>
    <xf numFmtId="0" fontId="16" fillId="5" borderId="19" xfId="0" applyFont="1" applyFill="1" applyBorder="1"/>
    <xf numFmtId="0" fontId="16" fillId="5" borderId="16" xfId="0" applyFont="1" applyFill="1" applyBorder="1"/>
    <xf numFmtId="9" fontId="16" fillId="5" borderId="20" xfId="0" applyNumberFormat="1" applyFont="1" applyFill="1" applyBorder="1"/>
    <xf numFmtId="9" fontId="16" fillId="5" borderId="19" xfId="0" applyNumberFormat="1" applyFont="1" applyFill="1" applyBorder="1"/>
    <xf numFmtId="9" fontId="16" fillId="5" borderId="18" xfId="0" applyNumberFormat="1" applyFont="1" applyFill="1" applyBorder="1"/>
    <xf numFmtId="0" fontId="16" fillId="0" borderId="14" xfId="0" quotePrefix="1" applyFont="1" applyFill="1" applyBorder="1" applyAlignment="1">
      <alignment horizontal="center"/>
    </xf>
    <xf numFmtId="0" fontId="16" fillId="0" borderId="19" xfId="0" applyFont="1" applyFill="1" applyBorder="1"/>
    <xf numFmtId="0" fontId="16" fillId="0" borderId="16" xfId="0" applyFont="1" applyFill="1" applyBorder="1"/>
    <xf numFmtId="9" fontId="16" fillId="0" borderId="20" xfId="0" applyNumberFormat="1" applyFont="1" applyFill="1" applyBorder="1"/>
    <xf numFmtId="9" fontId="16" fillId="0" borderId="19" xfId="0" applyNumberFormat="1" applyFont="1" applyFill="1" applyBorder="1"/>
    <xf numFmtId="9" fontId="16" fillId="0" borderId="18" xfId="0" applyNumberFormat="1" applyFont="1" applyFill="1" applyBorder="1"/>
    <xf numFmtId="0" fontId="17" fillId="6" borderId="24" xfId="0" quotePrefix="1" applyFont="1" applyFill="1" applyBorder="1" applyAlignment="1">
      <alignment horizontal="center"/>
    </xf>
    <xf numFmtId="0" fontId="17" fillId="6" borderId="15" xfId="0" applyFont="1" applyFill="1" applyBorder="1"/>
    <xf numFmtId="0" fontId="17" fillId="6" borderId="22" xfId="0" applyFont="1" applyFill="1" applyBorder="1"/>
    <xf numFmtId="9" fontId="17" fillId="6" borderId="17" xfId="0" applyNumberFormat="1" applyFont="1" applyFill="1" applyBorder="1"/>
    <xf numFmtId="9" fontId="17" fillId="6" borderId="15" xfId="0" applyNumberFormat="1" applyFont="1" applyFill="1" applyBorder="1"/>
    <xf numFmtId="9" fontId="17" fillId="6" borderId="22" xfId="0" applyNumberFormat="1" applyFont="1" applyFill="1" applyBorder="1"/>
    <xf numFmtId="9" fontId="17" fillId="6" borderId="23" xfId="0" applyNumberFormat="1" applyFont="1" applyFill="1" applyBorder="1"/>
    <xf numFmtId="0" fontId="17" fillId="6" borderId="6" xfId="0" quotePrefix="1" applyFont="1" applyFill="1" applyBorder="1" applyAlignment="1">
      <alignment horizontal="center"/>
    </xf>
    <xf numFmtId="0" fontId="17" fillId="6" borderId="19" xfId="0" applyFont="1" applyFill="1" applyBorder="1"/>
    <xf numFmtId="0" fontId="17" fillId="6" borderId="16" xfId="0" applyFont="1" applyFill="1" applyBorder="1"/>
    <xf numFmtId="9" fontId="17" fillId="6" borderId="20" xfId="0" applyNumberFormat="1" applyFont="1" applyFill="1" applyBorder="1"/>
    <xf numFmtId="9" fontId="17" fillId="6" borderId="19" xfId="0" applyNumberFormat="1" applyFont="1" applyFill="1" applyBorder="1"/>
    <xf numFmtId="9" fontId="17" fillId="6" borderId="16" xfId="0" applyNumberFormat="1" applyFont="1" applyFill="1" applyBorder="1"/>
    <xf numFmtId="9" fontId="17" fillId="6" borderId="18" xfId="0" applyNumberFormat="1" applyFont="1" applyFill="1" applyBorder="1"/>
    <xf numFmtId="0" fontId="17" fillId="6" borderId="14" xfId="0" quotePrefix="1" applyFont="1" applyFill="1" applyBorder="1" applyAlignment="1">
      <alignment horizontal="center"/>
    </xf>
    <xf numFmtId="9" fontId="19" fillId="0" borderId="19" xfId="0" applyNumberFormat="1" applyFont="1" applyFill="1" applyBorder="1"/>
    <xf numFmtId="9" fontId="19" fillId="0" borderId="16" xfId="0" applyNumberFormat="1" applyFont="1" applyFill="1" applyBorder="1"/>
    <xf numFmtId="9" fontId="19" fillId="0" borderId="18" xfId="0" applyNumberFormat="1" applyFont="1" applyFill="1" applyBorder="1"/>
    <xf numFmtId="0" fontId="20" fillId="0" borderId="21" xfId="0" applyFont="1" applyFill="1" applyBorder="1" applyAlignment="1">
      <alignment horizontal="center"/>
    </xf>
    <xf numFmtId="0" fontId="20" fillId="0" borderId="15" xfId="0" applyFont="1" applyFill="1" applyBorder="1"/>
    <xf numFmtId="0" fontId="20" fillId="0" borderId="22" xfId="0" applyFont="1" applyFill="1" applyBorder="1"/>
    <xf numFmtId="9" fontId="19" fillId="0" borderId="31" xfId="0" applyNumberFormat="1" applyFont="1" applyFill="1" applyBorder="1"/>
    <xf numFmtId="9" fontId="19" fillId="0" borderId="32" xfId="0" applyNumberFormat="1" applyFont="1" applyFill="1" applyBorder="1"/>
    <xf numFmtId="9" fontId="19" fillId="0" borderId="33" xfId="0" applyNumberFormat="1" applyFont="1" applyFill="1" applyBorder="1"/>
    <xf numFmtId="0" fontId="21" fillId="0" borderId="0" xfId="0" applyFont="1" applyFill="1" applyBorder="1"/>
    <xf numFmtId="0" fontId="19" fillId="0" borderId="14" xfId="0" applyFont="1" applyFill="1" applyBorder="1" applyAlignment="1">
      <alignment horizontal="center"/>
    </xf>
    <xf numFmtId="0" fontId="19" fillId="0" borderId="49" xfId="0" applyFont="1" applyFill="1" applyBorder="1" applyAlignment="1">
      <alignment horizontal="center"/>
    </xf>
    <xf numFmtId="9" fontId="19" fillId="0" borderId="32" xfId="1" applyFont="1" applyFill="1" applyBorder="1"/>
    <xf numFmtId="9" fontId="19" fillId="0" borderId="33" xfId="1" applyFont="1" applyFill="1" applyBorder="1"/>
    <xf numFmtId="0" fontId="14" fillId="0" borderId="0" xfId="0" applyFont="1" applyFill="1" applyBorder="1"/>
    <xf numFmtId="0" fontId="17" fillId="7" borderId="6" xfId="0" applyFont="1" applyFill="1" applyBorder="1"/>
    <xf numFmtId="9" fontId="17" fillId="7" borderId="0" xfId="0" applyNumberFormat="1" applyFont="1" applyFill="1" applyBorder="1"/>
    <xf numFmtId="9" fontId="14" fillId="7" borderId="50" xfId="0" applyNumberFormat="1" applyFont="1" applyFill="1" applyBorder="1"/>
    <xf numFmtId="0" fontId="17" fillId="7" borderId="38" xfId="0" applyFont="1" applyFill="1" applyBorder="1"/>
    <xf numFmtId="2" fontId="17" fillId="7" borderId="39" xfId="0" applyNumberFormat="1" applyFont="1" applyFill="1" applyBorder="1"/>
    <xf numFmtId="2" fontId="14" fillId="7" borderId="52" xfId="0" applyNumberFormat="1" applyFont="1" applyFill="1" applyBorder="1"/>
    <xf numFmtId="0" fontId="14" fillId="0" borderId="0" xfId="0" applyFont="1" applyFill="1" applyBorder="1" applyAlignment="1"/>
    <xf numFmtId="0" fontId="14" fillId="0" borderId="50" xfId="0" applyFont="1" applyFill="1" applyBorder="1" applyAlignment="1"/>
    <xf numFmtId="0" fontId="14" fillId="0" borderId="11" xfId="0" applyFont="1" applyFill="1" applyBorder="1" applyAlignment="1">
      <alignment horizontal="center"/>
    </xf>
    <xf numFmtId="9" fontId="0" fillId="0" borderId="0" xfId="0" applyNumberFormat="1"/>
    <xf numFmtId="0" fontId="17" fillId="0" borderId="11" xfId="0" applyFont="1" applyFill="1" applyBorder="1" applyAlignment="1">
      <alignment horizontal="center"/>
    </xf>
    <xf numFmtId="3" fontId="17" fillId="0" borderId="15" xfId="0" applyNumberFormat="1" applyFont="1" applyFill="1" applyBorder="1" applyAlignment="1">
      <alignment horizontal="center"/>
    </xf>
    <xf numFmtId="3" fontId="17" fillId="0" borderId="17" xfId="0" applyNumberFormat="1" applyFont="1" applyFill="1" applyBorder="1" applyAlignment="1">
      <alignment horizontal="center"/>
    </xf>
    <xf numFmtId="0" fontId="17" fillId="0" borderId="53" xfId="0" applyFont="1" applyFill="1" applyBorder="1" applyAlignment="1">
      <alignment horizontal="center"/>
    </xf>
    <xf numFmtId="0" fontId="15" fillId="0" borderId="56" xfId="0" applyFont="1" applyFill="1" applyBorder="1"/>
    <xf numFmtId="0" fontId="15" fillId="0" borderId="57" xfId="0" applyFont="1" applyFill="1" applyBorder="1"/>
    <xf numFmtId="0" fontId="15" fillId="5" borderId="57" xfId="0" applyFont="1" applyFill="1" applyBorder="1"/>
    <xf numFmtId="0" fontId="16" fillId="5" borderId="56" xfId="0" applyFont="1" applyFill="1" applyBorder="1"/>
    <xf numFmtId="0" fontId="16" fillId="5" borderId="57" xfId="0" applyFont="1" applyFill="1" applyBorder="1"/>
    <xf numFmtId="0" fontId="16" fillId="0" borderId="57" xfId="0" applyFont="1" applyFill="1" applyBorder="1"/>
    <xf numFmtId="0" fontId="17" fillId="6" borderId="58" xfId="0" applyFont="1" applyFill="1" applyBorder="1"/>
    <xf numFmtId="0" fontId="17" fillId="6" borderId="59" xfId="0" applyFont="1" applyFill="1" applyBorder="1"/>
    <xf numFmtId="0" fontId="17" fillId="6" borderId="60" xfId="0" applyFont="1" applyFill="1" applyBorder="1"/>
    <xf numFmtId="9" fontId="19" fillId="0" borderId="61" xfId="1" applyFont="1" applyFill="1" applyBorder="1"/>
    <xf numFmtId="2" fontId="17" fillId="7" borderId="29" xfId="0" applyNumberFormat="1" applyFont="1" applyFill="1" applyBorder="1"/>
    <xf numFmtId="9" fontId="17" fillId="7" borderId="44" xfId="0" applyNumberFormat="1" applyFont="1" applyFill="1" applyBorder="1"/>
    <xf numFmtId="9" fontId="15" fillId="0" borderId="22" xfId="0" applyNumberFormat="1" applyFont="1" applyFill="1" applyBorder="1"/>
    <xf numFmtId="9" fontId="15" fillId="0" borderId="16" xfId="0" applyNumberFormat="1" applyFont="1" applyFill="1" applyBorder="1"/>
    <xf numFmtId="9" fontId="15" fillId="5" borderId="16" xfId="0" applyNumberFormat="1" applyFont="1" applyFill="1" applyBorder="1"/>
    <xf numFmtId="9" fontId="16" fillId="5" borderId="22" xfId="0" applyNumberFormat="1" applyFont="1" applyFill="1" applyBorder="1"/>
    <xf numFmtId="9" fontId="16" fillId="5" borderId="16" xfId="0" applyNumberFormat="1" applyFont="1" applyFill="1" applyBorder="1"/>
    <xf numFmtId="9" fontId="16" fillId="0" borderId="16" xfId="0" applyNumberFormat="1" applyFont="1" applyFill="1" applyBorder="1"/>
    <xf numFmtId="9" fontId="19" fillId="0" borderId="61" xfId="0" applyNumberFormat="1" applyFont="1" applyFill="1" applyBorder="1"/>
    <xf numFmtId="3" fontId="17" fillId="0" borderId="17" xfId="0" applyNumberFormat="1" applyFont="1" applyFill="1" applyBorder="1" applyAlignment="1">
      <alignment horizontal="center" wrapText="1"/>
    </xf>
    <xf numFmtId="0" fontId="6" fillId="0" borderId="11" xfId="0" applyFont="1" applyBorder="1" applyAlignment="1">
      <alignment horizontal="center" wrapText="1"/>
    </xf>
    <xf numFmtId="3" fontId="22" fillId="0" borderId="12" xfId="0" applyNumberFormat="1" applyFont="1" applyFill="1" applyBorder="1" applyAlignment="1">
      <alignment horizontal="center" wrapText="1"/>
    </xf>
    <xf numFmtId="3" fontId="22" fillId="0" borderId="15" xfId="0" applyNumberFormat="1" applyFont="1" applyFill="1" applyBorder="1" applyAlignment="1">
      <alignment horizontal="center" wrapText="1"/>
    </xf>
    <xf numFmtId="3" fontId="22" fillId="0" borderId="22" xfId="0" applyNumberFormat="1" applyFont="1" applyFill="1" applyBorder="1" applyAlignment="1">
      <alignment horizontal="center" wrapText="1"/>
    </xf>
    <xf numFmtId="0" fontId="6" fillId="0" borderId="44" xfId="0" applyFont="1" applyBorder="1" applyAlignment="1">
      <alignment horizontal="center" wrapText="1"/>
    </xf>
    <xf numFmtId="0" fontId="22" fillId="0" borderId="3" xfId="0" applyFont="1" applyFill="1" applyBorder="1" applyAlignment="1"/>
    <xf numFmtId="0" fontId="6" fillId="0" borderId="36" xfId="0" applyFont="1" applyBorder="1"/>
    <xf numFmtId="0" fontId="22" fillId="0" borderId="11" xfId="0" applyFont="1" applyFill="1" applyBorder="1" applyAlignment="1">
      <alignment horizontal="center"/>
    </xf>
    <xf numFmtId="0" fontId="22" fillId="0" borderId="55" xfId="0" applyFont="1" applyFill="1" applyBorder="1" applyAlignment="1">
      <alignment horizontal="center"/>
    </xf>
    <xf numFmtId="0" fontId="22" fillId="0" borderId="7" xfId="0" applyFont="1" applyFill="1" applyBorder="1" applyAlignment="1">
      <alignment horizontal="center"/>
    </xf>
    <xf numFmtId="0" fontId="6" fillId="0" borderId="54" xfId="0" applyFont="1" applyBorder="1" applyAlignment="1">
      <alignment horizontal="center"/>
    </xf>
    <xf numFmtId="0" fontId="22" fillId="0" borderId="46" xfId="0" applyFont="1" applyFill="1" applyBorder="1" applyAlignment="1"/>
    <xf numFmtId="0" fontId="7" fillId="0" borderId="63" xfId="0" applyFont="1" applyBorder="1"/>
    <xf numFmtId="9" fontId="7" fillId="0" borderId="33" xfId="0" applyNumberFormat="1" applyFont="1" applyBorder="1"/>
    <xf numFmtId="0" fontId="19" fillId="0" borderId="10" xfId="0" applyFont="1" applyFill="1" applyBorder="1" applyAlignment="1"/>
    <xf numFmtId="0" fontId="19" fillId="0" borderId="0" xfId="0" applyFont="1" applyFill="1" applyBorder="1"/>
    <xf numFmtId="0" fontId="6" fillId="0" borderId="0" xfId="0" applyFont="1"/>
    <xf numFmtId="0" fontId="22" fillId="0" borderId="62" xfId="0" applyFont="1" applyFill="1" applyBorder="1" applyAlignment="1"/>
    <xf numFmtId="0" fontId="22" fillId="0" borderId="0" xfId="0" applyFont="1" applyFill="1" applyBorder="1"/>
    <xf numFmtId="0" fontId="22" fillId="0" borderId="18" xfId="0" applyFont="1" applyFill="1" applyBorder="1" applyAlignment="1"/>
    <xf numFmtId="0" fontId="0" fillId="0" borderId="66" xfId="0" applyBorder="1" applyAlignment="1">
      <alignment horizontal="center"/>
    </xf>
    <xf numFmtId="0" fontId="2" fillId="0" borderId="7" xfId="0" applyFont="1" applyBorder="1" applyAlignment="1">
      <alignment horizontal="center"/>
    </xf>
    <xf numFmtId="0" fontId="3" fillId="0" borderId="53" xfId="0" applyFont="1" applyFill="1" applyBorder="1" applyAlignment="1">
      <alignment horizontal="center"/>
    </xf>
    <xf numFmtId="0" fontId="2" fillId="0" borderId="54" xfId="0" applyFont="1" applyBorder="1" applyAlignment="1">
      <alignment horizontal="center"/>
    </xf>
    <xf numFmtId="0" fontId="0" fillId="0" borderId="0" xfId="0" applyFont="1"/>
    <xf numFmtId="1" fontId="23" fillId="0" borderId="0" xfId="0" applyNumberFormat="1" applyFont="1"/>
    <xf numFmtId="0" fontId="24" fillId="0" borderId="0" xfId="0" applyFont="1"/>
    <xf numFmtId="0" fontId="25" fillId="0" borderId="0" xfId="0" applyFont="1"/>
    <xf numFmtId="0" fontId="26" fillId="0" borderId="0" xfId="0" applyFont="1"/>
    <xf numFmtId="0" fontId="8" fillId="0" borderId="0" xfId="0" applyFont="1" applyFill="1"/>
    <xf numFmtId="0" fontId="8" fillId="0" borderId="0" xfId="0" applyFont="1" applyFill="1" applyBorder="1"/>
    <xf numFmtId="0" fontId="27" fillId="0" borderId="0" xfId="0" applyFont="1"/>
    <xf numFmtId="1" fontId="27" fillId="0" borderId="0" xfId="0" applyNumberFormat="1" applyFont="1"/>
    <xf numFmtId="9" fontId="27" fillId="0" borderId="0" xfId="0" applyNumberFormat="1" applyFont="1"/>
    <xf numFmtId="0" fontId="28" fillId="0" borderId="0" xfId="0" applyFont="1"/>
    <xf numFmtId="0" fontId="8" fillId="0" borderId="0" xfId="0" applyNumberFormat="1" applyFont="1"/>
    <xf numFmtId="3" fontId="0" fillId="0" borderId="41" xfId="0" applyNumberFormat="1" applyFont="1" applyFill="1" applyBorder="1" applyAlignment="1">
      <alignment horizontal="center"/>
    </xf>
    <xf numFmtId="164" fontId="26" fillId="0" borderId="0" xfId="0" applyNumberFormat="1" applyFont="1"/>
    <xf numFmtId="164" fontId="0" fillId="0" borderId="0" xfId="0" applyNumberFormat="1"/>
    <xf numFmtId="9" fontId="20" fillId="0" borderId="31" xfId="0" applyNumberFormat="1" applyFont="1" applyFill="1" applyBorder="1"/>
    <xf numFmtId="9" fontId="20" fillId="0" borderId="32" xfId="0" applyNumberFormat="1" applyFont="1" applyFill="1" applyBorder="1"/>
    <xf numFmtId="9" fontId="20" fillId="0" borderId="33" xfId="0" applyNumberFormat="1" applyFont="1" applyFill="1" applyBorder="1"/>
    <xf numFmtId="0" fontId="15" fillId="0" borderId="21" xfId="0" applyFont="1" applyFill="1" applyBorder="1" applyAlignment="1">
      <alignment horizontal="center"/>
    </xf>
    <xf numFmtId="0" fontId="29" fillId="0" borderId="0" xfId="0" applyFont="1"/>
    <xf numFmtId="0" fontId="30" fillId="0" borderId="14" xfId="0" quotePrefix="1" applyFont="1" applyFill="1" applyBorder="1" applyAlignment="1">
      <alignment horizontal="center"/>
    </xf>
    <xf numFmtId="0" fontId="30" fillId="0" borderId="19" xfId="0" applyFont="1" applyFill="1" applyBorder="1"/>
    <xf numFmtId="0" fontId="30" fillId="0" borderId="16" xfId="0" applyFont="1" applyFill="1" applyBorder="1"/>
    <xf numFmtId="9" fontId="30" fillId="0" borderId="20" xfId="0" applyNumberFormat="1" applyFont="1" applyFill="1" applyBorder="1"/>
    <xf numFmtId="9" fontId="30" fillId="0" borderId="19" xfId="0" applyNumberFormat="1" applyFont="1" applyFill="1" applyBorder="1"/>
    <xf numFmtId="9" fontId="30" fillId="0" borderId="16" xfId="0" applyNumberFormat="1" applyFont="1" applyFill="1" applyBorder="1"/>
    <xf numFmtId="9" fontId="30" fillId="0" borderId="18" xfId="0" applyNumberFormat="1" applyFont="1" applyFill="1" applyBorder="1"/>
    <xf numFmtId="0" fontId="31" fillId="0" borderId="0" xfId="0" applyFont="1"/>
    <xf numFmtId="9" fontId="4" fillId="0" borderId="23" xfId="0" applyNumberFormat="1" applyFont="1" applyBorder="1"/>
    <xf numFmtId="9" fontId="31" fillId="0" borderId="18" xfId="0" applyNumberFormat="1" applyFont="1" applyBorder="1"/>
    <xf numFmtId="0" fontId="32" fillId="0" borderId="0" xfId="0" applyFont="1"/>
    <xf numFmtId="0" fontId="4" fillId="0" borderId="19" xfId="0" applyFont="1" applyFill="1" applyBorder="1"/>
    <xf numFmtId="9" fontId="4" fillId="0" borderId="20" xfId="1" applyFont="1" applyFill="1" applyBorder="1"/>
    <xf numFmtId="9" fontId="4" fillId="0" borderId="19" xfId="1" applyFont="1" applyFill="1" applyBorder="1"/>
    <xf numFmtId="9" fontId="4" fillId="0" borderId="18" xfId="1" applyFont="1" applyFill="1" applyBorder="1"/>
    <xf numFmtId="0" fontId="33" fillId="0" borderId="0" xfId="0" applyFont="1"/>
    <xf numFmtId="0" fontId="31" fillId="0" borderId="14" xfId="0" quotePrefix="1" applyFont="1" applyFill="1" applyBorder="1" applyAlignment="1">
      <alignment horizontal="center"/>
    </xf>
    <xf numFmtId="0" fontId="31" fillId="0" borderId="19" xfId="0" applyFont="1" applyFill="1" applyBorder="1"/>
    <xf numFmtId="0" fontId="31" fillId="0" borderId="16" xfId="0" applyFont="1" applyFill="1" applyBorder="1"/>
    <xf numFmtId="9" fontId="31" fillId="0" borderId="20" xfId="1" applyFont="1" applyFill="1" applyBorder="1"/>
    <xf numFmtId="9" fontId="31" fillId="0" borderId="19" xfId="1" applyFont="1" applyFill="1" applyBorder="1"/>
    <xf numFmtId="9" fontId="31" fillId="0" borderId="16" xfId="1" applyFont="1" applyFill="1" applyBorder="1"/>
    <xf numFmtId="9" fontId="31" fillId="0" borderId="18" xfId="1" applyFont="1" applyFill="1" applyBorder="1"/>
    <xf numFmtId="0" fontId="34" fillId="0" borderId="0" xfId="0" applyFont="1"/>
    <xf numFmtId="0" fontId="22" fillId="0" borderId="0" xfId="0" applyFont="1" applyFill="1" applyBorder="1" applyAlignment="1"/>
    <xf numFmtId="3" fontId="22" fillId="0" borderId="15" xfId="0" applyNumberFormat="1" applyFont="1" applyFill="1" applyBorder="1" applyAlignment="1">
      <alignment horizontal="center"/>
    </xf>
    <xf numFmtId="0" fontId="22" fillId="0" borderId="22" xfId="0" applyFont="1" applyFill="1" applyBorder="1" applyAlignment="1">
      <alignment horizontal="center"/>
    </xf>
    <xf numFmtId="2" fontId="22" fillId="7" borderId="52" xfId="0" applyNumberFormat="1" applyFont="1" applyFill="1" applyBorder="1"/>
    <xf numFmtId="0" fontId="22" fillId="0" borderId="50" xfId="0" applyFont="1" applyFill="1" applyBorder="1" applyAlignment="1"/>
    <xf numFmtId="0" fontId="22" fillId="0" borderId="23" xfId="0" applyFont="1" applyFill="1" applyBorder="1" applyAlignment="1">
      <alignment horizontal="center"/>
    </xf>
    <xf numFmtId="0" fontId="2" fillId="0" borderId="0" xfId="0" applyFont="1"/>
    <xf numFmtId="1" fontId="29" fillId="0" borderId="0" xfId="0" applyNumberFormat="1" applyFont="1"/>
    <xf numFmtId="1" fontId="0" fillId="0" borderId="0" xfId="0" applyNumberFormat="1"/>
    <xf numFmtId="165" fontId="0" fillId="0" borderId="0" xfId="0" applyNumberFormat="1"/>
    <xf numFmtId="1" fontId="29" fillId="4" borderId="0" xfId="0" applyNumberFormat="1" applyFont="1" applyFill="1"/>
    <xf numFmtId="1" fontId="0" fillId="4" borderId="0" xfId="0" applyNumberFormat="1" applyFill="1"/>
    <xf numFmtId="165" fontId="0" fillId="4" borderId="0" xfId="0" applyNumberFormat="1" applyFill="1"/>
    <xf numFmtId="164" fontId="0" fillId="4" borderId="0" xfId="0" applyNumberFormat="1" applyFill="1"/>
    <xf numFmtId="9" fontId="0" fillId="4" borderId="0" xfId="0" applyNumberFormat="1" applyFill="1"/>
    <xf numFmtId="0" fontId="0" fillId="4" borderId="0" xfId="0" applyFill="1"/>
    <xf numFmtId="1" fontId="29" fillId="9" borderId="0" xfId="0" applyNumberFormat="1" applyFont="1" applyFill="1"/>
    <xf numFmtId="165" fontId="29" fillId="9" borderId="0" xfId="0" applyNumberFormat="1" applyFont="1" applyFill="1"/>
    <xf numFmtId="164" fontId="29" fillId="9" borderId="0" xfId="0" applyNumberFormat="1" applyFont="1" applyFill="1"/>
    <xf numFmtId="9" fontId="29" fillId="9" borderId="0" xfId="0" applyNumberFormat="1" applyFont="1" applyFill="1"/>
    <xf numFmtId="0" fontId="29" fillId="9" borderId="0" xfId="0" applyFont="1" applyFill="1"/>
    <xf numFmtId="1" fontId="29" fillId="10" borderId="0" xfId="0" applyNumberFormat="1" applyFont="1" applyFill="1"/>
    <xf numFmtId="1" fontId="0" fillId="10" borderId="0" xfId="0" applyNumberFormat="1" applyFill="1"/>
    <xf numFmtId="165" fontId="0" fillId="10" borderId="0" xfId="0" applyNumberFormat="1" applyFill="1"/>
    <xf numFmtId="164" fontId="0" fillId="10" borderId="0" xfId="0" applyNumberFormat="1" applyFill="1"/>
    <xf numFmtId="9" fontId="0" fillId="10" borderId="0" xfId="0" applyNumberFormat="1" applyFill="1"/>
    <xf numFmtId="0" fontId="29" fillId="10" borderId="0" xfId="0" applyFont="1" applyFill="1"/>
    <xf numFmtId="0" fontId="0" fillId="10" borderId="0" xfId="0" applyFill="1"/>
    <xf numFmtId="1" fontId="26" fillId="0" borderId="0" xfId="0" applyNumberFormat="1" applyFont="1"/>
    <xf numFmtId="165" fontId="26" fillId="0" borderId="0" xfId="0" applyNumberFormat="1" applyFont="1"/>
    <xf numFmtId="9" fontId="26" fillId="0" borderId="0" xfId="0" applyNumberFormat="1" applyFont="1"/>
    <xf numFmtId="164" fontId="28" fillId="0" borderId="0" xfId="0" applyNumberFormat="1" applyFont="1"/>
    <xf numFmtId="1" fontId="28" fillId="0" borderId="0" xfId="0" applyNumberFormat="1" applyFont="1"/>
    <xf numFmtId="9" fontId="28" fillId="0" borderId="0" xfId="0" applyNumberFormat="1" applyFont="1"/>
    <xf numFmtId="0" fontId="21" fillId="0" borderId="0" xfId="0" applyFont="1"/>
    <xf numFmtId="0" fontId="35" fillId="0" borderId="0" xfId="0" applyFont="1"/>
    <xf numFmtId="1" fontId="35" fillId="0" borderId="0" xfId="0" applyNumberFormat="1" applyFont="1"/>
    <xf numFmtId="9" fontId="35" fillId="0" borderId="0" xfId="0" applyNumberFormat="1" applyFont="1"/>
    <xf numFmtId="0" fontId="36" fillId="0" borderId="0" xfId="0" applyFont="1"/>
    <xf numFmtId="0" fontId="35" fillId="0" borderId="0" xfId="0" applyNumberFormat="1" applyFont="1"/>
    <xf numFmtId="0" fontId="37" fillId="0" borderId="0" xfId="0" applyFont="1"/>
    <xf numFmtId="166" fontId="17" fillId="7" borderId="6" xfId="0" applyNumberFormat="1" applyFont="1" applyFill="1" applyBorder="1"/>
    <xf numFmtId="166" fontId="17" fillId="7" borderId="0" xfId="0" applyNumberFormat="1" applyFont="1" applyFill="1" applyBorder="1"/>
    <xf numFmtId="166" fontId="22" fillId="7" borderId="50" xfId="0" applyNumberFormat="1" applyFont="1" applyFill="1" applyBorder="1"/>
    <xf numFmtId="166" fontId="6" fillId="0" borderId="0" xfId="0" applyNumberFormat="1" applyFont="1"/>
    <xf numFmtId="166" fontId="0" fillId="0" borderId="0" xfId="0" applyNumberFormat="1"/>
    <xf numFmtId="1" fontId="1" fillId="0" borderId="0" xfId="2" applyNumberFormat="1" applyBorder="1"/>
    <xf numFmtId="166" fontId="1" fillId="0" borderId="0" xfId="2" applyNumberFormat="1" applyAlignment="1">
      <alignment horizontal="center"/>
    </xf>
    <xf numFmtId="1" fontId="38" fillId="0" borderId="0" xfId="2" applyNumberFormat="1" applyFont="1"/>
    <xf numFmtId="1" fontId="1" fillId="0" borderId="0" xfId="2" applyNumberFormat="1"/>
    <xf numFmtId="166" fontId="1" fillId="0" borderId="0" xfId="2" applyNumberFormat="1"/>
    <xf numFmtId="1" fontId="1" fillId="8" borderId="0" xfId="2" applyNumberFormat="1" applyFill="1"/>
    <xf numFmtId="166" fontId="1" fillId="8" borderId="0" xfId="2" applyNumberFormat="1" applyFill="1"/>
    <xf numFmtId="166" fontId="0" fillId="0" borderId="0" xfId="2" applyNumberFormat="1" applyFont="1" applyAlignment="1">
      <alignment horizontal="center"/>
    </xf>
    <xf numFmtId="0" fontId="0" fillId="0" borderId="0" xfId="0" applyFill="1"/>
    <xf numFmtId="166" fontId="0" fillId="0" borderId="0" xfId="2" applyNumberFormat="1" applyFont="1" applyFill="1" applyAlignment="1">
      <alignment horizontal="center"/>
    </xf>
    <xf numFmtId="1" fontId="0" fillId="0" borderId="0" xfId="2" applyNumberFormat="1" applyFont="1" applyFill="1" applyAlignment="1">
      <alignment horizontal="center"/>
    </xf>
    <xf numFmtId="1" fontId="37" fillId="0" borderId="0" xfId="0" applyNumberFormat="1" applyFont="1"/>
    <xf numFmtId="0" fontId="9" fillId="0" borderId="49" xfId="0" applyFont="1" applyBorder="1" applyAlignment="1">
      <alignment horizontal="center"/>
    </xf>
    <xf numFmtId="0" fontId="9" fillId="0" borderId="32" xfId="0" applyFont="1" applyBorder="1"/>
    <xf numFmtId="9" fontId="7" fillId="0" borderId="50" xfId="0" applyNumberFormat="1" applyFont="1" applyFill="1" applyBorder="1"/>
    <xf numFmtId="9" fontId="7" fillId="0" borderId="50" xfId="1" applyFont="1" applyFill="1" applyBorder="1"/>
    <xf numFmtId="0" fontId="0" fillId="0" borderId="50" xfId="0" applyBorder="1"/>
    <xf numFmtId="0" fontId="9" fillId="0" borderId="61" xfId="0" applyFont="1" applyBorder="1"/>
    <xf numFmtId="9" fontId="7" fillId="0" borderId="17" xfId="1" applyFont="1" applyBorder="1"/>
    <xf numFmtId="9" fontId="7" fillId="0" borderId="15" xfId="1" applyFont="1" applyBorder="1"/>
    <xf numFmtId="9" fontId="7" fillId="0" borderId="23" xfId="1" applyFont="1" applyBorder="1"/>
    <xf numFmtId="0" fontId="0" fillId="0" borderId="39" xfId="0" applyBorder="1"/>
    <xf numFmtId="0" fontId="0" fillId="0" borderId="52" xfId="0" applyBorder="1"/>
    <xf numFmtId="9" fontId="7" fillId="0" borderId="72" xfId="0" applyNumberFormat="1" applyFont="1" applyFill="1" applyBorder="1"/>
    <xf numFmtId="9" fontId="7" fillId="0" borderId="72" xfId="1" applyFont="1" applyFill="1" applyBorder="1"/>
    <xf numFmtId="0" fontId="0" fillId="0" borderId="72" xfId="0" applyBorder="1"/>
    <xf numFmtId="0" fontId="0" fillId="0" borderId="73" xfId="0" applyBorder="1"/>
    <xf numFmtId="0" fontId="7" fillId="0" borderId="14" xfId="0" quotePrefix="1" applyFont="1" applyFill="1" applyBorder="1" applyAlignment="1">
      <alignment horizontal="center"/>
    </xf>
    <xf numFmtId="0" fontId="7" fillId="0" borderId="19" xfId="0" applyFont="1" applyFill="1" applyBorder="1"/>
    <xf numFmtId="0" fontId="7" fillId="0" borderId="16" xfId="0" applyFont="1" applyFill="1" applyBorder="1"/>
    <xf numFmtId="9" fontId="9" fillId="0" borderId="31" xfId="0" applyNumberFormat="1" applyFont="1" applyBorder="1" applyAlignment="1">
      <alignment horizontal="center"/>
    </xf>
    <xf numFmtId="9" fontId="9" fillId="0" borderId="32" xfId="0" applyNumberFormat="1" applyFont="1" applyBorder="1"/>
    <xf numFmtId="9" fontId="9" fillId="0" borderId="33" xfId="0" applyNumberFormat="1" applyFont="1" applyBorder="1"/>
    <xf numFmtId="9" fontId="7" fillId="0" borderId="20" xfId="0" applyNumberFormat="1" applyFont="1" applyFill="1" applyBorder="1" applyAlignment="1">
      <alignment horizontal="center"/>
    </xf>
    <xf numFmtId="9" fontId="7" fillId="0" borderId="18" xfId="0" applyNumberFormat="1" applyFont="1" applyFill="1" applyBorder="1"/>
    <xf numFmtId="9" fontId="7" fillId="0" borderId="20" xfId="0" quotePrefix="1" applyNumberFormat="1" applyFont="1" applyFill="1" applyBorder="1" applyAlignment="1">
      <alignment horizontal="center"/>
    </xf>
    <xf numFmtId="0" fontId="39" fillId="0" borderId="0" xfId="3"/>
    <xf numFmtId="0" fontId="40" fillId="0" borderId="0" xfId="0" applyFont="1"/>
    <xf numFmtId="0" fontId="41" fillId="0" borderId="0" xfId="0" applyFont="1"/>
    <xf numFmtId="1" fontId="40" fillId="0" borderId="0" xfId="0" applyNumberFormat="1" applyFont="1"/>
    <xf numFmtId="9" fontId="41" fillId="0" borderId="0" xfId="0" applyNumberFormat="1" applyFont="1"/>
    <xf numFmtId="1" fontId="41" fillId="0" borderId="0" xfId="0" applyNumberFormat="1" applyFont="1"/>
    <xf numFmtId="0" fontId="40" fillId="0" borderId="0" xfId="0" applyNumberFormat="1" applyFont="1"/>
    <xf numFmtId="0" fontId="8" fillId="11" borderId="0" xfId="0" applyFont="1" applyFill="1"/>
    <xf numFmtId="0" fontId="40" fillId="11" borderId="0" xfId="0" applyFont="1" applyFill="1"/>
    <xf numFmtId="0" fontId="0" fillId="11" borderId="0" xfId="0" applyFill="1"/>
    <xf numFmtId="167" fontId="6" fillId="4" borderId="39" xfId="0" applyNumberFormat="1" applyFont="1" applyFill="1" applyBorder="1"/>
    <xf numFmtId="0" fontId="3" fillId="0" borderId="30" xfId="0" quotePrefix="1" applyFont="1" applyFill="1" applyBorder="1" applyAlignment="1">
      <alignment horizontal="center"/>
    </xf>
    <xf numFmtId="0" fontId="2" fillId="0" borderId="3" xfId="0" applyFont="1" applyBorder="1" applyAlignment="1"/>
    <xf numFmtId="0" fontId="3" fillId="0" borderId="4" xfId="0" quotePrefix="1" applyFont="1" applyFill="1" applyBorder="1" applyAlignment="1">
      <alignment horizontal="center"/>
    </xf>
    <xf numFmtId="0" fontId="2" fillId="0" borderId="5" xfId="0" applyFont="1" applyBorder="1" applyAlignment="1"/>
    <xf numFmtId="0" fontId="9" fillId="0" borderId="34" xfId="0" quotePrefix="1" applyFont="1" applyFill="1" applyBorder="1" applyAlignment="1">
      <alignment horizontal="center"/>
    </xf>
    <xf numFmtId="0" fontId="10" fillId="0" borderId="8" xfId="0" applyFont="1" applyBorder="1" applyAlignment="1"/>
    <xf numFmtId="0" fontId="9" fillId="0" borderId="9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3" fillId="0" borderId="1" xfId="0" applyNumberFormat="1" applyFont="1" applyBorder="1" applyAlignment="1">
      <alignment horizontal="center"/>
    </xf>
    <xf numFmtId="0" fontId="3" fillId="0" borderId="35" xfId="0" applyNumberFormat="1" applyFont="1" applyBorder="1" applyAlignment="1">
      <alignment horizontal="center"/>
    </xf>
    <xf numFmtId="0" fontId="3" fillId="0" borderId="24" xfId="0" applyFont="1" applyBorder="1" applyAlignment="1">
      <alignment horizontal="center"/>
    </xf>
    <xf numFmtId="0" fontId="3" fillId="0" borderId="37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5" xfId="0" applyFont="1" applyBorder="1" applyAlignment="1">
      <alignment horizontal="center"/>
    </xf>
    <xf numFmtId="0" fontId="3" fillId="0" borderId="64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65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/>
    </xf>
    <xf numFmtId="0" fontId="0" fillId="0" borderId="3" xfId="0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0" fillId="0" borderId="8" xfId="0" applyBorder="1" applyAlignment="1">
      <alignment horizontal="center"/>
    </xf>
    <xf numFmtId="0" fontId="3" fillId="0" borderId="9" xfId="0" applyFont="1" applyFill="1" applyBorder="1" applyAlignment="1">
      <alignment horizontal="center"/>
    </xf>
    <xf numFmtId="0" fontId="0" fillId="0" borderId="10" xfId="0" applyBorder="1" applyAlignment="1">
      <alignment horizontal="center"/>
    </xf>
    <xf numFmtId="0" fontId="13" fillId="0" borderId="24" xfId="0" applyFont="1" applyFill="1" applyBorder="1" applyAlignment="1">
      <alignment horizontal="center"/>
    </xf>
    <xf numFmtId="0" fontId="13" fillId="0" borderId="37" xfId="0" applyFont="1" applyFill="1" applyBorder="1" applyAlignment="1">
      <alignment horizontal="center"/>
    </xf>
    <xf numFmtId="0" fontId="14" fillId="0" borderId="37" xfId="0" applyFont="1" applyFill="1" applyBorder="1" applyAlignment="1"/>
    <xf numFmtId="0" fontId="14" fillId="0" borderId="51" xfId="0" applyFont="1" applyFill="1" applyBorder="1" applyAlignment="1"/>
    <xf numFmtId="0" fontId="13" fillId="0" borderId="2" xfId="0" applyFont="1" applyFill="1" applyBorder="1" applyAlignment="1">
      <alignment horizontal="center"/>
    </xf>
    <xf numFmtId="0" fontId="14" fillId="0" borderId="3" xfId="0" applyFont="1" applyFill="1" applyBorder="1" applyAlignment="1">
      <alignment horizontal="center"/>
    </xf>
    <xf numFmtId="0" fontId="14" fillId="0" borderId="3" xfId="0" applyFont="1" applyFill="1" applyBorder="1" applyAlignment="1"/>
    <xf numFmtId="0" fontId="13" fillId="0" borderId="4" xfId="0" applyFont="1" applyFill="1" applyBorder="1" applyAlignment="1">
      <alignment horizontal="center"/>
    </xf>
    <xf numFmtId="0" fontId="14" fillId="0" borderId="5" xfId="0" applyFont="1" applyFill="1" applyBorder="1" applyAlignment="1"/>
    <xf numFmtId="0" fontId="13" fillId="0" borderId="45" xfId="0" quotePrefix="1" applyFont="1" applyFill="1" applyBorder="1" applyAlignment="1">
      <alignment horizontal="center"/>
    </xf>
    <xf numFmtId="0" fontId="18" fillId="0" borderId="46" xfId="0" applyFont="1" applyFill="1" applyBorder="1" applyAlignment="1"/>
    <xf numFmtId="0" fontId="14" fillId="0" borderId="46" xfId="0" applyFont="1" applyFill="1" applyBorder="1" applyAlignment="1"/>
    <xf numFmtId="0" fontId="18" fillId="0" borderId="47" xfId="0" applyFont="1" applyFill="1" applyBorder="1" applyAlignment="1"/>
    <xf numFmtId="0" fontId="14" fillId="0" borderId="48" xfId="0" applyFont="1" applyFill="1" applyBorder="1" applyAlignment="1"/>
    <xf numFmtId="0" fontId="20" fillId="0" borderId="34" xfId="0" quotePrefix="1" applyFont="1" applyFill="1" applyBorder="1" applyAlignment="1">
      <alignment horizontal="center"/>
    </xf>
    <xf numFmtId="0" fontId="20" fillId="0" borderId="8" xfId="0" quotePrefix="1" applyFont="1" applyFill="1" applyBorder="1" applyAlignment="1">
      <alignment horizontal="center"/>
    </xf>
    <xf numFmtId="0" fontId="21" fillId="0" borderId="8" xfId="0" applyFont="1" applyFill="1" applyBorder="1" applyAlignment="1"/>
    <xf numFmtId="0" fontId="21" fillId="0" borderId="10" xfId="0" applyFont="1" applyFill="1" applyBorder="1" applyAlignment="1"/>
    <xf numFmtId="0" fontId="13" fillId="0" borderId="1" xfId="0" applyNumberFormat="1" applyFont="1" applyFill="1" applyBorder="1" applyAlignment="1">
      <alignment horizontal="center"/>
    </xf>
    <xf numFmtId="0" fontId="13" fillId="0" borderId="35" xfId="0" applyNumberFormat="1" applyFont="1" applyFill="1" applyBorder="1" applyAlignment="1">
      <alignment horizontal="center"/>
    </xf>
    <xf numFmtId="0" fontId="14" fillId="0" borderId="35" xfId="0" applyFont="1" applyFill="1" applyBorder="1" applyAlignment="1"/>
    <xf numFmtId="0" fontId="14" fillId="0" borderId="36" xfId="0" applyFont="1" applyFill="1" applyBorder="1" applyAlignment="1"/>
    <xf numFmtId="0" fontId="22" fillId="0" borderId="37" xfId="0" applyFont="1" applyFill="1" applyBorder="1" applyAlignment="1"/>
    <xf numFmtId="0" fontId="22" fillId="0" borderId="3" xfId="0" applyFont="1" applyFill="1" applyBorder="1" applyAlignment="1">
      <alignment horizontal="center"/>
    </xf>
    <xf numFmtId="0" fontId="22" fillId="0" borderId="3" xfId="0" applyFont="1" applyFill="1" applyBorder="1" applyAlignment="1"/>
    <xf numFmtId="0" fontId="13" fillId="0" borderId="46" xfId="0" applyFont="1" applyFill="1" applyBorder="1" applyAlignment="1"/>
    <xf numFmtId="0" fontId="22" fillId="0" borderId="46" xfId="0" applyFont="1" applyFill="1" applyBorder="1" applyAlignment="1"/>
    <xf numFmtId="0" fontId="13" fillId="0" borderId="47" xfId="0" applyFont="1" applyFill="1" applyBorder="1" applyAlignment="1"/>
    <xf numFmtId="0" fontId="19" fillId="0" borderId="8" xfId="0" applyFont="1" applyFill="1" applyBorder="1" applyAlignment="1"/>
    <xf numFmtId="0" fontId="22" fillId="0" borderId="35" xfId="0" applyFont="1" applyFill="1" applyBorder="1" applyAlignment="1"/>
    <xf numFmtId="0" fontId="6" fillId="0" borderId="3" xfId="0" applyFont="1" applyBorder="1" applyAlignment="1"/>
    <xf numFmtId="0" fontId="6" fillId="0" borderId="5" xfId="0" applyFont="1" applyBorder="1" applyAlignment="1"/>
    <xf numFmtId="9" fontId="13" fillId="0" borderId="70" xfId="0" applyNumberFormat="1" applyFont="1" applyFill="1" applyBorder="1" applyAlignment="1">
      <alignment horizontal="center"/>
    </xf>
    <xf numFmtId="0" fontId="6" fillId="0" borderId="68" xfId="0" applyFont="1" applyBorder="1" applyAlignment="1">
      <alignment horizontal="center"/>
    </xf>
    <xf numFmtId="0" fontId="6" fillId="0" borderId="71" xfId="0" applyFont="1" applyBorder="1" applyAlignment="1">
      <alignment horizontal="center"/>
    </xf>
    <xf numFmtId="0" fontId="17" fillId="0" borderId="24" xfId="0" applyFont="1" applyFill="1" applyBorder="1" applyAlignment="1">
      <alignment horizontal="center"/>
    </xf>
    <xf numFmtId="0" fontId="17" fillId="0" borderId="37" xfId="0" applyFont="1" applyFill="1" applyBorder="1" applyAlignment="1">
      <alignment horizontal="center"/>
    </xf>
    <xf numFmtId="0" fontId="13" fillId="0" borderId="67" xfId="0" quotePrefix="1" applyFont="1" applyFill="1" applyBorder="1" applyAlignment="1">
      <alignment horizontal="center"/>
    </xf>
    <xf numFmtId="0" fontId="0" fillId="0" borderId="68" xfId="0" applyBorder="1" applyAlignment="1"/>
    <xf numFmtId="0" fontId="0" fillId="0" borderId="69" xfId="0" applyBorder="1" applyAlignment="1"/>
    <xf numFmtId="0" fontId="19" fillId="0" borderId="34" xfId="0" quotePrefix="1" applyFont="1" applyFill="1" applyBorder="1" applyAlignment="1">
      <alignment horizontal="center"/>
    </xf>
    <xf numFmtId="0" fontId="19" fillId="0" borderId="8" xfId="0" quotePrefix="1" applyFont="1" applyFill="1" applyBorder="1" applyAlignment="1">
      <alignment horizontal="center"/>
    </xf>
  </cellXfs>
  <cellStyles count="4">
    <cellStyle name="Hyperlink" xfId="3" builtinId="8"/>
    <cellStyle name="Normal" xfId="0" builtinId="0"/>
    <cellStyle name="Normal 8" xfId="2" xr:uid="{00000000-0005-0000-0000-000002000000}"/>
    <cellStyle name="Percent" xfId="1" builtinId="5"/>
  </cellStyles>
  <dxfs count="109"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none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499984740745262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C0000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  <numFmt numFmtId="164" formatCode="0.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 tint="-0.34998626667073579"/>
        <name val="Calibri"/>
        <scheme val="minor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color rgb="FFD9D9D9"/>
      </font>
    </dxf>
    <dxf>
      <font>
        <color rgb="FF9C0006"/>
      </font>
      <fill>
        <patternFill>
          <bgColor rgb="FFFFC7CE"/>
        </patternFill>
      </fill>
    </dxf>
    <dxf>
      <font>
        <color rgb="FFD9D9D9"/>
      </font>
      <fill>
        <patternFill patternType="none">
          <bgColor auto="1"/>
        </patternFill>
      </fill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  <numFmt numFmtId="13" formatCode="0%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  <numFmt numFmtId="1" formatCode="0"/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theme="0" tint="-0.249977111117893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scheme val="minor"/>
      </font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font>
        <color theme="0" tint="-0.24994659260841701"/>
      </font>
      <fill>
        <patternFill patternType="none">
          <bgColor auto="1"/>
        </patternFill>
      </fill>
    </dxf>
    <dxf>
      <numFmt numFmtId="1" formatCode="0"/>
    </dxf>
  </dxfs>
  <tableStyles count="0" defaultTableStyle="TableStyleMedium2" defaultPivotStyle="PivotStyleLight16"/>
  <colors>
    <mruColors>
      <color rgb="FFF79585"/>
      <color rgb="FFFF6699"/>
      <color rgb="FFFFCCFF"/>
      <color rgb="FFFFB7B7"/>
      <color rgb="FFFF99FF"/>
      <color rgb="FFF1F8EC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5.xml"/><Relationship Id="rId13" Type="http://schemas.openxmlformats.org/officeDocument/2006/relationships/worksheet" Target="worksheets/sheet7.xml"/><Relationship Id="rId18" Type="http://schemas.openxmlformats.org/officeDocument/2006/relationships/worksheet" Target="worksheets/sheet12.xml"/><Relationship Id="rId26" Type="http://schemas.openxmlformats.org/officeDocument/2006/relationships/theme" Target="theme/theme1.xml"/><Relationship Id="rId3" Type="http://schemas.openxmlformats.org/officeDocument/2006/relationships/worksheet" Target="worksheets/sheet2.xml"/><Relationship Id="rId21" Type="http://schemas.openxmlformats.org/officeDocument/2006/relationships/worksheet" Target="worksheets/sheet15.xml"/><Relationship Id="rId7" Type="http://schemas.openxmlformats.org/officeDocument/2006/relationships/chartsheet" Target="chartsheets/sheet3.xml"/><Relationship Id="rId12" Type="http://schemas.openxmlformats.org/officeDocument/2006/relationships/chartsheet" Target="chartsheets/sheet6.xml"/><Relationship Id="rId17" Type="http://schemas.openxmlformats.org/officeDocument/2006/relationships/worksheet" Target="worksheets/sheet11.xml"/><Relationship Id="rId25" Type="http://schemas.openxmlformats.org/officeDocument/2006/relationships/externalLink" Target="externalLinks/externalLink4.xml"/><Relationship Id="rId2" Type="http://schemas.openxmlformats.org/officeDocument/2006/relationships/chartsheet" Target="chartsheets/sheet1.xml"/><Relationship Id="rId16" Type="http://schemas.openxmlformats.org/officeDocument/2006/relationships/worksheet" Target="worksheets/sheet10.xml"/><Relationship Id="rId20" Type="http://schemas.openxmlformats.org/officeDocument/2006/relationships/worksheet" Target="worksheets/sheet14.xml"/><Relationship Id="rId29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4.xml"/><Relationship Id="rId11" Type="http://schemas.openxmlformats.org/officeDocument/2006/relationships/chartsheet" Target="chartsheets/sheet5.xml"/><Relationship Id="rId24" Type="http://schemas.openxmlformats.org/officeDocument/2006/relationships/externalLink" Target="externalLinks/externalLink3.xml"/><Relationship Id="rId32" Type="http://schemas.microsoft.com/office/2006/relationships/vbaProject" Target="vbaProject.bin"/><Relationship Id="rId5" Type="http://schemas.openxmlformats.org/officeDocument/2006/relationships/worksheet" Target="worksheets/sheet3.xml"/><Relationship Id="rId15" Type="http://schemas.openxmlformats.org/officeDocument/2006/relationships/worksheet" Target="worksheets/sheet9.xml"/><Relationship Id="rId23" Type="http://schemas.openxmlformats.org/officeDocument/2006/relationships/externalLink" Target="externalLinks/externalLink2.xml"/><Relationship Id="rId28" Type="http://schemas.openxmlformats.org/officeDocument/2006/relationships/styles" Target="styles.xml"/><Relationship Id="rId10" Type="http://schemas.openxmlformats.org/officeDocument/2006/relationships/worksheet" Target="worksheets/sheet6.xml"/><Relationship Id="rId19" Type="http://schemas.openxmlformats.org/officeDocument/2006/relationships/worksheet" Target="worksheets/sheet13.xml"/><Relationship Id="rId31" Type="http://schemas.openxmlformats.org/officeDocument/2006/relationships/customXml" Target="../customXml/item1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4.xml"/><Relationship Id="rId14" Type="http://schemas.openxmlformats.org/officeDocument/2006/relationships/worksheet" Target="worksheets/sheet8.xml"/><Relationship Id="rId22" Type="http://schemas.openxmlformats.org/officeDocument/2006/relationships/externalLink" Target="externalLinks/externalLink1.xml"/><Relationship Id="rId27" Type="http://schemas.openxmlformats.org/officeDocument/2006/relationships/connections" Target="connections.xml"/><Relationship Id="rId30" Type="http://schemas.openxmlformats.org/officeDocument/2006/relationships/calcChain" Target="calcChain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All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33154961472E-2"/>
          <c:y val="7.8789677899022484E-2"/>
          <c:w val="0.75018460976646262"/>
          <c:h val="0.82746806649168858"/>
        </c:manualLayout>
      </c:layout>
      <c:scatterChart>
        <c:scatterStyle val="lineMarker"/>
        <c:varyColors val="0"/>
        <c:ser>
          <c:idx val="0"/>
          <c:order val="0"/>
          <c:tx>
            <c:v>All Counts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4.3838211901772603E-2"/>
                  <c:y val="7.0417561441183482E-2"/>
                </c:manualLayout>
              </c:layout>
              <c:numFmt formatCode="#,##0.00" sourceLinked="0"/>
              <c:spPr>
                <a:solidFill>
                  <a:schemeClr val="accent1">
                    <a:lumMod val="60000"/>
                    <a:lumOff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class!$J$2:$J$2416</c:f>
              <c:numCache>
                <c:formatCode>General</c:formatCode>
                <c:ptCount val="2415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25570</c:v>
                </c:pt>
                <c:pt idx="7">
                  <c:v>26535</c:v>
                </c:pt>
                <c:pt idx="8">
                  <c:v>26764</c:v>
                </c:pt>
                <c:pt idx="9">
                  <c:v>26852</c:v>
                </c:pt>
                <c:pt idx="10">
                  <c:v>24018</c:v>
                </c:pt>
                <c:pt idx="11">
                  <c:v>15110.10920817783</c:v>
                </c:pt>
                <c:pt idx="12">
                  <c:v>18511</c:v>
                </c:pt>
                <c:pt idx="13">
                  <c:v>22469</c:v>
                </c:pt>
                <c:pt idx="14">
                  <c:v>27194</c:v>
                </c:pt>
                <c:pt idx="15">
                  <c:v>25041</c:v>
                </c:pt>
                <c:pt idx="16">
                  <c:v>26786</c:v>
                </c:pt>
                <c:pt idx="17">
                  <c:v>25476</c:v>
                </c:pt>
                <c:pt idx="18">
                  <c:v>26417</c:v>
                </c:pt>
                <c:pt idx="19">
                  <c:v>41937</c:v>
                </c:pt>
                <c:pt idx="20">
                  <c:v>30202</c:v>
                </c:pt>
                <c:pt idx="21">
                  <c:v>29688</c:v>
                </c:pt>
                <c:pt idx="22">
                  <c:v>59498</c:v>
                </c:pt>
                <c:pt idx="23">
                  <c:v>56592</c:v>
                </c:pt>
                <c:pt idx="24">
                  <c:v>91226.072362789899</c:v>
                </c:pt>
                <c:pt idx="25">
                  <c:v>59710.61542597301</c:v>
                </c:pt>
                <c:pt idx="26">
                  <c:v>66365.890457795278</c:v>
                </c:pt>
                <c:pt idx="27">
                  <c:v>70159</c:v>
                </c:pt>
                <c:pt idx="28">
                  <c:v>86796.408299181683</c:v>
                </c:pt>
                <c:pt idx="29">
                  <c:v>64827.152549114457</c:v>
                </c:pt>
                <c:pt idx="30">
                  <c:v>79946.371926056177</c:v>
                </c:pt>
                <c:pt idx="31">
                  <c:v>114510</c:v>
                </c:pt>
                <c:pt idx="32">
                  <c:v>97366.15855286576</c:v>
                </c:pt>
                <c:pt idx="33">
                  <c:v>96155.316825345115</c:v>
                </c:pt>
                <c:pt idx="34">
                  <c:v>94850</c:v>
                </c:pt>
                <c:pt idx="35">
                  <c:v>117227.0274860241</c:v>
                </c:pt>
                <c:pt idx="36">
                  <c:v>95636.933083091179</c:v>
                </c:pt>
                <c:pt idx="37">
                  <c:v>103652.06555615499</c:v>
                </c:pt>
                <c:pt idx="38">
                  <c:v>88650.135915845705</c:v>
                </c:pt>
                <c:pt idx="39">
                  <c:v>80382.539201170628</c:v>
                </c:pt>
                <c:pt idx="40">
                  <c:v>96703.035880296273</c:v>
                </c:pt>
                <c:pt idx="41">
                  <c:v>73735.588008065315</c:v>
                </c:pt>
                <c:pt idx="42">
                  <c:v>84433</c:v>
                </c:pt>
                <c:pt idx="43">
                  <c:v>81360.828385628702</c:v>
                </c:pt>
                <c:pt idx="44">
                  <c:v>111087.0620368832</c:v>
                </c:pt>
                <c:pt idx="45">
                  <c:v>161246</c:v>
                </c:pt>
                <c:pt idx="46">
                  <c:v>152836.72397037351</c:v>
                </c:pt>
                <c:pt idx="47">
                  <c:v>152336</c:v>
                </c:pt>
                <c:pt idx="48">
                  <c:v>135106.92067326629</c:v>
                </c:pt>
                <c:pt idx="49">
                  <c:v>139304</c:v>
                </c:pt>
                <c:pt idx="50">
                  <c:v>137722</c:v>
                </c:pt>
                <c:pt idx="51">
                  <c:v>137784.17056124969</c:v>
                </c:pt>
                <c:pt idx="52">
                  <c:v>137414</c:v>
                </c:pt>
                <c:pt idx="53">
                  <c:v>148340.08474598869</c:v>
                </c:pt>
                <c:pt idx="54">
                  <c:v>147914</c:v>
                </c:pt>
                <c:pt idx="55">
                  <c:v>122325</c:v>
                </c:pt>
                <c:pt idx="56">
                  <c:v>130140.634249373</c:v>
                </c:pt>
                <c:pt idx="57">
                  <c:v>118761</c:v>
                </c:pt>
                <c:pt idx="58">
                  <c:v>126253.3067851229</c:v>
                </c:pt>
                <c:pt idx="59">
                  <c:v>125973</c:v>
                </c:pt>
                <c:pt idx="60">
                  <c:v>116386.5639091879</c:v>
                </c:pt>
                <c:pt idx="61">
                  <c:v>116070</c:v>
                </c:pt>
                <c:pt idx="62">
                  <c:v>121306</c:v>
                </c:pt>
                <c:pt idx="63">
                  <c:v>110823.8526193483</c:v>
                </c:pt>
                <c:pt idx="64">
                  <c:v>109810</c:v>
                </c:pt>
                <c:pt idx="65">
                  <c:v>111705.332972416</c:v>
                </c:pt>
                <c:pt idx="66">
                  <c:v>111516</c:v>
                </c:pt>
                <c:pt idx="67">
                  <c:v>122955.73146128379</c:v>
                </c:pt>
                <c:pt idx="68">
                  <c:v>116003</c:v>
                </c:pt>
                <c:pt idx="69">
                  <c:v>103598.2595188774</c:v>
                </c:pt>
                <c:pt idx="70">
                  <c:v>103587</c:v>
                </c:pt>
                <c:pt idx="71">
                  <c:v>101967.8475696223</c:v>
                </c:pt>
                <c:pt idx="72">
                  <c:v>104439</c:v>
                </c:pt>
                <c:pt idx="73">
                  <c:v>111320.26689589491</c:v>
                </c:pt>
                <c:pt idx="74">
                  <c:v>110912</c:v>
                </c:pt>
                <c:pt idx="75">
                  <c:v>105046</c:v>
                </c:pt>
                <c:pt idx="76">
                  <c:v>105117.0973356485</c:v>
                </c:pt>
                <c:pt idx="77">
                  <c:v>113853.79344912661</c:v>
                </c:pt>
                <c:pt idx="78">
                  <c:v>110549</c:v>
                </c:pt>
                <c:pt idx="79">
                  <c:v>109036.5265967264</c:v>
                </c:pt>
                <c:pt idx="80">
                  <c:v>108995</c:v>
                </c:pt>
                <c:pt idx="81">
                  <c:v>119031.8044988308</c:v>
                </c:pt>
                <c:pt idx="82">
                  <c:v>118808</c:v>
                </c:pt>
                <c:pt idx="83">
                  <c:v>101764.5870647712</c:v>
                </c:pt>
                <c:pt idx="84">
                  <c:v>101690</c:v>
                </c:pt>
                <c:pt idx="85">
                  <c:v>92209.530271850424</c:v>
                </c:pt>
                <c:pt idx="86">
                  <c:v>101451</c:v>
                </c:pt>
                <c:pt idx="87">
                  <c:v>101544</c:v>
                </c:pt>
                <c:pt idx="88">
                  <c:v>97834.23499483394</c:v>
                </c:pt>
                <c:pt idx="89">
                  <c:v>98636.584017992733</c:v>
                </c:pt>
                <c:pt idx="90">
                  <c:v>86241</c:v>
                </c:pt>
                <c:pt idx="91">
                  <c:v>100208.81127501679</c:v>
                </c:pt>
                <c:pt idx="92">
                  <c:v>62116.811858140572</c:v>
                </c:pt>
                <c:pt idx="93">
                  <c:v>57639.392727058781</c:v>
                </c:pt>
                <c:pt idx="94">
                  <c:v>65635.417528487465</c:v>
                </c:pt>
                <c:pt idx="95">
                  <c:v>68942.304302424673</c:v>
                </c:pt>
                <c:pt idx="96">
                  <c:v>54788.357473257623</c:v>
                </c:pt>
                <c:pt idx="97">
                  <c:v>69280</c:v>
                </c:pt>
                <c:pt idx="98">
                  <c:v>65973</c:v>
                </c:pt>
                <c:pt idx="99">
                  <c:v>58031.484475565761</c:v>
                </c:pt>
                <c:pt idx="100">
                  <c:v>68241</c:v>
                </c:pt>
                <c:pt idx="101">
                  <c:v>67337.502457602241</c:v>
                </c:pt>
                <c:pt idx="102">
                  <c:v>74066</c:v>
                </c:pt>
                <c:pt idx="103">
                  <c:v>74029</c:v>
                </c:pt>
                <c:pt idx="104">
                  <c:v>74223</c:v>
                </c:pt>
                <c:pt idx="105">
                  <c:v>81259.106778635236</c:v>
                </c:pt>
                <c:pt idx="106">
                  <c:v>59677.15746644383</c:v>
                </c:pt>
                <c:pt idx="107">
                  <c:v>75487</c:v>
                </c:pt>
                <c:pt idx="108">
                  <c:v>77054.084439349026</c:v>
                </c:pt>
                <c:pt idx="109">
                  <c:v>88930.36136120648</c:v>
                </c:pt>
                <c:pt idx="110">
                  <c:v>84605</c:v>
                </c:pt>
                <c:pt idx="111">
                  <c:v>48179.454850444992</c:v>
                </c:pt>
                <c:pt idx="112">
                  <c:v>58241.058175534898</c:v>
                </c:pt>
                <c:pt idx="113">
                  <c:v>72017</c:v>
                </c:pt>
                <c:pt idx="114">
                  <c:v>66181.077551348077</c:v>
                </c:pt>
                <c:pt idx="115">
                  <c:v>67916</c:v>
                </c:pt>
                <c:pt idx="116">
                  <c:v>72413</c:v>
                </c:pt>
                <c:pt idx="117">
                  <c:v>71370.400720434889</c:v>
                </c:pt>
                <c:pt idx="118">
                  <c:v>63870</c:v>
                </c:pt>
                <c:pt idx="119">
                  <c:v>69040.685038272262</c:v>
                </c:pt>
                <c:pt idx="120">
                  <c:v>69122.917457649106</c:v>
                </c:pt>
                <c:pt idx="121">
                  <c:v>60014</c:v>
                </c:pt>
                <c:pt idx="122">
                  <c:v>57792.904659796463</c:v>
                </c:pt>
                <c:pt idx="123">
                  <c:v>60866.644879535103</c:v>
                </c:pt>
                <c:pt idx="124">
                  <c:v>76030</c:v>
                </c:pt>
                <c:pt idx="125">
                  <c:v>73264.033457681187</c:v>
                </c:pt>
                <c:pt idx="126">
                  <c:v>62111</c:v>
                </c:pt>
                <c:pt idx="127">
                  <c:v>73452</c:v>
                </c:pt>
                <c:pt idx="128">
                  <c:v>94384</c:v>
                </c:pt>
                <c:pt idx="129">
                  <c:v>95765</c:v>
                </c:pt>
                <c:pt idx="130">
                  <c:v>84346</c:v>
                </c:pt>
                <c:pt idx="131">
                  <c:v>94828.49399519444</c:v>
                </c:pt>
                <c:pt idx="132">
                  <c:v>94852</c:v>
                </c:pt>
                <c:pt idx="133">
                  <c:v>98610.733739081479</c:v>
                </c:pt>
                <c:pt idx="134">
                  <c:v>98581</c:v>
                </c:pt>
                <c:pt idx="135">
                  <c:v>109745</c:v>
                </c:pt>
                <c:pt idx="136">
                  <c:v>101214.3752585184</c:v>
                </c:pt>
                <c:pt idx="137">
                  <c:v>100977</c:v>
                </c:pt>
                <c:pt idx="138">
                  <c:v>119652.4887051447</c:v>
                </c:pt>
                <c:pt idx="139">
                  <c:v>119047</c:v>
                </c:pt>
                <c:pt idx="140">
                  <c:v>110753.64930326051</c:v>
                </c:pt>
                <c:pt idx="141">
                  <c:v>110634</c:v>
                </c:pt>
                <c:pt idx="142">
                  <c:v>114450.2489330937</c:v>
                </c:pt>
                <c:pt idx="143">
                  <c:v>99227</c:v>
                </c:pt>
                <c:pt idx="144">
                  <c:v>115070</c:v>
                </c:pt>
                <c:pt idx="145">
                  <c:v>109363.8573704811</c:v>
                </c:pt>
                <c:pt idx="146">
                  <c:v>109799</c:v>
                </c:pt>
                <c:pt idx="147">
                  <c:v>105051.44730745449</c:v>
                </c:pt>
                <c:pt idx="148">
                  <c:v>104746</c:v>
                </c:pt>
                <c:pt idx="149">
                  <c:v>130370.3924189414</c:v>
                </c:pt>
                <c:pt idx="150">
                  <c:v>125325</c:v>
                </c:pt>
                <c:pt idx="151">
                  <c:v>115177.0211570457</c:v>
                </c:pt>
                <c:pt idx="152">
                  <c:v>114809</c:v>
                </c:pt>
                <c:pt idx="153">
                  <c:v>153552</c:v>
                </c:pt>
                <c:pt idx="154">
                  <c:v>107866</c:v>
                </c:pt>
                <c:pt idx="155">
                  <c:v>103965.5286170313</c:v>
                </c:pt>
                <c:pt idx="156">
                  <c:v>105327</c:v>
                </c:pt>
                <c:pt idx="157">
                  <c:v>113937.5695938693</c:v>
                </c:pt>
                <c:pt idx="158">
                  <c:v>104360</c:v>
                </c:pt>
                <c:pt idx="159">
                  <c:v>128485.71973533909</c:v>
                </c:pt>
                <c:pt idx="160">
                  <c:v>128110</c:v>
                </c:pt>
                <c:pt idx="161">
                  <c:v>148338.7143042871</c:v>
                </c:pt>
                <c:pt idx="162">
                  <c:v>147796</c:v>
                </c:pt>
                <c:pt idx="163">
                  <c:v>120405</c:v>
                </c:pt>
                <c:pt idx="164">
                  <c:v>144522.3177300336</c:v>
                </c:pt>
                <c:pt idx="165">
                  <c:v>144022</c:v>
                </c:pt>
                <c:pt idx="166">
                  <c:v>137103.8577524701</c:v>
                </c:pt>
                <c:pt idx="167">
                  <c:v>137156</c:v>
                </c:pt>
                <c:pt idx="168">
                  <c:v>138163.57022401271</c:v>
                </c:pt>
                <c:pt idx="169">
                  <c:v>138072</c:v>
                </c:pt>
                <c:pt idx="170">
                  <c:v>137099.93970934031</c:v>
                </c:pt>
                <c:pt idx="171">
                  <c:v>136726</c:v>
                </c:pt>
                <c:pt idx="172">
                  <c:v>135830</c:v>
                </c:pt>
                <c:pt idx="173">
                  <c:v>142219.59040885969</c:v>
                </c:pt>
                <c:pt idx="174">
                  <c:v>141860</c:v>
                </c:pt>
                <c:pt idx="175">
                  <c:v>138713.33373219191</c:v>
                </c:pt>
                <c:pt idx="176">
                  <c:v>165496</c:v>
                </c:pt>
                <c:pt idx="177">
                  <c:v>88348.291778707935</c:v>
                </c:pt>
                <c:pt idx="178">
                  <c:v>83216</c:v>
                </c:pt>
                <c:pt idx="179">
                  <c:v>96872.647130326135</c:v>
                </c:pt>
                <c:pt idx="180">
                  <c:v>105713.28689602749</c:v>
                </c:pt>
                <c:pt idx="181">
                  <c:v>99221.755437201879</c:v>
                </c:pt>
                <c:pt idx="182">
                  <c:v>111869.0180632616</c:v>
                </c:pt>
                <c:pt idx="183">
                  <c:v>102926.1405044962</c:v>
                </c:pt>
                <c:pt idx="184">
                  <c:v>116277</c:v>
                </c:pt>
                <c:pt idx="185">
                  <c:v>68086.245613109015</c:v>
                </c:pt>
                <c:pt idx="186">
                  <c:v>94969</c:v>
                </c:pt>
                <c:pt idx="187">
                  <c:v>83293.166493871206</c:v>
                </c:pt>
                <c:pt idx="188">
                  <c:v>40602.414970463149</c:v>
                </c:pt>
                <c:pt idx="189">
                  <c:v>21018</c:v>
                </c:pt>
                <c:pt idx="190">
                  <c:v>29223.670010350459</c:v>
                </c:pt>
                <c:pt idx="191">
                  <c:v>24429.406370461678</c:v>
                </c:pt>
                <c:pt idx="192">
                  <c:v>36316</c:v>
                </c:pt>
                <c:pt idx="193">
                  <c:v>37012.006020542081</c:v>
                </c:pt>
                <c:pt idx="194">
                  <c:v>75530.656935062027</c:v>
                </c:pt>
                <c:pt idx="195">
                  <c:v>52054.232847347041</c:v>
                </c:pt>
                <c:pt idx="196">
                  <c:v>82885</c:v>
                </c:pt>
                <c:pt idx="197">
                  <c:v>71820.521824551557</c:v>
                </c:pt>
                <c:pt idx="198">
                  <c:v>85760.241429819551</c:v>
                </c:pt>
                <c:pt idx="199">
                  <c:v>74878.857578564828</c:v>
                </c:pt>
                <c:pt idx="200">
                  <c:v>87099.893906791578</c:v>
                </c:pt>
                <c:pt idx="201">
                  <c:v>87065.396320330576</c:v>
                </c:pt>
                <c:pt idx="202">
                  <c:v>88046.392332064497</c:v>
                </c:pt>
                <c:pt idx="203">
                  <c:v>87276.32229743521</c:v>
                </c:pt>
                <c:pt idx="204">
                  <c:v>81715.78035970671</c:v>
                </c:pt>
                <c:pt idx="205">
                  <c:v>86505.113028697058</c:v>
                </c:pt>
                <c:pt idx="206">
                  <c:v>102763</c:v>
                </c:pt>
                <c:pt idx="207">
                  <c:v>110167.54338702949</c:v>
                </c:pt>
                <c:pt idx="208">
                  <c:v>90923</c:v>
                </c:pt>
                <c:pt idx="209">
                  <c:v>97423.720506102298</c:v>
                </c:pt>
                <c:pt idx="210">
                  <c:v>83561.989260855727</c:v>
                </c:pt>
                <c:pt idx="211">
                  <c:v>91951.26165421569</c:v>
                </c:pt>
                <c:pt idx="212">
                  <c:v>93934</c:v>
                </c:pt>
                <c:pt idx="213">
                  <c:v>90053.784586830152</c:v>
                </c:pt>
                <c:pt idx="214">
                  <c:v>138920.62543178769</c:v>
                </c:pt>
                <c:pt idx="215">
                  <c:v>133613.82847627049</c:v>
                </c:pt>
                <c:pt idx="216">
                  <c:v>91829.301392842259</c:v>
                </c:pt>
                <c:pt idx="217">
                  <c:v>86914.474320126814</c:v>
                </c:pt>
                <c:pt idx="218">
                  <c:v>86274.347821917559</c:v>
                </c:pt>
                <c:pt idx="219">
                  <c:v>84873.919681580024</c:v>
                </c:pt>
                <c:pt idx="220">
                  <c:v>87099</c:v>
                </c:pt>
                <c:pt idx="221">
                  <c:v>79267.181948299549</c:v>
                </c:pt>
                <c:pt idx="222">
                  <c:v>90210.010582752962</c:v>
                </c:pt>
                <c:pt idx="223">
                  <c:v>101171.0465784714</c:v>
                </c:pt>
                <c:pt idx="224">
                  <c:v>101498.9857896016</c:v>
                </c:pt>
                <c:pt idx="225">
                  <c:v>76443.317569179329</c:v>
                </c:pt>
                <c:pt idx="226">
                  <c:v>95084.128785484732</c:v>
                </c:pt>
                <c:pt idx="227">
                  <c:v>89930.862354381068</c:v>
                </c:pt>
                <c:pt idx="228">
                  <c:v>116796</c:v>
                </c:pt>
                <c:pt idx="229">
                  <c:v>106296.8174527988</c:v>
                </c:pt>
                <c:pt idx="230">
                  <c:v>87309.629176147355</c:v>
                </c:pt>
                <c:pt idx="231">
                  <c:v>81568.437469426775</c:v>
                </c:pt>
                <c:pt idx="232">
                  <c:v>102271</c:v>
                </c:pt>
                <c:pt idx="233">
                  <c:v>79231.894844321097</c:v>
                </c:pt>
                <c:pt idx="234">
                  <c:v>72538.791912004323</c:v>
                </c:pt>
                <c:pt idx="235">
                  <c:v>87299.455882581024</c:v>
                </c:pt>
                <c:pt idx="236">
                  <c:v>79302.202092406427</c:v>
                </c:pt>
                <c:pt idx="237">
                  <c:v>84222.20678361693</c:v>
                </c:pt>
                <c:pt idx="238">
                  <c:v>77963.023214964502</c:v>
                </c:pt>
                <c:pt idx="239">
                  <c:v>77611</c:v>
                </c:pt>
                <c:pt idx="240">
                  <c:v>40004.228626964337</c:v>
                </c:pt>
                <c:pt idx="241">
                  <c:v>110380</c:v>
                </c:pt>
                <c:pt idx="242">
                  <c:v>100409.04415004649</c:v>
                </c:pt>
                <c:pt idx="243">
                  <c:v>87923.041242502906</c:v>
                </c:pt>
                <c:pt idx="244">
                  <c:v>102812.55728012021</c:v>
                </c:pt>
                <c:pt idx="245">
                  <c:v>118363</c:v>
                </c:pt>
                <c:pt idx="246">
                  <c:v>98447.879150620429</c:v>
                </c:pt>
                <c:pt idx="247">
                  <c:v>104595.8793837415</c:v>
                </c:pt>
                <c:pt idx="248">
                  <c:v>107825.59257397179</c:v>
                </c:pt>
                <c:pt idx="249">
                  <c:v>98736.2160917484</c:v>
                </c:pt>
                <c:pt idx="250">
                  <c:v>104203.8777865366</c:v>
                </c:pt>
                <c:pt idx="251">
                  <c:v>100921.1057016319</c:v>
                </c:pt>
                <c:pt idx="252">
                  <c:v>104032.3557413501</c:v>
                </c:pt>
                <c:pt idx="253">
                  <c:v>95273.277419095757</c:v>
                </c:pt>
                <c:pt idx="254">
                  <c:v>108591</c:v>
                </c:pt>
                <c:pt idx="255">
                  <c:v>100358.0441957587</c:v>
                </c:pt>
                <c:pt idx="256">
                  <c:v>101403.54020261321</c:v>
                </c:pt>
                <c:pt idx="257">
                  <c:v>109782</c:v>
                </c:pt>
                <c:pt idx="258">
                  <c:v>99469.632930082662</c:v>
                </c:pt>
                <c:pt idx="259">
                  <c:v>104108.7743793627</c:v>
                </c:pt>
                <c:pt idx="260">
                  <c:v>95533.639875670706</c:v>
                </c:pt>
                <c:pt idx="261">
                  <c:v>88873.851681881948</c:v>
                </c:pt>
                <c:pt idx="262">
                  <c:v>98062.903503995563</c:v>
                </c:pt>
                <c:pt idx="263">
                  <c:v>86290.433187102652</c:v>
                </c:pt>
                <c:pt idx="264">
                  <c:v>93015.142191291481</c:v>
                </c:pt>
                <c:pt idx="265">
                  <c:v>100711.6858672518</c:v>
                </c:pt>
                <c:pt idx="266">
                  <c:v>99712</c:v>
                </c:pt>
                <c:pt idx="267">
                  <c:v>91626.216616103222</c:v>
                </c:pt>
                <c:pt idx="268">
                  <c:v>104473.56092650539</c:v>
                </c:pt>
                <c:pt idx="269">
                  <c:v>103471</c:v>
                </c:pt>
                <c:pt idx="270">
                  <c:v>90844.928294050696</c:v>
                </c:pt>
                <c:pt idx="271">
                  <c:v>78485.003102082585</c:v>
                </c:pt>
                <c:pt idx="272">
                  <c:v>82332</c:v>
                </c:pt>
                <c:pt idx="273">
                  <c:v>71465.367118185182</c:v>
                </c:pt>
                <c:pt idx="274">
                  <c:v>62454.61697690039</c:v>
                </c:pt>
                <c:pt idx="275">
                  <c:v>63067.066033290517</c:v>
                </c:pt>
                <c:pt idx="276">
                  <c:v>64793</c:v>
                </c:pt>
                <c:pt idx="277">
                  <c:v>66076.858961661041</c:v>
                </c:pt>
                <c:pt idx="278">
                  <c:v>70400.160694099162</c:v>
                </c:pt>
                <c:pt idx="279">
                  <c:v>54384.259490954333</c:v>
                </c:pt>
                <c:pt idx="280">
                  <c:v>64727</c:v>
                </c:pt>
                <c:pt idx="281">
                  <c:v>63309.145952116713</c:v>
                </c:pt>
                <c:pt idx="282">
                  <c:v>68617.230979847503</c:v>
                </c:pt>
                <c:pt idx="283">
                  <c:v>86225</c:v>
                </c:pt>
                <c:pt idx="284">
                  <c:v>81917.660323804274</c:v>
                </c:pt>
                <c:pt idx="285">
                  <c:v>88515.998898066333</c:v>
                </c:pt>
                <c:pt idx="286">
                  <c:v>98586.406038741072</c:v>
                </c:pt>
                <c:pt idx="287">
                  <c:v>102699</c:v>
                </c:pt>
                <c:pt idx="288">
                  <c:v>96391.992332622031</c:v>
                </c:pt>
                <c:pt idx="289">
                  <c:v>90080.731915074663</c:v>
                </c:pt>
                <c:pt idx="290">
                  <c:v>94615.950641628922</c:v>
                </c:pt>
                <c:pt idx="291">
                  <c:v>99844</c:v>
                </c:pt>
                <c:pt idx="292">
                  <c:v>92809.83721090453</c:v>
                </c:pt>
                <c:pt idx="293">
                  <c:v>84304.492857324469</c:v>
                </c:pt>
                <c:pt idx="294">
                  <c:v>95358.571792137504</c:v>
                </c:pt>
                <c:pt idx="295">
                  <c:v>92586.873936852222</c:v>
                </c:pt>
                <c:pt idx="296">
                  <c:v>80705.744205969517</c:v>
                </c:pt>
                <c:pt idx="297">
                  <c:v>94564.413920206323</c:v>
                </c:pt>
                <c:pt idx="298">
                  <c:v>98571.160204022221</c:v>
                </c:pt>
                <c:pt idx="299">
                  <c:v>104695</c:v>
                </c:pt>
                <c:pt idx="300">
                  <c:v>95566.921295064298</c:v>
                </c:pt>
                <c:pt idx="301">
                  <c:v>104739</c:v>
                </c:pt>
                <c:pt idx="302">
                  <c:v>100592.09608380339</c:v>
                </c:pt>
                <c:pt idx="303">
                  <c:v>101738.6731899414</c:v>
                </c:pt>
                <c:pt idx="304">
                  <c:v>97387.628614658475</c:v>
                </c:pt>
                <c:pt idx="305">
                  <c:v>105824.0402400601</c:v>
                </c:pt>
                <c:pt idx="306">
                  <c:v>116241.85448608331</c:v>
                </c:pt>
                <c:pt idx="307">
                  <c:v>111400.12344118371</c:v>
                </c:pt>
                <c:pt idx="308">
                  <c:v>122507</c:v>
                </c:pt>
                <c:pt idx="309">
                  <c:v>118688.36680182839</c:v>
                </c:pt>
                <c:pt idx="310">
                  <c:v>107214.6542836046</c:v>
                </c:pt>
                <c:pt idx="311">
                  <c:v>85924.163781372175</c:v>
                </c:pt>
                <c:pt idx="312">
                  <c:v>102978</c:v>
                </c:pt>
                <c:pt idx="313">
                  <c:v>72660</c:v>
                </c:pt>
                <c:pt idx="314">
                  <c:v>64818.876143935879</c:v>
                </c:pt>
                <c:pt idx="315">
                  <c:v>59572.180082686973</c:v>
                </c:pt>
                <c:pt idx="316">
                  <c:v>72760.960583682056</c:v>
                </c:pt>
                <c:pt idx="317">
                  <c:v>80789.494429886327</c:v>
                </c:pt>
                <c:pt idx="318">
                  <c:v>83645.692758606412</c:v>
                </c:pt>
                <c:pt idx="319">
                  <c:v>105583</c:v>
                </c:pt>
                <c:pt idx="320">
                  <c:v>98559.603404111724</c:v>
                </c:pt>
                <c:pt idx="321">
                  <c:v>77304.130800474639</c:v>
                </c:pt>
                <c:pt idx="322">
                  <c:v>86925.607942932416</c:v>
                </c:pt>
                <c:pt idx="323">
                  <c:v>115020.01721467781</c:v>
                </c:pt>
                <c:pt idx="324">
                  <c:v>110995.204418244</c:v>
                </c:pt>
                <c:pt idx="325">
                  <c:v>115085</c:v>
                </c:pt>
                <c:pt idx="326">
                  <c:v>101566.32836548809</c:v>
                </c:pt>
                <c:pt idx="327">
                  <c:v>107543.3182274592</c:v>
                </c:pt>
                <c:pt idx="328">
                  <c:v>97702.42120116693</c:v>
                </c:pt>
                <c:pt idx="329">
                  <c:v>97802.904946116716</c:v>
                </c:pt>
                <c:pt idx="330">
                  <c:v>68584.546143420361</c:v>
                </c:pt>
                <c:pt idx="331">
                  <c:v>76554</c:v>
                </c:pt>
                <c:pt idx="332">
                  <c:v>98694.214190673301</c:v>
                </c:pt>
                <c:pt idx="333">
                  <c:v>80685.846266720982</c:v>
                </c:pt>
                <c:pt idx="334">
                  <c:v>99080.286703734819</c:v>
                </c:pt>
                <c:pt idx="335">
                  <c:v>99726.588923484</c:v>
                </c:pt>
                <c:pt idx="336">
                  <c:v>94097.578497541137</c:v>
                </c:pt>
                <c:pt idx="337">
                  <c:v>93489</c:v>
                </c:pt>
                <c:pt idx="338">
                  <c:v>75681.043610060253</c:v>
                </c:pt>
                <c:pt idx="339">
                  <c:v>79004.142969579509</c:v>
                </c:pt>
                <c:pt idx="340">
                  <c:v>85598</c:v>
                </c:pt>
                <c:pt idx="341">
                  <c:v>67128.468037647719</c:v>
                </c:pt>
                <c:pt idx="342">
                  <c:v>105471</c:v>
                </c:pt>
                <c:pt idx="343">
                  <c:v>97561.192568415325</c:v>
                </c:pt>
                <c:pt idx="344">
                  <c:v>78531.469043374018</c:v>
                </c:pt>
                <c:pt idx="345">
                  <c:v>76063.696412026431</c:v>
                </c:pt>
                <c:pt idx="346">
                  <c:v>82654</c:v>
                </c:pt>
                <c:pt idx="347">
                  <c:v>53560.239302325303</c:v>
                </c:pt>
                <c:pt idx="348">
                  <c:v>34852.919862044473</c:v>
                </c:pt>
                <c:pt idx="349">
                  <c:v>25624.77894629287</c:v>
                </c:pt>
                <c:pt idx="350">
                  <c:v>25021</c:v>
                </c:pt>
                <c:pt idx="351">
                  <c:v>55004.975120228213</c:v>
                </c:pt>
                <c:pt idx="352">
                  <c:v>50807</c:v>
                </c:pt>
                <c:pt idx="353">
                  <c:v>100852.0203594139</c:v>
                </c:pt>
                <c:pt idx="354">
                  <c:v>100716</c:v>
                </c:pt>
                <c:pt idx="355">
                  <c:v>102178.2157778354</c:v>
                </c:pt>
                <c:pt idx="356">
                  <c:v>102480.56636091891</c:v>
                </c:pt>
                <c:pt idx="357">
                  <c:v>100844</c:v>
                </c:pt>
                <c:pt idx="358">
                  <c:v>99377.650543791751</c:v>
                </c:pt>
                <c:pt idx="359">
                  <c:v>110584.2063005105</c:v>
                </c:pt>
                <c:pt idx="360">
                  <c:v>69995.030045566964</c:v>
                </c:pt>
                <c:pt idx="361">
                  <c:v>89518.68082673318</c:v>
                </c:pt>
                <c:pt idx="362">
                  <c:v>125503</c:v>
                </c:pt>
                <c:pt idx="363">
                  <c:v>82283.045804705136</c:v>
                </c:pt>
                <c:pt idx="364">
                  <c:v>123160.52686057369</c:v>
                </c:pt>
                <c:pt idx="365">
                  <c:v>119243.6769461388</c:v>
                </c:pt>
                <c:pt idx="366">
                  <c:v>113934.7591371897</c:v>
                </c:pt>
                <c:pt idx="367">
                  <c:v>118810</c:v>
                </c:pt>
                <c:pt idx="368">
                  <c:v>103006.15133770221</c:v>
                </c:pt>
                <c:pt idx="369">
                  <c:v>100757</c:v>
                </c:pt>
                <c:pt idx="370">
                  <c:v>101417.5801767138</c:v>
                </c:pt>
                <c:pt idx="371">
                  <c:v>86552.705088036106</c:v>
                </c:pt>
                <c:pt idx="372">
                  <c:v>84789.067150371164</c:v>
                </c:pt>
                <c:pt idx="373">
                  <c:v>99542</c:v>
                </c:pt>
                <c:pt idx="374">
                  <c:v>78729.101671993558</c:v>
                </c:pt>
                <c:pt idx="375">
                  <c:v>124107.49641300971</c:v>
                </c:pt>
                <c:pt idx="376">
                  <c:v>119499</c:v>
                </c:pt>
                <c:pt idx="377">
                  <c:v>100339.17517404151</c:v>
                </c:pt>
                <c:pt idx="378">
                  <c:v>88226</c:v>
                </c:pt>
                <c:pt idx="379">
                  <c:v>83545.737449708875</c:v>
                </c:pt>
                <c:pt idx="380">
                  <c:v>78886.337474452273</c:v>
                </c:pt>
                <c:pt idx="381">
                  <c:v>59645.578651597149</c:v>
                </c:pt>
                <c:pt idx="382">
                  <c:v>58421.765862669883</c:v>
                </c:pt>
                <c:pt idx="383">
                  <c:v>61008.551762072653</c:v>
                </c:pt>
                <c:pt idx="384">
                  <c:v>40350.344759684624</c:v>
                </c:pt>
                <c:pt idx="385">
                  <c:v>48429.965593420973</c:v>
                </c:pt>
                <c:pt idx="386">
                  <c:v>47339</c:v>
                </c:pt>
                <c:pt idx="387">
                  <c:v>39284.834383264897</c:v>
                </c:pt>
                <c:pt idx="388">
                  <c:v>43102</c:v>
                </c:pt>
                <c:pt idx="389">
                  <c:v>30683.788740927848</c:v>
                </c:pt>
                <c:pt idx="390">
                  <c:v>27524.425949272281</c:v>
                </c:pt>
                <c:pt idx="391">
                  <c:v>29209</c:v>
                </c:pt>
                <c:pt idx="392">
                  <c:v>10818</c:v>
                </c:pt>
                <c:pt idx="393">
                  <c:v>8499</c:v>
                </c:pt>
                <c:pt idx="394">
                  <c:v>7355</c:v>
                </c:pt>
                <c:pt idx="395">
                  <c:v>7157</c:v>
                </c:pt>
                <c:pt idx="396">
                  <c:v>8138</c:v>
                </c:pt>
                <c:pt idx="397">
                  <c:v>10533</c:v>
                </c:pt>
                <c:pt idx="398">
                  <c:v>29297</c:v>
                </c:pt>
                <c:pt idx="399">
                  <c:v>25195.690811833389</c:v>
                </c:pt>
                <c:pt idx="400">
                  <c:v>33860.011823758563</c:v>
                </c:pt>
                <c:pt idx="401">
                  <c:v>43206.822269930497</c:v>
                </c:pt>
                <c:pt idx="402">
                  <c:v>43615</c:v>
                </c:pt>
                <c:pt idx="403">
                  <c:v>39155.478792120331</c:v>
                </c:pt>
                <c:pt idx="404">
                  <c:v>49969</c:v>
                </c:pt>
                <c:pt idx="405">
                  <c:v>50634.754549691708</c:v>
                </c:pt>
                <c:pt idx="406">
                  <c:v>46366.758704990119</c:v>
                </c:pt>
                <c:pt idx="407">
                  <c:v>44272.349654896629</c:v>
                </c:pt>
                <c:pt idx="408">
                  <c:v>66615.028310850132</c:v>
                </c:pt>
                <c:pt idx="409">
                  <c:v>63692.498182607822</c:v>
                </c:pt>
                <c:pt idx="410">
                  <c:v>52433.825106091434</c:v>
                </c:pt>
                <c:pt idx="411">
                  <c:v>52427.506165524494</c:v>
                </c:pt>
                <c:pt idx="412">
                  <c:v>87450.419616140091</c:v>
                </c:pt>
                <c:pt idx="413">
                  <c:v>88709.31575566328</c:v>
                </c:pt>
                <c:pt idx="414">
                  <c:v>98312.400740687037</c:v>
                </c:pt>
                <c:pt idx="415">
                  <c:v>94743</c:v>
                </c:pt>
                <c:pt idx="416">
                  <c:v>126005.4245046244</c:v>
                </c:pt>
                <c:pt idx="417">
                  <c:v>122404</c:v>
                </c:pt>
                <c:pt idx="418">
                  <c:v>57748.413492535947</c:v>
                </c:pt>
                <c:pt idx="419">
                  <c:v>57307.664836417542</c:v>
                </c:pt>
                <c:pt idx="420">
                  <c:v>90731.914959433459</c:v>
                </c:pt>
                <c:pt idx="421">
                  <c:v>96859</c:v>
                </c:pt>
                <c:pt idx="422">
                  <c:v>79966.771932715477</c:v>
                </c:pt>
                <c:pt idx="423">
                  <c:v>83618.498658226788</c:v>
                </c:pt>
                <c:pt idx="424">
                  <c:v>96581.768781629886</c:v>
                </c:pt>
                <c:pt idx="425">
                  <c:v>88696.872452462878</c:v>
                </c:pt>
                <c:pt idx="426">
                  <c:v>97668</c:v>
                </c:pt>
                <c:pt idx="427">
                  <c:v>98040.997676603773</c:v>
                </c:pt>
                <c:pt idx="428">
                  <c:v>116873</c:v>
                </c:pt>
                <c:pt idx="429">
                  <c:v>115726.21652185181</c:v>
                </c:pt>
                <c:pt idx="430">
                  <c:v>125614.97547185019</c:v>
                </c:pt>
                <c:pt idx="431">
                  <c:v>120341.01093910739</c:v>
                </c:pt>
                <c:pt idx="432">
                  <c:v>77622.173767361557</c:v>
                </c:pt>
                <c:pt idx="433">
                  <c:v>111690.40917951371</c:v>
                </c:pt>
                <c:pt idx="434">
                  <c:v>130093</c:v>
                </c:pt>
                <c:pt idx="435">
                  <c:v>86219.240412092026</c:v>
                </c:pt>
                <c:pt idx="436">
                  <c:v>77133.766201174876</c:v>
                </c:pt>
                <c:pt idx="437">
                  <c:v>121927.0206184289</c:v>
                </c:pt>
                <c:pt idx="438">
                  <c:v>114485.41151211339</c:v>
                </c:pt>
                <c:pt idx="439">
                  <c:v>102633.3640000054</c:v>
                </c:pt>
                <c:pt idx="440">
                  <c:v>105465.5209843046</c:v>
                </c:pt>
                <c:pt idx="441">
                  <c:v>103593</c:v>
                </c:pt>
                <c:pt idx="442">
                  <c:v>103309.7133843808</c:v>
                </c:pt>
                <c:pt idx="443">
                  <c:v>101337</c:v>
                </c:pt>
                <c:pt idx="444">
                  <c:v>93303.42705381797</c:v>
                </c:pt>
                <c:pt idx="445">
                  <c:v>53947.137251073269</c:v>
                </c:pt>
                <c:pt idx="446">
                  <c:v>50770</c:v>
                </c:pt>
                <c:pt idx="447">
                  <c:v>34407.399770370277</c:v>
                </c:pt>
                <c:pt idx="448">
                  <c:v>30460</c:v>
                </c:pt>
                <c:pt idx="449">
                  <c:v>69020.256366848596</c:v>
                </c:pt>
                <c:pt idx="450">
                  <c:v>55376.605491112197</c:v>
                </c:pt>
                <c:pt idx="451">
                  <c:v>72820.012548390689</c:v>
                </c:pt>
                <c:pt idx="452">
                  <c:v>70589.354443835342</c:v>
                </c:pt>
                <c:pt idx="453">
                  <c:v>87410</c:v>
                </c:pt>
                <c:pt idx="454">
                  <c:v>112336.1929438737</c:v>
                </c:pt>
                <c:pt idx="455">
                  <c:v>125375</c:v>
                </c:pt>
                <c:pt idx="456">
                  <c:v>69228.498621561448</c:v>
                </c:pt>
                <c:pt idx="457">
                  <c:v>98590.246653102164</c:v>
                </c:pt>
                <c:pt idx="458">
                  <c:v>112918</c:v>
                </c:pt>
                <c:pt idx="459">
                  <c:v>91644.106931144284</c:v>
                </c:pt>
                <c:pt idx="460">
                  <c:v>125971</c:v>
                </c:pt>
                <c:pt idx="461">
                  <c:v>97203.459212768168</c:v>
                </c:pt>
                <c:pt idx="462">
                  <c:v>117680</c:v>
                </c:pt>
                <c:pt idx="463">
                  <c:v>91163.507092465472</c:v>
                </c:pt>
                <c:pt idx="464">
                  <c:v>89463.290333641809</c:v>
                </c:pt>
                <c:pt idx="465">
                  <c:v>124792.9765486461</c:v>
                </c:pt>
                <c:pt idx="466">
                  <c:v>124039</c:v>
                </c:pt>
                <c:pt idx="467">
                  <c:v>75494.727317226905</c:v>
                </c:pt>
                <c:pt idx="468">
                  <c:v>76629.073839479155</c:v>
                </c:pt>
                <c:pt idx="469">
                  <c:v>86295.510241297903</c:v>
                </c:pt>
                <c:pt idx="470">
                  <c:v>99899.427556523515</c:v>
                </c:pt>
                <c:pt idx="471">
                  <c:v>97398</c:v>
                </c:pt>
                <c:pt idx="472">
                  <c:v>78240.756827655146</c:v>
                </c:pt>
                <c:pt idx="473">
                  <c:v>111172.7313566886</c:v>
                </c:pt>
                <c:pt idx="474">
                  <c:v>103001</c:v>
                </c:pt>
                <c:pt idx="475">
                  <c:v>105349.7017565632</c:v>
                </c:pt>
                <c:pt idx="476">
                  <c:v>96581.427456384728</c:v>
                </c:pt>
                <c:pt idx="477">
                  <c:v>85157.645631307241</c:v>
                </c:pt>
                <c:pt idx="478">
                  <c:v>94619</c:v>
                </c:pt>
                <c:pt idx="479">
                  <c:v>102772.45340771299</c:v>
                </c:pt>
                <c:pt idx="480">
                  <c:v>90563.554359976682</c:v>
                </c:pt>
                <c:pt idx="481">
                  <c:v>82822.87507154567</c:v>
                </c:pt>
                <c:pt idx="482">
                  <c:v>71532.467054686509</c:v>
                </c:pt>
                <c:pt idx="483">
                  <c:v>87549.766956058884</c:v>
                </c:pt>
                <c:pt idx="484">
                  <c:v>55874.526511452757</c:v>
                </c:pt>
                <c:pt idx="485">
                  <c:v>83328</c:v>
                </c:pt>
                <c:pt idx="486">
                  <c:v>87684</c:v>
                </c:pt>
                <c:pt idx="487">
                  <c:v>80219.996234871476</c:v>
                </c:pt>
                <c:pt idx="488">
                  <c:v>84108.32028002468</c:v>
                </c:pt>
                <c:pt idx="489">
                  <c:v>69774.556390688798</c:v>
                </c:pt>
                <c:pt idx="490">
                  <c:v>83493.978901544062</c:v>
                </c:pt>
                <c:pt idx="491">
                  <c:v>90898.703294503357</c:v>
                </c:pt>
                <c:pt idx="492">
                  <c:v>89607.856109887347</c:v>
                </c:pt>
                <c:pt idx="493">
                  <c:v>97841.951052878241</c:v>
                </c:pt>
                <c:pt idx="494">
                  <c:v>97504</c:v>
                </c:pt>
                <c:pt idx="495">
                  <c:v>93083.38432000397</c:v>
                </c:pt>
                <c:pt idx="496">
                  <c:v>106367.4460298132</c:v>
                </c:pt>
                <c:pt idx="497">
                  <c:v>74869.401848838432</c:v>
                </c:pt>
                <c:pt idx="498">
                  <c:v>83231.857313483808</c:v>
                </c:pt>
                <c:pt idx="499">
                  <c:v>113284.8938608507</c:v>
                </c:pt>
                <c:pt idx="500">
                  <c:v>109946.9395262372</c:v>
                </c:pt>
                <c:pt idx="501">
                  <c:v>115284.0916654329</c:v>
                </c:pt>
                <c:pt idx="502">
                  <c:v>110355</c:v>
                </c:pt>
                <c:pt idx="503">
                  <c:v>77538.02981428559</c:v>
                </c:pt>
                <c:pt idx="504">
                  <c:v>103770.3808507826</c:v>
                </c:pt>
                <c:pt idx="505">
                  <c:v>100286</c:v>
                </c:pt>
                <c:pt idx="506">
                  <c:v>80553.482588045532</c:v>
                </c:pt>
                <c:pt idx="507">
                  <c:v>124522.25528351541</c:v>
                </c:pt>
                <c:pt idx="508">
                  <c:v>122501</c:v>
                </c:pt>
                <c:pt idx="509">
                  <c:v>86516.915436401658</c:v>
                </c:pt>
                <c:pt idx="510">
                  <c:v>116555</c:v>
                </c:pt>
                <c:pt idx="511">
                  <c:v>73195.010542658958</c:v>
                </c:pt>
                <c:pt idx="512">
                  <c:v>103150.1307463773</c:v>
                </c:pt>
                <c:pt idx="513">
                  <c:v>111954</c:v>
                </c:pt>
                <c:pt idx="514">
                  <c:v>96705.155869663737</c:v>
                </c:pt>
                <c:pt idx="515">
                  <c:v>106659.14915534361</c:v>
                </c:pt>
                <c:pt idx="516">
                  <c:v>109314</c:v>
                </c:pt>
                <c:pt idx="517">
                  <c:v>131719</c:v>
                </c:pt>
                <c:pt idx="518">
                  <c:v>116348.4160263019</c:v>
                </c:pt>
                <c:pt idx="519">
                  <c:v>102842.47170655199</c:v>
                </c:pt>
                <c:pt idx="520">
                  <c:v>108504.1623169478</c:v>
                </c:pt>
                <c:pt idx="521">
                  <c:v>61865.993209537461</c:v>
                </c:pt>
                <c:pt idx="522">
                  <c:v>67552.623320274244</c:v>
                </c:pt>
                <c:pt idx="523">
                  <c:v>85672</c:v>
                </c:pt>
                <c:pt idx="524">
                  <c:v>73646.499741600375</c:v>
                </c:pt>
                <c:pt idx="525">
                  <c:v>56541.701844885742</c:v>
                </c:pt>
                <c:pt idx="526">
                  <c:v>64667.388299638107</c:v>
                </c:pt>
                <c:pt idx="527">
                  <c:v>30465.392451589461</c:v>
                </c:pt>
                <c:pt idx="528">
                  <c:v>35492</c:v>
                </c:pt>
                <c:pt idx="529">
                  <c:v>23695.792755682749</c:v>
                </c:pt>
                <c:pt idx="530">
                  <c:v>55161</c:v>
                </c:pt>
                <c:pt idx="531">
                  <c:v>68140.552653600826</c:v>
                </c:pt>
                <c:pt idx="532">
                  <c:v>47179.787478684062</c:v>
                </c:pt>
                <c:pt idx="533">
                  <c:v>49064.076229988117</c:v>
                </c:pt>
                <c:pt idx="534">
                  <c:v>91937</c:v>
                </c:pt>
                <c:pt idx="535">
                  <c:v>54401.083049344052</c:v>
                </c:pt>
                <c:pt idx="536">
                  <c:v>67253.048520991535</c:v>
                </c:pt>
                <c:pt idx="537">
                  <c:v>40172.366953167802</c:v>
                </c:pt>
                <c:pt idx="538">
                  <c:v>4818</c:v>
                </c:pt>
                <c:pt idx="539">
                  <c:v>40704.498580252934</c:v>
                </c:pt>
                <c:pt idx="540">
                  <c:v>50320.004017928302</c:v>
                </c:pt>
                <c:pt idx="541">
                  <c:v>48956</c:v>
                </c:pt>
                <c:pt idx="542">
                  <c:v>6412</c:v>
                </c:pt>
                <c:pt idx="543">
                  <c:v>30546.450303431669</c:v>
                </c:pt>
                <c:pt idx="544">
                  <c:v>10237</c:v>
                </c:pt>
                <c:pt idx="545">
                  <c:v>38996</c:v>
                </c:pt>
                <c:pt idx="546">
                  <c:v>14591</c:v>
                </c:pt>
                <c:pt idx="547">
                  <c:v>12707</c:v>
                </c:pt>
                <c:pt idx="548">
                  <c:v>17200</c:v>
                </c:pt>
                <c:pt idx="549">
                  <c:v>19075</c:v>
                </c:pt>
                <c:pt idx="550">
                  <c:v>17181</c:v>
                </c:pt>
                <c:pt idx="551">
                  <c:v>21874.795097813931</c:v>
                </c:pt>
                <c:pt idx="552">
                  <c:v>21459</c:v>
                </c:pt>
                <c:pt idx="553">
                  <c:v>69503.097474249065</c:v>
                </c:pt>
                <c:pt idx="554">
                  <c:v>35263</c:v>
                </c:pt>
                <c:pt idx="555">
                  <c:v>15613</c:v>
                </c:pt>
                <c:pt idx="556">
                  <c:v>50766.391955077088</c:v>
                </c:pt>
                <c:pt idx="557">
                  <c:v>25845.894244084699</c:v>
                </c:pt>
                <c:pt idx="558">
                  <c:v>49880.35447384126</c:v>
                </c:pt>
                <c:pt idx="559">
                  <c:v>57972</c:v>
                </c:pt>
                <c:pt idx="560">
                  <c:v>12993</c:v>
                </c:pt>
                <c:pt idx="561">
                  <c:v>33296.253872278423</c:v>
                </c:pt>
                <c:pt idx="562">
                  <c:v>45940.505629066181</c:v>
                </c:pt>
                <c:pt idx="563">
                  <c:v>49326</c:v>
                </c:pt>
                <c:pt idx="564">
                  <c:v>9252</c:v>
                </c:pt>
                <c:pt idx="565">
                  <c:v>40547.626005691869</c:v>
                </c:pt>
                <c:pt idx="566">
                  <c:v>6601</c:v>
                </c:pt>
                <c:pt idx="567">
                  <c:v>4893</c:v>
                </c:pt>
                <c:pt idx="568">
                  <c:v>45025.824202818803</c:v>
                </c:pt>
                <c:pt idx="569">
                  <c:v>90161</c:v>
                </c:pt>
                <c:pt idx="570">
                  <c:v>80248.658892018691</c:v>
                </c:pt>
                <c:pt idx="571">
                  <c:v>69560.043898540098</c:v>
                </c:pt>
                <c:pt idx="572">
                  <c:v>55871.613174416932</c:v>
                </c:pt>
                <c:pt idx="573">
                  <c:v>53699</c:v>
                </c:pt>
                <c:pt idx="574">
                  <c:v>56453.651176474421</c:v>
                </c:pt>
                <c:pt idx="575">
                  <c:v>93311.240611434303</c:v>
                </c:pt>
                <c:pt idx="576">
                  <c:v>103793.20521838999</c:v>
                </c:pt>
                <c:pt idx="577">
                  <c:v>98668</c:v>
                </c:pt>
                <c:pt idx="578">
                  <c:v>65122.185454712409</c:v>
                </c:pt>
                <c:pt idx="579">
                  <c:v>80552.154075993472</c:v>
                </c:pt>
                <c:pt idx="580">
                  <c:v>73380.357296360846</c:v>
                </c:pt>
                <c:pt idx="581">
                  <c:v>74450.196309589301</c:v>
                </c:pt>
                <c:pt idx="582">
                  <c:v>72429</c:v>
                </c:pt>
                <c:pt idx="583">
                  <c:v>64571.150002602073</c:v>
                </c:pt>
                <c:pt idx="584">
                  <c:v>62798</c:v>
                </c:pt>
                <c:pt idx="585">
                  <c:v>69598.336444609027</c:v>
                </c:pt>
                <c:pt idx="586">
                  <c:v>84632.234691880309</c:v>
                </c:pt>
                <c:pt idx="587">
                  <c:v>84233</c:v>
                </c:pt>
                <c:pt idx="588">
                  <c:v>95405.127045568559</c:v>
                </c:pt>
                <c:pt idx="589">
                  <c:v>93567</c:v>
                </c:pt>
                <c:pt idx="590">
                  <c:v>93098.424674685462</c:v>
                </c:pt>
                <c:pt idx="591">
                  <c:v>72199.672359166638</c:v>
                </c:pt>
                <c:pt idx="592">
                  <c:v>89583.187575448377</c:v>
                </c:pt>
                <c:pt idx="593">
                  <c:v>96691.160813499009</c:v>
                </c:pt>
                <c:pt idx="594">
                  <c:v>74548.463106712719</c:v>
                </c:pt>
                <c:pt idx="595">
                  <c:v>91467.305080495367</c:v>
                </c:pt>
                <c:pt idx="596">
                  <c:v>96247</c:v>
                </c:pt>
                <c:pt idx="597">
                  <c:v>90440.252462183766</c:v>
                </c:pt>
                <c:pt idx="598">
                  <c:v>99194.23791904797</c:v>
                </c:pt>
                <c:pt idx="599">
                  <c:v>51020.274221507469</c:v>
                </c:pt>
                <c:pt idx="600">
                  <c:v>53153</c:v>
                </c:pt>
                <c:pt idx="601">
                  <c:v>37442.514384239403</c:v>
                </c:pt>
                <c:pt idx="602">
                  <c:v>44693.49863496724</c:v>
                </c:pt>
                <c:pt idx="603">
                  <c:v>48677</c:v>
                </c:pt>
                <c:pt idx="604">
                  <c:v>57059</c:v>
                </c:pt>
                <c:pt idx="605">
                  <c:v>60316</c:v>
                </c:pt>
                <c:pt idx="606">
                  <c:v>29818.70059171816</c:v>
                </c:pt>
                <c:pt idx="607">
                  <c:v>52885</c:v>
                </c:pt>
                <c:pt idx="608">
                  <c:v>51824</c:v>
                </c:pt>
                <c:pt idx="609">
                  <c:v>51626</c:v>
                </c:pt>
                <c:pt idx="610">
                  <c:v>43172.476489434062</c:v>
                </c:pt>
                <c:pt idx="611">
                  <c:v>45213</c:v>
                </c:pt>
                <c:pt idx="612">
                  <c:v>46785.317963372363</c:v>
                </c:pt>
                <c:pt idx="613">
                  <c:v>45435</c:v>
                </c:pt>
                <c:pt idx="614">
                  <c:v>45188</c:v>
                </c:pt>
                <c:pt idx="615">
                  <c:v>42647</c:v>
                </c:pt>
                <c:pt idx="616">
                  <c:v>40655</c:v>
                </c:pt>
                <c:pt idx="617">
                  <c:v>41819</c:v>
                </c:pt>
                <c:pt idx="618">
                  <c:v>44548</c:v>
                </c:pt>
                <c:pt idx="619">
                  <c:v>44181</c:v>
                </c:pt>
                <c:pt idx="620">
                  <c:v>41779.034296671598</c:v>
                </c:pt>
                <c:pt idx="621">
                  <c:v>52580</c:v>
                </c:pt>
                <c:pt idx="622">
                  <c:v>52138</c:v>
                </c:pt>
                <c:pt idx="623">
                  <c:v>55889</c:v>
                </c:pt>
                <c:pt idx="624">
                  <c:v>55839.092938370617</c:v>
                </c:pt>
                <c:pt idx="625">
                  <c:v>44323.421314171013</c:v>
                </c:pt>
                <c:pt idx="626">
                  <c:v>56148</c:v>
                </c:pt>
                <c:pt idx="627">
                  <c:v>59604</c:v>
                </c:pt>
                <c:pt idx="628">
                  <c:v>66386.402365255039</c:v>
                </c:pt>
                <c:pt idx="629">
                  <c:v>26878.61200319311</c:v>
                </c:pt>
                <c:pt idx="630">
                  <c:v>44593.22437966866</c:v>
                </c:pt>
                <c:pt idx="631">
                  <c:v>46663</c:v>
                </c:pt>
                <c:pt idx="632">
                  <c:v>11163</c:v>
                </c:pt>
                <c:pt idx="633">
                  <c:v>13090</c:v>
                </c:pt>
                <c:pt idx="634">
                  <c:v>13259</c:v>
                </c:pt>
                <c:pt idx="635">
                  <c:v>14551</c:v>
                </c:pt>
                <c:pt idx="636">
                  <c:v>14571</c:v>
                </c:pt>
                <c:pt idx="637">
                  <c:v>15800</c:v>
                </c:pt>
                <c:pt idx="638">
                  <c:v>16072</c:v>
                </c:pt>
                <c:pt idx="639">
                  <c:v>17273</c:v>
                </c:pt>
                <c:pt idx="640">
                  <c:v>18051</c:v>
                </c:pt>
                <c:pt idx="641">
                  <c:v>19519</c:v>
                </c:pt>
                <c:pt idx="642">
                  <c:v>19688</c:v>
                </c:pt>
                <c:pt idx="643">
                  <c:v>19874</c:v>
                </c:pt>
                <c:pt idx="644">
                  <c:v>20183</c:v>
                </c:pt>
                <c:pt idx="645">
                  <c:v>21490</c:v>
                </c:pt>
                <c:pt idx="646">
                  <c:v>23927</c:v>
                </c:pt>
                <c:pt idx="647">
                  <c:v>24767</c:v>
                </c:pt>
                <c:pt idx="648">
                  <c:v>25329</c:v>
                </c:pt>
                <c:pt idx="649">
                  <c:v>26078</c:v>
                </c:pt>
                <c:pt idx="650">
                  <c:v>26229</c:v>
                </c:pt>
                <c:pt idx="651">
                  <c:v>31420</c:v>
                </c:pt>
                <c:pt idx="652">
                  <c:v>34715</c:v>
                </c:pt>
                <c:pt idx="653">
                  <c:v>36709</c:v>
                </c:pt>
                <c:pt idx="654">
                  <c:v>37270</c:v>
                </c:pt>
                <c:pt idx="655">
                  <c:v>39701</c:v>
                </c:pt>
                <c:pt idx="656">
                  <c:v>6775</c:v>
                </c:pt>
                <c:pt idx="657">
                  <c:v>737</c:v>
                </c:pt>
                <c:pt idx="658">
                  <c:v>780</c:v>
                </c:pt>
                <c:pt idx="659">
                  <c:v>977</c:v>
                </c:pt>
                <c:pt idx="660">
                  <c:v>1169</c:v>
                </c:pt>
                <c:pt idx="661">
                  <c:v>1340</c:v>
                </c:pt>
                <c:pt idx="662">
                  <c:v>1429</c:v>
                </c:pt>
                <c:pt idx="663">
                  <c:v>1454</c:v>
                </c:pt>
                <c:pt idx="664">
                  <c:v>1543</c:v>
                </c:pt>
                <c:pt idx="665">
                  <c:v>1588</c:v>
                </c:pt>
                <c:pt idx="666">
                  <c:v>1704</c:v>
                </c:pt>
                <c:pt idx="667">
                  <c:v>1837</c:v>
                </c:pt>
                <c:pt idx="668">
                  <c:v>1847</c:v>
                </c:pt>
                <c:pt idx="669">
                  <c:v>1923</c:v>
                </c:pt>
                <c:pt idx="670">
                  <c:v>2228</c:v>
                </c:pt>
                <c:pt idx="671">
                  <c:v>2311</c:v>
                </c:pt>
                <c:pt idx="672">
                  <c:v>2468</c:v>
                </c:pt>
                <c:pt idx="673">
                  <c:v>2565</c:v>
                </c:pt>
                <c:pt idx="674">
                  <c:v>2587</c:v>
                </c:pt>
                <c:pt idx="675">
                  <c:v>2652</c:v>
                </c:pt>
                <c:pt idx="676">
                  <c:v>2708</c:v>
                </c:pt>
                <c:pt idx="677">
                  <c:v>2716</c:v>
                </c:pt>
                <c:pt idx="678">
                  <c:v>2754</c:v>
                </c:pt>
                <c:pt idx="679">
                  <c:v>2786</c:v>
                </c:pt>
                <c:pt idx="680">
                  <c:v>2793</c:v>
                </c:pt>
                <c:pt idx="681">
                  <c:v>2802</c:v>
                </c:pt>
                <c:pt idx="682">
                  <c:v>2825</c:v>
                </c:pt>
                <c:pt idx="683">
                  <c:v>2931</c:v>
                </c:pt>
                <c:pt idx="684">
                  <c:v>2958</c:v>
                </c:pt>
                <c:pt idx="685">
                  <c:v>2985</c:v>
                </c:pt>
                <c:pt idx="686">
                  <c:v>2997</c:v>
                </c:pt>
                <c:pt idx="687">
                  <c:v>3007</c:v>
                </c:pt>
                <c:pt idx="688">
                  <c:v>3036</c:v>
                </c:pt>
                <c:pt idx="689">
                  <c:v>3053</c:v>
                </c:pt>
                <c:pt idx="690">
                  <c:v>3092</c:v>
                </c:pt>
                <c:pt idx="691">
                  <c:v>3116</c:v>
                </c:pt>
                <c:pt idx="692">
                  <c:v>3117</c:v>
                </c:pt>
                <c:pt idx="693">
                  <c:v>3235</c:v>
                </c:pt>
                <c:pt idx="694">
                  <c:v>3272</c:v>
                </c:pt>
                <c:pt idx="695">
                  <c:v>3281</c:v>
                </c:pt>
                <c:pt idx="696">
                  <c:v>3286</c:v>
                </c:pt>
                <c:pt idx="697">
                  <c:v>3300</c:v>
                </c:pt>
                <c:pt idx="698">
                  <c:v>3347</c:v>
                </c:pt>
                <c:pt idx="699">
                  <c:v>3395</c:v>
                </c:pt>
                <c:pt idx="700">
                  <c:v>3466</c:v>
                </c:pt>
                <c:pt idx="701">
                  <c:v>3597</c:v>
                </c:pt>
                <c:pt idx="702">
                  <c:v>3615</c:v>
                </c:pt>
                <c:pt idx="703">
                  <c:v>3702</c:v>
                </c:pt>
                <c:pt idx="704">
                  <c:v>3711</c:v>
                </c:pt>
                <c:pt idx="705">
                  <c:v>3719</c:v>
                </c:pt>
                <c:pt idx="706">
                  <c:v>3720</c:v>
                </c:pt>
                <c:pt idx="707">
                  <c:v>3765</c:v>
                </c:pt>
                <c:pt idx="708">
                  <c:v>3776</c:v>
                </c:pt>
                <c:pt idx="709">
                  <c:v>3863</c:v>
                </c:pt>
                <c:pt idx="710">
                  <c:v>3910</c:v>
                </c:pt>
                <c:pt idx="711">
                  <c:v>3930</c:v>
                </c:pt>
                <c:pt idx="712">
                  <c:v>3944</c:v>
                </c:pt>
                <c:pt idx="713">
                  <c:v>3992</c:v>
                </c:pt>
                <c:pt idx="714">
                  <c:v>4058</c:v>
                </c:pt>
                <c:pt idx="715">
                  <c:v>4059</c:v>
                </c:pt>
                <c:pt idx="716">
                  <c:v>4076</c:v>
                </c:pt>
                <c:pt idx="717">
                  <c:v>4168</c:v>
                </c:pt>
                <c:pt idx="718">
                  <c:v>4186</c:v>
                </c:pt>
                <c:pt idx="719">
                  <c:v>4215</c:v>
                </c:pt>
                <c:pt idx="720">
                  <c:v>4240</c:v>
                </c:pt>
                <c:pt idx="721">
                  <c:v>4245</c:v>
                </c:pt>
                <c:pt idx="722">
                  <c:v>4318</c:v>
                </c:pt>
                <c:pt idx="723">
                  <c:v>4339</c:v>
                </c:pt>
                <c:pt idx="724">
                  <c:v>4343</c:v>
                </c:pt>
                <c:pt idx="725">
                  <c:v>4435</c:v>
                </c:pt>
                <c:pt idx="726">
                  <c:v>4439</c:v>
                </c:pt>
                <c:pt idx="727">
                  <c:v>4440</c:v>
                </c:pt>
                <c:pt idx="728">
                  <c:v>4496</c:v>
                </c:pt>
                <c:pt idx="729">
                  <c:v>4500</c:v>
                </c:pt>
                <c:pt idx="730">
                  <c:v>4501</c:v>
                </c:pt>
                <c:pt idx="731">
                  <c:v>4569</c:v>
                </c:pt>
                <c:pt idx="732">
                  <c:v>4577</c:v>
                </c:pt>
                <c:pt idx="733">
                  <c:v>4614</c:v>
                </c:pt>
                <c:pt idx="734">
                  <c:v>4626</c:v>
                </c:pt>
                <c:pt idx="735">
                  <c:v>4689</c:v>
                </c:pt>
                <c:pt idx="736">
                  <c:v>4787</c:v>
                </c:pt>
                <c:pt idx="737">
                  <c:v>4812</c:v>
                </c:pt>
                <c:pt idx="738">
                  <c:v>4828</c:v>
                </c:pt>
                <c:pt idx="739">
                  <c:v>4837</c:v>
                </c:pt>
                <c:pt idx="740">
                  <c:v>4857</c:v>
                </c:pt>
                <c:pt idx="741">
                  <c:v>4912</c:v>
                </c:pt>
                <c:pt idx="742">
                  <c:v>5030</c:v>
                </c:pt>
                <c:pt idx="743">
                  <c:v>5050</c:v>
                </c:pt>
                <c:pt idx="744">
                  <c:v>5071</c:v>
                </c:pt>
                <c:pt idx="745">
                  <c:v>5079</c:v>
                </c:pt>
                <c:pt idx="746">
                  <c:v>5092</c:v>
                </c:pt>
                <c:pt idx="747">
                  <c:v>5129</c:v>
                </c:pt>
                <c:pt idx="748">
                  <c:v>5147</c:v>
                </c:pt>
                <c:pt idx="749">
                  <c:v>5180</c:v>
                </c:pt>
                <c:pt idx="750">
                  <c:v>5183</c:v>
                </c:pt>
                <c:pt idx="751">
                  <c:v>5190</c:v>
                </c:pt>
                <c:pt idx="752">
                  <c:v>5190</c:v>
                </c:pt>
                <c:pt idx="753">
                  <c:v>5247</c:v>
                </c:pt>
                <c:pt idx="754">
                  <c:v>5247</c:v>
                </c:pt>
                <c:pt idx="755">
                  <c:v>5303</c:v>
                </c:pt>
                <c:pt idx="756">
                  <c:v>5315</c:v>
                </c:pt>
                <c:pt idx="757">
                  <c:v>5331</c:v>
                </c:pt>
                <c:pt idx="758">
                  <c:v>5331</c:v>
                </c:pt>
                <c:pt idx="759">
                  <c:v>5385</c:v>
                </c:pt>
                <c:pt idx="760">
                  <c:v>5461</c:v>
                </c:pt>
                <c:pt idx="761">
                  <c:v>5465</c:v>
                </c:pt>
                <c:pt idx="762">
                  <c:v>5513</c:v>
                </c:pt>
                <c:pt idx="763">
                  <c:v>5518</c:v>
                </c:pt>
                <c:pt idx="764">
                  <c:v>5522</c:v>
                </c:pt>
                <c:pt idx="765">
                  <c:v>5538</c:v>
                </c:pt>
                <c:pt idx="766">
                  <c:v>5571</c:v>
                </c:pt>
                <c:pt idx="767">
                  <c:v>5630</c:v>
                </c:pt>
                <c:pt idx="768">
                  <c:v>5651</c:v>
                </c:pt>
                <c:pt idx="769">
                  <c:v>5652</c:v>
                </c:pt>
                <c:pt idx="770">
                  <c:v>5654</c:v>
                </c:pt>
                <c:pt idx="771">
                  <c:v>5685</c:v>
                </c:pt>
                <c:pt idx="772">
                  <c:v>5738</c:v>
                </c:pt>
                <c:pt idx="773">
                  <c:v>5781</c:v>
                </c:pt>
                <c:pt idx="774">
                  <c:v>5786</c:v>
                </c:pt>
                <c:pt idx="775">
                  <c:v>5856</c:v>
                </c:pt>
                <c:pt idx="776">
                  <c:v>5880</c:v>
                </c:pt>
                <c:pt idx="777">
                  <c:v>5881</c:v>
                </c:pt>
                <c:pt idx="778">
                  <c:v>5910</c:v>
                </c:pt>
                <c:pt idx="779">
                  <c:v>5936</c:v>
                </c:pt>
                <c:pt idx="780">
                  <c:v>5954</c:v>
                </c:pt>
                <c:pt idx="781">
                  <c:v>5956</c:v>
                </c:pt>
                <c:pt idx="782">
                  <c:v>5995</c:v>
                </c:pt>
                <c:pt idx="783">
                  <c:v>6026</c:v>
                </c:pt>
                <c:pt idx="784">
                  <c:v>6026</c:v>
                </c:pt>
                <c:pt idx="785">
                  <c:v>6035</c:v>
                </c:pt>
                <c:pt idx="786">
                  <c:v>6062</c:v>
                </c:pt>
                <c:pt idx="787">
                  <c:v>6115</c:v>
                </c:pt>
                <c:pt idx="788">
                  <c:v>6136</c:v>
                </c:pt>
                <c:pt idx="789">
                  <c:v>6172</c:v>
                </c:pt>
                <c:pt idx="790">
                  <c:v>6201</c:v>
                </c:pt>
                <c:pt idx="791">
                  <c:v>6210</c:v>
                </c:pt>
                <c:pt idx="792">
                  <c:v>6229</c:v>
                </c:pt>
                <c:pt idx="793">
                  <c:v>6238</c:v>
                </c:pt>
                <c:pt idx="794">
                  <c:v>6286</c:v>
                </c:pt>
                <c:pt idx="795">
                  <c:v>6322</c:v>
                </c:pt>
                <c:pt idx="796">
                  <c:v>6359</c:v>
                </c:pt>
                <c:pt idx="797">
                  <c:v>6361</c:v>
                </c:pt>
                <c:pt idx="798">
                  <c:v>6372</c:v>
                </c:pt>
                <c:pt idx="799">
                  <c:v>6385</c:v>
                </c:pt>
                <c:pt idx="800">
                  <c:v>6389</c:v>
                </c:pt>
                <c:pt idx="801">
                  <c:v>6406</c:v>
                </c:pt>
                <c:pt idx="802">
                  <c:v>6412</c:v>
                </c:pt>
                <c:pt idx="803">
                  <c:v>6458</c:v>
                </c:pt>
                <c:pt idx="804">
                  <c:v>6494</c:v>
                </c:pt>
                <c:pt idx="805">
                  <c:v>6547</c:v>
                </c:pt>
                <c:pt idx="806">
                  <c:v>6560</c:v>
                </c:pt>
                <c:pt idx="807">
                  <c:v>6572</c:v>
                </c:pt>
                <c:pt idx="808">
                  <c:v>6584</c:v>
                </c:pt>
                <c:pt idx="809">
                  <c:v>6602</c:v>
                </c:pt>
                <c:pt idx="810">
                  <c:v>6656</c:v>
                </c:pt>
                <c:pt idx="811">
                  <c:v>6661</c:v>
                </c:pt>
                <c:pt idx="812">
                  <c:v>6668</c:v>
                </c:pt>
                <c:pt idx="813">
                  <c:v>6676</c:v>
                </c:pt>
                <c:pt idx="814">
                  <c:v>6731</c:v>
                </c:pt>
                <c:pt idx="815">
                  <c:v>6766</c:v>
                </c:pt>
                <c:pt idx="816">
                  <c:v>6772</c:v>
                </c:pt>
                <c:pt idx="817">
                  <c:v>6796</c:v>
                </c:pt>
                <c:pt idx="818">
                  <c:v>6802</c:v>
                </c:pt>
                <c:pt idx="819">
                  <c:v>6824</c:v>
                </c:pt>
                <c:pt idx="820">
                  <c:v>6891</c:v>
                </c:pt>
                <c:pt idx="821">
                  <c:v>6941</c:v>
                </c:pt>
                <c:pt idx="822">
                  <c:v>7008</c:v>
                </c:pt>
                <c:pt idx="823">
                  <c:v>7028</c:v>
                </c:pt>
                <c:pt idx="824">
                  <c:v>7170</c:v>
                </c:pt>
                <c:pt idx="825">
                  <c:v>7181</c:v>
                </c:pt>
                <c:pt idx="826">
                  <c:v>7220</c:v>
                </c:pt>
                <c:pt idx="827">
                  <c:v>7237</c:v>
                </c:pt>
                <c:pt idx="828">
                  <c:v>7255</c:v>
                </c:pt>
                <c:pt idx="829">
                  <c:v>7272</c:v>
                </c:pt>
                <c:pt idx="830">
                  <c:v>7283</c:v>
                </c:pt>
                <c:pt idx="831">
                  <c:v>7319</c:v>
                </c:pt>
                <c:pt idx="832">
                  <c:v>7334</c:v>
                </c:pt>
                <c:pt idx="833">
                  <c:v>7338</c:v>
                </c:pt>
                <c:pt idx="834">
                  <c:v>7338</c:v>
                </c:pt>
                <c:pt idx="835">
                  <c:v>7349</c:v>
                </c:pt>
                <c:pt idx="836">
                  <c:v>7353</c:v>
                </c:pt>
                <c:pt idx="837">
                  <c:v>7365</c:v>
                </c:pt>
                <c:pt idx="838">
                  <c:v>7381</c:v>
                </c:pt>
                <c:pt idx="839">
                  <c:v>7406</c:v>
                </c:pt>
                <c:pt idx="840">
                  <c:v>7486</c:v>
                </c:pt>
                <c:pt idx="841">
                  <c:v>7539</c:v>
                </c:pt>
                <c:pt idx="842">
                  <c:v>7585</c:v>
                </c:pt>
                <c:pt idx="843">
                  <c:v>7612</c:v>
                </c:pt>
                <c:pt idx="844">
                  <c:v>7626</c:v>
                </c:pt>
                <c:pt idx="845">
                  <c:v>7636</c:v>
                </c:pt>
                <c:pt idx="846">
                  <c:v>7664</c:v>
                </c:pt>
                <c:pt idx="847">
                  <c:v>7680</c:v>
                </c:pt>
                <c:pt idx="848">
                  <c:v>7714</c:v>
                </c:pt>
                <c:pt idx="849">
                  <c:v>7744</c:v>
                </c:pt>
                <c:pt idx="850">
                  <c:v>7755</c:v>
                </c:pt>
                <c:pt idx="851">
                  <c:v>7827</c:v>
                </c:pt>
                <c:pt idx="852">
                  <c:v>7958</c:v>
                </c:pt>
                <c:pt idx="853">
                  <c:v>7962</c:v>
                </c:pt>
                <c:pt idx="854">
                  <c:v>7975</c:v>
                </c:pt>
                <c:pt idx="855">
                  <c:v>8001</c:v>
                </c:pt>
                <c:pt idx="856">
                  <c:v>8004</c:v>
                </c:pt>
                <c:pt idx="857">
                  <c:v>8030</c:v>
                </c:pt>
                <c:pt idx="858">
                  <c:v>8038</c:v>
                </c:pt>
                <c:pt idx="859">
                  <c:v>8082</c:v>
                </c:pt>
                <c:pt idx="860">
                  <c:v>8123</c:v>
                </c:pt>
                <c:pt idx="861">
                  <c:v>8129</c:v>
                </c:pt>
                <c:pt idx="862">
                  <c:v>8152</c:v>
                </c:pt>
                <c:pt idx="863">
                  <c:v>8196</c:v>
                </c:pt>
                <c:pt idx="864">
                  <c:v>8222</c:v>
                </c:pt>
                <c:pt idx="865">
                  <c:v>8226</c:v>
                </c:pt>
                <c:pt idx="866">
                  <c:v>8241</c:v>
                </c:pt>
                <c:pt idx="867">
                  <c:v>8262</c:v>
                </c:pt>
                <c:pt idx="868">
                  <c:v>8319</c:v>
                </c:pt>
                <c:pt idx="869">
                  <c:v>8332</c:v>
                </c:pt>
                <c:pt idx="870">
                  <c:v>8376</c:v>
                </c:pt>
                <c:pt idx="871">
                  <c:v>8390</c:v>
                </c:pt>
                <c:pt idx="872">
                  <c:v>8400</c:v>
                </c:pt>
                <c:pt idx="873">
                  <c:v>8414</c:v>
                </c:pt>
                <c:pt idx="874">
                  <c:v>8466</c:v>
                </c:pt>
                <c:pt idx="875">
                  <c:v>8476</c:v>
                </c:pt>
                <c:pt idx="876">
                  <c:v>8479</c:v>
                </c:pt>
                <c:pt idx="877">
                  <c:v>8483</c:v>
                </c:pt>
                <c:pt idx="878">
                  <c:v>8489</c:v>
                </c:pt>
                <c:pt idx="879">
                  <c:v>8494</c:v>
                </c:pt>
                <c:pt idx="880">
                  <c:v>8522</c:v>
                </c:pt>
                <c:pt idx="881">
                  <c:v>8535</c:v>
                </c:pt>
                <c:pt idx="882">
                  <c:v>8538</c:v>
                </c:pt>
                <c:pt idx="883">
                  <c:v>8544</c:v>
                </c:pt>
                <c:pt idx="884">
                  <c:v>8547</c:v>
                </c:pt>
                <c:pt idx="885">
                  <c:v>8575</c:v>
                </c:pt>
                <c:pt idx="886">
                  <c:v>8637</c:v>
                </c:pt>
                <c:pt idx="887">
                  <c:v>8710</c:v>
                </c:pt>
                <c:pt idx="888">
                  <c:v>8719</c:v>
                </c:pt>
                <c:pt idx="889">
                  <c:v>8730</c:v>
                </c:pt>
                <c:pt idx="890">
                  <c:v>8739</c:v>
                </c:pt>
                <c:pt idx="891">
                  <c:v>8764</c:v>
                </c:pt>
                <c:pt idx="892">
                  <c:v>8894</c:v>
                </c:pt>
                <c:pt idx="893">
                  <c:v>8914</c:v>
                </c:pt>
                <c:pt idx="894">
                  <c:v>8932</c:v>
                </c:pt>
                <c:pt idx="895">
                  <c:v>8943</c:v>
                </c:pt>
                <c:pt idx="896">
                  <c:v>8953</c:v>
                </c:pt>
                <c:pt idx="897">
                  <c:v>8974</c:v>
                </c:pt>
                <c:pt idx="898">
                  <c:v>9005</c:v>
                </c:pt>
                <c:pt idx="899">
                  <c:v>9018</c:v>
                </c:pt>
                <c:pt idx="900">
                  <c:v>9030</c:v>
                </c:pt>
                <c:pt idx="901">
                  <c:v>9054</c:v>
                </c:pt>
                <c:pt idx="902">
                  <c:v>9058</c:v>
                </c:pt>
                <c:pt idx="903">
                  <c:v>9064</c:v>
                </c:pt>
                <c:pt idx="904">
                  <c:v>9136</c:v>
                </c:pt>
                <c:pt idx="905">
                  <c:v>9191</c:v>
                </c:pt>
                <c:pt idx="906">
                  <c:v>9247</c:v>
                </c:pt>
                <c:pt idx="907">
                  <c:v>9260</c:v>
                </c:pt>
                <c:pt idx="908">
                  <c:v>9295</c:v>
                </c:pt>
                <c:pt idx="909">
                  <c:v>9301</c:v>
                </c:pt>
                <c:pt idx="910">
                  <c:v>9308</c:v>
                </c:pt>
                <c:pt idx="911">
                  <c:v>9328</c:v>
                </c:pt>
                <c:pt idx="912">
                  <c:v>9333</c:v>
                </c:pt>
                <c:pt idx="913">
                  <c:v>9353</c:v>
                </c:pt>
                <c:pt idx="914">
                  <c:v>9371</c:v>
                </c:pt>
                <c:pt idx="915">
                  <c:v>9380</c:v>
                </c:pt>
                <c:pt idx="916">
                  <c:v>9412</c:v>
                </c:pt>
                <c:pt idx="917">
                  <c:v>9423</c:v>
                </c:pt>
                <c:pt idx="918">
                  <c:v>9428</c:v>
                </c:pt>
                <c:pt idx="919">
                  <c:v>9470</c:v>
                </c:pt>
                <c:pt idx="920">
                  <c:v>9488</c:v>
                </c:pt>
                <c:pt idx="921">
                  <c:v>9524</c:v>
                </c:pt>
                <c:pt idx="922">
                  <c:v>9529</c:v>
                </c:pt>
                <c:pt idx="923">
                  <c:v>9533</c:v>
                </c:pt>
                <c:pt idx="924">
                  <c:v>9550</c:v>
                </c:pt>
                <c:pt idx="925">
                  <c:v>9620</c:v>
                </c:pt>
                <c:pt idx="926">
                  <c:v>9636</c:v>
                </c:pt>
                <c:pt idx="927">
                  <c:v>9669</c:v>
                </c:pt>
                <c:pt idx="928">
                  <c:v>9694</c:v>
                </c:pt>
                <c:pt idx="929">
                  <c:v>9766</c:v>
                </c:pt>
                <c:pt idx="930">
                  <c:v>9766</c:v>
                </c:pt>
                <c:pt idx="931">
                  <c:v>9800</c:v>
                </c:pt>
                <c:pt idx="932">
                  <c:v>9840</c:v>
                </c:pt>
                <c:pt idx="933">
                  <c:v>9849</c:v>
                </c:pt>
                <c:pt idx="934">
                  <c:v>9851</c:v>
                </c:pt>
                <c:pt idx="935">
                  <c:v>9863</c:v>
                </c:pt>
                <c:pt idx="936">
                  <c:v>9962</c:v>
                </c:pt>
                <c:pt idx="937">
                  <c:v>9988</c:v>
                </c:pt>
                <c:pt idx="938">
                  <c:v>9989</c:v>
                </c:pt>
                <c:pt idx="939">
                  <c:v>10009</c:v>
                </c:pt>
                <c:pt idx="940">
                  <c:v>10023</c:v>
                </c:pt>
                <c:pt idx="941">
                  <c:v>10047</c:v>
                </c:pt>
                <c:pt idx="942">
                  <c:v>10096</c:v>
                </c:pt>
                <c:pt idx="943">
                  <c:v>10099</c:v>
                </c:pt>
                <c:pt idx="944">
                  <c:v>10154</c:v>
                </c:pt>
                <c:pt idx="945">
                  <c:v>10194</c:v>
                </c:pt>
                <c:pt idx="946">
                  <c:v>10233</c:v>
                </c:pt>
                <c:pt idx="947">
                  <c:v>10255</c:v>
                </c:pt>
                <c:pt idx="948">
                  <c:v>10265</c:v>
                </c:pt>
                <c:pt idx="949">
                  <c:v>10266</c:v>
                </c:pt>
                <c:pt idx="950">
                  <c:v>10277</c:v>
                </c:pt>
                <c:pt idx="951">
                  <c:v>10303</c:v>
                </c:pt>
                <c:pt idx="952">
                  <c:v>10309</c:v>
                </c:pt>
                <c:pt idx="953">
                  <c:v>10376</c:v>
                </c:pt>
                <c:pt idx="954">
                  <c:v>10421</c:v>
                </c:pt>
                <c:pt idx="955">
                  <c:v>10427</c:v>
                </c:pt>
                <c:pt idx="956">
                  <c:v>10531</c:v>
                </c:pt>
                <c:pt idx="957">
                  <c:v>10603</c:v>
                </c:pt>
                <c:pt idx="958">
                  <c:v>10633</c:v>
                </c:pt>
                <c:pt idx="959">
                  <c:v>10659</c:v>
                </c:pt>
                <c:pt idx="960">
                  <c:v>10706</c:v>
                </c:pt>
                <c:pt idx="961">
                  <c:v>10709</c:v>
                </c:pt>
                <c:pt idx="962">
                  <c:v>10739</c:v>
                </c:pt>
                <c:pt idx="963">
                  <c:v>10749</c:v>
                </c:pt>
                <c:pt idx="964">
                  <c:v>10750</c:v>
                </c:pt>
                <c:pt idx="965">
                  <c:v>10758</c:v>
                </c:pt>
                <c:pt idx="966">
                  <c:v>10772</c:v>
                </c:pt>
                <c:pt idx="967">
                  <c:v>10772</c:v>
                </c:pt>
                <c:pt idx="968">
                  <c:v>10790</c:v>
                </c:pt>
                <c:pt idx="969">
                  <c:v>10824</c:v>
                </c:pt>
                <c:pt idx="970">
                  <c:v>10875</c:v>
                </c:pt>
                <c:pt idx="971">
                  <c:v>10889</c:v>
                </c:pt>
                <c:pt idx="972">
                  <c:v>10900</c:v>
                </c:pt>
                <c:pt idx="973">
                  <c:v>11024</c:v>
                </c:pt>
                <c:pt idx="974">
                  <c:v>11028</c:v>
                </c:pt>
                <c:pt idx="975">
                  <c:v>11050</c:v>
                </c:pt>
                <c:pt idx="976">
                  <c:v>11168</c:v>
                </c:pt>
                <c:pt idx="977">
                  <c:v>11170</c:v>
                </c:pt>
                <c:pt idx="978">
                  <c:v>11260</c:v>
                </c:pt>
                <c:pt idx="979">
                  <c:v>11263</c:v>
                </c:pt>
                <c:pt idx="980">
                  <c:v>11478</c:v>
                </c:pt>
                <c:pt idx="981">
                  <c:v>11519</c:v>
                </c:pt>
                <c:pt idx="982">
                  <c:v>11620</c:v>
                </c:pt>
                <c:pt idx="983">
                  <c:v>11636</c:v>
                </c:pt>
                <c:pt idx="984">
                  <c:v>11666</c:v>
                </c:pt>
                <c:pt idx="985">
                  <c:v>11703</c:v>
                </c:pt>
                <c:pt idx="986">
                  <c:v>11713</c:v>
                </c:pt>
                <c:pt idx="987">
                  <c:v>11849</c:v>
                </c:pt>
                <c:pt idx="988">
                  <c:v>11917</c:v>
                </c:pt>
                <c:pt idx="989">
                  <c:v>11955</c:v>
                </c:pt>
                <c:pt idx="990">
                  <c:v>11957</c:v>
                </c:pt>
                <c:pt idx="991">
                  <c:v>11987</c:v>
                </c:pt>
                <c:pt idx="992">
                  <c:v>12002</c:v>
                </c:pt>
                <c:pt idx="993">
                  <c:v>12050</c:v>
                </c:pt>
                <c:pt idx="994">
                  <c:v>12106</c:v>
                </c:pt>
                <c:pt idx="995">
                  <c:v>12310</c:v>
                </c:pt>
                <c:pt idx="996">
                  <c:v>12368</c:v>
                </c:pt>
                <c:pt idx="997">
                  <c:v>12370</c:v>
                </c:pt>
                <c:pt idx="998">
                  <c:v>12399</c:v>
                </c:pt>
                <c:pt idx="999">
                  <c:v>12428</c:v>
                </c:pt>
                <c:pt idx="1000">
                  <c:v>12584</c:v>
                </c:pt>
                <c:pt idx="1001">
                  <c:v>12627</c:v>
                </c:pt>
                <c:pt idx="1002">
                  <c:v>12715</c:v>
                </c:pt>
                <c:pt idx="1003">
                  <c:v>12797</c:v>
                </c:pt>
                <c:pt idx="1004">
                  <c:v>12799</c:v>
                </c:pt>
                <c:pt idx="1005">
                  <c:v>12881</c:v>
                </c:pt>
                <c:pt idx="1006">
                  <c:v>12927</c:v>
                </c:pt>
                <c:pt idx="1007">
                  <c:v>12933</c:v>
                </c:pt>
                <c:pt idx="1008">
                  <c:v>13040</c:v>
                </c:pt>
                <c:pt idx="1009">
                  <c:v>13056</c:v>
                </c:pt>
                <c:pt idx="1010">
                  <c:v>13162</c:v>
                </c:pt>
                <c:pt idx="1011">
                  <c:v>13167</c:v>
                </c:pt>
                <c:pt idx="1012">
                  <c:v>13235</c:v>
                </c:pt>
                <c:pt idx="1013">
                  <c:v>13241</c:v>
                </c:pt>
                <c:pt idx="1014">
                  <c:v>13498</c:v>
                </c:pt>
                <c:pt idx="1015">
                  <c:v>13600</c:v>
                </c:pt>
                <c:pt idx="1016">
                  <c:v>13623</c:v>
                </c:pt>
                <c:pt idx="1017">
                  <c:v>13648</c:v>
                </c:pt>
                <c:pt idx="1018">
                  <c:v>13649</c:v>
                </c:pt>
                <c:pt idx="1019">
                  <c:v>13719</c:v>
                </c:pt>
                <c:pt idx="1020">
                  <c:v>13755</c:v>
                </c:pt>
                <c:pt idx="1021">
                  <c:v>13988</c:v>
                </c:pt>
                <c:pt idx="1022">
                  <c:v>14015</c:v>
                </c:pt>
                <c:pt idx="1023">
                  <c:v>14086</c:v>
                </c:pt>
                <c:pt idx="1024">
                  <c:v>14205</c:v>
                </c:pt>
                <c:pt idx="1025">
                  <c:v>14309</c:v>
                </c:pt>
                <c:pt idx="1026">
                  <c:v>14562</c:v>
                </c:pt>
                <c:pt idx="1027">
                  <c:v>14564</c:v>
                </c:pt>
                <c:pt idx="1028">
                  <c:v>14895</c:v>
                </c:pt>
                <c:pt idx="1029">
                  <c:v>15583</c:v>
                </c:pt>
                <c:pt idx="1030">
                  <c:v>15584</c:v>
                </c:pt>
                <c:pt idx="1031">
                  <c:v>15907</c:v>
                </c:pt>
                <c:pt idx="1032">
                  <c:v>15974</c:v>
                </c:pt>
                <c:pt idx="1033">
                  <c:v>15988</c:v>
                </c:pt>
                <c:pt idx="1034">
                  <c:v>15990</c:v>
                </c:pt>
                <c:pt idx="1035">
                  <c:v>16083</c:v>
                </c:pt>
                <c:pt idx="1036">
                  <c:v>16246</c:v>
                </c:pt>
                <c:pt idx="1037">
                  <c:v>16260</c:v>
                </c:pt>
                <c:pt idx="1038">
                  <c:v>16366</c:v>
                </c:pt>
                <c:pt idx="1039">
                  <c:v>16394</c:v>
                </c:pt>
                <c:pt idx="1040">
                  <c:v>16462</c:v>
                </c:pt>
                <c:pt idx="1041">
                  <c:v>16774</c:v>
                </c:pt>
                <c:pt idx="1042">
                  <c:v>17084</c:v>
                </c:pt>
                <c:pt idx="1043">
                  <c:v>17115</c:v>
                </c:pt>
                <c:pt idx="1044">
                  <c:v>17521</c:v>
                </c:pt>
                <c:pt idx="1045">
                  <c:v>17527</c:v>
                </c:pt>
                <c:pt idx="1046">
                  <c:v>17605</c:v>
                </c:pt>
                <c:pt idx="1047">
                  <c:v>17770</c:v>
                </c:pt>
                <c:pt idx="1048">
                  <c:v>17773</c:v>
                </c:pt>
                <c:pt idx="1049">
                  <c:v>18118</c:v>
                </c:pt>
                <c:pt idx="1050">
                  <c:v>18372</c:v>
                </c:pt>
                <c:pt idx="1051">
                  <c:v>18393</c:v>
                </c:pt>
                <c:pt idx="1052">
                  <c:v>18589</c:v>
                </c:pt>
                <c:pt idx="1053">
                  <c:v>19030</c:v>
                </c:pt>
                <c:pt idx="1054">
                  <c:v>19168</c:v>
                </c:pt>
                <c:pt idx="1055">
                  <c:v>19346</c:v>
                </c:pt>
                <c:pt idx="1056">
                  <c:v>19351</c:v>
                </c:pt>
                <c:pt idx="1057">
                  <c:v>19432</c:v>
                </c:pt>
                <c:pt idx="1058">
                  <c:v>19592</c:v>
                </c:pt>
                <c:pt idx="1059">
                  <c:v>19662</c:v>
                </c:pt>
                <c:pt idx="1060">
                  <c:v>20545</c:v>
                </c:pt>
                <c:pt idx="1061">
                  <c:v>20598</c:v>
                </c:pt>
                <c:pt idx="1062">
                  <c:v>21386</c:v>
                </c:pt>
                <c:pt idx="1063">
                  <c:v>21963</c:v>
                </c:pt>
                <c:pt idx="1064">
                  <c:v>22155</c:v>
                </c:pt>
                <c:pt idx="1065">
                  <c:v>23590</c:v>
                </c:pt>
                <c:pt idx="1066">
                  <c:v>23613</c:v>
                </c:pt>
                <c:pt idx="1067">
                  <c:v>25410</c:v>
                </c:pt>
                <c:pt idx="1068">
                  <c:v>26349</c:v>
                </c:pt>
                <c:pt idx="1069">
                  <c:v>31213</c:v>
                </c:pt>
                <c:pt idx="1070">
                  <c:v>3767</c:v>
                </c:pt>
                <c:pt idx="1071">
                  <c:v>6871</c:v>
                </c:pt>
                <c:pt idx="1072">
                  <c:v>7017</c:v>
                </c:pt>
                <c:pt idx="1073">
                  <c:v>8491</c:v>
                </c:pt>
                <c:pt idx="1074">
                  <c:v>8900</c:v>
                </c:pt>
                <c:pt idx="1075">
                  <c:v>11200</c:v>
                </c:pt>
                <c:pt idx="1076">
                  <c:v>12000</c:v>
                </c:pt>
                <c:pt idx="1077">
                  <c:v>13501</c:v>
                </c:pt>
                <c:pt idx="1078">
                  <c:v>15400</c:v>
                </c:pt>
                <c:pt idx="1079">
                  <c:v>15800</c:v>
                </c:pt>
                <c:pt idx="1080">
                  <c:v>17700</c:v>
                </c:pt>
                <c:pt idx="1081">
                  <c:v>17900</c:v>
                </c:pt>
                <c:pt idx="1082">
                  <c:v>18364</c:v>
                </c:pt>
                <c:pt idx="1083">
                  <c:v>18592</c:v>
                </c:pt>
                <c:pt idx="1084">
                  <c:v>18632</c:v>
                </c:pt>
                <c:pt idx="1085">
                  <c:v>19351</c:v>
                </c:pt>
                <c:pt idx="1086">
                  <c:v>19416</c:v>
                </c:pt>
                <c:pt idx="1087">
                  <c:v>20304</c:v>
                </c:pt>
                <c:pt idx="1088">
                  <c:v>21000</c:v>
                </c:pt>
                <c:pt idx="1089">
                  <c:v>21024</c:v>
                </c:pt>
                <c:pt idx="1090">
                  <c:v>21172</c:v>
                </c:pt>
                <c:pt idx="1091">
                  <c:v>21366</c:v>
                </c:pt>
                <c:pt idx="1092">
                  <c:v>21749</c:v>
                </c:pt>
                <c:pt idx="1093">
                  <c:v>21791</c:v>
                </c:pt>
                <c:pt idx="1094">
                  <c:v>21875</c:v>
                </c:pt>
                <c:pt idx="1095">
                  <c:v>21980</c:v>
                </c:pt>
                <c:pt idx="1096">
                  <c:v>23439</c:v>
                </c:pt>
                <c:pt idx="1097">
                  <c:v>23816</c:v>
                </c:pt>
                <c:pt idx="1098">
                  <c:v>24879</c:v>
                </c:pt>
                <c:pt idx="1099">
                  <c:v>24900</c:v>
                </c:pt>
                <c:pt idx="1100">
                  <c:v>25000</c:v>
                </c:pt>
                <c:pt idx="1101">
                  <c:v>25100</c:v>
                </c:pt>
                <c:pt idx="1102">
                  <c:v>25500</c:v>
                </c:pt>
                <c:pt idx="1103">
                  <c:v>26400</c:v>
                </c:pt>
                <c:pt idx="1104">
                  <c:v>26700</c:v>
                </c:pt>
                <c:pt idx="1105">
                  <c:v>26792</c:v>
                </c:pt>
                <c:pt idx="1106">
                  <c:v>26800</c:v>
                </c:pt>
                <c:pt idx="1107">
                  <c:v>28100</c:v>
                </c:pt>
                <c:pt idx="1108">
                  <c:v>28594</c:v>
                </c:pt>
                <c:pt idx="1109">
                  <c:v>29336</c:v>
                </c:pt>
                <c:pt idx="1110">
                  <c:v>29400</c:v>
                </c:pt>
                <c:pt idx="1111">
                  <c:v>29888</c:v>
                </c:pt>
                <c:pt idx="1112">
                  <c:v>31100</c:v>
                </c:pt>
                <c:pt idx="1113">
                  <c:v>31570</c:v>
                </c:pt>
                <c:pt idx="1114">
                  <c:v>32680</c:v>
                </c:pt>
                <c:pt idx="1115">
                  <c:v>32804</c:v>
                </c:pt>
                <c:pt idx="1116">
                  <c:v>33963</c:v>
                </c:pt>
                <c:pt idx="1117">
                  <c:v>34537</c:v>
                </c:pt>
                <c:pt idx="1118">
                  <c:v>35052</c:v>
                </c:pt>
                <c:pt idx="1119">
                  <c:v>35301</c:v>
                </c:pt>
                <c:pt idx="1120">
                  <c:v>35500</c:v>
                </c:pt>
                <c:pt idx="1121">
                  <c:v>35600</c:v>
                </c:pt>
                <c:pt idx="1122">
                  <c:v>35900</c:v>
                </c:pt>
                <c:pt idx="1123">
                  <c:v>37200</c:v>
                </c:pt>
                <c:pt idx="1124">
                  <c:v>37393</c:v>
                </c:pt>
                <c:pt idx="1125">
                  <c:v>37800</c:v>
                </c:pt>
                <c:pt idx="1126">
                  <c:v>38300</c:v>
                </c:pt>
                <c:pt idx="1127">
                  <c:v>38500</c:v>
                </c:pt>
                <c:pt idx="1128">
                  <c:v>38900</c:v>
                </c:pt>
                <c:pt idx="1129">
                  <c:v>40462</c:v>
                </c:pt>
                <c:pt idx="1130">
                  <c:v>40660</c:v>
                </c:pt>
                <c:pt idx="1131">
                  <c:v>41109</c:v>
                </c:pt>
                <c:pt idx="1132">
                  <c:v>41882</c:v>
                </c:pt>
                <c:pt idx="1133">
                  <c:v>41900</c:v>
                </c:pt>
                <c:pt idx="1134">
                  <c:v>43090</c:v>
                </c:pt>
                <c:pt idx="1135">
                  <c:v>43771</c:v>
                </c:pt>
                <c:pt idx="1136">
                  <c:v>43921</c:v>
                </c:pt>
                <c:pt idx="1137">
                  <c:v>45149</c:v>
                </c:pt>
                <c:pt idx="1138">
                  <c:v>48341</c:v>
                </c:pt>
                <c:pt idx="1139">
                  <c:v>48824</c:v>
                </c:pt>
                <c:pt idx="1140">
                  <c:v>49773</c:v>
                </c:pt>
                <c:pt idx="1141">
                  <c:v>49828</c:v>
                </c:pt>
                <c:pt idx="1142">
                  <c:v>50006</c:v>
                </c:pt>
                <c:pt idx="1143">
                  <c:v>50375</c:v>
                </c:pt>
                <c:pt idx="1144">
                  <c:v>50578</c:v>
                </c:pt>
                <c:pt idx="1145">
                  <c:v>50785</c:v>
                </c:pt>
                <c:pt idx="1146">
                  <c:v>51344</c:v>
                </c:pt>
                <c:pt idx="1147">
                  <c:v>51460</c:v>
                </c:pt>
                <c:pt idx="1148">
                  <c:v>52411</c:v>
                </c:pt>
                <c:pt idx="1149">
                  <c:v>53098</c:v>
                </c:pt>
                <c:pt idx="1150">
                  <c:v>53223</c:v>
                </c:pt>
                <c:pt idx="1151">
                  <c:v>53300</c:v>
                </c:pt>
                <c:pt idx="1152">
                  <c:v>53800</c:v>
                </c:pt>
                <c:pt idx="1153">
                  <c:v>54900</c:v>
                </c:pt>
                <c:pt idx="1154">
                  <c:v>55200</c:v>
                </c:pt>
                <c:pt idx="1155">
                  <c:v>58935</c:v>
                </c:pt>
                <c:pt idx="1156">
                  <c:v>59210</c:v>
                </c:pt>
                <c:pt idx="1157">
                  <c:v>59338</c:v>
                </c:pt>
                <c:pt idx="1158">
                  <c:v>76673</c:v>
                </c:pt>
                <c:pt idx="1159">
                  <c:v>79300</c:v>
                </c:pt>
                <c:pt idx="1160">
                  <c:v>649</c:v>
                </c:pt>
                <c:pt idx="1161">
                  <c:v>955</c:v>
                </c:pt>
                <c:pt idx="1162">
                  <c:v>1359</c:v>
                </c:pt>
                <c:pt idx="1163">
                  <c:v>1871</c:v>
                </c:pt>
                <c:pt idx="1164">
                  <c:v>1953</c:v>
                </c:pt>
                <c:pt idx="1165">
                  <c:v>2004</c:v>
                </c:pt>
                <c:pt idx="1166">
                  <c:v>2270</c:v>
                </c:pt>
                <c:pt idx="1167">
                  <c:v>2421</c:v>
                </c:pt>
                <c:pt idx="1168">
                  <c:v>2700</c:v>
                </c:pt>
                <c:pt idx="1169">
                  <c:v>2900</c:v>
                </c:pt>
                <c:pt idx="1170">
                  <c:v>2940</c:v>
                </c:pt>
                <c:pt idx="1171">
                  <c:v>3274</c:v>
                </c:pt>
                <c:pt idx="1172">
                  <c:v>3610</c:v>
                </c:pt>
                <c:pt idx="1173">
                  <c:v>3708</c:v>
                </c:pt>
                <c:pt idx="1174">
                  <c:v>3903</c:v>
                </c:pt>
                <c:pt idx="1175">
                  <c:v>4334</c:v>
                </c:pt>
                <c:pt idx="1176">
                  <c:v>4500</c:v>
                </c:pt>
                <c:pt idx="1177">
                  <c:v>4700</c:v>
                </c:pt>
                <c:pt idx="1178">
                  <c:v>4800</c:v>
                </c:pt>
                <c:pt idx="1179">
                  <c:v>5300</c:v>
                </c:pt>
                <c:pt idx="1180">
                  <c:v>5449</c:v>
                </c:pt>
                <c:pt idx="1181">
                  <c:v>5600</c:v>
                </c:pt>
                <c:pt idx="1182">
                  <c:v>5800</c:v>
                </c:pt>
                <c:pt idx="1183">
                  <c:v>5859</c:v>
                </c:pt>
                <c:pt idx="1184">
                  <c:v>5896</c:v>
                </c:pt>
                <c:pt idx="1185">
                  <c:v>5904</c:v>
                </c:pt>
                <c:pt idx="1186">
                  <c:v>6000</c:v>
                </c:pt>
                <c:pt idx="1187">
                  <c:v>6218</c:v>
                </c:pt>
                <c:pt idx="1188">
                  <c:v>6300</c:v>
                </c:pt>
                <c:pt idx="1189">
                  <c:v>6360</c:v>
                </c:pt>
                <c:pt idx="1190">
                  <c:v>6489</c:v>
                </c:pt>
                <c:pt idx="1191">
                  <c:v>6635</c:v>
                </c:pt>
                <c:pt idx="1192">
                  <c:v>6674</c:v>
                </c:pt>
                <c:pt idx="1193">
                  <c:v>6801</c:v>
                </c:pt>
                <c:pt idx="1194">
                  <c:v>7000</c:v>
                </c:pt>
                <c:pt idx="1195">
                  <c:v>7159</c:v>
                </c:pt>
                <c:pt idx="1196">
                  <c:v>7346</c:v>
                </c:pt>
                <c:pt idx="1197">
                  <c:v>7673</c:v>
                </c:pt>
                <c:pt idx="1198">
                  <c:v>7690</c:v>
                </c:pt>
                <c:pt idx="1199">
                  <c:v>7976</c:v>
                </c:pt>
                <c:pt idx="1200">
                  <c:v>7983</c:v>
                </c:pt>
                <c:pt idx="1201">
                  <c:v>8000</c:v>
                </c:pt>
                <c:pt idx="1202">
                  <c:v>8050</c:v>
                </c:pt>
                <c:pt idx="1203">
                  <c:v>8100</c:v>
                </c:pt>
                <c:pt idx="1204">
                  <c:v>8122</c:v>
                </c:pt>
                <c:pt idx="1205">
                  <c:v>8196</c:v>
                </c:pt>
                <c:pt idx="1206">
                  <c:v>8300</c:v>
                </c:pt>
                <c:pt idx="1207">
                  <c:v>8417</c:v>
                </c:pt>
                <c:pt idx="1208">
                  <c:v>8432</c:v>
                </c:pt>
                <c:pt idx="1209">
                  <c:v>8500</c:v>
                </c:pt>
                <c:pt idx="1210">
                  <c:v>8600</c:v>
                </c:pt>
                <c:pt idx="1211">
                  <c:v>8659</c:v>
                </c:pt>
                <c:pt idx="1212">
                  <c:v>8700</c:v>
                </c:pt>
                <c:pt idx="1213">
                  <c:v>8707</c:v>
                </c:pt>
                <c:pt idx="1214">
                  <c:v>8800</c:v>
                </c:pt>
                <c:pt idx="1215">
                  <c:v>8900</c:v>
                </c:pt>
                <c:pt idx="1216">
                  <c:v>8900</c:v>
                </c:pt>
                <c:pt idx="1217">
                  <c:v>8900</c:v>
                </c:pt>
                <c:pt idx="1218">
                  <c:v>8902</c:v>
                </c:pt>
                <c:pt idx="1219">
                  <c:v>8914</c:v>
                </c:pt>
                <c:pt idx="1220">
                  <c:v>9200</c:v>
                </c:pt>
                <c:pt idx="1221">
                  <c:v>9232</c:v>
                </c:pt>
                <c:pt idx="1222">
                  <c:v>9500</c:v>
                </c:pt>
                <c:pt idx="1223">
                  <c:v>9600</c:v>
                </c:pt>
                <c:pt idx="1224">
                  <c:v>9661</c:v>
                </c:pt>
                <c:pt idx="1225">
                  <c:v>9681</c:v>
                </c:pt>
                <c:pt idx="1226">
                  <c:v>9738</c:v>
                </c:pt>
                <c:pt idx="1227">
                  <c:v>9761</c:v>
                </c:pt>
                <c:pt idx="1228">
                  <c:v>9798</c:v>
                </c:pt>
                <c:pt idx="1229">
                  <c:v>9800</c:v>
                </c:pt>
                <c:pt idx="1230">
                  <c:v>9800</c:v>
                </c:pt>
                <c:pt idx="1231">
                  <c:v>9830</c:v>
                </c:pt>
                <c:pt idx="1232">
                  <c:v>10000</c:v>
                </c:pt>
                <c:pt idx="1233">
                  <c:v>10002</c:v>
                </c:pt>
                <c:pt idx="1234">
                  <c:v>10080</c:v>
                </c:pt>
                <c:pt idx="1235">
                  <c:v>10098</c:v>
                </c:pt>
                <c:pt idx="1236">
                  <c:v>10177</c:v>
                </c:pt>
                <c:pt idx="1237">
                  <c:v>10219</c:v>
                </c:pt>
                <c:pt idx="1238">
                  <c:v>10248</c:v>
                </c:pt>
                <c:pt idx="1239">
                  <c:v>10272</c:v>
                </c:pt>
                <c:pt idx="1240">
                  <c:v>10295</c:v>
                </c:pt>
                <c:pt idx="1241">
                  <c:v>10300</c:v>
                </c:pt>
                <c:pt idx="1242">
                  <c:v>10337</c:v>
                </c:pt>
                <c:pt idx="1243">
                  <c:v>10399</c:v>
                </c:pt>
                <c:pt idx="1244">
                  <c:v>10400</c:v>
                </c:pt>
                <c:pt idx="1245">
                  <c:v>10437</c:v>
                </c:pt>
                <c:pt idx="1246">
                  <c:v>10442</c:v>
                </c:pt>
                <c:pt idx="1247">
                  <c:v>10454</c:v>
                </c:pt>
                <c:pt idx="1248">
                  <c:v>10500</c:v>
                </c:pt>
                <c:pt idx="1249">
                  <c:v>10558</c:v>
                </c:pt>
                <c:pt idx="1250">
                  <c:v>10737</c:v>
                </c:pt>
                <c:pt idx="1251">
                  <c:v>10791</c:v>
                </c:pt>
                <c:pt idx="1252">
                  <c:v>10824</c:v>
                </c:pt>
                <c:pt idx="1253">
                  <c:v>10870</c:v>
                </c:pt>
                <c:pt idx="1254">
                  <c:v>10900</c:v>
                </c:pt>
                <c:pt idx="1255">
                  <c:v>10997</c:v>
                </c:pt>
                <c:pt idx="1256">
                  <c:v>10998</c:v>
                </c:pt>
                <c:pt idx="1257">
                  <c:v>11030</c:v>
                </c:pt>
                <c:pt idx="1258">
                  <c:v>11049</c:v>
                </c:pt>
                <c:pt idx="1259">
                  <c:v>11064</c:v>
                </c:pt>
                <c:pt idx="1260">
                  <c:v>11128</c:v>
                </c:pt>
                <c:pt idx="1261">
                  <c:v>11132</c:v>
                </c:pt>
                <c:pt idx="1262">
                  <c:v>11211</c:v>
                </c:pt>
                <c:pt idx="1263">
                  <c:v>11400</c:v>
                </c:pt>
                <c:pt idx="1264">
                  <c:v>11426</c:v>
                </c:pt>
                <c:pt idx="1265">
                  <c:v>11500</c:v>
                </c:pt>
                <c:pt idx="1266">
                  <c:v>11500</c:v>
                </c:pt>
                <c:pt idx="1267">
                  <c:v>11524</c:v>
                </c:pt>
                <c:pt idx="1268">
                  <c:v>11527</c:v>
                </c:pt>
                <c:pt idx="1269">
                  <c:v>11537</c:v>
                </c:pt>
                <c:pt idx="1270">
                  <c:v>11600</c:v>
                </c:pt>
                <c:pt idx="1271">
                  <c:v>11670</c:v>
                </c:pt>
                <c:pt idx="1272">
                  <c:v>11759</c:v>
                </c:pt>
                <c:pt idx="1273">
                  <c:v>11781</c:v>
                </c:pt>
                <c:pt idx="1274">
                  <c:v>11800</c:v>
                </c:pt>
                <c:pt idx="1275">
                  <c:v>11862</c:v>
                </c:pt>
                <c:pt idx="1276">
                  <c:v>11880</c:v>
                </c:pt>
                <c:pt idx="1277">
                  <c:v>11887</c:v>
                </c:pt>
                <c:pt idx="1278">
                  <c:v>11895</c:v>
                </c:pt>
                <c:pt idx="1279">
                  <c:v>11951</c:v>
                </c:pt>
                <c:pt idx="1280">
                  <c:v>11957</c:v>
                </c:pt>
                <c:pt idx="1281">
                  <c:v>11983</c:v>
                </c:pt>
                <c:pt idx="1282">
                  <c:v>12000</c:v>
                </c:pt>
                <c:pt idx="1283">
                  <c:v>12000</c:v>
                </c:pt>
                <c:pt idx="1284">
                  <c:v>12033</c:v>
                </c:pt>
                <c:pt idx="1285">
                  <c:v>12089</c:v>
                </c:pt>
                <c:pt idx="1286">
                  <c:v>12100</c:v>
                </c:pt>
                <c:pt idx="1287">
                  <c:v>12104</c:v>
                </c:pt>
                <c:pt idx="1288">
                  <c:v>12200</c:v>
                </c:pt>
                <c:pt idx="1289">
                  <c:v>12232</c:v>
                </c:pt>
                <c:pt idx="1290">
                  <c:v>12286</c:v>
                </c:pt>
                <c:pt idx="1291">
                  <c:v>12495</c:v>
                </c:pt>
                <c:pt idx="1292">
                  <c:v>12600</c:v>
                </c:pt>
                <c:pt idx="1293">
                  <c:v>12600</c:v>
                </c:pt>
                <c:pt idx="1294">
                  <c:v>12700</c:v>
                </c:pt>
                <c:pt idx="1295">
                  <c:v>12753</c:v>
                </c:pt>
                <c:pt idx="1296">
                  <c:v>12800</c:v>
                </c:pt>
                <c:pt idx="1297">
                  <c:v>12800</c:v>
                </c:pt>
                <c:pt idx="1298">
                  <c:v>12873</c:v>
                </c:pt>
                <c:pt idx="1299">
                  <c:v>12883</c:v>
                </c:pt>
                <c:pt idx="1300">
                  <c:v>12893</c:v>
                </c:pt>
                <c:pt idx="1301">
                  <c:v>12900</c:v>
                </c:pt>
                <c:pt idx="1302">
                  <c:v>12900</c:v>
                </c:pt>
                <c:pt idx="1303">
                  <c:v>12930</c:v>
                </c:pt>
                <c:pt idx="1304">
                  <c:v>13000</c:v>
                </c:pt>
                <c:pt idx="1305">
                  <c:v>13000</c:v>
                </c:pt>
                <c:pt idx="1306">
                  <c:v>13084</c:v>
                </c:pt>
                <c:pt idx="1307">
                  <c:v>13097</c:v>
                </c:pt>
                <c:pt idx="1308">
                  <c:v>13100</c:v>
                </c:pt>
                <c:pt idx="1309">
                  <c:v>13100</c:v>
                </c:pt>
                <c:pt idx="1310">
                  <c:v>13127</c:v>
                </c:pt>
                <c:pt idx="1311">
                  <c:v>13174</c:v>
                </c:pt>
                <c:pt idx="1312">
                  <c:v>13194</c:v>
                </c:pt>
                <c:pt idx="1313">
                  <c:v>13200</c:v>
                </c:pt>
                <c:pt idx="1314">
                  <c:v>13200</c:v>
                </c:pt>
                <c:pt idx="1315">
                  <c:v>13300</c:v>
                </c:pt>
                <c:pt idx="1316">
                  <c:v>13422</c:v>
                </c:pt>
                <c:pt idx="1317">
                  <c:v>13500</c:v>
                </c:pt>
                <c:pt idx="1318">
                  <c:v>13512</c:v>
                </c:pt>
                <c:pt idx="1319">
                  <c:v>13800</c:v>
                </c:pt>
                <c:pt idx="1320">
                  <c:v>13841</c:v>
                </c:pt>
                <c:pt idx="1321">
                  <c:v>13900</c:v>
                </c:pt>
                <c:pt idx="1322">
                  <c:v>13900</c:v>
                </c:pt>
                <c:pt idx="1323">
                  <c:v>13960</c:v>
                </c:pt>
                <c:pt idx="1324">
                  <c:v>13960</c:v>
                </c:pt>
                <c:pt idx="1325">
                  <c:v>14000</c:v>
                </c:pt>
                <c:pt idx="1326">
                  <c:v>14100</c:v>
                </c:pt>
                <c:pt idx="1327">
                  <c:v>14100</c:v>
                </c:pt>
                <c:pt idx="1328">
                  <c:v>14104</c:v>
                </c:pt>
                <c:pt idx="1329">
                  <c:v>14162</c:v>
                </c:pt>
                <c:pt idx="1330">
                  <c:v>14179</c:v>
                </c:pt>
                <c:pt idx="1331">
                  <c:v>14200</c:v>
                </c:pt>
                <c:pt idx="1332">
                  <c:v>14200</c:v>
                </c:pt>
                <c:pt idx="1333">
                  <c:v>14200</c:v>
                </c:pt>
                <c:pt idx="1334">
                  <c:v>14200</c:v>
                </c:pt>
                <c:pt idx="1335">
                  <c:v>14261</c:v>
                </c:pt>
                <c:pt idx="1336">
                  <c:v>14300</c:v>
                </c:pt>
                <c:pt idx="1337">
                  <c:v>14300</c:v>
                </c:pt>
                <c:pt idx="1338">
                  <c:v>14300</c:v>
                </c:pt>
                <c:pt idx="1339">
                  <c:v>14382</c:v>
                </c:pt>
                <c:pt idx="1340">
                  <c:v>14465</c:v>
                </c:pt>
                <c:pt idx="1341">
                  <c:v>14500</c:v>
                </c:pt>
                <c:pt idx="1342">
                  <c:v>14547</c:v>
                </c:pt>
                <c:pt idx="1343">
                  <c:v>14600</c:v>
                </c:pt>
                <c:pt idx="1344">
                  <c:v>14627</c:v>
                </c:pt>
                <c:pt idx="1345">
                  <c:v>14629</c:v>
                </c:pt>
                <c:pt idx="1346">
                  <c:v>14700</c:v>
                </c:pt>
                <c:pt idx="1347">
                  <c:v>14800</c:v>
                </c:pt>
                <c:pt idx="1348">
                  <c:v>14817</c:v>
                </c:pt>
                <c:pt idx="1349">
                  <c:v>14828</c:v>
                </c:pt>
                <c:pt idx="1350">
                  <c:v>14878</c:v>
                </c:pt>
                <c:pt idx="1351">
                  <c:v>14982</c:v>
                </c:pt>
                <c:pt idx="1352">
                  <c:v>15000</c:v>
                </c:pt>
                <c:pt idx="1353">
                  <c:v>15000</c:v>
                </c:pt>
                <c:pt idx="1354">
                  <c:v>15023</c:v>
                </c:pt>
                <c:pt idx="1355">
                  <c:v>15068</c:v>
                </c:pt>
                <c:pt idx="1356">
                  <c:v>15095</c:v>
                </c:pt>
                <c:pt idx="1357">
                  <c:v>15100</c:v>
                </c:pt>
                <c:pt idx="1358">
                  <c:v>15100</c:v>
                </c:pt>
                <c:pt idx="1359">
                  <c:v>15178</c:v>
                </c:pt>
                <c:pt idx="1360">
                  <c:v>15200</c:v>
                </c:pt>
                <c:pt idx="1361">
                  <c:v>15259</c:v>
                </c:pt>
                <c:pt idx="1362">
                  <c:v>15291</c:v>
                </c:pt>
                <c:pt idx="1363">
                  <c:v>15300</c:v>
                </c:pt>
                <c:pt idx="1364">
                  <c:v>15400</c:v>
                </c:pt>
                <c:pt idx="1365">
                  <c:v>15400</c:v>
                </c:pt>
                <c:pt idx="1366">
                  <c:v>15590</c:v>
                </c:pt>
                <c:pt idx="1367">
                  <c:v>15700</c:v>
                </c:pt>
                <c:pt idx="1368">
                  <c:v>15700</c:v>
                </c:pt>
                <c:pt idx="1369">
                  <c:v>15712</c:v>
                </c:pt>
                <c:pt idx="1370">
                  <c:v>15906</c:v>
                </c:pt>
                <c:pt idx="1371">
                  <c:v>16057</c:v>
                </c:pt>
                <c:pt idx="1372">
                  <c:v>16072</c:v>
                </c:pt>
                <c:pt idx="1373">
                  <c:v>16089</c:v>
                </c:pt>
                <c:pt idx="1374">
                  <c:v>16100</c:v>
                </c:pt>
                <c:pt idx="1375">
                  <c:v>16131</c:v>
                </c:pt>
                <c:pt idx="1376">
                  <c:v>16143</c:v>
                </c:pt>
                <c:pt idx="1377">
                  <c:v>16200</c:v>
                </c:pt>
                <c:pt idx="1378">
                  <c:v>16200</c:v>
                </c:pt>
                <c:pt idx="1379">
                  <c:v>16300</c:v>
                </c:pt>
                <c:pt idx="1380">
                  <c:v>16300</c:v>
                </c:pt>
                <c:pt idx="1381">
                  <c:v>16325</c:v>
                </c:pt>
                <c:pt idx="1382">
                  <c:v>16400</c:v>
                </c:pt>
                <c:pt idx="1383">
                  <c:v>16554</c:v>
                </c:pt>
                <c:pt idx="1384">
                  <c:v>16600</c:v>
                </c:pt>
                <c:pt idx="1385">
                  <c:v>16600</c:v>
                </c:pt>
                <c:pt idx="1386">
                  <c:v>16732</c:v>
                </c:pt>
                <c:pt idx="1387">
                  <c:v>16767</c:v>
                </c:pt>
                <c:pt idx="1388">
                  <c:v>16781</c:v>
                </c:pt>
                <c:pt idx="1389">
                  <c:v>16800</c:v>
                </c:pt>
                <c:pt idx="1390">
                  <c:v>16800</c:v>
                </c:pt>
                <c:pt idx="1391">
                  <c:v>16858</c:v>
                </c:pt>
                <c:pt idx="1392">
                  <c:v>16858</c:v>
                </c:pt>
                <c:pt idx="1393">
                  <c:v>16900</c:v>
                </c:pt>
                <c:pt idx="1394">
                  <c:v>16938</c:v>
                </c:pt>
                <c:pt idx="1395">
                  <c:v>16999</c:v>
                </c:pt>
                <c:pt idx="1396">
                  <c:v>17000</c:v>
                </c:pt>
                <c:pt idx="1397">
                  <c:v>17063</c:v>
                </c:pt>
                <c:pt idx="1398">
                  <c:v>17100</c:v>
                </c:pt>
                <c:pt idx="1399">
                  <c:v>17100</c:v>
                </c:pt>
                <c:pt idx="1400">
                  <c:v>17200</c:v>
                </c:pt>
                <c:pt idx="1401">
                  <c:v>17200</c:v>
                </c:pt>
                <c:pt idx="1402">
                  <c:v>17224</c:v>
                </c:pt>
                <c:pt idx="1403">
                  <c:v>17255</c:v>
                </c:pt>
                <c:pt idx="1404">
                  <c:v>17264</c:v>
                </c:pt>
                <c:pt idx="1405">
                  <c:v>17300</c:v>
                </c:pt>
                <c:pt idx="1406">
                  <c:v>17300</c:v>
                </c:pt>
                <c:pt idx="1407">
                  <c:v>17342</c:v>
                </c:pt>
                <c:pt idx="1408">
                  <c:v>17400</c:v>
                </c:pt>
                <c:pt idx="1409">
                  <c:v>17400</c:v>
                </c:pt>
                <c:pt idx="1410">
                  <c:v>17484</c:v>
                </c:pt>
                <c:pt idx="1411">
                  <c:v>17500</c:v>
                </c:pt>
                <c:pt idx="1412">
                  <c:v>17552</c:v>
                </c:pt>
                <c:pt idx="1413">
                  <c:v>17600</c:v>
                </c:pt>
                <c:pt idx="1414">
                  <c:v>17600</c:v>
                </c:pt>
                <c:pt idx="1415">
                  <c:v>17608</c:v>
                </c:pt>
                <c:pt idx="1416">
                  <c:v>17824</c:v>
                </c:pt>
                <c:pt idx="1417">
                  <c:v>17900</c:v>
                </c:pt>
                <c:pt idx="1418">
                  <c:v>17900</c:v>
                </c:pt>
                <c:pt idx="1419">
                  <c:v>18000</c:v>
                </c:pt>
                <c:pt idx="1420">
                  <c:v>18048</c:v>
                </c:pt>
                <c:pt idx="1421">
                  <c:v>18100</c:v>
                </c:pt>
                <c:pt idx="1422">
                  <c:v>18100</c:v>
                </c:pt>
                <c:pt idx="1423">
                  <c:v>18256</c:v>
                </c:pt>
                <c:pt idx="1424">
                  <c:v>18431</c:v>
                </c:pt>
                <c:pt idx="1425">
                  <c:v>18500</c:v>
                </c:pt>
                <c:pt idx="1426">
                  <c:v>18583</c:v>
                </c:pt>
                <c:pt idx="1427">
                  <c:v>18585</c:v>
                </c:pt>
                <c:pt idx="1428">
                  <c:v>18591</c:v>
                </c:pt>
                <c:pt idx="1429">
                  <c:v>18621</c:v>
                </c:pt>
                <c:pt idx="1430">
                  <c:v>18633</c:v>
                </c:pt>
                <c:pt idx="1431">
                  <c:v>18672</c:v>
                </c:pt>
                <c:pt idx="1432">
                  <c:v>18700</c:v>
                </c:pt>
                <c:pt idx="1433">
                  <c:v>18800</c:v>
                </c:pt>
                <c:pt idx="1434">
                  <c:v>18900</c:v>
                </c:pt>
                <c:pt idx="1435">
                  <c:v>18977</c:v>
                </c:pt>
                <c:pt idx="1436">
                  <c:v>18999</c:v>
                </c:pt>
                <c:pt idx="1437">
                  <c:v>19000</c:v>
                </c:pt>
                <c:pt idx="1438">
                  <c:v>19000</c:v>
                </c:pt>
                <c:pt idx="1439">
                  <c:v>19000</c:v>
                </c:pt>
                <c:pt idx="1440">
                  <c:v>19052</c:v>
                </c:pt>
                <c:pt idx="1441">
                  <c:v>19055</c:v>
                </c:pt>
                <c:pt idx="1442">
                  <c:v>19200</c:v>
                </c:pt>
                <c:pt idx="1443">
                  <c:v>19207</c:v>
                </c:pt>
                <c:pt idx="1444">
                  <c:v>19211</c:v>
                </c:pt>
                <c:pt idx="1445">
                  <c:v>19300</c:v>
                </c:pt>
                <c:pt idx="1446">
                  <c:v>19352</c:v>
                </c:pt>
                <c:pt idx="1447">
                  <c:v>19400</c:v>
                </c:pt>
                <c:pt idx="1448">
                  <c:v>19473</c:v>
                </c:pt>
                <c:pt idx="1449">
                  <c:v>19500</c:v>
                </c:pt>
                <c:pt idx="1450">
                  <c:v>19553</c:v>
                </c:pt>
                <c:pt idx="1451">
                  <c:v>19567</c:v>
                </c:pt>
                <c:pt idx="1452">
                  <c:v>19600</c:v>
                </c:pt>
                <c:pt idx="1453">
                  <c:v>19608</c:v>
                </c:pt>
                <c:pt idx="1454">
                  <c:v>19618</c:v>
                </c:pt>
                <c:pt idx="1455">
                  <c:v>19700</c:v>
                </c:pt>
                <c:pt idx="1456">
                  <c:v>19800</c:v>
                </c:pt>
                <c:pt idx="1457">
                  <c:v>19800</c:v>
                </c:pt>
                <c:pt idx="1458">
                  <c:v>19800</c:v>
                </c:pt>
                <c:pt idx="1459">
                  <c:v>19843</c:v>
                </c:pt>
                <c:pt idx="1460">
                  <c:v>19900</c:v>
                </c:pt>
                <c:pt idx="1461">
                  <c:v>19903</c:v>
                </c:pt>
                <c:pt idx="1462">
                  <c:v>19961</c:v>
                </c:pt>
                <c:pt idx="1463">
                  <c:v>20035</c:v>
                </c:pt>
                <c:pt idx="1464">
                  <c:v>20100</c:v>
                </c:pt>
                <c:pt idx="1465">
                  <c:v>20100</c:v>
                </c:pt>
                <c:pt idx="1466">
                  <c:v>20300</c:v>
                </c:pt>
                <c:pt idx="1467">
                  <c:v>20300</c:v>
                </c:pt>
                <c:pt idx="1468">
                  <c:v>20300</c:v>
                </c:pt>
                <c:pt idx="1469">
                  <c:v>20305</c:v>
                </c:pt>
                <c:pt idx="1470">
                  <c:v>20388</c:v>
                </c:pt>
                <c:pt idx="1471">
                  <c:v>20400</c:v>
                </c:pt>
                <c:pt idx="1472">
                  <c:v>20400</c:v>
                </c:pt>
                <c:pt idx="1473">
                  <c:v>20400</c:v>
                </c:pt>
                <c:pt idx="1474">
                  <c:v>20400</c:v>
                </c:pt>
                <c:pt idx="1475">
                  <c:v>20400</c:v>
                </c:pt>
                <c:pt idx="1476">
                  <c:v>20500</c:v>
                </c:pt>
                <c:pt idx="1477">
                  <c:v>20600</c:v>
                </c:pt>
                <c:pt idx="1478">
                  <c:v>20600</c:v>
                </c:pt>
                <c:pt idx="1479">
                  <c:v>20722</c:v>
                </c:pt>
                <c:pt idx="1480">
                  <c:v>20800</c:v>
                </c:pt>
                <c:pt idx="1481">
                  <c:v>20980</c:v>
                </c:pt>
                <c:pt idx="1482">
                  <c:v>20988</c:v>
                </c:pt>
                <c:pt idx="1483">
                  <c:v>21100</c:v>
                </c:pt>
                <c:pt idx="1484">
                  <c:v>21108</c:v>
                </c:pt>
                <c:pt idx="1485">
                  <c:v>21162</c:v>
                </c:pt>
                <c:pt idx="1486">
                  <c:v>21193</c:v>
                </c:pt>
                <c:pt idx="1487">
                  <c:v>21200</c:v>
                </c:pt>
                <c:pt idx="1488">
                  <c:v>21253</c:v>
                </c:pt>
                <c:pt idx="1489">
                  <c:v>21300</c:v>
                </c:pt>
                <c:pt idx="1490">
                  <c:v>21344</c:v>
                </c:pt>
                <c:pt idx="1491">
                  <c:v>21400</c:v>
                </c:pt>
                <c:pt idx="1492">
                  <c:v>21520</c:v>
                </c:pt>
                <c:pt idx="1493">
                  <c:v>21600</c:v>
                </c:pt>
                <c:pt idx="1494">
                  <c:v>21600</c:v>
                </c:pt>
                <c:pt idx="1495">
                  <c:v>21600</c:v>
                </c:pt>
                <c:pt idx="1496">
                  <c:v>21626</c:v>
                </c:pt>
                <c:pt idx="1497">
                  <c:v>21900</c:v>
                </c:pt>
                <c:pt idx="1498">
                  <c:v>21900</c:v>
                </c:pt>
                <c:pt idx="1499">
                  <c:v>21944</c:v>
                </c:pt>
                <c:pt idx="1500">
                  <c:v>22028</c:v>
                </c:pt>
                <c:pt idx="1501">
                  <c:v>22075</c:v>
                </c:pt>
                <c:pt idx="1502">
                  <c:v>22161</c:v>
                </c:pt>
                <c:pt idx="1503">
                  <c:v>22200</c:v>
                </c:pt>
                <c:pt idx="1504">
                  <c:v>22200</c:v>
                </c:pt>
                <c:pt idx="1505">
                  <c:v>22203</c:v>
                </c:pt>
                <c:pt idx="1506">
                  <c:v>22269</c:v>
                </c:pt>
                <c:pt idx="1507">
                  <c:v>22300</c:v>
                </c:pt>
                <c:pt idx="1508">
                  <c:v>22300</c:v>
                </c:pt>
                <c:pt idx="1509">
                  <c:v>22300</c:v>
                </c:pt>
                <c:pt idx="1510">
                  <c:v>22300</c:v>
                </c:pt>
                <c:pt idx="1511">
                  <c:v>22310</c:v>
                </c:pt>
                <c:pt idx="1512">
                  <c:v>22500</c:v>
                </c:pt>
                <c:pt idx="1513">
                  <c:v>22500</c:v>
                </c:pt>
                <c:pt idx="1514">
                  <c:v>22500</c:v>
                </c:pt>
                <c:pt idx="1515">
                  <c:v>22500</c:v>
                </c:pt>
                <c:pt idx="1516">
                  <c:v>22500</c:v>
                </c:pt>
                <c:pt idx="1517">
                  <c:v>22500</c:v>
                </c:pt>
                <c:pt idx="1518">
                  <c:v>22500</c:v>
                </c:pt>
                <c:pt idx="1519">
                  <c:v>22557</c:v>
                </c:pt>
                <c:pt idx="1520">
                  <c:v>22568</c:v>
                </c:pt>
                <c:pt idx="1521">
                  <c:v>22672</c:v>
                </c:pt>
                <c:pt idx="1522">
                  <c:v>22800</c:v>
                </c:pt>
                <c:pt idx="1523">
                  <c:v>22858</c:v>
                </c:pt>
                <c:pt idx="1524">
                  <c:v>22900</c:v>
                </c:pt>
                <c:pt idx="1525">
                  <c:v>23000</c:v>
                </c:pt>
                <c:pt idx="1526">
                  <c:v>23000</c:v>
                </c:pt>
                <c:pt idx="1527">
                  <c:v>23000</c:v>
                </c:pt>
                <c:pt idx="1528">
                  <c:v>23211</c:v>
                </c:pt>
                <c:pt idx="1529">
                  <c:v>23374</c:v>
                </c:pt>
                <c:pt idx="1530">
                  <c:v>23400</c:v>
                </c:pt>
                <c:pt idx="1531">
                  <c:v>23500</c:v>
                </c:pt>
                <c:pt idx="1532">
                  <c:v>23538</c:v>
                </c:pt>
                <c:pt idx="1533">
                  <c:v>23667</c:v>
                </c:pt>
                <c:pt idx="1534">
                  <c:v>23783</c:v>
                </c:pt>
                <c:pt idx="1535">
                  <c:v>23910</c:v>
                </c:pt>
                <c:pt idx="1536">
                  <c:v>23928</c:v>
                </c:pt>
                <c:pt idx="1537">
                  <c:v>23936</c:v>
                </c:pt>
                <c:pt idx="1538">
                  <c:v>24000</c:v>
                </c:pt>
                <c:pt idx="1539">
                  <c:v>24070</c:v>
                </c:pt>
                <c:pt idx="1540">
                  <c:v>24164</c:v>
                </c:pt>
                <c:pt idx="1541">
                  <c:v>24256</c:v>
                </c:pt>
                <c:pt idx="1542">
                  <c:v>24284</c:v>
                </c:pt>
                <c:pt idx="1543">
                  <c:v>24300</c:v>
                </c:pt>
                <c:pt idx="1544">
                  <c:v>24300</c:v>
                </c:pt>
                <c:pt idx="1545">
                  <c:v>24323</c:v>
                </c:pt>
                <c:pt idx="1546">
                  <c:v>24360</c:v>
                </c:pt>
                <c:pt idx="1547">
                  <c:v>24375</c:v>
                </c:pt>
                <c:pt idx="1548">
                  <c:v>24400</c:v>
                </c:pt>
                <c:pt idx="1549">
                  <c:v>24400</c:v>
                </c:pt>
                <c:pt idx="1550">
                  <c:v>24400</c:v>
                </c:pt>
                <c:pt idx="1551">
                  <c:v>24425</c:v>
                </c:pt>
                <c:pt idx="1552">
                  <c:v>24454</c:v>
                </c:pt>
                <c:pt idx="1553">
                  <c:v>24550</c:v>
                </c:pt>
                <c:pt idx="1554">
                  <c:v>24700</c:v>
                </c:pt>
                <c:pt idx="1555">
                  <c:v>24712</c:v>
                </c:pt>
                <c:pt idx="1556">
                  <c:v>24750</c:v>
                </c:pt>
                <c:pt idx="1557">
                  <c:v>24900</c:v>
                </c:pt>
                <c:pt idx="1558">
                  <c:v>24934</c:v>
                </c:pt>
                <c:pt idx="1559">
                  <c:v>24986</c:v>
                </c:pt>
                <c:pt idx="1560">
                  <c:v>25000</c:v>
                </c:pt>
                <c:pt idx="1561">
                  <c:v>25000</c:v>
                </c:pt>
                <c:pt idx="1562">
                  <c:v>25291</c:v>
                </c:pt>
                <c:pt idx="1563">
                  <c:v>25300</c:v>
                </c:pt>
                <c:pt idx="1564">
                  <c:v>25391</c:v>
                </c:pt>
                <c:pt idx="1565">
                  <c:v>25400</c:v>
                </c:pt>
                <c:pt idx="1566">
                  <c:v>25555</c:v>
                </c:pt>
                <c:pt idx="1567">
                  <c:v>25700</c:v>
                </c:pt>
                <c:pt idx="1568">
                  <c:v>25700</c:v>
                </c:pt>
                <c:pt idx="1569">
                  <c:v>25715</c:v>
                </c:pt>
                <c:pt idx="1570">
                  <c:v>25749</c:v>
                </c:pt>
                <c:pt idx="1571">
                  <c:v>25773</c:v>
                </c:pt>
                <c:pt idx="1572">
                  <c:v>25800</c:v>
                </c:pt>
                <c:pt idx="1573">
                  <c:v>25800</c:v>
                </c:pt>
                <c:pt idx="1574">
                  <c:v>25800</c:v>
                </c:pt>
                <c:pt idx="1575">
                  <c:v>25900</c:v>
                </c:pt>
                <c:pt idx="1576">
                  <c:v>26000</c:v>
                </c:pt>
                <c:pt idx="1577">
                  <c:v>26061</c:v>
                </c:pt>
                <c:pt idx="1578">
                  <c:v>26356</c:v>
                </c:pt>
                <c:pt idx="1579">
                  <c:v>26376</c:v>
                </c:pt>
                <c:pt idx="1580">
                  <c:v>26400</c:v>
                </c:pt>
                <c:pt idx="1581">
                  <c:v>26500</c:v>
                </c:pt>
                <c:pt idx="1582">
                  <c:v>26595</c:v>
                </c:pt>
                <c:pt idx="1583">
                  <c:v>26700</c:v>
                </c:pt>
                <c:pt idx="1584">
                  <c:v>26816</c:v>
                </c:pt>
                <c:pt idx="1585">
                  <c:v>26832</c:v>
                </c:pt>
                <c:pt idx="1586">
                  <c:v>26874</c:v>
                </c:pt>
                <c:pt idx="1587">
                  <c:v>26900</c:v>
                </c:pt>
                <c:pt idx="1588">
                  <c:v>26985</c:v>
                </c:pt>
                <c:pt idx="1589">
                  <c:v>27005</c:v>
                </c:pt>
                <c:pt idx="1590">
                  <c:v>27100</c:v>
                </c:pt>
                <c:pt idx="1591">
                  <c:v>27156</c:v>
                </c:pt>
                <c:pt idx="1592">
                  <c:v>27300</c:v>
                </c:pt>
                <c:pt idx="1593">
                  <c:v>27449</c:v>
                </c:pt>
                <c:pt idx="1594">
                  <c:v>27500</c:v>
                </c:pt>
                <c:pt idx="1595">
                  <c:v>27566</c:v>
                </c:pt>
                <c:pt idx="1596">
                  <c:v>27600</c:v>
                </c:pt>
                <c:pt idx="1597">
                  <c:v>27686</c:v>
                </c:pt>
                <c:pt idx="1598">
                  <c:v>27766</c:v>
                </c:pt>
                <c:pt idx="1599">
                  <c:v>27797</c:v>
                </c:pt>
                <c:pt idx="1600">
                  <c:v>28000</c:v>
                </c:pt>
                <c:pt idx="1601">
                  <c:v>28000</c:v>
                </c:pt>
                <c:pt idx="1602">
                  <c:v>28100</c:v>
                </c:pt>
                <c:pt idx="1603">
                  <c:v>28200</c:v>
                </c:pt>
                <c:pt idx="1604">
                  <c:v>28200</c:v>
                </c:pt>
                <c:pt idx="1605">
                  <c:v>28300</c:v>
                </c:pt>
                <c:pt idx="1606">
                  <c:v>28400</c:v>
                </c:pt>
                <c:pt idx="1607">
                  <c:v>28500</c:v>
                </c:pt>
                <c:pt idx="1608">
                  <c:v>28516</c:v>
                </c:pt>
                <c:pt idx="1609">
                  <c:v>28600</c:v>
                </c:pt>
                <c:pt idx="1610">
                  <c:v>28600</c:v>
                </c:pt>
                <c:pt idx="1611">
                  <c:v>28866</c:v>
                </c:pt>
                <c:pt idx="1612">
                  <c:v>28872</c:v>
                </c:pt>
                <c:pt idx="1613">
                  <c:v>29100</c:v>
                </c:pt>
                <c:pt idx="1614">
                  <c:v>29300</c:v>
                </c:pt>
                <c:pt idx="1615">
                  <c:v>29497</c:v>
                </c:pt>
                <c:pt idx="1616">
                  <c:v>30000</c:v>
                </c:pt>
                <c:pt idx="1617">
                  <c:v>30475</c:v>
                </c:pt>
                <c:pt idx="1618">
                  <c:v>30586</c:v>
                </c:pt>
                <c:pt idx="1619">
                  <c:v>30600</c:v>
                </c:pt>
                <c:pt idx="1620">
                  <c:v>30725</c:v>
                </c:pt>
                <c:pt idx="1621">
                  <c:v>30826</c:v>
                </c:pt>
                <c:pt idx="1622">
                  <c:v>31300</c:v>
                </c:pt>
                <c:pt idx="1623">
                  <c:v>32000</c:v>
                </c:pt>
                <c:pt idx="1624">
                  <c:v>32100</c:v>
                </c:pt>
                <c:pt idx="1625">
                  <c:v>32300</c:v>
                </c:pt>
                <c:pt idx="1626">
                  <c:v>32317</c:v>
                </c:pt>
                <c:pt idx="1627">
                  <c:v>32461</c:v>
                </c:pt>
                <c:pt idx="1628">
                  <c:v>32600</c:v>
                </c:pt>
                <c:pt idx="1629">
                  <c:v>32749</c:v>
                </c:pt>
                <c:pt idx="1630">
                  <c:v>32852</c:v>
                </c:pt>
                <c:pt idx="1631">
                  <c:v>33000</c:v>
                </c:pt>
                <c:pt idx="1632">
                  <c:v>33612</c:v>
                </c:pt>
                <c:pt idx="1633">
                  <c:v>34007</c:v>
                </c:pt>
                <c:pt idx="1634">
                  <c:v>35050</c:v>
                </c:pt>
                <c:pt idx="1635">
                  <c:v>35532</c:v>
                </c:pt>
                <c:pt idx="1636">
                  <c:v>36446</c:v>
                </c:pt>
                <c:pt idx="1637">
                  <c:v>37200</c:v>
                </c:pt>
                <c:pt idx="1638">
                  <c:v>37400</c:v>
                </c:pt>
                <c:pt idx="1639">
                  <c:v>37500</c:v>
                </c:pt>
                <c:pt idx="1640">
                  <c:v>37930</c:v>
                </c:pt>
                <c:pt idx="1641">
                  <c:v>38546</c:v>
                </c:pt>
                <c:pt idx="1642">
                  <c:v>38600</c:v>
                </c:pt>
                <c:pt idx="1643">
                  <c:v>39500</c:v>
                </c:pt>
                <c:pt idx="1644">
                  <c:v>39765</c:v>
                </c:pt>
                <c:pt idx="1645">
                  <c:v>39916</c:v>
                </c:pt>
                <c:pt idx="1646">
                  <c:v>40610</c:v>
                </c:pt>
                <c:pt idx="1647">
                  <c:v>46187</c:v>
                </c:pt>
                <c:pt idx="1648">
                  <c:v>51280</c:v>
                </c:pt>
                <c:pt idx="1649">
                  <c:v>52257</c:v>
                </c:pt>
                <c:pt idx="1650">
                  <c:v>54300</c:v>
                </c:pt>
                <c:pt idx="1651">
                  <c:v>55600</c:v>
                </c:pt>
                <c:pt idx="1652">
                  <c:v>58950</c:v>
                </c:pt>
                <c:pt idx="1653">
                  <c:v>500</c:v>
                </c:pt>
                <c:pt idx="1654">
                  <c:v>500</c:v>
                </c:pt>
                <c:pt idx="1655">
                  <c:v>500</c:v>
                </c:pt>
                <c:pt idx="1656">
                  <c:v>600</c:v>
                </c:pt>
                <c:pt idx="1657">
                  <c:v>900</c:v>
                </c:pt>
                <c:pt idx="1658">
                  <c:v>1000</c:v>
                </c:pt>
                <c:pt idx="1659">
                  <c:v>1013</c:v>
                </c:pt>
                <c:pt idx="1660">
                  <c:v>1200</c:v>
                </c:pt>
                <c:pt idx="1661">
                  <c:v>1300</c:v>
                </c:pt>
                <c:pt idx="1662">
                  <c:v>1300</c:v>
                </c:pt>
                <c:pt idx="1663">
                  <c:v>1300</c:v>
                </c:pt>
                <c:pt idx="1664">
                  <c:v>1500</c:v>
                </c:pt>
                <c:pt idx="1665">
                  <c:v>1600</c:v>
                </c:pt>
                <c:pt idx="1666">
                  <c:v>1714</c:v>
                </c:pt>
                <c:pt idx="1667">
                  <c:v>1900</c:v>
                </c:pt>
                <c:pt idx="1668">
                  <c:v>1900</c:v>
                </c:pt>
                <c:pt idx="1669">
                  <c:v>1994</c:v>
                </c:pt>
                <c:pt idx="1670">
                  <c:v>2100</c:v>
                </c:pt>
                <c:pt idx="1671">
                  <c:v>2468</c:v>
                </c:pt>
                <c:pt idx="1672">
                  <c:v>2500</c:v>
                </c:pt>
                <c:pt idx="1673">
                  <c:v>2600</c:v>
                </c:pt>
                <c:pt idx="1674">
                  <c:v>2674</c:v>
                </c:pt>
                <c:pt idx="1675">
                  <c:v>2692</c:v>
                </c:pt>
                <c:pt idx="1676">
                  <c:v>2700</c:v>
                </c:pt>
                <c:pt idx="1677">
                  <c:v>2900</c:v>
                </c:pt>
                <c:pt idx="1678">
                  <c:v>2900</c:v>
                </c:pt>
                <c:pt idx="1679">
                  <c:v>3200</c:v>
                </c:pt>
                <c:pt idx="1680">
                  <c:v>3200</c:v>
                </c:pt>
                <c:pt idx="1681">
                  <c:v>3200</c:v>
                </c:pt>
                <c:pt idx="1682">
                  <c:v>3300</c:v>
                </c:pt>
                <c:pt idx="1683">
                  <c:v>3400</c:v>
                </c:pt>
                <c:pt idx="1684">
                  <c:v>3500</c:v>
                </c:pt>
                <c:pt idx="1685">
                  <c:v>3500</c:v>
                </c:pt>
                <c:pt idx="1686">
                  <c:v>3500</c:v>
                </c:pt>
                <c:pt idx="1687">
                  <c:v>3600</c:v>
                </c:pt>
                <c:pt idx="1688">
                  <c:v>3600</c:v>
                </c:pt>
                <c:pt idx="1689">
                  <c:v>3600</c:v>
                </c:pt>
                <c:pt idx="1690">
                  <c:v>3661</c:v>
                </c:pt>
                <c:pt idx="1691">
                  <c:v>3700</c:v>
                </c:pt>
                <c:pt idx="1692">
                  <c:v>3700</c:v>
                </c:pt>
                <c:pt idx="1693">
                  <c:v>3700</c:v>
                </c:pt>
                <c:pt idx="1694">
                  <c:v>3852</c:v>
                </c:pt>
                <c:pt idx="1695">
                  <c:v>3900</c:v>
                </c:pt>
                <c:pt idx="1696">
                  <c:v>3937</c:v>
                </c:pt>
                <c:pt idx="1697">
                  <c:v>4000</c:v>
                </c:pt>
                <c:pt idx="1698">
                  <c:v>4000</c:v>
                </c:pt>
                <c:pt idx="1699">
                  <c:v>4004</c:v>
                </c:pt>
                <c:pt idx="1700">
                  <c:v>4100</c:v>
                </c:pt>
                <c:pt idx="1701">
                  <c:v>4277</c:v>
                </c:pt>
                <c:pt idx="1702">
                  <c:v>4299</c:v>
                </c:pt>
                <c:pt idx="1703">
                  <c:v>4300</c:v>
                </c:pt>
                <c:pt idx="1704">
                  <c:v>4300</c:v>
                </c:pt>
                <c:pt idx="1705">
                  <c:v>4300</c:v>
                </c:pt>
                <c:pt idx="1706">
                  <c:v>4400</c:v>
                </c:pt>
                <c:pt idx="1707">
                  <c:v>4400</c:v>
                </c:pt>
                <c:pt idx="1708">
                  <c:v>4414</c:v>
                </c:pt>
                <c:pt idx="1709">
                  <c:v>4456</c:v>
                </c:pt>
                <c:pt idx="1710">
                  <c:v>4499</c:v>
                </c:pt>
                <c:pt idx="1711">
                  <c:v>4500</c:v>
                </c:pt>
                <c:pt idx="1712">
                  <c:v>4500</c:v>
                </c:pt>
                <c:pt idx="1713">
                  <c:v>4500</c:v>
                </c:pt>
                <c:pt idx="1714">
                  <c:v>4600</c:v>
                </c:pt>
                <c:pt idx="1715">
                  <c:v>4600</c:v>
                </c:pt>
                <c:pt idx="1716">
                  <c:v>4635</c:v>
                </c:pt>
                <c:pt idx="1717">
                  <c:v>4676</c:v>
                </c:pt>
                <c:pt idx="1718">
                  <c:v>4700</c:v>
                </c:pt>
                <c:pt idx="1719">
                  <c:v>4700</c:v>
                </c:pt>
                <c:pt idx="1720">
                  <c:v>4790</c:v>
                </c:pt>
                <c:pt idx="1721">
                  <c:v>4800</c:v>
                </c:pt>
                <c:pt idx="1722">
                  <c:v>4800</c:v>
                </c:pt>
                <c:pt idx="1723">
                  <c:v>4900</c:v>
                </c:pt>
                <c:pt idx="1724">
                  <c:v>4900</c:v>
                </c:pt>
                <c:pt idx="1725">
                  <c:v>4900</c:v>
                </c:pt>
                <c:pt idx="1726">
                  <c:v>4965</c:v>
                </c:pt>
                <c:pt idx="1727">
                  <c:v>4978</c:v>
                </c:pt>
                <c:pt idx="1728">
                  <c:v>5003</c:v>
                </c:pt>
                <c:pt idx="1729">
                  <c:v>5200</c:v>
                </c:pt>
                <c:pt idx="1730">
                  <c:v>5247</c:v>
                </c:pt>
                <c:pt idx="1731">
                  <c:v>5281</c:v>
                </c:pt>
                <c:pt idx="1732">
                  <c:v>5292</c:v>
                </c:pt>
                <c:pt idx="1733">
                  <c:v>5300</c:v>
                </c:pt>
                <c:pt idx="1734">
                  <c:v>5400</c:v>
                </c:pt>
                <c:pt idx="1735">
                  <c:v>5400</c:v>
                </c:pt>
                <c:pt idx="1736">
                  <c:v>5400</c:v>
                </c:pt>
                <c:pt idx="1737">
                  <c:v>5400</c:v>
                </c:pt>
                <c:pt idx="1738">
                  <c:v>5400</c:v>
                </c:pt>
                <c:pt idx="1739">
                  <c:v>5408</c:v>
                </c:pt>
                <c:pt idx="1740">
                  <c:v>5650</c:v>
                </c:pt>
                <c:pt idx="1741">
                  <c:v>5700</c:v>
                </c:pt>
                <c:pt idx="1742">
                  <c:v>5700</c:v>
                </c:pt>
                <c:pt idx="1743">
                  <c:v>5808</c:v>
                </c:pt>
                <c:pt idx="1744">
                  <c:v>5830</c:v>
                </c:pt>
                <c:pt idx="1745">
                  <c:v>5900</c:v>
                </c:pt>
                <c:pt idx="1746">
                  <c:v>5900</c:v>
                </c:pt>
                <c:pt idx="1747">
                  <c:v>5900</c:v>
                </c:pt>
                <c:pt idx="1748">
                  <c:v>5900</c:v>
                </c:pt>
                <c:pt idx="1749">
                  <c:v>5900</c:v>
                </c:pt>
                <c:pt idx="1750">
                  <c:v>5900</c:v>
                </c:pt>
                <c:pt idx="1751">
                  <c:v>5972</c:v>
                </c:pt>
                <c:pt idx="1752">
                  <c:v>6000</c:v>
                </c:pt>
                <c:pt idx="1753">
                  <c:v>6072</c:v>
                </c:pt>
                <c:pt idx="1754">
                  <c:v>6100</c:v>
                </c:pt>
                <c:pt idx="1755">
                  <c:v>6100</c:v>
                </c:pt>
                <c:pt idx="1756">
                  <c:v>6100</c:v>
                </c:pt>
                <c:pt idx="1757">
                  <c:v>6100</c:v>
                </c:pt>
                <c:pt idx="1758">
                  <c:v>6189</c:v>
                </c:pt>
                <c:pt idx="1759">
                  <c:v>6200</c:v>
                </c:pt>
                <c:pt idx="1760">
                  <c:v>6200</c:v>
                </c:pt>
                <c:pt idx="1761">
                  <c:v>6300</c:v>
                </c:pt>
                <c:pt idx="1762">
                  <c:v>6300</c:v>
                </c:pt>
                <c:pt idx="1763">
                  <c:v>6300</c:v>
                </c:pt>
                <c:pt idx="1764">
                  <c:v>6304</c:v>
                </c:pt>
                <c:pt idx="1765">
                  <c:v>6400</c:v>
                </c:pt>
                <c:pt idx="1766">
                  <c:v>6400</c:v>
                </c:pt>
                <c:pt idx="1767">
                  <c:v>6500</c:v>
                </c:pt>
                <c:pt idx="1768">
                  <c:v>6585</c:v>
                </c:pt>
                <c:pt idx="1769">
                  <c:v>6586</c:v>
                </c:pt>
                <c:pt idx="1770">
                  <c:v>6600</c:v>
                </c:pt>
                <c:pt idx="1771">
                  <c:v>6600</c:v>
                </c:pt>
                <c:pt idx="1772">
                  <c:v>6600</c:v>
                </c:pt>
                <c:pt idx="1773">
                  <c:v>6600</c:v>
                </c:pt>
                <c:pt idx="1774">
                  <c:v>6638</c:v>
                </c:pt>
                <c:pt idx="1775">
                  <c:v>6651</c:v>
                </c:pt>
                <c:pt idx="1776">
                  <c:v>6670</c:v>
                </c:pt>
                <c:pt idx="1777">
                  <c:v>6698</c:v>
                </c:pt>
                <c:pt idx="1778">
                  <c:v>6700</c:v>
                </c:pt>
                <c:pt idx="1779">
                  <c:v>6700</c:v>
                </c:pt>
                <c:pt idx="1780">
                  <c:v>6737</c:v>
                </c:pt>
                <c:pt idx="1781">
                  <c:v>6793</c:v>
                </c:pt>
                <c:pt idx="1782">
                  <c:v>6800</c:v>
                </c:pt>
                <c:pt idx="1783">
                  <c:v>6831</c:v>
                </c:pt>
                <c:pt idx="1784">
                  <c:v>6900</c:v>
                </c:pt>
                <c:pt idx="1785">
                  <c:v>6900</c:v>
                </c:pt>
                <c:pt idx="1786">
                  <c:v>7000</c:v>
                </c:pt>
                <c:pt idx="1787">
                  <c:v>7000</c:v>
                </c:pt>
                <c:pt idx="1788">
                  <c:v>7020</c:v>
                </c:pt>
                <c:pt idx="1789">
                  <c:v>7032</c:v>
                </c:pt>
                <c:pt idx="1790">
                  <c:v>7090</c:v>
                </c:pt>
                <c:pt idx="1791">
                  <c:v>7161</c:v>
                </c:pt>
                <c:pt idx="1792">
                  <c:v>7174</c:v>
                </c:pt>
                <c:pt idx="1793">
                  <c:v>7200</c:v>
                </c:pt>
                <c:pt idx="1794">
                  <c:v>7251</c:v>
                </c:pt>
                <c:pt idx="1795">
                  <c:v>7300</c:v>
                </c:pt>
                <c:pt idx="1796">
                  <c:v>7300</c:v>
                </c:pt>
                <c:pt idx="1797">
                  <c:v>7312</c:v>
                </c:pt>
                <c:pt idx="1798">
                  <c:v>7353</c:v>
                </c:pt>
                <c:pt idx="1799">
                  <c:v>7400</c:v>
                </c:pt>
                <c:pt idx="1800">
                  <c:v>7400</c:v>
                </c:pt>
                <c:pt idx="1801">
                  <c:v>7465</c:v>
                </c:pt>
                <c:pt idx="1802">
                  <c:v>7500</c:v>
                </c:pt>
                <c:pt idx="1803">
                  <c:v>7500</c:v>
                </c:pt>
                <c:pt idx="1804">
                  <c:v>7531</c:v>
                </c:pt>
                <c:pt idx="1805">
                  <c:v>7542</c:v>
                </c:pt>
                <c:pt idx="1806">
                  <c:v>7607</c:v>
                </c:pt>
                <c:pt idx="1807">
                  <c:v>7638</c:v>
                </c:pt>
                <c:pt idx="1808">
                  <c:v>7670</c:v>
                </c:pt>
                <c:pt idx="1809">
                  <c:v>7675</c:v>
                </c:pt>
                <c:pt idx="1810">
                  <c:v>7679</c:v>
                </c:pt>
                <c:pt idx="1811">
                  <c:v>7700</c:v>
                </c:pt>
                <c:pt idx="1812">
                  <c:v>7700</c:v>
                </c:pt>
                <c:pt idx="1813">
                  <c:v>7747</c:v>
                </c:pt>
                <c:pt idx="1814">
                  <c:v>7894</c:v>
                </c:pt>
                <c:pt idx="1815">
                  <c:v>7925</c:v>
                </c:pt>
                <c:pt idx="1816">
                  <c:v>7935</c:v>
                </c:pt>
                <c:pt idx="1817">
                  <c:v>8000</c:v>
                </c:pt>
                <c:pt idx="1818">
                  <c:v>8000</c:v>
                </c:pt>
                <c:pt idx="1819">
                  <c:v>8000</c:v>
                </c:pt>
                <c:pt idx="1820">
                  <c:v>8000</c:v>
                </c:pt>
                <c:pt idx="1821">
                  <c:v>8000</c:v>
                </c:pt>
                <c:pt idx="1822">
                  <c:v>8041</c:v>
                </c:pt>
                <c:pt idx="1823">
                  <c:v>8100</c:v>
                </c:pt>
                <c:pt idx="1824">
                  <c:v>8200</c:v>
                </c:pt>
                <c:pt idx="1825">
                  <c:v>8200</c:v>
                </c:pt>
                <c:pt idx="1826">
                  <c:v>8200</c:v>
                </c:pt>
                <c:pt idx="1827">
                  <c:v>8300</c:v>
                </c:pt>
                <c:pt idx="1828">
                  <c:v>8372</c:v>
                </c:pt>
                <c:pt idx="1829">
                  <c:v>8391</c:v>
                </c:pt>
                <c:pt idx="1830">
                  <c:v>8400</c:v>
                </c:pt>
                <c:pt idx="1831">
                  <c:v>8400</c:v>
                </c:pt>
                <c:pt idx="1832">
                  <c:v>8400</c:v>
                </c:pt>
                <c:pt idx="1833">
                  <c:v>8450</c:v>
                </c:pt>
                <c:pt idx="1834">
                  <c:v>8600</c:v>
                </c:pt>
                <c:pt idx="1835">
                  <c:v>8673</c:v>
                </c:pt>
                <c:pt idx="1836">
                  <c:v>8800</c:v>
                </c:pt>
                <c:pt idx="1837">
                  <c:v>8800</c:v>
                </c:pt>
                <c:pt idx="1838">
                  <c:v>8800</c:v>
                </c:pt>
                <c:pt idx="1839">
                  <c:v>8900</c:v>
                </c:pt>
                <c:pt idx="1840">
                  <c:v>8934</c:v>
                </c:pt>
                <c:pt idx="1841">
                  <c:v>9000</c:v>
                </c:pt>
                <c:pt idx="1842">
                  <c:v>9000</c:v>
                </c:pt>
                <c:pt idx="1843">
                  <c:v>9000</c:v>
                </c:pt>
                <c:pt idx="1844">
                  <c:v>9049</c:v>
                </c:pt>
                <c:pt idx="1845">
                  <c:v>9100</c:v>
                </c:pt>
                <c:pt idx="1846">
                  <c:v>9100</c:v>
                </c:pt>
                <c:pt idx="1847">
                  <c:v>9160</c:v>
                </c:pt>
                <c:pt idx="1848">
                  <c:v>9200</c:v>
                </c:pt>
                <c:pt idx="1849">
                  <c:v>9200</c:v>
                </c:pt>
                <c:pt idx="1850">
                  <c:v>9200</c:v>
                </c:pt>
                <c:pt idx="1851">
                  <c:v>9200</c:v>
                </c:pt>
                <c:pt idx="1852">
                  <c:v>9200</c:v>
                </c:pt>
                <c:pt idx="1853">
                  <c:v>9200</c:v>
                </c:pt>
                <c:pt idx="1854">
                  <c:v>9215</c:v>
                </c:pt>
                <c:pt idx="1855">
                  <c:v>9224</c:v>
                </c:pt>
                <c:pt idx="1856">
                  <c:v>9300</c:v>
                </c:pt>
                <c:pt idx="1857">
                  <c:v>9300</c:v>
                </c:pt>
                <c:pt idx="1858">
                  <c:v>9300</c:v>
                </c:pt>
                <c:pt idx="1859">
                  <c:v>9300</c:v>
                </c:pt>
                <c:pt idx="1860">
                  <c:v>9300</c:v>
                </c:pt>
                <c:pt idx="1861">
                  <c:v>9303</c:v>
                </c:pt>
                <c:pt idx="1862">
                  <c:v>9333</c:v>
                </c:pt>
                <c:pt idx="1863">
                  <c:v>9393</c:v>
                </c:pt>
                <c:pt idx="1864">
                  <c:v>9419</c:v>
                </c:pt>
                <c:pt idx="1865">
                  <c:v>9500</c:v>
                </c:pt>
                <c:pt idx="1866">
                  <c:v>9600</c:v>
                </c:pt>
                <c:pt idx="1867">
                  <c:v>9721</c:v>
                </c:pt>
                <c:pt idx="1868">
                  <c:v>9800</c:v>
                </c:pt>
                <c:pt idx="1869">
                  <c:v>9900</c:v>
                </c:pt>
                <c:pt idx="1870">
                  <c:v>9900</c:v>
                </c:pt>
                <c:pt idx="1871">
                  <c:v>10000</c:v>
                </c:pt>
                <c:pt idx="1872">
                  <c:v>10100</c:v>
                </c:pt>
                <c:pt idx="1873">
                  <c:v>10111</c:v>
                </c:pt>
                <c:pt idx="1874">
                  <c:v>10200</c:v>
                </c:pt>
                <c:pt idx="1875">
                  <c:v>10200</c:v>
                </c:pt>
                <c:pt idx="1876">
                  <c:v>10200</c:v>
                </c:pt>
                <c:pt idx="1877">
                  <c:v>10276</c:v>
                </c:pt>
                <c:pt idx="1878">
                  <c:v>10400</c:v>
                </c:pt>
                <c:pt idx="1879">
                  <c:v>10500</c:v>
                </c:pt>
                <c:pt idx="1880">
                  <c:v>10590</c:v>
                </c:pt>
                <c:pt idx="1881">
                  <c:v>10800</c:v>
                </c:pt>
                <c:pt idx="1882">
                  <c:v>10900</c:v>
                </c:pt>
                <c:pt idx="1883">
                  <c:v>10900</c:v>
                </c:pt>
                <c:pt idx="1884">
                  <c:v>10923</c:v>
                </c:pt>
                <c:pt idx="1885">
                  <c:v>10954</c:v>
                </c:pt>
                <c:pt idx="1886">
                  <c:v>10988</c:v>
                </c:pt>
                <c:pt idx="1887">
                  <c:v>11000</c:v>
                </c:pt>
                <c:pt idx="1888">
                  <c:v>11230</c:v>
                </c:pt>
                <c:pt idx="1889">
                  <c:v>11381</c:v>
                </c:pt>
                <c:pt idx="1890">
                  <c:v>11500</c:v>
                </c:pt>
                <c:pt idx="1891">
                  <c:v>11600</c:v>
                </c:pt>
                <c:pt idx="1892">
                  <c:v>11600</c:v>
                </c:pt>
                <c:pt idx="1893">
                  <c:v>11700</c:v>
                </c:pt>
                <c:pt idx="1894">
                  <c:v>11749</c:v>
                </c:pt>
                <c:pt idx="1895">
                  <c:v>11884</c:v>
                </c:pt>
                <c:pt idx="1896">
                  <c:v>11933</c:v>
                </c:pt>
                <c:pt idx="1897">
                  <c:v>11952</c:v>
                </c:pt>
                <c:pt idx="1898">
                  <c:v>12252</c:v>
                </c:pt>
                <c:pt idx="1899">
                  <c:v>12300</c:v>
                </c:pt>
                <c:pt idx="1900">
                  <c:v>12300</c:v>
                </c:pt>
                <c:pt idx="1901">
                  <c:v>12363</c:v>
                </c:pt>
                <c:pt idx="1902">
                  <c:v>12400</c:v>
                </c:pt>
                <c:pt idx="1903">
                  <c:v>12693</c:v>
                </c:pt>
                <c:pt idx="1904">
                  <c:v>12808</c:v>
                </c:pt>
                <c:pt idx="1905">
                  <c:v>12827</c:v>
                </c:pt>
                <c:pt idx="1906">
                  <c:v>12900</c:v>
                </c:pt>
                <c:pt idx="1907">
                  <c:v>13000</c:v>
                </c:pt>
                <c:pt idx="1908">
                  <c:v>13209</c:v>
                </c:pt>
                <c:pt idx="1909">
                  <c:v>13349</c:v>
                </c:pt>
                <c:pt idx="1910">
                  <c:v>13419</c:v>
                </c:pt>
                <c:pt idx="1911">
                  <c:v>13500</c:v>
                </c:pt>
                <c:pt idx="1912">
                  <c:v>13800</c:v>
                </c:pt>
                <c:pt idx="1913">
                  <c:v>13800</c:v>
                </c:pt>
                <c:pt idx="1914">
                  <c:v>14200</c:v>
                </c:pt>
                <c:pt idx="1915">
                  <c:v>14300</c:v>
                </c:pt>
                <c:pt idx="1916">
                  <c:v>14300</c:v>
                </c:pt>
                <c:pt idx="1917">
                  <c:v>14317</c:v>
                </c:pt>
                <c:pt idx="1918">
                  <c:v>14400</c:v>
                </c:pt>
                <c:pt idx="1919">
                  <c:v>14600</c:v>
                </c:pt>
                <c:pt idx="1920">
                  <c:v>14600</c:v>
                </c:pt>
                <c:pt idx="1921">
                  <c:v>14800</c:v>
                </c:pt>
                <c:pt idx="1922">
                  <c:v>14885</c:v>
                </c:pt>
                <c:pt idx="1923">
                  <c:v>15100</c:v>
                </c:pt>
                <c:pt idx="1924">
                  <c:v>15500</c:v>
                </c:pt>
                <c:pt idx="1925">
                  <c:v>15800</c:v>
                </c:pt>
                <c:pt idx="1926">
                  <c:v>15962</c:v>
                </c:pt>
                <c:pt idx="1927">
                  <c:v>15964</c:v>
                </c:pt>
                <c:pt idx="1928">
                  <c:v>16600</c:v>
                </c:pt>
                <c:pt idx="1929">
                  <c:v>16600</c:v>
                </c:pt>
                <c:pt idx="1930">
                  <c:v>16700</c:v>
                </c:pt>
                <c:pt idx="1931">
                  <c:v>16743</c:v>
                </c:pt>
                <c:pt idx="1932">
                  <c:v>16871</c:v>
                </c:pt>
                <c:pt idx="1933">
                  <c:v>16900</c:v>
                </c:pt>
                <c:pt idx="1934">
                  <c:v>17200</c:v>
                </c:pt>
                <c:pt idx="1935">
                  <c:v>17200</c:v>
                </c:pt>
                <c:pt idx="1936">
                  <c:v>17223</c:v>
                </c:pt>
                <c:pt idx="1937">
                  <c:v>17353</c:v>
                </c:pt>
                <c:pt idx="1938">
                  <c:v>17706</c:v>
                </c:pt>
                <c:pt idx="1939">
                  <c:v>17800</c:v>
                </c:pt>
                <c:pt idx="1940">
                  <c:v>17816</c:v>
                </c:pt>
                <c:pt idx="1941">
                  <c:v>17900</c:v>
                </c:pt>
                <c:pt idx="1942">
                  <c:v>17900</c:v>
                </c:pt>
                <c:pt idx="1943">
                  <c:v>18100</c:v>
                </c:pt>
                <c:pt idx="1944">
                  <c:v>18200</c:v>
                </c:pt>
                <c:pt idx="1945">
                  <c:v>18500</c:v>
                </c:pt>
                <c:pt idx="1946">
                  <c:v>18500</c:v>
                </c:pt>
                <c:pt idx="1947">
                  <c:v>18800</c:v>
                </c:pt>
                <c:pt idx="1948">
                  <c:v>18900</c:v>
                </c:pt>
                <c:pt idx="1949">
                  <c:v>19100</c:v>
                </c:pt>
                <c:pt idx="1950">
                  <c:v>19516</c:v>
                </c:pt>
                <c:pt idx="1951">
                  <c:v>19550</c:v>
                </c:pt>
                <c:pt idx="1952">
                  <c:v>19788</c:v>
                </c:pt>
                <c:pt idx="1953">
                  <c:v>19800</c:v>
                </c:pt>
                <c:pt idx="1954">
                  <c:v>20400</c:v>
                </c:pt>
                <c:pt idx="1955">
                  <c:v>21100</c:v>
                </c:pt>
                <c:pt idx="1956">
                  <c:v>21100</c:v>
                </c:pt>
                <c:pt idx="1957">
                  <c:v>22132</c:v>
                </c:pt>
                <c:pt idx="1958">
                  <c:v>22549</c:v>
                </c:pt>
                <c:pt idx="1959">
                  <c:v>22619</c:v>
                </c:pt>
                <c:pt idx="1960">
                  <c:v>23500</c:v>
                </c:pt>
                <c:pt idx="1961">
                  <c:v>23500</c:v>
                </c:pt>
                <c:pt idx="1962">
                  <c:v>24400</c:v>
                </c:pt>
                <c:pt idx="1963">
                  <c:v>25100</c:v>
                </c:pt>
                <c:pt idx="1964">
                  <c:v>25400</c:v>
                </c:pt>
                <c:pt idx="1965">
                  <c:v>26300</c:v>
                </c:pt>
                <c:pt idx="1966">
                  <c:v>38446</c:v>
                </c:pt>
                <c:pt idx="1967">
                  <c:v>200</c:v>
                </c:pt>
                <c:pt idx="1968">
                  <c:v>600</c:v>
                </c:pt>
                <c:pt idx="1969">
                  <c:v>600</c:v>
                </c:pt>
                <c:pt idx="1970">
                  <c:v>632</c:v>
                </c:pt>
                <c:pt idx="1971">
                  <c:v>700</c:v>
                </c:pt>
                <c:pt idx="1972">
                  <c:v>1070</c:v>
                </c:pt>
                <c:pt idx="1973">
                  <c:v>1100</c:v>
                </c:pt>
                <c:pt idx="1974">
                  <c:v>1289</c:v>
                </c:pt>
                <c:pt idx="1975">
                  <c:v>1350</c:v>
                </c:pt>
                <c:pt idx="1976">
                  <c:v>1400</c:v>
                </c:pt>
                <c:pt idx="1977">
                  <c:v>1462</c:v>
                </c:pt>
                <c:pt idx="1978">
                  <c:v>1541</c:v>
                </c:pt>
                <c:pt idx="1979">
                  <c:v>1736</c:v>
                </c:pt>
                <c:pt idx="1980">
                  <c:v>1800</c:v>
                </c:pt>
                <c:pt idx="1981">
                  <c:v>1838</c:v>
                </c:pt>
                <c:pt idx="1982">
                  <c:v>1900</c:v>
                </c:pt>
                <c:pt idx="1983">
                  <c:v>2000</c:v>
                </c:pt>
                <c:pt idx="1984">
                  <c:v>2000</c:v>
                </c:pt>
                <c:pt idx="1985">
                  <c:v>2000</c:v>
                </c:pt>
                <c:pt idx="1986">
                  <c:v>2080</c:v>
                </c:pt>
                <c:pt idx="1987">
                  <c:v>2133</c:v>
                </c:pt>
                <c:pt idx="1988">
                  <c:v>2179</c:v>
                </c:pt>
                <c:pt idx="1989">
                  <c:v>2300</c:v>
                </c:pt>
                <c:pt idx="1990">
                  <c:v>2347</c:v>
                </c:pt>
                <c:pt idx="1991">
                  <c:v>2400</c:v>
                </c:pt>
                <c:pt idx="1992">
                  <c:v>2402</c:v>
                </c:pt>
                <c:pt idx="1993">
                  <c:v>2479</c:v>
                </c:pt>
                <c:pt idx="1994">
                  <c:v>2500</c:v>
                </c:pt>
                <c:pt idx="1995">
                  <c:v>2528</c:v>
                </c:pt>
                <c:pt idx="1996">
                  <c:v>2535</c:v>
                </c:pt>
                <c:pt idx="1997">
                  <c:v>2585</c:v>
                </c:pt>
                <c:pt idx="1998">
                  <c:v>2673</c:v>
                </c:pt>
                <c:pt idx="1999">
                  <c:v>2800</c:v>
                </c:pt>
                <c:pt idx="2000">
                  <c:v>2800</c:v>
                </c:pt>
                <c:pt idx="2001">
                  <c:v>2800</c:v>
                </c:pt>
                <c:pt idx="2002">
                  <c:v>2809</c:v>
                </c:pt>
                <c:pt idx="2003">
                  <c:v>2838</c:v>
                </c:pt>
                <c:pt idx="2004">
                  <c:v>2896</c:v>
                </c:pt>
                <c:pt idx="2005">
                  <c:v>2958</c:v>
                </c:pt>
                <c:pt idx="2006">
                  <c:v>2959</c:v>
                </c:pt>
                <c:pt idx="2007">
                  <c:v>3003</c:v>
                </c:pt>
                <c:pt idx="2008">
                  <c:v>3094</c:v>
                </c:pt>
                <c:pt idx="2009">
                  <c:v>3100</c:v>
                </c:pt>
                <c:pt idx="2010">
                  <c:v>3100</c:v>
                </c:pt>
                <c:pt idx="2011">
                  <c:v>3102</c:v>
                </c:pt>
                <c:pt idx="2012">
                  <c:v>3117</c:v>
                </c:pt>
                <c:pt idx="2013">
                  <c:v>3200</c:v>
                </c:pt>
                <c:pt idx="2014">
                  <c:v>3269</c:v>
                </c:pt>
                <c:pt idx="2015">
                  <c:v>3300</c:v>
                </c:pt>
                <c:pt idx="2016">
                  <c:v>3310</c:v>
                </c:pt>
                <c:pt idx="2017">
                  <c:v>3348</c:v>
                </c:pt>
                <c:pt idx="2018">
                  <c:v>3394</c:v>
                </c:pt>
                <c:pt idx="2019">
                  <c:v>3413</c:v>
                </c:pt>
                <c:pt idx="2020">
                  <c:v>3454</c:v>
                </c:pt>
                <c:pt idx="2021">
                  <c:v>3474</c:v>
                </c:pt>
                <c:pt idx="2022">
                  <c:v>3500</c:v>
                </c:pt>
                <c:pt idx="2023">
                  <c:v>3506</c:v>
                </c:pt>
                <c:pt idx="2024">
                  <c:v>3520</c:v>
                </c:pt>
                <c:pt idx="2025">
                  <c:v>3535</c:v>
                </c:pt>
                <c:pt idx="2026">
                  <c:v>3547</c:v>
                </c:pt>
                <c:pt idx="2027">
                  <c:v>3552</c:v>
                </c:pt>
                <c:pt idx="2028">
                  <c:v>3553</c:v>
                </c:pt>
                <c:pt idx="2029">
                  <c:v>3594</c:v>
                </c:pt>
                <c:pt idx="2030">
                  <c:v>3625</c:v>
                </c:pt>
                <c:pt idx="2031">
                  <c:v>3662</c:v>
                </c:pt>
                <c:pt idx="2032">
                  <c:v>3687</c:v>
                </c:pt>
                <c:pt idx="2033">
                  <c:v>3700</c:v>
                </c:pt>
                <c:pt idx="2034">
                  <c:v>3712</c:v>
                </c:pt>
                <c:pt idx="2035">
                  <c:v>3733</c:v>
                </c:pt>
                <c:pt idx="2036">
                  <c:v>3779</c:v>
                </c:pt>
                <c:pt idx="2037">
                  <c:v>3788</c:v>
                </c:pt>
                <c:pt idx="2038">
                  <c:v>3800</c:v>
                </c:pt>
                <c:pt idx="2039">
                  <c:v>3808</c:v>
                </c:pt>
                <c:pt idx="2040">
                  <c:v>3900</c:v>
                </c:pt>
                <c:pt idx="2041">
                  <c:v>3900</c:v>
                </c:pt>
                <c:pt idx="2042">
                  <c:v>3900</c:v>
                </c:pt>
                <c:pt idx="2043">
                  <c:v>3900</c:v>
                </c:pt>
                <c:pt idx="2044">
                  <c:v>3900</c:v>
                </c:pt>
                <c:pt idx="2045">
                  <c:v>4000</c:v>
                </c:pt>
                <c:pt idx="2046">
                  <c:v>4029</c:v>
                </c:pt>
                <c:pt idx="2047">
                  <c:v>4064</c:v>
                </c:pt>
                <c:pt idx="2048">
                  <c:v>4065</c:v>
                </c:pt>
                <c:pt idx="2049">
                  <c:v>4084</c:v>
                </c:pt>
                <c:pt idx="2050">
                  <c:v>4087</c:v>
                </c:pt>
                <c:pt idx="2051">
                  <c:v>4114</c:v>
                </c:pt>
                <c:pt idx="2052">
                  <c:v>4115</c:v>
                </c:pt>
                <c:pt idx="2053">
                  <c:v>4130</c:v>
                </c:pt>
                <c:pt idx="2054">
                  <c:v>4200</c:v>
                </c:pt>
                <c:pt idx="2055">
                  <c:v>4269</c:v>
                </c:pt>
                <c:pt idx="2056">
                  <c:v>4297</c:v>
                </c:pt>
                <c:pt idx="2057">
                  <c:v>4300</c:v>
                </c:pt>
                <c:pt idx="2058">
                  <c:v>4378</c:v>
                </c:pt>
                <c:pt idx="2059">
                  <c:v>4400</c:v>
                </c:pt>
                <c:pt idx="2060">
                  <c:v>4400</c:v>
                </c:pt>
                <c:pt idx="2061">
                  <c:v>4402</c:v>
                </c:pt>
                <c:pt idx="2062">
                  <c:v>4447</c:v>
                </c:pt>
                <c:pt idx="2063">
                  <c:v>4498</c:v>
                </c:pt>
                <c:pt idx="2064">
                  <c:v>4510</c:v>
                </c:pt>
                <c:pt idx="2065">
                  <c:v>4525</c:v>
                </c:pt>
                <c:pt idx="2066">
                  <c:v>4553</c:v>
                </c:pt>
                <c:pt idx="2067">
                  <c:v>4634</c:v>
                </c:pt>
                <c:pt idx="2068">
                  <c:v>4647</c:v>
                </c:pt>
                <c:pt idx="2069">
                  <c:v>4747</c:v>
                </c:pt>
                <c:pt idx="2070">
                  <c:v>4754</c:v>
                </c:pt>
                <c:pt idx="2071">
                  <c:v>4800</c:v>
                </c:pt>
                <c:pt idx="2072">
                  <c:v>4869</c:v>
                </c:pt>
                <c:pt idx="2073">
                  <c:v>4874</c:v>
                </c:pt>
                <c:pt idx="2074">
                  <c:v>4918</c:v>
                </c:pt>
                <c:pt idx="2075">
                  <c:v>4994</c:v>
                </c:pt>
                <c:pt idx="2076">
                  <c:v>5000</c:v>
                </c:pt>
                <c:pt idx="2077">
                  <c:v>5017</c:v>
                </c:pt>
                <c:pt idx="2078">
                  <c:v>5090</c:v>
                </c:pt>
                <c:pt idx="2079">
                  <c:v>5097</c:v>
                </c:pt>
                <c:pt idx="2080">
                  <c:v>5112</c:v>
                </c:pt>
                <c:pt idx="2081">
                  <c:v>5119</c:v>
                </c:pt>
                <c:pt idx="2082">
                  <c:v>5160</c:v>
                </c:pt>
                <c:pt idx="2083">
                  <c:v>5176</c:v>
                </c:pt>
                <c:pt idx="2084">
                  <c:v>5200</c:v>
                </c:pt>
                <c:pt idx="2085">
                  <c:v>5207</c:v>
                </c:pt>
                <c:pt idx="2086">
                  <c:v>5275</c:v>
                </c:pt>
                <c:pt idx="2087">
                  <c:v>5300</c:v>
                </c:pt>
                <c:pt idx="2088">
                  <c:v>5346</c:v>
                </c:pt>
                <c:pt idx="2089">
                  <c:v>5346</c:v>
                </c:pt>
                <c:pt idx="2090">
                  <c:v>5353</c:v>
                </c:pt>
                <c:pt idx="2091">
                  <c:v>5357</c:v>
                </c:pt>
                <c:pt idx="2092">
                  <c:v>5407</c:v>
                </c:pt>
                <c:pt idx="2093">
                  <c:v>5470</c:v>
                </c:pt>
                <c:pt idx="2094">
                  <c:v>5553</c:v>
                </c:pt>
                <c:pt idx="2095">
                  <c:v>5602</c:v>
                </c:pt>
                <c:pt idx="2096">
                  <c:v>5681</c:v>
                </c:pt>
                <c:pt idx="2097">
                  <c:v>5700</c:v>
                </c:pt>
                <c:pt idx="2098">
                  <c:v>5720</c:v>
                </c:pt>
                <c:pt idx="2099">
                  <c:v>5725</c:v>
                </c:pt>
                <c:pt idx="2100">
                  <c:v>5740</c:v>
                </c:pt>
                <c:pt idx="2101">
                  <c:v>5767</c:v>
                </c:pt>
                <c:pt idx="2102">
                  <c:v>5768</c:v>
                </c:pt>
                <c:pt idx="2103">
                  <c:v>5783</c:v>
                </c:pt>
                <c:pt idx="2104">
                  <c:v>5797</c:v>
                </c:pt>
                <c:pt idx="2105">
                  <c:v>5800</c:v>
                </c:pt>
                <c:pt idx="2106">
                  <c:v>5881</c:v>
                </c:pt>
                <c:pt idx="2107">
                  <c:v>5894</c:v>
                </c:pt>
                <c:pt idx="2108">
                  <c:v>5908</c:v>
                </c:pt>
                <c:pt idx="2109">
                  <c:v>5977</c:v>
                </c:pt>
                <c:pt idx="2110">
                  <c:v>5985</c:v>
                </c:pt>
                <c:pt idx="2111">
                  <c:v>6028</c:v>
                </c:pt>
                <c:pt idx="2112">
                  <c:v>6070</c:v>
                </c:pt>
                <c:pt idx="2113">
                  <c:v>6201</c:v>
                </c:pt>
                <c:pt idx="2114">
                  <c:v>6258</c:v>
                </c:pt>
                <c:pt idx="2115">
                  <c:v>6288</c:v>
                </c:pt>
                <c:pt idx="2116">
                  <c:v>6300</c:v>
                </c:pt>
                <c:pt idx="2117">
                  <c:v>6300</c:v>
                </c:pt>
                <c:pt idx="2118">
                  <c:v>6310</c:v>
                </c:pt>
                <c:pt idx="2119">
                  <c:v>6341</c:v>
                </c:pt>
                <c:pt idx="2120">
                  <c:v>6363</c:v>
                </c:pt>
                <c:pt idx="2121">
                  <c:v>6394</c:v>
                </c:pt>
                <c:pt idx="2122">
                  <c:v>6473</c:v>
                </c:pt>
                <c:pt idx="2123">
                  <c:v>6495</c:v>
                </c:pt>
                <c:pt idx="2124">
                  <c:v>6523</c:v>
                </c:pt>
                <c:pt idx="2125">
                  <c:v>6651</c:v>
                </c:pt>
                <c:pt idx="2126">
                  <c:v>6651</c:v>
                </c:pt>
                <c:pt idx="2127">
                  <c:v>6700</c:v>
                </c:pt>
                <c:pt idx="2128">
                  <c:v>6700</c:v>
                </c:pt>
                <c:pt idx="2129">
                  <c:v>6738</c:v>
                </c:pt>
                <c:pt idx="2130">
                  <c:v>6800</c:v>
                </c:pt>
                <c:pt idx="2131">
                  <c:v>6878</c:v>
                </c:pt>
                <c:pt idx="2132">
                  <c:v>6933</c:v>
                </c:pt>
                <c:pt idx="2133">
                  <c:v>7031</c:v>
                </c:pt>
                <c:pt idx="2134">
                  <c:v>7075</c:v>
                </c:pt>
                <c:pt idx="2135">
                  <c:v>7086</c:v>
                </c:pt>
                <c:pt idx="2136">
                  <c:v>7149</c:v>
                </c:pt>
                <c:pt idx="2137">
                  <c:v>7333</c:v>
                </c:pt>
                <c:pt idx="2138">
                  <c:v>7382</c:v>
                </c:pt>
                <c:pt idx="2139">
                  <c:v>7422</c:v>
                </c:pt>
                <c:pt idx="2140">
                  <c:v>7500</c:v>
                </c:pt>
                <c:pt idx="2141">
                  <c:v>7519</c:v>
                </c:pt>
                <c:pt idx="2142">
                  <c:v>7520</c:v>
                </c:pt>
                <c:pt idx="2143">
                  <c:v>7538</c:v>
                </c:pt>
                <c:pt idx="2144">
                  <c:v>7600</c:v>
                </c:pt>
                <c:pt idx="2145">
                  <c:v>7700</c:v>
                </c:pt>
                <c:pt idx="2146">
                  <c:v>7868</c:v>
                </c:pt>
                <c:pt idx="2147">
                  <c:v>8000</c:v>
                </c:pt>
                <c:pt idx="2148">
                  <c:v>8098</c:v>
                </c:pt>
                <c:pt idx="2149">
                  <c:v>8185</c:v>
                </c:pt>
                <c:pt idx="2150">
                  <c:v>8260</c:v>
                </c:pt>
                <c:pt idx="2151">
                  <c:v>8359</c:v>
                </c:pt>
                <c:pt idx="2152">
                  <c:v>8464</c:v>
                </c:pt>
                <c:pt idx="2153">
                  <c:v>8574</c:v>
                </c:pt>
                <c:pt idx="2154">
                  <c:v>8700</c:v>
                </c:pt>
                <c:pt idx="2155">
                  <c:v>8786</c:v>
                </c:pt>
                <c:pt idx="2156">
                  <c:v>8889</c:v>
                </c:pt>
                <c:pt idx="2157">
                  <c:v>8949</c:v>
                </c:pt>
                <c:pt idx="2158">
                  <c:v>9133</c:v>
                </c:pt>
                <c:pt idx="2159">
                  <c:v>9343</c:v>
                </c:pt>
                <c:pt idx="2160">
                  <c:v>9420</c:v>
                </c:pt>
                <c:pt idx="2161">
                  <c:v>9912</c:v>
                </c:pt>
                <c:pt idx="2162">
                  <c:v>10204</c:v>
                </c:pt>
                <c:pt idx="2163">
                  <c:v>10298</c:v>
                </c:pt>
                <c:pt idx="2164">
                  <c:v>10469</c:v>
                </c:pt>
                <c:pt idx="2165">
                  <c:v>10826</c:v>
                </c:pt>
                <c:pt idx="2166">
                  <c:v>11000</c:v>
                </c:pt>
                <c:pt idx="2167">
                  <c:v>11000</c:v>
                </c:pt>
                <c:pt idx="2168">
                  <c:v>11100</c:v>
                </c:pt>
                <c:pt idx="2169">
                  <c:v>11600</c:v>
                </c:pt>
                <c:pt idx="2170">
                  <c:v>11600</c:v>
                </c:pt>
                <c:pt idx="2171">
                  <c:v>11608</c:v>
                </c:pt>
                <c:pt idx="2172">
                  <c:v>11628</c:v>
                </c:pt>
                <c:pt idx="2173">
                  <c:v>11703</c:v>
                </c:pt>
                <c:pt idx="2174">
                  <c:v>11743</c:v>
                </c:pt>
                <c:pt idx="2175">
                  <c:v>11978</c:v>
                </c:pt>
                <c:pt idx="2176">
                  <c:v>12133</c:v>
                </c:pt>
                <c:pt idx="2177">
                  <c:v>12147</c:v>
                </c:pt>
                <c:pt idx="2178">
                  <c:v>12500</c:v>
                </c:pt>
                <c:pt idx="2179">
                  <c:v>12838</c:v>
                </c:pt>
                <c:pt idx="2180">
                  <c:v>12900</c:v>
                </c:pt>
                <c:pt idx="2181">
                  <c:v>13661</c:v>
                </c:pt>
                <c:pt idx="2182">
                  <c:v>13953</c:v>
                </c:pt>
                <c:pt idx="2183">
                  <c:v>14158</c:v>
                </c:pt>
                <c:pt idx="2184">
                  <c:v>15100</c:v>
                </c:pt>
                <c:pt idx="2185">
                  <c:v>16206</c:v>
                </c:pt>
                <c:pt idx="2186">
                  <c:v>18324</c:v>
                </c:pt>
                <c:pt idx="2187">
                  <c:v>21284</c:v>
                </c:pt>
                <c:pt idx="2188">
                  <c:v>37557</c:v>
                </c:pt>
                <c:pt idx="2189">
                  <c:v>400</c:v>
                </c:pt>
                <c:pt idx="2190">
                  <c:v>800</c:v>
                </c:pt>
                <c:pt idx="2191">
                  <c:v>800</c:v>
                </c:pt>
                <c:pt idx="2192">
                  <c:v>900</c:v>
                </c:pt>
                <c:pt idx="2193">
                  <c:v>1400</c:v>
                </c:pt>
                <c:pt idx="2194">
                  <c:v>1600</c:v>
                </c:pt>
                <c:pt idx="2195">
                  <c:v>1800</c:v>
                </c:pt>
                <c:pt idx="2196">
                  <c:v>2028</c:v>
                </c:pt>
                <c:pt idx="2197">
                  <c:v>2100</c:v>
                </c:pt>
                <c:pt idx="2198">
                  <c:v>2493</c:v>
                </c:pt>
                <c:pt idx="2199">
                  <c:v>2700</c:v>
                </c:pt>
                <c:pt idx="2200">
                  <c:v>2710</c:v>
                </c:pt>
                <c:pt idx="2201">
                  <c:v>3200</c:v>
                </c:pt>
                <c:pt idx="2202">
                  <c:v>3400</c:v>
                </c:pt>
                <c:pt idx="2203">
                  <c:v>4076</c:v>
                </c:pt>
                <c:pt idx="2204">
                  <c:v>4500</c:v>
                </c:pt>
                <c:pt idx="2205">
                  <c:v>4938</c:v>
                </c:pt>
                <c:pt idx="2206">
                  <c:v>5543</c:v>
                </c:pt>
                <c:pt idx="2207">
                  <c:v>5600</c:v>
                </c:pt>
                <c:pt idx="2208">
                  <c:v>6300</c:v>
                </c:pt>
                <c:pt idx="2209">
                  <c:v>6400</c:v>
                </c:pt>
                <c:pt idx="2210">
                  <c:v>7200</c:v>
                </c:pt>
                <c:pt idx="2211">
                  <c:v>700</c:v>
                </c:pt>
                <c:pt idx="2212">
                  <c:v>1034</c:v>
                </c:pt>
                <c:pt idx="2213">
                  <c:v>1100</c:v>
                </c:pt>
                <c:pt idx="2214">
                  <c:v>1400</c:v>
                </c:pt>
                <c:pt idx="2215">
                  <c:v>1600</c:v>
                </c:pt>
                <c:pt idx="2216">
                  <c:v>1800</c:v>
                </c:pt>
                <c:pt idx="2217">
                  <c:v>2200</c:v>
                </c:pt>
                <c:pt idx="2218">
                  <c:v>2600</c:v>
                </c:pt>
                <c:pt idx="2219">
                  <c:v>2648</c:v>
                </c:pt>
                <c:pt idx="2220">
                  <c:v>2800</c:v>
                </c:pt>
                <c:pt idx="2221">
                  <c:v>2874</c:v>
                </c:pt>
                <c:pt idx="2222">
                  <c:v>3000</c:v>
                </c:pt>
                <c:pt idx="2223">
                  <c:v>3047</c:v>
                </c:pt>
                <c:pt idx="2224">
                  <c:v>3100</c:v>
                </c:pt>
                <c:pt idx="2225">
                  <c:v>3240</c:v>
                </c:pt>
                <c:pt idx="2226">
                  <c:v>3676</c:v>
                </c:pt>
                <c:pt idx="2227">
                  <c:v>3950</c:v>
                </c:pt>
                <c:pt idx="2228">
                  <c:v>3997</c:v>
                </c:pt>
                <c:pt idx="2229">
                  <c:v>4112</c:v>
                </c:pt>
                <c:pt idx="2230">
                  <c:v>4200</c:v>
                </c:pt>
                <c:pt idx="2231">
                  <c:v>4400</c:v>
                </c:pt>
                <c:pt idx="2232">
                  <c:v>4400</c:v>
                </c:pt>
                <c:pt idx="2233">
                  <c:v>4439</c:v>
                </c:pt>
                <c:pt idx="2234">
                  <c:v>4641</c:v>
                </c:pt>
                <c:pt idx="2235">
                  <c:v>4767</c:v>
                </c:pt>
                <c:pt idx="2236">
                  <c:v>4800</c:v>
                </c:pt>
                <c:pt idx="2237">
                  <c:v>5164</c:v>
                </c:pt>
                <c:pt idx="2238">
                  <c:v>5600</c:v>
                </c:pt>
                <c:pt idx="2239">
                  <c:v>5824</c:v>
                </c:pt>
                <c:pt idx="2240">
                  <c:v>6000</c:v>
                </c:pt>
                <c:pt idx="2241">
                  <c:v>6066</c:v>
                </c:pt>
                <c:pt idx="2242">
                  <c:v>6200</c:v>
                </c:pt>
                <c:pt idx="2243">
                  <c:v>6275</c:v>
                </c:pt>
                <c:pt idx="2244">
                  <c:v>6800</c:v>
                </c:pt>
                <c:pt idx="2245">
                  <c:v>6900</c:v>
                </c:pt>
                <c:pt idx="2246">
                  <c:v>7504</c:v>
                </c:pt>
                <c:pt idx="2247">
                  <c:v>8145</c:v>
                </c:pt>
                <c:pt idx="2248">
                  <c:v>8204</c:v>
                </c:pt>
                <c:pt idx="2249">
                  <c:v>8350</c:v>
                </c:pt>
                <c:pt idx="2250">
                  <c:v>8875</c:v>
                </c:pt>
                <c:pt idx="2251">
                  <c:v>37175.461482515238</c:v>
                </c:pt>
                <c:pt idx="2252">
                  <c:v>43400.285929430618</c:v>
                </c:pt>
                <c:pt idx="2253">
                  <c:v>36501.894436844617</c:v>
                </c:pt>
                <c:pt idx="2254">
                  <c:v>57110</c:v>
                </c:pt>
                <c:pt idx="2255">
                  <c:v>70212</c:v>
                </c:pt>
                <c:pt idx="2256">
                  <c:v>60476.449872515732</c:v>
                </c:pt>
                <c:pt idx="2257">
                  <c:v>64932</c:v>
                </c:pt>
                <c:pt idx="2258">
                  <c:v>56930.994255658014</c:v>
                </c:pt>
                <c:pt idx="2259">
                  <c:v>59399</c:v>
                </c:pt>
                <c:pt idx="2260">
                  <c:v>49729.405140091032</c:v>
                </c:pt>
                <c:pt idx="2261">
                  <c:v>55066</c:v>
                </c:pt>
                <c:pt idx="2262">
                  <c:v>57418</c:v>
                </c:pt>
                <c:pt idx="2263">
                  <c:v>53861.216815049433</c:v>
                </c:pt>
                <c:pt idx="2264">
                  <c:v>60968.383602255257</c:v>
                </c:pt>
                <c:pt idx="2265">
                  <c:v>62376</c:v>
                </c:pt>
                <c:pt idx="2266">
                  <c:v>68659</c:v>
                </c:pt>
                <c:pt idx="2267">
                  <c:v>64676.951112862727</c:v>
                </c:pt>
                <c:pt idx="2268">
                  <c:v>73385</c:v>
                </c:pt>
                <c:pt idx="2269">
                  <c:v>54044</c:v>
                </c:pt>
                <c:pt idx="2270">
                  <c:v>39891.055931578398</c:v>
                </c:pt>
                <c:pt idx="2271">
                  <c:v>44209</c:v>
                </c:pt>
                <c:pt idx="2272">
                  <c:v>35357.401683690689</c:v>
                </c:pt>
                <c:pt idx="2273">
                  <c:v>41638</c:v>
                </c:pt>
                <c:pt idx="2274">
                  <c:v>34373.513941935533</c:v>
                </c:pt>
                <c:pt idx="2275">
                  <c:v>37676</c:v>
                </c:pt>
                <c:pt idx="2276">
                  <c:v>38813.620423659653</c:v>
                </c:pt>
                <c:pt idx="2277">
                  <c:v>32308.517902865569</c:v>
                </c:pt>
                <c:pt idx="2278">
                  <c:v>38278</c:v>
                </c:pt>
                <c:pt idx="2279">
                  <c:v>32157.384849097831</c:v>
                </c:pt>
                <c:pt idx="2280">
                  <c:v>40194</c:v>
                </c:pt>
                <c:pt idx="2281">
                  <c:v>31454.293610917841</c:v>
                </c:pt>
                <c:pt idx="2282">
                  <c:v>34858.998994516543</c:v>
                </c:pt>
                <c:pt idx="2283">
                  <c:v>34665</c:v>
                </c:pt>
                <c:pt idx="2284">
                  <c:v>37337.740002540697</c:v>
                </c:pt>
                <c:pt idx="2285">
                  <c:v>36598</c:v>
                </c:pt>
                <c:pt idx="2286">
                  <c:v>32510.112838466499</c:v>
                </c:pt>
                <c:pt idx="2287">
                  <c:v>39215</c:v>
                </c:pt>
                <c:pt idx="2288">
                  <c:v>30319.57130440955</c:v>
                </c:pt>
                <c:pt idx="2289">
                  <c:v>39527</c:v>
                </c:pt>
                <c:pt idx="2290">
                  <c:v>30212.61740339993</c:v>
                </c:pt>
                <c:pt idx="2291">
                  <c:v>30345.530995104749</c:v>
                </c:pt>
                <c:pt idx="2292">
                  <c:v>36142.548297741603</c:v>
                </c:pt>
                <c:pt idx="2293">
                  <c:v>32989</c:v>
                </c:pt>
                <c:pt idx="2294">
                  <c:v>37504</c:v>
                </c:pt>
                <c:pt idx="2295">
                  <c:v>36023.042453444337</c:v>
                </c:pt>
                <c:pt idx="2296">
                  <c:v>43256</c:v>
                </c:pt>
                <c:pt idx="2297">
                  <c:v>40336.464360335318</c:v>
                </c:pt>
                <c:pt idx="2298">
                  <c:v>46982</c:v>
                </c:pt>
                <c:pt idx="2299">
                  <c:v>56222</c:v>
                </c:pt>
                <c:pt idx="2300">
                  <c:v>53712</c:v>
                </c:pt>
                <c:pt idx="2301">
                  <c:v>37734</c:v>
                </c:pt>
                <c:pt idx="2302">
                  <c:v>37462</c:v>
                </c:pt>
                <c:pt idx="2303">
                  <c:v>53462</c:v>
                </c:pt>
                <c:pt idx="2304">
                  <c:v>42674</c:v>
                </c:pt>
                <c:pt idx="2305">
                  <c:v>42960</c:v>
                </c:pt>
                <c:pt idx="2306">
                  <c:v>69579.920450109916</c:v>
                </c:pt>
                <c:pt idx="2307">
                  <c:v>55866.352199698493</c:v>
                </c:pt>
                <c:pt idx="2308">
                  <c:v>63736</c:v>
                </c:pt>
                <c:pt idx="2309">
                  <c:v>54153.126935004962</c:v>
                </c:pt>
                <c:pt idx="2310">
                  <c:v>72382</c:v>
                </c:pt>
                <c:pt idx="2311">
                  <c:v>55236.317825523518</c:v>
                </c:pt>
                <c:pt idx="2312">
                  <c:v>53613.808520482162</c:v>
                </c:pt>
                <c:pt idx="2313">
                  <c:v>54939.905287257061</c:v>
                </c:pt>
                <c:pt idx="2314">
                  <c:v>69059</c:v>
                </c:pt>
                <c:pt idx="2315">
                  <c:v>50628.13095230324</c:v>
                </c:pt>
                <c:pt idx="2316">
                  <c:v>57274.670003685482</c:v>
                </c:pt>
                <c:pt idx="2317">
                  <c:v>68789.518517223725</c:v>
                </c:pt>
                <c:pt idx="2318">
                  <c:v>58203.062447822333</c:v>
                </c:pt>
                <c:pt idx="2319">
                  <c:v>67828</c:v>
                </c:pt>
                <c:pt idx="2320">
                  <c:v>63050.224619656212</c:v>
                </c:pt>
                <c:pt idx="2321">
                  <c:v>61635</c:v>
                </c:pt>
                <c:pt idx="2322">
                  <c:v>72061</c:v>
                </c:pt>
                <c:pt idx="2323">
                  <c:v>61707.372857037823</c:v>
                </c:pt>
                <c:pt idx="2324">
                  <c:v>70277.239334872909</c:v>
                </c:pt>
                <c:pt idx="2325">
                  <c:v>73188.101508111373</c:v>
                </c:pt>
                <c:pt idx="2326">
                  <c:v>70985.773812941348</c:v>
                </c:pt>
                <c:pt idx="2327">
                  <c:v>76592.526603512306</c:v>
                </c:pt>
                <c:pt idx="2328">
                  <c:v>91699.480012270564</c:v>
                </c:pt>
                <c:pt idx="2329">
                  <c:v>89109</c:v>
                </c:pt>
                <c:pt idx="2330">
                  <c:v>40304.233182175711</c:v>
                </c:pt>
                <c:pt idx="2331">
                  <c:v>39222.70780849635</c:v>
                </c:pt>
                <c:pt idx="2332">
                  <c:v>28638.139732646869</c:v>
                </c:pt>
                <c:pt idx="2333">
                  <c:v>90467.845236187786</c:v>
                </c:pt>
                <c:pt idx="2334">
                  <c:v>76370.281533746616</c:v>
                </c:pt>
                <c:pt idx="2335">
                  <c:v>85680</c:v>
                </c:pt>
                <c:pt idx="2336">
                  <c:v>72027.84490329017</c:v>
                </c:pt>
                <c:pt idx="2337">
                  <c:v>84102.045500203123</c:v>
                </c:pt>
                <c:pt idx="2338">
                  <c:v>77112.38901353821</c:v>
                </c:pt>
                <c:pt idx="2339">
                  <c:v>71505.304155983569</c:v>
                </c:pt>
                <c:pt idx="2340">
                  <c:v>73181.16898665209</c:v>
                </c:pt>
                <c:pt idx="2341">
                  <c:v>57701.97620046611</c:v>
                </c:pt>
                <c:pt idx="2342">
                  <c:v>75199</c:v>
                </c:pt>
                <c:pt idx="2343">
                  <c:v>67026.142059944075</c:v>
                </c:pt>
                <c:pt idx="2344">
                  <c:v>56540</c:v>
                </c:pt>
                <c:pt idx="2345">
                  <c:v>75792</c:v>
                </c:pt>
                <c:pt idx="2346">
                  <c:v>59377.854719940573</c:v>
                </c:pt>
                <c:pt idx="2347">
                  <c:v>69572.482515652839</c:v>
                </c:pt>
                <c:pt idx="2348">
                  <c:v>63451.274563806917</c:v>
                </c:pt>
                <c:pt idx="2349">
                  <c:v>52703.897940990712</c:v>
                </c:pt>
                <c:pt idx="2350">
                  <c:v>62492.962948733533</c:v>
                </c:pt>
                <c:pt idx="2351">
                  <c:v>57525.731821030851</c:v>
                </c:pt>
                <c:pt idx="2352">
                  <c:v>62787.728633364153</c:v>
                </c:pt>
                <c:pt idx="2353">
                  <c:v>71153</c:v>
                </c:pt>
                <c:pt idx="2354">
                  <c:v>55363.546588835547</c:v>
                </c:pt>
                <c:pt idx="2355">
                  <c:v>65262</c:v>
                </c:pt>
                <c:pt idx="2356">
                  <c:v>57358.989998718673</c:v>
                </c:pt>
                <c:pt idx="2357">
                  <c:v>53689.739390005372</c:v>
                </c:pt>
                <c:pt idx="2358">
                  <c:v>40671.339067161818</c:v>
                </c:pt>
                <c:pt idx="2359">
                  <c:v>29656</c:v>
                </c:pt>
                <c:pt idx="2360">
                  <c:v>29091</c:v>
                </c:pt>
                <c:pt idx="2361">
                  <c:v>29381</c:v>
                </c:pt>
                <c:pt idx="2362">
                  <c:v>40484</c:v>
                </c:pt>
                <c:pt idx="2363">
                  <c:v>19207</c:v>
                </c:pt>
                <c:pt idx="2364">
                  <c:v>13427</c:v>
                </c:pt>
                <c:pt idx="2365">
                  <c:v>21531</c:v>
                </c:pt>
                <c:pt idx="2366">
                  <c:v>23716.866522105502</c:v>
                </c:pt>
                <c:pt idx="2367">
                  <c:v>46031</c:v>
                </c:pt>
                <c:pt idx="2368">
                  <c:v>30153.197491685871</c:v>
                </c:pt>
                <c:pt idx="2369">
                  <c:v>28666</c:v>
                </c:pt>
                <c:pt idx="2370">
                  <c:v>25714.458904337091</c:v>
                </c:pt>
                <c:pt idx="2371">
                  <c:v>28713.59697703338</c:v>
                </c:pt>
                <c:pt idx="2372">
                  <c:v>37842.256848164223</c:v>
                </c:pt>
                <c:pt idx="2373">
                  <c:v>35065</c:v>
                </c:pt>
                <c:pt idx="2374">
                  <c:v>32272</c:v>
                </c:pt>
                <c:pt idx="2375">
                  <c:v>31877.13717908235</c:v>
                </c:pt>
                <c:pt idx="2376">
                  <c:v>53469.183654020933</c:v>
                </c:pt>
                <c:pt idx="2377">
                  <c:v>39613.703402648818</c:v>
                </c:pt>
                <c:pt idx="2378">
                  <c:v>42725.907490649923</c:v>
                </c:pt>
                <c:pt idx="2379">
                  <c:v>67832.850646861712</c:v>
                </c:pt>
                <c:pt idx="2380">
                  <c:v>66968</c:v>
                </c:pt>
                <c:pt idx="2381">
                  <c:v>72071.08416068209</c:v>
                </c:pt>
                <c:pt idx="2382">
                  <c:v>80711.785095794214</c:v>
                </c:pt>
                <c:pt idx="2383">
                  <c:v>80376.736172176708</c:v>
                </c:pt>
                <c:pt idx="2384">
                  <c:v>30556</c:v>
                </c:pt>
                <c:pt idx="2385">
                  <c:v>60594.450889112297</c:v>
                </c:pt>
                <c:pt idx="2386">
                  <c:v>65558.450445245777</c:v>
                </c:pt>
                <c:pt idx="2387">
                  <c:v>103032.5276207628</c:v>
                </c:pt>
                <c:pt idx="2388">
                  <c:v>87766.643047028425</c:v>
                </c:pt>
                <c:pt idx="2389">
                  <c:v>92082</c:v>
                </c:pt>
                <c:pt idx="2390">
                  <c:v>90365.316943022131</c:v>
                </c:pt>
                <c:pt idx="2391">
                  <c:v>61102.001456404832</c:v>
                </c:pt>
                <c:pt idx="2392">
                  <c:v>72360</c:v>
                </c:pt>
                <c:pt idx="2393">
                  <c:v>67837.598036268086</c:v>
                </c:pt>
                <c:pt idx="2394">
                  <c:v>74942</c:v>
                </c:pt>
                <c:pt idx="2395">
                  <c:v>31928.753096588021</c:v>
                </c:pt>
                <c:pt idx="2396">
                  <c:v>56995.362221513453</c:v>
                </c:pt>
                <c:pt idx="2397">
                  <c:v>75054</c:v>
                </c:pt>
                <c:pt idx="2398">
                  <c:v>70327.838751853837</c:v>
                </c:pt>
                <c:pt idx="2399">
                  <c:v>78513</c:v>
                </c:pt>
                <c:pt idx="2400">
                  <c:v>77212.11508952071</c:v>
                </c:pt>
                <c:pt idx="2401">
                  <c:v>72788.898830935228</c:v>
                </c:pt>
                <c:pt idx="2402">
                  <c:v>78697.841168842715</c:v>
                </c:pt>
                <c:pt idx="2403">
                  <c:v>86599.230002124605</c:v>
                </c:pt>
                <c:pt idx="2404">
                  <c:v>88676</c:v>
                </c:pt>
                <c:pt idx="2405">
                  <c:v>83801.733071865689</c:v>
                </c:pt>
                <c:pt idx="2406">
                  <c:v>100179.4160788388</c:v>
                </c:pt>
                <c:pt idx="2407">
                  <c:v>76826.941235871927</c:v>
                </c:pt>
                <c:pt idx="2408">
                  <c:v>85967.763210756675</c:v>
                </c:pt>
                <c:pt idx="2409">
                  <c:v>69267.18441799219</c:v>
                </c:pt>
                <c:pt idx="2410">
                  <c:v>77626.523571326354</c:v>
                </c:pt>
                <c:pt idx="2411">
                  <c:v>74507</c:v>
                </c:pt>
                <c:pt idx="2412">
                  <c:v>68770.076004164788</c:v>
                </c:pt>
                <c:pt idx="2413">
                  <c:v>65667.113668458871</c:v>
                </c:pt>
                <c:pt idx="2414">
                  <c:v>64850</c:v>
                </c:pt>
              </c:numCache>
            </c:numRef>
          </c:xVal>
          <c:yVal>
            <c:numRef>
              <c:f>class!$K$2:$K$2416</c:f>
              <c:numCache>
                <c:formatCode>0</c:formatCode>
                <c:ptCount val="2415"/>
                <c:pt idx="0">
                  <c:v>19532.802338000001</c:v>
                </c:pt>
                <c:pt idx="1">
                  <c:v>19942.215820000001</c:v>
                </c:pt>
                <c:pt idx="2">
                  <c:v>20533.461211999998</c:v>
                </c:pt>
                <c:pt idx="3">
                  <c:v>19016.868801000001</c:v>
                </c:pt>
                <c:pt idx="4">
                  <c:v>19016.868801000001</c:v>
                </c:pt>
                <c:pt idx="5">
                  <c:v>18217.949665</c:v>
                </c:pt>
                <c:pt idx="6">
                  <c:v>16329.788132</c:v>
                </c:pt>
                <c:pt idx="7">
                  <c:v>21240.598422000003</c:v>
                </c:pt>
                <c:pt idx="8">
                  <c:v>20142.244094999998</c:v>
                </c:pt>
                <c:pt idx="9">
                  <c:v>20142.244094999998</c:v>
                </c:pt>
                <c:pt idx="10">
                  <c:v>18229.935348000003</c:v>
                </c:pt>
                <c:pt idx="11">
                  <c:v>14414.298741000001</c:v>
                </c:pt>
                <c:pt idx="12">
                  <c:v>14414.298741000001</c:v>
                </c:pt>
                <c:pt idx="13">
                  <c:v>12603.437536999998</c:v>
                </c:pt>
                <c:pt idx="14">
                  <c:v>14320.377548</c:v>
                </c:pt>
                <c:pt idx="15">
                  <c:v>12385.635612</c:v>
                </c:pt>
                <c:pt idx="16">
                  <c:v>16482.229719999999</c:v>
                </c:pt>
                <c:pt idx="17">
                  <c:v>12350.006357999997</c:v>
                </c:pt>
                <c:pt idx="18">
                  <c:v>12971.622673</c:v>
                </c:pt>
                <c:pt idx="19">
                  <c:v>18234.014641999998</c:v>
                </c:pt>
                <c:pt idx="20">
                  <c:v>16714.459533000005</c:v>
                </c:pt>
                <c:pt idx="21">
                  <c:v>18367.799376999996</c:v>
                </c:pt>
                <c:pt idx="22">
                  <c:v>14747.326897000001</c:v>
                </c:pt>
                <c:pt idx="23">
                  <c:v>68115.505126999997</c:v>
                </c:pt>
                <c:pt idx="24">
                  <c:v>93709.621582000007</c:v>
                </c:pt>
                <c:pt idx="25">
                  <c:v>65458.608641999999</c:v>
                </c:pt>
                <c:pt idx="26">
                  <c:v>72321.664061999996</c:v>
                </c:pt>
                <c:pt idx="27">
                  <c:v>74425.973876999997</c:v>
                </c:pt>
                <c:pt idx="28">
                  <c:v>70956.381836999994</c:v>
                </c:pt>
                <c:pt idx="29">
                  <c:v>72717.496582000007</c:v>
                </c:pt>
                <c:pt idx="30">
                  <c:v>86973.078126000008</c:v>
                </c:pt>
                <c:pt idx="31">
                  <c:v>129743.316406</c:v>
                </c:pt>
                <c:pt idx="32">
                  <c:v>103439.736328</c:v>
                </c:pt>
                <c:pt idx="33">
                  <c:v>100311.124023</c:v>
                </c:pt>
                <c:pt idx="34">
                  <c:v>100311.124023</c:v>
                </c:pt>
                <c:pt idx="35">
                  <c:v>120630.057617</c:v>
                </c:pt>
                <c:pt idx="36">
                  <c:v>104220.92285100001</c:v>
                </c:pt>
                <c:pt idx="37">
                  <c:v>110868.81201199999</c:v>
                </c:pt>
                <c:pt idx="38">
                  <c:v>85973.520996000007</c:v>
                </c:pt>
                <c:pt idx="39">
                  <c:v>91461.663574999999</c:v>
                </c:pt>
                <c:pt idx="40">
                  <c:v>92570.673341000002</c:v>
                </c:pt>
                <c:pt idx="41">
                  <c:v>79695.451658999998</c:v>
                </c:pt>
                <c:pt idx="42">
                  <c:v>79695.451658999998</c:v>
                </c:pt>
                <c:pt idx="43">
                  <c:v>69851.188966000002</c:v>
                </c:pt>
                <c:pt idx="44">
                  <c:v>110265.31640600001</c:v>
                </c:pt>
                <c:pt idx="45">
                  <c:v>162119.00488199998</c:v>
                </c:pt>
                <c:pt idx="46">
                  <c:v>155599.10351700001</c:v>
                </c:pt>
                <c:pt idx="47">
                  <c:v>155599.10351700001</c:v>
                </c:pt>
                <c:pt idx="48">
                  <c:v>157229.64941300001</c:v>
                </c:pt>
                <c:pt idx="49">
                  <c:v>157229.64941300001</c:v>
                </c:pt>
                <c:pt idx="50">
                  <c:v>133515.05029300001</c:v>
                </c:pt>
                <c:pt idx="51">
                  <c:v>130787.058594</c:v>
                </c:pt>
                <c:pt idx="52">
                  <c:v>130787.058594</c:v>
                </c:pt>
                <c:pt idx="53">
                  <c:v>136872.22998200002</c:v>
                </c:pt>
                <c:pt idx="54">
                  <c:v>136872.22998200002</c:v>
                </c:pt>
                <c:pt idx="55">
                  <c:v>122914.90673799999</c:v>
                </c:pt>
                <c:pt idx="56">
                  <c:v>141573.431152</c:v>
                </c:pt>
                <c:pt idx="57">
                  <c:v>141573.431152</c:v>
                </c:pt>
                <c:pt idx="58">
                  <c:v>127738.111328</c:v>
                </c:pt>
                <c:pt idx="59">
                  <c:v>127738.111328</c:v>
                </c:pt>
                <c:pt idx="60">
                  <c:v>107564.723145</c:v>
                </c:pt>
                <c:pt idx="61">
                  <c:v>107564.723145</c:v>
                </c:pt>
                <c:pt idx="62">
                  <c:v>111189.00000100001</c:v>
                </c:pt>
                <c:pt idx="63">
                  <c:v>100742.999023</c:v>
                </c:pt>
                <c:pt idx="64">
                  <c:v>100742.999023</c:v>
                </c:pt>
                <c:pt idx="65">
                  <c:v>103705.42333999999</c:v>
                </c:pt>
                <c:pt idx="66">
                  <c:v>103705.42333999999</c:v>
                </c:pt>
                <c:pt idx="67">
                  <c:v>112414.98877</c:v>
                </c:pt>
                <c:pt idx="68">
                  <c:v>112414.98877</c:v>
                </c:pt>
                <c:pt idx="69">
                  <c:v>98139.890625</c:v>
                </c:pt>
                <c:pt idx="70">
                  <c:v>98139.890625</c:v>
                </c:pt>
                <c:pt idx="71">
                  <c:v>101429.446777</c:v>
                </c:pt>
                <c:pt idx="72">
                  <c:v>101429.446777</c:v>
                </c:pt>
                <c:pt idx="73">
                  <c:v>108609.09179599999</c:v>
                </c:pt>
                <c:pt idx="74">
                  <c:v>108609.09179599999</c:v>
                </c:pt>
                <c:pt idx="75">
                  <c:v>98027.335449999999</c:v>
                </c:pt>
                <c:pt idx="76">
                  <c:v>107993.246581</c:v>
                </c:pt>
                <c:pt idx="77">
                  <c:v>114164.09570400001</c:v>
                </c:pt>
                <c:pt idx="78">
                  <c:v>115262.455567</c:v>
                </c:pt>
                <c:pt idx="79">
                  <c:v>111993.857422</c:v>
                </c:pt>
                <c:pt idx="80">
                  <c:v>111993.857422</c:v>
                </c:pt>
                <c:pt idx="81">
                  <c:v>124266.093263</c:v>
                </c:pt>
                <c:pt idx="82">
                  <c:v>124266.093263</c:v>
                </c:pt>
                <c:pt idx="83">
                  <c:v>109616.00976500001</c:v>
                </c:pt>
                <c:pt idx="84">
                  <c:v>109616.00976500001</c:v>
                </c:pt>
                <c:pt idx="85">
                  <c:v>94876.548339999994</c:v>
                </c:pt>
                <c:pt idx="86">
                  <c:v>94876.548339999994</c:v>
                </c:pt>
                <c:pt idx="87">
                  <c:v>99136.593261999995</c:v>
                </c:pt>
                <c:pt idx="88">
                  <c:v>102884.05566500001</c:v>
                </c:pt>
                <c:pt idx="89">
                  <c:v>95919.797363000005</c:v>
                </c:pt>
                <c:pt idx="90">
                  <c:v>101361.92382699999</c:v>
                </c:pt>
                <c:pt idx="91">
                  <c:v>93864.544433999996</c:v>
                </c:pt>
                <c:pt idx="92">
                  <c:v>56388.114259000002</c:v>
                </c:pt>
                <c:pt idx="93">
                  <c:v>55864.934082</c:v>
                </c:pt>
                <c:pt idx="94">
                  <c:v>59041.777587999997</c:v>
                </c:pt>
                <c:pt idx="95">
                  <c:v>64812.322021</c:v>
                </c:pt>
                <c:pt idx="96">
                  <c:v>61915.562987999998</c:v>
                </c:pt>
                <c:pt idx="97">
                  <c:v>67999.342773000011</c:v>
                </c:pt>
                <c:pt idx="98">
                  <c:v>59642.575440000008</c:v>
                </c:pt>
                <c:pt idx="99">
                  <c:v>67911.197997999989</c:v>
                </c:pt>
                <c:pt idx="100">
                  <c:v>67911.197997999989</c:v>
                </c:pt>
                <c:pt idx="101">
                  <c:v>66839.760741999999</c:v>
                </c:pt>
                <c:pt idx="102">
                  <c:v>66839.760741999999</c:v>
                </c:pt>
                <c:pt idx="103">
                  <c:v>67303.680297999992</c:v>
                </c:pt>
                <c:pt idx="104">
                  <c:v>68047.447266000003</c:v>
                </c:pt>
                <c:pt idx="105">
                  <c:v>73715.677247</c:v>
                </c:pt>
                <c:pt idx="106">
                  <c:v>67563.265625</c:v>
                </c:pt>
                <c:pt idx="107">
                  <c:v>67563.265625</c:v>
                </c:pt>
                <c:pt idx="108">
                  <c:v>82287.547363999998</c:v>
                </c:pt>
                <c:pt idx="109">
                  <c:v>91110.760498999996</c:v>
                </c:pt>
                <c:pt idx="110">
                  <c:v>91110.760498999996</c:v>
                </c:pt>
                <c:pt idx="111">
                  <c:v>42383.158448000002</c:v>
                </c:pt>
                <c:pt idx="112">
                  <c:v>68624.694336</c:v>
                </c:pt>
                <c:pt idx="113">
                  <c:v>59174.064452999999</c:v>
                </c:pt>
                <c:pt idx="114">
                  <c:v>65266.147948999998</c:v>
                </c:pt>
                <c:pt idx="115">
                  <c:v>65795.250487999991</c:v>
                </c:pt>
                <c:pt idx="116">
                  <c:v>68929.644775000008</c:v>
                </c:pt>
                <c:pt idx="117">
                  <c:v>69874.592284000013</c:v>
                </c:pt>
                <c:pt idx="118">
                  <c:v>69874.592284000013</c:v>
                </c:pt>
                <c:pt idx="119">
                  <c:v>67042.793944999998</c:v>
                </c:pt>
                <c:pt idx="120">
                  <c:v>67985.473389000006</c:v>
                </c:pt>
                <c:pt idx="121">
                  <c:v>64070.779053000006</c:v>
                </c:pt>
                <c:pt idx="122">
                  <c:v>60046.483153000008</c:v>
                </c:pt>
                <c:pt idx="123">
                  <c:v>58202.217040999996</c:v>
                </c:pt>
                <c:pt idx="124">
                  <c:v>58202.217040999996</c:v>
                </c:pt>
                <c:pt idx="125">
                  <c:v>59670.044434000003</c:v>
                </c:pt>
                <c:pt idx="126">
                  <c:v>59670.044434000003</c:v>
                </c:pt>
                <c:pt idx="127">
                  <c:v>69596.920408999998</c:v>
                </c:pt>
                <c:pt idx="128">
                  <c:v>103699.49707</c:v>
                </c:pt>
                <c:pt idx="129">
                  <c:v>107494.40918</c:v>
                </c:pt>
                <c:pt idx="130">
                  <c:v>102575.89160199999</c:v>
                </c:pt>
                <c:pt idx="131">
                  <c:v>103205.03417899999</c:v>
                </c:pt>
                <c:pt idx="132">
                  <c:v>103205.03417899999</c:v>
                </c:pt>
                <c:pt idx="133">
                  <c:v>104830.93164</c:v>
                </c:pt>
                <c:pt idx="134">
                  <c:v>104830.93164</c:v>
                </c:pt>
                <c:pt idx="135">
                  <c:v>122233.56835899998</c:v>
                </c:pt>
                <c:pt idx="136">
                  <c:v>117722.97167899999</c:v>
                </c:pt>
                <c:pt idx="137">
                  <c:v>117722.97167899999</c:v>
                </c:pt>
                <c:pt idx="138">
                  <c:v>132614.22753999999</c:v>
                </c:pt>
                <c:pt idx="139">
                  <c:v>132614.22753999999</c:v>
                </c:pt>
                <c:pt idx="140">
                  <c:v>113984.33496000001</c:v>
                </c:pt>
                <c:pt idx="141">
                  <c:v>113984.33496000001</c:v>
                </c:pt>
                <c:pt idx="142">
                  <c:v>115593.499024</c:v>
                </c:pt>
                <c:pt idx="143">
                  <c:v>105047.663086</c:v>
                </c:pt>
                <c:pt idx="144">
                  <c:v>116654.313476</c:v>
                </c:pt>
                <c:pt idx="145">
                  <c:v>107952.33300699999</c:v>
                </c:pt>
                <c:pt idx="146">
                  <c:v>107952.33300699999</c:v>
                </c:pt>
                <c:pt idx="147">
                  <c:v>103116.73339699999</c:v>
                </c:pt>
                <c:pt idx="148">
                  <c:v>106381.751953</c:v>
                </c:pt>
                <c:pt idx="149">
                  <c:v>120632.84570200001</c:v>
                </c:pt>
                <c:pt idx="150">
                  <c:v>120632.84570200001</c:v>
                </c:pt>
                <c:pt idx="151">
                  <c:v>112536.689453</c:v>
                </c:pt>
                <c:pt idx="152">
                  <c:v>112536.689453</c:v>
                </c:pt>
                <c:pt idx="153">
                  <c:v>125491.353516</c:v>
                </c:pt>
                <c:pt idx="154">
                  <c:v>106011.73535100001</c:v>
                </c:pt>
                <c:pt idx="155">
                  <c:v>116006.11034999999</c:v>
                </c:pt>
                <c:pt idx="156">
                  <c:v>116006.11034999999</c:v>
                </c:pt>
                <c:pt idx="157">
                  <c:v>113308.24609299999</c:v>
                </c:pt>
                <c:pt idx="158">
                  <c:v>113308.24609299999</c:v>
                </c:pt>
                <c:pt idx="159">
                  <c:v>128671.261719</c:v>
                </c:pt>
                <c:pt idx="160">
                  <c:v>128671.261719</c:v>
                </c:pt>
                <c:pt idx="161">
                  <c:v>141639.70605399998</c:v>
                </c:pt>
                <c:pt idx="162">
                  <c:v>141639.70605399998</c:v>
                </c:pt>
                <c:pt idx="163">
                  <c:v>125042.955078</c:v>
                </c:pt>
                <c:pt idx="164">
                  <c:v>148121.875</c:v>
                </c:pt>
                <c:pt idx="165">
                  <c:v>148121.875</c:v>
                </c:pt>
                <c:pt idx="166">
                  <c:v>139711.809569</c:v>
                </c:pt>
                <c:pt idx="167">
                  <c:v>139711.809569</c:v>
                </c:pt>
                <c:pt idx="168">
                  <c:v>140459.159181</c:v>
                </c:pt>
                <c:pt idx="169">
                  <c:v>140459.159181</c:v>
                </c:pt>
                <c:pt idx="170">
                  <c:v>149689.06836</c:v>
                </c:pt>
                <c:pt idx="171">
                  <c:v>149689.06836</c:v>
                </c:pt>
                <c:pt idx="172">
                  <c:v>159886.85058500001</c:v>
                </c:pt>
                <c:pt idx="173">
                  <c:v>161501.05761799999</c:v>
                </c:pt>
                <c:pt idx="174">
                  <c:v>161501.05761799999</c:v>
                </c:pt>
                <c:pt idx="175">
                  <c:v>163138.10253900001</c:v>
                </c:pt>
                <c:pt idx="176">
                  <c:v>163138.10253900001</c:v>
                </c:pt>
                <c:pt idx="177">
                  <c:v>100975.330566</c:v>
                </c:pt>
                <c:pt idx="178">
                  <c:v>93645.661134000009</c:v>
                </c:pt>
                <c:pt idx="179">
                  <c:v>108342.31494200001</c:v>
                </c:pt>
                <c:pt idx="180">
                  <c:v>119710.85839899999</c:v>
                </c:pt>
                <c:pt idx="181">
                  <c:v>111205.41552699999</c:v>
                </c:pt>
                <c:pt idx="182">
                  <c:v>125885.601075</c:v>
                </c:pt>
                <c:pt idx="183">
                  <c:v>112494.575683</c:v>
                </c:pt>
                <c:pt idx="184">
                  <c:v>125292.255859</c:v>
                </c:pt>
                <c:pt idx="185">
                  <c:v>70675.43456899999</c:v>
                </c:pt>
                <c:pt idx="186">
                  <c:v>101970.67456100001</c:v>
                </c:pt>
                <c:pt idx="187">
                  <c:v>88319.356690000001</c:v>
                </c:pt>
                <c:pt idx="188">
                  <c:v>38013.314941999997</c:v>
                </c:pt>
                <c:pt idx="189">
                  <c:v>15456.564575</c:v>
                </c:pt>
                <c:pt idx="190">
                  <c:v>22027.962645000003</c:v>
                </c:pt>
                <c:pt idx="191">
                  <c:v>20612.594849000001</c:v>
                </c:pt>
                <c:pt idx="192">
                  <c:v>26136.721191000004</c:v>
                </c:pt>
                <c:pt idx="193">
                  <c:v>28114.403564000004</c:v>
                </c:pt>
                <c:pt idx="194">
                  <c:v>57034.801267999996</c:v>
                </c:pt>
                <c:pt idx="195">
                  <c:v>48745.303223000003</c:v>
                </c:pt>
                <c:pt idx="196">
                  <c:v>78807.074219000002</c:v>
                </c:pt>
                <c:pt idx="197">
                  <c:v>76981.437988999998</c:v>
                </c:pt>
                <c:pt idx="198">
                  <c:v>88030.377928999995</c:v>
                </c:pt>
                <c:pt idx="199">
                  <c:v>82112.143066999997</c:v>
                </c:pt>
                <c:pt idx="200">
                  <c:v>90276.039550000001</c:v>
                </c:pt>
                <c:pt idx="201">
                  <c:v>92917.664061999996</c:v>
                </c:pt>
                <c:pt idx="202">
                  <c:v>95420.878419000001</c:v>
                </c:pt>
                <c:pt idx="203">
                  <c:v>77808.871580999999</c:v>
                </c:pt>
                <c:pt idx="204">
                  <c:v>103761.58007900001</c:v>
                </c:pt>
                <c:pt idx="205">
                  <c:v>94323.759764999995</c:v>
                </c:pt>
                <c:pt idx="206">
                  <c:v>117699.427734</c:v>
                </c:pt>
                <c:pt idx="207">
                  <c:v>122069.38232399999</c:v>
                </c:pt>
                <c:pt idx="208">
                  <c:v>95202.662108999997</c:v>
                </c:pt>
                <c:pt idx="209">
                  <c:v>89808.269042000014</c:v>
                </c:pt>
                <c:pt idx="210">
                  <c:v>89808.269042000014</c:v>
                </c:pt>
                <c:pt idx="211">
                  <c:v>102853.89208999999</c:v>
                </c:pt>
                <c:pt idx="212">
                  <c:v>101387.51708999999</c:v>
                </c:pt>
                <c:pt idx="213">
                  <c:v>128485.911133</c:v>
                </c:pt>
                <c:pt idx="214">
                  <c:v>143860.42578000002</c:v>
                </c:pt>
                <c:pt idx="215">
                  <c:v>118294.372559</c:v>
                </c:pt>
                <c:pt idx="216">
                  <c:v>95565.827636999995</c:v>
                </c:pt>
                <c:pt idx="217">
                  <c:v>82876.759766000003</c:v>
                </c:pt>
                <c:pt idx="218">
                  <c:v>105124.75781299999</c:v>
                </c:pt>
                <c:pt idx="219">
                  <c:v>81015.704345000006</c:v>
                </c:pt>
                <c:pt idx="220">
                  <c:v>81015.704345000006</c:v>
                </c:pt>
                <c:pt idx="221">
                  <c:v>74246.046143</c:v>
                </c:pt>
                <c:pt idx="222">
                  <c:v>79844.859129999997</c:v>
                </c:pt>
                <c:pt idx="223">
                  <c:v>83014.367186999996</c:v>
                </c:pt>
                <c:pt idx="224">
                  <c:v>83014.367186999996</c:v>
                </c:pt>
                <c:pt idx="225">
                  <c:v>62556.438966000002</c:v>
                </c:pt>
                <c:pt idx="226">
                  <c:v>93639.508056999999</c:v>
                </c:pt>
                <c:pt idx="227">
                  <c:v>106692.04248</c:v>
                </c:pt>
                <c:pt idx="228">
                  <c:v>106692.04248</c:v>
                </c:pt>
                <c:pt idx="229">
                  <c:v>98717.275391000003</c:v>
                </c:pt>
                <c:pt idx="230">
                  <c:v>81358.510985999994</c:v>
                </c:pt>
                <c:pt idx="231">
                  <c:v>67700.753662000003</c:v>
                </c:pt>
                <c:pt idx="232">
                  <c:v>85764.037596999988</c:v>
                </c:pt>
                <c:pt idx="233">
                  <c:v>76652.599610000005</c:v>
                </c:pt>
                <c:pt idx="234">
                  <c:v>69733.751709999997</c:v>
                </c:pt>
                <c:pt idx="235">
                  <c:v>74584.025146</c:v>
                </c:pt>
                <c:pt idx="236">
                  <c:v>75789.84375</c:v>
                </c:pt>
                <c:pt idx="237">
                  <c:v>59526.208984999997</c:v>
                </c:pt>
                <c:pt idx="238">
                  <c:v>66428.970459999997</c:v>
                </c:pt>
                <c:pt idx="239">
                  <c:v>70829.822509999998</c:v>
                </c:pt>
                <c:pt idx="240">
                  <c:v>47324.751709000004</c:v>
                </c:pt>
                <c:pt idx="241">
                  <c:v>109647.322266</c:v>
                </c:pt>
                <c:pt idx="242">
                  <c:v>110956.399902</c:v>
                </c:pt>
                <c:pt idx="243">
                  <c:v>105140.719726</c:v>
                </c:pt>
                <c:pt idx="244">
                  <c:v>106743.061523</c:v>
                </c:pt>
                <c:pt idx="245">
                  <c:v>112827.48583999999</c:v>
                </c:pt>
                <c:pt idx="246">
                  <c:v>104488.60937600001</c:v>
                </c:pt>
                <c:pt idx="247">
                  <c:v>121892.582519</c:v>
                </c:pt>
                <c:pt idx="248">
                  <c:v>107249.446777</c:v>
                </c:pt>
                <c:pt idx="249">
                  <c:v>107419.728516</c:v>
                </c:pt>
                <c:pt idx="250">
                  <c:v>99600.443358999997</c:v>
                </c:pt>
                <c:pt idx="251">
                  <c:v>96679.277344000002</c:v>
                </c:pt>
                <c:pt idx="252">
                  <c:v>96679.277344000002</c:v>
                </c:pt>
                <c:pt idx="253">
                  <c:v>100973.801269</c:v>
                </c:pt>
                <c:pt idx="254">
                  <c:v>100973.801269</c:v>
                </c:pt>
                <c:pt idx="255">
                  <c:v>94116.473633000001</c:v>
                </c:pt>
                <c:pt idx="256">
                  <c:v>101710.27783200001</c:v>
                </c:pt>
                <c:pt idx="257">
                  <c:v>101710.27783200001</c:v>
                </c:pt>
                <c:pt idx="258">
                  <c:v>95043.234862999991</c:v>
                </c:pt>
                <c:pt idx="259">
                  <c:v>100046.59472600001</c:v>
                </c:pt>
                <c:pt idx="260">
                  <c:v>91868.364746000007</c:v>
                </c:pt>
                <c:pt idx="261">
                  <c:v>99286.657714000001</c:v>
                </c:pt>
                <c:pt idx="262">
                  <c:v>94034.766602000003</c:v>
                </c:pt>
                <c:pt idx="263">
                  <c:v>83027.944822999998</c:v>
                </c:pt>
                <c:pt idx="264">
                  <c:v>87231.596679000009</c:v>
                </c:pt>
                <c:pt idx="265">
                  <c:v>100614.48144600001</c:v>
                </c:pt>
                <c:pt idx="266">
                  <c:v>93804.720702999999</c:v>
                </c:pt>
                <c:pt idx="267">
                  <c:v>102694.311036</c:v>
                </c:pt>
                <c:pt idx="268">
                  <c:v>98990.169920999993</c:v>
                </c:pt>
                <c:pt idx="269">
                  <c:v>98990.169920999993</c:v>
                </c:pt>
                <c:pt idx="270">
                  <c:v>92950.589844000002</c:v>
                </c:pt>
                <c:pt idx="271">
                  <c:v>75871.971680999995</c:v>
                </c:pt>
                <c:pt idx="272">
                  <c:v>77856.849121000007</c:v>
                </c:pt>
                <c:pt idx="273">
                  <c:v>69615.937988000005</c:v>
                </c:pt>
                <c:pt idx="274">
                  <c:v>58847.519042999993</c:v>
                </c:pt>
                <c:pt idx="275">
                  <c:v>59685.526365999998</c:v>
                </c:pt>
                <c:pt idx="276">
                  <c:v>59685.526365999998</c:v>
                </c:pt>
                <c:pt idx="277">
                  <c:v>59688.940917999993</c:v>
                </c:pt>
                <c:pt idx="278">
                  <c:v>60871.537598000003</c:v>
                </c:pt>
                <c:pt idx="279">
                  <c:v>60868.266114000005</c:v>
                </c:pt>
                <c:pt idx="280">
                  <c:v>60868.266114000005</c:v>
                </c:pt>
                <c:pt idx="281">
                  <c:v>59973.527833</c:v>
                </c:pt>
                <c:pt idx="282">
                  <c:v>72631.525879000008</c:v>
                </c:pt>
                <c:pt idx="283">
                  <c:v>83595.494139999995</c:v>
                </c:pt>
                <c:pt idx="284">
                  <c:v>80590.547850999996</c:v>
                </c:pt>
                <c:pt idx="285">
                  <c:v>89822.154297999994</c:v>
                </c:pt>
                <c:pt idx="286">
                  <c:v>95925.533204000007</c:v>
                </c:pt>
                <c:pt idx="287">
                  <c:v>100124.123047</c:v>
                </c:pt>
                <c:pt idx="288">
                  <c:v>94831.375977000003</c:v>
                </c:pt>
                <c:pt idx="289">
                  <c:v>91461.567869999999</c:v>
                </c:pt>
                <c:pt idx="290">
                  <c:v>92851.379393999989</c:v>
                </c:pt>
                <c:pt idx="291">
                  <c:v>92851.379393999989</c:v>
                </c:pt>
                <c:pt idx="292">
                  <c:v>87542.405761999995</c:v>
                </c:pt>
                <c:pt idx="293">
                  <c:v>85142.315429000009</c:v>
                </c:pt>
                <c:pt idx="294">
                  <c:v>94409.811524999997</c:v>
                </c:pt>
                <c:pt idx="295">
                  <c:v>100293.06933500001</c:v>
                </c:pt>
                <c:pt idx="296">
                  <c:v>100703.157226</c:v>
                </c:pt>
                <c:pt idx="297">
                  <c:v>95626.425780999984</c:v>
                </c:pt>
                <c:pt idx="298">
                  <c:v>102799.460937</c:v>
                </c:pt>
                <c:pt idx="299">
                  <c:v>102799.460937</c:v>
                </c:pt>
                <c:pt idx="300">
                  <c:v>95122.269532000006</c:v>
                </c:pt>
                <c:pt idx="301">
                  <c:v>101839.21679800001</c:v>
                </c:pt>
                <c:pt idx="302">
                  <c:v>97794.897461</c:v>
                </c:pt>
                <c:pt idx="303">
                  <c:v>99651.462889999995</c:v>
                </c:pt>
                <c:pt idx="304">
                  <c:v>105220.99511600001</c:v>
                </c:pt>
                <c:pt idx="305">
                  <c:v>104967.523438</c:v>
                </c:pt>
                <c:pt idx="306">
                  <c:v>120481.58984299999</c:v>
                </c:pt>
                <c:pt idx="307">
                  <c:v>101278.941406</c:v>
                </c:pt>
                <c:pt idx="308">
                  <c:v>109015.49707</c:v>
                </c:pt>
                <c:pt idx="309">
                  <c:v>118518.648438</c:v>
                </c:pt>
                <c:pt idx="310">
                  <c:v>105724.23632900001</c:v>
                </c:pt>
                <c:pt idx="311">
                  <c:v>98976.448242000013</c:v>
                </c:pt>
                <c:pt idx="312">
                  <c:v>105084.350586</c:v>
                </c:pt>
                <c:pt idx="313">
                  <c:v>68081.747070999991</c:v>
                </c:pt>
                <c:pt idx="314">
                  <c:v>61104.989257000001</c:v>
                </c:pt>
                <c:pt idx="315">
                  <c:v>58154.203368999995</c:v>
                </c:pt>
                <c:pt idx="316">
                  <c:v>68107.468263000002</c:v>
                </c:pt>
                <c:pt idx="317">
                  <c:v>74119.743896</c:v>
                </c:pt>
                <c:pt idx="318">
                  <c:v>71539.472657000006</c:v>
                </c:pt>
                <c:pt idx="319">
                  <c:v>91113.922363000005</c:v>
                </c:pt>
                <c:pt idx="320">
                  <c:v>91113.922363000005</c:v>
                </c:pt>
                <c:pt idx="321">
                  <c:v>68924.23535100001</c:v>
                </c:pt>
                <c:pt idx="322">
                  <c:v>83625.686522999997</c:v>
                </c:pt>
                <c:pt idx="323">
                  <c:v>90684.970215000008</c:v>
                </c:pt>
                <c:pt idx="324">
                  <c:v>99491.034178999995</c:v>
                </c:pt>
                <c:pt idx="325">
                  <c:v>99491.034178999995</c:v>
                </c:pt>
                <c:pt idx="326">
                  <c:v>89682.570800000001</c:v>
                </c:pt>
                <c:pt idx="327">
                  <c:v>92053.762694999998</c:v>
                </c:pt>
                <c:pt idx="328">
                  <c:v>84150.521240000002</c:v>
                </c:pt>
                <c:pt idx="329">
                  <c:v>85220.889160999999</c:v>
                </c:pt>
                <c:pt idx="330">
                  <c:v>68197.820066999993</c:v>
                </c:pt>
                <c:pt idx="331">
                  <c:v>74577.217285999999</c:v>
                </c:pt>
                <c:pt idx="332">
                  <c:v>95774.020751999997</c:v>
                </c:pt>
                <c:pt idx="333">
                  <c:v>83732.159425000005</c:v>
                </c:pt>
                <c:pt idx="334">
                  <c:v>105496.01171999999</c:v>
                </c:pt>
                <c:pt idx="335">
                  <c:v>97906.470946999994</c:v>
                </c:pt>
                <c:pt idx="336">
                  <c:v>97507.703613999998</c:v>
                </c:pt>
                <c:pt idx="337">
                  <c:v>103626.40576199999</c:v>
                </c:pt>
                <c:pt idx="338">
                  <c:v>88595.692870999992</c:v>
                </c:pt>
                <c:pt idx="339">
                  <c:v>92906.190186000007</c:v>
                </c:pt>
                <c:pt idx="340">
                  <c:v>92906.190186000007</c:v>
                </c:pt>
                <c:pt idx="341">
                  <c:v>73862.975220000008</c:v>
                </c:pt>
                <c:pt idx="342">
                  <c:v>107513.42944200001</c:v>
                </c:pt>
                <c:pt idx="343">
                  <c:v>97658.715576000002</c:v>
                </c:pt>
                <c:pt idx="344">
                  <c:v>91291.105469000002</c:v>
                </c:pt>
                <c:pt idx="345">
                  <c:v>78917.565917999993</c:v>
                </c:pt>
                <c:pt idx="346">
                  <c:v>66700.231446000005</c:v>
                </c:pt>
                <c:pt idx="347">
                  <c:v>44478.437621999998</c:v>
                </c:pt>
                <c:pt idx="348">
                  <c:v>22421.932768999999</c:v>
                </c:pt>
                <c:pt idx="349">
                  <c:v>25106.215515</c:v>
                </c:pt>
                <c:pt idx="350">
                  <c:v>25106.215515</c:v>
                </c:pt>
                <c:pt idx="351">
                  <c:v>50704.776855000004</c:v>
                </c:pt>
                <c:pt idx="352">
                  <c:v>50704.776855000004</c:v>
                </c:pt>
                <c:pt idx="353">
                  <c:v>91462.429931999999</c:v>
                </c:pt>
                <c:pt idx="354">
                  <c:v>91462.429931999999</c:v>
                </c:pt>
                <c:pt idx="355">
                  <c:v>95589.350831000003</c:v>
                </c:pt>
                <c:pt idx="356">
                  <c:v>95589.350831000003</c:v>
                </c:pt>
                <c:pt idx="357">
                  <c:v>95589.350831000003</c:v>
                </c:pt>
                <c:pt idx="358">
                  <c:v>87382.668212000004</c:v>
                </c:pt>
                <c:pt idx="359">
                  <c:v>98375.404417999991</c:v>
                </c:pt>
                <c:pt idx="360">
                  <c:v>60380.424072000009</c:v>
                </c:pt>
                <c:pt idx="361">
                  <c:v>70428.282227000003</c:v>
                </c:pt>
                <c:pt idx="362">
                  <c:v>113425.98999</c:v>
                </c:pt>
                <c:pt idx="363">
                  <c:v>76453.483886000002</c:v>
                </c:pt>
                <c:pt idx="364">
                  <c:v>132198.85034100001</c:v>
                </c:pt>
                <c:pt idx="365">
                  <c:v>123161.135499</c:v>
                </c:pt>
                <c:pt idx="366">
                  <c:v>128340.62671</c:v>
                </c:pt>
                <c:pt idx="367">
                  <c:v>128340.62671</c:v>
                </c:pt>
                <c:pt idx="368">
                  <c:v>97770.817381999994</c:v>
                </c:pt>
                <c:pt idx="369">
                  <c:v>108929.688476</c:v>
                </c:pt>
                <c:pt idx="370">
                  <c:v>107901.04711900001</c:v>
                </c:pt>
                <c:pt idx="371">
                  <c:v>85617.210206000003</c:v>
                </c:pt>
                <c:pt idx="372">
                  <c:v>76104.923094999991</c:v>
                </c:pt>
                <c:pt idx="373">
                  <c:v>86296.52270500001</c:v>
                </c:pt>
                <c:pt idx="374">
                  <c:v>82682.694092000005</c:v>
                </c:pt>
                <c:pt idx="375">
                  <c:v>112958.050537</c:v>
                </c:pt>
                <c:pt idx="376">
                  <c:v>112958.050537</c:v>
                </c:pt>
                <c:pt idx="377">
                  <c:v>81708.349121000007</c:v>
                </c:pt>
                <c:pt idx="378">
                  <c:v>81708.349121000007</c:v>
                </c:pt>
                <c:pt idx="379">
                  <c:v>75354.552733999997</c:v>
                </c:pt>
                <c:pt idx="380">
                  <c:v>70190.148925000001</c:v>
                </c:pt>
                <c:pt idx="381">
                  <c:v>55663.969361000003</c:v>
                </c:pt>
                <c:pt idx="382">
                  <c:v>45175.299559999999</c:v>
                </c:pt>
                <c:pt idx="383">
                  <c:v>47848.374878000002</c:v>
                </c:pt>
                <c:pt idx="384">
                  <c:v>37229.918701000002</c:v>
                </c:pt>
                <c:pt idx="385">
                  <c:v>40259.545655000002</c:v>
                </c:pt>
                <c:pt idx="386">
                  <c:v>40259.545655000002</c:v>
                </c:pt>
                <c:pt idx="387">
                  <c:v>31614.106994000002</c:v>
                </c:pt>
                <c:pt idx="388">
                  <c:v>33876.630858999997</c:v>
                </c:pt>
                <c:pt idx="389">
                  <c:v>26757.081970000003</c:v>
                </c:pt>
                <c:pt idx="390">
                  <c:v>26673.919190000001</c:v>
                </c:pt>
                <c:pt idx="391">
                  <c:v>26836.265137000002</c:v>
                </c:pt>
                <c:pt idx="392">
                  <c:v>9469.5529169999991</c:v>
                </c:pt>
                <c:pt idx="393">
                  <c:v>7108.6815180000003</c:v>
                </c:pt>
                <c:pt idx="394">
                  <c:v>5871.2312930000007</c:v>
                </c:pt>
                <c:pt idx="395">
                  <c:v>5650.7938550000008</c:v>
                </c:pt>
                <c:pt idx="396">
                  <c:v>6981.3024299999997</c:v>
                </c:pt>
                <c:pt idx="397">
                  <c:v>9328.8969120000002</c:v>
                </c:pt>
                <c:pt idx="398">
                  <c:v>27129.571533000002</c:v>
                </c:pt>
                <c:pt idx="399">
                  <c:v>21781.913818999998</c:v>
                </c:pt>
                <c:pt idx="400">
                  <c:v>28346.380127999997</c:v>
                </c:pt>
                <c:pt idx="401">
                  <c:v>36551.746337999997</c:v>
                </c:pt>
                <c:pt idx="402">
                  <c:v>36551.746337999997</c:v>
                </c:pt>
                <c:pt idx="403">
                  <c:v>34805.188721999999</c:v>
                </c:pt>
                <c:pt idx="404">
                  <c:v>44120.910644000003</c:v>
                </c:pt>
                <c:pt idx="405">
                  <c:v>44120.910644000003</c:v>
                </c:pt>
                <c:pt idx="406">
                  <c:v>39837.337891000003</c:v>
                </c:pt>
                <c:pt idx="407">
                  <c:v>37907.469727000003</c:v>
                </c:pt>
                <c:pt idx="408">
                  <c:v>56022.639160999999</c:v>
                </c:pt>
                <c:pt idx="409">
                  <c:v>53517.599120999992</c:v>
                </c:pt>
                <c:pt idx="410">
                  <c:v>64501.475586999994</c:v>
                </c:pt>
                <c:pt idx="411">
                  <c:v>42927.190919000001</c:v>
                </c:pt>
                <c:pt idx="412">
                  <c:v>79762.943847000002</c:v>
                </c:pt>
                <c:pt idx="413">
                  <c:v>82933.996581999992</c:v>
                </c:pt>
                <c:pt idx="414">
                  <c:v>91472.946289999993</c:v>
                </c:pt>
                <c:pt idx="415">
                  <c:v>91472.946289999993</c:v>
                </c:pt>
                <c:pt idx="416">
                  <c:v>110195.63085999999</c:v>
                </c:pt>
                <c:pt idx="417">
                  <c:v>110195.63085999999</c:v>
                </c:pt>
                <c:pt idx="418">
                  <c:v>56987.775146</c:v>
                </c:pt>
                <c:pt idx="419">
                  <c:v>52588.479246999996</c:v>
                </c:pt>
                <c:pt idx="420">
                  <c:v>78947.497069999998</c:v>
                </c:pt>
                <c:pt idx="421">
                  <c:v>82851.368652999998</c:v>
                </c:pt>
                <c:pt idx="422">
                  <c:v>70472.036622</c:v>
                </c:pt>
                <c:pt idx="423">
                  <c:v>80818.244140999988</c:v>
                </c:pt>
                <c:pt idx="424">
                  <c:v>90801.930176000009</c:v>
                </c:pt>
                <c:pt idx="425">
                  <c:v>85118.281738000005</c:v>
                </c:pt>
                <c:pt idx="426">
                  <c:v>107368.13330100001</c:v>
                </c:pt>
                <c:pt idx="427">
                  <c:v>96200.321290000007</c:v>
                </c:pt>
                <c:pt idx="428">
                  <c:v>112373.701172</c:v>
                </c:pt>
                <c:pt idx="429">
                  <c:v>107229.047364</c:v>
                </c:pt>
                <c:pt idx="430">
                  <c:v>116895.86084000001</c:v>
                </c:pt>
                <c:pt idx="431">
                  <c:v>105187.337891</c:v>
                </c:pt>
                <c:pt idx="432">
                  <c:v>70284.721680000002</c:v>
                </c:pt>
                <c:pt idx="433">
                  <c:v>123505.32763699999</c:v>
                </c:pt>
                <c:pt idx="434">
                  <c:v>123505.32763699999</c:v>
                </c:pt>
                <c:pt idx="435">
                  <c:v>78146.500487999991</c:v>
                </c:pt>
                <c:pt idx="436">
                  <c:v>65723.353273000001</c:v>
                </c:pt>
                <c:pt idx="437">
                  <c:v>105146.531739</c:v>
                </c:pt>
                <c:pt idx="438">
                  <c:v>101241.32519499998</c:v>
                </c:pt>
                <c:pt idx="439">
                  <c:v>91084.063475000003</c:v>
                </c:pt>
                <c:pt idx="440">
                  <c:v>96710.903808999996</c:v>
                </c:pt>
                <c:pt idx="441">
                  <c:v>96710.903808999996</c:v>
                </c:pt>
                <c:pt idx="442">
                  <c:v>86915.512450999988</c:v>
                </c:pt>
                <c:pt idx="443">
                  <c:v>89313.566651000001</c:v>
                </c:pt>
                <c:pt idx="444">
                  <c:v>81763.864256999994</c:v>
                </c:pt>
                <c:pt idx="445">
                  <c:v>46902.228273000001</c:v>
                </c:pt>
                <c:pt idx="446">
                  <c:v>46902.228273000001</c:v>
                </c:pt>
                <c:pt idx="447">
                  <c:v>33388.267823000002</c:v>
                </c:pt>
                <c:pt idx="448">
                  <c:v>33388.267823000002</c:v>
                </c:pt>
                <c:pt idx="449">
                  <c:v>62835.051268999996</c:v>
                </c:pt>
                <c:pt idx="450">
                  <c:v>55576.499268</c:v>
                </c:pt>
                <c:pt idx="451">
                  <c:v>65981.900878999993</c:v>
                </c:pt>
                <c:pt idx="452">
                  <c:v>63039.242430999999</c:v>
                </c:pt>
                <c:pt idx="453">
                  <c:v>68319.553222999995</c:v>
                </c:pt>
                <c:pt idx="454">
                  <c:v>91347.141600000003</c:v>
                </c:pt>
                <c:pt idx="455">
                  <c:v>99722.536133000001</c:v>
                </c:pt>
                <c:pt idx="456">
                  <c:v>64622.671875000007</c:v>
                </c:pt>
                <c:pt idx="457">
                  <c:v>98299.781739000013</c:v>
                </c:pt>
                <c:pt idx="458">
                  <c:v>98299.781739000013</c:v>
                </c:pt>
                <c:pt idx="459">
                  <c:v>86591.75</c:v>
                </c:pt>
                <c:pt idx="460">
                  <c:v>101046.10742099999</c:v>
                </c:pt>
                <c:pt idx="461">
                  <c:v>105697.46875</c:v>
                </c:pt>
                <c:pt idx="462">
                  <c:v>111865.05957100001</c:v>
                </c:pt>
                <c:pt idx="463">
                  <c:v>82049.208985000005</c:v>
                </c:pt>
                <c:pt idx="464">
                  <c:v>90611.772948999991</c:v>
                </c:pt>
                <c:pt idx="465">
                  <c:v>123786.58398600001</c:v>
                </c:pt>
                <c:pt idx="466">
                  <c:v>123786.58398600001</c:v>
                </c:pt>
                <c:pt idx="467">
                  <c:v>74187.800780999998</c:v>
                </c:pt>
                <c:pt idx="468">
                  <c:v>74187.800780999998</c:v>
                </c:pt>
                <c:pt idx="469">
                  <c:v>86504.582520000011</c:v>
                </c:pt>
                <c:pt idx="470">
                  <c:v>96334.624024000004</c:v>
                </c:pt>
                <c:pt idx="471">
                  <c:v>96334.624024000004</c:v>
                </c:pt>
                <c:pt idx="472">
                  <c:v>81098.154297000001</c:v>
                </c:pt>
                <c:pt idx="473">
                  <c:v>116008.05761599999</c:v>
                </c:pt>
                <c:pt idx="474">
                  <c:v>116008.05761599999</c:v>
                </c:pt>
                <c:pt idx="475">
                  <c:v>109355.83593700001</c:v>
                </c:pt>
                <c:pt idx="476">
                  <c:v>100727.332031</c:v>
                </c:pt>
                <c:pt idx="477">
                  <c:v>96080.290038000006</c:v>
                </c:pt>
                <c:pt idx="478">
                  <c:v>110773.66113199999</c:v>
                </c:pt>
                <c:pt idx="479">
                  <c:v>94784.846680000002</c:v>
                </c:pt>
                <c:pt idx="480">
                  <c:v>98695.206055000002</c:v>
                </c:pt>
                <c:pt idx="481">
                  <c:v>103847.891601</c:v>
                </c:pt>
                <c:pt idx="482">
                  <c:v>83076.607910999999</c:v>
                </c:pt>
                <c:pt idx="483">
                  <c:v>97829.513670999993</c:v>
                </c:pt>
                <c:pt idx="484">
                  <c:v>67872.261232000004</c:v>
                </c:pt>
                <c:pt idx="485">
                  <c:v>81306.102050999994</c:v>
                </c:pt>
                <c:pt idx="486">
                  <c:v>81089.218750999993</c:v>
                </c:pt>
                <c:pt idx="487">
                  <c:v>77588.459472999995</c:v>
                </c:pt>
                <c:pt idx="488">
                  <c:v>98245.139647999997</c:v>
                </c:pt>
                <c:pt idx="489">
                  <c:v>82230.105468000009</c:v>
                </c:pt>
                <c:pt idx="490">
                  <c:v>101788.60937600001</c:v>
                </c:pt>
                <c:pt idx="491">
                  <c:v>120262.31347600001</c:v>
                </c:pt>
                <c:pt idx="492">
                  <c:v>96907.680175000001</c:v>
                </c:pt>
                <c:pt idx="493">
                  <c:v>110818.84228600001</c:v>
                </c:pt>
                <c:pt idx="494">
                  <c:v>110818.84228600001</c:v>
                </c:pt>
                <c:pt idx="495">
                  <c:v>93253.75634800001</c:v>
                </c:pt>
                <c:pt idx="496">
                  <c:v>104667.084473</c:v>
                </c:pt>
                <c:pt idx="497">
                  <c:v>79591.878173000005</c:v>
                </c:pt>
                <c:pt idx="498">
                  <c:v>79591.878173000005</c:v>
                </c:pt>
                <c:pt idx="499">
                  <c:v>118706.859375</c:v>
                </c:pt>
                <c:pt idx="500">
                  <c:v>112377.62548799999</c:v>
                </c:pt>
                <c:pt idx="501">
                  <c:v>118579.720216</c:v>
                </c:pt>
                <c:pt idx="502">
                  <c:v>118579.720216</c:v>
                </c:pt>
                <c:pt idx="503">
                  <c:v>79965.326660000006</c:v>
                </c:pt>
                <c:pt idx="504">
                  <c:v>102268.34667899999</c:v>
                </c:pt>
                <c:pt idx="505">
                  <c:v>103321.110107</c:v>
                </c:pt>
                <c:pt idx="506">
                  <c:v>79297.532959000004</c:v>
                </c:pt>
                <c:pt idx="507">
                  <c:v>128025.126221</c:v>
                </c:pt>
                <c:pt idx="508">
                  <c:v>128025.126221</c:v>
                </c:pt>
                <c:pt idx="509">
                  <c:v>92425.210204999996</c:v>
                </c:pt>
                <c:pt idx="510">
                  <c:v>119757.614502</c:v>
                </c:pt>
                <c:pt idx="511">
                  <c:v>99438.614011999991</c:v>
                </c:pt>
                <c:pt idx="512">
                  <c:v>102911.507568</c:v>
                </c:pt>
                <c:pt idx="513">
                  <c:v>108686.03271499999</c:v>
                </c:pt>
                <c:pt idx="514">
                  <c:v>93124.558594000002</c:v>
                </c:pt>
                <c:pt idx="515">
                  <c:v>105279.552247</c:v>
                </c:pt>
                <c:pt idx="516">
                  <c:v>105279.552247</c:v>
                </c:pt>
                <c:pt idx="517">
                  <c:v>117632.87695400001</c:v>
                </c:pt>
                <c:pt idx="518">
                  <c:v>107808.16503899998</c:v>
                </c:pt>
                <c:pt idx="519">
                  <c:v>86296.669433000003</c:v>
                </c:pt>
                <c:pt idx="520">
                  <c:v>93521.359376000008</c:v>
                </c:pt>
                <c:pt idx="521">
                  <c:v>60665.350829000003</c:v>
                </c:pt>
                <c:pt idx="522">
                  <c:v>67463.364501999997</c:v>
                </c:pt>
                <c:pt idx="523">
                  <c:v>67463.364501999997</c:v>
                </c:pt>
                <c:pt idx="524">
                  <c:v>75199.918458</c:v>
                </c:pt>
                <c:pt idx="525">
                  <c:v>67487.615233000004</c:v>
                </c:pt>
                <c:pt idx="526">
                  <c:v>75521.623290000003</c:v>
                </c:pt>
                <c:pt idx="527">
                  <c:v>30932.153685999998</c:v>
                </c:pt>
                <c:pt idx="528">
                  <c:v>35329.077270000002</c:v>
                </c:pt>
                <c:pt idx="529">
                  <c:v>27469.787354</c:v>
                </c:pt>
                <c:pt idx="530">
                  <c:v>54240.212891000003</c:v>
                </c:pt>
                <c:pt idx="531">
                  <c:v>71998.711425000001</c:v>
                </c:pt>
                <c:pt idx="532">
                  <c:v>45601.215086999997</c:v>
                </c:pt>
                <c:pt idx="533">
                  <c:v>44480.622802999998</c:v>
                </c:pt>
                <c:pt idx="534">
                  <c:v>96297.678221999988</c:v>
                </c:pt>
                <c:pt idx="535">
                  <c:v>57751.824707000007</c:v>
                </c:pt>
                <c:pt idx="536">
                  <c:v>57751.824707000007</c:v>
                </c:pt>
                <c:pt idx="537">
                  <c:v>37036.842529000001</c:v>
                </c:pt>
                <c:pt idx="538">
                  <c:v>6089.437637</c:v>
                </c:pt>
                <c:pt idx="539">
                  <c:v>38648.666625000005</c:v>
                </c:pt>
                <c:pt idx="540">
                  <c:v>41565.472656000005</c:v>
                </c:pt>
                <c:pt idx="541">
                  <c:v>41565.472656000005</c:v>
                </c:pt>
                <c:pt idx="542">
                  <c:v>6601.5854800000006</c:v>
                </c:pt>
                <c:pt idx="543">
                  <c:v>24462.713441</c:v>
                </c:pt>
                <c:pt idx="544">
                  <c:v>8157.318878</c:v>
                </c:pt>
                <c:pt idx="545">
                  <c:v>36241.332520000004</c:v>
                </c:pt>
                <c:pt idx="546">
                  <c:v>11535.425811999999</c:v>
                </c:pt>
                <c:pt idx="547">
                  <c:v>17532.087371999998</c:v>
                </c:pt>
                <c:pt idx="548">
                  <c:v>13363.560058000001</c:v>
                </c:pt>
                <c:pt idx="549">
                  <c:v>16384.194274000001</c:v>
                </c:pt>
                <c:pt idx="550">
                  <c:v>16419.844681999999</c:v>
                </c:pt>
                <c:pt idx="551">
                  <c:v>19213.934723999999</c:v>
                </c:pt>
                <c:pt idx="552">
                  <c:v>19213.934723999999</c:v>
                </c:pt>
                <c:pt idx="553">
                  <c:v>60384.943970000008</c:v>
                </c:pt>
                <c:pt idx="554">
                  <c:v>27482.067443</c:v>
                </c:pt>
                <c:pt idx="555">
                  <c:v>15271.577347</c:v>
                </c:pt>
                <c:pt idx="556">
                  <c:v>52956.694336</c:v>
                </c:pt>
                <c:pt idx="557">
                  <c:v>18288.921844</c:v>
                </c:pt>
                <c:pt idx="558">
                  <c:v>45161.973389000006</c:v>
                </c:pt>
                <c:pt idx="559">
                  <c:v>45161.973389000006</c:v>
                </c:pt>
                <c:pt idx="560">
                  <c:v>12132.899002</c:v>
                </c:pt>
                <c:pt idx="561">
                  <c:v>26404.304749000003</c:v>
                </c:pt>
                <c:pt idx="562">
                  <c:v>39742.285157000006</c:v>
                </c:pt>
                <c:pt idx="563">
                  <c:v>39742.285157000006</c:v>
                </c:pt>
                <c:pt idx="564">
                  <c:v>8217.9044950000007</c:v>
                </c:pt>
                <c:pt idx="565">
                  <c:v>37208.879272999999</c:v>
                </c:pt>
                <c:pt idx="566">
                  <c:v>5389.2153019999996</c:v>
                </c:pt>
                <c:pt idx="567">
                  <c:v>4855.8446360000007</c:v>
                </c:pt>
                <c:pt idx="568">
                  <c:v>89648.314941000004</c:v>
                </c:pt>
                <c:pt idx="569">
                  <c:v>89648.314941000004</c:v>
                </c:pt>
                <c:pt idx="570">
                  <c:v>81689.570069000009</c:v>
                </c:pt>
                <c:pt idx="571">
                  <c:v>81689.570069000009</c:v>
                </c:pt>
                <c:pt idx="572">
                  <c:v>52177.633789</c:v>
                </c:pt>
                <c:pt idx="573">
                  <c:v>52177.633789</c:v>
                </c:pt>
                <c:pt idx="574">
                  <c:v>60295.666748000003</c:v>
                </c:pt>
                <c:pt idx="575">
                  <c:v>96286.044433000003</c:v>
                </c:pt>
                <c:pt idx="576">
                  <c:v>108983.499511</c:v>
                </c:pt>
                <c:pt idx="577">
                  <c:v>108983.499511</c:v>
                </c:pt>
                <c:pt idx="578">
                  <c:v>64362.887695000005</c:v>
                </c:pt>
                <c:pt idx="579">
                  <c:v>88314.465332000007</c:v>
                </c:pt>
                <c:pt idx="580">
                  <c:v>69773.734375</c:v>
                </c:pt>
                <c:pt idx="581">
                  <c:v>69598.749024000004</c:v>
                </c:pt>
                <c:pt idx="582">
                  <c:v>69598.749024000004</c:v>
                </c:pt>
                <c:pt idx="583">
                  <c:v>63945.769287000003</c:v>
                </c:pt>
                <c:pt idx="584">
                  <c:v>71386.481445999991</c:v>
                </c:pt>
                <c:pt idx="585">
                  <c:v>72531.326659999992</c:v>
                </c:pt>
                <c:pt idx="586">
                  <c:v>76910.097167</c:v>
                </c:pt>
                <c:pt idx="587">
                  <c:v>76910.097167</c:v>
                </c:pt>
                <c:pt idx="588">
                  <c:v>79579.675293000008</c:v>
                </c:pt>
                <c:pt idx="589">
                  <c:v>79579.675293000008</c:v>
                </c:pt>
                <c:pt idx="590">
                  <c:v>82388.437013000002</c:v>
                </c:pt>
                <c:pt idx="591">
                  <c:v>61017.715819000005</c:v>
                </c:pt>
                <c:pt idx="592">
                  <c:v>87969.594727000003</c:v>
                </c:pt>
                <c:pt idx="593">
                  <c:v>88107.790039</c:v>
                </c:pt>
                <c:pt idx="594">
                  <c:v>84441.461915000007</c:v>
                </c:pt>
                <c:pt idx="595">
                  <c:v>95202.421875</c:v>
                </c:pt>
                <c:pt idx="596">
                  <c:v>95202.421875</c:v>
                </c:pt>
                <c:pt idx="597">
                  <c:v>82947.811524000004</c:v>
                </c:pt>
                <c:pt idx="598">
                  <c:v>92335.568846999988</c:v>
                </c:pt>
                <c:pt idx="599">
                  <c:v>51249.159912000003</c:v>
                </c:pt>
                <c:pt idx="600">
                  <c:v>54739.785643999996</c:v>
                </c:pt>
                <c:pt idx="601">
                  <c:v>29554.409667000004</c:v>
                </c:pt>
                <c:pt idx="602">
                  <c:v>37440.953734999996</c:v>
                </c:pt>
                <c:pt idx="603">
                  <c:v>47515.684814</c:v>
                </c:pt>
                <c:pt idx="604">
                  <c:v>62222.291747999996</c:v>
                </c:pt>
                <c:pt idx="605">
                  <c:v>62222.291747999996</c:v>
                </c:pt>
                <c:pt idx="606">
                  <c:v>36875.597291000005</c:v>
                </c:pt>
                <c:pt idx="607">
                  <c:v>62627.314209000004</c:v>
                </c:pt>
                <c:pt idx="608">
                  <c:v>59962.772948999998</c:v>
                </c:pt>
                <c:pt idx="609">
                  <c:v>59962.772948999998</c:v>
                </c:pt>
                <c:pt idx="610">
                  <c:v>49851.229491999999</c:v>
                </c:pt>
                <c:pt idx="611">
                  <c:v>52045.639404000001</c:v>
                </c:pt>
                <c:pt idx="612">
                  <c:v>52045.639404000001</c:v>
                </c:pt>
                <c:pt idx="613">
                  <c:v>52045.639404000001</c:v>
                </c:pt>
                <c:pt idx="614">
                  <c:v>50135.496339000005</c:v>
                </c:pt>
                <c:pt idx="615">
                  <c:v>47562.399535999997</c:v>
                </c:pt>
                <c:pt idx="616">
                  <c:v>43720.008055999999</c:v>
                </c:pt>
                <c:pt idx="617">
                  <c:v>45074.470459000004</c:v>
                </c:pt>
                <c:pt idx="618">
                  <c:v>53628.600097000002</c:v>
                </c:pt>
                <c:pt idx="619">
                  <c:v>53628.600097000002</c:v>
                </c:pt>
                <c:pt idx="620">
                  <c:v>51860.025389999995</c:v>
                </c:pt>
                <c:pt idx="621">
                  <c:v>64789.617676000002</c:v>
                </c:pt>
                <c:pt idx="622">
                  <c:v>64789.617676000002</c:v>
                </c:pt>
                <c:pt idx="623">
                  <c:v>67535.417481000011</c:v>
                </c:pt>
                <c:pt idx="624">
                  <c:v>67535.417481000011</c:v>
                </c:pt>
                <c:pt idx="625">
                  <c:v>39645.146971999995</c:v>
                </c:pt>
                <c:pt idx="626">
                  <c:v>59874.442382000001</c:v>
                </c:pt>
                <c:pt idx="627">
                  <c:v>59874.442382000001</c:v>
                </c:pt>
                <c:pt idx="628">
                  <c:v>66605.819824999999</c:v>
                </c:pt>
                <c:pt idx="629">
                  <c:v>28680.755859000004</c:v>
                </c:pt>
                <c:pt idx="630">
                  <c:v>48291.375731999993</c:v>
                </c:pt>
                <c:pt idx="631">
                  <c:v>48291.375731999993</c:v>
                </c:pt>
                <c:pt idx="632">
                  <c:v>7785.6896349999997</c:v>
                </c:pt>
                <c:pt idx="633">
                  <c:v>14605.944092</c:v>
                </c:pt>
                <c:pt idx="634">
                  <c:v>24937.015290000003</c:v>
                </c:pt>
                <c:pt idx="635">
                  <c:v>10208.918701000001</c:v>
                </c:pt>
                <c:pt idx="636">
                  <c:v>9771.2382519999992</c:v>
                </c:pt>
                <c:pt idx="637">
                  <c:v>31610.990967000002</c:v>
                </c:pt>
                <c:pt idx="638">
                  <c:v>15294.446899</c:v>
                </c:pt>
                <c:pt idx="639">
                  <c:v>10220.542281999999</c:v>
                </c:pt>
                <c:pt idx="640">
                  <c:v>18486.651855</c:v>
                </c:pt>
                <c:pt idx="641">
                  <c:v>11056.174682000001</c:v>
                </c:pt>
                <c:pt idx="642">
                  <c:v>41744.422118000002</c:v>
                </c:pt>
                <c:pt idx="643">
                  <c:v>26505.929320999996</c:v>
                </c:pt>
                <c:pt idx="644">
                  <c:v>27082.132813</c:v>
                </c:pt>
                <c:pt idx="645">
                  <c:v>17420.655762000002</c:v>
                </c:pt>
                <c:pt idx="646">
                  <c:v>29349.253173999998</c:v>
                </c:pt>
                <c:pt idx="647">
                  <c:v>29095.227539</c:v>
                </c:pt>
                <c:pt idx="648">
                  <c:v>22992.044432999999</c:v>
                </c:pt>
                <c:pt idx="649">
                  <c:v>21682.204408000001</c:v>
                </c:pt>
                <c:pt idx="650">
                  <c:v>34063.965332</c:v>
                </c:pt>
                <c:pt idx="651">
                  <c:v>34193.369934000002</c:v>
                </c:pt>
                <c:pt idx="652">
                  <c:v>27847.742186999996</c:v>
                </c:pt>
                <c:pt idx="653">
                  <c:v>37668.929077000001</c:v>
                </c:pt>
                <c:pt idx="654">
                  <c:v>45871.393800000005</c:v>
                </c:pt>
                <c:pt idx="655">
                  <c:v>39171.215454000005</c:v>
                </c:pt>
                <c:pt idx="656">
                  <c:v>4626.1993550000007</c:v>
                </c:pt>
                <c:pt idx="657">
                  <c:v>3624.97604</c:v>
                </c:pt>
                <c:pt idx="658">
                  <c:v>6652.2213360000005</c:v>
                </c:pt>
                <c:pt idx="659">
                  <c:v>916.28984200000002</c:v>
                </c:pt>
                <c:pt idx="660">
                  <c:v>253.46199299999998</c:v>
                </c:pt>
                <c:pt idx="661">
                  <c:v>170.27845099999999</c:v>
                </c:pt>
                <c:pt idx="662">
                  <c:v>1865.915438</c:v>
                </c:pt>
                <c:pt idx="663">
                  <c:v>5815.6862190000002</c:v>
                </c:pt>
                <c:pt idx="664">
                  <c:v>1114.04844</c:v>
                </c:pt>
                <c:pt idx="665">
                  <c:v>3332.2313720000002</c:v>
                </c:pt>
                <c:pt idx="666">
                  <c:v>1145.193831</c:v>
                </c:pt>
                <c:pt idx="667">
                  <c:v>1429.892981</c:v>
                </c:pt>
                <c:pt idx="668">
                  <c:v>3187.107986</c:v>
                </c:pt>
                <c:pt idx="669">
                  <c:v>1590.0656759999999</c:v>
                </c:pt>
                <c:pt idx="670">
                  <c:v>1630.5490450000002</c:v>
                </c:pt>
                <c:pt idx="671">
                  <c:v>7265.7396189999999</c:v>
                </c:pt>
                <c:pt idx="672">
                  <c:v>2588.2338339999997</c:v>
                </c:pt>
                <c:pt idx="673">
                  <c:v>3231.7843009999997</c:v>
                </c:pt>
                <c:pt idx="674">
                  <c:v>2006.2653040000002</c:v>
                </c:pt>
                <c:pt idx="675">
                  <c:v>7440.7151109999995</c:v>
                </c:pt>
                <c:pt idx="676">
                  <c:v>3091.6472320000003</c:v>
                </c:pt>
                <c:pt idx="677">
                  <c:v>3379.2376930000005</c:v>
                </c:pt>
                <c:pt idx="678">
                  <c:v>6651.231597</c:v>
                </c:pt>
                <c:pt idx="679">
                  <c:v>4947.9182309999997</c:v>
                </c:pt>
                <c:pt idx="680">
                  <c:v>3268.5930589999998</c:v>
                </c:pt>
                <c:pt idx="681">
                  <c:v>1625.9014810000001</c:v>
                </c:pt>
                <c:pt idx="682">
                  <c:v>1609.1558150000001</c:v>
                </c:pt>
                <c:pt idx="683">
                  <c:v>6147.2296820000001</c:v>
                </c:pt>
                <c:pt idx="684">
                  <c:v>2334.7423440000002</c:v>
                </c:pt>
                <c:pt idx="685">
                  <c:v>10262.332886</c:v>
                </c:pt>
                <c:pt idx="686">
                  <c:v>1637.0365700000002</c:v>
                </c:pt>
                <c:pt idx="687">
                  <c:v>5442.1277460000001</c:v>
                </c:pt>
                <c:pt idx="688">
                  <c:v>3017.1813419999999</c:v>
                </c:pt>
                <c:pt idx="689">
                  <c:v>5077.9104289999996</c:v>
                </c:pt>
                <c:pt idx="690">
                  <c:v>8859.7296490000008</c:v>
                </c:pt>
                <c:pt idx="691">
                  <c:v>4044.326247</c:v>
                </c:pt>
                <c:pt idx="692">
                  <c:v>4659.485428</c:v>
                </c:pt>
                <c:pt idx="693">
                  <c:v>4388.928269</c:v>
                </c:pt>
                <c:pt idx="694">
                  <c:v>2309.0960129999999</c:v>
                </c:pt>
                <c:pt idx="695">
                  <c:v>273.506957</c:v>
                </c:pt>
                <c:pt idx="696">
                  <c:v>1844.267327</c:v>
                </c:pt>
                <c:pt idx="697">
                  <c:v>2505.0394429999997</c:v>
                </c:pt>
                <c:pt idx="698">
                  <c:v>5652.9886930000002</c:v>
                </c:pt>
                <c:pt idx="699">
                  <c:v>6404.1033930000003</c:v>
                </c:pt>
                <c:pt idx="700">
                  <c:v>3784.6602779999998</c:v>
                </c:pt>
                <c:pt idx="701">
                  <c:v>2120.4805649999998</c:v>
                </c:pt>
                <c:pt idx="702">
                  <c:v>4988.4147490000005</c:v>
                </c:pt>
                <c:pt idx="703">
                  <c:v>1531.7075810000001</c:v>
                </c:pt>
                <c:pt idx="704">
                  <c:v>5347.6575939999993</c:v>
                </c:pt>
                <c:pt idx="705">
                  <c:v>5949.4237979999998</c:v>
                </c:pt>
                <c:pt idx="706">
                  <c:v>3112.527595</c:v>
                </c:pt>
                <c:pt idx="707">
                  <c:v>4453.1703179999995</c:v>
                </c:pt>
                <c:pt idx="708">
                  <c:v>3004.9531100000004</c:v>
                </c:pt>
                <c:pt idx="709">
                  <c:v>3062.0327160000002</c:v>
                </c:pt>
                <c:pt idx="710">
                  <c:v>2935.390007</c:v>
                </c:pt>
                <c:pt idx="711">
                  <c:v>3833.7659829999993</c:v>
                </c:pt>
                <c:pt idx="712">
                  <c:v>3519.0181879999996</c:v>
                </c:pt>
                <c:pt idx="713">
                  <c:v>2031.8942030000001</c:v>
                </c:pt>
                <c:pt idx="714">
                  <c:v>1508.3099970000001</c:v>
                </c:pt>
                <c:pt idx="715">
                  <c:v>6329.2301179999995</c:v>
                </c:pt>
                <c:pt idx="716">
                  <c:v>3086.407706</c:v>
                </c:pt>
                <c:pt idx="717">
                  <c:v>9688.3638309999988</c:v>
                </c:pt>
                <c:pt idx="718">
                  <c:v>4741.317626</c:v>
                </c:pt>
                <c:pt idx="719">
                  <c:v>6964.2615949999999</c:v>
                </c:pt>
                <c:pt idx="720">
                  <c:v>4126.9704590000001</c:v>
                </c:pt>
                <c:pt idx="721">
                  <c:v>5179.4900589999997</c:v>
                </c:pt>
                <c:pt idx="722">
                  <c:v>6765.5884699999997</c:v>
                </c:pt>
                <c:pt idx="723">
                  <c:v>3420.2759250000004</c:v>
                </c:pt>
                <c:pt idx="724">
                  <c:v>4420.6642869999996</c:v>
                </c:pt>
                <c:pt idx="725">
                  <c:v>4355.8735120000001</c:v>
                </c:pt>
                <c:pt idx="726">
                  <c:v>5911.2333529999996</c:v>
                </c:pt>
                <c:pt idx="727">
                  <c:v>3507.7655600000003</c:v>
                </c:pt>
                <c:pt idx="728">
                  <c:v>3612.7976840000001</c:v>
                </c:pt>
                <c:pt idx="729">
                  <c:v>3490.6248310000001</c:v>
                </c:pt>
                <c:pt idx="730">
                  <c:v>4503.1780849999996</c:v>
                </c:pt>
                <c:pt idx="731">
                  <c:v>4198.5855410000004</c:v>
                </c:pt>
                <c:pt idx="732">
                  <c:v>2780.8441089999997</c:v>
                </c:pt>
                <c:pt idx="733">
                  <c:v>4435.9961170000006</c:v>
                </c:pt>
                <c:pt idx="734">
                  <c:v>7964.7054749999998</c:v>
                </c:pt>
                <c:pt idx="735">
                  <c:v>5462.3015439999999</c:v>
                </c:pt>
                <c:pt idx="736">
                  <c:v>8746.3520509999998</c:v>
                </c:pt>
                <c:pt idx="737">
                  <c:v>3838.416534</c:v>
                </c:pt>
                <c:pt idx="738">
                  <c:v>7080.3520209999997</c:v>
                </c:pt>
                <c:pt idx="739">
                  <c:v>2533.4036289999999</c:v>
                </c:pt>
                <c:pt idx="740">
                  <c:v>2479.0849989999997</c:v>
                </c:pt>
                <c:pt idx="741">
                  <c:v>5831.5792309999997</c:v>
                </c:pt>
                <c:pt idx="742">
                  <c:v>4374.5918499999998</c:v>
                </c:pt>
                <c:pt idx="743">
                  <c:v>4128.053817</c:v>
                </c:pt>
                <c:pt idx="744">
                  <c:v>7474.0916139999999</c:v>
                </c:pt>
                <c:pt idx="745">
                  <c:v>6118.7011259999999</c:v>
                </c:pt>
                <c:pt idx="746">
                  <c:v>2421.383644</c:v>
                </c:pt>
                <c:pt idx="747">
                  <c:v>4907.6244669999996</c:v>
                </c:pt>
                <c:pt idx="748">
                  <c:v>982.93823299999997</c:v>
                </c:pt>
                <c:pt idx="749">
                  <c:v>4087.8949890000004</c:v>
                </c:pt>
                <c:pt idx="750">
                  <c:v>6110.4794170000014</c:v>
                </c:pt>
                <c:pt idx="751">
                  <c:v>3354.2886509999998</c:v>
                </c:pt>
                <c:pt idx="752">
                  <c:v>4315.9753869999995</c:v>
                </c:pt>
                <c:pt idx="753">
                  <c:v>7819.2917179999995</c:v>
                </c:pt>
                <c:pt idx="754">
                  <c:v>2562.884239</c:v>
                </c:pt>
                <c:pt idx="755">
                  <c:v>6647.8883829999995</c:v>
                </c:pt>
                <c:pt idx="756">
                  <c:v>5881.9810719999996</c:v>
                </c:pt>
                <c:pt idx="757">
                  <c:v>4044.2714989999995</c:v>
                </c:pt>
                <c:pt idx="758">
                  <c:v>4077.4748169999998</c:v>
                </c:pt>
                <c:pt idx="759">
                  <c:v>3137.561463</c:v>
                </c:pt>
                <c:pt idx="760">
                  <c:v>5627.588135</c:v>
                </c:pt>
                <c:pt idx="761">
                  <c:v>5597.3041570000005</c:v>
                </c:pt>
                <c:pt idx="762">
                  <c:v>6234.6082150000002</c:v>
                </c:pt>
                <c:pt idx="763">
                  <c:v>4918.5180819999996</c:v>
                </c:pt>
                <c:pt idx="764">
                  <c:v>4825.4678960000001</c:v>
                </c:pt>
                <c:pt idx="765">
                  <c:v>9627.1588439999996</c:v>
                </c:pt>
                <c:pt idx="766">
                  <c:v>7463.2334289999999</c:v>
                </c:pt>
                <c:pt idx="767">
                  <c:v>6712.4871219999995</c:v>
                </c:pt>
                <c:pt idx="768">
                  <c:v>3166.4472579999997</c:v>
                </c:pt>
                <c:pt idx="769">
                  <c:v>7057.3481309999997</c:v>
                </c:pt>
                <c:pt idx="770">
                  <c:v>4650.8631439999999</c:v>
                </c:pt>
                <c:pt idx="771">
                  <c:v>4878.7437129999998</c:v>
                </c:pt>
                <c:pt idx="772">
                  <c:v>3729.2835400000004</c:v>
                </c:pt>
                <c:pt idx="773">
                  <c:v>3973.3397749999999</c:v>
                </c:pt>
                <c:pt idx="774">
                  <c:v>8905.5009470000005</c:v>
                </c:pt>
                <c:pt idx="775">
                  <c:v>5774.5306849999997</c:v>
                </c:pt>
                <c:pt idx="776">
                  <c:v>5400.907166</c:v>
                </c:pt>
                <c:pt idx="777">
                  <c:v>7080.4023750000006</c:v>
                </c:pt>
                <c:pt idx="778">
                  <c:v>6170.8475340000005</c:v>
                </c:pt>
                <c:pt idx="779">
                  <c:v>8701.9835819999989</c:v>
                </c:pt>
                <c:pt idx="780">
                  <c:v>3794.9106750000001</c:v>
                </c:pt>
                <c:pt idx="781">
                  <c:v>6736.6226960000004</c:v>
                </c:pt>
                <c:pt idx="782">
                  <c:v>10352.956054999999</c:v>
                </c:pt>
                <c:pt idx="783">
                  <c:v>9645.0862439999983</c:v>
                </c:pt>
                <c:pt idx="784">
                  <c:v>9645.0862439999983</c:v>
                </c:pt>
                <c:pt idx="785">
                  <c:v>4967.8311450000001</c:v>
                </c:pt>
                <c:pt idx="786">
                  <c:v>4152.328528</c:v>
                </c:pt>
                <c:pt idx="787">
                  <c:v>4450.6486359999999</c:v>
                </c:pt>
                <c:pt idx="788">
                  <c:v>7185.0285649999996</c:v>
                </c:pt>
                <c:pt idx="789">
                  <c:v>6354.3221130000002</c:v>
                </c:pt>
                <c:pt idx="790">
                  <c:v>5569.5292350000009</c:v>
                </c:pt>
                <c:pt idx="791">
                  <c:v>5430.9843600000004</c:v>
                </c:pt>
                <c:pt idx="792">
                  <c:v>5302.3543699999991</c:v>
                </c:pt>
                <c:pt idx="793">
                  <c:v>6228.243316</c:v>
                </c:pt>
                <c:pt idx="794">
                  <c:v>6379.395348</c:v>
                </c:pt>
                <c:pt idx="795">
                  <c:v>8957.5916449999986</c:v>
                </c:pt>
                <c:pt idx="796">
                  <c:v>8484.6586909999987</c:v>
                </c:pt>
                <c:pt idx="797">
                  <c:v>4117.1162420000001</c:v>
                </c:pt>
                <c:pt idx="798">
                  <c:v>7057.386856000001</c:v>
                </c:pt>
                <c:pt idx="799">
                  <c:v>8811.8566890000002</c:v>
                </c:pt>
                <c:pt idx="800">
                  <c:v>5269.6688839999997</c:v>
                </c:pt>
                <c:pt idx="801">
                  <c:v>10371.570297</c:v>
                </c:pt>
                <c:pt idx="802">
                  <c:v>5886.4035960000001</c:v>
                </c:pt>
                <c:pt idx="803">
                  <c:v>7237.1343239999997</c:v>
                </c:pt>
                <c:pt idx="804">
                  <c:v>6085.1708980000003</c:v>
                </c:pt>
                <c:pt idx="805">
                  <c:v>2628.006065</c:v>
                </c:pt>
                <c:pt idx="806">
                  <c:v>18629.883300000001</c:v>
                </c:pt>
                <c:pt idx="807">
                  <c:v>5076.7314149999993</c:v>
                </c:pt>
                <c:pt idx="808">
                  <c:v>8516.5395509999998</c:v>
                </c:pt>
                <c:pt idx="809">
                  <c:v>5665.2461699999994</c:v>
                </c:pt>
                <c:pt idx="810">
                  <c:v>5386.7791610000004</c:v>
                </c:pt>
                <c:pt idx="811">
                  <c:v>4853.6660920000004</c:v>
                </c:pt>
                <c:pt idx="812">
                  <c:v>5979.9264210000001</c:v>
                </c:pt>
                <c:pt idx="813">
                  <c:v>4726.324302</c:v>
                </c:pt>
                <c:pt idx="814">
                  <c:v>9442.6266469999991</c:v>
                </c:pt>
                <c:pt idx="815">
                  <c:v>6601.5950000000012</c:v>
                </c:pt>
                <c:pt idx="816">
                  <c:v>5881.2530059999999</c:v>
                </c:pt>
                <c:pt idx="817">
                  <c:v>4102.9925370000001</c:v>
                </c:pt>
                <c:pt idx="818">
                  <c:v>8092.6063379999996</c:v>
                </c:pt>
                <c:pt idx="819">
                  <c:v>8452.9665840000016</c:v>
                </c:pt>
                <c:pt idx="820">
                  <c:v>7179.6433420000003</c:v>
                </c:pt>
                <c:pt idx="821">
                  <c:v>9320.838624</c:v>
                </c:pt>
                <c:pt idx="822">
                  <c:v>12903.175170000002</c:v>
                </c:pt>
                <c:pt idx="823">
                  <c:v>3903.8725360000003</c:v>
                </c:pt>
                <c:pt idx="824">
                  <c:v>6202.0868530000007</c:v>
                </c:pt>
                <c:pt idx="825">
                  <c:v>6650.7370759999994</c:v>
                </c:pt>
                <c:pt idx="826">
                  <c:v>8410.0660699999989</c:v>
                </c:pt>
                <c:pt idx="827">
                  <c:v>6940.1476130000001</c:v>
                </c:pt>
                <c:pt idx="828">
                  <c:v>7731.1939089999996</c:v>
                </c:pt>
                <c:pt idx="829">
                  <c:v>4389.2564139999995</c:v>
                </c:pt>
                <c:pt idx="830">
                  <c:v>5323.6099549999999</c:v>
                </c:pt>
                <c:pt idx="831">
                  <c:v>5683.6483000000007</c:v>
                </c:pt>
                <c:pt idx="832">
                  <c:v>5003.3554069999991</c:v>
                </c:pt>
                <c:pt idx="833">
                  <c:v>9965.9167479999996</c:v>
                </c:pt>
                <c:pt idx="834">
                  <c:v>4399.2939460000007</c:v>
                </c:pt>
                <c:pt idx="835">
                  <c:v>9152.5771779999995</c:v>
                </c:pt>
                <c:pt idx="836">
                  <c:v>6401.4266820000003</c:v>
                </c:pt>
                <c:pt idx="837">
                  <c:v>6655.6915899999995</c:v>
                </c:pt>
                <c:pt idx="838">
                  <c:v>7063.3234569999995</c:v>
                </c:pt>
                <c:pt idx="839">
                  <c:v>9374.5126949999994</c:v>
                </c:pt>
                <c:pt idx="840">
                  <c:v>10929.132507</c:v>
                </c:pt>
                <c:pt idx="841">
                  <c:v>7102.0658869999997</c:v>
                </c:pt>
                <c:pt idx="842">
                  <c:v>5184.7383890000001</c:v>
                </c:pt>
                <c:pt idx="843">
                  <c:v>4787.9257960000004</c:v>
                </c:pt>
                <c:pt idx="844">
                  <c:v>5241.0988319999997</c:v>
                </c:pt>
                <c:pt idx="845">
                  <c:v>3597.289327</c:v>
                </c:pt>
                <c:pt idx="846">
                  <c:v>6823.7124029999995</c:v>
                </c:pt>
                <c:pt idx="847">
                  <c:v>5517.8653560000002</c:v>
                </c:pt>
                <c:pt idx="848">
                  <c:v>6113.6387940000004</c:v>
                </c:pt>
                <c:pt idx="849">
                  <c:v>4791.9506379999993</c:v>
                </c:pt>
                <c:pt idx="850">
                  <c:v>5927.4794919999995</c:v>
                </c:pt>
                <c:pt idx="851">
                  <c:v>8813.6345519999995</c:v>
                </c:pt>
                <c:pt idx="852">
                  <c:v>7677.1929619999992</c:v>
                </c:pt>
                <c:pt idx="853">
                  <c:v>6870.4879150000006</c:v>
                </c:pt>
                <c:pt idx="854">
                  <c:v>9067.3707269999995</c:v>
                </c:pt>
                <c:pt idx="855">
                  <c:v>7316.2318720000003</c:v>
                </c:pt>
                <c:pt idx="856">
                  <c:v>7903.2374569999993</c:v>
                </c:pt>
                <c:pt idx="857">
                  <c:v>6667.0419459999994</c:v>
                </c:pt>
                <c:pt idx="858">
                  <c:v>8193.6972270000006</c:v>
                </c:pt>
                <c:pt idx="859">
                  <c:v>7636.1498259999998</c:v>
                </c:pt>
                <c:pt idx="860">
                  <c:v>8477.334809</c:v>
                </c:pt>
                <c:pt idx="861">
                  <c:v>7088.9844649999995</c:v>
                </c:pt>
                <c:pt idx="862">
                  <c:v>6382.9319770000002</c:v>
                </c:pt>
                <c:pt idx="863">
                  <c:v>8079.5333559999999</c:v>
                </c:pt>
                <c:pt idx="864">
                  <c:v>10568.178162</c:v>
                </c:pt>
                <c:pt idx="865">
                  <c:v>11148.623595999999</c:v>
                </c:pt>
                <c:pt idx="866">
                  <c:v>4420.5753020000002</c:v>
                </c:pt>
                <c:pt idx="867">
                  <c:v>8538.9546200000004</c:v>
                </c:pt>
                <c:pt idx="868">
                  <c:v>7418.2930910000005</c:v>
                </c:pt>
                <c:pt idx="869">
                  <c:v>4340.4883730000001</c:v>
                </c:pt>
                <c:pt idx="870">
                  <c:v>9306.4599159999998</c:v>
                </c:pt>
                <c:pt idx="871">
                  <c:v>7754.3401949999998</c:v>
                </c:pt>
                <c:pt idx="872">
                  <c:v>10636.628113000001</c:v>
                </c:pt>
                <c:pt idx="873">
                  <c:v>7125.1977769999994</c:v>
                </c:pt>
                <c:pt idx="874">
                  <c:v>8187.2928009999996</c:v>
                </c:pt>
                <c:pt idx="875">
                  <c:v>9666.8133240000006</c:v>
                </c:pt>
                <c:pt idx="876">
                  <c:v>11270.034668</c:v>
                </c:pt>
                <c:pt idx="877">
                  <c:v>11914.346649999999</c:v>
                </c:pt>
                <c:pt idx="878">
                  <c:v>5394.3921200000004</c:v>
                </c:pt>
                <c:pt idx="879">
                  <c:v>2918.8554910000003</c:v>
                </c:pt>
                <c:pt idx="880">
                  <c:v>11227.448242999999</c:v>
                </c:pt>
                <c:pt idx="881">
                  <c:v>10234.280519</c:v>
                </c:pt>
                <c:pt idx="882">
                  <c:v>15901.734376</c:v>
                </c:pt>
                <c:pt idx="883">
                  <c:v>9418.531844000001</c:v>
                </c:pt>
                <c:pt idx="884">
                  <c:v>6064.4394230000007</c:v>
                </c:pt>
                <c:pt idx="885">
                  <c:v>9490.6809389999999</c:v>
                </c:pt>
                <c:pt idx="886">
                  <c:v>11150.588806</c:v>
                </c:pt>
                <c:pt idx="887">
                  <c:v>11996.209289000002</c:v>
                </c:pt>
                <c:pt idx="888">
                  <c:v>5562.4576119999992</c:v>
                </c:pt>
                <c:pt idx="889">
                  <c:v>8096.1558519999999</c:v>
                </c:pt>
                <c:pt idx="890">
                  <c:v>7253.8526620000002</c:v>
                </c:pt>
                <c:pt idx="891">
                  <c:v>6922.7749020000001</c:v>
                </c:pt>
                <c:pt idx="892">
                  <c:v>9391.7327580000001</c:v>
                </c:pt>
                <c:pt idx="893">
                  <c:v>6205.743958</c:v>
                </c:pt>
                <c:pt idx="894">
                  <c:v>3296.9347349999998</c:v>
                </c:pt>
                <c:pt idx="895">
                  <c:v>4845.4420929999997</c:v>
                </c:pt>
                <c:pt idx="896">
                  <c:v>11712.063355000002</c:v>
                </c:pt>
                <c:pt idx="897">
                  <c:v>4969.1209259999996</c:v>
                </c:pt>
                <c:pt idx="898">
                  <c:v>7593.8080599999994</c:v>
                </c:pt>
                <c:pt idx="899">
                  <c:v>3752.2190249999994</c:v>
                </c:pt>
                <c:pt idx="900">
                  <c:v>11236.4552</c:v>
                </c:pt>
                <c:pt idx="901">
                  <c:v>10964.408416</c:v>
                </c:pt>
                <c:pt idx="902">
                  <c:v>10101.986602999999</c:v>
                </c:pt>
                <c:pt idx="903">
                  <c:v>8623.7462459999988</c:v>
                </c:pt>
                <c:pt idx="904">
                  <c:v>6928.5701609999996</c:v>
                </c:pt>
                <c:pt idx="905">
                  <c:v>10585.884704</c:v>
                </c:pt>
                <c:pt idx="906">
                  <c:v>6177.0208430000002</c:v>
                </c:pt>
                <c:pt idx="907">
                  <c:v>10711.002686</c:v>
                </c:pt>
                <c:pt idx="908">
                  <c:v>12875.227172999999</c:v>
                </c:pt>
                <c:pt idx="909">
                  <c:v>13651.309982000001</c:v>
                </c:pt>
                <c:pt idx="910">
                  <c:v>7707.4110249999994</c:v>
                </c:pt>
                <c:pt idx="911">
                  <c:v>7289.9785769999999</c:v>
                </c:pt>
                <c:pt idx="912">
                  <c:v>6175.6346279999998</c:v>
                </c:pt>
                <c:pt idx="913">
                  <c:v>8338.8792869999997</c:v>
                </c:pt>
                <c:pt idx="914">
                  <c:v>5332.6705019999999</c:v>
                </c:pt>
                <c:pt idx="915">
                  <c:v>2990.5098969999999</c:v>
                </c:pt>
                <c:pt idx="916">
                  <c:v>9111.1668399999999</c:v>
                </c:pt>
                <c:pt idx="917">
                  <c:v>9365.5342110000001</c:v>
                </c:pt>
                <c:pt idx="918">
                  <c:v>11167.813813000001</c:v>
                </c:pt>
                <c:pt idx="919">
                  <c:v>14701.457275000001</c:v>
                </c:pt>
                <c:pt idx="920">
                  <c:v>6898.8173509999997</c:v>
                </c:pt>
                <c:pt idx="921">
                  <c:v>12272.239867</c:v>
                </c:pt>
                <c:pt idx="922">
                  <c:v>11766.668702000001</c:v>
                </c:pt>
                <c:pt idx="923">
                  <c:v>10807.686706999999</c:v>
                </c:pt>
                <c:pt idx="924">
                  <c:v>6679.2651820000001</c:v>
                </c:pt>
                <c:pt idx="925">
                  <c:v>12539.826263999999</c:v>
                </c:pt>
                <c:pt idx="926">
                  <c:v>5246.2518390000005</c:v>
                </c:pt>
                <c:pt idx="927">
                  <c:v>6001.8092200000001</c:v>
                </c:pt>
                <c:pt idx="928">
                  <c:v>8900.5986789999988</c:v>
                </c:pt>
                <c:pt idx="929">
                  <c:v>2133.0736320000001</c:v>
                </c:pt>
                <c:pt idx="930">
                  <c:v>10396.687043000002</c:v>
                </c:pt>
                <c:pt idx="931">
                  <c:v>8205.369385</c:v>
                </c:pt>
                <c:pt idx="932">
                  <c:v>11496.769378000001</c:v>
                </c:pt>
                <c:pt idx="933">
                  <c:v>6671.5391840000002</c:v>
                </c:pt>
                <c:pt idx="934">
                  <c:v>10917.13739</c:v>
                </c:pt>
                <c:pt idx="935">
                  <c:v>7356.0959640000001</c:v>
                </c:pt>
                <c:pt idx="936">
                  <c:v>9229.9110120000005</c:v>
                </c:pt>
                <c:pt idx="937">
                  <c:v>8576.326599</c:v>
                </c:pt>
                <c:pt idx="938">
                  <c:v>8046.2335819999998</c:v>
                </c:pt>
                <c:pt idx="939">
                  <c:v>18936.322540000001</c:v>
                </c:pt>
                <c:pt idx="940">
                  <c:v>3597.289327</c:v>
                </c:pt>
                <c:pt idx="941">
                  <c:v>7777.721923000001</c:v>
                </c:pt>
                <c:pt idx="942">
                  <c:v>10574.729218</c:v>
                </c:pt>
                <c:pt idx="943">
                  <c:v>8713.5423119999996</c:v>
                </c:pt>
                <c:pt idx="944">
                  <c:v>7693.4456789999995</c:v>
                </c:pt>
                <c:pt idx="945">
                  <c:v>6857.3262629999999</c:v>
                </c:pt>
                <c:pt idx="946">
                  <c:v>8709.5712280000007</c:v>
                </c:pt>
                <c:pt idx="947">
                  <c:v>9359.4213569999993</c:v>
                </c:pt>
                <c:pt idx="948">
                  <c:v>8178.2289430000001</c:v>
                </c:pt>
                <c:pt idx="949">
                  <c:v>8008.1835019999999</c:v>
                </c:pt>
                <c:pt idx="950">
                  <c:v>8130.0841060000002</c:v>
                </c:pt>
                <c:pt idx="951">
                  <c:v>1746.5594479999997</c:v>
                </c:pt>
                <c:pt idx="952">
                  <c:v>10222.658569000001</c:v>
                </c:pt>
                <c:pt idx="953">
                  <c:v>13420.982972</c:v>
                </c:pt>
                <c:pt idx="954">
                  <c:v>6187.0099190000001</c:v>
                </c:pt>
                <c:pt idx="955">
                  <c:v>13382.883575</c:v>
                </c:pt>
                <c:pt idx="956">
                  <c:v>12998.666503</c:v>
                </c:pt>
                <c:pt idx="957">
                  <c:v>10059.021575999999</c:v>
                </c:pt>
                <c:pt idx="958">
                  <c:v>3557.9893190000003</c:v>
                </c:pt>
                <c:pt idx="959">
                  <c:v>8896.5436399999999</c:v>
                </c:pt>
                <c:pt idx="960">
                  <c:v>7124.2889399999995</c:v>
                </c:pt>
                <c:pt idx="961">
                  <c:v>18574.497833999998</c:v>
                </c:pt>
                <c:pt idx="962">
                  <c:v>13091.910857999999</c:v>
                </c:pt>
                <c:pt idx="963">
                  <c:v>7173.0372320000006</c:v>
                </c:pt>
                <c:pt idx="964">
                  <c:v>12847.198974000001</c:v>
                </c:pt>
                <c:pt idx="965">
                  <c:v>11939.761413999999</c:v>
                </c:pt>
                <c:pt idx="966">
                  <c:v>10109.914000999999</c:v>
                </c:pt>
                <c:pt idx="967">
                  <c:v>11006.819823999998</c:v>
                </c:pt>
                <c:pt idx="968">
                  <c:v>7893.2652600000001</c:v>
                </c:pt>
                <c:pt idx="969">
                  <c:v>10601.126464999999</c:v>
                </c:pt>
                <c:pt idx="970">
                  <c:v>14696.652436</c:v>
                </c:pt>
                <c:pt idx="971">
                  <c:v>8991.0261379999993</c:v>
                </c:pt>
                <c:pt idx="972">
                  <c:v>11915.948119000001</c:v>
                </c:pt>
                <c:pt idx="973">
                  <c:v>4516.7298929999997</c:v>
                </c:pt>
                <c:pt idx="974">
                  <c:v>9346.2892759999995</c:v>
                </c:pt>
                <c:pt idx="975">
                  <c:v>9131.3428500000009</c:v>
                </c:pt>
                <c:pt idx="976">
                  <c:v>8322.9879140000012</c:v>
                </c:pt>
                <c:pt idx="977">
                  <c:v>12241.824280000001</c:v>
                </c:pt>
                <c:pt idx="978">
                  <c:v>6683.8306430000002</c:v>
                </c:pt>
                <c:pt idx="979">
                  <c:v>14517.233855999999</c:v>
                </c:pt>
                <c:pt idx="980">
                  <c:v>7212.9572449999996</c:v>
                </c:pt>
                <c:pt idx="981">
                  <c:v>8612.8813470000005</c:v>
                </c:pt>
                <c:pt idx="982">
                  <c:v>10217.067505999999</c:v>
                </c:pt>
                <c:pt idx="983">
                  <c:v>8958.7285159999992</c:v>
                </c:pt>
                <c:pt idx="984">
                  <c:v>13433.839964999997</c:v>
                </c:pt>
                <c:pt idx="985">
                  <c:v>9983.6884769999997</c:v>
                </c:pt>
                <c:pt idx="986">
                  <c:v>9611.5279539999992</c:v>
                </c:pt>
                <c:pt idx="987">
                  <c:v>13194.784425000002</c:v>
                </c:pt>
                <c:pt idx="988">
                  <c:v>13338.362642</c:v>
                </c:pt>
                <c:pt idx="989">
                  <c:v>9994.3744509999997</c:v>
                </c:pt>
                <c:pt idx="990">
                  <c:v>12468.121949</c:v>
                </c:pt>
                <c:pt idx="991">
                  <c:v>7549.6364520000016</c:v>
                </c:pt>
                <c:pt idx="992">
                  <c:v>12025.666045999998</c:v>
                </c:pt>
                <c:pt idx="993">
                  <c:v>7343.9561150000009</c:v>
                </c:pt>
                <c:pt idx="994">
                  <c:v>7425.3899709999996</c:v>
                </c:pt>
                <c:pt idx="995">
                  <c:v>9136.5162660000005</c:v>
                </c:pt>
                <c:pt idx="996">
                  <c:v>12152.367401000001</c:v>
                </c:pt>
                <c:pt idx="997">
                  <c:v>7843.7610479999994</c:v>
                </c:pt>
                <c:pt idx="998">
                  <c:v>9315.7207649999982</c:v>
                </c:pt>
                <c:pt idx="999">
                  <c:v>16000.514068</c:v>
                </c:pt>
                <c:pt idx="1000">
                  <c:v>15021.815979000001</c:v>
                </c:pt>
                <c:pt idx="1001">
                  <c:v>9830.039123999999</c:v>
                </c:pt>
                <c:pt idx="1002">
                  <c:v>13337.979522</c:v>
                </c:pt>
                <c:pt idx="1003">
                  <c:v>10983.870543000001</c:v>
                </c:pt>
                <c:pt idx="1004">
                  <c:v>735.66230799999994</c:v>
                </c:pt>
                <c:pt idx="1005">
                  <c:v>14108.115357000001</c:v>
                </c:pt>
                <c:pt idx="1006">
                  <c:v>14177.967056</c:v>
                </c:pt>
                <c:pt idx="1007">
                  <c:v>8578.2412559999993</c:v>
                </c:pt>
                <c:pt idx="1008">
                  <c:v>8375.3910219999998</c:v>
                </c:pt>
                <c:pt idx="1009">
                  <c:v>13090.809327999999</c:v>
                </c:pt>
                <c:pt idx="1010">
                  <c:v>13381.260986000001</c:v>
                </c:pt>
                <c:pt idx="1011">
                  <c:v>8524.2275549999995</c:v>
                </c:pt>
                <c:pt idx="1012">
                  <c:v>10199.794098999999</c:v>
                </c:pt>
                <c:pt idx="1013">
                  <c:v>9818.1997059999994</c:v>
                </c:pt>
                <c:pt idx="1014">
                  <c:v>9824.7202450000004</c:v>
                </c:pt>
                <c:pt idx="1015">
                  <c:v>10581.758269999998</c:v>
                </c:pt>
                <c:pt idx="1016">
                  <c:v>17402.638548999999</c:v>
                </c:pt>
                <c:pt idx="1017">
                  <c:v>10197.7901</c:v>
                </c:pt>
                <c:pt idx="1018">
                  <c:v>18253.858763999997</c:v>
                </c:pt>
                <c:pt idx="1019">
                  <c:v>10644.430419999999</c:v>
                </c:pt>
                <c:pt idx="1020">
                  <c:v>9366.4864340000004</c:v>
                </c:pt>
                <c:pt idx="1021">
                  <c:v>14680.183120000002</c:v>
                </c:pt>
                <c:pt idx="1022">
                  <c:v>14454.362059999999</c:v>
                </c:pt>
                <c:pt idx="1023">
                  <c:v>10192.536011</c:v>
                </c:pt>
                <c:pt idx="1024">
                  <c:v>12760.859619999999</c:v>
                </c:pt>
                <c:pt idx="1025">
                  <c:v>12487.50769</c:v>
                </c:pt>
                <c:pt idx="1026">
                  <c:v>15514.068604</c:v>
                </c:pt>
                <c:pt idx="1027">
                  <c:v>12961.168824</c:v>
                </c:pt>
                <c:pt idx="1028">
                  <c:v>8530.7824089999995</c:v>
                </c:pt>
                <c:pt idx="1029">
                  <c:v>17655.579224000001</c:v>
                </c:pt>
                <c:pt idx="1030">
                  <c:v>12954.662902</c:v>
                </c:pt>
                <c:pt idx="1031">
                  <c:v>14643.126829999999</c:v>
                </c:pt>
                <c:pt idx="1032">
                  <c:v>14914.046692</c:v>
                </c:pt>
                <c:pt idx="1033">
                  <c:v>11813.334289999999</c:v>
                </c:pt>
                <c:pt idx="1034">
                  <c:v>14275.102539</c:v>
                </c:pt>
                <c:pt idx="1035">
                  <c:v>11091.862976</c:v>
                </c:pt>
                <c:pt idx="1036">
                  <c:v>11337.052399</c:v>
                </c:pt>
                <c:pt idx="1037">
                  <c:v>15248.903137000001</c:v>
                </c:pt>
                <c:pt idx="1038">
                  <c:v>12794.416565000001</c:v>
                </c:pt>
                <c:pt idx="1039">
                  <c:v>17023.640960999997</c:v>
                </c:pt>
                <c:pt idx="1040">
                  <c:v>5598.8158880000001</c:v>
                </c:pt>
                <c:pt idx="1041">
                  <c:v>13628.683288</c:v>
                </c:pt>
                <c:pt idx="1042">
                  <c:v>14251.090209</c:v>
                </c:pt>
                <c:pt idx="1043">
                  <c:v>12269.713744000001</c:v>
                </c:pt>
                <c:pt idx="1044">
                  <c:v>14494.915465999999</c:v>
                </c:pt>
                <c:pt idx="1045">
                  <c:v>5438.2391349999998</c:v>
                </c:pt>
                <c:pt idx="1046">
                  <c:v>25103.090575999999</c:v>
                </c:pt>
                <c:pt idx="1047">
                  <c:v>15666.921874000001</c:v>
                </c:pt>
                <c:pt idx="1048">
                  <c:v>14314.376465000001</c:v>
                </c:pt>
                <c:pt idx="1049">
                  <c:v>14650.087249</c:v>
                </c:pt>
                <c:pt idx="1050">
                  <c:v>13993.570801</c:v>
                </c:pt>
                <c:pt idx="1051">
                  <c:v>13835.297973000001</c:v>
                </c:pt>
                <c:pt idx="1052">
                  <c:v>15550.251464999999</c:v>
                </c:pt>
                <c:pt idx="1053">
                  <c:v>23714.601685000001</c:v>
                </c:pt>
                <c:pt idx="1054">
                  <c:v>27517.347351</c:v>
                </c:pt>
                <c:pt idx="1055">
                  <c:v>14891.251831</c:v>
                </c:pt>
                <c:pt idx="1056">
                  <c:v>18058.721679999999</c:v>
                </c:pt>
                <c:pt idx="1057">
                  <c:v>13271.200379</c:v>
                </c:pt>
                <c:pt idx="1058">
                  <c:v>14858.123902000001</c:v>
                </c:pt>
                <c:pt idx="1059">
                  <c:v>13957.317077</c:v>
                </c:pt>
                <c:pt idx="1060">
                  <c:v>11166.069399</c:v>
                </c:pt>
                <c:pt idx="1061">
                  <c:v>14769.286744000001</c:v>
                </c:pt>
                <c:pt idx="1062">
                  <c:v>30569.805053999997</c:v>
                </c:pt>
                <c:pt idx="1063">
                  <c:v>18115.168334999998</c:v>
                </c:pt>
                <c:pt idx="1064">
                  <c:v>20000.940430000002</c:v>
                </c:pt>
                <c:pt idx="1065">
                  <c:v>18722.682616999999</c:v>
                </c:pt>
                <c:pt idx="1066">
                  <c:v>18063.284789999998</c:v>
                </c:pt>
                <c:pt idx="1067">
                  <c:v>22599.864927999999</c:v>
                </c:pt>
                <c:pt idx="1068">
                  <c:v>11509.928496999999</c:v>
                </c:pt>
                <c:pt idx="1069">
                  <c:v>29518.251464000001</c:v>
                </c:pt>
                <c:pt idx="1070">
                  <c:v>1187.748411</c:v>
                </c:pt>
                <c:pt idx="1071">
                  <c:v>7038.9900289999996</c:v>
                </c:pt>
                <c:pt idx="1072">
                  <c:v>7789.9332739999991</c:v>
                </c:pt>
                <c:pt idx="1073">
                  <c:v>10905.813340000001</c:v>
                </c:pt>
                <c:pt idx="1074">
                  <c:v>14633.680581999999</c:v>
                </c:pt>
                <c:pt idx="1075">
                  <c:v>11404.09275</c:v>
                </c:pt>
                <c:pt idx="1076">
                  <c:v>17510.138078</c:v>
                </c:pt>
                <c:pt idx="1077">
                  <c:v>11404.748573000001</c:v>
                </c:pt>
                <c:pt idx="1078">
                  <c:v>9029.0958199999986</c:v>
                </c:pt>
                <c:pt idx="1079">
                  <c:v>13224.842668000001</c:v>
                </c:pt>
                <c:pt idx="1080">
                  <c:v>12463.627403000002</c:v>
                </c:pt>
                <c:pt idx="1081">
                  <c:v>11044.963506</c:v>
                </c:pt>
                <c:pt idx="1082">
                  <c:v>16002.39183</c:v>
                </c:pt>
                <c:pt idx="1083">
                  <c:v>25691.536881</c:v>
                </c:pt>
                <c:pt idx="1084">
                  <c:v>17404.086304</c:v>
                </c:pt>
                <c:pt idx="1085">
                  <c:v>17219.383545000001</c:v>
                </c:pt>
                <c:pt idx="1086">
                  <c:v>18994.947937000001</c:v>
                </c:pt>
                <c:pt idx="1087">
                  <c:v>24065.460268000003</c:v>
                </c:pt>
                <c:pt idx="1088">
                  <c:v>13235.858147000001</c:v>
                </c:pt>
                <c:pt idx="1089">
                  <c:v>12179.709762</c:v>
                </c:pt>
                <c:pt idx="1090">
                  <c:v>19423.730202999999</c:v>
                </c:pt>
                <c:pt idx="1091">
                  <c:v>22579.881347999999</c:v>
                </c:pt>
                <c:pt idx="1092">
                  <c:v>22499.8573</c:v>
                </c:pt>
                <c:pt idx="1093">
                  <c:v>23616.148359999999</c:v>
                </c:pt>
                <c:pt idx="1094">
                  <c:v>20585.304061999999</c:v>
                </c:pt>
                <c:pt idx="1095">
                  <c:v>23220.040771</c:v>
                </c:pt>
                <c:pt idx="1096">
                  <c:v>33407.394044000001</c:v>
                </c:pt>
                <c:pt idx="1097">
                  <c:v>31187.075285999999</c:v>
                </c:pt>
                <c:pt idx="1098">
                  <c:v>15073.795576</c:v>
                </c:pt>
                <c:pt idx="1099">
                  <c:v>32813.702332000001</c:v>
                </c:pt>
                <c:pt idx="1100">
                  <c:v>16234.268317</c:v>
                </c:pt>
                <c:pt idx="1101">
                  <c:v>30741.187469</c:v>
                </c:pt>
                <c:pt idx="1102">
                  <c:v>20896.295538999999</c:v>
                </c:pt>
                <c:pt idx="1103">
                  <c:v>15467.894998</c:v>
                </c:pt>
                <c:pt idx="1104">
                  <c:v>20584.877044000001</c:v>
                </c:pt>
                <c:pt idx="1105">
                  <c:v>25113.066405999998</c:v>
                </c:pt>
                <c:pt idx="1106">
                  <c:v>21609.757537999998</c:v>
                </c:pt>
                <c:pt idx="1107">
                  <c:v>35286.033629999991</c:v>
                </c:pt>
                <c:pt idx="1108">
                  <c:v>45663.969270000001</c:v>
                </c:pt>
                <c:pt idx="1109">
                  <c:v>21477.150572999999</c:v>
                </c:pt>
                <c:pt idx="1110">
                  <c:v>40857.833373000001</c:v>
                </c:pt>
                <c:pt idx="1111">
                  <c:v>29268.995453000003</c:v>
                </c:pt>
                <c:pt idx="1112">
                  <c:v>39915.226043000002</c:v>
                </c:pt>
                <c:pt idx="1113">
                  <c:v>23462.432936000001</c:v>
                </c:pt>
                <c:pt idx="1114">
                  <c:v>42661.123048000001</c:v>
                </c:pt>
                <c:pt idx="1115">
                  <c:v>46028.508912000005</c:v>
                </c:pt>
                <c:pt idx="1116">
                  <c:v>44309.663132000001</c:v>
                </c:pt>
                <c:pt idx="1117">
                  <c:v>76794.21508699999</c:v>
                </c:pt>
                <c:pt idx="1118">
                  <c:v>27576.826019</c:v>
                </c:pt>
                <c:pt idx="1119">
                  <c:v>42447.852052000002</c:v>
                </c:pt>
                <c:pt idx="1120">
                  <c:v>35989.780639999997</c:v>
                </c:pt>
                <c:pt idx="1121">
                  <c:v>22760.883307</c:v>
                </c:pt>
                <c:pt idx="1122">
                  <c:v>44215.236176999999</c:v>
                </c:pt>
                <c:pt idx="1123">
                  <c:v>46719.384094000008</c:v>
                </c:pt>
                <c:pt idx="1124">
                  <c:v>17330.184632</c:v>
                </c:pt>
                <c:pt idx="1125">
                  <c:v>32207.132322999998</c:v>
                </c:pt>
                <c:pt idx="1126">
                  <c:v>32066.699341</c:v>
                </c:pt>
                <c:pt idx="1127">
                  <c:v>30669.099061000001</c:v>
                </c:pt>
                <c:pt idx="1128">
                  <c:v>32189.814636000003</c:v>
                </c:pt>
                <c:pt idx="1129">
                  <c:v>38547.768737000006</c:v>
                </c:pt>
                <c:pt idx="1130">
                  <c:v>31471.677186000001</c:v>
                </c:pt>
                <c:pt idx="1131">
                  <c:v>32377.731047000001</c:v>
                </c:pt>
                <c:pt idx="1132">
                  <c:v>15406.512940999999</c:v>
                </c:pt>
                <c:pt idx="1133">
                  <c:v>44185.308961000002</c:v>
                </c:pt>
                <c:pt idx="1134">
                  <c:v>38313.544707000001</c:v>
                </c:pt>
                <c:pt idx="1135">
                  <c:v>50234.957275000008</c:v>
                </c:pt>
                <c:pt idx="1136">
                  <c:v>54923.375609000002</c:v>
                </c:pt>
                <c:pt idx="1137">
                  <c:v>45445.406309999998</c:v>
                </c:pt>
                <c:pt idx="1138">
                  <c:v>42675.727417000002</c:v>
                </c:pt>
                <c:pt idx="1139">
                  <c:v>51607.284240000001</c:v>
                </c:pt>
                <c:pt idx="1140">
                  <c:v>58934.931885999991</c:v>
                </c:pt>
                <c:pt idx="1141">
                  <c:v>30934.396359999999</c:v>
                </c:pt>
                <c:pt idx="1142">
                  <c:v>33064.371461000002</c:v>
                </c:pt>
                <c:pt idx="1143">
                  <c:v>76242.829528000002</c:v>
                </c:pt>
                <c:pt idx="1144">
                  <c:v>60371.942015999994</c:v>
                </c:pt>
                <c:pt idx="1145">
                  <c:v>31275.394104000006</c:v>
                </c:pt>
                <c:pt idx="1146">
                  <c:v>38721.408143000008</c:v>
                </c:pt>
                <c:pt idx="1147">
                  <c:v>48921.516477999998</c:v>
                </c:pt>
                <c:pt idx="1148">
                  <c:v>71051.707519999996</c:v>
                </c:pt>
                <c:pt idx="1149">
                  <c:v>61823.588865999998</c:v>
                </c:pt>
                <c:pt idx="1150">
                  <c:v>65675.019042999993</c:v>
                </c:pt>
                <c:pt idx="1151">
                  <c:v>52921.086486</c:v>
                </c:pt>
                <c:pt idx="1152">
                  <c:v>49790.889832000001</c:v>
                </c:pt>
                <c:pt idx="1153">
                  <c:v>38906.344422000002</c:v>
                </c:pt>
                <c:pt idx="1154">
                  <c:v>44670.183348999999</c:v>
                </c:pt>
                <c:pt idx="1155">
                  <c:v>45403.971862999999</c:v>
                </c:pt>
                <c:pt idx="1156">
                  <c:v>68123.518554999988</c:v>
                </c:pt>
                <c:pt idx="1157">
                  <c:v>70489.939698000002</c:v>
                </c:pt>
                <c:pt idx="1158">
                  <c:v>69061.283813999995</c:v>
                </c:pt>
                <c:pt idx="1159">
                  <c:v>31766.280273000004</c:v>
                </c:pt>
                <c:pt idx="1160">
                  <c:v>1928.4486459999998</c:v>
                </c:pt>
                <c:pt idx="1161">
                  <c:v>3223.0210939999997</c:v>
                </c:pt>
                <c:pt idx="1162">
                  <c:v>2634.4779960000001</c:v>
                </c:pt>
                <c:pt idx="1163">
                  <c:v>1461.4853579999999</c:v>
                </c:pt>
                <c:pt idx="1164">
                  <c:v>4158.3196250000001</c:v>
                </c:pt>
                <c:pt idx="1165">
                  <c:v>2095.971802</c:v>
                </c:pt>
                <c:pt idx="1166">
                  <c:v>5603.3196259999995</c:v>
                </c:pt>
                <c:pt idx="1167">
                  <c:v>5661.1644059999999</c:v>
                </c:pt>
                <c:pt idx="1168">
                  <c:v>301.76540699999998</c:v>
                </c:pt>
                <c:pt idx="1169">
                  <c:v>775.30854500000009</c:v>
                </c:pt>
                <c:pt idx="1170">
                  <c:v>4935.7121879999995</c:v>
                </c:pt>
                <c:pt idx="1171">
                  <c:v>3810.8074379999998</c:v>
                </c:pt>
                <c:pt idx="1172">
                  <c:v>5290.9284630000002</c:v>
                </c:pt>
                <c:pt idx="1173">
                  <c:v>1698.3225509999997</c:v>
                </c:pt>
                <c:pt idx="1174">
                  <c:v>3499.4548340000001</c:v>
                </c:pt>
                <c:pt idx="1175">
                  <c:v>13031.396073</c:v>
                </c:pt>
                <c:pt idx="1176">
                  <c:v>5620.0464109999994</c:v>
                </c:pt>
                <c:pt idx="1177">
                  <c:v>7784.0742699999992</c:v>
                </c:pt>
                <c:pt idx="1178">
                  <c:v>6669.2771970000003</c:v>
                </c:pt>
                <c:pt idx="1179">
                  <c:v>8730.4085240000004</c:v>
                </c:pt>
                <c:pt idx="1180">
                  <c:v>2364.5590090000001</c:v>
                </c:pt>
                <c:pt idx="1181">
                  <c:v>6627.6243460000005</c:v>
                </c:pt>
                <c:pt idx="1182">
                  <c:v>6724.977527</c:v>
                </c:pt>
                <c:pt idx="1183">
                  <c:v>9411.9700769999999</c:v>
                </c:pt>
                <c:pt idx="1184">
                  <c:v>8069.415868</c:v>
                </c:pt>
                <c:pt idx="1185">
                  <c:v>5755.7790219999997</c:v>
                </c:pt>
                <c:pt idx="1186">
                  <c:v>9867.6278160000002</c:v>
                </c:pt>
                <c:pt idx="1187">
                  <c:v>4287.9084579999999</c:v>
                </c:pt>
                <c:pt idx="1188">
                  <c:v>7905.2719659999984</c:v>
                </c:pt>
                <c:pt idx="1189">
                  <c:v>4658.0392850000007</c:v>
                </c:pt>
                <c:pt idx="1190">
                  <c:v>20310.683196999998</c:v>
                </c:pt>
                <c:pt idx="1191">
                  <c:v>11384.509666000002</c:v>
                </c:pt>
                <c:pt idx="1192">
                  <c:v>6746.6836550000007</c:v>
                </c:pt>
                <c:pt idx="1193">
                  <c:v>4764.4781039999998</c:v>
                </c:pt>
                <c:pt idx="1194">
                  <c:v>6902.698832</c:v>
                </c:pt>
                <c:pt idx="1195">
                  <c:v>11829.762510999999</c:v>
                </c:pt>
                <c:pt idx="1196">
                  <c:v>4031.2213099999999</c:v>
                </c:pt>
                <c:pt idx="1197">
                  <c:v>5964.8717580000002</c:v>
                </c:pt>
                <c:pt idx="1198">
                  <c:v>6070.8315119999997</c:v>
                </c:pt>
                <c:pt idx="1199">
                  <c:v>18810.291152999998</c:v>
                </c:pt>
                <c:pt idx="1200">
                  <c:v>2845.6848239999999</c:v>
                </c:pt>
                <c:pt idx="1201">
                  <c:v>2820.1958040000004</c:v>
                </c:pt>
                <c:pt idx="1202">
                  <c:v>16098.107476000001</c:v>
                </c:pt>
                <c:pt idx="1203">
                  <c:v>4672.3740109999999</c:v>
                </c:pt>
                <c:pt idx="1204">
                  <c:v>6469.5023989999991</c:v>
                </c:pt>
                <c:pt idx="1205">
                  <c:v>11829.762510999999</c:v>
                </c:pt>
                <c:pt idx="1206">
                  <c:v>8202.180053</c:v>
                </c:pt>
                <c:pt idx="1207">
                  <c:v>1951.6968140000004</c:v>
                </c:pt>
                <c:pt idx="1208">
                  <c:v>8272.2747349999991</c:v>
                </c:pt>
                <c:pt idx="1209">
                  <c:v>3479.393908</c:v>
                </c:pt>
                <c:pt idx="1210">
                  <c:v>5698.5972099999999</c:v>
                </c:pt>
                <c:pt idx="1211">
                  <c:v>12205.686509000001</c:v>
                </c:pt>
                <c:pt idx="1212">
                  <c:v>9858.8210639999998</c:v>
                </c:pt>
                <c:pt idx="1213">
                  <c:v>10312.500235000001</c:v>
                </c:pt>
                <c:pt idx="1214">
                  <c:v>5109.4816549999996</c:v>
                </c:pt>
                <c:pt idx="1215">
                  <c:v>11531.630928000002</c:v>
                </c:pt>
                <c:pt idx="1216">
                  <c:v>7618.1270059999997</c:v>
                </c:pt>
                <c:pt idx="1217">
                  <c:v>17198.342163000001</c:v>
                </c:pt>
                <c:pt idx="1218">
                  <c:v>15499.244309000002</c:v>
                </c:pt>
                <c:pt idx="1219">
                  <c:v>14661.853691</c:v>
                </c:pt>
                <c:pt idx="1220">
                  <c:v>18218.051851</c:v>
                </c:pt>
                <c:pt idx="1221">
                  <c:v>8204.6254200000003</c:v>
                </c:pt>
                <c:pt idx="1222">
                  <c:v>7698.1377620000003</c:v>
                </c:pt>
                <c:pt idx="1223">
                  <c:v>5369.5567640000008</c:v>
                </c:pt>
                <c:pt idx="1224">
                  <c:v>8676.2773959999995</c:v>
                </c:pt>
                <c:pt idx="1225">
                  <c:v>12196.872482999999</c:v>
                </c:pt>
                <c:pt idx="1226">
                  <c:v>16846.006804999997</c:v>
                </c:pt>
                <c:pt idx="1227">
                  <c:v>9606.218879</c:v>
                </c:pt>
                <c:pt idx="1228">
                  <c:v>9587.7043130000002</c:v>
                </c:pt>
                <c:pt idx="1229">
                  <c:v>5956.0510709999999</c:v>
                </c:pt>
                <c:pt idx="1230">
                  <c:v>7282.9476539999996</c:v>
                </c:pt>
                <c:pt idx="1231">
                  <c:v>8972.0765090000004</c:v>
                </c:pt>
                <c:pt idx="1232">
                  <c:v>9111.0457040000001</c:v>
                </c:pt>
                <c:pt idx="1233">
                  <c:v>3810.7544250000001</c:v>
                </c:pt>
                <c:pt idx="1234">
                  <c:v>4447.3450339999999</c:v>
                </c:pt>
                <c:pt idx="1235">
                  <c:v>10943.968018</c:v>
                </c:pt>
                <c:pt idx="1236">
                  <c:v>7331.7028010000004</c:v>
                </c:pt>
                <c:pt idx="1237">
                  <c:v>4189.119506</c:v>
                </c:pt>
                <c:pt idx="1238">
                  <c:v>4256.0757679999997</c:v>
                </c:pt>
                <c:pt idx="1239">
                  <c:v>10206.172576000001</c:v>
                </c:pt>
                <c:pt idx="1240">
                  <c:v>6077.8491979999999</c:v>
                </c:pt>
                <c:pt idx="1241">
                  <c:v>3894.0789299999997</c:v>
                </c:pt>
                <c:pt idx="1242">
                  <c:v>11135.166358999999</c:v>
                </c:pt>
                <c:pt idx="1243">
                  <c:v>8432.2234960000005</c:v>
                </c:pt>
                <c:pt idx="1244">
                  <c:v>5426.802447</c:v>
                </c:pt>
                <c:pt idx="1245">
                  <c:v>10633.593352</c:v>
                </c:pt>
                <c:pt idx="1246">
                  <c:v>4903.1280289999995</c:v>
                </c:pt>
                <c:pt idx="1247">
                  <c:v>18509.135375999998</c:v>
                </c:pt>
                <c:pt idx="1248">
                  <c:v>6574.9685850000005</c:v>
                </c:pt>
                <c:pt idx="1249">
                  <c:v>9078.303061999999</c:v>
                </c:pt>
                <c:pt idx="1250">
                  <c:v>9949.5641250000008</c:v>
                </c:pt>
                <c:pt idx="1251">
                  <c:v>9426.2339869999996</c:v>
                </c:pt>
                <c:pt idx="1252">
                  <c:v>3092.9205500000003</c:v>
                </c:pt>
                <c:pt idx="1253">
                  <c:v>11473.645423999998</c:v>
                </c:pt>
                <c:pt idx="1254">
                  <c:v>4457.7106089999997</c:v>
                </c:pt>
                <c:pt idx="1255">
                  <c:v>11998.515594</c:v>
                </c:pt>
                <c:pt idx="1256">
                  <c:v>9946.9650930000025</c:v>
                </c:pt>
                <c:pt idx="1257">
                  <c:v>25557.116607999997</c:v>
                </c:pt>
                <c:pt idx="1258">
                  <c:v>6228.0251439999993</c:v>
                </c:pt>
                <c:pt idx="1259">
                  <c:v>8627.200922</c:v>
                </c:pt>
                <c:pt idx="1260">
                  <c:v>12714.445921999999</c:v>
                </c:pt>
                <c:pt idx="1261">
                  <c:v>7025.4745939999993</c:v>
                </c:pt>
                <c:pt idx="1262">
                  <c:v>5068.2871400000004</c:v>
                </c:pt>
                <c:pt idx="1263">
                  <c:v>10587.115347999999</c:v>
                </c:pt>
                <c:pt idx="1264">
                  <c:v>4896.8014610000009</c:v>
                </c:pt>
                <c:pt idx="1265">
                  <c:v>17992.567964000002</c:v>
                </c:pt>
                <c:pt idx="1266">
                  <c:v>7563.0927440000005</c:v>
                </c:pt>
                <c:pt idx="1267">
                  <c:v>10102.828667</c:v>
                </c:pt>
                <c:pt idx="1268">
                  <c:v>12855.513473999999</c:v>
                </c:pt>
                <c:pt idx="1269">
                  <c:v>10450.308715000001</c:v>
                </c:pt>
                <c:pt idx="1270">
                  <c:v>15213.918679</c:v>
                </c:pt>
                <c:pt idx="1271">
                  <c:v>10186.766296</c:v>
                </c:pt>
                <c:pt idx="1272">
                  <c:v>10535.557955</c:v>
                </c:pt>
                <c:pt idx="1273">
                  <c:v>11476.594528999998</c:v>
                </c:pt>
                <c:pt idx="1274">
                  <c:v>14063.432937</c:v>
                </c:pt>
                <c:pt idx="1275">
                  <c:v>14008.906616</c:v>
                </c:pt>
                <c:pt idx="1276">
                  <c:v>14530.036714999998</c:v>
                </c:pt>
                <c:pt idx="1277">
                  <c:v>15825.487503</c:v>
                </c:pt>
                <c:pt idx="1278">
                  <c:v>19051.583998999999</c:v>
                </c:pt>
                <c:pt idx="1279">
                  <c:v>11849.400024000002</c:v>
                </c:pt>
                <c:pt idx="1280">
                  <c:v>7315.5215319999998</c:v>
                </c:pt>
                <c:pt idx="1281">
                  <c:v>8835.9820180000006</c:v>
                </c:pt>
                <c:pt idx="1282">
                  <c:v>7420.1281409999992</c:v>
                </c:pt>
                <c:pt idx="1283">
                  <c:v>11607.157639000001</c:v>
                </c:pt>
                <c:pt idx="1284">
                  <c:v>3782.32881</c:v>
                </c:pt>
                <c:pt idx="1285">
                  <c:v>18012.212907000001</c:v>
                </c:pt>
                <c:pt idx="1286">
                  <c:v>26145.066971</c:v>
                </c:pt>
                <c:pt idx="1287">
                  <c:v>10591.740035999999</c:v>
                </c:pt>
                <c:pt idx="1288">
                  <c:v>9515.3689000000013</c:v>
                </c:pt>
                <c:pt idx="1289">
                  <c:v>13214.605990999999</c:v>
                </c:pt>
                <c:pt idx="1290">
                  <c:v>19084.064010999999</c:v>
                </c:pt>
                <c:pt idx="1291">
                  <c:v>12497.437171000001</c:v>
                </c:pt>
                <c:pt idx="1292">
                  <c:v>15633.668374000001</c:v>
                </c:pt>
                <c:pt idx="1293">
                  <c:v>15600.570540999997</c:v>
                </c:pt>
                <c:pt idx="1294">
                  <c:v>9254.4371790000005</c:v>
                </c:pt>
                <c:pt idx="1295">
                  <c:v>13548.858254999999</c:v>
                </c:pt>
                <c:pt idx="1296">
                  <c:v>6359.4334840000001</c:v>
                </c:pt>
                <c:pt idx="1297">
                  <c:v>9126.9246120000007</c:v>
                </c:pt>
                <c:pt idx="1298">
                  <c:v>18576.104460000002</c:v>
                </c:pt>
                <c:pt idx="1299">
                  <c:v>13607.951288999999</c:v>
                </c:pt>
                <c:pt idx="1300">
                  <c:v>5948.3797030000005</c:v>
                </c:pt>
                <c:pt idx="1301">
                  <c:v>11977.442153</c:v>
                </c:pt>
                <c:pt idx="1302">
                  <c:v>5912.8355489999994</c:v>
                </c:pt>
                <c:pt idx="1303">
                  <c:v>10410.075073999998</c:v>
                </c:pt>
                <c:pt idx="1304">
                  <c:v>10201.486045999998</c:v>
                </c:pt>
                <c:pt idx="1305">
                  <c:v>9376.6398310000004</c:v>
                </c:pt>
                <c:pt idx="1306">
                  <c:v>7577.103916</c:v>
                </c:pt>
                <c:pt idx="1307">
                  <c:v>8221.3455109999995</c:v>
                </c:pt>
                <c:pt idx="1308">
                  <c:v>10488.600311999999</c:v>
                </c:pt>
                <c:pt idx="1309">
                  <c:v>11454.147255</c:v>
                </c:pt>
                <c:pt idx="1310">
                  <c:v>11016.870896</c:v>
                </c:pt>
                <c:pt idx="1311">
                  <c:v>17966.540435000003</c:v>
                </c:pt>
                <c:pt idx="1312">
                  <c:v>16196.855469000002</c:v>
                </c:pt>
                <c:pt idx="1313">
                  <c:v>11606.250215</c:v>
                </c:pt>
                <c:pt idx="1314">
                  <c:v>10613.027833</c:v>
                </c:pt>
                <c:pt idx="1315">
                  <c:v>7374.8160659999994</c:v>
                </c:pt>
                <c:pt idx="1316">
                  <c:v>16925.247191999999</c:v>
                </c:pt>
                <c:pt idx="1317">
                  <c:v>11145.632935000001</c:v>
                </c:pt>
                <c:pt idx="1318">
                  <c:v>8679.8762050000005</c:v>
                </c:pt>
                <c:pt idx="1319">
                  <c:v>14491.945474</c:v>
                </c:pt>
                <c:pt idx="1320">
                  <c:v>11981.564949</c:v>
                </c:pt>
                <c:pt idx="1321">
                  <c:v>16260.582738999999</c:v>
                </c:pt>
                <c:pt idx="1322">
                  <c:v>8627.6594089999999</c:v>
                </c:pt>
                <c:pt idx="1323">
                  <c:v>28007.281768000001</c:v>
                </c:pt>
                <c:pt idx="1324">
                  <c:v>9694.1678090000005</c:v>
                </c:pt>
                <c:pt idx="1325">
                  <c:v>7995.5574529999994</c:v>
                </c:pt>
                <c:pt idx="1326">
                  <c:v>10621.925063999999</c:v>
                </c:pt>
                <c:pt idx="1327">
                  <c:v>9987.5957940000008</c:v>
                </c:pt>
                <c:pt idx="1328">
                  <c:v>12721.718903000001</c:v>
                </c:pt>
                <c:pt idx="1329">
                  <c:v>17311.21283</c:v>
                </c:pt>
                <c:pt idx="1330">
                  <c:v>15969.743318000001</c:v>
                </c:pt>
                <c:pt idx="1331">
                  <c:v>6782.8992619999999</c:v>
                </c:pt>
                <c:pt idx="1332">
                  <c:v>17706.288194000001</c:v>
                </c:pt>
                <c:pt idx="1333">
                  <c:v>21056.480439999999</c:v>
                </c:pt>
                <c:pt idx="1334">
                  <c:v>14563.276829</c:v>
                </c:pt>
                <c:pt idx="1335">
                  <c:v>13004.158431</c:v>
                </c:pt>
                <c:pt idx="1336">
                  <c:v>7168.3001030000005</c:v>
                </c:pt>
                <c:pt idx="1337">
                  <c:v>12839.278877000001</c:v>
                </c:pt>
                <c:pt idx="1338">
                  <c:v>15224.229370000001</c:v>
                </c:pt>
                <c:pt idx="1339">
                  <c:v>20559.592619999999</c:v>
                </c:pt>
                <c:pt idx="1340">
                  <c:v>7291.3464290000002</c:v>
                </c:pt>
                <c:pt idx="1341">
                  <c:v>14712.089614</c:v>
                </c:pt>
                <c:pt idx="1342">
                  <c:v>6632.7752949999995</c:v>
                </c:pt>
                <c:pt idx="1343">
                  <c:v>12136.010204</c:v>
                </c:pt>
                <c:pt idx="1344">
                  <c:v>9042.5874629999998</c:v>
                </c:pt>
                <c:pt idx="1345">
                  <c:v>16604.230887999998</c:v>
                </c:pt>
                <c:pt idx="1346">
                  <c:v>15379.722456</c:v>
                </c:pt>
                <c:pt idx="1347">
                  <c:v>10276.424872</c:v>
                </c:pt>
                <c:pt idx="1348">
                  <c:v>10836.684158</c:v>
                </c:pt>
                <c:pt idx="1349">
                  <c:v>20478.262482000002</c:v>
                </c:pt>
                <c:pt idx="1350">
                  <c:v>13719.544881999998</c:v>
                </c:pt>
                <c:pt idx="1351">
                  <c:v>11675.438947999999</c:v>
                </c:pt>
                <c:pt idx="1352">
                  <c:v>11288.638193000001</c:v>
                </c:pt>
                <c:pt idx="1353">
                  <c:v>12877.178534999999</c:v>
                </c:pt>
                <c:pt idx="1354">
                  <c:v>13471.597999000001</c:v>
                </c:pt>
                <c:pt idx="1355">
                  <c:v>14830.291297</c:v>
                </c:pt>
                <c:pt idx="1356">
                  <c:v>7317.6227709999994</c:v>
                </c:pt>
                <c:pt idx="1357">
                  <c:v>19850.397980000002</c:v>
                </c:pt>
                <c:pt idx="1358">
                  <c:v>12638.386023999999</c:v>
                </c:pt>
                <c:pt idx="1359">
                  <c:v>15843.719322999999</c:v>
                </c:pt>
                <c:pt idx="1360">
                  <c:v>12257.471494999998</c:v>
                </c:pt>
                <c:pt idx="1361">
                  <c:v>14207.899308</c:v>
                </c:pt>
                <c:pt idx="1362">
                  <c:v>13734.080383</c:v>
                </c:pt>
                <c:pt idx="1363">
                  <c:v>17152.819946000003</c:v>
                </c:pt>
                <c:pt idx="1364">
                  <c:v>11588.512086000001</c:v>
                </c:pt>
                <c:pt idx="1365">
                  <c:v>10441.154848999999</c:v>
                </c:pt>
                <c:pt idx="1366">
                  <c:v>12200.566674000002</c:v>
                </c:pt>
                <c:pt idx="1367">
                  <c:v>13775.117781000001</c:v>
                </c:pt>
                <c:pt idx="1368">
                  <c:v>18287.183471000004</c:v>
                </c:pt>
                <c:pt idx="1369">
                  <c:v>7983.5486680000004</c:v>
                </c:pt>
                <c:pt idx="1370">
                  <c:v>21407.413788000002</c:v>
                </c:pt>
                <c:pt idx="1371">
                  <c:v>14692.565049000001</c:v>
                </c:pt>
                <c:pt idx="1372">
                  <c:v>16384.916748</c:v>
                </c:pt>
                <c:pt idx="1373">
                  <c:v>20020.812834999997</c:v>
                </c:pt>
                <c:pt idx="1374">
                  <c:v>10919.387435000001</c:v>
                </c:pt>
                <c:pt idx="1375">
                  <c:v>19084.806334999997</c:v>
                </c:pt>
                <c:pt idx="1376">
                  <c:v>13090.760611000002</c:v>
                </c:pt>
                <c:pt idx="1377">
                  <c:v>10955.484294999998</c:v>
                </c:pt>
                <c:pt idx="1378">
                  <c:v>14667.456260000001</c:v>
                </c:pt>
                <c:pt idx="1379">
                  <c:v>16816.326642</c:v>
                </c:pt>
                <c:pt idx="1380">
                  <c:v>14975.789436999999</c:v>
                </c:pt>
                <c:pt idx="1381">
                  <c:v>6624.3279880000009</c:v>
                </c:pt>
                <c:pt idx="1382">
                  <c:v>14111.372176999999</c:v>
                </c:pt>
                <c:pt idx="1383">
                  <c:v>17987.717896000002</c:v>
                </c:pt>
                <c:pt idx="1384">
                  <c:v>17842.208663999998</c:v>
                </c:pt>
                <c:pt idx="1385">
                  <c:v>3238.1528310000003</c:v>
                </c:pt>
                <c:pt idx="1386">
                  <c:v>12294.179124000002</c:v>
                </c:pt>
                <c:pt idx="1387">
                  <c:v>19172.628516000001</c:v>
                </c:pt>
                <c:pt idx="1388">
                  <c:v>17799.175315</c:v>
                </c:pt>
                <c:pt idx="1389">
                  <c:v>4514.6271269999997</c:v>
                </c:pt>
                <c:pt idx="1390">
                  <c:v>3504.6037090000004</c:v>
                </c:pt>
                <c:pt idx="1391">
                  <c:v>18613.839829</c:v>
                </c:pt>
                <c:pt idx="1392">
                  <c:v>19102.299393000001</c:v>
                </c:pt>
                <c:pt idx="1393">
                  <c:v>14107.269866999999</c:v>
                </c:pt>
                <c:pt idx="1394">
                  <c:v>5412.481812</c:v>
                </c:pt>
                <c:pt idx="1395">
                  <c:v>9751.96162</c:v>
                </c:pt>
                <c:pt idx="1396">
                  <c:v>15435.791595999999</c:v>
                </c:pt>
                <c:pt idx="1397">
                  <c:v>14037.553098999999</c:v>
                </c:pt>
                <c:pt idx="1398">
                  <c:v>16556.260452000002</c:v>
                </c:pt>
                <c:pt idx="1399">
                  <c:v>14454.012771999998</c:v>
                </c:pt>
                <c:pt idx="1400">
                  <c:v>13641.661971000001</c:v>
                </c:pt>
                <c:pt idx="1401">
                  <c:v>13646.028934</c:v>
                </c:pt>
                <c:pt idx="1402">
                  <c:v>11384.33029</c:v>
                </c:pt>
                <c:pt idx="1403">
                  <c:v>15258.312392999998</c:v>
                </c:pt>
                <c:pt idx="1404">
                  <c:v>16068.803856</c:v>
                </c:pt>
                <c:pt idx="1405">
                  <c:v>13513.791687000001</c:v>
                </c:pt>
                <c:pt idx="1406">
                  <c:v>11801.410592</c:v>
                </c:pt>
                <c:pt idx="1407">
                  <c:v>18056.725935999999</c:v>
                </c:pt>
                <c:pt idx="1408">
                  <c:v>19613.554031</c:v>
                </c:pt>
                <c:pt idx="1409">
                  <c:v>8100.8790200000003</c:v>
                </c:pt>
                <c:pt idx="1410">
                  <c:v>15710.055908000002</c:v>
                </c:pt>
                <c:pt idx="1411">
                  <c:v>14833.643661000002</c:v>
                </c:pt>
                <c:pt idx="1412">
                  <c:v>15500.828902000001</c:v>
                </c:pt>
                <c:pt idx="1413">
                  <c:v>18358.941314</c:v>
                </c:pt>
                <c:pt idx="1414">
                  <c:v>16548.350891999999</c:v>
                </c:pt>
                <c:pt idx="1415">
                  <c:v>9560.0291749999997</c:v>
                </c:pt>
                <c:pt idx="1416">
                  <c:v>15981.669632999998</c:v>
                </c:pt>
                <c:pt idx="1417">
                  <c:v>15267.839164000001</c:v>
                </c:pt>
                <c:pt idx="1418">
                  <c:v>11830.025796</c:v>
                </c:pt>
                <c:pt idx="1419">
                  <c:v>18680.938356000002</c:v>
                </c:pt>
                <c:pt idx="1420">
                  <c:v>41495.025269000005</c:v>
                </c:pt>
                <c:pt idx="1421">
                  <c:v>13538.13867</c:v>
                </c:pt>
                <c:pt idx="1422">
                  <c:v>14857.511231</c:v>
                </c:pt>
                <c:pt idx="1423">
                  <c:v>20794.518615000001</c:v>
                </c:pt>
                <c:pt idx="1424">
                  <c:v>16487.163063</c:v>
                </c:pt>
                <c:pt idx="1425">
                  <c:v>18251.600815999998</c:v>
                </c:pt>
                <c:pt idx="1426">
                  <c:v>12491.636551</c:v>
                </c:pt>
                <c:pt idx="1427">
                  <c:v>27821.383177000003</c:v>
                </c:pt>
                <c:pt idx="1428">
                  <c:v>16203.616899000001</c:v>
                </c:pt>
                <c:pt idx="1429">
                  <c:v>11276.306703</c:v>
                </c:pt>
                <c:pt idx="1430">
                  <c:v>14324.045494000002</c:v>
                </c:pt>
                <c:pt idx="1431">
                  <c:v>11703.292869000001</c:v>
                </c:pt>
                <c:pt idx="1432">
                  <c:v>14888.159925</c:v>
                </c:pt>
                <c:pt idx="1433">
                  <c:v>20177.185668999999</c:v>
                </c:pt>
                <c:pt idx="1434">
                  <c:v>17037.509094000001</c:v>
                </c:pt>
                <c:pt idx="1435">
                  <c:v>14346.844573999999</c:v>
                </c:pt>
                <c:pt idx="1436">
                  <c:v>5267.3765880000001</c:v>
                </c:pt>
                <c:pt idx="1437">
                  <c:v>14417.136445</c:v>
                </c:pt>
                <c:pt idx="1438">
                  <c:v>16652.691606</c:v>
                </c:pt>
                <c:pt idx="1439">
                  <c:v>20391.635773999998</c:v>
                </c:pt>
                <c:pt idx="1440">
                  <c:v>17813.479156999998</c:v>
                </c:pt>
                <c:pt idx="1441">
                  <c:v>30812.556397</c:v>
                </c:pt>
                <c:pt idx="1442">
                  <c:v>26138.518005999998</c:v>
                </c:pt>
                <c:pt idx="1443">
                  <c:v>25238.621583</c:v>
                </c:pt>
                <c:pt idx="1444">
                  <c:v>10986.698299</c:v>
                </c:pt>
                <c:pt idx="1445">
                  <c:v>10754.0849</c:v>
                </c:pt>
                <c:pt idx="1446">
                  <c:v>24156.030593999996</c:v>
                </c:pt>
                <c:pt idx="1447">
                  <c:v>18672.622162</c:v>
                </c:pt>
                <c:pt idx="1448">
                  <c:v>25677.829758</c:v>
                </c:pt>
                <c:pt idx="1449">
                  <c:v>18174.422990000003</c:v>
                </c:pt>
                <c:pt idx="1450">
                  <c:v>15783.929595</c:v>
                </c:pt>
                <c:pt idx="1451">
                  <c:v>9122.9196549999997</c:v>
                </c:pt>
                <c:pt idx="1452">
                  <c:v>5937.0165560000005</c:v>
                </c:pt>
                <c:pt idx="1453">
                  <c:v>18835.316726999998</c:v>
                </c:pt>
                <c:pt idx="1454">
                  <c:v>17983.174428999999</c:v>
                </c:pt>
                <c:pt idx="1455">
                  <c:v>7778.3620820000006</c:v>
                </c:pt>
                <c:pt idx="1456">
                  <c:v>15299.816413999999</c:v>
                </c:pt>
                <c:pt idx="1457">
                  <c:v>12404.279477000002</c:v>
                </c:pt>
                <c:pt idx="1458">
                  <c:v>17702.120819</c:v>
                </c:pt>
                <c:pt idx="1459">
                  <c:v>19680.279006000001</c:v>
                </c:pt>
                <c:pt idx="1460">
                  <c:v>18313.699767999999</c:v>
                </c:pt>
                <c:pt idx="1461">
                  <c:v>12456.278839999999</c:v>
                </c:pt>
                <c:pt idx="1462">
                  <c:v>20703.684089000002</c:v>
                </c:pt>
                <c:pt idx="1463">
                  <c:v>20790.378341000003</c:v>
                </c:pt>
                <c:pt idx="1464">
                  <c:v>19160.026206999999</c:v>
                </c:pt>
                <c:pt idx="1465">
                  <c:v>14821.919007</c:v>
                </c:pt>
                <c:pt idx="1466">
                  <c:v>28772.859894000001</c:v>
                </c:pt>
                <c:pt idx="1467">
                  <c:v>18431.712751999999</c:v>
                </c:pt>
                <c:pt idx="1468">
                  <c:v>15408.413498</c:v>
                </c:pt>
                <c:pt idx="1469">
                  <c:v>17117.737009</c:v>
                </c:pt>
                <c:pt idx="1470">
                  <c:v>22803.775877</c:v>
                </c:pt>
                <c:pt idx="1471">
                  <c:v>13084.772346999998</c:v>
                </c:pt>
                <c:pt idx="1472">
                  <c:v>12020.382141000002</c:v>
                </c:pt>
                <c:pt idx="1473">
                  <c:v>14376.608886</c:v>
                </c:pt>
                <c:pt idx="1474">
                  <c:v>13843.440766</c:v>
                </c:pt>
                <c:pt idx="1475">
                  <c:v>23512.402526000002</c:v>
                </c:pt>
                <c:pt idx="1476">
                  <c:v>21498.415373999997</c:v>
                </c:pt>
                <c:pt idx="1477">
                  <c:v>31921.264343999999</c:v>
                </c:pt>
                <c:pt idx="1478">
                  <c:v>27628.717253999999</c:v>
                </c:pt>
                <c:pt idx="1479">
                  <c:v>25894.602616999997</c:v>
                </c:pt>
                <c:pt idx="1480">
                  <c:v>18444.466720999997</c:v>
                </c:pt>
                <c:pt idx="1481">
                  <c:v>12441.771979000001</c:v>
                </c:pt>
                <c:pt idx="1482">
                  <c:v>24742.928314999997</c:v>
                </c:pt>
                <c:pt idx="1483">
                  <c:v>15702.471342999999</c:v>
                </c:pt>
                <c:pt idx="1484">
                  <c:v>23513.754472999997</c:v>
                </c:pt>
                <c:pt idx="1485">
                  <c:v>16275.166017</c:v>
                </c:pt>
                <c:pt idx="1486">
                  <c:v>21382.941407999999</c:v>
                </c:pt>
                <c:pt idx="1487">
                  <c:v>18533.792709999998</c:v>
                </c:pt>
                <c:pt idx="1488">
                  <c:v>36482.525391999996</c:v>
                </c:pt>
                <c:pt idx="1489">
                  <c:v>7855.7702879999997</c:v>
                </c:pt>
                <c:pt idx="1490">
                  <c:v>15090.876259000001</c:v>
                </c:pt>
                <c:pt idx="1491">
                  <c:v>11508.750175999998</c:v>
                </c:pt>
                <c:pt idx="1492">
                  <c:v>21688.553452</c:v>
                </c:pt>
                <c:pt idx="1493">
                  <c:v>23088.066619000001</c:v>
                </c:pt>
                <c:pt idx="1494">
                  <c:v>13750.508752</c:v>
                </c:pt>
                <c:pt idx="1495">
                  <c:v>17252.639367</c:v>
                </c:pt>
                <c:pt idx="1496">
                  <c:v>30225.670716000001</c:v>
                </c:pt>
                <c:pt idx="1497">
                  <c:v>17066.748321999999</c:v>
                </c:pt>
                <c:pt idx="1498">
                  <c:v>21554.752899999999</c:v>
                </c:pt>
                <c:pt idx="1499">
                  <c:v>26665.676895000001</c:v>
                </c:pt>
                <c:pt idx="1500">
                  <c:v>25519.793793000001</c:v>
                </c:pt>
                <c:pt idx="1501">
                  <c:v>13106.218568</c:v>
                </c:pt>
                <c:pt idx="1502">
                  <c:v>14810.757522</c:v>
                </c:pt>
                <c:pt idx="1503">
                  <c:v>10175.983719</c:v>
                </c:pt>
                <c:pt idx="1504">
                  <c:v>18683.400755999999</c:v>
                </c:pt>
                <c:pt idx="1505">
                  <c:v>22326.087403000001</c:v>
                </c:pt>
                <c:pt idx="1506">
                  <c:v>23560.703520000003</c:v>
                </c:pt>
                <c:pt idx="1507">
                  <c:v>18550.438765000003</c:v>
                </c:pt>
                <c:pt idx="1508">
                  <c:v>11308.87912</c:v>
                </c:pt>
                <c:pt idx="1509">
                  <c:v>16160.959945000001</c:v>
                </c:pt>
                <c:pt idx="1510">
                  <c:v>19222.591247</c:v>
                </c:pt>
                <c:pt idx="1511">
                  <c:v>20545.761626</c:v>
                </c:pt>
                <c:pt idx="1512">
                  <c:v>18345.57602</c:v>
                </c:pt>
                <c:pt idx="1513">
                  <c:v>25363.161970999998</c:v>
                </c:pt>
                <c:pt idx="1514">
                  <c:v>30497.756164999999</c:v>
                </c:pt>
                <c:pt idx="1515">
                  <c:v>12654.600053</c:v>
                </c:pt>
                <c:pt idx="1516">
                  <c:v>21700.527649</c:v>
                </c:pt>
                <c:pt idx="1517">
                  <c:v>12230.190086999999</c:v>
                </c:pt>
                <c:pt idx="1518">
                  <c:v>20948.441665999999</c:v>
                </c:pt>
                <c:pt idx="1519">
                  <c:v>33007.447173</c:v>
                </c:pt>
                <c:pt idx="1520">
                  <c:v>27638.163453999998</c:v>
                </c:pt>
                <c:pt idx="1521">
                  <c:v>21086.397797000001</c:v>
                </c:pt>
                <c:pt idx="1522">
                  <c:v>13681.751242999999</c:v>
                </c:pt>
                <c:pt idx="1523">
                  <c:v>25891.978682000001</c:v>
                </c:pt>
                <c:pt idx="1524">
                  <c:v>17120.414564999999</c:v>
                </c:pt>
                <c:pt idx="1525">
                  <c:v>25902.534333</c:v>
                </c:pt>
                <c:pt idx="1526">
                  <c:v>21677.438887999997</c:v>
                </c:pt>
                <c:pt idx="1527">
                  <c:v>11009.291993000001</c:v>
                </c:pt>
                <c:pt idx="1528">
                  <c:v>24893.423217</c:v>
                </c:pt>
                <c:pt idx="1529">
                  <c:v>23151.678894000001</c:v>
                </c:pt>
                <c:pt idx="1530">
                  <c:v>18396.242203000002</c:v>
                </c:pt>
                <c:pt idx="1531">
                  <c:v>24966.377868000003</c:v>
                </c:pt>
                <c:pt idx="1532">
                  <c:v>10237.035667</c:v>
                </c:pt>
                <c:pt idx="1533">
                  <c:v>21980.505857</c:v>
                </c:pt>
                <c:pt idx="1534">
                  <c:v>23753.535554000002</c:v>
                </c:pt>
                <c:pt idx="1535">
                  <c:v>30547.273392000003</c:v>
                </c:pt>
                <c:pt idx="1536">
                  <c:v>14600.093308000003</c:v>
                </c:pt>
                <c:pt idx="1537">
                  <c:v>20628.949859</c:v>
                </c:pt>
                <c:pt idx="1538">
                  <c:v>19299.524552000003</c:v>
                </c:pt>
                <c:pt idx="1539">
                  <c:v>15557.992859</c:v>
                </c:pt>
                <c:pt idx="1540">
                  <c:v>26261.651732999999</c:v>
                </c:pt>
                <c:pt idx="1541">
                  <c:v>34330.774673</c:v>
                </c:pt>
                <c:pt idx="1542">
                  <c:v>22591.351379</c:v>
                </c:pt>
                <c:pt idx="1543">
                  <c:v>32791.506042000001</c:v>
                </c:pt>
                <c:pt idx="1544">
                  <c:v>20772.713426000002</c:v>
                </c:pt>
                <c:pt idx="1545">
                  <c:v>40866.126128999997</c:v>
                </c:pt>
                <c:pt idx="1546">
                  <c:v>25442.575302000001</c:v>
                </c:pt>
                <c:pt idx="1547">
                  <c:v>9642.7649529999999</c:v>
                </c:pt>
                <c:pt idx="1548">
                  <c:v>17544.094969999998</c:v>
                </c:pt>
                <c:pt idx="1549">
                  <c:v>20521.919181000001</c:v>
                </c:pt>
                <c:pt idx="1550">
                  <c:v>17986.625121999998</c:v>
                </c:pt>
                <c:pt idx="1551">
                  <c:v>24868.689973</c:v>
                </c:pt>
                <c:pt idx="1552">
                  <c:v>24394.295792000001</c:v>
                </c:pt>
                <c:pt idx="1553">
                  <c:v>26491.827238999998</c:v>
                </c:pt>
                <c:pt idx="1554">
                  <c:v>17979.035767000001</c:v>
                </c:pt>
                <c:pt idx="1555">
                  <c:v>41077.300233000002</c:v>
                </c:pt>
                <c:pt idx="1556">
                  <c:v>7941.2358089999989</c:v>
                </c:pt>
                <c:pt idx="1557">
                  <c:v>20262.384536000001</c:v>
                </c:pt>
                <c:pt idx="1558">
                  <c:v>25408.012207</c:v>
                </c:pt>
                <c:pt idx="1559">
                  <c:v>16131.365321000001</c:v>
                </c:pt>
                <c:pt idx="1560">
                  <c:v>32851.603818999996</c:v>
                </c:pt>
                <c:pt idx="1561">
                  <c:v>24604.86508</c:v>
                </c:pt>
                <c:pt idx="1562">
                  <c:v>24226.797104000001</c:v>
                </c:pt>
                <c:pt idx="1563">
                  <c:v>28971.513747000005</c:v>
                </c:pt>
                <c:pt idx="1564">
                  <c:v>16914.288087000001</c:v>
                </c:pt>
                <c:pt idx="1565">
                  <c:v>18910.378752999997</c:v>
                </c:pt>
                <c:pt idx="1566">
                  <c:v>19588.493651999997</c:v>
                </c:pt>
                <c:pt idx="1567">
                  <c:v>18177.555434000002</c:v>
                </c:pt>
                <c:pt idx="1568">
                  <c:v>15808.624145</c:v>
                </c:pt>
                <c:pt idx="1569">
                  <c:v>25942.130249000002</c:v>
                </c:pt>
                <c:pt idx="1570">
                  <c:v>36460.081483000002</c:v>
                </c:pt>
                <c:pt idx="1571">
                  <c:v>19501.141050999999</c:v>
                </c:pt>
                <c:pt idx="1572">
                  <c:v>19074.560042999998</c:v>
                </c:pt>
                <c:pt idx="1573">
                  <c:v>40609.861695</c:v>
                </c:pt>
                <c:pt idx="1574">
                  <c:v>16794.484146999999</c:v>
                </c:pt>
                <c:pt idx="1575">
                  <c:v>21343.939117000002</c:v>
                </c:pt>
                <c:pt idx="1576">
                  <c:v>25796.253997</c:v>
                </c:pt>
                <c:pt idx="1577">
                  <c:v>28057.596434999999</c:v>
                </c:pt>
                <c:pt idx="1578">
                  <c:v>26545.372346999997</c:v>
                </c:pt>
                <c:pt idx="1579">
                  <c:v>20342.756469</c:v>
                </c:pt>
                <c:pt idx="1580">
                  <c:v>25921.886018999998</c:v>
                </c:pt>
                <c:pt idx="1581">
                  <c:v>25191.929594000001</c:v>
                </c:pt>
                <c:pt idx="1582">
                  <c:v>19284.203206999999</c:v>
                </c:pt>
                <c:pt idx="1583">
                  <c:v>22750.212617000001</c:v>
                </c:pt>
                <c:pt idx="1584">
                  <c:v>19882.734864000002</c:v>
                </c:pt>
                <c:pt idx="1585">
                  <c:v>19617.748259</c:v>
                </c:pt>
                <c:pt idx="1586">
                  <c:v>27780.722992999999</c:v>
                </c:pt>
                <c:pt idx="1587">
                  <c:v>30711.677551000001</c:v>
                </c:pt>
                <c:pt idx="1588">
                  <c:v>27024.484359000002</c:v>
                </c:pt>
                <c:pt idx="1589">
                  <c:v>21514.535598000002</c:v>
                </c:pt>
                <c:pt idx="1590">
                  <c:v>25022.828675000004</c:v>
                </c:pt>
                <c:pt idx="1591">
                  <c:v>22705.619600000002</c:v>
                </c:pt>
                <c:pt idx="1592">
                  <c:v>23264.954332000001</c:v>
                </c:pt>
                <c:pt idx="1593">
                  <c:v>24891.140657000004</c:v>
                </c:pt>
                <c:pt idx="1594">
                  <c:v>18836.644545999996</c:v>
                </c:pt>
                <c:pt idx="1595">
                  <c:v>38743.027708000001</c:v>
                </c:pt>
                <c:pt idx="1596">
                  <c:v>10557.388594</c:v>
                </c:pt>
                <c:pt idx="1597">
                  <c:v>20881.827647000002</c:v>
                </c:pt>
                <c:pt idx="1598">
                  <c:v>23714.048340000001</c:v>
                </c:pt>
                <c:pt idx="1599">
                  <c:v>23034.500013999997</c:v>
                </c:pt>
                <c:pt idx="1600">
                  <c:v>23214.649049</c:v>
                </c:pt>
                <c:pt idx="1601">
                  <c:v>27009.863708000001</c:v>
                </c:pt>
                <c:pt idx="1602">
                  <c:v>35831.411743999997</c:v>
                </c:pt>
                <c:pt idx="1603">
                  <c:v>18610.035751000003</c:v>
                </c:pt>
                <c:pt idx="1604">
                  <c:v>812.50768900000003</c:v>
                </c:pt>
                <c:pt idx="1605">
                  <c:v>17935.072029000003</c:v>
                </c:pt>
                <c:pt idx="1606">
                  <c:v>19856.712736999998</c:v>
                </c:pt>
                <c:pt idx="1607">
                  <c:v>23107.997468000001</c:v>
                </c:pt>
                <c:pt idx="1608">
                  <c:v>23066.878135999999</c:v>
                </c:pt>
                <c:pt idx="1609">
                  <c:v>29132.244294</c:v>
                </c:pt>
                <c:pt idx="1610">
                  <c:v>29053.068986000002</c:v>
                </c:pt>
                <c:pt idx="1611">
                  <c:v>28156.519408</c:v>
                </c:pt>
                <c:pt idx="1612">
                  <c:v>28295.582290999999</c:v>
                </c:pt>
                <c:pt idx="1613">
                  <c:v>23374.691271</c:v>
                </c:pt>
                <c:pt idx="1614">
                  <c:v>17830.925659</c:v>
                </c:pt>
                <c:pt idx="1615">
                  <c:v>18928.457563</c:v>
                </c:pt>
                <c:pt idx="1616">
                  <c:v>27471.764555999998</c:v>
                </c:pt>
                <c:pt idx="1617">
                  <c:v>34448.081649</c:v>
                </c:pt>
                <c:pt idx="1618">
                  <c:v>44948.216918000006</c:v>
                </c:pt>
                <c:pt idx="1619">
                  <c:v>12860.808477999999</c:v>
                </c:pt>
                <c:pt idx="1620">
                  <c:v>21261.174881999999</c:v>
                </c:pt>
                <c:pt idx="1621">
                  <c:v>41223.231442999997</c:v>
                </c:pt>
                <c:pt idx="1622">
                  <c:v>19452.212539</c:v>
                </c:pt>
                <c:pt idx="1623">
                  <c:v>23393.181915999998</c:v>
                </c:pt>
                <c:pt idx="1624">
                  <c:v>6381.178468000001</c:v>
                </c:pt>
                <c:pt idx="1625">
                  <c:v>29749.262237999996</c:v>
                </c:pt>
                <c:pt idx="1626">
                  <c:v>35941.509582999999</c:v>
                </c:pt>
                <c:pt idx="1627">
                  <c:v>33706.226888999998</c:v>
                </c:pt>
                <c:pt idx="1628">
                  <c:v>36562.541198999999</c:v>
                </c:pt>
                <c:pt idx="1629">
                  <c:v>38072.817442999993</c:v>
                </c:pt>
                <c:pt idx="1630">
                  <c:v>27572.446746999998</c:v>
                </c:pt>
                <c:pt idx="1631">
                  <c:v>14523.429634</c:v>
                </c:pt>
                <c:pt idx="1632">
                  <c:v>20493.858864000002</c:v>
                </c:pt>
                <c:pt idx="1633">
                  <c:v>36669.473176</c:v>
                </c:pt>
                <c:pt idx="1634">
                  <c:v>46075.169922000001</c:v>
                </c:pt>
                <c:pt idx="1635">
                  <c:v>35941.509582999999</c:v>
                </c:pt>
                <c:pt idx="1636">
                  <c:v>37949.530609000001</c:v>
                </c:pt>
                <c:pt idx="1637">
                  <c:v>28541.564361999997</c:v>
                </c:pt>
                <c:pt idx="1638">
                  <c:v>38326.136261</c:v>
                </c:pt>
                <c:pt idx="1639">
                  <c:v>10469.019226</c:v>
                </c:pt>
                <c:pt idx="1640">
                  <c:v>31897.723052999998</c:v>
                </c:pt>
                <c:pt idx="1641">
                  <c:v>30221.773101999999</c:v>
                </c:pt>
                <c:pt idx="1642">
                  <c:v>19100.909423999998</c:v>
                </c:pt>
                <c:pt idx="1643">
                  <c:v>34024.784362999999</c:v>
                </c:pt>
                <c:pt idx="1644">
                  <c:v>33132.82776</c:v>
                </c:pt>
                <c:pt idx="1645">
                  <c:v>34971.932130000001</c:v>
                </c:pt>
                <c:pt idx="1646">
                  <c:v>33808.353942000002</c:v>
                </c:pt>
                <c:pt idx="1647">
                  <c:v>55135.413207999998</c:v>
                </c:pt>
                <c:pt idx="1648">
                  <c:v>52363.288453999994</c:v>
                </c:pt>
                <c:pt idx="1649">
                  <c:v>40457.464494</c:v>
                </c:pt>
                <c:pt idx="1650">
                  <c:v>21644.848571999995</c:v>
                </c:pt>
                <c:pt idx="1651">
                  <c:v>28864.485352</c:v>
                </c:pt>
                <c:pt idx="1652">
                  <c:v>70487.040527000005</c:v>
                </c:pt>
                <c:pt idx="1653">
                  <c:v>314.14043400000003</c:v>
                </c:pt>
                <c:pt idx="1654">
                  <c:v>242.76951100000002</c:v>
                </c:pt>
                <c:pt idx="1655">
                  <c:v>388.36353599999995</c:v>
                </c:pt>
                <c:pt idx="1656">
                  <c:v>258.72143899999998</c:v>
                </c:pt>
                <c:pt idx="1657">
                  <c:v>691.93873299999996</c:v>
                </c:pt>
                <c:pt idx="1658">
                  <c:v>755.256531</c:v>
                </c:pt>
                <c:pt idx="1659">
                  <c:v>68.291247999999996</c:v>
                </c:pt>
                <c:pt idx="1660">
                  <c:v>1218.3588989999998</c:v>
                </c:pt>
                <c:pt idx="1661">
                  <c:v>1263.2107000000001</c:v>
                </c:pt>
                <c:pt idx="1662">
                  <c:v>5684.9511490000004</c:v>
                </c:pt>
                <c:pt idx="1663">
                  <c:v>2027.2392610000002</c:v>
                </c:pt>
                <c:pt idx="1664">
                  <c:v>1440.3717320000001</c:v>
                </c:pt>
                <c:pt idx="1665">
                  <c:v>1938.1202960000001</c:v>
                </c:pt>
                <c:pt idx="1666">
                  <c:v>1527.2692959999999</c:v>
                </c:pt>
                <c:pt idx="1667">
                  <c:v>3184.0380250000003</c:v>
                </c:pt>
                <c:pt idx="1668">
                  <c:v>2140.9610189999999</c:v>
                </c:pt>
                <c:pt idx="1669">
                  <c:v>1933.62907</c:v>
                </c:pt>
                <c:pt idx="1670">
                  <c:v>1903.5544439999999</c:v>
                </c:pt>
                <c:pt idx="1671">
                  <c:v>1372.9479590000001</c:v>
                </c:pt>
                <c:pt idx="1672">
                  <c:v>5066.5869629999997</c:v>
                </c:pt>
                <c:pt idx="1673">
                  <c:v>2858.6145459999998</c:v>
                </c:pt>
                <c:pt idx="1674">
                  <c:v>12.985413000000001</c:v>
                </c:pt>
                <c:pt idx="1675">
                  <c:v>3182.3625710000001</c:v>
                </c:pt>
                <c:pt idx="1676">
                  <c:v>492.39045300000009</c:v>
                </c:pt>
                <c:pt idx="1677">
                  <c:v>4523.0638909999998</c:v>
                </c:pt>
                <c:pt idx="1678">
                  <c:v>3894.522156</c:v>
                </c:pt>
                <c:pt idx="1679">
                  <c:v>6021.6125099999999</c:v>
                </c:pt>
                <c:pt idx="1680">
                  <c:v>1894.4193599999999</c:v>
                </c:pt>
                <c:pt idx="1681">
                  <c:v>2673.0647200000003</c:v>
                </c:pt>
                <c:pt idx="1682">
                  <c:v>365.54965600000003</c:v>
                </c:pt>
                <c:pt idx="1683">
                  <c:v>1481.4574700000001</c:v>
                </c:pt>
                <c:pt idx="1684">
                  <c:v>6394.8777129999999</c:v>
                </c:pt>
                <c:pt idx="1685">
                  <c:v>1676.54394</c:v>
                </c:pt>
                <c:pt idx="1686">
                  <c:v>4601.9945039999993</c:v>
                </c:pt>
                <c:pt idx="1687">
                  <c:v>803.43514699999992</c:v>
                </c:pt>
                <c:pt idx="1688">
                  <c:v>3307.3731990000001</c:v>
                </c:pt>
                <c:pt idx="1689">
                  <c:v>674.88619799999992</c:v>
                </c:pt>
                <c:pt idx="1690">
                  <c:v>4068.3077760000001</c:v>
                </c:pt>
                <c:pt idx="1691">
                  <c:v>450.05981899999995</c:v>
                </c:pt>
                <c:pt idx="1692">
                  <c:v>11690.652464999999</c:v>
                </c:pt>
                <c:pt idx="1693">
                  <c:v>3125.8158789999998</c:v>
                </c:pt>
                <c:pt idx="1694">
                  <c:v>9414.0471649999999</c:v>
                </c:pt>
                <c:pt idx="1695">
                  <c:v>7191.4565589999993</c:v>
                </c:pt>
                <c:pt idx="1696">
                  <c:v>6417.6801399999995</c:v>
                </c:pt>
                <c:pt idx="1697">
                  <c:v>3984.5563169999996</c:v>
                </c:pt>
                <c:pt idx="1698">
                  <c:v>6759.4197269999995</c:v>
                </c:pt>
                <c:pt idx="1699">
                  <c:v>1355.5552960000002</c:v>
                </c:pt>
                <c:pt idx="1700">
                  <c:v>1314.20985</c:v>
                </c:pt>
                <c:pt idx="1701">
                  <c:v>8620.7648489999992</c:v>
                </c:pt>
                <c:pt idx="1702">
                  <c:v>13550.306322999999</c:v>
                </c:pt>
                <c:pt idx="1703">
                  <c:v>5325.6140640000003</c:v>
                </c:pt>
                <c:pt idx="1704">
                  <c:v>7556.0846029999993</c:v>
                </c:pt>
                <c:pt idx="1705">
                  <c:v>7633.0445280000004</c:v>
                </c:pt>
                <c:pt idx="1706">
                  <c:v>5552.158535999999</c:v>
                </c:pt>
                <c:pt idx="1707">
                  <c:v>652.23131600000011</c:v>
                </c:pt>
                <c:pt idx="1708">
                  <c:v>4351.0501690000001</c:v>
                </c:pt>
                <c:pt idx="1709">
                  <c:v>8203.9448430000011</c:v>
                </c:pt>
                <c:pt idx="1710">
                  <c:v>2351.5876079999998</c:v>
                </c:pt>
                <c:pt idx="1711">
                  <c:v>2769.5105679999997</c:v>
                </c:pt>
                <c:pt idx="1712">
                  <c:v>3689.9569770000003</c:v>
                </c:pt>
                <c:pt idx="1713">
                  <c:v>13847.488419000001</c:v>
                </c:pt>
                <c:pt idx="1714">
                  <c:v>10539.892188</c:v>
                </c:pt>
                <c:pt idx="1715">
                  <c:v>4203.5548760000001</c:v>
                </c:pt>
                <c:pt idx="1716">
                  <c:v>9291.0076330000011</c:v>
                </c:pt>
                <c:pt idx="1717">
                  <c:v>3374.8293990000002</c:v>
                </c:pt>
                <c:pt idx="1718">
                  <c:v>4768.9518860000007</c:v>
                </c:pt>
                <c:pt idx="1719">
                  <c:v>4644.5495680000004</c:v>
                </c:pt>
                <c:pt idx="1720">
                  <c:v>6298.5227369999993</c:v>
                </c:pt>
                <c:pt idx="1721">
                  <c:v>4941.5942850000001</c:v>
                </c:pt>
                <c:pt idx="1722">
                  <c:v>6629.1813840000004</c:v>
                </c:pt>
                <c:pt idx="1723">
                  <c:v>5881.7167829999999</c:v>
                </c:pt>
                <c:pt idx="1724">
                  <c:v>14411.371262000001</c:v>
                </c:pt>
                <c:pt idx="1725">
                  <c:v>5722.7547370000002</c:v>
                </c:pt>
                <c:pt idx="1726">
                  <c:v>3355.0485210000006</c:v>
                </c:pt>
                <c:pt idx="1727">
                  <c:v>11941.097573999999</c:v>
                </c:pt>
                <c:pt idx="1728">
                  <c:v>1284.1488890000001</c:v>
                </c:pt>
                <c:pt idx="1729">
                  <c:v>10563.781706</c:v>
                </c:pt>
                <c:pt idx="1730">
                  <c:v>2557.7665799999995</c:v>
                </c:pt>
                <c:pt idx="1731">
                  <c:v>7519.5784300000005</c:v>
                </c:pt>
                <c:pt idx="1732">
                  <c:v>4906.718398</c:v>
                </c:pt>
                <c:pt idx="1733">
                  <c:v>6109.1354869999996</c:v>
                </c:pt>
                <c:pt idx="1734">
                  <c:v>6575.9543429999994</c:v>
                </c:pt>
                <c:pt idx="1735">
                  <c:v>13267.072223000003</c:v>
                </c:pt>
                <c:pt idx="1736">
                  <c:v>1264.2878750000002</c:v>
                </c:pt>
                <c:pt idx="1737">
                  <c:v>4394.6820479999997</c:v>
                </c:pt>
                <c:pt idx="1738">
                  <c:v>4216.8527669999994</c:v>
                </c:pt>
                <c:pt idx="1739">
                  <c:v>5928.9977049999998</c:v>
                </c:pt>
                <c:pt idx="1740">
                  <c:v>7782.0583879999995</c:v>
                </c:pt>
                <c:pt idx="1741">
                  <c:v>6464.002563</c:v>
                </c:pt>
                <c:pt idx="1742">
                  <c:v>6803.1361809999999</c:v>
                </c:pt>
                <c:pt idx="1743">
                  <c:v>7647.2941749999991</c:v>
                </c:pt>
                <c:pt idx="1744">
                  <c:v>2313.425878</c:v>
                </c:pt>
                <c:pt idx="1745">
                  <c:v>4848.4148550000009</c:v>
                </c:pt>
                <c:pt idx="1746">
                  <c:v>6310.3619569999992</c:v>
                </c:pt>
                <c:pt idx="1747">
                  <c:v>3486.132036</c:v>
                </c:pt>
                <c:pt idx="1748">
                  <c:v>3844.820725</c:v>
                </c:pt>
                <c:pt idx="1749">
                  <c:v>8994.1935109999995</c:v>
                </c:pt>
                <c:pt idx="1750">
                  <c:v>6378.0664360000001</c:v>
                </c:pt>
                <c:pt idx="1751">
                  <c:v>2445.0315909999999</c:v>
                </c:pt>
                <c:pt idx="1752">
                  <c:v>5502.8876129999999</c:v>
                </c:pt>
                <c:pt idx="1753">
                  <c:v>569.74721599999998</c:v>
                </c:pt>
                <c:pt idx="1754">
                  <c:v>4146.3404620000001</c:v>
                </c:pt>
                <c:pt idx="1755">
                  <c:v>3466.6245039999999</c:v>
                </c:pt>
                <c:pt idx="1756">
                  <c:v>3844.2393350000002</c:v>
                </c:pt>
                <c:pt idx="1757">
                  <c:v>6244.4893919999995</c:v>
                </c:pt>
                <c:pt idx="1758">
                  <c:v>2664.9969000000006</c:v>
                </c:pt>
                <c:pt idx="1759">
                  <c:v>1575.6899269999999</c:v>
                </c:pt>
                <c:pt idx="1760">
                  <c:v>10890.917434999999</c:v>
                </c:pt>
                <c:pt idx="1761">
                  <c:v>7676.3884120000002</c:v>
                </c:pt>
                <c:pt idx="1762">
                  <c:v>8080.3340330000001</c:v>
                </c:pt>
                <c:pt idx="1763">
                  <c:v>5756.0664370000004</c:v>
                </c:pt>
                <c:pt idx="1764">
                  <c:v>1818.352054</c:v>
                </c:pt>
                <c:pt idx="1765">
                  <c:v>3359.382877</c:v>
                </c:pt>
                <c:pt idx="1766">
                  <c:v>11652.828711</c:v>
                </c:pt>
                <c:pt idx="1767">
                  <c:v>7205.1028360000009</c:v>
                </c:pt>
                <c:pt idx="1768">
                  <c:v>3061.3630469999998</c:v>
                </c:pt>
                <c:pt idx="1769">
                  <c:v>4403.8937430000005</c:v>
                </c:pt>
                <c:pt idx="1770">
                  <c:v>3132.991904</c:v>
                </c:pt>
                <c:pt idx="1771">
                  <c:v>1349.2548240000001</c:v>
                </c:pt>
                <c:pt idx="1772">
                  <c:v>9896.6085649999986</c:v>
                </c:pt>
                <c:pt idx="1773">
                  <c:v>4437.7406389999996</c:v>
                </c:pt>
                <c:pt idx="1774">
                  <c:v>1469.4762540000002</c:v>
                </c:pt>
                <c:pt idx="1775">
                  <c:v>10373.427021</c:v>
                </c:pt>
                <c:pt idx="1776">
                  <c:v>7824.6648170000008</c:v>
                </c:pt>
                <c:pt idx="1777">
                  <c:v>1582.8837579999999</c:v>
                </c:pt>
                <c:pt idx="1778">
                  <c:v>12629.93434</c:v>
                </c:pt>
                <c:pt idx="1779">
                  <c:v>5482.1788489999999</c:v>
                </c:pt>
                <c:pt idx="1780">
                  <c:v>1445.403687</c:v>
                </c:pt>
                <c:pt idx="1781">
                  <c:v>9461.3062219999993</c:v>
                </c:pt>
                <c:pt idx="1782">
                  <c:v>7348.7278109999997</c:v>
                </c:pt>
                <c:pt idx="1783">
                  <c:v>10493.377686</c:v>
                </c:pt>
                <c:pt idx="1784">
                  <c:v>7097.4174599999997</c:v>
                </c:pt>
                <c:pt idx="1785">
                  <c:v>5652.317438</c:v>
                </c:pt>
                <c:pt idx="1786">
                  <c:v>7017.3951390000002</c:v>
                </c:pt>
                <c:pt idx="1787">
                  <c:v>5719.3945970000004</c:v>
                </c:pt>
                <c:pt idx="1788">
                  <c:v>17543.400330999997</c:v>
                </c:pt>
                <c:pt idx="1789">
                  <c:v>3854.5385029999998</c:v>
                </c:pt>
                <c:pt idx="1790">
                  <c:v>9391.2926100000004</c:v>
                </c:pt>
                <c:pt idx="1791">
                  <c:v>6328.1370630000001</c:v>
                </c:pt>
                <c:pt idx="1792">
                  <c:v>5673.9078410000002</c:v>
                </c:pt>
                <c:pt idx="1793">
                  <c:v>8377.6756290000012</c:v>
                </c:pt>
                <c:pt idx="1794">
                  <c:v>9857.0923660000008</c:v>
                </c:pt>
                <c:pt idx="1795">
                  <c:v>4334.6562180000001</c:v>
                </c:pt>
                <c:pt idx="1796">
                  <c:v>12686.650148000001</c:v>
                </c:pt>
                <c:pt idx="1797">
                  <c:v>6353.5131329999995</c:v>
                </c:pt>
                <c:pt idx="1798">
                  <c:v>13345.045458000001</c:v>
                </c:pt>
                <c:pt idx="1799">
                  <c:v>3346.8491829999994</c:v>
                </c:pt>
                <c:pt idx="1800">
                  <c:v>5621.4661109999997</c:v>
                </c:pt>
                <c:pt idx="1801">
                  <c:v>7717.5290729999997</c:v>
                </c:pt>
                <c:pt idx="1802">
                  <c:v>8363.8105009999999</c:v>
                </c:pt>
                <c:pt idx="1803">
                  <c:v>1866.5863319999999</c:v>
                </c:pt>
                <c:pt idx="1804">
                  <c:v>3221.8362269999998</c:v>
                </c:pt>
                <c:pt idx="1805">
                  <c:v>12923.386178000001</c:v>
                </c:pt>
                <c:pt idx="1806">
                  <c:v>4760.5226050000001</c:v>
                </c:pt>
                <c:pt idx="1807">
                  <c:v>10387.155518</c:v>
                </c:pt>
                <c:pt idx="1808">
                  <c:v>27627.674714000001</c:v>
                </c:pt>
                <c:pt idx="1809">
                  <c:v>6627.624511</c:v>
                </c:pt>
                <c:pt idx="1810">
                  <c:v>7377.0640720000001</c:v>
                </c:pt>
                <c:pt idx="1811">
                  <c:v>6484.7858679999999</c:v>
                </c:pt>
                <c:pt idx="1812">
                  <c:v>9652.0894469999985</c:v>
                </c:pt>
                <c:pt idx="1813">
                  <c:v>6669.2257239999999</c:v>
                </c:pt>
                <c:pt idx="1814">
                  <c:v>3493.0372450000004</c:v>
                </c:pt>
                <c:pt idx="1815">
                  <c:v>8576.4422240000022</c:v>
                </c:pt>
                <c:pt idx="1816">
                  <c:v>3322.3732799999998</c:v>
                </c:pt>
                <c:pt idx="1817">
                  <c:v>6089.843758</c:v>
                </c:pt>
                <c:pt idx="1818">
                  <c:v>9894.3962309999988</c:v>
                </c:pt>
                <c:pt idx="1819">
                  <c:v>9829.3035349999991</c:v>
                </c:pt>
                <c:pt idx="1820">
                  <c:v>8362.6603169999998</c:v>
                </c:pt>
                <c:pt idx="1821">
                  <c:v>9412.4789889999993</c:v>
                </c:pt>
                <c:pt idx="1822">
                  <c:v>2969.5444740000003</c:v>
                </c:pt>
                <c:pt idx="1823">
                  <c:v>7329.1180499999991</c:v>
                </c:pt>
                <c:pt idx="1824">
                  <c:v>2461.2165610000002</c:v>
                </c:pt>
                <c:pt idx="1825">
                  <c:v>11242.417450000001</c:v>
                </c:pt>
                <c:pt idx="1826">
                  <c:v>5606.4131649999999</c:v>
                </c:pt>
                <c:pt idx="1827">
                  <c:v>6471.8557959999998</c:v>
                </c:pt>
                <c:pt idx="1828">
                  <c:v>14027.377876999999</c:v>
                </c:pt>
                <c:pt idx="1829">
                  <c:v>6878.0308989999994</c:v>
                </c:pt>
                <c:pt idx="1830">
                  <c:v>7419.4452010000005</c:v>
                </c:pt>
                <c:pt idx="1831">
                  <c:v>7230.7855620000009</c:v>
                </c:pt>
                <c:pt idx="1832">
                  <c:v>5946.1391160000003</c:v>
                </c:pt>
                <c:pt idx="1833">
                  <c:v>9711.1350080000011</c:v>
                </c:pt>
                <c:pt idx="1834">
                  <c:v>6077.0110480000003</c:v>
                </c:pt>
                <c:pt idx="1835">
                  <c:v>14368.581313999999</c:v>
                </c:pt>
                <c:pt idx="1836">
                  <c:v>9610.1565559999999</c:v>
                </c:pt>
                <c:pt idx="1837">
                  <c:v>9656.4993529999992</c:v>
                </c:pt>
                <c:pt idx="1838">
                  <c:v>5004.8677659999994</c:v>
                </c:pt>
                <c:pt idx="1839">
                  <c:v>8541.7700430000004</c:v>
                </c:pt>
                <c:pt idx="1840">
                  <c:v>7650.216382999999</c:v>
                </c:pt>
                <c:pt idx="1841">
                  <c:v>11047.737152</c:v>
                </c:pt>
                <c:pt idx="1842">
                  <c:v>13442.608247</c:v>
                </c:pt>
                <c:pt idx="1843">
                  <c:v>7288.9898979999998</c:v>
                </c:pt>
                <c:pt idx="1844">
                  <c:v>11513.495392000001</c:v>
                </c:pt>
                <c:pt idx="1845">
                  <c:v>12103.325263000001</c:v>
                </c:pt>
                <c:pt idx="1846">
                  <c:v>8133.9706560000004</c:v>
                </c:pt>
                <c:pt idx="1847">
                  <c:v>17069.016631999999</c:v>
                </c:pt>
                <c:pt idx="1848">
                  <c:v>5184.60959</c:v>
                </c:pt>
                <c:pt idx="1849">
                  <c:v>9195.4398340000007</c:v>
                </c:pt>
                <c:pt idx="1850">
                  <c:v>6749.1469190000007</c:v>
                </c:pt>
                <c:pt idx="1851">
                  <c:v>8868.7965560000011</c:v>
                </c:pt>
                <c:pt idx="1852">
                  <c:v>11034.561386000001</c:v>
                </c:pt>
                <c:pt idx="1853">
                  <c:v>9937.1824099999976</c:v>
                </c:pt>
                <c:pt idx="1854">
                  <c:v>6593.8144359999997</c:v>
                </c:pt>
                <c:pt idx="1855">
                  <c:v>7709.5552369999996</c:v>
                </c:pt>
                <c:pt idx="1856">
                  <c:v>12770.99136</c:v>
                </c:pt>
                <c:pt idx="1857">
                  <c:v>6914.6897449999997</c:v>
                </c:pt>
                <c:pt idx="1858">
                  <c:v>9862.6953709999998</c:v>
                </c:pt>
                <c:pt idx="1859">
                  <c:v>4041.8254750000001</c:v>
                </c:pt>
                <c:pt idx="1860">
                  <c:v>13632.030052000002</c:v>
                </c:pt>
                <c:pt idx="1861">
                  <c:v>3390.445995</c:v>
                </c:pt>
                <c:pt idx="1862">
                  <c:v>7856.639983</c:v>
                </c:pt>
                <c:pt idx="1863">
                  <c:v>17503.664428</c:v>
                </c:pt>
                <c:pt idx="1864">
                  <c:v>19034.501539999997</c:v>
                </c:pt>
                <c:pt idx="1865">
                  <c:v>8404.6387389999982</c:v>
                </c:pt>
                <c:pt idx="1866">
                  <c:v>6938.7718650000006</c:v>
                </c:pt>
                <c:pt idx="1867">
                  <c:v>7130.3561410000002</c:v>
                </c:pt>
                <c:pt idx="1868">
                  <c:v>10096.527425</c:v>
                </c:pt>
                <c:pt idx="1869">
                  <c:v>9911.7004129999987</c:v>
                </c:pt>
                <c:pt idx="1870">
                  <c:v>4956.0259690000003</c:v>
                </c:pt>
                <c:pt idx="1871">
                  <c:v>4563.1241309999996</c:v>
                </c:pt>
                <c:pt idx="1872">
                  <c:v>2522.4583509999998</c:v>
                </c:pt>
                <c:pt idx="1873">
                  <c:v>12398.878968000001</c:v>
                </c:pt>
                <c:pt idx="1874">
                  <c:v>6327.629371</c:v>
                </c:pt>
                <c:pt idx="1875">
                  <c:v>12449.175728</c:v>
                </c:pt>
                <c:pt idx="1876">
                  <c:v>11698.342369999998</c:v>
                </c:pt>
                <c:pt idx="1877">
                  <c:v>2453.1188430000002</c:v>
                </c:pt>
                <c:pt idx="1878">
                  <c:v>12933.023884</c:v>
                </c:pt>
                <c:pt idx="1879">
                  <c:v>1522.7962950000001</c:v>
                </c:pt>
                <c:pt idx="1880">
                  <c:v>7488.3835130000007</c:v>
                </c:pt>
                <c:pt idx="1881">
                  <c:v>8880.078141</c:v>
                </c:pt>
                <c:pt idx="1882">
                  <c:v>8405.5431969999991</c:v>
                </c:pt>
                <c:pt idx="1883">
                  <c:v>10484.795092</c:v>
                </c:pt>
                <c:pt idx="1884">
                  <c:v>11198.605591</c:v>
                </c:pt>
                <c:pt idx="1885">
                  <c:v>7876.4081720000004</c:v>
                </c:pt>
                <c:pt idx="1886">
                  <c:v>8085.9728699999996</c:v>
                </c:pt>
                <c:pt idx="1887">
                  <c:v>5890.6828110000006</c:v>
                </c:pt>
                <c:pt idx="1888">
                  <c:v>6320.1681190000008</c:v>
                </c:pt>
                <c:pt idx="1889">
                  <c:v>8602.5536969999994</c:v>
                </c:pt>
                <c:pt idx="1890">
                  <c:v>9387.3592680000002</c:v>
                </c:pt>
                <c:pt idx="1891">
                  <c:v>7557.5399479999996</c:v>
                </c:pt>
                <c:pt idx="1892">
                  <c:v>6503.4878810000009</c:v>
                </c:pt>
                <c:pt idx="1893">
                  <c:v>11120.800592</c:v>
                </c:pt>
                <c:pt idx="1894">
                  <c:v>9600.3073230000009</c:v>
                </c:pt>
                <c:pt idx="1895">
                  <c:v>17615.073715999999</c:v>
                </c:pt>
                <c:pt idx="1896">
                  <c:v>17817.698165000002</c:v>
                </c:pt>
                <c:pt idx="1897">
                  <c:v>9490.4866140000013</c:v>
                </c:pt>
                <c:pt idx="1898">
                  <c:v>14126.202683</c:v>
                </c:pt>
                <c:pt idx="1899">
                  <c:v>10713.763222</c:v>
                </c:pt>
                <c:pt idx="1900">
                  <c:v>10357.38638</c:v>
                </c:pt>
                <c:pt idx="1901">
                  <c:v>6938.1722750000008</c:v>
                </c:pt>
                <c:pt idx="1902">
                  <c:v>10683.842253999999</c:v>
                </c:pt>
                <c:pt idx="1903">
                  <c:v>7895.0414250000003</c:v>
                </c:pt>
                <c:pt idx="1904">
                  <c:v>10479.690809</c:v>
                </c:pt>
                <c:pt idx="1905">
                  <c:v>20051.921889999998</c:v>
                </c:pt>
                <c:pt idx="1906">
                  <c:v>5204.4000259999993</c:v>
                </c:pt>
                <c:pt idx="1907">
                  <c:v>9597.3077699999994</c:v>
                </c:pt>
                <c:pt idx="1908">
                  <c:v>9485.4898069999999</c:v>
                </c:pt>
                <c:pt idx="1909">
                  <c:v>16552.547386999999</c:v>
                </c:pt>
                <c:pt idx="1910">
                  <c:v>16982.153803000001</c:v>
                </c:pt>
                <c:pt idx="1911">
                  <c:v>8184.0298199999997</c:v>
                </c:pt>
                <c:pt idx="1912">
                  <c:v>12998.633629</c:v>
                </c:pt>
                <c:pt idx="1913">
                  <c:v>11773.249061</c:v>
                </c:pt>
                <c:pt idx="1914">
                  <c:v>6517.6995219999999</c:v>
                </c:pt>
                <c:pt idx="1915">
                  <c:v>9412.235068</c:v>
                </c:pt>
                <c:pt idx="1916">
                  <c:v>6330.0186759999997</c:v>
                </c:pt>
                <c:pt idx="1917">
                  <c:v>11399.731667</c:v>
                </c:pt>
                <c:pt idx="1918">
                  <c:v>11171.437591999998</c:v>
                </c:pt>
                <c:pt idx="1919">
                  <c:v>8637.9263229999997</c:v>
                </c:pt>
                <c:pt idx="1920">
                  <c:v>17605.594589</c:v>
                </c:pt>
                <c:pt idx="1921">
                  <c:v>9333.117760000001</c:v>
                </c:pt>
                <c:pt idx="1922">
                  <c:v>10427.477091000001</c:v>
                </c:pt>
                <c:pt idx="1923">
                  <c:v>9879.9542839999995</c:v>
                </c:pt>
                <c:pt idx="1924">
                  <c:v>12839.691535000002</c:v>
                </c:pt>
                <c:pt idx="1925">
                  <c:v>4904.6983519999994</c:v>
                </c:pt>
                <c:pt idx="1926">
                  <c:v>18308.248961999998</c:v>
                </c:pt>
                <c:pt idx="1927">
                  <c:v>12775.653354999999</c:v>
                </c:pt>
                <c:pt idx="1928">
                  <c:v>5053.2162170000001</c:v>
                </c:pt>
                <c:pt idx="1929">
                  <c:v>10738.949155999999</c:v>
                </c:pt>
                <c:pt idx="1930">
                  <c:v>6720.0889590000006</c:v>
                </c:pt>
                <c:pt idx="1931">
                  <c:v>11808.131523</c:v>
                </c:pt>
                <c:pt idx="1932">
                  <c:v>9505.8562940000011</c:v>
                </c:pt>
                <c:pt idx="1933">
                  <c:v>10681.765916</c:v>
                </c:pt>
                <c:pt idx="1934">
                  <c:v>10395.345581</c:v>
                </c:pt>
                <c:pt idx="1935">
                  <c:v>21724.144286000002</c:v>
                </c:pt>
                <c:pt idx="1936">
                  <c:v>11508.973725</c:v>
                </c:pt>
                <c:pt idx="1937">
                  <c:v>8601.1747840000007</c:v>
                </c:pt>
                <c:pt idx="1938">
                  <c:v>14184.685606999999</c:v>
                </c:pt>
                <c:pt idx="1939">
                  <c:v>12248.794523999999</c:v>
                </c:pt>
                <c:pt idx="1940">
                  <c:v>3262.2259869999998</c:v>
                </c:pt>
                <c:pt idx="1941">
                  <c:v>7851.7206559999995</c:v>
                </c:pt>
                <c:pt idx="1942">
                  <c:v>15695.816512999998</c:v>
                </c:pt>
                <c:pt idx="1943">
                  <c:v>13951.618957999999</c:v>
                </c:pt>
                <c:pt idx="1944">
                  <c:v>13785.300490999998</c:v>
                </c:pt>
                <c:pt idx="1945">
                  <c:v>13140.607759</c:v>
                </c:pt>
                <c:pt idx="1946">
                  <c:v>11495.995148</c:v>
                </c:pt>
                <c:pt idx="1947">
                  <c:v>12637.477493999999</c:v>
                </c:pt>
                <c:pt idx="1948">
                  <c:v>4396.5806570000004</c:v>
                </c:pt>
                <c:pt idx="1949">
                  <c:v>13073.494322999999</c:v>
                </c:pt>
                <c:pt idx="1950">
                  <c:v>13535.039720000001</c:v>
                </c:pt>
                <c:pt idx="1951">
                  <c:v>18908.934174000002</c:v>
                </c:pt>
                <c:pt idx="1952">
                  <c:v>20426.563251</c:v>
                </c:pt>
                <c:pt idx="1953">
                  <c:v>19828.787873000001</c:v>
                </c:pt>
                <c:pt idx="1954">
                  <c:v>14273.168594999999</c:v>
                </c:pt>
                <c:pt idx="1955">
                  <c:v>18281.466417</c:v>
                </c:pt>
                <c:pt idx="1956">
                  <c:v>12053.895758999999</c:v>
                </c:pt>
                <c:pt idx="1957">
                  <c:v>18581.653624999999</c:v>
                </c:pt>
                <c:pt idx="1958">
                  <c:v>28064.526016</c:v>
                </c:pt>
                <c:pt idx="1959">
                  <c:v>22462.474854</c:v>
                </c:pt>
                <c:pt idx="1960">
                  <c:v>15860.685798999999</c:v>
                </c:pt>
                <c:pt idx="1961">
                  <c:v>20521.184797999998</c:v>
                </c:pt>
                <c:pt idx="1962">
                  <c:v>15078.557785000001</c:v>
                </c:pt>
                <c:pt idx="1963">
                  <c:v>14840.834318000001</c:v>
                </c:pt>
                <c:pt idx="1964">
                  <c:v>13557.889573</c:v>
                </c:pt>
                <c:pt idx="1965">
                  <c:v>2185.8238789999996</c:v>
                </c:pt>
                <c:pt idx="1966">
                  <c:v>3362.464352</c:v>
                </c:pt>
                <c:pt idx="1967">
                  <c:v>24.028453999999996</c:v>
                </c:pt>
                <c:pt idx="1968">
                  <c:v>1569.1991269999999</c:v>
                </c:pt>
                <c:pt idx="1969">
                  <c:v>4567.2730039999997</c:v>
                </c:pt>
                <c:pt idx="1970">
                  <c:v>111.53602000000001</c:v>
                </c:pt>
                <c:pt idx="1971">
                  <c:v>464.60009099999996</c:v>
                </c:pt>
                <c:pt idx="1972">
                  <c:v>4073.8782569999998</c:v>
                </c:pt>
                <c:pt idx="1973">
                  <c:v>502.34754699999996</c:v>
                </c:pt>
                <c:pt idx="1974">
                  <c:v>1208.7661929999999</c:v>
                </c:pt>
                <c:pt idx="1975">
                  <c:v>5520.1890480000002</c:v>
                </c:pt>
                <c:pt idx="1976">
                  <c:v>942.84740299999999</c:v>
                </c:pt>
                <c:pt idx="1977">
                  <c:v>2743.520399</c:v>
                </c:pt>
                <c:pt idx="1978">
                  <c:v>2174.9169190000002</c:v>
                </c:pt>
                <c:pt idx="1979">
                  <c:v>1014.6193510000001</c:v>
                </c:pt>
                <c:pt idx="1980">
                  <c:v>1985.0840450000001</c:v>
                </c:pt>
                <c:pt idx="1981">
                  <c:v>4149.1728729999995</c:v>
                </c:pt>
                <c:pt idx="1982">
                  <c:v>603.30642999999998</c:v>
                </c:pt>
                <c:pt idx="1983">
                  <c:v>1101.350623</c:v>
                </c:pt>
                <c:pt idx="1984">
                  <c:v>2125.1713300000001</c:v>
                </c:pt>
                <c:pt idx="1985">
                  <c:v>2045.079387</c:v>
                </c:pt>
                <c:pt idx="1986">
                  <c:v>2704.1126449999997</c:v>
                </c:pt>
                <c:pt idx="1987">
                  <c:v>3532.682562</c:v>
                </c:pt>
                <c:pt idx="1988">
                  <c:v>1810.2599800000003</c:v>
                </c:pt>
                <c:pt idx="1989">
                  <c:v>5566.3873519999997</c:v>
                </c:pt>
                <c:pt idx="1990">
                  <c:v>147.28743000000003</c:v>
                </c:pt>
                <c:pt idx="1991">
                  <c:v>2512.060152</c:v>
                </c:pt>
                <c:pt idx="1992">
                  <c:v>3216.5379859999998</c:v>
                </c:pt>
                <c:pt idx="1993">
                  <c:v>3158.9506959999999</c:v>
                </c:pt>
                <c:pt idx="1994">
                  <c:v>3250.7510699999998</c:v>
                </c:pt>
                <c:pt idx="1995">
                  <c:v>4814.3796190000003</c:v>
                </c:pt>
                <c:pt idx="1996">
                  <c:v>1971.309428</c:v>
                </c:pt>
                <c:pt idx="1997">
                  <c:v>5531.1595340000003</c:v>
                </c:pt>
                <c:pt idx="1998">
                  <c:v>5949.081196000001</c:v>
                </c:pt>
                <c:pt idx="1999">
                  <c:v>2878.2181819999996</c:v>
                </c:pt>
                <c:pt idx="2000">
                  <c:v>2454.803304</c:v>
                </c:pt>
                <c:pt idx="2001">
                  <c:v>807.29792599999985</c:v>
                </c:pt>
                <c:pt idx="2002">
                  <c:v>3007.2689289999998</c:v>
                </c:pt>
                <c:pt idx="2003">
                  <c:v>2030.35337</c:v>
                </c:pt>
                <c:pt idx="2004">
                  <c:v>2202.2971980000002</c:v>
                </c:pt>
                <c:pt idx="2005">
                  <c:v>2595.8521529999998</c:v>
                </c:pt>
                <c:pt idx="2006">
                  <c:v>2570.2465090000001</c:v>
                </c:pt>
                <c:pt idx="2007">
                  <c:v>2128.1537269999999</c:v>
                </c:pt>
                <c:pt idx="2008">
                  <c:v>3081.9880680000001</c:v>
                </c:pt>
                <c:pt idx="2009">
                  <c:v>2372.479765</c:v>
                </c:pt>
                <c:pt idx="2010">
                  <c:v>153.95458400000001</c:v>
                </c:pt>
                <c:pt idx="2011">
                  <c:v>5833.6067839999996</c:v>
                </c:pt>
                <c:pt idx="2012">
                  <c:v>4986.020837</c:v>
                </c:pt>
                <c:pt idx="2013">
                  <c:v>3340.5976089999999</c:v>
                </c:pt>
                <c:pt idx="2014">
                  <c:v>7885.4684099999995</c:v>
                </c:pt>
                <c:pt idx="2015">
                  <c:v>919.05956600000002</c:v>
                </c:pt>
                <c:pt idx="2016">
                  <c:v>1099.876207</c:v>
                </c:pt>
                <c:pt idx="2017">
                  <c:v>4553.671069</c:v>
                </c:pt>
                <c:pt idx="2018">
                  <c:v>927.27217100000007</c:v>
                </c:pt>
                <c:pt idx="2019">
                  <c:v>0</c:v>
                </c:pt>
                <c:pt idx="2020">
                  <c:v>3505.159114</c:v>
                </c:pt>
                <c:pt idx="2021">
                  <c:v>851.40325600000006</c:v>
                </c:pt>
                <c:pt idx="2022">
                  <c:v>4601.5455489999995</c:v>
                </c:pt>
                <c:pt idx="2023">
                  <c:v>3808.8748209999994</c:v>
                </c:pt>
                <c:pt idx="2024">
                  <c:v>6801.7046709999995</c:v>
                </c:pt>
                <c:pt idx="2025">
                  <c:v>11522.282005000001</c:v>
                </c:pt>
                <c:pt idx="2026">
                  <c:v>4115.0472090000003</c:v>
                </c:pt>
                <c:pt idx="2027">
                  <c:v>901.01809800000001</c:v>
                </c:pt>
                <c:pt idx="2028">
                  <c:v>8531.319864000001</c:v>
                </c:pt>
                <c:pt idx="2029">
                  <c:v>3212.7547160000004</c:v>
                </c:pt>
                <c:pt idx="2030">
                  <c:v>426.344223</c:v>
                </c:pt>
                <c:pt idx="2031">
                  <c:v>821.80429000000004</c:v>
                </c:pt>
                <c:pt idx="2032">
                  <c:v>2469.143853</c:v>
                </c:pt>
                <c:pt idx="2033">
                  <c:v>2996.8379660000001</c:v>
                </c:pt>
                <c:pt idx="2034">
                  <c:v>5876.8674300000002</c:v>
                </c:pt>
                <c:pt idx="2035">
                  <c:v>7024.2494399999996</c:v>
                </c:pt>
                <c:pt idx="2036">
                  <c:v>4734.7633820000001</c:v>
                </c:pt>
                <c:pt idx="2037">
                  <c:v>3785.3262729999997</c:v>
                </c:pt>
                <c:pt idx="2038">
                  <c:v>3627.5424430000003</c:v>
                </c:pt>
                <c:pt idx="2039">
                  <c:v>5226.654896</c:v>
                </c:pt>
                <c:pt idx="2040">
                  <c:v>3253.8068599999997</c:v>
                </c:pt>
                <c:pt idx="2041">
                  <c:v>8991.6187439999994</c:v>
                </c:pt>
                <c:pt idx="2042">
                  <c:v>5422.9540849999994</c:v>
                </c:pt>
                <c:pt idx="2043">
                  <c:v>4438.8768349999991</c:v>
                </c:pt>
                <c:pt idx="2044">
                  <c:v>3763.6824790000001</c:v>
                </c:pt>
                <c:pt idx="2045">
                  <c:v>3379.3181519999998</c:v>
                </c:pt>
                <c:pt idx="2046">
                  <c:v>5938.0385289999995</c:v>
                </c:pt>
                <c:pt idx="2047">
                  <c:v>2240.7286539999996</c:v>
                </c:pt>
                <c:pt idx="2048">
                  <c:v>6396.2919230000007</c:v>
                </c:pt>
                <c:pt idx="2049">
                  <c:v>3558.7533129999993</c:v>
                </c:pt>
                <c:pt idx="2050">
                  <c:v>1934.6251479999999</c:v>
                </c:pt>
                <c:pt idx="2051">
                  <c:v>5961.5815120000007</c:v>
                </c:pt>
                <c:pt idx="2052">
                  <c:v>3293.7992750000003</c:v>
                </c:pt>
                <c:pt idx="2053">
                  <c:v>5136.7515329999997</c:v>
                </c:pt>
                <c:pt idx="2054">
                  <c:v>2758.1039769999998</c:v>
                </c:pt>
                <c:pt idx="2055">
                  <c:v>4643.5159720000001</c:v>
                </c:pt>
                <c:pt idx="2056">
                  <c:v>5144.1035769999999</c:v>
                </c:pt>
                <c:pt idx="2057">
                  <c:v>3399.5102399999996</c:v>
                </c:pt>
                <c:pt idx="2058">
                  <c:v>3815.4756889999999</c:v>
                </c:pt>
                <c:pt idx="2059">
                  <c:v>2143.6282919999999</c:v>
                </c:pt>
                <c:pt idx="2060">
                  <c:v>617.67480799999998</c:v>
                </c:pt>
                <c:pt idx="2061">
                  <c:v>1872.7088279999998</c:v>
                </c:pt>
                <c:pt idx="2062">
                  <c:v>5478.925894</c:v>
                </c:pt>
                <c:pt idx="2063">
                  <c:v>1126.628645</c:v>
                </c:pt>
                <c:pt idx="2064">
                  <c:v>3594.5974339999993</c:v>
                </c:pt>
                <c:pt idx="2065">
                  <c:v>4010.2190399999999</c:v>
                </c:pt>
                <c:pt idx="2066">
                  <c:v>9960.6764770000009</c:v>
                </c:pt>
                <c:pt idx="2067">
                  <c:v>1203.070465</c:v>
                </c:pt>
                <c:pt idx="2068">
                  <c:v>2346.8635520000003</c:v>
                </c:pt>
                <c:pt idx="2069">
                  <c:v>7831.8991139999998</c:v>
                </c:pt>
                <c:pt idx="2070">
                  <c:v>2328.1635539999997</c:v>
                </c:pt>
                <c:pt idx="2071">
                  <c:v>1372.318031</c:v>
                </c:pt>
                <c:pt idx="2072">
                  <c:v>4659.5521020000006</c:v>
                </c:pt>
                <c:pt idx="2073">
                  <c:v>3583.8730180000002</c:v>
                </c:pt>
                <c:pt idx="2074">
                  <c:v>7133.5673779999997</c:v>
                </c:pt>
                <c:pt idx="2075">
                  <c:v>7040.2071190000006</c:v>
                </c:pt>
                <c:pt idx="2076">
                  <c:v>3739.2874380000003</c:v>
                </c:pt>
                <c:pt idx="2077">
                  <c:v>5030.4553080000005</c:v>
                </c:pt>
                <c:pt idx="2078">
                  <c:v>991.03814700000009</c:v>
                </c:pt>
                <c:pt idx="2079">
                  <c:v>5343.0235269999994</c:v>
                </c:pt>
                <c:pt idx="2080">
                  <c:v>5685.381445</c:v>
                </c:pt>
                <c:pt idx="2081">
                  <c:v>5594.4014610000004</c:v>
                </c:pt>
                <c:pt idx="2082">
                  <c:v>1715.0992200000001</c:v>
                </c:pt>
                <c:pt idx="2083">
                  <c:v>5406.4013869999999</c:v>
                </c:pt>
                <c:pt idx="2084">
                  <c:v>3938.6959100000004</c:v>
                </c:pt>
                <c:pt idx="2085">
                  <c:v>6224.0410389999997</c:v>
                </c:pt>
                <c:pt idx="2086">
                  <c:v>1900.4404360000003</c:v>
                </c:pt>
                <c:pt idx="2087">
                  <c:v>4319.3839369999996</c:v>
                </c:pt>
                <c:pt idx="2088">
                  <c:v>5333.5153270000001</c:v>
                </c:pt>
                <c:pt idx="2089">
                  <c:v>5250.0720330000004</c:v>
                </c:pt>
                <c:pt idx="2090">
                  <c:v>2607.0843959999997</c:v>
                </c:pt>
                <c:pt idx="2091">
                  <c:v>3379.8673819999995</c:v>
                </c:pt>
                <c:pt idx="2092">
                  <c:v>8217.5011599999998</c:v>
                </c:pt>
                <c:pt idx="2093">
                  <c:v>8085.0526849999987</c:v>
                </c:pt>
                <c:pt idx="2094">
                  <c:v>8604.4907390000008</c:v>
                </c:pt>
                <c:pt idx="2095">
                  <c:v>10406.336113000001</c:v>
                </c:pt>
                <c:pt idx="2096">
                  <c:v>8119.6774789999999</c:v>
                </c:pt>
                <c:pt idx="2097">
                  <c:v>6783.6047660000004</c:v>
                </c:pt>
                <c:pt idx="2098">
                  <c:v>2435.043952</c:v>
                </c:pt>
                <c:pt idx="2099">
                  <c:v>6697.6990910000004</c:v>
                </c:pt>
                <c:pt idx="2100">
                  <c:v>2052.774594</c:v>
                </c:pt>
                <c:pt idx="2101">
                  <c:v>2556.8955430000001</c:v>
                </c:pt>
                <c:pt idx="2102">
                  <c:v>2986.8596730000004</c:v>
                </c:pt>
                <c:pt idx="2103">
                  <c:v>10695.461295999999</c:v>
                </c:pt>
                <c:pt idx="2104">
                  <c:v>4335.2245199999998</c:v>
                </c:pt>
                <c:pt idx="2105">
                  <c:v>564.76706899999999</c:v>
                </c:pt>
                <c:pt idx="2106">
                  <c:v>5915.6578460000001</c:v>
                </c:pt>
                <c:pt idx="2107">
                  <c:v>6447.6782000000003</c:v>
                </c:pt>
                <c:pt idx="2108">
                  <c:v>10553.492813000001</c:v>
                </c:pt>
                <c:pt idx="2109">
                  <c:v>3306.0471480000001</c:v>
                </c:pt>
                <c:pt idx="2110">
                  <c:v>9363.632520000001</c:v>
                </c:pt>
                <c:pt idx="2111">
                  <c:v>5707.5100790000006</c:v>
                </c:pt>
                <c:pt idx="2112">
                  <c:v>3501.318597</c:v>
                </c:pt>
                <c:pt idx="2113">
                  <c:v>12237.766109</c:v>
                </c:pt>
                <c:pt idx="2114">
                  <c:v>11942.084869</c:v>
                </c:pt>
                <c:pt idx="2115">
                  <c:v>8456.9197879999992</c:v>
                </c:pt>
                <c:pt idx="2116">
                  <c:v>1628.8391419999998</c:v>
                </c:pt>
                <c:pt idx="2117">
                  <c:v>6780.5676679999997</c:v>
                </c:pt>
                <c:pt idx="2118">
                  <c:v>8054.2884300000005</c:v>
                </c:pt>
                <c:pt idx="2119">
                  <c:v>7109.6906240000008</c:v>
                </c:pt>
                <c:pt idx="2120">
                  <c:v>9657.5928800000002</c:v>
                </c:pt>
                <c:pt idx="2121">
                  <c:v>10408.654541</c:v>
                </c:pt>
                <c:pt idx="2122">
                  <c:v>7899.242553</c:v>
                </c:pt>
                <c:pt idx="2123">
                  <c:v>5337.7429529999999</c:v>
                </c:pt>
                <c:pt idx="2124">
                  <c:v>6761.2308959999991</c:v>
                </c:pt>
                <c:pt idx="2125">
                  <c:v>5182.3225079999993</c:v>
                </c:pt>
                <c:pt idx="2126">
                  <c:v>10182.044777999999</c:v>
                </c:pt>
                <c:pt idx="2127">
                  <c:v>832.55180799999994</c:v>
                </c:pt>
                <c:pt idx="2128">
                  <c:v>5116.4075460000004</c:v>
                </c:pt>
                <c:pt idx="2129">
                  <c:v>2880.5224940000003</c:v>
                </c:pt>
                <c:pt idx="2130">
                  <c:v>1277.104073</c:v>
                </c:pt>
                <c:pt idx="2131">
                  <c:v>3423.4522099999999</c:v>
                </c:pt>
                <c:pt idx="2132">
                  <c:v>2352.4424899999999</c:v>
                </c:pt>
                <c:pt idx="2133">
                  <c:v>15619.779634</c:v>
                </c:pt>
                <c:pt idx="2134">
                  <c:v>17289.514451000003</c:v>
                </c:pt>
                <c:pt idx="2135">
                  <c:v>8837.7949819999994</c:v>
                </c:pt>
                <c:pt idx="2136">
                  <c:v>8566.1102609999998</c:v>
                </c:pt>
                <c:pt idx="2137">
                  <c:v>7465.2695130000002</c:v>
                </c:pt>
                <c:pt idx="2138">
                  <c:v>7814.0771330000007</c:v>
                </c:pt>
                <c:pt idx="2139">
                  <c:v>8933.3621519999997</c:v>
                </c:pt>
                <c:pt idx="2140">
                  <c:v>6892.6741569999995</c:v>
                </c:pt>
                <c:pt idx="2141">
                  <c:v>10907.120864</c:v>
                </c:pt>
                <c:pt idx="2142">
                  <c:v>7906.7773880000004</c:v>
                </c:pt>
                <c:pt idx="2143">
                  <c:v>7653.7035719999994</c:v>
                </c:pt>
                <c:pt idx="2144">
                  <c:v>7045.8612669999993</c:v>
                </c:pt>
                <c:pt idx="2145">
                  <c:v>3395.7206070000002</c:v>
                </c:pt>
                <c:pt idx="2146">
                  <c:v>8104.5177829999993</c:v>
                </c:pt>
                <c:pt idx="2147">
                  <c:v>5930.3568250000008</c:v>
                </c:pt>
                <c:pt idx="2148">
                  <c:v>4739.7948569999999</c:v>
                </c:pt>
                <c:pt idx="2149">
                  <c:v>14834.837385999999</c:v>
                </c:pt>
                <c:pt idx="2150">
                  <c:v>14045.567291000003</c:v>
                </c:pt>
                <c:pt idx="2151">
                  <c:v>6108.1581449999994</c:v>
                </c:pt>
                <c:pt idx="2152">
                  <c:v>1735.67083</c:v>
                </c:pt>
                <c:pt idx="2153">
                  <c:v>14864.873072999999</c:v>
                </c:pt>
                <c:pt idx="2154">
                  <c:v>5828.7023090000002</c:v>
                </c:pt>
                <c:pt idx="2155">
                  <c:v>4289.7832309999994</c:v>
                </c:pt>
                <c:pt idx="2156">
                  <c:v>10667.591004000002</c:v>
                </c:pt>
                <c:pt idx="2157">
                  <c:v>8211.9044620000004</c:v>
                </c:pt>
                <c:pt idx="2158">
                  <c:v>6681.526554</c:v>
                </c:pt>
                <c:pt idx="2159">
                  <c:v>11470.984527000001</c:v>
                </c:pt>
                <c:pt idx="2160">
                  <c:v>8108.8073609999992</c:v>
                </c:pt>
                <c:pt idx="2161">
                  <c:v>10092.991558999998</c:v>
                </c:pt>
                <c:pt idx="2162">
                  <c:v>11466.531761999999</c:v>
                </c:pt>
                <c:pt idx="2163">
                  <c:v>9033.7553439999992</c:v>
                </c:pt>
                <c:pt idx="2164">
                  <c:v>15352.187516</c:v>
                </c:pt>
                <c:pt idx="2165">
                  <c:v>7697.9958910000005</c:v>
                </c:pt>
                <c:pt idx="2166">
                  <c:v>8893.5246739999984</c:v>
                </c:pt>
                <c:pt idx="2167">
                  <c:v>2654.3014090000001</c:v>
                </c:pt>
                <c:pt idx="2168">
                  <c:v>5638.4522710000001</c:v>
                </c:pt>
                <c:pt idx="2169">
                  <c:v>8620.661834999999</c:v>
                </c:pt>
                <c:pt idx="2170">
                  <c:v>7724.0150549999998</c:v>
                </c:pt>
                <c:pt idx="2171">
                  <c:v>5790.3296129999999</c:v>
                </c:pt>
                <c:pt idx="2172">
                  <c:v>12347.711326000001</c:v>
                </c:pt>
                <c:pt idx="2173">
                  <c:v>6987.1448359999995</c:v>
                </c:pt>
                <c:pt idx="2174">
                  <c:v>6918.887596999999</c:v>
                </c:pt>
                <c:pt idx="2175">
                  <c:v>9192.7337929999994</c:v>
                </c:pt>
                <c:pt idx="2176">
                  <c:v>14422.149462000001</c:v>
                </c:pt>
                <c:pt idx="2177">
                  <c:v>6211.3951590000006</c:v>
                </c:pt>
                <c:pt idx="2178">
                  <c:v>6927.7053910000004</c:v>
                </c:pt>
                <c:pt idx="2179">
                  <c:v>8710.8340769999995</c:v>
                </c:pt>
                <c:pt idx="2180">
                  <c:v>6823.541389</c:v>
                </c:pt>
                <c:pt idx="2181">
                  <c:v>13124.365493000001</c:v>
                </c:pt>
                <c:pt idx="2182">
                  <c:v>16239.863433999999</c:v>
                </c:pt>
                <c:pt idx="2183">
                  <c:v>19370.437347999999</c:v>
                </c:pt>
                <c:pt idx="2184">
                  <c:v>4539.200433</c:v>
                </c:pt>
                <c:pt idx="2185">
                  <c:v>17634.435027</c:v>
                </c:pt>
                <c:pt idx="2186">
                  <c:v>20233.822067000001</c:v>
                </c:pt>
                <c:pt idx="2187">
                  <c:v>22057.077742999998</c:v>
                </c:pt>
                <c:pt idx="2188">
                  <c:v>32808.757750999997</c:v>
                </c:pt>
                <c:pt idx="2189">
                  <c:v>203.81510700000001</c:v>
                </c:pt>
                <c:pt idx="2190">
                  <c:v>593.06536300000005</c:v>
                </c:pt>
                <c:pt idx="2191">
                  <c:v>763.547012</c:v>
                </c:pt>
                <c:pt idx="2192">
                  <c:v>23.541995</c:v>
                </c:pt>
                <c:pt idx="2193">
                  <c:v>1504.7719670000001</c:v>
                </c:pt>
                <c:pt idx="2194">
                  <c:v>2805.3047029999998</c:v>
                </c:pt>
                <c:pt idx="2195">
                  <c:v>531.32395200000008</c:v>
                </c:pt>
                <c:pt idx="2196">
                  <c:v>4076.5208320000002</c:v>
                </c:pt>
                <c:pt idx="2197">
                  <c:v>540.12542000000008</c:v>
                </c:pt>
                <c:pt idx="2198">
                  <c:v>4386.3059199999998</c:v>
                </c:pt>
                <c:pt idx="2199">
                  <c:v>1117.2581890000001</c:v>
                </c:pt>
                <c:pt idx="2200">
                  <c:v>3150.7816429999998</c:v>
                </c:pt>
                <c:pt idx="2201">
                  <c:v>2821.8488879999995</c:v>
                </c:pt>
                <c:pt idx="2202">
                  <c:v>2684.3117039999997</c:v>
                </c:pt>
                <c:pt idx="2203">
                  <c:v>5559.3373570000003</c:v>
                </c:pt>
                <c:pt idx="2204">
                  <c:v>1607.290258</c:v>
                </c:pt>
                <c:pt idx="2205">
                  <c:v>2086.2879499999999</c:v>
                </c:pt>
                <c:pt idx="2206">
                  <c:v>7819.6568989999996</c:v>
                </c:pt>
                <c:pt idx="2207">
                  <c:v>4120.684698</c:v>
                </c:pt>
                <c:pt idx="2208">
                  <c:v>10498.920692</c:v>
                </c:pt>
                <c:pt idx="2209">
                  <c:v>2666.6686099999997</c:v>
                </c:pt>
                <c:pt idx="2210">
                  <c:v>2592.4448659999998</c:v>
                </c:pt>
                <c:pt idx="2211">
                  <c:v>738.39854300000002</c:v>
                </c:pt>
                <c:pt idx="2212">
                  <c:v>6768.1637109999992</c:v>
                </c:pt>
                <c:pt idx="2213">
                  <c:v>1785.657109</c:v>
                </c:pt>
                <c:pt idx="2214">
                  <c:v>348.98334000000006</c:v>
                </c:pt>
                <c:pt idx="2215">
                  <c:v>2375.0225469999996</c:v>
                </c:pt>
                <c:pt idx="2216">
                  <c:v>2185.2596020000001</c:v>
                </c:pt>
                <c:pt idx="2217">
                  <c:v>160.38922400000001</c:v>
                </c:pt>
                <c:pt idx="2218">
                  <c:v>1616.9007230000002</c:v>
                </c:pt>
                <c:pt idx="2219">
                  <c:v>1184.0743439999999</c:v>
                </c:pt>
                <c:pt idx="2220">
                  <c:v>11758.999351</c:v>
                </c:pt>
                <c:pt idx="2221">
                  <c:v>1193.1113420000001</c:v>
                </c:pt>
                <c:pt idx="2222">
                  <c:v>2354.1877960000002</c:v>
                </c:pt>
                <c:pt idx="2223">
                  <c:v>1667.6466680000001</c:v>
                </c:pt>
                <c:pt idx="2224">
                  <c:v>2077.8554759999997</c:v>
                </c:pt>
                <c:pt idx="2225">
                  <c:v>11765.326598</c:v>
                </c:pt>
                <c:pt idx="2226">
                  <c:v>2896.0502610000003</c:v>
                </c:pt>
                <c:pt idx="2227">
                  <c:v>4103.0603289999999</c:v>
                </c:pt>
                <c:pt idx="2228">
                  <c:v>7629.2636820000007</c:v>
                </c:pt>
                <c:pt idx="2229">
                  <c:v>6580.8435050000007</c:v>
                </c:pt>
                <c:pt idx="2230">
                  <c:v>2011.1621949999999</c:v>
                </c:pt>
                <c:pt idx="2231">
                  <c:v>2397.9005729999999</c:v>
                </c:pt>
                <c:pt idx="2232">
                  <c:v>5237.5284140000003</c:v>
                </c:pt>
                <c:pt idx="2233">
                  <c:v>4371.2873880000006</c:v>
                </c:pt>
                <c:pt idx="2234">
                  <c:v>8229.4958339999994</c:v>
                </c:pt>
                <c:pt idx="2235">
                  <c:v>4275.0224170000001</c:v>
                </c:pt>
                <c:pt idx="2236">
                  <c:v>4850.9198180000003</c:v>
                </c:pt>
                <c:pt idx="2237">
                  <c:v>2747.1394129999999</c:v>
                </c:pt>
                <c:pt idx="2238">
                  <c:v>1540.232139</c:v>
                </c:pt>
                <c:pt idx="2239">
                  <c:v>1075.602797</c:v>
                </c:pt>
                <c:pt idx="2240">
                  <c:v>2151.979644</c:v>
                </c:pt>
                <c:pt idx="2241">
                  <c:v>4812.1595569999999</c:v>
                </c:pt>
                <c:pt idx="2242">
                  <c:v>2292.9105759999998</c:v>
                </c:pt>
                <c:pt idx="2243">
                  <c:v>4719.7211299999999</c:v>
                </c:pt>
                <c:pt idx="2244">
                  <c:v>5026.1651110000003</c:v>
                </c:pt>
                <c:pt idx="2245">
                  <c:v>5194.3495759999996</c:v>
                </c:pt>
                <c:pt idx="2246">
                  <c:v>7882.1467140000004</c:v>
                </c:pt>
                <c:pt idx="2247">
                  <c:v>7191.566288</c:v>
                </c:pt>
                <c:pt idx="2248">
                  <c:v>9349.2845830000006</c:v>
                </c:pt>
                <c:pt idx="2249">
                  <c:v>393.37618099999997</c:v>
                </c:pt>
                <c:pt idx="2250">
                  <c:v>9838.1821060000002</c:v>
                </c:pt>
                <c:pt idx="2251">
                  <c:v>33287.526245000001</c:v>
                </c:pt>
                <c:pt idx="2252">
                  <c:v>40219.090330999999</c:v>
                </c:pt>
                <c:pt idx="2253">
                  <c:v>33498.331664999998</c:v>
                </c:pt>
                <c:pt idx="2254">
                  <c:v>55326.405274000004</c:v>
                </c:pt>
                <c:pt idx="2255">
                  <c:v>58914.662108999997</c:v>
                </c:pt>
                <c:pt idx="2256">
                  <c:v>51422.508910999997</c:v>
                </c:pt>
                <c:pt idx="2257">
                  <c:v>55525.504394000003</c:v>
                </c:pt>
                <c:pt idx="2258">
                  <c:v>48288.685912999994</c:v>
                </c:pt>
                <c:pt idx="2259">
                  <c:v>50409.168701000002</c:v>
                </c:pt>
                <c:pt idx="2260">
                  <c:v>41553.056517999998</c:v>
                </c:pt>
                <c:pt idx="2261">
                  <c:v>51198.138672000001</c:v>
                </c:pt>
                <c:pt idx="2262">
                  <c:v>52143.270997</c:v>
                </c:pt>
                <c:pt idx="2263">
                  <c:v>44658.334961</c:v>
                </c:pt>
                <c:pt idx="2264">
                  <c:v>49797.687012000002</c:v>
                </c:pt>
                <c:pt idx="2265">
                  <c:v>49797.687012000002</c:v>
                </c:pt>
                <c:pt idx="2266">
                  <c:v>57389.852051000002</c:v>
                </c:pt>
                <c:pt idx="2267">
                  <c:v>53147.438477000003</c:v>
                </c:pt>
                <c:pt idx="2268">
                  <c:v>60271.720214000001</c:v>
                </c:pt>
                <c:pt idx="2269">
                  <c:v>43244.666260000005</c:v>
                </c:pt>
                <c:pt idx="2270">
                  <c:v>38953.869017999998</c:v>
                </c:pt>
                <c:pt idx="2271">
                  <c:v>41734.714233999999</c:v>
                </c:pt>
                <c:pt idx="2272">
                  <c:v>34722.660156999998</c:v>
                </c:pt>
                <c:pt idx="2273">
                  <c:v>42074.889769999994</c:v>
                </c:pt>
                <c:pt idx="2274">
                  <c:v>33007.518371999999</c:v>
                </c:pt>
                <c:pt idx="2275">
                  <c:v>35942.911620999999</c:v>
                </c:pt>
                <c:pt idx="2276">
                  <c:v>35942.911620999999</c:v>
                </c:pt>
                <c:pt idx="2277">
                  <c:v>30594.234557999996</c:v>
                </c:pt>
                <c:pt idx="2278">
                  <c:v>40916.340943000003</c:v>
                </c:pt>
                <c:pt idx="2279">
                  <c:v>35619.444824999999</c:v>
                </c:pt>
                <c:pt idx="2280">
                  <c:v>35619.444824999999</c:v>
                </c:pt>
                <c:pt idx="2281">
                  <c:v>28082.477417999999</c:v>
                </c:pt>
                <c:pt idx="2282">
                  <c:v>32239.035400000001</c:v>
                </c:pt>
                <c:pt idx="2283">
                  <c:v>32239.035400000001</c:v>
                </c:pt>
                <c:pt idx="2284">
                  <c:v>36891.795898999997</c:v>
                </c:pt>
                <c:pt idx="2285">
                  <c:v>36891.795898999997</c:v>
                </c:pt>
                <c:pt idx="2286">
                  <c:v>30936.777098999999</c:v>
                </c:pt>
                <c:pt idx="2287">
                  <c:v>36514.923094999998</c:v>
                </c:pt>
                <c:pt idx="2288">
                  <c:v>29998.027100000003</c:v>
                </c:pt>
                <c:pt idx="2289">
                  <c:v>42362.976562999997</c:v>
                </c:pt>
                <c:pt idx="2290">
                  <c:v>32279.641357</c:v>
                </c:pt>
                <c:pt idx="2291">
                  <c:v>32279.641357</c:v>
                </c:pt>
                <c:pt idx="2292">
                  <c:v>36668.569337000008</c:v>
                </c:pt>
                <c:pt idx="2293">
                  <c:v>36668.569337000008</c:v>
                </c:pt>
                <c:pt idx="2294">
                  <c:v>41619.295653000001</c:v>
                </c:pt>
                <c:pt idx="2295">
                  <c:v>34968.063476999996</c:v>
                </c:pt>
                <c:pt idx="2296">
                  <c:v>41350.993650999997</c:v>
                </c:pt>
                <c:pt idx="2297">
                  <c:v>38288.961670000004</c:v>
                </c:pt>
                <c:pt idx="2298">
                  <c:v>45352.288329999996</c:v>
                </c:pt>
                <c:pt idx="2299">
                  <c:v>51730.270020000004</c:v>
                </c:pt>
                <c:pt idx="2300">
                  <c:v>62143.946777000005</c:v>
                </c:pt>
                <c:pt idx="2301">
                  <c:v>39676.096312999995</c:v>
                </c:pt>
                <c:pt idx="2302">
                  <c:v>37400.408203000006</c:v>
                </c:pt>
                <c:pt idx="2303">
                  <c:v>63471.679199999999</c:v>
                </c:pt>
                <c:pt idx="2304">
                  <c:v>43449.686156999996</c:v>
                </c:pt>
                <c:pt idx="2305">
                  <c:v>44049.656373000005</c:v>
                </c:pt>
                <c:pt idx="2306">
                  <c:v>59588.468751</c:v>
                </c:pt>
                <c:pt idx="2307">
                  <c:v>53412.835206000003</c:v>
                </c:pt>
                <c:pt idx="2308">
                  <c:v>57457.105957</c:v>
                </c:pt>
                <c:pt idx="2309">
                  <c:v>50101.010009999998</c:v>
                </c:pt>
                <c:pt idx="2310">
                  <c:v>62370.722901000001</c:v>
                </c:pt>
                <c:pt idx="2311">
                  <c:v>54692.829589999994</c:v>
                </c:pt>
                <c:pt idx="2312">
                  <c:v>48545.599854</c:v>
                </c:pt>
                <c:pt idx="2313">
                  <c:v>50336.366943000001</c:v>
                </c:pt>
                <c:pt idx="2314">
                  <c:v>63297.535154999998</c:v>
                </c:pt>
                <c:pt idx="2315">
                  <c:v>51440.310301999998</c:v>
                </c:pt>
                <c:pt idx="2316">
                  <c:v>59552.623779999994</c:v>
                </c:pt>
                <c:pt idx="2317">
                  <c:v>63707.851561999996</c:v>
                </c:pt>
                <c:pt idx="2318">
                  <c:v>60252.176757000001</c:v>
                </c:pt>
                <c:pt idx="2319">
                  <c:v>77053.388183999996</c:v>
                </c:pt>
                <c:pt idx="2320">
                  <c:v>68307.03759800001</c:v>
                </c:pt>
                <c:pt idx="2321">
                  <c:v>68307.03759800001</c:v>
                </c:pt>
                <c:pt idx="2322">
                  <c:v>80073.708497</c:v>
                </c:pt>
                <c:pt idx="2323">
                  <c:v>69839.424316999997</c:v>
                </c:pt>
                <c:pt idx="2324">
                  <c:v>71934.666503999993</c:v>
                </c:pt>
                <c:pt idx="2325">
                  <c:v>77761.780763000002</c:v>
                </c:pt>
                <c:pt idx="2326">
                  <c:v>85533.850586</c:v>
                </c:pt>
                <c:pt idx="2327">
                  <c:v>81139.621581999992</c:v>
                </c:pt>
                <c:pt idx="2328">
                  <c:v>91784.047850999996</c:v>
                </c:pt>
                <c:pt idx="2329">
                  <c:v>91784.047850999996</c:v>
                </c:pt>
                <c:pt idx="2330">
                  <c:v>39820.313966000002</c:v>
                </c:pt>
                <c:pt idx="2331">
                  <c:v>41070.423338999994</c:v>
                </c:pt>
                <c:pt idx="2332">
                  <c:v>34160.732910999999</c:v>
                </c:pt>
                <c:pt idx="2333">
                  <c:v>89291.466306999995</c:v>
                </c:pt>
                <c:pt idx="2334">
                  <c:v>78796.636717999994</c:v>
                </c:pt>
                <c:pt idx="2335">
                  <c:v>78796.636717999994</c:v>
                </c:pt>
                <c:pt idx="2336">
                  <c:v>91887.445800999994</c:v>
                </c:pt>
                <c:pt idx="2337">
                  <c:v>84424.208495999992</c:v>
                </c:pt>
                <c:pt idx="2338">
                  <c:v>79548.028319999998</c:v>
                </c:pt>
                <c:pt idx="2339">
                  <c:v>74533.156740000006</c:v>
                </c:pt>
                <c:pt idx="2340">
                  <c:v>75764.83129799999</c:v>
                </c:pt>
                <c:pt idx="2341">
                  <c:v>57600.631591000005</c:v>
                </c:pt>
                <c:pt idx="2342">
                  <c:v>57600.631591000005</c:v>
                </c:pt>
                <c:pt idx="2343">
                  <c:v>68826.852539</c:v>
                </c:pt>
                <c:pt idx="2344">
                  <c:v>68826.852539</c:v>
                </c:pt>
                <c:pt idx="2345">
                  <c:v>77014.148438000004</c:v>
                </c:pt>
                <c:pt idx="2346">
                  <c:v>61992.329344999998</c:v>
                </c:pt>
                <c:pt idx="2347">
                  <c:v>65438.648192999994</c:v>
                </c:pt>
                <c:pt idx="2348">
                  <c:v>56943.158691000004</c:v>
                </c:pt>
                <c:pt idx="2349">
                  <c:v>51785.512938999993</c:v>
                </c:pt>
                <c:pt idx="2350">
                  <c:v>57962.537353</c:v>
                </c:pt>
                <c:pt idx="2351">
                  <c:v>51221.262940000001</c:v>
                </c:pt>
                <c:pt idx="2352">
                  <c:v>53972.122315000001</c:v>
                </c:pt>
                <c:pt idx="2353">
                  <c:v>62783.97754</c:v>
                </c:pt>
                <c:pt idx="2354">
                  <c:v>50869.631836</c:v>
                </c:pt>
                <c:pt idx="2355">
                  <c:v>57541.171875</c:v>
                </c:pt>
                <c:pt idx="2356">
                  <c:v>52687.504883000001</c:v>
                </c:pt>
                <c:pt idx="2357">
                  <c:v>55984.439939999989</c:v>
                </c:pt>
                <c:pt idx="2358">
                  <c:v>47859.099610000005</c:v>
                </c:pt>
                <c:pt idx="2359">
                  <c:v>26342.417907999999</c:v>
                </c:pt>
                <c:pt idx="2360">
                  <c:v>42581.399412999992</c:v>
                </c:pt>
                <c:pt idx="2361">
                  <c:v>35245.611329000007</c:v>
                </c:pt>
                <c:pt idx="2362">
                  <c:v>52461.669190000001</c:v>
                </c:pt>
                <c:pt idx="2363">
                  <c:v>32476.090576000002</c:v>
                </c:pt>
                <c:pt idx="2364">
                  <c:v>29023.313079</c:v>
                </c:pt>
                <c:pt idx="2365">
                  <c:v>28573.481261999998</c:v>
                </c:pt>
                <c:pt idx="2366">
                  <c:v>21307.741456</c:v>
                </c:pt>
                <c:pt idx="2367">
                  <c:v>48143.319580000003</c:v>
                </c:pt>
                <c:pt idx="2368">
                  <c:v>30674.225828999999</c:v>
                </c:pt>
                <c:pt idx="2369">
                  <c:v>30674.225828999999</c:v>
                </c:pt>
                <c:pt idx="2370">
                  <c:v>29436.210448999998</c:v>
                </c:pt>
                <c:pt idx="2371">
                  <c:v>34521.537597000002</c:v>
                </c:pt>
                <c:pt idx="2372">
                  <c:v>39603.390380999997</c:v>
                </c:pt>
                <c:pt idx="2373">
                  <c:v>39603.390380999997</c:v>
                </c:pt>
                <c:pt idx="2374">
                  <c:v>27479.694334999996</c:v>
                </c:pt>
                <c:pt idx="2375">
                  <c:v>37012.888427999998</c:v>
                </c:pt>
                <c:pt idx="2376">
                  <c:v>44291.251220999999</c:v>
                </c:pt>
                <c:pt idx="2377">
                  <c:v>44291.251220999999</c:v>
                </c:pt>
                <c:pt idx="2378">
                  <c:v>43207.296141999999</c:v>
                </c:pt>
                <c:pt idx="2379">
                  <c:v>73353.312682000003</c:v>
                </c:pt>
                <c:pt idx="2380">
                  <c:v>73353.312682000003</c:v>
                </c:pt>
                <c:pt idx="2381">
                  <c:v>76760.702758999993</c:v>
                </c:pt>
                <c:pt idx="2382">
                  <c:v>85913.287597999995</c:v>
                </c:pt>
                <c:pt idx="2383">
                  <c:v>85913.287597999995</c:v>
                </c:pt>
                <c:pt idx="2384">
                  <c:v>26439.351929</c:v>
                </c:pt>
                <c:pt idx="2385">
                  <c:v>62990.533081000001</c:v>
                </c:pt>
                <c:pt idx="2386">
                  <c:v>57137.514647999997</c:v>
                </c:pt>
                <c:pt idx="2387">
                  <c:v>102605.40490699999</c:v>
                </c:pt>
                <c:pt idx="2388">
                  <c:v>86196.668091</c:v>
                </c:pt>
                <c:pt idx="2389">
                  <c:v>90313.781371999998</c:v>
                </c:pt>
                <c:pt idx="2390">
                  <c:v>85396.779906999989</c:v>
                </c:pt>
                <c:pt idx="2391">
                  <c:v>57413.535035000008</c:v>
                </c:pt>
                <c:pt idx="2392">
                  <c:v>70751.901123000003</c:v>
                </c:pt>
                <c:pt idx="2393">
                  <c:v>63885.613282000006</c:v>
                </c:pt>
                <c:pt idx="2394">
                  <c:v>73304.146483999997</c:v>
                </c:pt>
                <c:pt idx="2395">
                  <c:v>36334.214232999999</c:v>
                </c:pt>
                <c:pt idx="2396">
                  <c:v>64927.424804000002</c:v>
                </c:pt>
                <c:pt idx="2397">
                  <c:v>75983.599119999999</c:v>
                </c:pt>
                <c:pt idx="2398">
                  <c:v>67082.998534999992</c:v>
                </c:pt>
                <c:pt idx="2399">
                  <c:v>72267.742188000004</c:v>
                </c:pt>
                <c:pt idx="2400">
                  <c:v>69333.631347999995</c:v>
                </c:pt>
                <c:pt idx="2401">
                  <c:v>76157.346680000002</c:v>
                </c:pt>
                <c:pt idx="2402">
                  <c:v>75706.113769999996</c:v>
                </c:pt>
                <c:pt idx="2403">
                  <c:v>87738.525389999995</c:v>
                </c:pt>
                <c:pt idx="2404">
                  <c:v>87738.525389999995</c:v>
                </c:pt>
                <c:pt idx="2405">
                  <c:v>85248.502441000004</c:v>
                </c:pt>
                <c:pt idx="2406">
                  <c:v>96475.948243999999</c:v>
                </c:pt>
                <c:pt idx="2407">
                  <c:v>82389.75</c:v>
                </c:pt>
                <c:pt idx="2408">
                  <c:v>90867.088379000008</c:v>
                </c:pt>
                <c:pt idx="2409">
                  <c:v>75590.341308999996</c:v>
                </c:pt>
                <c:pt idx="2410">
                  <c:v>85495.570312000011</c:v>
                </c:pt>
                <c:pt idx="2411">
                  <c:v>85495.570312000011</c:v>
                </c:pt>
                <c:pt idx="2412">
                  <c:v>76979.032227000003</c:v>
                </c:pt>
                <c:pt idx="2413">
                  <c:v>73579.005372</c:v>
                </c:pt>
                <c:pt idx="2414">
                  <c:v>73579.005372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2F0-4547-B7EC-61BE3F0D5911}"/>
            </c:ext>
          </c:extLst>
        </c:ser>
        <c:ser>
          <c:idx val="1"/>
          <c:order val="1"/>
          <c:tx>
            <c:v>45 degree</c:v>
          </c:tx>
          <c:spPr>
            <a:ln w="19050">
              <a:noFill/>
            </a:ln>
          </c:spPr>
          <c:marker>
            <c:symbol val="square"/>
            <c:size val="4"/>
            <c:spPr>
              <a:solidFill>
                <a:schemeClr val="bg1">
                  <a:lumMod val="85000"/>
                </a:schemeClr>
              </a:solidFill>
              <a:ln>
                <a:solidFill>
                  <a:schemeClr val="tx1">
                    <a:lumMod val="15000"/>
                    <a:lumOff val="85000"/>
                  </a:schemeClr>
                </a:solidFill>
              </a:ln>
            </c:spPr>
          </c:marke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F2F0-4547-B7EC-61BE3F0D5911}"/>
            </c:ext>
          </c:extLst>
        </c:ser>
        <c:ser>
          <c:idx val="2"/>
          <c:order val="2"/>
          <c:tx>
            <c:v>45 degree</c:v>
          </c:tx>
          <c:spPr>
            <a:ln w="19050">
              <a:noFill/>
            </a:ln>
          </c:spPr>
          <c:marker>
            <c:spPr>
              <a:noFill/>
              <a:ln>
                <a:noFill/>
              </a:ln>
            </c:spPr>
          </c:marker>
          <c:dPt>
            <c:idx val="1"/>
            <c:bubble3D val="0"/>
            <c:spPr>
              <a:ln w="190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3-BD68-48ED-AE79-1E4B6338FEED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D68-48ED-AE79-1E4B6338FEED}"/>
            </c:ext>
          </c:extLst>
        </c:ser>
        <c:ser>
          <c:idx val="3"/>
          <c:order val="3"/>
          <c:tx>
            <c:v>Low</c:v>
          </c:tx>
          <c:spPr>
            <a:ln w="19050">
              <a:noFill/>
            </a:ln>
          </c:spPr>
          <c:trendline>
            <c:trendlineType val="exp"/>
            <c:intercept val="0"/>
            <c:dispRSqr val="0"/>
            <c:dispEq val="0"/>
          </c:trendline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4E-40CE-994E-0D2BB9442799}"/>
            </c:ext>
          </c:extLst>
        </c:ser>
        <c:ser>
          <c:idx val="4"/>
          <c:order val="4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84E-40CE-994E-0D2BB944279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85000"/>
      </a:schemeClr>
    </a:solidFill>
  </c:spPr>
  <c:txPr>
    <a:bodyPr/>
    <a:lstStyle/>
    <a:p>
      <a:pPr>
        <a:defRPr/>
      </a:pPr>
      <a:endParaRPr lang="en-US"/>
    </a:p>
  </c:txPr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Class</a:t>
            </a:r>
            <a:endParaRPr lang="en-US" sz="1400"/>
          </a:p>
        </c:rich>
      </c:tx>
      <c:layout>
        <c:manualLayout>
          <c:xMode val="edge"/>
          <c:yMode val="edge"/>
          <c:x val="0.25826785140085284"/>
          <c:y val="1.414141414141414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2952373565681951E-2"/>
          <c:y val="8.2828282828282834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</c:numRef>
          </c:xVal>
          <c:yVal>
            <c:numRef>
              <c:f>ref!$Y$1:$Y$2</c:f>
            </c:numRef>
          </c:yVal>
          <c:smooth val="0"/>
          <c:extLst>
            <c:ext xmlns:c16="http://schemas.microsoft.com/office/drawing/2014/chart" uri="{C3380CC4-5D6E-409C-BE32-E72D297353CC}">
              <c16:uniqueId val="{00000004-7D5D-40A1-878C-FC3FBC4D3C22}"/>
            </c:ext>
          </c:extLst>
        </c:ser>
        <c:ser>
          <c:idx val="0"/>
          <c:order val="1"/>
          <c:tx>
            <c:v>freeways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2700"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8653470221782895E-3"/>
                  <c:y val="-2.4638974811354276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[0]!count_f</c:f>
              <c:numCache>
                <c:formatCode>General</c:formatCode>
                <c:ptCount val="632"/>
                <c:pt idx="0">
                  <c:v>20500</c:v>
                </c:pt>
                <c:pt idx="1">
                  <c:v>23285</c:v>
                </c:pt>
                <c:pt idx="2">
                  <c:v>26840</c:v>
                </c:pt>
                <c:pt idx="3">
                  <c:v>24808</c:v>
                </c:pt>
                <c:pt idx="4">
                  <c:v>27575</c:v>
                </c:pt>
                <c:pt idx="5">
                  <c:v>22917</c:v>
                </c:pt>
                <c:pt idx="6">
                  <c:v>25570</c:v>
                </c:pt>
                <c:pt idx="7">
                  <c:v>26535</c:v>
                </c:pt>
                <c:pt idx="8">
                  <c:v>26764</c:v>
                </c:pt>
                <c:pt idx="9">
                  <c:v>26852</c:v>
                </c:pt>
                <c:pt idx="10">
                  <c:v>24018</c:v>
                </c:pt>
                <c:pt idx="11">
                  <c:v>15110.10920817783</c:v>
                </c:pt>
                <c:pt idx="12">
                  <c:v>18511</c:v>
                </c:pt>
                <c:pt idx="13">
                  <c:v>22469</c:v>
                </c:pt>
                <c:pt idx="14">
                  <c:v>27194</c:v>
                </c:pt>
                <c:pt idx="15">
                  <c:v>25041</c:v>
                </c:pt>
                <c:pt idx="16">
                  <c:v>26786</c:v>
                </c:pt>
                <c:pt idx="17">
                  <c:v>25476</c:v>
                </c:pt>
                <c:pt idx="18">
                  <c:v>26417</c:v>
                </c:pt>
                <c:pt idx="19">
                  <c:v>41937</c:v>
                </c:pt>
                <c:pt idx="20">
                  <c:v>30202</c:v>
                </c:pt>
                <c:pt idx="21">
                  <c:v>29688</c:v>
                </c:pt>
                <c:pt idx="22">
                  <c:v>59498</c:v>
                </c:pt>
                <c:pt idx="23">
                  <c:v>56592</c:v>
                </c:pt>
                <c:pt idx="24">
                  <c:v>91226.072362789899</c:v>
                </c:pt>
                <c:pt idx="25">
                  <c:v>59710.61542597301</c:v>
                </c:pt>
                <c:pt idx="26">
                  <c:v>66365.890457795278</c:v>
                </c:pt>
                <c:pt idx="27">
                  <c:v>70159</c:v>
                </c:pt>
                <c:pt idx="28">
                  <c:v>86796.408299181683</c:v>
                </c:pt>
                <c:pt idx="29">
                  <c:v>64827.152549114457</c:v>
                </c:pt>
                <c:pt idx="30">
                  <c:v>79946.371926056177</c:v>
                </c:pt>
                <c:pt idx="31">
                  <c:v>114510</c:v>
                </c:pt>
                <c:pt idx="32">
                  <c:v>97366.15855286576</c:v>
                </c:pt>
                <c:pt idx="33">
                  <c:v>96155.316825345115</c:v>
                </c:pt>
                <c:pt idx="34">
                  <c:v>94850</c:v>
                </c:pt>
                <c:pt idx="35">
                  <c:v>117227.0274860241</c:v>
                </c:pt>
                <c:pt idx="36">
                  <c:v>95636.933083091179</c:v>
                </c:pt>
                <c:pt idx="37">
                  <c:v>103652.06555615499</c:v>
                </c:pt>
                <c:pt idx="38">
                  <c:v>88650.135915845705</c:v>
                </c:pt>
                <c:pt idx="39">
                  <c:v>80382.539201170628</c:v>
                </c:pt>
                <c:pt idx="40">
                  <c:v>96703.035880296273</c:v>
                </c:pt>
                <c:pt idx="41">
                  <c:v>73735.588008065315</c:v>
                </c:pt>
                <c:pt idx="42">
                  <c:v>84433</c:v>
                </c:pt>
                <c:pt idx="43">
                  <c:v>81360.828385628702</c:v>
                </c:pt>
                <c:pt idx="44">
                  <c:v>111087.0620368832</c:v>
                </c:pt>
                <c:pt idx="45">
                  <c:v>161246</c:v>
                </c:pt>
                <c:pt idx="46">
                  <c:v>152836.72397037351</c:v>
                </c:pt>
                <c:pt idx="47">
                  <c:v>152336</c:v>
                </c:pt>
                <c:pt idx="48">
                  <c:v>135106.92067326629</c:v>
                </c:pt>
                <c:pt idx="49">
                  <c:v>139304</c:v>
                </c:pt>
                <c:pt idx="50">
                  <c:v>137722</c:v>
                </c:pt>
                <c:pt idx="51">
                  <c:v>137784.17056124969</c:v>
                </c:pt>
                <c:pt idx="52">
                  <c:v>137414</c:v>
                </c:pt>
                <c:pt idx="53">
                  <c:v>148340.08474598869</c:v>
                </c:pt>
                <c:pt idx="54">
                  <c:v>147914</c:v>
                </c:pt>
                <c:pt idx="55">
                  <c:v>122325</c:v>
                </c:pt>
                <c:pt idx="56">
                  <c:v>130140.634249373</c:v>
                </c:pt>
                <c:pt idx="57">
                  <c:v>118761</c:v>
                </c:pt>
                <c:pt idx="58">
                  <c:v>126253.3067851229</c:v>
                </c:pt>
                <c:pt idx="59">
                  <c:v>125973</c:v>
                </c:pt>
                <c:pt idx="60">
                  <c:v>116386.5639091879</c:v>
                </c:pt>
                <c:pt idx="61">
                  <c:v>116070</c:v>
                </c:pt>
                <c:pt idx="62">
                  <c:v>121306</c:v>
                </c:pt>
                <c:pt idx="63">
                  <c:v>110823.8526193483</c:v>
                </c:pt>
                <c:pt idx="64">
                  <c:v>109810</c:v>
                </c:pt>
                <c:pt idx="65">
                  <c:v>111705.332972416</c:v>
                </c:pt>
                <c:pt idx="66">
                  <c:v>111516</c:v>
                </c:pt>
                <c:pt idx="67">
                  <c:v>122955.73146128379</c:v>
                </c:pt>
                <c:pt idx="68">
                  <c:v>116003</c:v>
                </c:pt>
                <c:pt idx="69">
                  <c:v>103598.2595188774</c:v>
                </c:pt>
                <c:pt idx="70">
                  <c:v>103587</c:v>
                </c:pt>
                <c:pt idx="71">
                  <c:v>101967.8475696223</c:v>
                </c:pt>
                <c:pt idx="72">
                  <c:v>104439</c:v>
                </c:pt>
                <c:pt idx="73">
                  <c:v>111320.26689589491</c:v>
                </c:pt>
                <c:pt idx="74">
                  <c:v>110912</c:v>
                </c:pt>
                <c:pt idx="75">
                  <c:v>105046</c:v>
                </c:pt>
                <c:pt idx="76">
                  <c:v>105117.0973356485</c:v>
                </c:pt>
                <c:pt idx="77">
                  <c:v>113853.79344912661</c:v>
                </c:pt>
                <c:pt idx="78">
                  <c:v>110549</c:v>
                </c:pt>
                <c:pt idx="79">
                  <c:v>109036.5265967264</c:v>
                </c:pt>
                <c:pt idx="80">
                  <c:v>108995</c:v>
                </c:pt>
                <c:pt idx="81">
                  <c:v>119031.8044988308</c:v>
                </c:pt>
                <c:pt idx="82">
                  <c:v>118808</c:v>
                </c:pt>
                <c:pt idx="83">
                  <c:v>101764.5870647712</c:v>
                </c:pt>
                <c:pt idx="84">
                  <c:v>101690</c:v>
                </c:pt>
                <c:pt idx="85">
                  <c:v>92209.530271850424</c:v>
                </c:pt>
                <c:pt idx="86">
                  <c:v>101451</c:v>
                </c:pt>
                <c:pt idx="87">
                  <c:v>101544</c:v>
                </c:pt>
                <c:pt idx="88">
                  <c:v>97834.23499483394</c:v>
                </c:pt>
                <c:pt idx="89">
                  <c:v>98636.584017992733</c:v>
                </c:pt>
                <c:pt idx="90">
                  <c:v>86241</c:v>
                </c:pt>
                <c:pt idx="91">
                  <c:v>100208.81127501679</c:v>
                </c:pt>
                <c:pt idx="92">
                  <c:v>62116.811858140572</c:v>
                </c:pt>
                <c:pt idx="93">
                  <c:v>57639.392727058781</c:v>
                </c:pt>
                <c:pt idx="94">
                  <c:v>65635.417528487465</c:v>
                </c:pt>
                <c:pt idx="95">
                  <c:v>68942.304302424673</c:v>
                </c:pt>
                <c:pt idx="96">
                  <c:v>54788.357473257623</c:v>
                </c:pt>
                <c:pt idx="97">
                  <c:v>69280</c:v>
                </c:pt>
                <c:pt idx="98">
                  <c:v>65973</c:v>
                </c:pt>
                <c:pt idx="99">
                  <c:v>58031.484475565761</c:v>
                </c:pt>
                <c:pt idx="100">
                  <c:v>68241</c:v>
                </c:pt>
                <c:pt idx="101">
                  <c:v>67337.502457602241</c:v>
                </c:pt>
                <c:pt idx="102">
                  <c:v>74066</c:v>
                </c:pt>
                <c:pt idx="103">
                  <c:v>74029</c:v>
                </c:pt>
                <c:pt idx="104">
                  <c:v>74223</c:v>
                </c:pt>
                <c:pt idx="105">
                  <c:v>81259.106778635236</c:v>
                </c:pt>
                <c:pt idx="106">
                  <c:v>59677.15746644383</c:v>
                </c:pt>
                <c:pt idx="107">
                  <c:v>75487</c:v>
                </c:pt>
                <c:pt idx="108">
                  <c:v>77054.084439349026</c:v>
                </c:pt>
                <c:pt idx="109">
                  <c:v>88930.36136120648</c:v>
                </c:pt>
                <c:pt idx="110">
                  <c:v>84605</c:v>
                </c:pt>
                <c:pt idx="111">
                  <c:v>48179.454850444992</c:v>
                </c:pt>
                <c:pt idx="112">
                  <c:v>58241.058175534898</c:v>
                </c:pt>
                <c:pt idx="113">
                  <c:v>72017</c:v>
                </c:pt>
                <c:pt idx="114">
                  <c:v>66181.077551348077</c:v>
                </c:pt>
                <c:pt idx="115">
                  <c:v>67916</c:v>
                </c:pt>
                <c:pt idx="116">
                  <c:v>72413</c:v>
                </c:pt>
                <c:pt idx="117">
                  <c:v>71370.400720434889</c:v>
                </c:pt>
                <c:pt idx="118">
                  <c:v>63870</c:v>
                </c:pt>
                <c:pt idx="119">
                  <c:v>69040.685038272262</c:v>
                </c:pt>
                <c:pt idx="120">
                  <c:v>69122.917457649106</c:v>
                </c:pt>
                <c:pt idx="121">
                  <c:v>60014</c:v>
                </c:pt>
                <c:pt idx="122">
                  <c:v>57792.904659796463</c:v>
                </c:pt>
                <c:pt idx="123">
                  <c:v>60866.644879535103</c:v>
                </c:pt>
                <c:pt idx="124">
                  <c:v>76030</c:v>
                </c:pt>
                <c:pt idx="125">
                  <c:v>73264.033457681187</c:v>
                </c:pt>
                <c:pt idx="126">
                  <c:v>62111</c:v>
                </c:pt>
                <c:pt idx="127">
                  <c:v>73452</c:v>
                </c:pt>
                <c:pt idx="128">
                  <c:v>94384</c:v>
                </c:pt>
                <c:pt idx="129">
                  <c:v>95765</c:v>
                </c:pt>
                <c:pt idx="130">
                  <c:v>84346</c:v>
                </c:pt>
                <c:pt idx="131">
                  <c:v>94828.49399519444</c:v>
                </c:pt>
                <c:pt idx="132">
                  <c:v>94852</c:v>
                </c:pt>
                <c:pt idx="133">
                  <c:v>98610.733739081479</c:v>
                </c:pt>
                <c:pt idx="134">
                  <c:v>98581</c:v>
                </c:pt>
                <c:pt idx="135">
                  <c:v>109745</c:v>
                </c:pt>
                <c:pt idx="136">
                  <c:v>101214.3752585184</c:v>
                </c:pt>
                <c:pt idx="137">
                  <c:v>100977</c:v>
                </c:pt>
                <c:pt idx="138">
                  <c:v>119652.4887051447</c:v>
                </c:pt>
                <c:pt idx="139">
                  <c:v>119047</c:v>
                </c:pt>
                <c:pt idx="140">
                  <c:v>110753.64930326051</c:v>
                </c:pt>
                <c:pt idx="141">
                  <c:v>110634</c:v>
                </c:pt>
                <c:pt idx="142">
                  <c:v>114450.2489330937</c:v>
                </c:pt>
                <c:pt idx="143">
                  <c:v>99227</c:v>
                </c:pt>
                <c:pt idx="144">
                  <c:v>115070</c:v>
                </c:pt>
                <c:pt idx="145">
                  <c:v>109363.8573704811</c:v>
                </c:pt>
                <c:pt idx="146">
                  <c:v>109799</c:v>
                </c:pt>
                <c:pt idx="147">
                  <c:v>105051.44730745449</c:v>
                </c:pt>
                <c:pt idx="148">
                  <c:v>104746</c:v>
                </c:pt>
                <c:pt idx="149">
                  <c:v>130370.3924189414</c:v>
                </c:pt>
                <c:pt idx="150">
                  <c:v>125325</c:v>
                </c:pt>
                <c:pt idx="151">
                  <c:v>115177.0211570457</c:v>
                </c:pt>
                <c:pt idx="152">
                  <c:v>114809</c:v>
                </c:pt>
                <c:pt idx="153">
                  <c:v>153552</c:v>
                </c:pt>
                <c:pt idx="154">
                  <c:v>107866</c:v>
                </c:pt>
                <c:pt idx="155">
                  <c:v>103965.5286170313</c:v>
                </c:pt>
                <c:pt idx="156">
                  <c:v>105327</c:v>
                </c:pt>
                <c:pt idx="157">
                  <c:v>113937.5695938693</c:v>
                </c:pt>
                <c:pt idx="158">
                  <c:v>104360</c:v>
                </c:pt>
                <c:pt idx="159">
                  <c:v>128485.71973533909</c:v>
                </c:pt>
                <c:pt idx="160">
                  <c:v>128110</c:v>
                </c:pt>
                <c:pt idx="161">
                  <c:v>148338.7143042871</c:v>
                </c:pt>
                <c:pt idx="162">
                  <c:v>147796</c:v>
                </c:pt>
                <c:pt idx="163">
                  <c:v>120405</c:v>
                </c:pt>
                <c:pt idx="164">
                  <c:v>144522.3177300336</c:v>
                </c:pt>
                <c:pt idx="165">
                  <c:v>144022</c:v>
                </c:pt>
                <c:pt idx="166">
                  <c:v>137103.8577524701</c:v>
                </c:pt>
                <c:pt idx="167">
                  <c:v>137156</c:v>
                </c:pt>
                <c:pt idx="168">
                  <c:v>138163.57022401271</c:v>
                </c:pt>
                <c:pt idx="169">
                  <c:v>138072</c:v>
                </c:pt>
                <c:pt idx="170">
                  <c:v>137099.93970934031</c:v>
                </c:pt>
                <c:pt idx="171">
                  <c:v>136726</c:v>
                </c:pt>
                <c:pt idx="172">
                  <c:v>135830</c:v>
                </c:pt>
                <c:pt idx="173">
                  <c:v>142219.59040885969</c:v>
                </c:pt>
                <c:pt idx="174">
                  <c:v>141860</c:v>
                </c:pt>
                <c:pt idx="175">
                  <c:v>138713.33373219191</c:v>
                </c:pt>
                <c:pt idx="176">
                  <c:v>165496</c:v>
                </c:pt>
                <c:pt idx="177">
                  <c:v>88348.291778707935</c:v>
                </c:pt>
                <c:pt idx="178">
                  <c:v>83216</c:v>
                </c:pt>
                <c:pt idx="179">
                  <c:v>96872.647130326135</c:v>
                </c:pt>
                <c:pt idx="180">
                  <c:v>105713.28689602749</c:v>
                </c:pt>
                <c:pt idx="181">
                  <c:v>99221.755437201879</c:v>
                </c:pt>
                <c:pt idx="182">
                  <c:v>111869.0180632616</c:v>
                </c:pt>
                <c:pt idx="183">
                  <c:v>102926.1405044962</c:v>
                </c:pt>
                <c:pt idx="184">
                  <c:v>116277</c:v>
                </c:pt>
                <c:pt idx="185">
                  <c:v>68086.245613109015</c:v>
                </c:pt>
                <c:pt idx="186">
                  <c:v>94969</c:v>
                </c:pt>
                <c:pt idx="187">
                  <c:v>83293.166493871206</c:v>
                </c:pt>
                <c:pt idx="188">
                  <c:v>40602.414970463149</c:v>
                </c:pt>
                <c:pt idx="189">
                  <c:v>21018</c:v>
                </c:pt>
                <c:pt idx="190">
                  <c:v>29223.670010350459</c:v>
                </c:pt>
                <c:pt idx="191">
                  <c:v>24429.406370461678</c:v>
                </c:pt>
                <c:pt idx="192">
                  <c:v>36316</c:v>
                </c:pt>
                <c:pt idx="193">
                  <c:v>37012.006020542081</c:v>
                </c:pt>
                <c:pt idx="194">
                  <c:v>75530.656935062027</c:v>
                </c:pt>
                <c:pt idx="195">
                  <c:v>52054.232847347041</c:v>
                </c:pt>
                <c:pt idx="196">
                  <c:v>82885</c:v>
                </c:pt>
                <c:pt idx="197">
                  <c:v>71820.521824551557</c:v>
                </c:pt>
                <c:pt idx="198">
                  <c:v>85760.241429819551</c:v>
                </c:pt>
                <c:pt idx="199">
                  <c:v>74878.857578564828</c:v>
                </c:pt>
                <c:pt idx="200">
                  <c:v>87099.893906791578</c:v>
                </c:pt>
                <c:pt idx="201">
                  <c:v>87065.396320330576</c:v>
                </c:pt>
                <c:pt idx="202">
                  <c:v>88046.392332064497</c:v>
                </c:pt>
                <c:pt idx="203">
                  <c:v>87276.32229743521</c:v>
                </c:pt>
                <c:pt idx="204">
                  <c:v>81715.78035970671</c:v>
                </c:pt>
                <c:pt idx="205">
                  <c:v>86505.113028697058</c:v>
                </c:pt>
                <c:pt idx="206">
                  <c:v>102763</c:v>
                </c:pt>
                <c:pt idx="207">
                  <c:v>110167.54338702949</c:v>
                </c:pt>
                <c:pt idx="208">
                  <c:v>90923</c:v>
                </c:pt>
                <c:pt idx="209">
                  <c:v>97423.720506102298</c:v>
                </c:pt>
                <c:pt idx="210">
                  <c:v>83561.989260855727</c:v>
                </c:pt>
                <c:pt idx="211">
                  <c:v>91951.26165421569</c:v>
                </c:pt>
                <c:pt idx="212">
                  <c:v>93934</c:v>
                </c:pt>
                <c:pt idx="213">
                  <c:v>90053.784586830152</c:v>
                </c:pt>
                <c:pt idx="214">
                  <c:v>138920.62543178769</c:v>
                </c:pt>
                <c:pt idx="215">
                  <c:v>133613.82847627049</c:v>
                </c:pt>
                <c:pt idx="216">
                  <c:v>91829.301392842259</c:v>
                </c:pt>
                <c:pt idx="217">
                  <c:v>86914.474320126814</c:v>
                </c:pt>
                <c:pt idx="218">
                  <c:v>86274.347821917559</c:v>
                </c:pt>
                <c:pt idx="219">
                  <c:v>84873.919681580024</c:v>
                </c:pt>
                <c:pt idx="220">
                  <c:v>87099</c:v>
                </c:pt>
                <c:pt idx="221">
                  <c:v>79267.181948299549</c:v>
                </c:pt>
                <c:pt idx="222">
                  <c:v>90210.010582752962</c:v>
                </c:pt>
                <c:pt idx="223">
                  <c:v>101171.0465784714</c:v>
                </c:pt>
                <c:pt idx="224">
                  <c:v>101498.9857896016</c:v>
                </c:pt>
                <c:pt idx="225">
                  <c:v>76443.317569179329</c:v>
                </c:pt>
                <c:pt idx="226">
                  <c:v>95084.128785484732</c:v>
                </c:pt>
                <c:pt idx="227">
                  <c:v>89930.862354381068</c:v>
                </c:pt>
                <c:pt idx="228">
                  <c:v>116796</c:v>
                </c:pt>
                <c:pt idx="229">
                  <c:v>106296.8174527988</c:v>
                </c:pt>
                <c:pt idx="230">
                  <c:v>87309.629176147355</c:v>
                </c:pt>
                <c:pt idx="231">
                  <c:v>81568.437469426775</c:v>
                </c:pt>
                <c:pt idx="232">
                  <c:v>102271</c:v>
                </c:pt>
                <c:pt idx="233">
                  <c:v>79231.894844321097</c:v>
                </c:pt>
                <c:pt idx="234">
                  <c:v>72538.791912004323</c:v>
                </c:pt>
                <c:pt idx="235">
                  <c:v>87299.455882581024</c:v>
                </c:pt>
                <c:pt idx="236">
                  <c:v>79302.202092406427</c:v>
                </c:pt>
                <c:pt idx="237">
                  <c:v>84222.20678361693</c:v>
                </c:pt>
                <c:pt idx="238">
                  <c:v>77963.023214964502</c:v>
                </c:pt>
                <c:pt idx="239">
                  <c:v>77611</c:v>
                </c:pt>
                <c:pt idx="240">
                  <c:v>40004.228626964337</c:v>
                </c:pt>
                <c:pt idx="241">
                  <c:v>110380</c:v>
                </c:pt>
                <c:pt idx="242">
                  <c:v>100409.04415004649</c:v>
                </c:pt>
                <c:pt idx="243">
                  <c:v>87923.041242502906</c:v>
                </c:pt>
                <c:pt idx="244">
                  <c:v>102812.55728012021</c:v>
                </c:pt>
                <c:pt idx="245">
                  <c:v>118363</c:v>
                </c:pt>
                <c:pt idx="246">
                  <c:v>98447.879150620429</c:v>
                </c:pt>
                <c:pt idx="247">
                  <c:v>104595.8793837415</c:v>
                </c:pt>
                <c:pt idx="248">
                  <c:v>107825.59257397179</c:v>
                </c:pt>
                <c:pt idx="249">
                  <c:v>98736.2160917484</c:v>
                </c:pt>
                <c:pt idx="250">
                  <c:v>104203.8777865366</c:v>
                </c:pt>
                <c:pt idx="251">
                  <c:v>100921.1057016319</c:v>
                </c:pt>
                <c:pt idx="252">
                  <c:v>104032.3557413501</c:v>
                </c:pt>
                <c:pt idx="253">
                  <c:v>95273.277419095757</c:v>
                </c:pt>
                <c:pt idx="254">
                  <c:v>108591</c:v>
                </c:pt>
                <c:pt idx="255">
                  <c:v>100358.0441957587</c:v>
                </c:pt>
                <c:pt idx="256">
                  <c:v>101403.54020261321</c:v>
                </c:pt>
                <c:pt idx="257">
                  <c:v>109782</c:v>
                </c:pt>
                <c:pt idx="258">
                  <c:v>99469.632930082662</c:v>
                </c:pt>
                <c:pt idx="259">
                  <c:v>104108.7743793627</c:v>
                </c:pt>
                <c:pt idx="260">
                  <c:v>95533.639875670706</c:v>
                </c:pt>
                <c:pt idx="261">
                  <c:v>88873.851681881948</c:v>
                </c:pt>
                <c:pt idx="262">
                  <c:v>98062.903503995563</c:v>
                </c:pt>
                <c:pt idx="263">
                  <c:v>86290.433187102652</c:v>
                </c:pt>
                <c:pt idx="264">
                  <c:v>93015.142191291481</c:v>
                </c:pt>
                <c:pt idx="265">
                  <c:v>100711.6858672518</c:v>
                </c:pt>
                <c:pt idx="266">
                  <c:v>99712</c:v>
                </c:pt>
                <c:pt idx="267">
                  <c:v>91626.216616103222</c:v>
                </c:pt>
                <c:pt idx="268">
                  <c:v>104473.56092650539</c:v>
                </c:pt>
                <c:pt idx="269">
                  <c:v>103471</c:v>
                </c:pt>
                <c:pt idx="270">
                  <c:v>90844.928294050696</c:v>
                </c:pt>
                <c:pt idx="271">
                  <c:v>78485.003102082585</c:v>
                </c:pt>
                <c:pt idx="272">
                  <c:v>82332</c:v>
                </c:pt>
                <c:pt idx="273">
                  <c:v>71465.367118185182</c:v>
                </c:pt>
                <c:pt idx="274">
                  <c:v>62454.61697690039</c:v>
                </c:pt>
                <c:pt idx="275">
                  <c:v>63067.066033290517</c:v>
                </c:pt>
                <c:pt idx="276">
                  <c:v>64793</c:v>
                </c:pt>
                <c:pt idx="277">
                  <c:v>66076.858961661041</c:v>
                </c:pt>
                <c:pt idx="278">
                  <c:v>70400.160694099162</c:v>
                </c:pt>
                <c:pt idx="279">
                  <c:v>54384.259490954333</c:v>
                </c:pt>
                <c:pt idx="280">
                  <c:v>64727</c:v>
                </c:pt>
                <c:pt idx="281">
                  <c:v>63309.145952116713</c:v>
                </c:pt>
                <c:pt idx="282">
                  <c:v>68617.230979847503</c:v>
                </c:pt>
                <c:pt idx="283">
                  <c:v>86225</c:v>
                </c:pt>
                <c:pt idx="284">
                  <c:v>81917.660323804274</c:v>
                </c:pt>
                <c:pt idx="285">
                  <c:v>88515.998898066333</c:v>
                </c:pt>
                <c:pt idx="286">
                  <c:v>98586.406038741072</c:v>
                </c:pt>
                <c:pt idx="287">
                  <c:v>102699</c:v>
                </c:pt>
                <c:pt idx="288">
                  <c:v>96391.992332622031</c:v>
                </c:pt>
                <c:pt idx="289">
                  <c:v>90080.731915074663</c:v>
                </c:pt>
                <c:pt idx="290">
                  <c:v>94615.950641628922</c:v>
                </c:pt>
                <c:pt idx="291">
                  <c:v>99844</c:v>
                </c:pt>
                <c:pt idx="292">
                  <c:v>92809.83721090453</c:v>
                </c:pt>
                <c:pt idx="293">
                  <c:v>84304.492857324469</c:v>
                </c:pt>
                <c:pt idx="294">
                  <c:v>95358.571792137504</c:v>
                </c:pt>
                <c:pt idx="295">
                  <c:v>92586.873936852222</c:v>
                </c:pt>
                <c:pt idx="296">
                  <c:v>80705.744205969517</c:v>
                </c:pt>
                <c:pt idx="297">
                  <c:v>94564.413920206323</c:v>
                </c:pt>
                <c:pt idx="298">
                  <c:v>98571.160204022221</c:v>
                </c:pt>
                <c:pt idx="299">
                  <c:v>104695</c:v>
                </c:pt>
                <c:pt idx="300">
                  <c:v>95566.921295064298</c:v>
                </c:pt>
                <c:pt idx="301">
                  <c:v>104739</c:v>
                </c:pt>
                <c:pt idx="302">
                  <c:v>100592.09608380339</c:v>
                </c:pt>
                <c:pt idx="303">
                  <c:v>101738.6731899414</c:v>
                </c:pt>
                <c:pt idx="304">
                  <c:v>97387.628614658475</c:v>
                </c:pt>
                <c:pt idx="305">
                  <c:v>105824.0402400601</c:v>
                </c:pt>
                <c:pt idx="306">
                  <c:v>116241.85448608331</c:v>
                </c:pt>
                <c:pt idx="307">
                  <c:v>111400.12344118371</c:v>
                </c:pt>
                <c:pt idx="308">
                  <c:v>122507</c:v>
                </c:pt>
                <c:pt idx="309">
                  <c:v>118688.36680182839</c:v>
                </c:pt>
                <c:pt idx="310">
                  <c:v>107214.6542836046</c:v>
                </c:pt>
                <c:pt idx="311">
                  <c:v>85924.163781372175</c:v>
                </c:pt>
                <c:pt idx="312">
                  <c:v>102978</c:v>
                </c:pt>
                <c:pt idx="313">
                  <c:v>72660</c:v>
                </c:pt>
                <c:pt idx="314">
                  <c:v>64818.876143935879</c:v>
                </c:pt>
                <c:pt idx="315">
                  <c:v>59572.180082686973</c:v>
                </c:pt>
                <c:pt idx="316">
                  <c:v>72760.960583682056</c:v>
                </c:pt>
                <c:pt idx="317">
                  <c:v>80789.494429886327</c:v>
                </c:pt>
                <c:pt idx="318">
                  <c:v>83645.692758606412</c:v>
                </c:pt>
                <c:pt idx="319">
                  <c:v>105583</c:v>
                </c:pt>
                <c:pt idx="320">
                  <c:v>98559.603404111724</c:v>
                </c:pt>
                <c:pt idx="321">
                  <c:v>77304.130800474639</c:v>
                </c:pt>
                <c:pt idx="322">
                  <c:v>86925.607942932416</c:v>
                </c:pt>
                <c:pt idx="323">
                  <c:v>115020.01721467781</c:v>
                </c:pt>
                <c:pt idx="324">
                  <c:v>110995.204418244</c:v>
                </c:pt>
                <c:pt idx="325">
                  <c:v>115085</c:v>
                </c:pt>
                <c:pt idx="326">
                  <c:v>101566.32836548809</c:v>
                </c:pt>
                <c:pt idx="327">
                  <c:v>107543.3182274592</c:v>
                </c:pt>
                <c:pt idx="328">
                  <c:v>97702.42120116693</c:v>
                </c:pt>
                <c:pt idx="329">
                  <c:v>97802.904946116716</c:v>
                </c:pt>
                <c:pt idx="330">
                  <c:v>68584.546143420361</c:v>
                </c:pt>
                <c:pt idx="331">
                  <c:v>76554</c:v>
                </c:pt>
                <c:pt idx="332">
                  <c:v>98694.214190673301</c:v>
                </c:pt>
                <c:pt idx="333">
                  <c:v>80685.846266720982</c:v>
                </c:pt>
                <c:pt idx="334">
                  <c:v>99080.286703734819</c:v>
                </c:pt>
                <c:pt idx="335">
                  <c:v>99726.588923484</c:v>
                </c:pt>
                <c:pt idx="336">
                  <c:v>94097.578497541137</c:v>
                </c:pt>
                <c:pt idx="337">
                  <c:v>93489</c:v>
                </c:pt>
                <c:pt idx="338">
                  <c:v>75681.043610060253</c:v>
                </c:pt>
                <c:pt idx="339">
                  <c:v>79004.142969579509</c:v>
                </c:pt>
                <c:pt idx="340">
                  <c:v>85598</c:v>
                </c:pt>
                <c:pt idx="341">
                  <c:v>67128.468037647719</c:v>
                </c:pt>
                <c:pt idx="342">
                  <c:v>105471</c:v>
                </c:pt>
                <c:pt idx="343">
                  <c:v>97561.192568415325</c:v>
                </c:pt>
                <c:pt idx="344">
                  <c:v>78531.469043374018</c:v>
                </c:pt>
                <c:pt idx="345">
                  <c:v>76063.696412026431</c:v>
                </c:pt>
                <c:pt idx="346">
                  <c:v>82654</c:v>
                </c:pt>
                <c:pt idx="347">
                  <c:v>53560.239302325303</c:v>
                </c:pt>
                <c:pt idx="348">
                  <c:v>34852.919862044473</c:v>
                </c:pt>
                <c:pt idx="349">
                  <c:v>25624.77894629287</c:v>
                </c:pt>
                <c:pt idx="350">
                  <c:v>25021</c:v>
                </c:pt>
                <c:pt idx="351">
                  <c:v>55004.975120228213</c:v>
                </c:pt>
                <c:pt idx="352">
                  <c:v>50807</c:v>
                </c:pt>
                <c:pt idx="353">
                  <c:v>100852.0203594139</c:v>
                </c:pt>
                <c:pt idx="354">
                  <c:v>100716</c:v>
                </c:pt>
                <c:pt idx="355">
                  <c:v>102178.2157778354</c:v>
                </c:pt>
                <c:pt idx="356">
                  <c:v>102480.56636091891</c:v>
                </c:pt>
                <c:pt idx="357">
                  <c:v>100844</c:v>
                </c:pt>
                <c:pt idx="358">
                  <c:v>99377.650543791751</c:v>
                </c:pt>
                <c:pt idx="359">
                  <c:v>110584.2063005105</c:v>
                </c:pt>
                <c:pt idx="360">
                  <c:v>69995.030045566964</c:v>
                </c:pt>
                <c:pt idx="361">
                  <c:v>89518.68082673318</c:v>
                </c:pt>
                <c:pt idx="362">
                  <c:v>125503</c:v>
                </c:pt>
                <c:pt idx="363">
                  <c:v>82283.045804705136</c:v>
                </c:pt>
                <c:pt idx="364">
                  <c:v>123160.52686057369</c:v>
                </c:pt>
                <c:pt idx="365">
                  <c:v>119243.6769461388</c:v>
                </c:pt>
                <c:pt idx="366">
                  <c:v>113934.7591371897</c:v>
                </c:pt>
                <c:pt idx="367">
                  <c:v>118810</c:v>
                </c:pt>
                <c:pt idx="368">
                  <c:v>103006.15133770221</c:v>
                </c:pt>
                <c:pt idx="369">
                  <c:v>100757</c:v>
                </c:pt>
                <c:pt idx="370">
                  <c:v>101417.5801767138</c:v>
                </c:pt>
                <c:pt idx="371">
                  <c:v>86552.705088036106</c:v>
                </c:pt>
                <c:pt idx="372">
                  <c:v>84789.067150371164</c:v>
                </c:pt>
                <c:pt idx="373">
                  <c:v>99542</c:v>
                </c:pt>
                <c:pt idx="374">
                  <c:v>78729.101671993558</c:v>
                </c:pt>
                <c:pt idx="375">
                  <c:v>124107.49641300971</c:v>
                </c:pt>
                <c:pt idx="376">
                  <c:v>119499</c:v>
                </c:pt>
                <c:pt idx="377">
                  <c:v>100339.17517404151</c:v>
                </c:pt>
                <c:pt idx="378">
                  <c:v>88226</c:v>
                </c:pt>
                <c:pt idx="379">
                  <c:v>83545.737449708875</c:v>
                </c:pt>
                <c:pt idx="380">
                  <c:v>78886.337474452273</c:v>
                </c:pt>
                <c:pt idx="381">
                  <c:v>59645.578651597149</c:v>
                </c:pt>
                <c:pt idx="382">
                  <c:v>58421.765862669883</c:v>
                </c:pt>
                <c:pt idx="383">
                  <c:v>61008.551762072653</c:v>
                </c:pt>
                <c:pt idx="384">
                  <c:v>40350.344759684624</c:v>
                </c:pt>
                <c:pt idx="385">
                  <c:v>48429.965593420973</c:v>
                </c:pt>
                <c:pt idx="386">
                  <c:v>47339</c:v>
                </c:pt>
                <c:pt idx="387">
                  <c:v>39284.834383264897</c:v>
                </c:pt>
                <c:pt idx="388">
                  <c:v>43102</c:v>
                </c:pt>
                <c:pt idx="389">
                  <c:v>30683.788740927848</c:v>
                </c:pt>
                <c:pt idx="390">
                  <c:v>27524.425949272281</c:v>
                </c:pt>
                <c:pt idx="391">
                  <c:v>29209</c:v>
                </c:pt>
                <c:pt idx="392">
                  <c:v>10818</c:v>
                </c:pt>
                <c:pt idx="393">
                  <c:v>8499</c:v>
                </c:pt>
                <c:pt idx="394">
                  <c:v>7355</c:v>
                </c:pt>
                <c:pt idx="395">
                  <c:v>7157</c:v>
                </c:pt>
                <c:pt idx="396">
                  <c:v>8138</c:v>
                </c:pt>
                <c:pt idx="397">
                  <c:v>10533</c:v>
                </c:pt>
                <c:pt idx="398">
                  <c:v>29297</c:v>
                </c:pt>
                <c:pt idx="399">
                  <c:v>25195.690811833389</c:v>
                </c:pt>
                <c:pt idx="400">
                  <c:v>33860.011823758563</c:v>
                </c:pt>
                <c:pt idx="401">
                  <c:v>43206.822269930497</c:v>
                </c:pt>
                <c:pt idx="402">
                  <c:v>43615</c:v>
                </c:pt>
                <c:pt idx="403">
                  <c:v>39155.478792120331</c:v>
                </c:pt>
                <c:pt idx="404">
                  <c:v>49969</c:v>
                </c:pt>
                <c:pt idx="405">
                  <c:v>50634.754549691708</c:v>
                </c:pt>
                <c:pt idx="406">
                  <c:v>46366.758704990119</c:v>
                </c:pt>
                <c:pt idx="407">
                  <c:v>44272.349654896629</c:v>
                </c:pt>
                <c:pt idx="408">
                  <c:v>66615.028310850132</c:v>
                </c:pt>
                <c:pt idx="409">
                  <c:v>63692.498182607822</c:v>
                </c:pt>
                <c:pt idx="410">
                  <c:v>52433.825106091434</c:v>
                </c:pt>
                <c:pt idx="411">
                  <c:v>52427.506165524494</c:v>
                </c:pt>
                <c:pt idx="412">
                  <c:v>87450.419616140091</c:v>
                </c:pt>
                <c:pt idx="413">
                  <c:v>88709.31575566328</c:v>
                </c:pt>
                <c:pt idx="414">
                  <c:v>98312.400740687037</c:v>
                </c:pt>
                <c:pt idx="415">
                  <c:v>94743</c:v>
                </c:pt>
                <c:pt idx="416">
                  <c:v>126005.4245046244</c:v>
                </c:pt>
                <c:pt idx="417">
                  <c:v>122404</c:v>
                </c:pt>
                <c:pt idx="418">
                  <c:v>57748.413492535947</c:v>
                </c:pt>
                <c:pt idx="419">
                  <c:v>57307.664836417542</c:v>
                </c:pt>
                <c:pt idx="420">
                  <c:v>90731.914959433459</c:v>
                </c:pt>
                <c:pt idx="421">
                  <c:v>96859</c:v>
                </c:pt>
                <c:pt idx="422">
                  <c:v>79966.771932715477</c:v>
                </c:pt>
                <c:pt idx="423">
                  <c:v>83618.498658226788</c:v>
                </c:pt>
                <c:pt idx="424">
                  <c:v>96581.768781629886</c:v>
                </c:pt>
                <c:pt idx="425">
                  <c:v>88696.872452462878</c:v>
                </c:pt>
                <c:pt idx="426">
                  <c:v>97668</c:v>
                </c:pt>
                <c:pt idx="427">
                  <c:v>98040.997676603773</c:v>
                </c:pt>
                <c:pt idx="428">
                  <c:v>116873</c:v>
                </c:pt>
                <c:pt idx="429">
                  <c:v>115726.21652185181</c:v>
                </c:pt>
                <c:pt idx="430">
                  <c:v>125614.97547185019</c:v>
                </c:pt>
                <c:pt idx="431">
                  <c:v>120341.01093910739</c:v>
                </c:pt>
                <c:pt idx="432">
                  <c:v>77622.173767361557</c:v>
                </c:pt>
                <c:pt idx="433">
                  <c:v>111690.40917951371</c:v>
                </c:pt>
                <c:pt idx="434">
                  <c:v>130093</c:v>
                </c:pt>
                <c:pt idx="435">
                  <c:v>86219.240412092026</c:v>
                </c:pt>
                <c:pt idx="436">
                  <c:v>77133.766201174876</c:v>
                </c:pt>
                <c:pt idx="437">
                  <c:v>121927.0206184289</c:v>
                </c:pt>
                <c:pt idx="438">
                  <c:v>114485.41151211339</c:v>
                </c:pt>
                <c:pt idx="439">
                  <c:v>102633.3640000054</c:v>
                </c:pt>
                <c:pt idx="440">
                  <c:v>105465.5209843046</c:v>
                </c:pt>
                <c:pt idx="441">
                  <c:v>103593</c:v>
                </c:pt>
                <c:pt idx="442">
                  <c:v>103309.7133843808</c:v>
                </c:pt>
                <c:pt idx="443">
                  <c:v>101337</c:v>
                </c:pt>
                <c:pt idx="444">
                  <c:v>93303.42705381797</c:v>
                </c:pt>
                <c:pt idx="445">
                  <c:v>53947.137251073269</c:v>
                </c:pt>
                <c:pt idx="446">
                  <c:v>50770</c:v>
                </c:pt>
                <c:pt idx="447">
                  <c:v>34407.399770370277</c:v>
                </c:pt>
                <c:pt idx="448">
                  <c:v>30460</c:v>
                </c:pt>
                <c:pt idx="449">
                  <c:v>69020.256366848596</c:v>
                </c:pt>
                <c:pt idx="450">
                  <c:v>55376.605491112197</c:v>
                </c:pt>
                <c:pt idx="451">
                  <c:v>72820.012548390689</c:v>
                </c:pt>
                <c:pt idx="452">
                  <c:v>70589.354443835342</c:v>
                </c:pt>
                <c:pt idx="453">
                  <c:v>87410</c:v>
                </c:pt>
                <c:pt idx="454">
                  <c:v>112336.1929438737</c:v>
                </c:pt>
                <c:pt idx="455">
                  <c:v>125375</c:v>
                </c:pt>
                <c:pt idx="456">
                  <c:v>69228.498621561448</c:v>
                </c:pt>
                <c:pt idx="457">
                  <c:v>98590.246653102164</c:v>
                </c:pt>
                <c:pt idx="458">
                  <c:v>112918</c:v>
                </c:pt>
                <c:pt idx="459">
                  <c:v>91644.106931144284</c:v>
                </c:pt>
                <c:pt idx="460">
                  <c:v>125971</c:v>
                </c:pt>
                <c:pt idx="461">
                  <c:v>97203.459212768168</c:v>
                </c:pt>
                <c:pt idx="462">
                  <c:v>117680</c:v>
                </c:pt>
                <c:pt idx="463">
                  <c:v>91163.507092465472</c:v>
                </c:pt>
                <c:pt idx="464">
                  <c:v>89463.290333641809</c:v>
                </c:pt>
                <c:pt idx="465">
                  <c:v>124792.9765486461</c:v>
                </c:pt>
                <c:pt idx="466">
                  <c:v>124039</c:v>
                </c:pt>
                <c:pt idx="467">
                  <c:v>75494.727317226905</c:v>
                </c:pt>
                <c:pt idx="468">
                  <c:v>76629.073839479155</c:v>
                </c:pt>
                <c:pt idx="469">
                  <c:v>86295.510241297903</c:v>
                </c:pt>
                <c:pt idx="470">
                  <c:v>99899.427556523515</c:v>
                </c:pt>
                <c:pt idx="471">
                  <c:v>97398</c:v>
                </c:pt>
                <c:pt idx="472">
                  <c:v>78240.756827655146</c:v>
                </c:pt>
                <c:pt idx="473">
                  <c:v>111172.7313566886</c:v>
                </c:pt>
                <c:pt idx="474">
                  <c:v>103001</c:v>
                </c:pt>
                <c:pt idx="475">
                  <c:v>105349.7017565632</c:v>
                </c:pt>
                <c:pt idx="476">
                  <c:v>96581.427456384728</c:v>
                </c:pt>
                <c:pt idx="477">
                  <c:v>85157.645631307241</c:v>
                </c:pt>
                <c:pt idx="478">
                  <c:v>94619</c:v>
                </c:pt>
                <c:pt idx="479">
                  <c:v>102772.45340771299</c:v>
                </c:pt>
                <c:pt idx="480">
                  <c:v>90563.554359976682</c:v>
                </c:pt>
                <c:pt idx="481">
                  <c:v>82822.87507154567</c:v>
                </c:pt>
                <c:pt idx="482">
                  <c:v>71532.467054686509</c:v>
                </c:pt>
                <c:pt idx="483">
                  <c:v>87549.766956058884</c:v>
                </c:pt>
                <c:pt idx="484">
                  <c:v>55874.526511452757</c:v>
                </c:pt>
                <c:pt idx="485">
                  <c:v>83328</c:v>
                </c:pt>
                <c:pt idx="486">
                  <c:v>87684</c:v>
                </c:pt>
                <c:pt idx="487">
                  <c:v>80219.996234871476</c:v>
                </c:pt>
                <c:pt idx="488">
                  <c:v>84108.32028002468</c:v>
                </c:pt>
                <c:pt idx="489">
                  <c:v>69774.556390688798</c:v>
                </c:pt>
                <c:pt idx="490">
                  <c:v>83493.978901544062</c:v>
                </c:pt>
                <c:pt idx="491">
                  <c:v>90898.703294503357</c:v>
                </c:pt>
                <c:pt idx="492">
                  <c:v>89607.856109887347</c:v>
                </c:pt>
                <c:pt idx="493">
                  <c:v>97841.951052878241</c:v>
                </c:pt>
                <c:pt idx="494">
                  <c:v>97504</c:v>
                </c:pt>
                <c:pt idx="495">
                  <c:v>93083.38432000397</c:v>
                </c:pt>
                <c:pt idx="496">
                  <c:v>106367.4460298132</c:v>
                </c:pt>
                <c:pt idx="497">
                  <c:v>74869.401848838432</c:v>
                </c:pt>
                <c:pt idx="498">
                  <c:v>83231.857313483808</c:v>
                </c:pt>
                <c:pt idx="499">
                  <c:v>113284.8938608507</c:v>
                </c:pt>
                <c:pt idx="500">
                  <c:v>109946.9395262372</c:v>
                </c:pt>
                <c:pt idx="501">
                  <c:v>115284.0916654329</c:v>
                </c:pt>
                <c:pt idx="502">
                  <c:v>110355</c:v>
                </c:pt>
                <c:pt idx="503">
                  <c:v>77538.02981428559</c:v>
                </c:pt>
                <c:pt idx="504">
                  <c:v>103770.3808507826</c:v>
                </c:pt>
                <c:pt idx="505">
                  <c:v>100286</c:v>
                </c:pt>
                <c:pt idx="506">
                  <c:v>80553.482588045532</c:v>
                </c:pt>
                <c:pt idx="507">
                  <c:v>124522.25528351541</c:v>
                </c:pt>
                <c:pt idx="508">
                  <c:v>122501</c:v>
                </c:pt>
                <c:pt idx="509">
                  <c:v>86516.915436401658</c:v>
                </c:pt>
                <c:pt idx="510">
                  <c:v>116555</c:v>
                </c:pt>
                <c:pt idx="511">
                  <c:v>73195.010542658958</c:v>
                </c:pt>
                <c:pt idx="512">
                  <c:v>103150.1307463773</c:v>
                </c:pt>
                <c:pt idx="513">
                  <c:v>111954</c:v>
                </c:pt>
                <c:pt idx="514">
                  <c:v>96705.155869663737</c:v>
                </c:pt>
                <c:pt idx="515">
                  <c:v>106659.14915534361</c:v>
                </c:pt>
                <c:pt idx="516">
                  <c:v>109314</c:v>
                </c:pt>
                <c:pt idx="517">
                  <c:v>131719</c:v>
                </c:pt>
                <c:pt idx="518">
                  <c:v>116348.4160263019</c:v>
                </c:pt>
                <c:pt idx="519">
                  <c:v>102842.47170655199</c:v>
                </c:pt>
                <c:pt idx="520">
                  <c:v>108504.1623169478</c:v>
                </c:pt>
                <c:pt idx="521">
                  <c:v>61865.993209537461</c:v>
                </c:pt>
                <c:pt idx="522">
                  <c:v>67552.623320274244</c:v>
                </c:pt>
                <c:pt idx="523">
                  <c:v>85672</c:v>
                </c:pt>
                <c:pt idx="524">
                  <c:v>73646.499741600375</c:v>
                </c:pt>
                <c:pt idx="525">
                  <c:v>56541.701844885742</c:v>
                </c:pt>
                <c:pt idx="526">
                  <c:v>64667.388299638107</c:v>
                </c:pt>
                <c:pt idx="527">
                  <c:v>30465.392451589461</c:v>
                </c:pt>
                <c:pt idx="528">
                  <c:v>35492</c:v>
                </c:pt>
                <c:pt idx="529">
                  <c:v>23695.792755682749</c:v>
                </c:pt>
                <c:pt idx="530">
                  <c:v>55161</c:v>
                </c:pt>
                <c:pt idx="531">
                  <c:v>68140.552653600826</c:v>
                </c:pt>
                <c:pt idx="532">
                  <c:v>47179.787478684062</c:v>
                </c:pt>
                <c:pt idx="533">
                  <c:v>49064.076229988117</c:v>
                </c:pt>
                <c:pt idx="534">
                  <c:v>91937</c:v>
                </c:pt>
                <c:pt idx="535">
                  <c:v>54401.083049344052</c:v>
                </c:pt>
                <c:pt idx="536">
                  <c:v>67253.048520991535</c:v>
                </c:pt>
                <c:pt idx="537">
                  <c:v>40172.366953167802</c:v>
                </c:pt>
                <c:pt idx="538">
                  <c:v>4818</c:v>
                </c:pt>
                <c:pt idx="539">
                  <c:v>40704.498580252934</c:v>
                </c:pt>
                <c:pt idx="540">
                  <c:v>50320.004017928302</c:v>
                </c:pt>
                <c:pt idx="541">
                  <c:v>48956</c:v>
                </c:pt>
                <c:pt idx="542">
                  <c:v>6412</c:v>
                </c:pt>
                <c:pt idx="543">
                  <c:v>30546.450303431669</c:v>
                </c:pt>
                <c:pt idx="544">
                  <c:v>10237</c:v>
                </c:pt>
                <c:pt idx="545">
                  <c:v>38996</c:v>
                </c:pt>
                <c:pt idx="546">
                  <c:v>14591</c:v>
                </c:pt>
                <c:pt idx="547">
                  <c:v>12707</c:v>
                </c:pt>
                <c:pt idx="548">
                  <c:v>17200</c:v>
                </c:pt>
                <c:pt idx="549">
                  <c:v>19075</c:v>
                </c:pt>
                <c:pt idx="550">
                  <c:v>17181</c:v>
                </c:pt>
                <c:pt idx="551">
                  <c:v>21874.795097813931</c:v>
                </c:pt>
                <c:pt idx="552">
                  <c:v>21459</c:v>
                </c:pt>
                <c:pt idx="553">
                  <c:v>69503.097474249065</c:v>
                </c:pt>
                <c:pt idx="554">
                  <c:v>35263</c:v>
                </c:pt>
                <c:pt idx="555">
                  <c:v>15613</c:v>
                </c:pt>
                <c:pt idx="556">
                  <c:v>50766.391955077088</c:v>
                </c:pt>
                <c:pt idx="557">
                  <c:v>25845.894244084699</c:v>
                </c:pt>
                <c:pt idx="558">
                  <c:v>49880.35447384126</c:v>
                </c:pt>
                <c:pt idx="559">
                  <c:v>57972</c:v>
                </c:pt>
                <c:pt idx="560">
                  <c:v>12993</c:v>
                </c:pt>
                <c:pt idx="561">
                  <c:v>33296.253872278423</c:v>
                </c:pt>
                <c:pt idx="562">
                  <c:v>45940.505629066181</c:v>
                </c:pt>
                <c:pt idx="563">
                  <c:v>49326</c:v>
                </c:pt>
                <c:pt idx="564">
                  <c:v>9252</c:v>
                </c:pt>
                <c:pt idx="565">
                  <c:v>40547.626005691869</c:v>
                </c:pt>
                <c:pt idx="566">
                  <c:v>6601</c:v>
                </c:pt>
                <c:pt idx="567">
                  <c:v>4893</c:v>
                </c:pt>
                <c:pt idx="568">
                  <c:v>45025.824202818803</c:v>
                </c:pt>
                <c:pt idx="569">
                  <c:v>90161</c:v>
                </c:pt>
                <c:pt idx="570">
                  <c:v>80248.658892018691</c:v>
                </c:pt>
                <c:pt idx="571">
                  <c:v>69560.043898540098</c:v>
                </c:pt>
                <c:pt idx="572">
                  <c:v>55871.613174416932</c:v>
                </c:pt>
                <c:pt idx="573">
                  <c:v>53699</c:v>
                </c:pt>
                <c:pt idx="574">
                  <c:v>56453.651176474421</c:v>
                </c:pt>
                <c:pt idx="575">
                  <c:v>93311.240611434303</c:v>
                </c:pt>
                <c:pt idx="576">
                  <c:v>103793.20521838999</c:v>
                </c:pt>
                <c:pt idx="577">
                  <c:v>98668</c:v>
                </c:pt>
                <c:pt idx="578">
                  <c:v>65122.185454712409</c:v>
                </c:pt>
                <c:pt idx="579">
                  <c:v>80552.154075993472</c:v>
                </c:pt>
                <c:pt idx="580">
                  <c:v>73380.357296360846</c:v>
                </c:pt>
                <c:pt idx="581">
                  <c:v>74450.196309589301</c:v>
                </c:pt>
                <c:pt idx="582">
                  <c:v>72429</c:v>
                </c:pt>
                <c:pt idx="583">
                  <c:v>64571.150002602073</c:v>
                </c:pt>
                <c:pt idx="584">
                  <c:v>62798</c:v>
                </c:pt>
                <c:pt idx="585">
                  <c:v>69598.336444609027</c:v>
                </c:pt>
                <c:pt idx="586">
                  <c:v>84632.234691880309</c:v>
                </c:pt>
                <c:pt idx="587">
                  <c:v>84233</c:v>
                </c:pt>
                <c:pt idx="588">
                  <c:v>95405.127045568559</c:v>
                </c:pt>
                <c:pt idx="589">
                  <c:v>93567</c:v>
                </c:pt>
                <c:pt idx="590">
                  <c:v>93098.424674685462</c:v>
                </c:pt>
                <c:pt idx="591">
                  <c:v>72199.672359166638</c:v>
                </c:pt>
                <c:pt idx="592">
                  <c:v>89583.187575448377</c:v>
                </c:pt>
                <c:pt idx="593">
                  <c:v>96691.160813499009</c:v>
                </c:pt>
                <c:pt idx="594">
                  <c:v>74548.463106712719</c:v>
                </c:pt>
                <c:pt idx="595">
                  <c:v>91467.305080495367</c:v>
                </c:pt>
                <c:pt idx="596">
                  <c:v>96247</c:v>
                </c:pt>
                <c:pt idx="597">
                  <c:v>90440.252462183766</c:v>
                </c:pt>
                <c:pt idx="598">
                  <c:v>99194.23791904797</c:v>
                </c:pt>
                <c:pt idx="599">
                  <c:v>51020.274221507469</c:v>
                </c:pt>
                <c:pt idx="600">
                  <c:v>53153</c:v>
                </c:pt>
                <c:pt idx="601">
                  <c:v>37442.514384239403</c:v>
                </c:pt>
                <c:pt idx="602">
                  <c:v>44693.49863496724</c:v>
                </c:pt>
                <c:pt idx="603">
                  <c:v>48677</c:v>
                </c:pt>
                <c:pt idx="604">
                  <c:v>57059</c:v>
                </c:pt>
                <c:pt idx="605">
                  <c:v>60316</c:v>
                </c:pt>
                <c:pt idx="606">
                  <c:v>29818.70059171816</c:v>
                </c:pt>
                <c:pt idx="607">
                  <c:v>52885</c:v>
                </c:pt>
                <c:pt idx="608">
                  <c:v>51824</c:v>
                </c:pt>
                <c:pt idx="609">
                  <c:v>51626</c:v>
                </c:pt>
                <c:pt idx="610">
                  <c:v>43172.476489434062</c:v>
                </c:pt>
                <c:pt idx="611">
                  <c:v>45213</c:v>
                </c:pt>
                <c:pt idx="612">
                  <c:v>46785.317963372363</c:v>
                </c:pt>
                <c:pt idx="613">
                  <c:v>45435</c:v>
                </c:pt>
                <c:pt idx="614">
                  <c:v>45188</c:v>
                </c:pt>
                <c:pt idx="615">
                  <c:v>42647</c:v>
                </c:pt>
                <c:pt idx="616">
                  <c:v>40655</c:v>
                </c:pt>
                <c:pt idx="617">
                  <c:v>41819</c:v>
                </c:pt>
                <c:pt idx="618">
                  <c:v>44548</c:v>
                </c:pt>
                <c:pt idx="619">
                  <c:v>44181</c:v>
                </c:pt>
                <c:pt idx="620">
                  <c:v>41779.034296671598</c:v>
                </c:pt>
                <c:pt idx="621">
                  <c:v>52580</c:v>
                </c:pt>
                <c:pt idx="622">
                  <c:v>52138</c:v>
                </c:pt>
                <c:pt idx="623">
                  <c:v>55889</c:v>
                </c:pt>
                <c:pt idx="624">
                  <c:v>55839.092938370617</c:v>
                </c:pt>
                <c:pt idx="625">
                  <c:v>44323.421314171013</c:v>
                </c:pt>
                <c:pt idx="626">
                  <c:v>56148</c:v>
                </c:pt>
                <c:pt idx="627">
                  <c:v>59604</c:v>
                </c:pt>
                <c:pt idx="628">
                  <c:v>66386.402365255039</c:v>
                </c:pt>
                <c:pt idx="629">
                  <c:v>26878.61200319311</c:v>
                </c:pt>
                <c:pt idx="630">
                  <c:v>44593.22437966866</c:v>
                </c:pt>
                <c:pt idx="631">
                  <c:v>46663</c:v>
                </c:pt>
              </c:numCache>
              <c:extLst xmlns:c15="http://schemas.microsoft.com/office/drawing/2012/chart"/>
            </c:numRef>
          </c:xVal>
          <c:yVal>
            <c:numRef>
              <c:f>[0]!flow_f</c:f>
              <c:numCache>
                <c:formatCode>0</c:formatCode>
                <c:ptCount val="632"/>
                <c:pt idx="0">
                  <c:v>19532.802338000001</c:v>
                </c:pt>
                <c:pt idx="1">
                  <c:v>19942.215820000001</c:v>
                </c:pt>
                <c:pt idx="2">
                  <c:v>20533.461211999998</c:v>
                </c:pt>
                <c:pt idx="3">
                  <c:v>19016.868801000001</c:v>
                </c:pt>
                <c:pt idx="4">
                  <c:v>19016.868801000001</c:v>
                </c:pt>
                <c:pt idx="5">
                  <c:v>18217.949665</c:v>
                </c:pt>
                <c:pt idx="6">
                  <c:v>16329.788132</c:v>
                </c:pt>
                <c:pt idx="7">
                  <c:v>21240.598422000003</c:v>
                </c:pt>
                <c:pt idx="8">
                  <c:v>20142.244094999998</c:v>
                </c:pt>
                <c:pt idx="9">
                  <c:v>20142.244094999998</c:v>
                </c:pt>
                <c:pt idx="10">
                  <c:v>18229.935348000003</c:v>
                </c:pt>
                <c:pt idx="11">
                  <c:v>14414.298741000001</c:v>
                </c:pt>
                <c:pt idx="12">
                  <c:v>14414.298741000001</c:v>
                </c:pt>
                <c:pt idx="13">
                  <c:v>12603.437536999998</c:v>
                </c:pt>
                <c:pt idx="14">
                  <c:v>14320.377548</c:v>
                </c:pt>
                <c:pt idx="15">
                  <c:v>12385.635612</c:v>
                </c:pt>
                <c:pt idx="16">
                  <c:v>16482.229719999999</c:v>
                </c:pt>
                <c:pt idx="17">
                  <c:v>12350.006357999997</c:v>
                </c:pt>
                <c:pt idx="18">
                  <c:v>12971.622673</c:v>
                </c:pt>
                <c:pt idx="19">
                  <c:v>18234.014641999998</c:v>
                </c:pt>
                <c:pt idx="20">
                  <c:v>16714.459533000005</c:v>
                </c:pt>
                <c:pt idx="21">
                  <c:v>18367.799376999996</c:v>
                </c:pt>
                <c:pt idx="22">
                  <c:v>14747.326897000001</c:v>
                </c:pt>
                <c:pt idx="23">
                  <c:v>68115.505126999997</c:v>
                </c:pt>
                <c:pt idx="24">
                  <c:v>93709.621582000007</c:v>
                </c:pt>
                <c:pt idx="25">
                  <c:v>65458.608641999999</c:v>
                </c:pt>
                <c:pt idx="26">
                  <c:v>72321.664061999996</c:v>
                </c:pt>
                <c:pt idx="27">
                  <c:v>74425.973876999997</c:v>
                </c:pt>
                <c:pt idx="28">
                  <c:v>70956.381836999994</c:v>
                </c:pt>
                <c:pt idx="29">
                  <c:v>72717.496582000007</c:v>
                </c:pt>
                <c:pt idx="30">
                  <c:v>86973.078126000008</c:v>
                </c:pt>
                <c:pt idx="31">
                  <c:v>129743.316406</c:v>
                </c:pt>
                <c:pt idx="32">
                  <c:v>103439.736328</c:v>
                </c:pt>
                <c:pt idx="33">
                  <c:v>100311.124023</c:v>
                </c:pt>
                <c:pt idx="34">
                  <c:v>100311.124023</c:v>
                </c:pt>
                <c:pt idx="35">
                  <c:v>120630.057617</c:v>
                </c:pt>
                <c:pt idx="36">
                  <c:v>104220.92285100001</c:v>
                </c:pt>
                <c:pt idx="37">
                  <c:v>110868.81201199999</c:v>
                </c:pt>
                <c:pt idx="38">
                  <c:v>85973.520996000007</c:v>
                </c:pt>
                <c:pt idx="39">
                  <c:v>91461.663574999999</c:v>
                </c:pt>
                <c:pt idx="40">
                  <c:v>92570.673341000002</c:v>
                </c:pt>
                <c:pt idx="41">
                  <c:v>79695.451658999998</c:v>
                </c:pt>
                <c:pt idx="42">
                  <c:v>79695.451658999998</c:v>
                </c:pt>
                <c:pt idx="43">
                  <c:v>69851.188966000002</c:v>
                </c:pt>
                <c:pt idx="44">
                  <c:v>110265.31640600001</c:v>
                </c:pt>
                <c:pt idx="45">
                  <c:v>162119.00488199998</c:v>
                </c:pt>
                <c:pt idx="46">
                  <c:v>155599.10351700001</c:v>
                </c:pt>
                <c:pt idx="47">
                  <c:v>155599.10351700001</c:v>
                </c:pt>
                <c:pt idx="48">
                  <c:v>157229.64941300001</c:v>
                </c:pt>
                <c:pt idx="49">
                  <c:v>157229.64941300001</c:v>
                </c:pt>
                <c:pt idx="50">
                  <c:v>133515.05029300001</c:v>
                </c:pt>
                <c:pt idx="51">
                  <c:v>130787.058594</c:v>
                </c:pt>
                <c:pt idx="52">
                  <c:v>130787.058594</c:v>
                </c:pt>
                <c:pt idx="53">
                  <c:v>136872.22998200002</c:v>
                </c:pt>
                <c:pt idx="54">
                  <c:v>136872.22998200002</c:v>
                </c:pt>
                <c:pt idx="55">
                  <c:v>122914.90673799999</c:v>
                </c:pt>
                <c:pt idx="56">
                  <c:v>141573.431152</c:v>
                </c:pt>
                <c:pt idx="57">
                  <c:v>141573.431152</c:v>
                </c:pt>
                <c:pt idx="58">
                  <c:v>127738.111328</c:v>
                </c:pt>
                <c:pt idx="59">
                  <c:v>127738.111328</c:v>
                </c:pt>
                <c:pt idx="60">
                  <c:v>107564.723145</c:v>
                </c:pt>
                <c:pt idx="61">
                  <c:v>107564.723145</c:v>
                </c:pt>
                <c:pt idx="62">
                  <c:v>111189.00000100001</c:v>
                </c:pt>
                <c:pt idx="63">
                  <c:v>100742.999023</c:v>
                </c:pt>
                <c:pt idx="64">
                  <c:v>100742.999023</c:v>
                </c:pt>
                <c:pt idx="65">
                  <c:v>103705.42333999999</c:v>
                </c:pt>
                <c:pt idx="66">
                  <c:v>103705.42333999999</c:v>
                </c:pt>
                <c:pt idx="67">
                  <c:v>112414.98877</c:v>
                </c:pt>
                <c:pt idx="68">
                  <c:v>112414.98877</c:v>
                </c:pt>
                <c:pt idx="69">
                  <c:v>98139.890625</c:v>
                </c:pt>
                <c:pt idx="70">
                  <c:v>98139.890625</c:v>
                </c:pt>
                <c:pt idx="71">
                  <c:v>101429.446777</c:v>
                </c:pt>
                <c:pt idx="72">
                  <c:v>101429.446777</c:v>
                </c:pt>
                <c:pt idx="73">
                  <c:v>108609.09179599999</c:v>
                </c:pt>
                <c:pt idx="74">
                  <c:v>108609.09179599999</c:v>
                </c:pt>
                <c:pt idx="75">
                  <c:v>98027.335449999999</c:v>
                </c:pt>
                <c:pt idx="76">
                  <c:v>107993.246581</c:v>
                </c:pt>
                <c:pt idx="77">
                  <c:v>114164.09570400001</c:v>
                </c:pt>
                <c:pt idx="78">
                  <c:v>115262.455567</c:v>
                </c:pt>
                <c:pt idx="79">
                  <c:v>111993.857422</c:v>
                </c:pt>
                <c:pt idx="80">
                  <c:v>111993.857422</c:v>
                </c:pt>
                <c:pt idx="81">
                  <c:v>124266.093263</c:v>
                </c:pt>
                <c:pt idx="82">
                  <c:v>124266.093263</c:v>
                </c:pt>
                <c:pt idx="83">
                  <c:v>109616.00976500001</c:v>
                </c:pt>
                <c:pt idx="84">
                  <c:v>109616.00976500001</c:v>
                </c:pt>
                <c:pt idx="85">
                  <c:v>94876.548339999994</c:v>
                </c:pt>
                <c:pt idx="86">
                  <c:v>94876.548339999994</c:v>
                </c:pt>
                <c:pt idx="87">
                  <c:v>99136.593261999995</c:v>
                </c:pt>
                <c:pt idx="88">
                  <c:v>102884.05566500001</c:v>
                </c:pt>
                <c:pt idx="89">
                  <c:v>95919.797363000005</c:v>
                </c:pt>
                <c:pt idx="90">
                  <c:v>101361.92382699999</c:v>
                </c:pt>
                <c:pt idx="91">
                  <c:v>93864.544433999996</c:v>
                </c:pt>
                <c:pt idx="92">
                  <c:v>56388.114259000002</c:v>
                </c:pt>
                <c:pt idx="93">
                  <c:v>55864.934082</c:v>
                </c:pt>
                <c:pt idx="94">
                  <c:v>59041.777587999997</c:v>
                </c:pt>
                <c:pt idx="95">
                  <c:v>64812.322021</c:v>
                </c:pt>
                <c:pt idx="96">
                  <c:v>61915.562987999998</c:v>
                </c:pt>
                <c:pt idx="97">
                  <c:v>67999.342773000011</c:v>
                </c:pt>
                <c:pt idx="98">
                  <c:v>59642.575440000008</c:v>
                </c:pt>
                <c:pt idx="99">
                  <c:v>67911.197997999989</c:v>
                </c:pt>
                <c:pt idx="100">
                  <c:v>67911.197997999989</c:v>
                </c:pt>
                <c:pt idx="101">
                  <c:v>66839.760741999999</c:v>
                </c:pt>
                <c:pt idx="102">
                  <c:v>66839.760741999999</c:v>
                </c:pt>
                <c:pt idx="103">
                  <c:v>67303.680297999992</c:v>
                </c:pt>
                <c:pt idx="104">
                  <c:v>68047.447266000003</c:v>
                </c:pt>
                <c:pt idx="105">
                  <c:v>73715.677247</c:v>
                </c:pt>
                <c:pt idx="106">
                  <c:v>67563.265625</c:v>
                </c:pt>
                <c:pt idx="107">
                  <c:v>67563.265625</c:v>
                </c:pt>
                <c:pt idx="108">
                  <c:v>82287.547363999998</c:v>
                </c:pt>
                <c:pt idx="109">
                  <c:v>91110.760498999996</c:v>
                </c:pt>
                <c:pt idx="110">
                  <c:v>91110.760498999996</c:v>
                </c:pt>
                <c:pt idx="111">
                  <c:v>42383.158448000002</c:v>
                </c:pt>
                <c:pt idx="112">
                  <c:v>68624.694336</c:v>
                </c:pt>
                <c:pt idx="113">
                  <c:v>59174.064452999999</c:v>
                </c:pt>
                <c:pt idx="114">
                  <c:v>65266.147948999998</c:v>
                </c:pt>
                <c:pt idx="115">
                  <c:v>65795.250487999991</c:v>
                </c:pt>
                <c:pt idx="116">
                  <c:v>68929.644775000008</c:v>
                </c:pt>
                <c:pt idx="117">
                  <c:v>69874.592284000013</c:v>
                </c:pt>
                <c:pt idx="118">
                  <c:v>69874.592284000013</c:v>
                </c:pt>
                <c:pt idx="119">
                  <c:v>67042.793944999998</c:v>
                </c:pt>
                <c:pt idx="120">
                  <c:v>67985.473389000006</c:v>
                </c:pt>
                <c:pt idx="121">
                  <c:v>64070.779053000006</c:v>
                </c:pt>
                <c:pt idx="122">
                  <c:v>60046.483153000008</c:v>
                </c:pt>
                <c:pt idx="123">
                  <c:v>58202.217040999996</c:v>
                </c:pt>
                <c:pt idx="124">
                  <c:v>58202.217040999996</c:v>
                </c:pt>
                <c:pt idx="125">
                  <c:v>59670.044434000003</c:v>
                </c:pt>
                <c:pt idx="126">
                  <c:v>59670.044434000003</c:v>
                </c:pt>
                <c:pt idx="127">
                  <c:v>69596.920408999998</c:v>
                </c:pt>
                <c:pt idx="128">
                  <c:v>103699.49707</c:v>
                </c:pt>
                <c:pt idx="129">
                  <c:v>107494.40918</c:v>
                </c:pt>
                <c:pt idx="130">
                  <c:v>102575.89160199999</c:v>
                </c:pt>
                <c:pt idx="131">
                  <c:v>103205.03417899999</c:v>
                </c:pt>
                <c:pt idx="132">
                  <c:v>103205.03417899999</c:v>
                </c:pt>
                <c:pt idx="133">
                  <c:v>104830.93164</c:v>
                </c:pt>
                <c:pt idx="134">
                  <c:v>104830.93164</c:v>
                </c:pt>
                <c:pt idx="135">
                  <c:v>122233.56835899998</c:v>
                </c:pt>
                <c:pt idx="136">
                  <c:v>117722.97167899999</c:v>
                </c:pt>
                <c:pt idx="137">
                  <c:v>117722.97167899999</c:v>
                </c:pt>
                <c:pt idx="138">
                  <c:v>132614.22753999999</c:v>
                </c:pt>
                <c:pt idx="139">
                  <c:v>132614.22753999999</c:v>
                </c:pt>
                <c:pt idx="140">
                  <c:v>113984.33496000001</c:v>
                </c:pt>
                <c:pt idx="141">
                  <c:v>113984.33496000001</c:v>
                </c:pt>
                <c:pt idx="142">
                  <c:v>115593.499024</c:v>
                </c:pt>
                <c:pt idx="143">
                  <c:v>105047.663086</c:v>
                </c:pt>
                <c:pt idx="144">
                  <c:v>116654.313476</c:v>
                </c:pt>
                <c:pt idx="145">
                  <c:v>107952.33300699999</c:v>
                </c:pt>
                <c:pt idx="146">
                  <c:v>107952.33300699999</c:v>
                </c:pt>
                <c:pt idx="147">
                  <c:v>103116.73339699999</c:v>
                </c:pt>
                <c:pt idx="148">
                  <c:v>106381.751953</c:v>
                </c:pt>
                <c:pt idx="149">
                  <c:v>120632.84570200001</c:v>
                </c:pt>
                <c:pt idx="150">
                  <c:v>120632.84570200001</c:v>
                </c:pt>
                <c:pt idx="151">
                  <c:v>112536.689453</c:v>
                </c:pt>
                <c:pt idx="152">
                  <c:v>112536.689453</c:v>
                </c:pt>
                <c:pt idx="153">
                  <c:v>125491.353516</c:v>
                </c:pt>
                <c:pt idx="154">
                  <c:v>106011.73535100001</c:v>
                </c:pt>
                <c:pt idx="155">
                  <c:v>116006.11034999999</c:v>
                </c:pt>
                <c:pt idx="156">
                  <c:v>116006.11034999999</c:v>
                </c:pt>
                <c:pt idx="157">
                  <c:v>113308.24609299999</c:v>
                </c:pt>
                <c:pt idx="158">
                  <c:v>113308.24609299999</c:v>
                </c:pt>
                <c:pt idx="159">
                  <c:v>128671.261719</c:v>
                </c:pt>
                <c:pt idx="160">
                  <c:v>128671.261719</c:v>
                </c:pt>
                <c:pt idx="161">
                  <c:v>141639.70605399998</c:v>
                </c:pt>
                <c:pt idx="162">
                  <c:v>141639.70605399998</c:v>
                </c:pt>
                <c:pt idx="163">
                  <c:v>125042.955078</c:v>
                </c:pt>
                <c:pt idx="164">
                  <c:v>148121.875</c:v>
                </c:pt>
                <c:pt idx="165">
                  <c:v>148121.875</c:v>
                </c:pt>
                <c:pt idx="166">
                  <c:v>139711.809569</c:v>
                </c:pt>
                <c:pt idx="167">
                  <c:v>139711.809569</c:v>
                </c:pt>
                <c:pt idx="168">
                  <c:v>140459.159181</c:v>
                </c:pt>
                <c:pt idx="169">
                  <c:v>140459.159181</c:v>
                </c:pt>
                <c:pt idx="170">
                  <c:v>149689.06836</c:v>
                </c:pt>
                <c:pt idx="171">
                  <c:v>149689.06836</c:v>
                </c:pt>
                <c:pt idx="172">
                  <c:v>159886.85058500001</c:v>
                </c:pt>
                <c:pt idx="173">
                  <c:v>161501.05761799999</c:v>
                </c:pt>
                <c:pt idx="174">
                  <c:v>161501.05761799999</c:v>
                </c:pt>
                <c:pt idx="175">
                  <c:v>163138.10253900001</c:v>
                </c:pt>
                <c:pt idx="176">
                  <c:v>163138.10253900001</c:v>
                </c:pt>
                <c:pt idx="177">
                  <c:v>100975.330566</c:v>
                </c:pt>
                <c:pt idx="178">
                  <c:v>93645.661134000009</c:v>
                </c:pt>
                <c:pt idx="179">
                  <c:v>108342.31494200001</c:v>
                </c:pt>
                <c:pt idx="180">
                  <c:v>119710.85839899999</c:v>
                </c:pt>
                <c:pt idx="181">
                  <c:v>111205.41552699999</c:v>
                </c:pt>
                <c:pt idx="182">
                  <c:v>125885.601075</c:v>
                </c:pt>
                <c:pt idx="183">
                  <c:v>112494.575683</c:v>
                </c:pt>
                <c:pt idx="184">
                  <c:v>125292.255859</c:v>
                </c:pt>
                <c:pt idx="185">
                  <c:v>70675.43456899999</c:v>
                </c:pt>
                <c:pt idx="186">
                  <c:v>101970.67456100001</c:v>
                </c:pt>
                <c:pt idx="187">
                  <c:v>88319.356690000001</c:v>
                </c:pt>
                <c:pt idx="188">
                  <c:v>38013.314941999997</c:v>
                </c:pt>
                <c:pt idx="189">
                  <c:v>15456.564575</c:v>
                </c:pt>
                <c:pt idx="190">
                  <c:v>22027.962645000003</c:v>
                </c:pt>
                <c:pt idx="191">
                  <c:v>20612.594849000001</c:v>
                </c:pt>
                <c:pt idx="192">
                  <c:v>26136.721191000004</c:v>
                </c:pt>
                <c:pt idx="193">
                  <c:v>28114.403564000004</c:v>
                </c:pt>
                <c:pt idx="194">
                  <c:v>57034.801267999996</c:v>
                </c:pt>
                <c:pt idx="195">
                  <c:v>48745.303223000003</c:v>
                </c:pt>
                <c:pt idx="196">
                  <c:v>78807.074219000002</c:v>
                </c:pt>
                <c:pt idx="197">
                  <c:v>76981.437988999998</c:v>
                </c:pt>
                <c:pt idx="198">
                  <c:v>88030.377928999995</c:v>
                </c:pt>
                <c:pt idx="199">
                  <c:v>82112.143066999997</c:v>
                </c:pt>
                <c:pt idx="200">
                  <c:v>90276.039550000001</c:v>
                </c:pt>
                <c:pt idx="201">
                  <c:v>92917.664061999996</c:v>
                </c:pt>
                <c:pt idx="202">
                  <c:v>95420.878419000001</c:v>
                </c:pt>
                <c:pt idx="203">
                  <c:v>77808.871580999999</c:v>
                </c:pt>
                <c:pt idx="204">
                  <c:v>103761.58007900001</c:v>
                </c:pt>
                <c:pt idx="205">
                  <c:v>94323.759764999995</c:v>
                </c:pt>
                <c:pt idx="206">
                  <c:v>117699.427734</c:v>
                </c:pt>
                <c:pt idx="207">
                  <c:v>122069.38232399999</c:v>
                </c:pt>
                <c:pt idx="208">
                  <c:v>95202.662108999997</c:v>
                </c:pt>
                <c:pt idx="209">
                  <c:v>89808.269042000014</c:v>
                </c:pt>
                <c:pt idx="210">
                  <c:v>89808.269042000014</c:v>
                </c:pt>
                <c:pt idx="211">
                  <c:v>102853.89208999999</c:v>
                </c:pt>
                <c:pt idx="212">
                  <c:v>101387.51708999999</c:v>
                </c:pt>
                <c:pt idx="213">
                  <c:v>128485.911133</c:v>
                </c:pt>
                <c:pt idx="214">
                  <c:v>143860.42578000002</c:v>
                </c:pt>
                <c:pt idx="215">
                  <c:v>118294.372559</c:v>
                </c:pt>
                <c:pt idx="216">
                  <c:v>95565.827636999995</c:v>
                </c:pt>
                <c:pt idx="217">
                  <c:v>82876.759766000003</c:v>
                </c:pt>
                <c:pt idx="218">
                  <c:v>105124.75781299999</c:v>
                </c:pt>
                <c:pt idx="219">
                  <c:v>81015.704345000006</c:v>
                </c:pt>
                <c:pt idx="220">
                  <c:v>81015.704345000006</c:v>
                </c:pt>
                <c:pt idx="221">
                  <c:v>74246.046143</c:v>
                </c:pt>
                <c:pt idx="222">
                  <c:v>79844.859129999997</c:v>
                </c:pt>
                <c:pt idx="223">
                  <c:v>83014.367186999996</c:v>
                </c:pt>
                <c:pt idx="224">
                  <c:v>83014.367186999996</c:v>
                </c:pt>
                <c:pt idx="225">
                  <c:v>62556.438966000002</c:v>
                </c:pt>
                <c:pt idx="226">
                  <c:v>93639.508056999999</c:v>
                </c:pt>
                <c:pt idx="227">
                  <c:v>106692.04248</c:v>
                </c:pt>
                <c:pt idx="228">
                  <c:v>106692.04248</c:v>
                </c:pt>
                <c:pt idx="229">
                  <c:v>98717.275391000003</c:v>
                </c:pt>
                <c:pt idx="230">
                  <c:v>81358.510985999994</c:v>
                </c:pt>
                <c:pt idx="231">
                  <c:v>67700.753662000003</c:v>
                </c:pt>
                <c:pt idx="232">
                  <c:v>85764.037596999988</c:v>
                </c:pt>
                <c:pt idx="233">
                  <c:v>76652.599610000005</c:v>
                </c:pt>
                <c:pt idx="234">
                  <c:v>69733.751709999997</c:v>
                </c:pt>
                <c:pt idx="235">
                  <c:v>74584.025146</c:v>
                </c:pt>
                <c:pt idx="236">
                  <c:v>75789.84375</c:v>
                </c:pt>
                <c:pt idx="237">
                  <c:v>59526.208984999997</c:v>
                </c:pt>
                <c:pt idx="238">
                  <c:v>66428.970459999997</c:v>
                </c:pt>
                <c:pt idx="239">
                  <c:v>70829.822509999998</c:v>
                </c:pt>
                <c:pt idx="240">
                  <c:v>47324.751709000004</c:v>
                </c:pt>
                <c:pt idx="241">
                  <c:v>109647.322266</c:v>
                </c:pt>
                <c:pt idx="242">
                  <c:v>110956.399902</c:v>
                </c:pt>
                <c:pt idx="243">
                  <c:v>105140.719726</c:v>
                </c:pt>
                <c:pt idx="244">
                  <c:v>106743.061523</c:v>
                </c:pt>
                <c:pt idx="245">
                  <c:v>112827.48583999999</c:v>
                </c:pt>
                <c:pt idx="246">
                  <c:v>104488.60937600001</c:v>
                </c:pt>
                <c:pt idx="247">
                  <c:v>121892.582519</c:v>
                </c:pt>
                <c:pt idx="248">
                  <c:v>107249.446777</c:v>
                </c:pt>
                <c:pt idx="249">
                  <c:v>107419.728516</c:v>
                </c:pt>
                <c:pt idx="250">
                  <c:v>99600.443358999997</c:v>
                </c:pt>
                <c:pt idx="251">
                  <c:v>96679.277344000002</c:v>
                </c:pt>
                <c:pt idx="252">
                  <c:v>96679.277344000002</c:v>
                </c:pt>
                <c:pt idx="253">
                  <c:v>100973.801269</c:v>
                </c:pt>
                <c:pt idx="254">
                  <c:v>100973.801269</c:v>
                </c:pt>
                <c:pt idx="255">
                  <c:v>94116.473633000001</c:v>
                </c:pt>
                <c:pt idx="256">
                  <c:v>101710.27783200001</c:v>
                </c:pt>
                <c:pt idx="257">
                  <c:v>101710.27783200001</c:v>
                </c:pt>
                <c:pt idx="258">
                  <c:v>95043.234862999991</c:v>
                </c:pt>
                <c:pt idx="259">
                  <c:v>100046.59472600001</c:v>
                </c:pt>
                <c:pt idx="260">
                  <c:v>91868.364746000007</c:v>
                </c:pt>
                <c:pt idx="261">
                  <c:v>99286.657714000001</c:v>
                </c:pt>
                <c:pt idx="262">
                  <c:v>94034.766602000003</c:v>
                </c:pt>
                <c:pt idx="263">
                  <c:v>83027.944822999998</c:v>
                </c:pt>
                <c:pt idx="264">
                  <c:v>87231.596679000009</c:v>
                </c:pt>
                <c:pt idx="265">
                  <c:v>100614.48144600001</c:v>
                </c:pt>
                <c:pt idx="266">
                  <c:v>93804.720702999999</c:v>
                </c:pt>
                <c:pt idx="267">
                  <c:v>102694.311036</c:v>
                </c:pt>
                <c:pt idx="268">
                  <c:v>98990.169920999993</c:v>
                </c:pt>
                <c:pt idx="269">
                  <c:v>98990.169920999993</c:v>
                </c:pt>
                <c:pt idx="270">
                  <c:v>92950.589844000002</c:v>
                </c:pt>
                <c:pt idx="271">
                  <c:v>75871.971680999995</c:v>
                </c:pt>
                <c:pt idx="272">
                  <c:v>77856.849121000007</c:v>
                </c:pt>
                <c:pt idx="273">
                  <c:v>69615.937988000005</c:v>
                </c:pt>
                <c:pt idx="274">
                  <c:v>58847.519042999993</c:v>
                </c:pt>
                <c:pt idx="275">
                  <c:v>59685.526365999998</c:v>
                </c:pt>
                <c:pt idx="276">
                  <c:v>59685.526365999998</c:v>
                </c:pt>
                <c:pt idx="277">
                  <c:v>59688.940917999993</c:v>
                </c:pt>
                <c:pt idx="278">
                  <c:v>60871.537598000003</c:v>
                </c:pt>
                <c:pt idx="279">
                  <c:v>60868.266114000005</c:v>
                </c:pt>
                <c:pt idx="280">
                  <c:v>60868.266114000005</c:v>
                </c:pt>
                <c:pt idx="281">
                  <c:v>59973.527833</c:v>
                </c:pt>
                <c:pt idx="282">
                  <c:v>72631.525879000008</c:v>
                </c:pt>
                <c:pt idx="283">
                  <c:v>83595.494139999995</c:v>
                </c:pt>
                <c:pt idx="284">
                  <c:v>80590.547850999996</c:v>
                </c:pt>
                <c:pt idx="285">
                  <c:v>89822.154297999994</c:v>
                </c:pt>
                <c:pt idx="286">
                  <c:v>95925.533204000007</c:v>
                </c:pt>
                <c:pt idx="287">
                  <c:v>100124.123047</c:v>
                </c:pt>
                <c:pt idx="288">
                  <c:v>94831.375977000003</c:v>
                </c:pt>
                <c:pt idx="289">
                  <c:v>91461.567869999999</c:v>
                </c:pt>
                <c:pt idx="290">
                  <c:v>92851.379393999989</c:v>
                </c:pt>
                <c:pt idx="291">
                  <c:v>92851.379393999989</c:v>
                </c:pt>
                <c:pt idx="292">
                  <c:v>87542.405761999995</c:v>
                </c:pt>
                <c:pt idx="293">
                  <c:v>85142.315429000009</c:v>
                </c:pt>
                <c:pt idx="294">
                  <c:v>94409.811524999997</c:v>
                </c:pt>
                <c:pt idx="295">
                  <c:v>100293.06933500001</c:v>
                </c:pt>
                <c:pt idx="296">
                  <c:v>100703.157226</c:v>
                </c:pt>
                <c:pt idx="297">
                  <c:v>95626.425780999984</c:v>
                </c:pt>
                <c:pt idx="298">
                  <c:v>102799.460937</c:v>
                </c:pt>
                <c:pt idx="299">
                  <c:v>102799.460937</c:v>
                </c:pt>
                <c:pt idx="300">
                  <c:v>95122.269532000006</c:v>
                </c:pt>
                <c:pt idx="301">
                  <c:v>101839.21679800001</c:v>
                </c:pt>
                <c:pt idx="302">
                  <c:v>97794.897461</c:v>
                </c:pt>
                <c:pt idx="303">
                  <c:v>99651.462889999995</c:v>
                </c:pt>
                <c:pt idx="304">
                  <c:v>105220.99511600001</c:v>
                </c:pt>
                <c:pt idx="305">
                  <c:v>104967.523438</c:v>
                </c:pt>
                <c:pt idx="306">
                  <c:v>120481.58984299999</c:v>
                </c:pt>
                <c:pt idx="307">
                  <c:v>101278.941406</c:v>
                </c:pt>
                <c:pt idx="308">
                  <c:v>109015.49707</c:v>
                </c:pt>
                <c:pt idx="309">
                  <c:v>118518.648438</c:v>
                </c:pt>
                <c:pt idx="310">
                  <c:v>105724.23632900001</c:v>
                </c:pt>
                <c:pt idx="311">
                  <c:v>98976.448242000013</c:v>
                </c:pt>
                <c:pt idx="312">
                  <c:v>105084.350586</c:v>
                </c:pt>
                <c:pt idx="313">
                  <c:v>68081.747070999991</c:v>
                </c:pt>
                <c:pt idx="314">
                  <c:v>61104.989257000001</c:v>
                </c:pt>
                <c:pt idx="315">
                  <c:v>58154.203368999995</c:v>
                </c:pt>
                <c:pt idx="316">
                  <c:v>68107.468263000002</c:v>
                </c:pt>
                <c:pt idx="317">
                  <c:v>74119.743896</c:v>
                </c:pt>
                <c:pt idx="318">
                  <c:v>71539.472657000006</c:v>
                </c:pt>
                <c:pt idx="319">
                  <c:v>91113.922363000005</c:v>
                </c:pt>
                <c:pt idx="320">
                  <c:v>91113.922363000005</c:v>
                </c:pt>
                <c:pt idx="321">
                  <c:v>68924.23535100001</c:v>
                </c:pt>
                <c:pt idx="322">
                  <c:v>83625.686522999997</c:v>
                </c:pt>
                <c:pt idx="323">
                  <c:v>90684.970215000008</c:v>
                </c:pt>
                <c:pt idx="324">
                  <c:v>99491.034178999995</c:v>
                </c:pt>
                <c:pt idx="325">
                  <c:v>99491.034178999995</c:v>
                </c:pt>
                <c:pt idx="326">
                  <c:v>89682.570800000001</c:v>
                </c:pt>
                <c:pt idx="327">
                  <c:v>92053.762694999998</c:v>
                </c:pt>
                <c:pt idx="328">
                  <c:v>84150.521240000002</c:v>
                </c:pt>
                <c:pt idx="329">
                  <c:v>85220.889160999999</c:v>
                </c:pt>
                <c:pt idx="330">
                  <c:v>68197.820066999993</c:v>
                </c:pt>
                <c:pt idx="331">
                  <c:v>74577.217285999999</c:v>
                </c:pt>
                <c:pt idx="332">
                  <c:v>95774.020751999997</c:v>
                </c:pt>
                <c:pt idx="333">
                  <c:v>83732.159425000005</c:v>
                </c:pt>
                <c:pt idx="334">
                  <c:v>105496.01171999999</c:v>
                </c:pt>
                <c:pt idx="335">
                  <c:v>97906.470946999994</c:v>
                </c:pt>
                <c:pt idx="336">
                  <c:v>97507.703613999998</c:v>
                </c:pt>
                <c:pt idx="337">
                  <c:v>103626.40576199999</c:v>
                </c:pt>
                <c:pt idx="338">
                  <c:v>88595.692870999992</c:v>
                </c:pt>
                <c:pt idx="339">
                  <c:v>92906.190186000007</c:v>
                </c:pt>
                <c:pt idx="340">
                  <c:v>92906.190186000007</c:v>
                </c:pt>
                <c:pt idx="341">
                  <c:v>73862.975220000008</c:v>
                </c:pt>
                <c:pt idx="342">
                  <c:v>107513.42944200001</c:v>
                </c:pt>
                <c:pt idx="343">
                  <c:v>97658.715576000002</c:v>
                </c:pt>
                <c:pt idx="344">
                  <c:v>91291.105469000002</c:v>
                </c:pt>
                <c:pt idx="345">
                  <c:v>78917.565917999993</c:v>
                </c:pt>
                <c:pt idx="346">
                  <c:v>66700.231446000005</c:v>
                </c:pt>
                <c:pt idx="347">
                  <c:v>44478.437621999998</c:v>
                </c:pt>
                <c:pt idx="348">
                  <c:v>22421.932768999999</c:v>
                </c:pt>
                <c:pt idx="349">
                  <c:v>25106.215515</c:v>
                </c:pt>
                <c:pt idx="350">
                  <c:v>25106.215515</c:v>
                </c:pt>
                <c:pt idx="351">
                  <c:v>50704.776855000004</c:v>
                </c:pt>
                <c:pt idx="352">
                  <c:v>50704.776855000004</c:v>
                </c:pt>
                <c:pt idx="353">
                  <c:v>91462.429931999999</c:v>
                </c:pt>
                <c:pt idx="354">
                  <c:v>91462.429931999999</c:v>
                </c:pt>
                <c:pt idx="355">
                  <c:v>95589.350831000003</c:v>
                </c:pt>
                <c:pt idx="356">
                  <c:v>95589.350831000003</c:v>
                </c:pt>
                <c:pt idx="357">
                  <c:v>95589.350831000003</c:v>
                </c:pt>
                <c:pt idx="358">
                  <c:v>87382.668212000004</c:v>
                </c:pt>
                <c:pt idx="359">
                  <c:v>98375.404417999991</c:v>
                </c:pt>
                <c:pt idx="360">
                  <c:v>60380.424072000009</c:v>
                </c:pt>
                <c:pt idx="361">
                  <c:v>70428.282227000003</c:v>
                </c:pt>
                <c:pt idx="362">
                  <c:v>113425.98999</c:v>
                </c:pt>
                <c:pt idx="363">
                  <c:v>76453.483886000002</c:v>
                </c:pt>
                <c:pt idx="364">
                  <c:v>132198.85034100001</c:v>
                </c:pt>
                <c:pt idx="365">
                  <c:v>123161.135499</c:v>
                </c:pt>
                <c:pt idx="366">
                  <c:v>128340.62671</c:v>
                </c:pt>
                <c:pt idx="367">
                  <c:v>128340.62671</c:v>
                </c:pt>
                <c:pt idx="368">
                  <c:v>97770.817381999994</c:v>
                </c:pt>
                <c:pt idx="369">
                  <c:v>108929.688476</c:v>
                </c:pt>
                <c:pt idx="370">
                  <c:v>107901.04711900001</c:v>
                </c:pt>
                <c:pt idx="371">
                  <c:v>85617.210206000003</c:v>
                </c:pt>
                <c:pt idx="372">
                  <c:v>76104.923094999991</c:v>
                </c:pt>
                <c:pt idx="373">
                  <c:v>86296.52270500001</c:v>
                </c:pt>
                <c:pt idx="374">
                  <c:v>82682.694092000005</c:v>
                </c:pt>
                <c:pt idx="375">
                  <c:v>112958.050537</c:v>
                </c:pt>
                <c:pt idx="376">
                  <c:v>112958.050537</c:v>
                </c:pt>
                <c:pt idx="377">
                  <c:v>81708.349121000007</c:v>
                </c:pt>
                <c:pt idx="378">
                  <c:v>81708.349121000007</c:v>
                </c:pt>
                <c:pt idx="379">
                  <c:v>75354.552733999997</c:v>
                </c:pt>
                <c:pt idx="380">
                  <c:v>70190.148925000001</c:v>
                </c:pt>
                <c:pt idx="381">
                  <c:v>55663.969361000003</c:v>
                </c:pt>
                <c:pt idx="382">
                  <c:v>45175.299559999999</c:v>
                </c:pt>
                <c:pt idx="383">
                  <c:v>47848.374878000002</c:v>
                </c:pt>
                <c:pt idx="384">
                  <c:v>37229.918701000002</c:v>
                </c:pt>
                <c:pt idx="385">
                  <c:v>40259.545655000002</c:v>
                </c:pt>
                <c:pt idx="386">
                  <c:v>40259.545655000002</c:v>
                </c:pt>
                <c:pt idx="387">
                  <c:v>31614.106994000002</c:v>
                </c:pt>
                <c:pt idx="388">
                  <c:v>33876.630858999997</c:v>
                </c:pt>
                <c:pt idx="389">
                  <c:v>26757.081970000003</c:v>
                </c:pt>
                <c:pt idx="390">
                  <c:v>26673.919190000001</c:v>
                </c:pt>
                <c:pt idx="391">
                  <c:v>26836.265137000002</c:v>
                </c:pt>
                <c:pt idx="392">
                  <c:v>9469.5529169999991</c:v>
                </c:pt>
                <c:pt idx="393">
                  <c:v>7108.6815180000003</c:v>
                </c:pt>
                <c:pt idx="394">
                  <c:v>5871.2312930000007</c:v>
                </c:pt>
                <c:pt idx="395">
                  <c:v>5650.7938550000008</c:v>
                </c:pt>
                <c:pt idx="396">
                  <c:v>6981.3024299999997</c:v>
                </c:pt>
                <c:pt idx="397">
                  <c:v>9328.8969120000002</c:v>
                </c:pt>
                <c:pt idx="398">
                  <c:v>27129.571533000002</c:v>
                </c:pt>
                <c:pt idx="399">
                  <c:v>21781.913818999998</c:v>
                </c:pt>
                <c:pt idx="400">
                  <c:v>28346.380127999997</c:v>
                </c:pt>
                <c:pt idx="401">
                  <c:v>36551.746337999997</c:v>
                </c:pt>
                <c:pt idx="402">
                  <c:v>36551.746337999997</c:v>
                </c:pt>
                <c:pt idx="403">
                  <c:v>34805.188721999999</c:v>
                </c:pt>
                <c:pt idx="404">
                  <c:v>44120.910644000003</c:v>
                </c:pt>
                <c:pt idx="405">
                  <c:v>44120.910644000003</c:v>
                </c:pt>
                <c:pt idx="406">
                  <c:v>39837.337891000003</c:v>
                </c:pt>
                <c:pt idx="407">
                  <c:v>37907.469727000003</c:v>
                </c:pt>
                <c:pt idx="408">
                  <c:v>56022.639160999999</c:v>
                </c:pt>
                <c:pt idx="409">
                  <c:v>53517.599120999992</c:v>
                </c:pt>
                <c:pt idx="410">
                  <c:v>64501.475586999994</c:v>
                </c:pt>
                <c:pt idx="411">
                  <c:v>42927.190919000001</c:v>
                </c:pt>
                <c:pt idx="412">
                  <c:v>79762.943847000002</c:v>
                </c:pt>
                <c:pt idx="413">
                  <c:v>82933.996581999992</c:v>
                </c:pt>
                <c:pt idx="414">
                  <c:v>91472.946289999993</c:v>
                </c:pt>
                <c:pt idx="415">
                  <c:v>91472.946289999993</c:v>
                </c:pt>
                <c:pt idx="416">
                  <c:v>110195.63085999999</c:v>
                </c:pt>
                <c:pt idx="417">
                  <c:v>110195.63085999999</c:v>
                </c:pt>
                <c:pt idx="418">
                  <c:v>56987.775146</c:v>
                </c:pt>
                <c:pt idx="419">
                  <c:v>52588.479246999996</c:v>
                </c:pt>
                <c:pt idx="420">
                  <c:v>78947.497069999998</c:v>
                </c:pt>
                <c:pt idx="421">
                  <c:v>82851.368652999998</c:v>
                </c:pt>
                <c:pt idx="422">
                  <c:v>70472.036622</c:v>
                </c:pt>
                <c:pt idx="423">
                  <c:v>80818.244140999988</c:v>
                </c:pt>
                <c:pt idx="424">
                  <c:v>90801.930176000009</c:v>
                </c:pt>
                <c:pt idx="425">
                  <c:v>85118.281738000005</c:v>
                </c:pt>
                <c:pt idx="426">
                  <c:v>107368.13330100001</c:v>
                </c:pt>
                <c:pt idx="427">
                  <c:v>96200.321290000007</c:v>
                </c:pt>
                <c:pt idx="428">
                  <c:v>112373.701172</c:v>
                </c:pt>
                <c:pt idx="429">
                  <c:v>107229.047364</c:v>
                </c:pt>
                <c:pt idx="430">
                  <c:v>116895.86084000001</c:v>
                </c:pt>
                <c:pt idx="431">
                  <c:v>105187.337891</c:v>
                </c:pt>
                <c:pt idx="432">
                  <c:v>70284.721680000002</c:v>
                </c:pt>
                <c:pt idx="433">
                  <c:v>123505.32763699999</c:v>
                </c:pt>
                <c:pt idx="434">
                  <c:v>123505.32763699999</c:v>
                </c:pt>
                <c:pt idx="435">
                  <c:v>78146.500487999991</c:v>
                </c:pt>
                <c:pt idx="436">
                  <c:v>65723.353273000001</c:v>
                </c:pt>
                <c:pt idx="437">
                  <c:v>105146.531739</c:v>
                </c:pt>
                <c:pt idx="438">
                  <c:v>101241.32519499998</c:v>
                </c:pt>
                <c:pt idx="439">
                  <c:v>91084.063475000003</c:v>
                </c:pt>
                <c:pt idx="440">
                  <c:v>96710.903808999996</c:v>
                </c:pt>
                <c:pt idx="441">
                  <c:v>96710.903808999996</c:v>
                </c:pt>
                <c:pt idx="442">
                  <c:v>86915.512450999988</c:v>
                </c:pt>
                <c:pt idx="443">
                  <c:v>89313.566651000001</c:v>
                </c:pt>
                <c:pt idx="444">
                  <c:v>81763.864256999994</c:v>
                </c:pt>
                <c:pt idx="445">
                  <c:v>46902.228273000001</c:v>
                </c:pt>
                <c:pt idx="446">
                  <c:v>46902.228273000001</c:v>
                </c:pt>
                <c:pt idx="447">
                  <c:v>33388.267823000002</c:v>
                </c:pt>
                <c:pt idx="448">
                  <c:v>33388.267823000002</c:v>
                </c:pt>
                <c:pt idx="449">
                  <c:v>62835.051268999996</c:v>
                </c:pt>
                <c:pt idx="450">
                  <c:v>55576.499268</c:v>
                </c:pt>
                <c:pt idx="451">
                  <c:v>65981.900878999993</c:v>
                </c:pt>
                <c:pt idx="452">
                  <c:v>63039.242430999999</c:v>
                </c:pt>
                <c:pt idx="453">
                  <c:v>68319.553222999995</c:v>
                </c:pt>
                <c:pt idx="454">
                  <c:v>91347.141600000003</c:v>
                </c:pt>
                <c:pt idx="455">
                  <c:v>99722.536133000001</c:v>
                </c:pt>
                <c:pt idx="456">
                  <c:v>64622.671875000007</c:v>
                </c:pt>
                <c:pt idx="457">
                  <c:v>98299.781739000013</c:v>
                </c:pt>
                <c:pt idx="458">
                  <c:v>98299.781739000013</c:v>
                </c:pt>
                <c:pt idx="459">
                  <c:v>86591.75</c:v>
                </c:pt>
                <c:pt idx="460">
                  <c:v>101046.10742099999</c:v>
                </c:pt>
                <c:pt idx="461">
                  <c:v>105697.46875</c:v>
                </c:pt>
                <c:pt idx="462">
                  <c:v>111865.05957100001</c:v>
                </c:pt>
                <c:pt idx="463">
                  <c:v>82049.208985000005</c:v>
                </c:pt>
                <c:pt idx="464">
                  <c:v>90611.772948999991</c:v>
                </c:pt>
                <c:pt idx="465">
                  <c:v>123786.58398600001</c:v>
                </c:pt>
                <c:pt idx="466">
                  <c:v>123786.58398600001</c:v>
                </c:pt>
                <c:pt idx="467">
                  <c:v>74187.800780999998</c:v>
                </c:pt>
                <c:pt idx="468">
                  <c:v>74187.800780999998</c:v>
                </c:pt>
                <c:pt idx="469">
                  <c:v>86504.582520000011</c:v>
                </c:pt>
                <c:pt idx="470">
                  <c:v>96334.624024000004</c:v>
                </c:pt>
                <c:pt idx="471">
                  <c:v>96334.624024000004</c:v>
                </c:pt>
                <c:pt idx="472">
                  <c:v>81098.154297000001</c:v>
                </c:pt>
                <c:pt idx="473">
                  <c:v>116008.05761599999</c:v>
                </c:pt>
                <c:pt idx="474">
                  <c:v>116008.05761599999</c:v>
                </c:pt>
                <c:pt idx="475">
                  <c:v>109355.83593700001</c:v>
                </c:pt>
                <c:pt idx="476">
                  <c:v>100727.332031</c:v>
                </c:pt>
                <c:pt idx="477">
                  <c:v>96080.290038000006</c:v>
                </c:pt>
                <c:pt idx="478">
                  <c:v>110773.66113199999</c:v>
                </c:pt>
                <c:pt idx="479">
                  <c:v>94784.846680000002</c:v>
                </c:pt>
                <c:pt idx="480">
                  <c:v>98695.206055000002</c:v>
                </c:pt>
                <c:pt idx="481">
                  <c:v>103847.891601</c:v>
                </c:pt>
                <c:pt idx="482">
                  <c:v>83076.607910999999</c:v>
                </c:pt>
                <c:pt idx="483">
                  <c:v>97829.513670999993</c:v>
                </c:pt>
                <c:pt idx="484">
                  <c:v>67872.261232000004</c:v>
                </c:pt>
                <c:pt idx="485">
                  <c:v>81306.102050999994</c:v>
                </c:pt>
                <c:pt idx="486">
                  <c:v>81089.218750999993</c:v>
                </c:pt>
                <c:pt idx="487">
                  <c:v>77588.459472999995</c:v>
                </c:pt>
                <c:pt idx="488">
                  <c:v>98245.139647999997</c:v>
                </c:pt>
                <c:pt idx="489">
                  <c:v>82230.105468000009</c:v>
                </c:pt>
                <c:pt idx="490">
                  <c:v>101788.60937600001</c:v>
                </c:pt>
                <c:pt idx="491">
                  <c:v>120262.31347600001</c:v>
                </c:pt>
                <c:pt idx="492">
                  <c:v>96907.680175000001</c:v>
                </c:pt>
                <c:pt idx="493">
                  <c:v>110818.84228600001</c:v>
                </c:pt>
                <c:pt idx="494">
                  <c:v>110818.84228600001</c:v>
                </c:pt>
                <c:pt idx="495">
                  <c:v>93253.75634800001</c:v>
                </c:pt>
                <c:pt idx="496">
                  <c:v>104667.084473</c:v>
                </c:pt>
                <c:pt idx="497">
                  <c:v>79591.878173000005</c:v>
                </c:pt>
                <c:pt idx="498">
                  <c:v>79591.878173000005</c:v>
                </c:pt>
                <c:pt idx="499">
                  <c:v>118706.859375</c:v>
                </c:pt>
                <c:pt idx="500">
                  <c:v>112377.62548799999</c:v>
                </c:pt>
                <c:pt idx="501">
                  <c:v>118579.720216</c:v>
                </c:pt>
                <c:pt idx="502">
                  <c:v>118579.720216</c:v>
                </c:pt>
                <c:pt idx="503">
                  <c:v>79965.326660000006</c:v>
                </c:pt>
                <c:pt idx="504">
                  <c:v>102268.34667899999</c:v>
                </c:pt>
                <c:pt idx="505">
                  <c:v>103321.110107</c:v>
                </c:pt>
                <c:pt idx="506">
                  <c:v>79297.532959000004</c:v>
                </c:pt>
                <c:pt idx="507">
                  <c:v>128025.126221</c:v>
                </c:pt>
                <c:pt idx="508">
                  <c:v>128025.126221</c:v>
                </c:pt>
                <c:pt idx="509">
                  <c:v>92425.210204999996</c:v>
                </c:pt>
                <c:pt idx="510">
                  <c:v>119757.614502</c:v>
                </c:pt>
                <c:pt idx="511">
                  <c:v>99438.614011999991</c:v>
                </c:pt>
                <c:pt idx="512">
                  <c:v>102911.507568</c:v>
                </c:pt>
                <c:pt idx="513">
                  <c:v>108686.03271499999</c:v>
                </c:pt>
                <c:pt idx="514">
                  <c:v>93124.558594000002</c:v>
                </c:pt>
                <c:pt idx="515">
                  <c:v>105279.552247</c:v>
                </c:pt>
                <c:pt idx="516">
                  <c:v>105279.552247</c:v>
                </c:pt>
                <c:pt idx="517">
                  <c:v>117632.87695400001</c:v>
                </c:pt>
                <c:pt idx="518">
                  <c:v>107808.16503899998</c:v>
                </c:pt>
                <c:pt idx="519">
                  <c:v>86296.669433000003</c:v>
                </c:pt>
                <c:pt idx="520">
                  <c:v>93521.359376000008</c:v>
                </c:pt>
                <c:pt idx="521">
                  <c:v>60665.350829000003</c:v>
                </c:pt>
                <c:pt idx="522">
                  <c:v>67463.364501999997</c:v>
                </c:pt>
                <c:pt idx="523">
                  <c:v>67463.364501999997</c:v>
                </c:pt>
                <c:pt idx="524">
                  <c:v>75199.918458</c:v>
                </c:pt>
                <c:pt idx="525">
                  <c:v>67487.615233000004</c:v>
                </c:pt>
                <c:pt idx="526">
                  <c:v>75521.623290000003</c:v>
                </c:pt>
                <c:pt idx="527">
                  <c:v>30932.153685999998</c:v>
                </c:pt>
                <c:pt idx="528">
                  <c:v>35329.077270000002</c:v>
                </c:pt>
                <c:pt idx="529">
                  <c:v>27469.787354</c:v>
                </c:pt>
                <c:pt idx="530">
                  <c:v>54240.212891000003</c:v>
                </c:pt>
                <c:pt idx="531">
                  <c:v>71998.711425000001</c:v>
                </c:pt>
                <c:pt idx="532">
                  <c:v>45601.215086999997</c:v>
                </c:pt>
                <c:pt idx="533">
                  <c:v>44480.622802999998</c:v>
                </c:pt>
                <c:pt idx="534">
                  <c:v>96297.678221999988</c:v>
                </c:pt>
                <c:pt idx="535">
                  <c:v>57751.824707000007</c:v>
                </c:pt>
                <c:pt idx="536">
                  <c:v>57751.824707000007</c:v>
                </c:pt>
                <c:pt idx="537">
                  <c:v>37036.842529000001</c:v>
                </c:pt>
                <c:pt idx="538">
                  <c:v>6089.437637</c:v>
                </c:pt>
                <c:pt idx="539">
                  <c:v>38648.666625000005</c:v>
                </c:pt>
                <c:pt idx="540">
                  <c:v>41565.472656000005</c:v>
                </c:pt>
                <c:pt idx="541">
                  <c:v>41565.472656000005</c:v>
                </c:pt>
                <c:pt idx="542">
                  <c:v>6601.5854800000006</c:v>
                </c:pt>
                <c:pt idx="543">
                  <c:v>24462.713441</c:v>
                </c:pt>
                <c:pt idx="544">
                  <c:v>8157.318878</c:v>
                </c:pt>
                <c:pt idx="545">
                  <c:v>36241.332520000004</c:v>
                </c:pt>
                <c:pt idx="546">
                  <c:v>11535.425811999999</c:v>
                </c:pt>
                <c:pt idx="547">
                  <c:v>17532.087371999998</c:v>
                </c:pt>
                <c:pt idx="548">
                  <c:v>13363.560058000001</c:v>
                </c:pt>
                <c:pt idx="549">
                  <c:v>16384.194274000001</c:v>
                </c:pt>
                <c:pt idx="550">
                  <c:v>16419.844681999999</c:v>
                </c:pt>
                <c:pt idx="551">
                  <c:v>19213.934723999999</c:v>
                </c:pt>
                <c:pt idx="552">
                  <c:v>19213.934723999999</c:v>
                </c:pt>
                <c:pt idx="553">
                  <c:v>60384.943970000008</c:v>
                </c:pt>
                <c:pt idx="554">
                  <c:v>27482.067443</c:v>
                </c:pt>
                <c:pt idx="555">
                  <c:v>15271.577347</c:v>
                </c:pt>
                <c:pt idx="556">
                  <c:v>52956.694336</c:v>
                </c:pt>
                <c:pt idx="557">
                  <c:v>18288.921844</c:v>
                </c:pt>
                <c:pt idx="558">
                  <c:v>45161.973389000006</c:v>
                </c:pt>
                <c:pt idx="559">
                  <c:v>45161.973389000006</c:v>
                </c:pt>
                <c:pt idx="560">
                  <c:v>12132.899002</c:v>
                </c:pt>
                <c:pt idx="561">
                  <c:v>26404.304749000003</c:v>
                </c:pt>
                <c:pt idx="562">
                  <c:v>39742.285157000006</c:v>
                </c:pt>
                <c:pt idx="563">
                  <c:v>39742.285157000006</c:v>
                </c:pt>
                <c:pt idx="564">
                  <c:v>8217.9044950000007</c:v>
                </c:pt>
                <c:pt idx="565">
                  <c:v>37208.879272999999</c:v>
                </c:pt>
                <c:pt idx="566">
                  <c:v>5389.2153019999996</c:v>
                </c:pt>
                <c:pt idx="567">
                  <c:v>4855.8446360000007</c:v>
                </c:pt>
                <c:pt idx="568">
                  <c:v>89648.314941000004</c:v>
                </c:pt>
                <c:pt idx="569">
                  <c:v>89648.314941000004</c:v>
                </c:pt>
                <c:pt idx="570">
                  <c:v>81689.570069000009</c:v>
                </c:pt>
                <c:pt idx="571">
                  <c:v>81689.570069000009</c:v>
                </c:pt>
                <c:pt idx="572">
                  <c:v>52177.633789</c:v>
                </c:pt>
                <c:pt idx="573">
                  <c:v>52177.633789</c:v>
                </c:pt>
                <c:pt idx="574">
                  <c:v>60295.666748000003</c:v>
                </c:pt>
                <c:pt idx="575">
                  <c:v>96286.044433000003</c:v>
                </c:pt>
                <c:pt idx="576">
                  <c:v>108983.499511</c:v>
                </c:pt>
                <c:pt idx="577">
                  <c:v>108983.499511</c:v>
                </c:pt>
                <c:pt idx="578">
                  <c:v>64362.887695000005</c:v>
                </c:pt>
                <c:pt idx="579">
                  <c:v>88314.465332000007</c:v>
                </c:pt>
                <c:pt idx="580">
                  <c:v>69773.734375</c:v>
                </c:pt>
                <c:pt idx="581">
                  <c:v>69598.749024000004</c:v>
                </c:pt>
                <c:pt idx="582">
                  <c:v>69598.749024000004</c:v>
                </c:pt>
                <c:pt idx="583">
                  <c:v>63945.769287000003</c:v>
                </c:pt>
                <c:pt idx="584">
                  <c:v>71386.481445999991</c:v>
                </c:pt>
                <c:pt idx="585">
                  <c:v>72531.326659999992</c:v>
                </c:pt>
                <c:pt idx="586">
                  <c:v>76910.097167</c:v>
                </c:pt>
                <c:pt idx="587">
                  <c:v>76910.097167</c:v>
                </c:pt>
                <c:pt idx="588">
                  <c:v>79579.675293000008</c:v>
                </c:pt>
                <c:pt idx="589">
                  <c:v>79579.675293000008</c:v>
                </c:pt>
                <c:pt idx="590">
                  <c:v>82388.437013000002</c:v>
                </c:pt>
                <c:pt idx="591">
                  <c:v>61017.715819000005</c:v>
                </c:pt>
                <c:pt idx="592">
                  <c:v>87969.594727000003</c:v>
                </c:pt>
                <c:pt idx="593">
                  <c:v>88107.790039</c:v>
                </c:pt>
                <c:pt idx="594">
                  <c:v>84441.461915000007</c:v>
                </c:pt>
                <c:pt idx="595">
                  <c:v>95202.421875</c:v>
                </c:pt>
                <c:pt idx="596">
                  <c:v>95202.421875</c:v>
                </c:pt>
                <c:pt idx="597">
                  <c:v>82947.811524000004</c:v>
                </c:pt>
                <c:pt idx="598">
                  <c:v>92335.568846999988</c:v>
                </c:pt>
                <c:pt idx="599">
                  <c:v>51249.159912000003</c:v>
                </c:pt>
                <c:pt idx="600">
                  <c:v>54739.785643999996</c:v>
                </c:pt>
                <c:pt idx="601">
                  <c:v>29554.409667000004</c:v>
                </c:pt>
                <c:pt idx="602">
                  <c:v>37440.953734999996</c:v>
                </c:pt>
                <c:pt idx="603">
                  <c:v>47515.684814</c:v>
                </c:pt>
                <c:pt idx="604">
                  <c:v>62222.291747999996</c:v>
                </c:pt>
                <c:pt idx="605">
                  <c:v>62222.291747999996</c:v>
                </c:pt>
                <c:pt idx="606">
                  <c:v>36875.597291000005</c:v>
                </c:pt>
                <c:pt idx="607">
                  <c:v>62627.314209000004</c:v>
                </c:pt>
                <c:pt idx="608">
                  <c:v>59962.772948999998</c:v>
                </c:pt>
                <c:pt idx="609">
                  <c:v>59962.772948999998</c:v>
                </c:pt>
                <c:pt idx="610">
                  <c:v>49851.229491999999</c:v>
                </c:pt>
                <c:pt idx="611">
                  <c:v>52045.639404000001</c:v>
                </c:pt>
                <c:pt idx="612">
                  <c:v>52045.639404000001</c:v>
                </c:pt>
                <c:pt idx="613">
                  <c:v>52045.639404000001</c:v>
                </c:pt>
                <c:pt idx="614">
                  <c:v>50135.496339000005</c:v>
                </c:pt>
                <c:pt idx="615">
                  <c:v>47562.399535999997</c:v>
                </c:pt>
                <c:pt idx="616">
                  <c:v>43720.008055999999</c:v>
                </c:pt>
                <c:pt idx="617">
                  <c:v>45074.470459000004</c:v>
                </c:pt>
                <c:pt idx="618">
                  <c:v>53628.600097000002</c:v>
                </c:pt>
                <c:pt idx="619">
                  <c:v>53628.600097000002</c:v>
                </c:pt>
                <c:pt idx="620">
                  <c:v>51860.025389999995</c:v>
                </c:pt>
                <c:pt idx="621">
                  <c:v>64789.617676000002</c:v>
                </c:pt>
                <c:pt idx="622">
                  <c:v>64789.617676000002</c:v>
                </c:pt>
                <c:pt idx="623">
                  <c:v>67535.417481000011</c:v>
                </c:pt>
                <c:pt idx="624">
                  <c:v>67535.417481000011</c:v>
                </c:pt>
                <c:pt idx="625">
                  <c:v>39645.146971999995</c:v>
                </c:pt>
                <c:pt idx="626">
                  <c:v>59874.442382000001</c:v>
                </c:pt>
                <c:pt idx="627">
                  <c:v>59874.442382000001</c:v>
                </c:pt>
                <c:pt idx="628">
                  <c:v>66605.819824999999</c:v>
                </c:pt>
                <c:pt idx="629">
                  <c:v>28680.755859000004</c:v>
                </c:pt>
                <c:pt idx="630">
                  <c:v>48291.375731999993</c:v>
                </c:pt>
                <c:pt idx="631">
                  <c:v>48291.375731999993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7D5D-40A1-878C-FC3FBC4D3C22}"/>
            </c:ext>
          </c:extLst>
        </c:ser>
        <c:ser>
          <c:idx val="2"/>
          <c:order val="2"/>
          <c:tx>
            <c:v>ramps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8.1737374640843019E-2"/>
                  <c:y val="-2.179361016297377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[0]!count_r</c:f>
              <c:numCache>
                <c:formatCode>General</c:formatCode>
                <c:ptCount val="438"/>
                <c:pt idx="0">
                  <c:v>11163</c:v>
                </c:pt>
                <c:pt idx="1">
                  <c:v>13090</c:v>
                </c:pt>
                <c:pt idx="2">
                  <c:v>13259</c:v>
                </c:pt>
                <c:pt idx="3">
                  <c:v>14551</c:v>
                </c:pt>
                <c:pt idx="4">
                  <c:v>14571</c:v>
                </c:pt>
                <c:pt idx="5">
                  <c:v>15800</c:v>
                </c:pt>
                <c:pt idx="6">
                  <c:v>16072</c:v>
                </c:pt>
                <c:pt idx="7">
                  <c:v>17273</c:v>
                </c:pt>
                <c:pt idx="8">
                  <c:v>18051</c:v>
                </c:pt>
                <c:pt idx="9">
                  <c:v>19519</c:v>
                </c:pt>
                <c:pt idx="10">
                  <c:v>19688</c:v>
                </c:pt>
                <c:pt idx="11">
                  <c:v>19874</c:v>
                </c:pt>
                <c:pt idx="12">
                  <c:v>20183</c:v>
                </c:pt>
                <c:pt idx="13">
                  <c:v>21490</c:v>
                </c:pt>
                <c:pt idx="14">
                  <c:v>23927</c:v>
                </c:pt>
                <c:pt idx="15">
                  <c:v>24767</c:v>
                </c:pt>
                <c:pt idx="16">
                  <c:v>25329</c:v>
                </c:pt>
                <c:pt idx="17">
                  <c:v>26078</c:v>
                </c:pt>
                <c:pt idx="18">
                  <c:v>26229</c:v>
                </c:pt>
                <c:pt idx="19">
                  <c:v>31420</c:v>
                </c:pt>
                <c:pt idx="20">
                  <c:v>34715</c:v>
                </c:pt>
                <c:pt idx="21">
                  <c:v>36709</c:v>
                </c:pt>
                <c:pt idx="22">
                  <c:v>37270</c:v>
                </c:pt>
                <c:pt idx="23">
                  <c:v>39701</c:v>
                </c:pt>
                <c:pt idx="24">
                  <c:v>6775</c:v>
                </c:pt>
                <c:pt idx="25">
                  <c:v>737</c:v>
                </c:pt>
                <c:pt idx="26">
                  <c:v>780</c:v>
                </c:pt>
                <c:pt idx="27">
                  <c:v>977</c:v>
                </c:pt>
                <c:pt idx="28">
                  <c:v>1169</c:v>
                </c:pt>
                <c:pt idx="29">
                  <c:v>1340</c:v>
                </c:pt>
                <c:pt idx="30">
                  <c:v>1429</c:v>
                </c:pt>
                <c:pt idx="31">
                  <c:v>1454</c:v>
                </c:pt>
                <c:pt idx="32">
                  <c:v>1543</c:v>
                </c:pt>
                <c:pt idx="33">
                  <c:v>1588</c:v>
                </c:pt>
                <c:pt idx="34">
                  <c:v>1704</c:v>
                </c:pt>
                <c:pt idx="35">
                  <c:v>1837</c:v>
                </c:pt>
                <c:pt idx="36">
                  <c:v>1847</c:v>
                </c:pt>
                <c:pt idx="37">
                  <c:v>1923</c:v>
                </c:pt>
                <c:pt idx="38">
                  <c:v>2228</c:v>
                </c:pt>
                <c:pt idx="39">
                  <c:v>2311</c:v>
                </c:pt>
                <c:pt idx="40">
                  <c:v>2468</c:v>
                </c:pt>
                <c:pt idx="41">
                  <c:v>2565</c:v>
                </c:pt>
                <c:pt idx="42">
                  <c:v>2587</c:v>
                </c:pt>
                <c:pt idx="43">
                  <c:v>2652</c:v>
                </c:pt>
                <c:pt idx="44">
                  <c:v>2708</c:v>
                </c:pt>
                <c:pt idx="45">
                  <c:v>2716</c:v>
                </c:pt>
                <c:pt idx="46">
                  <c:v>2754</c:v>
                </c:pt>
                <c:pt idx="47">
                  <c:v>2786</c:v>
                </c:pt>
                <c:pt idx="48">
                  <c:v>2793</c:v>
                </c:pt>
                <c:pt idx="49">
                  <c:v>2802</c:v>
                </c:pt>
                <c:pt idx="50">
                  <c:v>2825</c:v>
                </c:pt>
                <c:pt idx="51">
                  <c:v>2931</c:v>
                </c:pt>
                <c:pt idx="52">
                  <c:v>2958</c:v>
                </c:pt>
                <c:pt idx="53">
                  <c:v>2985</c:v>
                </c:pt>
                <c:pt idx="54">
                  <c:v>2997</c:v>
                </c:pt>
                <c:pt idx="55">
                  <c:v>3007</c:v>
                </c:pt>
                <c:pt idx="56">
                  <c:v>3036</c:v>
                </c:pt>
                <c:pt idx="57">
                  <c:v>3053</c:v>
                </c:pt>
                <c:pt idx="58">
                  <c:v>3092</c:v>
                </c:pt>
                <c:pt idx="59">
                  <c:v>3116</c:v>
                </c:pt>
                <c:pt idx="60">
                  <c:v>3117</c:v>
                </c:pt>
                <c:pt idx="61">
                  <c:v>3235</c:v>
                </c:pt>
                <c:pt idx="62">
                  <c:v>3272</c:v>
                </c:pt>
                <c:pt idx="63">
                  <c:v>3281</c:v>
                </c:pt>
                <c:pt idx="64">
                  <c:v>3286</c:v>
                </c:pt>
                <c:pt idx="65">
                  <c:v>3300</c:v>
                </c:pt>
                <c:pt idx="66">
                  <c:v>3347</c:v>
                </c:pt>
                <c:pt idx="67">
                  <c:v>3395</c:v>
                </c:pt>
                <c:pt idx="68">
                  <c:v>3466</c:v>
                </c:pt>
                <c:pt idx="69">
                  <c:v>3597</c:v>
                </c:pt>
                <c:pt idx="70">
                  <c:v>3615</c:v>
                </c:pt>
                <c:pt idx="71">
                  <c:v>3702</c:v>
                </c:pt>
                <c:pt idx="72">
                  <c:v>3711</c:v>
                </c:pt>
                <c:pt idx="73">
                  <c:v>3719</c:v>
                </c:pt>
                <c:pt idx="74">
                  <c:v>3720</c:v>
                </c:pt>
                <c:pt idx="75">
                  <c:v>3765</c:v>
                </c:pt>
                <c:pt idx="76">
                  <c:v>3776</c:v>
                </c:pt>
                <c:pt idx="77">
                  <c:v>3863</c:v>
                </c:pt>
                <c:pt idx="78">
                  <c:v>3910</c:v>
                </c:pt>
                <c:pt idx="79">
                  <c:v>3930</c:v>
                </c:pt>
                <c:pt idx="80">
                  <c:v>3944</c:v>
                </c:pt>
                <c:pt idx="81">
                  <c:v>3992</c:v>
                </c:pt>
                <c:pt idx="82">
                  <c:v>4058</c:v>
                </c:pt>
                <c:pt idx="83">
                  <c:v>4059</c:v>
                </c:pt>
                <c:pt idx="84">
                  <c:v>4076</c:v>
                </c:pt>
                <c:pt idx="85">
                  <c:v>4168</c:v>
                </c:pt>
                <c:pt idx="86">
                  <c:v>4186</c:v>
                </c:pt>
                <c:pt idx="87">
                  <c:v>4215</c:v>
                </c:pt>
                <c:pt idx="88">
                  <c:v>4240</c:v>
                </c:pt>
                <c:pt idx="89">
                  <c:v>4245</c:v>
                </c:pt>
                <c:pt idx="90">
                  <c:v>4318</c:v>
                </c:pt>
                <c:pt idx="91">
                  <c:v>4339</c:v>
                </c:pt>
                <c:pt idx="92">
                  <c:v>4343</c:v>
                </c:pt>
                <c:pt idx="93">
                  <c:v>4435</c:v>
                </c:pt>
                <c:pt idx="94">
                  <c:v>4439</c:v>
                </c:pt>
                <c:pt idx="95">
                  <c:v>4440</c:v>
                </c:pt>
                <c:pt idx="96">
                  <c:v>4496</c:v>
                </c:pt>
                <c:pt idx="97">
                  <c:v>4500</c:v>
                </c:pt>
                <c:pt idx="98">
                  <c:v>4501</c:v>
                </c:pt>
                <c:pt idx="99">
                  <c:v>4569</c:v>
                </c:pt>
                <c:pt idx="100">
                  <c:v>4577</c:v>
                </c:pt>
                <c:pt idx="101">
                  <c:v>4614</c:v>
                </c:pt>
                <c:pt idx="102">
                  <c:v>4626</c:v>
                </c:pt>
                <c:pt idx="103">
                  <c:v>4689</c:v>
                </c:pt>
                <c:pt idx="104">
                  <c:v>4787</c:v>
                </c:pt>
                <c:pt idx="105">
                  <c:v>4812</c:v>
                </c:pt>
                <c:pt idx="106">
                  <c:v>4828</c:v>
                </c:pt>
                <c:pt idx="107">
                  <c:v>4837</c:v>
                </c:pt>
                <c:pt idx="108">
                  <c:v>4857</c:v>
                </c:pt>
                <c:pt idx="109">
                  <c:v>4912</c:v>
                </c:pt>
                <c:pt idx="110">
                  <c:v>5030</c:v>
                </c:pt>
                <c:pt idx="111">
                  <c:v>5050</c:v>
                </c:pt>
                <c:pt idx="112">
                  <c:v>5071</c:v>
                </c:pt>
                <c:pt idx="113">
                  <c:v>5079</c:v>
                </c:pt>
                <c:pt idx="114">
                  <c:v>5092</c:v>
                </c:pt>
                <c:pt idx="115">
                  <c:v>5129</c:v>
                </c:pt>
                <c:pt idx="116">
                  <c:v>5147</c:v>
                </c:pt>
                <c:pt idx="117">
                  <c:v>5180</c:v>
                </c:pt>
                <c:pt idx="118">
                  <c:v>5183</c:v>
                </c:pt>
                <c:pt idx="119">
                  <c:v>5190</c:v>
                </c:pt>
                <c:pt idx="120">
                  <c:v>5190</c:v>
                </c:pt>
                <c:pt idx="121">
                  <c:v>5247</c:v>
                </c:pt>
                <c:pt idx="122">
                  <c:v>5247</c:v>
                </c:pt>
                <c:pt idx="123">
                  <c:v>5303</c:v>
                </c:pt>
                <c:pt idx="124">
                  <c:v>5315</c:v>
                </c:pt>
                <c:pt idx="125">
                  <c:v>5331</c:v>
                </c:pt>
                <c:pt idx="126">
                  <c:v>5331</c:v>
                </c:pt>
                <c:pt idx="127">
                  <c:v>5385</c:v>
                </c:pt>
                <c:pt idx="128">
                  <c:v>5461</c:v>
                </c:pt>
                <c:pt idx="129">
                  <c:v>5465</c:v>
                </c:pt>
                <c:pt idx="130">
                  <c:v>5513</c:v>
                </c:pt>
                <c:pt idx="131">
                  <c:v>5518</c:v>
                </c:pt>
                <c:pt idx="132">
                  <c:v>5522</c:v>
                </c:pt>
                <c:pt idx="133">
                  <c:v>5538</c:v>
                </c:pt>
                <c:pt idx="134">
                  <c:v>5571</c:v>
                </c:pt>
                <c:pt idx="135">
                  <c:v>5630</c:v>
                </c:pt>
                <c:pt idx="136">
                  <c:v>5651</c:v>
                </c:pt>
                <c:pt idx="137">
                  <c:v>5652</c:v>
                </c:pt>
                <c:pt idx="138">
                  <c:v>5654</c:v>
                </c:pt>
                <c:pt idx="139">
                  <c:v>5685</c:v>
                </c:pt>
                <c:pt idx="140">
                  <c:v>5738</c:v>
                </c:pt>
                <c:pt idx="141">
                  <c:v>5781</c:v>
                </c:pt>
                <c:pt idx="142">
                  <c:v>5786</c:v>
                </c:pt>
                <c:pt idx="143">
                  <c:v>5856</c:v>
                </c:pt>
                <c:pt idx="144">
                  <c:v>5880</c:v>
                </c:pt>
                <c:pt idx="145">
                  <c:v>5881</c:v>
                </c:pt>
                <c:pt idx="146">
                  <c:v>5910</c:v>
                </c:pt>
                <c:pt idx="147">
                  <c:v>5936</c:v>
                </c:pt>
                <c:pt idx="148">
                  <c:v>5954</c:v>
                </c:pt>
                <c:pt idx="149">
                  <c:v>5956</c:v>
                </c:pt>
                <c:pt idx="150">
                  <c:v>5995</c:v>
                </c:pt>
                <c:pt idx="151">
                  <c:v>6026</c:v>
                </c:pt>
                <c:pt idx="152">
                  <c:v>6026</c:v>
                </c:pt>
                <c:pt idx="153">
                  <c:v>6035</c:v>
                </c:pt>
                <c:pt idx="154">
                  <c:v>6062</c:v>
                </c:pt>
                <c:pt idx="155">
                  <c:v>6115</c:v>
                </c:pt>
                <c:pt idx="156">
                  <c:v>6136</c:v>
                </c:pt>
                <c:pt idx="157">
                  <c:v>6172</c:v>
                </c:pt>
                <c:pt idx="158">
                  <c:v>6201</c:v>
                </c:pt>
                <c:pt idx="159">
                  <c:v>6210</c:v>
                </c:pt>
                <c:pt idx="160">
                  <c:v>6229</c:v>
                </c:pt>
                <c:pt idx="161">
                  <c:v>6238</c:v>
                </c:pt>
                <c:pt idx="162">
                  <c:v>6286</c:v>
                </c:pt>
                <c:pt idx="163">
                  <c:v>6322</c:v>
                </c:pt>
                <c:pt idx="164">
                  <c:v>6359</c:v>
                </c:pt>
                <c:pt idx="165">
                  <c:v>6361</c:v>
                </c:pt>
                <c:pt idx="166">
                  <c:v>6372</c:v>
                </c:pt>
                <c:pt idx="167">
                  <c:v>6385</c:v>
                </c:pt>
                <c:pt idx="168">
                  <c:v>6389</c:v>
                </c:pt>
                <c:pt idx="169">
                  <c:v>6406</c:v>
                </c:pt>
                <c:pt idx="170">
                  <c:v>6412</c:v>
                </c:pt>
                <c:pt idx="171">
                  <c:v>6458</c:v>
                </c:pt>
                <c:pt idx="172">
                  <c:v>6494</c:v>
                </c:pt>
                <c:pt idx="173">
                  <c:v>6547</c:v>
                </c:pt>
                <c:pt idx="174">
                  <c:v>6560</c:v>
                </c:pt>
                <c:pt idx="175">
                  <c:v>6572</c:v>
                </c:pt>
                <c:pt idx="176">
                  <c:v>6584</c:v>
                </c:pt>
                <c:pt idx="177">
                  <c:v>6602</c:v>
                </c:pt>
                <c:pt idx="178">
                  <c:v>6656</c:v>
                </c:pt>
                <c:pt idx="179">
                  <c:v>6661</c:v>
                </c:pt>
                <c:pt idx="180">
                  <c:v>6668</c:v>
                </c:pt>
                <c:pt idx="181">
                  <c:v>6676</c:v>
                </c:pt>
                <c:pt idx="182">
                  <c:v>6731</c:v>
                </c:pt>
                <c:pt idx="183">
                  <c:v>6766</c:v>
                </c:pt>
                <c:pt idx="184">
                  <c:v>6772</c:v>
                </c:pt>
                <c:pt idx="185">
                  <c:v>6796</c:v>
                </c:pt>
                <c:pt idx="186">
                  <c:v>6802</c:v>
                </c:pt>
                <c:pt idx="187">
                  <c:v>6824</c:v>
                </c:pt>
                <c:pt idx="188">
                  <c:v>6891</c:v>
                </c:pt>
                <c:pt idx="189">
                  <c:v>6941</c:v>
                </c:pt>
                <c:pt idx="190">
                  <c:v>7008</c:v>
                </c:pt>
                <c:pt idx="191">
                  <c:v>7028</c:v>
                </c:pt>
                <c:pt idx="192">
                  <c:v>7170</c:v>
                </c:pt>
                <c:pt idx="193">
                  <c:v>7181</c:v>
                </c:pt>
                <c:pt idx="194">
                  <c:v>7220</c:v>
                </c:pt>
                <c:pt idx="195">
                  <c:v>7237</c:v>
                </c:pt>
                <c:pt idx="196">
                  <c:v>7255</c:v>
                </c:pt>
                <c:pt idx="197">
                  <c:v>7272</c:v>
                </c:pt>
                <c:pt idx="198">
                  <c:v>7283</c:v>
                </c:pt>
                <c:pt idx="199">
                  <c:v>7319</c:v>
                </c:pt>
                <c:pt idx="200">
                  <c:v>7334</c:v>
                </c:pt>
                <c:pt idx="201">
                  <c:v>7338</c:v>
                </c:pt>
                <c:pt idx="202">
                  <c:v>7338</c:v>
                </c:pt>
                <c:pt idx="203">
                  <c:v>7349</c:v>
                </c:pt>
                <c:pt idx="204">
                  <c:v>7353</c:v>
                </c:pt>
                <c:pt idx="205">
                  <c:v>7365</c:v>
                </c:pt>
                <c:pt idx="206">
                  <c:v>7381</c:v>
                </c:pt>
                <c:pt idx="207">
                  <c:v>7406</c:v>
                </c:pt>
                <c:pt idx="208">
                  <c:v>7486</c:v>
                </c:pt>
                <c:pt idx="209">
                  <c:v>7539</c:v>
                </c:pt>
                <c:pt idx="210">
                  <c:v>7585</c:v>
                </c:pt>
                <c:pt idx="211">
                  <c:v>7612</c:v>
                </c:pt>
                <c:pt idx="212">
                  <c:v>7626</c:v>
                </c:pt>
                <c:pt idx="213">
                  <c:v>7636</c:v>
                </c:pt>
                <c:pt idx="214">
                  <c:v>7664</c:v>
                </c:pt>
                <c:pt idx="215">
                  <c:v>7680</c:v>
                </c:pt>
                <c:pt idx="216">
                  <c:v>7714</c:v>
                </c:pt>
                <c:pt idx="217">
                  <c:v>7744</c:v>
                </c:pt>
                <c:pt idx="218">
                  <c:v>7755</c:v>
                </c:pt>
                <c:pt idx="219">
                  <c:v>7827</c:v>
                </c:pt>
                <c:pt idx="220">
                  <c:v>7958</c:v>
                </c:pt>
                <c:pt idx="221">
                  <c:v>7962</c:v>
                </c:pt>
                <c:pt idx="222">
                  <c:v>7975</c:v>
                </c:pt>
                <c:pt idx="223">
                  <c:v>8001</c:v>
                </c:pt>
                <c:pt idx="224">
                  <c:v>8004</c:v>
                </c:pt>
                <c:pt idx="225">
                  <c:v>8030</c:v>
                </c:pt>
                <c:pt idx="226">
                  <c:v>8038</c:v>
                </c:pt>
                <c:pt idx="227">
                  <c:v>8082</c:v>
                </c:pt>
                <c:pt idx="228">
                  <c:v>8123</c:v>
                </c:pt>
                <c:pt idx="229">
                  <c:v>8129</c:v>
                </c:pt>
                <c:pt idx="230">
                  <c:v>8152</c:v>
                </c:pt>
                <c:pt idx="231">
                  <c:v>8196</c:v>
                </c:pt>
                <c:pt idx="232">
                  <c:v>8222</c:v>
                </c:pt>
                <c:pt idx="233">
                  <c:v>8226</c:v>
                </c:pt>
                <c:pt idx="234">
                  <c:v>8241</c:v>
                </c:pt>
                <c:pt idx="235">
                  <c:v>8262</c:v>
                </c:pt>
                <c:pt idx="236">
                  <c:v>8319</c:v>
                </c:pt>
                <c:pt idx="237">
                  <c:v>8332</c:v>
                </c:pt>
                <c:pt idx="238">
                  <c:v>8376</c:v>
                </c:pt>
                <c:pt idx="239">
                  <c:v>8390</c:v>
                </c:pt>
                <c:pt idx="240">
                  <c:v>8400</c:v>
                </c:pt>
                <c:pt idx="241">
                  <c:v>8414</c:v>
                </c:pt>
                <c:pt idx="242">
                  <c:v>8466</c:v>
                </c:pt>
                <c:pt idx="243">
                  <c:v>8476</c:v>
                </c:pt>
                <c:pt idx="244">
                  <c:v>8479</c:v>
                </c:pt>
                <c:pt idx="245">
                  <c:v>8483</c:v>
                </c:pt>
                <c:pt idx="246">
                  <c:v>8489</c:v>
                </c:pt>
                <c:pt idx="247">
                  <c:v>8494</c:v>
                </c:pt>
                <c:pt idx="248">
                  <c:v>8522</c:v>
                </c:pt>
                <c:pt idx="249">
                  <c:v>8535</c:v>
                </c:pt>
                <c:pt idx="250">
                  <c:v>8538</c:v>
                </c:pt>
                <c:pt idx="251">
                  <c:v>8544</c:v>
                </c:pt>
                <c:pt idx="252">
                  <c:v>8547</c:v>
                </c:pt>
                <c:pt idx="253">
                  <c:v>8575</c:v>
                </c:pt>
                <c:pt idx="254">
                  <c:v>8637</c:v>
                </c:pt>
                <c:pt idx="255">
                  <c:v>8710</c:v>
                </c:pt>
                <c:pt idx="256">
                  <c:v>8719</c:v>
                </c:pt>
                <c:pt idx="257">
                  <c:v>8730</c:v>
                </c:pt>
                <c:pt idx="258">
                  <c:v>8739</c:v>
                </c:pt>
                <c:pt idx="259">
                  <c:v>8764</c:v>
                </c:pt>
                <c:pt idx="260">
                  <c:v>8894</c:v>
                </c:pt>
                <c:pt idx="261">
                  <c:v>8914</c:v>
                </c:pt>
                <c:pt idx="262">
                  <c:v>8932</c:v>
                </c:pt>
                <c:pt idx="263">
                  <c:v>8943</c:v>
                </c:pt>
                <c:pt idx="264">
                  <c:v>8953</c:v>
                </c:pt>
                <c:pt idx="265">
                  <c:v>8974</c:v>
                </c:pt>
                <c:pt idx="266">
                  <c:v>9005</c:v>
                </c:pt>
                <c:pt idx="267">
                  <c:v>9018</c:v>
                </c:pt>
                <c:pt idx="268">
                  <c:v>9030</c:v>
                </c:pt>
                <c:pt idx="269">
                  <c:v>9054</c:v>
                </c:pt>
                <c:pt idx="270">
                  <c:v>9058</c:v>
                </c:pt>
                <c:pt idx="271">
                  <c:v>9064</c:v>
                </c:pt>
                <c:pt idx="272">
                  <c:v>9136</c:v>
                </c:pt>
                <c:pt idx="273">
                  <c:v>9191</c:v>
                </c:pt>
                <c:pt idx="274">
                  <c:v>9247</c:v>
                </c:pt>
                <c:pt idx="275">
                  <c:v>9260</c:v>
                </c:pt>
                <c:pt idx="276">
                  <c:v>9295</c:v>
                </c:pt>
                <c:pt idx="277">
                  <c:v>9301</c:v>
                </c:pt>
                <c:pt idx="278">
                  <c:v>9308</c:v>
                </c:pt>
                <c:pt idx="279">
                  <c:v>9328</c:v>
                </c:pt>
                <c:pt idx="280">
                  <c:v>9333</c:v>
                </c:pt>
                <c:pt idx="281">
                  <c:v>9353</c:v>
                </c:pt>
                <c:pt idx="282">
                  <c:v>9371</c:v>
                </c:pt>
                <c:pt idx="283">
                  <c:v>9380</c:v>
                </c:pt>
                <c:pt idx="284">
                  <c:v>9412</c:v>
                </c:pt>
                <c:pt idx="285">
                  <c:v>9423</c:v>
                </c:pt>
                <c:pt idx="286">
                  <c:v>9428</c:v>
                </c:pt>
                <c:pt idx="287">
                  <c:v>9470</c:v>
                </c:pt>
                <c:pt idx="288">
                  <c:v>9488</c:v>
                </c:pt>
                <c:pt idx="289">
                  <c:v>9524</c:v>
                </c:pt>
                <c:pt idx="290">
                  <c:v>9529</c:v>
                </c:pt>
                <c:pt idx="291">
                  <c:v>9533</c:v>
                </c:pt>
                <c:pt idx="292">
                  <c:v>9550</c:v>
                </c:pt>
                <c:pt idx="293">
                  <c:v>9620</c:v>
                </c:pt>
                <c:pt idx="294">
                  <c:v>9636</c:v>
                </c:pt>
                <c:pt idx="295">
                  <c:v>9669</c:v>
                </c:pt>
                <c:pt idx="296">
                  <c:v>9694</c:v>
                </c:pt>
                <c:pt idx="297">
                  <c:v>9766</c:v>
                </c:pt>
                <c:pt idx="298">
                  <c:v>9766</c:v>
                </c:pt>
                <c:pt idx="299">
                  <c:v>9800</c:v>
                </c:pt>
                <c:pt idx="300">
                  <c:v>9840</c:v>
                </c:pt>
                <c:pt idx="301">
                  <c:v>9849</c:v>
                </c:pt>
                <c:pt idx="302">
                  <c:v>9851</c:v>
                </c:pt>
                <c:pt idx="303">
                  <c:v>9863</c:v>
                </c:pt>
                <c:pt idx="304">
                  <c:v>9962</c:v>
                </c:pt>
                <c:pt idx="305">
                  <c:v>9988</c:v>
                </c:pt>
                <c:pt idx="306">
                  <c:v>9989</c:v>
                </c:pt>
                <c:pt idx="307">
                  <c:v>10009</c:v>
                </c:pt>
                <c:pt idx="308">
                  <c:v>10023</c:v>
                </c:pt>
                <c:pt idx="309">
                  <c:v>10047</c:v>
                </c:pt>
                <c:pt idx="310">
                  <c:v>10096</c:v>
                </c:pt>
                <c:pt idx="311">
                  <c:v>10099</c:v>
                </c:pt>
                <c:pt idx="312">
                  <c:v>10154</c:v>
                </c:pt>
                <c:pt idx="313">
                  <c:v>10194</c:v>
                </c:pt>
                <c:pt idx="314">
                  <c:v>10233</c:v>
                </c:pt>
                <c:pt idx="315">
                  <c:v>10255</c:v>
                </c:pt>
                <c:pt idx="316">
                  <c:v>10265</c:v>
                </c:pt>
                <c:pt idx="317">
                  <c:v>10266</c:v>
                </c:pt>
                <c:pt idx="318">
                  <c:v>10277</c:v>
                </c:pt>
                <c:pt idx="319">
                  <c:v>10303</c:v>
                </c:pt>
                <c:pt idx="320">
                  <c:v>10309</c:v>
                </c:pt>
                <c:pt idx="321">
                  <c:v>10376</c:v>
                </c:pt>
                <c:pt idx="322">
                  <c:v>10421</c:v>
                </c:pt>
                <c:pt idx="323">
                  <c:v>10427</c:v>
                </c:pt>
                <c:pt idx="324">
                  <c:v>10531</c:v>
                </c:pt>
                <c:pt idx="325">
                  <c:v>10603</c:v>
                </c:pt>
                <c:pt idx="326">
                  <c:v>10633</c:v>
                </c:pt>
                <c:pt idx="327">
                  <c:v>10659</c:v>
                </c:pt>
                <c:pt idx="328">
                  <c:v>10706</c:v>
                </c:pt>
                <c:pt idx="329">
                  <c:v>10709</c:v>
                </c:pt>
                <c:pt idx="330">
                  <c:v>10739</c:v>
                </c:pt>
                <c:pt idx="331">
                  <c:v>10749</c:v>
                </c:pt>
                <c:pt idx="332">
                  <c:v>10750</c:v>
                </c:pt>
                <c:pt idx="333">
                  <c:v>10758</c:v>
                </c:pt>
                <c:pt idx="334">
                  <c:v>10772</c:v>
                </c:pt>
                <c:pt idx="335">
                  <c:v>10772</c:v>
                </c:pt>
                <c:pt idx="336">
                  <c:v>10790</c:v>
                </c:pt>
                <c:pt idx="337">
                  <c:v>10824</c:v>
                </c:pt>
                <c:pt idx="338">
                  <c:v>10875</c:v>
                </c:pt>
                <c:pt idx="339">
                  <c:v>10889</c:v>
                </c:pt>
                <c:pt idx="340">
                  <c:v>10900</c:v>
                </c:pt>
                <c:pt idx="341">
                  <c:v>11024</c:v>
                </c:pt>
                <c:pt idx="342">
                  <c:v>11028</c:v>
                </c:pt>
                <c:pt idx="343">
                  <c:v>11050</c:v>
                </c:pt>
                <c:pt idx="344">
                  <c:v>11168</c:v>
                </c:pt>
                <c:pt idx="345">
                  <c:v>11170</c:v>
                </c:pt>
                <c:pt idx="346">
                  <c:v>11260</c:v>
                </c:pt>
                <c:pt idx="347">
                  <c:v>11263</c:v>
                </c:pt>
                <c:pt idx="348">
                  <c:v>11478</c:v>
                </c:pt>
                <c:pt idx="349">
                  <c:v>11519</c:v>
                </c:pt>
                <c:pt idx="350">
                  <c:v>11620</c:v>
                </c:pt>
                <c:pt idx="351">
                  <c:v>11636</c:v>
                </c:pt>
                <c:pt idx="352">
                  <c:v>11666</c:v>
                </c:pt>
                <c:pt idx="353">
                  <c:v>11703</c:v>
                </c:pt>
                <c:pt idx="354">
                  <c:v>11713</c:v>
                </c:pt>
                <c:pt idx="355">
                  <c:v>11849</c:v>
                </c:pt>
                <c:pt idx="356">
                  <c:v>11917</c:v>
                </c:pt>
                <c:pt idx="357">
                  <c:v>11955</c:v>
                </c:pt>
                <c:pt idx="358">
                  <c:v>11957</c:v>
                </c:pt>
                <c:pt idx="359">
                  <c:v>11987</c:v>
                </c:pt>
                <c:pt idx="360">
                  <c:v>12002</c:v>
                </c:pt>
                <c:pt idx="361">
                  <c:v>12050</c:v>
                </c:pt>
                <c:pt idx="362">
                  <c:v>12106</c:v>
                </c:pt>
                <c:pt idx="363">
                  <c:v>12310</c:v>
                </c:pt>
                <c:pt idx="364">
                  <c:v>12368</c:v>
                </c:pt>
                <c:pt idx="365">
                  <c:v>12370</c:v>
                </c:pt>
                <c:pt idx="366">
                  <c:v>12399</c:v>
                </c:pt>
                <c:pt idx="367">
                  <c:v>12428</c:v>
                </c:pt>
                <c:pt idx="368">
                  <c:v>12584</c:v>
                </c:pt>
                <c:pt idx="369">
                  <c:v>12627</c:v>
                </c:pt>
                <c:pt idx="370">
                  <c:v>12715</c:v>
                </c:pt>
                <c:pt idx="371">
                  <c:v>12797</c:v>
                </c:pt>
                <c:pt idx="372">
                  <c:v>12799</c:v>
                </c:pt>
                <c:pt idx="373">
                  <c:v>12881</c:v>
                </c:pt>
                <c:pt idx="374">
                  <c:v>12927</c:v>
                </c:pt>
                <c:pt idx="375">
                  <c:v>12933</c:v>
                </c:pt>
                <c:pt idx="376">
                  <c:v>13040</c:v>
                </c:pt>
                <c:pt idx="377">
                  <c:v>13056</c:v>
                </c:pt>
                <c:pt idx="378">
                  <c:v>13162</c:v>
                </c:pt>
                <c:pt idx="379">
                  <c:v>13167</c:v>
                </c:pt>
                <c:pt idx="380">
                  <c:v>13235</c:v>
                </c:pt>
                <c:pt idx="381">
                  <c:v>13241</c:v>
                </c:pt>
                <c:pt idx="382">
                  <c:v>13498</c:v>
                </c:pt>
                <c:pt idx="383">
                  <c:v>13600</c:v>
                </c:pt>
                <c:pt idx="384">
                  <c:v>13623</c:v>
                </c:pt>
                <c:pt idx="385">
                  <c:v>13648</c:v>
                </c:pt>
                <c:pt idx="386">
                  <c:v>13649</c:v>
                </c:pt>
                <c:pt idx="387">
                  <c:v>13719</c:v>
                </c:pt>
                <c:pt idx="388">
                  <c:v>13755</c:v>
                </c:pt>
                <c:pt idx="389">
                  <c:v>13988</c:v>
                </c:pt>
                <c:pt idx="390">
                  <c:v>14015</c:v>
                </c:pt>
                <c:pt idx="391">
                  <c:v>14086</c:v>
                </c:pt>
                <c:pt idx="392">
                  <c:v>14205</c:v>
                </c:pt>
                <c:pt idx="393">
                  <c:v>14309</c:v>
                </c:pt>
                <c:pt idx="394">
                  <c:v>14562</c:v>
                </c:pt>
                <c:pt idx="395">
                  <c:v>14564</c:v>
                </c:pt>
                <c:pt idx="396">
                  <c:v>14895</c:v>
                </c:pt>
                <c:pt idx="397">
                  <c:v>15583</c:v>
                </c:pt>
                <c:pt idx="398">
                  <c:v>15584</c:v>
                </c:pt>
                <c:pt idx="399">
                  <c:v>15907</c:v>
                </c:pt>
                <c:pt idx="400">
                  <c:v>15974</c:v>
                </c:pt>
                <c:pt idx="401">
                  <c:v>15988</c:v>
                </c:pt>
                <c:pt idx="402">
                  <c:v>15990</c:v>
                </c:pt>
                <c:pt idx="403">
                  <c:v>16083</c:v>
                </c:pt>
                <c:pt idx="404">
                  <c:v>16246</c:v>
                </c:pt>
                <c:pt idx="405">
                  <c:v>16260</c:v>
                </c:pt>
                <c:pt idx="406">
                  <c:v>16366</c:v>
                </c:pt>
                <c:pt idx="407">
                  <c:v>16394</c:v>
                </c:pt>
                <c:pt idx="408">
                  <c:v>16462</c:v>
                </c:pt>
                <c:pt idx="409">
                  <c:v>16774</c:v>
                </c:pt>
                <c:pt idx="410">
                  <c:v>17084</c:v>
                </c:pt>
                <c:pt idx="411">
                  <c:v>17115</c:v>
                </c:pt>
                <c:pt idx="412">
                  <c:v>17521</c:v>
                </c:pt>
                <c:pt idx="413">
                  <c:v>17527</c:v>
                </c:pt>
                <c:pt idx="414">
                  <c:v>17605</c:v>
                </c:pt>
                <c:pt idx="415">
                  <c:v>17770</c:v>
                </c:pt>
                <c:pt idx="416">
                  <c:v>17773</c:v>
                </c:pt>
                <c:pt idx="417">
                  <c:v>18118</c:v>
                </c:pt>
                <c:pt idx="418">
                  <c:v>18372</c:v>
                </c:pt>
                <c:pt idx="419">
                  <c:v>18393</c:v>
                </c:pt>
                <c:pt idx="420">
                  <c:v>18589</c:v>
                </c:pt>
                <c:pt idx="421">
                  <c:v>19030</c:v>
                </c:pt>
                <c:pt idx="422">
                  <c:v>19168</c:v>
                </c:pt>
                <c:pt idx="423">
                  <c:v>19346</c:v>
                </c:pt>
                <c:pt idx="424">
                  <c:v>19351</c:v>
                </c:pt>
                <c:pt idx="425">
                  <c:v>19432</c:v>
                </c:pt>
                <c:pt idx="426">
                  <c:v>19592</c:v>
                </c:pt>
                <c:pt idx="427">
                  <c:v>19662</c:v>
                </c:pt>
                <c:pt idx="428">
                  <c:v>20545</c:v>
                </c:pt>
                <c:pt idx="429">
                  <c:v>20598</c:v>
                </c:pt>
                <c:pt idx="430">
                  <c:v>21386</c:v>
                </c:pt>
                <c:pt idx="431">
                  <c:v>21963</c:v>
                </c:pt>
                <c:pt idx="432">
                  <c:v>22155</c:v>
                </c:pt>
                <c:pt idx="433">
                  <c:v>23590</c:v>
                </c:pt>
                <c:pt idx="434">
                  <c:v>23613</c:v>
                </c:pt>
                <c:pt idx="435">
                  <c:v>25410</c:v>
                </c:pt>
                <c:pt idx="436">
                  <c:v>26349</c:v>
                </c:pt>
                <c:pt idx="437">
                  <c:v>31213</c:v>
                </c:pt>
              </c:numCache>
              <c:extLst xmlns:c15="http://schemas.microsoft.com/office/drawing/2012/chart"/>
            </c:numRef>
          </c:xVal>
          <c:yVal>
            <c:numRef>
              <c:f>[0]!flow_r</c:f>
              <c:numCache>
                <c:formatCode>0</c:formatCode>
                <c:ptCount val="438"/>
                <c:pt idx="0">
                  <c:v>7785.6896349999997</c:v>
                </c:pt>
                <c:pt idx="1">
                  <c:v>14605.944092</c:v>
                </c:pt>
                <c:pt idx="2">
                  <c:v>24937.015290000003</c:v>
                </c:pt>
                <c:pt idx="3">
                  <c:v>10208.918701000001</c:v>
                </c:pt>
                <c:pt idx="4">
                  <c:v>9771.2382519999992</c:v>
                </c:pt>
                <c:pt idx="5">
                  <c:v>31610.990967000002</c:v>
                </c:pt>
                <c:pt idx="6">
                  <c:v>15294.446899</c:v>
                </c:pt>
                <c:pt idx="7">
                  <c:v>10220.542281999999</c:v>
                </c:pt>
                <c:pt idx="8">
                  <c:v>18486.651855</c:v>
                </c:pt>
                <c:pt idx="9">
                  <c:v>11056.174682000001</c:v>
                </c:pt>
                <c:pt idx="10">
                  <c:v>41744.422118000002</c:v>
                </c:pt>
                <c:pt idx="11">
                  <c:v>26505.929320999996</c:v>
                </c:pt>
                <c:pt idx="12">
                  <c:v>27082.132813</c:v>
                </c:pt>
                <c:pt idx="13">
                  <c:v>17420.655762000002</c:v>
                </c:pt>
                <c:pt idx="14">
                  <c:v>29349.253173999998</c:v>
                </c:pt>
                <c:pt idx="15">
                  <c:v>29095.227539</c:v>
                </c:pt>
                <c:pt idx="16">
                  <c:v>22992.044432999999</c:v>
                </c:pt>
                <c:pt idx="17">
                  <c:v>21682.204408000001</c:v>
                </c:pt>
                <c:pt idx="18">
                  <c:v>34063.965332</c:v>
                </c:pt>
                <c:pt idx="19">
                  <c:v>34193.369934000002</c:v>
                </c:pt>
                <c:pt idx="20">
                  <c:v>27847.742186999996</c:v>
                </c:pt>
                <c:pt idx="21">
                  <c:v>37668.929077000001</c:v>
                </c:pt>
                <c:pt idx="22">
                  <c:v>45871.393800000005</c:v>
                </c:pt>
                <c:pt idx="23">
                  <c:v>39171.215454000005</c:v>
                </c:pt>
                <c:pt idx="24">
                  <c:v>4626.1993550000007</c:v>
                </c:pt>
                <c:pt idx="25">
                  <c:v>3624.97604</c:v>
                </c:pt>
                <c:pt idx="26">
                  <c:v>6652.2213360000005</c:v>
                </c:pt>
                <c:pt idx="27">
                  <c:v>916.28984200000002</c:v>
                </c:pt>
                <c:pt idx="28">
                  <c:v>253.46199299999998</c:v>
                </c:pt>
                <c:pt idx="29">
                  <c:v>170.27845099999999</c:v>
                </c:pt>
                <c:pt idx="30">
                  <c:v>1865.915438</c:v>
                </c:pt>
                <c:pt idx="31">
                  <c:v>5815.6862190000002</c:v>
                </c:pt>
                <c:pt idx="32">
                  <c:v>1114.04844</c:v>
                </c:pt>
                <c:pt idx="33">
                  <c:v>3332.2313720000002</c:v>
                </c:pt>
                <c:pt idx="34">
                  <c:v>1145.193831</c:v>
                </c:pt>
                <c:pt idx="35">
                  <c:v>1429.892981</c:v>
                </c:pt>
                <c:pt idx="36">
                  <c:v>3187.107986</c:v>
                </c:pt>
                <c:pt idx="37">
                  <c:v>1590.0656759999999</c:v>
                </c:pt>
                <c:pt idx="38">
                  <c:v>1630.5490450000002</c:v>
                </c:pt>
                <c:pt idx="39">
                  <c:v>7265.7396189999999</c:v>
                </c:pt>
                <c:pt idx="40">
                  <c:v>2588.2338339999997</c:v>
                </c:pt>
                <c:pt idx="41">
                  <c:v>3231.7843009999997</c:v>
                </c:pt>
                <c:pt idx="42">
                  <c:v>2006.2653040000002</c:v>
                </c:pt>
                <c:pt idx="43">
                  <c:v>7440.7151109999995</c:v>
                </c:pt>
                <c:pt idx="44">
                  <c:v>3091.6472320000003</c:v>
                </c:pt>
                <c:pt idx="45">
                  <c:v>3379.2376930000005</c:v>
                </c:pt>
                <c:pt idx="46">
                  <c:v>6651.231597</c:v>
                </c:pt>
                <c:pt idx="47">
                  <c:v>4947.9182309999997</c:v>
                </c:pt>
                <c:pt idx="48">
                  <c:v>3268.5930589999998</c:v>
                </c:pt>
                <c:pt idx="49">
                  <c:v>1625.9014810000001</c:v>
                </c:pt>
                <c:pt idx="50">
                  <c:v>1609.1558150000001</c:v>
                </c:pt>
                <c:pt idx="51">
                  <c:v>6147.2296820000001</c:v>
                </c:pt>
                <c:pt idx="52">
                  <c:v>2334.7423440000002</c:v>
                </c:pt>
                <c:pt idx="53">
                  <c:v>10262.332886</c:v>
                </c:pt>
                <c:pt idx="54">
                  <c:v>1637.0365700000002</c:v>
                </c:pt>
                <c:pt idx="55">
                  <c:v>5442.1277460000001</c:v>
                </c:pt>
                <c:pt idx="56">
                  <c:v>3017.1813419999999</c:v>
                </c:pt>
                <c:pt idx="57">
                  <c:v>5077.9104289999996</c:v>
                </c:pt>
                <c:pt idx="58">
                  <c:v>8859.7296490000008</c:v>
                </c:pt>
                <c:pt idx="59">
                  <c:v>4044.326247</c:v>
                </c:pt>
                <c:pt idx="60">
                  <c:v>4659.485428</c:v>
                </c:pt>
                <c:pt idx="61">
                  <c:v>4388.928269</c:v>
                </c:pt>
                <c:pt idx="62">
                  <c:v>2309.0960129999999</c:v>
                </c:pt>
                <c:pt idx="63">
                  <c:v>273.506957</c:v>
                </c:pt>
                <c:pt idx="64">
                  <c:v>1844.267327</c:v>
                </c:pt>
                <c:pt idx="65">
                  <c:v>2505.0394429999997</c:v>
                </c:pt>
                <c:pt idx="66">
                  <c:v>5652.9886930000002</c:v>
                </c:pt>
                <c:pt idx="67">
                  <c:v>6404.1033930000003</c:v>
                </c:pt>
                <c:pt idx="68">
                  <c:v>3784.6602779999998</c:v>
                </c:pt>
                <c:pt idx="69">
                  <c:v>2120.4805649999998</c:v>
                </c:pt>
                <c:pt idx="70">
                  <c:v>4988.4147490000005</c:v>
                </c:pt>
                <c:pt idx="71">
                  <c:v>1531.7075810000001</c:v>
                </c:pt>
                <c:pt idx="72">
                  <c:v>5347.6575939999993</c:v>
                </c:pt>
                <c:pt idx="73">
                  <c:v>5949.4237979999998</c:v>
                </c:pt>
                <c:pt idx="74">
                  <c:v>3112.527595</c:v>
                </c:pt>
                <c:pt idx="75">
                  <c:v>4453.1703179999995</c:v>
                </c:pt>
                <c:pt idx="76">
                  <c:v>3004.9531100000004</c:v>
                </c:pt>
                <c:pt idx="77">
                  <c:v>3062.0327160000002</c:v>
                </c:pt>
                <c:pt idx="78">
                  <c:v>2935.390007</c:v>
                </c:pt>
                <c:pt idx="79">
                  <c:v>3833.7659829999993</c:v>
                </c:pt>
                <c:pt idx="80">
                  <c:v>3519.0181879999996</c:v>
                </c:pt>
                <c:pt idx="81">
                  <c:v>2031.8942030000001</c:v>
                </c:pt>
                <c:pt idx="82">
                  <c:v>1508.3099970000001</c:v>
                </c:pt>
                <c:pt idx="83">
                  <c:v>6329.2301179999995</c:v>
                </c:pt>
                <c:pt idx="84">
                  <c:v>3086.407706</c:v>
                </c:pt>
                <c:pt idx="85">
                  <c:v>9688.3638309999988</c:v>
                </c:pt>
                <c:pt idx="86">
                  <c:v>4741.317626</c:v>
                </c:pt>
                <c:pt idx="87">
                  <c:v>6964.2615949999999</c:v>
                </c:pt>
                <c:pt idx="88">
                  <c:v>4126.9704590000001</c:v>
                </c:pt>
                <c:pt idx="89">
                  <c:v>5179.4900589999997</c:v>
                </c:pt>
                <c:pt idx="90">
                  <c:v>6765.5884699999997</c:v>
                </c:pt>
                <c:pt idx="91">
                  <c:v>3420.2759250000004</c:v>
                </c:pt>
                <c:pt idx="92">
                  <c:v>4420.6642869999996</c:v>
                </c:pt>
                <c:pt idx="93">
                  <c:v>4355.8735120000001</c:v>
                </c:pt>
                <c:pt idx="94">
                  <c:v>5911.2333529999996</c:v>
                </c:pt>
                <c:pt idx="95">
                  <c:v>3507.7655600000003</c:v>
                </c:pt>
                <c:pt idx="96">
                  <c:v>3612.7976840000001</c:v>
                </c:pt>
                <c:pt idx="97">
                  <c:v>3490.6248310000001</c:v>
                </c:pt>
                <c:pt idx="98">
                  <c:v>4503.1780849999996</c:v>
                </c:pt>
                <c:pt idx="99">
                  <c:v>4198.5855410000004</c:v>
                </c:pt>
                <c:pt idx="100">
                  <c:v>2780.8441089999997</c:v>
                </c:pt>
                <c:pt idx="101">
                  <c:v>4435.9961170000006</c:v>
                </c:pt>
                <c:pt idx="102">
                  <c:v>7964.7054749999998</c:v>
                </c:pt>
                <c:pt idx="103">
                  <c:v>5462.3015439999999</c:v>
                </c:pt>
                <c:pt idx="104">
                  <c:v>8746.3520509999998</c:v>
                </c:pt>
                <c:pt idx="105">
                  <c:v>3838.416534</c:v>
                </c:pt>
                <c:pt idx="106">
                  <c:v>7080.3520209999997</c:v>
                </c:pt>
                <c:pt idx="107">
                  <c:v>2533.4036289999999</c:v>
                </c:pt>
                <c:pt idx="108">
                  <c:v>2479.0849989999997</c:v>
                </c:pt>
                <c:pt idx="109">
                  <c:v>5831.5792309999997</c:v>
                </c:pt>
                <c:pt idx="110">
                  <c:v>4374.5918499999998</c:v>
                </c:pt>
                <c:pt idx="111">
                  <c:v>4128.053817</c:v>
                </c:pt>
                <c:pt idx="112">
                  <c:v>7474.0916139999999</c:v>
                </c:pt>
                <c:pt idx="113">
                  <c:v>6118.7011259999999</c:v>
                </c:pt>
                <c:pt idx="114">
                  <c:v>2421.383644</c:v>
                </c:pt>
                <c:pt idx="115">
                  <c:v>4907.6244669999996</c:v>
                </c:pt>
                <c:pt idx="116">
                  <c:v>982.93823299999997</c:v>
                </c:pt>
                <c:pt idx="117">
                  <c:v>4087.8949890000004</c:v>
                </c:pt>
                <c:pt idx="118">
                  <c:v>6110.4794170000014</c:v>
                </c:pt>
                <c:pt idx="119">
                  <c:v>3354.2886509999998</c:v>
                </c:pt>
                <c:pt idx="120">
                  <c:v>4315.9753869999995</c:v>
                </c:pt>
                <c:pt idx="121">
                  <c:v>7819.2917179999995</c:v>
                </c:pt>
                <c:pt idx="122">
                  <c:v>2562.884239</c:v>
                </c:pt>
                <c:pt idx="123">
                  <c:v>6647.8883829999995</c:v>
                </c:pt>
                <c:pt idx="124">
                  <c:v>5881.9810719999996</c:v>
                </c:pt>
                <c:pt idx="125">
                  <c:v>4044.2714989999995</c:v>
                </c:pt>
                <c:pt idx="126">
                  <c:v>4077.4748169999998</c:v>
                </c:pt>
                <c:pt idx="127">
                  <c:v>3137.561463</c:v>
                </c:pt>
                <c:pt idx="128">
                  <c:v>5627.588135</c:v>
                </c:pt>
                <c:pt idx="129">
                  <c:v>5597.3041570000005</c:v>
                </c:pt>
                <c:pt idx="130">
                  <c:v>6234.6082150000002</c:v>
                </c:pt>
                <c:pt idx="131">
                  <c:v>4918.5180819999996</c:v>
                </c:pt>
                <c:pt idx="132">
                  <c:v>4825.4678960000001</c:v>
                </c:pt>
                <c:pt idx="133">
                  <c:v>9627.1588439999996</c:v>
                </c:pt>
                <c:pt idx="134">
                  <c:v>7463.2334289999999</c:v>
                </c:pt>
                <c:pt idx="135">
                  <c:v>6712.4871219999995</c:v>
                </c:pt>
                <c:pt idx="136">
                  <c:v>3166.4472579999997</c:v>
                </c:pt>
                <c:pt idx="137">
                  <c:v>7057.3481309999997</c:v>
                </c:pt>
                <c:pt idx="138">
                  <c:v>4650.8631439999999</c:v>
                </c:pt>
                <c:pt idx="139">
                  <c:v>4878.7437129999998</c:v>
                </c:pt>
                <c:pt idx="140">
                  <c:v>3729.2835400000004</c:v>
                </c:pt>
                <c:pt idx="141">
                  <c:v>3973.3397749999999</c:v>
                </c:pt>
                <c:pt idx="142">
                  <c:v>8905.5009470000005</c:v>
                </c:pt>
                <c:pt idx="143">
                  <c:v>5774.5306849999997</c:v>
                </c:pt>
                <c:pt idx="144">
                  <c:v>5400.907166</c:v>
                </c:pt>
                <c:pt idx="145">
                  <c:v>7080.4023750000006</c:v>
                </c:pt>
                <c:pt idx="146">
                  <c:v>6170.8475340000005</c:v>
                </c:pt>
                <c:pt idx="147">
                  <c:v>8701.9835819999989</c:v>
                </c:pt>
                <c:pt idx="148">
                  <c:v>3794.9106750000001</c:v>
                </c:pt>
                <c:pt idx="149">
                  <c:v>6736.6226960000004</c:v>
                </c:pt>
                <c:pt idx="150">
                  <c:v>10352.956054999999</c:v>
                </c:pt>
                <c:pt idx="151">
                  <c:v>9645.0862439999983</c:v>
                </c:pt>
                <c:pt idx="152">
                  <c:v>9645.0862439999983</c:v>
                </c:pt>
                <c:pt idx="153">
                  <c:v>4967.8311450000001</c:v>
                </c:pt>
                <c:pt idx="154">
                  <c:v>4152.328528</c:v>
                </c:pt>
                <c:pt idx="155">
                  <c:v>4450.6486359999999</c:v>
                </c:pt>
                <c:pt idx="156">
                  <c:v>7185.0285649999996</c:v>
                </c:pt>
                <c:pt idx="157">
                  <c:v>6354.3221130000002</c:v>
                </c:pt>
                <c:pt idx="158">
                  <c:v>5569.5292350000009</c:v>
                </c:pt>
                <c:pt idx="159">
                  <c:v>5430.9843600000004</c:v>
                </c:pt>
                <c:pt idx="160">
                  <c:v>5302.3543699999991</c:v>
                </c:pt>
                <c:pt idx="161">
                  <c:v>6228.243316</c:v>
                </c:pt>
                <c:pt idx="162">
                  <c:v>6379.395348</c:v>
                </c:pt>
                <c:pt idx="163">
                  <c:v>8957.5916449999986</c:v>
                </c:pt>
                <c:pt idx="164">
                  <c:v>8484.6586909999987</c:v>
                </c:pt>
                <c:pt idx="165">
                  <c:v>4117.1162420000001</c:v>
                </c:pt>
                <c:pt idx="166">
                  <c:v>7057.386856000001</c:v>
                </c:pt>
                <c:pt idx="167">
                  <c:v>8811.8566890000002</c:v>
                </c:pt>
                <c:pt idx="168">
                  <c:v>5269.6688839999997</c:v>
                </c:pt>
                <c:pt idx="169">
                  <c:v>10371.570297</c:v>
                </c:pt>
                <c:pt idx="170">
                  <c:v>5886.4035960000001</c:v>
                </c:pt>
                <c:pt idx="171">
                  <c:v>7237.1343239999997</c:v>
                </c:pt>
                <c:pt idx="172">
                  <c:v>6085.1708980000003</c:v>
                </c:pt>
                <c:pt idx="173">
                  <c:v>2628.006065</c:v>
                </c:pt>
                <c:pt idx="174">
                  <c:v>18629.883300000001</c:v>
                </c:pt>
                <c:pt idx="175">
                  <c:v>5076.7314149999993</c:v>
                </c:pt>
                <c:pt idx="176">
                  <c:v>8516.5395509999998</c:v>
                </c:pt>
                <c:pt idx="177">
                  <c:v>5665.2461699999994</c:v>
                </c:pt>
                <c:pt idx="178">
                  <c:v>5386.7791610000004</c:v>
                </c:pt>
                <c:pt idx="179">
                  <c:v>4853.6660920000004</c:v>
                </c:pt>
                <c:pt idx="180">
                  <c:v>5979.9264210000001</c:v>
                </c:pt>
                <c:pt idx="181">
                  <c:v>4726.324302</c:v>
                </c:pt>
                <c:pt idx="182">
                  <c:v>9442.6266469999991</c:v>
                </c:pt>
                <c:pt idx="183">
                  <c:v>6601.5950000000012</c:v>
                </c:pt>
                <c:pt idx="184">
                  <c:v>5881.2530059999999</c:v>
                </c:pt>
                <c:pt idx="185">
                  <c:v>4102.9925370000001</c:v>
                </c:pt>
                <c:pt idx="186">
                  <c:v>8092.6063379999996</c:v>
                </c:pt>
                <c:pt idx="187">
                  <c:v>8452.9665840000016</c:v>
                </c:pt>
                <c:pt idx="188">
                  <c:v>7179.6433420000003</c:v>
                </c:pt>
                <c:pt idx="189">
                  <c:v>9320.838624</c:v>
                </c:pt>
                <c:pt idx="190">
                  <c:v>12903.175170000002</c:v>
                </c:pt>
                <c:pt idx="191">
                  <c:v>3903.8725360000003</c:v>
                </c:pt>
                <c:pt idx="192">
                  <c:v>6202.0868530000007</c:v>
                </c:pt>
                <c:pt idx="193">
                  <c:v>6650.7370759999994</c:v>
                </c:pt>
                <c:pt idx="194">
                  <c:v>8410.0660699999989</c:v>
                </c:pt>
                <c:pt idx="195">
                  <c:v>6940.1476130000001</c:v>
                </c:pt>
                <c:pt idx="196">
                  <c:v>7731.1939089999996</c:v>
                </c:pt>
                <c:pt idx="197">
                  <c:v>4389.2564139999995</c:v>
                </c:pt>
                <c:pt idx="198">
                  <c:v>5323.6099549999999</c:v>
                </c:pt>
                <c:pt idx="199">
                  <c:v>5683.6483000000007</c:v>
                </c:pt>
                <c:pt idx="200">
                  <c:v>5003.3554069999991</c:v>
                </c:pt>
                <c:pt idx="201">
                  <c:v>9965.9167479999996</c:v>
                </c:pt>
                <c:pt idx="202">
                  <c:v>4399.2939460000007</c:v>
                </c:pt>
                <c:pt idx="203">
                  <c:v>9152.5771779999995</c:v>
                </c:pt>
                <c:pt idx="204">
                  <c:v>6401.4266820000003</c:v>
                </c:pt>
                <c:pt idx="205">
                  <c:v>6655.6915899999995</c:v>
                </c:pt>
                <c:pt idx="206">
                  <c:v>7063.3234569999995</c:v>
                </c:pt>
                <c:pt idx="207">
                  <c:v>9374.5126949999994</c:v>
                </c:pt>
                <c:pt idx="208">
                  <c:v>10929.132507</c:v>
                </c:pt>
                <c:pt idx="209">
                  <c:v>7102.0658869999997</c:v>
                </c:pt>
                <c:pt idx="210">
                  <c:v>5184.7383890000001</c:v>
                </c:pt>
                <c:pt idx="211">
                  <c:v>4787.9257960000004</c:v>
                </c:pt>
                <c:pt idx="212">
                  <c:v>5241.0988319999997</c:v>
                </c:pt>
                <c:pt idx="213">
                  <c:v>3597.289327</c:v>
                </c:pt>
                <c:pt idx="214">
                  <c:v>6823.7124029999995</c:v>
                </c:pt>
                <c:pt idx="215">
                  <c:v>5517.8653560000002</c:v>
                </c:pt>
                <c:pt idx="216">
                  <c:v>6113.6387940000004</c:v>
                </c:pt>
                <c:pt idx="217">
                  <c:v>4791.9506379999993</c:v>
                </c:pt>
                <c:pt idx="218">
                  <c:v>5927.4794919999995</c:v>
                </c:pt>
                <c:pt idx="219">
                  <c:v>8813.6345519999995</c:v>
                </c:pt>
                <c:pt idx="220">
                  <c:v>7677.1929619999992</c:v>
                </c:pt>
                <c:pt idx="221">
                  <c:v>6870.4879150000006</c:v>
                </c:pt>
                <c:pt idx="222">
                  <c:v>9067.3707269999995</c:v>
                </c:pt>
                <c:pt idx="223">
                  <c:v>7316.2318720000003</c:v>
                </c:pt>
                <c:pt idx="224">
                  <c:v>7903.2374569999993</c:v>
                </c:pt>
                <c:pt idx="225">
                  <c:v>6667.0419459999994</c:v>
                </c:pt>
                <c:pt idx="226">
                  <c:v>8193.6972270000006</c:v>
                </c:pt>
                <c:pt idx="227">
                  <c:v>7636.1498259999998</c:v>
                </c:pt>
                <c:pt idx="228">
                  <c:v>8477.334809</c:v>
                </c:pt>
                <c:pt idx="229">
                  <c:v>7088.9844649999995</c:v>
                </c:pt>
                <c:pt idx="230">
                  <c:v>6382.9319770000002</c:v>
                </c:pt>
                <c:pt idx="231">
                  <c:v>8079.5333559999999</c:v>
                </c:pt>
                <c:pt idx="232">
                  <c:v>10568.178162</c:v>
                </c:pt>
                <c:pt idx="233">
                  <c:v>11148.623595999999</c:v>
                </c:pt>
                <c:pt idx="234">
                  <c:v>4420.5753020000002</c:v>
                </c:pt>
                <c:pt idx="235">
                  <c:v>8538.9546200000004</c:v>
                </c:pt>
                <c:pt idx="236">
                  <c:v>7418.2930910000005</c:v>
                </c:pt>
                <c:pt idx="237">
                  <c:v>4340.4883730000001</c:v>
                </c:pt>
                <c:pt idx="238">
                  <c:v>9306.4599159999998</c:v>
                </c:pt>
                <c:pt idx="239">
                  <c:v>7754.3401949999998</c:v>
                </c:pt>
                <c:pt idx="240">
                  <c:v>10636.628113000001</c:v>
                </c:pt>
                <c:pt idx="241">
                  <c:v>7125.1977769999994</c:v>
                </c:pt>
                <c:pt idx="242">
                  <c:v>8187.2928009999996</c:v>
                </c:pt>
                <c:pt idx="243">
                  <c:v>9666.8133240000006</c:v>
                </c:pt>
                <c:pt idx="244">
                  <c:v>11270.034668</c:v>
                </c:pt>
                <c:pt idx="245">
                  <c:v>11914.346649999999</c:v>
                </c:pt>
                <c:pt idx="246">
                  <c:v>5394.3921200000004</c:v>
                </c:pt>
                <c:pt idx="247">
                  <c:v>2918.8554910000003</c:v>
                </c:pt>
                <c:pt idx="248">
                  <c:v>11227.448242999999</c:v>
                </c:pt>
                <c:pt idx="249">
                  <c:v>10234.280519</c:v>
                </c:pt>
                <c:pt idx="250">
                  <c:v>15901.734376</c:v>
                </c:pt>
                <c:pt idx="251">
                  <c:v>9418.531844000001</c:v>
                </c:pt>
                <c:pt idx="252">
                  <c:v>6064.4394230000007</c:v>
                </c:pt>
                <c:pt idx="253">
                  <c:v>9490.6809389999999</c:v>
                </c:pt>
                <c:pt idx="254">
                  <c:v>11150.588806</c:v>
                </c:pt>
                <c:pt idx="255">
                  <c:v>11996.209289000002</c:v>
                </c:pt>
                <c:pt idx="256">
                  <c:v>5562.4576119999992</c:v>
                </c:pt>
                <c:pt idx="257">
                  <c:v>8096.1558519999999</c:v>
                </c:pt>
                <c:pt idx="258">
                  <c:v>7253.8526620000002</c:v>
                </c:pt>
                <c:pt idx="259">
                  <c:v>6922.7749020000001</c:v>
                </c:pt>
                <c:pt idx="260">
                  <c:v>9391.7327580000001</c:v>
                </c:pt>
                <c:pt idx="261">
                  <c:v>6205.743958</c:v>
                </c:pt>
                <c:pt idx="262">
                  <c:v>3296.9347349999998</c:v>
                </c:pt>
                <c:pt idx="263">
                  <c:v>4845.4420929999997</c:v>
                </c:pt>
                <c:pt idx="264">
                  <c:v>11712.063355000002</c:v>
                </c:pt>
                <c:pt idx="265">
                  <c:v>4969.1209259999996</c:v>
                </c:pt>
                <c:pt idx="266">
                  <c:v>7593.8080599999994</c:v>
                </c:pt>
                <c:pt idx="267">
                  <c:v>3752.2190249999994</c:v>
                </c:pt>
                <c:pt idx="268">
                  <c:v>11236.4552</c:v>
                </c:pt>
                <c:pt idx="269">
                  <c:v>10964.408416</c:v>
                </c:pt>
                <c:pt idx="270">
                  <c:v>10101.986602999999</c:v>
                </c:pt>
                <c:pt idx="271">
                  <c:v>8623.7462459999988</c:v>
                </c:pt>
                <c:pt idx="272">
                  <c:v>6928.5701609999996</c:v>
                </c:pt>
                <c:pt idx="273">
                  <c:v>10585.884704</c:v>
                </c:pt>
                <c:pt idx="274">
                  <c:v>6177.0208430000002</c:v>
                </c:pt>
                <c:pt idx="275">
                  <c:v>10711.002686</c:v>
                </c:pt>
                <c:pt idx="276">
                  <c:v>12875.227172999999</c:v>
                </c:pt>
                <c:pt idx="277">
                  <c:v>13651.309982000001</c:v>
                </c:pt>
                <c:pt idx="278">
                  <c:v>7707.4110249999994</c:v>
                </c:pt>
                <c:pt idx="279">
                  <c:v>7289.9785769999999</c:v>
                </c:pt>
                <c:pt idx="280">
                  <c:v>6175.6346279999998</c:v>
                </c:pt>
                <c:pt idx="281">
                  <c:v>8338.8792869999997</c:v>
                </c:pt>
                <c:pt idx="282">
                  <c:v>5332.6705019999999</c:v>
                </c:pt>
                <c:pt idx="283">
                  <c:v>2990.5098969999999</c:v>
                </c:pt>
                <c:pt idx="284">
                  <c:v>9111.1668399999999</c:v>
                </c:pt>
                <c:pt idx="285">
                  <c:v>9365.5342110000001</c:v>
                </c:pt>
                <c:pt idx="286">
                  <c:v>11167.813813000001</c:v>
                </c:pt>
                <c:pt idx="287">
                  <c:v>14701.457275000001</c:v>
                </c:pt>
                <c:pt idx="288">
                  <c:v>6898.8173509999997</c:v>
                </c:pt>
                <c:pt idx="289">
                  <c:v>12272.239867</c:v>
                </c:pt>
                <c:pt idx="290">
                  <c:v>11766.668702000001</c:v>
                </c:pt>
                <c:pt idx="291">
                  <c:v>10807.686706999999</c:v>
                </c:pt>
                <c:pt idx="292">
                  <c:v>6679.2651820000001</c:v>
                </c:pt>
                <c:pt idx="293">
                  <c:v>12539.826263999999</c:v>
                </c:pt>
                <c:pt idx="294">
                  <c:v>5246.2518390000005</c:v>
                </c:pt>
                <c:pt idx="295">
                  <c:v>6001.8092200000001</c:v>
                </c:pt>
                <c:pt idx="296">
                  <c:v>8900.5986789999988</c:v>
                </c:pt>
                <c:pt idx="297">
                  <c:v>2133.0736320000001</c:v>
                </c:pt>
                <c:pt idx="298">
                  <c:v>10396.687043000002</c:v>
                </c:pt>
                <c:pt idx="299">
                  <c:v>8205.369385</c:v>
                </c:pt>
                <c:pt idx="300">
                  <c:v>11496.769378000001</c:v>
                </c:pt>
                <c:pt idx="301">
                  <c:v>6671.5391840000002</c:v>
                </c:pt>
                <c:pt idx="302">
                  <c:v>10917.13739</c:v>
                </c:pt>
                <c:pt idx="303">
                  <c:v>7356.0959640000001</c:v>
                </c:pt>
                <c:pt idx="304">
                  <c:v>9229.9110120000005</c:v>
                </c:pt>
                <c:pt idx="305">
                  <c:v>8576.326599</c:v>
                </c:pt>
                <c:pt idx="306">
                  <c:v>8046.2335819999998</c:v>
                </c:pt>
                <c:pt idx="307">
                  <c:v>18936.322540000001</c:v>
                </c:pt>
                <c:pt idx="308">
                  <c:v>3597.289327</c:v>
                </c:pt>
                <c:pt idx="309">
                  <c:v>7777.721923000001</c:v>
                </c:pt>
                <c:pt idx="310">
                  <c:v>10574.729218</c:v>
                </c:pt>
                <c:pt idx="311">
                  <c:v>8713.5423119999996</c:v>
                </c:pt>
                <c:pt idx="312">
                  <c:v>7693.4456789999995</c:v>
                </c:pt>
                <c:pt idx="313">
                  <c:v>6857.3262629999999</c:v>
                </c:pt>
                <c:pt idx="314">
                  <c:v>8709.5712280000007</c:v>
                </c:pt>
                <c:pt idx="315">
                  <c:v>9359.4213569999993</c:v>
                </c:pt>
                <c:pt idx="316">
                  <c:v>8178.2289430000001</c:v>
                </c:pt>
                <c:pt idx="317">
                  <c:v>8008.1835019999999</c:v>
                </c:pt>
                <c:pt idx="318">
                  <c:v>8130.0841060000002</c:v>
                </c:pt>
                <c:pt idx="319">
                  <c:v>1746.5594479999997</c:v>
                </c:pt>
                <c:pt idx="320">
                  <c:v>10222.658569000001</c:v>
                </c:pt>
                <c:pt idx="321">
                  <c:v>13420.982972</c:v>
                </c:pt>
                <c:pt idx="322">
                  <c:v>6187.0099190000001</c:v>
                </c:pt>
                <c:pt idx="323">
                  <c:v>13382.883575</c:v>
                </c:pt>
                <c:pt idx="324">
                  <c:v>12998.666503</c:v>
                </c:pt>
                <c:pt idx="325">
                  <c:v>10059.021575999999</c:v>
                </c:pt>
                <c:pt idx="326">
                  <c:v>3557.9893190000003</c:v>
                </c:pt>
                <c:pt idx="327">
                  <c:v>8896.5436399999999</c:v>
                </c:pt>
                <c:pt idx="328">
                  <c:v>7124.2889399999995</c:v>
                </c:pt>
                <c:pt idx="329">
                  <c:v>18574.497833999998</c:v>
                </c:pt>
                <c:pt idx="330">
                  <c:v>13091.910857999999</c:v>
                </c:pt>
                <c:pt idx="331">
                  <c:v>7173.0372320000006</c:v>
                </c:pt>
                <c:pt idx="332">
                  <c:v>12847.198974000001</c:v>
                </c:pt>
                <c:pt idx="333">
                  <c:v>11939.761413999999</c:v>
                </c:pt>
                <c:pt idx="334">
                  <c:v>10109.914000999999</c:v>
                </c:pt>
                <c:pt idx="335">
                  <c:v>11006.819823999998</c:v>
                </c:pt>
                <c:pt idx="336">
                  <c:v>7893.2652600000001</c:v>
                </c:pt>
                <c:pt idx="337">
                  <c:v>10601.126464999999</c:v>
                </c:pt>
                <c:pt idx="338">
                  <c:v>14696.652436</c:v>
                </c:pt>
                <c:pt idx="339">
                  <c:v>8991.0261379999993</c:v>
                </c:pt>
                <c:pt idx="340">
                  <c:v>11915.948119000001</c:v>
                </c:pt>
                <c:pt idx="341">
                  <c:v>4516.7298929999997</c:v>
                </c:pt>
                <c:pt idx="342">
                  <c:v>9346.2892759999995</c:v>
                </c:pt>
                <c:pt idx="343">
                  <c:v>9131.3428500000009</c:v>
                </c:pt>
                <c:pt idx="344">
                  <c:v>8322.9879140000012</c:v>
                </c:pt>
                <c:pt idx="345">
                  <c:v>12241.824280000001</c:v>
                </c:pt>
                <c:pt idx="346">
                  <c:v>6683.8306430000002</c:v>
                </c:pt>
                <c:pt idx="347">
                  <c:v>14517.233855999999</c:v>
                </c:pt>
                <c:pt idx="348">
                  <c:v>7212.9572449999996</c:v>
                </c:pt>
                <c:pt idx="349">
                  <c:v>8612.8813470000005</c:v>
                </c:pt>
                <c:pt idx="350">
                  <c:v>10217.067505999999</c:v>
                </c:pt>
                <c:pt idx="351">
                  <c:v>8958.7285159999992</c:v>
                </c:pt>
                <c:pt idx="352">
                  <c:v>13433.839964999997</c:v>
                </c:pt>
                <c:pt idx="353">
                  <c:v>9983.6884769999997</c:v>
                </c:pt>
                <c:pt idx="354">
                  <c:v>9611.5279539999992</c:v>
                </c:pt>
                <c:pt idx="355">
                  <c:v>13194.784425000002</c:v>
                </c:pt>
                <c:pt idx="356">
                  <c:v>13338.362642</c:v>
                </c:pt>
                <c:pt idx="357">
                  <c:v>9994.3744509999997</c:v>
                </c:pt>
                <c:pt idx="358">
                  <c:v>12468.121949</c:v>
                </c:pt>
                <c:pt idx="359">
                  <c:v>7549.6364520000016</c:v>
                </c:pt>
                <c:pt idx="360">
                  <c:v>12025.666045999998</c:v>
                </c:pt>
                <c:pt idx="361">
                  <c:v>7343.9561150000009</c:v>
                </c:pt>
                <c:pt idx="362">
                  <c:v>7425.3899709999996</c:v>
                </c:pt>
                <c:pt idx="363">
                  <c:v>9136.5162660000005</c:v>
                </c:pt>
                <c:pt idx="364">
                  <c:v>12152.367401000001</c:v>
                </c:pt>
                <c:pt idx="365">
                  <c:v>7843.7610479999994</c:v>
                </c:pt>
                <c:pt idx="366">
                  <c:v>9315.7207649999982</c:v>
                </c:pt>
                <c:pt idx="367">
                  <c:v>16000.514068</c:v>
                </c:pt>
                <c:pt idx="368">
                  <c:v>15021.815979000001</c:v>
                </c:pt>
                <c:pt idx="369">
                  <c:v>9830.039123999999</c:v>
                </c:pt>
                <c:pt idx="370">
                  <c:v>13337.979522</c:v>
                </c:pt>
                <c:pt idx="371">
                  <c:v>10983.870543000001</c:v>
                </c:pt>
                <c:pt idx="372">
                  <c:v>735.66230799999994</c:v>
                </c:pt>
                <c:pt idx="373">
                  <c:v>14108.115357000001</c:v>
                </c:pt>
                <c:pt idx="374">
                  <c:v>14177.967056</c:v>
                </c:pt>
                <c:pt idx="375">
                  <c:v>8578.2412559999993</c:v>
                </c:pt>
                <c:pt idx="376">
                  <c:v>8375.3910219999998</c:v>
                </c:pt>
                <c:pt idx="377">
                  <c:v>13090.809327999999</c:v>
                </c:pt>
                <c:pt idx="378">
                  <c:v>13381.260986000001</c:v>
                </c:pt>
                <c:pt idx="379">
                  <c:v>8524.2275549999995</c:v>
                </c:pt>
                <c:pt idx="380">
                  <c:v>10199.794098999999</c:v>
                </c:pt>
                <c:pt idx="381">
                  <c:v>9818.1997059999994</c:v>
                </c:pt>
                <c:pt idx="382">
                  <c:v>9824.7202450000004</c:v>
                </c:pt>
                <c:pt idx="383">
                  <c:v>10581.758269999998</c:v>
                </c:pt>
                <c:pt idx="384">
                  <c:v>17402.638548999999</c:v>
                </c:pt>
                <c:pt idx="385">
                  <c:v>10197.7901</c:v>
                </c:pt>
                <c:pt idx="386">
                  <c:v>18253.858763999997</c:v>
                </c:pt>
                <c:pt idx="387">
                  <c:v>10644.430419999999</c:v>
                </c:pt>
                <c:pt idx="388">
                  <c:v>9366.4864340000004</c:v>
                </c:pt>
                <c:pt idx="389">
                  <c:v>14680.183120000002</c:v>
                </c:pt>
                <c:pt idx="390">
                  <c:v>14454.362059999999</c:v>
                </c:pt>
                <c:pt idx="391">
                  <c:v>10192.536011</c:v>
                </c:pt>
                <c:pt idx="392">
                  <c:v>12760.859619999999</c:v>
                </c:pt>
                <c:pt idx="393">
                  <c:v>12487.50769</c:v>
                </c:pt>
                <c:pt idx="394">
                  <c:v>15514.068604</c:v>
                </c:pt>
                <c:pt idx="395">
                  <c:v>12961.168824</c:v>
                </c:pt>
                <c:pt idx="396">
                  <c:v>8530.7824089999995</c:v>
                </c:pt>
                <c:pt idx="397">
                  <c:v>17655.579224000001</c:v>
                </c:pt>
                <c:pt idx="398">
                  <c:v>12954.662902</c:v>
                </c:pt>
                <c:pt idx="399">
                  <c:v>14643.126829999999</c:v>
                </c:pt>
                <c:pt idx="400">
                  <c:v>14914.046692</c:v>
                </c:pt>
                <c:pt idx="401">
                  <c:v>11813.334289999999</c:v>
                </c:pt>
                <c:pt idx="402">
                  <c:v>14275.102539</c:v>
                </c:pt>
                <c:pt idx="403">
                  <c:v>11091.862976</c:v>
                </c:pt>
                <c:pt idx="404">
                  <c:v>11337.052399</c:v>
                </c:pt>
                <c:pt idx="405">
                  <c:v>15248.903137000001</c:v>
                </c:pt>
                <c:pt idx="406">
                  <c:v>12794.416565000001</c:v>
                </c:pt>
                <c:pt idx="407">
                  <c:v>17023.640960999997</c:v>
                </c:pt>
                <c:pt idx="408">
                  <c:v>5598.8158880000001</c:v>
                </c:pt>
                <c:pt idx="409">
                  <c:v>13628.683288</c:v>
                </c:pt>
                <c:pt idx="410">
                  <c:v>14251.090209</c:v>
                </c:pt>
                <c:pt idx="411">
                  <c:v>12269.713744000001</c:v>
                </c:pt>
                <c:pt idx="412">
                  <c:v>14494.915465999999</c:v>
                </c:pt>
                <c:pt idx="413">
                  <c:v>5438.2391349999998</c:v>
                </c:pt>
                <c:pt idx="414">
                  <c:v>25103.090575999999</c:v>
                </c:pt>
                <c:pt idx="415">
                  <c:v>15666.921874000001</c:v>
                </c:pt>
                <c:pt idx="416">
                  <c:v>14314.376465000001</c:v>
                </c:pt>
                <c:pt idx="417">
                  <c:v>14650.087249</c:v>
                </c:pt>
                <c:pt idx="418">
                  <c:v>13993.570801</c:v>
                </c:pt>
                <c:pt idx="419">
                  <c:v>13835.297973000001</c:v>
                </c:pt>
                <c:pt idx="420">
                  <c:v>15550.251464999999</c:v>
                </c:pt>
                <c:pt idx="421">
                  <c:v>23714.601685000001</c:v>
                </c:pt>
                <c:pt idx="422">
                  <c:v>27517.347351</c:v>
                </c:pt>
                <c:pt idx="423">
                  <c:v>14891.251831</c:v>
                </c:pt>
                <c:pt idx="424">
                  <c:v>18058.721679999999</c:v>
                </c:pt>
                <c:pt idx="425">
                  <c:v>13271.200379</c:v>
                </c:pt>
                <c:pt idx="426">
                  <c:v>14858.123902000001</c:v>
                </c:pt>
                <c:pt idx="427">
                  <c:v>13957.317077</c:v>
                </c:pt>
                <c:pt idx="428">
                  <c:v>11166.069399</c:v>
                </c:pt>
                <c:pt idx="429">
                  <c:v>14769.286744000001</c:v>
                </c:pt>
                <c:pt idx="430">
                  <c:v>30569.805053999997</c:v>
                </c:pt>
                <c:pt idx="431">
                  <c:v>18115.168334999998</c:v>
                </c:pt>
                <c:pt idx="432">
                  <c:v>20000.940430000002</c:v>
                </c:pt>
                <c:pt idx="433">
                  <c:v>18722.682616999999</c:v>
                </c:pt>
                <c:pt idx="434">
                  <c:v>18063.284789999998</c:v>
                </c:pt>
                <c:pt idx="435">
                  <c:v>22599.864927999999</c:v>
                </c:pt>
                <c:pt idx="436">
                  <c:v>11509.928496999999</c:v>
                </c:pt>
                <c:pt idx="437">
                  <c:v>29518.251464000001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4-9920-4432-8C68-67F673474383}"/>
            </c:ext>
          </c:extLst>
        </c:ser>
        <c:ser>
          <c:idx val="3"/>
          <c:order val="3"/>
          <c:tx>
            <c:v>arterials</c:v>
          </c:tx>
          <c:spPr>
            <a:ln w="19050">
              <a:noFill/>
            </a:ln>
          </c:spPr>
          <c:marker>
            <c:symbol val="triangle"/>
            <c:size val="4"/>
            <c:spPr>
              <a:noFill/>
              <a:ln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177759192390112E-2"/>
                  <c:y val="7.6679250986851398E-3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[0]!count_a</c:f>
              <c:numCache>
                <c:formatCode>General</c:formatCode>
                <c:ptCount val="583"/>
                <c:pt idx="0">
                  <c:v>3767</c:v>
                </c:pt>
                <c:pt idx="1">
                  <c:v>6871</c:v>
                </c:pt>
                <c:pt idx="2">
                  <c:v>7017</c:v>
                </c:pt>
                <c:pt idx="3">
                  <c:v>8491</c:v>
                </c:pt>
                <c:pt idx="4">
                  <c:v>8900</c:v>
                </c:pt>
                <c:pt idx="5">
                  <c:v>11200</c:v>
                </c:pt>
                <c:pt idx="6">
                  <c:v>12000</c:v>
                </c:pt>
                <c:pt idx="7">
                  <c:v>13501</c:v>
                </c:pt>
                <c:pt idx="8">
                  <c:v>15400</c:v>
                </c:pt>
                <c:pt idx="9">
                  <c:v>15800</c:v>
                </c:pt>
                <c:pt idx="10">
                  <c:v>17700</c:v>
                </c:pt>
                <c:pt idx="11">
                  <c:v>17900</c:v>
                </c:pt>
                <c:pt idx="12">
                  <c:v>18364</c:v>
                </c:pt>
                <c:pt idx="13">
                  <c:v>18592</c:v>
                </c:pt>
                <c:pt idx="14">
                  <c:v>18632</c:v>
                </c:pt>
                <c:pt idx="15">
                  <c:v>19351</c:v>
                </c:pt>
                <c:pt idx="16">
                  <c:v>19416</c:v>
                </c:pt>
                <c:pt idx="17">
                  <c:v>20304</c:v>
                </c:pt>
                <c:pt idx="18">
                  <c:v>21000</c:v>
                </c:pt>
                <c:pt idx="19">
                  <c:v>21024</c:v>
                </c:pt>
                <c:pt idx="20">
                  <c:v>21172</c:v>
                </c:pt>
                <c:pt idx="21">
                  <c:v>21366</c:v>
                </c:pt>
                <c:pt idx="22">
                  <c:v>21749</c:v>
                </c:pt>
                <c:pt idx="23">
                  <c:v>21791</c:v>
                </c:pt>
                <c:pt idx="24">
                  <c:v>21875</c:v>
                </c:pt>
                <c:pt idx="25">
                  <c:v>21980</c:v>
                </c:pt>
                <c:pt idx="26">
                  <c:v>23439</c:v>
                </c:pt>
                <c:pt idx="27">
                  <c:v>23816</c:v>
                </c:pt>
                <c:pt idx="28">
                  <c:v>24879</c:v>
                </c:pt>
                <c:pt idx="29">
                  <c:v>24900</c:v>
                </c:pt>
                <c:pt idx="30">
                  <c:v>25000</c:v>
                </c:pt>
                <c:pt idx="31">
                  <c:v>25100</c:v>
                </c:pt>
                <c:pt idx="32">
                  <c:v>25500</c:v>
                </c:pt>
                <c:pt idx="33">
                  <c:v>26400</c:v>
                </c:pt>
                <c:pt idx="34">
                  <c:v>26700</c:v>
                </c:pt>
                <c:pt idx="35">
                  <c:v>26792</c:v>
                </c:pt>
                <c:pt idx="36">
                  <c:v>26800</c:v>
                </c:pt>
                <c:pt idx="37">
                  <c:v>28100</c:v>
                </c:pt>
                <c:pt idx="38">
                  <c:v>28594</c:v>
                </c:pt>
                <c:pt idx="39">
                  <c:v>29336</c:v>
                </c:pt>
                <c:pt idx="40">
                  <c:v>29400</c:v>
                </c:pt>
                <c:pt idx="41">
                  <c:v>29888</c:v>
                </c:pt>
                <c:pt idx="42">
                  <c:v>31100</c:v>
                </c:pt>
                <c:pt idx="43">
                  <c:v>31570</c:v>
                </c:pt>
                <c:pt idx="44">
                  <c:v>32680</c:v>
                </c:pt>
                <c:pt idx="45">
                  <c:v>32804</c:v>
                </c:pt>
                <c:pt idx="46">
                  <c:v>33963</c:v>
                </c:pt>
                <c:pt idx="47">
                  <c:v>34537</c:v>
                </c:pt>
                <c:pt idx="48">
                  <c:v>35052</c:v>
                </c:pt>
                <c:pt idx="49">
                  <c:v>35301</c:v>
                </c:pt>
                <c:pt idx="50">
                  <c:v>35500</c:v>
                </c:pt>
                <c:pt idx="51">
                  <c:v>35600</c:v>
                </c:pt>
                <c:pt idx="52">
                  <c:v>35900</c:v>
                </c:pt>
                <c:pt idx="53">
                  <c:v>37200</c:v>
                </c:pt>
                <c:pt idx="54">
                  <c:v>37393</c:v>
                </c:pt>
                <c:pt idx="55">
                  <c:v>37800</c:v>
                </c:pt>
                <c:pt idx="56">
                  <c:v>38300</c:v>
                </c:pt>
                <c:pt idx="57">
                  <c:v>38500</c:v>
                </c:pt>
                <c:pt idx="58">
                  <c:v>38900</c:v>
                </c:pt>
                <c:pt idx="59">
                  <c:v>40462</c:v>
                </c:pt>
                <c:pt idx="60">
                  <c:v>40660</c:v>
                </c:pt>
                <c:pt idx="61">
                  <c:v>41109</c:v>
                </c:pt>
                <c:pt idx="62">
                  <c:v>41882</c:v>
                </c:pt>
                <c:pt idx="63">
                  <c:v>41900</c:v>
                </c:pt>
                <c:pt idx="64">
                  <c:v>43090</c:v>
                </c:pt>
                <c:pt idx="65">
                  <c:v>43771</c:v>
                </c:pt>
                <c:pt idx="66">
                  <c:v>43921</c:v>
                </c:pt>
                <c:pt idx="67">
                  <c:v>45149</c:v>
                </c:pt>
                <c:pt idx="68">
                  <c:v>48341</c:v>
                </c:pt>
                <c:pt idx="69">
                  <c:v>48824</c:v>
                </c:pt>
                <c:pt idx="70">
                  <c:v>49773</c:v>
                </c:pt>
                <c:pt idx="71">
                  <c:v>49828</c:v>
                </c:pt>
                <c:pt idx="72">
                  <c:v>50006</c:v>
                </c:pt>
                <c:pt idx="73">
                  <c:v>50375</c:v>
                </c:pt>
                <c:pt idx="74">
                  <c:v>50578</c:v>
                </c:pt>
                <c:pt idx="75">
                  <c:v>50785</c:v>
                </c:pt>
                <c:pt idx="76">
                  <c:v>51344</c:v>
                </c:pt>
                <c:pt idx="77">
                  <c:v>51460</c:v>
                </c:pt>
                <c:pt idx="78">
                  <c:v>52411</c:v>
                </c:pt>
                <c:pt idx="79">
                  <c:v>53098</c:v>
                </c:pt>
                <c:pt idx="80">
                  <c:v>53223</c:v>
                </c:pt>
                <c:pt idx="81">
                  <c:v>53300</c:v>
                </c:pt>
                <c:pt idx="82">
                  <c:v>53800</c:v>
                </c:pt>
                <c:pt idx="83">
                  <c:v>54900</c:v>
                </c:pt>
                <c:pt idx="84">
                  <c:v>55200</c:v>
                </c:pt>
                <c:pt idx="85">
                  <c:v>58935</c:v>
                </c:pt>
                <c:pt idx="86">
                  <c:v>59210</c:v>
                </c:pt>
                <c:pt idx="87">
                  <c:v>59338</c:v>
                </c:pt>
                <c:pt idx="88">
                  <c:v>76673</c:v>
                </c:pt>
                <c:pt idx="89">
                  <c:v>79300</c:v>
                </c:pt>
                <c:pt idx="90">
                  <c:v>649</c:v>
                </c:pt>
                <c:pt idx="91">
                  <c:v>955</c:v>
                </c:pt>
                <c:pt idx="92">
                  <c:v>1359</c:v>
                </c:pt>
                <c:pt idx="93">
                  <c:v>1871</c:v>
                </c:pt>
                <c:pt idx="94">
                  <c:v>1953</c:v>
                </c:pt>
                <c:pt idx="95">
                  <c:v>2004</c:v>
                </c:pt>
                <c:pt idx="96">
                  <c:v>2270</c:v>
                </c:pt>
                <c:pt idx="97">
                  <c:v>2421</c:v>
                </c:pt>
                <c:pt idx="98">
                  <c:v>2700</c:v>
                </c:pt>
                <c:pt idx="99">
                  <c:v>2900</c:v>
                </c:pt>
                <c:pt idx="100">
                  <c:v>2940</c:v>
                </c:pt>
                <c:pt idx="101">
                  <c:v>3274</c:v>
                </c:pt>
                <c:pt idx="102">
                  <c:v>3610</c:v>
                </c:pt>
                <c:pt idx="103">
                  <c:v>3708</c:v>
                </c:pt>
                <c:pt idx="104">
                  <c:v>3903</c:v>
                </c:pt>
                <c:pt idx="105">
                  <c:v>4334</c:v>
                </c:pt>
                <c:pt idx="106">
                  <c:v>4500</c:v>
                </c:pt>
                <c:pt idx="107">
                  <c:v>4700</c:v>
                </c:pt>
                <c:pt idx="108">
                  <c:v>4800</c:v>
                </c:pt>
                <c:pt idx="109">
                  <c:v>5300</c:v>
                </c:pt>
                <c:pt idx="110">
                  <c:v>5449</c:v>
                </c:pt>
                <c:pt idx="111">
                  <c:v>5600</c:v>
                </c:pt>
                <c:pt idx="112">
                  <c:v>5800</c:v>
                </c:pt>
                <c:pt idx="113">
                  <c:v>5859</c:v>
                </c:pt>
                <c:pt idx="114">
                  <c:v>5896</c:v>
                </c:pt>
                <c:pt idx="115">
                  <c:v>5904</c:v>
                </c:pt>
                <c:pt idx="116">
                  <c:v>6000</c:v>
                </c:pt>
                <c:pt idx="117">
                  <c:v>6218</c:v>
                </c:pt>
                <c:pt idx="118">
                  <c:v>6300</c:v>
                </c:pt>
                <c:pt idx="119">
                  <c:v>6360</c:v>
                </c:pt>
                <c:pt idx="120">
                  <c:v>6489</c:v>
                </c:pt>
                <c:pt idx="121">
                  <c:v>6635</c:v>
                </c:pt>
                <c:pt idx="122">
                  <c:v>6674</c:v>
                </c:pt>
                <c:pt idx="123">
                  <c:v>6801</c:v>
                </c:pt>
                <c:pt idx="124">
                  <c:v>7000</c:v>
                </c:pt>
                <c:pt idx="125">
                  <c:v>7159</c:v>
                </c:pt>
                <c:pt idx="126">
                  <c:v>7346</c:v>
                </c:pt>
                <c:pt idx="127">
                  <c:v>7673</c:v>
                </c:pt>
                <c:pt idx="128">
                  <c:v>7690</c:v>
                </c:pt>
                <c:pt idx="129">
                  <c:v>7976</c:v>
                </c:pt>
                <c:pt idx="130">
                  <c:v>7983</c:v>
                </c:pt>
                <c:pt idx="131">
                  <c:v>8000</c:v>
                </c:pt>
                <c:pt idx="132">
                  <c:v>8050</c:v>
                </c:pt>
                <c:pt idx="133">
                  <c:v>8100</c:v>
                </c:pt>
                <c:pt idx="134">
                  <c:v>8122</c:v>
                </c:pt>
                <c:pt idx="135">
                  <c:v>8196</c:v>
                </c:pt>
                <c:pt idx="136">
                  <c:v>8300</c:v>
                </c:pt>
                <c:pt idx="137">
                  <c:v>8417</c:v>
                </c:pt>
                <c:pt idx="138">
                  <c:v>8432</c:v>
                </c:pt>
                <c:pt idx="139">
                  <c:v>8500</c:v>
                </c:pt>
                <c:pt idx="140">
                  <c:v>8600</c:v>
                </c:pt>
                <c:pt idx="141">
                  <c:v>8659</c:v>
                </c:pt>
                <c:pt idx="142">
                  <c:v>8700</c:v>
                </c:pt>
                <c:pt idx="143">
                  <c:v>8707</c:v>
                </c:pt>
                <c:pt idx="144">
                  <c:v>8800</c:v>
                </c:pt>
                <c:pt idx="145">
                  <c:v>8900</c:v>
                </c:pt>
                <c:pt idx="146">
                  <c:v>8900</c:v>
                </c:pt>
                <c:pt idx="147">
                  <c:v>8900</c:v>
                </c:pt>
                <c:pt idx="148">
                  <c:v>8902</c:v>
                </c:pt>
                <c:pt idx="149">
                  <c:v>8914</c:v>
                </c:pt>
                <c:pt idx="150">
                  <c:v>9200</c:v>
                </c:pt>
                <c:pt idx="151">
                  <c:v>9232</c:v>
                </c:pt>
                <c:pt idx="152">
                  <c:v>9500</c:v>
                </c:pt>
                <c:pt idx="153">
                  <c:v>9600</c:v>
                </c:pt>
                <c:pt idx="154">
                  <c:v>9661</c:v>
                </c:pt>
                <c:pt idx="155">
                  <c:v>9681</c:v>
                </c:pt>
                <c:pt idx="156">
                  <c:v>9738</c:v>
                </c:pt>
                <c:pt idx="157">
                  <c:v>9761</c:v>
                </c:pt>
                <c:pt idx="158">
                  <c:v>9798</c:v>
                </c:pt>
                <c:pt idx="159">
                  <c:v>9800</c:v>
                </c:pt>
                <c:pt idx="160">
                  <c:v>9800</c:v>
                </c:pt>
                <c:pt idx="161">
                  <c:v>9830</c:v>
                </c:pt>
                <c:pt idx="162">
                  <c:v>10000</c:v>
                </c:pt>
                <c:pt idx="163">
                  <c:v>10002</c:v>
                </c:pt>
                <c:pt idx="164">
                  <c:v>10080</c:v>
                </c:pt>
                <c:pt idx="165">
                  <c:v>10098</c:v>
                </c:pt>
                <c:pt idx="166">
                  <c:v>10177</c:v>
                </c:pt>
                <c:pt idx="167">
                  <c:v>10219</c:v>
                </c:pt>
                <c:pt idx="168">
                  <c:v>10248</c:v>
                </c:pt>
                <c:pt idx="169">
                  <c:v>10272</c:v>
                </c:pt>
                <c:pt idx="170">
                  <c:v>10295</c:v>
                </c:pt>
                <c:pt idx="171">
                  <c:v>10300</c:v>
                </c:pt>
                <c:pt idx="172">
                  <c:v>10337</c:v>
                </c:pt>
                <c:pt idx="173">
                  <c:v>10399</c:v>
                </c:pt>
                <c:pt idx="174">
                  <c:v>10400</c:v>
                </c:pt>
                <c:pt idx="175">
                  <c:v>10437</c:v>
                </c:pt>
                <c:pt idx="176">
                  <c:v>10442</c:v>
                </c:pt>
                <c:pt idx="177">
                  <c:v>10454</c:v>
                </c:pt>
                <c:pt idx="178">
                  <c:v>10500</c:v>
                </c:pt>
                <c:pt idx="179">
                  <c:v>10558</c:v>
                </c:pt>
                <c:pt idx="180">
                  <c:v>10737</c:v>
                </c:pt>
                <c:pt idx="181">
                  <c:v>10791</c:v>
                </c:pt>
                <c:pt idx="182">
                  <c:v>10824</c:v>
                </c:pt>
                <c:pt idx="183">
                  <c:v>10870</c:v>
                </c:pt>
                <c:pt idx="184">
                  <c:v>10900</c:v>
                </c:pt>
                <c:pt idx="185">
                  <c:v>10997</c:v>
                </c:pt>
                <c:pt idx="186">
                  <c:v>10998</c:v>
                </c:pt>
                <c:pt idx="187">
                  <c:v>11030</c:v>
                </c:pt>
                <c:pt idx="188">
                  <c:v>11049</c:v>
                </c:pt>
                <c:pt idx="189">
                  <c:v>11064</c:v>
                </c:pt>
                <c:pt idx="190">
                  <c:v>11128</c:v>
                </c:pt>
                <c:pt idx="191">
                  <c:v>11132</c:v>
                </c:pt>
                <c:pt idx="192">
                  <c:v>11211</c:v>
                </c:pt>
                <c:pt idx="193">
                  <c:v>11400</c:v>
                </c:pt>
                <c:pt idx="194">
                  <c:v>11426</c:v>
                </c:pt>
                <c:pt idx="195">
                  <c:v>11500</c:v>
                </c:pt>
                <c:pt idx="196">
                  <c:v>11500</c:v>
                </c:pt>
                <c:pt idx="197">
                  <c:v>11524</c:v>
                </c:pt>
                <c:pt idx="198">
                  <c:v>11527</c:v>
                </c:pt>
                <c:pt idx="199">
                  <c:v>11537</c:v>
                </c:pt>
                <c:pt idx="200">
                  <c:v>11600</c:v>
                </c:pt>
                <c:pt idx="201">
                  <c:v>11670</c:v>
                </c:pt>
                <c:pt idx="202">
                  <c:v>11759</c:v>
                </c:pt>
                <c:pt idx="203">
                  <c:v>11781</c:v>
                </c:pt>
                <c:pt idx="204">
                  <c:v>11800</c:v>
                </c:pt>
                <c:pt idx="205">
                  <c:v>11862</c:v>
                </c:pt>
                <c:pt idx="206">
                  <c:v>11880</c:v>
                </c:pt>
                <c:pt idx="207">
                  <c:v>11887</c:v>
                </c:pt>
                <c:pt idx="208">
                  <c:v>11895</c:v>
                </c:pt>
                <c:pt idx="209">
                  <c:v>11951</c:v>
                </c:pt>
                <c:pt idx="210">
                  <c:v>11957</c:v>
                </c:pt>
                <c:pt idx="211">
                  <c:v>11983</c:v>
                </c:pt>
                <c:pt idx="212">
                  <c:v>12000</c:v>
                </c:pt>
                <c:pt idx="213">
                  <c:v>12000</c:v>
                </c:pt>
                <c:pt idx="214">
                  <c:v>12033</c:v>
                </c:pt>
                <c:pt idx="215">
                  <c:v>12089</c:v>
                </c:pt>
                <c:pt idx="216">
                  <c:v>12100</c:v>
                </c:pt>
                <c:pt idx="217">
                  <c:v>12104</c:v>
                </c:pt>
                <c:pt idx="218">
                  <c:v>12200</c:v>
                </c:pt>
                <c:pt idx="219">
                  <c:v>12232</c:v>
                </c:pt>
                <c:pt idx="220">
                  <c:v>12286</c:v>
                </c:pt>
                <c:pt idx="221">
                  <c:v>12495</c:v>
                </c:pt>
                <c:pt idx="222">
                  <c:v>12600</c:v>
                </c:pt>
                <c:pt idx="223">
                  <c:v>12600</c:v>
                </c:pt>
                <c:pt idx="224">
                  <c:v>12700</c:v>
                </c:pt>
                <c:pt idx="225">
                  <c:v>12753</c:v>
                </c:pt>
                <c:pt idx="226">
                  <c:v>12800</c:v>
                </c:pt>
                <c:pt idx="227">
                  <c:v>12800</c:v>
                </c:pt>
                <c:pt idx="228">
                  <c:v>12873</c:v>
                </c:pt>
                <c:pt idx="229">
                  <c:v>12883</c:v>
                </c:pt>
                <c:pt idx="230">
                  <c:v>12893</c:v>
                </c:pt>
                <c:pt idx="231">
                  <c:v>12900</c:v>
                </c:pt>
                <c:pt idx="232">
                  <c:v>12900</c:v>
                </c:pt>
                <c:pt idx="233">
                  <c:v>12930</c:v>
                </c:pt>
                <c:pt idx="234">
                  <c:v>13000</c:v>
                </c:pt>
                <c:pt idx="235">
                  <c:v>13000</c:v>
                </c:pt>
                <c:pt idx="236">
                  <c:v>13084</c:v>
                </c:pt>
                <c:pt idx="237">
                  <c:v>13097</c:v>
                </c:pt>
                <c:pt idx="238">
                  <c:v>13100</c:v>
                </c:pt>
                <c:pt idx="239">
                  <c:v>13100</c:v>
                </c:pt>
                <c:pt idx="240">
                  <c:v>13127</c:v>
                </c:pt>
                <c:pt idx="241">
                  <c:v>13174</c:v>
                </c:pt>
                <c:pt idx="242">
                  <c:v>13194</c:v>
                </c:pt>
                <c:pt idx="243">
                  <c:v>13200</c:v>
                </c:pt>
                <c:pt idx="244">
                  <c:v>13200</c:v>
                </c:pt>
                <c:pt idx="245">
                  <c:v>13300</c:v>
                </c:pt>
                <c:pt idx="246">
                  <c:v>13422</c:v>
                </c:pt>
                <c:pt idx="247">
                  <c:v>13500</c:v>
                </c:pt>
                <c:pt idx="248">
                  <c:v>13512</c:v>
                </c:pt>
                <c:pt idx="249">
                  <c:v>13800</c:v>
                </c:pt>
                <c:pt idx="250">
                  <c:v>13841</c:v>
                </c:pt>
                <c:pt idx="251">
                  <c:v>13900</c:v>
                </c:pt>
                <c:pt idx="252">
                  <c:v>13900</c:v>
                </c:pt>
                <c:pt idx="253">
                  <c:v>13960</c:v>
                </c:pt>
                <c:pt idx="254">
                  <c:v>13960</c:v>
                </c:pt>
                <c:pt idx="255">
                  <c:v>14000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14162</c:v>
                </c:pt>
                <c:pt idx="260">
                  <c:v>14179</c:v>
                </c:pt>
                <c:pt idx="261">
                  <c:v>14200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14261</c:v>
                </c:pt>
                <c:pt idx="266">
                  <c:v>14300</c:v>
                </c:pt>
                <c:pt idx="267">
                  <c:v>14300</c:v>
                </c:pt>
                <c:pt idx="268">
                  <c:v>14300</c:v>
                </c:pt>
                <c:pt idx="269">
                  <c:v>14382</c:v>
                </c:pt>
                <c:pt idx="270">
                  <c:v>14465</c:v>
                </c:pt>
                <c:pt idx="271">
                  <c:v>14500</c:v>
                </c:pt>
                <c:pt idx="272">
                  <c:v>14547</c:v>
                </c:pt>
                <c:pt idx="273">
                  <c:v>14600</c:v>
                </c:pt>
                <c:pt idx="274">
                  <c:v>14627</c:v>
                </c:pt>
                <c:pt idx="275">
                  <c:v>14629</c:v>
                </c:pt>
                <c:pt idx="276">
                  <c:v>14700</c:v>
                </c:pt>
                <c:pt idx="277">
                  <c:v>14800</c:v>
                </c:pt>
                <c:pt idx="278">
                  <c:v>14817</c:v>
                </c:pt>
                <c:pt idx="279">
                  <c:v>14828</c:v>
                </c:pt>
                <c:pt idx="280">
                  <c:v>14878</c:v>
                </c:pt>
                <c:pt idx="281">
                  <c:v>14982</c:v>
                </c:pt>
                <c:pt idx="282">
                  <c:v>15000</c:v>
                </c:pt>
                <c:pt idx="283">
                  <c:v>15000</c:v>
                </c:pt>
                <c:pt idx="284">
                  <c:v>15023</c:v>
                </c:pt>
                <c:pt idx="285">
                  <c:v>15068</c:v>
                </c:pt>
                <c:pt idx="286">
                  <c:v>15095</c:v>
                </c:pt>
                <c:pt idx="287">
                  <c:v>15100</c:v>
                </c:pt>
                <c:pt idx="288">
                  <c:v>15100</c:v>
                </c:pt>
                <c:pt idx="289">
                  <c:v>15178</c:v>
                </c:pt>
                <c:pt idx="290">
                  <c:v>15200</c:v>
                </c:pt>
                <c:pt idx="291">
                  <c:v>15259</c:v>
                </c:pt>
                <c:pt idx="292">
                  <c:v>15291</c:v>
                </c:pt>
                <c:pt idx="293">
                  <c:v>15300</c:v>
                </c:pt>
                <c:pt idx="294">
                  <c:v>15400</c:v>
                </c:pt>
                <c:pt idx="295">
                  <c:v>15400</c:v>
                </c:pt>
                <c:pt idx="296">
                  <c:v>15590</c:v>
                </c:pt>
                <c:pt idx="297">
                  <c:v>15700</c:v>
                </c:pt>
                <c:pt idx="298">
                  <c:v>15700</c:v>
                </c:pt>
                <c:pt idx="299">
                  <c:v>15712</c:v>
                </c:pt>
                <c:pt idx="300">
                  <c:v>15906</c:v>
                </c:pt>
                <c:pt idx="301">
                  <c:v>16057</c:v>
                </c:pt>
                <c:pt idx="302">
                  <c:v>16072</c:v>
                </c:pt>
                <c:pt idx="303">
                  <c:v>16089</c:v>
                </c:pt>
                <c:pt idx="304">
                  <c:v>16100</c:v>
                </c:pt>
                <c:pt idx="305">
                  <c:v>16131</c:v>
                </c:pt>
                <c:pt idx="306">
                  <c:v>16143</c:v>
                </c:pt>
                <c:pt idx="307">
                  <c:v>16200</c:v>
                </c:pt>
                <c:pt idx="308">
                  <c:v>16200</c:v>
                </c:pt>
                <c:pt idx="309">
                  <c:v>16300</c:v>
                </c:pt>
                <c:pt idx="310">
                  <c:v>16300</c:v>
                </c:pt>
                <c:pt idx="311">
                  <c:v>16325</c:v>
                </c:pt>
                <c:pt idx="312">
                  <c:v>16400</c:v>
                </c:pt>
                <c:pt idx="313">
                  <c:v>16554</c:v>
                </c:pt>
                <c:pt idx="314">
                  <c:v>16600</c:v>
                </c:pt>
                <c:pt idx="315">
                  <c:v>16600</c:v>
                </c:pt>
                <c:pt idx="316">
                  <c:v>16732</c:v>
                </c:pt>
                <c:pt idx="317">
                  <c:v>16767</c:v>
                </c:pt>
                <c:pt idx="318">
                  <c:v>16781</c:v>
                </c:pt>
                <c:pt idx="319">
                  <c:v>16800</c:v>
                </c:pt>
                <c:pt idx="320">
                  <c:v>16800</c:v>
                </c:pt>
                <c:pt idx="321">
                  <c:v>16858</c:v>
                </c:pt>
                <c:pt idx="322">
                  <c:v>16858</c:v>
                </c:pt>
                <c:pt idx="323">
                  <c:v>16900</c:v>
                </c:pt>
                <c:pt idx="324">
                  <c:v>16938</c:v>
                </c:pt>
                <c:pt idx="325">
                  <c:v>16999</c:v>
                </c:pt>
                <c:pt idx="326">
                  <c:v>17000</c:v>
                </c:pt>
                <c:pt idx="327">
                  <c:v>17063</c:v>
                </c:pt>
                <c:pt idx="328">
                  <c:v>17100</c:v>
                </c:pt>
                <c:pt idx="329">
                  <c:v>17100</c:v>
                </c:pt>
                <c:pt idx="330">
                  <c:v>17200</c:v>
                </c:pt>
                <c:pt idx="331">
                  <c:v>17200</c:v>
                </c:pt>
                <c:pt idx="332">
                  <c:v>17224</c:v>
                </c:pt>
                <c:pt idx="333">
                  <c:v>17255</c:v>
                </c:pt>
                <c:pt idx="334">
                  <c:v>17264</c:v>
                </c:pt>
                <c:pt idx="335">
                  <c:v>17300</c:v>
                </c:pt>
                <c:pt idx="336">
                  <c:v>17300</c:v>
                </c:pt>
                <c:pt idx="337">
                  <c:v>17342</c:v>
                </c:pt>
                <c:pt idx="338">
                  <c:v>17400</c:v>
                </c:pt>
                <c:pt idx="339">
                  <c:v>17400</c:v>
                </c:pt>
                <c:pt idx="340">
                  <c:v>17484</c:v>
                </c:pt>
                <c:pt idx="341">
                  <c:v>17500</c:v>
                </c:pt>
                <c:pt idx="342">
                  <c:v>17552</c:v>
                </c:pt>
                <c:pt idx="343">
                  <c:v>17600</c:v>
                </c:pt>
                <c:pt idx="344">
                  <c:v>17600</c:v>
                </c:pt>
                <c:pt idx="345">
                  <c:v>17608</c:v>
                </c:pt>
                <c:pt idx="346">
                  <c:v>17824</c:v>
                </c:pt>
                <c:pt idx="347">
                  <c:v>17900</c:v>
                </c:pt>
                <c:pt idx="348">
                  <c:v>17900</c:v>
                </c:pt>
                <c:pt idx="349">
                  <c:v>18000</c:v>
                </c:pt>
                <c:pt idx="350">
                  <c:v>18048</c:v>
                </c:pt>
                <c:pt idx="351">
                  <c:v>18100</c:v>
                </c:pt>
                <c:pt idx="352">
                  <c:v>18100</c:v>
                </c:pt>
                <c:pt idx="353">
                  <c:v>18256</c:v>
                </c:pt>
                <c:pt idx="354">
                  <c:v>18431</c:v>
                </c:pt>
                <c:pt idx="355">
                  <c:v>18500</c:v>
                </c:pt>
                <c:pt idx="356">
                  <c:v>18583</c:v>
                </c:pt>
                <c:pt idx="357">
                  <c:v>18585</c:v>
                </c:pt>
                <c:pt idx="358">
                  <c:v>18591</c:v>
                </c:pt>
                <c:pt idx="359">
                  <c:v>18621</c:v>
                </c:pt>
                <c:pt idx="360">
                  <c:v>18633</c:v>
                </c:pt>
                <c:pt idx="361">
                  <c:v>18672</c:v>
                </c:pt>
                <c:pt idx="362">
                  <c:v>18700</c:v>
                </c:pt>
                <c:pt idx="363">
                  <c:v>18800</c:v>
                </c:pt>
                <c:pt idx="364">
                  <c:v>18900</c:v>
                </c:pt>
                <c:pt idx="365">
                  <c:v>18977</c:v>
                </c:pt>
                <c:pt idx="366">
                  <c:v>18999</c:v>
                </c:pt>
                <c:pt idx="367">
                  <c:v>19000</c:v>
                </c:pt>
                <c:pt idx="368">
                  <c:v>19000</c:v>
                </c:pt>
                <c:pt idx="369">
                  <c:v>19000</c:v>
                </c:pt>
                <c:pt idx="370">
                  <c:v>19052</c:v>
                </c:pt>
                <c:pt idx="371">
                  <c:v>19055</c:v>
                </c:pt>
                <c:pt idx="372">
                  <c:v>19200</c:v>
                </c:pt>
                <c:pt idx="373">
                  <c:v>19207</c:v>
                </c:pt>
                <c:pt idx="374">
                  <c:v>19211</c:v>
                </c:pt>
                <c:pt idx="375">
                  <c:v>19300</c:v>
                </c:pt>
                <c:pt idx="376">
                  <c:v>19352</c:v>
                </c:pt>
                <c:pt idx="377">
                  <c:v>19400</c:v>
                </c:pt>
                <c:pt idx="378">
                  <c:v>19473</c:v>
                </c:pt>
                <c:pt idx="379">
                  <c:v>19500</c:v>
                </c:pt>
                <c:pt idx="380">
                  <c:v>19553</c:v>
                </c:pt>
                <c:pt idx="381">
                  <c:v>19567</c:v>
                </c:pt>
                <c:pt idx="382">
                  <c:v>19600</c:v>
                </c:pt>
                <c:pt idx="383">
                  <c:v>19608</c:v>
                </c:pt>
                <c:pt idx="384">
                  <c:v>19618</c:v>
                </c:pt>
                <c:pt idx="385">
                  <c:v>19700</c:v>
                </c:pt>
                <c:pt idx="386">
                  <c:v>19800</c:v>
                </c:pt>
                <c:pt idx="387">
                  <c:v>19800</c:v>
                </c:pt>
                <c:pt idx="388">
                  <c:v>19800</c:v>
                </c:pt>
                <c:pt idx="389">
                  <c:v>19843</c:v>
                </c:pt>
                <c:pt idx="390">
                  <c:v>19900</c:v>
                </c:pt>
                <c:pt idx="391">
                  <c:v>19903</c:v>
                </c:pt>
                <c:pt idx="392">
                  <c:v>19961</c:v>
                </c:pt>
                <c:pt idx="393">
                  <c:v>20035</c:v>
                </c:pt>
                <c:pt idx="394">
                  <c:v>20100</c:v>
                </c:pt>
                <c:pt idx="395">
                  <c:v>20100</c:v>
                </c:pt>
                <c:pt idx="396">
                  <c:v>20300</c:v>
                </c:pt>
                <c:pt idx="397">
                  <c:v>20300</c:v>
                </c:pt>
                <c:pt idx="398">
                  <c:v>20300</c:v>
                </c:pt>
                <c:pt idx="399">
                  <c:v>20305</c:v>
                </c:pt>
                <c:pt idx="400">
                  <c:v>20388</c:v>
                </c:pt>
                <c:pt idx="401">
                  <c:v>20400</c:v>
                </c:pt>
                <c:pt idx="402">
                  <c:v>20400</c:v>
                </c:pt>
                <c:pt idx="403">
                  <c:v>20400</c:v>
                </c:pt>
                <c:pt idx="404">
                  <c:v>20400</c:v>
                </c:pt>
                <c:pt idx="405">
                  <c:v>20400</c:v>
                </c:pt>
                <c:pt idx="406">
                  <c:v>20500</c:v>
                </c:pt>
                <c:pt idx="407">
                  <c:v>20600</c:v>
                </c:pt>
                <c:pt idx="408">
                  <c:v>20600</c:v>
                </c:pt>
                <c:pt idx="409">
                  <c:v>20722</c:v>
                </c:pt>
                <c:pt idx="410">
                  <c:v>20800</c:v>
                </c:pt>
                <c:pt idx="411">
                  <c:v>20980</c:v>
                </c:pt>
                <c:pt idx="412">
                  <c:v>20988</c:v>
                </c:pt>
                <c:pt idx="413">
                  <c:v>21100</c:v>
                </c:pt>
                <c:pt idx="414">
                  <c:v>21108</c:v>
                </c:pt>
                <c:pt idx="415">
                  <c:v>21162</c:v>
                </c:pt>
                <c:pt idx="416">
                  <c:v>21193</c:v>
                </c:pt>
                <c:pt idx="417">
                  <c:v>21200</c:v>
                </c:pt>
                <c:pt idx="418">
                  <c:v>21253</c:v>
                </c:pt>
                <c:pt idx="419">
                  <c:v>21300</c:v>
                </c:pt>
                <c:pt idx="420">
                  <c:v>21344</c:v>
                </c:pt>
                <c:pt idx="421">
                  <c:v>21400</c:v>
                </c:pt>
                <c:pt idx="422">
                  <c:v>21520</c:v>
                </c:pt>
                <c:pt idx="423">
                  <c:v>21600</c:v>
                </c:pt>
                <c:pt idx="424">
                  <c:v>21600</c:v>
                </c:pt>
                <c:pt idx="425">
                  <c:v>21600</c:v>
                </c:pt>
                <c:pt idx="426">
                  <c:v>21626</c:v>
                </c:pt>
                <c:pt idx="427">
                  <c:v>21900</c:v>
                </c:pt>
                <c:pt idx="428">
                  <c:v>21900</c:v>
                </c:pt>
                <c:pt idx="429">
                  <c:v>21944</c:v>
                </c:pt>
                <c:pt idx="430">
                  <c:v>22028</c:v>
                </c:pt>
                <c:pt idx="431">
                  <c:v>22075</c:v>
                </c:pt>
                <c:pt idx="432">
                  <c:v>22161</c:v>
                </c:pt>
                <c:pt idx="433">
                  <c:v>22200</c:v>
                </c:pt>
                <c:pt idx="434">
                  <c:v>22200</c:v>
                </c:pt>
                <c:pt idx="435">
                  <c:v>22203</c:v>
                </c:pt>
                <c:pt idx="436">
                  <c:v>22269</c:v>
                </c:pt>
                <c:pt idx="437">
                  <c:v>22300</c:v>
                </c:pt>
                <c:pt idx="438">
                  <c:v>22300</c:v>
                </c:pt>
                <c:pt idx="439">
                  <c:v>22300</c:v>
                </c:pt>
                <c:pt idx="440">
                  <c:v>22300</c:v>
                </c:pt>
                <c:pt idx="441">
                  <c:v>22310</c:v>
                </c:pt>
                <c:pt idx="442">
                  <c:v>22500</c:v>
                </c:pt>
                <c:pt idx="443">
                  <c:v>22500</c:v>
                </c:pt>
                <c:pt idx="444">
                  <c:v>22500</c:v>
                </c:pt>
                <c:pt idx="445">
                  <c:v>22500</c:v>
                </c:pt>
                <c:pt idx="446">
                  <c:v>22500</c:v>
                </c:pt>
                <c:pt idx="447">
                  <c:v>22500</c:v>
                </c:pt>
                <c:pt idx="448">
                  <c:v>22500</c:v>
                </c:pt>
                <c:pt idx="449">
                  <c:v>22557</c:v>
                </c:pt>
                <c:pt idx="450">
                  <c:v>22568</c:v>
                </c:pt>
                <c:pt idx="451">
                  <c:v>22672</c:v>
                </c:pt>
                <c:pt idx="452">
                  <c:v>22800</c:v>
                </c:pt>
                <c:pt idx="453">
                  <c:v>22858</c:v>
                </c:pt>
                <c:pt idx="454">
                  <c:v>22900</c:v>
                </c:pt>
                <c:pt idx="455">
                  <c:v>23000</c:v>
                </c:pt>
                <c:pt idx="456">
                  <c:v>23000</c:v>
                </c:pt>
                <c:pt idx="457">
                  <c:v>23000</c:v>
                </c:pt>
                <c:pt idx="458">
                  <c:v>23211</c:v>
                </c:pt>
                <c:pt idx="459">
                  <c:v>23374</c:v>
                </c:pt>
                <c:pt idx="460">
                  <c:v>23400</c:v>
                </c:pt>
                <c:pt idx="461">
                  <c:v>23500</c:v>
                </c:pt>
                <c:pt idx="462">
                  <c:v>23538</c:v>
                </c:pt>
                <c:pt idx="463">
                  <c:v>23667</c:v>
                </c:pt>
                <c:pt idx="464">
                  <c:v>23783</c:v>
                </c:pt>
                <c:pt idx="465">
                  <c:v>23910</c:v>
                </c:pt>
                <c:pt idx="466">
                  <c:v>23928</c:v>
                </c:pt>
                <c:pt idx="467">
                  <c:v>23936</c:v>
                </c:pt>
                <c:pt idx="468">
                  <c:v>24000</c:v>
                </c:pt>
                <c:pt idx="469">
                  <c:v>24070</c:v>
                </c:pt>
                <c:pt idx="470">
                  <c:v>24164</c:v>
                </c:pt>
                <c:pt idx="471">
                  <c:v>24256</c:v>
                </c:pt>
                <c:pt idx="472">
                  <c:v>24284</c:v>
                </c:pt>
                <c:pt idx="473">
                  <c:v>24300</c:v>
                </c:pt>
                <c:pt idx="474">
                  <c:v>24300</c:v>
                </c:pt>
                <c:pt idx="475">
                  <c:v>24323</c:v>
                </c:pt>
                <c:pt idx="476">
                  <c:v>24360</c:v>
                </c:pt>
                <c:pt idx="477">
                  <c:v>24375</c:v>
                </c:pt>
                <c:pt idx="478">
                  <c:v>24400</c:v>
                </c:pt>
                <c:pt idx="479">
                  <c:v>24400</c:v>
                </c:pt>
                <c:pt idx="480">
                  <c:v>24400</c:v>
                </c:pt>
                <c:pt idx="481">
                  <c:v>24425</c:v>
                </c:pt>
                <c:pt idx="482">
                  <c:v>24454</c:v>
                </c:pt>
                <c:pt idx="483">
                  <c:v>24550</c:v>
                </c:pt>
                <c:pt idx="484">
                  <c:v>24700</c:v>
                </c:pt>
                <c:pt idx="485">
                  <c:v>24712</c:v>
                </c:pt>
                <c:pt idx="486">
                  <c:v>24750</c:v>
                </c:pt>
                <c:pt idx="487">
                  <c:v>24900</c:v>
                </c:pt>
                <c:pt idx="488">
                  <c:v>24934</c:v>
                </c:pt>
                <c:pt idx="489">
                  <c:v>24986</c:v>
                </c:pt>
                <c:pt idx="490">
                  <c:v>25000</c:v>
                </c:pt>
                <c:pt idx="491">
                  <c:v>25000</c:v>
                </c:pt>
                <c:pt idx="492">
                  <c:v>25291</c:v>
                </c:pt>
                <c:pt idx="493">
                  <c:v>25300</c:v>
                </c:pt>
                <c:pt idx="494">
                  <c:v>25391</c:v>
                </c:pt>
                <c:pt idx="495">
                  <c:v>25400</c:v>
                </c:pt>
                <c:pt idx="496">
                  <c:v>25555</c:v>
                </c:pt>
                <c:pt idx="497">
                  <c:v>25700</c:v>
                </c:pt>
                <c:pt idx="498">
                  <c:v>25700</c:v>
                </c:pt>
                <c:pt idx="499">
                  <c:v>25715</c:v>
                </c:pt>
                <c:pt idx="500">
                  <c:v>25749</c:v>
                </c:pt>
                <c:pt idx="501">
                  <c:v>25773</c:v>
                </c:pt>
                <c:pt idx="502">
                  <c:v>25800</c:v>
                </c:pt>
                <c:pt idx="503">
                  <c:v>25800</c:v>
                </c:pt>
                <c:pt idx="504">
                  <c:v>25800</c:v>
                </c:pt>
                <c:pt idx="505">
                  <c:v>25900</c:v>
                </c:pt>
                <c:pt idx="506">
                  <c:v>26000</c:v>
                </c:pt>
                <c:pt idx="507">
                  <c:v>26061</c:v>
                </c:pt>
                <c:pt idx="508">
                  <c:v>26356</c:v>
                </c:pt>
                <c:pt idx="509">
                  <c:v>26376</c:v>
                </c:pt>
                <c:pt idx="510">
                  <c:v>26400</c:v>
                </c:pt>
                <c:pt idx="511">
                  <c:v>26500</c:v>
                </c:pt>
                <c:pt idx="512">
                  <c:v>26595</c:v>
                </c:pt>
                <c:pt idx="513">
                  <c:v>26700</c:v>
                </c:pt>
                <c:pt idx="514">
                  <c:v>26816</c:v>
                </c:pt>
                <c:pt idx="515">
                  <c:v>26832</c:v>
                </c:pt>
                <c:pt idx="516">
                  <c:v>26874</c:v>
                </c:pt>
                <c:pt idx="517">
                  <c:v>26900</c:v>
                </c:pt>
                <c:pt idx="518">
                  <c:v>26985</c:v>
                </c:pt>
                <c:pt idx="519">
                  <c:v>27005</c:v>
                </c:pt>
                <c:pt idx="520">
                  <c:v>27100</c:v>
                </c:pt>
                <c:pt idx="521">
                  <c:v>27156</c:v>
                </c:pt>
                <c:pt idx="522">
                  <c:v>27300</c:v>
                </c:pt>
                <c:pt idx="523">
                  <c:v>27449</c:v>
                </c:pt>
                <c:pt idx="524">
                  <c:v>27500</c:v>
                </c:pt>
                <c:pt idx="525">
                  <c:v>27566</c:v>
                </c:pt>
                <c:pt idx="526">
                  <c:v>27600</c:v>
                </c:pt>
                <c:pt idx="527">
                  <c:v>27686</c:v>
                </c:pt>
                <c:pt idx="528">
                  <c:v>27766</c:v>
                </c:pt>
                <c:pt idx="529">
                  <c:v>27797</c:v>
                </c:pt>
                <c:pt idx="530">
                  <c:v>28000</c:v>
                </c:pt>
                <c:pt idx="531">
                  <c:v>28000</c:v>
                </c:pt>
                <c:pt idx="532">
                  <c:v>28100</c:v>
                </c:pt>
                <c:pt idx="533">
                  <c:v>28200</c:v>
                </c:pt>
                <c:pt idx="534">
                  <c:v>28200</c:v>
                </c:pt>
                <c:pt idx="535">
                  <c:v>28300</c:v>
                </c:pt>
                <c:pt idx="536">
                  <c:v>28400</c:v>
                </c:pt>
                <c:pt idx="537">
                  <c:v>28500</c:v>
                </c:pt>
                <c:pt idx="538">
                  <c:v>28516</c:v>
                </c:pt>
                <c:pt idx="539">
                  <c:v>28600</c:v>
                </c:pt>
                <c:pt idx="540">
                  <c:v>28600</c:v>
                </c:pt>
                <c:pt idx="541">
                  <c:v>28866</c:v>
                </c:pt>
                <c:pt idx="542">
                  <c:v>28872</c:v>
                </c:pt>
                <c:pt idx="543">
                  <c:v>29100</c:v>
                </c:pt>
                <c:pt idx="544">
                  <c:v>29300</c:v>
                </c:pt>
                <c:pt idx="545">
                  <c:v>29497</c:v>
                </c:pt>
                <c:pt idx="546">
                  <c:v>30000</c:v>
                </c:pt>
                <c:pt idx="547">
                  <c:v>30475</c:v>
                </c:pt>
                <c:pt idx="548">
                  <c:v>30586</c:v>
                </c:pt>
                <c:pt idx="549">
                  <c:v>30600</c:v>
                </c:pt>
                <c:pt idx="550">
                  <c:v>30725</c:v>
                </c:pt>
                <c:pt idx="551">
                  <c:v>30826</c:v>
                </c:pt>
                <c:pt idx="552">
                  <c:v>31300</c:v>
                </c:pt>
                <c:pt idx="553">
                  <c:v>32000</c:v>
                </c:pt>
                <c:pt idx="554">
                  <c:v>32100</c:v>
                </c:pt>
                <c:pt idx="555">
                  <c:v>32300</c:v>
                </c:pt>
                <c:pt idx="556">
                  <c:v>32317</c:v>
                </c:pt>
                <c:pt idx="557">
                  <c:v>32461</c:v>
                </c:pt>
                <c:pt idx="558">
                  <c:v>32600</c:v>
                </c:pt>
                <c:pt idx="559">
                  <c:v>32749</c:v>
                </c:pt>
                <c:pt idx="560">
                  <c:v>32852</c:v>
                </c:pt>
                <c:pt idx="561">
                  <c:v>33000</c:v>
                </c:pt>
                <c:pt idx="562">
                  <c:v>33612</c:v>
                </c:pt>
                <c:pt idx="563">
                  <c:v>34007</c:v>
                </c:pt>
                <c:pt idx="564">
                  <c:v>35050</c:v>
                </c:pt>
                <c:pt idx="565">
                  <c:v>35532</c:v>
                </c:pt>
                <c:pt idx="566">
                  <c:v>36446</c:v>
                </c:pt>
                <c:pt idx="567">
                  <c:v>37200</c:v>
                </c:pt>
                <c:pt idx="568">
                  <c:v>37400</c:v>
                </c:pt>
                <c:pt idx="569">
                  <c:v>37500</c:v>
                </c:pt>
                <c:pt idx="570">
                  <c:v>37930</c:v>
                </c:pt>
                <c:pt idx="571">
                  <c:v>38546</c:v>
                </c:pt>
                <c:pt idx="572">
                  <c:v>38600</c:v>
                </c:pt>
                <c:pt idx="573">
                  <c:v>39500</c:v>
                </c:pt>
                <c:pt idx="574">
                  <c:v>39765</c:v>
                </c:pt>
                <c:pt idx="575">
                  <c:v>39916</c:v>
                </c:pt>
                <c:pt idx="576">
                  <c:v>40610</c:v>
                </c:pt>
                <c:pt idx="577">
                  <c:v>46187</c:v>
                </c:pt>
                <c:pt idx="578">
                  <c:v>51280</c:v>
                </c:pt>
                <c:pt idx="579">
                  <c:v>52257</c:v>
                </c:pt>
                <c:pt idx="580">
                  <c:v>54300</c:v>
                </c:pt>
                <c:pt idx="581">
                  <c:v>55600</c:v>
                </c:pt>
                <c:pt idx="582">
                  <c:v>58950</c:v>
                </c:pt>
              </c:numCache>
              <c:extLst xmlns:c15="http://schemas.microsoft.com/office/drawing/2012/chart"/>
            </c:numRef>
          </c:xVal>
          <c:yVal>
            <c:numRef>
              <c:f>[0]!flow_a</c:f>
              <c:numCache>
                <c:formatCode>0</c:formatCode>
                <c:ptCount val="583"/>
                <c:pt idx="0">
                  <c:v>1187.748411</c:v>
                </c:pt>
                <c:pt idx="1">
                  <c:v>7038.9900289999996</c:v>
                </c:pt>
                <c:pt idx="2">
                  <c:v>7789.9332739999991</c:v>
                </c:pt>
                <c:pt idx="3">
                  <c:v>10905.813340000001</c:v>
                </c:pt>
                <c:pt idx="4">
                  <c:v>14633.680581999999</c:v>
                </c:pt>
                <c:pt idx="5">
                  <c:v>11404.09275</c:v>
                </c:pt>
                <c:pt idx="6">
                  <c:v>17510.138078</c:v>
                </c:pt>
                <c:pt idx="7">
                  <c:v>11404.748573000001</c:v>
                </c:pt>
                <c:pt idx="8">
                  <c:v>9029.0958199999986</c:v>
                </c:pt>
                <c:pt idx="9">
                  <c:v>13224.842668000001</c:v>
                </c:pt>
                <c:pt idx="10">
                  <c:v>12463.627403000002</c:v>
                </c:pt>
                <c:pt idx="11">
                  <c:v>11044.963506</c:v>
                </c:pt>
                <c:pt idx="12">
                  <c:v>16002.39183</c:v>
                </c:pt>
                <c:pt idx="13">
                  <c:v>25691.536881</c:v>
                </c:pt>
                <c:pt idx="14">
                  <c:v>17404.086304</c:v>
                </c:pt>
                <c:pt idx="15">
                  <c:v>17219.383545000001</c:v>
                </c:pt>
                <c:pt idx="16">
                  <c:v>18994.947937000001</c:v>
                </c:pt>
                <c:pt idx="17">
                  <c:v>24065.460268000003</c:v>
                </c:pt>
                <c:pt idx="18">
                  <c:v>13235.858147000001</c:v>
                </c:pt>
                <c:pt idx="19">
                  <c:v>12179.709762</c:v>
                </c:pt>
                <c:pt idx="20">
                  <c:v>19423.730202999999</c:v>
                </c:pt>
                <c:pt idx="21">
                  <c:v>22579.881347999999</c:v>
                </c:pt>
                <c:pt idx="22">
                  <c:v>22499.8573</c:v>
                </c:pt>
                <c:pt idx="23">
                  <c:v>23616.148359999999</c:v>
                </c:pt>
                <c:pt idx="24">
                  <c:v>20585.304061999999</c:v>
                </c:pt>
                <c:pt idx="25">
                  <c:v>23220.040771</c:v>
                </c:pt>
                <c:pt idx="26">
                  <c:v>33407.394044000001</c:v>
                </c:pt>
                <c:pt idx="27">
                  <c:v>31187.075285999999</c:v>
                </c:pt>
                <c:pt idx="28">
                  <c:v>15073.795576</c:v>
                </c:pt>
                <c:pt idx="29">
                  <c:v>32813.702332000001</c:v>
                </c:pt>
                <c:pt idx="30">
                  <c:v>16234.268317</c:v>
                </c:pt>
                <c:pt idx="31">
                  <c:v>30741.187469</c:v>
                </c:pt>
                <c:pt idx="32">
                  <c:v>20896.295538999999</c:v>
                </c:pt>
                <c:pt idx="33">
                  <c:v>15467.894998</c:v>
                </c:pt>
                <c:pt idx="34">
                  <c:v>20584.877044000001</c:v>
                </c:pt>
                <c:pt idx="35">
                  <c:v>25113.066405999998</c:v>
                </c:pt>
                <c:pt idx="36">
                  <c:v>21609.757537999998</c:v>
                </c:pt>
                <c:pt idx="37">
                  <c:v>35286.033629999991</c:v>
                </c:pt>
                <c:pt idx="38">
                  <c:v>45663.969270000001</c:v>
                </c:pt>
                <c:pt idx="39">
                  <c:v>21477.150572999999</c:v>
                </c:pt>
                <c:pt idx="40">
                  <c:v>40857.833373000001</c:v>
                </c:pt>
                <c:pt idx="41">
                  <c:v>29268.995453000003</c:v>
                </c:pt>
                <c:pt idx="42">
                  <c:v>39915.226043000002</c:v>
                </c:pt>
                <c:pt idx="43">
                  <c:v>23462.432936000001</c:v>
                </c:pt>
                <c:pt idx="44">
                  <c:v>42661.123048000001</c:v>
                </c:pt>
                <c:pt idx="45">
                  <c:v>46028.508912000005</c:v>
                </c:pt>
                <c:pt idx="46">
                  <c:v>44309.663132000001</c:v>
                </c:pt>
                <c:pt idx="47">
                  <c:v>76794.21508699999</c:v>
                </c:pt>
                <c:pt idx="48">
                  <c:v>27576.826019</c:v>
                </c:pt>
                <c:pt idx="49">
                  <c:v>42447.852052000002</c:v>
                </c:pt>
                <c:pt idx="50">
                  <c:v>35989.780639999997</c:v>
                </c:pt>
                <c:pt idx="51">
                  <c:v>22760.883307</c:v>
                </c:pt>
                <c:pt idx="52">
                  <c:v>44215.236176999999</c:v>
                </c:pt>
                <c:pt idx="53">
                  <c:v>46719.384094000008</c:v>
                </c:pt>
                <c:pt idx="54">
                  <c:v>17330.184632</c:v>
                </c:pt>
                <c:pt idx="55">
                  <c:v>32207.132322999998</c:v>
                </c:pt>
                <c:pt idx="56">
                  <c:v>32066.699341</c:v>
                </c:pt>
                <c:pt idx="57">
                  <c:v>30669.099061000001</c:v>
                </c:pt>
                <c:pt idx="58">
                  <c:v>32189.814636000003</c:v>
                </c:pt>
                <c:pt idx="59">
                  <c:v>38547.768737000006</c:v>
                </c:pt>
                <c:pt idx="60">
                  <c:v>31471.677186000001</c:v>
                </c:pt>
                <c:pt idx="61">
                  <c:v>32377.731047000001</c:v>
                </c:pt>
                <c:pt idx="62">
                  <c:v>15406.512940999999</c:v>
                </c:pt>
                <c:pt idx="63">
                  <c:v>44185.308961000002</c:v>
                </c:pt>
                <c:pt idx="64">
                  <c:v>38313.544707000001</c:v>
                </c:pt>
                <c:pt idx="65">
                  <c:v>50234.957275000008</c:v>
                </c:pt>
                <c:pt idx="66">
                  <c:v>54923.375609000002</c:v>
                </c:pt>
                <c:pt idx="67">
                  <c:v>45445.406309999998</c:v>
                </c:pt>
                <c:pt idx="68">
                  <c:v>42675.727417000002</c:v>
                </c:pt>
                <c:pt idx="69">
                  <c:v>51607.284240000001</c:v>
                </c:pt>
                <c:pt idx="70">
                  <c:v>58934.931885999991</c:v>
                </c:pt>
                <c:pt idx="71">
                  <c:v>30934.396359999999</c:v>
                </c:pt>
                <c:pt idx="72">
                  <c:v>33064.371461000002</c:v>
                </c:pt>
                <c:pt idx="73">
                  <c:v>76242.829528000002</c:v>
                </c:pt>
                <c:pt idx="74">
                  <c:v>60371.942015999994</c:v>
                </c:pt>
                <c:pt idx="75">
                  <c:v>31275.394104000006</c:v>
                </c:pt>
                <c:pt idx="76">
                  <c:v>38721.408143000008</c:v>
                </c:pt>
                <c:pt idx="77">
                  <c:v>48921.516477999998</c:v>
                </c:pt>
                <c:pt idx="78">
                  <c:v>71051.707519999996</c:v>
                </c:pt>
                <c:pt idx="79">
                  <c:v>61823.588865999998</c:v>
                </c:pt>
                <c:pt idx="80">
                  <c:v>65675.019042999993</c:v>
                </c:pt>
                <c:pt idx="81">
                  <c:v>52921.086486</c:v>
                </c:pt>
                <c:pt idx="82">
                  <c:v>49790.889832000001</c:v>
                </c:pt>
                <c:pt idx="83">
                  <c:v>38906.344422000002</c:v>
                </c:pt>
                <c:pt idx="84">
                  <c:v>44670.183348999999</c:v>
                </c:pt>
                <c:pt idx="85">
                  <c:v>45403.971862999999</c:v>
                </c:pt>
                <c:pt idx="86">
                  <c:v>68123.518554999988</c:v>
                </c:pt>
                <c:pt idx="87">
                  <c:v>70489.939698000002</c:v>
                </c:pt>
                <c:pt idx="88">
                  <c:v>69061.283813999995</c:v>
                </c:pt>
                <c:pt idx="89">
                  <c:v>31766.280273000004</c:v>
                </c:pt>
                <c:pt idx="90">
                  <c:v>1928.4486459999998</c:v>
                </c:pt>
                <c:pt idx="91">
                  <c:v>3223.0210939999997</c:v>
                </c:pt>
                <c:pt idx="92">
                  <c:v>2634.4779960000001</c:v>
                </c:pt>
                <c:pt idx="93">
                  <c:v>1461.4853579999999</c:v>
                </c:pt>
                <c:pt idx="94">
                  <c:v>4158.3196250000001</c:v>
                </c:pt>
                <c:pt idx="95">
                  <c:v>2095.971802</c:v>
                </c:pt>
                <c:pt idx="96">
                  <c:v>5603.3196259999995</c:v>
                </c:pt>
                <c:pt idx="97">
                  <c:v>5661.1644059999999</c:v>
                </c:pt>
                <c:pt idx="98">
                  <c:v>301.76540699999998</c:v>
                </c:pt>
                <c:pt idx="99">
                  <c:v>775.30854500000009</c:v>
                </c:pt>
                <c:pt idx="100">
                  <c:v>4935.7121879999995</c:v>
                </c:pt>
                <c:pt idx="101">
                  <c:v>3810.8074379999998</c:v>
                </c:pt>
                <c:pt idx="102">
                  <c:v>5290.9284630000002</c:v>
                </c:pt>
                <c:pt idx="103">
                  <c:v>1698.3225509999997</c:v>
                </c:pt>
                <c:pt idx="104">
                  <c:v>3499.4548340000001</c:v>
                </c:pt>
                <c:pt idx="105">
                  <c:v>13031.396073</c:v>
                </c:pt>
                <c:pt idx="106">
                  <c:v>5620.0464109999994</c:v>
                </c:pt>
                <c:pt idx="107">
                  <c:v>7784.0742699999992</c:v>
                </c:pt>
                <c:pt idx="108">
                  <c:v>6669.2771970000003</c:v>
                </c:pt>
                <c:pt idx="109">
                  <c:v>8730.4085240000004</c:v>
                </c:pt>
                <c:pt idx="110">
                  <c:v>2364.5590090000001</c:v>
                </c:pt>
                <c:pt idx="111">
                  <c:v>6627.6243460000005</c:v>
                </c:pt>
                <c:pt idx="112">
                  <c:v>6724.977527</c:v>
                </c:pt>
                <c:pt idx="113">
                  <c:v>9411.9700769999999</c:v>
                </c:pt>
                <c:pt idx="114">
                  <c:v>8069.415868</c:v>
                </c:pt>
                <c:pt idx="115">
                  <c:v>5755.7790219999997</c:v>
                </c:pt>
                <c:pt idx="116">
                  <c:v>9867.6278160000002</c:v>
                </c:pt>
                <c:pt idx="117">
                  <c:v>4287.9084579999999</c:v>
                </c:pt>
                <c:pt idx="118">
                  <c:v>7905.2719659999984</c:v>
                </c:pt>
                <c:pt idx="119">
                  <c:v>4658.0392850000007</c:v>
                </c:pt>
                <c:pt idx="120">
                  <c:v>20310.683196999998</c:v>
                </c:pt>
                <c:pt idx="121">
                  <c:v>11384.509666000002</c:v>
                </c:pt>
                <c:pt idx="122">
                  <c:v>6746.6836550000007</c:v>
                </c:pt>
                <c:pt idx="123">
                  <c:v>4764.4781039999998</c:v>
                </c:pt>
                <c:pt idx="124">
                  <c:v>6902.698832</c:v>
                </c:pt>
                <c:pt idx="125">
                  <c:v>11829.762510999999</c:v>
                </c:pt>
                <c:pt idx="126">
                  <c:v>4031.2213099999999</c:v>
                </c:pt>
                <c:pt idx="127">
                  <c:v>5964.8717580000002</c:v>
                </c:pt>
                <c:pt idx="128">
                  <c:v>6070.8315119999997</c:v>
                </c:pt>
                <c:pt idx="129">
                  <c:v>18810.291152999998</c:v>
                </c:pt>
                <c:pt idx="130">
                  <c:v>2845.6848239999999</c:v>
                </c:pt>
                <c:pt idx="131">
                  <c:v>2820.1958040000004</c:v>
                </c:pt>
                <c:pt idx="132">
                  <c:v>16098.107476000001</c:v>
                </c:pt>
                <c:pt idx="133">
                  <c:v>4672.3740109999999</c:v>
                </c:pt>
                <c:pt idx="134">
                  <c:v>6469.5023989999991</c:v>
                </c:pt>
                <c:pt idx="135">
                  <c:v>11829.762510999999</c:v>
                </c:pt>
                <c:pt idx="136">
                  <c:v>8202.180053</c:v>
                </c:pt>
                <c:pt idx="137">
                  <c:v>1951.6968140000004</c:v>
                </c:pt>
                <c:pt idx="138">
                  <c:v>8272.2747349999991</c:v>
                </c:pt>
                <c:pt idx="139">
                  <c:v>3479.393908</c:v>
                </c:pt>
                <c:pt idx="140">
                  <c:v>5698.5972099999999</c:v>
                </c:pt>
                <c:pt idx="141">
                  <c:v>12205.686509000001</c:v>
                </c:pt>
                <c:pt idx="142">
                  <c:v>9858.8210639999998</c:v>
                </c:pt>
                <c:pt idx="143">
                  <c:v>10312.500235000001</c:v>
                </c:pt>
                <c:pt idx="144">
                  <c:v>5109.4816549999996</c:v>
                </c:pt>
                <c:pt idx="145">
                  <c:v>11531.630928000002</c:v>
                </c:pt>
                <c:pt idx="146">
                  <c:v>7618.1270059999997</c:v>
                </c:pt>
                <c:pt idx="147">
                  <c:v>17198.342163000001</c:v>
                </c:pt>
                <c:pt idx="148">
                  <c:v>15499.244309000002</c:v>
                </c:pt>
                <c:pt idx="149">
                  <c:v>14661.853691</c:v>
                </c:pt>
                <c:pt idx="150">
                  <c:v>18218.051851</c:v>
                </c:pt>
                <c:pt idx="151">
                  <c:v>8204.6254200000003</c:v>
                </c:pt>
                <c:pt idx="152">
                  <c:v>7698.1377620000003</c:v>
                </c:pt>
                <c:pt idx="153">
                  <c:v>5369.5567640000008</c:v>
                </c:pt>
                <c:pt idx="154">
                  <c:v>8676.2773959999995</c:v>
                </c:pt>
                <c:pt idx="155">
                  <c:v>12196.872482999999</c:v>
                </c:pt>
                <c:pt idx="156">
                  <c:v>16846.006804999997</c:v>
                </c:pt>
                <c:pt idx="157">
                  <c:v>9606.218879</c:v>
                </c:pt>
                <c:pt idx="158">
                  <c:v>9587.7043130000002</c:v>
                </c:pt>
                <c:pt idx="159">
                  <c:v>5956.0510709999999</c:v>
                </c:pt>
                <c:pt idx="160">
                  <c:v>7282.9476539999996</c:v>
                </c:pt>
                <c:pt idx="161">
                  <c:v>8972.0765090000004</c:v>
                </c:pt>
                <c:pt idx="162">
                  <c:v>9111.0457040000001</c:v>
                </c:pt>
                <c:pt idx="163">
                  <c:v>3810.7544250000001</c:v>
                </c:pt>
                <c:pt idx="164">
                  <c:v>4447.3450339999999</c:v>
                </c:pt>
                <c:pt idx="165">
                  <c:v>10943.968018</c:v>
                </c:pt>
                <c:pt idx="166">
                  <c:v>7331.7028010000004</c:v>
                </c:pt>
                <c:pt idx="167">
                  <c:v>4189.119506</c:v>
                </c:pt>
                <c:pt idx="168">
                  <c:v>4256.0757679999997</c:v>
                </c:pt>
                <c:pt idx="169">
                  <c:v>10206.172576000001</c:v>
                </c:pt>
                <c:pt idx="170">
                  <c:v>6077.8491979999999</c:v>
                </c:pt>
                <c:pt idx="171">
                  <c:v>3894.0789299999997</c:v>
                </c:pt>
                <c:pt idx="172">
                  <c:v>11135.166358999999</c:v>
                </c:pt>
                <c:pt idx="173">
                  <c:v>8432.2234960000005</c:v>
                </c:pt>
                <c:pt idx="174">
                  <c:v>5426.802447</c:v>
                </c:pt>
                <c:pt idx="175">
                  <c:v>10633.593352</c:v>
                </c:pt>
                <c:pt idx="176">
                  <c:v>4903.1280289999995</c:v>
                </c:pt>
                <c:pt idx="177">
                  <c:v>18509.135375999998</c:v>
                </c:pt>
                <c:pt idx="178">
                  <c:v>6574.9685850000005</c:v>
                </c:pt>
                <c:pt idx="179">
                  <c:v>9078.303061999999</c:v>
                </c:pt>
                <c:pt idx="180">
                  <c:v>9949.5641250000008</c:v>
                </c:pt>
                <c:pt idx="181">
                  <c:v>9426.2339869999996</c:v>
                </c:pt>
                <c:pt idx="182">
                  <c:v>3092.9205500000003</c:v>
                </c:pt>
                <c:pt idx="183">
                  <c:v>11473.645423999998</c:v>
                </c:pt>
                <c:pt idx="184">
                  <c:v>4457.7106089999997</c:v>
                </c:pt>
                <c:pt idx="185">
                  <c:v>11998.515594</c:v>
                </c:pt>
                <c:pt idx="186">
                  <c:v>9946.9650930000025</c:v>
                </c:pt>
                <c:pt idx="187">
                  <c:v>25557.116607999997</c:v>
                </c:pt>
                <c:pt idx="188">
                  <c:v>6228.0251439999993</c:v>
                </c:pt>
                <c:pt idx="189">
                  <c:v>8627.200922</c:v>
                </c:pt>
                <c:pt idx="190">
                  <c:v>12714.445921999999</c:v>
                </c:pt>
                <c:pt idx="191">
                  <c:v>7025.4745939999993</c:v>
                </c:pt>
                <c:pt idx="192">
                  <c:v>5068.2871400000004</c:v>
                </c:pt>
                <c:pt idx="193">
                  <c:v>10587.115347999999</c:v>
                </c:pt>
                <c:pt idx="194">
                  <c:v>4896.8014610000009</c:v>
                </c:pt>
                <c:pt idx="195">
                  <c:v>17992.567964000002</c:v>
                </c:pt>
                <c:pt idx="196">
                  <c:v>7563.0927440000005</c:v>
                </c:pt>
                <c:pt idx="197">
                  <c:v>10102.828667</c:v>
                </c:pt>
                <c:pt idx="198">
                  <c:v>12855.513473999999</c:v>
                </c:pt>
                <c:pt idx="199">
                  <c:v>10450.308715000001</c:v>
                </c:pt>
                <c:pt idx="200">
                  <c:v>15213.918679</c:v>
                </c:pt>
                <c:pt idx="201">
                  <c:v>10186.766296</c:v>
                </c:pt>
                <c:pt idx="202">
                  <c:v>10535.557955</c:v>
                </c:pt>
                <c:pt idx="203">
                  <c:v>11476.594528999998</c:v>
                </c:pt>
                <c:pt idx="204">
                  <c:v>14063.432937</c:v>
                </c:pt>
                <c:pt idx="205">
                  <c:v>14008.906616</c:v>
                </c:pt>
                <c:pt idx="206">
                  <c:v>14530.036714999998</c:v>
                </c:pt>
                <c:pt idx="207">
                  <c:v>15825.487503</c:v>
                </c:pt>
                <c:pt idx="208">
                  <c:v>19051.583998999999</c:v>
                </c:pt>
                <c:pt idx="209">
                  <c:v>11849.400024000002</c:v>
                </c:pt>
                <c:pt idx="210">
                  <c:v>7315.5215319999998</c:v>
                </c:pt>
                <c:pt idx="211">
                  <c:v>8835.9820180000006</c:v>
                </c:pt>
                <c:pt idx="212">
                  <c:v>7420.1281409999992</c:v>
                </c:pt>
                <c:pt idx="213">
                  <c:v>11607.157639000001</c:v>
                </c:pt>
                <c:pt idx="214">
                  <c:v>3782.32881</c:v>
                </c:pt>
                <c:pt idx="215">
                  <c:v>18012.212907000001</c:v>
                </c:pt>
                <c:pt idx="216">
                  <c:v>26145.066971</c:v>
                </c:pt>
                <c:pt idx="217">
                  <c:v>10591.740035999999</c:v>
                </c:pt>
                <c:pt idx="218">
                  <c:v>9515.3689000000013</c:v>
                </c:pt>
                <c:pt idx="219">
                  <c:v>13214.605990999999</c:v>
                </c:pt>
                <c:pt idx="220">
                  <c:v>19084.064010999999</c:v>
                </c:pt>
                <c:pt idx="221">
                  <c:v>12497.437171000001</c:v>
                </c:pt>
                <c:pt idx="222">
                  <c:v>15633.668374000001</c:v>
                </c:pt>
                <c:pt idx="223">
                  <c:v>15600.570540999997</c:v>
                </c:pt>
                <c:pt idx="224">
                  <c:v>9254.4371790000005</c:v>
                </c:pt>
                <c:pt idx="225">
                  <c:v>13548.858254999999</c:v>
                </c:pt>
                <c:pt idx="226">
                  <c:v>6359.4334840000001</c:v>
                </c:pt>
                <c:pt idx="227">
                  <c:v>9126.9246120000007</c:v>
                </c:pt>
                <c:pt idx="228">
                  <c:v>18576.104460000002</c:v>
                </c:pt>
                <c:pt idx="229">
                  <c:v>13607.951288999999</c:v>
                </c:pt>
                <c:pt idx="230">
                  <c:v>5948.3797030000005</c:v>
                </c:pt>
                <c:pt idx="231">
                  <c:v>11977.442153</c:v>
                </c:pt>
                <c:pt idx="232">
                  <c:v>5912.8355489999994</c:v>
                </c:pt>
                <c:pt idx="233">
                  <c:v>10410.075073999998</c:v>
                </c:pt>
                <c:pt idx="234">
                  <c:v>10201.486045999998</c:v>
                </c:pt>
                <c:pt idx="235">
                  <c:v>9376.6398310000004</c:v>
                </c:pt>
                <c:pt idx="236">
                  <c:v>7577.103916</c:v>
                </c:pt>
                <c:pt idx="237">
                  <c:v>8221.3455109999995</c:v>
                </c:pt>
                <c:pt idx="238">
                  <c:v>10488.600311999999</c:v>
                </c:pt>
                <c:pt idx="239">
                  <c:v>11454.147255</c:v>
                </c:pt>
                <c:pt idx="240">
                  <c:v>11016.870896</c:v>
                </c:pt>
                <c:pt idx="241">
                  <c:v>17966.540435000003</c:v>
                </c:pt>
                <c:pt idx="242">
                  <c:v>16196.855469000002</c:v>
                </c:pt>
                <c:pt idx="243">
                  <c:v>11606.250215</c:v>
                </c:pt>
                <c:pt idx="244">
                  <c:v>10613.027833</c:v>
                </c:pt>
                <c:pt idx="245">
                  <c:v>7374.8160659999994</c:v>
                </c:pt>
                <c:pt idx="246">
                  <c:v>16925.247191999999</c:v>
                </c:pt>
                <c:pt idx="247">
                  <c:v>11145.632935000001</c:v>
                </c:pt>
                <c:pt idx="248">
                  <c:v>8679.8762050000005</c:v>
                </c:pt>
                <c:pt idx="249">
                  <c:v>14491.945474</c:v>
                </c:pt>
                <c:pt idx="250">
                  <c:v>11981.564949</c:v>
                </c:pt>
                <c:pt idx="251">
                  <c:v>16260.582738999999</c:v>
                </c:pt>
                <c:pt idx="252">
                  <c:v>8627.6594089999999</c:v>
                </c:pt>
                <c:pt idx="253">
                  <c:v>28007.281768000001</c:v>
                </c:pt>
                <c:pt idx="254">
                  <c:v>9694.1678090000005</c:v>
                </c:pt>
                <c:pt idx="255">
                  <c:v>7995.5574529999994</c:v>
                </c:pt>
                <c:pt idx="256">
                  <c:v>10621.925063999999</c:v>
                </c:pt>
                <c:pt idx="257">
                  <c:v>9987.5957940000008</c:v>
                </c:pt>
                <c:pt idx="258">
                  <c:v>12721.718903000001</c:v>
                </c:pt>
                <c:pt idx="259">
                  <c:v>17311.21283</c:v>
                </c:pt>
                <c:pt idx="260">
                  <c:v>15969.743318000001</c:v>
                </c:pt>
                <c:pt idx="261">
                  <c:v>6782.8992619999999</c:v>
                </c:pt>
                <c:pt idx="262">
                  <c:v>17706.288194000001</c:v>
                </c:pt>
                <c:pt idx="263">
                  <c:v>21056.480439999999</c:v>
                </c:pt>
                <c:pt idx="264">
                  <c:v>14563.276829</c:v>
                </c:pt>
                <c:pt idx="265">
                  <c:v>13004.158431</c:v>
                </c:pt>
                <c:pt idx="266">
                  <c:v>7168.3001030000005</c:v>
                </c:pt>
                <c:pt idx="267">
                  <c:v>12839.278877000001</c:v>
                </c:pt>
                <c:pt idx="268">
                  <c:v>15224.229370000001</c:v>
                </c:pt>
                <c:pt idx="269">
                  <c:v>20559.592619999999</c:v>
                </c:pt>
                <c:pt idx="270">
                  <c:v>7291.3464290000002</c:v>
                </c:pt>
                <c:pt idx="271">
                  <c:v>14712.089614</c:v>
                </c:pt>
                <c:pt idx="272">
                  <c:v>6632.7752949999995</c:v>
                </c:pt>
                <c:pt idx="273">
                  <c:v>12136.010204</c:v>
                </c:pt>
                <c:pt idx="274">
                  <c:v>9042.5874629999998</c:v>
                </c:pt>
                <c:pt idx="275">
                  <c:v>16604.230887999998</c:v>
                </c:pt>
                <c:pt idx="276">
                  <c:v>15379.722456</c:v>
                </c:pt>
                <c:pt idx="277">
                  <c:v>10276.424872</c:v>
                </c:pt>
                <c:pt idx="278">
                  <c:v>10836.684158</c:v>
                </c:pt>
                <c:pt idx="279">
                  <c:v>20478.262482000002</c:v>
                </c:pt>
                <c:pt idx="280">
                  <c:v>13719.544881999998</c:v>
                </c:pt>
                <c:pt idx="281">
                  <c:v>11675.438947999999</c:v>
                </c:pt>
                <c:pt idx="282">
                  <c:v>11288.638193000001</c:v>
                </c:pt>
                <c:pt idx="283">
                  <c:v>12877.178534999999</c:v>
                </c:pt>
                <c:pt idx="284">
                  <c:v>13471.597999000001</c:v>
                </c:pt>
                <c:pt idx="285">
                  <c:v>14830.291297</c:v>
                </c:pt>
                <c:pt idx="286">
                  <c:v>7317.6227709999994</c:v>
                </c:pt>
                <c:pt idx="287">
                  <c:v>19850.397980000002</c:v>
                </c:pt>
                <c:pt idx="288">
                  <c:v>12638.386023999999</c:v>
                </c:pt>
                <c:pt idx="289">
                  <c:v>15843.719322999999</c:v>
                </c:pt>
                <c:pt idx="290">
                  <c:v>12257.471494999998</c:v>
                </c:pt>
                <c:pt idx="291">
                  <c:v>14207.899308</c:v>
                </c:pt>
                <c:pt idx="292">
                  <c:v>13734.080383</c:v>
                </c:pt>
                <c:pt idx="293">
                  <c:v>17152.819946000003</c:v>
                </c:pt>
                <c:pt idx="294">
                  <c:v>11588.512086000001</c:v>
                </c:pt>
                <c:pt idx="295">
                  <c:v>10441.154848999999</c:v>
                </c:pt>
                <c:pt idx="296">
                  <c:v>12200.566674000002</c:v>
                </c:pt>
                <c:pt idx="297">
                  <c:v>13775.117781000001</c:v>
                </c:pt>
                <c:pt idx="298">
                  <c:v>18287.183471000004</c:v>
                </c:pt>
                <c:pt idx="299">
                  <c:v>7983.5486680000004</c:v>
                </c:pt>
                <c:pt idx="300">
                  <c:v>21407.413788000002</c:v>
                </c:pt>
                <c:pt idx="301">
                  <c:v>14692.565049000001</c:v>
                </c:pt>
                <c:pt idx="302">
                  <c:v>16384.916748</c:v>
                </c:pt>
                <c:pt idx="303">
                  <c:v>20020.812834999997</c:v>
                </c:pt>
                <c:pt idx="304">
                  <c:v>10919.387435000001</c:v>
                </c:pt>
                <c:pt idx="305">
                  <c:v>19084.806334999997</c:v>
                </c:pt>
                <c:pt idx="306">
                  <c:v>13090.760611000002</c:v>
                </c:pt>
                <c:pt idx="307">
                  <c:v>10955.484294999998</c:v>
                </c:pt>
                <c:pt idx="308">
                  <c:v>14667.456260000001</c:v>
                </c:pt>
                <c:pt idx="309">
                  <c:v>16816.326642</c:v>
                </c:pt>
                <c:pt idx="310">
                  <c:v>14975.789436999999</c:v>
                </c:pt>
                <c:pt idx="311">
                  <c:v>6624.3279880000009</c:v>
                </c:pt>
                <c:pt idx="312">
                  <c:v>14111.372176999999</c:v>
                </c:pt>
                <c:pt idx="313">
                  <c:v>17987.717896000002</c:v>
                </c:pt>
                <c:pt idx="314">
                  <c:v>17842.208663999998</c:v>
                </c:pt>
                <c:pt idx="315">
                  <c:v>3238.1528310000003</c:v>
                </c:pt>
                <c:pt idx="316">
                  <c:v>12294.179124000002</c:v>
                </c:pt>
                <c:pt idx="317">
                  <c:v>19172.628516000001</c:v>
                </c:pt>
                <c:pt idx="318">
                  <c:v>17799.175315</c:v>
                </c:pt>
                <c:pt idx="319">
                  <c:v>4514.6271269999997</c:v>
                </c:pt>
                <c:pt idx="320">
                  <c:v>3504.6037090000004</c:v>
                </c:pt>
                <c:pt idx="321">
                  <c:v>18613.839829</c:v>
                </c:pt>
                <c:pt idx="322">
                  <c:v>19102.299393000001</c:v>
                </c:pt>
                <c:pt idx="323">
                  <c:v>14107.269866999999</c:v>
                </c:pt>
                <c:pt idx="324">
                  <c:v>5412.481812</c:v>
                </c:pt>
                <c:pt idx="325">
                  <c:v>9751.96162</c:v>
                </c:pt>
                <c:pt idx="326">
                  <c:v>15435.791595999999</c:v>
                </c:pt>
                <c:pt idx="327">
                  <c:v>14037.553098999999</c:v>
                </c:pt>
                <c:pt idx="328">
                  <c:v>16556.260452000002</c:v>
                </c:pt>
                <c:pt idx="329">
                  <c:v>14454.012771999998</c:v>
                </c:pt>
                <c:pt idx="330">
                  <c:v>13641.661971000001</c:v>
                </c:pt>
                <c:pt idx="331">
                  <c:v>13646.028934</c:v>
                </c:pt>
                <c:pt idx="332">
                  <c:v>11384.33029</c:v>
                </c:pt>
                <c:pt idx="333">
                  <c:v>15258.312392999998</c:v>
                </c:pt>
                <c:pt idx="334">
                  <c:v>16068.803856</c:v>
                </c:pt>
                <c:pt idx="335">
                  <c:v>13513.791687000001</c:v>
                </c:pt>
                <c:pt idx="336">
                  <c:v>11801.410592</c:v>
                </c:pt>
                <c:pt idx="337">
                  <c:v>18056.725935999999</c:v>
                </c:pt>
                <c:pt idx="338">
                  <c:v>19613.554031</c:v>
                </c:pt>
                <c:pt idx="339">
                  <c:v>8100.8790200000003</c:v>
                </c:pt>
                <c:pt idx="340">
                  <c:v>15710.055908000002</c:v>
                </c:pt>
                <c:pt idx="341">
                  <c:v>14833.643661000002</c:v>
                </c:pt>
                <c:pt idx="342">
                  <c:v>15500.828902000001</c:v>
                </c:pt>
                <c:pt idx="343">
                  <c:v>18358.941314</c:v>
                </c:pt>
                <c:pt idx="344">
                  <c:v>16548.350891999999</c:v>
                </c:pt>
                <c:pt idx="345">
                  <c:v>9560.0291749999997</c:v>
                </c:pt>
                <c:pt idx="346">
                  <c:v>15981.669632999998</c:v>
                </c:pt>
                <c:pt idx="347">
                  <c:v>15267.839164000001</c:v>
                </c:pt>
                <c:pt idx="348">
                  <c:v>11830.025796</c:v>
                </c:pt>
                <c:pt idx="349">
                  <c:v>18680.938356000002</c:v>
                </c:pt>
                <c:pt idx="350">
                  <c:v>41495.025269000005</c:v>
                </c:pt>
                <c:pt idx="351">
                  <c:v>13538.13867</c:v>
                </c:pt>
                <c:pt idx="352">
                  <c:v>14857.511231</c:v>
                </c:pt>
                <c:pt idx="353">
                  <c:v>20794.518615000001</c:v>
                </c:pt>
                <c:pt idx="354">
                  <c:v>16487.163063</c:v>
                </c:pt>
                <c:pt idx="355">
                  <c:v>18251.600815999998</c:v>
                </c:pt>
                <c:pt idx="356">
                  <c:v>12491.636551</c:v>
                </c:pt>
                <c:pt idx="357">
                  <c:v>27821.383177000003</c:v>
                </c:pt>
                <c:pt idx="358">
                  <c:v>16203.616899000001</c:v>
                </c:pt>
                <c:pt idx="359">
                  <c:v>11276.306703</c:v>
                </c:pt>
                <c:pt idx="360">
                  <c:v>14324.045494000002</c:v>
                </c:pt>
                <c:pt idx="361">
                  <c:v>11703.292869000001</c:v>
                </c:pt>
                <c:pt idx="362">
                  <c:v>14888.159925</c:v>
                </c:pt>
                <c:pt idx="363">
                  <c:v>20177.185668999999</c:v>
                </c:pt>
                <c:pt idx="364">
                  <c:v>17037.509094000001</c:v>
                </c:pt>
                <c:pt idx="365">
                  <c:v>14346.844573999999</c:v>
                </c:pt>
                <c:pt idx="366">
                  <c:v>5267.3765880000001</c:v>
                </c:pt>
                <c:pt idx="367">
                  <c:v>14417.136445</c:v>
                </c:pt>
                <c:pt idx="368">
                  <c:v>16652.691606</c:v>
                </c:pt>
                <c:pt idx="369">
                  <c:v>20391.635773999998</c:v>
                </c:pt>
                <c:pt idx="370">
                  <c:v>17813.479156999998</c:v>
                </c:pt>
                <c:pt idx="371">
                  <c:v>30812.556397</c:v>
                </c:pt>
                <c:pt idx="372">
                  <c:v>26138.518005999998</c:v>
                </c:pt>
                <c:pt idx="373">
                  <c:v>25238.621583</c:v>
                </c:pt>
                <c:pt idx="374">
                  <c:v>10986.698299</c:v>
                </c:pt>
                <c:pt idx="375">
                  <c:v>10754.0849</c:v>
                </c:pt>
                <c:pt idx="376">
                  <c:v>24156.030593999996</c:v>
                </c:pt>
                <c:pt idx="377">
                  <c:v>18672.622162</c:v>
                </c:pt>
                <c:pt idx="378">
                  <c:v>25677.829758</c:v>
                </c:pt>
                <c:pt idx="379">
                  <c:v>18174.422990000003</c:v>
                </c:pt>
                <c:pt idx="380">
                  <c:v>15783.929595</c:v>
                </c:pt>
                <c:pt idx="381">
                  <c:v>9122.9196549999997</c:v>
                </c:pt>
                <c:pt idx="382">
                  <c:v>5937.0165560000005</c:v>
                </c:pt>
                <c:pt idx="383">
                  <c:v>18835.316726999998</c:v>
                </c:pt>
                <c:pt idx="384">
                  <c:v>17983.174428999999</c:v>
                </c:pt>
                <c:pt idx="385">
                  <c:v>7778.3620820000006</c:v>
                </c:pt>
                <c:pt idx="386">
                  <c:v>15299.816413999999</c:v>
                </c:pt>
                <c:pt idx="387">
                  <c:v>12404.279477000002</c:v>
                </c:pt>
                <c:pt idx="388">
                  <c:v>17702.120819</c:v>
                </c:pt>
                <c:pt idx="389">
                  <c:v>19680.279006000001</c:v>
                </c:pt>
                <c:pt idx="390">
                  <c:v>18313.699767999999</c:v>
                </c:pt>
                <c:pt idx="391">
                  <c:v>12456.278839999999</c:v>
                </c:pt>
                <c:pt idx="392">
                  <c:v>20703.684089000002</c:v>
                </c:pt>
                <c:pt idx="393">
                  <c:v>20790.378341000003</c:v>
                </c:pt>
                <c:pt idx="394">
                  <c:v>19160.026206999999</c:v>
                </c:pt>
                <c:pt idx="395">
                  <c:v>14821.919007</c:v>
                </c:pt>
                <c:pt idx="396">
                  <c:v>28772.859894000001</c:v>
                </c:pt>
                <c:pt idx="397">
                  <c:v>18431.712751999999</c:v>
                </c:pt>
                <c:pt idx="398">
                  <c:v>15408.413498</c:v>
                </c:pt>
                <c:pt idx="399">
                  <c:v>17117.737009</c:v>
                </c:pt>
                <c:pt idx="400">
                  <c:v>22803.775877</c:v>
                </c:pt>
                <c:pt idx="401">
                  <c:v>13084.772346999998</c:v>
                </c:pt>
                <c:pt idx="402">
                  <c:v>12020.382141000002</c:v>
                </c:pt>
                <c:pt idx="403">
                  <c:v>14376.608886</c:v>
                </c:pt>
                <c:pt idx="404">
                  <c:v>13843.440766</c:v>
                </c:pt>
                <c:pt idx="405">
                  <c:v>23512.402526000002</c:v>
                </c:pt>
                <c:pt idx="406">
                  <c:v>21498.415373999997</c:v>
                </c:pt>
                <c:pt idx="407">
                  <c:v>31921.264343999999</c:v>
                </c:pt>
                <c:pt idx="408">
                  <c:v>27628.717253999999</c:v>
                </c:pt>
                <c:pt idx="409">
                  <c:v>25894.602616999997</c:v>
                </c:pt>
                <c:pt idx="410">
                  <c:v>18444.466720999997</c:v>
                </c:pt>
                <c:pt idx="411">
                  <c:v>12441.771979000001</c:v>
                </c:pt>
                <c:pt idx="412">
                  <c:v>24742.928314999997</c:v>
                </c:pt>
                <c:pt idx="413">
                  <c:v>15702.471342999999</c:v>
                </c:pt>
                <c:pt idx="414">
                  <c:v>23513.754472999997</c:v>
                </c:pt>
                <c:pt idx="415">
                  <c:v>16275.166017</c:v>
                </c:pt>
                <c:pt idx="416">
                  <c:v>21382.941407999999</c:v>
                </c:pt>
                <c:pt idx="417">
                  <c:v>18533.792709999998</c:v>
                </c:pt>
                <c:pt idx="418">
                  <c:v>36482.525391999996</c:v>
                </c:pt>
                <c:pt idx="419">
                  <c:v>7855.7702879999997</c:v>
                </c:pt>
                <c:pt idx="420">
                  <c:v>15090.876259000001</c:v>
                </c:pt>
                <c:pt idx="421">
                  <c:v>11508.750175999998</c:v>
                </c:pt>
                <c:pt idx="422">
                  <c:v>21688.553452</c:v>
                </c:pt>
                <c:pt idx="423">
                  <c:v>23088.066619000001</c:v>
                </c:pt>
                <c:pt idx="424">
                  <c:v>13750.508752</c:v>
                </c:pt>
                <c:pt idx="425">
                  <c:v>17252.639367</c:v>
                </c:pt>
                <c:pt idx="426">
                  <c:v>30225.670716000001</c:v>
                </c:pt>
                <c:pt idx="427">
                  <c:v>17066.748321999999</c:v>
                </c:pt>
                <c:pt idx="428">
                  <c:v>21554.752899999999</c:v>
                </c:pt>
                <c:pt idx="429">
                  <c:v>26665.676895000001</c:v>
                </c:pt>
                <c:pt idx="430">
                  <c:v>25519.793793000001</c:v>
                </c:pt>
                <c:pt idx="431">
                  <c:v>13106.218568</c:v>
                </c:pt>
                <c:pt idx="432">
                  <c:v>14810.757522</c:v>
                </c:pt>
                <c:pt idx="433">
                  <c:v>10175.983719</c:v>
                </c:pt>
                <c:pt idx="434">
                  <c:v>18683.400755999999</c:v>
                </c:pt>
                <c:pt idx="435">
                  <c:v>22326.087403000001</c:v>
                </c:pt>
                <c:pt idx="436">
                  <c:v>23560.703520000003</c:v>
                </c:pt>
                <c:pt idx="437">
                  <c:v>18550.438765000003</c:v>
                </c:pt>
                <c:pt idx="438">
                  <c:v>11308.87912</c:v>
                </c:pt>
                <c:pt idx="439">
                  <c:v>16160.959945000001</c:v>
                </c:pt>
                <c:pt idx="440">
                  <c:v>19222.591247</c:v>
                </c:pt>
                <c:pt idx="441">
                  <c:v>20545.761626</c:v>
                </c:pt>
                <c:pt idx="442">
                  <c:v>18345.57602</c:v>
                </c:pt>
                <c:pt idx="443">
                  <c:v>25363.161970999998</c:v>
                </c:pt>
                <c:pt idx="444">
                  <c:v>30497.756164999999</c:v>
                </c:pt>
                <c:pt idx="445">
                  <c:v>12654.600053</c:v>
                </c:pt>
                <c:pt idx="446">
                  <c:v>21700.527649</c:v>
                </c:pt>
                <c:pt idx="447">
                  <c:v>12230.190086999999</c:v>
                </c:pt>
                <c:pt idx="448">
                  <c:v>20948.441665999999</c:v>
                </c:pt>
                <c:pt idx="449">
                  <c:v>33007.447173</c:v>
                </c:pt>
                <c:pt idx="450">
                  <c:v>27638.163453999998</c:v>
                </c:pt>
                <c:pt idx="451">
                  <c:v>21086.397797000001</c:v>
                </c:pt>
                <c:pt idx="452">
                  <c:v>13681.751242999999</c:v>
                </c:pt>
                <c:pt idx="453">
                  <c:v>25891.978682000001</c:v>
                </c:pt>
                <c:pt idx="454">
                  <c:v>17120.414564999999</c:v>
                </c:pt>
                <c:pt idx="455">
                  <c:v>25902.534333</c:v>
                </c:pt>
                <c:pt idx="456">
                  <c:v>21677.438887999997</c:v>
                </c:pt>
                <c:pt idx="457">
                  <c:v>11009.291993000001</c:v>
                </c:pt>
                <c:pt idx="458">
                  <c:v>24893.423217</c:v>
                </c:pt>
                <c:pt idx="459">
                  <c:v>23151.678894000001</c:v>
                </c:pt>
                <c:pt idx="460">
                  <c:v>18396.242203000002</c:v>
                </c:pt>
                <c:pt idx="461">
                  <c:v>24966.377868000003</c:v>
                </c:pt>
                <c:pt idx="462">
                  <c:v>10237.035667</c:v>
                </c:pt>
                <c:pt idx="463">
                  <c:v>21980.505857</c:v>
                </c:pt>
                <c:pt idx="464">
                  <c:v>23753.535554000002</c:v>
                </c:pt>
                <c:pt idx="465">
                  <c:v>30547.273392000003</c:v>
                </c:pt>
                <c:pt idx="466">
                  <c:v>14600.093308000003</c:v>
                </c:pt>
                <c:pt idx="467">
                  <c:v>20628.949859</c:v>
                </c:pt>
                <c:pt idx="468">
                  <c:v>19299.524552000003</c:v>
                </c:pt>
                <c:pt idx="469">
                  <c:v>15557.992859</c:v>
                </c:pt>
                <c:pt idx="470">
                  <c:v>26261.651732999999</c:v>
                </c:pt>
                <c:pt idx="471">
                  <c:v>34330.774673</c:v>
                </c:pt>
                <c:pt idx="472">
                  <c:v>22591.351379</c:v>
                </c:pt>
                <c:pt idx="473">
                  <c:v>32791.506042000001</c:v>
                </c:pt>
                <c:pt idx="474">
                  <c:v>20772.713426000002</c:v>
                </c:pt>
                <c:pt idx="475">
                  <c:v>40866.126128999997</c:v>
                </c:pt>
                <c:pt idx="476">
                  <c:v>25442.575302000001</c:v>
                </c:pt>
                <c:pt idx="477">
                  <c:v>9642.7649529999999</c:v>
                </c:pt>
                <c:pt idx="478">
                  <c:v>17544.094969999998</c:v>
                </c:pt>
                <c:pt idx="479">
                  <c:v>20521.919181000001</c:v>
                </c:pt>
                <c:pt idx="480">
                  <c:v>17986.625121999998</c:v>
                </c:pt>
                <c:pt idx="481">
                  <c:v>24868.689973</c:v>
                </c:pt>
                <c:pt idx="482">
                  <c:v>24394.295792000001</c:v>
                </c:pt>
                <c:pt idx="483">
                  <c:v>26491.827238999998</c:v>
                </c:pt>
                <c:pt idx="484">
                  <c:v>17979.035767000001</c:v>
                </c:pt>
                <c:pt idx="485">
                  <c:v>41077.300233000002</c:v>
                </c:pt>
                <c:pt idx="486">
                  <c:v>7941.2358089999989</c:v>
                </c:pt>
                <c:pt idx="487">
                  <c:v>20262.384536000001</c:v>
                </c:pt>
                <c:pt idx="488">
                  <c:v>25408.012207</c:v>
                </c:pt>
                <c:pt idx="489">
                  <c:v>16131.365321000001</c:v>
                </c:pt>
                <c:pt idx="490">
                  <c:v>32851.603818999996</c:v>
                </c:pt>
                <c:pt idx="491">
                  <c:v>24604.86508</c:v>
                </c:pt>
                <c:pt idx="492">
                  <c:v>24226.797104000001</c:v>
                </c:pt>
                <c:pt idx="493">
                  <c:v>28971.513747000005</c:v>
                </c:pt>
                <c:pt idx="494">
                  <c:v>16914.288087000001</c:v>
                </c:pt>
                <c:pt idx="495">
                  <c:v>18910.378752999997</c:v>
                </c:pt>
                <c:pt idx="496">
                  <c:v>19588.493651999997</c:v>
                </c:pt>
                <c:pt idx="497">
                  <c:v>18177.555434000002</c:v>
                </c:pt>
                <c:pt idx="498">
                  <c:v>15808.624145</c:v>
                </c:pt>
                <c:pt idx="499">
                  <c:v>25942.130249000002</c:v>
                </c:pt>
                <c:pt idx="500">
                  <c:v>36460.081483000002</c:v>
                </c:pt>
                <c:pt idx="501">
                  <c:v>19501.141050999999</c:v>
                </c:pt>
                <c:pt idx="502">
                  <c:v>19074.560042999998</c:v>
                </c:pt>
                <c:pt idx="503">
                  <c:v>40609.861695</c:v>
                </c:pt>
                <c:pt idx="504">
                  <c:v>16794.484146999999</c:v>
                </c:pt>
                <c:pt idx="505">
                  <c:v>21343.939117000002</c:v>
                </c:pt>
                <c:pt idx="506">
                  <c:v>25796.253997</c:v>
                </c:pt>
                <c:pt idx="507">
                  <c:v>28057.596434999999</c:v>
                </c:pt>
                <c:pt idx="508">
                  <c:v>26545.372346999997</c:v>
                </c:pt>
                <c:pt idx="509">
                  <c:v>20342.756469</c:v>
                </c:pt>
                <c:pt idx="510">
                  <c:v>25921.886018999998</c:v>
                </c:pt>
                <c:pt idx="511">
                  <c:v>25191.929594000001</c:v>
                </c:pt>
                <c:pt idx="512">
                  <c:v>19284.203206999999</c:v>
                </c:pt>
                <c:pt idx="513">
                  <c:v>22750.212617000001</c:v>
                </c:pt>
                <c:pt idx="514">
                  <c:v>19882.734864000002</c:v>
                </c:pt>
                <c:pt idx="515">
                  <c:v>19617.748259</c:v>
                </c:pt>
                <c:pt idx="516">
                  <c:v>27780.722992999999</c:v>
                </c:pt>
                <c:pt idx="517">
                  <c:v>30711.677551000001</c:v>
                </c:pt>
                <c:pt idx="518">
                  <c:v>27024.484359000002</c:v>
                </c:pt>
                <c:pt idx="519">
                  <c:v>21514.535598000002</c:v>
                </c:pt>
                <c:pt idx="520">
                  <c:v>25022.828675000004</c:v>
                </c:pt>
                <c:pt idx="521">
                  <c:v>22705.619600000002</c:v>
                </c:pt>
                <c:pt idx="522">
                  <c:v>23264.954332000001</c:v>
                </c:pt>
                <c:pt idx="523">
                  <c:v>24891.140657000004</c:v>
                </c:pt>
                <c:pt idx="524">
                  <c:v>18836.644545999996</c:v>
                </c:pt>
                <c:pt idx="525">
                  <c:v>38743.027708000001</c:v>
                </c:pt>
                <c:pt idx="526">
                  <c:v>10557.388594</c:v>
                </c:pt>
                <c:pt idx="527">
                  <c:v>20881.827647000002</c:v>
                </c:pt>
                <c:pt idx="528">
                  <c:v>23714.048340000001</c:v>
                </c:pt>
                <c:pt idx="529">
                  <c:v>23034.500013999997</c:v>
                </c:pt>
                <c:pt idx="530">
                  <c:v>23214.649049</c:v>
                </c:pt>
                <c:pt idx="531">
                  <c:v>27009.863708000001</c:v>
                </c:pt>
                <c:pt idx="532">
                  <c:v>35831.411743999997</c:v>
                </c:pt>
                <c:pt idx="533">
                  <c:v>18610.035751000003</c:v>
                </c:pt>
                <c:pt idx="534">
                  <c:v>812.50768900000003</c:v>
                </c:pt>
                <c:pt idx="535">
                  <c:v>17935.072029000003</c:v>
                </c:pt>
                <c:pt idx="536">
                  <c:v>19856.712736999998</c:v>
                </c:pt>
                <c:pt idx="537">
                  <c:v>23107.997468000001</c:v>
                </c:pt>
                <c:pt idx="538">
                  <c:v>23066.878135999999</c:v>
                </c:pt>
                <c:pt idx="539">
                  <c:v>29132.244294</c:v>
                </c:pt>
                <c:pt idx="540">
                  <c:v>29053.068986000002</c:v>
                </c:pt>
                <c:pt idx="541">
                  <c:v>28156.519408</c:v>
                </c:pt>
                <c:pt idx="542">
                  <c:v>28295.582290999999</c:v>
                </c:pt>
                <c:pt idx="543">
                  <c:v>23374.691271</c:v>
                </c:pt>
                <c:pt idx="544">
                  <c:v>17830.925659</c:v>
                </c:pt>
                <c:pt idx="545">
                  <c:v>18928.457563</c:v>
                </c:pt>
                <c:pt idx="546">
                  <c:v>27471.764555999998</c:v>
                </c:pt>
                <c:pt idx="547">
                  <c:v>34448.081649</c:v>
                </c:pt>
                <c:pt idx="548">
                  <c:v>44948.216918000006</c:v>
                </c:pt>
                <c:pt idx="549">
                  <c:v>12860.808477999999</c:v>
                </c:pt>
                <c:pt idx="550">
                  <c:v>21261.174881999999</c:v>
                </c:pt>
                <c:pt idx="551">
                  <c:v>41223.231442999997</c:v>
                </c:pt>
                <c:pt idx="552">
                  <c:v>19452.212539</c:v>
                </c:pt>
                <c:pt idx="553">
                  <c:v>23393.181915999998</c:v>
                </c:pt>
                <c:pt idx="554">
                  <c:v>6381.178468000001</c:v>
                </c:pt>
                <c:pt idx="555">
                  <c:v>29749.262237999996</c:v>
                </c:pt>
                <c:pt idx="556">
                  <c:v>35941.509582999999</c:v>
                </c:pt>
                <c:pt idx="557">
                  <c:v>33706.226888999998</c:v>
                </c:pt>
                <c:pt idx="558">
                  <c:v>36562.541198999999</c:v>
                </c:pt>
                <c:pt idx="559">
                  <c:v>38072.817442999993</c:v>
                </c:pt>
                <c:pt idx="560">
                  <c:v>27572.446746999998</c:v>
                </c:pt>
                <c:pt idx="561">
                  <c:v>14523.429634</c:v>
                </c:pt>
                <c:pt idx="562">
                  <c:v>20493.858864000002</c:v>
                </c:pt>
                <c:pt idx="563">
                  <c:v>36669.473176</c:v>
                </c:pt>
                <c:pt idx="564">
                  <c:v>46075.169922000001</c:v>
                </c:pt>
                <c:pt idx="565">
                  <c:v>35941.509582999999</c:v>
                </c:pt>
                <c:pt idx="566">
                  <c:v>37949.530609000001</c:v>
                </c:pt>
                <c:pt idx="567">
                  <c:v>28541.564361999997</c:v>
                </c:pt>
                <c:pt idx="568">
                  <c:v>38326.136261</c:v>
                </c:pt>
                <c:pt idx="569">
                  <c:v>10469.019226</c:v>
                </c:pt>
                <c:pt idx="570">
                  <c:v>31897.723052999998</c:v>
                </c:pt>
                <c:pt idx="571">
                  <c:v>30221.773101999999</c:v>
                </c:pt>
                <c:pt idx="572">
                  <c:v>19100.909423999998</c:v>
                </c:pt>
                <c:pt idx="573">
                  <c:v>34024.784362999999</c:v>
                </c:pt>
                <c:pt idx="574">
                  <c:v>33132.82776</c:v>
                </c:pt>
                <c:pt idx="575">
                  <c:v>34971.932130000001</c:v>
                </c:pt>
                <c:pt idx="576">
                  <c:v>33808.353942000002</c:v>
                </c:pt>
                <c:pt idx="577">
                  <c:v>55135.413207999998</c:v>
                </c:pt>
                <c:pt idx="578">
                  <c:v>52363.288453999994</c:v>
                </c:pt>
                <c:pt idx="579">
                  <c:v>40457.464494</c:v>
                </c:pt>
                <c:pt idx="580">
                  <c:v>21644.848571999995</c:v>
                </c:pt>
                <c:pt idx="581">
                  <c:v>28864.485352</c:v>
                </c:pt>
                <c:pt idx="582">
                  <c:v>70487.040527000005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9920-4432-8C68-67F673474383}"/>
            </c:ext>
          </c:extLst>
        </c:ser>
        <c:ser>
          <c:idx val="4"/>
          <c:order val="4"/>
          <c:tx>
            <c:v>collectors</c:v>
          </c:tx>
          <c:spPr>
            <a:ln w="19050">
              <a:noFill/>
            </a:ln>
          </c:spPr>
          <c:marker>
            <c:symbol val="star"/>
            <c:size val="4"/>
            <c:spPr>
              <a:noFill/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B0F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23455210035366E-2"/>
                  <c:y val="1.9904533181419663E-2"/>
                </c:manualLayout>
              </c:layout>
              <c:numFmt formatCode="#,##0.00" sourceLinked="0"/>
              <c:spPr>
                <a:solidFill>
                  <a:srgbClr val="00B0F0">
                    <a:alpha val="6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[0]!count_c</c:f>
              <c:numCache>
                <c:formatCode>General</c:formatCode>
                <c:ptCount val="598"/>
                <c:pt idx="0">
                  <c:v>500</c:v>
                </c:pt>
                <c:pt idx="1">
                  <c:v>500</c:v>
                </c:pt>
                <c:pt idx="2">
                  <c:v>500</c:v>
                </c:pt>
                <c:pt idx="3">
                  <c:v>600</c:v>
                </c:pt>
                <c:pt idx="4">
                  <c:v>900</c:v>
                </c:pt>
                <c:pt idx="5">
                  <c:v>1000</c:v>
                </c:pt>
                <c:pt idx="6">
                  <c:v>1013</c:v>
                </c:pt>
                <c:pt idx="7">
                  <c:v>1200</c:v>
                </c:pt>
                <c:pt idx="8">
                  <c:v>1300</c:v>
                </c:pt>
                <c:pt idx="9">
                  <c:v>1300</c:v>
                </c:pt>
                <c:pt idx="10">
                  <c:v>1300</c:v>
                </c:pt>
                <c:pt idx="11">
                  <c:v>1500</c:v>
                </c:pt>
                <c:pt idx="12">
                  <c:v>1600</c:v>
                </c:pt>
                <c:pt idx="13">
                  <c:v>1714</c:v>
                </c:pt>
                <c:pt idx="14">
                  <c:v>1900</c:v>
                </c:pt>
                <c:pt idx="15">
                  <c:v>1900</c:v>
                </c:pt>
                <c:pt idx="16">
                  <c:v>1994</c:v>
                </c:pt>
                <c:pt idx="17">
                  <c:v>2100</c:v>
                </c:pt>
                <c:pt idx="18">
                  <c:v>2468</c:v>
                </c:pt>
                <c:pt idx="19">
                  <c:v>2500</c:v>
                </c:pt>
                <c:pt idx="20">
                  <c:v>2600</c:v>
                </c:pt>
                <c:pt idx="21">
                  <c:v>2674</c:v>
                </c:pt>
                <c:pt idx="22">
                  <c:v>2692</c:v>
                </c:pt>
                <c:pt idx="23">
                  <c:v>2700</c:v>
                </c:pt>
                <c:pt idx="24">
                  <c:v>2900</c:v>
                </c:pt>
                <c:pt idx="25">
                  <c:v>2900</c:v>
                </c:pt>
                <c:pt idx="26">
                  <c:v>3200</c:v>
                </c:pt>
                <c:pt idx="27">
                  <c:v>3200</c:v>
                </c:pt>
                <c:pt idx="28">
                  <c:v>3200</c:v>
                </c:pt>
                <c:pt idx="29">
                  <c:v>3300</c:v>
                </c:pt>
                <c:pt idx="30">
                  <c:v>3400</c:v>
                </c:pt>
                <c:pt idx="31">
                  <c:v>3500</c:v>
                </c:pt>
                <c:pt idx="32">
                  <c:v>3500</c:v>
                </c:pt>
                <c:pt idx="33">
                  <c:v>3500</c:v>
                </c:pt>
                <c:pt idx="34">
                  <c:v>3600</c:v>
                </c:pt>
                <c:pt idx="35">
                  <c:v>3600</c:v>
                </c:pt>
                <c:pt idx="36">
                  <c:v>3600</c:v>
                </c:pt>
                <c:pt idx="37">
                  <c:v>3661</c:v>
                </c:pt>
                <c:pt idx="38">
                  <c:v>3700</c:v>
                </c:pt>
                <c:pt idx="39">
                  <c:v>3700</c:v>
                </c:pt>
                <c:pt idx="40">
                  <c:v>3700</c:v>
                </c:pt>
                <c:pt idx="41">
                  <c:v>3852</c:v>
                </c:pt>
                <c:pt idx="42">
                  <c:v>3900</c:v>
                </c:pt>
                <c:pt idx="43">
                  <c:v>3937</c:v>
                </c:pt>
                <c:pt idx="44">
                  <c:v>4000</c:v>
                </c:pt>
                <c:pt idx="45">
                  <c:v>4000</c:v>
                </c:pt>
                <c:pt idx="46">
                  <c:v>4004</c:v>
                </c:pt>
                <c:pt idx="47">
                  <c:v>4100</c:v>
                </c:pt>
                <c:pt idx="48">
                  <c:v>4277</c:v>
                </c:pt>
                <c:pt idx="49">
                  <c:v>4299</c:v>
                </c:pt>
                <c:pt idx="50">
                  <c:v>4300</c:v>
                </c:pt>
                <c:pt idx="51">
                  <c:v>4300</c:v>
                </c:pt>
                <c:pt idx="52">
                  <c:v>4300</c:v>
                </c:pt>
                <c:pt idx="53">
                  <c:v>4400</c:v>
                </c:pt>
                <c:pt idx="54">
                  <c:v>4400</c:v>
                </c:pt>
                <c:pt idx="55">
                  <c:v>4414</c:v>
                </c:pt>
                <c:pt idx="56">
                  <c:v>4456</c:v>
                </c:pt>
                <c:pt idx="57">
                  <c:v>4499</c:v>
                </c:pt>
                <c:pt idx="58">
                  <c:v>4500</c:v>
                </c:pt>
                <c:pt idx="59">
                  <c:v>4500</c:v>
                </c:pt>
                <c:pt idx="60">
                  <c:v>4500</c:v>
                </c:pt>
                <c:pt idx="61">
                  <c:v>4600</c:v>
                </c:pt>
                <c:pt idx="62">
                  <c:v>4600</c:v>
                </c:pt>
                <c:pt idx="63">
                  <c:v>4635</c:v>
                </c:pt>
                <c:pt idx="64">
                  <c:v>4676</c:v>
                </c:pt>
                <c:pt idx="65">
                  <c:v>4700</c:v>
                </c:pt>
                <c:pt idx="66">
                  <c:v>4700</c:v>
                </c:pt>
                <c:pt idx="67">
                  <c:v>4790</c:v>
                </c:pt>
                <c:pt idx="68">
                  <c:v>4800</c:v>
                </c:pt>
                <c:pt idx="69">
                  <c:v>4800</c:v>
                </c:pt>
                <c:pt idx="70">
                  <c:v>4900</c:v>
                </c:pt>
                <c:pt idx="71">
                  <c:v>4900</c:v>
                </c:pt>
                <c:pt idx="72">
                  <c:v>4900</c:v>
                </c:pt>
                <c:pt idx="73">
                  <c:v>4965</c:v>
                </c:pt>
                <c:pt idx="74">
                  <c:v>4978</c:v>
                </c:pt>
                <c:pt idx="75">
                  <c:v>5003</c:v>
                </c:pt>
                <c:pt idx="76">
                  <c:v>5200</c:v>
                </c:pt>
                <c:pt idx="77">
                  <c:v>5247</c:v>
                </c:pt>
                <c:pt idx="78">
                  <c:v>5281</c:v>
                </c:pt>
                <c:pt idx="79">
                  <c:v>5292</c:v>
                </c:pt>
                <c:pt idx="80">
                  <c:v>5300</c:v>
                </c:pt>
                <c:pt idx="81">
                  <c:v>5400</c:v>
                </c:pt>
                <c:pt idx="82">
                  <c:v>5400</c:v>
                </c:pt>
                <c:pt idx="83">
                  <c:v>5400</c:v>
                </c:pt>
                <c:pt idx="84">
                  <c:v>5400</c:v>
                </c:pt>
                <c:pt idx="85">
                  <c:v>5400</c:v>
                </c:pt>
                <c:pt idx="86">
                  <c:v>5408</c:v>
                </c:pt>
                <c:pt idx="87">
                  <c:v>5650</c:v>
                </c:pt>
                <c:pt idx="88">
                  <c:v>5700</c:v>
                </c:pt>
                <c:pt idx="89">
                  <c:v>5700</c:v>
                </c:pt>
                <c:pt idx="90">
                  <c:v>5808</c:v>
                </c:pt>
                <c:pt idx="91">
                  <c:v>5830</c:v>
                </c:pt>
                <c:pt idx="92">
                  <c:v>5900</c:v>
                </c:pt>
                <c:pt idx="93">
                  <c:v>5900</c:v>
                </c:pt>
                <c:pt idx="94">
                  <c:v>5900</c:v>
                </c:pt>
                <c:pt idx="95">
                  <c:v>5900</c:v>
                </c:pt>
                <c:pt idx="96">
                  <c:v>5900</c:v>
                </c:pt>
                <c:pt idx="97">
                  <c:v>5900</c:v>
                </c:pt>
                <c:pt idx="98">
                  <c:v>5972</c:v>
                </c:pt>
                <c:pt idx="99">
                  <c:v>6000</c:v>
                </c:pt>
                <c:pt idx="100">
                  <c:v>6072</c:v>
                </c:pt>
                <c:pt idx="101">
                  <c:v>6100</c:v>
                </c:pt>
                <c:pt idx="102">
                  <c:v>6100</c:v>
                </c:pt>
                <c:pt idx="103">
                  <c:v>6100</c:v>
                </c:pt>
                <c:pt idx="104">
                  <c:v>6100</c:v>
                </c:pt>
                <c:pt idx="105">
                  <c:v>6189</c:v>
                </c:pt>
                <c:pt idx="106">
                  <c:v>6200</c:v>
                </c:pt>
                <c:pt idx="107">
                  <c:v>6200</c:v>
                </c:pt>
                <c:pt idx="108">
                  <c:v>6300</c:v>
                </c:pt>
                <c:pt idx="109">
                  <c:v>6300</c:v>
                </c:pt>
                <c:pt idx="110">
                  <c:v>6300</c:v>
                </c:pt>
                <c:pt idx="111">
                  <c:v>6304</c:v>
                </c:pt>
                <c:pt idx="112">
                  <c:v>6400</c:v>
                </c:pt>
                <c:pt idx="113">
                  <c:v>6400</c:v>
                </c:pt>
                <c:pt idx="114">
                  <c:v>6500</c:v>
                </c:pt>
                <c:pt idx="115">
                  <c:v>6585</c:v>
                </c:pt>
                <c:pt idx="116">
                  <c:v>6586</c:v>
                </c:pt>
                <c:pt idx="117">
                  <c:v>6600</c:v>
                </c:pt>
                <c:pt idx="118">
                  <c:v>6600</c:v>
                </c:pt>
                <c:pt idx="119">
                  <c:v>6600</c:v>
                </c:pt>
                <c:pt idx="120">
                  <c:v>6600</c:v>
                </c:pt>
                <c:pt idx="121">
                  <c:v>6638</c:v>
                </c:pt>
                <c:pt idx="122">
                  <c:v>6651</c:v>
                </c:pt>
                <c:pt idx="123">
                  <c:v>6670</c:v>
                </c:pt>
                <c:pt idx="124">
                  <c:v>6698</c:v>
                </c:pt>
                <c:pt idx="125">
                  <c:v>6700</c:v>
                </c:pt>
                <c:pt idx="126">
                  <c:v>6700</c:v>
                </c:pt>
                <c:pt idx="127">
                  <c:v>6737</c:v>
                </c:pt>
                <c:pt idx="128">
                  <c:v>6793</c:v>
                </c:pt>
                <c:pt idx="129">
                  <c:v>6800</c:v>
                </c:pt>
                <c:pt idx="130">
                  <c:v>6831</c:v>
                </c:pt>
                <c:pt idx="131">
                  <c:v>6900</c:v>
                </c:pt>
                <c:pt idx="132">
                  <c:v>6900</c:v>
                </c:pt>
                <c:pt idx="133">
                  <c:v>7000</c:v>
                </c:pt>
                <c:pt idx="134">
                  <c:v>7000</c:v>
                </c:pt>
                <c:pt idx="135">
                  <c:v>7020</c:v>
                </c:pt>
                <c:pt idx="136">
                  <c:v>7032</c:v>
                </c:pt>
                <c:pt idx="137">
                  <c:v>7090</c:v>
                </c:pt>
                <c:pt idx="138">
                  <c:v>7161</c:v>
                </c:pt>
                <c:pt idx="139">
                  <c:v>7174</c:v>
                </c:pt>
                <c:pt idx="140">
                  <c:v>7200</c:v>
                </c:pt>
                <c:pt idx="141">
                  <c:v>7251</c:v>
                </c:pt>
                <c:pt idx="142">
                  <c:v>7300</c:v>
                </c:pt>
                <c:pt idx="143">
                  <c:v>7300</c:v>
                </c:pt>
                <c:pt idx="144">
                  <c:v>7312</c:v>
                </c:pt>
                <c:pt idx="145">
                  <c:v>7353</c:v>
                </c:pt>
                <c:pt idx="146">
                  <c:v>7400</c:v>
                </c:pt>
                <c:pt idx="147">
                  <c:v>7400</c:v>
                </c:pt>
                <c:pt idx="148">
                  <c:v>7465</c:v>
                </c:pt>
                <c:pt idx="149">
                  <c:v>7500</c:v>
                </c:pt>
                <c:pt idx="150">
                  <c:v>7500</c:v>
                </c:pt>
                <c:pt idx="151">
                  <c:v>7531</c:v>
                </c:pt>
                <c:pt idx="152">
                  <c:v>7542</c:v>
                </c:pt>
                <c:pt idx="153">
                  <c:v>7607</c:v>
                </c:pt>
                <c:pt idx="154">
                  <c:v>7638</c:v>
                </c:pt>
                <c:pt idx="155">
                  <c:v>7670</c:v>
                </c:pt>
                <c:pt idx="156">
                  <c:v>7675</c:v>
                </c:pt>
                <c:pt idx="157">
                  <c:v>7679</c:v>
                </c:pt>
                <c:pt idx="158">
                  <c:v>7700</c:v>
                </c:pt>
                <c:pt idx="159">
                  <c:v>7700</c:v>
                </c:pt>
                <c:pt idx="160">
                  <c:v>7747</c:v>
                </c:pt>
                <c:pt idx="161">
                  <c:v>7894</c:v>
                </c:pt>
                <c:pt idx="162">
                  <c:v>7925</c:v>
                </c:pt>
                <c:pt idx="163">
                  <c:v>7935</c:v>
                </c:pt>
                <c:pt idx="164">
                  <c:v>8000</c:v>
                </c:pt>
                <c:pt idx="165">
                  <c:v>8000</c:v>
                </c:pt>
                <c:pt idx="166">
                  <c:v>8000</c:v>
                </c:pt>
                <c:pt idx="167">
                  <c:v>8000</c:v>
                </c:pt>
                <c:pt idx="168">
                  <c:v>8000</c:v>
                </c:pt>
                <c:pt idx="169">
                  <c:v>8041</c:v>
                </c:pt>
                <c:pt idx="170">
                  <c:v>8100</c:v>
                </c:pt>
                <c:pt idx="171">
                  <c:v>8200</c:v>
                </c:pt>
                <c:pt idx="172">
                  <c:v>8200</c:v>
                </c:pt>
                <c:pt idx="173">
                  <c:v>8200</c:v>
                </c:pt>
                <c:pt idx="174">
                  <c:v>8300</c:v>
                </c:pt>
                <c:pt idx="175">
                  <c:v>8372</c:v>
                </c:pt>
                <c:pt idx="176">
                  <c:v>8391</c:v>
                </c:pt>
                <c:pt idx="177">
                  <c:v>8400</c:v>
                </c:pt>
                <c:pt idx="178">
                  <c:v>8400</c:v>
                </c:pt>
                <c:pt idx="179">
                  <c:v>8400</c:v>
                </c:pt>
                <c:pt idx="180">
                  <c:v>8450</c:v>
                </c:pt>
                <c:pt idx="181">
                  <c:v>8600</c:v>
                </c:pt>
                <c:pt idx="182">
                  <c:v>8673</c:v>
                </c:pt>
                <c:pt idx="183">
                  <c:v>8800</c:v>
                </c:pt>
                <c:pt idx="184">
                  <c:v>8800</c:v>
                </c:pt>
                <c:pt idx="185">
                  <c:v>8800</c:v>
                </c:pt>
                <c:pt idx="186">
                  <c:v>8900</c:v>
                </c:pt>
                <c:pt idx="187">
                  <c:v>8934</c:v>
                </c:pt>
                <c:pt idx="188">
                  <c:v>9000</c:v>
                </c:pt>
                <c:pt idx="189">
                  <c:v>9000</c:v>
                </c:pt>
                <c:pt idx="190">
                  <c:v>9000</c:v>
                </c:pt>
                <c:pt idx="191">
                  <c:v>9049</c:v>
                </c:pt>
                <c:pt idx="192">
                  <c:v>9100</c:v>
                </c:pt>
                <c:pt idx="193">
                  <c:v>9100</c:v>
                </c:pt>
                <c:pt idx="194">
                  <c:v>9160</c:v>
                </c:pt>
                <c:pt idx="195">
                  <c:v>9200</c:v>
                </c:pt>
                <c:pt idx="196">
                  <c:v>9200</c:v>
                </c:pt>
                <c:pt idx="197">
                  <c:v>9200</c:v>
                </c:pt>
                <c:pt idx="198">
                  <c:v>9200</c:v>
                </c:pt>
                <c:pt idx="199">
                  <c:v>9200</c:v>
                </c:pt>
                <c:pt idx="200">
                  <c:v>9200</c:v>
                </c:pt>
                <c:pt idx="201">
                  <c:v>9215</c:v>
                </c:pt>
                <c:pt idx="202">
                  <c:v>9224</c:v>
                </c:pt>
                <c:pt idx="203">
                  <c:v>9300</c:v>
                </c:pt>
                <c:pt idx="204">
                  <c:v>9300</c:v>
                </c:pt>
                <c:pt idx="205">
                  <c:v>9300</c:v>
                </c:pt>
                <c:pt idx="206">
                  <c:v>9300</c:v>
                </c:pt>
                <c:pt idx="207">
                  <c:v>9300</c:v>
                </c:pt>
                <c:pt idx="208">
                  <c:v>9303</c:v>
                </c:pt>
                <c:pt idx="209">
                  <c:v>9333</c:v>
                </c:pt>
                <c:pt idx="210">
                  <c:v>9393</c:v>
                </c:pt>
                <c:pt idx="211">
                  <c:v>9419</c:v>
                </c:pt>
                <c:pt idx="212">
                  <c:v>9500</c:v>
                </c:pt>
                <c:pt idx="213">
                  <c:v>9600</c:v>
                </c:pt>
                <c:pt idx="214">
                  <c:v>9721</c:v>
                </c:pt>
                <c:pt idx="215">
                  <c:v>9800</c:v>
                </c:pt>
                <c:pt idx="216">
                  <c:v>9900</c:v>
                </c:pt>
                <c:pt idx="217">
                  <c:v>9900</c:v>
                </c:pt>
                <c:pt idx="218">
                  <c:v>10000</c:v>
                </c:pt>
                <c:pt idx="219">
                  <c:v>10100</c:v>
                </c:pt>
                <c:pt idx="220">
                  <c:v>10111</c:v>
                </c:pt>
                <c:pt idx="221">
                  <c:v>10200</c:v>
                </c:pt>
                <c:pt idx="222">
                  <c:v>10200</c:v>
                </c:pt>
                <c:pt idx="223">
                  <c:v>10200</c:v>
                </c:pt>
                <c:pt idx="224">
                  <c:v>10276</c:v>
                </c:pt>
                <c:pt idx="225">
                  <c:v>10400</c:v>
                </c:pt>
                <c:pt idx="226">
                  <c:v>10500</c:v>
                </c:pt>
                <c:pt idx="227">
                  <c:v>10590</c:v>
                </c:pt>
                <c:pt idx="228">
                  <c:v>10800</c:v>
                </c:pt>
                <c:pt idx="229">
                  <c:v>10900</c:v>
                </c:pt>
                <c:pt idx="230">
                  <c:v>10900</c:v>
                </c:pt>
                <c:pt idx="231">
                  <c:v>10923</c:v>
                </c:pt>
                <c:pt idx="232">
                  <c:v>10954</c:v>
                </c:pt>
                <c:pt idx="233">
                  <c:v>10988</c:v>
                </c:pt>
                <c:pt idx="234">
                  <c:v>11000</c:v>
                </c:pt>
                <c:pt idx="235">
                  <c:v>11230</c:v>
                </c:pt>
                <c:pt idx="236">
                  <c:v>11381</c:v>
                </c:pt>
                <c:pt idx="237">
                  <c:v>11500</c:v>
                </c:pt>
                <c:pt idx="238">
                  <c:v>11600</c:v>
                </c:pt>
                <c:pt idx="239">
                  <c:v>11600</c:v>
                </c:pt>
                <c:pt idx="240">
                  <c:v>11700</c:v>
                </c:pt>
                <c:pt idx="241">
                  <c:v>11749</c:v>
                </c:pt>
                <c:pt idx="242">
                  <c:v>11884</c:v>
                </c:pt>
                <c:pt idx="243">
                  <c:v>11933</c:v>
                </c:pt>
                <c:pt idx="244">
                  <c:v>11952</c:v>
                </c:pt>
                <c:pt idx="245">
                  <c:v>12252</c:v>
                </c:pt>
                <c:pt idx="246">
                  <c:v>12300</c:v>
                </c:pt>
                <c:pt idx="247">
                  <c:v>12300</c:v>
                </c:pt>
                <c:pt idx="248">
                  <c:v>12363</c:v>
                </c:pt>
                <c:pt idx="249">
                  <c:v>12400</c:v>
                </c:pt>
                <c:pt idx="250">
                  <c:v>12693</c:v>
                </c:pt>
                <c:pt idx="251">
                  <c:v>12808</c:v>
                </c:pt>
                <c:pt idx="252">
                  <c:v>12827</c:v>
                </c:pt>
                <c:pt idx="253">
                  <c:v>12900</c:v>
                </c:pt>
                <c:pt idx="254">
                  <c:v>13000</c:v>
                </c:pt>
                <c:pt idx="255">
                  <c:v>13209</c:v>
                </c:pt>
                <c:pt idx="256">
                  <c:v>13349</c:v>
                </c:pt>
                <c:pt idx="257">
                  <c:v>13419</c:v>
                </c:pt>
                <c:pt idx="258">
                  <c:v>13500</c:v>
                </c:pt>
                <c:pt idx="259">
                  <c:v>13800</c:v>
                </c:pt>
                <c:pt idx="260">
                  <c:v>13800</c:v>
                </c:pt>
                <c:pt idx="261">
                  <c:v>14200</c:v>
                </c:pt>
                <c:pt idx="262">
                  <c:v>14300</c:v>
                </c:pt>
                <c:pt idx="263">
                  <c:v>14300</c:v>
                </c:pt>
                <c:pt idx="264">
                  <c:v>14317</c:v>
                </c:pt>
                <c:pt idx="265">
                  <c:v>14400</c:v>
                </c:pt>
                <c:pt idx="266">
                  <c:v>14600</c:v>
                </c:pt>
                <c:pt idx="267">
                  <c:v>14600</c:v>
                </c:pt>
                <c:pt idx="268">
                  <c:v>14800</c:v>
                </c:pt>
                <c:pt idx="269">
                  <c:v>14885</c:v>
                </c:pt>
                <c:pt idx="270">
                  <c:v>15100</c:v>
                </c:pt>
                <c:pt idx="271">
                  <c:v>15500</c:v>
                </c:pt>
                <c:pt idx="272">
                  <c:v>15800</c:v>
                </c:pt>
                <c:pt idx="273">
                  <c:v>15962</c:v>
                </c:pt>
                <c:pt idx="274">
                  <c:v>15964</c:v>
                </c:pt>
                <c:pt idx="275">
                  <c:v>16600</c:v>
                </c:pt>
                <c:pt idx="276">
                  <c:v>16600</c:v>
                </c:pt>
                <c:pt idx="277">
                  <c:v>16700</c:v>
                </c:pt>
                <c:pt idx="278">
                  <c:v>16743</c:v>
                </c:pt>
                <c:pt idx="279">
                  <c:v>16871</c:v>
                </c:pt>
                <c:pt idx="280">
                  <c:v>16900</c:v>
                </c:pt>
                <c:pt idx="281">
                  <c:v>17200</c:v>
                </c:pt>
                <c:pt idx="282">
                  <c:v>17200</c:v>
                </c:pt>
                <c:pt idx="283">
                  <c:v>17223</c:v>
                </c:pt>
                <c:pt idx="284">
                  <c:v>17353</c:v>
                </c:pt>
                <c:pt idx="285">
                  <c:v>17706</c:v>
                </c:pt>
                <c:pt idx="286">
                  <c:v>17800</c:v>
                </c:pt>
                <c:pt idx="287">
                  <c:v>17816</c:v>
                </c:pt>
                <c:pt idx="288">
                  <c:v>17900</c:v>
                </c:pt>
                <c:pt idx="289">
                  <c:v>17900</c:v>
                </c:pt>
                <c:pt idx="290">
                  <c:v>18100</c:v>
                </c:pt>
                <c:pt idx="291">
                  <c:v>18200</c:v>
                </c:pt>
                <c:pt idx="292">
                  <c:v>18500</c:v>
                </c:pt>
                <c:pt idx="293">
                  <c:v>18500</c:v>
                </c:pt>
                <c:pt idx="294">
                  <c:v>18800</c:v>
                </c:pt>
                <c:pt idx="295">
                  <c:v>18900</c:v>
                </c:pt>
                <c:pt idx="296">
                  <c:v>19100</c:v>
                </c:pt>
                <c:pt idx="297">
                  <c:v>19516</c:v>
                </c:pt>
                <c:pt idx="298">
                  <c:v>19550</c:v>
                </c:pt>
                <c:pt idx="299">
                  <c:v>19788</c:v>
                </c:pt>
                <c:pt idx="300">
                  <c:v>19800</c:v>
                </c:pt>
                <c:pt idx="301">
                  <c:v>20400</c:v>
                </c:pt>
                <c:pt idx="302">
                  <c:v>21100</c:v>
                </c:pt>
                <c:pt idx="303">
                  <c:v>21100</c:v>
                </c:pt>
                <c:pt idx="304">
                  <c:v>22132</c:v>
                </c:pt>
                <c:pt idx="305">
                  <c:v>22549</c:v>
                </c:pt>
                <c:pt idx="306">
                  <c:v>22619</c:v>
                </c:pt>
                <c:pt idx="307">
                  <c:v>23500</c:v>
                </c:pt>
                <c:pt idx="308">
                  <c:v>23500</c:v>
                </c:pt>
                <c:pt idx="309">
                  <c:v>24400</c:v>
                </c:pt>
                <c:pt idx="310">
                  <c:v>25100</c:v>
                </c:pt>
                <c:pt idx="311">
                  <c:v>25400</c:v>
                </c:pt>
                <c:pt idx="312">
                  <c:v>26300</c:v>
                </c:pt>
                <c:pt idx="313">
                  <c:v>38446</c:v>
                </c:pt>
                <c:pt idx="314">
                  <c:v>200</c:v>
                </c:pt>
                <c:pt idx="315">
                  <c:v>600</c:v>
                </c:pt>
                <c:pt idx="316">
                  <c:v>600</c:v>
                </c:pt>
                <c:pt idx="317">
                  <c:v>632</c:v>
                </c:pt>
                <c:pt idx="318">
                  <c:v>700</c:v>
                </c:pt>
                <c:pt idx="319">
                  <c:v>1070</c:v>
                </c:pt>
                <c:pt idx="320">
                  <c:v>1100</c:v>
                </c:pt>
                <c:pt idx="321">
                  <c:v>1289</c:v>
                </c:pt>
                <c:pt idx="322">
                  <c:v>1350</c:v>
                </c:pt>
                <c:pt idx="323">
                  <c:v>1400</c:v>
                </c:pt>
                <c:pt idx="324">
                  <c:v>1462</c:v>
                </c:pt>
                <c:pt idx="325">
                  <c:v>1541</c:v>
                </c:pt>
                <c:pt idx="326">
                  <c:v>1736</c:v>
                </c:pt>
                <c:pt idx="327">
                  <c:v>1800</c:v>
                </c:pt>
                <c:pt idx="328">
                  <c:v>1838</c:v>
                </c:pt>
                <c:pt idx="329">
                  <c:v>1900</c:v>
                </c:pt>
                <c:pt idx="330">
                  <c:v>2000</c:v>
                </c:pt>
                <c:pt idx="331">
                  <c:v>2000</c:v>
                </c:pt>
                <c:pt idx="332">
                  <c:v>2000</c:v>
                </c:pt>
                <c:pt idx="333">
                  <c:v>2080</c:v>
                </c:pt>
                <c:pt idx="334">
                  <c:v>2133</c:v>
                </c:pt>
                <c:pt idx="335">
                  <c:v>2179</c:v>
                </c:pt>
                <c:pt idx="336">
                  <c:v>2300</c:v>
                </c:pt>
                <c:pt idx="337">
                  <c:v>2347</c:v>
                </c:pt>
                <c:pt idx="338">
                  <c:v>2400</c:v>
                </c:pt>
                <c:pt idx="339">
                  <c:v>2402</c:v>
                </c:pt>
                <c:pt idx="340">
                  <c:v>2479</c:v>
                </c:pt>
                <c:pt idx="341">
                  <c:v>2500</c:v>
                </c:pt>
                <c:pt idx="342">
                  <c:v>2528</c:v>
                </c:pt>
                <c:pt idx="343">
                  <c:v>2535</c:v>
                </c:pt>
                <c:pt idx="344">
                  <c:v>2585</c:v>
                </c:pt>
                <c:pt idx="345">
                  <c:v>2673</c:v>
                </c:pt>
                <c:pt idx="346">
                  <c:v>2800</c:v>
                </c:pt>
                <c:pt idx="347">
                  <c:v>2800</c:v>
                </c:pt>
                <c:pt idx="348">
                  <c:v>2800</c:v>
                </c:pt>
                <c:pt idx="349">
                  <c:v>2809</c:v>
                </c:pt>
                <c:pt idx="350">
                  <c:v>2838</c:v>
                </c:pt>
                <c:pt idx="351">
                  <c:v>2896</c:v>
                </c:pt>
                <c:pt idx="352">
                  <c:v>2958</c:v>
                </c:pt>
                <c:pt idx="353">
                  <c:v>2959</c:v>
                </c:pt>
                <c:pt idx="354">
                  <c:v>3003</c:v>
                </c:pt>
                <c:pt idx="355">
                  <c:v>3094</c:v>
                </c:pt>
                <c:pt idx="356">
                  <c:v>3100</c:v>
                </c:pt>
                <c:pt idx="357">
                  <c:v>3100</c:v>
                </c:pt>
                <c:pt idx="358">
                  <c:v>3102</c:v>
                </c:pt>
                <c:pt idx="359">
                  <c:v>3117</c:v>
                </c:pt>
                <c:pt idx="360">
                  <c:v>3200</c:v>
                </c:pt>
                <c:pt idx="361">
                  <c:v>3269</c:v>
                </c:pt>
                <c:pt idx="362">
                  <c:v>3300</c:v>
                </c:pt>
                <c:pt idx="363">
                  <c:v>3310</c:v>
                </c:pt>
                <c:pt idx="364">
                  <c:v>3348</c:v>
                </c:pt>
                <c:pt idx="365">
                  <c:v>3394</c:v>
                </c:pt>
                <c:pt idx="366">
                  <c:v>3413</c:v>
                </c:pt>
                <c:pt idx="367">
                  <c:v>3454</c:v>
                </c:pt>
                <c:pt idx="368">
                  <c:v>3474</c:v>
                </c:pt>
                <c:pt idx="369">
                  <c:v>3500</c:v>
                </c:pt>
                <c:pt idx="370">
                  <c:v>3506</c:v>
                </c:pt>
                <c:pt idx="371">
                  <c:v>3520</c:v>
                </c:pt>
                <c:pt idx="372">
                  <c:v>3535</c:v>
                </c:pt>
                <c:pt idx="373">
                  <c:v>3547</c:v>
                </c:pt>
                <c:pt idx="374">
                  <c:v>3552</c:v>
                </c:pt>
                <c:pt idx="375">
                  <c:v>3553</c:v>
                </c:pt>
                <c:pt idx="376">
                  <c:v>3594</c:v>
                </c:pt>
                <c:pt idx="377">
                  <c:v>3625</c:v>
                </c:pt>
                <c:pt idx="378">
                  <c:v>3662</c:v>
                </c:pt>
                <c:pt idx="379">
                  <c:v>3687</c:v>
                </c:pt>
                <c:pt idx="380">
                  <c:v>3700</c:v>
                </c:pt>
                <c:pt idx="381">
                  <c:v>3712</c:v>
                </c:pt>
                <c:pt idx="382">
                  <c:v>3733</c:v>
                </c:pt>
                <c:pt idx="383">
                  <c:v>3779</c:v>
                </c:pt>
                <c:pt idx="384">
                  <c:v>3788</c:v>
                </c:pt>
                <c:pt idx="385">
                  <c:v>3800</c:v>
                </c:pt>
                <c:pt idx="386">
                  <c:v>3808</c:v>
                </c:pt>
                <c:pt idx="387">
                  <c:v>3900</c:v>
                </c:pt>
                <c:pt idx="388">
                  <c:v>3900</c:v>
                </c:pt>
                <c:pt idx="389">
                  <c:v>3900</c:v>
                </c:pt>
                <c:pt idx="390">
                  <c:v>3900</c:v>
                </c:pt>
                <c:pt idx="391">
                  <c:v>3900</c:v>
                </c:pt>
                <c:pt idx="392">
                  <c:v>4000</c:v>
                </c:pt>
                <c:pt idx="393">
                  <c:v>4029</c:v>
                </c:pt>
                <c:pt idx="394">
                  <c:v>4064</c:v>
                </c:pt>
                <c:pt idx="395">
                  <c:v>4065</c:v>
                </c:pt>
                <c:pt idx="396">
                  <c:v>4084</c:v>
                </c:pt>
                <c:pt idx="397">
                  <c:v>4087</c:v>
                </c:pt>
                <c:pt idx="398">
                  <c:v>4114</c:v>
                </c:pt>
                <c:pt idx="399">
                  <c:v>4115</c:v>
                </c:pt>
                <c:pt idx="400">
                  <c:v>4130</c:v>
                </c:pt>
                <c:pt idx="401">
                  <c:v>4200</c:v>
                </c:pt>
                <c:pt idx="402">
                  <c:v>4269</c:v>
                </c:pt>
                <c:pt idx="403">
                  <c:v>4297</c:v>
                </c:pt>
                <c:pt idx="404">
                  <c:v>4300</c:v>
                </c:pt>
                <c:pt idx="405">
                  <c:v>4378</c:v>
                </c:pt>
                <c:pt idx="406">
                  <c:v>4400</c:v>
                </c:pt>
                <c:pt idx="407">
                  <c:v>4400</c:v>
                </c:pt>
                <c:pt idx="408">
                  <c:v>4402</c:v>
                </c:pt>
                <c:pt idx="409">
                  <c:v>4447</c:v>
                </c:pt>
                <c:pt idx="410">
                  <c:v>4498</c:v>
                </c:pt>
                <c:pt idx="411">
                  <c:v>4510</c:v>
                </c:pt>
                <c:pt idx="412">
                  <c:v>4525</c:v>
                </c:pt>
                <c:pt idx="413">
                  <c:v>4553</c:v>
                </c:pt>
                <c:pt idx="414">
                  <c:v>4634</c:v>
                </c:pt>
                <c:pt idx="415">
                  <c:v>4647</c:v>
                </c:pt>
                <c:pt idx="416">
                  <c:v>4747</c:v>
                </c:pt>
                <c:pt idx="417">
                  <c:v>4754</c:v>
                </c:pt>
                <c:pt idx="418">
                  <c:v>4800</c:v>
                </c:pt>
                <c:pt idx="419">
                  <c:v>4869</c:v>
                </c:pt>
                <c:pt idx="420">
                  <c:v>4874</c:v>
                </c:pt>
                <c:pt idx="421">
                  <c:v>4918</c:v>
                </c:pt>
                <c:pt idx="422">
                  <c:v>4994</c:v>
                </c:pt>
                <c:pt idx="423">
                  <c:v>5000</c:v>
                </c:pt>
                <c:pt idx="424">
                  <c:v>5017</c:v>
                </c:pt>
                <c:pt idx="425">
                  <c:v>5090</c:v>
                </c:pt>
                <c:pt idx="426">
                  <c:v>5097</c:v>
                </c:pt>
                <c:pt idx="427">
                  <c:v>5112</c:v>
                </c:pt>
                <c:pt idx="428">
                  <c:v>5119</c:v>
                </c:pt>
                <c:pt idx="429">
                  <c:v>5160</c:v>
                </c:pt>
                <c:pt idx="430">
                  <c:v>5176</c:v>
                </c:pt>
                <c:pt idx="431">
                  <c:v>5200</c:v>
                </c:pt>
                <c:pt idx="432">
                  <c:v>5207</c:v>
                </c:pt>
                <c:pt idx="433">
                  <c:v>5275</c:v>
                </c:pt>
                <c:pt idx="434">
                  <c:v>5300</c:v>
                </c:pt>
                <c:pt idx="435">
                  <c:v>5346</c:v>
                </c:pt>
                <c:pt idx="436">
                  <c:v>5346</c:v>
                </c:pt>
                <c:pt idx="437">
                  <c:v>5353</c:v>
                </c:pt>
                <c:pt idx="438">
                  <c:v>5357</c:v>
                </c:pt>
                <c:pt idx="439">
                  <c:v>5407</c:v>
                </c:pt>
                <c:pt idx="440">
                  <c:v>5470</c:v>
                </c:pt>
                <c:pt idx="441">
                  <c:v>5553</c:v>
                </c:pt>
                <c:pt idx="442">
                  <c:v>5602</c:v>
                </c:pt>
                <c:pt idx="443">
                  <c:v>5681</c:v>
                </c:pt>
                <c:pt idx="444">
                  <c:v>5700</c:v>
                </c:pt>
                <c:pt idx="445">
                  <c:v>5720</c:v>
                </c:pt>
                <c:pt idx="446">
                  <c:v>5725</c:v>
                </c:pt>
                <c:pt idx="447">
                  <c:v>5740</c:v>
                </c:pt>
                <c:pt idx="448">
                  <c:v>5767</c:v>
                </c:pt>
                <c:pt idx="449">
                  <c:v>5768</c:v>
                </c:pt>
                <c:pt idx="450">
                  <c:v>5783</c:v>
                </c:pt>
                <c:pt idx="451">
                  <c:v>5797</c:v>
                </c:pt>
                <c:pt idx="452">
                  <c:v>5800</c:v>
                </c:pt>
                <c:pt idx="453">
                  <c:v>5881</c:v>
                </c:pt>
                <c:pt idx="454">
                  <c:v>5894</c:v>
                </c:pt>
                <c:pt idx="455">
                  <c:v>5908</c:v>
                </c:pt>
                <c:pt idx="456">
                  <c:v>5977</c:v>
                </c:pt>
                <c:pt idx="457">
                  <c:v>5985</c:v>
                </c:pt>
                <c:pt idx="458">
                  <c:v>6028</c:v>
                </c:pt>
                <c:pt idx="459">
                  <c:v>6070</c:v>
                </c:pt>
                <c:pt idx="460">
                  <c:v>6201</c:v>
                </c:pt>
                <c:pt idx="461">
                  <c:v>6258</c:v>
                </c:pt>
                <c:pt idx="462">
                  <c:v>6288</c:v>
                </c:pt>
                <c:pt idx="463">
                  <c:v>6300</c:v>
                </c:pt>
                <c:pt idx="464">
                  <c:v>6300</c:v>
                </c:pt>
                <c:pt idx="465">
                  <c:v>6310</c:v>
                </c:pt>
                <c:pt idx="466">
                  <c:v>6341</c:v>
                </c:pt>
                <c:pt idx="467">
                  <c:v>6363</c:v>
                </c:pt>
                <c:pt idx="468">
                  <c:v>6394</c:v>
                </c:pt>
                <c:pt idx="469">
                  <c:v>6473</c:v>
                </c:pt>
                <c:pt idx="470">
                  <c:v>6495</c:v>
                </c:pt>
                <c:pt idx="471">
                  <c:v>6523</c:v>
                </c:pt>
                <c:pt idx="472">
                  <c:v>6651</c:v>
                </c:pt>
                <c:pt idx="473">
                  <c:v>6651</c:v>
                </c:pt>
                <c:pt idx="474">
                  <c:v>6700</c:v>
                </c:pt>
                <c:pt idx="475">
                  <c:v>6700</c:v>
                </c:pt>
                <c:pt idx="476">
                  <c:v>6738</c:v>
                </c:pt>
                <c:pt idx="477">
                  <c:v>6800</c:v>
                </c:pt>
                <c:pt idx="478">
                  <c:v>6878</c:v>
                </c:pt>
                <c:pt idx="479">
                  <c:v>6933</c:v>
                </c:pt>
                <c:pt idx="480">
                  <c:v>7031</c:v>
                </c:pt>
                <c:pt idx="481">
                  <c:v>7075</c:v>
                </c:pt>
                <c:pt idx="482">
                  <c:v>7086</c:v>
                </c:pt>
                <c:pt idx="483">
                  <c:v>7149</c:v>
                </c:pt>
                <c:pt idx="484">
                  <c:v>7333</c:v>
                </c:pt>
                <c:pt idx="485">
                  <c:v>7382</c:v>
                </c:pt>
                <c:pt idx="486">
                  <c:v>7422</c:v>
                </c:pt>
                <c:pt idx="487">
                  <c:v>7500</c:v>
                </c:pt>
                <c:pt idx="488">
                  <c:v>7519</c:v>
                </c:pt>
                <c:pt idx="489">
                  <c:v>7520</c:v>
                </c:pt>
                <c:pt idx="490">
                  <c:v>7538</c:v>
                </c:pt>
                <c:pt idx="491">
                  <c:v>7600</c:v>
                </c:pt>
                <c:pt idx="492">
                  <c:v>7700</c:v>
                </c:pt>
                <c:pt idx="493">
                  <c:v>7868</c:v>
                </c:pt>
                <c:pt idx="494">
                  <c:v>8000</c:v>
                </c:pt>
                <c:pt idx="495">
                  <c:v>8098</c:v>
                </c:pt>
                <c:pt idx="496">
                  <c:v>8185</c:v>
                </c:pt>
                <c:pt idx="497">
                  <c:v>8260</c:v>
                </c:pt>
                <c:pt idx="498">
                  <c:v>8359</c:v>
                </c:pt>
                <c:pt idx="499">
                  <c:v>8464</c:v>
                </c:pt>
                <c:pt idx="500">
                  <c:v>8574</c:v>
                </c:pt>
                <c:pt idx="501">
                  <c:v>8700</c:v>
                </c:pt>
                <c:pt idx="502">
                  <c:v>8786</c:v>
                </c:pt>
                <c:pt idx="503">
                  <c:v>8889</c:v>
                </c:pt>
                <c:pt idx="504">
                  <c:v>8949</c:v>
                </c:pt>
                <c:pt idx="505">
                  <c:v>9133</c:v>
                </c:pt>
                <c:pt idx="506">
                  <c:v>9343</c:v>
                </c:pt>
                <c:pt idx="507">
                  <c:v>9420</c:v>
                </c:pt>
                <c:pt idx="508">
                  <c:v>9912</c:v>
                </c:pt>
                <c:pt idx="509">
                  <c:v>10204</c:v>
                </c:pt>
                <c:pt idx="510">
                  <c:v>10298</c:v>
                </c:pt>
                <c:pt idx="511">
                  <c:v>10469</c:v>
                </c:pt>
                <c:pt idx="512">
                  <c:v>10826</c:v>
                </c:pt>
                <c:pt idx="513">
                  <c:v>11000</c:v>
                </c:pt>
                <c:pt idx="514">
                  <c:v>11000</c:v>
                </c:pt>
                <c:pt idx="515">
                  <c:v>11100</c:v>
                </c:pt>
                <c:pt idx="516">
                  <c:v>11600</c:v>
                </c:pt>
                <c:pt idx="517">
                  <c:v>11600</c:v>
                </c:pt>
                <c:pt idx="518">
                  <c:v>11608</c:v>
                </c:pt>
                <c:pt idx="519">
                  <c:v>11628</c:v>
                </c:pt>
                <c:pt idx="520">
                  <c:v>11703</c:v>
                </c:pt>
                <c:pt idx="521">
                  <c:v>11743</c:v>
                </c:pt>
                <c:pt idx="522">
                  <c:v>11978</c:v>
                </c:pt>
                <c:pt idx="523">
                  <c:v>12133</c:v>
                </c:pt>
                <c:pt idx="524">
                  <c:v>12147</c:v>
                </c:pt>
                <c:pt idx="525">
                  <c:v>12500</c:v>
                </c:pt>
                <c:pt idx="526">
                  <c:v>12838</c:v>
                </c:pt>
                <c:pt idx="527">
                  <c:v>12900</c:v>
                </c:pt>
                <c:pt idx="528">
                  <c:v>13661</c:v>
                </c:pt>
                <c:pt idx="529">
                  <c:v>13953</c:v>
                </c:pt>
                <c:pt idx="530">
                  <c:v>14158</c:v>
                </c:pt>
                <c:pt idx="531">
                  <c:v>15100</c:v>
                </c:pt>
                <c:pt idx="532">
                  <c:v>16206</c:v>
                </c:pt>
                <c:pt idx="533">
                  <c:v>18324</c:v>
                </c:pt>
                <c:pt idx="534">
                  <c:v>21284</c:v>
                </c:pt>
                <c:pt idx="535">
                  <c:v>37557</c:v>
                </c:pt>
                <c:pt idx="536">
                  <c:v>400</c:v>
                </c:pt>
                <c:pt idx="537">
                  <c:v>800</c:v>
                </c:pt>
                <c:pt idx="538">
                  <c:v>800</c:v>
                </c:pt>
                <c:pt idx="539">
                  <c:v>900</c:v>
                </c:pt>
                <c:pt idx="540">
                  <c:v>1400</c:v>
                </c:pt>
                <c:pt idx="541">
                  <c:v>1600</c:v>
                </c:pt>
                <c:pt idx="542">
                  <c:v>1800</c:v>
                </c:pt>
                <c:pt idx="543">
                  <c:v>2028</c:v>
                </c:pt>
                <c:pt idx="544">
                  <c:v>2100</c:v>
                </c:pt>
                <c:pt idx="545">
                  <c:v>2493</c:v>
                </c:pt>
                <c:pt idx="546">
                  <c:v>2700</c:v>
                </c:pt>
                <c:pt idx="547">
                  <c:v>2710</c:v>
                </c:pt>
                <c:pt idx="548">
                  <c:v>3200</c:v>
                </c:pt>
                <c:pt idx="549">
                  <c:v>3400</c:v>
                </c:pt>
                <c:pt idx="550">
                  <c:v>4076</c:v>
                </c:pt>
                <c:pt idx="551">
                  <c:v>4500</c:v>
                </c:pt>
                <c:pt idx="552">
                  <c:v>4938</c:v>
                </c:pt>
                <c:pt idx="553">
                  <c:v>5543</c:v>
                </c:pt>
                <c:pt idx="554">
                  <c:v>5600</c:v>
                </c:pt>
                <c:pt idx="555">
                  <c:v>6300</c:v>
                </c:pt>
                <c:pt idx="556">
                  <c:v>6400</c:v>
                </c:pt>
                <c:pt idx="557">
                  <c:v>7200</c:v>
                </c:pt>
                <c:pt idx="558">
                  <c:v>700</c:v>
                </c:pt>
                <c:pt idx="559">
                  <c:v>1034</c:v>
                </c:pt>
                <c:pt idx="560">
                  <c:v>1100</c:v>
                </c:pt>
                <c:pt idx="561">
                  <c:v>1400</c:v>
                </c:pt>
                <c:pt idx="562">
                  <c:v>1600</c:v>
                </c:pt>
                <c:pt idx="563">
                  <c:v>1800</c:v>
                </c:pt>
                <c:pt idx="564">
                  <c:v>2200</c:v>
                </c:pt>
                <c:pt idx="565">
                  <c:v>2600</c:v>
                </c:pt>
                <c:pt idx="566">
                  <c:v>2648</c:v>
                </c:pt>
                <c:pt idx="567">
                  <c:v>2800</c:v>
                </c:pt>
                <c:pt idx="568">
                  <c:v>2874</c:v>
                </c:pt>
                <c:pt idx="569">
                  <c:v>3000</c:v>
                </c:pt>
                <c:pt idx="570">
                  <c:v>3047</c:v>
                </c:pt>
                <c:pt idx="571">
                  <c:v>3100</c:v>
                </c:pt>
                <c:pt idx="572">
                  <c:v>3240</c:v>
                </c:pt>
                <c:pt idx="573">
                  <c:v>3676</c:v>
                </c:pt>
                <c:pt idx="574">
                  <c:v>3950</c:v>
                </c:pt>
                <c:pt idx="575">
                  <c:v>3997</c:v>
                </c:pt>
                <c:pt idx="576">
                  <c:v>4112</c:v>
                </c:pt>
                <c:pt idx="577">
                  <c:v>4200</c:v>
                </c:pt>
                <c:pt idx="578">
                  <c:v>4400</c:v>
                </c:pt>
                <c:pt idx="579">
                  <c:v>4400</c:v>
                </c:pt>
                <c:pt idx="580">
                  <c:v>4439</c:v>
                </c:pt>
                <c:pt idx="581">
                  <c:v>4641</c:v>
                </c:pt>
                <c:pt idx="582">
                  <c:v>4767</c:v>
                </c:pt>
                <c:pt idx="583">
                  <c:v>4800</c:v>
                </c:pt>
                <c:pt idx="584">
                  <c:v>5164</c:v>
                </c:pt>
                <c:pt idx="585">
                  <c:v>5600</c:v>
                </c:pt>
                <c:pt idx="586">
                  <c:v>5824</c:v>
                </c:pt>
                <c:pt idx="587">
                  <c:v>6000</c:v>
                </c:pt>
                <c:pt idx="588">
                  <c:v>6066</c:v>
                </c:pt>
                <c:pt idx="589">
                  <c:v>6200</c:v>
                </c:pt>
                <c:pt idx="590">
                  <c:v>6275</c:v>
                </c:pt>
                <c:pt idx="591">
                  <c:v>6800</c:v>
                </c:pt>
                <c:pt idx="592">
                  <c:v>6900</c:v>
                </c:pt>
                <c:pt idx="593">
                  <c:v>7504</c:v>
                </c:pt>
                <c:pt idx="594">
                  <c:v>8145</c:v>
                </c:pt>
                <c:pt idx="595">
                  <c:v>8204</c:v>
                </c:pt>
                <c:pt idx="596">
                  <c:v>8350</c:v>
                </c:pt>
                <c:pt idx="597">
                  <c:v>8875</c:v>
                </c:pt>
              </c:numCache>
            </c:numRef>
          </c:xVal>
          <c:yVal>
            <c:numRef>
              <c:f>[0]!flow_c</c:f>
              <c:numCache>
                <c:formatCode>0</c:formatCode>
                <c:ptCount val="598"/>
                <c:pt idx="0">
                  <c:v>314.14043400000003</c:v>
                </c:pt>
                <c:pt idx="1">
                  <c:v>242.76951100000002</c:v>
                </c:pt>
                <c:pt idx="2">
                  <c:v>388.36353599999995</c:v>
                </c:pt>
                <c:pt idx="3">
                  <c:v>258.72143899999998</c:v>
                </c:pt>
                <c:pt idx="4">
                  <c:v>691.93873299999996</c:v>
                </c:pt>
                <c:pt idx="5">
                  <c:v>755.256531</c:v>
                </c:pt>
                <c:pt idx="6">
                  <c:v>68.291247999999996</c:v>
                </c:pt>
                <c:pt idx="7">
                  <c:v>1218.3588989999998</c:v>
                </c:pt>
                <c:pt idx="8">
                  <c:v>1263.2107000000001</c:v>
                </c:pt>
                <c:pt idx="9">
                  <c:v>5684.9511490000004</c:v>
                </c:pt>
                <c:pt idx="10">
                  <c:v>2027.2392610000002</c:v>
                </c:pt>
                <c:pt idx="11">
                  <c:v>1440.3717320000001</c:v>
                </c:pt>
                <c:pt idx="12">
                  <c:v>1938.1202960000001</c:v>
                </c:pt>
                <c:pt idx="13">
                  <c:v>1527.2692959999999</c:v>
                </c:pt>
                <c:pt idx="14">
                  <c:v>3184.0380250000003</c:v>
                </c:pt>
                <c:pt idx="15">
                  <c:v>2140.9610189999999</c:v>
                </c:pt>
                <c:pt idx="16">
                  <c:v>1933.62907</c:v>
                </c:pt>
                <c:pt idx="17">
                  <c:v>1903.5544439999999</c:v>
                </c:pt>
                <c:pt idx="18">
                  <c:v>1372.9479590000001</c:v>
                </c:pt>
                <c:pt idx="19">
                  <c:v>5066.5869629999997</c:v>
                </c:pt>
                <c:pt idx="20">
                  <c:v>2858.6145459999998</c:v>
                </c:pt>
                <c:pt idx="21">
                  <c:v>12.985413000000001</c:v>
                </c:pt>
                <c:pt idx="22">
                  <c:v>3182.3625710000001</c:v>
                </c:pt>
                <c:pt idx="23">
                  <c:v>492.39045300000009</c:v>
                </c:pt>
                <c:pt idx="24">
                  <c:v>4523.0638909999998</c:v>
                </c:pt>
                <c:pt idx="25">
                  <c:v>3894.522156</c:v>
                </c:pt>
                <c:pt idx="26">
                  <c:v>6021.6125099999999</c:v>
                </c:pt>
                <c:pt idx="27">
                  <c:v>1894.4193599999999</c:v>
                </c:pt>
                <c:pt idx="28">
                  <c:v>2673.0647200000003</c:v>
                </c:pt>
                <c:pt idx="29">
                  <c:v>365.54965600000003</c:v>
                </c:pt>
                <c:pt idx="30">
                  <c:v>1481.4574700000001</c:v>
                </c:pt>
                <c:pt idx="31">
                  <c:v>6394.8777129999999</c:v>
                </c:pt>
                <c:pt idx="32">
                  <c:v>1676.54394</c:v>
                </c:pt>
                <c:pt idx="33">
                  <c:v>4601.9945039999993</c:v>
                </c:pt>
                <c:pt idx="34">
                  <c:v>803.43514699999992</c:v>
                </c:pt>
                <c:pt idx="35">
                  <c:v>3307.3731990000001</c:v>
                </c:pt>
                <c:pt idx="36">
                  <c:v>674.88619799999992</c:v>
                </c:pt>
                <c:pt idx="37">
                  <c:v>4068.3077760000001</c:v>
                </c:pt>
                <c:pt idx="38">
                  <c:v>450.05981899999995</c:v>
                </c:pt>
                <c:pt idx="39">
                  <c:v>11690.652464999999</c:v>
                </c:pt>
                <c:pt idx="40">
                  <c:v>3125.8158789999998</c:v>
                </c:pt>
                <c:pt idx="41">
                  <c:v>9414.0471649999999</c:v>
                </c:pt>
                <c:pt idx="42">
                  <c:v>7191.4565589999993</c:v>
                </c:pt>
                <c:pt idx="43">
                  <c:v>6417.6801399999995</c:v>
                </c:pt>
                <c:pt idx="44">
                  <c:v>3984.5563169999996</c:v>
                </c:pt>
                <c:pt idx="45">
                  <c:v>6759.4197269999995</c:v>
                </c:pt>
                <c:pt idx="46">
                  <c:v>1355.5552960000002</c:v>
                </c:pt>
                <c:pt idx="47">
                  <c:v>1314.20985</c:v>
                </c:pt>
                <c:pt idx="48">
                  <c:v>8620.7648489999992</c:v>
                </c:pt>
                <c:pt idx="49">
                  <c:v>13550.306322999999</c:v>
                </c:pt>
                <c:pt idx="50">
                  <c:v>5325.6140640000003</c:v>
                </c:pt>
                <c:pt idx="51">
                  <c:v>7556.0846029999993</c:v>
                </c:pt>
                <c:pt idx="52">
                  <c:v>7633.0445280000004</c:v>
                </c:pt>
                <c:pt idx="53">
                  <c:v>5552.158535999999</c:v>
                </c:pt>
                <c:pt idx="54">
                  <c:v>652.23131600000011</c:v>
                </c:pt>
                <c:pt idx="55">
                  <c:v>4351.0501690000001</c:v>
                </c:pt>
                <c:pt idx="56">
                  <c:v>8203.9448430000011</c:v>
                </c:pt>
                <c:pt idx="57">
                  <c:v>2351.5876079999998</c:v>
                </c:pt>
                <c:pt idx="58">
                  <c:v>2769.5105679999997</c:v>
                </c:pt>
                <c:pt idx="59">
                  <c:v>3689.9569770000003</c:v>
                </c:pt>
                <c:pt idx="60">
                  <c:v>13847.488419000001</c:v>
                </c:pt>
                <c:pt idx="61">
                  <c:v>10539.892188</c:v>
                </c:pt>
                <c:pt idx="62">
                  <c:v>4203.5548760000001</c:v>
                </c:pt>
                <c:pt idx="63">
                  <c:v>9291.0076330000011</c:v>
                </c:pt>
                <c:pt idx="64">
                  <c:v>3374.8293990000002</c:v>
                </c:pt>
                <c:pt idx="65">
                  <c:v>4768.9518860000007</c:v>
                </c:pt>
                <c:pt idx="66">
                  <c:v>4644.5495680000004</c:v>
                </c:pt>
                <c:pt idx="67">
                  <c:v>6298.5227369999993</c:v>
                </c:pt>
                <c:pt idx="68">
                  <c:v>4941.5942850000001</c:v>
                </c:pt>
                <c:pt idx="69">
                  <c:v>6629.1813840000004</c:v>
                </c:pt>
                <c:pt idx="70">
                  <c:v>5881.7167829999999</c:v>
                </c:pt>
                <c:pt idx="71">
                  <c:v>14411.371262000001</c:v>
                </c:pt>
                <c:pt idx="72">
                  <c:v>5722.7547370000002</c:v>
                </c:pt>
                <c:pt idx="73">
                  <c:v>3355.0485210000006</c:v>
                </c:pt>
                <c:pt idx="74">
                  <c:v>11941.097573999999</c:v>
                </c:pt>
                <c:pt idx="75">
                  <c:v>1284.1488890000001</c:v>
                </c:pt>
                <c:pt idx="76">
                  <c:v>10563.781706</c:v>
                </c:pt>
                <c:pt idx="77">
                  <c:v>2557.7665799999995</c:v>
                </c:pt>
                <c:pt idx="78">
                  <c:v>7519.5784300000005</c:v>
                </c:pt>
                <c:pt idx="79">
                  <c:v>4906.718398</c:v>
                </c:pt>
                <c:pt idx="80">
                  <c:v>6109.1354869999996</c:v>
                </c:pt>
                <c:pt idx="81">
                  <c:v>6575.9543429999994</c:v>
                </c:pt>
                <c:pt idx="82">
                  <c:v>13267.072223000003</c:v>
                </c:pt>
                <c:pt idx="83">
                  <c:v>1264.2878750000002</c:v>
                </c:pt>
                <c:pt idx="84">
                  <c:v>4394.6820479999997</c:v>
                </c:pt>
                <c:pt idx="85">
                  <c:v>4216.8527669999994</c:v>
                </c:pt>
                <c:pt idx="86">
                  <c:v>5928.9977049999998</c:v>
                </c:pt>
                <c:pt idx="87">
                  <c:v>7782.0583879999995</c:v>
                </c:pt>
                <c:pt idx="88">
                  <c:v>6464.002563</c:v>
                </c:pt>
                <c:pt idx="89">
                  <c:v>6803.1361809999999</c:v>
                </c:pt>
                <c:pt idx="90">
                  <c:v>7647.2941749999991</c:v>
                </c:pt>
                <c:pt idx="91">
                  <c:v>2313.425878</c:v>
                </c:pt>
                <c:pt idx="92">
                  <c:v>4848.4148550000009</c:v>
                </c:pt>
                <c:pt idx="93">
                  <c:v>6310.3619569999992</c:v>
                </c:pt>
                <c:pt idx="94">
                  <c:v>3486.132036</c:v>
                </c:pt>
                <c:pt idx="95">
                  <c:v>3844.820725</c:v>
                </c:pt>
                <c:pt idx="96">
                  <c:v>8994.1935109999995</c:v>
                </c:pt>
                <c:pt idx="97">
                  <c:v>6378.0664360000001</c:v>
                </c:pt>
                <c:pt idx="98">
                  <c:v>2445.0315909999999</c:v>
                </c:pt>
                <c:pt idx="99">
                  <c:v>5502.8876129999999</c:v>
                </c:pt>
                <c:pt idx="100">
                  <c:v>569.74721599999998</c:v>
                </c:pt>
                <c:pt idx="101">
                  <c:v>4146.3404620000001</c:v>
                </c:pt>
                <c:pt idx="102">
                  <c:v>3466.6245039999999</c:v>
                </c:pt>
                <c:pt idx="103">
                  <c:v>3844.2393350000002</c:v>
                </c:pt>
                <c:pt idx="104">
                  <c:v>6244.4893919999995</c:v>
                </c:pt>
                <c:pt idx="105">
                  <c:v>2664.9969000000006</c:v>
                </c:pt>
                <c:pt idx="106">
                  <c:v>1575.6899269999999</c:v>
                </c:pt>
                <c:pt idx="107">
                  <c:v>10890.917434999999</c:v>
                </c:pt>
                <c:pt idx="108">
                  <c:v>7676.3884120000002</c:v>
                </c:pt>
                <c:pt idx="109">
                  <c:v>8080.3340330000001</c:v>
                </c:pt>
                <c:pt idx="110">
                  <c:v>5756.0664370000004</c:v>
                </c:pt>
                <c:pt idx="111">
                  <c:v>1818.352054</c:v>
                </c:pt>
                <c:pt idx="112">
                  <c:v>3359.382877</c:v>
                </c:pt>
                <c:pt idx="113">
                  <c:v>11652.828711</c:v>
                </c:pt>
                <c:pt idx="114">
                  <c:v>7205.1028360000009</c:v>
                </c:pt>
                <c:pt idx="115">
                  <c:v>3061.3630469999998</c:v>
                </c:pt>
                <c:pt idx="116">
                  <c:v>4403.8937430000005</c:v>
                </c:pt>
                <c:pt idx="117">
                  <c:v>3132.991904</c:v>
                </c:pt>
                <c:pt idx="118">
                  <c:v>1349.2548240000001</c:v>
                </c:pt>
                <c:pt idx="119">
                  <c:v>9896.6085649999986</c:v>
                </c:pt>
                <c:pt idx="120">
                  <c:v>4437.7406389999996</c:v>
                </c:pt>
                <c:pt idx="121">
                  <c:v>1469.4762540000002</c:v>
                </c:pt>
                <c:pt idx="122">
                  <c:v>10373.427021</c:v>
                </c:pt>
                <c:pt idx="123">
                  <c:v>7824.6648170000008</c:v>
                </c:pt>
                <c:pt idx="124">
                  <c:v>1582.8837579999999</c:v>
                </c:pt>
                <c:pt idx="125">
                  <c:v>12629.93434</c:v>
                </c:pt>
                <c:pt idx="126">
                  <c:v>5482.1788489999999</c:v>
                </c:pt>
                <c:pt idx="127">
                  <c:v>1445.403687</c:v>
                </c:pt>
                <c:pt idx="128">
                  <c:v>9461.3062219999993</c:v>
                </c:pt>
                <c:pt idx="129">
                  <c:v>7348.7278109999997</c:v>
                </c:pt>
                <c:pt idx="130">
                  <c:v>10493.377686</c:v>
                </c:pt>
                <c:pt idx="131">
                  <c:v>7097.4174599999997</c:v>
                </c:pt>
                <c:pt idx="132">
                  <c:v>5652.317438</c:v>
                </c:pt>
                <c:pt idx="133">
                  <c:v>7017.3951390000002</c:v>
                </c:pt>
                <c:pt idx="134">
                  <c:v>5719.3945970000004</c:v>
                </c:pt>
                <c:pt idx="135">
                  <c:v>17543.400330999997</c:v>
                </c:pt>
                <c:pt idx="136">
                  <c:v>3854.5385029999998</c:v>
                </c:pt>
                <c:pt idx="137">
                  <c:v>9391.2926100000004</c:v>
                </c:pt>
                <c:pt idx="138">
                  <c:v>6328.1370630000001</c:v>
                </c:pt>
                <c:pt idx="139">
                  <c:v>5673.9078410000002</c:v>
                </c:pt>
                <c:pt idx="140">
                  <c:v>8377.6756290000012</c:v>
                </c:pt>
                <c:pt idx="141">
                  <c:v>9857.0923660000008</c:v>
                </c:pt>
                <c:pt idx="142">
                  <c:v>4334.6562180000001</c:v>
                </c:pt>
                <c:pt idx="143">
                  <c:v>12686.650148000001</c:v>
                </c:pt>
                <c:pt idx="144">
                  <c:v>6353.5131329999995</c:v>
                </c:pt>
                <c:pt idx="145">
                  <c:v>13345.045458000001</c:v>
                </c:pt>
                <c:pt idx="146">
                  <c:v>3346.8491829999994</c:v>
                </c:pt>
                <c:pt idx="147">
                  <c:v>5621.4661109999997</c:v>
                </c:pt>
                <c:pt idx="148">
                  <c:v>7717.5290729999997</c:v>
                </c:pt>
                <c:pt idx="149">
                  <c:v>8363.8105009999999</c:v>
                </c:pt>
                <c:pt idx="150">
                  <c:v>1866.5863319999999</c:v>
                </c:pt>
                <c:pt idx="151">
                  <c:v>3221.8362269999998</c:v>
                </c:pt>
                <c:pt idx="152">
                  <c:v>12923.386178000001</c:v>
                </c:pt>
                <c:pt idx="153">
                  <c:v>4760.5226050000001</c:v>
                </c:pt>
                <c:pt idx="154">
                  <c:v>10387.155518</c:v>
                </c:pt>
                <c:pt idx="155">
                  <c:v>27627.674714000001</c:v>
                </c:pt>
                <c:pt idx="156">
                  <c:v>6627.624511</c:v>
                </c:pt>
                <c:pt idx="157">
                  <c:v>7377.0640720000001</c:v>
                </c:pt>
                <c:pt idx="158">
                  <c:v>6484.7858679999999</c:v>
                </c:pt>
                <c:pt idx="159">
                  <c:v>9652.0894469999985</c:v>
                </c:pt>
                <c:pt idx="160">
                  <c:v>6669.2257239999999</c:v>
                </c:pt>
                <c:pt idx="161">
                  <c:v>3493.0372450000004</c:v>
                </c:pt>
                <c:pt idx="162">
                  <c:v>8576.4422240000022</c:v>
                </c:pt>
                <c:pt idx="163">
                  <c:v>3322.3732799999998</c:v>
                </c:pt>
                <c:pt idx="164">
                  <c:v>6089.843758</c:v>
                </c:pt>
                <c:pt idx="165">
                  <c:v>9894.3962309999988</c:v>
                </c:pt>
                <c:pt idx="166">
                  <c:v>9829.3035349999991</c:v>
                </c:pt>
                <c:pt idx="167">
                  <c:v>8362.6603169999998</c:v>
                </c:pt>
                <c:pt idx="168">
                  <c:v>9412.4789889999993</c:v>
                </c:pt>
                <c:pt idx="169">
                  <c:v>2969.5444740000003</c:v>
                </c:pt>
                <c:pt idx="170">
                  <c:v>7329.1180499999991</c:v>
                </c:pt>
                <c:pt idx="171">
                  <c:v>2461.2165610000002</c:v>
                </c:pt>
                <c:pt idx="172">
                  <c:v>11242.417450000001</c:v>
                </c:pt>
                <c:pt idx="173">
                  <c:v>5606.4131649999999</c:v>
                </c:pt>
                <c:pt idx="174">
                  <c:v>6471.8557959999998</c:v>
                </c:pt>
                <c:pt idx="175">
                  <c:v>14027.377876999999</c:v>
                </c:pt>
                <c:pt idx="176">
                  <c:v>6878.0308989999994</c:v>
                </c:pt>
                <c:pt idx="177">
                  <c:v>7419.4452010000005</c:v>
                </c:pt>
                <c:pt idx="178">
                  <c:v>7230.7855620000009</c:v>
                </c:pt>
                <c:pt idx="179">
                  <c:v>5946.1391160000003</c:v>
                </c:pt>
                <c:pt idx="180">
                  <c:v>9711.1350080000011</c:v>
                </c:pt>
                <c:pt idx="181">
                  <c:v>6077.0110480000003</c:v>
                </c:pt>
                <c:pt idx="182">
                  <c:v>14368.581313999999</c:v>
                </c:pt>
                <c:pt idx="183">
                  <c:v>9610.1565559999999</c:v>
                </c:pt>
                <c:pt idx="184">
                  <c:v>9656.4993529999992</c:v>
                </c:pt>
                <c:pt idx="185">
                  <c:v>5004.8677659999994</c:v>
                </c:pt>
                <c:pt idx="186">
                  <c:v>8541.7700430000004</c:v>
                </c:pt>
                <c:pt idx="187">
                  <c:v>7650.216382999999</c:v>
                </c:pt>
                <c:pt idx="188">
                  <c:v>11047.737152</c:v>
                </c:pt>
                <c:pt idx="189">
                  <c:v>13442.608247</c:v>
                </c:pt>
                <c:pt idx="190">
                  <c:v>7288.9898979999998</c:v>
                </c:pt>
                <c:pt idx="191">
                  <c:v>11513.495392000001</c:v>
                </c:pt>
                <c:pt idx="192">
                  <c:v>12103.325263000001</c:v>
                </c:pt>
                <c:pt idx="193">
                  <c:v>8133.9706560000004</c:v>
                </c:pt>
                <c:pt idx="194">
                  <c:v>17069.016631999999</c:v>
                </c:pt>
                <c:pt idx="195">
                  <c:v>5184.60959</c:v>
                </c:pt>
                <c:pt idx="196">
                  <c:v>9195.4398340000007</c:v>
                </c:pt>
                <c:pt idx="197">
                  <c:v>6749.1469190000007</c:v>
                </c:pt>
                <c:pt idx="198">
                  <c:v>8868.7965560000011</c:v>
                </c:pt>
                <c:pt idx="199">
                  <c:v>11034.561386000001</c:v>
                </c:pt>
                <c:pt idx="200">
                  <c:v>9937.1824099999976</c:v>
                </c:pt>
                <c:pt idx="201">
                  <c:v>6593.8144359999997</c:v>
                </c:pt>
                <c:pt idx="202">
                  <c:v>7709.5552369999996</c:v>
                </c:pt>
                <c:pt idx="203">
                  <c:v>12770.99136</c:v>
                </c:pt>
                <c:pt idx="204">
                  <c:v>6914.6897449999997</c:v>
                </c:pt>
                <c:pt idx="205">
                  <c:v>9862.6953709999998</c:v>
                </c:pt>
                <c:pt idx="206">
                  <c:v>4041.8254750000001</c:v>
                </c:pt>
                <c:pt idx="207">
                  <c:v>13632.030052000002</c:v>
                </c:pt>
                <c:pt idx="208">
                  <c:v>3390.445995</c:v>
                </c:pt>
                <c:pt idx="209">
                  <c:v>7856.639983</c:v>
                </c:pt>
                <c:pt idx="210">
                  <c:v>17503.664428</c:v>
                </c:pt>
                <c:pt idx="211">
                  <c:v>19034.501539999997</c:v>
                </c:pt>
                <c:pt idx="212">
                  <c:v>8404.6387389999982</c:v>
                </c:pt>
                <c:pt idx="213">
                  <c:v>6938.7718650000006</c:v>
                </c:pt>
                <c:pt idx="214">
                  <c:v>7130.3561410000002</c:v>
                </c:pt>
                <c:pt idx="215">
                  <c:v>10096.527425</c:v>
                </c:pt>
                <c:pt idx="216">
                  <c:v>9911.7004129999987</c:v>
                </c:pt>
                <c:pt idx="217">
                  <c:v>4956.0259690000003</c:v>
                </c:pt>
                <c:pt idx="218">
                  <c:v>4563.1241309999996</c:v>
                </c:pt>
                <c:pt idx="219">
                  <c:v>2522.4583509999998</c:v>
                </c:pt>
                <c:pt idx="220">
                  <c:v>12398.878968000001</c:v>
                </c:pt>
                <c:pt idx="221">
                  <c:v>6327.629371</c:v>
                </c:pt>
                <c:pt idx="222">
                  <c:v>12449.175728</c:v>
                </c:pt>
                <c:pt idx="223">
                  <c:v>11698.342369999998</c:v>
                </c:pt>
                <c:pt idx="224">
                  <c:v>2453.1188430000002</c:v>
                </c:pt>
                <c:pt idx="225">
                  <c:v>12933.023884</c:v>
                </c:pt>
                <c:pt idx="226">
                  <c:v>1522.7962950000001</c:v>
                </c:pt>
                <c:pt idx="227">
                  <c:v>7488.3835130000007</c:v>
                </c:pt>
                <c:pt idx="228">
                  <c:v>8880.078141</c:v>
                </c:pt>
                <c:pt idx="229">
                  <c:v>8405.5431969999991</c:v>
                </c:pt>
                <c:pt idx="230">
                  <c:v>10484.795092</c:v>
                </c:pt>
                <c:pt idx="231">
                  <c:v>11198.605591</c:v>
                </c:pt>
                <c:pt idx="232">
                  <c:v>7876.4081720000004</c:v>
                </c:pt>
                <c:pt idx="233">
                  <c:v>8085.9728699999996</c:v>
                </c:pt>
                <c:pt idx="234">
                  <c:v>5890.6828110000006</c:v>
                </c:pt>
                <c:pt idx="235">
                  <c:v>6320.1681190000008</c:v>
                </c:pt>
                <c:pt idx="236">
                  <c:v>8602.5536969999994</c:v>
                </c:pt>
                <c:pt idx="237">
                  <c:v>9387.3592680000002</c:v>
                </c:pt>
                <c:pt idx="238">
                  <c:v>7557.5399479999996</c:v>
                </c:pt>
                <c:pt idx="239">
                  <c:v>6503.4878810000009</c:v>
                </c:pt>
                <c:pt idx="240">
                  <c:v>11120.800592</c:v>
                </c:pt>
                <c:pt idx="241">
                  <c:v>9600.3073230000009</c:v>
                </c:pt>
                <c:pt idx="242">
                  <c:v>17615.073715999999</c:v>
                </c:pt>
                <c:pt idx="243">
                  <c:v>17817.698165000002</c:v>
                </c:pt>
                <c:pt idx="244">
                  <c:v>9490.4866140000013</c:v>
                </c:pt>
                <c:pt idx="245">
                  <c:v>14126.202683</c:v>
                </c:pt>
                <c:pt idx="246">
                  <c:v>10713.763222</c:v>
                </c:pt>
                <c:pt idx="247">
                  <c:v>10357.38638</c:v>
                </c:pt>
                <c:pt idx="248">
                  <c:v>6938.1722750000008</c:v>
                </c:pt>
                <c:pt idx="249">
                  <c:v>10683.842253999999</c:v>
                </c:pt>
                <c:pt idx="250">
                  <c:v>7895.0414250000003</c:v>
                </c:pt>
                <c:pt idx="251">
                  <c:v>10479.690809</c:v>
                </c:pt>
                <c:pt idx="252">
                  <c:v>20051.921889999998</c:v>
                </c:pt>
                <c:pt idx="253">
                  <c:v>5204.4000259999993</c:v>
                </c:pt>
                <c:pt idx="254">
                  <c:v>9597.3077699999994</c:v>
                </c:pt>
                <c:pt idx="255">
                  <c:v>9485.4898069999999</c:v>
                </c:pt>
                <c:pt idx="256">
                  <c:v>16552.547386999999</c:v>
                </c:pt>
                <c:pt idx="257">
                  <c:v>16982.153803000001</c:v>
                </c:pt>
                <c:pt idx="258">
                  <c:v>8184.0298199999997</c:v>
                </c:pt>
                <c:pt idx="259">
                  <c:v>12998.633629</c:v>
                </c:pt>
                <c:pt idx="260">
                  <c:v>11773.249061</c:v>
                </c:pt>
                <c:pt idx="261">
                  <c:v>6517.6995219999999</c:v>
                </c:pt>
                <c:pt idx="262">
                  <c:v>9412.235068</c:v>
                </c:pt>
                <c:pt idx="263">
                  <c:v>6330.0186759999997</c:v>
                </c:pt>
                <c:pt idx="264">
                  <c:v>11399.731667</c:v>
                </c:pt>
                <c:pt idx="265">
                  <c:v>11171.437591999998</c:v>
                </c:pt>
                <c:pt idx="266">
                  <c:v>8637.9263229999997</c:v>
                </c:pt>
                <c:pt idx="267">
                  <c:v>17605.594589</c:v>
                </c:pt>
                <c:pt idx="268">
                  <c:v>9333.117760000001</c:v>
                </c:pt>
                <c:pt idx="269">
                  <c:v>10427.477091000001</c:v>
                </c:pt>
                <c:pt idx="270">
                  <c:v>9879.9542839999995</c:v>
                </c:pt>
                <c:pt idx="271">
                  <c:v>12839.691535000002</c:v>
                </c:pt>
                <c:pt idx="272">
                  <c:v>4904.6983519999994</c:v>
                </c:pt>
                <c:pt idx="273">
                  <c:v>18308.248961999998</c:v>
                </c:pt>
                <c:pt idx="274">
                  <c:v>12775.653354999999</c:v>
                </c:pt>
                <c:pt idx="275">
                  <c:v>5053.2162170000001</c:v>
                </c:pt>
                <c:pt idx="276">
                  <c:v>10738.949155999999</c:v>
                </c:pt>
                <c:pt idx="277">
                  <c:v>6720.0889590000006</c:v>
                </c:pt>
                <c:pt idx="278">
                  <c:v>11808.131523</c:v>
                </c:pt>
                <c:pt idx="279">
                  <c:v>9505.8562940000011</c:v>
                </c:pt>
                <c:pt idx="280">
                  <c:v>10681.765916</c:v>
                </c:pt>
                <c:pt idx="281">
                  <c:v>10395.345581</c:v>
                </c:pt>
                <c:pt idx="282">
                  <c:v>21724.144286000002</c:v>
                </c:pt>
                <c:pt idx="283">
                  <c:v>11508.973725</c:v>
                </c:pt>
                <c:pt idx="284">
                  <c:v>8601.1747840000007</c:v>
                </c:pt>
                <c:pt idx="285">
                  <c:v>14184.685606999999</c:v>
                </c:pt>
                <c:pt idx="286">
                  <c:v>12248.794523999999</c:v>
                </c:pt>
                <c:pt idx="287">
                  <c:v>3262.2259869999998</c:v>
                </c:pt>
                <c:pt idx="288">
                  <c:v>7851.7206559999995</c:v>
                </c:pt>
                <c:pt idx="289">
                  <c:v>15695.816512999998</c:v>
                </c:pt>
                <c:pt idx="290">
                  <c:v>13951.618957999999</c:v>
                </c:pt>
                <c:pt idx="291">
                  <c:v>13785.300490999998</c:v>
                </c:pt>
                <c:pt idx="292">
                  <c:v>13140.607759</c:v>
                </c:pt>
                <c:pt idx="293">
                  <c:v>11495.995148</c:v>
                </c:pt>
                <c:pt idx="294">
                  <c:v>12637.477493999999</c:v>
                </c:pt>
                <c:pt idx="295">
                  <c:v>4396.5806570000004</c:v>
                </c:pt>
                <c:pt idx="296">
                  <c:v>13073.494322999999</c:v>
                </c:pt>
                <c:pt idx="297">
                  <c:v>13535.039720000001</c:v>
                </c:pt>
                <c:pt idx="298">
                  <c:v>18908.934174000002</c:v>
                </c:pt>
                <c:pt idx="299">
                  <c:v>20426.563251</c:v>
                </c:pt>
                <c:pt idx="300">
                  <c:v>19828.787873000001</c:v>
                </c:pt>
                <c:pt idx="301">
                  <c:v>14273.168594999999</c:v>
                </c:pt>
                <c:pt idx="302">
                  <c:v>18281.466417</c:v>
                </c:pt>
                <c:pt idx="303">
                  <c:v>12053.895758999999</c:v>
                </c:pt>
                <c:pt idx="304">
                  <c:v>18581.653624999999</c:v>
                </c:pt>
                <c:pt idx="305">
                  <c:v>28064.526016</c:v>
                </c:pt>
                <c:pt idx="306">
                  <c:v>22462.474854</c:v>
                </c:pt>
                <c:pt idx="307">
                  <c:v>15860.685798999999</c:v>
                </c:pt>
                <c:pt idx="308">
                  <c:v>20521.184797999998</c:v>
                </c:pt>
                <c:pt idx="309">
                  <c:v>15078.557785000001</c:v>
                </c:pt>
                <c:pt idx="310">
                  <c:v>14840.834318000001</c:v>
                </c:pt>
                <c:pt idx="311">
                  <c:v>13557.889573</c:v>
                </c:pt>
                <c:pt idx="312">
                  <c:v>2185.8238789999996</c:v>
                </c:pt>
                <c:pt idx="313">
                  <c:v>3362.464352</c:v>
                </c:pt>
                <c:pt idx="314">
                  <c:v>24.028453999999996</c:v>
                </c:pt>
                <c:pt idx="315">
                  <c:v>1569.1991269999999</c:v>
                </c:pt>
                <c:pt idx="316">
                  <c:v>4567.2730039999997</c:v>
                </c:pt>
                <c:pt idx="317">
                  <c:v>111.53602000000001</c:v>
                </c:pt>
                <c:pt idx="318">
                  <c:v>464.60009099999996</c:v>
                </c:pt>
                <c:pt idx="319">
                  <c:v>4073.8782569999998</c:v>
                </c:pt>
                <c:pt idx="320">
                  <c:v>502.34754699999996</c:v>
                </c:pt>
                <c:pt idx="321">
                  <c:v>1208.7661929999999</c:v>
                </c:pt>
                <c:pt idx="322">
                  <c:v>5520.1890480000002</c:v>
                </c:pt>
                <c:pt idx="323">
                  <c:v>942.84740299999999</c:v>
                </c:pt>
                <c:pt idx="324">
                  <c:v>2743.520399</c:v>
                </c:pt>
                <c:pt idx="325">
                  <c:v>2174.9169190000002</c:v>
                </c:pt>
                <c:pt idx="326">
                  <c:v>1014.6193510000001</c:v>
                </c:pt>
                <c:pt idx="327">
                  <c:v>1985.0840450000001</c:v>
                </c:pt>
                <c:pt idx="328">
                  <c:v>4149.1728729999995</c:v>
                </c:pt>
                <c:pt idx="329">
                  <c:v>603.30642999999998</c:v>
                </c:pt>
                <c:pt idx="330">
                  <c:v>1101.350623</c:v>
                </c:pt>
                <c:pt idx="331">
                  <c:v>2125.1713300000001</c:v>
                </c:pt>
                <c:pt idx="332">
                  <c:v>2045.079387</c:v>
                </c:pt>
                <c:pt idx="333">
                  <c:v>2704.1126449999997</c:v>
                </c:pt>
                <c:pt idx="334">
                  <c:v>3532.682562</c:v>
                </c:pt>
                <c:pt idx="335">
                  <c:v>1810.2599800000003</c:v>
                </c:pt>
                <c:pt idx="336">
                  <c:v>5566.3873519999997</c:v>
                </c:pt>
                <c:pt idx="337">
                  <c:v>147.28743000000003</c:v>
                </c:pt>
                <c:pt idx="338">
                  <c:v>2512.060152</c:v>
                </c:pt>
                <c:pt idx="339">
                  <c:v>3216.5379859999998</c:v>
                </c:pt>
                <c:pt idx="340">
                  <c:v>3158.9506959999999</c:v>
                </c:pt>
                <c:pt idx="341">
                  <c:v>3250.7510699999998</c:v>
                </c:pt>
                <c:pt idx="342">
                  <c:v>4814.3796190000003</c:v>
                </c:pt>
                <c:pt idx="343">
                  <c:v>1971.309428</c:v>
                </c:pt>
                <c:pt idx="344">
                  <c:v>5531.1595340000003</c:v>
                </c:pt>
                <c:pt idx="345">
                  <c:v>5949.081196000001</c:v>
                </c:pt>
                <c:pt idx="346">
                  <c:v>2878.2181819999996</c:v>
                </c:pt>
                <c:pt idx="347">
                  <c:v>2454.803304</c:v>
                </c:pt>
                <c:pt idx="348">
                  <c:v>807.29792599999985</c:v>
                </c:pt>
                <c:pt idx="349">
                  <c:v>3007.2689289999998</c:v>
                </c:pt>
                <c:pt idx="350">
                  <c:v>2030.35337</c:v>
                </c:pt>
                <c:pt idx="351">
                  <c:v>2202.2971980000002</c:v>
                </c:pt>
                <c:pt idx="352">
                  <c:v>2595.8521529999998</c:v>
                </c:pt>
                <c:pt idx="353">
                  <c:v>2570.2465090000001</c:v>
                </c:pt>
                <c:pt idx="354">
                  <c:v>2128.1537269999999</c:v>
                </c:pt>
                <c:pt idx="355">
                  <c:v>3081.9880680000001</c:v>
                </c:pt>
                <c:pt idx="356">
                  <c:v>2372.479765</c:v>
                </c:pt>
                <c:pt idx="357">
                  <c:v>153.95458400000001</c:v>
                </c:pt>
                <c:pt idx="358">
                  <c:v>5833.6067839999996</c:v>
                </c:pt>
                <c:pt idx="359">
                  <c:v>4986.020837</c:v>
                </c:pt>
                <c:pt idx="360">
                  <c:v>3340.5976089999999</c:v>
                </c:pt>
                <c:pt idx="361">
                  <c:v>7885.4684099999995</c:v>
                </c:pt>
                <c:pt idx="362">
                  <c:v>919.05956600000002</c:v>
                </c:pt>
                <c:pt idx="363">
                  <c:v>1099.876207</c:v>
                </c:pt>
                <c:pt idx="364">
                  <c:v>4553.671069</c:v>
                </c:pt>
                <c:pt idx="365">
                  <c:v>927.27217100000007</c:v>
                </c:pt>
                <c:pt idx="366">
                  <c:v>0</c:v>
                </c:pt>
                <c:pt idx="367">
                  <c:v>3505.159114</c:v>
                </c:pt>
                <c:pt idx="368">
                  <c:v>851.40325600000006</c:v>
                </c:pt>
                <c:pt idx="369">
                  <c:v>4601.5455489999995</c:v>
                </c:pt>
                <c:pt idx="370">
                  <c:v>3808.8748209999994</c:v>
                </c:pt>
                <c:pt idx="371">
                  <c:v>6801.7046709999995</c:v>
                </c:pt>
                <c:pt idx="372">
                  <c:v>11522.282005000001</c:v>
                </c:pt>
                <c:pt idx="373">
                  <c:v>4115.0472090000003</c:v>
                </c:pt>
                <c:pt idx="374">
                  <c:v>901.01809800000001</c:v>
                </c:pt>
                <c:pt idx="375">
                  <c:v>8531.319864000001</c:v>
                </c:pt>
                <c:pt idx="376">
                  <c:v>3212.7547160000004</c:v>
                </c:pt>
                <c:pt idx="377">
                  <c:v>426.344223</c:v>
                </c:pt>
                <c:pt idx="378">
                  <c:v>821.80429000000004</c:v>
                </c:pt>
                <c:pt idx="379">
                  <c:v>2469.143853</c:v>
                </c:pt>
                <c:pt idx="380">
                  <c:v>2996.8379660000001</c:v>
                </c:pt>
                <c:pt idx="381">
                  <c:v>5876.8674300000002</c:v>
                </c:pt>
                <c:pt idx="382">
                  <c:v>7024.2494399999996</c:v>
                </c:pt>
                <c:pt idx="383">
                  <c:v>4734.7633820000001</c:v>
                </c:pt>
                <c:pt idx="384">
                  <c:v>3785.3262729999997</c:v>
                </c:pt>
                <c:pt idx="385">
                  <c:v>3627.5424430000003</c:v>
                </c:pt>
                <c:pt idx="386">
                  <c:v>5226.654896</c:v>
                </c:pt>
                <c:pt idx="387">
                  <c:v>3253.8068599999997</c:v>
                </c:pt>
                <c:pt idx="388">
                  <c:v>8991.6187439999994</c:v>
                </c:pt>
                <c:pt idx="389">
                  <c:v>5422.9540849999994</c:v>
                </c:pt>
                <c:pt idx="390">
                  <c:v>4438.8768349999991</c:v>
                </c:pt>
                <c:pt idx="391">
                  <c:v>3763.6824790000001</c:v>
                </c:pt>
                <c:pt idx="392">
                  <c:v>3379.3181519999998</c:v>
                </c:pt>
                <c:pt idx="393">
                  <c:v>5938.0385289999995</c:v>
                </c:pt>
                <c:pt idx="394">
                  <c:v>2240.7286539999996</c:v>
                </c:pt>
                <c:pt idx="395">
                  <c:v>6396.2919230000007</c:v>
                </c:pt>
                <c:pt idx="396">
                  <c:v>3558.7533129999993</c:v>
                </c:pt>
                <c:pt idx="397">
                  <c:v>1934.6251479999999</c:v>
                </c:pt>
                <c:pt idx="398">
                  <c:v>5961.5815120000007</c:v>
                </c:pt>
                <c:pt idx="399">
                  <c:v>3293.7992750000003</c:v>
                </c:pt>
                <c:pt idx="400">
                  <c:v>5136.7515329999997</c:v>
                </c:pt>
                <c:pt idx="401">
                  <c:v>2758.1039769999998</c:v>
                </c:pt>
                <c:pt idx="402">
                  <c:v>4643.5159720000001</c:v>
                </c:pt>
                <c:pt idx="403">
                  <c:v>5144.1035769999999</c:v>
                </c:pt>
                <c:pt idx="404">
                  <c:v>3399.5102399999996</c:v>
                </c:pt>
                <c:pt idx="405">
                  <c:v>3815.4756889999999</c:v>
                </c:pt>
                <c:pt idx="406">
                  <c:v>2143.6282919999999</c:v>
                </c:pt>
                <c:pt idx="407">
                  <c:v>617.67480799999998</c:v>
                </c:pt>
                <c:pt idx="408">
                  <c:v>1872.7088279999998</c:v>
                </c:pt>
                <c:pt idx="409">
                  <c:v>5478.925894</c:v>
                </c:pt>
                <c:pt idx="410">
                  <c:v>1126.628645</c:v>
                </c:pt>
                <c:pt idx="411">
                  <c:v>3594.5974339999993</c:v>
                </c:pt>
                <c:pt idx="412">
                  <c:v>4010.2190399999999</c:v>
                </c:pt>
                <c:pt idx="413">
                  <c:v>9960.6764770000009</c:v>
                </c:pt>
                <c:pt idx="414">
                  <c:v>1203.070465</c:v>
                </c:pt>
                <c:pt idx="415">
                  <c:v>2346.8635520000003</c:v>
                </c:pt>
                <c:pt idx="416">
                  <c:v>7831.8991139999998</c:v>
                </c:pt>
                <c:pt idx="417">
                  <c:v>2328.1635539999997</c:v>
                </c:pt>
                <c:pt idx="418">
                  <c:v>1372.318031</c:v>
                </c:pt>
                <c:pt idx="419">
                  <c:v>4659.5521020000006</c:v>
                </c:pt>
                <c:pt idx="420">
                  <c:v>3583.8730180000002</c:v>
                </c:pt>
                <c:pt idx="421">
                  <c:v>7133.5673779999997</c:v>
                </c:pt>
                <c:pt idx="422">
                  <c:v>7040.2071190000006</c:v>
                </c:pt>
                <c:pt idx="423">
                  <c:v>3739.2874380000003</c:v>
                </c:pt>
                <c:pt idx="424">
                  <c:v>5030.4553080000005</c:v>
                </c:pt>
                <c:pt idx="425">
                  <c:v>991.03814700000009</c:v>
                </c:pt>
                <c:pt idx="426">
                  <c:v>5343.0235269999994</c:v>
                </c:pt>
                <c:pt idx="427">
                  <c:v>5685.381445</c:v>
                </c:pt>
                <c:pt idx="428">
                  <c:v>5594.4014610000004</c:v>
                </c:pt>
                <c:pt idx="429">
                  <c:v>1715.0992200000001</c:v>
                </c:pt>
                <c:pt idx="430">
                  <c:v>5406.4013869999999</c:v>
                </c:pt>
                <c:pt idx="431">
                  <c:v>3938.6959100000004</c:v>
                </c:pt>
                <c:pt idx="432">
                  <c:v>6224.0410389999997</c:v>
                </c:pt>
                <c:pt idx="433">
                  <c:v>1900.4404360000003</c:v>
                </c:pt>
                <c:pt idx="434">
                  <c:v>4319.3839369999996</c:v>
                </c:pt>
                <c:pt idx="435">
                  <c:v>5333.5153270000001</c:v>
                </c:pt>
                <c:pt idx="436">
                  <c:v>5250.0720330000004</c:v>
                </c:pt>
                <c:pt idx="437">
                  <c:v>2607.0843959999997</c:v>
                </c:pt>
                <c:pt idx="438">
                  <c:v>3379.8673819999995</c:v>
                </c:pt>
                <c:pt idx="439">
                  <c:v>8217.5011599999998</c:v>
                </c:pt>
                <c:pt idx="440">
                  <c:v>8085.0526849999987</c:v>
                </c:pt>
                <c:pt idx="441">
                  <c:v>8604.4907390000008</c:v>
                </c:pt>
                <c:pt idx="442">
                  <c:v>10406.336113000001</c:v>
                </c:pt>
                <c:pt idx="443">
                  <c:v>8119.6774789999999</c:v>
                </c:pt>
                <c:pt idx="444">
                  <c:v>6783.6047660000004</c:v>
                </c:pt>
                <c:pt idx="445">
                  <c:v>2435.043952</c:v>
                </c:pt>
                <c:pt idx="446">
                  <c:v>6697.6990910000004</c:v>
                </c:pt>
                <c:pt idx="447">
                  <c:v>2052.774594</c:v>
                </c:pt>
                <c:pt idx="448">
                  <c:v>2556.8955430000001</c:v>
                </c:pt>
                <c:pt idx="449">
                  <c:v>2986.8596730000004</c:v>
                </c:pt>
                <c:pt idx="450">
                  <c:v>10695.461295999999</c:v>
                </c:pt>
                <c:pt idx="451">
                  <c:v>4335.2245199999998</c:v>
                </c:pt>
                <c:pt idx="452">
                  <c:v>564.76706899999999</c:v>
                </c:pt>
                <c:pt idx="453">
                  <c:v>5915.6578460000001</c:v>
                </c:pt>
                <c:pt idx="454">
                  <c:v>6447.6782000000003</c:v>
                </c:pt>
                <c:pt idx="455">
                  <c:v>10553.492813000001</c:v>
                </c:pt>
                <c:pt idx="456">
                  <c:v>3306.0471480000001</c:v>
                </c:pt>
                <c:pt idx="457">
                  <c:v>9363.632520000001</c:v>
                </c:pt>
                <c:pt idx="458">
                  <c:v>5707.5100790000006</c:v>
                </c:pt>
                <c:pt idx="459">
                  <c:v>3501.318597</c:v>
                </c:pt>
                <c:pt idx="460">
                  <c:v>12237.766109</c:v>
                </c:pt>
                <c:pt idx="461">
                  <c:v>11942.084869</c:v>
                </c:pt>
                <c:pt idx="462">
                  <c:v>8456.9197879999992</c:v>
                </c:pt>
                <c:pt idx="463">
                  <c:v>1628.8391419999998</c:v>
                </c:pt>
                <c:pt idx="464">
                  <c:v>6780.5676679999997</c:v>
                </c:pt>
                <c:pt idx="465">
                  <c:v>8054.2884300000005</c:v>
                </c:pt>
                <c:pt idx="466">
                  <c:v>7109.6906240000008</c:v>
                </c:pt>
                <c:pt idx="467">
                  <c:v>9657.5928800000002</c:v>
                </c:pt>
                <c:pt idx="468">
                  <c:v>10408.654541</c:v>
                </c:pt>
                <c:pt idx="469">
                  <c:v>7899.242553</c:v>
                </c:pt>
                <c:pt idx="470">
                  <c:v>5337.7429529999999</c:v>
                </c:pt>
                <c:pt idx="471">
                  <c:v>6761.2308959999991</c:v>
                </c:pt>
                <c:pt idx="472">
                  <c:v>5182.3225079999993</c:v>
                </c:pt>
                <c:pt idx="473">
                  <c:v>10182.044777999999</c:v>
                </c:pt>
                <c:pt idx="474">
                  <c:v>832.55180799999994</c:v>
                </c:pt>
                <c:pt idx="475">
                  <c:v>5116.4075460000004</c:v>
                </c:pt>
                <c:pt idx="476">
                  <c:v>2880.5224940000003</c:v>
                </c:pt>
                <c:pt idx="477">
                  <c:v>1277.104073</c:v>
                </c:pt>
                <c:pt idx="478">
                  <c:v>3423.4522099999999</c:v>
                </c:pt>
                <c:pt idx="479">
                  <c:v>2352.4424899999999</c:v>
                </c:pt>
                <c:pt idx="480">
                  <c:v>15619.779634</c:v>
                </c:pt>
                <c:pt idx="481">
                  <c:v>17289.514451000003</c:v>
                </c:pt>
                <c:pt idx="482">
                  <c:v>8837.7949819999994</c:v>
                </c:pt>
                <c:pt idx="483">
                  <c:v>8566.1102609999998</c:v>
                </c:pt>
                <c:pt idx="484">
                  <c:v>7465.2695130000002</c:v>
                </c:pt>
                <c:pt idx="485">
                  <c:v>7814.0771330000007</c:v>
                </c:pt>
                <c:pt idx="486">
                  <c:v>8933.3621519999997</c:v>
                </c:pt>
                <c:pt idx="487">
                  <c:v>6892.6741569999995</c:v>
                </c:pt>
                <c:pt idx="488">
                  <c:v>10907.120864</c:v>
                </c:pt>
                <c:pt idx="489">
                  <c:v>7906.7773880000004</c:v>
                </c:pt>
                <c:pt idx="490">
                  <c:v>7653.7035719999994</c:v>
                </c:pt>
                <c:pt idx="491">
                  <c:v>7045.8612669999993</c:v>
                </c:pt>
                <c:pt idx="492">
                  <c:v>3395.7206070000002</c:v>
                </c:pt>
                <c:pt idx="493">
                  <c:v>8104.5177829999993</c:v>
                </c:pt>
                <c:pt idx="494">
                  <c:v>5930.3568250000008</c:v>
                </c:pt>
                <c:pt idx="495">
                  <c:v>4739.7948569999999</c:v>
                </c:pt>
                <c:pt idx="496">
                  <c:v>14834.837385999999</c:v>
                </c:pt>
                <c:pt idx="497">
                  <c:v>14045.567291000003</c:v>
                </c:pt>
                <c:pt idx="498">
                  <c:v>6108.1581449999994</c:v>
                </c:pt>
                <c:pt idx="499">
                  <c:v>1735.67083</c:v>
                </c:pt>
                <c:pt idx="500">
                  <c:v>14864.873072999999</c:v>
                </c:pt>
                <c:pt idx="501">
                  <c:v>5828.7023090000002</c:v>
                </c:pt>
                <c:pt idx="502">
                  <c:v>4289.7832309999994</c:v>
                </c:pt>
                <c:pt idx="503">
                  <c:v>10667.591004000002</c:v>
                </c:pt>
                <c:pt idx="504">
                  <c:v>8211.9044620000004</c:v>
                </c:pt>
                <c:pt idx="505">
                  <c:v>6681.526554</c:v>
                </c:pt>
                <c:pt idx="506">
                  <c:v>11470.984527000001</c:v>
                </c:pt>
                <c:pt idx="507">
                  <c:v>8108.8073609999992</c:v>
                </c:pt>
                <c:pt idx="508">
                  <c:v>10092.991558999998</c:v>
                </c:pt>
                <c:pt idx="509">
                  <c:v>11466.531761999999</c:v>
                </c:pt>
                <c:pt idx="510">
                  <c:v>9033.7553439999992</c:v>
                </c:pt>
                <c:pt idx="511">
                  <c:v>15352.187516</c:v>
                </c:pt>
                <c:pt idx="512">
                  <c:v>7697.9958910000005</c:v>
                </c:pt>
                <c:pt idx="513">
                  <c:v>8893.5246739999984</c:v>
                </c:pt>
                <c:pt idx="514">
                  <c:v>2654.3014090000001</c:v>
                </c:pt>
                <c:pt idx="515">
                  <c:v>5638.4522710000001</c:v>
                </c:pt>
                <c:pt idx="516">
                  <c:v>8620.661834999999</c:v>
                </c:pt>
                <c:pt idx="517">
                  <c:v>7724.0150549999998</c:v>
                </c:pt>
                <c:pt idx="518">
                  <c:v>5790.3296129999999</c:v>
                </c:pt>
                <c:pt idx="519">
                  <c:v>12347.711326000001</c:v>
                </c:pt>
                <c:pt idx="520">
                  <c:v>6987.1448359999995</c:v>
                </c:pt>
                <c:pt idx="521">
                  <c:v>6918.887596999999</c:v>
                </c:pt>
                <c:pt idx="522">
                  <c:v>9192.7337929999994</c:v>
                </c:pt>
                <c:pt idx="523">
                  <c:v>14422.149462000001</c:v>
                </c:pt>
                <c:pt idx="524">
                  <c:v>6211.3951590000006</c:v>
                </c:pt>
                <c:pt idx="525">
                  <c:v>6927.7053910000004</c:v>
                </c:pt>
                <c:pt idx="526">
                  <c:v>8710.8340769999995</c:v>
                </c:pt>
                <c:pt idx="527">
                  <c:v>6823.541389</c:v>
                </c:pt>
                <c:pt idx="528">
                  <c:v>13124.365493000001</c:v>
                </c:pt>
                <c:pt idx="529">
                  <c:v>16239.863433999999</c:v>
                </c:pt>
                <c:pt idx="530">
                  <c:v>19370.437347999999</c:v>
                </c:pt>
                <c:pt idx="531">
                  <c:v>4539.200433</c:v>
                </c:pt>
                <c:pt idx="532">
                  <c:v>17634.435027</c:v>
                </c:pt>
                <c:pt idx="533">
                  <c:v>20233.822067000001</c:v>
                </c:pt>
                <c:pt idx="534">
                  <c:v>22057.077742999998</c:v>
                </c:pt>
                <c:pt idx="535">
                  <c:v>32808.757750999997</c:v>
                </c:pt>
                <c:pt idx="536">
                  <c:v>203.81510700000001</c:v>
                </c:pt>
                <c:pt idx="537">
                  <c:v>593.06536300000005</c:v>
                </c:pt>
                <c:pt idx="538">
                  <c:v>763.547012</c:v>
                </c:pt>
                <c:pt idx="539">
                  <c:v>23.541995</c:v>
                </c:pt>
                <c:pt idx="540">
                  <c:v>1504.7719670000001</c:v>
                </c:pt>
                <c:pt idx="541">
                  <c:v>2805.3047029999998</c:v>
                </c:pt>
                <c:pt idx="542">
                  <c:v>531.32395200000008</c:v>
                </c:pt>
                <c:pt idx="543">
                  <c:v>4076.5208320000002</c:v>
                </c:pt>
                <c:pt idx="544">
                  <c:v>540.12542000000008</c:v>
                </c:pt>
                <c:pt idx="545">
                  <c:v>4386.3059199999998</c:v>
                </c:pt>
                <c:pt idx="546">
                  <c:v>1117.2581890000001</c:v>
                </c:pt>
                <c:pt idx="547">
                  <c:v>3150.7816429999998</c:v>
                </c:pt>
                <c:pt idx="548">
                  <c:v>2821.8488879999995</c:v>
                </c:pt>
                <c:pt idx="549">
                  <c:v>2684.3117039999997</c:v>
                </c:pt>
                <c:pt idx="550">
                  <c:v>5559.3373570000003</c:v>
                </c:pt>
                <c:pt idx="551">
                  <c:v>1607.290258</c:v>
                </c:pt>
                <c:pt idx="552">
                  <c:v>2086.2879499999999</c:v>
                </c:pt>
                <c:pt idx="553">
                  <c:v>7819.6568989999996</c:v>
                </c:pt>
                <c:pt idx="554">
                  <c:v>4120.684698</c:v>
                </c:pt>
                <c:pt idx="555">
                  <c:v>10498.920692</c:v>
                </c:pt>
                <c:pt idx="556">
                  <c:v>2666.6686099999997</c:v>
                </c:pt>
                <c:pt idx="557">
                  <c:v>2592.4448659999998</c:v>
                </c:pt>
                <c:pt idx="558">
                  <c:v>738.39854300000002</c:v>
                </c:pt>
                <c:pt idx="559">
                  <c:v>6768.1637109999992</c:v>
                </c:pt>
                <c:pt idx="560">
                  <c:v>1785.657109</c:v>
                </c:pt>
                <c:pt idx="561">
                  <c:v>348.98334000000006</c:v>
                </c:pt>
                <c:pt idx="562">
                  <c:v>2375.0225469999996</c:v>
                </c:pt>
                <c:pt idx="563">
                  <c:v>2185.2596020000001</c:v>
                </c:pt>
                <c:pt idx="564">
                  <c:v>160.38922400000001</c:v>
                </c:pt>
                <c:pt idx="565">
                  <c:v>1616.9007230000002</c:v>
                </c:pt>
                <c:pt idx="566">
                  <c:v>1184.0743439999999</c:v>
                </c:pt>
                <c:pt idx="567">
                  <c:v>11758.999351</c:v>
                </c:pt>
                <c:pt idx="568">
                  <c:v>1193.1113420000001</c:v>
                </c:pt>
                <c:pt idx="569">
                  <c:v>2354.1877960000002</c:v>
                </c:pt>
                <c:pt idx="570">
                  <c:v>1667.6466680000001</c:v>
                </c:pt>
                <c:pt idx="571">
                  <c:v>2077.8554759999997</c:v>
                </c:pt>
                <c:pt idx="572">
                  <c:v>11765.326598</c:v>
                </c:pt>
                <c:pt idx="573">
                  <c:v>2896.0502610000003</c:v>
                </c:pt>
                <c:pt idx="574">
                  <c:v>4103.0603289999999</c:v>
                </c:pt>
                <c:pt idx="575">
                  <c:v>7629.2636820000007</c:v>
                </c:pt>
                <c:pt idx="576">
                  <c:v>6580.8435050000007</c:v>
                </c:pt>
                <c:pt idx="577">
                  <c:v>2011.1621949999999</c:v>
                </c:pt>
                <c:pt idx="578">
                  <c:v>2397.9005729999999</c:v>
                </c:pt>
                <c:pt idx="579">
                  <c:v>5237.5284140000003</c:v>
                </c:pt>
                <c:pt idx="580">
                  <c:v>4371.2873880000006</c:v>
                </c:pt>
                <c:pt idx="581">
                  <c:v>8229.4958339999994</c:v>
                </c:pt>
                <c:pt idx="582">
                  <c:v>4275.0224170000001</c:v>
                </c:pt>
                <c:pt idx="583">
                  <c:v>4850.9198180000003</c:v>
                </c:pt>
                <c:pt idx="584">
                  <c:v>2747.1394129999999</c:v>
                </c:pt>
                <c:pt idx="585">
                  <c:v>1540.232139</c:v>
                </c:pt>
                <c:pt idx="586">
                  <c:v>1075.602797</c:v>
                </c:pt>
                <c:pt idx="587">
                  <c:v>2151.979644</c:v>
                </c:pt>
                <c:pt idx="588">
                  <c:v>4812.1595569999999</c:v>
                </c:pt>
                <c:pt idx="589">
                  <c:v>2292.9105759999998</c:v>
                </c:pt>
                <c:pt idx="590">
                  <c:v>4719.7211299999999</c:v>
                </c:pt>
                <c:pt idx="591">
                  <c:v>5026.1651110000003</c:v>
                </c:pt>
                <c:pt idx="592">
                  <c:v>5194.3495759999996</c:v>
                </c:pt>
                <c:pt idx="593">
                  <c:v>7882.1467140000004</c:v>
                </c:pt>
                <c:pt idx="594">
                  <c:v>7191.566288</c:v>
                </c:pt>
                <c:pt idx="595">
                  <c:v>9349.2845830000006</c:v>
                </c:pt>
                <c:pt idx="596">
                  <c:v>393.37618099999997</c:v>
                </c:pt>
                <c:pt idx="597">
                  <c:v>9838.1821060000002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9920-4432-8C68-67F673474383}"/>
            </c:ext>
          </c:extLst>
        </c:ser>
        <c:ser>
          <c:idx val="5"/>
          <c:order val="5"/>
          <c:tx>
            <c:v>Low</c:v>
          </c:tx>
          <c:spPr>
            <a:ln w="19050">
              <a:noFill/>
            </a:ln>
          </c:spPr>
          <c:marker>
            <c:symbol val="star"/>
            <c:size val="5"/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caltran!$E$2:$E$86</c:f>
              <c:numCache>
                <c:formatCode>0</c:formatCode>
                <c:ptCount val="85"/>
                <c:pt idx="0">
                  <c:v>0.31699999999999995</c:v>
                </c:pt>
                <c:pt idx="1">
                  <c:v>462.5</c:v>
                </c:pt>
                <c:pt idx="2">
                  <c:v>1062.5</c:v>
                </c:pt>
                <c:pt idx="3">
                  <c:v>1800</c:v>
                </c:pt>
                <c:pt idx="4">
                  <c:v>2625</c:v>
                </c:pt>
                <c:pt idx="5">
                  <c:v>3500.0000000000005</c:v>
                </c:pt>
                <c:pt idx="6">
                  <c:v>4425.0000000000009</c:v>
                </c:pt>
                <c:pt idx="7">
                  <c:v>5425</c:v>
                </c:pt>
                <c:pt idx="8">
                  <c:v>6410</c:v>
                </c:pt>
                <c:pt idx="9">
                  <c:v>7424.9999999999991</c:v>
                </c:pt>
                <c:pt idx="10">
                  <c:v>8437.5</c:v>
                </c:pt>
                <c:pt idx="11">
                  <c:v>9446.25</c:v>
                </c:pt>
                <c:pt idx="12">
                  <c:v>10455.000000000002</c:v>
                </c:pt>
                <c:pt idx="13">
                  <c:v>11472.5</c:v>
                </c:pt>
                <c:pt idx="14">
                  <c:v>12495</c:v>
                </c:pt>
                <c:pt idx="15">
                  <c:v>13500</c:v>
                </c:pt>
                <c:pt idx="16">
                  <c:v>14500</c:v>
                </c:pt>
                <c:pt idx="17">
                  <c:v>15512.5</c:v>
                </c:pt>
                <c:pt idx="18">
                  <c:v>16537.5</c:v>
                </c:pt>
                <c:pt idx="19">
                  <c:v>17575</c:v>
                </c:pt>
                <c:pt idx="20">
                  <c:v>18625</c:v>
                </c:pt>
                <c:pt idx="21">
                  <c:v>19635</c:v>
                </c:pt>
                <c:pt idx="22">
                  <c:v>20680</c:v>
                </c:pt>
                <c:pt idx="23">
                  <c:v>21735</c:v>
                </c:pt>
                <c:pt idx="24">
                  <c:v>22770</c:v>
                </c:pt>
                <c:pt idx="25">
                  <c:v>24862.5</c:v>
                </c:pt>
                <c:pt idx="26">
                  <c:v>26985</c:v>
                </c:pt>
                <c:pt idx="27">
                  <c:v>29100</c:v>
                </c:pt>
                <c:pt idx="28">
                  <c:v>31240</c:v>
                </c:pt>
                <c:pt idx="29">
                  <c:v>33405</c:v>
                </c:pt>
                <c:pt idx="30">
                  <c:v>35595</c:v>
                </c:pt>
                <c:pt idx="31">
                  <c:v>37810</c:v>
                </c:pt>
                <c:pt idx="32">
                  <c:v>40050</c:v>
                </c:pt>
                <c:pt idx="33">
                  <c:v>42262.5</c:v>
                </c:pt>
                <c:pt idx="34">
                  <c:v>44550</c:v>
                </c:pt>
                <c:pt idx="35">
                  <c:v>46862.5</c:v>
                </c:pt>
                <c:pt idx="36">
                  <c:v>49200.000000000007</c:v>
                </c:pt>
                <c:pt idx="37">
                  <c:v>51562.5</c:v>
                </c:pt>
                <c:pt idx="38">
                  <c:v>53950</c:v>
                </c:pt>
                <c:pt idx="39">
                  <c:v>56295</c:v>
                </c:pt>
                <c:pt idx="40">
                  <c:v>58660</c:v>
                </c:pt>
                <c:pt idx="41">
                  <c:v>61045</c:v>
                </c:pt>
                <c:pt idx="42">
                  <c:v>63450</c:v>
                </c:pt>
                <c:pt idx="43">
                  <c:v>65875</c:v>
                </c:pt>
                <c:pt idx="44">
                  <c:v>68240</c:v>
                </c:pt>
                <c:pt idx="45">
                  <c:v>70702.5</c:v>
                </c:pt>
                <c:pt idx="46">
                  <c:v>73015</c:v>
                </c:pt>
                <c:pt idx="47">
                  <c:v>75337.5</c:v>
                </c:pt>
                <c:pt idx="48">
                  <c:v>77580</c:v>
                </c:pt>
                <c:pt idx="49">
                  <c:v>79827.5</c:v>
                </c:pt>
                <c:pt idx="50">
                  <c:v>81985</c:v>
                </c:pt>
                <c:pt idx="51">
                  <c:v>84142.5</c:v>
                </c:pt>
                <c:pt idx="52">
                  <c:v>86400</c:v>
                </c:pt>
                <c:pt idx="53">
                  <c:v>88721.071428571478</c:v>
                </c:pt>
                <c:pt idx="54">
                  <c:v>90979.999999999942</c:v>
                </c:pt>
                <c:pt idx="55">
                  <c:v>93243.452380952338</c:v>
                </c:pt>
                <c:pt idx="56">
                  <c:v>95511.428571428536</c:v>
                </c:pt>
                <c:pt idx="57">
                  <c:v>97783.928571428551</c:v>
                </c:pt>
                <c:pt idx="58">
                  <c:v>100060.95238095237</c:v>
                </c:pt>
                <c:pt idx="59">
                  <c:v>102342.5</c:v>
                </c:pt>
                <c:pt idx="60">
                  <c:v>104628.57142857143</c:v>
                </c:pt>
                <c:pt idx="61">
                  <c:v>106919.1666666667</c:v>
                </c:pt>
                <c:pt idx="62">
                  <c:v>109214.28571428575</c:v>
                </c:pt>
                <c:pt idx="63">
                  <c:v>111513.92857142861</c:v>
                </c:pt>
                <c:pt idx="64">
                  <c:v>113818.09523809518</c:v>
                </c:pt>
                <c:pt idx="65">
                  <c:v>116126.78571428565</c:v>
                </c:pt>
                <c:pt idx="66">
                  <c:v>118439.99999999996</c:v>
                </c:pt>
                <c:pt idx="67">
                  <c:v>120757.73809523806</c:v>
                </c:pt>
                <c:pt idx="68">
                  <c:v>123079.99999999999</c:v>
                </c:pt>
                <c:pt idx="69">
                  <c:v>125406.78571428571</c:v>
                </c:pt>
                <c:pt idx="70">
                  <c:v>127738.09523809525</c:v>
                </c:pt>
                <c:pt idx="71">
                  <c:v>130073.92857142859</c:v>
                </c:pt>
                <c:pt idx="72">
                  <c:v>132414.28571428574</c:v>
                </c:pt>
                <c:pt idx="73">
                  <c:v>134759.16666666672</c:v>
                </c:pt>
                <c:pt idx="74">
                  <c:v>137108.57142857133</c:v>
                </c:pt>
                <c:pt idx="75">
                  <c:v>139462.49999999991</c:v>
                </c:pt>
                <c:pt idx="76">
                  <c:v>141820.95238095234</c:v>
                </c:pt>
                <c:pt idx="77">
                  <c:v>144183.92857142852</c:v>
                </c:pt>
                <c:pt idx="78">
                  <c:v>146551.42857142852</c:v>
                </c:pt>
                <c:pt idx="79">
                  <c:v>148923.45238095237</c:v>
                </c:pt>
                <c:pt idx="80">
                  <c:v>151300</c:v>
                </c:pt>
                <c:pt idx="81">
                  <c:v>153681.07142857145</c:v>
                </c:pt>
                <c:pt idx="82">
                  <c:v>156066.66666666672</c:v>
                </c:pt>
                <c:pt idx="83">
                  <c:v>158456.78571428577</c:v>
                </c:pt>
                <c:pt idx="84">
                  <c:v>160851.42857142864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C4-40A5-B0F5-621992C396EC}"/>
            </c:ext>
          </c:extLst>
        </c:ser>
        <c:ser>
          <c:idx val="6"/>
          <c:order val="6"/>
          <c:tx>
            <c:v>High</c:v>
          </c:tx>
          <c:spPr>
            <a:ln w="19050">
              <a:noFill/>
            </a:ln>
          </c:spPr>
          <c:marker>
            <c:spPr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xVal>
            <c:numRef>
              <c:f>caltran!$B$2:$B$86</c:f>
              <c:numCache>
                <c:formatCode>0</c:formatCode>
                <c:ptCount val="85"/>
                <c:pt idx="0">
                  <c:v>1</c:v>
                </c:pt>
                <c:pt idx="1">
                  <c:v>1250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6250</c:v>
                </c:pt>
                <c:pt idx="6">
                  <c:v>7500</c:v>
                </c:pt>
                <c:pt idx="7">
                  <c:v>8750</c:v>
                </c:pt>
                <c:pt idx="8">
                  <c:v>10000</c:v>
                </c:pt>
                <c:pt idx="9">
                  <c:v>11250</c:v>
                </c:pt>
                <c:pt idx="10">
                  <c:v>12500</c:v>
                </c:pt>
                <c:pt idx="11">
                  <c:v>13750</c:v>
                </c:pt>
                <c:pt idx="12">
                  <c:v>15000</c:v>
                </c:pt>
                <c:pt idx="13">
                  <c:v>16250</c:v>
                </c:pt>
                <c:pt idx="14">
                  <c:v>17500</c:v>
                </c:pt>
                <c:pt idx="15">
                  <c:v>18750</c:v>
                </c:pt>
                <c:pt idx="16">
                  <c:v>20000</c:v>
                </c:pt>
                <c:pt idx="17">
                  <c:v>21250</c:v>
                </c:pt>
                <c:pt idx="18">
                  <c:v>22500</c:v>
                </c:pt>
                <c:pt idx="19">
                  <c:v>23750</c:v>
                </c:pt>
                <c:pt idx="20">
                  <c:v>25000</c:v>
                </c:pt>
                <c:pt idx="21">
                  <c:v>26250</c:v>
                </c:pt>
                <c:pt idx="22">
                  <c:v>27500</c:v>
                </c:pt>
                <c:pt idx="23">
                  <c:v>28750</c:v>
                </c:pt>
                <c:pt idx="24">
                  <c:v>30000</c:v>
                </c:pt>
                <c:pt idx="25">
                  <c:v>32500</c:v>
                </c:pt>
                <c:pt idx="26">
                  <c:v>35000</c:v>
                </c:pt>
                <c:pt idx="27">
                  <c:v>37500</c:v>
                </c:pt>
                <c:pt idx="28">
                  <c:v>40000</c:v>
                </c:pt>
                <c:pt idx="29">
                  <c:v>42500</c:v>
                </c:pt>
                <c:pt idx="30">
                  <c:v>45000</c:v>
                </c:pt>
                <c:pt idx="31">
                  <c:v>47500</c:v>
                </c:pt>
                <c:pt idx="32">
                  <c:v>50000</c:v>
                </c:pt>
                <c:pt idx="33">
                  <c:v>52500</c:v>
                </c:pt>
                <c:pt idx="34">
                  <c:v>55000</c:v>
                </c:pt>
                <c:pt idx="35">
                  <c:v>57500</c:v>
                </c:pt>
                <c:pt idx="36">
                  <c:v>60000</c:v>
                </c:pt>
                <c:pt idx="37">
                  <c:v>62500</c:v>
                </c:pt>
                <c:pt idx="38">
                  <c:v>65000</c:v>
                </c:pt>
                <c:pt idx="39">
                  <c:v>67500</c:v>
                </c:pt>
                <c:pt idx="40">
                  <c:v>70000</c:v>
                </c:pt>
                <c:pt idx="41">
                  <c:v>72500</c:v>
                </c:pt>
                <c:pt idx="42">
                  <c:v>75000</c:v>
                </c:pt>
                <c:pt idx="43">
                  <c:v>77500</c:v>
                </c:pt>
                <c:pt idx="44">
                  <c:v>80000</c:v>
                </c:pt>
                <c:pt idx="45">
                  <c:v>82500</c:v>
                </c:pt>
                <c:pt idx="46">
                  <c:v>85000</c:v>
                </c:pt>
                <c:pt idx="47">
                  <c:v>87500</c:v>
                </c:pt>
                <c:pt idx="48">
                  <c:v>90000</c:v>
                </c:pt>
                <c:pt idx="49">
                  <c:v>92500</c:v>
                </c:pt>
                <c:pt idx="50">
                  <c:v>95000</c:v>
                </c:pt>
                <c:pt idx="51">
                  <c:v>97500</c:v>
                </c:pt>
                <c:pt idx="52">
                  <c:v>100000</c:v>
                </c:pt>
                <c:pt idx="53">
                  <c:v>102500</c:v>
                </c:pt>
                <c:pt idx="54">
                  <c:v>105000</c:v>
                </c:pt>
                <c:pt idx="55">
                  <c:v>107500</c:v>
                </c:pt>
                <c:pt idx="56">
                  <c:v>110000</c:v>
                </c:pt>
                <c:pt idx="57">
                  <c:v>112500</c:v>
                </c:pt>
                <c:pt idx="58">
                  <c:v>115000</c:v>
                </c:pt>
                <c:pt idx="59">
                  <c:v>117500</c:v>
                </c:pt>
                <c:pt idx="60">
                  <c:v>120000</c:v>
                </c:pt>
                <c:pt idx="61">
                  <c:v>122500</c:v>
                </c:pt>
                <c:pt idx="62">
                  <c:v>125000</c:v>
                </c:pt>
                <c:pt idx="63">
                  <c:v>127500</c:v>
                </c:pt>
                <c:pt idx="64">
                  <c:v>130000</c:v>
                </c:pt>
                <c:pt idx="65">
                  <c:v>132500</c:v>
                </c:pt>
                <c:pt idx="66">
                  <c:v>135000</c:v>
                </c:pt>
                <c:pt idx="67">
                  <c:v>137500</c:v>
                </c:pt>
                <c:pt idx="68">
                  <c:v>140000</c:v>
                </c:pt>
                <c:pt idx="69">
                  <c:v>142500</c:v>
                </c:pt>
                <c:pt idx="70">
                  <c:v>145000</c:v>
                </c:pt>
                <c:pt idx="71">
                  <c:v>147500</c:v>
                </c:pt>
                <c:pt idx="72">
                  <c:v>150000</c:v>
                </c:pt>
                <c:pt idx="73">
                  <c:v>152500</c:v>
                </c:pt>
                <c:pt idx="74">
                  <c:v>155000</c:v>
                </c:pt>
                <c:pt idx="75">
                  <c:v>157500</c:v>
                </c:pt>
                <c:pt idx="76">
                  <c:v>160000</c:v>
                </c:pt>
                <c:pt idx="77">
                  <c:v>162500</c:v>
                </c:pt>
                <c:pt idx="78">
                  <c:v>165000</c:v>
                </c:pt>
                <c:pt idx="79">
                  <c:v>167500</c:v>
                </c:pt>
                <c:pt idx="80">
                  <c:v>170000</c:v>
                </c:pt>
                <c:pt idx="81">
                  <c:v>172500</c:v>
                </c:pt>
                <c:pt idx="82">
                  <c:v>175000</c:v>
                </c:pt>
                <c:pt idx="83">
                  <c:v>177500</c:v>
                </c:pt>
                <c:pt idx="84">
                  <c:v>180000</c:v>
                </c:pt>
              </c:numCache>
            </c:numRef>
          </c:xVal>
          <c:yVal>
            <c:numRef>
              <c:f>caltran!$D$2:$D$86</c:f>
              <c:numCache>
                <c:formatCode>0</c:formatCode>
                <c:ptCount val="85"/>
                <c:pt idx="0">
                  <c:v>2037.4999999999998</c:v>
                </c:pt>
                <c:pt idx="1">
                  <c:v>2037.4999999999998</c:v>
                </c:pt>
                <c:pt idx="2">
                  <c:v>3937.5</c:v>
                </c:pt>
                <c:pt idx="3">
                  <c:v>5700</c:v>
                </c:pt>
                <c:pt idx="4">
                  <c:v>7375</c:v>
                </c:pt>
                <c:pt idx="5">
                  <c:v>9000</c:v>
                </c:pt>
                <c:pt idx="6">
                  <c:v>10575</c:v>
                </c:pt>
                <c:pt idx="7">
                  <c:v>12074.999999999998</c:v>
                </c:pt>
                <c:pt idx="8">
                  <c:v>13590</c:v>
                </c:pt>
                <c:pt idx="9">
                  <c:v>15075</c:v>
                </c:pt>
                <c:pt idx="10">
                  <c:v>16562.5</c:v>
                </c:pt>
                <c:pt idx="11">
                  <c:v>18053.75</c:v>
                </c:pt>
                <c:pt idx="12">
                  <c:v>19545</c:v>
                </c:pt>
                <c:pt idx="13">
                  <c:v>21027.5</c:v>
                </c:pt>
                <c:pt idx="14">
                  <c:v>22505</c:v>
                </c:pt>
                <c:pt idx="15">
                  <c:v>24000</c:v>
                </c:pt>
                <c:pt idx="16">
                  <c:v>25500</c:v>
                </c:pt>
                <c:pt idx="17">
                  <c:v>26987.5</c:v>
                </c:pt>
                <c:pt idx="18">
                  <c:v>28462.500000000004</c:v>
                </c:pt>
                <c:pt idx="19">
                  <c:v>29925</c:v>
                </c:pt>
                <c:pt idx="20">
                  <c:v>31374.999999999996</c:v>
                </c:pt>
                <c:pt idx="21">
                  <c:v>32865</c:v>
                </c:pt>
                <c:pt idx="22">
                  <c:v>34320</c:v>
                </c:pt>
                <c:pt idx="23">
                  <c:v>35765</c:v>
                </c:pt>
                <c:pt idx="24">
                  <c:v>37230</c:v>
                </c:pt>
                <c:pt idx="25">
                  <c:v>40137.499999999993</c:v>
                </c:pt>
                <c:pt idx="26">
                  <c:v>43015</c:v>
                </c:pt>
                <c:pt idx="27">
                  <c:v>45900</c:v>
                </c:pt>
                <c:pt idx="28">
                  <c:v>48760</c:v>
                </c:pt>
                <c:pt idx="29">
                  <c:v>51595</c:v>
                </c:pt>
                <c:pt idx="30">
                  <c:v>54405</c:v>
                </c:pt>
                <c:pt idx="31">
                  <c:v>57190</c:v>
                </c:pt>
                <c:pt idx="32">
                  <c:v>59950</c:v>
                </c:pt>
                <c:pt idx="33">
                  <c:v>62737.5</c:v>
                </c:pt>
                <c:pt idx="34">
                  <c:v>65450</c:v>
                </c:pt>
                <c:pt idx="35">
                  <c:v>68137.5</c:v>
                </c:pt>
                <c:pt idx="36">
                  <c:v>70800</c:v>
                </c:pt>
                <c:pt idx="37">
                  <c:v>73437.5</c:v>
                </c:pt>
                <c:pt idx="38">
                  <c:v>76050</c:v>
                </c:pt>
                <c:pt idx="39">
                  <c:v>78705</c:v>
                </c:pt>
                <c:pt idx="40">
                  <c:v>81340</c:v>
                </c:pt>
                <c:pt idx="41">
                  <c:v>83955</c:v>
                </c:pt>
                <c:pt idx="42">
                  <c:v>86550</c:v>
                </c:pt>
                <c:pt idx="43">
                  <c:v>89125</c:v>
                </c:pt>
                <c:pt idx="44">
                  <c:v>91760</c:v>
                </c:pt>
                <c:pt idx="45">
                  <c:v>94297.5</c:v>
                </c:pt>
                <c:pt idx="46">
                  <c:v>96985</c:v>
                </c:pt>
                <c:pt idx="47">
                  <c:v>99662.5</c:v>
                </c:pt>
                <c:pt idx="48">
                  <c:v>102419.99999999999</c:v>
                </c:pt>
                <c:pt idx="49">
                  <c:v>105172.5</c:v>
                </c:pt>
                <c:pt idx="50">
                  <c:v>108015</c:v>
                </c:pt>
                <c:pt idx="51">
                  <c:v>110857.5</c:v>
                </c:pt>
                <c:pt idx="52">
                  <c:v>113600.00000000001</c:v>
                </c:pt>
                <c:pt idx="53">
                  <c:v>116278.92857142852</c:v>
                </c:pt>
                <c:pt idx="54">
                  <c:v>119020.00000000006</c:v>
                </c:pt>
                <c:pt idx="55">
                  <c:v>121756.54761904766</c:v>
                </c:pt>
                <c:pt idx="56">
                  <c:v>124488.57142857148</c:v>
                </c:pt>
                <c:pt idx="57">
                  <c:v>127216.07142857145</c:v>
                </c:pt>
                <c:pt idx="58">
                  <c:v>129939.04761904763</c:v>
                </c:pt>
                <c:pt idx="59">
                  <c:v>132657.5</c:v>
                </c:pt>
                <c:pt idx="60">
                  <c:v>135371.42857142855</c:v>
                </c:pt>
                <c:pt idx="61">
                  <c:v>138080.83333333331</c:v>
                </c:pt>
                <c:pt idx="62">
                  <c:v>140785.71428571423</c:v>
                </c:pt>
                <c:pt idx="63">
                  <c:v>143486.07142857136</c:v>
                </c:pt>
                <c:pt idx="64">
                  <c:v>146181.90476190485</c:v>
                </c:pt>
                <c:pt idx="65">
                  <c:v>148873.21428571435</c:v>
                </c:pt>
                <c:pt idx="66">
                  <c:v>151560.00000000003</c:v>
                </c:pt>
                <c:pt idx="67">
                  <c:v>154242.26190476192</c:v>
                </c:pt>
                <c:pt idx="68">
                  <c:v>156920.00000000003</c:v>
                </c:pt>
                <c:pt idx="69">
                  <c:v>159593.21428571429</c:v>
                </c:pt>
                <c:pt idx="70">
                  <c:v>162261.90476190476</c:v>
                </c:pt>
                <c:pt idx="71">
                  <c:v>164926.07142857139</c:v>
                </c:pt>
                <c:pt idx="72">
                  <c:v>167585.71428571423</c:v>
                </c:pt>
                <c:pt idx="73">
                  <c:v>170240.83333333328</c:v>
                </c:pt>
                <c:pt idx="74">
                  <c:v>172891.42857142867</c:v>
                </c:pt>
                <c:pt idx="75">
                  <c:v>175537.50000000006</c:v>
                </c:pt>
                <c:pt idx="76">
                  <c:v>178179.04761904766</c:v>
                </c:pt>
                <c:pt idx="77">
                  <c:v>180816.07142857148</c:v>
                </c:pt>
                <c:pt idx="78">
                  <c:v>183448.57142857148</c:v>
                </c:pt>
                <c:pt idx="79">
                  <c:v>186076.54761904763</c:v>
                </c:pt>
                <c:pt idx="80">
                  <c:v>188700.00000000003</c:v>
                </c:pt>
                <c:pt idx="81">
                  <c:v>191318.92857142855</c:v>
                </c:pt>
                <c:pt idx="82">
                  <c:v>193933.33333333328</c:v>
                </c:pt>
                <c:pt idx="83">
                  <c:v>196543.21428571423</c:v>
                </c:pt>
                <c:pt idx="84">
                  <c:v>199148.57142857136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C4-40A5-B0F5-621992C396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  <c:max val="20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85158171997005028"/>
          <c:y val="0.37318161654055354"/>
          <c:w val="0.13983393408797412"/>
          <c:h val="0.3407596488067593"/>
        </c:manualLayout>
      </c:layout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tx2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Volume Category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1148-43A1-A7C1-6582C74D4462}"/>
            </c:ext>
          </c:extLst>
        </c:ser>
        <c:ser>
          <c:idx val="0"/>
          <c:order val="1"/>
          <c:tx>
            <c:v>v0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6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817518746242454E-2"/>
                  <c:y val="-7.2470505598799931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[0]!count_v0</c:f>
              <c:numCache>
                <c:formatCode>General</c:formatCode>
                <c:ptCount val="847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632</c:v>
                </c:pt>
                <c:pt idx="9">
                  <c:v>649</c:v>
                </c:pt>
                <c:pt idx="10">
                  <c:v>700</c:v>
                </c:pt>
                <c:pt idx="11">
                  <c:v>700</c:v>
                </c:pt>
                <c:pt idx="12">
                  <c:v>737</c:v>
                </c:pt>
                <c:pt idx="13">
                  <c:v>780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955</c:v>
                </c:pt>
                <c:pt idx="19">
                  <c:v>977</c:v>
                </c:pt>
                <c:pt idx="20">
                  <c:v>1000</c:v>
                </c:pt>
                <c:pt idx="21">
                  <c:v>1013</c:v>
                </c:pt>
                <c:pt idx="22">
                  <c:v>1034</c:v>
                </c:pt>
                <c:pt idx="23">
                  <c:v>1070</c:v>
                </c:pt>
                <c:pt idx="24">
                  <c:v>1100</c:v>
                </c:pt>
                <c:pt idx="25">
                  <c:v>1100</c:v>
                </c:pt>
                <c:pt idx="26">
                  <c:v>1169</c:v>
                </c:pt>
                <c:pt idx="27">
                  <c:v>1200</c:v>
                </c:pt>
                <c:pt idx="28">
                  <c:v>1289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  <c:pt idx="32">
                  <c:v>1340</c:v>
                </c:pt>
                <c:pt idx="33">
                  <c:v>1350</c:v>
                </c:pt>
                <c:pt idx="34">
                  <c:v>1359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1429</c:v>
                </c:pt>
                <c:pt idx="39">
                  <c:v>1454</c:v>
                </c:pt>
                <c:pt idx="40">
                  <c:v>1462</c:v>
                </c:pt>
                <c:pt idx="41">
                  <c:v>1500</c:v>
                </c:pt>
                <c:pt idx="42">
                  <c:v>1541</c:v>
                </c:pt>
                <c:pt idx="43">
                  <c:v>1543</c:v>
                </c:pt>
                <c:pt idx="44">
                  <c:v>1588</c:v>
                </c:pt>
                <c:pt idx="45">
                  <c:v>1600</c:v>
                </c:pt>
                <c:pt idx="46">
                  <c:v>1600</c:v>
                </c:pt>
                <c:pt idx="47">
                  <c:v>1600</c:v>
                </c:pt>
                <c:pt idx="48">
                  <c:v>1704</c:v>
                </c:pt>
                <c:pt idx="49">
                  <c:v>1714</c:v>
                </c:pt>
                <c:pt idx="50">
                  <c:v>1736</c:v>
                </c:pt>
                <c:pt idx="51">
                  <c:v>1800</c:v>
                </c:pt>
                <c:pt idx="52">
                  <c:v>1800</c:v>
                </c:pt>
                <c:pt idx="53">
                  <c:v>1800</c:v>
                </c:pt>
                <c:pt idx="54">
                  <c:v>1837</c:v>
                </c:pt>
                <c:pt idx="55">
                  <c:v>1838</c:v>
                </c:pt>
                <c:pt idx="56">
                  <c:v>1847</c:v>
                </c:pt>
                <c:pt idx="57">
                  <c:v>1871</c:v>
                </c:pt>
                <c:pt idx="58">
                  <c:v>1900</c:v>
                </c:pt>
                <c:pt idx="59">
                  <c:v>1900</c:v>
                </c:pt>
                <c:pt idx="60">
                  <c:v>1900</c:v>
                </c:pt>
                <c:pt idx="61">
                  <c:v>1923</c:v>
                </c:pt>
                <c:pt idx="62">
                  <c:v>1953</c:v>
                </c:pt>
                <c:pt idx="63">
                  <c:v>1994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2004</c:v>
                </c:pt>
                <c:pt idx="68">
                  <c:v>2028</c:v>
                </c:pt>
                <c:pt idx="69">
                  <c:v>2080</c:v>
                </c:pt>
                <c:pt idx="70">
                  <c:v>2100</c:v>
                </c:pt>
                <c:pt idx="71">
                  <c:v>2100</c:v>
                </c:pt>
                <c:pt idx="72">
                  <c:v>2133</c:v>
                </c:pt>
                <c:pt idx="73">
                  <c:v>2179</c:v>
                </c:pt>
                <c:pt idx="74">
                  <c:v>2200</c:v>
                </c:pt>
                <c:pt idx="75">
                  <c:v>2228</c:v>
                </c:pt>
                <c:pt idx="76">
                  <c:v>2270</c:v>
                </c:pt>
                <c:pt idx="77">
                  <c:v>2300</c:v>
                </c:pt>
                <c:pt idx="78">
                  <c:v>2311</c:v>
                </c:pt>
                <c:pt idx="79">
                  <c:v>2347</c:v>
                </c:pt>
                <c:pt idx="80">
                  <c:v>2400</c:v>
                </c:pt>
                <c:pt idx="81">
                  <c:v>2402</c:v>
                </c:pt>
                <c:pt idx="82">
                  <c:v>2421</c:v>
                </c:pt>
                <c:pt idx="83">
                  <c:v>2468</c:v>
                </c:pt>
                <c:pt idx="84">
                  <c:v>2468</c:v>
                </c:pt>
                <c:pt idx="85">
                  <c:v>2479</c:v>
                </c:pt>
                <c:pt idx="86">
                  <c:v>2493</c:v>
                </c:pt>
                <c:pt idx="87">
                  <c:v>2500</c:v>
                </c:pt>
                <c:pt idx="88">
                  <c:v>2500</c:v>
                </c:pt>
                <c:pt idx="89">
                  <c:v>2528</c:v>
                </c:pt>
                <c:pt idx="90">
                  <c:v>2535</c:v>
                </c:pt>
                <c:pt idx="91">
                  <c:v>2565</c:v>
                </c:pt>
                <c:pt idx="92">
                  <c:v>2585</c:v>
                </c:pt>
                <c:pt idx="93">
                  <c:v>2587</c:v>
                </c:pt>
                <c:pt idx="94">
                  <c:v>2600</c:v>
                </c:pt>
                <c:pt idx="95">
                  <c:v>2600</c:v>
                </c:pt>
                <c:pt idx="96">
                  <c:v>2648</c:v>
                </c:pt>
                <c:pt idx="97">
                  <c:v>2652</c:v>
                </c:pt>
                <c:pt idx="98">
                  <c:v>2673</c:v>
                </c:pt>
                <c:pt idx="99">
                  <c:v>2674</c:v>
                </c:pt>
                <c:pt idx="100">
                  <c:v>2692</c:v>
                </c:pt>
                <c:pt idx="101">
                  <c:v>2700</c:v>
                </c:pt>
                <c:pt idx="102">
                  <c:v>2700</c:v>
                </c:pt>
                <c:pt idx="103">
                  <c:v>2700</c:v>
                </c:pt>
                <c:pt idx="104">
                  <c:v>2708</c:v>
                </c:pt>
                <c:pt idx="105">
                  <c:v>2710</c:v>
                </c:pt>
                <c:pt idx="106">
                  <c:v>2716</c:v>
                </c:pt>
                <c:pt idx="107">
                  <c:v>2754</c:v>
                </c:pt>
                <c:pt idx="108">
                  <c:v>2786</c:v>
                </c:pt>
                <c:pt idx="109">
                  <c:v>2793</c:v>
                </c:pt>
                <c:pt idx="110">
                  <c:v>2800</c:v>
                </c:pt>
                <c:pt idx="111">
                  <c:v>2800</c:v>
                </c:pt>
                <c:pt idx="112">
                  <c:v>2800</c:v>
                </c:pt>
                <c:pt idx="113">
                  <c:v>2800</c:v>
                </c:pt>
                <c:pt idx="114">
                  <c:v>2802</c:v>
                </c:pt>
                <c:pt idx="115">
                  <c:v>2809</c:v>
                </c:pt>
                <c:pt idx="116">
                  <c:v>2825</c:v>
                </c:pt>
                <c:pt idx="117">
                  <c:v>2838</c:v>
                </c:pt>
                <c:pt idx="118">
                  <c:v>2874</c:v>
                </c:pt>
                <c:pt idx="119">
                  <c:v>2896</c:v>
                </c:pt>
                <c:pt idx="120">
                  <c:v>2900</c:v>
                </c:pt>
                <c:pt idx="121">
                  <c:v>2900</c:v>
                </c:pt>
                <c:pt idx="122">
                  <c:v>2900</c:v>
                </c:pt>
                <c:pt idx="123">
                  <c:v>2931</c:v>
                </c:pt>
                <c:pt idx="124">
                  <c:v>2940</c:v>
                </c:pt>
                <c:pt idx="125">
                  <c:v>2958</c:v>
                </c:pt>
                <c:pt idx="126">
                  <c:v>2958</c:v>
                </c:pt>
                <c:pt idx="127">
                  <c:v>2959</c:v>
                </c:pt>
                <c:pt idx="128">
                  <c:v>2985</c:v>
                </c:pt>
                <c:pt idx="129">
                  <c:v>2997</c:v>
                </c:pt>
                <c:pt idx="130">
                  <c:v>3000</c:v>
                </c:pt>
                <c:pt idx="131">
                  <c:v>3003</c:v>
                </c:pt>
                <c:pt idx="132">
                  <c:v>3007</c:v>
                </c:pt>
                <c:pt idx="133">
                  <c:v>3036</c:v>
                </c:pt>
                <c:pt idx="134">
                  <c:v>3047</c:v>
                </c:pt>
                <c:pt idx="135">
                  <c:v>3053</c:v>
                </c:pt>
                <c:pt idx="136">
                  <c:v>3092</c:v>
                </c:pt>
                <c:pt idx="137">
                  <c:v>3094</c:v>
                </c:pt>
                <c:pt idx="138">
                  <c:v>3100</c:v>
                </c:pt>
                <c:pt idx="139">
                  <c:v>3100</c:v>
                </c:pt>
                <c:pt idx="140">
                  <c:v>3100</c:v>
                </c:pt>
                <c:pt idx="141">
                  <c:v>3102</c:v>
                </c:pt>
                <c:pt idx="142">
                  <c:v>3116</c:v>
                </c:pt>
                <c:pt idx="143">
                  <c:v>3117</c:v>
                </c:pt>
                <c:pt idx="144">
                  <c:v>3117</c:v>
                </c:pt>
                <c:pt idx="145">
                  <c:v>3200</c:v>
                </c:pt>
                <c:pt idx="146">
                  <c:v>3200</c:v>
                </c:pt>
                <c:pt idx="147">
                  <c:v>3200</c:v>
                </c:pt>
                <c:pt idx="148">
                  <c:v>3200</c:v>
                </c:pt>
                <c:pt idx="149">
                  <c:v>3200</c:v>
                </c:pt>
                <c:pt idx="150">
                  <c:v>3235</c:v>
                </c:pt>
                <c:pt idx="151">
                  <c:v>3240</c:v>
                </c:pt>
                <c:pt idx="152">
                  <c:v>3269</c:v>
                </c:pt>
                <c:pt idx="153">
                  <c:v>3272</c:v>
                </c:pt>
                <c:pt idx="154">
                  <c:v>3274</c:v>
                </c:pt>
                <c:pt idx="155">
                  <c:v>3281</c:v>
                </c:pt>
                <c:pt idx="156">
                  <c:v>3286</c:v>
                </c:pt>
                <c:pt idx="157">
                  <c:v>3300</c:v>
                </c:pt>
                <c:pt idx="158">
                  <c:v>3300</c:v>
                </c:pt>
                <c:pt idx="159">
                  <c:v>3300</c:v>
                </c:pt>
                <c:pt idx="160">
                  <c:v>3310</c:v>
                </c:pt>
                <c:pt idx="161">
                  <c:v>3347</c:v>
                </c:pt>
                <c:pt idx="162">
                  <c:v>3348</c:v>
                </c:pt>
                <c:pt idx="163">
                  <c:v>3394</c:v>
                </c:pt>
                <c:pt idx="164">
                  <c:v>3395</c:v>
                </c:pt>
                <c:pt idx="165">
                  <c:v>3400</c:v>
                </c:pt>
                <c:pt idx="166">
                  <c:v>3400</c:v>
                </c:pt>
                <c:pt idx="167">
                  <c:v>3413</c:v>
                </c:pt>
                <c:pt idx="168">
                  <c:v>3454</c:v>
                </c:pt>
                <c:pt idx="169">
                  <c:v>3466</c:v>
                </c:pt>
                <c:pt idx="170">
                  <c:v>3474</c:v>
                </c:pt>
                <c:pt idx="171">
                  <c:v>3500</c:v>
                </c:pt>
                <c:pt idx="172">
                  <c:v>3500</c:v>
                </c:pt>
                <c:pt idx="173">
                  <c:v>3500</c:v>
                </c:pt>
                <c:pt idx="174">
                  <c:v>3500</c:v>
                </c:pt>
                <c:pt idx="175">
                  <c:v>3506</c:v>
                </c:pt>
                <c:pt idx="176">
                  <c:v>3520</c:v>
                </c:pt>
                <c:pt idx="177">
                  <c:v>3535</c:v>
                </c:pt>
                <c:pt idx="178">
                  <c:v>3547</c:v>
                </c:pt>
                <c:pt idx="179">
                  <c:v>3552</c:v>
                </c:pt>
                <c:pt idx="180">
                  <c:v>3553</c:v>
                </c:pt>
                <c:pt idx="181">
                  <c:v>3594</c:v>
                </c:pt>
                <c:pt idx="182">
                  <c:v>3597</c:v>
                </c:pt>
                <c:pt idx="183">
                  <c:v>3600</c:v>
                </c:pt>
                <c:pt idx="184">
                  <c:v>3600</c:v>
                </c:pt>
                <c:pt idx="185">
                  <c:v>3600</c:v>
                </c:pt>
                <c:pt idx="186">
                  <c:v>3610</c:v>
                </c:pt>
                <c:pt idx="187">
                  <c:v>3615</c:v>
                </c:pt>
                <c:pt idx="188">
                  <c:v>3625</c:v>
                </c:pt>
                <c:pt idx="189">
                  <c:v>3661</c:v>
                </c:pt>
                <c:pt idx="190">
                  <c:v>3662</c:v>
                </c:pt>
                <c:pt idx="191">
                  <c:v>3676</c:v>
                </c:pt>
                <c:pt idx="192">
                  <c:v>3687</c:v>
                </c:pt>
                <c:pt idx="193">
                  <c:v>3700</c:v>
                </c:pt>
                <c:pt idx="194">
                  <c:v>3700</c:v>
                </c:pt>
                <c:pt idx="195">
                  <c:v>3700</c:v>
                </c:pt>
                <c:pt idx="196">
                  <c:v>3700</c:v>
                </c:pt>
                <c:pt idx="197">
                  <c:v>3702</c:v>
                </c:pt>
                <c:pt idx="198">
                  <c:v>3708</c:v>
                </c:pt>
                <c:pt idx="199">
                  <c:v>3711</c:v>
                </c:pt>
                <c:pt idx="200">
                  <c:v>3712</c:v>
                </c:pt>
                <c:pt idx="201">
                  <c:v>3719</c:v>
                </c:pt>
                <c:pt idx="202">
                  <c:v>3720</c:v>
                </c:pt>
                <c:pt idx="203">
                  <c:v>3733</c:v>
                </c:pt>
                <c:pt idx="204">
                  <c:v>3765</c:v>
                </c:pt>
                <c:pt idx="205">
                  <c:v>3767</c:v>
                </c:pt>
                <c:pt idx="206">
                  <c:v>3776</c:v>
                </c:pt>
                <c:pt idx="207">
                  <c:v>3779</c:v>
                </c:pt>
                <c:pt idx="208">
                  <c:v>3788</c:v>
                </c:pt>
                <c:pt idx="209">
                  <c:v>3800</c:v>
                </c:pt>
                <c:pt idx="210">
                  <c:v>3808</c:v>
                </c:pt>
                <c:pt idx="211">
                  <c:v>3852</c:v>
                </c:pt>
                <c:pt idx="212">
                  <c:v>3863</c:v>
                </c:pt>
                <c:pt idx="213">
                  <c:v>3900</c:v>
                </c:pt>
                <c:pt idx="214">
                  <c:v>3900</c:v>
                </c:pt>
                <c:pt idx="215">
                  <c:v>3900</c:v>
                </c:pt>
                <c:pt idx="216">
                  <c:v>3900</c:v>
                </c:pt>
                <c:pt idx="217">
                  <c:v>3900</c:v>
                </c:pt>
                <c:pt idx="218">
                  <c:v>3900</c:v>
                </c:pt>
                <c:pt idx="219">
                  <c:v>3903</c:v>
                </c:pt>
                <c:pt idx="220">
                  <c:v>3910</c:v>
                </c:pt>
                <c:pt idx="221">
                  <c:v>3930</c:v>
                </c:pt>
                <c:pt idx="222">
                  <c:v>3937</c:v>
                </c:pt>
                <c:pt idx="223">
                  <c:v>3944</c:v>
                </c:pt>
                <c:pt idx="224">
                  <c:v>3950</c:v>
                </c:pt>
                <c:pt idx="225">
                  <c:v>3992</c:v>
                </c:pt>
                <c:pt idx="226">
                  <c:v>3997</c:v>
                </c:pt>
                <c:pt idx="227">
                  <c:v>4000</c:v>
                </c:pt>
                <c:pt idx="228">
                  <c:v>4000</c:v>
                </c:pt>
                <c:pt idx="229">
                  <c:v>4000</c:v>
                </c:pt>
                <c:pt idx="230">
                  <c:v>4004</c:v>
                </c:pt>
                <c:pt idx="231">
                  <c:v>4029</c:v>
                </c:pt>
                <c:pt idx="232">
                  <c:v>4058</c:v>
                </c:pt>
                <c:pt idx="233">
                  <c:v>4059</c:v>
                </c:pt>
                <c:pt idx="234">
                  <c:v>4064</c:v>
                </c:pt>
                <c:pt idx="235">
                  <c:v>4065</c:v>
                </c:pt>
                <c:pt idx="236">
                  <c:v>4076</c:v>
                </c:pt>
                <c:pt idx="237">
                  <c:v>4076</c:v>
                </c:pt>
                <c:pt idx="238">
                  <c:v>4084</c:v>
                </c:pt>
                <c:pt idx="239">
                  <c:v>4087</c:v>
                </c:pt>
                <c:pt idx="240">
                  <c:v>4100</c:v>
                </c:pt>
                <c:pt idx="241">
                  <c:v>4112</c:v>
                </c:pt>
                <c:pt idx="242">
                  <c:v>4114</c:v>
                </c:pt>
                <c:pt idx="243">
                  <c:v>4115</c:v>
                </c:pt>
                <c:pt idx="244">
                  <c:v>4130</c:v>
                </c:pt>
                <c:pt idx="245">
                  <c:v>4168</c:v>
                </c:pt>
                <c:pt idx="246">
                  <c:v>4186</c:v>
                </c:pt>
                <c:pt idx="247">
                  <c:v>4200</c:v>
                </c:pt>
                <c:pt idx="248">
                  <c:v>4200</c:v>
                </c:pt>
                <c:pt idx="249">
                  <c:v>4215</c:v>
                </c:pt>
                <c:pt idx="250">
                  <c:v>4240</c:v>
                </c:pt>
                <c:pt idx="251">
                  <c:v>4245</c:v>
                </c:pt>
                <c:pt idx="252">
                  <c:v>4269</c:v>
                </c:pt>
                <c:pt idx="253">
                  <c:v>4277</c:v>
                </c:pt>
                <c:pt idx="254">
                  <c:v>4297</c:v>
                </c:pt>
                <c:pt idx="255">
                  <c:v>4299</c:v>
                </c:pt>
                <c:pt idx="256">
                  <c:v>4300</c:v>
                </c:pt>
                <c:pt idx="257">
                  <c:v>4300</c:v>
                </c:pt>
                <c:pt idx="258">
                  <c:v>4300</c:v>
                </c:pt>
                <c:pt idx="259">
                  <c:v>4300</c:v>
                </c:pt>
                <c:pt idx="260">
                  <c:v>4318</c:v>
                </c:pt>
                <c:pt idx="261">
                  <c:v>4334</c:v>
                </c:pt>
                <c:pt idx="262">
                  <c:v>4339</c:v>
                </c:pt>
                <c:pt idx="263">
                  <c:v>4343</c:v>
                </c:pt>
                <c:pt idx="264">
                  <c:v>4378</c:v>
                </c:pt>
                <c:pt idx="265">
                  <c:v>4400</c:v>
                </c:pt>
                <c:pt idx="266">
                  <c:v>4400</c:v>
                </c:pt>
                <c:pt idx="267">
                  <c:v>4400</c:v>
                </c:pt>
                <c:pt idx="268">
                  <c:v>4400</c:v>
                </c:pt>
                <c:pt idx="269">
                  <c:v>4400</c:v>
                </c:pt>
                <c:pt idx="270">
                  <c:v>4400</c:v>
                </c:pt>
                <c:pt idx="271">
                  <c:v>4402</c:v>
                </c:pt>
                <c:pt idx="272">
                  <c:v>4414</c:v>
                </c:pt>
                <c:pt idx="273">
                  <c:v>4435</c:v>
                </c:pt>
                <c:pt idx="274">
                  <c:v>4439</c:v>
                </c:pt>
                <c:pt idx="275">
                  <c:v>4439</c:v>
                </c:pt>
                <c:pt idx="276">
                  <c:v>4440</c:v>
                </c:pt>
                <c:pt idx="277">
                  <c:v>4447</c:v>
                </c:pt>
                <c:pt idx="278">
                  <c:v>4456</c:v>
                </c:pt>
                <c:pt idx="279">
                  <c:v>4496</c:v>
                </c:pt>
                <c:pt idx="280">
                  <c:v>4498</c:v>
                </c:pt>
                <c:pt idx="281">
                  <c:v>4499</c:v>
                </c:pt>
                <c:pt idx="282">
                  <c:v>4500</c:v>
                </c:pt>
                <c:pt idx="283">
                  <c:v>4500</c:v>
                </c:pt>
                <c:pt idx="284">
                  <c:v>4500</c:v>
                </c:pt>
                <c:pt idx="285">
                  <c:v>4500</c:v>
                </c:pt>
                <c:pt idx="286">
                  <c:v>4500</c:v>
                </c:pt>
                <c:pt idx="287">
                  <c:v>4500</c:v>
                </c:pt>
                <c:pt idx="288">
                  <c:v>4501</c:v>
                </c:pt>
                <c:pt idx="289">
                  <c:v>4510</c:v>
                </c:pt>
                <c:pt idx="290">
                  <c:v>4525</c:v>
                </c:pt>
                <c:pt idx="291">
                  <c:v>4553</c:v>
                </c:pt>
                <c:pt idx="292">
                  <c:v>4569</c:v>
                </c:pt>
                <c:pt idx="293">
                  <c:v>4577</c:v>
                </c:pt>
                <c:pt idx="294">
                  <c:v>4600</c:v>
                </c:pt>
                <c:pt idx="295">
                  <c:v>4600</c:v>
                </c:pt>
                <c:pt idx="296">
                  <c:v>4614</c:v>
                </c:pt>
                <c:pt idx="297">
                  <c:v>4626</c:v>
                </c:pt>
                <c:pt idx="298">
                  <c:v>4634</c:v>
                </c:pt>
                <c:pt idx="299">
                  <c:v>4635</c:v>
                </c:pt>
                <c:pt idx="300">
                  <c:v>4641</c:v>
                </c:pt>
                <c:pt idx="301">
                  <c:v>4647</c:v>
                </c:pt>
                <c:pt idx="302">
                  <c:v>4676</c:v>
                </c:pt>
                <c:pt idx="303">
                  <c:v>4689</c:v>
                </c:pt>
                <c:pt idx="304">
                  <c:v>4700</c:v>
                </c:pt>
                <c:pt idx="305">
                  <c:v>4700</c:v>
                </c:pt>
                <c:pt idx="306">
                  <c:v>4700</c:v>
                </c:pt>
                <c:pt idx="307">
                  <c:v>4747</c:v>
                </c:pt>
                <c:pt idx="308">
                  <c:v>4754</c:v>
                </c:pt>
                <c:pt idx="309">
                  <c:v>4767</c:v>
                </c:pt>
                <c:pt idx="310">
                  <c:v>4787</c:v>
                </c:pt>
                <c:pt idx="311">
                  <c:v>4790</c:v>
                </c:pt>
                <c:pt idx="312">
                  <c:v>4800</c:v>
                </c:pt>
                <c:pt idx="313">
                  <c:v>4800</c:v>
                </c:pt>
                <c:pt idx="314">
                  <c:v>4800</c:v>
                </c:pt>
                <c:pt idx="315">
                  <c:v>4800</c:v>
                </c:pt>
                <c:pt idx="316">
                  <c:v>4800</c:v>
                </c:pt>
                <c:pt idx="317">
                  <c:v>4812</c:v>
                </c:pt>
                <c:pt idx="318">
                  <c:v>4818</c:v>
                </c:pt>
                <c:pt idx="319">
                  <c:v>4828</c:v>
                </c:pt>
                <c:pt idx="320">
                  <c:v>4837</c:v>
                </c:pt>
                <c:pt idx="321">
                  <c:v>4857</c:v>
                </c:pt>
                <c:pt idx="322">
                  <c:v>4869</c:v>
                </c:pt>
                <c:pt idx="323">
                  <c:v>4874</c:v>
                </c:pt>
                <c:pt idx="324">
                  <c:v>4893</c:v>
                </c:pt>
                <c:pt idx="325">
                  <c:v>4900</c:v>
                </c:pt>
                <c:pt idx="326">
                  <c:v>4900</c:v>
                </c:pt>
                <c:pt idx="327">
                  <c:v>4900</c:v>
                </c:pt>
                <c:pt idx="328">
                  <c:v>4912</c:v>
                </c:pt>
                <c:pt idx="329">
                  <c:v>4918</c:v>
                </c:pt>
                <c:pt idx="330">
                  <c:v>4938</c:v>
                </c:pt>
                <c:pt idx="331">
                  <c:v>4965</c:v>
                </c:pt>
                <c:pt idx="332">
                  <c:v>4978</c:v>
                </c:pt>
                <c:pt idx="333">
                  <c:v>4994</c:v>
                </c:pt>
                <c:pt idx="334">
                  <c:v>5000</c:v>
                </c:pt>
                <c:pt idx="335">
                  <c:v>5003</c:v>
                </c:pt>
                <c:pt idx="336">
                  <c:v>5017</c:v>
                </c:pt>
                <c:pt idx="337">
                  <c:v>5030</c:v>
                </c:pt>
                <c:pt idx="338">
                  <c:v>5050</c:v>
                </c:pt>
                <c:pt idx="339">
                  <c:v>5071</c:v>
                </c:pt>
                <c:pt idx="340">
                  <c:v>5079</c:v>
                </c:pt>
                <c:pt idx="341">
                  <c:v>5090</c:v>
                </c:pt>
                <c:pt idx="342">
                  <c:v>5092</c:v>
                </c:pt>
                <c:pt idx="343">
                  <c:v>5097</c:v>
                </c:pt>
                <c:pt idx="344">
                  <c:v>5112</c:v>
                </c:pt>
                <c:pt idx="345">
                  <c:v>5119</c:v>
                </c:pt>
                <c:pt idx="346">
                  <c:v>5129</c:v>
                </c:pt>
                <c:pt idx="347">
                  <c:v>5147</c:v>
                </c:pt>
                <c:pt idx="348">
                  <c:v>5160</c:v>
                </c:pt>
                <c:pt idx="349">
                  <c:v>5164</c:v>
                </c:pt>
                <c:pt idx="350">
                  <c:v>5176</c:v>
                </c:pt>
                <c:pt idx="351">
                  <c:v>5180</c:v>
                </c:pt>
                <c:pt idx="352">
                  <c:v>5183</c:v>
                </c:pt>
                <c:pt idx="353">
                  <c:v>5190</c:v>
                </c:pt>
                <c:pt idx="354">
                  <c:v>5190</c:v>
                </c:pt>
                <c:pt idx="355">
                  <c:v>5200</c:v>
                </c:pt>
                <c:pt idx="356">
                  <c:v>5200</c:v>
                </c:pt>
                <c:pt idx="357">
                  <c:v>5207</c:v>
                </c:pt>
                <c:pt idx="358">
                  <c:v>5247</c:v>
                </c:pt>
                <c:pt idx="359">
                  <c:v>5247</c:v>
                </c:pt>
                <c:pt idx="360">
                  <c:v>5247</c:v>
                </c:pt>
                <c:pt idx="361">
                  <c:v>5275</c:v>
                </c:pt>
                <c:pt idx="362">
                  <c:v>5281</c:v>
                </c:pt>
                <c:pt idx="363">
                  <c:v>5292</c:v>
                </c:pt>
                <c:pt idx="364">
                  <c:v>5300</c:v>
                </c:pt>
                <c:pt idx="365">
                  <c:v>5300</c:v>
                </c:pt>
                <c:pt idx="366">
                  <c:v>5300</c:v>
                </c:pt>
                <c:pt idx="367">
                  <c:v>5303</c:v>
                </c:pt>
                <c:pt idx="368">
                  <c:v>5315</c:v>
                </c:pt>
                <c:pt idx="369">
                  <c:v>5331</c:v>
                </c:pt>
                <c:pt idx="370">
                  <c:v>5331</c:v>
                </c:pt>
                <c:pt idx="371">
                  <c:v>5346</c:v>
                </c:pt>
                <c:pt idx="372">
                  <c:v>5346</c:v>
                </c:pt>
                <c:pt idx="373">
                  <c:v>5353</c:v>
                </c:pt>
                <c:pt idx="374">
                  <c:v>5357</c:v>
                </c:pt>
                <c:pt idx="375">
                  <c:v>5385</c:v>
                </c:pt>
                <c:pt idx="376">
                  <c:v>5400</c:v>
                </c:pt>
                <c:pt idx="377">
                  <c:v>5400</c:v>
                </c:pt>
                <c:pt idx="378">
                  <c:v>5400</c:v>
                </c:pt>
                <c:pt idx="379">
                  <c:v>5400</c:v>
                </c:pt>
                <c:pt idx="380">
                  <c:v>5400</c:v>
                </c:pt>
                <c:pt idx="381">
                  <c:v>5407</c:v>
                </c:pt>
                <c:pt idx="382">
                  <c:v>5408</c:v>
                </c:pt>
                <c:pt idx="383">
                  <c:v>5449</c:v>
                </c:pt>
                <c:pt idx="384">
                  <c:v>5461</c:v>
                </c:pt>
                <c:pt idx="385">
                  <c:v>5465</c:v>
                </c:pt>
                <c:pt idx="386">
                  <c:v>5470</c:v>
                </c:pt>
                <c:pt idx="387">
                  <c:v>5513</c:v>
                </c:pt>
                <c:pt idx="388">
                  <c:v>5518</c:v>
                </c:pt>
                <c:pt idx="389">
                  <c:v>5522</c:v>
                </c:pt>
                <c:pt idx="390">
                  <c:v>5538</c:v>
                </c:pt>
                <c:pt idx="391">
                  <c:v>5543</c:v>
                </c:pt>
                <c:pt idx="392">
                  <c:v>5553</c:v>
                </c:pt>
                <c:pt idx="393">
                  <c:v>5571</c:v>
                </c:pt>
                <c:pt idx="394">
                  <c:v>5600</c:v>
                </c:pt>
                <c:pt idx="395">
                  <c:v>5600</c:v>
                </c:pt>
                <c:pt idx="396">
                  <c:v>5600</c:v>
                </c:pt>
                <c:pt idx="397">
                  <c:v>5602</c:v>
                </c:pt>
                <c:pt idx="398">
                  <c:v>5630</c:v>
                </c:pt>
                <c:pt idx="399">
                  <c:v>5650</c:v>
                </c:pt>
                <c:pt idx="400">
                  <c:v>5651</c:v>
                </c:pt>
                <c:pt idx="401">
                  <c:v>5652</c:v>
                </c:pt>
                <c:pt idx="402">
                  <c:v>5654</c:v>
                </c:pt>
                <c:pt idx="403">
                  <c:v>5681</c:v>
                </c:pt>
                <c:pt idx="404">
                  <c:v>5685</c:v>
                </c:pt>
                <c:pt idx="405">
                  <c:v>5700</c:v>
                </c:pt>
                <c:pt idx="406">
                  <c:v>5700</c:v>
                </c:pt>
                <c:pt idx="407">
                  <c:v>5700</c:v>
                </c:pt>
                <c:pt idx="408">
                  <c:v>5720</c:v>
                </c:pt>
                <c:pt idx="409">
                  <c:v>5725</c:v>
                </c:pt>
                <c:pt idx="410">
                  <c:v>5738</c:v>
                </c:pt>
                <c:pt idx="411">
                  <c:v>5740</c:v>
                </c:pt>
                <c:pt idx="412">
                  <c:v>5767</c:v>
                </c:pt>
                <c:pt idx="413">
                  <c:v>5768</c:v>
                </c:pt>
                <c:pt idx="414">
                  <c:v>5781</c:v>
                </c:pt>
                <c:pt idx="415">
                  <c:v>5783</c:v>
                </c:pt>
                <c:pt idx="416">
                  <c:v>5786</c:v>
                </c:pt>
                <c:pt idx="417">
                  <c:v>5797</c:v>
                </c:pt>
                <c:pt idx="418">
                  <c:v>5800</c:v>
                </c:pt>
                <c:pt idx="419">
                  <c:v>5800</c:v>
                </c:pt>
                <c:pt idx="420">
                  <c:v>5808</c:v>
                </c:pt>
                <c:pt idx="421">
                  <c:v>5824</c:v>
                </c:pt>
                <c:pt idx="422">
                  <c:v>5830</c:v>
                </c:pt>
                <c:pt idx="423">
                  <c:v>5856</c:v>
                </c:pt>
                <c:pt idx="424">
                  <c:v>5859</c:v>
                </c:pt>
                <c:pt idx="425">
                  <c:v>5880</c:v>
                </c:pt>
                <c:pt idx="426">
                  <c:v>5881</c:v>
                </c:pt>
                <c:pt idx="427">
                  <c:v>5881</c:v>
                </c:pt>
                <c:pt idx="428">
                  <c:v>5894</c:v>
                </c:pt>
                <c:pt idx="429">
                  <c:v>5896</c:v>
                </c:pt>
                <c:pt idx="430">
                  <c:v>5900</c:v>
                </c:pt>
                <c:pt idx="431">
                  <c:v>5900</c:v>
                </c:pt>
                <c:pt idx="432">
                  <c:v>5900</c:v>
                </c:pt>
                <c:pt idx="433">
                  <c:v>5900</c:v>
                </c:pt>
                <c:pt idx="434">
                  <c:v>5900</c:v>
                </c:pt>
                <c:pt idx="435">
                  <c:v>5900</c:v>
                </c:pt>
                <c:pt idx="436">
                  <c:v>5904</c:v>
                </c:pt>
                <c:pt idx="437">
                  <c:v>5908</c:v>
                </c:pt>
                <c:pt idx="438">
                  <c:v>5910</c:v>
                </c:pt>
                <c:pt idx="439">
                  <c:v>5936</c:v>
                </c:pt>
                <c:pt idx="440">
                  <c:v>5954</c:v>
                </c:pt>
                <c:pt idx="441">
                  <c:v>5956</c:v>
                </c:pt>
                <c:pt idx="442">
                  <c:v>5972</c:v>
                </c:pt>
                <c:pt idx="443">
                  <c:v>5977</c:v>
                </c:pt>
                <c:pt idx="444">
                  <c:v>5985</c:v>
                </c:pt>
                <c:pt idx="445">
                  <c:v>5995</c:v>
                </c:pt>
                <c:pt idx="446">
                  <c:v>6000</c:v>
                </c:pt>
                <c:pt idx="447">
                  <c:v>6000</c:v>
                </c:pt>
                <c:pt idx="448">
                  <c:v>6000</c:v>
                </c:pt>
                <c:pt idx="449">
                  <c:v>6026</c:v>
                </c:pt>
                <c:pt idx="450">
                  <c:v>6026</c:v>
                </c:pt>
                <c:pt idx="451">
                  <c:v>6028</c:v>
                </c:pt>
                <c:pt idx="452">
                  <c:v>6035</c:v>
                </c:pt>
                <c:pt idx="453">
                  <c:v>6062</c:v>
                </c:pt>
                <c:pt idx="454">
                  <c:v>6066</c:v>
                </c:pt>
                <c:pt idx="455">
                  <c:v>6070</c:v>
                </c:pt>
                <c:pt idx="456">
                  <c:v>6072</c:v>
                </c:pt>
                <c:pt idx="457">
                  <c:v>6100</c:v>
                </c:pt>
                <c:pt idx="458">
                  <c:v>6100</c:v>
                </c:pt>
                <c:pt idx="459">
                  <c:v>6100</c:v>
                </c:pt>
                <c:pt idx="460">
                  <c:v>6100</c:v>
                </c:pt>
                <c:pt idx="461">
                  <c:v>6115</c:v>
                </c:pt>
                <c:pt idx="462">
                  <c:v>6136</c:v>
                </c:pt>
                <c:pt idx="463">
                  <c:v>6172</c:v>
                </c:pt>
                <c:pt idx="464">
                  <c:v>6189</c:v>
                </c:pt>
                <c:pt idx="465">
                  <c:v>6200</c:v>
                </c:pt>
                <c:pt idx="466">
                  <c:v>6200</c:v>
                </c:pt>
                <c:pt idx="467">
                  <c:v>6200</c:v>
                </c:pt>
                <c:pt idx="468">
                  <c:v>6201</c:v>
                </c:pt>
                <c:pt idx="469">
                  <c:v>6201</c:v>
                </c:pt>
                <c:pt idx="470">
                  <c:v>6210</c:v>
                </c:pt>
                <c:pt idx="471">
                  <c:v>6218</c:v>
                </c:pt>
                <c:pt idx="472">
                  <c:v>6229</c:v>
                </c:pt>
                <c:pt idx="473">
                  <c:v>6238</c:v>
                </c:pt>
                <c:pt idx="474">
                  <c:v>6258</c:v>
                </c:pt>
                <c:pt idx="475">
                  <c:v>6275</c:v>
                </c:pt>
                <c:pt idx="476">
                  <c:v>6286</c:v>
                </c:pt>
                <c:pt idx="477">
                  <c:v>6288</c:v>
                </c:pt>
                <c:pt idx="478">
                  <c:v>6300</c:v>
                </c:pt>
                <c:pt idx="479">
                  <c:v>6300</c:v>
                </c:pt>
                <c:pt idx="480">
                  <c:v>6300</c:v>
                </c:pt>
                <c:pt idx="481">
                  <c:v>6300</c:v>
                </c:pt>
                <c:pt idx="482">
                  <c:v>6300</c:v>
                </c:pt>
                <c:pt idx="483">
                  <c:v>6300</c:v>
                </c:pt>
                <c:pt idx="484">
                  <c:v>6300</c:v>
                </c:pt>
                <c:pt idx="485">
                  <c:v>6304</c:v>
                </c:pt>
                <c:pt idx="486">
                  <c:v>6310</c:v>
                </c:pt>
                <c:pt idx="487">
                  <c:v>6322</c:v>
                </c:pt>
                <c:pt idx="488">
                  <c:v>6341</c:v>
                </c:pt>
                <c:pt idx="489">
                  <c:v>6359</c:v>
                </c:pt>
                <c:pt idx="490">
                  <c:v>6360</c:v>
                </c:pt>
                <c:pt idx="491">
                  <c:v>6361</c:v>
                </c:pt>
                <c:pt idx="492">
                  <c:v>6363</c:v>
                </c:pt>
                <c:pt idx="493">
                  <c:v>6372</c:v>
                </c:pt>
                <c:pt idx="494">
                  <c:v>6385</c:v>
                </c:pt>
                <c:pt idx="495">
                  <c:v>6389</c:v>
                </c:pt>
                <c:pt idx="496">
                  <c:v>6394</c:v>
                </c:pt>
                <c:pt idx="497">
                  <c:v>6400</c:v>
                </c:pt>
                <c:pt idx="498">
                  <c:v>6400</c:v>
                </c:pt>
                <c:pt idx="499">
                  <c:v>6400</c:v>
                </c:pt>
                <c:pt idx="500">
                  <c:v>6406</c:v>
                </c:pt>
                <c:pt idx="501">
                  <c:v>6412</c:v>
                </c:pt>
                <c:pt idx="502">
                  <c:v>6412</c:v>
                </c:pt>
                <c:pt idx="503">
                  <c:v>6458</c:v>
                </c:pt>
                <c:pt idx="504">
                  <c:v>6473</c:v>
                </c:pt>
                <c:pt idx="505">
                  <c:v>6489</c:v>
                </c:pt>
                <c:pt idx="506">
                  <c:v>6494</c:v>
                </c:pt>
                <c:pt idx="507">
                  <c:v>6495</c:v>
                </c:pt>
                <c:pt idx="508">
                  <c:v>6500</c:v>
                </c:pt>
                <c:pt idx="509">
                  <c:v>6523</c:v>
                </c:pt>
                <c:pt idx="510">
                  <c:v>6547</c:v>
                </c:pt>
                <c:pt idx="511">
                  <c:v>6560</c:v>
                </c:pt>
                <c:pt idx="512">
                  <c:v>6572</c:v>
                </c:pt>
                <c:pt idx="513">
                  <c:v>6584</c:v>
                </c:pt>
                <c:pt idx="514">
                  <c:v>6585</c:v>
                </c:pt>
                <c:pt idx="515">
                  <c:v>6586</c:v>
                </c:pt>
                <c:pt idx="516">
                  <c:v>6600</c:v>
                </c:pt>
                <c:pt idx="517">
                  <c:v>6600</c:v>
                </c:pt>
                <c:pt idx="518">
                  <c:v>6600</c:v>
                </c:pt>
                <c:pt idx="519">
                  <c:v>6600</c:v>
                </c:pt>
                <c:pt idx="520">
                  <c:v>6601</c:v>
                </c:pt>
                <c:pt idx="521">
                  <c:v>6602</c:v>
                </c:pt>
                <c:pt idx="522">
                  <c:v>6635</c:v>
                </c:pt>
                <c:pt idx="523">
                  <c:v>6638</c:v>
                </c:pt>
                <c:pt idx="524">
                  <c:v>6651</c:v>
                </c:pt>
                <c:pt idx="525">
                  <c:v>6651</c:v>
                </c:pt>
                <c:pt idx="526">
                  <c:v>6651</c:v>
                </c:pt>
                <c:pt idx="527">
                  <c:v>6656</c:v>
                </c:pt>
                <c:pt idx="528">
                  <c:v>6661</c:v>
                </c:pt>
                <c:pt idx="529">
                  <c:v>6668</c:v>
                </c:pt>
                <c:pt idx="530">
                  <c:v>6670</c:v>
                </c:pt>
                <c:pt idx="531">
                  <c:v>6674</c:v>
                </c:pt>
                <c:pt idx="532">
                  <c:v>6676</c:v>
                </c:pt>
                <c:pt idx="533">
                  <c:v>6698</c:v>
                </c:pt>
                <c:pt idx="534">
                  <c:v>6700</c:v>
                </c:pt>
                <c:pt idx="535">
                  <c:v>6700</c:v>
                </c:pt>
                <c:pt idx="536">
                  <c:v>6700</c:v>
                </c:pt>
                <c:pt idx="537">
                  <c:v>6700</c:v>
                </c:pt>
                <c:pt idx="538">
                  <c:v>6731</c:v>
                </c:pt>
                <c:pt idx="539">
                  <c:v>6737</c:v>
                </c:pt>
                <c:pt idx="540">
                  <c:v>6738</c:v>
                </c:pt>
                <c:pt idx="541">
                  <c:v>6766</c:v>
                </c:pt>
                <c:pt idx="542">
                  <c:v>6772</c:v>
                </c:pt>
                <c:pt idx="543">
                  <c:v>6775</c:v>
                </c:pt>
                <c:pt idx="544">
                  <c:v>6793</c:v>
                </c:pt>
                <c:pt idx="545">
                  <c:v>6796</c:v>
                </c:pt>
                <c:pt idx="546">
                  <c:v>6800</c:v>
                </c:pt>
                <c:pt idx="547">
                  <c:v>6800</c:v>
                </c:pt>
                <c:pt idx="548">
                  <c:v>6800</c:v>
                </c:pt>
                <c:pt idx="549">
                  <c:v>6801</c:v>
                </c:pt>
                <c:pt idx="550">
                  <c:v>6802</c:v>
                </c:pt>
                <c:pt idx="551">
                  <c:v>6824</c:v>
                </c:pt>
                <c:pt idx="552">
                  <c:v>6831</c:v>
                </c:pt>
                <c:pt idx="553">
                  <c:v>6871</c:v>
                </c:pt>
                <c:pt idx="554">
                  <c:v>6878</c:v>
                </c:pt>
                <c:pt idx="555">
                  <c:v>6891</c:v>
                </c:pt>
                <c:pt idx="556">
                  <c:v>6900</c:v>
                </c:pt>
                <c:pt idx="557">
                  <c:v>6900</c:v>
                </c:pt>
                <c:pt idx="558">
                  <c:v>6900</c:v>
                </c:pt>
                <c:pt idx="559">
                  <c:v>6933</c:v>
                </c:pt>
                <c:pt idx="560">
                  <c:v>6941</c:v>
                </c:pt>
                <c:pt idx="561">
                  <c:v>7000</c:v>
                </c:pt>
                <c:pt idx="562">
                  <c:v>7000</c:v>
                </c:pt>
                <c:pt idx="563">
                  <c:v>7000</c:v>
                </c:pt>
                <c:pt idx="564">
                  <c:v>7008</c:v>
                </c:pt>
                <c:pt idx="565">
                  <c:v>7017</c:v>
                </c:pt>
                <c:pt idx="566">
                  <c:v>7020</c:v>
                </c:pt>
                <c:pt idx="567">
                  <c:v>7028</c:v>
                </c:pt>
                <c:pt idx="568">
                  <c:v>7031</c:v>
                </c:pt>
                <c:pt idx="569">
                  <c:v>7032</c:v>
                </c:pt>
                <c:pt idx="570">
                  <c:v>7075</c:v>
                </c:pt>
                <c:pt idx="571">
                  <c:v>7086</c:v>
                </c:pt>
                <c:pt idx="572">
                  <c:v>7090</c:v>
                </c:pt>
                <c:pt idx="573">
                  <c:v>7149</c:v>
                </c:pt>
                <c:pt idx="574">
                  <c:v>7157</c:v>
                </c:pt>
                <c:pt idx="575">
                  <c:v>7159</c:v>
                </c:pt>
                <c:pt idx="576">
                  <c:v>7161</c:v>
                </c:pt>
                <c:pt idx="577">
                  <c:v>7170</c:v>
                </c:pt>
                <c:pt idx="578">
                  <c:v>7174</c:v>
                </c:pt>
                <c:pt idx="579">
                  <c:v>7181</c:v>
                </c:pt>
                <c:pt idx="580">
                  <c:v>7200</c:v>
                </c:pt>
                <c:pt idx="581">
                  <c:v>7200</c:v>
                </c:pt>
                <c:pt idx="582">
                  <c:v>7212</c:v>
                </c:pt>
                <c:pt idx="583">
                  <c:v>7220</c:v>
                </c:pt>
                <c:pt idx="584">
                  <c:v>7237</c:v>
                </c:pt>
                <c:pt idx="585">
                  <c:v>7251</c:v>
                </c:pt>
                <c:pt idx="586">
                  <c:v>7255</c:v>
                </c:pt>
                <c:pt idx="587">
                  <c:v>7272</c:v>
                </c:pt>
                <c:pt idx="588">
                  <c:v>7283</c:v>
                </c:pt>
                <c:pt idx="589">
                  <c:v>7300</c:v>
                </c:pt>
                <c:pt idx="590">
                  <c:v>7300</c:v>
                </c:pt>
                <c:pt idx="591">
                  <c:v>7312</c:v>
                </c:pt>
                <c:pt idx="592">
                  <c:v>7319</c:v>
                </c:pt>
                <c:pt idx="593">
                  <c:v>7333</c:v>
                </c:pt>
                <c:pt idx="594">
                  <c:v>7334</c:v>
                </c:pt>
                <c:pt idx="595">
                  <c:v>7338</c:v>
                </c:pt>
                <c:pt idx="596">
                  <c:v>7338</c:v>
                </c:pt>
                <c:pt idx="597">
                  <c:v>7346</c:v>
                </c:pt>
                <c:pt idx="598">
                  <c:v>7349</c:v>
                </c:pt>
                <c:pt idx="599">
                  <c:v>7353</c:v>
                </c:pt>
                <c:pt idx="600">
                  <c:v>7353</c:v>
                </c:pt>
                <c:pt idx="601">
                  <c:v>7355</c:v>
                </c:pt>
                <c:pt idx="602">
                  <c:v>7365</c:v>
                </c:pt>
                <c:pt idx="603">
                  <c:v>7381</c:v>
                </c:pt>
                <c:pt idx="604">
                  <c:v>7382</c:v>
                </c:pt>
                <c:pt idx="605">
                  <c:v>7400</c:v>
                </c:pt>
                <c:pt idx="606">
                  <c:v>7400</c:v>
                </c:pt>
                <c:pt idx="607">
                  <c:v>7406</c:v>
                </c:pt>
                <c:pt idx="608">
                  <c:v>7422</c:v>
                </c:pt>
                <c:pt idx="609">
                  <c:v>7465</c:v>
                </c:pt>
                <c:pt idx="610">
                  <c:v>7486</c:v>
                </c:pt>
                <c:pt idx="611">
                  <c:v>7500</c:v>
                </c:pt>
                <c:pt idx="612">
                  <c:v>7500</c:v>
                </c:pt>
                <c:pt idx="613">
                  <c:v>7500</c:v>
                </c:pt>
                <c:pt idx="614">
                  <c:v>7504</c:v>
                </c:pt>
                <c:pt idx="615">
                  <c:v>7519</c:v>
                </c:pt>
                <c:pt idx="616">
                  <c:v>7520</c:v>
                </c:pt>
                <c:pt idx="617">
                  <c:v>7531</c:v>
                </c:pt>
                <c:pt idx="618">
                  <c:v>7538</c:v>
                </c:pt>
                <c:pt idx="619">
                  <c:v>7539</c:v>
                </c:pt>
                <c:pt idx="620">
                  <c:v>7542</c:v>
                </c:pt>
                <c:pt idx="621">
                  <c:v>7585</c:v>
                </c:pt>
                <c:pt idx="622">
                  <c:v>7600</c:v>
                </c:pt>
                <c:pt idx="623">
                  <c:v>7607</c:v>
                </c:pt>
                <c:pt idx="624">
                  <c:v>7612</c:v>
                </c:pt>
                <c:pt idx="625">
                  <c:v>7626</c:v>
                </c:pt>
                <c:pt idx="626">
                  <c:v>7636</c:v>
                </c:pt>
                <c:pt idx="627">
                  <c:v>7638</c:v>
                </c:pt>
                <c:pt idx="628">
                  <c:v>7664</c:v>
                </c:pt>
                <c:pt idx="629">
                  <c:v>7670</c:v>
                </c:pt>
                <c:pt idx="630">
                  <c:v>7673</c:v>
                </c:pt>
                <c:pt idx="631">
                  <c:v>7675</c:v>
                </c:pt>
                <c:pt idx="632">
                  <c:v>7679</c:v>
                </c:pt>
                <c:pt idx="633">
                  <c:v>7680</c:v>
                </c:pt>
                <c:pt idx="634">
                  <c:v>7690</c:v>
                </c:pt>
                <c:pt idx="635">
                  <c:v>7700</c:v>
                </c:pt>
                <c:pt idx="636">
                  <c:v>7700</c:v>
                </c:pt>
                <c:pt idx="637">
                  <c:v>7700</c:v>
                </c:pt>
                <c:pt idx="638">
                  <c:v>7714</c:v>
                </c:pt>
                <c:pt idx="639">
                  <c:v>7744</c:v>
                </c:pt>
                <c:pt idx="640">
                  <c:v>7747</c:v>
                </c:pt>
                <c:pt idx="641">
                  <c:v>7755</c:v>
                </c:pt>
                <c:pt idx="642">
                  <c:v>7827</c:v>
                </c:pt>
                <c:pt idx="643">
                  <c:v>7868</c:v>
                </c:pt>
                <c:pt idx="644">
                  <c:v>7894</c:v>
                </c:pt>
                <c:pt idx="645">
                  <c:v>7925</c:v>
                </c:pt>
                <c:pt idx="646">
                  <c:v>7935</c:v>
                </c:pt>
                <c:pt idx="647">
                  <c:v>7958</c:v>
                </c:pt>
                <c:pt idx="648">
                  <c:v>7962</c:v>
                </c:pt>
                <c:pt idx="649">
                  <c:v>7975</c:v>
                </c:pt>
                <c:pt idx="650">
                  <c:v>7976</c:v>
                </c:pt>
                <c:pt idx="651">
                  <c:v>7983</c:v>
                </c:pt>
                <c:pt idx="652">
                  <c:v>8000</c:v>
                </c:pt>
                <c:pt idx="653">
                  <c:v>8000</c:v>
                </c:pt>
                <c:pt idx="654">
                  <c:v>8000</c:v>
                </c:pt>
                <c:pt idx="655">
                  <c:v>8000</c:v>
                </c:pt>
                <c:pt idx="656">
                  <c:v>8000</c:v>
                </c:pt>
                <c:pt idx="657">
                  <c:v>8000</c:v>
                </c:pt>
                <c:pt idx="658">
                  <c:v>8000</c:v>
                </c:pt>
                <c:pt idx="659">
                  <c:v>8001</c:v>
                </c:pt>
                <c:pt idx="660">
                  <c:v>8004</c:v>
                </c:pt>
                <c:pt idx="661">
                  <c:v>8030</c:v>
                </c:pt>
                <c:pt idx="662">
                  <c:v>8038</c:v>
                </c:pt>
                <c:pt idx="663">
                  <c:v>8041</c:v>
                </c:pt>
                <c:pt idx="664">
                  <c:v>8050</c:v>
                </c:pt>
                <c:pt idx="665">
                  <c:v>8082</c:v>
                </c:pt>
                <c:pt idx="666">
                  <c:v>8098</c:v>
                </c:pt>
                <c:pt idx="667">
                  <c:v>8100</c:v>
                </c:pt>
                <c:pt idx="668">
                  <c:v>8100</c:v>
                </c:pt>
                <c:pt idx="669">
                  <c:v>8122</c:v>
                </c:pt>
                <c:pt idx="670">
                  <c:v>8123</c:v>
                </c:pt>
                <c:pt idx="671">
                  <c:v>8129</c:v>
                </c:pt>
                <c:pt idx="672">
                  <c:v>8138</c:v>
                </c:pt>
                <c:pt idx="673">
                  <c:v>8145</c:v>
                </c:pt>
                <c:pt idx="674">
                  <c:v>8152</c:v>
                </c:pt>
                <c:pt idx="675">
                  <c:v>8185</c:v>
                </c:pt>
                <c:pt idx="676">
                  <c:v>8196</c:v>
                </c:pt>
                <c:pt idx="677">
                  <c:v>8196</c:v>
                </c:pt>
                <c:pt idx="678">
                  <c:v>8200</c:v>
                </c:pt>
                <c:pt idx="679">
                  <c:v>8200</c:v>
                </c:pt>
                <c:pt idx="680">
                  <c:v>8200</c:v>
                </c:pt>
                <c:pt idx="681">
                  <c:v>8204</c:v>
                </c:pt>
                <c:pt idx="682">
                  <c:v>8222</c:v>
                </c:pt>
                <c:pt idx="683">
                  <c:v>8226</c:v>
                </c:pt>
                <c:pt idx="684">
                  <c:v>8241</c:v>
                </c:pt>
                <c:pt idx="685">
                  <c:v>8260</c:v>
                </c:pt>
                <c:pt idx="686">
                  <c:v>8262</c:v>
                </c:pt>
                <c:pt idx="687">
                  <c:v>8300</c:v>
                </c:pt>
                <c:pt idx="688">
                  <c:v>8300</c:v>
                </c:pt>
                <c:pt idx="689">
                  <c:v>8319</c:v>
                </c:pt>
                <c:pt idx="690">
                  <c:v>8332</c:v>
                </c:pt>
                <c:pt idx="691">
                  <c:v>8350</c:v>
                </c:pt>
                <c:pt idx="692">
                  <c:v>8359</c:v>
                </c:pt>
                <c:pt idx="693">
                  <c:v>8372</c:v>
                </c:pt>
                <c:pt idx="694">
                  <c:v>8376</c:v>
                </c:pt>
                <c:pt idx="695">
                  <c:v>8390</c:v>
                </c:pt>
                <c:pt idx="696">
                  <c:v>8391</c:v>
                </c:pt>
                <c:pt idx="697">
                  <c:v>8400</c:v>
                </c:pt>
                <c:pt idx="698">
                  <c:v>8400</c:v>
                </c:pt>
                <c:pt idx="699">
                  <c:v>8400</c:v>
                </c:pt>
                <c:pt idx="700">
                  <c:v>8400</c:v>
                </c:pt>
                <c:pt idx="701">
                  <c:v>8414</c:v>
                </c:pt>
                <c:pt idx="702">
                  <c:v>8417</c:v>
                </c:pt>
                <c:pt idx="703">
                  <c:v>8432</c:v>
                </c:pt>
                <c:pt idx="704">
                  <c:v>8450</c:v>
                </c:pt>
                <c:pt idx="705">
                  <c:v>8464</c:v>
                </c:pt>
                <c:pt idx="706">
                  <c:v>8466</c:v>
                </c:pt>
                <c:pt idx="707">
                  <c:v>8476</c:v>
                </c:pt>
                <c:pt idx="708">
                  <c:v>8479</c:v>
                </c:pt>
                <c:pt idx="709">
                  <c:v>8483</c:v>
                </c:pt>
                <c:pt idx="710">
                  <c:v>8489</c:v>
                </c:pt>
                <c:pt idx="711">
                  <c:v>8491</c:v>
                </c:pt>
                <c:pt idx="712">
                  <c:v>8494</c:v>
                </c:pt>
                <c:pt idx="713">
                  <c:v>8499</c:v>
                </c:pt>
                <c:pt idx="714">
                  <c:v>8500</c:v>
                </c:pt>
                <c:pt idx="715">
                  <c:v>8522</c:v>
                </c:pt>
                <c:pt idx="716">
                  <c:v>8535</c:v>
                </c:pt>
                <c:pt idx="717">
                  <c:v>8538</c:v>
                </c:pt>
                <c:pt idx="718">
                  <c:v>8544</c:v>
                </c:pt>
                <c:pt idx="719">
                  <c:v>8547</c:v>
                </c:pt>
                <c:pt idx="720">
                  <c:v>8574</c:v>
                </c:pt>
                <c:pt idx="721">
                  <c:v>8575</c:v>
                </c:pt>
                <c:pt idx="722">
                  <c:v>8600</c:v>
                </c:pt>
                <c:pt idx="723">
                  <c:v>8600</c:v>
                </c:pt>
                <c:pt idx="724">
                  <c:v>8637</c:v>
                </c:pt>
                <c:pt idx="725">
                  <c:v>8659</c:v>
                </c:pt>
                <c:pt idx="726">
                  <c:v>8673</c:v>
                </c:pt>
                <c:pt idx="727">
                  <c:v>8700</c:v>
                </c:pt>
                <c:pt idx="728">
                  <c:v>8700</c:v>
                </c:pt>
                <c:pt idx="729">
                  <c:v>8707</c:v>
                </c:pt>
                <c:pt idx="730">
                  <c:v>8710</c:v>
                </c:pt>
                <c:pt idx="731">
                  <c:v>8719</c:v>
                </c:pt>
                <c:pt idx="732">
                  <c:v>8730</c:v>
                </c:pt>
                <c:pt idx="733">
                  <c:v>8739</c:v>
                </c:pt>
                <c:pt idx="734">
                  <c:v>8764</c:v>
                </c:pt>
                <c:pt idx="735">
                  <c:v>8786</c:v>
                </c:pt>
                <c:pt idx="736">
                  <c:v>8800</c:v>
                </c:pt>
                <c:pt idx="737">
                  <c:v>8800</c:v>
                </c:pt>
                <c:pt idx="738">
                  <c:v>8800</c:v>
                </c:pt>
                <c:pt idx="739">
                  <c:v>8800</c:v>
                </c:pt>
                <c:pt idx="740">
                  <c:v>8875</c:v>
                </c:pt>
                <c:pt idx="741">
                  <c:v>8889</c:v>
                </c:pt>
                <c:pt idx="742">
                  <c:v>8894</c:v>
                </c:pt>
                <c:pt idx="743">
                  <c:v>8900</c:v>
                </c:pt>
                <c:pt idx="744">
                  <c:v>8900</c:v>
                </c:pt>
                <c:pt idx="745">
                  <c:v>8900</c:v>
                </c:pt>
                <c:pt idx="746">
                  <c:v>8900</c:v>
                </c:pt>
                <c:pt idx="747">
                  <c:v>8900</c:v>
                </c:pt>
                <c:pt idx="748">
                  <c:v>8902</c:v>
                </c:pt>
                <c:pt idx="749">
                  <c:v>8914</c:v>
                </c:pt>
                <c:pt idx="750">
                  <c:v>8914</c:v>
                </c:pt>
                <c:pt idx="751">
                  <c:v>8932</c:v>
                </c:pt>
                <c:pt idx="752">
                  <c:v>8934</c:v>
                </c:pt>
                <c:pt idx="753">
                  <c:v>8943</c:v>
                </c:pt>
                <c:pt idx="754">
                  <c:v>8949</c:v>
                </c:pt>
                <c:pt idx="755">
                  <c:v>8953</c:v>
                </c:pt>
                <c:pt idx="756">
                  <c:v>8974</c:v>
                </c:pt>
                <c:pt idx="757">
                  <c:v>9000</c:v>
                </c:pt>
                <c:pt idx="758">
                  <c:v>9000</c:v>
                </c:pt>
                <c:pt idx="759">
                  <c:v>9000</c:v>
                </c:pt>
                <c:pt idx="760">
                  <c:v>9005</c:v>
                </c:pt>
                <c:pt idx="761">
                  <c:v>9018</c:v>
                </c:pt>
                <c:pt idx="762">
                  <c:v>9030</c:v>
                </c:pt>
                <c:pt idx="763">
                  <c:v>9049</c:v>
                </c:pt>
                <c:pt idx="764">
                  <c:v>9054</c:v>
                </c:pt>
                <c:pt idx="765">
                  <c:v>9058</c:v>
                </c:pt>
                <c:pt idx="766">
                  <c:v>9064</c:v>
                </c:pt>
                <c:pt idx="767">
                  <c:v>9100</c:v>
                </c:pt>
                <c:pt idx="768">
                  <c:v>9100</c:v>
                </c:pt>
                <c:pt idx="769">
                  <c:v>9133</c:v>
                </c:pt>
                <c:pt idx="770">
                  <c:v>9136</c:v>
                </c:pt>
                <c:pt idx="771">
                  <c:v>9160</c:v>
                </c:pt>
                <c:pt idx="772">
                  <c:v>9191</c:v>
                </c:pt>
                <c:pt idx="773">
                  <c:v>9200</c:v>
                </c:pt>
                <c:pt idx="774">
                  <c:v>9200</c:v>
                </c:pt>
                <c:pt idx="775">
                  <c:v>9200</c:v>
                </c:pt>
                <c:pt idx="776">
                  <c:v>9200</c:v>
                </c:pt>
                <c:pt idx="777">
                  <c:v>9200</c:v>
                </c:pt>
                <c:pt idx="778">
                  <c:v>9200</c:v>
                </c:pt>
                <c:pt idx="779">
                  <c:v>9200</c:v>
                </c:pt>
                <c:pt idx="780">
                  <c:v>9215</c:v>
                </c:pt>
                <c:pt idx="781">
                  <c:v>9224</c:v>
                </c:pt>
                <c:pt idx="782">
                  <c:v>9232</c:v>
                </c:pt>
                <c:pt idx="783">
                  <c:v>9247</c:v>
                </c:pt>
                <c:pt idx="784">
                  <c:v>9252</c:v>
                </c:pt>
                <c:pt idx="785">
                  <c:v>9260</c:v>
                </c:pt>
                <c:pt idx="786">
                  <c:v>9295</c:v>
                </c:pt>
                <c:pt idx="787">
                  <c:v>9300</c:v>
                </c:pt>
                <c:pt idx="788">
                  <c:v>9300</c:v>
                </c:pt>
                <c:pt idx="789">
                  <c:v>9300</c:v>
                </c:pt>
                <c:pt idx="790">
                  <c:v>9300</c:v>
                </c:pt>
                <c:pt idx="791">
                  <c:v>9300</c:v>
                </c:pt>
                <c:pt idx="792">
                  <c:v>9301</c:v>
                </c:pt>
                <c:pt idx="793">
                  <c:v>9303</c:v>
                </c:pt>
                <c:pt idx="794">
                  <c:v>9308</c:v>
                </c:pt>
                <c:pt idx="795">
                  <c:v>9328</c:v>
                </c:pt>
                <c:pt idx="796">
                  <c:v>9333</c:v>
                </c:pt>
                <c:pt idx="797">
                  <c:v>9333</c:v>
                </c:pt>
                <c:pt idx="798">
                  <c:v>9343</c:v>
                </c:pt>
                <c:pt idx="799">
                  <c:v>9353</c:v>
                </c:pt>
                <c:pt idx="800">
                  <c:v>9371</c:v>
                </c:pt>
                <c:pt idx="801">
                  <c:v>9380</c:v>
                </c:pt>
                <c:pt idx="802">
                  <c:v>9393</c:v>
                </c:pt>
                <c:pt idx="803">
                  <c:v>9412</c:v>
                </c:pt>
                <c:pt idx="804">
                  <c:v>9419</c:v>
                </c:pt>
                <c:pt idx="805">
                  <c:v>9420</c:v>
                </c:pt>
                <c:pt idx="806">
                  <c:v>9423</c:v>
                </c:pt>
                <c:pt idx="807">
                  <c:v>9428</c:v>
                </c:pt>
                <c:pt idx="808">
                  <c:v>9470</c:v>
                </c:pt>
                <c:pt idx="809">
                  <c:v>9488</c:v>
                </c:pt>
                <c:pt idx="810">
                  <c:v>9500</c:v>
                </c:pt>
                <c:pt idx="811">
                  <c:v>9500</c:v>
                </c:pt>
                <c:pt idx="812">
                  <c:v>9524</c:v>
                </c:pt>
                <c:pt idx="813">
                  <c:v>9529</c:v>
                </c:pt>
                <c:pt idx="814">
                  <c:v>9533</c:v>
                </c:pt>
                <c:pt idx="815">
                  <c:v>9550</c:v>
                </c:pt>
                <c:pt idx="816">
                  <c:v>9600</c:v>
                </c:pt>
                <c:pt idx="817">
                  <c:v>9600</c:v>
                </c:pt>
                <c:pt idx="818">
                  <c:v>9620</c:v>
                </c:pt>
                <c:pt idx="819">
                  <c:v>9629</c:v>
                </c:pt>
                <c:pt idx="820">
                  <c:v>9636</c:v>
                </c:pt>
                <c:pt idx="821">
                  <c:v>9661</c:v>
                </c:pt>
                <c:pt idx="822">
                  <c:v>9669</c:v>
                </c:pt>
                <c:pt idx="823">
                  <c:v>9681</c:v>
                </c:pt>
                <c:pt idx="824">
                  <c:v>9694</c:v>
                </c:pt>
                <c:pt idx="825">
                  <c:v>9721</c:v>
                </c:pt>
                <c:pt idx="826">
                  <c:v>9738</c:v>
                </c:pt>
                <c:pt idx="827">
                  <c:v>9761</c:v>
                </c:pt>
                <c:pt idx="828">
                  <c:v>9766</c:v>
                </c:pt>
                <c:pt idx="829">
                  <c:v>9766</c:v>
                </c:pt>
                <c:pt idx="830">
                  <c:v>9798</c:v>
                </c:pt>
                <c:pt idx="831">
                  <c:v>9800</c:v>
                </c:pt>
                <c:pt idx="832">
                  <c:v>9800</c:v>
                </c:pt>
                <c:pt idx="833">
                  <c:v>9800</c:v>
                </c:pt>
                <c:pt idx="834">
                  <c:v>9800</c:v>
                </c:pt>
                <c:pt idx="835">
                  <c:v>9830</c:v>
                </c:pt>
                <c:pt idx="836">
                  <c:v>9840</c:v>
                </c:pt>
                <c:pt idx="837">
                  <c:v>9849</c:v>
                </c:pt>
                <c:pt idx="838">
                  <c:v>9851</c:v>
                </c:pt>
                <c:pt idx="839">
                  <c:v>9863</c:v>
                </c:pt>
                <c:pt idx="840">
                  <c:v>9864</c:v>
                </c:pt>
                <c:pt idx="841">
                  <c:v>9900</c:v>
                </c:pt>
                <c:pt idx="842">
                  <c:v>9900</c:v>
                </c:pt>
                <c:pt idx="843">
                  <c:v>9912</c:v>
                </c:pt>
                <c:pt idx="844">
                  <c:v>9962</c:v>
                </c:pt>
                <c:pt idx="845">
                  <c:v>9988</c:v>
                </c:pt>
                <c:pt idx="846">
                  <c:v>9989</c:v>
                </c:pt>
              </c:numCache>
            </c:numRef>
          </c:xVal>
          <c:yVal>
            <c:numRef>
              <c:f>[0]!flow_v0</c:f>
              <c:numCache>
                <c:formatCode>0</c:formatCode>
                <c:ptCount val="847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600</c:v>
                </c:pt>
                <c:pt idx="8">
                  <c:v>632</c:v>
                </c:pt>
                <c:pt idx="9">
                  <c:v>649</c:v>
                </c:pt>
                <c:pt idx="10">
                  <c:v>700</c:v>
                </c:pt>
                <c:pt idx="11">
                  <c:v>700</c:v>
                </c:pt>
                <c:pt idx="12">
                  <c:v>737</c:v>
                </c:pt>
                <c:pt idx="13">
                  <c:v>780</c:v>
                </c:pt>
                <c:pt idx="14">
                  <c:v>800</c:v>
                </c:pt>
                <c:pt idx="15">
                  <c:v>800</c:v>
                </c:pt>
                <c:pt idx="16">
                  <c:v>900</c:v>
                </c:pt>
                <c:pt idx="17">
                  <c:v>900</c:v>
                </c:pt>
                <c:pt idx="18">
                  <c:v>955</c:v>
                </c:pt>
                <c:pt idx="19">
                  <c:v>977</c:v>
                </c:pt>
                <c:pt idx="20">
                  <c:v>1000</c:v>
                </c:pt>
                <c:pt idx="21">
                  <c:v>1013</c:v>
                </c:pt>
                <c:pt idx="22">
                  <c:v>1034</c:v>
                </c:pt>
                <c:pt idx="23">
                  <c:v>1070</c:v>
                </c:pt>
                <c:pt idx="24">
                  <c:v>1100</c:v>
                </c:pt>
                <c:pt idx="25">
                  <c:v>1100</c:v>
                </c:pt>
                <c:pt idx="26">
                  <c:v>1169</c:v>
                </c:pt>
                <c:pt idx="27">
                  <c:v>1200</c:v>
                </c:pt>
                <c:pt idx="28">
                  <c:v>1289</c:v>
                </c:pt>
                <c:pt idx="29">
                  <c:v>1300</c:v>
                </c:pt>
                <c:pt idx="30">
                  <c:v>1300</c:v>
                </c:pt>
                <c:pt idx="31">
                  <c:v>1300</c:v>
                </c:pt>
                <c:pt idx="32">
                  <c:v>1340</c:v>
                </c:pt>
                <c:pt idx="33">
                  <c:v>1350</c:v>
                </c:pt>
                <c:pt idx="34">
                  <c:v>1359</c:v>
                </c:pt>
                <c:pt idx="35">
                  <c:v>1400</c:v>
                </c:pt>
                <c:pt idx="36">
                  <c:v>1400</c:v>
                </c:pt>
                <c:pt idx="37">
                  <c:v>1400</c:v>
                </c:pt>
                <c:pt idx="38">
                  <c:v>1429</c:v>
                </c:pt>
                <c:pt idx="39">
                  <c:v>1454</c:v>
                </c:pt>
                <c:pt idx="40">
                  <c:v>1462</c:v>
                </c:pt>
                <c:pt idx="41">
                  <c:v>1500</c:v>
                </c:pt>
                <c:pt idx="42">
                  <c:v>1541</c:v>
                </c:pt>
                <c:pt idx="43">
                  <c:v>1543</c:v>
                </c:pt>
                <c:pt idx="44">
                  <c:v>1588</c:v>
                </c:pt>
                <c:pt idx="45">
                  <c:v>1600</c:v>
                </c:pt>
                <c:pt idx="46">
                  <c:v>1600</c:v>
                </c:pt>
                <c:pt idx="47">
                  <c:v>1600</c:v>
                </c:pt>
                <c:pt idx="48">
                  <c:v>1704</c:v>
                </c:pt>
                <c:pt idx="49">
                  <c:v>1714</c:v>
                </c:pt>
                <c:pt idx="50">
                  <c:v>1736</c:v>
                </c:pt>
                <c:pt idx="51">
                  <c:v>1800</c:v>
                </c:pt>
                <c:pt idx="52">
                  <c:v>1800</c:v>
                </c:pt>
                <c:pt idx="53">
                  <c:v>1800</c:v>
                </c:pt>
                <c:pt idx="54">
                  <c:v>1837</c:v>
                </c:pt>
                <c:pt idx="55">
                  <c:v>1838</c:v>
                </c:pt>
                <c:pt idx="56">
                  <c:v>1847</c:v>
                </c:pt>
                <c:pt idx="57">
                  <c:v>1871</c:v>
                </c:pt>
                <c:pt idx="58">
                  <c:v>1900</c:v>
                </c:pt>
                <c:pt idx="59">
                  <c:v>1900</c:v>
                </c:pt>
                <c:pt idx="60">
                  <c:v>1900</c:v>
                </c:pt>
                <c:pt idx="61">
                  <c:v>1923</c:v>
                </c:pt>
                <c:pt idx="62">
                  <c:v>1953</c:v>
                </c:pt>
                <c:pt idx="63">
                  <c:v>1994</c:v>
                </c:pt>
                <c:pt idx="64">
                  <c:v>2000</c:v>
                </c:pt>
                <c:pt idx="65">
                  <c:v>2000</c:v>
                </c:pt>
                <c:pt idx="66">
                  <c:v>2000</c:v>
                </c:pt>
                <c:pt idx="67">
                  <c:v>2004</c:v>
                </c:pt>
                <c:pt idx="68">
                  <c:v>2028</c:v>
                </c:pt>
                <c:pt idx="69">
                  <c:v>2080</c:v>
                </c:pt>
                <c:pt idx="70">
                  <c:v>2100</c:v>
                </c:pt>
                <c:pt idx="71">
                  <c:v>2100</c:v>
                </c:pt>
                <c:pt idx="72">
                  <c:v>2133</c:v>
                </c:pt>
                <c:pt idx="73">
                  <c:v>2179</c:v>
                </c:pt>
                <c:pt idx="74">
                  <c:v>2200</c:v>
                </c:pt>
                <c:pt idx="75">
                  <c:v>2228</c:v>
                </c:pt>
                <c:pt idx="76">
                  <c:v>2270</c:v>
                </c:pt>
                <c:pt idx="77">
                  <c:v>2300</c:v>
                </c:pt>
                <c:pt idx="78">
                  <c:v>2311</c:v>
                </c:pt>
                <c:pt idx="79">
                  <c:v>2347</c:v>
                </c:pt>
                <c:pt idx="80">
                  <c:v>2400</c:v>
                </c:pt>
                <c:pt idx="81">
                  <c:v>2402</c:v>
                </c:pt>
                <c:pt idx="82">
                  <c:v>2421</c:v>
                </c:pt>
                <c:pt idx="83">
                  <c:v>2468</c:v>
                </c:pt>
                <c:pt idx="84">
                  <c:v>2468</c:v>
                </c:pt>
                <c:pt idx="85">
                  <c:v>2479</c:v>
                </c:pt>
                <c:pt idx="86">
                  <c:v>2493</c:v>
                </c:pt>
                <c:pt idx="87">
                  <c:v>2500</c:v>
                </c:pt>
                <c:pt idx="88">
                  <c:v>2500</c:v>
                </c:pt>
                <c:pt idx="89">
                  <c:v>2528</c:v>
                </c:pt>
                <c:pt idx="90">
                  <c:v>2535</c:v>
                </c:pt>
                <c:pt idx="91">
                  <c:v>2565</c:v>
                </c:pt>
                <c:pt idx="92">
                  <c:v>2585</c:v>
                </c:pt>
                <c:pt idx="93">
                  <c:v>2587</c:v>
                </c:pt>
                <c:pt idx="94">
                  <c:v>2600</c:v>
                </c:pt>
                <c:pt idx="95">
                  <c:v>2600</c:v>
                </c:pt>
                <c:pt idx="96">
                  <c:v>2648</c:v>
                </c:pt>
                <c:pt idx="97">
                  <c:v>2652</c:v>
                </c:pt>
                <c:pt idx="98">
                  <c:v>2673</c:v>
                </c:pt>
                <c:pt idx="99">
                  <c:v>2674</c:v>
                </c:pt>
                <c:pt idx="100">
                  <c:v>2692</c:v>
                </c:pt>
                <c:pt idx="101">
                  <c:v>2700</c:v>
                </c:pt>
                <c:pt idx="102">
                  <c:v>2700</c:v>
                </c:pt>
                <c:pt idx="103">
                  <c:v>2700</c:v>
                </c:pt>
                <c:pt idx="104">
                  <c:v>2708</c:v>
                </c:pt>
                <c:pt idx="105">
                  <c:v>2710</c:v>
                </c:pt>
                <c:pt idx="106">
                  <c:v>2716</c:v>
                </c:pt>
                <c:pt idx="107">
                  <c:v>2754</c:v>
                </c:pt>
                <c:pt idx="108">
                  <c:v>2786</c:v>
                </c:pt>
                <c:pt idx="109">
                  <c:v>2793</c:v>
                </c:pt>
                <c:pt idx="110">
                  <c:v>2800</c:v>
                </c:pt>
                <c:pt idx="111">
                  <c:v>2800</c:v>
                </c:pt>
                <c:pt idx="112">
                  <c:v>2800</c:v>
                </c:pt>
                <c:pt idx="113">
                  <c:v>2800</c:v>
                </c:pt>
                <c:pt idx="114">
                  <c:v>2802</c:v>
                </c:pt>
                <c:pt idx="115">
                  <c:v>2809</c:v>
                </c:pt>
                <c:pt idx="116">
                  <c:v>2825</c:v>
                </c:pt>
                <c:pt idx="117">
                  <c:v>2838</c:v>
                </c:pt>
                <c:pt idx="118">
                  <c:v>2874</c:v>
                </c:pt>
                <c:pt idx="119">
                  <c:v>2896</c:v>
                </c:pt>
                <c:pt idx="120">
                  <c:v>2900</c:v>
                </c:pt>
                <c:pt idx="121">
                  <c:v>2900</c:v>
                </c:pt>
                <c:pt idx="122">
                  <c:v>2900</c:v>
                </c:pt>
                <c:pt idx="123">
                  <c:v>2931</c:v>
                </c:pt>
                <c:pt idx="124">
                  <c:v>2940</c:v>
                </c:pt>
                <c:pt idx="125">
                  <c:v>2958</c:v>
                </c:pt>
                <c:pt idx="126">
                  <c:v>2958</c:v>
                </c:pt>
                <c:pt idx="127">
                  <c:v>2959</c:v>
                </c:pt>
                <c:pt idx="128">
                  <c:v>2985</c:v>
                </c:pt>
                <c:pt idx="129">
                  <c:v>2997</c:v>
                </c:pt>
                <c:pt idx="130">
                  <c:v>3000</c:v>
                </c:pt>
                <c:pt idx="131">
                  <c:v>3003</c:v>
                </c:pt>
                <c:pt idx="132">
                  <c:v>3007</c:v>
                </c:pt>
                <c:pt idx="133">
                  <c:v>3036</c:v>
                </c:pt>
                <c:pt idx="134">
                  <c:v>3047</c:v>
                </c:pt>
                <c:pt idx="135">
                  <c:v>3053</c:v>
                </c:pt>
                <c:pt idx="136">
                  <c:v>3092</c:v>
                </c:pt>
                <c:pt idx="137">
                  <c:v>3094</c:v>
                </c:pt>
                <c:pt idx="138">
                  <c:v>3100</c:v>
                </c:pt>
                <c:pt idx="139">
                  <c:v>3100</c:v>
                </c:pt>
                <c:pt idx="140">
                  <c:v>3100</c:v>
                </c:pt>
                <c:pt idx="141">
                  <c:v>3102</c:v>
                </c:pt>
                <c:pt idx="142">
                  <c:v>3116</c:v>
                </c:pt>
                <c:pt idx="143">
                  <c:v>3117</c:v>
                </c:pt>
                <c:pt idx="144">
                  <c:v>3117</c:v>
                </c:pt>
                <c:pt idx="145">
                  <c:v>3200</c:v>
                </c:pt>
                <c:pt idx="146">
                  <c:v>3200</c:v>
                </c:pt>
                <c:pt idx="147">
                  <c:v>3200</c:v>
                </c:pt>
                <c:pt idx="148">
                  <c:v>3200</c:v>
                </c:pt>
                <c:pt idx="149">
                  <c:v>3200</c:v>
                </c:pt>
                <c:pt idx="150">
                  <c:v>3235</c:v>
                </c:pt>
                <c:pt idx="151">
                  <c:v>3240</c:v>
                </c:pt>
                <c:pt idx="152">
                  <c:v>3269</c:v>
                </c:pt>
                <c:pt idx="153">
                  <c:v>3272</c:v>
                </c:pt>
                <c:pt idx="154">
                  <c:v>3274</c:v>
                </c:pt>
                <c:pt idx="155">
                  <c:v>3281</c:v>
                </c:pt>
                <c:pt idx="156">
                  <c:v>3286</c:v>
                </c:pt>
                <c:pt idx="157">
                  <c:v>3300</c:v>
                </c:pt>
                <c:pt idx="158">
                  <c:v>3300</c:v>
                </c:pt>
                <c:pt idx="159">
                  <c:v>3300</c:v>
                </c:pt>
                <c:pt idx="160">
                  <c:v>3310</c:v>
                </c:pt>
                <c:pt idx="161">
                  <c:v>3347</c:v>
                </c:pt>
                <c:pt idx="162">
                  <c:v>3348</c:v>
                </c:pt>
                <c:pt idx="163">
                  <c:v>3394</c:v>
                </c:pt>
                <c:pt idx="164">
                  <c:v>3395</c:v>
                </c:pt>
                <c:pt idx="165">
                  <c:v>3400</c:v>
                </c:pt>
                <c:pt idx="166">
                  <c:v>3400</c:v>
                </c:pt>
                <c:pt idx="167">
                  <c:v>3413</c:v>
                </c:pt>
                <c:pt idx="168">
                  <c:v>3454</c:v>
                </c:pt>
                <c:pt idx="169">
                  <c:v>3466</c:v>
                </c:pt>
                <c:pt idx="170">
                  <c:v>3474</c:v>
                </c:pt>
                <c:pt idx="171">
                  <c:v>3500</c:v>
                </c:pt>
                <c:pt idx="172">
                  <c:v>3500</c:v>
                </c:pt>
                <c:pt idx="173">
                  <c:v>3500</c:v>
                </c:pt>
                <c:pt idx="174">
                  <c:v>3500</c:v>
                </c:pt>
                <c:pt idx="175">
                  <c:v>3506</c:v>
                </c:pt>
                <c:pt idx="176">
                  <c:v>3520</c:v>
                </c:pt>
                <c:pt idx="177">
                  <c:v>3535</c:v>
                </c:pt>
                <c:pt idx="178">
                  <c:v>3547</c:v>
                </c:pt>
                <c:pt idx="179">
                  <c:v>3552</c:v>
                </c:pt>
                <c:pt idx="180">
                  <c:v>3553</c:v>
                </c:pt>
                <c:pt idx="181">
                  <c:v>3594</c:v>
                </c:pt>
                <c:pt idx="182">
                  <c:v>3597</c:v>
                </c:pt>
                <c:pt idx="183">
                  <c:v>3600</c:v>
                </c:pt>
                <c:pt idx="184">
                  <c:v>3600</c:v>
                </c:pt>
                <c:pt idx="185">
                  <c:v>3600</c:v>
                </c:pt>
                <c:pt idx="186">
                  <c:v>3610</c:v>
                </c:pt>
                <c:pt idx="187">
                  <c:v>3615</c:v>
                </c:pt>
                <c:pt idx="188">
                  <c:v>3625</c:v>
                </c:pt>
                <c:pt idx="189">
                  <c:v>3661</c:v>
                </c:pt>
                <c:pt idx="190">
                  <c:v>3662</c:v>
                </c:pt>
                <c:pt idx="191">
                  <c:v>3676</c:v>
                </c:pt>
                <c:pt idx="192">
                  <c:v>3687</c:v>
                </c:pt>
                <c:pt idx="193">
                  <c:v>3700</c:v>
                </c:pt>
                <c:pt idx="194">
                  <c:v>3700</c:v>
                </c:pt>
                <c:pt idx="195">
                  <c:v>3700</c:v>
                </c:pt>
                <c:pt idx="196">
                  <c:v>3700</c:v>
                </c:pt>
                <c:pt idx="197">
                  <c:v>3702</c:v>
                </c:pt>
                <c:pt idx="198">
                  <c:v>3708</c:v>
                </c:pt>
                <c:pt idx="199">
                  <c:v>3711</c:v>
                </c:pt>
                <c:pt idx="200">
                  <c:v>3712</c:v>
                </c:pt>
                <c:pt idx="201">
                  <c:v>3719</c:v>
                </c:pt>
                <c:pt idx="202">
                  <c:v>3720</c:v>
                </c:pt>
                <c:pt idx="203">
                  <c:v>3733</c:v>
                </c:pt>
                <c:pt idx="204">
                  <c:v>3765</c:v>
                </c:pt>
                <c:pt idx="205">
                  <c:v>3767</c:v>
                </c:pt>
                <c:pt idx="206">
                  <c:v>3776</c:v>
                </c:pt>
                <c:pt idx="207">
                  <c:v>3779</c:v>
                </c:pt>
                <c:pt idx="208">
                  <c:v>3788</c:v>
                </c:pt>
                <c:pt idx="209">
                  <c:v>3800</c:v>
                </c:pt>
                <c:pt idx="210">
                  <c:v>3808</c:v>
                </c:pt>
                <c:pt idx="211">
                  <c:v>3852</c:v>
                </c:pt>
                <c:pt idx="212">
                  <c:v>3863</c:v>
                </c:pt>
                <c:pt idx="213">
                  <c:v>3900</c:v>
                </c:pt>
                <c:pt idx="214">
                  <c:v>3900</c:v>
                </c:pt>
                <c:pt idx="215">
                  <c:v>3900</c:v>
                </c:pt>
                <c:pt idx="216">
                  <c:v>3900</c:v>
                </c:pt>
                <c:pt idx="217">
                  <c:v>3900</c:v>
                </c:pt>
                <c:pt idx="218">
                  <c:v>3900</c:v>
                </c:pt>
                <c:pt idx="219">
                  <c:v>3903</c:v>
                </c:pt>
                <c:pt idx="220">
                  <c:v>3910</c:v>
                </c:pt>
                <c:pt idx="221">
                  <c:v>3930</c:v>
                </c:pt>
                <c:pt idx="222">
                  <c:v>3937</c:v>
                </c:pt>
                <c:pt idx="223">
                  <c:v>3944</c:v>
                </c:pt>
                <c:pt idx="224">
                  <c:v>3950</c:v>
                </c:pt>
                <c:pt idx="225">
                  <c:v>3992</c:v>
                </c:pt>
                <c:pt idx="226">
                  <c:v>3997</c:v>
                </c:pt>
                <c:pt idx="227">
                  <c:v>4000</c:v>
                </c:pt>
                <c:pt idx="228">
                  <c:v>4000</c:v>
                </c:pt>
                <c:pt idx="229">
                  <c:v>4000</c:v>
                </c:pt>
                <c:pt idx="230">
                  <c:v>4004</c:v>
                </c:pt>
                <c:pt idx="231">
                  <c:v>4029</c:v>
                </c:pt>
                <c:pt idx="232">
                  <c:v>4058</c:v>
                </c:pt>
                <c:pt idx="233">
                  <c:v>4059</c:v>
                </c:pt>
                <c:pt idx="234">
                  <c:v>4064</c:v>
                </c:pt>
                <c:pt idx="235">
                  <c:v>4065</c:v>
                </c:pt>
                <c:pt idx="236">
                  <c:v>4076</c:v>
                </c:pt>
                <c:pt idx="237">
                  <c:v>4076</c:v>
                </c:pt>
                <c:pt idx="238">
                  <c:v>4084</c:v>
                </c:pt>
                <c:pt idx="239">
                  <c:v>4087</c:v>
                </c:pt>
                <c:pt idx="240">
                  <c:v>4100</c:v>
                </c:pt>
                <c:pt idx="241">
                  <c:v>4112</c:v>
                </c:pt>
                <c:pt idx="242">
                  <c:v>4114</c:v>
                </c:pt>
                <c:pt idx="243">
                  <c:v>4115</c:v>
                </c:pt>
                <c:pt idx="244">
                  <c:v>4130</c:v>
                </c:pt>
                <c:pt idx="245">
                  <c:v>4168</c:v>
                </c:pt>
                <c:pt idx="246">
                  <c:v>4186</c:v>
                </c:pt>
                <c:pt idx="247">
                  <c:v>4200</c:v>
                </c:pt>
                <c:pt idx="248">
                  <c:v>4200</c:v>
                </c:pt>
                <c:pt idx="249">
                  <c:v>4215</c:v>
                </c:pt>
                <c:pt idx="250">
                  <c:v>4240</c:v>
                </c:pt>
                <c:pt idx="251">
                  <c:v>4245</c:v>
                </c:pt>
                <c:pt idx="252">
                  <c:v>4269</c:v>
                </c:pt>
                <c:pt idx="253">
                  <c:v>4277</c:v>
                </c:pt>
                <c:pt idx="254">
                  <c:v>4297</c:v>
                </c:pt>
                <c:pt idx="255">
                  <c:v>4299</c:v>
                </c:pt>
                <c:pt idx="256">
                  <c:v>4300</c:v>
                </c:pt>
                <c:pt idx="257">
                  <c:v>4300</c:v>
                </c:pt>
                <c:pt idx="258">
                  <c:v>4300</c:v>
                </c:pt>
                <c:pt idx="259">
                  <c:v>4300</c:v>
                </c:pt>
                <c:pt idx="260">
                  <c:v>4318</c:v>
                </c:pt>
                <c:pt idx="261">
                  <c:v>4334</c:v>
                </c:pt>
                <c:pt idx="262">
                  <c:v>4339</c:v>
                </c:pt>
                <c:pt idx="263">
                  <c:v>4343</c:v>
                </c:pt>
                <c:pt idx="264">
                  <c:v>4378</c:v>
                </c:pt>
                <c:pt idx="265">
                  <c:v>4400</c:v>
                </c:pt>
                <c:pt idx="266">
                  <c:v>4400</c:v>
                </c:pt>
                <c:pt idx="267">
                  <c:v>4400</c:v>
                </c:pt>
                <c:pt idx="268">
                  <c:v>4400</c:v>
                </c:pt>
                <c:pt idx="269">
                  <c:v>4400</c:v>
                </c:pt>
                <c:pt idx="270">
                  <c:v>4400</c:v>
                </c:pt>
                <c:pt idx="271">
                  <c:v>4402</c:v>
                </c:pt>
                <c:pt idx="272">
                  <c:v>4414</c:v>
                </c:pt>
                <c:pt idx="273">
                  <c:v>4435</c:v>
                </c:pt>
                <c:pt idx="274">
                  <c:v>4439</c:v>
                </c:pt>
                <c:pt idx="275">
                  <c:v>4439</c:v>
                </c:pt>
                <c:pt idx="276">
                  <c:v>4440</c:v>
                </c:pt>
                <c:pt idx="277">
                  <c:v>4447</c:v>
                </c:pt>
                <c:pt idx="278">
                  <c:v>4456</c:v>
                </c:pt>
                <c:pt idx="279">
                  <c:v>4496</c:v>
                </c:pt>
                <c:pt idx="280">
                  <c:v>4498</c:v>
                </c:pt>
                <c:pt idx="281">
                  <c:v>4499</c:v>
                </c:pt>
                <c:pt idx="282">
                  <c:v>4500</c:v>
                </c:pt>
                <c:pt idx="283">
                  <c:v>4500</c:v>
                </c:pt>
                <c:pt idx="284">
                  <c:v>4500</c:v>
                </c:pt>
                <c:pt idx="285">
                  <c:v>4500</c:v>
                </c:pt>
                <c:pt idx="286">
                  <c:v>4500</c:v>
                </c:pt>
                <c:pt idx="287">
                  <c:v>4500</c:v>
                </c:pt>
                <c:pt idx="288">
                  <c:v>4501</c:v>
                </c:pt>
                <c:pt idx="289">
                  <c:v>4510</c:v>
                </c:pt>
                <c:pt idx="290">
                  <c:v>4525</c:v>
                </c:pt>
                <c:pt idx="291">
                  <c:v>4553</c:v>
                </c:pt>
                <c:pt idx="292">
                  <c:v>4569</c:v>
                </c:pt>
                <c:pt idx="293">
                  <c:v>4577</c:v>
                </c:pt>
                <c:pt idx="294">
                  <c:v>4600</c:v>
                </c:pt>
                <c:pt idx="295">
                  <c:v>4600</c:v>
                </c:pt>
                <c:pt idx="296">
                  <c:v>4614</c:v>
                </c:pt>
                <c:pt idx="297">
                  <c:v>4626</c:v>
                </c:pt>
                <c:pt idx="298">
                  <c:v>4634</c:v>
                </c:pt>
                <c:pt idx="299">
                  <c:v>4635</c:v>
                </c:pt>
                <c:pt idx="300">
                  <c:v>4641</c:v>
                </c:pt>
                <c:pt idx="301">
                  <c:v>4647</c:v>
                </c:pt>
                <c:pt idx="302">
                  <c:v>4676</c:v>
                </c:pt>
                <c:pt idx="303">
                  <c:v>4689</c:v>
                </c:pt>
                <c:pt idx="304">
                  <c:v>4700</c:v>
                </c:pt>
                <c:pt idx="305">
                  <c:v>4700</c:v>
                </c:pt>
                <c:pt idx="306">
                  <c:v>4700</c:v>
                </c:pt>
                <c:pt idx="307">
                  <c:v>4747</c:v>
                </c:pt>
                <c:pt idx="308">
                  <c:v>4754</c:v>
                </c:pt>
                <c:pt idx="309">
                  <c:v>4767</c:v>
                </c:pt>
                <c:pt idx="310">
                  <c:v>4787</c:v>
                </c:pt>
                <c:pt idx="311">
                  <c:v>4790</c:v>
                </c:pt>
                <c:pt idx="312">
                  <c:v>4800</c:v>
                </c:pt>
                <c:pt idx="313">
                  <c:v>4800</c:v>
                </c:pt>
                <c:pt idx="314">
                  <c:v>4800</c:v>
                </c:pt>
                <c:pt idx="315">
                  <c:v>4800</c:v>
                </c:pt>
                <c:pt idx="316">
                  <c:v>4800</c:v>
                </c:pt>
                <c:pt idx="317">
                  <c:v>4812</c:v>
                </c:pt>
                <c:pt idx="318">
                  <c:v>4818</c:v>
                </c:pt>
                <c:pt idx="319">
                  <c:v>4828</c:v>
                </c:pt>
                <c:pt idx="320">
                  <c:v>4837</c:v>
                </c:pt>
                <c:pt idx="321">
                  <c:v>4857</c:v>
                </c:pt>
                <c:pt idx="322">
                  <c:v>4869</c:v>
                </c:pt>
                <c:pt idx="323">
                  <c:v>4874</c:v>
                </c:pt>
                <c:pt idx="324">
                  <c:v>4893</c:v>
                </c:pt>
                <c:pt idx="325">
                  <c:v>4900</c:v>
                </c:pt>
                <c:pt idx="326">
                  <c:v>4900</c:v>
                </c:pt>
                <c:pt idx="327">
                  <c:v>4900</c:v>
                </c:pt>
                <c:pt idx="328">
                  <c:v>4912</c:v>
                </c:pt>
                <c:pt idx="329">
                  <c:v>4918</c:v>
                </c:pt>
                <c:pt idx="330">
                  <c:v>4938</c:v>
                </c:pt>
                <c:pt idx="331">
                  <c:v>4965</c:v>
                </c:pt>
                <c:pt idx="332">
                  <c:v>4978</c:v>
                </c:pt>
                <c:pt idx="333">
                  <c:v>4994</c:v>
                </c:pt>
                <c:pt idx="334">
                  <c:v>5000</c:v>
                </c:pt>
                <c:pt idx="335">
                  <c:v>5003</c:v>
                </c:pt>
                <c:pt idx="336">
                  <c:v>5017</c:v>
                </c:pt>
                <c:pt idx="337">
                  <c:v>5030</c:v>
                </c:pt>
                <c:pt idx="338">
                  <c:v>5050</c:v>
                </c:pt>
                <c:pt idx="339">
                  <c:v>5071</c:v>
                </c:pt>
                <c:pt idx="340">
                  <c:v>5079</c:v>
                </c:pt>
                <c:pt idx="341">
                  <c:v>5090</c:v>
                </c:pt>
                <c:pt idx="342">
                  <c:v>5092</c:v>
                </c:pt>
                <c:pt idx="343">
                  <c:v>5097</c:v>
                </c:pt>
                <c:pt idx="344">
                  <c:v>5112</c:v>
                </c:pt>
                <c:pt idx="345">
                  <c:v>5119</c:v>
                </c:pt>
                <c:pt idx="346">
                  <c:v>5129</c:v>
                </c:pt>
                <c:pt idx="347">
                  <c:v>5147</c:v>
                </c:pt>
                <c:pt idx="348">
                  <c:v>5160</c:v>
                </c:pt>
                <c:pt idx="349">
                  <c:v>5164</c:v>
                </c:pt>
                <c:pt idx="350">
                  <c:v>5176</c:v>
                </c:pt>
                <c:pt idx="351">
                  <c:v>5180</c:v>
                </c:pt>
                <c:pt idx="352">
                  <c:v>5183</c:v>
                </c:pt>
                <c:pt idx="353">
                  <c:v>5190</c:v>
                </c:pt>
                <c:pt idx="354">
                  <c:v>5190</c:v>
                </c:pt>
                <c:pt idx="355">
                  <c:v>5200</c:v>
                </c:pt>
                <c:pt idx="356">
                  <c:v>5200</c:v>
                </c:pt>
                <c:pt idx="357">
                  <c:v>5207</c:v>
                </c:pt>
                <c:pt idx="358">
                  <c:v>5247</c:v>
                </c:pt>
                <c:pt idx="359">
                  <c:v>5247</c:v>
                </c:pt>
                <c:pt idx="360">
                  <c:v>5247</c:v>
                </c:pt>
                <c:pt idx="361">
                  <c:v>5275</c:v>
                </c:pt>
                <c:pt idx="362">
                  <c:v>5281</c:v>
                </c:pt>
                <c:pt idx="363">
                  <c:v>5292</c:v>
                </c:pt>
                <c:pt idx="364">
                  <c:v>5300</c:v>
                </c:pt>
                <c:pt idx="365">
                  <c:v>5300</c:v>
                </c:pt>
                <c:pt idx="366">
                  <c:v>5300</c:v>
                </c:pt>
                <c:pt idx="367">
                  <c:v>5303</c:v>
                </c:pt>
                <c:pt idx="368">
                  <c:v>5315</c:v>
                </c:pt>
                <c:pt idx="369">
                  <c:v>5331</c:v>
                </c:pt>
                <c:pt idx="370">
                  <c:v>5331</c:v>
                </c:pt>
                <c:pt idx="371">
                  <c:v>5346</c:v>
                </c:pt>
                <c:pt idx="372">
                  <c:v>5346</c:v>
                </c:pt>
                <c:pt idx="373">
                  <c:v>5353</c:v>
                </c:pt>
                <c:pt idx="374">
                  <c:v>5357</c:v>
                </c:pt>
                <c:pt idx="375">
                  <c:v>5385</c:v>
                </c:pt>
                <c:pt idx="376">
                  <c:v>5400</c:v>
                </c:pt>
                <c:pt idx="377">
                  <c:v>5400</c:v>
                </c:pt>
                <c:pt idx="378">
                  <c:v>5400</c:v>
                </c:pt>
                <c:pt idx="379">
                  <c:v>5400</c:v>
                </c:pt>
                <c:pt idx="380">
                  <c:v>5400</c:v>
                </c:pt>
                <c:pt idx="381">
                  <c:v>5407</c:v>
                </c:pt>
                <c:pt idx="382">
                  <c:v>5408</c:v>
                </c:pt>
                <c:pt idx="383">
                  <c:v>5449</c:v>
                </c:pt>
                <c:pt idx="384">
                  <c:v>5461</c:v>
                </c:pt>
                <c:pt idx="385">
                  <c:v>5465</c:v>
                </c:pt>
                <c:pt idx="386">
                  <c:v>5470</c:v>
                </c:pt>
                <c:pt idx="387">
                  <c:v>5513</c:v>
                </c:pt>
                <c:pt idx="388">
                  <c:v>5518</c:v>
                </c:pt>
                <c:pt idx="389">
                  <c:v>5522</c:v>
                </c:pt>
                <c:pt idx="390">
                  <c:v>5538</c:v>
                </c:pt>
                <c:pt idx="391">
                  <c:v>5543</c:v>
                </c:pt>
                <c:pt idx="392">
                  <c:v>5553</c:v>
                </c:pt>
                <c:pt idx="393">
                  <c:v>5571</c:v>
                </c:pt>
                <c:pt idx="394">
                  <c:v>5600</c:v>
                </c:pt>
                <c:pt idx="395">
                  <c:v>5600</c:v>
                </c:pt>
                <c:pt idx="396">
                  <c:v>5600</c:v>
                </c:pt>
                <c:pt idx="397">
                  <c:v>5602</c:v>
                </c:pt>
                <c:pt idx="398">
                  <c:v>5630</c:v>
                </c:pt>
                <c:pt idx="399">
                  <c:v>5650</c:v>
                </c:pt>
                <c:pt idx="400">
                  <c:v>5651</c:v>
                </c:pt>
                <c:pt idx="401">
                  <c:v>5652</c:v>
                </c:pt>
                <c:pt idx="402">
                  <c:v>5654</c:v>
                </c:pt>
                <c:pt idx="403">
                  <c:v>5681</c:v>
                </c:pt>
                <c:pt idx="404">
                  <c:v>5685</c:v>
                </c:pt>
                <c:pt idx="405">
                  <c:v>5700</c:v>
                </c:pt>
                <c:pt idx="406">
                  <c:v>5700</c:v>
                </c:pt>
                <c:pt idx="407">
                  <c:v>5700</c:v>
                </c:pt>
                <c:pt idx="408">
                  <c:v>5720</c:v>
                </c:pt>
                <c:pt idx="409">
                  <c:v>5725</c:v>
                </c:pt>
                <c:pt idx="410">
                  <c:v>5738</c:v>
                </c:pt>
                <c:pt idx="411">
                  <c:v>5740</c:v>
                </c:pt>
                <c:pt idx="412">
                  <c:v>5767</c:v>
                </c:pt>
                <c:pt idx="413">
                  <c:v>5768</c:v>
                </c:pt>
                <c:pt idx="414">
                  <c:v>5781</c:v>
                </c:pt>
                <c:pt idx="415">
                  <c:v>5783</c:v>
                </c:pt>
                <c:pt idx="416">
                  <c:v>5786</c:v>
                </c:pt>
                <c:pt idx="417">
                  <c:v>5797</c:v>
                </c:pt>
                <c:pt idx="418">
                  <c:v>5800</c:v>
                </c:pt>
                <c:pt idx="419">
                  <c:v>5800</c:v>
                </c:pt>
                <c:pt idx="420">
                  <c:v>5808</c:v>
                </c:pt>
                <c:pt idx="421">
                  <c:v>5824</c:v>
                </c:pt>
                <c:pt idx="422">
                  <c:v>5830</c:v>
                </c:pt>
                <c:pt idx="423">
                  <c:v>5856</c:v>
                </c:pt>
                <c:pt idx="424">
                  <c:v>5859</c:v>
                </c:pt>
                <c:pt idx="425">
                  <c:v>5880</c:v>
                </c:pt>
                <c:pt idx="426">
                  <c:v>5881</c:v>
                </c:pt>
                <c:pt idx="427">
                  <c:v>5881</c:v>
                </c:pt>
                <c:pt idx="428">
                  <c:v>5894</c:v>
                </c:pt>
                <c:pt idx="429">
                  <c:v>5896</c:v>
                </c:pt>
                <c:pt idx="430">
                  <c:v>5900</c:v>
                </c:pt>
                <c:pt idx="431">
                  <c:v>5900</c:v>
                </c:pt>
                <c:pt idx="432">
                  <c:v>5900</c:v>
                </c:pt>
                <c:pt idx="433">
                  <c:v>5900</c:v>
                </c:pt>
                <c:pt idx="434">
                  <c:v>5900</c:v>
                </c:pt>
                <c:pt idx="435">
                  <c:v>5900</c:v>
                </c:pt>
                <c:pt idx="436">
                  <c:v>5904</c:v>
                </c:pt>
                <c:pt idx="437">
                  <c:v>5908</c:v>
                </c:pt>
                <c:pt idx="438">
                  <c:v>5910</c:v>
                </c:pt>
                <c:pt idx="439">
                  <c:v>5936</c:v>
                </c:pt>
                <c:pt idx="440">
                  <c:v>5954</c:v>
                </c:pt>
                <c:pt idx="441">
                  <c:v>5956</c:v>
                </c:pt>
                <c:pt idx="442">
                  <c:v>5972</c:v>
                </c:pt>
                <c:pt idx="443">
                  <c:v>5977</c:v>
                </c:pt>
                <c:pt idx="444">
                  <c:v>5985</c:v>
                </c:pt>
                <c:pt idx="445">
                  <c:v>5995</c:v>
                </c:pt>
                <c:pt idx="446">
                  <c:v>6000</c:v>
                </c:pt>
                <c:pt idx="447">
                  <c:v>6000</c:v>
                </c:pt>
                <c:pt idx="448">
                  <c:v>6000</c:v>
                </c:pt>
                <c:pt idx="449">
                  <c:v>6026</c:v>
                </c:pt>
                <c:pt idx="450">
                  <c:v>6026</c:v>
                </c:pt>
                <c:pt idx="451">
                  <c:v>6028</c:v>
                </c:pt>
                <c:pt idx="452">
                  <c:v>6035</c:v>
                </c:pt>
                <c:pt idx="453">
                  <c:v>6062</c:v>
                </c:pt>
                <c:pt idx="454">
                  <c:v>6066</c:v>
                </c:pt>
                <c:pt idx="455">
                  <c:v>6070</c:v>
                </c:pt>
                <c:pt idx="456">
                  <c:v>6072</c:v>
                </c:pt>
                <c:pt idx="457">
                  <c:v>6100</c:v>
                </c:pt>
                <c:pt idx="458">
                  <c:v>6100</c:v>
                </c:pt>
                <c:pt idx="459">
                  <c:v>6100</c:v>
                </c:pt>
                <c:pt idx="460">
                  <c:v>6100</c:v>
                </c:pt>
                <c:pt idx="461">
                  <c:v>6115</c:v>
                </c:pt>
                <c:pt idx="462">
                  <c:v>6136</c:v>
                </c:pt>
                <c:pt idx="463">
                  <c:v>6172</c:v>
                </c:pt>
                <c:pt idx="464">
                  <c:v>6189</c:v>
                </c:pt>
                <c:pt idx="465">
                  <c:v>6200</c:v>
                </c:pt>
                <c:pt idx="466">
                  <c:v>6200</c:v>
                </c:pt>
                <c:pt idx="467">
                  <c:v>6200</c:v>
                </c:pt>
                <c:pt idx="468">
                  <c:v>6201</c:v>
                </c:pt>
                <c:pt idx="469">
                  <c:v>6201</c:v>
                </c:pt>
                <c:pt idx="470">
                  <c:v>6210</c:v>
                </c:pt>
                <c:pt idx="471">
                  <c:v>6218</c:v>
                </c:pt>
                <c:pt idx="472">
                  <c:v>6229</c:v>
                </c:pt>
                <c:pt idx="473">
                  <c:v>6238</c:v>
                </c:pt>
                <c:pt idx="474">
                  <c:v>6258</c:v>
                </c:pt>
                <c:pt idx="475">
                  <c:v>6275</c:v>
                </c:pt>
                <c:pt idx="476">
                  <c:v>6286</c:v>
                </c:pt>
                <c:pt idx="477">
                  <c:v>6288</c:v>
                </c:pt>
                <c:pt idx="478">
                  <c:v>6300</c:v>
                </c:pt>
                <c:pt idx="479">
                  <c:v>6300</c:v>
                </c:pt>
                <c:pt idx="480">
                  <c:v>6300</c:v>
                </c:pt>
                <c:pt idx="481">
                  <c:v>6300</c:v>
                </c:pt>
                <c:pt idx="482">
                  <c:v>6300</c:v>
                </c:pt>
                <c:pt idx="483">
                  <c:v>6300</c:v>
                </c:pt>
                <c:pt idx="484">
                  <c:v>6300</c:v>
                </c:pt>
                <c:pt idx="485">
                  <c:v>6304</c:v>
                </c:pt>
                <c:pt idx="486">
                  <c:v>6310</c:v>
                </c:pt>
                <c:pt idx="487">
                  <c:v>6322</c:v>
                </c:pt>
                <c:pt idx="488">
                  <c:v>6341</c:v>
                </c:pt>
                <c:pt idx="489">
                  <c:v>6359</c:v>
                </c:pt>
                <c:pt idx="490">
                  <c:v>6360</c:v>
                </c:pt>
                <c:pt idx="491">
                  <c:v>6361</c:v>
                </c:pt>
                <c:pt idx="492">
                  <c:v>6363</c:v>
                </c:pt>
                <c:pt idx="493">
                  <c:v>6372</c:v>
                </c:pt>
                <c:pt idx="494">
                  <c:v>6385</c:v>
                </c:pt>
                <c:pt idx="495">
                  <c:v>6389</c:v>
                </c:pt>
                <c:pt idx="496">
                  <c:v>6394</c:v>
                </c:pt>
                <c:pt idx="497">
                  <c:v>6400</c:v>
                </c:pt>
                <c:pt idx="498">
                  <c:v>6400</c:v>
                </c:pt>
                <c:pt idx="499">
                  <c:v>6400</c:v>
                </c:pt>
                <c:pt idx="500">
                  <c:v>6406</c:v>
                </c:pt>
                <c:pt idx="501">
                  <c:v>6412</c:v>
                </c:pt>
                <c:pt idx="502">
                  <c:v>6412</c:v>
                </c:pt>
                <c:pt idx="503">
                  <c:v>6458</c:v>
                </c:pt>
                <c:pt idx="504">
                  <c:v>6473</c:v>
                </c:pt>
                <c:pt idx="505">
                  <c:v>6489</c:v>
                </c:pt>
                <c:pt idx="506">
                  <c:v>6494</c:v>
                </c:pt>
                <c:pt idx="507">
                  <c:v>6495</c:v>
                </c:pt>
                <c:pt idx="508">
                  <c:v>6500</c:v>
                </c:pt>
                <c:pt idx="509">
                  <c:v>6523</c:v>
                </c:pt>
                <c:pt idx="510">
                  <c:v>6547</c:v>
                </c:pt>
                <c:pt idx="511">
                  <c:v>6560</c:v>
                </c:pt>
                <c:pt idx="512">
                  <c:v>6572</c:v>
                </c:pt>
                <c:pt idx="513">
                  <c:v>6584</c:v>
                </c:pt>
                <c:pt idx="514">
                  <c:v>6585</c:v>
                </c:pt>
                <c:pt idx="515">
                  <c:v>6586</c:v>
                </c:pt>
                <c:pt idx="516">
                  <c:v>6600</c:v>
                </c:pt>
                <c:pt idx="517">
                  <c:v>6600</c:v>
                </c:pt>
                <c:pt idx="518">
                  <c:v>6600</c:v>
                </c:pt>
                <c:pt idx="519">
                  <c:v>6600</c:v>
                </c:pt>
                <c:pt idx="520">
                  <c:v>6601</c:v>
                </c:pt>
                <c:pt idx="521">
                  <c:v>6602</c:v>
                </c:pt>
                <c:pt idx="522">
                  <c:v>6635</c:v>
                </c:pt>
                <c:pt idx="523">
                  <c:v>6638</c:v>
                </c:pt>
                <c:pt idx="524">
                  <c:v>6651</c:v>
                </c:pt>
                <c:pt idx="525">
                  <c:v>6651</c:v>
                </c:pt>
                <c:pt idx="526">
                  <c:v>6651</c:v>
                </c:pt>
                <c:pt idx="527">
                  <c:v>6656</c:v>
                </c:pt>
                <c:pt idx="528">
                  <c:v>6661</c:v>
                </c:pt>
                <c:pt idx="529">
                  <c:v>6668</c:v>
                </c:pt>
                <c:pt idx="530">
                  <c:v>6670</c:v>
                </c:pt>
                <c:pt idx="531">
                  <c:v>6674</c:v>
                </c:pt>
                <c:pt idx="532">
                  <c:v>6676</c:v>
                </c:pt>
                <c:pt idx="533">
                  <c:v>6698</c:v>
                </c:pt>
                <c:pt idx="534">
                  <c:v>6700</c:v>
                </c:pt>
                <c:pt idx="535">
                  <c:v>6700</c:v>
                </c:pt>
                <c:pt idx="536">
                  <c:v>6700</c:v>
                </c:pt>
                <c:pt idx="537">
                  <c:v>6700</c:v>
                </c:pt>
                <c:pt idx="538">
                  <c:v>6731</c:v>
                </c:pt>
                <c:pt idx="539">
                  <c:v>6737</c:v>
                </c:pt>
                <c:pt idx="540">
                  <c:v>6738</c:v>
                </c:pt>
                <c:pt idx="541">
                  <c:v>6766</c:v>
                </c:pt>
                <c:pt idx="542">
                  <c:v>6772</c:v>
                </c:pt>
                <c:pt idx="543">
                  <c:v>6775</c:v>
                </c:pt>
                <c:pt idx="544">
                  <c:v>6793</c:v>
                </c:pt>
                <c:pt idx="545">
                  <c:v>6796</c:v>
                </c:pt>
                <c:pt idx="546">
                  <c:v>6800</c:v>
                </c:pt>
                <c:pt idx="547">
                  <c:v>6800</c:v>
                </c:pt>
                <c:pt idx="548">
                  <c:v>6800</c:v>
                </c:pt>
                <c:pt idx="549">
                  <c:v>6801</c:v>
                </c:pt>
                <c:pt idx="550">
                  <c:v>6802</c:v>
                </c:pt>
                <c:pt idx="551">
                  <c:v>6824</c:v>
                </c:pt>
                <c:pt idx="552">
                  <c:v>6831</c:v>
                </c:pt>
                <c:pt idx="553">
                  <c:v>6871</c:v>
                </c:pt>
                <c:pt idx="554">
                  <c:v>6878</c:v>
                </c:pt>
                <c:pt idx="555">
                  <c:v>6891</c:v>
                </c:pt>
                <c:pt idx="556">
                  <c:v>6900</c:v>
                </c:pt>
                <c:pt idx="557">
                  <c:v>6900</c:v>
                </c:pt>
                <c:pt idx="558">
                  <c:v>6900</c:v>
                </c:pt>
                <c:pt idx="559">
                  <c:v>6933</c:v>
                </c:pt>
                <c:pt idx="560">
                  <c:v>6941</c:v>
                </c:pt>
                <c:pt idx="561">
                  <c:v>7000</c:v>
                </c:pt>
                <c:pt idx="562">
                  <c:v>7000</c:v>
                </c:pt>
                <c:pt idx="563">
                  <c:v>7000</c:v>
                </c:pt>
                <c:pt idx="564">
                  <c:v>7008</c:v>
                </c:pt>
                <c:pt idx="565">
                  <c:v>7017</c:v>
                </c:pt>
                <c:pt idx="566">
                  <c:v>7020</c:v>
                </c:pt>
                <c:pt idx="567">
                  <c:v>7028</c:v>
                </c:pt>
                <c:pt idx="568">
                  <c:v>7031</c:v>
                </c:pt>
                <c:pt idx="569">
                  <c:v>7032</c:v>
                </c:pt>
                <c:pt idx="570">
                  <c:v>7075</c:v>
                </c:pt>
                <c:pt idx="571">
                  <c:v>7086</c:v>
                </c:pt>
                <c:pt idx="572">
                  <c:v>7090</c:v>
                </c:pt>
                <c:pt idx="573">
                  <c:v>7149</c:v>
                </c:pt>
                <c:pt idx="574">
                  <c:v>7157</c:v>
                </c:pt>
                <c:pt idx="575">
                  <c:v>7159</c:v>
                </c:pt>
                <c:pt idx="576">
                  <c:v>7161</c:v>
                </c:pt>
                <c:pt idx="577">
                  <c:v>7170</c:v>
                </c:pt>
                <c:pt idx="578">
                  <c:v>7174</c:v>
                </c:pt>
                <c:pt idx="579">
                  <c:v>7181</c:v>
                </c:pt>
                <c:pt idx="580">
                  <c:v>7200</c:v>
                </c:pt>
                <c:pt idx="581">
                  <c:v>7200</c:v>
                </c:pt>
                <c:pt idx="582">
                  <c:v>7212</c:v>
                </c:pt>
                <c:pt idx="583">
                  <c:v>7220</c:v>
                </c:pt>
                <c:pt idx="584">
                  <c:v>7237</c:v>
                </c:pt>
                <c:pt idx="585">
                  <c:v>7251</c:v>
                </c:pt>
                <c:pt idx="586">
                  <c:v>7255</c:v>
                </c:pt>
                <c:pt idx="587">
                  <c:v>7272</c:v>
                </c:pt>
                <c:pt idx="588">
                  <c:v>7283</c:v>
                </c:pt>
                <c:pt idx="589">
                  <c:v>7300</c:v>
                </c:pt>
                <c:pt idx="590">
                  <c:v>7300</c:v>
                </c:pt>
                <c:pt idx="591">
                  <c:v>7312</c:v>
                </c:pt>
                <c:pt idx="592">
                  <c:v>7319</c:v>
                </c:pt>
                <c:pt idx="593">
                  <c:v>7333</c:v>
                </c:pt>
                <c:pt idx="594">
                  <c:v>7334</c:v>
                </c:pt>
                <c:pt idx="595">
                  <c:v>7338</c:v>
                </c:pt>
                <c:pt idx="596">
                  <c:v>7338</c:v>
                </c:pt>
                <c:pt idx="597">
                  <c:v>7346</c:v>
                </c:pt>
                <c:pt idx="598">
                  <c:v>7349</c:v>
                </c:pt>
                <c:pt idx="599">
                  <c:v>7353</c:v>
                </c:pt>
                <c:pt idx="600">
                  <c:v>7353</c:v>
                </c:pt>
                <c:pt idx="601">
                  <c:v>7355</c:v>
                </c:pt>
                <c:pt idx="602">
                  <c:v>7365</c:v>
                </c:pt>
                <c:pt idx="603">
                  <c:v>7381</c:v>
                </c:pt>
                <c:pt idx="604">
                  <c:v>7382</c:v>
                </c:pt>
                <c:pt idx="605">
                  <c:v>7400</c:v>
                </c:pt>
                <c:pt idx="606">
                  <c:v>7400</c:v>
                </c:pt>
                <c:pt idx="607">
                  <c:v>7406</c:v>
                </c:pt>
                <c:pt idx="608">
                  <c:v>7422</c:v>
                </c:pt>
                <c:pt idx="609">
                  <c:v>7465</c:v>
                </c:pt>
                <c:pt idx="610">
                  <c:v>7486</c:v>
                </c:pt>
                <c:pt idx="611">
                  <c:v>7500</c:v>
                </c:pt>
                <c:pt idx="612">
                  <c:v>7500</c:v>
                </c:pt>
                <c:pt idx="613">
                  <c:v>7500</c:v>
                </c:pt>
                <c:pt idx="614">
                  <c:v>7504</c:v>
                </c:pt>
                <c:pt idx="615">
                  <c:v>7519</c:v>
                </c:pt>
                <c:pt idx="616">
                  <c:v>7520</c:v>
                </c:pt>
                <c:pt idx="617">
                  <c:v>7531</c:v>
                </c:pt>
                <c:pt idx="618">
                  <c:v>7538</c:v>
                </c:pt>
                <c:pt idx="619">
                  <c:v>7539</c:v>
                </c:pt>
                <c:pt idx="620">
                  <c:v>7542</c:v>
                </c:pt>
                <c:pt idx="621">
                  <c:v>7585</c:v>
                </c:pt>
                <c:pt idx="622">
                  <c:v>7600</c:v>
                </c:pt>
                <c:pt idx="623">
                  <c:v>7607</c:v>
                </c:pt>
                <c:pt idx="624">
                  <c:v>7612</c:v>
                </c:pt>
                <c:pt idx="625">
                  <c:v>7626</c:v>
                </c:pt>
                <c:pt idx="626">
                  <c:v>7636</c:v>
                </c:pt>
                <c:pt idx="627">
                  <c:v>7638</c:v>
                </c:pt>
                <c:pt idx="628">
                  <c:v>7664</c:v>
                </c:pt>
                <c:pt idx="629">
                  <c:v>7670</c:v>
                </c:pt>
                <c:pt idx="630">
                  <c:v>7673</c:v>
                </c:pt>
                <c:pt idx="631">
                  <c:v>7675</c:v>
                </c:pt>
                <c:pt idx="632">
                  <c:v>7679</c:v>
                </c:pt>
                <c:pt idx="633">
                  <c:v>7680</c:v>
                </c:pt>
                <c:pt idx="634">
                  <c:v>7690</c:v>
                </c:pt>
                <c:pt idx="635">
                  <c:v>7700</c:v>
                </c:pt>
                <c:pt idx="636">
                  <c:v>7700</c:v>
                </c:pt>
                <c:pt idx="637">
                  <c:v>7700</c:v>
                </c:pt>
                <c:pt idx="638">
                  <c:v>7714</c:v>
                </c:pt>
                <c:pt idx="639">
                  <c:v>7744</c:v>
                </c:pt>
                <c:pt idx="640">
                  <c:v>7747</c:v>
                </c:pt>
                <c:pt idx="641">
                  <c:v>7755</c:v>
                </c:pt>
                <c:pt idx="642">
                  <c:v>7827</c:v>
                </c:pt>
                <c:pt idx="643">
                  <c:v>7868</c:v>
                </c:pt>
                <c:pt idx="644">
                  <c:v>7894</c:v>
                </c:pt>
                <c:pt idx="645">
                  <c:v>7925</c:v>
                </c:pt>
                <c:pt idx="646">
                  <c:v>7935</c:v>
                </c:pt>
                <c:pt idx="647">
                  <c:v>7958</c:v>
                </c:pt>
                <c:pt idx="648">
                  <c:v>7962</c:v>
                </c:pt>
                <c:pt idx="649">
                  <c:v>7975</c:v>
                </c:pt>
                <c:pt idx="650">
                  <c:v>7976</c:v>
                </c:pt>
                <c:pt idx="651">
                  <c:v>7983</c:v>
                </c:pt>
                <c:pt idx="652">
                  <c:v>8000</c:v>
                </c:pt>
                <c:pt idx="653">
                  <c:v>8000</c:v>
                </c:pt>
                <c:pt idx="654">
                  <c:v>8000</c:v>
                </c:pt>
                <c:pt idx="655">
                  <c:v>8000</c:v>
                </c:pt>
                <c:pt idx="656">
                  <c:v>8000</c:v>
                </c:pt>
                <c:pt idx="657">
                  <c:v>8000</c:v>
                </c:pt>
                <c:pt idx="658">
                  <c:v>8000</c:v>
                </c:pt>
                <c:pt idx="659">
                  <c:v>8001</c:v>
                </c:pt>
                <c:pt idx="660">
                  <c:v>8004</c:v>
                </c:pt>
                <c:pt idx="661">
                  <c:v>8030</c:v>
                </c:pt>
                <c:pt idx="662">
                  <c:v>8038</c:v>
                </c:pt>
                <c:pt idx="663">
                  <c:v>8041</c:v>
                </c:pt>
                <c:pt idx="664">
                  <c:v>8050</c:v>
                </c:pt>
                <c:pt idx="665">
                  <c:v>8082</c:v>
                </c:pt>
                <c:pt idx="666">
                  <c:v>8098</c:v>
                </c:pt>
                <c:pt idx="667">
                  <c:v>8100</c:v>
                </c:pt>
                <c:pt idx="668">
                  <c:v>8100</c:v>
                </c:pt>
                <c:pt idx="669">
                  <c:v>8122</c:v>
                </c:pt>
                <c:pt idx="670">
                  <c:v>8123</c:v>
                </c:pt>
                <c:pt idx="671">
                  <c:v>8129</c:v>
                </c:pt>
                <c:pt idx="672">
                  <c:v>8138</c:v>
                </c:pt>
                <c:pt idx="673">
                  <c:v>8145</c:v>
                </c:pt>
                <c:pt idx="674">
                  <c:v>8152</c:v>
                </c:pt>
                <c:pt idx="675">
                  <c:v>8185</c:v>
                </c:pt>
                <c:pt idx="676">
                  <c:v>8196</c:v>
                </c:pt>
                <c:pt idx="677">
                  <c:v>8196</c:v>
                </c:pt>
                <c:pt idx="678">
                  <c:v>8200</c:v>
                </c:pt>
                <c:pt idx="679">
                  <c:v>8200</c:v>
                </c:pt>
                <c:pt idx="680">
                  <c:v>8200</c:v>
                </c:pt>
                <c:pt idx="681">
                  <c:v>8204</c:v>
                </c:pt>
                <c:pt idx="682">
                  <c:v>8222</c:v>
                </c:pt>
                <c:pt idx="683">
                  <c:v>8226</c:v>
                </c:pt>
                <c:pt idx="684">
                  <c:v>8241</c:v>
                </c:pt>
                <c:pt idx="685">
                  <c:v>8260</c:v>
                </c:pt>
                <c:pt idx="686">
                  <c:v>8262</c:v>
                </c:pt>
                <c:pt idx="687">
                  <c:v>8300</c:v>
                </c:pt>
                <c:pt idx="688">
                  <c:v>8300</c:v>
                </c:pt>
                <c:pt idx="689">
                  <c:v>8319</c:v>
                </c:pt>
                <c:pt idx="690">
                  <c:v>8332</c:v>
                </c:pt>
                <c:pt idx="691">
                  <c:v>8350</c:v>
                </c:pt>
                <c:pt idx="692">
                  <c:v>8359</c:v>
                </c:pt>
                <c:pt idx="693">
                  <c:v>8372</c:v>
                </c:pt>
                <c:pt idx="694">
                  <c:v>8376</c:v>
                </c:pt>
                <c:pt idx="695">
                  <c:v>8390</c:v>
                </c:pt>
                <c:pt idx="696">
                  <c:v>8391</c:v>
                </c:pt>
                <c:pt idx="697">
                  <c:v>8400</c:v>
                </c:pt>
                <c:pt idx="698">
                  <c:v>8400</c:v>
                </c:pt>
                <c:pt idx="699">
                  <c:v>8400</c:v>
                </c:pt>
                <c:pt idx="700">
                  <c:v>8400</c:v>
                </c:pt>
                <c:pt idx="701">
                  <c:v>8414</c:v>
                </c:pt>
                <c:pt idx="702">
                  <c:v>8417</c:v>
                </c:pt>
                <c:pt idx="703">
                  <c:v>8432</c:v>
                </c:pt>
                <c:pt idx="704">
                  <c:v>8450</c:v>
                </c:pt>
                <c:pt idx="705">
                  <c:v>8464</c:v>
                </c:pt>
                <c:pt idx="706">
                  <c:v>8466</c:v>
                </c:pt>
                <c:pt idx="707">
                  <c:v>8476</c:v>
                </c:pt>
                <c:pt idx="708">
                  <c:v>8479</c:v>
                </c:pt>
                <c:pt idx="709">
                  <c:v>8483</c:v>
                </c:pt>
                <c:pt idx="710">
                  <c:v>8489</c:v>
                </c:pt>
                <c:pt idx="711">
                  <c:v>8491</c:v>
                </c:pt>
                <c:pt idx="712">
                  <c:v>8494</c:v>
                </c:pt>
                <c:pt idx="713">
                  <c:v>8499</c:v>
                </c:pt>
                <c:pt idx="714">
                  <c:v>8500</c:v>
                </c:pt>
                <c:pt idx="715">
                  <c:v>8522</c:v>
                </c:pt>
                <c:pt idx="716">
                  <c:v>8535</c:v>
                </c:pt>
                <c:pt idx="717">
                  <c:v>8538</c:v>
                </c:pt>
                <c:pt idx="718">
                  <c:v>8544</c:v>
                </c:pt>
                <c:pt idx="719">
                  <c:v>8547</c:v>
                </c:pt>
                <c:pt idx="720">
                  <c:v>8574</c:v>
                </c:pt>
                <c:pt idx="721">
                  <c:v>8575</c:v>
                </c:pt>
                <c:pt idx="722">
                  <c:v>8600</c:v>
                </c:pt>
                <c:pt idx="723">
                  <c:v>8600</c:v>
                </c:pt>
                <c:pt idx="724">
                  <c:v>8637</c:v>
                </c:pt>
                <c:pt idx="725">
                  <c:v>8659</c:v>
                </c:pt>
                <c:pt idx="726">
                  <c:v>8673</c:v>
                </c:pt>
                <c:pt idx="727">
                  <c:v>8700</c:v>
                </c:pt>
                <c:pt idx="728">
                  <c:v>8700</c:v>
                </c:pt>
                <c:pt idx="729">
                  <c:v>8707</c:v>
                </c:pt>
                <c:pt idx="730">
                  <c:v>8710</c:v>
                </c:pt>
                <c:pt idx="731">
                  <c:v>8719</c:v>
                </c:pt>
                <c:pt idx="732">
                  <c:v>8730</c:v>
                </c:pt>
                <c:pt idx="733">
                  <c:v>8739</c:v>
                </c:pt>
                <c:pt idx="734">
                  <c:v>8764</c:v>
                </c:pt>
                <c:pt idx="735">
                  <c:v>8786</c:v>
                </c:pt>
                <c:pt idx="736">
                  <c:v>8800</c:v>
                </c:pt>
                <c:pt idx="737">
                  <c:v>8800</c:v>
                </c:pt>
                <c:pt idx="738">
                  <c:v>8800</c:v>
                </c:pt>
                <c:pt idx="739">
                  <c:v>8800</c:v>
                </c:pt>
                <c:pt idx="740">
                  <c:v>8875</c:v>
                </c:pt>
                <c:pt idx="741">
                  <c:v>8889</c:v>
                </c:pt>
                <c:pt idx="742">
                  <c:v>8894</c:v>
                </c:pt>
                <c:pt idx="743">
                  <c:v>8900</c:v>
                </c:pt>
                <c:pt idx="744">
                  <c:v>8900</c:v>
                </c:pt>
                <c:pt idx="745">
                  <c:v>8900</c:v>
                </c:pt>
                <c:pt idx="746">
                  <c:v>8900</c:v>
                </c:pt>
                <c:pt idx="747">
                  <c:v>8900</c:v>
                </c:pt>
                <c:pt idx="748">
                  <c:v>8902</c:v>
                </c:pt>
                <c:pt idx="749">
                  <c:v>8914</c:v>
                </c:pt>
                <c:pt idx="750">
                  <c:v>8914</c:v>
                </c:pt>
                <c:pt idx="751">
                  <c:v>8932</c:v>
                </c:pt>
                <c:pt idx="752">
                  <c:v>8934</c:v>
                </c:pt>
                <c:pt idx="753">
                  <c:v>8943</c:v>
                </c:pt>
                <c:pt idx="754">
                  <c:v>8949</c:v>
                </c:pt>
                <c:pt idx="755">
                  <c:v>8953</c:v>
                </c:pt>
                <c:pt idx="756">
                  <c:v>8974</c:v>
                </c:pt>
                <c:pt idx="757">
                  <c:v>9000</c:v>
                </c:pt>
                <c:pt idx="758">
                  <c:v>9000</c:v>
                </c:pt>
                <c:pt idx="759">
                  <c:v>9000</c:v>
                </c:pt>
                <c:pt idx="760">
                  <c:v>9005</c:v>
                </c:pt>
                <c:pt idx="761">
                  <c:v>9018</c:v>
                </c:pt>
                <c:pt idx="762">
                  <c:v>9030</c:v>
                </c:pt>
                <c:pt idx="763">
                  <c:v>9049</c:v>
                </c:pt>
                <c:pt idx="764">
                  <c:v>9054</c:v>
                </c:pt>
                <c:pt idx="765">
                  <c:v>9058</c:v>
                </c:pt>
                <c:pt idx="766">
                  <c:v>9064</c:v>
                </c:pt>
                <c:pt idx="767">
                  <c:v>9100</c:v>
                </c:pt>
                <c:pt idx="768">
                  <c:v>9100</c:v>
                </c:pt>
                <c:pt idx="769">
                  <c:v>9133</c:v>
                </c:pt>
                <c:pt idx="770">
                  <c:v>9136</c:v>
                </c:pt>
                <c:pt idx="771">
                  <c:v>9160</c:v>
                </c:pt>
                <c:pt idx="772">
                  <c:v>9191</c:v>
                </c:pt>
                <c:pt idx="773">
                  <c:v>9200</c:v>
                </c:pt>
                <c:pt idx="774">
                  <c:v>9200</c:v>
                </c:pt>
                <c:pt idx="775">
                  <c:v>9200</c:v>
                </c:pt>
                <c:pt idx="776">
                  <c:v>9200</c:v>
                </c:pt>
                <c:pt idx="777">
                  <c:v>9200</c:v>
                </c:pt>
                <c:pt idx="778">
                  <c:v>9200</c:v>
                </c:pt>
                <c:pt idx="779">
                  <c:v>9200</c:v>
                </c:pt>
                <c:pt idx="780">
                  <c:v>9215</c:v>
                </c:pt>
                <c:pt idx="781">
                  <c:v>9224</c:v>
                </c:pt>
                <c:pt idx="782">
                  <c:v>9232</c:v>
                </c:pt>
                <c:pt idx="783">
                  <c:v>9247</c:v>
                </c:pt>
                <c:pt idx="784">
                  <c:v>9252</c:v>
                </c:pt>
                <c:pt idx="785">
                  <c:v>9260</c:v>
                </c:pt>
                <c:pt idx="786">
                  <c:v>9295</c:v>
                </c:pt>
                <c:pt idx="787">
                  <c:v>9300</c:v>
                </c:pt>
                <c:pt idx="788">
                  <c:v>9300</c:v>
                </c:pt>
                <c:pt idx="789">
                  <c:v>9300</c:v>
                </c:pt>
                <c:pt idx="790">
                  <c:v>9300</c:v>
                </c:pt>
                <c:pt idx="791">
                  <c:v>9300</c:v>
                </c:pt>
                <c:pt idx="792">
                  <c:v>9301</c:v>
                </c:pt>
                <c:pt idx="793">
                  <c:v>9303</c:v>
                </c:pt>
                <c:pt idx="794">
                  <c:v>9308</c:v>
                </c:pt>
                <c:pt idx="795">
                  <c:v>9328</c:v>
                </c:pt>
                <c:pt idx="796">
                  <c:v>9333</c:v>
                </c:pt>
                <c:pt idx="797">
                  <c:v>9333</c:v>
                </c:pt>
                <c:pt idx="798">
                  <c:v>9343</c:v>
                </c:pt>
                <c:pt idx="799">
                  <c:v>9353</c:v>
                </c:pt>
                <c:pt idx="800">
                  <c:v>9371</c:v>
                </c:pt>
                <c:pt idx="801">
                  <c:v>9380</c:v>
                </c:pt>
                <c:pt idx="802">
                  <c:v>9393</c:v>
                </c:pt>
                <c:pt idx="803">
                  <c:v>9412</c:v>
                </c:pt>
                <c:pt idx="804">
                  <c:v>9419</c:v>
                </c:pt>
                <c:pt idx="805">
                  <c:v>9420</c:v>
                </c:pt>
                <c:pt idx="806">
                  <c:v>9423</c:v>
                </c:pt>
                <c:pt idx="807">
                  <c:v>9428</c:v>
                </c:pt>
                <c:pt idx="808">
                  <c:v>9470</c:v>
                </c:pt>
                <c:pt idx="809">
                  <c:v>9488</c:v>
                </c:pt>
                <c:pt idx="810">
                  <c:v>9500</c:v>
                </c:pt>
                <c:pt idx="811">
                  <c:v>9500</c:v>
                </c:pt>
                <c:pt idx="812">
                  <c:v>9524</c:v>
                </c:pt>
                <c:pt idx="813">
                  <c:v>9529</c:v>
                </c:pt>
                <c:pt idx="814">
                  <c:v>9533</c:v>
                </c:pt>
                <c:pt idx="815">
                  <c:v>9550</c:v>
                </c:pt>
                <c:pt idx="816">
                  <c:v>9600</c:v>
                </c:pt>
                <c:pt idx="817">
                  <c:v>9600</c:v>
                </c:pt>
                <c:pt idx="818">
                  <c:v>9620</c:v>
                </c:pt>
                <c:pt idx="819">
                  <c:v>9629</c:v>
                </c:pt>
                <c:pt idx="820">
                  <c:v>9636</c:v>
                </c:pt>
                <c:pt idx="821">
                  <c:v>9661</c:v>
                </c:pt>
                <c:pt idx="822">
                  <c:v>9669</c:v>
                </c:pt>
                <c:pt idx="823">
                  <c:v>9681</c:v>
                </c:pt>
                <c:pt idx="824">
                  <c:v>9694</c:v>
                </c:pt>
                <c:pt idx="825">
                  <c:v>9721</c:v>
                </c:pt>
                <c:pt idx="826">
                  <c:v>9738</c:v>
                </c:pt>
                <c:pt idx="827">
                  <c:v>9761</c:v>
                </c:pt>
                <c:pt idx="828">
                  <c:v>9766</c:v>
                </c:pt>
                <c:pt idx="829">
                  <c:v>9766</c:v>
                </c:pt>
                <c:pt idx="830">
                  <c:v>9798</c:v>
                </c:pt>
                <c:pt idx="831">
                  <c:v>9800</c:v>
                </c:pt>
                <c:pt idx="832">
                  <c:v>9800</c:v>
                </c:pt>
                <c:pt idx="833">
                  <c:v>9800</c:v>
                </c:pt>
                <c:pt idx="834">
                  <c:v>9800</c:v>
                </c:pt>
                <c:pt idx="835">
                  <c:v>9830</c:v>
                </c:pt>
                <c:pt idx="836">
                  <c:v>9840</c:v>
                </c:pt>
                <c:pt idx="837">
                  <c:v>9849</c:v>
                </c:pt>
                <c:pt idx="838">
                  <c:v>9851</c:v>
                </c:pt>
                <c:pt idx="839">
                  <c:v>9863</c:v>
                </c:pt>
                <c:pt idx="840">
                  <c:v>9864</c:v>
                </c:pt>
                <c:pt idx="841">
                  <c:v>9900</c:v>
                </c:pt>
                <c:pt idx="842">
                  <c:v>9900</c:v>
                </c:pt>
                <c:pt idx="843">
                  <c:v>9912</c:v>
                </c:pt>
                <c:pt idx="844">
                  <c:v>9962</c:v>
                </c:pt>
                <c:pt idx="845">
                  <c:v>9988</c:v>
                </c:pt>
                <c:pt idx="846">
                  <c:v>9989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1148-43A1-A7C1-6582C74D4462}"/>
            </c:ext>
          </c:extLst>
        </c:ser>
        <c:ser>
          <c:idx val="2"/>
          <c:order val="2"/>
          <c:tx>
            <c:v>v1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9534368418528994E-3"/>
                  <c:y val="-7.8972404360913101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[0]!count_v1</c:f>
              <c:numCache>
                <c:formatCode>General</c:formatCode>
                <c:ptCount val="498"/>
                <c:pt idx="0">
                  <c:v>10000</c:v>
                </c:pt>
                <c:pt idx="1">
                  <c:v>10000</c:v>
                </c:pt>
                <c:pt idx="2">
                  <c:v>10002</c:v>
                </c:pt>
                <c:pt idx="3">
                  <c:v>10009</c:v>
                </c:pt>
                <c:pt idx="4">
                  <c:v>10023</c:v>
                </c:pt>
                <c:pt idx="5">
                  <c:v>10047</c:v>
                </c:pt>
                <c:pt idx="6">
                  <c:v>10080</c:v>
                </c:pt>
                <c:pt idx="7">
                  <c:v>10096</c:v>
                </c:pt>
                <c:pt idx="8">
                  <c:v>10098</c:v>
                </c:pt>
                <c:pt idx="9">
                  <c:v>10099</c:v>
                </c:pt>
                <c:pt idx="10">
                  <c:v>10100</c:v>
                </c:pt>
                <c:pt idx="11">
                  <c:v>10111</c:v>
                </c:pt>
                <c:pt idx="12">
                  <c:v>10154</c:v>
                </c:pt>
                <c:pt idx="13">
                  <c:v>10177</c:v>
                </c:pt>
                <c:pt idx="14">
                  <c:v>10194</c:v>
                </c:pt>
                <c:pt idx="15">
                  <c:v>10200</c:v>
                </c:pt>
                <c:pt idx="16">
                  <c:v>10200</c:v>
                </c:pt>
                <c:pt idx="17">
                  <c:v>10200</c:v>
                </c:pt>
                <c:pt idx="18">
                  <c:v>10204</c:v>
                </c:pt>
                <c:pt idx="19">
                  <c:v>10219</c:v>
                </c:pt>
                <c:pt idx="20">
                  <c:v>10233</c:v>
                </c:pt>
                <c:pt idx="21">
                  <c:v>10237</c:v>
                </c:pt>
                <c:pt idx="22">
                  <c:v>10248</c:v>
                </c:pt>
                <c:pt idx="23">
                  <c:v>10255</c:v>
                </c:pt>
                <c:pt idx="24">
                  <c:v>10265</c:v>
                </c:pt>
                <c:pt idx="25">
                  <c:v>10266</c:v>
                </c:pt>
                <c:pt idx="26">
                  <c:v>10272</c:v>
                </c:pt>
                <c:pt idx="27">
                  <c:v>10276</c:v>
                </c:pt>
                <c:pt idx="28">
                  <c:v>10277</c:v>
                </c:pt>
                <c:pt idx="29">
                  <c:v>10295</c:v>
                </c:pt>
                <c:pt idx="30">
                  <c:v>10298</c:v>
                </c:pt>
                <c:pt idx="31">
                  <c:v>10300</c:v>
                </c:pt>
                <c:pt idx="32">
                  <c:v>10303</c:v>
                </c:pt>
                <c:pt idx="33">
                  <c:v>10309</c:v>
                </c:pt>
                <c:pt idx="34">
                  <c:v>10337</c:v>
                </c:pt>
                <c:pt idx="35">
                  <c:v>10376</c:v>
                </c:pt>
                <c:pt idx="36">
                  <c:v>10399</c:v>
                </c:pt>
                <c:pt idx="37">
                  <c:v>10400</c:v>
                </c:pt>
                <c:pt idx="38">
                  <c:v>10400</c:v>
                </c:pt>
                <c:pt idx="39">
                  <c:v>10402</c:v>
                </c:pt>
                <c:pt idx="40">
                  <c:v>10421</c:v>
                </c:pt>
                <c:pt idx="41">
                  <c:v>10427</c:v>
                </c:pt>
                <c:pt idx="42">
                  <c:v>10437</c:v>
                </c:pt>
                <c:pt idx="43">
                  <c:v>10442</c:v>
                </c:pt>
                <c:pt idx="44">
                  <c:v>10454</c:v>
                </c:pt>
                <c:pt idx="45">
                  <c:v>10469</c:v>
                </c:pt>
                <c:pt idx="46">
                  <c:v>10500</c:v>
                </c:pt>
                <c:pt idx="47">
                  <c:v>10500</c:v>
                </c:pt>
                <c:pt idx="48">
                  <c:v>10531</c:v>
                </c:pt>
                <c:pt idx="49">
                  <c:v>10533</c:v>
                </c:pt>
                <c:pt idx="50">
                  <c:v>10558</c:v>
                </c:pt>
                <c:pt idx="51">
                  <c:v>10590</c:v>
                </c:pt>
                <c:pt idx="52">
                  <c:v>10603</c:v>
                </c:pt>
                <c:pt idx="53">
                  <c:v>10633</c:v>
                </c:pt>
                <c:pt idx="54">
                  <c:v>10659</c:v>
                </c:pt>
                <c:pt idx="55">
                  <c:v>10706</c:v>
                </c:pt>
                <c:pt idx="56">
                  <c:v>10709</c:v>
                </c:pt>
                <c:pt idx="57">
                  <c:v>10737</c:v>
                </c:pt>
                <c:pt idx="58">
                  <c:v>10739</c:v>
                </c:pt>
                <c:pt idx="59">
                  <c:v>10749</c:v>
                </c:pt>
                <c:pt idx="60">
                  <c:v>10750</c:v>
                </c:pt>
                <c:pt idx="61">
                  <c:v>10758</c:v>
                </c:pt>
                <c:pt idx="62">
                  <c:v>10772</c:v>
                </c:pt>
                <c:pt idx="63">
                  <c:v>10772</c:v>
                </c:pt>
                <c:pt idx="64">
                  <c:v>10790</c:v>
                </c:pt>
                <c:pt idx="65">
                  <c:v>10791</c:v>
                </c:pt>
                <c:pt idx="66">
                  <c:v>10800</c:v>
                </c:pt>
                <c:pt idx="67">
                  <c:v>10818</c:v>
                </c:pt>
                <c:pt idx="68">
                  <c:v>10824</c:v>
                </c:pt>
                <c:pt idx="69">
                  <c:v>10824</c:v>
                </c:pt>
                <c:pt idx="70">
                  <c:v>10826</c:v>
                </c:pt>
                <c:pt idx="71">
                  <c:v>10870</c:v>
                </c:pt>
                <c:pt idx="72">
                  <c:v>10875</c:v>
                </c:pt>
                <c:pt idx="73">
                  <c:v>10889</c:v>
                </c:pt>
                <c:pt idx="74">
                  <c:v>10900</c:v>
                </c:pt>
                <c:pt idx="75">
                  <c:v>10900</c:v>
                </c:pt>
                <c:pt idx="76">
                  <c:v>10900</c:v>
                </c:pt>
                <c:pt idx="77">
                  <c:v>10900</c:v>
                </c:pt>
                <c:pt idx="78">
                  <c:v>10923</c:v>
                </c:pt>
                <c:pt idx="79">
                  <c:v>10954</c:v>
                </c:pt>
                <c:pt idx="80">
                  <c:v>10988</c:v>
                </c:pt>
                <c:pt idx="81">
                  <c:v>10997</c:v>
                </c:pt>
                <c:pt idx="82">
                  <c:v>10998</c:v>
                </c:pt>
                <c:pt idx="83">
                  <c:v>11000</c:v>
                </c:pt>
                <c:pt idx="84">
                  <c:v>11000</c:v>
                </c:pt>
                <c:pt idx="85">
                  <c:v>11000</c:v>
                </c:pt>
                <c:pt idx="86">
                  <c:v>11024</c:v>
                </c:pt>
                <c:pt idx="87">
                  <c:v>11028</c:v>
                </c:pt>
                <c:pt idx="88">
                  <c:v>11030</c:v>
                </c:pt>
                <c:pt idx="89">
                  <c:v>11049</c:v>
                </c:pt>
                <c:pt idx="90">
                  <c:v>11050</c:v>
                </c:pt>
                <c:pt idx="91">
                  <c:v>11064</c:v>
                </c:pt>
                <c:pt idx="92">
                  <c:v>11100</c:v>
                </c:pt>
                <c:pt idx="93">
                  <c:v>11128</c:v>
                </c:pt>
                <c:pt idx="94">
                  <c:v>11132</c:v>
                </c:pt>
                <c:pt idx="95">
                  <c:v>11163</c:v>
                </c:pt>
                <c:pt idx="96">
                  <c:v>11168</c:v>
                </c:pt>
                <c:pt idx="97">
                  <c:v>11170</c:v>
                </c:pt>
                <c:pt idx="98">
                  <c:v>11200</c:v>
                </c:pt>
                <c:pt idx="99">
                  <c:v>11211</c:v>
                </c:pt>
                <c:pt idx="100">
                  <c:v>11230</c:v>
                </c:pt>
                <c:pt idx="101">
                  <c:v>11260</c:v>
                </c:pt>
                <c:pt idx="102">
                  <c:v>11263</c:v>
                </c:pt>
                <c:pt idx="103">
                  <c:v>11381</c:v>
                </c:pt>
                <c:pt idx="104">
                  <c:v>11400</c:v>
                </c:pt>
                <c:pt idx="105">
                  <c:v>11426</c:v>
                </c:pt>
                <c:pt idx="106">
                  <c:v>11478</c:v>
                </c:pt>
                <c:pt idx="107">
                  <c:v>11500</c:v>
                </c:pt>
                <c:pt idx="108">
                  <c:v>11500</c:v>
                </c:pt>
                <c:pt idx="109">
                  <c:v>11500</c:v>
                </c:pt>
                <c:pt idx="110">
                  <c:v>11519</c:v>
                </c:pt>
                <c:pt idx="111">
                  <c:v>11524</c:v>
                </c:pt>
                <c:pt idx="112">
                  <c:v>11527</c:v>
                </c:pt>
                <c:pt idx="113">
                  <c:v>11537</c:v>
                </c:pt>
                <c:pt idx="114">
                  <c:v>11600</c:v>
                </c:pt>
                <c:pt idx="115">
                  <c:v>11600</c:v>
                </c:pt>
                <c:pt idx="116">
                  <c:v>11600</c:v>
                </c:pt>
                <c:pt idx="117">
                  <c:v>11600</c:v>
                </c:pt>
                <c:pt idx="118">
                  <c:v>11600</c:v>
                </c:pt>
                <c:pt idx="119">
                  <c:v>11608</c:v>
                </c:pt>
                <c:pt idx="120">
                  <c:v>11620</c:v>
                </c:pt>
                <c:pt idx="121">
                  <c:v>11628</c:v>
                </c:pt>
                <c:pt idx="122">
                  <c:v>11636</c:v>
                </c:pt>
                <c:pt idx="123">
                  <c:v>11666</c:v>
                </c:pt>
                <c:pt idx="124">
                  <c:v>11670</c:v>
                </c:pt>
                <c:pt idx="125">
                  <c:v>11700</c:v>
                </c:pt>
                <c:pt idx="126">
                  <c:v>11703</c:v>
                </c:pt>
                <c:pt idx="127">
                  <c:v>11703</c:v>
                </c:pt>
                <c:pt idx="128">
                  <c:v>11713</c:v>
                </c:pt>
                <c:pt idx="129">
                  <c:v>11743</c:v>
                </c:pt>
                <c:pt idx="130">
                  <c:v>11749</c:v>
                </c:pt>
                <c:pt idx="131">
                  <c:v>11759</c:v>
                </c:pt>
                <c:pt idx="132">
                  <c:v>11781</c:v>
                </c:pt>
                <c:pt idx="133">
                  <c:v>11800</c:v>
                </c:pt>
                <c:pt idx="134">
                  <c:v>11849</c:v>
                </c:pt>
                <c:pt idx="135">
                  <c:v>11862</c:v>
                </c:pt>
                <c:pt idx="136">
                  <c:v>11880</c:v>
                </c:pt>
                <c:pt idx="137">
                  <c:v>11884</c:v>
                </c:pt>
                <c:pt idx="138">
                  <c:v>11887</c:v>
                </c:pt>
                <c:pt idx="139">
                  <c:v>11895</c:v>
                </c:pt>
                <c:pt idx="140">
                  <c:v>11917</c:v>
                </c:pt>
                <c:pt idx="141">
                  <c:v>11933</c:v>
                </c:pt>
                <c:pt idx="142">
                  <c:v>11951</c:v>
                </c:pt>
                <c:pt idx="143">
                  <c:v>11952</c:v>
                </c:pt>
                <c:pt idx="144">
                  <c:v>11955</c:v>
                </c:pt>
                <c:pt idx="145">
                  <c:v>11957</c:v>
                </c:pt>
                <c:pt idx="146">
                  <c:v>11957</c:v>
                </c:pt>
                <c:pt idx="147">
                  <c:v>11978</c:v>
                </c:pt>
                <c:pt idx="148">
                  <c:v>11983</c:v>
                </c:pt>
                <c:pt idx="149">
                  <c:v>11987</c:v>
                </c:pt>
                <c:pt idx="150">
                  <c:v>12000</c:v>
                </c:pt>
                <c:pt idx="151">
                  <c:v>12000</c:v>
                </c:pt>
                <c:pt idx="152">
                  <c:v>12000</c:v>
                </c:pt>
                <c:pt idx="153">
                  <c:v>12002</c:v>
                </c:pt>
                <c:pt idx="154">
                  <c:v>12033</c:v>
                </c:pt>
                <c:pt idx="155">
                  <c:v>12050</c:v>
                </c:pt>
                <c:pt idx="156">
                  <c:v>12089</c:v>
                </c:pt>
                <c:pt idx="157">
                  <c:v>12100</c:v>
                </c:pt>
                <c:pt idx="158">
                  <c:v>12104</c:v>
                </c:pt>
                <c:pt idx="159">
                  <c:v>12106</c:v>
                </c:pt>
                <c:pt idx="160">
                  <c:v>12133</c:v>
                </c:pt>
                <c:pt idx="161">
                  <c:v>12147</c:v>
                </c:pt>
                <c:pt idx="162">
                  <c:v>12200</c:v>
                </c:pt>
                <c:pt idx="163">
                  <c:v>12232</c:v>
                </c:pt>
                <c:pt idx="164">
                  <c:v>12252</c:v>
                </c:pt>
                <c:pt idx="165">
                  <c:v>12286</c:v>
                </c:pt>
                <c:pt idx="166">
                  <c:v>12300</c:v>
                </c:pt>
                <c:pt idx="167">
                  <c:v>12300</c:v>
                </c:pt>
                <c:pt idx="168">
                  <c:v>12310</c:v>
                </c:pt>
                <c:pt idx="169">
                  <c:v>12363</c:v>
                </c:pt>
                <c:pt idx="170">
                  <c:v>12368</c:v>
                </c:pt>
                <c:pt idx="171">
                  <c:v>12370</c:v>
                </c:pt>
                <c:pt idx="172">
                  <c:v>12399</c:v>
                </c:pt>
                <c:pt idx="173">
                  <c:v>12400</c:v>
                </c:pt>
                <c:pt idx="174">
                  <c:v>12428</c:v>
                </c:pt>
                <c:pt idx="175">
                  <c:v>12495</c:v>
                </c:pt>
                <c:pt idx="176">
                  <c:v>12500</c:v>
                </c:pt>
                <c:pt idx="177">
                  <c:v>12584</c:v>
                </c:pt>
                <c:pt idx="178">
                  <c:v>12600</c:v>
                </c:pt>
                <c:pt idx="179">
                  <c:v>12600</c:v>
                </c:pt>
                <c:pt idx="180">
                  <c:v>12627</c:v>
                </c:pt>
                <c:pt idx="181">
                  <c:v>12693</c:v>
                </c:pt>
                <c:pt idx="182">
                  <c:v>12700</c:v>
                </c:pt>
                <c:pt idx="183">
                  <c:v>12707</c:v>
                </c:pt>
                <c:pt idx="184">
                  <c:v>12715</c:v>
                </c:pt>
                <c:pt idx="185">
                  <c:v>12753</c:v>
                </c:pt>
                <c:pt idx="186">
                  <c:v>12797</c:v>
                </c:pt>
                <c:pt idx="187">
                  <c:v>12799</c:v>
                </c:pt>
                <c:pt idx="188">
                  <c:v>12800</c:v>
                </c:pt>
                <c:pt idx="189">
                  <c:v>12800</c:v>
                </c:pt>
                <c:pt idx="190">
                  <c:v>12808</c:v>
                </c:pt>
                <c:pt idx="191">
                  <c:v>12827</c:v>
                </c:pt>
                <c:pt idx="192">
                  <c:v>12838</c:v>
                </c:pt>
                <c:pt idx="193">
                  <c:v>12873</c:v>
                </c:pt>
                <c:pt idx="194">
                  <c:v>12881</c:v>
                </c:pt>
                <c:pt idx="195">
                  <c:v>12883</c:v>
                </c:pt>
                <c:pt idx="196">
                  <c:v>12893</c:v>
                </c:pt>
                <c:pt idx="197">
                  <c:v>12900</c:v>
                </c:pt>
                <c:pt idx="198">
                  <c:v>12900</c:v>
                </c:pt>
                <c:pt idx="199">
                  <c:v>12900</c:v>
                </c:pt>
                <c:pt idx="200">
                  <c:v>12900</c:v>
                </c:pt>
                <c:pt idx="201">
                  <c:v>12927</c:v>
                </c:pt>
                <c:pt idx="202">
                  <c:v>12930</c:v>
                </c:pt>
                <c:pt idx="203">
                  <c:v>12933</c:v>
                </c:pt>
                <c:pt idx="204">
                  <c:v>12993</c:v>
                </c:pt>
                <c:pt idx="205">
                  <c:v>13000</c:v>
                </c:pt>
                <c:pt idx="206">
                  <c:v>13000</c:v>
                </c:pt>
                <c:pt idx="207">
                  <c:v>13000</c:v>
                </c:pt>
                <c:pt idx="208">
                  <c:v>13040</c:v>
                </c:pt>
                <c:pt idx="209">
                  <c:v>13056</c:v>
                </c:pt>
                <c:pt idx="210">
                  <c:v>13084</c:v>
                </c:pt>
                <c:pt idx="211">
                  <c:v>13090</c:v>
                </c:pt>
                <c:pt idx="212">
                  <c:v>13097</c:v>
                </c:pt>
                <c:pt idx="213">
                  <c:v>13100</c:v>
                </c:pt>
                <c:pt idx="214">
                  <c:v>13100</c:v>
                </c:pt>
                <c:pt idx="215">
                  <c:v>13127</c:v>
                </c:pt>
                <c:pt idx="216">
                  <c:v>13162</c:v>
                </c:pt>
                <c:pt idx="217">
                  <c:v>13167</c:v>
                </c:pt>
                <c:pt idx="218">
                  <c:v>13174</c:v>
                </c:pt>
                <c:pt idx="219">
                  <c:v>13194</c:v>
                </c:pt>
                <c:pt idx="220">
                  <c:v>13200</c:v>
                </c:pt>
                <c:pt idx="221">
                  <c:v>13200</c:v>
                </c:pt>
                <c:pt idx="222">
                  <c:v>13209</c:v>
                </c:pt>
                <c:pt idx="223">
                  <c:v>13235</c:v>
                </c:pt>
                <c:pt idx="224">
                  <c:v>13241</c:v>
                </c:pt>
                <c:pt idx="225">
                  <c:v>13259</c:v>
                </c:pt>
                <c:pt idx="226">
                  <c:v>13300</c:v>
                </c:pt>
                <c:pt idx="227">
                  <c:v>13349</c:v>
                </c:pt>
                <c:pt idx="228">
                  <c:v>13419</c:v>
                </c:pt>
                <c:pt idx="229">
                  <c:v>13422</c:v>
                </c:pt>
                <c:pt idx="230">
                  <c:v>13427</c:v>
                </c:pt>
                <c:pt idx="231">
                  <c:v>13498</c:v>
                </c:pt>
                <c:pt idx="232">
                  <c:v>13500</c:v>
                </c:pt>
                <c:pt idx="233">
                  <c:v>13500</c:v>
                </c:pt>
                <c:pt idx="234">
                  <c:v>13501</c:v>
                </c:pt>
                <c:pt idx="235">
                  <c:v>13512</c:v>
                </c:pt>
                <c:pt idx="236">
                  <c:v>13600</c:v>
                </c:pt>
                <c:pt idx="237">
                  <c:v>13623</c:v>
                </c:pt>
                <c:pt idx="238">
                  <c:v>13648</c:v>
                </c:pt>
                <c:pt idx="239">
                  <c:v>13649</c:v>
                </c:pt>
                <c:pt idx="240">
                  <c:v>13661</c:v>
                </c:pt>
                <c:pt idx="241">
                  <c:v>13719</c:v>
                </c:pt>
                <c:pt idx="242">
                  <c:v>13755</c:v>
                </c:pt>
                <c:pt idx="243">
                  <c:v>13800</c:v>
                </c:pt>
                <c:pt idx="244">
                  <c:v>13800</c:v>
                </c:pt>
                <c:pt idx="245">
                  <c:v>13800</c:v>
                </c:pt>
                <c:pt idx="246">
                  <c:v>13841</c:v>
                </c:pt>
                <c:pt idx="247">
                  <c:v>13900</c:v>
                </c:pt>
                <c:pt idx="248">
                  <c:v>13900</c:v>
                </c:pt>
                <c:pt idx="249">
                  <c:v>13953</c:v>
                </c:pt>
                <c:pt idx="250">
                  <c:v>13960</c:v>
                </c:pt>
                <c:pt idx="251">
                  <c:v>13960</c:v>
                </c:pt>
                <c:pt idx="252">
                  <c:v>13988</c:v>
                </c:pt>
                <c:pt idx="253">
                  <c:v>14000</c:v>
                </c:pt>
                <c:pt idx="254">
                  <c:v>14015</c:v>
                </c:pt>
                <c:pt idx="255">
                  <c:v>14086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14158</c:v>
                </c:pt>
                <c:pt idx="260">
                  <c:v>14162</c:v>
                </c:pt>
                <c:pt idx="261">
                  <c:v>14179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14200</c:v>
                </c:pt>
                <c:pt idx="266">
                  <c:v>14200</c:v>
                </c:pt>
                <c:pt idx="267">
                  <c:v>14205</c:v>
                </c:pt>
                <c:pt idx="268">
                  <c:v>14261</c:v>
                </c:pt>
                <c:pt idx="269">
                  <c:v>14300</c:v>
                </c:pt>
                <c:pt idx="270">
                  <c:v>14300</c:v>
                </c:pt>
                <c:pt idx="271">
                  <c:v>14300</c:v>
                </c:pt>
                <c:pt idx="272">
                  <c:v>14300</c:v>
                </c:pt>
                <c:pt idx="273">
                  <c:v>14300</c:v>
                </c:pt>
                <c:pt idx="274">
                  <c:v>14309</c:v>
                </c:pt>
                <c:pt idx="275">
                  <c:v>14317</c:v>
                </c:pt>
                <c:pt idx="276">
                  <c:v>14382</c:v>
                </c:pt>
                <c:pt idx="277">
                  <c:v>14400</c:v>
                </c:pt>
                <c:pt idx="278">
                  <c:v>14465</c:v>
                </c:pt>
                <c:pt idx="279">
                  <c:v>14500</c:v>
                </c:pt>
                <c:pt idx="280">
                  <c:v>14547</c:v>
                </c:pt>
                <c:pt idx="281">
                  <c:v>14551</c:v>
                </c:pt>
                <c:pt idx="282">
                  <c:v>14562</c:v>
                </c:pt>
                <c:pt idx="283">
                  <c:v>14564</c:v>
                </c:pt>
                <c:pt idx="284">
                  <c:v>14571</c:v>
                </c:pt>
                <c:pt idx="285">
                  <c:v>14591</c:v>
                </c:pt>
                <c:pt idx="286">
                  <c:v>14600</c:v>
                </c:pt>
                <c:pt idx="287">
                  <c:v>14600</c:v>
                </c:pt>
                <c:pt idx="288">
                  <c:v>14600</c:v>
                </c:pt>
                <c:pt idx="289">
                  <c:v>14627</c:v>
                </c:pt>
                <c:pt idx="290">
                  <c:v>14629</c:v>
                </c:pt>
                <c:pt idx="291">
                  <c:v>14700</c:v>
                </c:pt>
                <c:pt idx="292">
                  <c:v>14800</c:v>
                </c:pt>
                <c:pt idx="293">
                  <c:v>14800</c:v>
                </c:pt>
                <c:pt idx="294">
                  <c:v>14817</c:v>
                </c:pt>
                <c:pt idx="295">
                  <c:v>14828</c:v>
                </c:pt>
                <c:pt idx="296">
                  <c:v>14878</c:v>
                </c:pt>
                <c:pt idx="297">
                  <c:v>14885</c:v>
                </c:pt>
                <c:pt idx="298">
                  <c:v>14895</c:v>
                </c:pt>
                <c:pt idx="299">
                  <c:v>14982</c:v>
                </c:pt>
                <c:pt idx="300">
                  <c:v>15000</c:v>
                </c:pt>
                <c:pt idx="301">
                  <c:v>15000</c:v>
                </c:pt>
                <c:pt idx="302">
                  <c:v>15023</c:v>
                </c:pt>
                <c:pt idx="303">
                  <c:v>15068</c:v>
                </c:pt>
                <c:pt idx="304">
                  <c:v>15095</c:v>
                </c:pt>
                <c:pt idx="305">
                  <c:v>15100</c:v>
                </c:pt>
                <c:pt idx="306">
                  <c:v>15100</c:v>
                </c:pt>
                <c:pt idx="307">
                  <c:v>15100</c:v>
                </c:pt>
                <c:pt idx="308">
                  <c:v>15100</c:v>
                </c:pt>
                <c:pt idx="309">
                  <c:v>15178</c:v>
                </c:pt>
                <c:pt idx="310">
                  <c:v>15200</c:v>
                </c:pt>
                <c:pt idx="311">
                  <c:v>15259</c:v>
                </c:pt>
                <c:pt idx="312">
                  <c:v>15291</c:v>
                </c:pt>
                <c:pt idx="313">
                  <c:v>15300</c:v>
                </c:pt>
                <c:pt idx="314">
                  <c:v>15400</c:v>
                </c:pt>
                <c:pt idx="315">
                  <c:v>15400</c:v>
                </c:pt>
                <c:pt idx="316">
                  <c:v>15400</c:v>
                </c:pt>
                <c:pt idx="317">
                  <c:v>15500</c:v>
                </c:pt>
                <c:pt idx="318">
                  <c:v>15583</c:v>
                </c:pt>
                <c:pt idx="319">
                  <c:v>15584</c:v>
                </c:pt>
                <c:pt idx="320">
                  <c:v>15590</c:v>
                </c:pt>
                <c:pt idx="321">
                  <c:v>15613</c:v>
                </c:pt>
                <c:pt idx="322">
                  <c:v>15700</c:v>
                </c:pt>
                <c:pt idx="323">
                  <c:v>15700</c:v>
                </c:pt>
                <c:pt idx="324">
                  <c:v>15712</c:v>
                </c:pt>
                <c:pt idx="325">
                  <c:v>15800</c:v>
                </c:pt>
                <c:pt idx="326">
                  <c:v>15800</c:v>
                </c:pt>
                <c:pt idx="327">
                  <c:v>15800</c:v>
                </c:pt>
                <c:pt idx="328">
                  <c:v>15906</c:v>
                </c:pt>
                <c:pt idx="329">
                  <c:v>15907</c:v>
                </c:pt>
                <c:pt idx="330">
                  <c:v>15962</c:v>
                </c:pt>
                <c:pt idx="331">
                  <c:v>15964</c:v>
                </c:pt>
                <c:pt idx="332">
                  <c:v>15974</c:v>
                </c:pt>
                <c:pt idx="333">
                  <c:v>15988</c:v>
                </c:pt>
                <c:pt idx="334">
                  <c:v>15990</c:v>
                </c:pt>
                <c:pt idx="335">
                  <c:v>16057</c:v>
                </c:pt>
                <c:pt idx="336">
                  <c:v>16072</c:v>
                </c:pt>
                <c:pt idx="337">
                  <c:v>16072</c:v>
                </c:pt>
                <c:pt idx="338">
                  <c:v>16083</c:v>
                </c:pt>
                <c:pt idx="339">
                  <c:v>16089</c:v>
                </c:pt>
                <c:pt idx="340">
                  <c:v>16100</c:v>
                </c:pt>
                <c:pt idx="341">
                  <c:v>16131</c:v>
                </c:pt>
                <c:pt idx="342">
                  <c:v>16143</c:v>
                </c:pt>
                <c:pt idx="343">
                  <c:v>16200</c:v>
                </c:pt>
                <c:pt idx="344">
                  <c:v>16200</c:v>
                </c:pt>
                <c:pt idx="345">
                  <c:v>16206</c:v>
                </c:pt>
                <c:pt idx="346">
                  <c:v>16246</c:v>
                </c:pt>
                <c:pt idx="347">
                  <c:v>16260</c:v>
                </c:pt>
                <c:pt idx="348">
                  <c:v>16300</c:v>
                </c:pt>
                <c:pt idx="349">
                  <c:v>16300</c:v>
                </c:pt>
                <c:pt idx="350">
                  <c:v>16325</c:v>
                </c:pt>
                <c:pt idx="351">
                  <c:v>16366</c:v>
                </c:pt>
                <c:pt idx="352">
                  <c:v>16394</c:v>
                </c:pt>
                <c:pt idx="353">
                  <c:v>16400</c:v>
                </c:pt>
                <c:pt idx="354">
                  <c:v>16462</c:v>
                </c:pt>
                <c:pt idx="355">
                  <c:v>16554</c:v>
                </c:pt>
                <c:pt idx="356">
                  <c:v>16600</c:v>
                </c:pt>
                <c:pt idx="357">
                  <c:v>16600</c:v>
                </c:pt>
                <c:pt idx="358">
                  <c:v>16600</c:v>
                </c:pt>
                <c:pt idx="359">
                  <c:v>16600</c:v>
                </c:pt>
                <c:pt idx="360">
                  <c:v>16700</c:v>
                </c:pt>
                <c:pt idx="361">
                  <c:v>16732</c:v>
                </c:pt>
                <c:pt idx="362">
                  <c:v>16743</c:v>
                </c:pt>
                <c:pt idx="363">
                  <c:v>16767</c:v>
                </c:pt>
                <c:pt idx="364">
                  <c:v>16774</c:v>
                </c:pt>
                <c:pt idx="365">
                  <c:v>16781</c:v>
                </c:pt>
                <c:pt idx="366">
                  <c:v>16800</c:v>
                </c:pt>
                <c:pt idx="367">
                  <c:v>16800</c:v>
                </c:pt>
                <c:pt idx="368">
                  <c:v>16858</c:v>
                </c:pt>
                <c:pt idx="369">
                  <c:v>16858</c:v>
                </c:pt>
                <c:pt idx="370">
                  <c:v>16871</c:v>
                </c:pt>
                <c:pt idx="371">
                  <c:v>16900</c:v>
                </c:pt>
                <c:pt idx="372">
                  <c:v>16900</c:v>
                </c:pt>
                <c:pt idx="373">
                  <c:v>16938</c:v>
                </c:pt>
                <c:pt idx="374">
                  <c:v>16999</c:v>
                </c:pt>
                <c:pt idx="375">
                  <c:v>17000</c:v>
                </c:pt>
                <c:pt idx="376">
                  <c:v>17063</c:v>
                </c:pt>
                <c:pt idx="377">
                  <c:v>17084</c:v>
                </c:pt>
                <c:pt idx="378">
                  <c:v>17100</c:v>
                </c:pt>
                <c:pt idx="379">
                  <c:v>17100</c:v>
                </c:pt>
                <c:pt idx="380">
                  <c:v>17115</c:v>
                </c:pt>
                <c:pt idx="381">
                  <c:v>17181</c:v>
                </c:pt>
                <c:pt idx="382">
                  <c:v>17200</c:v>
                </c:pt>
                <c:pt idx="383">
                  <c:v>17200</c:v>
                </c:pt>
                <c:pt idx="384">
                  <c:v>17200</c:v>
                </c:pt>
                <c:pt idx="385">
                  <c:v>17200</c:v>
                </c:pt>
                <c:pt idx="386">
                  <c:v>17200</c:v>
                </c:pt>
                <c:pt idx="387">
                  <c:v>17223</c:v>
                </c:pt>
                <c:pt idx="388">
                  <c:v>17224</c:v>
                </c:pt>
                <c:pt idx="389">
                  <c:v>17255</c:v>
                </c:pt>
                <c:pt idx="390">
                  <c:v>17264</c:v>
                </c:pt>
                <c:pt idx="391">
                  <c:v>17273</c:v>
                </c:pt>
                <c:pt idx="392">
                  <c:v>17300</c:v>
                </c:pt>
                <c:pt idx="393">
                  <c:v>17300</c:v>
                </c:pt>
                <c:pt idx="394">
                  <c:v>17342</c:v>
                </c:pt>
                <c:pt idx="395">
                  <c:v>17353</c:v>
                </c:pt>
                <c:pt idx="396">
                  <c:v>17400</c:v>
                </c:pt>
                <c:pt idx="397">
                  <c:v>17400</c:v>
                </c:pt>
                <c:pt idx="398">
                  <c:v>17484</c:v>
                </c:pt>
                <c:pt idx="399">
                  <c:v>17500</c:v>
                </c:pt>
                <c:pt idx="400">
                  <c:v>17521</c:v>
                </c:pt>
                <c:pt idx="401">
                  <c:v>17527</c:v>
                </c:pt>
                <c:pt idx="402">
                  <c:v>17552</c:v>
                </c:pt>
                <c:pt idx="403">
                  <c:v>17600</c:v>
                </c:pt>
                <c:pt idx="404">
                  <c:v>17600</c:v>
                </c:pt>
                <c:pt idx="405">
                  <c:v>17605</c:v>
                </c:pt>
                <c:pt idx="406">
                  <c:v>17608</c:v>
                </c:pt>
                <c:pt idx="407">
                  <c:v>17700</c:v>
                </c:pt>
                <c:pt idx="408">
                  <c:v>17706</c:v>
                </c:pt>
                <c:pt idx="409">
                  <c:v>17770</c:v>
                </c:pt>
                <c:pt idx="410">
                  <c:v>17773</c:v>
                </c:pt>
                <c:pt idx="411">
                  <c:v>17800</c:v>
                </c:pt>
                <c:pt idx="412">
                  <c:v>17816</c:v>
                </c:pt>
                <c:pt idx="413">
                  <c:v>17824</c:v>
                </c:pt>
                <c:pt idx="414">
                  <c:v>17900</c:v>
                </c:pt>
                <c:pt idx="415">
                  <c:v>17900</c:v>
                </c:pt>
                <c:pt idx="416">
                  <c:v>17900</c:v>
                </c:pt>
                <c:pt idx="417">
                  <c:v>17900</c:v>
                </c:pt>
                <c:pt idx="418">
                  <c:v>17900</c:v>
                </c:pt>
                <c:pt idx="419">
                  <c:v>18000</c:v>
                </c:pt>
                <c:pt idx="420">
                  <c:v>18048</c:v>
                </c:pt>
                <c:pt idx="421">
                  <c:v>18051</c:v>
                </c:pt>
                <c:pt idx="422">
                  <c:v>18100</c:v>
                </c:pt>
                <c:pt idx="423">
                  <c:v>18100</c:v>
                </c:pt>
                <c:pt idx="424">
                  <c:v>18100</c:v>
                </c:pt>
                <c:pt idx="425">
                  <c:v>18118</c:v>
                </c:pt>
                <c:pt idx="426">
                  <c:v>18200</c:v>
                </c:pt>
                <c:pt idx="427">
                  <c:v>18256</c:v>
                </c:pt>
                <c:pt idx="428">
                  <c:v>18324</c:v>
                </c:pt>
                <c:pt idx="429">
                  <c:v>18364</c:v>
                </c:pt>
                <c:pt idx="430">
                  <c:v>18372</c:v>
                </c:pt>
                <c:pt idx="431">
                  <c:v>18393</c:v>
                </c:pt>
                <c:pt idx="432">
                  <c:v>18431</c:v>
                </c:pt>
                <c:pt idx="433">
                  <c:v>18500</c:v>
                </c:pt>
                <c:pt idx="434">
                  <c:v>18500</c:v>
                </c:pt>
                <c:pt idx="435">
                  <c:v>18500</c:v>
                </c:pt>
                <c:pt idx="436">
                  <c:v>18511</c:v>
                </c:pt>
                <c:pt idx="437">
                  <c:v>18583</c:v>
                </c:pt>
                <c:pt idx="438">
                  <c:v>18585</c:v>
                </c:pt>
                <c:pt idx="439">
                  <c:v>18589</c:v>
                </c:pt>
                <c:pt idx="440">
                  <c:v>18591</c:v>
                </c:pt>
                <c:pt idx="441">
                  <c:v>18592</c:v>
                </c:pt>
                <c:pt idx="442">
                  <c:v>18621</c:v>
                </c:pt>
                <c:pt idx="443">
                  <c:v>18632</c:v>
                </c:pt>
                <c:pt idx="444">
                  <c:v>18633</c:v>
                </c:pt>
                <c:pt idx="445">
                  <c:v>18672</c:v>
                </c:pt>
                <c:pt idx="446">
                  <c:v>18700</c:v>
                </c:pt>
                <c:pt idx="447">
                  <c:v>18800</c:v>
                </c:pt>
                <c:pt idx="448">
                  <c:v>18800</c:v>
                </c:pt>
                <c:pt idx="449">
                  <c:v>18900</c:v>
                </c:pt>
                <c:pt idx="450">
                  <c:v>18900</c:v>
                </c:pt>
                <c:pt idx="451">
                  <c:v>18977</c:v>
                </c:pt>
                <c:pt idx="452">
                  <c:v>18999</c:v>
                </c:pt>
                <c:pt idx="453">
                  <c:v>19000</c:v>
                </c:pt>
                <c:pt idx="454">
                  <c:v>19000</c:v>
                </c:pt>
                <c:pt idx="455">
                  <c:v>19000</c:v>
                </c:pt>
                <c:pt idx="456">
                  <c:v>19030</c:v>
                </c:pt>
                <c:pt idx="457">
                  <c:v>19052</c:v>
                </c:pt>
                <c:pt idx="458">
                  <c:v>19055</c:v>
                </c:pt>
                <c:pt idx="459">
                  <c:v>19075</c:v>
                </c:pt>
                <c:pt idx="460">
                  <c:v>19100</c:v>
                </c:pt>
                <c:pt idx="461">
                  <c:v>19168</c:v>
                </c:pt>
                <c:pt idx="462">
                  <c:v>19200</c:v>
                </c:pt>
                <c:pt idx="463">
                  <c:v>19207</c:v>
                </c:pt>
                <c:pt idx="464">
                  <c:v>19207</c:v>
                </c:pt>
                <c:pt idx="465">
                  <c:v>19211</c:v>
                </c:pt>
                <c:pt idx="466">
                  <c:v>19300</c:v>
                </c:pt>
                <c:pt idx="467">
                  <c:v>19346</c:v>
                </c:pt>
                <c:pt idx="468">
                  <c:v>19351</c:v>
                </c:pt>
                <c:pt idx="469">
                  <c:v>19351</c:v>
                </c:pt>
                <c:pt idx="470">
                  <c:v>19352</c:v>
                </c:pt>
                <c:pt idx="471">
                  <c:v>19400</c:v>
                </c:pt>
                <c:pt idx="472">
                  <c:v>19416</c:v>
                </c:pt>
                <c:pt idx="473">
                  <c:v>19432</c:v>
                </c:pt>
                <c:pt idx="474">
                  <c:v>19473</c:v>
                </c:pt>
                <c:pt idx="475">
                  <c:v>19500</c:v>
                </c:pt>
                <c:pt idx="476">
                  <c:v>19516</c:v>
                </c:pt>
                <c:pt idx="477">
                  <c:v>19519</c:v>
                </c:pt>
                <c:pt idx="478">
                  <c:v>19550</c:v>
                </c:pt>
                <c:pt idx="479">
                  <c:v>19553</c:v>
                </c:pt>
                <c:pt idx="480">
                  <c:v>19567</c:v>
                </c:pt>
                <c:pt idx="481">
                  <c:v>19592</c:v>
                </c:pt>
                <c:pt idx="482">
                  <c:v>19600</c:v>
                </c:pt>
                <c:pt idx="483">
                  <c:v>19608</c:v>
                </c:pt>
                <c:pt idx="484">
                  <c:v>19618</c:v>
                </c:pt>
                <c:pt idx="485">
                  <c:v>19662</c:v>
                </c:pt>
                <c:pt idx="486">
                  <c:v>19688</c:v>
                </c:pt>
                <c:pt idx="487">
                  <c:v>19700</c:v>
                </c:pt>
                <c:pt idx="488">
                  <c:v>19788</c:v>
                </c:pt>
                <c:pt idx="489">
                  <c:v>19800</c:v>
                </c:pt>
                <c:pt idx="490">
                  <c:v>19800</c:v>
                </c:pt>
                <c:pt idx="491">
                  <c:v>19800</c:v>
                </c:pt>
                <c:pt idx="492">
                  <c:v>19800</c:v>
                </c:pt>
                <c:pt idx="493">
                  <c:v>19843</c:v>
                </c:pt>
                <c:pt idx="494">
                  <c:v>19874</c:v>
                </c:pt>
                <c:pt idx="495">
                  <c:v>19900</c:v>
                </c:pt>
                <c:pt idx="496">
                  <c:v>19903</c:v>
                </c:pt>
                <c:pt idx="497">
                  <c:v>19961</c:v>
                </c:pt>
              </c:numCache>
            </c:numRef>
          </c:xVal>
          <c:yVal>
            <c:numRef>
              <c:f>[0]!flow_v1</c:f>
              <c:numCache>
                <c:formatCode>0</c:formatCode>
                <c:ptCount val="498"/>
                <c:pt idx="0">
                  <c:v>10000</c:v>
                </c:pt>
                <c:pt idx="1">
                  <c:v>10000</c:v>
                </c:pt>
                <c:pt idx="2">
                  <c:v>10002</c:v>
                </c:pt>
                <c:pt idx="3">
                  <c:v>10009</c:v>
                </c:pt>
                <c:pt idx="4">
                  <c:v>10023</c:v>
                </c:pt>
                <c:pt idx="5">
                  <c:v>10047</c:v>
                </c:pt>
                <c:pt idx="6">
                  <c:v>10080</c:v>
                </c:pt>
                <c:pt idx="7">
                  <c:v>10096</c:v>
                </c:pt>
                <c:pt idx="8">
                  <c:v>10098</c:v>
                </c:pt>
                <c:pt idx="9">
                  <c:v>10099</c:v>
                </c:pt>
                <c:pt idx="10">
                  <c:v>10100</c:v>
                </c:pt>
                <c:pt idx="11">
                  <c:v>10111</c:v>
                </c:pt>
                <c:pt idx="12">
                  <c:v>10154</c:v>
                </c:pt>
                <c:pt idx="13">
                  <c:v>10177</c:v>
                </c:pt>
                <c:pt idx="14">
                  <c:v>10194</c:v>
                </c:pt>
                <c:pt idx="15">
                  <c:v>10200</c:v>
                </c:pt>
                <c:pt idx="16">
                  <c:v>10200</c:v>
                </c:pt>
                <c:pt idx="17">
                  <c:v>10200</c:v>
                </c:pt>
                <c:pt idx="18">
                  <c:v>10204</c:v>
                </c:pt>
                <c:pt idx="19">
                  <c:v>10219</c:v>
                </c:pt>
                <c:pt idx="20">
                  <c:v>10233</c:v>
                </c:pt>
                <c:pt idx="21">
                  <c:v>10237</c:v>
                </c:pt>
                <c:pt idx="22">
                  <c:v>10248</c:v>
                </c:pt>
                <c:pt idx="23">
                  <c:v>10255</c:v>
                </c:pt>
                <c:pt idx="24">
                  <c:v>10265</c:v>
                </c:pt>
                <c:pt idx="25">
                  <c:v>10266</c:v>
                </c:pt>
                <c:pt idx="26">
                  <c:v>10272</c:v>
                </c:pt>
                <c:pt idx="27">
                  <c:v>10276</c:v>
                </c:pt>
                <c:pt idx="28">
                  <c:v>10277</c:v>
                </c:pt>
                <c:pt idx="29">
                  <c:v>10295</c:v>
                </c:pt>
                <c:pt idx="30">
                  <c:v>10298</c:v>
                </c:pt>
                <c:pt idx="31">
                  <c:v>10300</c:v>
                </c:pt>
                <c:pt idx="32">
                  <c:v>10303</c:v>
                </c:pt>
                <c:pt idx="33">
                  <c:v>10309</c:v>
                </c:pt>
                <c:pt idx="34">
                  <c:v>10337</c:v>
                </c:pt>
                <c:pt idx="35">
                  <c:v>10376</c:v>
                </c:pt>
                <c:pt idx="36">
                  <c:v>10399</c:v>
                </c:pt>
                <c:pt idx="37">
                  <c:v>10400</c:v>
                </c:pt>
                <c:pt idx="38">
                  <c:v>10400</c:v>
                </c:pt>
                <c:pt idx="39">
                  <c:v>10402</c:v>
                </c:pt>
                <c:pt idx="40">
                  <c:v>10421</c:v>
                </c:pt>
                <c:pt idx="41">
                  <c:v>10427</c:v>
                </c:pt>
                <c:pt idx="42">
                  <c:v>10437</c:v>
                </c:pt>
                <c:pt idx="43">
                  <c:v>10442</c:v>
                </c:pt>
                <c:pt idx="44">
                  <c:v>10454</c:v>
                </c:pt>
                <c:pt idx="45">
                  <c:v>10469</c:v>
                </c:pt>
                <c:pt idx="46">
                  <c:v>10500</c:v>
                </c:pt>
                <c:pt idx="47">
                  <c:v>10500</c:v>
                </c:pt>
                <c:pt idx="48">
                  <c:v>10531</c:v>
                </c:pt>
                <c:pt idx="49">
                  <c:v>10533</c:v>
                </c:pt>
                <c:pt idx="50">
                  <c:v>10558</c:v>
                </c:pt>
                <c:pt idx="51">
                  <c:v>10590</c:v>
                </c:pt>
                <c:pt idx="52">
                  <c:v>10603</c:v>
                </c:pt>
                <c:pt idx="53">
                  <c:v>10633</c:v>
                </c:pt>
                <c:pt idx="54">
                  <c:v>10659</c:v>
                </c:pt>
                <c:pt idx="55">
                  <c:v>10706</c:v>
                </c:pt>
                <c:pt idx="56">
                  <c:v>10709</c:v>
                </c:pt>
                <c:pt idx="57">
                  <c:v>10737</c:v>
                </c:pt>
                <c:pt idx="58">
                  <c:v>10739</c:v>
                </c:pt>
                <c:pt idx="59">
                  <c:v>10749</c:v>
                </c:pt>
                <c:pt idx="60">
                  <c:v>10750</c:v>
                </c:pt>
                <c:pt idx="61">
                  <c:v>10758</c:v>
                </c:pt>
                <c:pt idx="62">
                  <c:v>10772</c:v>
                </c:pt>
                <c:pt idx="63">
                  <c:v>10772</c:v>
                </c:pt>
                <c:pt idx="64">
                  <c:v>10790</c:v>
                </c:pt>
                <c:pt idx="65">
                  <c:v>10791</c:v>
                </c:pt>
                <c:pt idx="66">
                  <c:v>10800</c:v>
                </c:pt>
                <c:pt idx="67">
                  <c:v>10818</c:v>
                </c:pt>
                <c:pt idx="68">
                  <c:v>10824</c:v>
                </c:pt>
                <c:pt idx="69">
                  <c:v>10824</c:v>
                </c:pt>
                <c:pt idx="70">
                  <c:v>10826</c:v>
                </c:pt>
                <c:pt idx="71">
                  <c:v>10870</c:v>
                </c:pt>
                <c:pt idx="72">
                  <c:v>10875</c:v>
                </c:pt>
                <c:pt idx="73">
                  <c:v>10889</c:v>
                </c:pt>
                <c:pt idx="74">
                  <c:v>10900</c:v>
                </c:pt>
                <c:pt idx="75">
                  <c:v>10900</c:v>
                </c:pt>
                <c:pt idx="76">
                  <c:v>10900</c:v>
                </c:pt>
                <c:pt idx="77">
                  <c:v>10900</c:v>
                </c:pt>
                <c:pt idx="78">
                  <c:v>10923</c:v>
                </c:pt>
                <c:pt idx="79">
                  <c:v>10954</c:v>
                </c:pt>
                <c:pt idx="80">
                  <c:v>10988</c:v>
                </c:pt>
                <c:pt idx="81">
                  <c:v>10997</c:v>
                </c:pt>
                <c:pt idx="82">
                  <c:v>10998</c:v>
                </c:pt>
                <c:pt idx="83">
                  <c:v>11000</c:v>
                </c:pt>
                <c:pt idx="84">
                  <c:v>11000</c:v>
                </c:pt>
                <c:pt idx="85">
                  <c:v>11000</c:v>
                </c:pt>
                <c:pt idx="86">
                  <c:v>11024</c:v>
                </c:pt>
                <c:pt idx="87">
                  <c:v>11028</c:v>
                </c:pt>
                <c:pt idx="88">
                  <c:v>11030</c:v>
                </c:pt>
                <c:pt idx="89">
                  <c:v>11049</c:v>
                </c:pt>
                <c:pt idx="90">
                  <c:v>11050</c:v>
                </c:pt>
                <c:pt idx="91">
                  <c:v>11064</c:v>
                </c:pt>
                <c:pt idx="92">
                  <c:v>11100</c:v>
                </c:pt>
                <c:pt idx="93">
                  <c:v>11128</c:v>
                </c:pt>
                <c:pt idx="94">
                  <c:v>11132</c:v>
                </c:pt>
                <c:pt idx="95">
                  <c:v>11163</c:v>
                </c:pt>
                <c:pt idx="96">
                  <c:v>11168</c:v>
                </c:pt>
                <c:pt idx="97">
                  <c:v>11170</c:v>
                </c:pt>
                <c:pt idx="98">
                  <c:v>11200</c:v>
                </c:pt>
                <c:pt idx="99">
                  <c:v>11211</c:v>
                </c:pt>
                <c:pt idx="100">
                  <c:v>11230</c:v>
                </c:pt>
                <c:pt idx="101">
                  <c:v>11260</c:v>
                </c:pt>
                <c:pt idx="102">
                  <c:v>11263</c:v>
                </c:pt>
                <c:pt idx="103">
                  <c:v>11381</c:v>
                </c:pt>
                <c:pt idx="104">
                  <c:v>11400</c:v>
                </c:pt>
                <c:pt idx="105">
                  <c:v>11426</c:v>
                </c:pt>
                <c:pt idx="106">
                  <c:v>11478</c:v>
                </c:pt>
                <c:pt idx="107">
                  <c:v>11500</c:v>
                </c:pt>
                <c:pt idx="108">
                  <c:v>11500</c:v>
                </c:pt>
                <c:pt idx="109">
                  <c:v>11500</c:v>
                </c:pt>
                <c:pt idx="110">
                  <c:v>11519</c:v>
                </c:pt>
                <c:pt idx="111">
                  <c:v>11524</c:v>
                </c:pt>
                <c:pt idx="112">
                  <c:v>11527</c:v>
                </c:pt>
                <c:pt idx="113">
                  <c:v>11537</c:v>
                </c:pt>
                <c:pt idx="114">
                  <c:v>11600</c:v>
                </c:pt>
                <c:pt idx="115">
                  <c:v>11600</c:v>
                </c:pt>
                <c:pt idx="116">
                  <c:v>11600</c:v>
                </c:pt>
                <c:pt idx="117">
                  <c:v>11600</c:v>
                </c:pt>
                <c:pt idx="118">
                  <c:v>11600</c:v>
                </c:pt>
                <c:pt idx="119">
                  <c:v>11608</c:v>
                </c:pt>
                <c:pt idx="120">
                  <c:v>11620</c:v>
                </c:pt>
                <c:pt idx="121">
                  <c:v>11628</c:v>
                </c:pt>
                <c:pt idx="122">
                  <c:v>11636</c:v>
                </c:pt>
                <c:pt idx="123">
                  <c:v>11666</c:v>
                </c:pt>
                <c:pt idx="124">
                  <c:v>11670</c:v>
                </c:pt>
                <c:pt idx="125">
                  <c:v>11700</c:v>
                </c:pt>
                <c:pt idx="126">
                  <c:v>11703</c:v>
                </c:pt>
                <c:pt idx="127">
                  <c:v>11703</c:v>
                </c:pt>
                <c:pt idx="128">
                  <c:v>11713</c:v>
                </c:pt>
                <c:pt idx="129">
                  <c:v>11743</c:v>
                </c:pt>
                <c:pt idx="130">
                  <c:v>11749</c:v>
                </c:pt>
                <c:pt idx="131">
                  <c:v>11759</c:v>
                </c:pt>
                <c:pt idx="132">
                  <c:v>11781</c:v>
                </c:pt>
                <c:pt idx="133">
                  <c:v>11800</c:v>
                </c:pt>
                <c:pt idx="134">
                  <c:v>11849</c:v>
                </c:pt>
                <c:pt idx="135">
                  <c:v>11862</c:v>
                </c:pt>
                <c:pt idx="136">
                  <c:v>11880</c:v>
                </c:pt>
                <c:pt idx="137">
                  <c:v>11884</c:v>
                </c:pt>
                <c:pt idx="138">
                  <c:v>11887</c:v>
                </c:pt>
                <c:pt idx="139">
                  <c:v>11895</c:v>
                </c:pt>
                <c:pt idx="140">
                  <c:v>11917</c:v>
                </c:pt>
                <c:pt idx="141">
                  <c:v>11933</c:v>
                </c:pt>
                <c:pt idx="142">
                  <c:v>11951</c:v>
                </c:pt>
                <c:pt idx="143">
                  <c:v>11952</c:v>
                </c:pt>
                <c:pt idx="144">
                  <c:v>11955</c:v>
                </c:pt>
                <c:pt idx="145">
                  <c:v>11957</c:v>
                </c:pt>
                <c:pt idx="146">
                  <c:v>11957</c:v>
                </c:pt>
                <c:pt idx="147">
                  <c:v>11978</c:v>
                </c:pt>
                <c:pt idx="148">
                  <c:v>11983</c:v>
                </c:pt>
                <c:pt idx="149">
                  <c:v>11987</c:v>
                </c:pt>
                <c:pt idx="150">
                  <c:v>12000</c:v>
                </c:pt>
                <c:pt idx="151">
                  <c:v>12000</c:v>
                </c:pt>
                <c:pt idx="152">
                  <c:v>12000</c:v>
                </c:pt>
                <c:pt idx="153">
                  <c:v>12002</c:v>
                </c:pt>
                <c:pt idx="154">
                  <c:v>12033</c:v>
                </c:pt>
                <c:pt idx="155">
                  <c:v>12050</c:v>
                </c:pt>
                <c:pt idx="156">
                  <c:v>12089</c:v>
                </c:pt>
                <c:pt idx="157">
                  <c:v>12100</c:v>
                </c:pt>
                <c:pt idx="158">
                  <c:v>12104</c:v>
                </c:pt>
                <c:pt idx="159">
                  <c:v>12106</c:v>
                </c:pt>
                <c:pt idx="160">
                  <c:v>12133</c:v>
                </c:pt>
                <c:pt idx="161">
                  <c:v>12147</c:v>
                </c:pt>
                <c:pt idx="162">
                  <c:v>12200</c:v>
                </c:pt>
                <c:pt idx="163">
                  <c:v>12232</c:v>
                </c:pt>
                <c:pt idx="164">
                  <c:v>12252</c:v>
                </c:pt>
                <c:pt idx="165">
                  <c:v>12286</c:v>
                </c:pt>
                <c:pt idx="166">
                  <c:v>12300</c:v>
                </c:pt>
                <c:pt idx="167">
                  <c:v>12300</c:v>
                </c:pt>
                <c:pt idx="168">
                  <c:v>12310</c:v>
                </c:pt>
                <c:pt idx="169">
                  <c:v>12363</c:v>
                </c:pt>
                <c:pt idx="170">
                  <c:v>12368</c:v>
                </c:pt>
                <c:pt idx="171">
                  <c:v>12370</c:v>
                </c:pt>
                <c:pt idx="172">
                  <c:v>12399</c:v>
                </c:pt>
                <c:pt idx="173">
                  <c:v>12400</c:v>
                </c:pt>
                <c:pt idx="174">
                  <c:v>12428</c:v>
                </c:pt>
                <c:pt idx="175">
                  <c:v>12495</c:v>
                </c:pt>
                <c:pt idx="176">
                  <c:v>12500</c:v>
                </c:pt>
                <c:pt idx="177">
                  <c:v>12584</c:v>
                </c:pt>
                <c:pt idx="178">
                  <c:v>12600</c:v>
                </c:pt>
                <c:pt idx="179">
                  <c:v>12600</c:v>
                </c:pt>
                <c:pt idx="180">
                  <c:v>12627</c:v>
                </c:pt>
                <c:pt idx="181">
                  <c:v>12693</c:v>
                </c:pt>
                <c:pt idx="182">
                  <c:v>12700</c:v>
                </c:pt>
                <c:pt idx="183">
                  <c:v>12707</c:v>
                </c:pt>
                <c:pt idx="184">
                  <c:v>12715</c:v>
                </c:pt>
                <c:pt idx="185">
                  <c:v>12753</c:v>
                </c:pt>
                <c:pt idx="186">
                  <c:v>12797</c:v>
                </c:pt>
                <c:pt idx="187">
                  <c:v>12799</c:v>
                </c:pt>
                <c:pt idx="188">
                  <c:v>12800</c:v>
                </c:pt>
                <c:pt idx="189">
                  <c:v>12800</c:v>
                </c:pt>
                <c:pt idx="190">
                  <c:v>12808</c:v>
                </c:pt>
                <c:pt idx="191">
                  <c:v>12827</c:v>
                </c:pt>
                <c:pt idx="192">
                  <c:v>12838</c:v>
                </c:pt>
                <c:pt idx="193">
                  <c:v>12873</c:v>
                </c:pt>
                <c:pt idx="194">
                  <c:v>12881</c:v>
                </c:pt>
                <c:pt idx="195">
                  <c:v>12883</c:v>
                </c:pt>
                <c:pt idx="196">
                  <c:v>12893</c:v>
                </c:pt>
                <c:pt idx="197">
                  <c:v>12900</c:v>
                </c:pt>
                <c:pt idx="198">
                  <c:v>12900</c:v>
                </c:pt>
                <c:pt idx="199">
                  <c:v>12900</c:v>
                </c:pt>
                <c:pt idx="200">
                  <c:v>12900</c:v>
                </c:pt>
                <c:pt idx="201">
                  <c:v>12927</c:v>
                </c:pt>
                <c:pt idx="202">
                  <c:v>12930</c:v>
                </c:pt>
                <c:pt idx="203">
                  <c:v>12933</c:v>
                </c:pt>
                <c:pt idx="204">
                  <c:v>12993</c:v>
                </c:pt>
                <c:pt idx="205">
                  <c:v>13000</c:v>
                </c:pt>
                <c:pt idx="206">
                  <c:v>13000</c:v>
                </c:pt>
                <c:pt idx="207">
                  <c:v>13000</c:v>
                </c:pt>
                <c:pt idx="208">
                  <c:v>13040</c:v>
                </c:pt>
                <c:pt idx="209">
                  <c:v>13056</c:v>
                </c:pt>
                <c:pt idx="210">
                  <c:v>13084</c:v>
                </c:pt>
                <c:pt idx="211">
                  <c:v>13090</c:v>
                </c:pt>
                <c:pt idx="212">
                  <c:v>13097</c:v>
                </c:pt>
                <c:pt idx="213">
                  <c:v>13100</c:v>
                </c:pt>
                <c:pt idx="214">
                  <c:v>13100</c:v>
                </c:pt>
                <c:pt idx="215">
                  <c:v>13127</c:v>
                </c:pt>
                <c:pt idx="216">
                  <c:v>13162</c:v>
                </c:pt>
                <c:pt idx="217">
                  <c:v>13167</c:v>
                </c:pt>
                <c:pt idx="218">
                  <c:v>13174</c:v>
                </c:pt>
                <c:pt idx="219">
                  <c:v>13194</c:v>
                </c:pt>
                <c:pt idx="220">
                  <c:v>13200</c:v>
                </c:pt>
                <c:pt idx="221">
                  <c:v>13200</c:v>
                </c:pt>
                <c:pt idx="222">
                  <c:v>13209</c:v>
                </c:pt>
                <c:pt idx="223">
                  <c:v>13235</c:v>
                </c:pt>
                <c:pt idx="224">
                  <c:v>13241</c:v>
                </c:pt>
                <c:pt idx="225">
                  <c:v>13259</c:v>
                </c:pt>
                <c:pt idx="226">
                  <c:v>13300</c:v>
                </c:pt>
                <c:pt idx="227">
                  <c:v>13349</c:v>
                </c:pt>
                <c:pt idx="228">
                  <c:v>13419</c:v>
                </c:pt>
                <c:pt idx="229">
                  <c:v>13422</c:v>
                </c:pt>
                <c:pt idx="230">
                  <c:v>13427</c:v>
                </c:pt>
                <c:pt idx="231">
                  <c:v>13498</c:v>
                </c:pt>
                <c:pt idx="232">
                  <c:v>13500</c:v>
                </c:pt>
                <c:pt idx="233">
                  <c:v>13500</c:v>
                </c:pt>
                <c:pt idx="234">
                  <c:v>13501</c:v>
                </c:pt>
                <c:pt idx="235">
                  <c:v>13512</c:v>
                </c:pt>
                <c:pt idx="236">
                  <c:v>13600</c:v>
                </c:pt>
                <c:pt idx="237">
                  <c:v>13623</c:v>
                </c:pt>
                <c:pt idx="238">
                  <c:v>13648</c:v>
                </c:pt>
                <c:pt idx="239">
                  <c:v>13649</c:v>
                </c:pt>
                <c:pt idx="240">
                  <c:v>13661</c:v>
                </c:pt>
                <c:pt idx="241">
                  <c:v>13719</c:v>
                </c:pt>
                <c:pt idx="242">
                  <c:v>13755</c:v>
                </c:pt>
                <c:pt idx="243">
                  <c:v>13800</c:v>
                </c:pt>
                <c:pt idx="244">
                  <c:v>13800</c:v>
                </c:pt>
                <c:pt idx="245">
                  <c:v>13800</c:v>
                </c:pt>
                <c:pt idx="246">
                  <c:v>13841</c:v>
                </c:pt>
                <c:pt idx="247">
                  <c:v>13900</c:v>
                </c:pt>
                <c:pt idx="248">
                  <c:v>13900</c:v>
                </c:pt>
                <c:pt idx="249">
                  <c:v>13953</c:v>
                </c:pt>
                <c:pt idx="250">
                  <c:v>13960</c:v>
                </c:pt>
                <c:pt idx="251">
                  <c:v>13960</c:v>
                </c:pt>
                <c:pt idx="252">
                  <c:v>13988</c:v>
                </c:pt>
                <c:pt idx="253">
                  <c:v>14000</c:v>
                </c:pt>
                <c:pt idx="254">
                  <c:v>14015</c:v>
                </c:pt>
                <c:pt idx="255">
                  <c:v>14086</c:v>
                </c:pt>
                <c:pt idx="256">
                  <c:v>14100</c:v>
                </c:pt>
                <c:pt idx="257">
                  <c:v>14100</c:v>
                </c:pt>
                <c:pt idx="258">
                  <c:v>14104</c:v>
                </c:pt>
                <c:pt idx="259">
                  <c:v>14158</c:v>
                </c:pt>
                <c:pt idx="260">
                  <c:v>14162</c:v>
                </c:pt>
                <c:pt idx="261">
                  <c:v>14179</c:v>
                </c:pt>
                <c:pt idx="262">
                  <c:v>14200</c:v>
                </c:pt>
                <c:pt idx="263">
                  <c:v>14200</c:v>
                </c:pt>
                <c:pt idx="264">
                  <c:v>14200</c:v>
                </c:pt>
                <c:pt idx="265">
                  <c:v>14200</c:v>
                </c:pt>
                <c:pt idx="266">
                  <c:v>14200</c:v>
                </c:pt>
                <c:pt idx="267">
                  <c:v>14205</c:v>
                </c:pt>
                <c:pt idx="268">
                  <c:v>14261</c:v>
                </c:pt>
                <c:pt idx="269">
                  <c:v>14300</c:v>
                </c:pt>
                <c:pt idx="270">
                  <c:v>14300</c:v>
                </c:pt>
                <c:pt idx="271">
                  <c:v>14300</c:v>
                </c:pt>
                <c:pt idx="272">
                  <c:v>14300</c:v>
                </c:pt>
                <c:pt idx="273">
                  <c:v>14300</c:v>
                </c:pt>
                <c:pt idx="274">
                  <c:v>14309</c:v>
                </c:pt>
                <c:pt idx="275">
                  <c:v>14317</c:v>
                </c:pt>
                <c:pt idx="276">
                  <c:v>14382</c:v>
                </c:pt>
                <c:pt idx="277">
                  <c:v>14400</c:v>
                </c:pt>
                <c:pt idx="278">
                  <c:v>14465</c:v>
                </c:pt>
                <c:pt idx="279">
                  <c:v>14500</c:v>
                </c:pt>
                <c:pt idx="280">
                  <c:v>14547</c:v>
                </c:pt>
                <c:pt idx="281">
                  <c:v>14551</c:v>
                </c:pt>
                <c:pt idx="282">
                  <c:v>14562</c:v>
                </c:pt>
                <c:pt idx="283">
                  <c:v>14564</c:v>
                </c:pt>
                <c:pt idx="284">
                  <c:v>14571</c:v>
                </c:pt>
                <c:pt idx="285">
                  <c:v>14591</c:v>
                </c:pt>
                <c:pt idx="286">
                  <c:v>14600</c:v>
                </c:pt>
                <c:pt idx="287">
                  <c:v>14600</c:v>
                </c:pt>
                <c:pt idx="288">
                  <c:v>14600</c:v>
                </c:pt>
                <c:pt idx="289">
                  <c:v>14627</c:v>
                </c:pt>
                <c:pt idx="290">
                  <c:v>14629</c:v>
                </c:pt>
                <c:pt idx="291">
                  <c:v>14700</c:v>
                </c:pt>
                <c:pt idx="292">
                  <c:v>14800</c:v>
                </c:pt>
                <c:pt idx="293">
                  <c:v>14800</c:v>
                </c:pt>
                <c:pt idx="294">
                  <c:v>14817</c:v>
                </c:pt>
                <c:pt idx="295">
                  <c:v>14828</c:v>
                </c:pt>
                <c:pt idx="296">
                  <c:v>14878</c:v>
                </c:pt>
                <c:pt idx="297">
                  <c:v>14885</c:v>
                </c:pt>
                <c:pt idx="298">
                  <c:v>14895</c:v>
                </c:pt>
                <c:pt idx="299">
                  <c:v>14982</c:v>
                </c:pt>
                <c:pt idx="300">
                  <c:v>15000</c:v>
                </c:pt>
                <c:pt idx="301">
                  <c:v>15000</c:v>
                </c:pt>
                <c:pt idx="302">
                  <c:v>15023</c:v>
                </c:pt>
                <c:pt idx="303">
                  <c:v>15068</c:v>
                </c:pt>
                <c:pt idx="304">
                  <c:v>15095</c:v>
                </c:pt>
                <c:pt idx="305">
                  <c:v>15100</c:v>
                </c:pt>
                <c:pt idx="306">
                  <c:v>15100</c:v>
                </c:pt>
                <c:pt idx="307">
                  <c:v>15100</c:v>
                </c:pt>
                <c:pt idx="308">
                  <c:v>15100</c:v>
                </c:pt>
                <c:pt idx="309">
                  <c:v>15178</c:v>
                </c:pt>
                <c:pt idx="310">
                  <c:v>15200</c:v>
                </c:pt>
                <c:pt idx="311">
                  <c:v>15259</c:v>
                </c:pt>
                <c:pt idx="312">
                  <c:v>15291</c:v>
                </c:pt>
                <c:pt idx="313">
                  <c:v>15300</c:v>
                </c:pt>
                <c:pt idx="314">
                  <c:v>15400</c:v>
                </c:pt>
                <c:pt idx="315">
                  <c:v>15400</c:v>
                </c:pt>
                <c:pt idx="316">
                  <c:v>15400</c:v>
                </c:pt>
                <c:pt idx="317">
                  <c:v>15500</c:v>
                </c:pt>
                <c:pt idx="318">
                  <c:v>15583</c:v>
                </c:pt>
                <c:pt idx="319">
                  <c:v>15584</c:v>
                </c:pt>
                <c:pt idx="320">
                  <c:v>15590</c:v>
                </c:pt>
                <c:pt idx="321">
                  <c:v>15613</c:v>
                </c:pt>
                <c:pt idx="322">
                  <c:v>15700</c:v>
                </c:pt>
                <c:pt idx="323">
                  <c:v>15700</c:v>
                </c:pt>
                <c:pt idx="324">
                  <c:v>15712</c:v>
                </c:pt>
                <c:pt idx="325">
                  <c:v>15800</c:v>
                </c:pt>
                <c:pt idx="326">
                  <c:v>15800</c:v>
                </c:pt>
                <c:pt idx="327">
                  <c:v>15800</c:v>
                </c:pt>
                <c:pt idx="328">
                  <c:v>15906</c:v>
                </c:pt>
                <c:pt idx="329">
                  <c:v>15907</c:v>
                </c:pt>
                <c:pt idx="330">
                  <c:v>15962</c:v>
                </c:pt>
                <c:pt idx="331">
                  <c:v>15964</c:v>
                </c:pt>
                <c:pt idx="332">
                  <c:v>15974</c:v>
                </c:pt>
                <c:pt idx="333">
                  <c:v>15988</c:v>
                </c:pt>
                <c:pt idx="334">
                  <c:v>15990</c:v>
                </c:pt>
                <c:pt idx="335">
                  <c:v>16057</c:v>
                </c:pt>
                <c:pt idx="336">
                  <c:v>16072</c:v>
                </c:pt>
                <c:pt idx="337">
                  <c:v>16072</c:v>
                </c:pt>
                <c:pt idx="338">
                  <c:v>16083</c:v>
                </c:pt>
                <c:pt idx="339">
                  <c:v>16089</c:v>
                </c:pt>
                <c:pt idx="340">
                  <c:v>16100</c:v>
                </c:pt>
                <c:pt idx="341">
                  <c:v>16131</c:v>
                </c:pt>
                <c:pt idx="342">
                  <c:v>16143</c:v>
                </c:pt>
                <c:pt idx="343">
                  <c:v>16200</c:v>
                </c:pt>
                <c:pt idx="344">
                  <c:v>16200</c:v>
                </c:pt>
                <c:pt idx="345">
                  <c:v>16206</c:v>
                </c:pt>
                <c:pt idx="346">
                  <c:v>16246</c:v>
                </c:pt>
                <c:pt idx="347">
                  <c:v>16260</c:v>
                </c:pt>
                <c:pt idx="348">
                  <c:v>16300</c:v>
                </c:pt>
                <c:pt idx="349">
                  <c:v>16300</c:v>
                </c:pt>
                <c:pt idx="350">
                  <c:v>16325</c:v>
                </c:pt>
                <c:pt idx="351">
                  <c:v>16366</c:v>
                </c:pt>
                <c:pt idx="352">
                  <c:v>16394</c:v>
                </c:pt>
                <c:pt idx="353">
                  <c:v>16400</c:v>
                </c:pt>
                <c:pt idx="354">
                  <c:v>16462</c:v>
                </c:pt>
                <c:pt idx="355">
                  <c:v>16554</c:v>
                </c:pt>
                <c:pt idx="356">
                  <c:v>16600</c:v>
                </c:pt>
                <c:pt idx="357">
                  <c:v>16600</c:v>
                </c:pt>
                <c:pt idx="358">
                  <c:v>16600</c:v>
                </c:pt>
                <c:pt idx="359">
                  <c:v>16600</c:v>
                </c:pt>
                <c:pt idx="360">
                  <c:v>16700</c:v>
                </c:pt>
                <c:pt idx="361">
                  <c:v>16732</c:v>
                </c:pt>
                <c:pt idx="362">
                  <c:v>16743</c:v>
                </c:pt>
                <c:pt idx="363">
                  <c:v>16767</c:v>
                </c:pt>
                <c:pt idx="364">
                  <c:v>16774</c:v>
                </c:pt>
                <c:pt idx="365">
                  <c:v>16781</c:v>
                </c:pt>
                <c:pt idx="366">
                  <c:v>16800</c:v>
                </c:pt>
                <c:pt idx="367">
                  <c:v>16800</c:v>
                </c:pt>
                <c:pt idx="368">
                  <c:v>16858</c:v>
                </c:pt>
                <c:pt idx="369">
                  <c:v>16858</c:v>
                </c:pt>
                <c:pt idx="370">
                  <c:v>16871</c:v>
                </c:pt>
                <c:pt idx="371">
                  <c:v>16900</c:v>
                </c:pt>
                <c:pt idx="372">
                  <c:v>16900</c:v>
                </c:pt>
                <c:pt idx="373">
                  <c:v>16938</c:v>
                </c:pt>
                <c:pt idx="374">
                  <c:v>16999</c:v>
                </c:pt>
                <c:pt idx="375">
                  <c:v>17000</c:v>
                </c:pt>
                <c:pt idx="376">
                  <c:v>17063</c:v>
                </c:pt>
                <c:pt idx="377">
                  <c:v>17084</c:v>
                </c:pt>
                <c:pt idx="378">
                  <c:v>17100</c:v>
                </c:pt>
                <c:pt idx="379">
                  <c:v>17100</c:v>
                </c:pt>
                <c:pt idx="380">
                  <c:v>17115</c:v>
                </c:pt>
                <c:pt idx="381">
                  <c:v>17181</c:v>
                </c:pt>
                <c:pt idx="382">
                  <c:v>17200</c:v>
                </c:pt>
                <c:pt idx="383">
                  <c:v>17200</c:v>
                </c:pt>
                <c:pt idx="384">
                  <c:v>17200</c:v>
                </c:pt>
                <c:pt idx="385">
                  <c:v>17200</c:v>
                </c:pt>
                <c:pt idx="386">
                  <c:v>17200</c:v>
                </c:pt>
                <c:pt idx="387">
                  <c:v>17223</c:v>
                </c:pt>
                <c:pt idx="388">
                  <c:v>17224</c:v>
                </c:pt>
                <c:pt idx="389">
                  <c:v>17255</c:v>
                </c:pt>
                <c:pt idx="390">
                  <c:v>17264</c:v>
                </c:pt>
                <c:pt idx="391">
                  <c:v>17273</c:v>
                </c:pt>
                <c:pt idx="392">
                  <c:v>17300</c:v>
                </c:pt>
                <c:pt idx="393">
                  <c:v>17300</c:v>
                </c:pt>
                <c:pt idx="394">
                  <c:v>17342</c:v>
                </c:pt>
                <c:pt idx="395">
                  <c:v>17353</c:v>
                </c:pt>
                <c:pt idx="396">
                  <c:v>17400</c:v>
                </c:pt>
                <c:pt idx="397">
                  <c:v>17400</c:v>
                </c:pt>
                <c:pt idx="398">
                  <c:v>17484</c:v>
                </c:pt>
                <c:pt idx="399">
                  <c:v>17500</c:v>
                </c:pt>
                <c:pt idx="400">
                  <c:v>17521</c:v>
                </c:pt>
                <c:pt idx="401">
                  <c:v>17527</c:v>
                </c:pt>
                <c:pt idx="402">
                  <c:v>17552</c:v>
                </c:pt>
                <c:pt idx="403">
                  <c:v>17600</c:v>
                </c:pt>
                <c:pt idx="404">
                  <c:v>17600</c:v>
                </c:pt>
                <c:pt idx="405">
                  <c:v>17605</c:v>
                </c:pt>
                <c:pt idx="406">
                  <c:v>17608</c:v>
                </c:pt>
                <c:pt idx="407">
                  <c:v>17700</c:v>
                </c:pt>
                <c:pt idx="408">
                  <c:v>17706</c:v>
                </c:pt>
                <c:pt idx="409">
                  <c:v>17770</c:v>
                </c:pt>
                <c:pt idx="410">
                  <c:v>17773</c:v>
                </c:pt>
                <c:pt idx="411">
                  <c:v>17800</c:v>
                </c:pt>
                <c:pt idx="412">
                  <c:v>17816</c:v>
                </c:pt>
                <c:pt idx="413">
                  <c:v>17824</c:v>
                </c:pt>
                <c:pt idx="414">
                  <c:v>17900</c:v>
                </c:pt>
                <c:pt idx="415">
                  <c:v>17900</c:v>
                </c:pt>
                <c:pt idx="416">
                  <c:v>17900</c:v>
                </c:pt>
                <c:pt idx="417">
                  <c:v>17900</c:v>
                </c:pt>
                <c:pt idx="418">
                  <c:v>17900</c:v>
                </c:pt>
                <c:pt idx="419">
                  <c:v>18000</c:v>
                </c:pt>
                <c:pt idx="420">
                  <c:v>18048</c:v>
                </c:pt>
                <c:pt idx="421">
                  <c:v>18051</c:v>
                </c:pt>
                <c:pt idx="422">
                  <c:v>18100</c:v>
                </c:pt>
                <c:pt idx="423">
                  <c:v>18100</c:v>
                </c:pt>
                <c:pt idx="424">
                  <c:v>18100</c:v>
                </c:pt>
                <c:pt idx="425">
                  <c:v>18118</c:v>
                </c:pt>
                <c:pt idx="426">
                  <c:v>18200</c:v>
                </c:pt>
                <c:pt idx="427">
                  <c:v>18256</c:v>
                </c:pt>
                <c:pt idx="428">
                  <c:v>18324</c:v>
                </c:pt>
                <c:pt idx="429">
                  <c:v>18364</c:v>
                </c:pt>
                <c:pt idx="430">
                  <c:v>18372</c:v>
                </c:pt>
                <c:pt idx="431">
                  <c:v>18393</c:v>
                </c:pt>
                <c:pt idx="432">
                  <c:v>18431</c:v>
                </c:pt>
                <c:pt idx="433">
                  <c:v>18500</c:v>
                </c:pt>
                <c:pt idx="434">
                  <c:v>18500</c:v>
                </c:pt>
                <c:pt idx="435">
                  <c:v>18500</c:v>
                </c:pt>
                <c:pt idx="436">
                  <c:v>18511</c:v>
                </c:pt>
                <c:pt idx="437">
                  <c:v>18583</c:v>
                </c:pt>
                <c:pt idx="438">
                  <c:v>18585</c:v>
                </c:pt>
                <c:pt idx="439">
                  <c:v>18589</c:v>
                </c:pt>
                <c:pt idx="440">
                  <c:v>18591</c:v>
                </c:pt>
                <c:pt idx="441">
                  <c:v>18592</c:v>
                </c:pt>
                <c:pt idx="442">
                  <c:v>18621</c:v>
                </c:pt>
                <c:pt idx="443">
                  <c:v>18632</c:v>
                </c:pt>
                <c:pt idx="444">
                  <c:v>18633</c:v>
                </c:pt>
                <c:pt idx="445">
                  <c:v>18672</c:v>
                </c:pt>
                <c:pt idx="446">
                  <c:v>18700</c:v>
                </c:pt>
                <c:pt idx="447">
                  <c:v>18800</c:v>
                </c:pt>
                <c:pt idx="448">
                  <c:v>18800</c:v>
                </c:pt>
                <c:pt idx="449">
                  <c:v>18900</c:v>
                </c:pt>
                <c:pt idx="450">
                  <c:v>18900</c:v>
                </c:pt>
                <c:pt idx="451">
                  <c:v>18977</c:v>
                </c:pt>
                <c:pt idx="452">
                  <c:v>18999</c:v>
                </c:pt>
                <c:pt idx="453">
                  <c:v>19000</c:v>
                </c:pt>
                <c:pt idx="454">
                  <c:v>19000</c:v>
                </c:pt>
                <c:pt idx="455">
                  <c:v>19000</c:v>
                </c:pt>
                <c:pt idx="456">
                  <c:v>19030</c:v>
                </c:pt>
                <c:pt idx="457">
                  <c:v>19052</c:v>
                </c:pt>
                <c:pt idx="458">
                  <c:v>19055</c:v>
                </c:pt>
                <c:pt idx="459">
                  <c:v>19075</c:v>
                </c:pt>
                <c:pt idx="460">
                  <c:v>19100</c:v>
                </c:pt>
                <c:pt idx="461">
                  <c:v>19168</c:v>
                </c:pt>
                <c:pt idx="462">
                  <c:v>19200</c:v>
                </c:pt>
                <c:pt idx="463">
                  <c:v>19207</c:v>
                </c:pt>
                <c:pt idx="464">
                  <c:v>19207</c:v>
                </c:pt>
                <c:pt idx="465">
                  <c:v>19211</c:v>
                </c:pt>
                <c:pt idx="466">
                  <c:v>19300</c:v>
                </c:pt>
                <c:pt idx="467">
                  <c:v>19346</c:v>
                </c:pt>
                <c:pt idx="468">
                  <c:v>19351</c:v>
                </c:pt>
                <c:pt idx="469">
                  <c:v>19351</c:v>
                </c:pt>
                <c:pt idx="470">
                  <c:v>19352</c:v>
                </c:pt>
                <c:pt idx="471">
                  <c:v>19400</c:v>
                </c:pt>
                <c:pt idx="472">
                  <c:v>19416</c:v>
                </c:pt>
                <c:pt idx="473">
                  <c:v>19432</c:v>
                </c:pt>
                <c:pt idx="474">
                  <c:v>19473</c:v>
                </c:pt>
                <c:pt idx="475">
                  <c:v>19500</c:v>
                </c:pt>
                <c:pt idx="476">
                  <c:v>19516</c:v>
                </c:pt>
                <c:pt idx="477">
                  <c:v>19519</c:v>
                </c:pt>
                <c:pt idx="478">
                  <c:v>19550</c:v>
                </c:pt>
                <c:pt idx="479">
                  <c:v>19553</c:v>
                </c:pt>
                <c:pt idx="480">
                  <c:v>19567</c:v>
                </c:pt>
                <c:pt idx="481">
                  <c:v>19592</c:v>
                </c:pt>
                <c:pt idx="482">
                  <c:v>19600</c:v>
                </c:pt>
                <c:pt idx="483">
                  <c:v>19608</c:v>
                </c:pt>
                <c:pt idx="484">
                  <c:v>19618</c:v>
                </c:pt>
                <c:pt idx="485">
                  <c:v>19662</c:v>
                </c:pt>
                <c:pt idx="486">
                  <c:v>19688</c:v>
                </c:pt>
                <c:pt idx="487">
                  <c:v>19700</c:v>
                </c:pt>
                <c:pt idx="488">
                  <c:v>19788</c:v>
                </c:pt>
                <c:pt idx="489">
                  <c:v>19800</c:v>
                </c:pt>
                <c:pt idx="490">
                  <c:v>19800</c:v>
                </c:pt>
                <c:pt idx="491">
                  <c:v>19800</c:v>
                </c:pt>
                <c:pt idx="492">
                  <c:v>19800</c:v>
                </c:pt>
                <c:pt idx="493">
                  <c:v>19843</c:v>
                </c:pt>
                <c:pt idx="494">
                  <c:v>19874</c:v>
                </c:pt>
                <c:pt idx="495">
                  <c:v>19900</c:v>
                </c:pt>
                <c:pt idx="496">
                  <c:v>19903</c:v>
                </c:pt>
                <c:pt idx="497">
                  <c:v>19961</c:v>
                </c:pt>
              </c:numCache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1148-43A1-A7C1-6582C74D4462}"/>
            </c:ext>
          </c:extLst>
        </c:ser>
        <c:ser>
          <c:idx val="3"/>
          <c:order val="3"/>
          <c:tx>
            <c:v>v2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02005930931209E-2"/>
                  <c:y val="-8.8011966377033596E-2"/>
                </c:manualLayout>
              </c:layout>
              <c:numFmt formatCode="#,##0.00" sourceLinked="0"/>
              <c:spPr>
                <a:solidFill>
                  <a:schemeClr val="accent5">
                    <a:lumMod val="60000"/>
                    <a:lumOff val="4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[0]!count_v2</c:f>
              <c:numCache>
                <c:formatCode>General</c:formatCode>
                <c:ptCount val="245"/>
                <c:pt idx="0">
                  <c:v>20035</c:v>
                </c:pt>
                <c:pt idx="1">
                  <c:v>20100</c:v>
                </c:pt>
                <c:pt idx="2">
                  <c:v>20100</c:v>
                </c:pt>
                <c:pt idx="3">
                  <c:v>20183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20304</c:v>
                </c:pt>
                <c:pt idx="8">
                  <c:v>20305</c:v>
                </c:pt>
                <c:pt idx="9">
                  <c:v>20388</c:v>
                </c:pt>
                <c:pt idx="10">
                  <c:v>20400</c:v>
                </c:pt>
                <c:pt idx="11">
                  <c:v>20400</c:v>
                </c:pt>
                <c:pt idx="12">
                  <c:v>20400</c:v>
                </c:pt>
                <c:pt idx="13">
                  <c:v>20400</c:v>
                </c:pt>
                <c:pt idx="14">
                  <c:v>20400</c:v>
                </c:pt>
                <c:pt idx="15">
                  <c:v>20400</c:v>
                </c:pt>
                <c:pt idx="16">
                  <c:v>20500</c:v>
                </c:pt>
                <c:pt idx="17">
                  <c:v>20500</c:v>
                </c:pt>
                <c:pt idx="18">
                  <c:v>20545</c:v>
                </c:pt>
                <c:pt idx="19">
                  <c:v>20598</c:v>
                </c:pt>
                <c:pt idx="20">
                  <c:v>20600</c:v>
                </c:pt>
                <c:pt idx="21">
                  <c:v>20600</c:v>
                </c:pt>
                <c:pt idx="22">
                  <c:v>20722</c:v>
                </c:pt>
                <c:pt idx="23">
                  <c:v>20800</c:v>
                </c:pt>
                <c:pt idx="24">
                  <c:v>20927</c:v>
                </c:pt>
                <c:pt idx="25">
                  <c:v>20980</c:v>
                </c:pt>
                <c:pt idx="26">
                  <c:v>20988</c:v>
                </c:pt>
                <c:pt idx="27">
                  <c:v>21000</c:v>
                </c:pt>
                <c:pt idx="28">
                  <c:v>21018</c:v>
                </c:pt>
                <c:pt idx="29">
                  <c:v>21024</c:v>
                </c:pt>
                <c:pt idx="30">
                  <c:v>21100</c:v>
                </c:pt>
                <c:pt idx="31">
                  <c:v>21100</c:v>
                </c:pt>
                <c:pt idx="32">
                  <c:v>21100</c:v>
                </c:pt>
                <c:pt idx="33">
                  <c:v>21108</c:v>
                </c:pt>
                <c:pt idx="34">
                  <c:v>21162</c:v>
                </c:pt>
                <c:pt idx="35">
                  <c:v>21172</c:v>
                </c:pt>
                <c:pt idx="36">
                  <c:v>21193</c:v>
                </c:pt>
                <c:pt idx="37">
                  <c:v>21200</c:v>
                </c:pt>
                <c:pt idx="38">
                  <c:v>21253</c:v>
                </c:pt>
                <c:pt idx="39">
                  <c:v>21284</c:v>
                </c:pt>
                <c:pt idx="40">
                  <c:v>21300</c:v>
                </c:pt>
                <c:pt idx="41">
                  <c:v>21344</c:v>
                </c:pt>
                <c:pt idx="42">
                  <c:v>21366</c:v>
                </c:pt>
                <c:pt idx="43">
                  <c:v>21386</c:v>
                </c:pt>
                <c:pt idx="44">
                  <c:v>21400</c:v>
                </c:pt>
                <c:pt idx="45">
                  <c:v>21459</c:v>
                </c:pt>
                <c:pt idx="46">
                  <c:v>21490</c:v>
                </c:pt>
                <c:pt idx="47">
                  <c:v>21520</c:v>
                </c:pt>
                <c:pt idx="48">
                  <c:v>21531</c:v>
                </c:pt>
                <c:pt idx="49">
                  <c:v>21600</c:v>
                </c:pt>
                <c:pt idx="50">
                  <c:v>21600</c:v>
                </c:pt>
                <c:pt idx="51">
                  <c:v>21600</c:v>
                </c:pt>
                <c:pt idx="52">
                  <c:v>21626</c:v>
                </c:pt>
                <c:pt idx="53">
                  <c:v>21749</c:v>
                </c:pt>
                <c:pt idx="54">
                  <c:v>21791</c:v>
                </c:pt>
                <c:pt idx="55">
                  <c:v>21875</c:v>
                </c:pt>
                <c:pt idx="56">
                  <c:v>21900</c:v>
                </c:pt>
                <c:pt idx="57">
                  <c:v>21900</c:v>
                </c:pt>
                <c:pt idx="58">
                  <c:v>21944</c:v>
                </c:pt>
                <c:pt idx="59">
                  <c:v>21963</c:v>
                </c:pt>
                <c:pt idx="60">
                  <c:v>21980</c:v>
                </c:pt>
                <c:pt idx="61">
                  <c:v>22028</c:v>
                </c:pt>
                <c:pt idx="62">
                  <c:v>22075</c:v>
                </c:pt>
                <c:pt idx="63">
                  <c:v>22132</c:v>
                </c:pt>
                <c:pt idx="64">
                  <c:v>22155</c:v>
                </c:pt>
                <c:pt idx="65">
                  <c:v>22161</c:v>
                </c:pt>
                <c:pt idx="66">
                  <c:v>22200</c:v>
                </c:pt>
                <c:pt idx="67">
                  <c:v>22200</c:v>
                </c:pt>
                <c:pt idx="68">
                  <c:v>22203</c:v>
                </c:pt>
                <c:pt idx="69">
                  <c:v>22269</c:v>
                </c:pt>
                <c:pt idx="70">
                  <c:v>22300</c:v>
                </c:pt>
                <c:pt idx="71">
                  <c:v>22300</c:v>
                </c:pt>
                <c:pt idx="72">
                  <c:v>22300</c:v>
                </c:pt>
                <c:pt idx="73">
                  <c:v>22300</c:v>
                </c:pt>
                <c:pt idx="74">
                  <c:v>22310</c:v>
                </c:pt>
                <c:pt idx="75">
                  <c:v>22469</c:v>
                </c:pt>
                <c:pt idx="76">
                  <c:v>22500</c:v>
                </c:pt>
                <c:pt idx="77">
                  <c:v>22500</c:v>
                </c:pt>
                <c:pt idx="78">
                  <c:v>22500</c:v>
                </c:pt>
                <c:pt idx="79">
                  <c:v>22500</c:v>
                </c:pt>
                <c:pt idx="80">
                  <c:v>22500</c:v>
                </c:pt>
                <c:pt idx="81">
                  <c:v>22500</c:v>
                </c:pt>
                <c:pt idx="82">
                  <c:v>22500</c:v>
                </c:pt>
                <c:pt idx="83">
                  <c:v>22549</c:v>
                </c:pt>
                <c:pt idx="84">
                  <c:v>22557</c:v>
                </c:pt>
                <c:pt idx="85">
                  <c:v>22568</c:v>
                </c:pt>
                <c:pt idx="86">
                  <c:v>22619</c:v>
                </c:pt>
                <c:pt idx="87">
                  <c:v>22672</c:v>
                </c:pt>
                <c:pt idx="88">
                  <c:v>22800</c:v>
                </c:pt>
                <c:pt idx="89">
                  <c:v>22858</c:v>
                </c:pt>
                <c:pt idx="90">
                  <c:v>22900</c:v>
                </c:pt>
                <c:pt idx="91">
                  <c:v>22917</c:v>
                </c:pt>
                <c:pt idx="92">
                  <c:v>23000</c:v>
                </c:pt>
                <c:pt idx="93">
                  <c:v>23000</c:v>
                </c:pt>
                <c:pt idx="94">
                  <c:v>23000</c:v>
                </c:pt>
                <c:pt idx="95">
                  <c:v>23211</c:v>
                </c:pt>
                <c:pt idx="96">
                  <c:v>23285</c:v>
                </c:pt>
                <c:pt idx="97">
                  <c:v>23374</c:v>
                </c:pt>
                <c:pt idx="98">
                  <c:v>23400</c:v>
                </c:pt>
                <c:pt idx="99">
                  <c:v>23439</c:v>
                </c:pt>
                <c:pt idx="100">
                  <c:v>23500</c:v>
                </c:pt>
                <c:pt idx="101">
                  <c:v>23500</c:v>
                </c:pt>
                <c:pt idx="102">
                  <c:v>23500</c:v>
                </c:pt>
                <c:pt idx="103">
                  <c:v>23538</c:v>
                </c:pt>
                <c:pt idx="104">
                  <c:v>23590</c:v>
                </c:pt>
                <c:pt idx="105">
                  <c:v>23613</c:v>
                </c:pt>
                <c:pt idx="106">
                  <c:v>23667</c:v>
                </c:pt>
                <c:pt idx="107">
                  <c:v>23783</c:v>
                </c:pt>
                <c:pt idx="108">
                  <c:v>23789</c:v>
                </c:pt>
                <c:pt idx="109">
                  <c:v>23816</c:v>
                </c:pt>
                <c:pt idx="110">
                  <c:v>23910</c:v>
                </c:pt>
                <c:pt idx="111">
                  <c:v>23927</c:v>
                </c:pt>
                <c:pt idx="112">
                  <c:v>23928</c:v>
                </c:pt>
                <c:pt idx="113">
                  <c:v>23936</c:v>
                </c:pt>
                <c:pt idx="114">
                  <c:v>24000</c:v>
                </c:pt>
                <c:pt idx="115">
                  <c:v>24018</c:v>
                </c:pt>
                <c:pt idx="116">
                  <c:v>24070</c:v>
                </c:pt>
                <c:pt idx="117">
                  <c:v>24164</c:v>
                </c:pt>
                <c:pt idx="118">
                  <c:v>24256</c:v>
                </c:pt>
                <c:pt idx="119">
                  <c:v>24284</c:v>
                </c:pt>
                <c:pt idx="120">
                  <c:v>24300</c:v>
                </c:pt>
                <c:pt idx="121">
                  <c:v>24300</c:v>
                </c:pt>
                <c:pt idx="122">
                  <c:v>24323</c:v>
                </c:pt>
                <c:pt idx="123">
                  <c:v>24360</c:v>
                </c:pt>
                <c:pt idx="124">
                  <c:v>24375</c:v>
                </c:pt>
                <c:pt idx="125">
                  <c:v>24400</c:v>
                </c:pt>
                <c:pt idx="126">
                  <c:v>24400</c:v>
                </c:pt>
                <c:pt idx="127">
                  <c:v>24400</c:v>
                </c:pt>
                <c:pt idx="128">
                  <c:v>24400</c:v>
                </c:pt>
                <c:pt idx="129">
                  <c:v>24425</c:v>
                </c:pt>
                <c:pt idx="130">
                  <c:v>24454</c:v>
                </c:pt>
                <c:pt idx="131">
                  <c:v>24550</c:v>
                </c:pt>
                <c:pt idx="132">
                  <c:v>24700</c:v>
                </c:pt>
                <c:pt idx="133">
                  <c:v>24712</c:v>
                </c:pt>
                <c:pt idx="134">
                  <c:v>24750</c:v>
                </c:pt>
                <c:pt idx="135">
                  <c:v>24767</c:v>
                </c:pt>
                <c:pt idx="136">
                  <c:v>24808</c:v>
                </c:pt>
                <c:pt idx="137">
                  <c:v>24879</c:v>
                </c:pt>
                <c:pt idx="138">
                  <c:v>24900</c:v>
                </c:pt>
                <c:pt idx="139">
                  <c:v>24900</c:v>
                </c:pt>
                <c:pt idx="140">
                  <c:v>24934</c:v>
                </c:pt>
                <c:pt idx="141">
                  <c:v>24986</c:v>
                </c:pt>
                <c:pt idx="142">
                  <c:v>25000</c:v>
                </c:pt>
                <c:pt idx="143">
                  <c:v>25000</c:v>
                </c:pt>
                <c:pt idx="144">
                  <c:v>25000</c:v>
                </c:pt>
                <c:pt idx="145">
                  <c:v>25021</c:v>
                </c:pt>
                <c:pt idx="146">
                  <c:v>25041</c:v>
                </c:pt>
                <c:pt idx="147">
                  <c:v>25100</c:v>
                </c:pt>
                <c:pt idx="148">
                  <c:v>25100</c:v>
                </c:pt>
                <c:pt idx="149">
                  <c:v>25291</c:v>
                </c:pt>
                <c:pt idx="150">
                  <c:v>25300</c:v>
                </c:pt>
                <c:pt idx="151">
                  <c:v>25329</c:v>
                </c:pt>
                <c:pt idx="152">
                  <c:v>25391</c:v>
                </c:pt>
                <c:pt idx="153">
                  <c:v>25400</c:v>
                </c:pt>
                <c:pt idx="154">
                  <c:v>25400</c:v>
                </c:pt>
                <c:pt idx="155">
                  <c:v>25410</c:v>
                </c:pt>
                <c:pt idx="156">
                  <c:v>25476</c:v>
                </c:pt>
                <c:pt idx="157">
                  <c:v>25490</c:v>
                </c:pt>
                <c:pt idx="158">
                  <c:v>25500</c:v>
                </c:pt>
                <c:pt idx="159">
                  <c:v>25504</c:v>
                </c:pt>
                <c:pt idx="160">
                  <c:v>25555</c:v>
                </c:pt>
                <c:pt idx="161">
                  <c:v>25570</c:v>
                </c:pt>
                <c:pt idx="162">
                  <c:v>25700</c:v>
                </c:pt>
                <c:pt idx="163">
                  <c:v>25700</c:v>
                </c:pt>
                <c:pt idx="164">
                  <c:v>25715</c:v>
                </c:pt>
                <c:pt idx="165">
                  <c:v>25749</c:v>
                </c:pt>
                <c:pt idx="166">
                  <c:v>25773</c:v>
                </c:pt>
                <c:pt idx="167">
                  <c:v>25775</c:v>
                </c:pt>
                <c:pt idx="168">
                  <c:v>25800</c:v>
                </c:pt>
                <c:pt idx="169">
                  <c:v>25800</c:v>
                </c:pt>
                <c:pt idx="170">
                  <c:v>25800</c:v>
                </c:pt>
                <c:pt idx="171">
                  <c:v>25900</c:v>
                </c:pt>
                <c:pt idx="172">
                  <c:v>26000</c:v>
                </c:pt>
                <c:pt idx="173">
                  <c:v>26061</c:v>
                </c:pt>
                <c:pt idx="174">
                  <c:v>26078</c:v>
                </c:pt>
                <c:pt idx="175">
                  <c:v>26229</c:v>
                </c:pt>
                <c:pt idx="176">
                  <c:v>26300</c:v>
                </c:pt>
                <c:pt idx="177">
                  <c:v>26349</c:v>
                </c:pt>
                <c:pt idx="178">
                  <c:v>26356</c:v>
                </c:pt>
                <c:pt idx="179">
                  <c:v>26376</c:v>
                </c:pt>
                <c:pt idx="180">
                  <c:v>26400</c:v>
                </c:pt>
                <c:pt idx="181">
                  <c:v>26400</c:v>
                </c:pt>
                <c:pt idx="182">
                  <c:v>26417</c:v>
                </c:pt>
                <c:pt idx="183">
                  <c:v>26500</c:v>
                </c:pt>
                <c:pt idx="184">
                  <c:v>26535</c:v>
                </c:pt>
                <c:pt idx="185">
                  <c:v>26595</c:v>
                </c:pt>
                <c:pt idx="186">
                  <c:v>26700</c:v>
                </c:pt>
                <c:pt idx="187">
                  <c:v>26700</c:v>
                </c:pt>
                <c:pt idx="188">
                  <c:v>26764</c:v>
                </c:pt>
                <c:pt idx="189">
                  <c:v>26786</c:v>
                </c:pt>
                <c:pt idx="190">
                  <c:v>26792</c:v>
                </c:pt>
                <c:pt idx="191">
                  <c:v>26800</c:v>
                </c:pt>
                <c:pt idx="192">
                  <c:v>26816</c:v>
                </c:pt>
                <c:pt idx="193">
                  <c:v>26832</c:v>
                </c:pt>
                <c:pt idx="194">
                  <c:v>26840</c:v>
                </c:pt>
                <c:pt idx="195">
                  <c:v>26852</c:v>
                </c:pt>
                <c:pt idx="196">
                  <c:v>26874</c:v>
                </c:pt>
                <c:pt idx="197">
                  <c:v>26900</c:v>
                </c:pt>
                <c:pt idx="198">
                  <c:v>26985</c:v>
                </c:pt>
                <c:pt idx="199">
                  <c:v>27005</c:v>
                </c:pt>
                <c:pt idx="200">
                  <c:v>27100</c:v>
                </c:pt>
                <c:pt idx="201">
                  <c:v>27156</c:v>
                </c:pt>
                <c:pt idx="202">
                  <c:v>27194</c:v>
                </c:pt>
                <c:pt idx="203">
                  <c:v>27300</c:v>
                </c:pt>
                <c:pt idx="204">
                  <c:v>27449</c:v>
                </c:pt>
                <c:pt idx="205">
                  <c:v>27500</c:v>
                </c:pt>
                <c:pt idx="206">
                  <c:v>27566</c:v>
                </c:pt>
                <c:pt idx="207">
                  <c:v>27575</c:v>
                </c:pt>
                <c:pt idx="208">
                  <c:v>27600</c:v>
                </c:pt>
                <c:pt idx="209">
                  <c:v>27686</c:v>
                </c:pt>
                <c:pt idx="210">
                  <c:v>27766</c:v>
                </c:pt>
                <c:pt idx="211">
                  <c:v>27797</c:v>
                </c:pt>
                <c:pt idx="212">
                  <c:v>27992</c:v>
                </c:pt>
                <c:pt idx="213">
                  <c:v>28000</c:v>
                </c:pt>
                <c:pt idx="214">
                  <c:v>28000</c:v>
                </c:pt>
                <c:pt idx="215">
                  <c:v>28100</c:v>
                </c:pt>
                <c:pt idx="216">
                  <c:v>28100</c:v>
                </c:pt>
                <c:pt idx="217">
                  <c:v>28200</c:v>
                </c:pt>
                <c:pt idx="218">
                  <c:v>28200</c:v>
                </c:pt>
                <c:pt idx="219">
                  <c:v>28222</c:v>
                </c:pt>
                <c:pt idx="220">
                  <c:v>28248</c:v>
                </c:pt>
                <c:pt idx="221">
                  <c:v>28300</c:v>
                </c:pt>
                <c:pt idx="222">
                  <c:v>28400</c:v>
                </c:pt>
                <c:pt idx="223">
                  <c:v>28500</c:v>
                </c:pt>
                <c:pt idx="224">
                  <c:v>28516</c:v>
                </c:pt>
                <c:pt idx="225">
                  <c:v>28594</c:v>
                </c:pt>
                <c:pt idx="226">
                  <c:v>28600</c:v>
                </c:pt>
                <c:pt idx="227">
                  <c:v>28600</c:v>
                </c:pt>
                <c:pt idx="228">
                  <c:v>28666</c:v>
                </c:pt>
                <c:pt idx="229">
                  <c:v>28866</c:v>
                </c:pt>
                <c:pt idx="230">
                  <c:v>28872</c:v>
                </c:pt>
                <c:pt idx="231">
                  <c:v>29091</c:v>
                </c:pt>
                <c:pt idx="232">
                  <c:v>29100</c:v>
                </c:pt>
                <c:pt idx="233">
                  <c:v>29209</c:v>
                </c:pt>
                <c:pt idx="234">
                  <c:v>29297</c:v>
                </c:pt>
                <c:pt idx="235">
                  <c:v>29300</c:v>
                </c:pt>
                <c:pt idx="236">
                  <c:v>29336</c:v>
                </c:pt>
                <c:pt idx="237">
                  <c:v>29400</c:v>
                </c:pt>
                <c:pt idx="238">
                  <c:v>29497</c:v>
                </c:pt>
                <c:pt idx="239">
                  <c:v>29573</c:v>
                </c:pt>
                <c:pt idx="240">
                  <c:v>29656</c:v>
                </c:pt>
                <c:pt idx="241">
                  <c:v>29688</c:v>
                </c:pt>
                <c:pt idx="242">
                  <c:v>29841</c:v>
                </c:pt>
                <c:pt idx="243">
                  <c:v>29859</c:v>
                </c:pt>
                <c:pt idx="244">
                  <c:v>29888</c:v>
                </c:pt>
              </c:numCache>
            </c:numRef>
          </c:xVal>
          <c:yVal>
            <c:numRef>
              <c:f>[0]!flow_v2</c:f>
              <c:numCache>
                <c:formatCode>0</c:formatCode>
                <c:ptCount val="245"/>
                <c:pt idx="0">
                  <c:v>20035</c:v>
                </c:pt>
                <c:pt idx="1">
                  <c:v>20100</c:v>
                </c:pt>
                <c:pt idx="2">
                  <c:v>20100</c:v>
                </c:pt>
                <c:pt idx="3">
                  <c:v>20183</c:v>
                </c:pt>
                <c:pt idx="4">
                  <c:v>20300</c:v>
                </c:pt>
                <c:pt idx="5">
                  <c:v>20300</c:v>
                </c:pt>
                <c:pt idx="6">
                  <c:v>20300</c:v>
                </c:pt>
                <c:pt idx="7">
                  <c:v>20304</c:v>
                </c:pt>
                <c:pt idx="8">
                  <c:v>20305</c:v>
                </c:pt>
                <c:pt idx="9">
                  <c:v>20388</c:v>
                </c:pt>
                <c:pt idx="10">
                  <c:v>20400</c:v>
                </c:pt>
                <c:pt idx="11">
                  <c:v>20400</c:v>
                </c:pt>
                <c:pt idx="12">
                  <c:v>20400</c:v>
                </c:pt>
                <c:pt idx="13">
                  <c:v>20400</c:v>
                </c:pt>
                <c:pt idx="14">
                  <c:v>20400</c:v>
                </c:pt>
                <c:pt idx="15">
                  <c:v>20400</c:v>
                </c:pt>
                <c:pt idx="16">
                  <c:v>20500</c:v>
                </c:pt>
                <c:pt idx="17">
                  <c:v>20500</c:v>
                </c:pt>
                <c:pt idx="18">
                  <c:v>20545</c:v>
                </c:pt>
                <c:pt idx="19">
                  <c:v>20598</c:v>
                </c:pt>
                <c:pt idx="20">
                  <c:v>20600</c:v>
                </c:pt>
                <c:pt idx="21">
                  <c:v>20600</c:v>
                </c:pt>
                <c:pt idx="22">
                  <c:v>20722</c:v>
                </c:pt>
                <c:pt idx="23">
                  <c:v>20800</c:v>
                </c:pt>
                <c:pt idx="24">
                  <c:v>20927</c:v>
                </c:pt>
                <c:pt idx="25">
                  <c:v>20980</c:v>
                </c:pt>
                <c:pt idx="26">
                  <c:v>20988</c:v>
                </c:pt>
                <c:pt idx="27">
                  <c:v>21000</c:v>
                </c:pt>
                <c:pt idx="28">
                  <c:v>21018</c:v>
                </c:pt>
                <c:pt idx="29">
                  <c:v>21024</c:v>
                </c:pt>
                <c:pt idx="30">
                  <c:v>21100</c:v>
                </c:pt>
                <c:pt idx="31">
                  <c:v>21100</c:v>
                </c:pt>
                <c:pt idx="32">
                  <c:v>21100</c:v>
                </c:pt>
                <c:pt idx="33">
                  <c:v>21108</c:v>
                </c:pt>
                <c:pt idx="34">
                  <c:v>21162</c:v>
                </c:pt>
                <c:pt idx="35">
                  <c:v>21172</c:v>
                </c:pt>
                <c:pt idx="36">
                  <c:v>21193</c:v>
                </c:pt>
                <c:pt idx="37">
                  <c:v>21200</c:v>
                </c:pt>
                <c:pt idx="38">
                  <c:v>21253</c:v>
                </c:pt>
                <c:pt idx="39">
                  <c:v>21284</c:v>
                </c:pt>
                <c:pt idx="40">
                  <c:v>21300</c:v>
                </c:pt>
                <c:pt idx="41">
                  <c:v>21344</c:v>
                </c:pt>
                <c:pt idx="42">
                  <c:v>21366</c:v>
                </c:pt>
                <c:pt idx="43">
                  <c:v>21386</c:v>
                </c:pt>
                <c:pt idx="44">
                  <c:v>21400</c:v>
                </c:pt>
                <c:pt idx="45">
                  <c:v>21459</c:v>
                </c:pt>
                <c:pt idx="46">
                  <c:v>21490</c:v>
                </c:pt>
                <c:pt idx="47">
                  <c:v>21520</c:v>
                </c:pt>
                <c:pt idx="48">
                  <c:v>21531</c:v>
                </c:pt>
                <c:pt idx="49">
                  <c:v>21600</c:v>
                </c:pt>
                <c:pt idx="50">
                  <c:v>21600</c:v>
                </c:pt>
                <c:pt idx="51">
                  <c:v>21600</c:v>
                </c:pt>
                <c:pt idx="52">
                  <c:v>21626</c:v>
                </c:pt>
                <c:pt idx="53">
                  <c:v>21749</c:v>
                </c:pt>
                <c:pt idx="54">
                  <c:v>21791</c:v>
                </c:pt>
                <c:pt idx="55">
                  <c:v>21875</c:v>
                </c:pt>
                <c:pt idx="56">
                  <c:v>21900</c:v>
                </c:pt>
                <c:pt idx="57">
                  <c:v>21900</c:v>
                </c:pt>
                <c:pt idx="58">
                  <c:v>21944</c:v>
                </c:pt>
                <c:pt idx="59">
                  <c:v>21963</c:v>
                </c:pt>
                <c:pt idx="60">
                  <c:v>21980</c:v>
                </c:pt>
                <c:pt idx="61">
                  <c:v>22028</c:v>
                </c:pt>
                <c:pt idx="62">
                  <c:v>22075</c:v>
                </c:pt>
                <c:pt idx="63">
                  <c:v>22132</c:v>
                </c:pt>
                <c:pt idx="64">
                  <c:v>22155</c:v>
                </c:pt>
                <c:pt idx="65">
                  <c:v>22161</c:v>
                </c:pt>
                <c:pt idx="66">
                  <c:v>22200</c:v>
                </c:pt>
                <c:pt idx="67">
                  <c:v>22200</c:v>
                </c:pt>
                <c:pt idx="68">
                  <c:v>22203</c:v>
                </c:pt>
                <c:pt idx="69">
                  <c:v>22269</c:v>
                </c:pt>
                <c:pt idx="70">
                  <c:v>22300</c:v>
                </c:pt>
                <c:pt idx="71">
                  <c:v>22300</c:v>
                </c:pt>
                <c:pt idx="72">
                  <c:v>22300</c:v>
                </c:pt>
                <c:pt idx="73">
                  <c:v>22300</c:v>
                </c:pt>
                <c:pt idx="74">
                  <c:v>22310</c:v>
                </c:pt>
                <c:pt idx="75">
                  <c:v>22469</c:v>
                </c:pt>
                <c:pt idx="76">
                  <c:v>22500</c:v>
                </c:pt>
                <c:pt idx="77">
                  <c:v>22500</c:v>
                </c:pt>
                <c:pt idx="78">
                  <c:v>22500</c:v>
                </c:pt>
                <c:pt idx="79">
                  <c:v>22500</c:v>
                </c:pt>
                <c:pt idx="80">
                  <c:v>22500</c:v>
                </c:pt>
                <c:pt idx="81">
                  <c:v>22500</c:v>
                </c:pt>
                <c:pt idx="82">
                  <c:v>22500</c:v>
                </c:pt>
                <c:pt idx="83">
                  <c:v>22549</c:v>
                </c:pt>
                <c:pt idx="84">
                  <c:v>22557</c:v>
                </c:pt>
                <c:pt idx="85">
                  <c:v>22568</c:v>
                </c:pt>
                <c:pt idx="86">
                  <c:v>22619</c:v>
                </c:pt>
                <c:pt idx="87">
                  <c:v>22672</c:v>
                </c:pt>
                <c:pt idx="88">
                  <c:v>22800</c:v>
                </c:pt>
                <c:pt idx="89">
                  <c:v>22858</c:v>
                </c:pt>
                <c:pt idx="90">
                  <c:v>22900</c:v>
                </c:pt>
                <c:pt idx="91">
                  <c:v>22917</c:v>
                </c:pt>
                <c:pt idx="92">
                  <c:v>23000</c:v>
                </c:pt>
                <c:pt idx="93">
                  <c:v>23000</c:v>
                </c:pt>
                <c:pt idx="94">
                  <c:v>23000</c:v>
                </c:pt>
                <c:pt idx="95">
                  <c:v>23211</c:v>
                </c:pt>
                <c:pt idx="96">
                  <c:v>23285</c:v>
                </c:pt>
                <c:pt idx="97">
                  <c:v>23374</c:v>
                </c:pt>
                <c:pt idx="98">
                  <c:v>23400</c:v>
                </c:pt>
                <c:pt idx="99">
                  <c:v>23439</c:v>
                </c:pt>
                <c:pt idx="100">
                  <c:v>23500</c:v>
                </c:pt>
                <c:pt idx="101">
                  <c:v>23500</c:v>
                </c:pt>
                <c:pt idx="102">
                  <c:v>23500</c:v>
                </c:pt>
                <c:pt idx="103">
                  <c:v>23538</c:v>
                </c:pt>
                <c:pt idx="104">
                  <c:v>23590</c:v>
                </c:pt>
                <c:pt idx="105">
                  <c:v>23613</c:v>
                </c:pt>
                <c:pt idx="106">
                  <c:v>23667</c:v>
                </c:pt>
                <c:pt idx="107">
                  <c:v>23783</c:v>
                </c:pt>
                <c:pt idx="108">
                  <c:v>23789</c:v>
                </c:pt>
                <c:pt idx="109">
                  <c:v>23816</c:v>
                </c:pt>
                <c:pt idx="110">
                  <c:v>23910</c:v>
                </c:pt>
                <c:pt idx="111">
                  <c:v>23927</c:v>
                </c:pt>
                <c:pt idx="112">
                  <c:v>23928</c:v>
                </c:pt>
                <c:pt idx="113">
                  <c:v>23936</c:v>
                </c:pt>
                <c:pt idx="114">
                  <c:v>24000</c:v>
                </c:pt>
                <c:pt idx="115">
                  <c:v>24018</c:v>
                </c:pt>
                <c:pt idx="116">
                  <c:v>24070</c:v>
                </c:pt>
                <c:pt idx="117">
                  <c:v>24164</c:v>
                </c:pt>
                <c:pt idx="118">
                  <c:v>24256</c:v>
                </c:pt>
                <c:pt idx="119">
                  <c:v>24284</c:v>
                </c:pt>
                <c:pt idx="120">
                  <c:v>24300</c:v>
                </c:pt>
                <c:pt idx="121">
                  <c:v>24300</c:v>
                </c:pt>
                <c:pt idx="122">
                  <c:v>24323</c:v>
                </c:pt>
                <c:pt idx="123">
                  <c:v>24360</c:v>
                </c:pt>
                <c:pt idx="124">
                  <c:v>24375</c:v>
                </c:pt>
                <c:pt idx="125">
                  <c:v>24400</c:v>
                </c:pt>
                <c:pt idx="126">
                  <c:v>24400</c:v>
                </c:pt>
                <c:pt idx="127">
                  <c:v>24400</c:v>
                </c:pt>
                <c:pt idx="128">
                  <c:v>24400</c:v>
                </c:pt>
                <c:pt idx="129">
                  <c:v>24425</c:v>
                </c:pt>
                <c:pt idx="130">
                  <c:v>24454</c:v>
                </c:pt>
                <c:pt idx="131">
                  <c:v>24550</c:v>
                </c:pt>
                <c:pt idx="132">
                  <c:v>24700</c:v>
                </c:pt>
                <c:pt idx="133">
                  <c:v>24712</c:v>
                </c:pt>
                <c:pt idx="134">
                  <c:v>24750</c:v>
                </c:pt>
                <c:pt idx="135">
                  <c:v>24767</c:v>
                </c:pt>
                <c:pt idx="136">
                  <c:v>24808</c:v>
                </c:pt>
                <c:pt idx="137">
                  <c:v>24879</c:v>
                </c:pt>
                <c:pt idx="138">
                  <c:v>24900</c:v>
                </c:pt>
                <c:pt idx="139">
                  <c:v>24900</c:v>
                </c:pt>
                <c:pt idx="140">
                  <c:v>24934</c:v>
                </c:pt>
                <c:pt idx="141">
                  <c:v>24986</c:v>
                </c:pt>
                <c:pt idx="142">
                  <c:v>25000</c:v>
                </c:pt>
                <c:pt idx="143">
                  <c:v>25000</c:v>
                </c:pt>
                <c:pt idx="144">
                  <c:v>25000</c:v>
                </c:pt>
                <c:pt idx="145">
                  <c:v>25021</c:v>
                </c:pt>
                <c:pt idx="146">
                  <c:v>25041</c:v>
                </c:pt>
                <c:pt idx="147">
                  <c:v>25100</c:v>
                </c:pt>
                <c:pt idx="148">
                  <c:v>25100</c:v>
                </c:pt>
                <c:pt idx="149">
                  <c:v>25291</c:v>
                </c:pt>
                <c:pt idx="150">
                  <c:v>25300</c:v>
                </c:pt>
                <c:pt idx="151">
                  <c:v>25329</c:v>
                </c:pt>
                <c:pt idx="152">
                  <c:v>25391</c:v>
                </c:pt>
                <c:pt idx="153">
                  <c:v>25400</c:v>
                </c:pt>
                <c:pt idx="154">
                  <c:v>25400</c:v>
                </c:pt>
                <c:pt idx="155">
                  <c:v>25410</c:v>
                </c:pt>
                <c:pt idx="156">
                  <c:v>25476</c:v>
                </c:pt>
                <c:pt idx="157">
                  <c:v>25490</c:v>
                </c:pt>
                <c:pt idx="158">
                  <c:v>25500</c:v>
                </c:pt>
                <c:pt idx="159">
                  <c:v>25504</c:v>
                </c:pt>
                <c:pt idx="160">
                  <c:v>25555</c:v>
                </c:pt>
                <c:pt idx="161">
                  <c:v>25570</c:v>
                </c:pt>
                <c:pt idx="162">
                  <c:v>25700</c:v>
                </c:pt>
                <c:pt idx="163">
                  <c:v>25700</c:v>
                </c:pt>
                <c:pt idx="164">
                  <c:v>25715</c:v>
                </c:pt>
                <c:pt idx="165">
                  <c:v>25749</c:v>
                </c:pt>
                <c:pt idx="166">
                  <c:v>25773</c:v>
                </c:pt>
                <c:pt idx="167">
                  <c:v>25775</c:v>
                </c:pt>
                <c:pt idx="168">
                  <c:v>25800</c:v>
                </c:pt>
                <c:pt idx="169">
                  <c:v>25800</c:v>
                </c:pt>
                <c:pt idx="170">
                  <c:v>25800</c:v>
                </c:pt>
                <c:pt idx="171">
                  <c:v>25900</c:v>
                </c:pt>
                <c:pt idx="172">
                  <c:v>26000</c:v>
                </c:pt>
                <c:pt idx="173">
                  <c:v>26061</c:v>
                </c:pt>
                <c:pt idx="174">
                  <c:v>26078</c:v>
                </c:pt>
                <c:pt idx="175">
                  <c:v>26229</c:v>
                </c:pt>
                <c:pt idx="176">
                  <c:v>26300</c:v>
                </c:pt>
                <c:pt idx="177">
                  <c:v>26349</c:v>
                </c:pt>
                <c:pt idx="178">
                  <c:v>26356</c:v>
                </c:pt>
                <c:pt idx="179">
                  <c:v>26376</c:v>
                </c:pt>
                <c:pt idx="180">
                  <c:v>26400</c:v>
                </c:pt>
                <c:pt idx="181">
                  <c:v>26400</c:v>
                </c:pt>
                <c:pt idx="182">
                  <c:v>26417</c:v>
                </c:pt>
                <c:pt idx="183">
                  <c:v>26500</c:v>
                </c:pt>
                <c:pt idx="184">
                  <c:v>26535</c:v>
                </c:pt>
                <c:pt idx="185">
                  <c:v>26595</c:v>
                </c:pt>
                <c:pt idx="186">
                  <c:v>26700</c:v>
                </c:pt>
                <c:pt idx="187">
                  <c:v>26700</c:v>
                </c:pt>
                <c:pt idx="188">
                  <c:v>26764</c:v>
                </c:pt>
                <c:pt idx="189">
                  <c:v>26786</c:v>
                </c:pt>
                <c:pt idx="190">
                  <c:v>26792</c:v>
                </c:pt>
                <c:pt idx="191">
                  <c:v>26800</c:v>
                </c:pt>
                <c:pt idx="192">
                  <c:v>26816</c:v>
                </c:pt>
                <c:pt idx="193">
                  <c:v>26832</c:v>
                </c:pt>
                <c:pt idx="194">
                  <c:v>26840</c:v>
                </c:pt>
                <c:pt idx="195">
                  <c:v>26852</c:v>
                </c:pt>
                <c:pt idx="196">
                  <c:v>26874</c:v>
                </c:pt>
                <c:pt idx="197">
                  <c:v>26900</c:v>
                </c:pt>
                <c:pt idx="198">
                  <c:v>26985</c:v>
                </c:pt>
                <c:pt idx="199">
                  <c:v>27005</c:v>
                </c:pt>
                <c:pt idx="200">
                  <c:v>27100</c:v>
                </c:pt>
                <c:pt idx="201">
                  <c:v>27156</c:v>
                </c:pt>
                <c:pt idx="202">
                  <c:v>27194</c:v>
                </c:pt>
                <c:pt idx="203">
                  <c:v>27300</c:v>
                </c:pt>
                <c:pt idx="204">
                  <c:v>27449</c:v>
                </c:pt>
                <c:pt idx="205">
                  <c:v>27500</c:v>
                </c:pt>
                <c:pt idx="206">
                  <c:v>27566</c:v>
                </c:pt>
                <c:pt idx="207">
                  <c:v>27575</c:v>
                </c:pt>
                <c:pt idx="208">
                  <c:v>27600</c:v>
                </c:pt>
                <c:pt idx="209">
                  <c:v>27686</c:v>
                </c:pt>
                <c:pt idx="210">
                  <c:v>27766</c:v>
                </c:pt>
                <c:pt idx="211">
                  <c:v>27797</c:v>
                </c:pt>
                <c:pt idx="212">
                  <c:v>27992</c:v>
                </c:pt>
                <c:pt idx="213">
                  <c:v>28000</c:v>
                </c:pt>
                <c:pt idx="214">
                  <c:v>28000</c:v>
                </c:pt>
                <c:pt idx="215">
                  <c:v>28100</c:v>
                </c:pt>
                <c:pt idx="216">
                  <c:v>28100</c:v>
                </c:pt>
                <c:pt idx="217">
                  <c:v>28200</c:v>
                </c:pt>
                <c:pt idx="218">
                  <c:v>28200</c:v>
                </c:pt>
                <c:pt idx="219">
                  <c:v>28222</c:v>
                </c:pt>
                <c:pt idx="220">
                  <c:v>28248</c:v>
                </c:pt>
                <c:pt idx="221">
                  <c:v>28300</c:v>
                </c:pt>
                <c:pt idx="222">
                  <c:v>28400</c:v>
                </c:pt>
                <c:pt idx="223">
                  <c:v>28500</c:v>
                </c:pt>
                <c:pt idx="224">
                  <c:v>28516</c:v>
                </c:pt>
                <c:pt idx="225">
                  <c:v>28594</c:v>
                </c:pt>
                <c:pt idx="226">
                  <c:v>28600</c:v>
                </c:pt>
                <c:pt idx="227">
                  <c:v>28600</c:v>
                </c:pt>
                <c:pt idx="228">
                  <c:v>28666</c:v>
                </c:pt>
                <c:pt idx="229">
                  <c:v>28866</c:v>
                </c:pt>
                <c:pt idx="230">
                  <c:v>28872</c:v>
                </c:pt>
                <c:pt idx="231">
                  <c:v>29091</c:v>
                </c:pt>
                <c:pt idx="232">
                  <c:v>29100</c:v>
                </c:pt>
                <c:pt idx="233">
                  <c:v>29209</c:v>
                </c:pt>
                <c:pt idx="234">
                  <c:v>29297</c:v>
                </c:pt>
                <c:pt idx="235">
                  <c:v>29300</c:v>
                </c:pt>
                <c:pt idx="236">
                  <c:v>29336</c:v>
                </c:pt>
                <c:pt idx="237">
                  <c:v>29400</c:v>
                </c:pt>
                <c:pt idx="238">
                  <c:v>29497</c:v>
                </c:pt>
                <c:pt idx="239">
                  <c:v>29573</c:v>
                </c:pt>
                <c:pt idx="240">
                  <c:v>29656</c:v>
                </c:pt>
                <c:pt idx="241">
                  <c:v>29688</c:v>
                </c:pt>
                <c:pt idx="242">
                  <c:v>29841</c:v>
                </c:pt>
                <c:pt idx="243">
                  <c:v>29859</c:v>
                </c:pt>
                <c:pt idx="244">
                  <c:v>29888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AF2B-4071-B95E-A23303F946D6}"/>
            </c:ext>
          </c:extLst>
        </c:ser>
        <c:ser>
          <c:idx val="4"/>
          <c:order val="4"/>
          <c:tx>
            <c:v>v3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573978961423128E-3"/>
                  <c:y val="-9.385432355389077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[0]!count_v3</c:f>
              <c:numCache>
                <c:formatCode>General</c:formatCode>
                <c:ptCount val="96"/>
                <c:pt idx="0">
                  <c:v>30000</c:v>
                </c:pt>
                <c:pt idx="1">
                  <c:v>30068</c:v>
                </c:pt>
                <c:pt idx="2">
                  <c:v>30202</c:v>
                </c:pt>
                <c:pt idx="3">
                  <c:v>30460</c:v>
                </c:pt>
                <c:pt idx="4">
                  <c:v>30475</c:v>
                </c:pt>
                <c:pt idx="5">
                  <c:v>30556</c:v>
                </c:pt>
                <c:pt idx="6">
                  <c:v>30586</c:v>
                </c:pt>
                <c:pt idx="7">
                  <c:v>30600</c:v>
                </c:pt>
                <c:pt idx="8">
                  <c:v>30725</c:v>
                </c:pt>
                <c:pt idx="9">
                  <c:v>30826</c:v>
                </c:pt>
                <c:pt idx="10">
                  <c:v>30996</c:v>
                </c:pt>
                <c:pt idx="11">
                  <c:v>31100</c:v>
                </c:pt>
                <c:pt idx="12">
                  <c:v>31213</c:v>
                </c:pt>
                <c:pt idx="13">
                  <c:v>31300</c:v>
                </c:pt>
                <c:pt idx="14">
                  <c:v>31420</c:v>
                </c:pt>
                <c:pt idx="15">
                  <c:v>31570</c:v>
                </c:pt>
                <c:pt idx="16">
                  <c:v>31711</c:v>
                </c:pt>
                <c:pt idx="17">
                  <c:v>32000</c:v>
                </c:pt>
                <c:pt idx="18">
                  <c:v>32037</c:v>
                </c:pt>
                <c:pt idx="19">
                  <c:v>32100</c:v>
                </c:pt>
                <c:pt idx="20">
                  <c:v>32272</c:v>
                </c:pt>
                <c:pt idx="21">
                  <c:v>32300</c:v>
                </c:pt>
                <c:pt idx="22">
                  <c:v>32317</c:v>
                </c:pt>
                <c:pt idx="23">
                  <c:v>32429</c:v>
                </c:pt>
                <c:pt idx="24">
                  <c:v>32461</c:v>
                </c:pt>
                <c:pt idx="25">
                  <c:v>32498</c:v>
                </c:pt>
                <c:pt idx="26">
                  <c:v>32600</c:v>
                </c:pt>
                <c:pt idx="27">
                  <c:v>32680</c:v>
                </c:pt>
                <c:pt idx="28">
                  <c:v>32749</c:v>
                </c:pt>
                <c:pt idx="29">
                  <c:v>32804</c:v>
                </c:pt>
                <c:pt idx="30">
                  <c:v>32852</c:v>
                </c:pt>
                <c:pt idx="31">
                  <c:v>32989</c:v>
                </c:pt>
                <c:pt idx="32">
                  <c:v>33000</c:v>
                </c:pt>
                <c:pt idx="33">
                  <c:v>33612</c:v>
                </c:pt>
                <c:pt idx="34">
                  <c:v>33963</c:v>
                </c:pt>
                <c:pt idx="35">
                  <c:v>34007</c:v>
                </c:pt>
                <c:pt idx="36">
                  <c:v>34029</c:v>
                </c:pt>
                <c:pt idx="37">
                  <c:v>34537</c:v>
                </c:pt>
                <c:pt idx="38">
                  <c:v>34665</c:v>
                </c:pt>
                <c:pt idx="39">
                  <c:v>34715</c:v>
                </c:pt>
                <c:pt idx="40">
                  <c:v>34885</c:v>
                </c:pt>
                <c:pt idx="41">
                  <c:v>35024</c:v>
                </c:pt>
                <c:pt idx="42">
                  <c:v>35050</c:v>
                </c:pt>
                <c:pt idx="43">
                  <c:v>35052</c:v>
                </c:pt>
                <c:pt idx="44">
                  <c:v>35065</c:v>
                </c:pt>
                <c:pt idx="45">
                  <c:v>35263</c:v>
                </c:pt>
                <c:pt idx="46">
                  <c:v>35301</c:v>
                </c:pt>
                <c:pt idx="47">
                  <c:v>35351</c:v>
                </c:pt>
                <c:pt idx="48">
                  <c:v>35492</c:v>
                </c:pt>
                <c:pt idx="49">
                  <c:v>35500</c:v>
                </c:pt>
                <c:pt idx="50">
                  <c:v>35532</c:v>
                </c:pt>
                <c:pt idx="51">
                  <c:v>35545</c:v>
                </c:pt>
                <c:pt idx="52">
                  <c:v>35600</c:v>
                </c:pt>
                <c:pt idx="53">
                  <c:v>35719</c:v>
                </c:pt>
                <c:pt idx="54">
                  <c:v>35900</c:v>
                </c:pt>
                <c:pt idx="55">
                  <c:v>36446</c:v>
                </c:pt>
                <c:pt idx="56">
                  <c:v>36551</c:v>
                </c:pt>
                <c:pt idx="57">
                  <c:v>36598</c:v>
                </c:pt>
                <c:pt idx="58">
                  <c:v>36709</c:v>
                </c:pt>
                <c:pt idx="59">
                  <c:v>36958</c:v>
                </c:pt>
                <c:pt idx="60">
                  <c:v>37103</c:v>
                </c:pt>
                <c:pt idx="61">
                  <c:v>37200</c:v>
                </c:pt>
                <c:pt idx="62">
                  <c:v>37200</c:v>
                </c:pt>
                <c:pt idx="63">
                  <c:v>37270</c:v>
                </c:pt>
                <c:pt idx="64">
                  <c:v>37393</c:v>
                </c:pt>
                <c:pt idx="65">
                  <c:v>37400</c:v>
                </c:pt>
                <c:pt idx="66">
                  <c:v>37462</c:v>
                </c:pt>
                <c:pt idx="67">
                  <c:v>37496</c:v>
                </c:pt>
                <c:pt idx="68">
                  <c:v>37500</c:v>
                </c:pt>
                <c:pt idx="69">
                  <c:v>37504</c:v>
                </c:pt>
                <c:pt idx="70">
                  <c:v>37557</c:v>
                </c:pt>
                <c:pt idx="71">
                  <c:v>37676</c:v>
                </c:pt>
                <c:pt idx="72">
                  <c:v>37734</c:v>
                </c:pt>
                <c:pt idx="73">
                  <c:v>37800</c:v>
                </c:pt>
                <c:pt idx="74">
                  <c:v>37930</c:v>
                </c:pt>
                <c:pt idx="75">
                  <c:v>38278</c:v>
                </c:pt>
                <c:pt idx="76">
                  <c:v>38300</c:v>
                </c:pt>
                <c:pt idx="77">
                  <c:v>38446</c:v>
                </c:pt>
                <c:pt idx="78">
                  <c:v>38500</c:v>
                </c:pt>
                <c:pt idx="79">
                  <c:v>38546</c:v>
                </c:pt>
                <c:pt idx="80">
                  <c:v>38600</c:v>
                </c:pt>
                <c:pt idx="81">
                  <c:v>38900</c:v>
                </c:pt>
                <c:pt idx="82">
                  <c:v>38996</c:v>
                </c:pt>
                <c:pt idx="83">
                  <c:v>39132</c:v>
                </c:pt>
                <c:pt idx="84">
                  <c:v>39215</c:v>
                </c:pt>
                <c:pt idx="85">
                  <c:v>39322</c:v>
                </c:pt>
                <c:pt idx="86">
                  <c:v>39333</c:v>
                </c:pt>
                <c:pt idx="87">
                  <c:v>39451</c:v>
                </c:pt>
                <c:pt idx="88">
                  <c:v>39500</c:v>
                </c:pt>
                <c:pt idx="89">
                  <c:v>39527</c:v>
                </c:pt>
                <c:pt idx="90">
                  <c:v>39547</c:v>
                </c:pt>
                <c:pt idx="91">
                  <c:v>39614</c:v>
                </c:pt>
                <c:pt idx="92">
                  <c:v>39701</c:v>
                </c:pt>
                <c:pt idx="93">
                  <c:v>39716</c:v>
                </c:pt>
                <c:pt idx="94">
                  <c:v>39765</c:v>
                </c:pt>
                <c:pt idx="95">
                  <c:v>39916</c:v>
                </c:pt>
              </c:numCache>
            </c:numRef>
          </c:xVal>
          <c:yVal>
            <c:numRef>
              <c:f>[0]!flow_v3</c:f>
              <c:numCache>
                <c:formatCode>0</c:formatCode>
                <c:ptCount val="96"/>
                <c:pt idx="0">
                  <c:v>30000</c:v>
                </c:pt>
                <c:pt idx="1">
                  <c:v>30068</c:v>
                </c:pt>
                <c:pt idx="2">
                  <c:v>30202</c:v>
                </c:pt>
                <c:pt idx="3">
                  <c:v>30460</c:v>
                </c:pt>
                <c:pt idx="4">
                  <c:v>30475</c:v>
                </c:pt>
                <c:pt idx="5">
                  <c:v>30556</c:v>
                </c:pt>
                <c:pt idx="6">
                  <c:v>30586</c:v>
                </c:pt>
                <c:pt idx="7">
                  <c:v>30600</c:v>
                </c:pt>
                <c:pt idx="8">
                  <c:v>30725</c:v>
                </c:pt>
                <c:pt idx="9">
                  <c:v>30826</c:v>
                </c:pt>
                <c:pt idx="10">
                  <c:v>30996</c:v>
                </c:pt>
                <c:pt idx="11">
                  <c:v>31100</c:v>
                </c:pt>
                <c:pt idx="12">
                  <c:v>31213</c:v>
                </c:pt>
                <c:pt idx="13">
                  <c:v>31300</c:v>
                </c:pt>
                <c:pt idx="14">
                  <c:v>31420</c:v>
                </c:pt>
                <c:pt idx="15">
                  <c:v>31570</c:v>
                </c:pt>
                <c:pt idx="16">
                  <c:v>31711</c:v>
                </c:pt>
                <c:pt idx="17">
                  <c:v>32000</c:v>
                </c:pt>
                <c:pt idx="18">
                  <c:v>32037</c:v>
                </c:pt>
                <c:pt idx="19">
                  <c:v>32100</c:v>
                </c:pt>
                <c:pt idx="20">
                  <c:v>32272</c:v>
                </c:pt>
                <c:pt idx="21">
                  <c:v>32300</c:v>
                </c:pt>
                <c:pt idx="22">
                  <c:v>32317</c:v>
                </c:pt>
                <c:pt idx="23">
                  <c:v>32429</c:v>
                </c:pt>
                <c:pt idx="24">
                  <c:v>32461</c:v>
                </c:pt>
                <c:pt idx="25">
                  <c:v>32498</c:v>
                </c:pt>
                <c:pt idx="26">
                  <c:v>32600</c:v>
                </c:pt>
                <c:pt idx="27">
                  <c:v>32680</c:v>
                </c:pt>
                <c:pt idx="28">
                  <c:v>32749</c:v>
                </c:pt>
                <c:pt idx="29">
                  <c:v>32804</c:v>
                </c:pt>
                <c:pt idx="30">
                  <c:v>32852</c:v>
                </c:pt>
                <c:pt idx="31">
                  <c:v>32989</c:v>
                </c:pt>
                <c:pt idx="32">
                  <c:v>33000</c:v>
                </c:pt>
                <c:pt idx="33">
                  <c:v>33612</c:v>
                </c:pt>
                <c:pt idx="34">
                  <c:v>33963</c:v>
                </c:pt>
                <c:pt idx="35">
                  <c:v>34007</c:v>
                </c:pt>
                <c:pt idx="36">
                  <c:v>34029</c:v>
                </c:pt>
                <c:pt idx="37">
                  <c:v>34537</c:v>
                </c:pt>
                <c:pt idx="38">
                  <c:v>34665</c:v>
                </c:pt>
                <c:pt idx="39">
                  <c:v>34715</c:v>
                </c:pt>
                <c:pt idx="40">
                  <c:v>34885</c:v>
                </c:pt>
                <c:pt idx="41">
                  <c:v>35024</c:v>
                </c:pt>
                <c:pt idx="42">
                  <c:v>35050</c:v>
                </c:pt>
                <c:pt idx="43">
                  <c:v>35052</c:v>
                </c:pt>
                <c:pt idx="44">
                  <c:v>35065</c:v>
                </c:pt>
                <c:pt idx="45">
                  <c:v>35263</c:v>
                </c:pt>
                <c:pt idx="46">
                  <c:v>35301</c:v>
                </c:pt>
                <c:pt idx="47">
                  <c:v>35351</c:v>
                </c:pt>
                <c:pt idx="48">
                  <c:v>35492</c:v>
                </c:pt>
                <c:pt idx="49">
                  <c:v>35500</c:v>
                </c:pt>
                <c:pt idx="50">
                  <c:v>35532</c:v>
                </c:pt>
                <c:pt idx="51">
                  <c:v>35545</c:v>
                </c:pt>
                <c:pt idx="52">
                  <c:v>35600</c:v>
                </c:pt>
                <c:pt idx="53">
                  <c:v>35719</c:v>
                </c:pt>
                <c:pt idx="54">
                  <c:v>35900</c:v>
                </c:pt>
                <c:pt idx="55">
                  <c:v>36446</c:v>
                </c:pt>
                <c:pt idx="56">
                  <c:v>36551</c:v>
                </c:pt>
                <c:pt idx="57">
                  <c:v>36598</c:v>
                </c:pt>
                <c:pt idx="58">
                  <c:v>36709</c:v>
                </c:pt>
                <c:pt idx="59">
                  <c:v>36958</c:v>
                </c:pt>
                <c:pt idx="60">
                  <c:v>37103</c:v>
                </c:pt>
                <c:pt idx="61">
                  <c:v>37200</c:v>
                </c:pt>
                <c:pt idx="62">
                  <c:v>37200</c:v>
                </c:pt>
                <c:pt idx="63">
                  <c:v>37270</c:v>
                </c:pt>
                <c:pt idx="64">
                  <c:v>37393</c:v>
                </c:pt>
                <c:pt idx="65">
                  <c:v>37400</c:v>
                </c:pt>
                <c:pt idx="66">
                  <c:v>37462</c:v>
                </c:pt>
                <c:pt idx="67">
                  <c:v>37496</c:v>
                </c:pt>
                <c:pt idx="68">
                  <c:v>37500</c:v>
                </c:pt>
                <c:pt idx="69">
                  <c:v>37504</c:v>
                </c:pt>
                <c:pt idx="70">
                  <c:v>37557</c:v>
                </c:pt>
                <c:pt idx="71">
                  <c:v>37676</c:v>
                </c:pt>
                <c:pt idx="72">
                  <c:v>37734</c:v>
                </c:pt>
                <c:pt idx="73">
                  <c:v>37800</c:v>
                </c:pt>
                <c:pt idx="74">
                  <c:v>37930</c:v>
                </c:pt>
                <c:pt idx="75">
                  <c:v>38278</c:v>
                </c:pt>
                <c:pt idx="76">
                  <c:v>38300</c:v>
                </c:pt>
                <c:pt idx="77">
                  <c:v>38446</c:v>
                </c:pt>
                <c:pt idx="78">
                  <c:v>38500</c:v>
                </c:pt>
                <c:pt idx="79">
                  <c:v>38546</c:v>
                </c:pt>
                <c:pt idx="80">
                  <c:v>38600</c:v>
                </c:pt>
                <c:pt idx="81">
                  <c:v>38900</c:v>
                </c:pt>
                <c:pt idx="82">
                  <c:v>38996</c:v>
                </c:pt>
                <c:pt idx="83">
                  <c:v>39132</c:v>
                </c:pt>
                <c:pt idx="84">
                  <c:v>39215</c:v>
                </c:pt>
                <c:pt idx="85">
                  <c:v>39322</c:v>
                </c:pt>
                <c:pt idx="86">
                  <c:v>39333</c:v>
                </c:pt>
                <c:pt idx="87">
                  <c:v>39451</c:v>
                </c:pt>
                <c:pt idx="88">
                  <c:v>39500</c:v>
                </c:pt>
                <c:pt idx="89">
                  <c:v>39527</c:v>
                </c:pt>
                <c:pt idx="90">
                  <c:v>39547</c:v>
                </c:pt>
                <c:pt idx="91">
                  <c:v>39614</c:v>
                </c:pt>
                <c:pt idx="92">
                  <c:v>39701</c:v>
                </c:pt>
                <c:pt idx="93">
                  <c:v>39716</c:v>
                </c:pt>
                <c:pt idx="94">
                  <c:v>39765</c:v>
                </c:pt>
                <c:pt idx="95">
                  <c:v>39916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F-AF2B-4071-B95E-A23303F946D6}"/>
            </c:ext>
          </c:extLst>
        </c:ser>
        <c:ser>
          <c:idx val="5"/>
          <c:order val="5"/>
          <c:tx>
            <c:v>v4</c:v>
          </c:tx>
          <c:spPr>
            <a:ln w="19050">
              <a:noFill/>
            </a:ln>
          </c:spPr>
          <c:marker>
            <c:symbol val="dash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1986493115619964E-2"/>
                  <c:y val="-6.9702304457986614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[0]!count_v4</c:f>
              <c:numCache>
                <c:formatCode>General</c:formatCode>
                <c:ptCount val="56"/>
                <c:pt idx="0">
                  <c:v>40194</c:v>
                </c:pt>
                <c:pt idx="1">
                  <c:v>40385</c:v>
                </c:pt>
                <c:pt idx="2">
                  <c:v>40462</c:v>
                </c:pt>
                <c:pt idx="3">
                  <c:v>40484</c:v>
                </c:pt>
                <c:pt idx="4">
                  <c:v>40552</c:v>
                </c:pt>
                <c:pt idx="5">
                  <c:v>40610</c:v>
                </c:pt>
                <c:pt idx="6">
                  <c:v>40655</c:v>
                </c:pt>
                <c:pt idx="7">
                  <c:v>40660</c:v>
                </c:pt>
                <c:pt idx="8">
                  <c:v>40879</c:v>
                </c:pt>
                <c:pt idx="9">
                  <c:v>41109</c:v>
                </c:pt>
                <c:pt idx="10">
                  <c:v>41638</c:v>
                </c:pt>
                <c:pt idx="11">
                  <c:v>41819</c:v>
                </c:pt>
                <c:pt idx="12">
                  <c:v>41882</c:v>
                </c:pt>
                <c:pt idx="13">
                  <c:v>41900</c:v>
                </c:pt>
                <c:pt idx="14">
                  <c:v>41937</c:v>
                </c:pt>
                <c:pt idx="15">
                  <c:v>42415</c:v>
                </c:pt>
                <c:pt idx="16">
                  <c:v>42647</c:v>
                </c:pt>
                <c:pt idx="17">
                  <c:v>42674</c:v>
                </c:pt>
                <c:pt idx="18">
                  <c:v>42960</c:v>
                </c:pt>
                <c:pt idx="19">
                  <c:v>43090</c:v>
                </c:pt>
                <c:pt idx="20">
                  <c:v>43102</c:v>
                </c:pt>
                <c:pt idx="21">
                  <c:v>43107</c:v>
                </c:pt>
                <c:pt idx="22">
                  <c:v>43256</c:v>
                </c:pt>
                <c:pt idx="23">
                  <c:v>43340</c:v>
                </c:pt>
                <c:pt idx="24">
                  <c:v>43540</c:v>
                </c:pt>
                <c:pt idx="25">
                  <c:v>43565</c:v>
                </c:pt>
                <c:pt idx="26">
                  <c:v>43615</c:v>
                </c:pt>
                <c:pt idx="27">
                  <c:v>43771</c:v>
                </c:pt>
                <c:pt idx="28">
                  <c:v>43796</c:v>
                </c:pt>
                <c:pt idx="29">
                  <c:v>43921</c:v>
                </c:pt>
                <c:pt idx="30">
                  <c:v>44181</c:v>
                </c:pt>
                <c:pt idx="31">
                  <c:v>44209</c:v>
                </c:pt>
                <c:pt idx="32">
                  <c:v>44548</c:v>
                </c:pt>
                <c:pt idx="33">
                  <c:v>45149</c:v>
                </c:pt>
                <c:pt idx="34">
                  <c:v>45152</c:v>
                </c:pt>
                <c:pt idx="35">
                  <c:v>45188</c:v>
                </c:pt>
                <c:pt idx="36">
                  <c:v>45213</c:v>
                </c:pt>
                <c:pt idx="37">
                  <c:v>45435</c:v>
                </c:pt>
                <c:pt idx="38">
                  <c:v>46031</c:v>
                </c:pt>
                <c:pt idx="39">
                  <c:v>46187</c:v>
                </c:pt>
                <c:pt idx="40">
                  <c:v>46360</c:v>
                </c:pt>
                <c:pt idx="41">
                  <c:v>46501</c:v>
                </c:pt>
                <c:pt idx="42">
                  <c:v>46663</c:v>
                </c:pt>
                <c:pt idx="43">
                  <c:v>46982</c:v>
                </c:pt>
                <c:pt idx="44">
                  <c:v>47339</c:v>
                </c:pt>
                <c:pt idx="45">
                  <c:v>48047</c:v>
                </c:pt>
                <c:pt idx="46">
                  <c:v>48341</c:v>
                </c:pt>
                <c:pt idx="47">
                  <c:v>48401</c:v>
                </c:pt>
                <c:pt idx="48">
                  <c:v>48677</c:v>
                </c:pt>
                <c:pt idx="49">
                  <c:v>48824</c:v>
                </c:pt>
                <c:pt idx="50">
                  <c:v>48956</c:v>
                </c:pt>
                <c:pt idx="51">
                  <c:v>49326</c:v>
                </c:pt>
                <c:pt idx="52">
                  <c:v>49773</c:v>
                </c:pt>
                <c:pt idx="53">
                  <c:v>49828</c:v>
                </c:pt>
                <c:pt idx="54">
                  <c:v>49969</c:v>
                </c:pt>
                <c:pt idx="55">
                  <c:v>49981</c:v>
                </c:pt>
              </c:numCache>
            </c:numRef>
          </c:xVal>
          <c:yVal>
            <c:numRef>
              <c:f>[0]!flow_v4</c:f>
              <c:numCache>
                <c:formatCode>0</c:formatCode>
                <c:ptCount val="56"/>
                <c:pt idx="0">
                  <c:v>40194</c:v>
                </c:pt>
                <c:pt idx="1">
                  <c:v>40385</c:v>
                </c:pt>
                <c:pt idx="2">
                  <c:v>40462</c:v>
                </c:pt>
                <c:pt idx="3">
                  <c:v>40484</c:v>
                </c:pt>
                <c:pt idx="4">
                  <c:v>40552</c:v>
                </c:pt>
                <c:pt idx="5">
                  <c:v>40610</c:v>
                </c:pt>
                <c:pt idx="6">
                  <c:v>40655</c:v>
                </c:pt>
                <c:pt idx="7">
                  <c:v>40660</c:v>
                </c:pt>
                <c:pt idx="8">
                  <c:v>40879</c:v>
                </c:pt>
                <c:pt idx="9">
                  <c:v>41109</c:v>
                </c:pt>
                <c:pt idx="10">
                  <c:v>41638</c:v>
                </c:pt>
                <c:pt idx="11">
                  <c:v>41819</c:v>
                </c:pt>
                <c:pt idx="12">
                  <c:v>41882</c:v>
                </c:pt>
                <c:pt idx="13">
                  <c:v>41900</c:v>
                </c:pt>
                <c:pt idx="14">
                  <c:v>41937</c:v>
                </c:pt>
                <c:pt idx="15">
                  <c:v>42415</c:v>
                </c:pt>
                <c:pt idx="16">
                  <c:v>42647</c:v>
                </c:pt>
                <c:pt idx="17">
                  <c:v>42674</c:v>
                </c:pt>
                <c:pt idx="18">
                  <c:v>42960</c:v>
                </c:pt>
                <c:pt idx="19">
                  <c:v>43090</c:v>
                </c:pt>
                <c:pt idx="20">
                  <c:v>43102</c:v>
                </c:pt>
                <c:pt idx="21">
                  <c:v>43107</c:v>
                </c:pt>
                <c:pt idx="22">
                  <c:v>43256</c:v>
                </c:pt>
                <c:pt idx="23">
                  <c:v>43340</c:v>
                </c:pt>
                <c:pt idx="24">
                  <c:v>43540</c:v>
                </c:pt>
                <c:pt idx="25">
                  <c:v>43565</c:v>
                </c:pt>
                <c:pt idx="26">
                  <c:v>43615</c:v>
                </c:pt>
                <c:pt idx="27">
                  <c:v>43771</c:v>
                </c:pt>
                <c:pt idx="28">
                  <c:v>43796</c:v>
                </c:pt>
                <c:pt idx="29">
                  <c:v>43921</c:v>
                </c:pt>
                <c:pt idx="30">
                  <c:v>44181</c:v>
                </c:pt>
                <c:pt idx="31">
                  <c:v>44209</c:v>
                </c:pt>
                <c:pt idx="32">
                  <c:v>44548</c:v>
                </c:pt>
                <c:pt idx="33">
                  <c:v>45149</c:v>
                </c:pt>
                <c:pt idx="34">
                  <c:v>45152</c:v>
                </c:pt>
                <c:pt idx="35">
                  <c:v>45188</c:v>
                </c:pt>
                <c:pt idx="36">
                  <c:v>45213</c:v>
                </c:pt>
                <c:pt idx="37">
                  <c:v>45435</c:v>
                </c:pt>
                <c:pt idx="38">
                  <c:v>46031</c:v>
                </c:pt>
                <c:pt idx="39">
                  <c:v>46187</c:v>
                </c:pt>
                <c:pt idx="40">
                  <c:v>46360</c:v>
                </c:pt>
                <c:pt idx="41">
                  <c:v>46501</c:v>
                </c:pt>
                <c:pt idx="42">
                  <c:v>46663</c:v>
                </c:pt>
                <c:pt idx="43">
                  <c:v>46982</c:v>
                </c:pt>
                <c:pt idx="44">
                  <c:v>47339</c:v>
                </c:pt>
                <c:pt idx="45">
                  <c:v>48047</c:v>
                </c:pt>
                <c:pt idx="46">
                  <c:v>48341</c:v>
                </c:pt>
                <c:pt idx="47">
                  <c:v>48401</c:v>
                </c:pt>
                <c:pt idx="48">
                  <c:v>48677</c:v>
                </c:pt>
                <c:pt idx="49">
                  <c:v>48824</c:v>
                </c:pt>
                <c:pt idx="50">
                  <c:v>48956</c:v>
                </c:pt>
                <c:pt idx="51">
                  <c:v>49326</c:v>
                </c:pt>
                <c:pt idx="52">
                  <c:v>49773</c:v>
                </c:pt>
                <c:pt idx="53">
                  <c:v>49828</c:v>
                </c:pt>
                <c:pt idx="54">
                  <c:v>49969</c:v>
                </c:pt>
                <c:pt idx="55">
                  <c:v>49981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0-AF2B-4071-B95E-A23303F946D6}"/>
            </c:ext>
          </c:extLst>
        </c:ser>
        <c:ser>
          <c:idx val="6"/>
          <c:order val="6"/>
          <c:tx>
            <c:v>v5</c:v>
          </c:tx>
          <c:spPr>
            <a:ln w="19050">
              <a:noFill/>
            </a:ln>
          </c:spPr>
          <c:marker>
            <c:symbol val="diamond"/>
            <c:size val="4"/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3051737047303E-3"/>
                  <c:y val="-7.459551873723666E-2"/>
                </c:manualLayout>
              </c:layout>
              <c:numFmt formatCode="#,##0.00" sourceLinked="0"/>
              <c:spPr>
                <a:solidFill>
                  <a:schemeClr val="accent5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[0]!count_v5</c:f>
              <c:numCache>
                <c:formatCode>General</c:formatCode>
                <c:ptCount val="79"/>
                <c:pt idx="0">
                  <c:v>50006</c:v>
                </c:pt>
                <c:pt idx="1">
                  <c:v>50181</c:v>
                </c:pt>
                <c:pt idx="2">
                  <c:v>50375</c:v>
                </c:pt>
                <c:pt idx="3">
                  <c:v>50393</c:v>
                </c:pt>
                <c:pt idx="4">
                  <c:v>50578</c:v>
                </c:pt>
                <c:pt idx="5">
                  <c:v>50770</c:v>
                </c:pt>
                <c:pt idx="6">
                  <c:v>50785</c:v>
                </c:pt>
                <c:pt idx="7">
                  <c:v>50807</c:v>
                </c:pt>
                <c:pt idx="8">
                  <c:v>51280</c:v>
                </c:pt>
                <c:pt idx="9">
                  <c:v>51344</c:v>
                </c:pt>
                <c:pt idx="10">
                  <c:v>51460</c:v>
                </c:pt>
                <c:pt idx="11">
                  <c:v>51616</c:v>
                </c:pt>
                <c:pt idx="12">
                  <c:v>51626</c:v>
                </c:pt>
                <c:pt idx="13">
                  <c:v>51824</c:v>
                </c:pt>
                <c:pt idx="14">
                  <c:v>51970</c:v>
                </c:pt>
                <c:pt idx="15">
                  <c:v>52138</c:v>
                </c:pt>
                <c:pt idx="16">
                  <c:v>52257</c:v>
                </c:pt>
                <c:pt idx="17">
                  <c:v>52274</c:v>
                </c:pt>
                <c:pt idx="18">
                  <c:v>52411</c:v>
                </c:pt>
                <c:pt idx="19">
                  <c:v>52494</c:v>
                </c:pt>
                <c:pt idx="20">
                  <c:v>52580</c:v>
                </c:pt>
                <c:pt idx="21">
                  <c:v>52885</c:v>
                </c:pt>
                <c:pt idx="22">
                  <c:v>53098</c:v>
                </c:pt>
                <c:pt idx="23">
                  <c:v>53148</c:v>
                </c:pt>
                <c:pt idx="24">
                  <c:v>53153</c:v>
                </c:pt>
                <c:pt idx="25">
                  <c:v>53173</c:v>
                </c:pt>
                <c:pt idx="26">
                  <c:v>53223</c:v>
                </c:pt>
                <c:pt idx="27">
                  <c:v>53300</c:v>
                </c:pt>
                <c:pt idx="28">
                  <c:v>53462</c:v>
                </c:pt>
                <c:pt idx="29">
                  <c:v>53597</c:v>
                </c:pt>
                <c:pt idx="30">
                  <c:v>53699</c:v>
                </c:pt>
                <c:pt idx="31">
                  <c:v>53705</c:v>
                </c:pt>
                <c:pt idx="32">
                  <c:v>53712</c:v>
                </c:pt>
                <c:pt idx="33">
                  <c:v>53800</c:v>
                </c:pt>
                <c:pt idx="34">
                  <c:v>53836</c:v>
                </c:pt>
                <c:pt idx="35">
                  <c:v>54044</c:v>
                </c:pt>
                <c:pt idx="36">
                  <c:v>54045</c:v>
                </c:pt>
                <c:pt idx="37">
                  <c:v>54156</c:v>
                </c:pt>
                <c:pt idx="38">
                  <c:v>54300</c:v>
                </c:pt>
                <c:pt idx="39">
                  <c:v>54612</c:v>
                </c:pt>
                <c:pt idx="40">
                  <c:v>54900</c:v>
                </c:pt>
                <c:pt idx="41">
                  <c:v>54977</c:v>
                </c:pt>
                <c:pt idx="42">
                  <c:v>55066</c:v>
                </c:pt>
                <c:pt idx="43">
                  <c:v>55161</c:v>
                </c:pt>
                <c:pt idx="44">
                  <c:v>55200</c:v>
                </c:pt>
                <c:pt idx="45">
                  <c:v>55239</c:v>
                </c:pt>
                <c:pt idx="46">
                  <c:v>55482</c:v>
                </c:pt>
                <c:pt idx="47">
                  <c:v>55560</c:v>
                </c:pt>
                <c:pt idx="48">
                  <c:v>55600</c:v>
                </c:pt>
                <c:pt idx="49">
                  <c:v>55889</c:v>
                </c:pt>
                <c:pt idx="50">
                  <c:v>56148</c:v>
                </c:pt>
                <c:pt idx="51">
                  <c:v>56222</c:v>
                </c:pt>
                <c:pt idx="52">
                  <c:v>56246</c:v>
                </c:pt>
                <c:pt idx="53">
                  <c:v>56305</c:v>
                </c:pt>
                <c:pt idx="54">
                  <c:v>56331</c:v>
                </c:pt>
                <c:pt idx="55">
                  <c:v>56511</c:v>
                </c:pt>
                <c:pt idx="56">
                  <c:v>56540</c:v>
                </c:pt>
                <c:pt idx="57">
                  <c:v>56592</c:v>
                </c:pt>
                <c:pt idx="58">
                  <c:v>56729</c:v>
                </c:pt>
                <c:pt idx="59">
                  <c:v>56751</c:v>
                </c:pt>
                <c:pt idx="60">
                  <c:v>57059</c:v>
                </c:pt>
                <c:pt idx="61">
                  <c:v>57077</c:v>
                </c:pt>
                <c:pt idx="62">
                  <c:v>57105</c:v>
                </c:pt>
                <c:pt idx="63">
                  <c:v>57110</c:v>
                </c:pt>
                <c:pt idx="64">
                  <c:v>57418</c:v>
                </c:pt>
                <c:pt idx="65">
                  <c:v>57972</c:v>
                </c:pt>
                <c:pt idx="66">
                  <c:v>58170</c:v>
                </c:pt>
                <c:pt idx="67">
                  <c:v>58478</c:v>
                </c:pt>
                <c:pt idx="68">
                  <c:v>58760</c:v>
                </c:pt>
                <c:pt idx="69">
                  <c:v>58935</c:v>
                </c:pt>
                <c:pt idx="70">
                  <c:v>58950</c:v>
                </c:pt>
                <c:pt idx="71">
                  <c:v>59038</c:v>
                </c:pt>
                <c:pt idx="72">
                  <c:v>59210</c:v>
                </c:pt>
                <c:pt idx="73">
                  <c:v>59338</c:v>
                </c:pt>
                <c:pt idx="74">
                  <c:v>59399</c:v>
                </c:pt>
                <c:pt idx="75">
                  <c:v>59476</c:v>
                </c:pt>
                <c:pt idx="76">
                  <c:v>59498</c:v>
                </c:pt>
                <c:pt idx="77">
                  <c:v>59604</c:v>
                </c:pt>
                <c:pt idx="78">
                  <c:v>59617</c:v>
                </c:pt>
              </c:numCache>
            </c:numRef>
          </c:xVal>
          <c:yVal>
            <c:numRef>
              <c:f>[0]!flow_v5</c:f>
              <c:numCache>
                <c:formatCode>0</c:formatCode>
                <c:ptCount val="79"/>
                <c:pt idx="0">
                  <c:v>50006</c:v>
                </c:pt>
                <c:pt idx="1">
                  <c:v>50181</c:v>
                </c:pt>
                <c:pt idx="2">
                  <c:v>50375</c:v>
                </c:pt>
                <c:pt idx="3">
                  <c:v>50393</c:v>
                </c:pt>
                <c:pt idx="4">
                  <c:v>50578</c:v>
                </c:pt>
                <c:pt idx="5">
                  <c:v>50770</c:v>
                </c:pt>
                <c:pt idx="6">
                  <c:v>50785</c:v>
                </c:pt>
                <c:pt idx="7">
                  <c:v>50807</c:v>
                </c:pt>
                <c:pt idx="8">
                  <c:v>51280</c:v>
                </c:pt>
                <c:pt idx="9">
                  <c:v>51344</c:v>
                </c:pt>
                <c:pt idx="10">
                  <c:v>51460</c:v>
                </c:pt>
                <c:pt idx="11">
                  <c:v>51616</c:v>
                </c:pt>
                <c:pt idx="12">
                  <c:v>51626</c:v>
                </c:pt>
                <c:pt idx="13">
                  <c:v>51824</c:v>
                </c:pt>
                <c:pt idx="14">
                  <c:v>51970</c:v>
                </c:pt>
                <c:pt idx="15">
                  <c:v>52138</c:v>
                </c:pt>
                <c:pt idx="16">
                  <c:v>52257</c:v>
                </c:pt>
                <c:pt idx="17">
                  <c:v>52274</c:v>
                </c:pt>
                <c:pt idx="18">
                  <c:v>52411</c:v>
                </c:pt>
                <c:pt idx="19">
                  <c:v>52494</c:v>
                </c:pt>
                <c:pt idx="20">
                  <c:v>52580</c:v>
                </c:pt>
                <c:pt idx="21">
                  <c:v>52885</c:v>
                </c:pt>
                <c:pt idx="22">
                  <c:v>53098</c:v>
                </c:pt>
                <c:pt idx="23">
                  <c:v>53148</c:v>
                </c:pt>
                <c:pt idx="24">
                  <c:v>53153</c:v>
                </c:pt>
                <c:pt idx="25">
                  <c:v>53173</c:v>
                </c:pt>
                <c:pt idx="26">
                  <c:v>53223</c:v>
                </c:pt>
                <c:pt idx="27">
                  <c:v>53300</c:v>
                </c:pt>
                <c:pt idx="28">
                  <c:v>53462</c:v>
                </c:pt>
                <c:pt idx="29">
                  <c:v>53597</c:v>
                </c:pt>
                <c:pt idx="30">
                  <c:v>53699</c:v>
                </c:pt>
                <c:pt idx="31">
                  <c:v>53705</c:v>
                </c:pt>
                <c:pt idx="32">
                  <c:v>53712</c:v>
                </c:pt>
                <c:pt idx="33">
                  <c:v>53800</c:v>
                </c:pt>
                <c:pt idx="34">
                  <c:v>53836</c:v>
                </c:pt>
                <c:pt idx="35">
                  <c:v>54044</c:v>
                </c:pt>
                <c:pt idx="36">
                  <c:v>54045</c:v>
                </c:pt>
                <c:pt idx="37">
                  <c:v>54156</c:v>
                </c:pt>
                <c:pt idx="38">
                  <c:v>54300</c:v>
                </c:pt>
                <c:pt idx="39">
                  <c:v>54612</c:v>
                </c:pt>
                <c:pt idx="40">
                  <c:v>54900</c:v>
                </c:pt>
                <c:pt idx="41">
                  <c:v>54977</c:v>
                </c:pt>
                <c:pt idx="42">
                  <c:v>55066</c:v>
                </c:pt>
                <c:pt idx="43">
                  <c:v>55161</c:v>
                </c:pt>
                <c:pt idx="44">
                  <c:v>55200</c:v>
                </c:pt>
                <c:pt idx="45">
                  <c:v>55239</c:v>
                </c:pt>
                <c:pt idx="46">
                  <c:v>55482</c:v>
                </c:pt>
                <c:pt idx="47">
                  <c:v>55560</c:v>
                </c:pt>
                <c:pt idx="48">
                  <c:v>55600</c:v>
                </c:pt>
                <c:pt idx="49">
                  <c:v>55889</c:v>
                </c:pt>
                <c:pt idx="50">
                  <c:v>56148</c:v>
                </c:pt>
                <c:pt idx="51">
                  <c:v>56222</c:v>
                </c:pt>
                <c:pt idx="52">
                  <c:v>56246</c:v>
                </c:pt>
                <c:pt idx="53">
                  <c:v>56305</c:v>
                </c:pt>
                <c:pt idx="54">
                  <c:v>56331</c:v>
                </c:pt>
                <c:pt idx="55">
                  <c:v>56511</c:v>
                </c:pt>
                <c:pt idx="56">
                  <c:v>56540</c:v>
                </c:pt>
                <c:pt idx="57">
                  <c:v>56592</c:v>
                </c:pt>
                <c:pt idx="58">
                  <c:v>56729</c:v>
                </c:pt>
                <c:pt idx="59">
                  <c:v>56751</c:v>
                </c:pt>
                <c:pt idx="60">
                  <c:v>57059</c:v>
                </c:pt>
                <c:pt idx="61">
                  <c:v>57077</c:v>
                </c:pt>
                <c:pt idx="62">
                  <c:v>57105</c:v>
                </c:pt>
                <c:pt idx="63">
                  <c:v>57110</c:v>
                </c:pt>
                <c:pt idx="64">
                  <c:v>57418</c:v>
                </c:pt>
                <c:pt idx="65">
                  <c:v>57972</c:v>
                </c:pt>
                <c:pt idx="66">
                  <c:v>58170</c:v>
                </c:pt>
                <c:pt idx="67">
                  <c:v>58478</c:v>
                </c:pt>
                <c:pt idx="68">
                  <c:v>58760</c:v>
                </c:pt>
                <c:pt idx="69">
                  <c:v>58935</c:v>
                </c:pt>
                <c:pt idx="70">
                  <c:v>58950</c:v>
                </c:pt>
                <c:pt idx="71">
                  <c:v>59038</c:v>
                </c:pt>
                <c:pt idx="72">
                  <c:v>59210</c:v>
                </c:pt>
                <c:pt idx="73">
                  <c:v>59338</c:v>
                </c:pt>
                <c:pt idx="74">
                  <c:v>59399</c:v>
                </c:pt>
                <c:pt idx="75">
                  <c:v>59476</c:v>
                </c:pt>
                <c:pt idx="76">
                  <c:v>59498</c:v>
                </c:pt>
                <c:pt idx="77">
                  <c:v>59604</c:v>
                </c:pt>
                <c:pt idx="78">
                  <c:v>59617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AF2B-4071-B95E-A23303F946D6}"/>
            </c:ext>
          </c:extLst>
        </c:ser>
        <c:ser>
          <c:idx val="7"/>
          <c:order val="7"/>
          <c:tx>
            <c:v>v6</c:v>
          </c:tx>
          <c:spPr>
            <a:ln w="19050">
              <a:noFill/>
            </a:ln>
          </c:spPr>
          <c:marker>
            <c:symbol val="square"/>
            <c:size val="3"/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2091727494365984E-2"/>
                  <c:y val="-6.7596661582766435E-2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[0]!count_v6</c:f>
              <c:numCache>
                <c:formatCode>General</c:formatCode>
                <c:ptCount val="54"/>
                <c:pt idx="0">
                  <c:v>60014</c:v>
                </c:pt>
                <c:pt idx="1">
                  <c:v>60316</c:v>
                </c:pt>
                <c:pt idx="2">
                  <c:v>60885</c:v>
                </c:pt>
                <c:pt idx="3">
                  <c:v>60910</c:v>
                </c:pt>
                <c:pt idx="4">
                  <c:v>61208</c:v>
                </c:pt>
                <c:pt idx="5">
                  <c:v>61635</c:v>
                </c:pt>
                <c:pt idx="6">
                  <c:v>62058</c:v>
                </c:pt>
                <c:pt idx="7">
                  <c:v>62111</c:v>
                </c:pt>
                <c:pt idx="8">
                  <c:v>62320</c:v>
                </c:pt>
                <c:pt idx="9">
                  <c:v>62376</c:v>
                </c:pt>
                <c:pt idx="10">
                  <c:v>62519</c:v>
                </c:pt>
                <c:pt idx="11">
                  <c:v>62593</c:v>
                </c:pt>
                <c:pt idx="12">
                  <c:v>62798</c:v>
                </c:pt>
                <c:pt idx="13">
                  <c:v>63425</c:v>
                </c:pt>
                <c:pt idx="14">
                  <c:v>63464</c:v>
                </c:pt>
                <c:pt idx="15">
                  <c:v>63700</c:v>
                </c:pt>
                <c:pt idx="16">
                  <c:v>63736</c:v>
                </c:pt>
                <c:pt idx="17">
                  <c:v>63870</c:v>
                </c:pt>
                <c:pt idx="18">
                  <c:v>64086</c:v>
                </c:pt>
                <c:pt idx="19">
                  <c:v>64624</c:v>
                </c:pt>
                <c:pt idx="20">
                  <c:v>64727</c:v>
                </c:pt>
                <c:pt idx="21">
                  <c:v>64793</c:v>
                </c:pt>
                <c:pt idx="22">
                  <c:v>64850</c:v>
                </c:pt>
                <c:pt idx="23">
                  <c:v>64863</c:v>
                </c:pt>
                <c:pt idx="24">
                  <c:v>64932</c:v>
                </c:pt>
                <c:pt idx="25">
                  <c:v>64941</c:v>
                </c:pt>
                <c:pt idx="26">
                  <c:v>65055</c:v>
                </c:pt>
                <c:pt idx="27">
                  <c:v>65262</c:v>
                </c:pt>
                <c:pt idx="28">
                  <c:v>65973</c:v>
                </c:pt>
                <c:pt idx="29">
                  <c:v>66330</c:v>
                </c:pt>
                <c:pt idx="30">
                  <c:v>66356</c:v>
                </c:pt>
                <c:pt idx="31">
                  <c:v>66466</c:v>
                </c:pt>
                <c:pt idx="32">
                  <c:v>66968</c:v>
                </c:pt>
                <c:pt idx="33">
                  <c:v>67570</c:v>
                </c:pt>
                <c:pt idx="34">
                  <c:v>67828</c:v>
                </c:pt>
                <c:pt idx="35">
                  <c:v>67916</c:v>
                </c:pt>
                <c:pt idx="36">
                  <c:v>67996</c:v>
                </c:pt>
                <c:pt idx="37">
                  <c:v>68183</c:v>
                </c:pt>
                <c:pt idx="38">
                  <c:v>68239</c:v>
                </c:pt>
                <c:pt idx="39">
                  <c:v>68241</c:v>
                </c:pt>
                <c:pt idx="40">
                  <c:v>68299</c:v>
                </c:pt>
                <c:pt idx="41">
                  <c:v>68299</c:v>
                </c:pt>
                <c:pt idx="42">
                  <c:v>68576</c:v>
                </c:pt>
                <c:pt idx="43">
                  <c:v>68659</c:v>
                </c:pt>
                <c:pt idx="44">
                  <c:v>68784</c:v>
                </c:pt>
                <c:pt idx="45">
                  <c:v>68945</c:v>
                </c:pt>
                <c:pt idx="46">
                  <c:v>69059</c:v>
                </c:pt>
                <c:pt idx="47">
                  <c:v>69064</c:v>
                </c:pt>
                <c:pt idx="48">
                  <c:v>69095</c:v>
                </c:pt>
                <c:pt idx="49">
                  <c:v>69280</c:v>
                </c:pt>
                <c:pt idx="50">
                  <c:v>69346</c:v>
                </c:pt>
                <c:pt idx="51">
                  <c:v>69392</c:v>
                </c:pt>
                <c:pt idx="52">
                  <c:v>69482</c:v>
                </c:pt>
                <c:pt idx="53">
                  <c:v>69512</c:v>
                </c:pt>
              </c:numCache>
            </c:numRef>
          </c:xVal>
          <c:yVal>
            <c:numRef>
              <c:f>[0]!flow_v6</c:f>
              <c:numCache>
                <c:formatCode>0</c:formatCode>
                <c:ptCount val="54"/>
                <c:pt idx="0">
                  <c:v>60014</c:v>
                </c:pt>
                <c:pt idx="1">
                  <c:v>60316</c:v>
                </c:pt>
                <c:pt idx="2">
                  <c:v>60885</c:v>
                </c:pt>
                <c:pt idx="3">
                  <c:v>60910</c:v>
                </c:pt>
                <c:pt idx="4">
                  <c:v>61208</c:v>
                </c:pt>
                <c:pt idx="5">
                  <c:v>61635</c:v>
                </c:pt>
                <c:pt idx="6">
                  <c:v>62058</c:v>
                </c:pt>
                <c:pt idx="7">
                  <c:v>62111</c:v>
                </c:pt>
                <c:pt idx="8">
                  <c:v>62320</c:v>
                </c:pt>
                <c:pt idx="9">
                  <c:v>62376</c:v>
                </c:pt>
                <c:pt idx="10">
                  <c:v>62519</c:v>
                </c:pt>
                <c:pt idx="11">
                  <c:v>62593</c:v>
                </c:pt>
                <c:pt idx="12">
                  <c:v>62798</c:v>
                </c:pt>
                <c:pt idx="13">
                  <c:v>63425</c:v>
                </c:pt>
                <c:pt idx="14">
                  <c:v>63464</c:v>
                </c:pt>
                <c:pt idx="15">
                  <c:v>63700</c:v>
                </c:pt>
                <c:pt idx="16">
                  <c:v>63736</c:v>
                </c:pt>
                <c:pt idx="17">
                  <c:v>63870</c:v>
                </c:pt>
                <c:pt idx="18">
                  <c:v>64086</c:v>
                </c:pt>
                <c:pt idx="19">
                  <c:v>64624</c:v>
                </c:pt>
                <c:pt idx="20">
                  <c:v>64727</c:v>
                </c:pt>
                <c:pt idx="21">
                  <c:v>64793</c:v>
                </c:pt>
                <c:pt idx="22">
                  <c:v>64850</c:v>
                </c:pt>
                <c:pt idx="23">
                  <c:v>64863</c:v>
                </c:pt>
                <c:pt idx="24">
                  <c:v>64932</c:v>
                </c:pt>
                <c:pt idx="25">
                  <c:v>64941</c:v>
                </c:pt>
                <c:pt idx="26">
                  <c:v>65055</c:v>
                </c:pt>
                <c:pt idx="27">
                  <c:v>65262</c:v>
                </c:pt>
                <c:pt idx="28">
                  <c:v>65973</c:v>
                </c:pt>
                <c:pt idx="29">
                  <c:v>66330</c:v>
                </c:pt>
                <c:pt idx="30">
                  <c:v>66356</c:v>
                </c:pt>
                <c:pt idx="31">
                  <c:v>66466</c:v>
                </c:pt>
                <c:pt idx="32">
                  <c:v>66968</c:v>
                </c:pt>
                <c:pt idx="33">
                  <c:v>67570</c:v>
                </c:pt>
                <c:pt idx="34">
                  <c:v>67828</c:v>
                </c:pt>
                <c:pt idx="35">
                  <c:v>67916</c:v>
                </c:pt>
                <c:pt idx="36">
                  <c:v>67996</c:v>
                </c:pt>
                <c:pt idx="37">
                  <c:v>68183</c:v>
                </c:pt>
                <c:pt idx="38">
                  <c:v>68239</c:v>
                </c:pt>
                <c:pt idx="39">
                  <c:v>68241</c:v>
                </c:pt>
                <c:pt idx="40">
                  <c:v>68299</c:v>
                </c:pt>
                <c:pt idx="41">
                  <c:v>68299</c:v>
                </c:pt>
                <c:pt idx="42">
                  <c:v>68576</c:v>
                </c:pt>
                <c:pt idx="43">
                  <c:v>68659</c:v>
                </c:pt>
                <c:pt idx="44">
                  <c:v>68784</c:v>
                </c:pt>
                <c:pt idx="45">
                  <c:v>68945</c:v>
                </c:pt>
                <c:pt idx="46">
                  <c:v>69059</c:v>
                </c:pt>
                <c:pt idx="47">
                  <c:v>69064</c:v>
                </c:pt>
                <c:pt idx="48">
                  <c:v>69095</c:v>
                </c:pt>
                <c:pt idx="49">
                  <c:v>69280</c:v>
                </c:pt>
                <c:pt idx="50">
                  <c:v>69346</c:v>
                </c:pt>
                <c:pt idx="51">
                  <c:v>69392</c:v>
                </c:pt>
                <c:pt idx="52">
                  <c:v>69482</c:v>
                </c:pt>
                <c:pt idx="53">
                  <c:v>69512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AF2B-4071-B95E-A23303F946D6}"/>
            </c:ext>
          </c:extLst>
        </c:ser>
        <c:ser>
          <c:idx val="8"/>
          <c:order val="8"/>
          <c:tx>
            <c:v>v7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7748099557024362E-3"/>
                  <c:y val="-6.9684045603315425E-2"/>
                </c:manualLayout>
              </c:layout>
              <c:numFmt formatCode="#,##0.00" sourceLinked="0"/>
              <c:spPr>
                <a:solidFill>
                  <a:schemeClr val="bg1">
                    <a:lumMod val="8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[0]!count_v7</c:f>
              <c:numCache>
                <c:formatCode>General</c:formatCode>
                <c:ptCount val="85"/>
                <c:pt idx="0">
                  <c:v>70159</c:v>
                </c:pt>
                <c:pt idx="1">
                  <c:v>70212</c:v>
                </c:pt>
                <c:pt idx="2">
                  <c:v>70330</c:v>
                </c:pt>
                <c:pt idx="3">
                  <c:v>70453</c:v>
                </c:pt>
                <c:pt idx="4">
                  <c:v>70567</c:v>
                </c:pt>
                <c:pt idx="5">
                  <c:v>70732</c:v>
                </c:pt>
                <c:pt idx="6">
                  <c:v>70839</c:v>
                </c:pt>
                <c:pt idx="7">
                  <c:v>71103</c:v>
                </c:pt>
                <c:pt idx="8">
                  <c:v>71153</c:v>
                </c:pt>
                <c:pt idx="9">
                  <c:v>71251</c:v>
                </c:pt>
                <c:pt idx="10">
                  <c:v>71430</c:v>
                </c:pt>
                <c:pt idx="11">
                  <c:v>71776</c:v>
                </c:pt>
                <c:pt idx="12">
                  <c:v>71782</c:v>
                </c:pt>
                <c:pt idx="13">
                  <c:v>71833</c:v>
                </c:pt>
                <c:pt idx="14">
                  <c:v>71835</c:v>
                </c:pt>
                <c:pt idx="15">
                  <c:v>72017</c:v>
                </c:pt>
                <c:pt idx="16">
                  <c:v>72061</c:v>
                </c:pt>
                <c:pt idx="17">
                  <c:v>72170</c:v>
                </c:pt>
                <c:pt idx="18">
                  <c:v>72222</c:v>
                </c:pt>
                <c:pt idx="19">
                  <c:v>72360</c:v>
                </c:pt>
                <c:pt idx="20">
                  <c:v>72382</c:v>
                </c:pt>
                <c:pt idx="21">
                  <c:v>72413</c:v>
                </c:pt>
                <c:pt idx="22">
                  <c:v>72429</c:v>
                </c:pt>
                <c:pt idx="23">
                  <c:v>72445</c:v>
                </c:pt>
                <c:pt idx="24">
                  <c:v>72465</c:v>
                </c:pt>
                <c:pt idx="25">
                  <c:v>72554</c:v>
                </c:pt>
                <c:pt idx="26">
                  <c:v>72660</c:v>
                </c:pt>
                <c:pt idx="27">
                  <c:v>73185</c:v>
                </c:pt>
                <c:pt idx="28">
                  <c:v>73385</c:v>
                </c:pt>
                <c:pt idx="29">
                  <c:v>73416</c:v>
                </c:pt>
                <c:pt idx="30">
                  <c:v>73452</c:v>
                </c:pt>
                <c:pt idx="31">
                  <c:v>74029</c:v>
                </c:pt>
                <c:pt idx="32">
                  <c:v>74066</c:v>
                </c:pt>
                <c:pt idx="33">
                  <c:v>74223</c:v>
                </c:pt>
                <c:pt idx="34">
                  <c:v>74448</c:v>
                </c:pt>
                <c:pt idx="35">
                  <c:v>74507</c:v>
                </c:pt>
                <c:pt idx="36">
                  <c:v>74573</c:v>
                </c:pt>
                <c:pt idx="37">
                  <c:v>74942</c:v>
                </c:pt>
                <c:pt idx="38">
                  <c:v>75054</c:v>
                </c:pt>
                <c:pt idx="39">
                  <c:v>75059</c:v>
                </c:pt>
                <c:pt idx="40">
                  <c:v>75199</c:v>
                </c:pt>
                <c:pt idx="41">
                  <c:v>75287</c:v>
                </c:pt>
                <c:pt idx="42">
                  <c:v>75360</c:v>
                </c:pt>
                <c:pt idx="43">
                  <c:v>75487</c:v>
                </c:pt>
                <c:pt idx="44">
                  <c:v>75539</c:v>
                </c:pt>
                <c:pt idx="45">
                  <c:v>75545</c:v>
                </c:pt>
                <c:pt idx="46">
                  <c:v>75678</c:v>
                </c:pt>
                <c:pt idx="47">
                  <c:v>75792</c:v>
                </c:pt>
                <c:pt idx="48">
                  <c:v>76030</c:v>
                </c:pt>
                <c:pt idx="49">
                  <c:v>76065</c:v>
                </c:pt>
                <c:pt idx="50">
                  <c:v>76322</c:v>
                </c:pt>
                <c:pt idx="51">
                  <c:v>76335</c:v>
                </c:pt>
                <c:pt idx="52">
                  <c:v>76453</c:v>
                </c:pt>
                <c:pt idx="53">
                  <c:v>76554</c:v>
                </c:pt>
                <c:pt idx="54">
                  <c:v>76599</c:v>
                </c:pt>
                <c:pt idx="55">
                  <c:v>76636</c:v>
                </c:pt>
                <c:pt idx="56">
                  <c:v>76673</c:v>
                </c:pt>
                <c:pt idx="57">
                  <c:v>76758</c:v>
                </c:pt>
                <c:pt idx="58">
                  <c:v>76959</c:v>
                </c:pt>
                <c:pt idx="59">
                  <c:v>77074</c:v>
                </c:pt>
                <c:pt idx="60">
                  <c:v>77333</c:v>
                </c:pt>
                <c:pt idx="61">
                  <c:v>77517</c:v>
                </c:pt>
                <c:pt idx="62">
                  <c:v>77611</c:v>
                </c:pt>
                <c:pt idx="63">
                  <c:v>77759</c:v>
                </c:pt>
                <c:pt idx="64">
                  <c:v>77816</c:v>
                </c:pt>
                <c:pt idx="65">
                  <c:v>77975</c:v>
                </c:pt>
                <c:pt idx="66">
                  <c:v>78033</c:v>
                </c:pt>
                <c:pt idx="67">
                  <c:v>78050</c:v>
                </c:pt>
                <c:pt idx="68">
                  <c:v>78145</c:v>
                </c:pt>
                <c:pt idx="69">
                  <c:v>78194</c:v>
                </c:pt>
                <c:pt idx="70">
                  <c:v>78365</c:v>
                </c:pt>
                <c:pt idx="71">
                  <c:v>78513</c:v>
                </c:pt>
                <c:pt idx="72">
                  <c:v>78827</c:v>
                </c:pt>
                <c:pt idx="73">
                  <c:v>79010</c:v>
                </c:pt>
                <c:pt idx="74">
                  <c:v>79145</c:v>
                </c:pt>
                <c:pt idx="75">
                  <c:v>79200</c:v>
                </c:pt>
                <c:pt idx="76">
                  <c:v>79259</c:v>
                </c:pt>
                <c:pt idx="77">
                  <c:v>79300</c:v>
                </c:pt>
                <c:pt idx="78">
                  <c:v>79398</c:v>
                </c:pt>
                <c:pt idx="79">
                  <c:v>79401</c:v>
                </c:pt>
                <c:pt idx="80">
                  <c:v>79486</c:v>
                </c:pt>
                <c:pt idx="81">
                  <c:v>79598</c:v>
                </c:pt>
                <c:pt idx="82">
                  <c:v>79828</c:v>
                </c:pt>
                <c:pt idx="83">
                  <c:v>79868</c:v>
                </c:pt>
                <c:pt idx="84">
                  <c:v>79978</c:v>
                </c:pt>
              </c:numCache>
            </c:numRef>
          </c:xVal>
          <c:yVal>
            <c:numRef>
              <c:f>[0]!flow_v7</c:f>
              <c:numCache>
                <c:formatCode>0</c:formatCode>
                <c:ptCount val="85"/>
                <c:pt idx="0">
                  <c:v>70159</c:v>
                </c:pt>
                <c:pt idx="1">
                  <c:v>70212</c:v>
                </c:pt>
                <c:pt idx="2">
                  <c:v>70330</c:v>
                </c:pt>
                <c:pt idx="3">
                  <c:v>70453</c:v>
                </c:pt>
                <c:pt idx="4">
                  <c:v>70567</c:v>
                </c:pt>
                <c:pt idx="5">
                  <c:v>70732</c:v>
                </c:pt>
                <c:pt idx="6">
                  <c:v>70839</c:v>
                </c:pt>
                <c:pt idx="7">
                  <c:v>71103</c:v>
                </c:pt>
                <c:pt idx="8">
                  <c:v>71153</c:v>
                </c:pt>
                <c:pt idx="9">
                  <c:v>71251</c:v>
                </c:pt>
                <c:pt idx="10">
                  <c:v>71430</c:v>
                </c:pt>
                <c:pt idx="11">
                  <c:v>71776</c:v>
                </c:pt>
                <c:pt idx="12">
                  <c:v>71782</c:v>
                </c:pt>
                <c:pt idx="13">
                  <c:v>71833</c:v>
                </c:pt>
                <c:pt idx="14">
                  <c:v>71835</c:v>
                </c:pt>
                <c:pt idx="15">
                  <c:v>72017</c:v>
                </c:pt>
                <c:pt idx="16">
                  <c:v>72061</c:v>
                </c:pt>
                <c:pt idx="17">
                  <c:v>72170</c:v>
                </c:pt>
                <c:pt idx="18">
                  <c:v>72222</c:v>
                </c:pt>
                <c:pt idx="19">
                  <c:v>72360</c:v>
                </c:pt>
                <c:pt idx="20">
                  <c:v>72382</c:v>
                </c:pt>
                <c:pt idx="21">
                  <c:v>72413</c:v>
                </c:pt>
                <c:pt idx="22">
                  <c:v>72429</c:v>
                </c:pt>
                <c:pt idx="23">
                  <c:v>72445</c:v>
                </c:pt>
                <c:pt idx="24">
                  <c:v>72465</c:v>
                </c:pt>
                <c:pt idx="25">
                  <c:v>72554</c:v>
                </c:pt>
                <c:pt idx="26">
                  <c:v>72660</c:v>
                </c:pt>
                <c:pt idx="27">
                  <c:v>73185</c:v>
                </c:pt>
                <c:pt idx="28">
                  <c:v>73385</c:v>
                </c:pt>
                <c:pt idx="29">
                  <c:v>73416</c:v>
                </c:pt>
                <c:pt idx="30">
                  <c:v>73452</c:v>
                </c:pt>
                <c:pt idx="31">
                  <c:v>74029</c:v>
                </c:pt>
                <c:pt idx="32">
                  <c:v>74066</c:v>
                </c:pt>
                <c:pt idx="33">
                  <c:v>74223</c:v>
                </c:pt>
                <c:pt idx="34">
                  <c:v>74448</c:v>
                </c:pt>
                <c:pt idx="35">
                  <c:v>74507</c:v>
                </c:pt>
                <c:pt idx="36">
                  <c:v>74573</c:v>
                </c:pt>
                <c:pt idx="37">
                  <c:v>74942</c:v>
                </c:pt>
                <c:pt idx="38">
                  <c:v>75054</c:v>
                </c:pt>
                <c:pt idx="39">
                  <c:v>75059</c:v>
                </c:pt>
                <c:pt idx="40">
                  <c:v>75199</c:v>
                </c:pt>
                <c:pt idx="41">
                  <c:v>75287</c:v>
                </c:pt>
                <c:pt idx="42">
                  <c:v>75360</c:v>
                </c:pt>
                <c:pt idx="43">
                  <c:v>75487</c:v>
                </c:pt>
                <c:pt idx="44">
                  <c:v>75539</c:v>
                </c:pt>
                <c:pt idx="45">
                  <c:v>75545</c:v>
                </c:pt>
                <c:pt idx="46">
                  <c:v>75678</c:v>
                </c:pt>
                <c:pt idx="47">
                  <c:v>75792</c:v>
                </c:pt>
                <c:pt idx="48">
                  <c:v>76030</c:v>
                </c:pt>
                <c:pt idx="49">
                  <c:v>76065</c:v>
                </c:pt>
                <c:pt idx="50">
                  <c:v>76322</c:v>
                </c:pt>
                <c:pt idx="51">
                  <c:v>76335</c:v>
                </c:pt>
                <c:pt idx="52">
                  <c:v>76453</c:v>
                </c:pt>
                <c:pt idx="53">
                  <c:v>76554</c:v>
                </c:pt>
                <c:pt idx="54">
                  <c:v>76599</c:v>
                </c:pt>
                <c:pt idx="55">
                  <c:v>76636</c:v>
                </c:pt>
                <c:pt idx="56">
                  <c:v>76673</c:v>
                </c:pt>
                <c:pt idx="57">
                  <c:v>76758</c:v>
                </c:pt>
                <c:pt idx="58">
                  <c:v>76959</c:v>
                </c:pt>
                <c:pt idx="59">
                  <c:v>77074</c:v>
                </c:pt>
                <c:pt idx="60">
                  <c:v>77333</c:v>
                </c:pt>
                <c:pt idx="61">
                  <c:v>77517</c:v>
                </c:pt>
                <c:pt idx="62">
                  <c:v>77611</c:v>
                </c:pt>
                <c:pt idx="63">
                  <c:v>77759</c:v>
                </c:pt>
                <c:pt idx="64">
                  <c:v>77816</c:v>
                </c:pt>
                <c:pt idx="65">
                  <c:v>77975</c:v>
                </c:pt>
                <c:pt idx="66">
                  <c:v>78033</c:v>
                </c:pt>
                <c:pt idx="67">
                  <c:v>78050</c:v>
                </c:pt>
                <c:pt idx="68">
                  <c:v>78145</c:v>
                </c:pt>
                <c:pt idx="69">
                  <c:v>78194</c:v>
                </c:pt>
                <c:pt idx="70">
                  <c:v>78365</c:v>
                </c:pt>
                <c:pt idx="71">
                  <c:v>78513</c:v>
                </c:pt>
                <c:pt idx="72">
                  <c:v>78827</c:v>
                </c:pt>
                <c:pt idx="73">
                  <c:v>79010</c:v>
                </c:pt>
                <c:pt idx="74">
                  <c:v>79145</c:v>
                </c:pt>
                <c:pt idx="75">
                  <c:v>79200</c:v>
                </c:pt>
                <c:pt idx="76">
                  <c:v>79259</c:v>
                </c:pt>
                <c:pt idx="77">
                  <c:v>79300</c:v>
                </c:pt>
                <c:pt idx="78">
                  <c:v>79398</c:v>
                </c:pt>
                <c:pt idx="79">
                  <c:v>79401</c:v>
                </c:pt>
                <c:pt idx="80">
                  <c:v>79486</c:v>
                </c:pt>
                <c:pt idx="81">
                  <c:v>79598</c:v>
                </c:pt>
                <c:pt idx="82">
                  <c:v>79828</c:v>
                </c:pt>
                <c:pt idx="83">
                  <c:v>79868</c:v>
                </c:pt>
                <c:pt idx="84">
                  <c:v>79978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AF2B-4071-B95E-A23303F946D6}"/>
            </c:ext>
          </c:extLst>
        </c:ser>
        <c:ser>
          <c:idx val="9"/>
          <c:order val="9"/>
          <c:tx>
            <c:v>v8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4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2.0920778914211735E-2"/>
                  <c:y val="-7.1435466697913119E-2"/>
                </c:manualLayout>
              </c:layout>
              <c:numFmt formatCode="#,##0.00" sourceLinked="0"/>
              <c:spPr>
                <a:solidFill>
                  <a:schemeClr val="accent4">
                    <a:lumMod val="40000"/>
                    <a:lumOff val="60000"/>
                    <a:alpha val="4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[0]!count_v8</c:f>
              <c:numCache>
                <c:formatCode>General</c:formatCode>
                <c:ptCount val="80"/>
                <c:pt idx="0">
                  <c:v>80122</c:v>
                </c:pt>
                <c:pt idx="1">
                  <c:v>80506</c:v>
                </c:pt>
                <c:pt idx="2">
                  <c:v>80770</c:v>
                </c:pt>
                <c:pt idx="3">
                  <c:v>81067</c:v>
                </c:pt>
                <c:pt idx="4">
                  <c:v>81280</c:v>
                </c:pt>
                <c:pt idx="5">
                  <c:v>81538</c:v>
                </c:pt>
                <c:pt idx="6">
                  <c:v>81721</c:v>
                </c:pt>
                <c:pt idx="7">
                  <c:v>81832</c:v>
                </c:pt>
                <c:pt idx="8">
                  <c:v>81984</c:v>
                </c:pt>
                <c:pt idx="9">
                  <c:v>81988</c:v>
                </c:pt>
                <c:pt idx="10">
                  <c:v>82332</c:v>
                </c:pt>
                <c:pt idx="11">
                  <c:v>82478</c:v>
                </c:pt>
                <c:pt idx="12">
                  <c:v>82654</c:v>
                </c:pt>
                <c:pt idx="13">
                  <c:v>82686</c:v>
                </c:pt>
                <c:pt idx="14">
                  <c:v>82699</c:v>
                </c:pt>
                <c:pt idx="15">
                  <c:v>82835</c:v>
                </c:pt>
                <c:pt idx="16">
                  <c:v>82837</c:v>
                </c:pt>
                <c:pt idx="17">
                  <c:v>82885</c:v>
                </c:pt>
                <c:pt idx="18">
                  <c:v>82896</c:v>
                </c:pt>
                <c:pt idx="19">
                  <c:v>82976</c:v>
                </c:pt>
                <c:pt idx="20">
                  <c:v>83031</c:v>
                </c:pt>
                <c:pt idx="21">
                  <c:v>83089</c:v>
                </c:pt>
                <c:pt idx="22">
                  <c:v>83147</c:v>
                </c:pt>
                <c:pt idx="23">
                  <c:v>83216</c:v>
                </c:pt>
                <c:pt idx="24">
                  <c:v>83223</c:v>
                </c:pt>
                <c:pt idx="25">
                  <c:v>83328</c:v>
                </c:pt>
                <c:pt idx="26">
                  <c:v>83328</c:v>
                </c:pt>
                <c:pt idx="27">
                  <c:v>83927</c:v>
                </c:pt>
                <c:pt idx="28">
                  <c:v>84233</c:v>
                </c:pt>
                <c:pt idx="29">
                  <c:v>84346</c:v>
                </c:pt>
                <c:pt idx="30">
                  <c:v>84433</c:v>
                </c:pt>
                <c:pt idx="31">
                  <c:v>84581</c:v>
                </c:pt>
                <c:pt idx="32">
                  <c:v>84605</c:v>
                </c:pt>
                <c:pt idx="33">
                  <c:v>84626</c:v>
                </c:pt>
                <c:pt idx="34">
                  <c:v>84946</c:v>
                </c:pt>
                <c:pt idx="35">
                  <c:v>85067</c:v>
                </c:pt>
                <c:pt idx="36">
                  <c:v>85111</c:v>
                </c:pt>
                <c:pt idx="37">
                  <c:v>85286</c:v>
                </c:pt>
                <c:pt idx="38">
                  <c:v>85455</c:v>
                </c:pt>
                <c:pt idx="39">
                  <c:v>85458</c:v>
                </c:pt>
                <c:pt idx="40">
                  <c:v>85520</c:v>
                </c:pt>
                <c:pt idx="41">
                  <c:v>85598</c:v>
                </c:pt>
                <c:pt idx="42">
                  <c:v>85602</c:v>
                </c:pt>
                <c:pt idx="43">
                  <c:v>85638</c:v>
                </c:pt>
                <c:pt idx="44">
                  <c:v>85646</c:v>
                </c:pt>
                <c:pt idx="45">
                  <c:v>85672</c:v>
                </c:pt>
                <c:pt idx="46">
                  <c:v>85680</c:v>
                </c:pt>
                <c:pt idx="47">
                  <c:v>85705</c:v>
                </c:pt>
                <c:pt idx="48">
                  <c:v>85722</c:v>
                </c:pt>
                <c:pt idx="49">
                  <c:v>86104</c:v>
                </c:pt>
                <c:pt idx="50">
                  <c:v>86225</c:v>
                </c:pt>
                <c:pt idx="51">
                  <c:v>86241</c:v>
                </c:pt>
                <c:pt idx="52">
                  <c:v>86274</c:v>
                </c:pt>
                <c:pt idx="53">
                  <c:v>86498</c:v>
                </c:pt>
                <c:pt idx="54">
                  <c:v>86581</c:v>
                </c:pt>
                <c:pt idx="55">
                  <c:v>86593</c:v>
                </c:pt>
                <c:pt idx="56">
                  <c:v>86854</c:v>
                </c:pt>
                <c:pt idx="57">
                  <c:v>87099</c:v>
                </c:pt>
                <c:pt idx="58">
                  <c:v>87132</c:v>
                </c:pt>
                <c:pt idx="59">
                  <c:v>87296</c:v>
                </c:pt>
                <c:pt idx="60">
                  <c:v>87410</c:v>
                </c:pt>
                <c:pt idx="61">
                  <c:v>87452</c:v>
                </c:pt>
                <c:pt idx="62">
                  <c:v>87488</c:v>
                </c:pt>
                <c:pt idx="63">
                  <c:v>87536</c:v>
                </c:pt>
                <c:pt idx="64">
                  <c:v>87625</c:v>
                </c:pt>
                <c:pt idx="65">
                  <c:v>87684</c:v>
                </c:pt>
                <c:pt idx="66">
                  <c:v>87974</c:v>
                </c:pt>
                <c:pt idx="67">
                  <c:v>88226</c:v>
                </c:pt>
                <c:pt idx="68">
                  <c:v>88456</c:v>
                </c:pt>
                <c:pt idx="69">
                  <c:v>88545</c:v>
                </c:pt>
                <c:pt idx="70">
                  <c:v>88676</c:v>
                </c:pt>
                <c:pt idx="71">
                  <c:v>88750</c:v>
                </c:pt>
                <c:pt idx="72">
                  <c:v>88967</c:v>
                </c:pt>
                <c:pt idx="73">
                  <c:v>88990</c:v>
                </c:pt>
                <c:pt idx="74">
                  <c:v>89109</c:v>
                </c:pt>
                <c:pt idx="75">
                  <c:v>89203</c:v>
                </c:pt>
                <c:pt idx="76">
                  <c:v>89276</c:v>
                </c:pt>
                <c:pt idx="77">
                  <c:v>89479</c:v>
                </c:pt>
                <c:pt idx="78">
                  <c:v>89663</c:v>
                </c:pt>
                <c:pt idx="79">
                  <c:v>89981</c:v>
                </c:pt>
              </c:numCache>
            </c:numRef>
          </c:xVal>
          <c:yVal>
            <c:numRef>
              <c:f>[0]!flow_v8</c:f>
              <c:numCache>
                <c:formatCode>0</c:formatCode>
                <c:ptCount val="80"/>
                <c:pt idx="0">
                  <c:v>80122</c:v>
                </c:pt>
                <c:pt idx="1">
                  <c:v>80506</c:v>
                </c:pt>
                <c:pt idx="2">
                  <c:v>80770</c:v>
                </c:pt>
                <c:pt idx="3">
                  <c:v>81067</c:v>
                </c:pt>
                <c:pt idx="4">
                  <c:v>81280</c:v>
                </c:pt>
                <c:pt idx="5">
                  <c:v>81538</c:v>
                </c:pt>
                <c:pt idx="6">
                  <c:v>81721</c:v>
                </c:pt>
                <c:pt idx="7">
                  <c:v>81832</c:v>
                </c:pt>
                <c:pt idx="8">
                  <c:v>81984</c:v>
                </c:pt>
                <c:pt idx="9">
                  <c:v>81988</c:v>
                </c:pt>
                <c:pt idx="10">
                  <c:v>82332</c:v>
                </c:pt>
                <c:pt idx="11">
                  <c:v>82478</c:v>
                </c:pt>
                <c:pt idx="12">
                  <c:v>82654</c:v>
                </c:pt>
                <c:pt idx="13">
                  <c:v>82686</c:v>
                </c:pt>
                <c:pt idx="14">
                  <c:v>82699</c:v>
                </c:pt>
                <c:pt idx="15">
                  <c:v>82835</c:v>
                </c:pt>
                <c:pt idx="16">
                  <c:v>82837</c:v>
                </c:pt>
                <c:pt idx="17">
                  <c:v>82885</c:v>
                </c:pt>
                <c:pt idx="18">
                  <c:v>82896</c:v>
                </c:pt>
                <c:pt idx="19">
                  <c:v>82976</c:v>
                </c:pt>
                <c:pt idx="20">
                  <c:v>83031</c:v>
                </c:pt>
                <c:pt idx="21">
                  <c:v>83089</c:v>
                </c:pt>
                <c:pt idx="22">
                  <c:v>83147</c:v>
                </c:pt>
                <c:pt idx="23">
                  <c:v>83216</c:v>
                </c:pt>
                <c:pt idx="24">
                  <c:v>83223</c:v>
                </c:pt>
                <c:pt idx="25">
                  <c:v>83328</c:v>
                </c:pt>
                <c:pt idx="26">
                  <c:v>83328</c:v>
                </c:pt>
                <c:pt idx="27">
                  <c:v>83927</c:v>
                </c:pt>
                <c:pt idx="28">
                  <c:v>84233</c:v>
                </c:pt>
                <c:pt idx="29">
                  <c:v>84346</c:v>
                </c:pt>
                <c:pt idx="30">
                  <c:v>84433</c:v>
                </c:pt>
                <c:pt idx="31">
                  <c:v>84581</c:v>
                </c:pt>
                <c:pt idx="32">
                  <c:v>84605</c:v>
                </c:pt>
                <c:pt idx="33">
                  <c:v>84626</c:v>
                </c:pt>
                <c:pt idx="34">
                  <c:v>84946</c:v>
                </c:pt>
                <c:pt idx="35">
                  <c:v>85067</c:v>
                </c:pt>
                <c:pt idx="36">
                  <c:v>85111</c:v>
                </c:pt>
                <c:pt idx="37">
                  <c:v>85286</c:v>
                </c:pt>
                <c:pt idx="38">
                  <c:v>85455</c:v>
                </c:pt>
                <c:pt idx="39">
                  <c:v>85458</c:v>
                </c:pt>
                <c:pt idx="40">
                  <c:v>85520</c:v>
                </c:pt>
                <c:pt idx="41">
                  <c:v>85598</c:v>
                </c:pt>
                <c:pt idx="42">
                  <c:v>85602</c:v>
                </c:pt>
                <c:pt idx="43">
                  <c:v>85638</c:v>
                </c:pt>
                <c:pt idx="44">
                  <c:v>85646</c:v>
                </c:pt>
                <c:pt idx="45">
                  <c:v>85672</c:v>
                </c:pt>
                <c:pt idx="46">
                  <c:v>85680</c:v>
                </c:pt>
                <c:pt idx="47">
                  <c:v>85705</c:v>
                </c:pt>
                <c:pt idx="48">
                  <c:v>85722</c:v>
                </c:pt>
                <c:pt idx="49">
                  <c:v>86104</c:v>
                </c:pt>
                <c:pt idx="50">
                  <c:v>86225</c:v>
                </c:pt>
                <c:pt idx="51">
                  <c:v>86241</c:v>
                </c:pt>
                <c:pt idx="52">
                  <c:v>86274</c:v>
                </c:pt>
                <c:pt idx="53">
                  <c:v>86498</c:v>
                </c:pt>
                <c:pt idx="54">
                  <c:v>86581</c:v>
                </c:pt>
                <c:pt idx="55">
                  <c:v>86593</c:v>
                </c:pt>
                <c:pt idx="56">
                  <c:v>86854</c:v>
                </c:pt>
                <c:pt idx="57">
                  <c:v>87099</c:v>
                </c:pt>
                <c:pt idx="58">
                  <c:v>87132</c:v>
                </c:pt>
                <c:pt idx="59">
                  <c:v>87296</c:v>
                </c:pt>
                <c:pt idx="60">
                  <c:v>87410</c:v>
                </c:pt>
                <c:pt idx="61">
                  <c:v>87452</c:v>
                </c:pt>
                <c:pt idx="62">
                  <c:v>87488</c:v>
                </c:pt>
                <c:pt idx="63">
                  <c:v>87536</c:v>
                </c:pt>
                <c:pt idx="64">
                  <c:v>87625</c:v>
                </c:pt>
                <c:pt idx="65">
                  <c:v>87684</c:v>
                </c:pt>
                <c:pt idx="66">
                  <c:v>87974</c:v>
                </c:pt>
                <c:pt idx="67">
                  <c:v>88226</c:v>
                </c:pt>
                <c:pt idx="68">
                  <c:v>88456</c:v>
                </c:pt>
                <c:pt idx="69">
                  <c:v>88545</c:v>
                </c:pt>
                <c:pt idx="70">
                  <c:v>88676</c:v>
                </c:pt>
                <c:pt idx="71">
                  <c:v>88750</c:v>
                </c:pt>
                <c:pt idx="72">
                  <c:v>88967</c:v>
                </c:pt>
                <c:pt idx="73">
                  <c:v>88990</c:v>
                </c:pt>
                <c:pt idx="74">
                  <c:v>89109</c:v>
                </c:pt>
                <c:pt idx="75">
                  <c:v>89203</c:v>
                </c:pt>
                <c:pt idx="76">
                  <c:v>89276</c:v>
                </c:pt>
                <c:pt idx="77">
                  <c:v>89479</c:v>
                </c:pt>
                <c:pt idx="78">
                  <c:v>89663</c:v>
                </c:pt>
                <c:pt idx="79">
                  <c:v>89981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AF2B-4071-B95E-A23303F946D6}"/>
            </c:ext>
          </c:extLst>
        </c:ser>
        <c:ser>
          <c:idx val="10"/>
          <c:order val="10"/>
          <c:tx>
            <c:v>v9</c:v>
          </c:tx>
          <c:spPr>
            <a:ln w="19050">
              <a:noFill/>
            </a:ln>
          </c:spPr>
          <c:marker>
            <c:symbol val="plus"/>
            <c:size val="4"/>
            <c:spPr>
              <a:noFill/>
              <a:ln>
                <a:solidFill>
                  <a:schemeClr val="accent5">
                    <a:lumMod val="7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4628809645877134E-3"/>
                  <c:y val="-8.6602700341710498E-2"/>
                </c:manualLayout>
              </c:layout>
              <c:numFmt formatCode="#,##0.00" sourceLinked="0"/>
              <c:spPr>
                <a:solidFill>
                  <a:schemeClr val="accent5">
                    <a:lumMod val="75000"/>
                    <a:alpha val="2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[0]!count_v9</c:f>
              <c:numCache>
                <c:formatCode>General</c:formatCode>
                <c:ptCount val="77"/>
                <c:pt idx="0">
                  <c:v>90022</c:v>
                </c:pt>
                <c:pt idx="1">
                  <c:v>90076</c:v>
                </c:pt>
                <c:pt idx="2">
                  <c:v>90161</c:v>
                </c:pt>
                <c:pt idx="3">
                  <c:v>90378</c:v>
                </c:pt>
                <c:pt idx="4">
                  <c:v>90476</c:v>
                </c:pt>
                <c:pt idx="5">
                  <c:v>90618</c:v>
                </c:pt>
                <c:pt idx="6">
                  <c:v>90795</c:v>
                </c:pt>
                <c:pt idx="7">
                  <c:v>90883</c:v>
                </c:pt>
                <c:pt idx="8">
                  <c:v>90923</c:v>
                </c:pt>
                <c:pt idx="9">
                  <c:v>91229</c:v>
                </c:pt>
                <c:pt idx="10">
                  <c:v>91365</c:v>
                </c:pt>
                <c:pt idx="11">
                  <c:v>91540</c:v>
                </c:pt>
                <c:pt idx="12">
                  <c:v>91650</c:v>
                </c:pt>
                <c:pt idx="13">
                  <c:v>91937</c:v>
                </c:pt>
                <c:pt idx="14">
                  <c:v>92082</c:v>
                </c:pt>
                <c:pt idx="15">
                  <c:v>92322</c:v>
                </c:pt>
                <c:pt idx="16">
                  <c:v>92477</c:v>
                </c:pt>
                <c:pt idx="17">
                  <c:v>92507</c:v>
                </c:pt>
                <c:pt idx="18">
                  <c:v>92712</c:v>
                </c:pt>
                <c:pt idx="19">
                  <c:v>92783</c:v>
                </c:pt>
                <c:pt idx="20">
                  <c:v>92973</c:v>
                </c:pt>
                <c:pt idx="21">
                  <c:v>93489</c:v>
                </c:pt>
                <c:pt idx="22">
                  <c:v>93567</c:v>
                </c:pt>
                <c:pt idx="23">
                  <c:v>93785</c:v>
                </c:pt>
                <c:pt idx="24">
                  <c:v>93934</c:v>
                </c:pt>
                <c:pt idx="25">
                  <c:v>94210</c:v>
                </c:pt>
                <c:pt idx="26">
                  <c:v>94384</c:v>
                </c:pt>
                <c:pt idx="27">
                  <c:v>94510</c:v>
                </c:pt>
                <c:pt idx="28">
                  <c:v>94619</c:v>
                </c:pt>
                <c:pt idx="29">
                  <c:v>94743</c:v>
                </c:pt>
                <c:pt idx="30">
                  <c:v>94750</c:v>
                </c:pt>
                <c:pt idx="31">
                  <c:v>94850</c:v>
                </c:pt>
                <c:pt idx="32">
                  <c:v>94852</c:v>
                </c:pt>
                <c:pt idx="33">
                  <c:v>94969</c:v>
                </c:pt>
                <c:pt idx="34">
                  <c:v>95123</c:v>
                </c:pt>
                <c:pt idx="35">
                  <c:v>95277</c:v>
                </c:pt>
                <c:pt idx="36">
                  <c:v>95285</c:v>
                </c:pt>
                <c:pt idx="37">
                  <c:v>95740</c:v>
                </c:pt>
                <c:pt idx="38">
                  <c:v>95757</c:v>
                </c:pt>
                <c:pt idx="39">
                  <c:v>95765</c:v>
                </c:pt>
                <c:pt idx="40">
                  <c:v>96012</c:v>
                </c:pt>
                <c:pt idx="41">
                  <c:v>96037</c:v>
                </c:pt>
                <c:pt idx="42">
                  <c:v>96078</c:v>
                </c:pt>
                <c:pt idx="43">
                  <c:v>96160</c:v>
                </c:pt>
                <c:pt idx="44">
                  <c:v>96247</c:v>
                </c:pt>
                <c:pt idx="45">
                  <c:v>96252</c:v>
                </c:pt>
                <c:pt idx="46">
                  <c:v>96480</c:v>
                </c:pt>
                <c:pt idx="47">
                  <c:v>96503</c:v>
                </c:pt>
                <c:pt idx="48">
                  <c:v>96859</c:v>
                </c:pt>
                <c:pt idx="49">
                  <c:v>96878</c:v>
                </c:pt>
                <c:pt idx="50">
                  <c:v>96915</c:v>
                </c:pt>
                <c:pt idx="51">
                  <c:v>97308</c:v>
                </c:pt>
                <c:pt idx="52">
                  <c:v>97395</c:v>
                </c:pt>
                <c:pt idx="53">
                  <c:v>97398</c:v>
                </c:pt>
                <c:pt idx="54">
                  <c:v>97398</c:v>
                </c:pt>
                <c:pt idx="55">
                  <c:v>97504</c:v>
                </c:pt>
                <c:pt idx="56">
                  <c:v>97668</c:v>
                </c:pt>
                <c:pt idx="57">
                  <c:v>97795</c:v>
                </c:pt>
                <c:pt idx="58">
                  <c:v>98139</c:v>
                </c:pt>
                <c:pt idx="59">
                  <c:v>98249</c:v>
                </c:pt>
                <c:pt idx="60">
                  <c:v>98439</c:v>
                </c:pt>
                <c:pt idx="61">
                  <c:v>98581</c:v>
                </c:pt>
                <c:pt idx="62">
                  <c:v>98668</c:v>
                </c:pt>
                <c:pt idx="63">
                  <c:v>98769</c:v>
                </c:pt>
                <c:pt idx="64">
                  <c:v>98928</c:v>
                </c:pt>
                <c:pt idx="65">
                  <c:v>99110</c:v>
                </c:pt>
                <c:pt idx="66">
                  <c:v>99214</c:v>
                </c:pt>
                <c:pt idx="67">
                  <c:v>99227</c:v>
                </c:pt>
                <c:pt idx="68">
                  <c:v>99237</c:v>
                </c:pt>
                <c:pt idx="69">
                  <c:v>99542</c:v>
                </c:pt>
                <c:pt idx="70">
                  <c:v>99687</c:v>
                </c:pt>
                <c:pt idx="71">
                  <c:v>99699</c:v>
                </c:pt>
                <c:pt idx="72">
                  <c:v>99712</c:v>
                </c:pt>
                <c:pt idx="73">
                  <c:v>99731</c:v>
                </c:pt>
                <c:pt idx="74">
                  <c:v>99801</c:v>
                </c:pt>
                <c:pt idx="75">
                  <c:v>99844</c:v>
                </c:pt>
                <c:pt idx="76">
                  <c:v>99944</c:v>
                </c:pt>
              </c:numCache>
            </c:numRef>
          </c:xVal>
          <c:yVal>
            <c:numRef>
              <c:f>[0]!flow_v9</c:f>
              <c:numCache>
                <c:formatCode>0</c:formatCode>
                <c:ptCount val="77"/>
                <c:pt idx="0">
                  <c:v>90022</c:v>
                </c:pt>
                <c:pt idx="1">
                  <c:v>90076</c:v>
                </c:pt>
                <c:pt idx="2">
                  <c:v>90161</c:v>
                </c:pt>
                <c:pt idx="3">
                  <c:v>90378</c:v>
                </c:pt>
                <c:pt idx="4">
                  <c:v>90476</c:v>
                </c:pt>
                <c:pt idx="5">
                  <c:v>90618</c:v>
                </c:pt>
                <c:pt idx="6">
                  <c:v>90795</c:v>
                </c:pt>
                <c:pt idx="7">
                  <c:v>90883</c:v>
                </c:pt>
                <c:pt idx="8">
                  <c:v>90923</c:v>
                </c:pt>
                <c:pt idx="9">
                  <c:v>91229</c:v>
                </c:pt>
                <c:pt idx="10">
                  <c:v>91365</c:v>
                </c:pt>
                <c:pt idx="11">
                  <c:v>91540</c:v>
                </c:pt>
                <c:pt idx="12">
                  <c:v>91650</c:v>
                </c:pt>
                <c:pt idx="13">
                  <c:v>91937</c:v>
                </c:pt>
                <c:pt idx="14">
                  <c:v>92082</c:v>
                </c:pt>
                <c:pt idx="15">
                  <c:v>92322</c:v>
                </c:pt>
                <c:pt idx="16">
                  <c:v>92477</c:v>
                </c:pt>
                <c:pt idx="17">
                  <c:v>92507</c:v>
                </c:pt>
                <c:pt idx="18">
                  <c:v>92712</c:v>
                </c:pt>
                <c:pt idx="19">
                  <c:v>92783</c:v>
                </c:pt>
                <c:pt idx="20">
                  <c:v>92973</c:v>
                </c:pt>
                <c:pt idx="21">
                  <c:v>93489</c:v>
                </c:pt>
                <c:pt idx="22">
                  <c:v>93567</c:v>
                </c:pt>
                <c:pt idx="23">
                  <c:v>93785</c:v>
                </c:pt>
                <c:pt idx="24">
                  <c:v>93934</c:v>
                </c:pt>
                <c:pt idx="25">
                  <c:v>94210</c:v>
                </c:pt>
                <c:pt idx="26">
                  <c:v>94384</c:v>
                </c:pt>
                <c:pt idx="27">
                  <c:v>94510</c:v>
                </c:pt>
                <c:pt idx="28">
                  <c:v>94619</c:v>
                </c:pt>
                <c:pt idx="29">
                  <c:v>94743</c:v>
                </c:pt>
                <c:pt idx="30">
                  <c:v>94750</c:v>
                </c:pt>
                <c:pt idx="31">
                  <c:v>94850</c:v>
                </c:pt>
                <c:pt idx="32">
                  <c:v>94852</c:v>
                </c:pt>
                <c:pt idx="33">
                  <c:v>94969</c:v>
                </c:pt>
                <c:pt idx="34">
                  <c:v>95123</c:v>
                </c:pt>
                <c:pt idx="35">
                  <c:v>95277</c:v>
                </c:pt>
                <c:pt idx="36">
                  <c:v>95285</c:v>
                </c:pt>
                <c:pt idx="37">
                  <c:v>95740</c:v>
                </c:pt>
                <c:pt idx="38">
                  <c:v>95757</c:v>
                </c:pt>
                <c:pt idx="39">
                  <c:v>95765</c:v>
                </c:pt>
                <c:pt idx="40">
                  <c:v>96012</c:v>
                </c:pt>
                <c:pt idx="41">
                  <c:v>96037</c:v>
                </c:pt>
                <c:pt idx="42">
                  <c:v>96078</c:v>
                </c:pt>
                <c:pt idx="43">
                  <c:v>96160</c:v>
                </c:pt>
                <c:pt idx="44">
                  <c:v>96247</c:v>
                </c:pt>
                <c:pt idx="45">
                  <c:v>96252</c:v>
                </c:pt>
                <c:pt idx="46">
                  <c:v>96480</c:v>
                </c:pt>
                <c:pt idx="47">
                  <c:v>96503</c:v>
                </c:pt>
                <c:pt idx="48">
                  <c:v>96859</c:v>
                </c:pt>
                <c:pt idx="49">
                  <c:v>96878</c:v>
                </c:pt>
                <c:pt idx="50">
                  <c:v>96915</c:v>
                </c:pt>
                <c:pt idx="51">
                  <c:v>97308</c:v>
                </c:pt>
                <c:pt idx="52">
                  <c:v>97395</c:v>
                </c:pt>
                <c:pt idx="53">
                  <c:v>97398</c:v>
                </c:pt>
                <c:pt idx="54">
                  <c:v>97398</c:v>
                </c:pt>
                <c:pt idx="55">
                  <c:v>97504</c:v>
                </c:pt>
                <c:pt idx="56">
                  <c:v>97668</c:v>
                </c:pt>
                <c:pt idx="57">
                  <c:v>97795</c:v>
                </c:pt>
                <c:pt idx="58">
                  <c:v>98139</c:v>
                </c:pt>
                <c:pt idx="59">
                  <c:v>98249</c:v>
                </c:pt>
                <c:pt idx="60">
                  <c:v>98439</c:v>
                </c:pt>
                <c:pt idx="61">
                  <c:v>98581</c:v>
                </c:pt>
                <c:pt idx="62">
                  <c:v>98668</c:v>
                </c:pt>
                <c:pt idx="63">
                  <c:v>98769</c:v>
                </c:pt>
                <c:pt idx="64">
                  <c:v>98928</c:v>
                </c:pt>
                <c:pt idx="65">
                  <c:v>99110</c:v>
                </c:pt>
                <c:pt idx="66">
                  <c:v>99214</c:v>
                </c:pt>
                <c:pt idx="67">
                  <c:v>99227</c:v>
                </c:pt>
                <c:pt idx="68">
                  <c:v>99237</c:v>
                </c:pt>
                <c:pt idx="69">
                  <c:v>99542</c:v>
                </c:pt>
                <c:pt idx="70">
                  <c:v>99687</c:v>
                </c:pt>
                <c:pt idx="71">
                  <c:v>99699</c:v>
                </c:pt>
                <c:pt idx="72">
                  <c:v>99712</c:v>
                </c:pt>
                <c:pt idx="73">
                  <c:v>99731</c:v>
                </c:pt>
                <c:pt idx="74">
                  <c:v>99801</c:v>
                </c:pt>
                <c:pt idx="75">
                  <c:v>99844</c:v>
                </c:pt>
                <c:pt idx="76">
                  <c:v>99944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AF2B-4071-B95E-A23303F946D6}"/>
            </c:ext>
          </c:extLst>
        </c:ser>
        <c:ser>
          <c:idx val="11"/>
          <c:order val="11"/>
          <c:tx>
            <c:v>v10</c:v>
          </c:tx>
          <c:spPr>
            <a:ln w="19050">
              <a:noFill/>
            </a:ln>
          </c:spPr>
          <c:marker>
            <c:symbol val="triangle"/>
            <c:size val="4"/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10538571800044999"/>
                  <c:y val="8.6796879291823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[0]!count_v10</c:f>
              <c:numCache>
                <c:formatCode>General</c:formatCode>
                <c:ptCount val="134"/>
                <c:pt idx="0">
                  <c:v>100260</c:v>
                </c:pt>
                <c:pt idx="1">
                  <c:v>100286</c:v>
                </c:pt>
                <c:pt idx="2">
                  <c:v>100329</c:v>
                </c:pt>
                <c:pt idx="3">
                  <c:v>100589</c:v>
                </c:pt>
                <c:pt idx="4">
                  <c:v>100679</c:v>
                </c:pt>
                <c:pt idx="5">
                  <c:v>100716</c:v>
                </c:pt>
                <c:pt idx="6">
                  <c:v>100757</c:v>
                </c:pt>
                <c:pt idx="7">
                  <c:v>100844</c:v>
                </c:pt>
                <c:pt idx="8">
                  <c:v>100977</c:v>
                </c:pt>
                <c:pt idx="9">
                  <c:v>100980</c:v>
                </c:pt>
                <c:pt idx="10">
                  <c:v>101178</c:v>
                </c:pt>
                <c:pt idx="11">
                  <c:v>101337</c:v>
                </c:pt>
                <c:pt idx="12">
                  <c:v>101375</c:v>
                </c:pt>
                <c:pt idx="13">
                  <c:v>101415</c:v>
                </c:pt>
                <c:pt idx="14">
                  <c:v>101451</c:v>
                </c:pt>
                <c:pt idx="15">
                  <c:v>101544</c:v>
                </c:pt>
                <c:pt idx="16">
                  <c:v>101664</c:v>
                </c:pt>
                <c:pt idx="17">
                  <c:v>101690</c:v>
                </c:pt>
                <c:pt idx="18">
                  <c:v>101839</c:v>
                </c:pt>
                <c:pt idx="19">
                  <c:v>101965</c:v>
                </c:pt>
                <c:pt idx="20">
                  <c:v>101974</c:v>
                </c:pt>
                <c:pt idx="21">
                  <c:v>102064</c:v>
                </c:pt>
                <c:pt idx="22">
                  <c:v>102099</c:v>
                </c:pt>
                <c:pt idx="23">
                  <c:v>102194</c:v>
                </c:pt>
                <c:pt idx="24">
                  <c:v>102271</c:v>
                </c:pt>
                <c:pt idx="25">
                  <c:v>102387</c:v>
                </c:pt>
                <c:pt idx="26">
                  <c:v>102468</c:v>
                </c:pt>
                <c:pt idx="27">
                  <c:v>102699</c:v>
                </c:pt>
                <c:pt idx="28">
                  <c:v>102763</c:v>
                </c:pt>
                <c:pt idx="29">
                  <c:v>102978</c:v>
                </c:pt>
                <c:pt idx="30">
                  <c:v>103001</c:v>
                </c:pt>
                <c:pt idx="31">
                  <c:v>103471</c:v>
                </c:pt>
                <c:pt idx="32">
                  <c:v>103587</c:v>
                </c:pt>
                <c:pt idx="33">
                  <c:v>103593</c:v>
                </c:pt>
                <c:pt idx="34">
                  <c:v>103593</c:v>
                </c:pt>
                <c:pt idx="35">
                  <c:v>104166</c:v>
                </c:pt>
                <c:pt idx="36">
                  <c:v>104360</c:v>
                </c:pt>
                <c:pt idx="37">
                  <c:v>104396</c:v>
                </c:pt>
                <c:pt idx="38">
                  <c:v>104439</c:v>
                </c:pt>
                <c:pt idx="39">
                  <c:v>104695</c:v>
                </c:pt>
                <c:pt idx="40">
                  <c:v>104739</c:v>
                </c:pt>
                <c:pt idx="41">
                  <c:v>104746</c:v>
                </c:pt>
                <c:pt idx="42">
                  <c:v>105046</c:v>
                </c:pt>
                <c:pt idx="43">
                  <c:v>105170</c:v>
                </c:pt>
                <c:pt idx="44">
                  <c:v>105327</c:v>
                </c:pt>
                <c:pt idx="45">
                  <c:v>105413</c:v>
                </c:pt>
                <c:pt idx="46">
                  <c:v>105422</c:v>
                </c:pt>
                <c:pt idx="47">
                  <c:v>105471</c:v>
                </c:pt>
                <c:pt idx="48">
                  <c:v>105583</c:v>
                </c:pt>
                <c:pt idx="49">
                  <c:v>105768</c:v>
                </c:pt>
                <c:pt idx="50">
                  <c:v>106444</c:v>
                </c:pt>
                <c:pt idx="51">
                  <c:v>107164</c:v>
                </c:pt>
                <c:pt idx="52">
                  <c:v>107866</c:v>
                </c:pt>
                <c:pt idx="53">
                  <c:v>107911</c:v>
                </c:pt>
                <c:pt idx="54">
                  <c:v>108591</c:v>
                </c:pt>
                <c:pt idx="55">
                  <c:v>108995</c:v>
                </c:pt>
                <c:pt idx="56">
                  <c:v>109304</c:v>
                </c:pt>
                <c:pt idx="57">
                  <c:v>109314</c:v>
                </c:pt>
                <c:pt idx="58">
                  <c:v>109606</c:v>
                </c:pt>
                <c:pt idx="59">
                  <c:v>109745</c:v>
                </c:pt>
                <c:pt idx="60">
                  <c:v>109782</c:v>
                </c:pt>
                <c:pt idx="61">
                  <c:v>109799</c:v>
                </c:pt>
                <c:pt idx="62">
                  <c:v>109810</c:v>
                </c:pt>
                <c:pt idx="63">
                  <c:v>110039</c:v>
                </c:pt>
                <c:pt idx="64">
                  <c:v>110355</c:v>
                </c:pt>
                <c:pt idx="65">
                  <c:v>110380</c:v>
                </c:pt>
                <c:pt idx="66">
                  <c:v>110549</c:v>
                </c:pt>
                <c:pt idx="67">
                  <c:v>110634</c:v>
                </c:pt>
                <c:pt idx="68">
                  <c:v>110689</c:v>
                </c:pt>
                <c:pt idx="69">
                  <c:v>110812</c:v>
                </c:pt>
                <c:pt idx="70">
                  <c:v>110912</c:v>
                </c:pt>
                <c:pt idx="71">
                  <c:v>111199</c:v>
                </c:pt>
                <c:pt idx="72">
                  <c:v>111516</c:v>
                </c:pt>
                <c:pt idx="73">
                  <c:v>111954</c:v>
                </c:pt>
                <c:pt idx="74">
                  <c:v>111960</c:v>
                </c:pt>
                <c:pt idx="75">
                  <c:v>112918</c:v>
                </c:pt>
                <c:pt idx="76">
                  <c:v>113135</c:v>
                </c:pt>
                <c:pt idx="77">
                  <c:v>113479</c:v>
                </c:pt>
                <c:pt idx="78">
                  <c:v>113758</c:v>
                </c:pt>
                <c:pt idx="79">
                  <c:v>113990</c:v>
                </c:pt>
                <c:pt idx="80">
                  <c:v>114510</c:v>
                </c:pt>
                <c:pt idx="81">
                  <c:v>114809</c:v>
                </c:pt>
                <c:pt idx="82">
                  <c:v>115013</c:v>
                </c:pt>
                <c:pt idx="83">
                  <c:v>115070</c:v>
                </c:pt>
                <c:pt idx="84">
                  <c:v>115085</c:v>
                </c:pt>
                <c:pt idx="85">
                  <c:v>116003</c:v>
                </c:pt>
                <c:pt idx="86">
                  <c:v>116070</c:v>
                </c:pt>
                <c:pt idx="87">
                  <c:v>116277</c:v>
                </c:pt>
                <c:pt idx="88">
                  <c:v>116398</c:v>
                </c:pt>
                <c:pt idx="89">
                  <c:v>116555</c:v>
                </c:pt>
                <c:pt idx="90">
                  <c:v>116796</c:v>
                </c:pt>
                <c:pt idx="91">
                  <c:v>116873</c:v>
                </c:pt>
                <c:pt idx="92">
                  <c:v>117488</c:v>
                </c:pt>
                <c:pt idx="93">
                  <c:v>117618</c:v>
                </c:pt>
                <c:pt idx="94">
                  <c:v>117680</c:v>
                </c:pt>
                <c:pt idx="95">
                  <c:v>118363</c:v>
                </c:pt>
                <c:pt idx="96">
                  <c:v>118761</c:v>
                </c:pt>
                <c:pt idx="97">
                  <c:v>118808</c:v>
                </c:pt>
                <c:pt idx="98">
                  <c:v>118810</c:v>
                </c:pt>
                <c:pt idx="99">
                  <c:v>119047</c:v>
                </c:pt>
                <c:pt idx="100">
                  <c:v>119499</c:v>
                </c:pt>
                <c:pt idx="101">
                  <c:v>120405</c:v>
                </c:pt>
                <c:pt idx="102">
                  <c:v>121000</c:v>
                </c:pt>
                <c:pt idx="103">
                  <c:v>121306</c:v>
                </c:pt>
                <c:pt idx="104">
                  <c:v>121345</c:v>
                </c:pt>
                <c:pt idx="105">
                  <c:v>122325</c:v>
                </c:pt>
                <c:pt idx="106">
                  <c:v>122404</c:v>
                </c:pt>
                <c:pt idx="107">
                  <c:v>122501</c:v>
                </c:pt>
                <c:pt idx="108">
                  <c:v>122507</c:v>
                </c:pt>
                <c:pt idx="109">
                  <c:v>123651</c:v>
                </c:pt>
                <c:pt idx="110">
                  <c:v>124039</c:v>
                </c:pt>
                <c:pt idx="111">
                  <c:v>125325</c:v>
                </c:pt>
                <c:pt idx="112">
                  <c:v>125375</c:v>
                </c:pt>
                <c:pt idx="113">
                  <c:v>125503</c:v>
                </c:pt>
                <c:pt idx="114">
                  <c:v>125971</c:v>
                </c:pt>
                <c:pt idx="115">
                  <c:v>125973</c:v>
                </c:pt>
                <c:pt idx="116">
                  <c:v>128110</c:v>
                </c:pt>
                <c:pt idx="117">
                  <c:v>130093</c:v>
                </c:pt>
                <c:pt idx="118">
                  <c:v>131719</c:v>
                </c:pt>
                <c:pt idx="119">
                  <c:v>135830</c:v>
                </c:pt>
                <c:pt idx="120">
                  <c:v>136726</c:v>
                </c:pt>
                <c:pt idx="121">
                  <c:v>137156</c:v>
                </c:pt>
                <c:pt idx="122">
                  <c:v>137414</c:v>
                </c:pt>
                <c:pt idx="123">
                  <c:v>137722</c:v>
                </c:pt>
                <c:pt idx="124">
                  <c:v>138072</c:v>
                </c:pt>
                <c:pt idx="125">
                  <c:v>139304</c:v>
                </c:pt>
                <c:pt idx="126">
                  <c:v>141860</c:v>
                </c:pt>
                <c:pt idx="127">
                  <c:v>144022</c:v>
                </c:pt>
                <c:pt idx="128">
                  <c:v>147796</c:v>
                </c:pt>
                <c:pt idx="129">
                  <c:v>147914</c:v>
                </c:pt>
                <c:pt idx="130">
                  <c:v>152336</c:v>
                </c:pt>
                <c:pt idx="131">
                  <c:v>153552</c:v>
                </c:pt>
                <c:pt idx="132">
                  <c:v>161246</c:v>
                </c:pt>
                <c:pt idx="133">
                  <c:v>165496</c:v>
                </c:pt>
              </c:numCache>
            </c:numRef>
          </c:xVal>
          <c:yVal>
            <c:numRef>
              <c:f>[0]!flow_v10</c:f>
              <c:numCache>
                <c:formatCode>0</c:formatCode>
                <c:ptCount val="134"/>
                <c:pt idx="0">
                  <c:v>100260</c:v>
                </c:pt>
                <c:pt idx="1">
                  <c:v>100286</c:v>
                </c:pt>
                <c:pt idx="2">
                  <c:v>100329</c:v>
                </c:pt>
                <c:pt idx="3">
                  <c:v>100589</c:v>
                </c:pt>
                <c:pt idx="4">
                  <c:v>100679</c:v>
                </c:pt>
                <c:pt idx="5">
                  <c:v>100716</c:v>
                </c:pt>
                <c:pt idx="6">
                  <c:v>100757</c:v>
                </c:pt>
                <c:pt idx="7">
                  <c:v>100844</c:v>
                </c:pt>
                <c:pt idx="8">
                  <c:v>100977</c:v>
                </c:pt>
                <c:pt idx="9">
                  <c:v>100980</c:v>
                </c:pt>
                <c:pt idx="10">
                  <c:v>101178</c:v>
                </c:pt>
                <c:pt idx="11">
                  <c:v>101337</c:v>
                </c:pt>
                <c:pt idx="12">
                  <c:v>101375</c:v>
                </c:pt>
                <c:pt idx="13">
                  <c:v>101415</c:v>
                </c:pt>
                <c:pt idx="14">
                  <c:v>101451</c:v>
                </c:pt>
                <c:pt idx="15">
                  <c:v>101544</c:v>
                </c:pt>
                <c:pt idx="16">
                  <c:v>101664</c:v>
                </c:pt>
                <c:pt idx="17">
                  <c:v>101690</c:v>
                </c:pt>
                <c:pt idx="18">
                  <c:v>101839</c:v>
                </c:pt>
                <c:pt idx="19">
                  <c:v>101965</c:v>
                </c:pt>
                <c:pt idx="20">
                  <c:v>101974</c:v>
                </c:pt>
                <c:pt idx="21">
                  <c:v>102064</c:v>
                </c:pt>
                <c:pt idx="22">
                  <c:v>102099</c:v>
                </c:pt>
                <c:pt idx="23">
                  <c:v>102194</c:v>
                </c:pt>
                <c:pt idx="24">
                  <c:v>102271</c:v>
                </c:pt>
                <c:pt idx="25">
                  <c:v>102387</c:v>
                </c:pt>
                <c:pt idx="26">
                  <c:v>102468</c:v>
                </c:pt>
                <c:pt idx="27">
                  <c:v>102699</c:v>
                </c:pt>
                <c:pt idx="28">
                  <c:v>102763</c:v>
                </c:pt>
                <c:pt idx="29">
                  <c:v>102978</c:v>
                </c:pt>
                <c:pt idx="30">
                  <c:v>103001</c:v>
                </c:pt>
                <c:pt idx="31">
                  <c:v>103471</c:v>
                </c:pt>
                <c:pt idx="32">
                  <c:v>103587</c:v>
                </c:pt>
                <c:pt idx="33">
                  <c:v>103593</c:v>
                </c:pt>
                <c:pt idx="34">
                  <c:v>103593</c:v>
                </c:pt>
                <c:pt idx="35">
                  <c:v>104166</c:v>
                </c:pt>
                <c:pt idx="36">
                  <c:v>104360</c:v>
                </c:pt>
                <c:pt idx="37">
                  <c:v>104396</c:v>
                </c:pt>
                <c:pt idx="38">
                  <c:v>104439</c:v>
                </c:pt>
                <c:pt idx="39">
                  <c:v>104695</c:v>
                </c:pt>
                <c:pt idx="40">
                  <c:v>104739</c:v>
                </c:pt>
                <c:pt idx="41">
                  <c:v>104746</c:v>
                </c:pt>
                <c:pt idx="42">
                  <c:v>105046</c:v>
                </c:pt>
                <c:pt idx="43">
                  <c:v>105170</c:v>
                </c:pt>
                <c:pt idx="44">
                  <c:v>105327</c:v>
                </c:pt>
                <c:pt idx="45">
                  <c:v>105413</c:v>
                </c:pt>
                <c:pt idx="46">
                  <c:v>105422</c:v>
                </c:pt>
                <c:pt idx="47">
                  <c:v>105471</c:v>
                </c:pt>
                <c:pt idx="48">
                  <c:v>105583</c:v>
                </c:pt>
                <c:pt idx="49">
                  <c:v>105768</c:v>
                </c:pt>
                <c:pt idx="50">
                  <c:v>106444</c:v>
                </c:pt>
                <c:pt idx="51">
                  <c:v>107164</c:v>
                </c:pt>
                <c:pt idx="52">
                  <c:v>107866</c:v>
                </c:pt>
                <c:pt idx="53">
                  <c:v>107911</c:v>
                </c:pt>
                <c:pt idx="54">
                  <c:v>108591</c:v>
                </c:pt>
                <c:pt idx="55">
                  <c:v>108995</c:v>
                </c:pt>
                <c:pt idx="56">
                  <c:v>109304</c:v>
                </c:pt>
                <c:pt idx="57">
                  <c:v>109314</c:v>
                </c:pt>
                <c:pt idx="58">
                  <c:v>109606</c:v>
                </c:pt>
                <c:pt idx="59">
                  <c:v>109745</c:v>
                </c:pt>
                <c:pt idx="60">
                  <c:v>109782</c:v>
                </c:pt>
                <c:pt idx="61">
                  <c:v>109799</c:v>
                </c:pt>
                <c:pt idx="62">
                  <c:v>109810</c:v>
                </c:pt>
                <c:pt idx="63">
                  <c:v>110039</c:v>
                </c:pt>
                <c:pt idx="64">
                  <c:v>110355</c:v>
                </c:pt>
                <c:pt idx="65">
                  <c:v>110380</c:v>
                </c:pt>
                <c:pt idx="66">
                  <c:v>110549</c:v>
                </c:pt>
                <c:pt idx="67">
                  <c:v>110634</c:v>
                </c:pt>
                <c:pt idx="68">
                  <c:v>110689</c:v>
                </c:pt>
                <c:pt idx="69">
                  <c:v>110812</c:v>
                </c:pt>
                <c:pt idx="70">
                  <c:v>110912</c:v>
                </c:pt>
                <c:pt idx="71">
                  <c:v>111199</c:v>
                </c:pt>
                <c:pt idx="72">
                  <c:v>111516</c:v>
                </c:pt>
                <c:pt idx="73">
                  <c:v>111954</c:v>
                </c:pt>
                <c:pt idx="74">
                  <c:v>111960</c:v>
                </c:pt>
                <c:pt idx="75">
                  <c:v>112918</c:v>
                </c:pt>
                <c:pt idx="76">
                  <c:v>113135</c:v>
                </c:pt>
                <c:pt idx="77">
                  <c:v>113479</c:v>
                </c:pt>
                <c:pt idx="78">
                  <c:v>113758</c:v>
                </c:pt>
                <c:pt idx="79">
                  <c:v>113990</c:v>
                </c:pt>
                <c:pt idx="80">
                  <c:v>114510</c:v>
                </c:pt>
                <c:pt idx="81">
                  <c:v>114809</c:v>
                </c:pt>
                <c:pt idx="82">
                  <c:v>115013</c:v>
                </c:pt>
                <c:pt idx="83">
                  <c:v>115070</c:v>
                </c:pt>
                <c:pt idx="84">
                  <c:v>115085</c:v>
                </c:pt>
                <c:pt idx="85">
                  <c:v>116003</c:v>
                </c:pt>
                <c:pt idx="86">
                  <c:v>116070</c:v>
                </c:pt>
                <c:pt idx="87">
                  <c:v>116277</c:v>
                </c:pt>
                <c:pt idx="88">
                  <c:v>116398</c:v>
                </c:pt>
                <c:pt idx="89">
                  <c:v>116555</c:v>
                </c:pt>
                <c:pt idx="90">
                  <c:v>116796</c:v>
                </c:pt>
                <c:pt idx="91">
                  <c:v>116873</c:v>
                </c:pt>
                <c:pt idx="92">
                  <c:v>117488</c:v>
                </c:pt>
                <c:pt idx="93">
                  <c:v>117618</c:v>
                </c:pt>
                <c:pt idx="94">
                  <c:v>117680</c:v>
                </c:pt>
                <c:pt idx="95">
                  <c:v>118363</c:v>
                </c:pt>
                <c:pt idx="96">
                  <c:v>118761</c:v>
                </c:pt>
                <c:pt idx="97">
                  <c:v>118808</c:v>
                </c:pt>
                <c:pt idx="98">
                  <c:v>118810</c:v>
                </c:pt>
                <c:pt idx="99">
                  <c:v>119047</c:v>
                </c:pt>
                <c:pt idx="100">
                  <c:v>119499</c:v>
                </c:pt>
                <c:pt idx="101">
                  <c:v>120405</c:v>
                </c:pt>
                <c:pt idx="102">
                  <c:v>121000</c:v>
                </c:pt>
                <c:pt idx="103">
                  <c:v>121306</c:v>
                </c:pt>
                <c:pt idx="104">
                  <c:v>121345</c:v>
                </c:pt>
                <c:pt idx="105">
                  <c:v>122325</c:v>
                </c:pt>
                <c:pt idx="106">
                  <c:v>122404</c:v>
                </c:pt>
                <c:pt idx="107">
                  <c:v>122501</c:v>
                </c:pt>
                <c:pt idx="108">
                  <c:v>122507</c:v>
                </c:pt>
                <c:pt idx="109">
                  <c:v>123651</c:v>
                </c:pt>
                <c:pt idx="110">
                  <c:v>124039</c:v>
                </c:pt>
                <c:pt idx="111">
                  <c:v>125325</c:v>
                </c:pt>
                <c:pt idx="112">
                  <c:v>125375</c:v>
                </c:pt>
                <c:pt idx="113">
                  <c:v>125503</c:v>
                </c:pt>
                <c:pt idx="114">
                  <c:v>125971</c:v>
                </c:pt>
                <c:pt idx="115">
                  <c:v>125973</c:v>
                </c:pt>
                <c:pt idx="116">
                  <c:v>128110</c:v>
                </c:pt>
                <c:pt idx="117">
                  <c:v>130093</c:v>
                </c:pt>
                <c:pt idx="118">
                  <c:v>131719</c:v>
                </c:pt>
                <c:pt idx="119">
                  <c:v>135830</c:v>
                </c:pt>
                <c:pt idx="120">
                  <c:v>136726</c:v>
                </c:pt>
                <c:pt idx="121">
                  <c:v>137156</c:v>
                </c:pt>
                <c:pt idx="122">
                  <c:v>137414</c:v>
                </c:pt>
                <c:pt idx="123">
                  <c:v>137722</c:v>
                </c:pt>
                <c:pt idx="124">
                  <c:v>138072</c:v>
                </c:pt>
                <c:pt idx="125">
                  <c:v>139304</c:v>
                </c:pt>
                <c:pt idx="126">
                  <c:v>141860</c:v>
                </c:pt>
                <c:pt idx="127">
                  <c:v>144022</c:v>
                </c:pt>
                <c:pt idx="128">
                  <c:v>147796</c:v>
                </c:pt>
                <c:pt idx="129">
                  <c:v>147914</c:v>
                </c:pt>
                <c:pt idx="130">
                  <c:v>152336</c:v>
                </c:pt>
                <c:pt idx="131">
                  <c:v>153552</c:v>
                </c:pt>
                <c:pt idx="132">
                  <c:v>161246</c:v>
                </c:pt>
                <c:pt idx="133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6-AF2B-4071-B95E-A23303F946D6}"/>
            </c:ext>
          </c:extLst>
        </c:ser>
        <c:ser>
          <c:idx val="12"/>
          <c:order val="12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19050">
                <a:solidFill>
                  <a:schemeClr val="bg1">
                    <a:lumMod val="6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C-D374-4E13-AEBA-550F221A2B77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D374-4E13-AEBA-550F221A2B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900"/>
          </a:pPr>
          <a:endParaRPr lang="en-US"/>
        </a:p>
      </c:txPr>
    </c:legend>
    <c:plotVisOnly val="1"/>
    <c:dispBlanksAs val="gap"/>
    <c:showDLblsOverMax val="0"/>
  </c:chart>
  <c:spPr>
    <a:solidFill>
      <a:schemeClr val="accent3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MSA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282162609726508"/>
          <c:h val="0.82746806649168858"/>
        </c:manualLayout>
      </c:layout>
      <c:scatterChart>
        <c:scatterStyle val="lineMarker"/>
        <c:varyColors val="0"/>
        <c:ser>
          <c:idx val="1"/>
          <c:order val="0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19-3F2C-4469-8A23-452FE5607F17}"/>
            </c:ext>
          </c:extLst>
        </c:ser>
        <c:ser>
          <c:idx val="0"/>
          <c:order val="1"/>
          <c:tx>
            <c:v>Center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C00000"/>
                </a:solidFill>
              </a:ln>
            </c:spPr>
          </c:marke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3.8932455435027165E-2"/>
                  <c:y val="-3.7696755036347826E-2"/>
                </c:manualLayout>
              </c:layout>
              <c:numFmt formatCode="#,##0.00" sourceLinked="0"/>
              <c:spPr>
                <a:solidFill>
                  <a:srgbClr val="C0000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[0]!count_m1</c:f>
              <c:numCache>
                <c:formatCode>General</c:formatCode>
                <c:ptCount val="77"/>
                <c:pt idx="0">
                  <c:v>91229</c:v>
                </c:pt>
                <c:pt idx="1">
                  <c:v>93489</c:v>
                </c:pt>
                <c:pt idx="2">
                  <c:v>98769</c:v>
                </c:pt>
                <c:pt idx="3">
                  <c:v>24767</c:v>
                </c:pt>
                <c:pt idx="4">
                  <c:v>26229</c:v>
                </c:pt>
                <c:pt idx="5">
                  <c:v>5079</c:v>
                </c:pt>
                <c:pt idx="6">
                  <c:v>11024</c:v>
                </c:pt>
                <c:pt idx="7">
                  <c:v>2270</c:v>
                </c:pt>
                <c:pt idx="8">
                  <c:v>3610</c:v>
                </c:pt>
                <c:pt idx="9">
                  <c:v>3708</c:v>
                </c:pt>
                <c:pt idx="10">
                  <c:v>5449</c:v>
                </c:pt>
                <c:pt idx="11">
                  <c:v>6489</c:v>
                </c:pt>
                <c:pt idx="12">
                  <c:v>7159</c:v>
                </c:pt>
                <c:pt idx="13">
                  <c:v>7690</c:v>
                </c:pt>
                <c:pt idx="14">
                  <c:v>8196</c:v>
                </c:pt>
                <c:pt idx="15">
                  <c:v>8432</c:v>
                </c:pt>
                <c:pt idx="16">
                  <c:v>9661</c:v>
                </c:pt>
                <c:pt idx="17">
                  <c:v>9830</c:v>
                </c:pt>
                <c:pt idx="18">
                  <c:v>10002</c:v>
                </c:pt>
                <c:pt idx="19">
                  <c:v>10080</c:v>
                </c:pt>
                <c:pt idx="20">
                  <c:v>10098</c:v>
                </c:pt>
                <c:pt idx="21">
                  <c:v>10399</c:v>
                </c:pt>
                <c:pt idx="22">
                  <c:v>10454</c:v>
                </c:pt>
                <c:pt idx="23">
                  <c:v>11030</c:v>
                </c:pt>
                <c:pt idx="24">
                  <c:v>11064</c:v>
                </c:pt>
                <c:pt idx="25">
                  <c:v>11128</c:v>
                </c:pt>
                <c:pt idx="26">
                  <c:v>11211</c:v>
                </c:pt>
                <c:pt idx="27">
                  <c:v>11537</c:v>
                </c:pt>
                <c:pt idx="28">
                  <c:v>11670</c:v>
                </c:pt>
                <c:pt idx="29">
                  <c:v>11862</c:v>
                </c:pt>
                <c:pt idx="30">
                  <c:v>11895</c:v>
                </c:pt>
                <c:pt idx="31">
                  <c:v>11951</c:v>
                </c:pt>
                <c:pt idx="32">
                  <c:v>11957</c:v>
                </c:pt>
                <c:pt idx="33">
                  <c:v>11983</c:v>
                </c:pt>
                <c:pt idx="34">
                  <c:v>12104</c:v>
                </c:pt>
                <c:pt idx="35">
                  <c:v>12930</c:v>
                </c:pt>
                <c:pt idx="36">
                  <c:v>13174</c:v>
                </c:pt>
                <c:pt idx="37">
                  <c:v>13512</c:v>
                </c:pt>
                <c:pt idx="38">
                  <c:v>13960</c:v>
                </c:pt>
                <c:pt idx="39">
                  <c:v>14179</c:v>
                </c:pt>
                <c:pt idx="40">
                  <c:v>14547</c:v>
                </c:pt>
                <c:pt idx="41">
                  <c:v>14627</c:v>
                </c:pt>
                <c:pt idx="42">
                  <c:v>15259</c:v>
                </c:pt>
                <c:pt idx="43">
                  <c:v>15590</c:v>
                </c:pt>
                <c:pt idx="44">
                  <c:v>15712</c:v>
                </c:pt>
                <c:pt idx="45">
                  <c:v>16072</c:v>
                </c:pt>
                <c:pt idx="46">
                  <c:v>20035</c:v>
                </c:pt>
                <c:pt idx="47">
                  <c:v>25715</c:v>
                </c:pt>
                <c:pt idx="48">
                  <c:v>25749</c:v>
                </c:pt>
                <c:pt idx="49">
                  <c:v>3661</c:v>
                </c:pt>
                <c:pt idx="50">
                  <c:v>4004</c:v>
                </c:pt>
                <c:pt idx="51">
                  <c:v>4499</c:v>
                </c:pt>
                <c:pt idx="52">
                  <c:v>4676</c:v>
                </c:pt>
                <c:pt idx="53">
                  <c:v>5830</c:v>
                </c:pt>
                <c:pt idx="54">
                  <c:v>7531</c:v>
                </c:pt>
                <c:pt idx="55">
                  <c:v>7607</c:v>
                </c:pt>
                <c:pt idx="56">
                  <c:v>7935</c:v>
                </c:pt>
                <c:pt idx="57">
                  <c:v>8934</c:v>
                </c:pt>
                <c:pt idx="58">
                  <c:v>9215</c:v>
                </c:pt>
                <c:pt idx="59">
                  <c:v>9224</c:v>
                </c:pt>
                <c:pt idx="60">
                  <c:v>9303</c:v>
                </c:pt>
                <c:pt idx="61">
                  <c:v>9333</c:v>
                </c:pt>
                <c:pt idx="62">
                  <c:v>10590</c:v>
                </c:pt>
                <c:pt idx="63">
                  <c:v>10923</c:v>
                </c:pt>
                <c:pt idx="64">
                  <c:v>13209</c:v>
                </c:pt>
                <c:pt idx="65">
                  <c:v>2133</c:v>
                </c:pt>
                <c:pt idx="66">
                  <c:v>2179</c:v>
                </c:pt>
                <c:pt idx="67">
                  <c:v>2402</c:v>
                </c:pt>
                <c:pt idx="68">
                  <c:v>2838</c:v>
                </c:pt>
                <c:pt idx="69">
                  <c:v>3117</c:v>
                </c:pt>
                <c:pt idx="70">
                  <c:v>3547</c:v>
                </c:pt>
                <c:pt idx="71">
                  <c:v>4064</c:v>
                </c:pt>
                <c:pt idx="72">
                  <c:v>4130</c:v>
                </c:pt>
                <c:pt idx="73">
                  <c:v>4378</c:v>
                </c:pt>
                <c:pt idx="74">
                  <c:v>5275</c:v>
                </c:pt>
                <c:pt idx="75">
                  <c:v>8098</c:v>
                </c:pt>
                <c:pt idx="76">
                  <c:v>11703</c:v>
                </c:pt>
              </c:numCache>
              <c:extLst xmlns:c15="http://schemas.microsoft.com/office/drawing/2012/chart"/>
            </c:numRef>
          </c:xVal>
          <c:yVal>
            <c:numRef>
              <c:f>[0]!flow_m1</c:f>
              <c:numCache>
                <c:formatCode>0</c:formatCode>
                <c:ptCount val="77"/>
                <c:pt idx="0">
                  <c:v>91229</c:v>
                </c:pt>
                <c:pt idx="1">
                  <c:v>93489</c:v>
                </c:pt>
                <c:pt idx="2">
                  <c:v>98769</c:v>
                </c:pt>
                <c:pt idx="3">
                  <c:v>24767</c:v>
                </c:pt>
                <c:pt idx="4">
                  <c:v>26229</c:v>
                </c:pt>
                <c:pt idx="5">
                  <c:v>5079</c:v>
                </c:pt>
                <c:pt idx="6">
                  <c:v>11024</c:v>
                </c:pt>
                <c:pt idx="7">
                  <c:v>2270</c:v>
                </c:pt>
                <c:pt idx="8">
                  <c:v>3610</c:v>
                </c:pt>
                <c:pt idx="9">
                  <c:v>3708</c:v>
                </c:pt>
                <c:pt idx="10">
                  <c:v>5449</c:v>
                </c:pt>
                <c:pt idx="11">
                  <c:v>6489</c:v>
                </c:pt>
                <c:pt idx="12">
                  <c:v>7159</c:v>
                </c:pt>
                <c:pt idx="13">
                  <c:v>7690</c:v>
                </c:pt>
                <c:pt idx="14">
                  <c:v>8196</c:v>
                </c:pt>
                <c:pt idx="15">
                  <c:v>8432</c:v>
                </c:pt>
                <c:pt idx="16">
                  <c:v>9661</c:v>
                </c:pt>
                <c:pt idx="17">
                  <c:v>9830</c:v>
                </c:pt>
                <c:pt idx="18">
                  <c:v>10002</c:v>
                </c:pt>
                <c:pt idx="19">
                  <c:v>10080</c:v>
                </c:pt>
                <c:pt idx="20">
                  <c:v>10098</c:v>
                </c:pt>
                <c:pt idx="21">
                  <c:v>10399</c:v>
                </c:pt>
                <c:pt idx="22">
                  <c:v>10454</c:v>
                </c:pt>
                <c:pt idx="23">
                  <c:v>11030</c:v>
                </c:pt>
                <c:pt idx="24">
                  <c:v>11064</c:v>
                </c:pt>
                <c:pt idx="25">
                  <c:v>11128</c:v>
                </c:pt>
                <c:pt idx="26">
                  <c:v>11211</c:v>
                </c:pt>
                <c:pt idx="27">
                  <c:v>11537</c:v>
                </c:pt>
                <c:pt idx="28">
                  <c:v>11670</c:v>
                </c:pt>
                <c:pt idx="29">
                  <c:v>11862</c:v>
                </c:pt>
                <c:pt idx="30">
                  <c:v>11895</c:v>
                </c:pt>
                <c:pt idx="31">
                  <c:v>11951</c:v>
                </c:pt>
                <c:pt idx="32">
                  <c:v>11957</c:v>
                </c:pt>
                <c:pt idx="33">
                  <c:v>11983</c:v>
                </c:pt>
                <c:pt idx="34">
                  <c:v>12104</c:v>
                </c:pt>
                <c:pt idx="35">
                  <c:v>12930</c:v>
                </c:pt>
                <c:pt idx="36">
                  <c:v>13174</c:v>
                </c:pt>
                <c:pt idx="37">
                  <c:v>13512</c:v>
                </c:pt>
                <c:pt idx="38">
                  <c:v>13960</c:v>
                </c:pt>
                <c:pt idx="39">
                  <c:v>14179</c:v>
                </c:pt>
                <c:pt idx="40">
                  <c:v>14547</c:v>
                </c:pt>
                <c:pt idx="41">
                  <c:v>14627</c:v>
                </c:pt>
                <c:pt idx="42">
                  <c:v>15259</c:v>
                </c:pt>
                <c:pt idx="43">
                  <c:v>15590</c:v>
                </c:pt>
                <c:pt idx="44">
                  <c:v>15712</c:v>
                </c:pt>
                <c:pt idx="45">
                  <c:v>16072</c:v>
                </c:pt>
                <c:pt idx="46">
                  <c:v>20035</c:v>
                </c:pt>
                <c:pt idx="47">
                  <c:v>25715</c:v>
                </c:pt>
                <c:pt idx="48">
                  <c:v>25749</c:v>
                </c:pt>
                <c:pt idx="49">
                  <c:v>3661</c:v>
                </c:pt>
                <c:pt idx="50">
                  <c:v>4004</c:v>
                </c:pt>
                <c:pt idx="51">
                  <c:v>4499</c:v>
                </c:pt>
                <c:pt idx="52">
                  <c:v>4676</c:v>
                </c:pt>
                <c:pt idx="53">
                  <c:v>5830</c:v>
                </c:pt>
                <c:pt idx="54">
                  <c:v>7531</c:v>
                </c:pt>
                <c:pt idx="55">
                  <c:v>7607</c:v>
                </c:pt>
                <c:pt idx="56">
                  <c:v>7935</c:v>
                </c:pt>
                <c:pt idx="57">
                  <c:v>8934</c:v>
                </c:pt>
                <c:pt idx="58">
                  <c:v>9215</c:v>
                </c:pt>
                <c:pt idx="59">
                  <c:v>9224</c:v>
                </c:pt>
                <c:pt idx="60">
                  <c:v>9303</c:v>
                </c:pt>
                <c:pt idx="61">
                  <c:v>9333</c:v>
                </c:pt>
                <c:pt idx="62">
                  <c:v>10590</c:v>
                </c:pt>
                <c:pt idx="63">
                  <c:v>10923</c:v>
                </c:pt>
                <c:pt idx="64">
                  <c:v>13209</c:v>
                </c:pt>
                <c:pt idx="65">
                  <c:v>2133</c:v>
                </c:pt>
                <c:pt idx="66">
                  <c:v>2179</c:v>
                </c:pt>
                <c:pt idx="67">
                  <c:v>2402</c:v>
                </c:pt>
                <c:pt idx="68">
                  <c:v>2838</c:v>
                </c:pt>
                <c:pt idx="69">
                  <c:v>3117</c:v>
                </c:pt>
                <c:pt idx="70">
                  <c:v>3547</c:v>
                </c:pt>
                <c:pt idx="71">
                  <c:v>4064</c:v>
                </c:pt>
                <c:pt idx="72">
                  <c:v>4130</c:v>
                </c:pt>
                <c:pt idx="73">
                  <c:v>4378</c:v>
                </c:pt>
                <c:pt idx="74">
                  <c:v>5275</c:v>
                </c:pt>
                <c:pt idx="75">
                  <c:v>8098</c:v>
                </c:pt>
                <c:pt idx="76">
                  <c:v>11703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1-3F2C-4469-8A23-452FE5607F17}"/>
            </c:ext>
          </c:extLst>
        </c:ser>
        <c:ser>
          <c:idx val="2"/>
          <c:order val="2"/>
          <c:tx>
            <c:v>Central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chemeClr val="accent2">
                    <a:lumMod val="40000"/>
                    <a:lumOff val="6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1.2389340901006461E-2"/>
                  <c:y val="-4.9714149367692674E-2"/>
                </c:manualLayout>
              </c:layout>
              <c:numFmt formatCode="#,##0.00" sourceLinked="0"/>
              <c:spPr>
                <a:solidFill>
                  <a:schemeClr val="accent2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[0]!count_m2</c:f>
              <c:numCache>
                <c:formatCode>General</c:formatCode>
                <c:ptCount val="553"/>
                <c:pt idx="0">
                  <c:v>25021</c:v>
                </c:pt>
                <c:pt idx="1">
                  <c:v>28248</c:v>
                </c:pt>
                <c:pt idx="2">
                  <c:v>42674</c:v>
                </c:pt>
                <c:pt idx="3">
                  <c:v>42960</c:v>
                </c:pt>
                <c:pt idx="4">
                  <c:v>46501</c:v>
                </c:pt>
                <c:pt idx="5">
                  <c:v>48047</c:v>
                </c:pt>
                <c:pt idx="6">
                  <c:v>48401</c:v>
                </c:pt>
                <c:pt idx="7">
                  <c:v>50181</c:v>
                </c:pt>
                <c:pt idx="8">
                  <c:v>50770</c:v>
                </c:pt>
                <c:pt idx="9">
                  <c:v>50807</c:v>
                </c:pt>
                <c:pt idx="10">
                  <c:v>53153</c:v>
                </c:pt>
                <c:pt idx="11">
                  <c:v>53699</c:v>
                </c:pt>
                <c:pt idx="12">
                  <c:v>54044</c:v>
                </c:pt>
                <c:pt idx="13">
                  <c:v>55066</c:v>
                </c:pt>
                <c:pt idx="14">
                  <c:v>55161</c:v>
                </c:pt>
                <c:pt idx="15">
                  <c:v>55560</c:v>
                </c:pt>
                <c:pt idx="16">
                  <c:v>56592</c:v>
                </c:pt>
                <c:pt idx="17">
                  <c:v>57077</c:v>
                </c:pt>
                <c:pt idx="18">
                  <c:v>57418</c:v>
                </c:pt>
                <c:pt idx="19">
                  <c:v>57972</c:v>
                </c:pt>
                <c:pt idx="20">
                  <c:v>58478</c:v>
                </c:pt>
                <c:pt idx="21">
                  <c:v>59399</c:v>
                </c:pt>
                <c:pt idx="22">
                  <c:v>59617</c:v>
                </c:pt>
                <c:pt idx="23">
                  <c:v>60014</c:v>
                </c:pt>
                <c:pt idx="24">
                  <c:v>62376</c:v>
                </c:pt>
                <c:pt idx="25">
                  <c:v>63464</c:v>
                </c:pt>
                <c:pt idx="26">
                  <c:v>64086</c:v>
                </c:pt>
                <c:pt idx="27">
                  <c:v>64850</c:v>
                </c:pt>
                <c:pt idx="28">
                  <c:v>64863</c:v>
                </c:pt>
                <c:pt idx="29">
                  <c:v>64932</c:v>
                </c:pt>
                <c:pt idx="30">
                  <c:v>64941</c:v>
                </c:pt>
                <c:pt idx="31">
                  <c:v>65055</c:v>
                </c:pt>
                <c:pt idx="32">
                  <c:v>66356</c:v>
                </c:pt>
                <c:pt idx="33">
                  <c:v>66968</c:v>
                </c:pt>
                <c:pt idx="34">
                  <c:v>67570</c:v>
                </c:pt>
                <c:pt idx="35">
                  <c:v>68183</c:v>
                </c:pt>
                <c:pt idx="36">
                  <c:v>68299</c:v>
                </c:pt>
                <c:pt idx="37">
                  <c:v>68299</c:v>
                </c:pt>
                <c:pt idx="38">
                  <c:v>68659</c:v>
                </c:pt>
                <c:pt idx="39">
                  <c:v>70159</c:v>
                </c:pt>
                <c:pt idx="40">
                  <c:v>70212</c:v>
                </c:pt>
                <c:pt idx="41">
                  <c:v>70839</c:v>
                </c:pt>
                <c:pt idx="42">
                  <c:v>71251</c:v>
                </c:pt>
                <c:pt idx="43">
                  <c:v>72413</c:v>
                </c:pt>
                <c:pt idx="44">
                  <c:v>72554</c:v>
                </c:pt>
                <c:pt idx="45">
                  <c:v>73385</c:v>
                </c:pt>
                <c:pt idx="46">
                  <c:v>74507</c:v>
                </c:pt>
                <c:pt idx="47">
                  <c:v>75059</c:v>
                </c:pt>
                <c:pt idx="48">
                  <c:v>75545</c:v>
                </c:pt>
                <c:pt idx="49">
                  <c:v>75678</c:v>
                </c:pt>
                <c:pt idx="50">
                  <c:v>76065</c:v>
                </c:pt>
                <c:pt idx="51">
                  <c:v>76554</c:v>
                </c:pt>
                <c:pt idx="52">
                  <c:v>76599</c:v>
                </c:pt>
                <c:pt idx="53">
                  <c:v>77074</c:v>
                </c:pt>
                <c:pt idx="54">
                  <c:v>77759</c:v>
                </c:pt>
                <c:pt idx="55">
                  <c:v>78033</c:v>
                </c:pt>
                <c:pt idx="56">
                  <c:v>78194</c:v>
                </c:pt>
                <c:pt idx="57">
                  <c:v>78365</c:v>
                </c:pt>
                <c:pt idx="58">
                  <c:v>78827</c:v>
                </c:pt>
                <c:pt idx="59">
                  <c:v>79010</c:v>
                </c:pt>
                <c:pt idx="60">
                  <c:v>79145</c:v>
                </c:pt>
                <c:pt idx="61">
                  <c:v>79401</c:v>
                </c:pt>
                <c:pt idx="62">
                  <c:v>79828</c:v>
                </c:pt>
                <c:pt idx="63">
                  <c:v>79868</c:v>
                </c:pt>
                <c:pt idx="64">
                  <c:v>79978</c:v>
                </c:pt>
                <c:pt idx="65">
                  <c:v>80770</c:v>
                </c:pt>
                <c:pt idx="66">
                  <c:v>81067</c:v>
                </c:pt>
                <c:pt idx="67">
                  <c:v>81988</c:v>
                </c:pt>
                <c:pt idx="68">
                  <c:v>82478</c:v>
                </c:pt>
                <c:pt idx="69">
                  <c:v>82699</c:v>
                </c:pt>
                <c:pt idx="70">
                  <c:v>82896</c:v>
                </c:pt>
                <c:pt idx="71">
                  <c:v>82976</c:v>
                </c:pt>
                <c:pt idx="72">
                  <c:v>84581</c:v>
                </c:pt>
                <c:pt idx="73">
                  <c:v>84605</c:v>
                </c:pt>
                <c:pt idx="74">
                  <c:v>85111</c:v>
                </c:pt>
                <c:pt idx="75">
                  <c:v>85286</c:v>
                </c:pt>
                <c:pt idx="76">
                  <c:v>85520</c:v>
                </c:pt>
                <c:pt idx="77">
                  <c:v>85598</c:v>
                </c:pt>
                <c:pt idx="78">
                  <c:v>85638</c:v>
                </c:pt>
                <c:pt idx="79">
                  <c:v>85705</c:v>
                </c:pt>
                <c:pt idx="80">
                  <c:v>85722</c:v>
                </c:pt>
                <c:pt idx="81">
                  <c:v>86498</c:v>
                </c:pt>
                <c:pt idx="82">
                  <c:v>86581</c:v>
                </c:pt>
                <c:pt idx="83">
                  <c:v>86854</c:v>
                </c:pt>
                <c:pt idx="84">
                  <c:v>87099</c:v>
                </c:pt>
                <c:pt idx="85">
                  <c:v>88676</c:v>
                </c:pt>
                <c:pt idx="86">
                  <c:v>88990</c:v>
                </c:pt>
                <c:pt idx="87">
                  <c:v>89203</c:v>
                </c:pt>
                <c:pt idx="88">
                  <c:v>89276</c:v>
                </c:pt>
                <c:pt idx="89">
                  <c:v>89981</c:v>
                </c:pt>
                <c:pt idx="90">
                  <c:v>90022</c:v>
                </c:pt>
                <c:pt idx="91">
                  <c:v>90076</c:v>
                </c:pt>
                <c:pt idx="92">
                  <c:v>90378</c:v>
                </c:pt>
                <c:pt idx="93">
                  <c:v>90476</c:v>
                </c:pt>
                <c:pt idx="94">
                  <c:v>90923</c:v>
                </c:pt>
                <c:pt idx="95">
                  <c:v>91540</c:v>
                </c:pt>
                <c:pt idx="96">
                  <c:v>92082</c:v>
                </c:pt>
                <c:pt idx="97">
                  <c:v>92712</c:v>
                </c:pt>
                <c:pt idx="98">
                  <c:v>93934</c:v>
                </c:pt>
                <c:pt idx="99">
                  <c:v>94850</c:v>
                </c:pt>
                <c:pt idx="100">
                  <c:v>94969</c:v>
                </c:pt>
                <c:pt idx="101">
                  <c:v>96012</c:v>
                </c:pt>
                <c:pt idx="102">
                  <c:v>96037</c:v>
                </c:pt>
                <c:pt idx="103">
                  <c:v>96160</c:v>
                </c:pt>
                <c:pt idx="104">
                  <c:v>96915</c:v>
                </c:pt>
                <c:pt idx="105">
                  <c:v>97395</c:v>
                </c:pt>
                <c:pt idx="106">
                  <c:v>97398</c:v>
                </c:pt>
                <c:pt idx="107">
                  <c:v>97398</c:v>
                </c:pt>
                <c:pt idx="108">
                  <c:v>97795</c:v>
                </c:pt>
                <c:pt idx="109">
                  <c:v>98139</c:v>
                </c:pt>
                <c:pt idx="110">
                  <c:v>98439</c:v>
                </c:pt>
                <c:pt idx="111">
                  <c:v>99110</c:v>
                </c:pt>
                <c:pt idx="112">
                  <c:v>99237</c:v>
                </c:pt>
                <c:pt idx="113">
                  <c:v>100260</c:v>
                </c:pt>
                <c:pt idx="114">
                  <c:v>100286</c:v>
                </c:pt>
                <c:pt idx="115">
                  <c:v>100589</c:v>
                </c:pt>
                <c:pt idx="116">
                  <c:v>100716</c:v>
                </c:pt>
                <c:pt idx="117">
                  <c:v>100757</c:v>
                </c:pt>
                <c:pt idx="118">
                  <c:v>101664</c:v>
                </c:pt>
                <c:pt idx="119">
                  <c:v>101839</c:v>
                </c:pt>
                <c:pt idx="120">
                  <c:v>101965</c:v>
                </c:pt>
                <c:pt idx="121">
                  <c:v>102387</c:v>
                </c:pt>
                <c:pt idx="122">
                  <c:v>102763</c:v>
                </c:pt>
                <c:pt idx="123">
                  <c:v>105413</c:v>
                </c:pt>
                <c:pt idx="124">
                  <c:v>105471</c:v>
                </c:pt>
                <c:pt idx="125">
                  <c:v>107911</c:v>
                </c:pt>
                <c:pt idx="126">
                  <c:v>109314</c:v>
                </c:pt>
                <c:pt idx="127">
                  <c:v>111954</c:v>
                </c:pt>
                <c:pt idx="128">
                  <c:v>112918</c:v>
                </c:pt>
                <c:pt idx="129">
                  <c:v>116555</c:v>
                </c:pt>
                <c:pt idx="130">
                  <c:v>117488</c:v>
                </c:pt>
                <c:pt idx="131">
                  <c:v>117680</c:v>
                </c:pt>
                <c:pt idx="132">
                  <c:v>118810</c:v>
                </c:pt>
                <c:pt idx="133">
                  <c:v>121345</c:v>
                </c:pt>
                <c:pt idx="134">
                  <c:v>122501</c:v>
                </c:pt>
                <c:pt idx="135">
                  <c:v>124039</c:v>
                </c:pt>
                <c:pt idx="136">
                  <c:v>125971</c:v>
                </c:pt>
                <c:pt idx="137">
                  <c:v>11163</c:v>
                </c:pt>
                <c:pt idx="138">
                  <c:v>15800</c:v>
                </c:pt>
                <c:pt idx="139">
                  <c:v>16072</c:v>
                </c:pt>
                <c:pt idx="140">
                  <c:v>18051</c:v>
                </c:pt>
                <c:pt idx="141">
                  <c:v>19688</c:v>
                </c:pt>
                <c:pt idx="142">
                  <c:v>34715</c:v>
                </c:pt>
                <c:pt idx="143">
                  <c:v>36709</c:v>
                </c:pt>
                <c:pt idx="144">
                  <c:v>37270</c:v>
                </c:pt>
                <c:pt idx="145">
                  <c:v>1837</c:v>
                </c:pt>
                <c:pt idx="146">
                  <c:v>1847</c:v>
                </c:pt>
                <c:pt idx="147">
                  <c:v>2958</c:v>
                </c:pt>
                <c:pt idx="148">
                  <c:v>3036</c:v>
                </c:pt>
                <c:pt idx="149">
                  <c:v>3281</c:v>
                </c:pt>
                <c:pt idx="150">
                  <c:v>3395</c:v>
                </c:pt>
                <c:pt idx="151">
                  <c:v>3597</c:v>
                </c:pt>
                <c:pt idx="152">
                  <c:v>3702</c:v>
                </c:pt>
                <c:pt idx="153">
                  <c:v>4076</c:v>
                </c:pt>
                <c:pt idx="154">
                  <c:v>4168</c:v>
                </c:pt>
                <c:pt idx="155">
                  <c:v>4240</c:v>
                </c:pt>
                <c:pt idx="156">
                  <c:v>4245</c:v>
                </c:pt>
                <c:pt idx="157">
                  <c:v>4318</c:v>
                </c:pt>
                <c:pt idx="158">
                  <c:v>4500</c:v>
                </c:pt>
                <c:pt idx="159">
                  <c:v>4812</c:v>
                </c:pt>
                <c:pt idx="160">
                  <c:v>4912</c:v>
                </c:pt>
                <c:pt idx="161">
                  <c:v>5071</c:v>
                </c:pt>
                <c:pt idx="162">
                  <c:v>5129</c:v>
                </c:pt>
                <c:pt idx="163">
                  <c:v>5331</c:v>
                </c:pt>
                <c:pt idx="164">
                  <c:v>5385</c:v>
                </c:pt>
                <c:pt idx="165">
                  <c:v>5461</c:v>
                </c:pt>
                <c:pt idx="166">
                  <c:v>5465</c:v>
                </c:pt>
                <c:pt idx="167">
                  <c:v>5522</c:v>
                </c:pt>
                <c:pt idx="168">
                  <c:v>5538</c:v>
                </c:pt>
                <c:pt idx="169">
                  <c:v>5654</c:v>
                </c:pt>
                <c:pt idx="170">
                  <c:v>5856</c:v>
                </c:pt>
                <c:pt idx="171">
                  <c:v>5995</c:v>
                </c:pt>
                <c:pt idx="172">
                  <c:v>6026</c:v>
                </c:pt>
                <c:pt idx="173">
                  <c:v>6026</c:v>
                </c:pt>
                <c:pt idx="174">
                  <c:v>6035</c:v>
                </c:pt>
                <c:pt idx="175">
                  <c:v>6136</c:v>
                </c:pt>
                <c:pt idx="176">
                  <c:v>6286</c:v>
                </c:pt>
                <c:pt idx="177">
                  <c:v>6361</c:v>
                </c:pt>
                <c:pt idx="178">
                  <c:v>6406</c:v>
                </c:pt>
                <c:pt idx="179">
                  <c:v>6584</c:v>
                </c:pt>
                <c:pt idx="180">
                  <c:v>6731</c:v>
                </c:pt>
                <c:pt idx="181">
                  <c:v>6796</c:v>
                </c:pt>
                <c:pt idx="182">
                  <c:v>7272</c:v>
                </c:pt>
                <c:pt idx="183">
                  <c:v>7349</c:v>
                </c:pt>
                <c:pt idx="184">
                  <c:v>7744</c:v>
                </c:pt>
                <c:pt idx="185">
                  <c:v>7827</c:v>
                </c:pt>
                <c:pt idx="186">
                  <c:v>8004</c:v>
                </c:pt>
                <c:pt idx="187">
                  <c:v>8123</c:v>
                </c:pt>
                <c:pt idx="188">
                  <c:v>8129</c:v>
                </c:pt>
                <c:pt idx="189">
                  <c:v>8196</c:v>
                </c:pt>
                <c:pt idx="190">
                  <c:v>8376</c:v>
                </c:pt>
                <c:pt idx="191">
                  <c:v>8489</c:v>
                </c:pt>
                <c:pt idx="192">
                  <c:v>8522</c:v>
                </c:pt>
                <c:pt idx="193">
                  <c:v>8547</c:v>
                </c:pt>
                <c:pt idx="194">
                  <c:v>8974</c:v>
                </c:pt>
                <c:pt idx="195">
                  <c:v>9058</c:v>
                </c:pt>
                <c:pt idx="196">
                  <c:v>9301</c:v>
                </c:pt>
                <c:pt idx="197">
                  <c:v>9412</c:v>
                </c:pt>
                <c:pt idx="198">
                  <c:v>9988</c:v>
                </c:pt>
                <c:pt idx="199">
                  <c:v>10009</c:v>
                </c:pt>
                <c:pt idx="200">
                  <c:v>10255</c:v>
                </c:pt>
                <c:pt idx="201">
                  <c:v>10603</c:v>
                </c:pt>
                <c:pt idx="202">
                  <c:v>10706</c:v>
                </c:pt>
                <c:pt idx="203">
                  <c:v>11263</c:v>
                </c:pt>
                <c:pt idx="204">
                  <c:v>11519</c:v>
                </c:pt>
                <c:pt idx="205">
                  <c:v>11713</c:v>
                </c:pt>
                <c:pt idx="206">
                  <c:v>12106</c:v>
                </c:pt>
                <c:pt idx="207">
                  <c:v>12627</c:v>
                </c:pt>
                <c:pt idx="208">
                  <c:v>14015</c:v>
                </c:pt>
                <c:pt idx="209">
                  <c:v>16083</c:v>
                </c:pt>
                <c:pt idx="210">
                  <c:v>16394</c:v>
                </c:pt>
                <c:pt idx="211">
                  <c:v>16462</c:v>
                </c:pt>
                <c:pt idx="212">
                  <c:v>18589</c:v>
                </c:pt>
                <c:pt idx="213">
                  <c:v>21386</c:v>
                </c:pt>
                <c:pt idx="214">
                  <c:v>31213</c:v>
                </c:pt>
                <c:pt idx="215">
                  <c:v>6871</c:v>
                </c:pt>
                <c:pt idx="216">
                  <c:v>7017</c:v>
                </c:pt>
                <c:pt idx="217">
                  <c:v>8900</c:v>
                </c:pt>
                <c:pt idx="218">
                  <c:v>12000</c:v>
                </c:pt>
                <c:pt idx="219">
                  <c:v>13501</c:v>
                </c:pt>
                <c:pt idx="220">
                  <c:v>15400</c:v>
                </c:pt>
                <c:pt idx="221">
                  <c:v>18364</c:v>
                </c:pt>
                <c:pt idx="222">
                  <c:v>20304</c:v>
                </c:pt>
                <c:pt idx="223">
                  <c:v>21000</c:v>
                </c:pt>
                <c:pt idx="224">
                  <c:v>21024</c:v>
                </c:pt>
                <c:pt idx="225">
                  <c:v>23439</c:v>
                </c:pt>
                <c:pt idx="226">
                  <c:v>23816</c:v>
                </c:pt>
                <c:pt idx="227">
                  <c:v>24879</c:v>
                </c:pt>
                <c:pt idx="228">
                  <c:v>25500</c:v>
                </c:pt>
                <c:pt idx="229">
                  <c:v>29888</c:v>
                </c:pt>
                <c:pt idx="230">
                  <c:v>35301</c:v>
                </c:pt>
                <c:pt idx="231">
                  <c:v>43090</c:v>
                </c:pt>
                <c:pt idx="232">
                  <c:v>76673</c:v>
                </c:pt>
                <c:pt idx="233">
                  <c:v>5859</c:v>
                </c:pt>
                <c:pt idx="234">
                  <c:v>5896</c:v>
                </c:pt>
                <c:pt idx="235">
                  <c:v>6218</c:v>
                </c:pt>
                <c:pt idx="236">
                  <c:v>6300</c:v>
                </c:pt>
                <c:pt idx="237">
                  <c:v>6360</c:v>
                </c:pt>
                <c:pt idx="238">
                  <c:v>8500</c:v>
                </c:pt>
                <c:pt idx="239">
                  <c:v>8902</c:v>
                </c:pt>
                <c:pt idx="240">
                  <c:v>9200</c:v>
                </c:pt>
                <c:pt idx="241">
                  <c:v>9681</c:v>
                </c:pt>
                <c:pt idx="242">
                  <c:v>9761</c:v>
                </c:pt>
                <c:pt idx="243">
                  <c:v>9798</c:v>
                </c:pt>
                <c:pt idx="244">
                  <c:v>10000</c:v>
                </c:pt>
                <c:pt idx="245">
                  <c:v>10219</c:v>
                </c:pt>
                <c:pt idx="246">
                  <c:v>10248</c:v>
                </c:pt>
                <c:pt idx="247">
                  <c:v>10300</c:v>
                </c:pt>
                <c:pt idx="248">
                  <c:v>10500</c:v>
                </c:pt>
                <c:pt idx="249">
                  <c:v>10737</c:v>
                </c:pt>
                <c:pt idx="250">
                  <c:v>10900</c:v>
                </c:pt>
                <c:pt idx="251">
                  <c:v>10998</c:v>
                </c:pt>
                <c:pt idx="252">
                  <c:v>11132</c:v>
                </c:pt>
                <c:pt idx="253">
                  <c:v>11426</c:v>
                </c:pt>
                <c:pt idx="254">
                  <c:v>11527</c:v>
                </c:pt>
                <c:pt idx="255">
                  <c:v>11759</c:v>
                </c:pt>
                <c:pt idx="256">
                  <c:v>11880</c:v>
                </c:pt>
                <c:pt idx="257">
                  <c:v>12089</c:v>
                </c:pt>
                <c:pt idx="258">
                  <c:v>12232</c:v>
                </c:pt>
                <c:pt idx="259">
                  <c:v>12495</c:v>
                </c:pt>
                <c:pt idx="260">
                  <c:v>12600</c:v>
                </c:pt>
                <c:pt idx="261">
                  <c:v>12600</c:v>
                </c:pt>
                <c:pt idx="262">
                  <c:v>12800</c:v>
                </c:pt>
                <c:pt idx="263">
                  <c:v>12893</c:v>
                </c:pt>
                <c:pt idx="264">
                  <c:v>12900</c:v>
                </c:pt>
                <c:pt idx="265">
                  <c:v>13000</c:v>
                </c:pt>
                <c:pt idx="266">
                  <c:v>13000</c:v>
                </c:pt>
                <c:pt idx="267">
                  <c:v>13097</c:v>
                </c:pt>
                <c:pt idx="268">
                  <c:v>13200</c:v>
                </c:pt>
                <c:pt idx="269">
                  <c:v>13500</c:v>
                </c:pt>
                <c:pt idx="270">
                  <c:v>13800</c:v>
                </c:pt>
                <c:pt idx="271">
                  <c:v>14100</c:v>
                </c:pt>
                <c:pt idx="272">
                  <c:v>14104</c:v>
                </c:pt>
                <c:pt idx="273">
                  <c:v>14162</c:v>
                </c:pt>
                <c:pt idx="274">
                  <c:v>14200</c:v>
                </c:pt>
                <c:pt idx="275">
                  <c:v>14200</c:v>
                </c:pt>
                <c:pt idx="276">
                  <c:v>14261</c:v>
                </c:pt>
                <c:pt idx="277">
                  <c:v>14300</c:v>
                </c:pt>
                <c:pt idx="278">
                  <c:v>14629</c:v>
                </c:pt>
                <c:pt idx="279">
                  <c:v>14800</c:v>
                </c:pt>
                <c:pt idx="280">
                  <c:v>15000</c:v>
                </c:pt>
                <c:pt idx="281">
                  <c:v>15000</c:v>
                </c:pt>
                <c:pt idx="282">
                  <c:v>15100</c:v>
                </c:pt>
                <c:pt idx="283">
                  <c:v>15200</c:v>
                </c:pt>
                <c:pt idx="284">
                  <c:v>15291</c:v>
                </c:pt>
                <c:pt idx="285">
                  <c:v>15906</c:v>
                </c:pt>
                <c:pt idx="286">
                  <c:v>16089</c:v>
                </c:pt>
                <c:pt idx="287">
                  <c:v>16100</c:v>
                </c:pt>
                <c:pt idx="288">
                  <c:v>16300</c:v>
                </c:pt>
                <c:pt idx="289">
                  <c:v>16300</c:v>
                </c:pt>
                <c:pt idx="290">
                  <c:v>16400</c:v>
                </c:pt>
                <c:pt idx="291">
                  <c:v>16554</c:v>
                </c:pt>
                <c:pt idx="292">
                  <c:v>16600</c:v>
                </c:pt>
                <c:pt idx="293">
                  <c:v>16732</c:v>
                </c:pt>
                <c:pt idx="294">
                  <c:v>16781</c:v>
                </c:pt>
                <c:pt idx="295">
                  <c:v>16800</c:v>
                </c:pt>
                <c:pt idx="296">
                  <c:v>16800</c:v>
                </c:pt>
                <c:pt idx="297">
                  <c:v>16858</c:v>
                </c:pt>
                <c:pt idx="298">
                  <c:v>17063</c:v>
                </c:pt>
                <c:pt idx="299">
                  <c:v>17100</c:v>
                </c:pt>
                <c:pt idx="300">
                  <c:v>17200</c:v>
                </c:pt>
                <c:pt idx="301">
                  <c:v>17200</c:v>
                </c:pt>
                <c:pt idx="302">
                  <c:v>17342</c:v>
                </c:pt>
                <c:pt idx="303">
                  <c:v>17400</c:v>
                </c:pt>
                <c:pt idx="304">
                  <c:v>17500</c:v>
                </c:pt>
                <c:pt idx="305">
                  <c:v>17600</c:v>
                </c:pt>
                <c:pt idx="306">
                  <c:v>17824</c:v>
                </c:pt>
                <c:pt idx="307">
                  <c:v>17900</c:v>
                </c:pt>
                <c:pt idx="308">
                  <c:v>18000</c:v>
                </c:pt>
                <c:pt idx="309">
                  <c:v>18431</c:v>
                </c:pt>
                <c:pt idx="310">
                  <c:v>18583</c:v>
                </c:pt>
                <c:pt idx="311">
                  <c:v>18591</c:v>
                </c:pt>
                <c:pt idx="312">
                  <c:v>18633</c:v>
                </c:pt>
                <c:pt idx="313">
                  <c:v>18672</c:v>
                </c:pt>
                <c:pt idx="314">
                  <c:v>19052</c:v>
                </c:pt>
                <c:pt idx="315">
                  <c:v>19352</c:v>
                </c:pt>
                <c:pt idx="316">
                  <c:v>19608</c:v>
                </c:pt>
                <c:pt idx="317">
                  <c:v>19618</c:v>
                </c:pt>
                <c:pt idx="318">
                  <c:v>20300</c:v>
                </c:pt>
                <c:pt idx="319">
                  <c:v>20388</c:v>
                </c:pt>
                <c:pt idx="320">
                  <c:v>20400</c:v>
                </c:pt>
                <c:pt idx="321">
                  <c:v>21108</c:v>
                </c:pt>
                <c:pt idx="322">
                  <c:v>21193</c:v>
                </c:pt>
                <c:pt idx="323">
                  <c:v>21344</c:v>
                </c:pt>
                <c:pt idx="324">
                  <c:v>21400</c:v>
                </c:pt>
                <c:pt idx="325">
                  <c:v>21520</c:v>
                </c:pt>
                <c:pt idx="326">
                  <c:v>22028</c:v>
                </c:pt>
                <c:pt idx="327">
                  <c:v>22161</c:v>
                </c:pt>
                <c:pt idx="328">
                  <c:v>22200</c:v>
                </c:pt>
                <c:pt idx="329">
                  <c:v>22269</c:v>
                </c:pt>
                <c:pt idx="330">
                  <c:v>22300</c:v>
                </c:pt>
                <c:pt idx="331">
                  <c:v>22500</c:v>
                </c:pt>
                <c:pt idx="332">
                  <c:v>22500</c:v>
                </c:pt>
                <c:pt idx="333">
                  <c:v>22500</c:v>
                </c:pt>
                <c:pt idx="334">
                  <c:v>22800</c:v>
                </c:pt>
                <c:pt idx="335">
                  <c:v>23538</c:v>
                </c:pt>
                <c:pt idx="336">
                  <c:v>23783</c:v>
                </c:pt>
                <c:pt idx="337">
                  <c:v>23936</c:v>
                </c:pt>
                <c:pt idx="338">
                  <c:v>24070</c:v>
                </c:pt>
                <c:pt idx="339">
                  <c:v>24164</c:v>
                </c:pt>
                <c:pt idx="340">
                  <c:v>24256</c:v>
                </c:pt>
                <c:pt idx="341">
                  <c:v>24284</c:v>
                </c:pt>
                <c:pt idx="342">
                  <c:v>24323</c:v>
                </c:pt>
                <c:pt idx="343">
                  <c:v>24360</c:v>
                </c:pt>
                <c:pt idx="344">
                  <c:v>24425</c:v>
                </c:pt>
                <c:pt idx="345">
                  <c:v>24550</c:v>
                </c:pt>
                <c:pt idx="346">
                  <c:v>25000</c:v>
                </c:pt>
                <c:pt idx="347">
                  <c:v>25291</c:v>
                </c:pt>
                <c:pt idx="348">
                  <c:v>25773</c:v>
                </c:pt>
                <c:pt idx="349">
                  <c:v>26000</c:v>
                </c:pt>
                <c:pt idx="350">
                  <c:v>26356</c:v>
                </c:pt>
                <c:pt idx="351">
                  <c:v>26595</c:v>
                </c:pt>
                <c:pt idx="352">
                  <c:v>27156</c:v>
                </c:pt>
                <c:pt idx="353">
                  <c:v>27766</c:v>
                </c:pt>
                <c:pt idx="354">
                  <c:v>28516</c:v>
                </c:pt>
                <c:pt idx="355">
                  <c:v>28600</c:v>
                </c:pt>
                <c:pt idx="356">
                  <c:v>28866</c:v>
                </c:pt>
                <c:pt idx="357">
                  <c:v>30000</c:v>
                </c:pt>
                <c:pt idx="358">
                  <c:v>30475</c:v>
                </c:pt>
                <c:pt idx="359">
                  <c:v>30826</c:v>
                </c:pt>
                <c:pt idx="360">
                  <c:v>31300</c:v>
                </c:pt>
                <c:pt idx="361">
                  <c:v>32300</c:v>
                </c:pt>
                <c:pt idx="362">
                  <c:v>32461</c:v>
                </c:pt>
                <c:pt idx="363">
                  <c:v>34007</c:v>
                </c:pt>
                <c:pt idx="364">
                  <c:v>37930</c:v>
                </c:pt>
                <c:pt idx="365">
                  <c:v>38546</c:v>
                </c:pt>
                <c:pt idx="366">
                  <c:v>39916</c:v>
                </c:pt>
                <c:pt idx="367">
                  <c:v>46187</c:v>
                </c:pt>
                <c:pt idx="368">
                  <c:v>1300</c:v>
                </c:pt>
                <c:pt idx="369">
                  <c:v>1500</c:v>
                </c:pt>
                <c:pt idx="370">
                  <c:v>1714</c:v>
                </c:pt>
                <c:pt idx="371">
                  <c:v>1900</c:v>
                </c:pt>
                <c:pt idx="372">
                  <c:v>1994</c:v>
                </c:pt>
                <c:pt idx="373">
                  <c:v>2468</c:v>
                </c:pt>
                <c:pt idx="374">
                  <c:v>2600</c:v>
                </c:pt>
                <c:pt idx="375">
                  <c:v>2674</c:v>
                </c:pt>
                <c:pt idx="376">
                  <c:v>2900</c:v>
                </c:pt>
                <c:pt idx="377">
                  <c:v>3500</c:v>
                </c:pt>
                <c:pt idx="378">
                  <c:v>3500</c:v>
                </c:pt>
                <c:pt idx="379">
                  <c:v>3600</c:v>
                </c:pt>
                <c:pt idx="380">
                  <c:v>3600</c:v>
                </c:pt>
                <c:pt idx="381">
                  <c:v>3700</c:v>
                </c:pt>
                <c:pt idx="382">
                  <c:v>3700</c:v>
                </c:pt>
                <c:pt idx="383">
                  <c:v>3852</c:v>
                </c:pt>
                <c:pt idx="384">
                  <c:v>3900</c:v>
                </c:pt>
                <c:pt idx="385">
                  <c:v>3937</c:v>
                </c:pt>
                <c:pt idx="386">
                  <c:v>4000</c:v>
                </c:pt>
                <c:pt idx="387">
                  <c:v>4277</c:v>
                </c:pt>
                <c:pt idx="388">
                  <c:v>4300</c:v>
                </c:pt>
                <c:pt idx="389">
                  <c:v>4300</c:v>
                </c:pt>
                <c:pt idx="390">
                  <c:v>4300</c:v>
                </c:pt>
                <c:pt idx="391">
                  <c:v>4400</c:v>
                </c:pt>
                <c:pt idx="392">
                  <c:v>4414</c:v>
                </c:pt>
                <c:pt idx="393">
                  <c:v>4456</c:v>
                </c:pt>
                <c:pt idx="394">
                  <c:v>4500</c:v>
                </c:pt>
                <c:pt idx="395">
                  <c:v>4600</c:v>
                </c:pt>
                <c:pt idx="396">
                  <c:v>4600</c:v>
                </c:pt>
                <c:pt idx="397">
                  <c:v>4790</c:v>
                </c:pt>
                <c:pt idx="398">
                  <c:v>4800</c:v>
                </c:pt>
                <c:pt idx="399">
                  <c:v>4800</c:v>
                </c:pt>
                <c:pt idx="400">
                  <c:v>4900</c:v>
                </c:pt>
                <c:pt idx="401">
                  <c:v>5292</c:v>
                </c:pt>
                <c:pt idx="402">
                  <c:v>5400</c:v>
                </c:pt>
                <c:pt idx="403">
                  <c:v>5400</c:v>
                </c:pt>
                <c:pt idx="404">
                  <c:v>5408</c:v>
                </c:pt>
                <c:pt idx="405">
                  <c:v>5700</c:v>
                </c:pt>
                <c:pt idx="406">
                  <c:v>5900</c:v>
                </c:pt>
                <c:pt idx="407">
                  <c:v>5900</c:v>
                </c:pt>
                <c:pt idx="408">
                  <c:v>5900</c:v>
                </c:pt>
                <c:pt idx="409">
                  <c:v>5900</c:v>
                </c:pt>
                <c:pt idx="410">
                  <c:v>5900</c:v>
                </c:pt>
                <c:pt idx="411">
                  <c:v>5972</c:v>
                </c:pt>
                <c:pt idx="412">
                  <c:v>6100</c:v>
                </c:pt>
                <c:pt idx="413">
                  <c:v>6189</c:v>
                </c:pt>
                <c:pt idx="414">
                  <c:v>6200</c:v>
                </c:pt>
                <c:pt idx="415">
                  <c:v>6304</c:v>
                </c:pt>
                <c:pt idx="416">
                  <c:v>6400</c:v>
                </c:pt>
                <c:pt idx="417">
                  <c:v>6500</c:v>
                </c:pt>
                <c:pt idx="418">
                  <c:v>6586</c:v>
                </c:pt>
                <c:pt idx="419">
                  <c:v>6651</c:v>
                </c:pt>
                <c:pt idx="420">
                  <c:v>6698</c:v>
                </c:pt>
                <c:pt idx="421">
                  <c:v>6700</c:v>
                </c:pt>
                <c:pt idx="422">
                  <c:v>6700</c:v>
                </c:pt>
                <c:pt idx="423">
                  <c:v>6793</c:v>
                </c:pt>
                <c:pt idx="424">
                  <c:v>6800</c:v>
                </c:pt>
                <c:pt idx="425">
                  <c:v>6900</c:v>
                </c:pt>
                <c:pt idx="426">
                  <c:v>6900</c:v>
                </c:pt>
                <c:pt idx="427">
                  <c:v>7000</c:v>
                </c:pt>
                <c:pt idx="428">
                  <c:v>7161</c:v>
                </c:pt>
                <c:pt idx="429">
                  <c:v>7174</c:v>
                </c:pt>
                <c:pt idx="430">
                  <c:v>7200</c:v>
                </c:pt>
                <c:pt idx="431">
                  <c:v>7251</c:v>
                </c:pt>
                <c:pt idx="432">
                  <c:v>7300</c:v>
                </c:pt>
                <c:pt idx="433">
                  <c:v>7465</c:v>
                </c:pt>
                <c:pt idx="434">
                  <c:v>7500</c:v>
                </c:pt>
                <c:pt idx="435">
                  <c:v>7638</c:v>
                </c:pt>
                <c:pt idx="436">
                  <c:v>7700</c:v>
                </c:pt>
                <c:pt idx="437">
                  <c:v>7747</c:v>
                </c:pt>
                <c:pt idx="438">
                  <c:v>7894</c:v>
                </c:pt>
                <c:pt idx="439">
                  <c:v>8000</c:v>
                </c:pt>
                <c:pt idx="440">
                  <c:v>8000</c:v>
                </c:pt>
                <c:pt idx="441">
                  <c:v>8100</c:v>
                </c:pt>
                <c:pt idx="442">
                  <c:v>8200</c:v>
                </c:pt>
                <c:pt idx="443">
                  <c:v>8300</c:v>
                </c:pt>
                <c:pt idx="444">
                  <c:v>8391</c:v>
                </c:pt>
                <c:pt idx="445">
                  <c:v>8400</c:v>
                </c:pt>
                <c:pt idx="446">
                  <c:v>8673</c:v>
                </c:pt>
                <c:pt idx="447">
                  <c:v>8800</c:v>
                </c:pt>
                <c:pt idx="448">
                  <c:v>9100</c:v>
                </c:pt>
                <c:pt idx="449">
                  <c:v>9200</c:v>
                </c:pt>
                <c:pt idx="450">
                  <c:v>9200</c:v>
                </c:pt>
                <c:pt idx="451">
                  <c:v>9300</c:v>
                </c:pt>
                <c:pt idx="452">
                  <c:v>9721</c:v>
                </c:pt>
                <c:pt idx="453">
                  <c:v>9900</c:v>
                </c:pt>
                <c:pt idx="454">
                  <c:v>10111</c:v>
                </c:pt>
                <c:pt idx="455">
                  <c:v>10276</c:v>
                </c:pt>
                <c:pt idx="456">
                  <c:v>10500</c:v>
                </c:pt>
                <c:pt idx="457">
                  <c:v>10954</c:v>
                </c:pt>
                <c:pt idx="458">
                  <c:v>11230</c:v>
                </c:pt>
                <c:pt idx="459">
                  <c:v>11381</c:v>
                </c:pt>
                <c:pt idx="460">
                  <c:v>11500</c:v>
                </c:pt>
                <c:pt idx="461">
                  <c:v>11952</c:v>
                </c:pt>
                <c:pt idx="462">
                  <c:v>12363</c:v>
                </c:pt>
                <c:pt idx="463">
                  <c:v>12827</c:v>
                </c:pt>
                <c:pt idx="464">
                  <c:v>14317</c:v>
                </c:pt>
                <c:pt idx="465">
                  <c:v>16600</c:v>
                </c:pt>
                <c:pt idx="466">
                  <c:v>17223</c:v>
                </c:pt>
                <c:pt idx="467">
                  <c:v>17816</c:v>
                </c:pt>
                <c:pt idx="468">
                  <c:v>19516</c:v>
                </c:pt>
                <c:pt idx="469">
                  <c:v>19550</c:v>
                </c:pt>
                <c:pt idx="470">
                  <c:v>22132</c:v>
                </c:pt>
                <c:pt idx="471">
                  <c:v>22549</c:v>
                </c:pt>
                <c:pt idx="472">
                  <c:v>23500</c:v>
                </c:pt>
                <c:pt idx="473">
                  <c:v>26300</c:v>
                </c:pt>
                <c:pt idx="474">
                  <c:v>1070</c:v>
                </c:pt>
                <c:pt idx="475">
                  <c:v>1541</c:v>
                </c:pt>
                <c:pt idx="476">
                  <c:v>1736</c:v>
                </c:pt>
                <c:pt idx="477">
                  <c:v>1838</c:v>
                </c:pt>
                <c:pt idx="478">
                  <c:v>2080</c:v>
                </c:pt>
                <c:pt idx="479">
                  <c:v>2479</c:v>
                </c:pt>
                <c:pt idx="480">
                  <c:v>2528</c:v>
                </c:pt>
                <c:pt idx="481">
                  <c:v>2673</c:v>
                </c:pt>
                <c:pt idx="482">
                  <c:v>2958</c:v>
                </c:pt>
                <c:pt idx="483">
                  <c:v>3100</c:v>
                </c:pt>
                <c:pt idx="484">
                  <c:v>3269</c:v>
                </c:pt>
                <c:pt idx="485">
                  <c:v>3348</c:v>
                </c:pt>
                <c:pt idx="486">
                  <c:v>3474</c:v>
                </c:pt>
                <c:pt idx="487">
                  <c:v>3506</c:v>
                </c:pt>
                <c:pt idx="488">
                  <c:v>3535</c:v>
                </c:pt>
                <c:pt idx="489">
                  <c:v>3625</c:v>
                </c:pt>
                <c:pt idx="490">
                  <c:v>3662</c:v>
                </c:pt>
                <c:pt idx="491">
                  <c:v>3733</c:v>
                </c:pt>
                <c:pt idx="492">
                  <c:v>3779</c:v>
                </c:pt>
                <c:pt idx="493">
                  <c:v>3788</c:v>
                </c:pt>
                <c:pt idx="494">
                  <c:v>4269</c:v>
                </c:pt>
                <c:pt idx="495">
                  <c:v>4400</c:v>
                </c:pt>
                <c:pt idx="496">
                  <c:v>4402</c:v>
                </c:pt>
                <c:pt idx="497">
                  <c:v>4634</c:v>
                </c:pt>
                <c:pt idx="498">
                  <c:v>4647</c:v>
                </c:pt>
                <c:pt idx="499">
                  <c:v>4747</c:v>
                </c:pt>
                <c:pt idx="500">
                  <c:v>4874</c:v>
                </c:pt>
                <c:pt idx="501">
                  <c:v>4994</c:v>
                </c:pt>
                <c:pt idx="502">
                  <c:v>5097</c:v>
                </c:pt>
                <c:pt idx="503">
                  <c:v>5160</c:v>
                </c:pt>
                <c:pt idx="504">
                  <c:v>5207</c:v>
                </c:pt>
                <c:pt idx="505">
                  <c:v>5346</c:v>
                </c:pt>
                <c:pt idx="506">
                  <c:v>5740</c:v>
                </c:pt>
                <c:pt idx="507">
                  <c:v>5768</c:v>
                </c:pt>
                <c:pt idx="508">
                  <c:v>5783</c:v>
                </c:pt>
                <c:pt idx="509">
                  <c:v>5797</c:v>
                </c:pt>
                <c:pt idx="510">
                  <c:v>5881</c:v>
                </c:pt>
                <c:pt idx="511">
                  <c:v>5894</c:v>
                </c:pt>
                <c:pt idx="512">
                  <c:v>6028</c:v>
                </c:pt>
                <c:pt idx="513">
                  <c:v>6070</c:v>
                </c:pt>
                <c:pt idx="514">
                  <c:v>6258</c:v>
                </c:pt>
                <c:pt idx="515">
                  <c:v>6288</c:v>
                </c:pt>
                <c:pt idx="516">
                  <c:v>6300</c:v>
                </c:pt>
                <c:pt idx="517">
                  <c:v>6310</c:v>
                </c:pt>
                <c:pt idx="518">
                  <c:v>6363</c:v>
                </c:pt>
                <c:pt idx="519">
                  <c:v>6394</c:v>
                </c:pt>
                <c:pt idx="520">
                  <c:v>6495</c:v>
                </c:pt>
                <c:pt idx="521">
                  <c:v>6651</c:v>
                </c:pt>
                <c:pt idx="522">
                  <c:v>6651</c:v>
                </c:pt>
                <c:pt idx="523">
                  <c:v>6800</c:v>
                </c:pt>
                <c:pt idx="524">
                  <c:v>6878</c:v>
                </c:pt>
                <c:pt idx="525">
                  <c:v>7086</c:v>
                </c:pt>
                <c:pt idx="526">
                  <c:v>7333</c:v>
                </c:pt>
                <c:pt idx="527">
                  <c:v>7422</c:v>
                </c:pt>
                <c:pt idx="528">
                  <c:v>7519</c:v>
                </c:pt>
                <c:pt idx="529">
                  <c:v>7868</c:v>
                </c:pt>
                <c:pt idx="530">
                  <c:v>8185</c:v>
                </c:pt>
                <c:pt idx="531">
                  <c:v>8260</c:v>
                </c:pt>
                <c:pt idx="532">
                  <c:v>8359</c:v>
                </c:pt>
                <c:pt idx="533">
                  <c:v>8574</c:v>
                </c:pt>
                <c:pt idx="534">
                  <c:v>8786</c:v>
                </c:pt>
                <c:pt idx="535">
                  <c:v>8889</c:v>
                </c:pt>
                <c:pt idx="536">
                  <c:v>9343</c:v>
                </c:pt>
                <c:pt idx="537">
                  <c:v>11000</c:v>
                </c:pt>
                <c:pt idx="538">
                  <c:v>11628</c:v>
                </c:pt>
                <c:pt idx="539">
                  <c:v>11743</c:v>
                </c:pt>
                <c:pt idx="540">
                  <c:v>11978</c:v>
                </c:pt>
                <c:pt idx="541">
                  <c:v>12133</c:v>
                </c:pt>
                <c:pt idx="542">
                  <c:v>12147</c:v>
                </c:pt>
                <c:pt idx="543">
                  <c:v>12838</c:v>
                </c:pt>
                <c:pt idx="544">
                  <c:v>16206</c:v>
                </c:pt>
                <c:pt idx="545">
                  <c:v>18324</c:v>
                </c:pt>
                <c:pt idx="546">
                  <c:v>21284</c:v>
                </c:pt>
                <c:pt idx="547">
                  <c:v>37557</c:v>
                </c:pt>
                <c:pt idx="548">
                  <c:v>3047</c:v>
                </c:pt>
                <c:pt idx="549">
                  <c:v>4439</c:v>
                </c:pt>
                <c:pt idx="550">
                  <c:v>5164</c:v>
                </c:pt>
                <c:pt idx="551">
                  <c:v>5824</c:v>
                </c:pt>
                <c:pt idx="552">
                  <c:v>7504</c:v>
                </c:pt>
              </c:numCache>
              <c:extLst xmlns:c15="http://schemas.microsoft.com/office/drawing/2012/chart"/>
            </c:numRef>
          </c:xVal>
          <c:yVal>
            <c:numRef>
              <c:f>[0]!flow_m2</c:f>
              <c:numCache>
                <c:formatCode>0</c:formatCode>
                <c:ptCount val="553"/>
                <c:pt idx="0">
                  <c:v>25021</c:v>
                </c:pt>
                <c:pt idx="1">
                  <c:v>28248</c:v>
                </c:pt>
                <c:pt idx="2">
                  <c:v>42674</c:v>
                </c:pt>
                <c:pt idx="3">
                  <c:v>42960</c:v>
                </c:pt>
                <c:pt idx="4">
                  <c:v>46501</c:v>
                </c:pt>
                <c:pt idx="5">
                  <c:v>48047</c:v>
                </c:pt>
                <c:pt idx="6">
                  <c:v>48401</c:v>
                </c:pt>
                <c:pt idx="7">
                  <c:v>50181</c:v>
                </c:pt>
                <c:pt idx="8">
                  <c:v>50770</c:v>
                </c:pt>
                <c:pt idx="9">
                  <c:v>50807</c:v>
                </c:pt>
                <c:pt idx="10">
                  <c:v>53153</c:v>
                </c:pt>
                <c:pt idx="11">
                  <c:v>53699</c:v>
                </c:pt>
                <c:pt idx="12">
                  <c:v>54044</c:v>
                </c:pt>
                <c:pt idx="13">
                  <c:v>55066</c:v>
                </c:pt>
                <c:pt idx="14">
                  <c:v>55161</c:v>
                </c:pt>
                <c:pt idx="15">
                  <c:v>55560</c:v>
                </c:pt>
                <c:pt idx="16">
                  <c:v>56592</c:v>
                </c:pt>
                <c:pt idx="17">
                  <c:v>57077</c:v>
                </c:pt>
                <c:pt idx="18">
                  <c:v>57418</c:v>
                </c:pt>
                <c:pt idx="19">
                  <c:v>57972</c:v>
                </c:pt>
                <c:pt idx="20">
                  <c:v>58478</c:v>
                </c:pt>
                <c:pt idx="21">
                  <c:v>59399</c:v>
                </c:pt>
                <c:pt idx="22">
                  <c:v>59617</c:v>
                </c:pt>
                <c:pt idx="23">
                  <c:v>60014</c:v>
                </c:pt>
                <c:pt idx="24">
                  <c:v>62376</c:v>
                </c:pt>
                <c:pt idx="25">
                  <c:v>63464</c:v>
                </c:pt>
                <c:pt idx="26">
                  <c:v>64086</c:v>
                </c:pt>
                <c:pt idx="27">
                  <c:v>64850</c:v>
                </c:pt>
                <c:pt idx="28">
                  <c:v>64863</c:v>
                </c:pt>
                <c:pt idx="29">
                  <c:v>64932</c:v>
                </c:pt>
                <c:pt idx="30">
                  <c:v>64941</c:v>
                </c:pt>
                <c:pt idx="31">
                  <c:v>65055</c:v>
                </c:pt>
                <c:pt idx="32">
                  <c:v>66356</c:v>
                </c:pt>
                <c:pt idx="33">
                  <c:v>66968</c:v>
                </c:pt>
                <c:pt idx="34">
                  <c:v>67570</c:v>
                </c:pt>
                <c:pt idx="35">
                  <c:v>68183</c:v>
                </c:pt>
                <c:pt idx="36">
                  <c:v>68299</c:v>
                </c:pt>
                <c:pt idx="37">
                  <c:v>68299</c:v>
                </c:pt>
                <c:pt idx="38">
                  <c:v>68659</c:v>
                </c:pt>
                <c:pt idx="39">
                  <c:v>70159</c:v>
                </c:pt>
                <c:pt idx="40">
                  <c:v>70212</c:v>
                </c:pt>
                <c:pt idx="41">
                  <c:v>70839</c:v>
                </c:pt>
                <c:pt idx="42">
                  <c:v>71251</c:v>
                </c:pt>
                <c:pt idx="43">
                  <c:v>72413</c:v>
                </c:pt>
                <c:pt idx="44">
                  <c:v>72554</c:v>
                </c:pt>
                <c:pt idx="45">
                  <c:v>73385</c:v>
                </c:pt>
                <c:pt idx="46">
                  <c:v>74507</c:v>
                </c:pt>
                <c:pt idx="47">
                  <c:v>75059</c:v>
                </c:pt>
                <c:pt idx="48">
                  <c:v>75545</c:v>
                </c:pt>
                <c:pt idx="49">
                  <c:v>75678</c:v>
                </c:pt>
                <c:pt idx="50">
                  <c:v>76065</c:v>
                </c:pt>
                <c:pt idx="51">
                  <c:v>76554</c:v>
                </c:pt>
                <c:pt idx="52">
                  <c:v>76599</c:v>
                </c:pt>
                <c:pt idx="53">
                  <c:v>77074</c:v>
                </c:pt>
                <c:pt idx="54">
                  <c:v>77759</c:v>
                </c:pt>
                <c:pt idx="55">
                  <c:v>78033</c:v>
                </c:pt>
                <c:pt idx="56">
                  <c:v>78194</c:v>
                </c:pt>
                <c:pt idx="57">
                  <c:v>78365</c:v>
                </c:pt>
                <c:pt idx="58">
                  <c:v>78827</c:v>
                </c:pt>
                <c:pt idx="59">
                  <c:v>79010</c:v>
                </c:pt>
                <c:pt idx="60">
                  <c:v>79145</c:v>
                </c:pt>
                <c:pt idx="61">
                  <c:v>79401</c:v>
                </c:pt>
                <c:pt idx="62">
                  <c:v>79828</c:v>
                </c:pt>
                <c:pt idx="63">
                  <c:v>79868</c:v>
                </c:pt>
                <c:pt idx="64">
                  <c:v>79978</c:v>
                </c:pt>
                <c:pt idx="65">
                  <c:v>80770</c:v>
                </c:pt>
                <c:pt idx="66">
                  <c:v>81067</c:v>
                </c:pt>
                <c:pt idx="67">
                  <c:v>81988</c:v>
                </c:pt>
                <c:pt idx="68">
                  <c:v>82478</c:v>
                </c:pt>
                <c:pt idx="69">
                  <c:v>82699</c:v>
                </c:pt>
                <c:pt idx="70">
                  <c:v>82896</c:v>
                </c:pt>
                <c:pt idx="71">
                  <c:v>82976</c:v>
                </c:pt>
                <c:pt idx="72">
                  <c:v>84581</c:v>
                </c:pt>
                <c:pt idx="73">
                  <c:v>84605</c:v>
                </c:pt>
                <c:pt idx="74">
                  <c:v>85111</c:v>
                </c:pt>
                <c:pt idx="75">
                  <c:v>85286</c:v>
                </c:pt>
                <c:pt idx="76">
                  <c:v>85520</c:v>
                </c:pt>
                <c:pt idx="77">
                  <c:v>85598</c:v>
                </c:pt>
                <c:pt idx="78">
                  <c:v>85638</c:v>
                </c:pt>
                <c:pt idx="79">
                  <c:v>85705</c:v>
                </c:pt>
                <c:pt idx="80">
                  <c:v>85722</c:v>
                </c:pt>
                <c:pt idx="81">
                  <c:v>86498</c:v>
                </c:pt>
                <c:pt idx="82">
                  <c:v>86581</c:v>
                </c:pt>
                <c:pt idx="83">
                  <c:v>86854</c:v>
                </c:pt>
                <c:pt idx="84">
                  <c:v>87099</c:v>
                </c:pt>
                <c:pt idx="85">
                  <c:v>88676</c:v>
                </c:pt>
                <c:pt idx="86">
                  <c:v>88990</c:v>
                </c:pt>
                <c:pt idx="87">
                  <c:v>89203</c:v>
                </c:pt>
                <c:pt idx="88">
                  <c:v>89276</c:v>
                </c:pt>
                <c:pt idx="89">
                  <c:v>89981</c:v>
                </c:pt>
                <c:pt idx="90">
                  <c:v>90022</c:v>
                </c:pt>
                <c:pt idx="91">
                  <c:v>90076</c:v>
                </c:pt>
                <c:pt idx="92">
                  <c:v>90378</c:v>
                </c:pt>
                <c:pt idx="93">
                  <c:v>90476</c:v>
                </c:pt>
                <c:pt idx="94">
                  <c:v>90923</c:v>
                </c:pt>
                <c:pt idx="95">
                  <c:v>91540</c:v>
                </c:pt>
                <c:pt idx="96">
                  <c:v>92082</c:v>
                </c:pt>
                <c:pt idx="97">
                  <c:v>92712</c:v>
                </c:pt>
                <c:pt idx="98">
                  <c:v>93934</c:v>
                </c:pt>
                <c:pt idx="99">
                  <c:v>94850</c:v>
                </c:pt>
                <c:pt idx="100">
                  <c:v>94969</c:v>
                </c:pt>
                <c:pt idx="101">
                  <c:v>96012</c:v>
                </c:pt>
                <c:pt idx="102">
                  <c:v>96037</c:v>
                </c:pt>
                <c:pt idx="103">
                  <c:v>96160</c:v>
                </c:pt>
                <c:pt idx="104">
                  <c:v>96915</c:v>
                </c:pt>
                <c:pt idx="105">
                  <c:v>97395</c:v>
                </c:pt>
                <c:pt idx="106">
                  <c:v>97398</c:v>
                </c:pt>
                <c:pt idx="107">
                  <c:v>97398</c:v>
                </c:pt>
                <c:pt idx="108">
                  <c:v>97795</c:v>
                </c:pt>
                <c:pt idx="109">
                  <c:v>98139</c:v>
                </c:pt>
                <c:pt idx="110">
                  <c:v>98439</c:v>
                </c:pt>
                <c:pt idx="111">
                  <c:v>99110</c:v>
                </c:pt>
                <c:pt idx="112">
                  <c:v>99237</c:v>
                </c:pt>
                <c:pt idx="113">
                  <c:v>100260</c:v>
                </c:pt>
                <c:pt idx="114">
                  <c:v>100286</c:v>
                </c:pt>
                <c:pt idx="115">
                  <c:v>100589</c:v>
                </c:pt>
                <c:pt idx="116">
                  <c:v>100716</c:v>
                </c:pt>
                <c:pt idx="117">
                  <c:v>100757</c:v>
                </c:pt>
                <c:pt idx="118">
                  <c:v>101664</c:v>
                </c:pt>
                <c:pt idx="119">
                  <c:v>101839</c:v>
                </c:pt>
                <c:pt idx="120">
                  <c:v>101965</c:v>
                </c:pt>
                <c:pt idx="121">
                  <c:v>102387</c:v>
                </c:pt>
                <c:pt idx="122">
                  <c:v>102763</c:v>
                </c:pt>
                <c:pt idx="123">
                  <c:v>105413</c:v>
                </c:pt>
                <c:pt idx="124">
                  <c:v>105471</c:v>
                </c:pt>
                <c:pt idx="125">
                  <c:v>107911</c:v>
                </c:pt>
                <c:pt idx="126">
                  <c:v>109314</c:v>
                </c:pt>
                <c:pt idx="127">
                  <c:v>111954</c:v>
                </c:pt>
                <c:pt idx="128">
                  <c:v>112918</c:v>
                </c:pt>
                <c:pt idx="129">
                  <c:v>116555</c:v>
                </c:pt>
                <c:pt idx="130">
                  <c:v>117488</c:v>
                </c:pt>
                <c:pt idx="131">
                  <c:v>117680</c:v>
                </c:pt>
                <c:pt idx="132">
                  <c:v>118810</c:v>
                </c:pt>
                <c:pt idx="133">
                  <c:v>121345</c:v>
                </c:pt>
                <c:pt idx="134">
                  <c:v>122501</c:v>
                </c:pt>
                <c:pt idx="135">
                  <c:v>124039</c:v>
                </c:pt>
                <c:pt idx="136">
                  <c:v>125971</c:v>
                </c:pt>
                <c:pt idx="137">
                  <c:v>11163</c:v>
                </c:pt>
                <c:pt idx="138">
                  <c:v>15800</c:v>
                </c:pt>
                <c:pt idx="139">
                  <c:v>16072</c:v>
                </c:pt>
                <c:pt idx="140">
                  <c:v>18051</c:v>
                </c:pt>
                <c:pt idx="141">
                  <c:v>19688</c:v>
                </c:pt>
                <c:pt idx="142">
                  <c:v>34715</c:v>
                </c:pt>
                <c:pt idx="143">
                  <c:v>36709</c:v>
                </c:pt>
                <c:pt idx="144">
                  <c:v>37270</c:v>
                </c:pt>
                <c:pt idx="145">
                  <c:v>1837</c:v>
                </c:pt>
                <c:pt idx="146">
                  <c:v>1847</c:v>
                </c:pt>
                <c:pt idx="147">
                  <c:v>2958</c:v>
                </c:pt>
                <c:pt idx="148">
                  <c:v>3036</c:v>
                </c:pt>
                <c:pt idx="149">
                  <c:v>3281</c:v>
                </c:pt>
                <c:pt idx="150">
                  <c:v>3395</c:v>
                </c:pt>
                <c:pt idx="151">
                  <c:v>3597</c:v>
                </c:pt>
                <c:pt idx="152">
                  <c:v>3702</c:v>
                </c:pt>
                <c:pt idx="153">
                  <c:v>4076</c:v>
                </c:pt>
                <c:pt idx="154">
                  <c:v>4168</c:v>
                </c:pt>
                <c:pt idx="155">
                  <c:v>4240</c:v>
                </c:pt>
                <c:pt idx="156">
                  <c:v>4245</c:v>
                </c:pt>
                <c:pt idx="157">
                  <c:v>4318</c:v>
                </c:pt>
                <c:pt idx="158">
                  <c:v>4500</c:v>
                </c:pt>
                <c:pt idx="159">
                  <c:v>4812</c:v>
                </c:pt>
                <c:pt idx="160">
                  <c:v>4912</c:v>
                </c:pt>
                <c:pt idx="161">
                  <c:v>5071</c:v>
                </c:pt>
                <c:pt idx="162">
                  <c:v>5129</c:v>
                </c:pt>
                <c:pt idx="163">
                  <c:v>5331</c:v>
                </c:pt>
                <c:pt idx="164">
                  <c:v>5385</c:v>
                </c:pt>
                <c:pt idx="165">
                  <c:v>5461</c:v>
                </c:pt>
                <c:pt idx="166">
                  <c:v>5465</c:v>
                </c:pt>
                <c:pt idx="167">
                  <c:v>5522</c:v>
                </c:pt>
                <c:pt idx="168">
                  <c:v>5538</c:v>
                </c:pt>
                <c:pt idx="169">
                  <c:v>5654</c:v>
                </c:pt>
                <c:pt idx="170">
                  <c:v>5856</c:v>
                </c:pt>
                <c:pt idx="171">
                  <c:v>5995</c:v>
                </c:pt>
                <c:pt idx="172">
                  <c:v>6026</c:v>
                </c:pt>
                <c:pt idx="173">
                  <c:v>6026</c:v>
                </c:pt>
                <c:pt idx="174">
                  <c:v>6035</c:v>
                </c:pt>
                <c:pt idx="175">
                  <c:v>6136</c:v>
                </c:pt>
                <c:pt idx="176">
                  <c:v>6286</c:v>
                </c:pt>
                <c:pt idx="177">
                  <c:v>6361</c:v>
                </c:pt>
                <c:pt idx="178">
                  <c:v>6406</c:v>
                </c:pt>
                <c:pt idx="179">
                  <c:v>6584</c:v>
                </c:pt>
                <c:pt idx="180">
                  <c:v>6731</c:v>
                </c:pt>
                <c:pt idx="181">
                  <c:v>6796</c:v>
                </c:pt>
                <c:pt idx="182">
                  <c:v>7272</c:v>
                </c:pt>
                <c:pt idx="183">
                  <c:v>7349</c:v>
                </c:pt>
                <c:pt idx="184">
                  <c:v>7744</c:v>
                </c:pt>
                <c:pt idx="185">
                  <c:v>7827</c:v>
                </c:pt>
                <c:pt idx="186">
                  <c:v>8004</c:v>
                </c:pt>
                <c:pt idx="187">
                  <c:v>8123</c:v>
                </c:pt>
                <c:pt idx="188">
                  <c:v>8129</c:v>
                </c:pt>
                <c:pt idx="189">
                  <c:v>8196</c:v>
                </c:pt>
                <c:pt idx="190">
                  <c:v>8376</c:v>
                </c:pt>
                <c:pt idx="191">
                  <c:v>8489</c:v>
                </c:pt>
                <c:pt idx="192">
                  <c:v>8522</c:v>
                </c:pt>
                <c:pt idx="193">
                  <c:v>8547</c:v>
                </c:pt>
                <c:pt idx="194">
                  <c:v>8974</c:v>
                </c:pt>
                <c:pt idx="195">
                  <c:v>9058</c:v>
                </c:pt>
                <c:pt idx="196">
                  <c:v>9301</c:v>
                </c:pt>
                <c:pt idx="197">
                  <c:v>9412</c:v>
                </c:pt>
                <c:pt idx="198">
                  <c:v>9988</c:v>
                </c:pt>
                <c:pt idx="199">
                  <c:v>10009</c:v>
                </c:pt>
                <c:pt idx="200">
                  <c:v>10255</c:v>
                </c:pt>
                <c:pt idx="201">
                  <c:v>10603</c:v>
                </c:pt>
                <c:pt idx="202">
                  <c:v>10706</c:v>
                </c:pt>
                <c:pt idx="203">
                  <c:v>11263</c:v>
                </c:pt>
                <c:pt idx="204">
                  <c:v>11519</c:v>
                </c:pt>
                <c:pt idx="205">
                  <c:v>11713</c:v>
                </c:pt>
                <c:pt idx="206">
                  <c:v>12106</c:v>
                </c:pt>
                <c:pt idx="207">
                  <c:v>12627</c:v>
                </c:pt>
                <c:pt idx="208">
                  <c:v>14015</c:v>
                </c:pt>
                <c:pt idx="209">
                  <c:v>16083</c:v>
                </c:pt>
                <c:pt idx="210">
                  <c:v>16394</c:v>
                </c:pt>
                <c:pt idx="211">
                  <c:v>16462</c:v>
                </c:pt>
                <c:pt idx="212">
                  <c:v>18589</c:v>
                </c:pt>
                <c:pt idx="213">
                  <c:v>21386</c:v>
                </c:pt>
                <c:pt idx="214">
                  <c:v>31213</c:v>
                </c:pt>
                <c:pt idx="215">
                  <c:v>6871</c:v>
                </c:pt>
                <c:pt idx="216">
                  <c:v>7017</c:v>
                </c:pt>
                <c:pt idx="217">
                  <c:v>8900</c:v>
                </c:pt>
                <c:pt idx="218">
                  <c:v>12000</c:v>
                </c:pt>
                <c:pt idx="219">
                  <c:v>13501</c:v>
                </c:pt>
                <c:pt idx="220">
                  <c:v>15400</c:v>
                </c:pt>
                <c:pt idx="221">
                  <c:v>18364</c:v>
                </c:pt>
                <c:pt idx="222">
                  <c:v>20304</c:v>
                </c:pt>
                <c:pt idx="223">
                  <c:v>21000</c:v>
                </c:pt>
                <c:pt idx="224">
                  <c:v>21024</c:v>
                </c:pt>
                <c:pt idx="225">
                  <c:v>23439</c:v>
                </c:pt>
                <c:pt idx="226">
                  <c:v>23816</c:v>
                </c:pt>
                <c:pt idx="227">
                  <c:v>24879</c:v>
                </c:pt>
                <c:pt idx="228">
                  <c:v>25500</c:v>
                </c:pt>
                <c:pt idx="229">
                  <c:v>29888</c:v>
                </c:pt>
                <c:pt idx="230">
                  <c:v>35301</c:v>
                </c:pt>
                <c:pt idx="231">
                  <c:v>43090</c:v>
                </c:pt>
                <c:pt idx="232">
                  <c:v>76673</c:v>
                </c:pt>
                <c:pt idx="233">
                  <c:v>5859</c:v>
                </c:pt>
                <c:pt idx="234">
                  <c:v>5896</c:v>
                </c:pt>
                <c:pt idx="235">
                  <c:v>6218</c:v>
                </c:pt>
                <c:pt idx="236">
                  <c:v>6300</c:v>
                </c:pt>
                <c:pt idx="237">
                  <c:v>6360</c:v>
                </c:pt>
                <c:pt idx="238">
                  <c:v>8500</c:v>
                </c:pt>
                <c:pt idx="239">
                  <c:v>8902</c:v>
                </c:pt>
                <c:pt idx="240">
                  <c:v>9200</c:v>
                </c:pt>
                <c:pt idx="241">
                  <c:v>9681</c:v>
                </c:pt>
                <c:pt idx="242">
                  <c:v>9761</c:v>
                </c:pt>
                <c:pt idx="243">
                  <c:v>9798</c:v>
                </c:pt>
                <c:pt idx="244">
                  <c:v>10000</c:v>
                </c:pt>
                <c:pt idx="245">
                  <c:v>10219</c:v>
                </c:pt>
                <c:pt idx="246">
                  <c:v>10248</c:v>
                </c:pt>
                <c:pt idx="247">
                  <c:v>10300</c:v>
                </c:pt>
                <c:pt idx="248">
                  <c:v>10500</c:v>
                </c:pt>
                <c:pt idx="249">
                  <c:v>10737</c:v>
                </c:pt>
                <c:pt idx="250">
                  <c:v>10900</c:v>
                </c:pt>
                <c:pt idx="251">
                  <c:v>10998</c:v>
                </c:pt>
                <c:pt idx="252">
                  <c:v>11132</c:v>
                </c:pt>
                <c:pt idx="253">
                  <c:v>11426</c:v>
                </c:pt>
                <c:pt idx="254">
                  <c:v>11527</c:v>
                </c:pt>
                <c:pt idx="255">
                  <c:v>11759</c:v>
                </c:pt>
                <c:pt idx="256">
                  <c:v>11880</c:v>
                </c:pt>
                <c:pt idx="257">
                  <c:v>12089</c:v>
                </c:pt>
                <c:pt idx="258">
                  <c:v>12232</c:v>
                </c:pt>
                <c:pt idx="259">
                  <c:v>12495</c:v>
                </c:pt>
                <c:pt idx="260">
                  <c:v>12600</c:v>
                </c:pt>
                <c:pt idx="261">
                  <c:v>12600</c:v>
                </c:pt>
                <c:pt idx="262">
                  <c:v>12800</c:v>
                </c:pt>
                <c:pt idx="263">
                  <c:v>12893</c:v>
                </c:pt>
                <c:pt idx="264">
                  <c:v>12900</c:v>
                </c:pt>
                <c:pt idx="265">
                  <c:v>13000</c:v>
                </c:pt>
                <c:pt idx="266">
                  <c:v>13000</c:v>
                </c:pt>
                <c:pt idx="267">
                  <c:v>13097</c:v>
                </c:pt>
                <c:pt idx="268">
                  <c:v>13200</c:v>
                </c:pt>
                <c:pt idx="269">
                  <c:v>13500</c:v>
                </c:pt>
                <c:pt idx="270">
                  <c:v>13800</c:v>
                </c:pt>
                <c:pt idx="271">
                  <c:v>14100</c:v>
                </c:pt>
                <c:pt idx="272">
                  <c:v>14104</c:v>
                </c:pt>
                <c:pt idx="273">
                  <c:v>14162</c:v>
                </c:pt>
                <c:pt idx="274">
                  <c:v>14200</c:v>
                </c:pt>
                <c:pt idx="275">
                  <c:v>14200</c:v>
                </c:pt>
                <c:pt idx="276">
                  <c:v>14261</c:v>
                </c:pt>
                <c:pt idx="277">
                  <c:v>14300</c:v>
                </c:pt>
                <c:pt idx="278">
                  <c:v>14629</c:v>
                </c:pt>
                <c:pt idx="279">
                  <c:v>14800</c:v>
                </c:pt>
                <c:pt idx="280">
                  <c:v>15000</c:v>
                </c:pt>
                <c:pt idx="281">
                  <c:v>15000</c:v>
                </c:pt>
                <c:pt idx="282">
                  <c:v>15100</c:v>
                </c:pt>
                <c:pt idx="283">
                  <c:v>15200</c:v>
                </c:pt>
                <c:pt idx="284">
                  <c:v>15291</c:v>
                </c:pt>
                <c:pt idx="285">
                  <c:v>15906</c:v>
                </c:pt>
                <c:pt idx="286">
                  <c:v>16089</c:v>
                </c:pt>
                <c:pt idx="287">
                  <c:v>16100</c:v>
                </c:pt>
                <c:pt idx="288">
                  <c:v>16300</c:v>
                </c:pt>
                <c:pt idx="289">
                  <c:v>16300</c:v>
                </c:pt>
                <c:pt idx="290">
                  <c:v>16400</c:v>
                </c:pt>
                <c:pt idx="291">
                  <c:v>16554</c:v>
                </c:pt>
                <c:pt idx="292">
                  <c:v>16600</c:v>
                </c:pt>
                <c:pt idx="293">
                  <c:v>16732</c:v>
                </c:pt>
                <c:pt idx="294">
                  <c:v>16781</c:v>
                </c:pt>
                <c:pt idx="295">
                  <c:v>16800</c:v>
                </c:pt>
                <c:pt idx="296">
                  <c:v>16800</c:v>
                </c:pt>
                <c:pt idx="297">
                  <c:v>16858</c:v>
                </c:pt>
                <c:pt idx="298">
                  <c:v>17063</c:v>
                </c:pt>
                <c:pt idx="299">
                  <c:v>17100</c:v>
                </c:pt>
                <c:pt idx="300">
                  <c:v>17200</c:v>
                </c:pt>
                <c:pt idx="301">
                  <c:v>17200</c:v>
                </c:pt>
                <c:pt idx="302">
                  <c:v>17342</c:v>
                </c:pt>
                <c:pt idx="303">
                  <c:v>17400</c:v>
                </c:pt>
                <c:pt idx="304">
                  <c:v>17500</c:v>
                </c:pt>
                <c:pt idx="305">
                  <c:v>17600</c:v>
                </c:pt>
                <c:pt idx="306">
                  <c:v>17824</c:v>
                </c:pt>
                <c:pt idx="307">
                  <c:v>17900</c:v>
                </c:pt>
                <c:pt idx="308">
                  <c:v>18000</c:v>
                </c:pt>
                <c:pt idx="309">
                  <c:v>18431</c:v>
                </c:pt>
                <c:pt idx="310">
                  <c:v>18583</c:v>
                </c:pt>
                <c:pt idx="311">
                  <c:v>18591</c:v>
                </c:pt>
                <c:pt idx="312">
                  <c:v>18633</c:v>
                </c:pt>
                <c:pt idx="313">
                  <c:v>18672</c:v>
                </c:pt>
                <c:pt idx="314">
                  <c:v>19052</c:v>
                </c:pt>
                <c:pt idx="315">
                  <c:v>19352</c:v>
                </c:pt>
                <c:pt idx="316">
                  <c:v>19608</c:v>
                </c:pt>
                <c:pt idx="317">
                  <c:v>19618</c:v>
                </c:pt>
                <c:pt idx="318">
                  <c:v>20300</c:v>
                </c:pt>
                <c:pt idx="319">
                  <c:v>20388</c:v>
                </c:pt>
                <c:pt idx="320">
                  <c:v>20400</c:v>
                </c:pt>
                <c:pt idx="321">
                  <c:v>21108</c:v>
                </c:pt>
                <c:pt idx="322">
                  <c:v>21193</c:v>
                </c:pt>
                <c:pt idx="323">
                  <c:v>21344</c:v>
                </c:pt>
                <c:pt idx="324">
                  <c:v>21400</c:v>
                </c:pt>
                <c:pt idx="325">
                  <c:v>21520</c:v>
                </c:pt>
                <c:pt idx="326">
                  <c:v>22028</c:v>
                </c:pt>
                <c:pt idx="327">
                  <c:v>22161</c:v>
                </c:pt>
                <c:pt idx="328">
                  <c:v>22200</c:v>
                </c:pt>
                <c:pt idx="329">
                  <c:v>22269</c:v>
                </c:pt>
                <c:pt idx="330">
                  <c:v>22300</c:v>
                </c:pt>
                <c:pt idx="331">
                  <c:v>22500</c:v>
                </c:pt>
                <c:pt idx="332">
                  <c:v>22500</c:v>
                </c:pt>
                <c:pt idx="333">
                  <c:v>22500</c:v>
                </c:pt>
                <c:pt idx="334">
                  <c:v>22800</c:v>
                </c:pt>
                <c:pt idx="335">
                  <c:v>23538</c:v>
                </c:pt>
                <c:pt idx="336">
                  <c:v>23783</c:v>
                </c:pt>
                <c:pt idx="337">
                  <c:v>23936</c:v>
                </c:pt>
                <c:pt idx="338">
                  <c:v>24070</c:v>
                </c:pt>
                <c:pt idx="339">
                  <c:v>24164</c:v>
                </c:pt>
                <c:pt idx="340">
                  <c:v>24256</c:v>
                </c:pt>
                <c:pt idx="341">
                  <c:v>24284</c:v>
                </c:pt>
                <c:pt idx="342">
                  <c:v>24323</c:v>
                </c:pt>
                <c:pt idx="343">
                  <c:v>24360</c:v>
                </c:pt>
                <c:pt idx="344">
                  <c:v>24425</c:v>
                </c:pt>
                <c:pt idx="345">
                  <c:v>24550</c:v>
                </c:pt>
                <c:pt idx="346">
                  <c:v>25000</c:v>
                </c:pt>
                <c:pt idx="347">
                  <c:v>25291</c:v>
                </c:pt>
                <c:pt idx="348">
                  <c:v>25773</c:v>
                </c:pt>
                <c:pt idx="349">
                  <c:v>26000</c:v>
                </c:pt>
                <c:pt idx="350">
                  <c:v>26356</c:v>
                </c:pt>
                <c:pt idx="351">
                  <c:v>26595</c:v>
                </c:pt>
                <c:pt idx="352">
                  <c:v>27156</c:v>
                </c:pt>
                <c:pt idx="353">
                  <c:v>27766</c:v>
                </c:pt>
                <c:pt idx="354">
                  <c:v>28516</c:v>
                </c:pt>
                <c:pt idx="355">
                  <c:v>28600</c:v>
                </c:pt>
                <c:pt idx="356">
                  <c:v>28866</c:v>
                </c:pt>
                <c:pt idx="357">
                  <c:v>30000</c:v>
                </c:pt>
                <c:pt idx="358">
                  <c:v>30475</c:v>
                </c:pt>
                <c:pt idx="359">
                  <c:v>30826</c:v>
                </c:pt>
                <c:pt idx="360">
                  <c:v>31300</c:v>
                </c:pt>
                <c:pt idx="361">
                  <c:v>32300</c:v>
                </c:pt>
                <c:pt idx="362">
                  <c:v>32461</c:v>
                </c:pt>
                <c:pt idx="363">
                  <c:v>34007</c:v>
                </c:pt>
                <c:pt idx="364">
                  <c:v>37930</c:v>
                </c:pt>
                <c:pt idx="365">
                  <c:v>38546</c:v>
                </c:pt>
                <c:pt idx="366">
                  <c:v>39916</c:v>
                </c:pt>
                <c:pt idx="367">
                  <c:v>46187</c:v>
                </c:pt>
                <c:pt idx="368">
                  <c:v>1300</c:v>
                </c:pt>
                <c:pt idx="369">
                  <c:v>1500</c:v>
                </c:pt>
                <c:pt idx="370">
                  <c:v>1714</c:v>
                </c:pt>
                <c:pt idx="371">
                  <c:v>1900</c:v>
                </c:pt>
                <c:pt idx="372">
                  <c:v>1994</c:v>
                </c:pt>
                <c:pt idx="373">
                  <c:v>2468</c:v>
                </c:pt>
                <c:pt idx="374">
                  <c:v>2600</c:v>
                </c:pt>
                <c:pt idx="375">
                  <c:v>2674</c:v>
                </c:pt>
                <c:pt idx="376">
                  <c:v>2900</c:v>
                </c:pt>
                <c:pt idx="377">
                  <c:v>3500</c:v>
                </c:pt>
                <c:pt idx="378">
                  <c:v>3500</c:v>
                </c:pt>
                <c:pt idx="379">
                  <c:v>3600</c:v>
                </c:pt>
                <c:pt idx="380">
                  <c:v>3600</c:v>
                </c:pt>
                <c:pt idx="381">
                  <c:v>3700</c:v>
                </c:pt>
                <c:pt idx="382">
                  <c:v>3700</c:v>
                </c:pt>
                <c:pt idx="383">
                  <c:v>3852</c:v>
                </c:pt>
                <c:pt idx="384">
                  <c:v>3900</c:v>
                </c:pt>
                <c:pt idx="385">
                  <c:v>3937</c:v>
                </c:pt>
                <c:pt idx="386">
                  <c:v>4000</c:v>
                </c:pt>
                <c:pt idx="387">
                  <c:v>4277</c:v>
                </c:pt>
                <c:pt idx="388">
                  <c:v>4300</c:v>
                </c:pt>
                <c:pt idx="389">
                  <c:v>4300</c:v>
                </c:pt>
                <c:pt idx="390">
                  <c:v>4300</c:v>
                </c:pt>
                <c:pt idx="391">
                  <c:v>4400</c:v>
                </c:pt>
                <c:pt idx="392">
                  <c:v>4414</c:v>
                </c:pt>
                <c:pt idx="393">
                  <c:v>4456</c:v>
                </c:pt>
                <c:pt idx="394">
                  <c:v>4500</c:v>
                </c:pt>
                <c:pt idx="395">
                  <c:v>4600</c:v>
                </c:pt>
                <c:pt idx="396">
                  <c:v>4600</c:v>
                </c:pt>
                <c:pt idx="397">
                  <c:v>4790</c:v>
                </c:pt>
                <c:pt idx="398">
                  <c:v>4800</c:v>
                </c:pt>
                <c:pt idx="399">
                  <c:v>4800</c:v>
                </c:pt>
                <c:pt idx="400">
                  <c:v>4900</c:v>
                </c:pt>
                <c:pt idx="401">
                  <c:v>5292</c:v>
                </c:pt>
                <c:pt idx="402">
                  <c:v>5400</c:v>
                </c:pt>
                <c:pt idx="403">
                  <c:v>5400</c:v>
                </c:pt>
                <c:pt idx="404">
                  <c:v>5408</c:v>
                </c:pt>
                <c:pt idx="405">
                  <c:v>5700</c:v>
                </c:pt>
                <c:pt idx="406">
                  <c:v>5900</c:v>
                </c:pt>
                <c:pt idx="407">
                  <c:v>5900</c:v>
                </c:pt>
                <c:pt idx="408">
                  <c:v>5900</c:v>
                </c:pt>
                <c:pt idx="409">
                  <c:v>5900</c:v>
                </c:pt>
                <c:pt idx="410">
                  <c:v>5900</c:v>
                </c:pt>
                <c:pt idx="411">
                  <c:v>5972</c:v>
                </c:pt>
                <c:pt idx="412">
                  <c:v>6100</c:v>
                </c:pt>
                <c:pt idx="413">
                  <c:v>6189</c:v>
                </c:pt>
                <c:pt idx="414">
                  <c:v>6200</c:v>
                </c:pt>
                <c:pt idx="415">
                  <c:v>6304</c:v>
                </c:pt>
                <c:pt idx="416">
                  <c:v>6400</c:v>
                </c:pt>
                <c:pt idx="417">
                  <c:v>6500</c:v>
                </c:pt>
                <c:pt idx="418">
                  <c:v>6586</c:v>
                </c:pt>
                <c:pt idx="419">
                  <c:v>6651</c:v>
                </c:pt>
                <c:pt idx="420">
                  <c:v>6698</c:v>
                </c:pt>
                <c:pt idx="421">
                  <c:v>6700</c:v>
                </c:pt>
                <c:pt idx="422">
                  <c:v>6700</c:v>
                </c:pt>
                <c:pt idx="423">
                  <c:v>6793</c:v>
                </c:pt>
                <c:pt idx="424">
                  <c:v>6800</c:v>
                </c:pt>
                <c:pt idx="425">
                  <c:v>6900</c:v>
                </c:pt>
                <c:pt idx="426">
                  <c:v>6900</c:v>
                </c:pt>
                <c:pt idx="427">
                  <c:v>7000</c:v>
                </c:pt>
                <c:pt idx="428">
                  <c:v>7161</c:v>
                </c:pt>
                <c:pt idx="429">
                  <c:v>7174</c:v>
                </c:pt>
                <c:pt idx="430">
                  <c:v>7200</c:v>
                </c:pt>
                <c:pt idx="431">
                  <c:v>7251</c:v>
                </c:pt>
                <c:pt idx="432">
                  <c:v>7300</c:v>
                </c:pt>
                <c:pt idx="433">
                  <c:v>7465</c:v>
                </c:pt>
                <c:pt idx="434">
                  <c:v>7500</c:v>
                </c:pt>
                <c:pt idx="435">
                  <c:v>7638</c:v>
                </c:pt>
                <c:pt idx="436">
                  <c:v>7700</c:v>
                </c:pt>
                <c:pt idx="437">
                  <c:v>7747</c:v>
                </c:pt>
                <c:pt idx="438">
                  <c:v>7894</c:v>
                </c:pt>
                <c:pt idx="439">
                  <c:v>8000</c:v>
                </c:pt>
                <c:pt idx="440">
                  <c:v>8000</c:v>
                </c:pt>
                <c:pt idx="441">
                  <c:v>8100</c:v>
                </c:pt>
                <c:pt idx="442">
                  <c:v>8200</c:v>
                </c:pt>
                <c:pt idx="443">
                  <c:v>8300</c:v>
                </c:pt>
                <c:pt idx="444">
                  <c:v>8391</c:v>
                </c:pt>
                <c:pt idx="445">
                  <c:v>8400</c:v>
                </c:pt>
                <c:pt idx="446">
                  <c:v>8673</c:v>
                </c:pt>
                <c:pt idx="447">
                  <c:v>8800</c:v>
                </c:pt>
                <c:pt idx="448">
                  <c:v>9100</c:v>
                </c:pt>
                <c:pt idx="449">
                  <c:v>9200</c:v>
                </c:pt>
                <c:pt idx="450">
                  <c:v>9200</c:v>
                </c:pt>
                <c:pt idx="451">
                  <c:v>9300</c:v>
                </c:pt>
                <c:pt idx="452">
                  <c:v>9721</c:v>
                </c:pt>
                <c:pt idx="453">
                  <c:v>9900</c:v>
                </c:pt>
                <c:pt idx="454">
                  <c:v>10111</c:v>
                </c:pt>
                <c:pt idx="455">
                  <c:v>10276</c:v>
                </c:pt>
                <c:pt idx="456">
                  <c:v>10500</c:v>
                </c:pt>
                <c:pt idx="457">
                  <c:v>10954</c:v>
                </c:pt>
                <c:pt idx="458">
                  <c:v>11230</c:v>
                </c:pt>
                <c:pt idx="459">
                  <c:v>11381</c:v>
                </c:pt>
                <c:pt idx="460">
                  <c:v>11500</c:v>
                </c:pt>
                <c:pt idx="461">
                  <c:v>11952</c:v>
                </c:pt>
                <c:pt idx="462">
                  <c:v>12363</c:v>
                </c:pt>
                <c:pt idx="463">
                  <c:v>12827</c:v>
                </c:pt>
                <c:pt idx="464">
                  <c:v>14317</c:v>
                </c:pt>
                <c:pt idx="465">
                  <c:v>16600</c:v>
                </c:pt>
                <c:pt idx="466">
                  <c:v>17223</c:v>
                </c:pt>
                <c:pt idx="467">
                  <c:v>17816</c:v>
                </c:pt>
                <c:pt idx="468">
                  <c:v>19516</c:v>
                </c:pt>
                <c:pt idx="469">
                  <c:v>19550</c:v>
                </c:pt>
                <c:pt idx="470">
                  <c:v>22132</c:v>
                </c:pt>
                <c:pt idx="471">
                  <c:v>22549</c:v>
                </c:pt>
                <c:pt idx="472">
                  <c:v>23500</c:v>
                </c:pt>
                <c:pt idx="473">
                  <c:v>26300</c:v>
                </c:pt>
                <c:pt idx="474">
                  <c:v>1070</c:v>
                </c:pt>
                <c:pt idx="475">
                  <c:v>1541</c:v>
                </c:pt>
                <c:pt idx="476">
                  <c:v>1736</c:v>
                </c:pt>
                <c:pt idx="477">
                  <c:v>1838</c:v>
                </c:pt>
                <c:pt idx="478">
                  <c:v>2080</c:v>
                </c:pt>
                <c:pt idx="479">
                  <c:v>2479</c:v>
                </c:pt>
                <c:pt idx="480">
                  <c:v>2528</c:v>
                </c:pt>
                <c:pt idx="481">
                  <c:v>2673</c:v>
                </c:pt>
                <c:pt idx="482">
                  <c:v>2958</c:v>
                </c:pt>
                <c:pt idx="483">
                  <c:v>3100</c:v>
                </c:pt>
                <c:pt idx="484">
                  <c:v>3269</c:v>
                </c:pt>
                <c:pt idx="485">
                  <c:v>3348</c:v>
                </c:pt>
                <c:pt idx="486">
                  <c:v>3474</c:v>
                </c:pt>
                <c:pt idx="487">
                  <c:v>3506</c:v>
                </c:pt>
                <c:pt idx="488">
                  <c:v>3535</c:v>
                </c:pt>
                <c:pt idx="489">
                  <c:v>3625</c:v>
                </c:pt>
                <c:pt idx="490">
                  <c:v>3662</c:v>
                </c:pt>
                <c:pt idx="491">
                  <c:v>3733</c:v>
                </c:pt>
                <c:pt idx="492">
                  <c:v>3779</c:v>
                </c:pt>
                <c:pt idx="493">
                  <c:v>3788</c:v>
                </c:pt>
                <c:pt idx="494">
                  <c:v>4269</c:v>
                </c:pt>
                <c:pt idx="495">
                  <c:v>4400</c:v>
                </c:pt>
                <c:pt idx="496">
                  <c:v>4402</c:v>
                </c:pt>
                <c:pt idx="497">
                  <c:v>4634</c:v>
                </c:pt>
                <c:pt idx="498">
                  <c:v>4647</c:v>
                </c:pt>
                <c:pt idx="499">
                  <c:v>4747</c:v>
                </c:pt>
                <c:pt idx="500">
                  <c:v>4874</c:v>
                </c:pt>
                <c:pt idx="501">
                  <c:v>4994</c:v>
                </c:pt>
                <c:pt idx="502">
                  <c:v>5097</c:v>
                </c:pt>
                <c:pt idx="503">
                  <c:v>5160</c:v>
                </c:pt>
                <c:pt idx="504">
                  <c:v>5207</c:v>
                </c:pt>
                <c:pt idx="505">
                  <c:v>5346</c:v>
                </c:pt>
                <c:pt idx="506">
                  <c:v>5740</c:v>
                </c:pt>
                <c:pt idx="507">
                  <c:v>5768</c:v>
                </c:pt>
                <c:pt idx="508">
                  <c:v>5783</c:v>
                </c:pt>
                <c:pt idx="509">
                  <c:v>5797</c:v>
                </c:pt>
                <c:pt idx="510">
                  <c:v>5881</c:v>
                </c:pt>
                <c:pt idx="511">
                  <c:v>5894</c:v>
                </c:pt>
                <c:pt idx="512">
                  <c:v>6028</c:v>
                </c:pt>
                <c:pt idx="513">
                  <c:v>6070</c:v>
                </c:pt>
                <c:pt idx="514">
                  <c:v>6258</c:v>
                </c:pt>
                <c:pt idx="515">
                  <c:v>6288</c:v>
                </c:pt>
                <c:pt idx="516">
                  <c:v>6300</c:v>
                </c:pt>
                <c:pt idx="517">
                  <c:v>6310</c:v>
                </c:pt>
                <c:pt idx="518">
                  <c:v>6363</c:v>
                </c:pt>
                <c:pt idx="519">
                  <c:v>6394</c:v>
                </c:pt>
                <c:pt idx="520">
                  <c:v>6495</c:v>
                </c:pt>
                <c:pt idx="521">
                  <c:v>6651</c:v>
                </c:pt>
                <c:pt idx="522">
                  <c:v>6651</c:v>
                </c:pt>
                <c:pt idx="523">
                  <c:v>6800</c:v>
                </c:pt>
                <c:pt idx="524">
                  <c:v>6878</c:v>
                </c:pt>
                <c:pt idx="525">
                  <c:v>7086</c:v>
                </c:pt>
                <c:pt idx="526">
                  <c:v>7333</c:v>
                </c:pt>
                <c:pt idx="527">
                  <c:v>7422</c:v>
                </c:pt>
                <c:pt idx="528">
                  <c:v>7519</c:v>
                </c:pt>
                <c:pt idx="529">
                  <c:v>7868</c:v>
                </c:pt>
                <c:pt idx="530">
                  <c:v>8185</c:v>
                </c:pt>
                <c:pt idx="531">
                  <c:v>8260</c:v>
                </c:pt>
                <c:pt idx="532">
                  <c:v>8359</c:v>
                </c:pt>
                <c:pt idx="533">
                  <c:v>8574</c:v>
                </c:pt>
                <c:pt idx="534">
                  <c:v>8786</c:v>
                </c:pt>
                <c:pt idx="535">
                  <c:v>8889</c:v>
                </c:pt>
                <c:pt idx="536">
                  <c:v>9343</c:v>
                </c:pt>
                <c:pt idx="537">
                  <c:v>11000</c:v>
                </c:pt>
                <c:pt idx="538">
                  <c:v>11628</c:v>
                </c:pt>
                <c:pt idx="539">
                  <c:v>11743</c:v>
                </c:pt>
                <c:pt idx="540">
                  <c:v>11978</c:v>
                </c:pt>
                <c:pt idx="541">
                  <c:v>12133</c:v>
                </c:pt>
                <c:pt idx="542">
                  <c:v>12147</c:v>
                </c:pt>
                <c:pt idx="543">
                  <c:v>12838</c:v>
                </c:pt>
                <c:pt idx="544">
                  <c:v>16206</c:v>
                </c:pt>
                <c:pt idx="545">
                  <c:v>18324</c:v>
                </c:pt>
                <c:pt idx="546">
                  <c:v>21284</c:v>
                </c:pt>
                <c:pt idx="547">
                  <c:v>37557</c:v>
                </c:pt>
                <c:pt idx="548">
                  <c:v>3047</c:v>
                </c:pt>
                <c:pt idx="549">
                  <c:v>4439</c:v>
                </c:pt>
                <c:pt idx="550">
                  <c:v>5164</c:v>
                </c:pt>
                <c:pt idx="551">
                  <c:v>5824</c:v>
                </c:pt>
                <c:pt idx="552">
                  <c:v>7504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3-3F2C-4469-8A23-452FE5607F17}"/>
            </c:ext>
          </c:extLst>
        </c:ser>
        <c:ser>
          <c:idx val="3"/>
          <c:order val="3"/>
          <c:tx>
            <c:v>North City</c:v>
          </c:tx>
          <c:spPr>
            <a:ln w="19050">
              <a:noFill/>
            </a:ln>
          </c:spPr>
          <c:marker>
            <c:symbol val="circle"/>
            <c:size val="4"/>
            <c:spPr>
              <a:noFill/>
              <a:ln>
                <a:solidFill>
                  <a:srgbClr val="7030A0"/>
                </a:solidFill>
              </a:ln>
            </c:spPr>
          </c:marker>
          <c:trendline>
            <c:spPr>
              <a:ln w="15875">
                <a:solidFill>
                  <a:srgbClr val="7030A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5.5607321085419423E-2"/>
                  <c:y val="3.8002392386279886E-2"/>
                </c:manualLayout>
              </c:layout>
              <c:numFmt formatCode="#,##0.00" sourceLinked="0"/>
              <c:spPr>
                <a:solidFill>
                  <a:srgbClr val="FFCCFF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[0]!count_m3</c:f>
              <c:numCache>
                <c:formatCode>General</c:formatCode>
                <c:ptCount val="665"/>
                <c:pt idx="0">
                  <c:v>7212</c:v>
                </c:pt>
                <c:pt idx="1">
                  <c:v>9629</c:v>
                </c:pt>
                <c:pt idx="2">
                  <c:v>9864</c:v>
                </c:pt>
                <c:pt idx="3">
                  <c:v>10402</c:v>
                </c:pt>
                <c:pt idx="4">
                  <c:v>20500</c:v>
                </c:pt>
                <c:pt idx="5">
                  <c:v>20927</c:v>
                </c:pt>
                <c:pt idx="6">
                  <c:v>22917</c:v>
                </c:pt>
                <c:pt idx="7">
                  <c:v>23285</c:v>
                </c:pt>
                <c:pt idx="8">
                  <c:v>24808</c:v>
                </c:pt>
                <c:pt idx="9">
                  <c:v>25476</c:v>
                </c:pt>
                <c:pt idx="10">
                  <c:v>25570</c:v>
                </c:pt>
                <c:pt idx="11">
                  <c:v>26417</c:v>
                </c:pt>
                <c:pt idx="12">
                  <c:v>26535</c:v>
                </c:pt>
                <c:pt idx="13">
                  <c:v>26764</c:v>
                </c:pt>
                <c:pt idx="14">
                  <c:v>26786</c:v>
                </c:pt>
                <c:pt idx="15">
                  <c:v>26840</c:v>
                </c:pt>
                <c:pt idx="16">
                  <c:v>26852</c:v>
                </c:pt>
                <c:pt idx="17">
                  <c:v>27575</c:v>
                </c:pt>
                <c:pt idx="18">
                  <c:v>29688</c:v>
                </c:pt>
                <c:pt idx="19">
                  <c:v>29841</c:v>
                </c:pt>
                <c:pt idx="20">
                  <c:v>29859</c:v>
                </c:pt>
                <c:pt idx="21">
                  <c:v>30202</c:v>
                </c:pt>
                <c:pt idx="22">
                  <c:v>31711</c:v>
                </c:pt>
                <c:pt idx="23">
                  <c:v>32989</c:v>
                </c:pt>
                <c:pt idx="24">
                  <c:v>34665</c:v>
                </c:pt>
                <c:pt idx="25">
                  <c:v>34885</c:v>
                </c:pt>
                <c:pt idx="26">
                  <c:v>35351</c:v>
                </c:pt>
                <c:pt idx="27">
                  <c:v>35545</c:v>
                </c:pt>
                <c:pt idx="28">
                  <c:v>35719</c:v>
                </c:pt>
                <c:pt idx="29">
                  <c:v>36551</c:v>
                </c:pt>
                <c:pt idx="30">
                  <c:v>36598</c:v>
                </c:pt>
                <c:pt idx="31">
                  <c:v>36958</c:v>
                </c:pt>
                <c:pt idx="32">
                  <c:v>37504</c:v>
                </c:pt>
                <c:pt idx="33">
                  <c:v>37676</c:v>
                </c:pt>
                <c:pt idx="34">
                  <c:v>38278</c:v>
                </c:pt>
                <c:pt idx="35">
                  <c:v>39215</c:v>
                </c:pt>
                <c:pt idx="36">
                  <c:v>39322</c:v>
                </c:pt>
                <c:pt idx="37">
                  <c:v>39527</c:v>
                </c:pt>
                <c:pt idx="38">
                  <c:v>39547</c:v>
                </c:pt>
                <c:pt idx="39">
                  <c:v>39614</c:v>
                </c:pt>
                <c:pt idx="40">
                  <c:v>40194</c:v>
                </c:pt>
                <c:pt idx="41">
                  <c:v>40385</c:v>
                </c:pt>
                <c:pt idx="42">
                  <c:v>40879</c:v>
                </c:pt>
                <c:pt idx="43">
                  <c:v>41638</c:v>
                </c:pt>
                <c:pt idx="44">
                  <c:v>41937</c:v>
                </c:pt>
                <c:pt idx="45">
                  <c:v>42415</c:v>
                </c:pt>
                <c:pt idx="46">
                  <c:v>43107</c:v>
                </c:pt>
                <c:pt idx="47">
                  <c:v>43256</c:v>
                </c:pt>
                <c:pt idx="48">
                  <c:v>43340</c:v>
                </c:pt>
                <c:pt idx="49">
                  <c:v>43540</c:v>
                </c:pt>
                <c:pt idx="50">
                  <c:v>43565</c:v>
                </c:pt>
                <c:pt idx="51">
                  <c:v>43796</c:v>
                </c:pt>
                <c:pt idx="52">
                  <c:v>44181</c:v>
                </c:pt>
                <c:pt idx="53">
                  <c:v>44209</c:v>
                </c:pt>
                <c:pt idx="54">
                  <c:v>45213</c:v>
                </c:pt>
                <c:pt idx="55">
                  <c:v>46663</c:v>
                </c:pt>
                <c:pt idx="56">
                  <c:v>46982</c:v>
                </c:pt>
                <c:pt idx="57">
                  <c:v>48677</c:v>
                </c:pt>
                <c:pt idx="58">
                  <c:v>48956</c:v>
                </c:pt>
                <c:pt idx="59">
                  <c:v>49326</c:v>
                </c:pt>
                <c:pt idx="60">
                  <c:v>51626</c:v>
                </c:pt>
                <c:pt idx="61">
                  <c:v>51824</c:v>
                </c:pt>
                <c:pt idx="62">
                  <c:v>52138</c:v>
                </c:pt>
                <c:pt idx="63">
                  <c:v>52580</c:v>
                </c:pt>
                <c:pt idx="64">
                  <c:v>52885</c:v>
                </c:pt>
                <c:pt idx="65">
                  <c:v>53597</c:v>
                </c:pt>
                <c:pt idx="66">
                  <c:v>55889</c:v>
                </c:pt>
                <c:pt idx="67">
                  <c:v>56148</c:v>
                </c:pt>
                <c:pt idx="68">
                  <c:v>56331</c:v>
                </c:pt>
                <c:pt idx="69">
                  <c:v>57059</c:v>
                </c:pt>
                <c:pt idx="70">
                  <c:v>59038</c:v>
                </c:pt>
                <c:pt idx="71">
                  <c:v>59498</c:v>
                </c:pt>
                <c:pt idx="72">
                  <c:v>59604</c:v>
                </c:pt>
                <c:pt idx="73">
                  <c:v>60316</c:v>
                </c:pt>
                <c:pt idx="74">
                  <c:v>62798</c:v>
                </c:pt>
                <c:pt idx="75">
                  <c:v>68945</c:v>
                </c:pt>
                <c:pt idx="76">
                  <c:v>69346</c:v>
                </c:pt>
                <c:pt idx="77">
                  <c:v>69512</c:v>
                </c:pt>
                <c:pt idx="78">
                  <c:v>70732</c:v>
                </c:pt>
                <c:pt idx="79">
                  <c:v>71833</c:v>
                </c:pt>
                <c:pt idx="80">
                  <c:v>71835</c:v>
                </c:pt>
                <c:pt idx="81">
                  <c:v>72429</c:v>
                </c:pt>
                <c:pt idx="82">
                  <c:v>72660</c:v>
                </c:pt>
                <c:pt idx="83">
                  <c:v>73416</c:v>
                </c:pt>
                <c:pt idx="84">
                  <c:v>74573</c:v>
                </c:pt>
                <c:pt idx="85">
                  <c:v>76335</c:v>
                </c:pt>
                <c:pt idx="86">
                  <c:v>76453</c:v>
                </c:pt>
                <c:pt idx="87">
                  <c:v>76636</c:v>
                </c:pt>
                <c:pt idx="88">
                  <c:v>76758</c:v>
                </c:pt>
                <c:pt idx="89">
                  <c:v>76959</c:v>
                </c:pt>
                <c:pt idx="90">
                  <c:v>77333</c:v>
                </c:pt>
                <c:pt idx="91">
                  <c:v>77517</c:v>
                </c:pt>
                <c:pt idx="92">
                  <c:v>77611</c:v>
                </c:pt>
                <c:pt idx="93">
                  <c:v>77816</c:v>
                </c:pt>
                <c:pt idx="94">
                  <c:v>78050</c:v>
                </c:pt>
                <c:pt idx="95">
                  <c:v>79398</c:v>
                </c:pt>
                <c:pt idx="96">
                  <c:v>79598</c:v>
                </c:pt>
                <c:pt idx="97">
                  <c:v>80122</c:v>
                </c:pt>
                <c:pt idx="98">
                  <c:v>81538</c:v>
                </c:pt>
                <c:pt idx="99">
                  <c:v>81721</c:v>
                </c:pt>
                <c:pt idx="100">
                  <c:v>82835</c:v>
                </c:pt>
                <c:pt idx="101">
                  <c:v>82837</c:v>
                </c:pt>
                <c:pt idx="102">
                  <c:v>83147</c:v>
                </c:pt>
                <c:pt idx="103">
                  <c:v>83216</c:v>
                </c:pt>
                <c:pt idx="104">
                  <c:v>83328</c:v>
                </c:pt>
                <c:pt idx="105">
                  <c:v>83328</c:v>
                </c:pt>
                <c:pt idx="106">
                  <c:v>84233</c:v>
                </c:pt>
                <c:pt idx="107">
                  <c:v>84433</c:v>
                </c:pt>
                <c:pt idx="108">
                  <c:v>85455</c:v>
                </c:pt>
                <c:pt idx="109">
                  <c:v>85458</c:v>
                </c:pt>
                <c:pt idx="110">
                  <c:v>85646</c:v>
                </c:pt>
                <c:pt idx="111">
                  <c:v>87452</c:v>
                </c:pt>
                <c:pt idx="112">
                  <c:v>87488</c:v>
                </c:pt>
                <c:pt idx="113">
                  <c:v>87536</c:v>
                </c:pt>
                <c:pt idx="114">
                  <c:v>87684</c:v>
                </c:pt>
                <c:pt idx="115">
                  <c:v>88456</c:v>
                </c:pt>
                <c:pt idx="116">
                  <c:v>88545</c:v>
                </c:pt>
                <c:pt idx="117">
                  <c:v>90795</c:v>
                </c:pt>
                <c:pt idx="118">
                  <c:v>91365</c:v>
                </c:pt>
                <c:pt idx="119">
                  <c:v>92322</c:v>
                </c:pt>
                <c:pt idx="120">
                  <c:v>92477</c:v>
                </c:pt>
                <c:pt idx="121">
                  <c:v>92507</c:v>
                </c:pt>
                <c:pt idx="122">
                  <c:v>93567</c:v>
                </c:pt>
                <c:pt idx="123">
                  <c:v>93785</c:v>
                </c:pt>
                <c:pt idx="124">
                  <c:v>94619</c:v>
                </c:pt>
                <c:pt idx="125">
                  <c:v>95277</c:v>
                </c:pt>
                <c:pt idx="126">
                  <c:v>96078</c:v>
                </c:pt>
                <c:pt idx="127">
                  <c:v>96247</c:v>
                </c:pt>
                <c:pt idx="128">
                  <c:v>96252</c:v>
                </c:pt>
                <c:pt idx="129">
                  <c:v>96878</c:v>
                </c:pt>
                <c:pt idx="130">
                  <c:v>97308</c:v>
                </c:pt>
                <c:pt idx="131">
                  <c:v>97504</c:v>
                </c:pt>
                <c:pt idx="132">
                  <c:v>97668</c:v>
                </c:pt>
                <c:pt idx="133">
                  <c:v>98249</c:v>
                </c:pt>
                <c:pt idx="134">
                  <c:v>98668</c:v>
                </c:pt>
                <c:pt idx="135">
                  <c:v>99227</c:v>
                </c:pt>
                <c:pt idx="136">
                  <c:v>99731</c:v>
                </c:pt>
                <c:pt idx="137">
                  <c:v>100844</c:v>
                </c:pt>
                <c:pt idx="138">
                  <c:v>100980</c:v>
                </c:pt>
                <c:pt idx="139">
                  <c:v>101337</c:v>
                </c:pt>
                <c:pt idx="140">
                  <c:v>101375</c:v>
                </c:pt>
                <c:pt idx="141">
                  <c:v>101415</c:v>
                </c:pt>
                <c:pt idx="142">
                  <c:v>101974</c:v>
                </c:pt>
                <c:pt idx="143">
                  <c:v>102064</c:v>
                </c:pt>
                <c:pt idx="144">
                  <c:v>102099</c:v>
                </c:pt>
                <c:pt idx="145">
                  <c:v>102271</c:v>
                </c:pt>
                <c:pt idx="146">
                  <c:v>102978</c:v>
                </c:pt>
                <c:pt idx="147">
                  <c:v>103001</c:v>
                </c:pt>
                <c:pt idx="148">
                  <c:v>103587</c:v>
                </c:pt>
                <c:pt idx="149">
                  <c:v>103593</c:v>
                </c:pt>
                <c:pt idx="150">
                  <c:v>104166</c:v>
                </c:pt>
                <c:pt idx="151">
                  <c:v>104360</c:v>
                </c:pt>
                <c:pt idx="152">
                  <c:v>104396</c:v>
                </c:pt>
                <c:pt idx="153">
                  <c:v>104439</c:v>
                </c:pt>
                <c:pt idx="154">
                  <c:v>104746</c:v>
                </c:pt>
                <c:pt idx="155">
                  <c:v>105046</c:v>
                </c:pt>
                <c:pt idx="156">
                  <c:v>105327</c:v>
                </c:pt>
                <c:pt idx="157">
                  <c:v>105583</c:v>
                </c:pt>
                <c:pt idx="158">
                  <c:v>105768</c:v>
                </c:pt>
                <c:pt idx="159">
                  <c:v>106444</c:v>
                </c:pt>
                <c:pt idx="160">
                  <c:v>107866</c:v>
                </c:pt>
                <c:pt idx="161">
                  <c:v>108995</c:v>
                </c:pt>
                <c:pt idx="162">
                  <c:v>109606</c:v>
                </c:pt>
                <c:pt idx="163">
                  <c:v>109799</c:v>
                </c:pt>
                <c:pt idx="164">
                  <c:v>109810</c:v>
                </c:pt>
                <c:pt idx="165">
                  <c:v>110039</c:v>
                </c:pt>
                <c:pt idx="166">
                  <c:v>110355</c:v>
                </c:pt>
                <c:pt idx="167">
                  <c:v>110380</c:v>
                </c:pt>
                <c:pt idx="168">
                  <c:v>110549</c:v>
                </c:pt>
                <c:pt idx="169">
                  <c:v>110634</c:v>
                </c:pt>
                <c:pt idx="170">
                  <c:v>110812</c:v>
                </c:pt>
                <c:pt idx="171">
                  <c:v>110912</c:v>
                </c:pt>
                <c:pt idx="172">
                  <c:v>111199</c:v>
                </c:pt>
                <c:pt idx="173">
                  <c:v>111516</c:v>
                </c:pt>
                <c:pt idx="174">
                  <c:v>111960</c:v>
                </c:pt>
                <c:pt idx="175">
                  <c:v>113135</c:v>
                </c:pt>
                <c:pt idx="176">
                  <c:v>113479</c:v>
                </c:pt>
                <c:pt idx="177">
                  <c:v>113758</c:v>
                </c:pt>
                <c:pt idx="178">
                  <c:v>113990</c:v>
                </c:pt>
                <c:pt idx="179">
                  <c:v>114510</c:v>
                </c:pt>
                <c:pt idx="180">
                  <c:v>114809</c:v>
                </c:pt>
                <c:pt idx="181">
                  <c:v>115070</c:v>
                </c:pt>
                <c:pt idx="182">
                  <c:v>115085</c:v>
                </c:pt>
                <c:pt idx="183">
                  <c:v>116003</c:v>
                </c:pt>
                <c:pt idx="184">
                  <c:v>116070</c:v>
                </c:pt>
                <c:pt idx="185">
                  <c:v>116277</c:v>
                </c:pt>
                <c:pt idx="186">
                  <c:v>116398</c:v>
                </c:pt>
                <c:pt idx="187">
                  <c:v>116796</c:v>
                </c:pt>
                <c:pt idx="188">
                  <c:v>116873</c:v>
                </c:pt>
                <c:pt idx="189">
                  <c:v>117618</c:v>
                </c:pt>
                <c:pt idx="190">
                  <c:v>118761</c:v>
                </c:pt>
                <c:pt idx="191">
                  <c:v>119047</c:v>
                </c:pt>
                <c:pt idx="192">
                  <c:v>120405</c:v>
                </c:pt>
                <c:pt idx="193">
                  <c:v>121000</c:v>
                </c:pt>
                <c:pt idx="194">
                  <c:v>121306</c:v>
                </c:pt>
                <c:pt idx="195">
                  <c:v>122325</c:v>
                </c:pt>
                <c:pt idx="196">
                  <c:v>123651</c:v>
                </c:pt>
                <c:pt idx="197">
                  <c:v>125325</c:v>
                </c:pt>
                <c:pt idx="198">
                  <c:v>125503</c:v>
                </c:pt>
                <c:pt idx="199">
                  <c:v>125973</c:v>
                </c:pt>
                <c:pt idx="200">
                  <c:v>128110</c:v>
                </c:pt>
                <c:pt idx="201">
                  <c:v>130093</c:v>
                </c:pt>
                <c:pt idx="202">
                  <c:v>135830</c:v>
                </c:pt>
                <c:pt idx="203">
                  <c:v>136726</c:v>
                </c:pt>
                <c:pt idx="204">
                  <c:v>137156</c:v>
                </c:pt>
                <c:pt idx="205">
                  <c:v>137414</c:v>
                </c:pt>
                <c:pt idx="206">
                  <c:v>137722</c:v>
                </c:pt>
                <c:pt idx="207">
                  <c:v>138072</c:v>
                </c:pt>
                <c:pt idx="208">
                  <c:v>139304</c:v>
                </c:pt>
                <c:pt idx="209">
                  <c:v>141860</c:v>
                </c:pt>
                <c:pt idx="210">
                  <c:v>144022</c:v>
                </c:pt>
                <c:pt idx="211">
                  <c:v>147796</c:v>
                </c:pt>
                <c:pt idx="212">
                  <c:v>147914</c:v>
                </c:pt>
                <c:pt idx="213">
                  <c:v>152336</c:v>
                </c:pt>
                <c:pt idx="214">
                  <c:v>153552</c:v>
                </c:pt>
                <c:pt idx="215">
                  <c:v>161246</c:v>
                </c:pt>
                <c:pt idx="216">
                  <c:v>165496</c:v>
                </c:pt>
                <c:pt idx="217">
                  <c:v>6775</c:v>
                </c:pt>
                <c:pt idx="218">
                  <c:v>13090</c:v>
                </c:pt>
                <c:pt idx="219">
                  <c:v>13259</c:v>
                </c:pt>
                <c:pt idx="220">
                  <c:v>14551</c:v>
                </c:pt>
                <c:pt idx="221">
                  <c:v>19874</c:v>
                </c:pt>
                <c:pt idx="222">
                  <c:v>23927</c:v>
                </c:pt>
                <c:pt idx="223">
                  <c:v>26078</c:v>
                </c:pt>
                <c:pt idx="224">
                  <c:v>31420</c:v>
                </c:pt>
                <c:pt idx="225">
                  <c:v>737</c:v>
                </c:pt>
                <c:pt idx="226">
                  <c:v>780</c:v>
                </c:pt>
                <c:pt idx="227">
                  <c:v>977</c:v>
                </c:pt>
                <c:pt idx="228">
                  <c:v>1429</c:v>
                </c:pt>
                <c:pt idx="229">
                  <c:v>1454</c:v>
                </c:pt>
                <c:pt idx="230">
                  <c:v>1543</c:v>
                </c:pt>
                <c:pt idx="231">
                  <c:v>1588</c:v>
                </c:pt>
                <c:pt idx="232">
                  <c:v>1704</c:v>
                </c:pt>
                <c:pt idx="233">
                  <c:v>2228</c:v>
                </c:pt>
                <c:pt idx="234">
                  <c:v>2587</c:v>
                </c:pt>
                <c:pt idx="235">
                  <c:v>2652</c:v>
                </c:pt>
                <c:pt idx="236">
                  <c:v>2708</c:v>
                </c:pt>
                <c:pt idx="237">
                  <c:v>2754</c:v>
                </c:pt>
                <c:pt idx="238">
                  <c:v>2786</c:v>
                </c:pt>
                <c:pt idx="239">
                  <c:v>2793</c:v>
                </c:pt>
                <c:pt idx="240">
                  <c:v>2825</c:v>
                </c:pt>
                <c:pt idx="241">
                  <c:v>2985</c:v>
                </c:pt>
                <c:pt idx="242">
                  <c:v>2997</c:v>
                </c:pt>
                <c:pt idx="243">
                  <c:v>3092</c:v>
                </c:pt>
                <c:pt idx="244">
                  <c:v>3235</c:v>
                </c:pt>
                <c:pt idx="245">
                  <c:v>3347</c:v>
                </c:pt>
                <c:pt idx="246">
                  <c:v>3466</c:v>
                </c:pt>
                <c:pt idx="247">
                  <c:v>3765</c:v>
                </c:pt>
                <c:pt idx="248">
                  <c:v>3863</c:v>
                </c:pt>
                <c:pt idx="249">
                  <c:v>3910</c:v>
                </c:pt>
                <c:pt idx="250">
                  <c:v>3930</c:v>
                </c:pt>
                <c:pt idx="251">
                  <c:v>4059</c:v>
                </c:pt>
                <c:pt idx="252">
                  <c:v>4339</c:v>
                </c:pt>
                <c:pt idx="253">
                  <c:v>4343</c:v>
                </c:pt>
                <c:pt idx="254">
                  <c:v>4439</c:v>
                </c:pt>
                <c:pt idx="255">
                  <c:v>4496</c:v>
                </c:pt>
                <c:pt idx="256">
                  <c:v>4577</c:v>
                </c:pt>
                <c:pt idx="257">
                  <c:v>4614</c:v>
                </c:pt>
                <c:pt idx="258">
                  <c:v>4828</c:v>
                </c:pt>
                <c:pt idx="259">
                  <c:v>4837</c:v>
                </c:pt>
                <c:pt idx="260">
                  <c:v>4857</c:v>
                </c:pt>
                <c:pt idx="261">
                  <c:v>5180</c:v>
                </c:pt>
                <c:pt idx="262">
                  <c:v>5183</c:v>
                </c:pt>
                <c:pt idx="263">
                  <c:v>5303</c:v>
                </c:pt>
                <c:pt idx="264">
                  <c:v>5652</c:v>
                </c:pt>
                <c:pt idx="265">
                  <c:v>5738</c:v>
                </c:pt>
                <c:pt idx="266">
                  <c:v>5781</c:v>
                </c:pt>
                <c:pt idx="267">
                  <c:v>5786</c:v>
                </c:pt>
                <c:pt idx="268">
                  <c:v>5880</c:v>
                </c:pt>
                <c:pt idx="269">
                  <c:v>5910</c:v>
                </c:pt>
                <c:pt idx="270">
                  <c:v>5936</c:v>
                </c:pt>
                <c:pt idx="271">
                  <c:v>6115</c:v>
                </c:pt>
                <c:pt idx="272">
                  <c:v>6172</c:v>
                </c:pt>
                <c:pt idx="273">
                  <c:v>6229</c:v>
                </c:pt>
                <c:pt idx="274">
                  <c:v>6322</c:v>
                </c:pt>
                <c:pt idx="275">
                  <c:v>6359</c:v>
                </c:pt>
                <c:pt idx="276">
                  <c:v>6372</c:v>
                </c:pt>
                <c:pt idx="277">
                  <c:v>6412</c:v>
                </c:pt>
                <c:pt idx="278">
                  <c:v>6494</c:v>
                </c:pt>
                <c:pt idx="279">
                  <c:v>6560</c:v>
                </c:pt>
                <c:pt idx="280">
                  <c:v>6668</c:v>
                </c:pt>
                <c:pt idx="281">
                  <c:v>6802</c:v>
                </c:pt>
                <c:pt idx="282">
                  <c:v>6891</c:v>
                </c:pt>
                <c:pt idx="283">
                  <c:v>6941</c:v>
                </c:pt>
                <c:pt idx="284">
                  <c:v>7008</c:v>
                </c:pt>
                <c:pt idx="285">
                  <c:v>7170</c:v>
                </c:pt>
                <c:pt idx="286">
                  <c:v>7220</c:v>
                </c:pt>
                <c:pt idx="287">
                  <c:v>7237</c:v>
                </c:pt>
                <c:pt idx="288">
                  <c:v>7338</c:v>
                </c:pt>
                <c:pt idx="289">
                  <c:v>7381</c:v>
                </c:pt>
                <c:pt idx="290">
                  <c:v>7406</c:v>
                </c:pt>
                <c:pt idx="291">
                  <c:v>7486</c:v>
                </c:pt>
                <c:pt idx="292">
                  <c:v>7539</c:v>
                </c:pt>
                <c:pt idx="293">
                  <c:v>7612</c:v>
                </c:pt>
                <c:pt idx="294">
                  <c:v>7626</c:v>
                </c:pt>
                <c:pt idx="295">
                  <c:v>7636</c:v>
                </c:pt>
                <c:pt idx="296">
                  <c:v>7962</c:v>
                </c:pt>
                <c:pt idx="297">
                  <c:v>7975</c:v>
                </c:pt>
                <c:pt idx="298">
                  <c:v>8152</c:v>
                </c:pt>
                <c:pt idx="299">
                  <c:v>8222</c:v>
                </c:pt>
                <c:pt idx="300">
                  <c:v>8226</c:v>
                </c:pt>
                <c:pt idx="301">
                  <c:v>8476</c:v>
                </c:pt>
                <c:pt idx="302">
                  <c:v>8538</c:v>
                </c:pt>
                <c:pt idx="303">
                  <c:v>8575</c:v>
                </c:pt>
                <c:pt idx="304">
                  <c:v>8710</c:v>
                </c:pt>
                <c:pt idx="305">
                  <c:v>8719</c:v>
                </c:pt>
                <c:pt idx="306">
                  <c:v>8730</c:v>
                </c:pt>
                <c:pt idx="307">
                  <c:v>8739</c:v>
                </c:pt>
                <c:pt idx="308">
                  <c:v>8894</c:v>
                </c:pt>
                <c:pt idx="309">
                  <c:v>8914</c:v>
                </c:pt>
                <c:pt idx="310">
                  <c:v>8953</c:v>
                </c:pt>
                <c:pt idx="311">
                  <c:v>9054</c:v>
                </c:pt>
                <c:pt idx="312">
                  <c:v>9064</c:v>
                </c:pt>
                <c:pt idx="313">
                  <c:v>9136</c:v>
                </c:pt>
                <c:pt idx="314">
                  <c:v>9191</c:v>
                </c:pt>
                <c:pt idx="315">
                  <c:v>9260</c:v>
                </c:pt>
                <c:pt idx="316">
                  <c:v>9295</c:v>
                </c:pt>
                <c:pt idx="317">
                  <c:v>9308</c:v>
                </c:pt>
                <c:pt idx="318">
                  <c:v>9380</c:v>
                </c:pt>
                <c:pt idx="319">
                  <c:v>9423</c:v>
                </c:pt>
                <c:pt idx="320">
                  <c:v>9428</c:v>
                </c:pt>
                <c:pt idx="321">
                  <c:v>9470</c:v>
                </c:pt>
                <c:pt idx="322">
                  <c:v>9524</c:v>
                </c:pt>
                <c:pt idx="323">
                  <c:v>9533</c:v>
                </c:pt>
                <c:pt idx="324">
                  <c:v>9620</c:v>
                </c:pt>
                <c:pt idx="325">
                  <c:v>9669</c:v>
                </c:pt>
                <c:pt idx="326">
                  <c:v>9962</c:v>
                </c:pt>
                <c:pt idx="327">
                  <c:v>10023</c:v>
                </c:pt>
                <c:pt idx="328">
                  <c:v>10096</c:v>
                </c:pt>
                <c:pt idx="329">
                  <c:v>10233</c:v>
                </c:pt>
                <c:pt idx="330">
                  <c:v>10309</c:v>
                </c:pt>
                <c:pt idx="331">
                  <c:v>10376</c:v>
                </c:pt>
                <c:pt idx="332">
                  <c:v>10421</c:v>
                </c:pt>
                <c:pt idx="333">
                  <c:v>10633</c:v>
                </c:pt>
                <c:pt idx="334">
                  <c:v>10709</c:v>
                </c:pt>
                <c:pt idx="335">
                  <c:v>10739</c:v>
                </c:pt>
                <c:pt idx="336">
                  <c:v>10758</c:v>
                </c:pt>
                <c:pt idx="337">
                  <c:v>10875</c:v>
                </c:pt>
                <c:pt idx="338">
                  <c:v>10889</c:v>
                </c:pt>
                <c:pt idx="339">
                  <c:v>10900</c:v>
                </c:pt>
                <c:pt idx="340">
                  <c:v>11028</c:v>
                </c:pt>
                <c:pt idx="341">
                  <c:v>11168</c:v>
                </c:pt>
                <c:pt idx="342">
                  <c:v>11170</c:v>
                </c:pt>
                <c:pt idx="343">
                  <c:v>11620</c:v>
                </c:pt>
                <c:pt idx="344">
                  <c:v>11636</c:v>
                </c:pt>
                <c:pt idx="345">
                  <c:v>11666</c:v>
                </c:pt>
                <c:pt idx="346">
                  <c:v>11955</c:v>
                </c:pt>
                <c:pt idx="347">
                  <c:v>11957</c:v>
                </c:pt>
                <c:pt idx="348">
                  <c:v>11987</c:v>
                </c:pt>
                <c:pt idx="349">
                  <c:v>12002</c:v>
                </c:pt>
                <c:pt idx="350">
                  <c:v>12050</c:v>
                </c:pt>
                <c:pt idx="351">
                  <c:v>12368</c:v>
                </c:pt>
                <c:pt idx="352">
                  <c:v>12370</c:v>
                </c:pt>
                <c:pt idx="353">
                  <c:v>12428</c:v>
                </c:pt>
                <c:pt idx="354">
                  <c:v>12715</c:v>
                </c:pt>
                <c:pt idx="355">
                  <c:v>12881</c:v>
                </c:pt>
                <c:pt idx="356">
                  <c:v>12927</c:v>
                </c:pt>
                <c:pt idx="357">
                  <c:v>13600</c:v>
                </c:pt>
                <c:pt idx="358">
                  <c:v>13648</c:v>
                </c:pt>
                <c:pt idx="359">
                  <c:v>13649</c:v>
                </c:pt>
                <c:pt idx="360">
                  <c:v>13988</c:v>
                </c:pt>
                <c:pt idx="361">
                  <c:v>14309</c:v>
                </c:pt>
                <c:pt idx="362">
                  <c:v>15584</c:v>
                </c:pt>
                <c:pt idx="363">
                  <c:v>15974</c:v>
                </c:pt>
                <c:pt idx="364">
                  <c:v>15990</c:v>
                </c:pt>
                <c:pt idx="365">
                  <c:v>16246</c:v>
                </c:pt>
                <c:pt idx="366">
                  <c:v>16260</c:v>
                </c:pt>
                <c:pt idx="367">
                  <c:v>16366</c:v>
                </c:pt>
                <c:pt idx="368">
                  <c:v>17084</c:v>
                </c:pt>
                <c:pt idx="369">
                  <c:v>17521</c:v>
                </c:pt>
                <c:pt idx="370">
                  <c:v>17527</c:v>
                </c:pt>
                <c:pt idx="371">
                  <c:v>17605</c:v>
                </c:pt>
                <c:pt idx="372">
                  <c:v>17770</c:v>
                </c:pt>
                <c:pt idx="373">
                  <c:v>19030</c:v>
                </c:pt>
                <c:pt idx="374">
                  <c:v>19168</c:v>
                </c:pt>
                <c:pt idx="375">
                  <c:v>19662</c:v>
                </c:pt>
                <c:pt idx="376">
                  <c:v>22155</c:v>
                </c:pt>
                <c:pt idx="377">
                  <c:v>23613</c:v>
                </c:pt>
                <c:pt idx="378">
                  <c:v>25410</c:v>
                </c:pt>
                <c:pt idx="379">
                  <c:v>26349</c:v>
                </c:pt>
                <c:pt idx="380">
                  <c:v>15800</c:v>
                </c:pt>
                <c:pt idx="381">
                  <c:v>18592</c:v>
                </c:pt>
                <c:pt idx="382">
                  <c:v>19416</c:v>
                </c:pt>
                <c:pt idx="383">
                  <c:v>21172</c:v>
                </c:pt>
                <c:pt idx="384">
                  <c:v>21791</c:v>
                </c:pt>
                <c:pt idx="385">
                  <c:v>21980</c:v>
                </c:pt>
                <c:pt idx="386">
                  <c:v>26792</c:v>
                </c:pt>
                <c:pt idx="387">
                  <c:v>28594</c:v>
                </c:pt>
                <c:pt idx="388">
                  <c:v>29336</c:v>
                </c:pt>
                <c:pt idx="389">
                  <c:v>31570</c:v>
                </c:pt>
                <c:pt idx="390">
                  <c:v>32680</c:v>
                </c:pt>
                <c:pt idx="391">
                  <c:v>32804</c:v>
                </c:pt>
                <c:pt idx="392">
                  <c:v>33963</c:v>
                </c:pt>
                <c:pt idx="393">
                  <c:v>35052</c:v>
                </c:pt>
                <c:pt idx="394">
                  <c:v>37393</c:v>
                </c:pt>
                <c:pt idx="395">
                  <c:v>40462</c:v>
                </c:pt>
                <c:pt idx="396">
                  <c:v>40660</c:v>
                </c:pt>
                <c:pt idx="397">
                  <c:v>41109</c:v>
                </c:pt>
                <c:pt idx="398">
                  <c:v>41882</c:v>
                </c:pt>
                <c:pt idx="399">
                  <c:v>43771</c:v>
                </c:pt>
                <c:pt idx="400">
                  <c:v>45149</c:v>
                </c:pt>
                <c:pt idx="401">
                  <c:v>48824</c:v>
                </c:pt>
                <c:pt idx="402">
                  <c:v>49773</c:v>
                </c:pt>
                <c:pt idx="403">
                  <c:v>49828</c:v>
                </c:pt>
                <c:pt idx="404">
                  <c:v>50006</c:v>
                </c:pt>
                <c:pt idx="405">
                  <c:v>50375</c:v>
                </c:pt>
                <c:pt idx="406">
                  <c:v>50578</c:v>
                </c:pt>
                <c:pt idx="407">
                  <c:v>51344</c:v>
                </c:pt>
                <c:pt idx="408">
                  <c:v>51460</c:v>
                </c:pt>
                <c:pt idx="409">
                  <c:v>52411</c:v>
                </c:pt>
                <c:pt idx="410">
                  <c:v>53098</c:v>
                </c:pt>
                <c:pt idx="411">
                  <c:v>53223</c:v>
                </c:pt>
                <c:pt idx="412">
                  <c:v>58935</c:v>
                </c:pt>
                <c:pt idx="413">
                  <c:v>59210</c:v>
                </c:pt>
                <c:pt idx="414">
                  <c:v>2004</c:v>
                </c:pt>
                <c:pt idx="415">
                  <c:v>3274</c:v>
                </c:pt>
                <c:pt idx="416">
                  <c:v>3903</c:v>
                </c:pt>
                <c:pt idx="417">
                  <c:v>6801</c:v>
                </c:pt>
                <c:pt idx="418">
                  <c:v>7346</c:v>
                </c:pt>
                <c:pt idx="419">
                  <c:v>7673</c:v>
                </c:pt>
                <c:pt idx="420">
                  <c:v>7976</c:v>
                </c:pt>
                <c:pt idx="421">
                  <c:v>7983</c:v>
                </c:pt>
                <c:pt idx="422">
                  <c:v>8050</c:v>
                </c:pt>
                <c:pt idx="423">
                  <c:v>8417</c:v>
                </c:pt>
                <c:pt idx="424">
                  <c:v>8659</c:v>
                </c:pt>
                <c:pt idx="425">
                  <c:v>8707</c:v>
                </c:pt>
                <c:pt idx="426">
                  <c:v>8914</c:v>
                </c:pt>
                <c:pt idx="427">
                  <c:v>10177</c:v>
                </c:pt>
                <c:pt idx="428">
                  <c:v>10295</c:v>
                </c:pt>
                <c:pt idx="429">
                  <c:v>10337</c:v>
                </c:pt>
                <c:pt idx="430">
                  <c:v>10437</c:v>
                </c:pt>
                <c:pt idx="431">
                  <c:v>10442</c:v>
                </c:pt>
                <c:pt idx="432">
                  <c:v>10558</c:v>
                </c:pt>
                <c:pt idx="433">
                  <c:v>10824</c:v>
                </c:pt>
                <c:pt idx="434">
                  <c:v>10870</c:v>
                </c:pt>
                <c:pt idx="435">
                  <c:v>10997</c:v>
                </c:pt>
                <c:pt idx="436">
                  <c:v>11524</c:v>
                </c:pt>
                <c:pt idx="437">
                  <c:v>11887</c:v>
                </c:pt>
                <c:pt idx="438">
                  <c:v>12033</c:v>
                </c:pt>
                <c:pt idx="439">
                  <c:v>12100</c:v>
                </c:pt>
                <c:pt idx="440">
                  <c:v>12753</c:v>
                </c:pt>
                <c:pt idx="441">
                  <c:v>12873</c:v>
                </c:pt>
                <c:pt idx="442">
                  <c:v>12883</c:v>
                </c:pt>
                <c:pt idx="443">
                  <c:v>13084</c:v>
                </c:pt>
                <c:pt idx="444">
                  <c:v>13127</c:v>
                </c:pt>
                <c:pt idx="445">
                  <c:v>13194</c:v>
                </c:pt>
                <c:pt idx="446">
                  <c:v>13422</c:v>
                </c:pt>
                <c:pt idx="447">
                  <c:v>13841</c:v>
                </c:pt>
                <c:pt idx="448">
                  <c:v>13960</c:v>
                </c:pt>
                <c:pt idx="449">
                  <c:v>14382</c:v>
                </c:pt>
                <c:pt idx="450">
                  <c:v>14465</c:v>
                </c:pt>
                <c:pt idx="451">
                  <c:v>14817</c:v>
                </c:pt>
                <c:pt idx="452">
                  <c:v>14828</c:v>
                </c:pt>
                <c:pt idx="453">
                  <c:v>14878</c:v>
                </c:pt>
                <c:pt idx="454">
                  <c:v>14982</c:v>
                </c:pt>
                <c:pt idx="455">
                  <c:v>15023</c:v>
                </c:pt>
                <c:pt idx="456">
                  <c:v>15068</c:v>
                </c:pt>
                <c:pt idx="457">
                  <c:v>15178</c:v>
                </c:pt>
                <c:pt idx="458">
                  <c:v>15700</c:v>
                </c:pt>
                <c:pt idx="459">
                  <c:v>16057</c:v>
                </c:pt>
                <c:pt idx="460">
                  <c:v>16131</c:v>
                </c:pt>
                <c:pt idx="461">
                  <c:v>16143</c:v>
                </c:pt>
                <c:pt idx="462">
                  <c:v>16200</c:v>
                </c:pt>
                <c:pt idx="463">
                  <c:v>16325</c:v>
                </c:pt>
                <c:pt idx="464">
                  <c:v>16767</c:v>
                </c:pt>
                <c:pt idx="465">
                  <c:v>16858</c:v>
                </c:pt>
                <c:pt idx="466">
                  <c:v>16938</c:v>
                </c:pt>
                <c:pt idx="467">
                  <c:v>16999</c:v>
                </c:pt>
                <c:pt idx="468">
                  <c:v>17224</c:v>
                </c:pt>
                <c:pt idx="469">
                  <c:v>17255</c:v>
                </c:pt>
                <c:pt idx="470">
                  <c:v>17264</c:v>
                </c:pt>
                <c:pt idx="471">
                  <c:v>17484</c:v>
                </c:pt>
                <c:pt idx="472">
                  <c:v>17552</c:v>
                </c:pt>
                <c:pt idx="473">
                  <c:v>17608</c:v>
                </c:pt>
                <c:pt idx="474">
                  <c:v>18048</c:v>
                </c:pt>
                <c:pt idx="475">
                  <c:v>18256</c:v>
                </c:pt>
                <c:pt idx="476">
                  <c:v>18585</c:v>
                </c:pt>
                <c:pt idx="477">
                  <c:v>18621</c:v>
                </c:pt>
                <c:pt idx="478">
                  <c:v>18977</c:v>
                </c:pt>
                <c:pt idx="479">
                  <c:v>18999</c:v>
                </c:pt>
                <c:pt idx="480">
                  <c:v>19000</c:v>
                </c:pt>
                <c:pt idx="481">
                  <c:v>19055</c:v>
                </c:pt>
                <c:pt idx="482">
                  <c:v>19207</c:v>
                </c:pt>
                <c:pt idx="483">
                  <c:v>19211</c:v>
                </c:pt>
                <c:pt idx="484">
                  <c:v>19473</c:v>
                </c:pt>
                <c:pt idx="485">
                  <c:v>19500</c:v>
                </c:pt>
                <c:pt idx="486">
                  <c:v>19567</c:v>
                </c:pt>
                <c:pt idx="487">
                  <c:v>19843</c:v>
                </c:pt>
                <c:pt idx="488">
                  <c:v>19961</c:v>
                </c:pt>
                <c:pt idx="489">
                  <c:v>20305</c:v>
                </c:pt>
                <c:pt idx="490">
                  <c:v>20722</c:v>
                </c:pt>
                <c:pt idx="491">
                  <c:v>20980</c:v>
                </c:pt>
                <c:pt idx="492">
                  <c:v>20988</c:v>
                </c:pt>
                <c:pt idx="493">
                  <c:v>21162</c:v>
                </c:pt>
                <c:pt idx="494">
                  <c:v>21253</c:v>
                </c:pt>
                <c:pt idx="495">
                  <c:v>21626</c:v>
                </c:pt>
                <c:pt idx="496">
                  <c:v>21944</c:v>
                </c:pt>
                <c:pt idx="497">
                  <c:v>22203</c:v>
                </c:pt>
                <c:pt idx="498">
                  <c:v>22310</c:v>
                </c:pt>
                <c:pt idx="499">
                  <c:v>22557</c:v>
                </c:pt>
                <c:pt idx="500">
                  <c:v>22568</c:v>
                </c:pt>
                <c:pt idx="501">
                  <c:v>22672</c:v>
                </c:pt>
                <c:pt idx="502">
                  <c:v>22858</c:v>
                </c:pt>
                <c:pt idx="503">
                  <c:v>23211</c:v>
                </c:pt>
                <c:pt idx="504">
                  <c:v>23374</c:v>
                </c:pt>
                <c:pt idx="505">
                  <c:v>23667</c:v>
                </c:pt>
                <c:pt idx="506">
                  <c:v>23910</c:v>
                </c:pt>
                <c:pt idx="507">
                  <c:v>24375</c:v>
                </c:pt>
                <c:pt idx="508">
                  <c:v>24454</c:v>
                </c:pt>
                <c:pt idx="509">
                  <c:v>24712</c:v>
                </c:pt>
                <c:pt idx="510">
                  <c:v>24986</c:v>
                </c:pt>
                <c:pt idx="511">
                  <c:v>25391</c:v>
                </c:pt>
                <c:pt idx="512">
                  <c:v>25555</c:v>
                </c:pt>
                <c:pt idx="513">
                  <c:v>26061</c:v>
                </c:pt>
                <c:pt idx="514">
                  <c:v>26376</c:v>
                </c:pt>
                <c:pt idx="515">
                  <c:v>26816</c:v>
                </c:pt>
                <c:pt idx="516">
                  <c:v>26874</c:v>
                </c:pt>
                <c:pt idx="517">
                  <c:v>26985</c:v>
                </c:pt>
                <c:pt idx="518">
                  <c:v>27449</c:v>
                </c:pt>
                <c:pt idx="519">
                  <c:v>27566</c:v>
                </c:pt>
                <c:pt idx="520">
                  <c:v>27686</c:v>
                </c:pt>
                <c:pt idx="521">
                  <c:v>27797</c:v>
                </c:pt>
                <c:pt idx="522">
                  <c:v>28872</c:v>
                </c:pt>
                <c:pt idx="523">
                  <c:v>30586</c:v>
                </c:pt>
                <c:pt idx="524">
                  <c:v>32317</c:v>
                </c:pt>
                <c:pt idx="525">
                  <c:v>32749</c:v>
                </c:pt>
                <c:pt idx="526">
                  <c:v>32852</c:v>
                </c:pt>
                <c:pt idx="527">
                  <c:v>33612</c:v>
                </c:pt>
                <c:pt idx="528">
                  <c:v>35050</c:v>
                </c:pt>
                <c:pt idx="529">
                  <c:v>35532</c:v>
                </c:pt>
                <c:pt idx="530">
                  <c:v>36446</c:v>
                </c:pt>
                <c:pt idx="531">
                  <c:v>39765</c:v>
                </c:pt>
                <c:pt idx="532">
                  <c:v>40610</c:v>
                </c:pt>
                <c:pt idx="533">
                  <c:v>51280</c:v>
                </c:pt>
                <c:pt idx="534">
                  <c:v>52257</c:v>
                </c:pt>
                <c:pt idx="535">
                  <c:v>58950</c:v>
                </c:pt>
                <c:pt idx="536">
                  <c:v>4299</c:v>
                </c:pt>
                <c:pt idx="537">
                  <c:v>4635</c:v>
                </c:pt>
                <c:pt idx="538">
                  <c:v>4965</c:v>
                </c:pt>
                <c:pt idx="539">
                  <c:v>6072</c:v>
                </c:pt>
                <c:pt idx="540">
                  <c:v>6300</c:v>
                </c:pt>
                <c:pt idx="541">
                  <c:v>6585</c:v>
                </c:pt>
                <c:pt idx="542">
                  <c:v>7020</c:v>
                </c:pt>
                <c:pt idx="543">
                  <c:v>7090</c:v>
                </c:pt>
                <c:pt idx="544">
                  <c:v>7312</c:v>
                </c:pt>
                <c:pt idx="545">
                  <c:v>7353</c:v>
                </c:pt>
                <c:pt idx="546">
                  <c:v>7542</c:v>
                </c:pt>
                <c:pt idx="547">
                  <c:v>7670</c:v>
                </c:pt>
                <c:pt idx="548">
                  <c:v>7675</c:v>
                </c:pt>
                <c:pt idx="549">
                  <c:v>7679</c:v>
                </c:pt>
                <c:pt idx="550">
                  <c:v>7925</c:v>
                </c:pt>
                <c:pt idx="551">
                  <c:v>8372</c:v>
                </c:pt>
                <c:pt idx="552">
                  <c:v>8450</c:v>
                </c:pt>
                <c:pt idx="553">
                  <c:v>9049</c:v>
                </c:pt>
                <c:pt idx="554">
                  <c:v>9160</c:v>
                </c:pt>
                <c:pt idx="555">
                  <c:v>9393</c:v>
                </c:pt>
                <c:pt idx="556">
                  <c:v>9419</c:v>
                </c:pt>
                <c:pt idx="557">
                  <c:v>10988</c:v>
                </c:pt>
                <c:pt idx="558">
                  <c:v>11749</c:v>
                </c:pt>
                <c:pt idx="559">
                  <c:v>11884</c:v>
                </c:pt>
                <c:pt idx="560">
                  <c:v>11933</c:v>
                </c:pt>
                <c:pt idx="561">
                  <c:v>12252</c:v>
                </c:pt>
                <c:pt idx="562">
                  <c:v>12693</c:v>
                </c:pt>
                <c:pt idx="563">
                  <c:v>13349</c:v>
                </c:pt>
                <c:pt idx="564">
                  <c:v>13419</c:v>
                </c:pt>
                <c:pt idx="565">
                  <c:v>14885</c:v>
                </c:pt>
                <c:pt idx="566">
                  <c:v>15800</c:v>
                </c:pt>
                <c:pt idx="567">
                  <c:v>15962</c:v>
                </c:pt>
                <c:pt idx="568">
                  <c:v>15964</c:v>
                </c:pt>
                <c:pt idx="569">
                  <c:v>17706</c:v>
                </c:pt>
                <c:pt idx="570">
                  <c:v>19788</c:v>
                </c:pt>
                <c:pt idx="571">
                  <c:v>20400</c:v>
                </c:pt>
                <c:pt idx="572">
                  <c:v>21100</c:v>
                </c:pt>
                <c:pt idx="573">
                  <c:v>1289</c:v>
                </c:pt>
                <c:pt idx="574">
                  <c:v>1350</c:v>
                </c:pt>
                <c:pt idx="575">
                  <c:v>1462</c:v>
                </c:pt>
                <c:pt idx="576">
                  <c:v>2535</c:v>
                </c:pt>
                <c:pt idx="577">
                  <c:v>2585</c:v>
                </c:pt>
                <c:pt idx="578">
                  <c:v>2809</c:v>
                </c:pt>
                <c:pt idx="579">
                  <c:v>2896</c:v>
                </c:pt>
                <c:pt idx="580">
                  <c:v>3003</c:v>
                </c:pt>
                <c:pt idx="581">
                  <c:v>3102</c:v>
                </c:pt>
                <c:pt idx="582">
                  <c:v>3310</c:v>
                </c:pt>
                <c:pt idx="583">
                  <c:v>3394</c:v>
                </c:pt>
                <c:pt idx="584">
                  <c:v>3413</c:v>
                </c:pt>
                <c:pt idx="585">
                  <c:v>3520</c:v>
                </c:pt>
                <c:pt idx="586">
                  <c:v>3552</c:v>
                </c:pt>
                <c:pt idx="587">
                  <c:v>3553</c:v>
                </c:pt>
                <c:pt idx="588">
                  <c:v>3594</c:v>
                </c:pt>
                <c:pt idx="589">
                  <c:v>3687</c:v>
                </c:pt>
                <c:pt idx="590">
                  <c:v>3712</c:v>
                </c:pt>
                <c:pt idx="591">
                  <c:v>3808</c:v>
                </c:pt>
                <c:pt idx="592">
                  <c:v>4029</c:v>
                </c:pt>
                <c:pt idx="593">
                  <c:v>4065</c:v>
                </c:pt>
                <c:pt idx="594">
                  <c:v>4084</c:v>
                </c:pt>
                <c:pt idx="595">
                  <c:v>4087</c:v>
                </c:pt>
                <c:pt idx="596">
                  <c:v>4114</c:v>
                </c:pt>
                <c:pt idx="597">
                  <c:v>4115</c:v>
                </c:pt>
                <c:pt idx="598">
                  <c:v>4297</c:v>
                </c:pt>
                <c:pt idx="599">
                  <c:v>4447</c:v>
                </c:pt>
                <c:pt idx="600">
                  <c:v>4498</c:v>
                </c:pt>
                <c:pt idx="601">
                  <c:v>4510</c:v>
                </c:pt>
                <c:pt idx="602">
                  <c:v>4553</c:v>
                </c:pt>
                <c:pt idx="603">
                  <c:v>4754</c:v>
                </c:pt>
                <c:pt idx="604">
                  <c:v>4869</c:v>
                </c:pt>
                <c:pt idx="605">
                  <c:v>4918</c:v>
                </c:pt>
                <c:pt idx="606">
                  <c:v>5017</c:v>
                </c:pt>
                <c:pt idx="607">
                  <c:v>5090</c:v>
                </c:pt>
                <c:pt idx="608">
                  <c:v>5119</c:v>
                </c:pt>
                <c:pt idx="609">
                  <c:v>5176</c:v>
                </c:pt>
                <c:pt idx="610">
                  <c:v>5353</c:v>
                </c:pt>
                <c:pt idx="611">
                  <c:v>5357</c:v>
                </c:pt>
                <c:pt idx="612">
                  <c:v>5407</c:v>
                </c:pt>
                <c:pt idx="613">
                  <c:v>5470</c:v>
                </c:pt>
                <c:pt idx="614">
                  <c:v>5553</c:v>
                </c:pt>
                <c:pt idx="615">
                  <c:v>5602</c:v>
                </c:pt>
                <c:pt idx="616">
                  <c:v>5681</c:v>
                </c:pt>
                <c:pt idx="617">
                  <c:v>5720</c:v>
                </c:pt>
                <c:pt idx="618">
                  <c:v>5725</c:v>
                </c:pt>
                <c:pt idx="619">
                  <c:v>5767</c:v>
                </c:pt>
                <c:pt idx="620">
                  <c:v>5908</c:v>
                </c:pt>
                <c:pt idx="621">
                  <c:v>5977</c:v>
                </c:pt>
                <c:pt idx="622">
                  <c:v>5985</c:v>
                </c:pt>
                <c:pt idx="623">
                  <c:v>6201</c:v>
                </c:pt>
                <c:pt idx="624">
                  <c:v>6341</c:v>
                </c:pt>
                <c:pt idx="625">
                  <c:v>6473</c:v>
                </c:pt>
                <c:pt idx="626">
                  <c:v>6523</c:v>
                </c:pt>
                <c:pt idx="627">
                  <c:v>6738</c:v>
                </c:pt>
                <c:pt idx="628">
                  <c:v>6933</c:v>
                </c:pt>
                <c:pt idx="629">
                  <c:v>7031</c:v>
                </c:pt>
                <c:pt idx="630">
                  <c:v>7075</c:v>
                </c:pt>
                <c:pt idx="631">
                  <c:v>7149</c:v>
                </c:pt>
                <c:pt idx="632">
                  <c:v>7382</c:v>
                </c:pt>
                <c:pt idx="633">
                  <c:v>7520</c:v>
                </c:pt>
                <c:pt idx="634">
                  <c:v>7538</c:v>
                </c:pt>
                <c:pt idx="635">
                  <c:v>8464</c:v>
                </c:pt>
                <c:pt idx="636">
                  <c:v>9133</c:v>
                </c:pt>
                <c:pt idx="637">
                  <c:v>9420</c:v>
                </c:pt>
                <c:pt idx="638">
                  <c:v>9912</c:v>
                </c:pt>
                <c:pt idx="639">
                  <c:v>10204</c:v>
                </c:pt>
                <c:pt idx="640">
                  <c:v>10298</c:v>
                </c:pt>
                <c:pt idx="641">
                  <c:v>10469</c:v>
                </c:pt>
                <c:pt idx="642">
                  <c:v>10826</c:v>
                </c:pt>
                <c:pt idx="643">
                  <c:v>11608</c:v>
                </c:pt>
                <c:pt idx="644">
                  <c:v>13661</c:v>
                </c:pt>
                <c:pt idx="645">
                  <c:v>13953</c:v>
                </c:pt>
                <c:pt idx="646">
                  <c:v>14158</c:v>
                </c:pt>
                <c:pt idx="647">
                  <c:v>3200</c:v>
                </c:pt>
                <c:pt idx="648">
                  <c:v>1034</c:v>
                </c:pt>
                <c:pt idx="649">
                  <c:v>2648</c:v>
                </c:pt>
                <c:pt idx="650">
                  <c:v>2874</c:v>
                </c:pt>
                <c:pt idx="651">
                  <c:v>3240</c:v>
                </c:pt>
                <c:pt idx="652">
                  <c:v>3676</c:v>
                </c:pt>
                <c:pt idx="653">
                  <c:v>3950</c:v>
                </c:pt>
                <c:pt idx="654">
                  <c:v>3997</c:v>
                </c:pt>
                <c:pt idx="655">
                  <c:v>4112</c:v>
                </c:pt>
                <c:pt idx="656">
                  <c:v>4641</c:v>
                </c:pt>
                <c:pt idx="657">
                  <c:v>4767</c:v>
                </c:pt>
                <c:pt idx="658">
                  <c:v>6000</c:v>
                </c:pt>
                <c:pt idx="659">
                  <c:v>6066</c:v>
                </c:pt>
                <c:pt idx="660">
                  <c:v>6275</c:v>
                </c:pt>
                <c:pt idx="661">
                  <c:v>8145</c:v>
                </c:pt>
                <c:pt idx="662">
                  <c:v>8204</c:v>
                </c:pt>
                <c:pt idx="663">
                  <c:v>8350</c:v>
                </c:pt>
                <c:pt idx="664">
                  <c:v>8875</c:v>
                </c:pt>
              </c:numCache>
              <c:extLst xmlns:c15="http://schemas.microsoft.com/office/drawing/2012/chart"/>
            </c:numRef>
          </c:xVal>
          <c:yVal>
            <c:numRef>
              <c:f>[0]!flow_m3</c:f>
              <c:numCache>
                <c:formatCode>0</c:formatCode>
                <c:ptCount val="665"/>
                <c:pt idx="0">
                  <c:v>7212</c:v>
                </c:pt>
                <c:pt idx="1">
                  <c:v>9629</c:v>
                </c:pt>
                <c:pt idx="2">
                  <c:v>9864</c:v>
                </c:pt>
                <c:pt idx="3">
                  <c:v>10402</c:v>
                </c:pt>
                <c:pt idx="4">
                  <c:v>20500</c:v>
                </c:pt>
                <c:pt idx="5">
                  <c:v>20927</c:v>
                </c:pt>
                <c:pt idx="6">
                  <c:v>22917</c:v>
                </c:pt>
                <c:pt idx="7">
                  <c:v>23285</c:v>
                </c:pt>
                <c:pt idx="8">
                  <c:v>24808</c:v>
                </c:pt>
                <c:pt idx="9">
                  <c:v>25476</c:v>
                </c:pt>
                <c:pt idx="10">
                  <c:v>25570</c:v>
                </c:pt>
                <c:pt idx="11">
                  <c:v>26417</c:v>
                </c:pt>
                <c:pt idx="12">
                  <c:v>26535</c:v>
                </c:pt>
                <c:pt idx="13">
                  <c:v>26764</c:v>
                </c:pt>
                <c:pt idx="14">
                  <c:v>26786</c:v>
                </c:pt>
                <c:pt idx="15">
                  <c:v>26840</c:v>
                </c:pt>
                <c:pt idx="16">
                  <c:v>26852</c:v>
                </c:pt>
                <c:pt idx="17">
                  <c:v>27575</c:v>
                </c:pt>
                <c:pt idx="18">
                  <c:v>29688</c:v>
                </c:pt>
                <c:pt idx="19">
                  <c:v>29841</c:v>
                </c:pt>
                <c:pt idx="20">
                  <c:v>29859</c:v>
                </c:pt>
                <c:pt idx="21">
                  <c:v>30202</c:v>
                </c:pt>
                <c:pt idx="22">
                  <c:v>31711</c:v>
                </c:pt>
                <c:pt idx="23">
                  <c:v>32989</c:v>
                </c:pt>
                <c:pt idx="24">
                  <c:v>34665</c:v>
                </c:pt>
                <c:pt idx="25">
                  <c:v>34885</c:v>
                </c:pt>
                <c:pt idx="26">
                  <c:v>35351</c:v>
                </c:pt>
                <c:pt idx="27">
                  <c:v>35545</c:v>
                </c:pt>
                <c:pt idx="28">
                  <c:v>35719</c:v>
                </c:pt>
                <c:pt idx="29">
                  <c:v>36551</c:v>
                </c:pt>
                <c:pt idx="30">
                  <c:v>36598</c:v>
                </c:pt>
                <c:pt idx="31">
                  <c:v>36958</c:v>
                </c:pt>
                <c:pt idx="32">
                  <c:v>37504</c:v>
                </c:pt>
                <c:pt idx="33">
                  <c:v>37676</c:v>
                </c:pt>
                <c:pt idx="34">
                  <c:v>38278</c:v>
                </c:pt>
                <c:pt idx="35">
                  <c:v>39215</c:v>
                </c:pt>
                <c:pt idx="36">
                  <c:v>39322</c:v>
                </c:pt>
                <c:pt idx="37">
                  <c:v>39527</c:v>
                </c:pt>
                <c:pt idx="38">
                  <c:v>39547</c:v>
                </c:pt>
                <c:pt idx="39">
                  <c:v>39614</c:v>
                </c:pt>
                <c:pt idx="40">
                  <c:v>40194</c:v>
                </c:pt>
                <c:pt idx="41">
                  <c:v>40385</c:v>
                </c:pt>
                <c:pt idx="42">
                  <c:v>40879</c:v>
                </c:pt>
                <c:pt idx="43">
                  <c:v>41638</c:v>
                </c:pt>
                <c:pt idx="44">
                  <c:v>41937</c:v>
                </c:pt>
                <c:pt idx="45">
                  <c:v>42415</c:v>
                </c:pt>
                <c:pt idx="46">
                  <c:v>43107</c:v>
                </c:pt>
                <c:pt idx="47">
                  <c:v>43256</c:v>
                </c:pt>
                <c:pt idx="48">
                  <c:v>43340</c:v>
                </c:pt>
                <c:pt idx="49">
                  <c:v>43540</c:v>
                </c:pt>
                <c:pt idx="50">
                  <c:v>43565</c:v>
                </c:pt>
                <c:pt idx="51">
                  <c:v>43796</c:v>
                </c:pt>
                <c:pt idx="52">
                  <c:v>44181</c:v>
                </c:pt>
                <c:pt idx="53">
                  <c:v>44209</c:v>
                </c:pt>
                <c:pt idx="54">
                  <c:v>45213</c:v>
                </c:pt>
                <c:pt idx="55">
                  <c:v>46663</c:v>
                </c:pt>
                <c:pt idx="56">
                  <c:v>46982</c:v>
                </c:pt>
                <c:pt idx="57">
                  <c:v>48677</c:v>
                </c:pt>
                <c:pt idx="58">
                  <c:v>48956</c:v>
                </c:pt>
                <c:pt idx="59">
                  <c:v>49326</c:v>
                </c:pt>
                <c:pt idx="60">
                  <c:v>51626</c:v>
                </c:pt>
                <c:pt idx="61">
                  <c:v>51824</c:v>
                </c:pt>
                <c:pt idx="62">
                  <c:v>52138</c:v>
                </c:pt>
                <c:pt idx="63">
                  <c:v>52580</c:v>
                </c:pt>
                <c:pt idx="64">
                  <c:v>52885</c:v>
                </c:pt>
                <c:pt idx="65">
                  <c:v>53597</c:v>
                </c:pt>
                <c:pt idx="66">
                  <c:v>55889</c:v>
                </c:pt>
                <c:pt idx="67">
                  <c:v>56148</c:v>
                </c:pt>
                <c:pt idx="68">
                  <c:v>56331</c:v>
                </c:pt>
                <c:pt idx="69">
                  <c:v>57059</c:v>
                </c:pt>
                <c:pt idx="70">
                  <c:v>59038</c:v>
                </c:pt>
                <c:pt idx="71">
                  <c:v>59498</c:v>
                </c:pt>
                <c:pt idx="72">
                  <c:v>59604</c:v>
                </c:pt>
                <c:pt idx="73">
                  <c:v>60316</c:v>
                </c:pt>
                <c:pt idx="74">
                  <c:v>62798</c:v>
                </c:pt>
                <c:pt idx="75">
                  <c:v>68945</c:v>
                </c:pt>
                <c:pt idx="76">
                  <c:v>69346</c:v>
                </c:pt>
                <c:pt idx="77">
                  <c:v>69512</c:v>
                </c:pt>
                <c:pt idx="78">
                  <c:v>70732</c:v>
                </c:pt>
                <c:pt idx="79">
                  <c:v>71833</c:v>
                </c:pt>
                <c:pt idx="80">
                  <c:v>71835</c:v>
                </c:pt>
                <c:pt idx="81">
                  <c:v>72429</c:v>
                </c:pt>
                <c:pt idx="82">
                  <c:v>72660</c:v>
                </c:pt>
                <c:pt idx="83">
                  <c:v>73416</c:v>
                </c:pt>
                <c:pt idx="84">
                  <c:v>74573</c:v>
                </c:pt>
                <c:pt idx="85">
                  <c:v>76335</c:v>
                </c:pt>
                <c:pt idx="86">
                  <c:v>76453</c:v>
                </c:pt>
                <c:pt idx="87">
                  <c:v>76636</c:v>
                </c:pt>
                <c:pt idx="88">
                  <c:v>76758</c:v>
                </c:pt>
                <c:pt idx="89">
                  <c:v>76959</c:v>
                </c:pt>
                <c:pt idx="90">
                  <c:v>77333</c:v>
                </c:pt>
                <c:pt idx="91">
                  <c:v>77517</c:v>
                </c:pt>
                <c:pt idx="92">
                  <c:v>77611</c:v>
                </c:pt>
                <c:pt idx="93">
                  <c:v>77816</c:v>
                </c:pt>
                <c:pt idx="94">
                  <c:v>78050</c:v>
                </c:pt>
                <c:pt idx="95">
                  <c:v>79398</c:v>
                </c:pt>
                <c:pt idx="96">
                  <c:v>79598</c:v>
                </c:pt>
                <c:pt idx="97">
                  <c:v>80122</c:v>
                </c:pt>
                <c:pt idx="98">
                  <c:v>81538</c:v>
                </c:pt>
                <c:pt idx="99">
                  <c:v>81721</c:v>
                </c:pt>
                <c:pt idx="100">
                  <c:v>82835</c:v>
                </c:pt>
                <c:pt idx="101">
                  <c:v>82837</c:v>
                </c:pt>
                <c:pt idx="102">
                  <c:v>83147</c:v>
                </c:pt>
                <c:pt idx="103">
                  <c:v>83216</c:v>
                </c:pt>
                <c:pt idx="104">
                  <c:v>83328</c:v>
                </c:pt>
                <c:pt idx="105">
                  <c:v>83328</c:v>
                </c:pt>
                <c:pt idx="106">
                  <c:v>84233</c:v>
                </c:pt>
                <c:pt idx="107">
                  <c:v>84433</c:v>
                </c:pt>
                <c:pt idx="108">
                  <c:v>85455</c:v>
                </c:pt>
                <c:pt idx="109">
                  <c:v>85458</c:v>
                </c:pt>
                <c:pt idx="110">
                  <c:v>85646</c:v>
                </c:pt>
                <c:pt idx="111">
                  <c:v>87452</c:v>
                </c:pt>
                <c:pt idx="112">
                  <c:v>87488</c:v>
                </c:pt>
                <c:pt idx="113">
                  <c:v>87536</c:v>
                </c:pt>
                <c:pt idx="114">
                  <c:v>87684</c:v>
                </c:pt>
                <c:pt idx="115">
                  <c:v>88456</c:v>
                </c:pt>
                <c:pt idx="116">
                  <c:v>88545</c:v>
                </c:pt>
                <c:pt idx="117">
                  <c:v>90795</c:v>
                </c:pt>
                <c:pt idx="118">
                  <c:v>91365</c:v>
                </c:pt>
                <c:pt idx="119">
                  <c:v>92322</c:v>
                </c:pt>
                <c:pt idx="120">
                  <c:v>92477</c:v>
                </c:pt>
                <c:pt idx="121">
                  <c:v>92507</c:v>
                </c:pt>
                <c:pt idx="122">
                  <c:v>93567</c:v>
                </c:pt>
                <c:pt idx="123">
                  <c:v>93785</c:v>
                </c:pt>
                <c:pt idx="124">
                  <c:v>94619</c:v>
                </c:pt>
                <c:pt idx="125">
                  <c:v>95277</c:v>
                </c:pt>
                <c:pt idx="126">
                  <c:v>96078</c:v>
                </c:pt>
                <c:pt idx="127">
                  <c:v>96247</c:v>
                </c:pt>
                <c:pt idx="128">
                  <c:v>96252</c:v>
                </c:pt>
                <c:pt idx="129">
                  <c:v>96878</c:v>
                </c:pt>
                <c:pt idx="130">
                  <c:v>97308</c:v>
                </c:pt>
                <c:pt idx="131">
                  <c:v>97504</c:v>
                </c:pt>
                <c:pt idx="132">
                  <c:v>97668</c:v>
                </c:pt>
                <c:pt idx="133">
                  <c:v>98249</c:v>
                </c:pt>
                <c:pt idx="134">
                  <c:v>98668</c:v>
                </c:pt>
                <c:pt idx="135">
                  <c:v>99227</c:v>
                </c:pt>
                <c:pt idx="136">
                  <c:v>99731</c:v>
                </c:pt>
                <c:pt idx="137">
                  <c:v>100844</c:v>
                </c:pt>
                <c:pt idx="138">
                  <c:v>100980</c:v>
                </c:pt>
                <c:pt idx="139">
                  <c:v>101337</c:v>
                </c:pt>
                <c:pt idx="140">
                  <c:v>101375</c:v>
                </c:pt>
                <c:pt idx="141">
                  <c:v>101415</c:v>
                </c:pt>
                <c:pt idx="142">
                  <c:v>101974</c:v>
                </c:pt>
                <c:pt idx="143">
                  <c:v>102064</c:v>
                </c:pt>
                <c:pt idx="144">
                  <c:v>102099</c:v>
                </c:pt>
                <c:pt idx="145">
                  <c:v>102271</c:v>
                </c:pt>
                <c:pt idx="146">
                  <c:v>102978</c:v>
                </c:pt>
                <c:pt idx="147">
                  <c:v>103001</c:v>
                </c:pt>
                <c:pt idx="148">
                  <c:v>103587</c:v>
                </c:pt>
                <c:pt idx="149">
                  <c:v>103593</c:v>
                </c:pt>
                <c:pt idx="150">
                  <c:v>104166</c:v>
                </c:pt>
                <c:pt idx="151">
                  <c:v>104360</c:v>
                </c:pt>
                <c:pt idx="152">
                  <c:v>104396</c:v>
                </c:pt>
                <c:pt idx="153">
                  <c:v>104439</c:v>
                </c:pt>
                <c:pt idx="154">
                  <c:v>104746</c:v>
                </c:pt>
                <c:pt idx="155">
                  <c:v>105046</c:v>
                </c:pt>
                <c:pt idx="156">
                  <c:v>105327</c:v>
                </c:pt>
                <c:pt idx="157">
                  <c:v>105583</c:v>
                </c:pt>
                <c:pt idx="158">
                  <c:v>105768</c:v>
                </c:pt>
                <c:pt idx="159">
                  <c:v>106444</c:v>
                </c:pt>
                <c:pt idx="160">
                  <c:v>107866</c:v>
                </c:pt>
                <c:pt idx="161">
                  <c:v>108995</c:v>
                </c:pt>
                <c:pt idx="162">
                  <c:v>109606</c:v>
                </c:pt>
                <c:pt idx="163">
                  <c:v>109799</c:v>
                </c:pt>
                <c:pt idx="164">
                  <c:v>109810</c:v>
                </c:pt>
                <c:pt idx="165">
                  <c:v>110039</c:v>
                </c:pt>
                <c:pt idx="166">
                  <c:v>110355</c:v>
                </c:pt>
                <c:pt idx="167">
                  <c:v>110380</c:v>
                </c:pt>
                <c:pt idx="168">
                  <c:v>110549</c:v>
                </c:pt>
                <c:pt idx="169">
                  <c:v>110634</c:v>
                </c:pt>
                <c:pt idx="170">
                  <c:v>110812</c:v>
                </c:pt>
                <c:pt idx="171">
                  <c:v>110912</c:v>
                </c:pt>
                <c:pt idx="172">
                  <c:v>111199</c:v>
                </c:pt>
                <c:pt idx="173">
                  <c:v>111516</c:v>
                </c:pt>
                <c:pt idx="174">
                  <c:v>111960</c:v>
                </c:pt>
                <c:pt idx="175">
                  <c:v>113135</c:v>
                </c:pt>
                <c:pt idx="176">
                  <c:v>113479</c:v>
                </c:pt>
                <c:pt idx="177">
                  <c:v>113758</c:v>
                </c:pt>
                <c:pt idx="178">
                  <c:v>113990</c:v>
                </c:pt>
                <c:pt idx="179">
                  <c:v>114510</c:v>
                </c:pt>
                <c:pt idx="180">
                  <c:v>114809</c:v>
                </c:pt>
                <c:pt idx="181">
                  <c:v>115070</c:v>
                </c:pt>
                <c:pt idx="182">
                  <c:v>115085</c:v>
                </c:pt>
                <c:pt idx="183">
                  <c:v>116003</c:v>
                </c:pt>
                <c:pt idx="184">
                  <c:v>116070</c:v>
                </c:pt>
                <c:pt idx="185">
                  <c:v>116277</c:v>
                </c:pt>
                <c:pt idx="186">
                  <c:v>116398</c:v>
                </c:pt>
                <c:pt idx="187">
                  <c:v>116796</c:v>
                </c:pt>
                <c:pt idx="188">
                  <c:v>116873</c:v>
                </c:pt>
                <c:pt idx="189">
                  <c:v>117618</c:v>
                </c:pt>
                <c:pt idx="190">
                  <c:v>118761</c:v>
                </c:pt>
                <c:pt idx="191">
                  <c:v>119047</c:v>
                </c:pt>
                <c:pt idx="192">
                  <c:v>120405</c:v>
                </c:pt>
                <c:pt idx="193">
                  <c:v>121000</c:v>
                </c:pt>
                <c:pt idx="194">
                  <c:v>121306</c:v>
                </c:pt>
                <c:pt idx="195">
                  <c:v>122325</c:v>
                </c:pt>
                <c:pt idx="196">
                  <c:v>123651</c:v>
                </c:pt>
                <c:pt idx="197">
                  <c:v>125325</c:v>
                </c:pt>
                <c:pt idx="198">
                  <c:v>125503</c:v>
                </c:pt>
                <c:pt idx="199">
                  <c:v>125973</c:v>
                </c:pt>
                <c:pt idx="200">
                  <c:v>128110</c:v>
                </c:pt>
                <c:pt idx="201">
                  <c:v>130093</c:v>
                </c:pt>
                <c:pt idx="202">
                  <c:v>135830</c:v>
                </c:pt>
                <c:pt idx="203">
                  <c:v>136726</c:v>
                </c:pt>
                <c:pt idx="204">
                  <c:v>137156</c:v>
                </c:pt>
                <c:pt idx="205">
                  <c:v>137414</c:v>
                </c:pt>
                <c:pt idx="206">
                  <c:v>137722</c:v>
                </c:pt>
                <c:pt idx="207">
                  <c:v>138072</c:v>
                </c:pt>
                <c:pt idx="208">
                  <c:v>139304</c:v>
                </c:pt>
                <c:pt idx="209">
                  <c:v>141860</c:v>
                </c:pt>
                <c:pt idx="210">
                  <c:v>144022</c:v>
                </c:pt>
                <c:pt idx="211">
                  <c:v>147796</c:v>
                </c:pt>
                <c:pt idx="212">
                  <c:v>147914</c:v>
                </c:pt>
                <c:pt idx="213">
                  <c:v>152336</c:v>
                </c:pt>
                <c:pt idx="214">
                  <c:v>153552</c:v>
                </c:pt>
                <c:pt idx="215">
                  <c:v>161246</c:v>
                </c:pt>
                <c:pt idx="216">
                  <c:v>165496</c:v>
                </c:pt>
                <c:pt idx="217">
                  <c:v>6775</c:v>
                </c:pt>
                <c:pt idx="218">
                  <c:v>13090</c:v>
                </c:pt>
                <c:pt idx="219">
                  <c:v>13259</c:v>
                </c:pt>
                <c:pt idx="220">
                  <c:v>14551</c:v>
                </c:pt>
                <c:pt idx="221">
                  <c:v>19874</c:v>
                </c:pt>
                <c:pt idx="222">
                  <c:v>23927</c:v>
                </c:pt>
                <c:pt idx="223">
                  <c:v>26078</c:v>
                </c:pt>
                <c:pt idx="224">
                  <c:v>31420</c:v>
                </c:pt>
                <c:pt idx="225">
                  <c:v>737</c:v>
                </c:pt>
                <c:pt idx="226">
                  <c:v>780</c:v>
                </c:pt>
                <c:pt idx="227">
                  <c:v>977</c:v>
                </c:pt>
                <c:pt idx="228">
                  <c:v>1429</c:v>
                </c:pt>
                <c:pt idx="229">
                  <c:v>1454</c:v>
                </c:pt>
                <c:pt idx="230">
                  <c:v>1543</c:v>
                </c:pt>
                <c:pt idx="231">
                  <c:v>1588</c:v>
                </c:pt>
                <c:pt idx="232">
                  <c:v>1704</c:v>
                </c:pt>
                <c:pt idx="233">
                  <c:v>2228</c:v>
                </c:pt>
                <c:pt idx="234">
                  <c:v>2587</c:v>
                </c:pt>
                <c:pt idx="235">
                  <c:v>2652</c:v>
                </c:pt>
                <c:pt idx="236">
                  <c:v>2708</c:v>
                </c:pt>
                <c:pt idx="237">
                  <c:v>2754</c:v>
                </c:pt>
                <c:pt idx="238">
                  <c:v>2786</c:v>
                </c:pt>
                <c:pt idx="239">
                  <c:v>2793</c:v>
                </c:pt>
                <c:pt idx="240">
                  <c:v>2825</c:v>
                </c:pt>
                <c:pt idx="241">
                  <c:v>2985</c:v>
                </c:pt>
                <c:pt idx="242">
                  <c:v>2997</c:v>
                </c:pt>
                <c:pt idx="243">
                  <c:v>3092</c:v>
                </c:pt>
                <c:pt idx="244">
                  <c:v>3235</c:v>
                </c:pt>
                <c:pt idx="245">
                  <c:v>3347</c:v>
                </c:pt>
                <c:pt idx="246">
                  <c:v>3466</c:v>
                </c:pt>
                <c:pt idx="247">
                  <c:v>3765</c:v>
                </c:pt>
                <c:pt idx="248">
                  <c:v>3863</c:v>
                </c:pt>
                <c:pt idx="249">
                  <c:v>3910</c:v>
                </c:pt>
                <c:pt idx="250">
                  <c:v>3930</c:v>
                </c:pt>
                <c:pt idx="251">
                  <c:v>4059</c:v>
                </c:pt>
                <c:pt idx="252">
                  <c:v>4339</c:v>
                </c:pt>
                <c:pt idx="253">
                  <c:v>4343</c:v>
                </c:pt>
                <c:pt idx="254">
                  <c:v>4439</c:v>
                </c:pt>
                <c:pt idx="255">
                  <c:v>4496</c:v>
                </c:pt>
                <c:pt idx="256">
                  <c:v>4577</c:v>
                </c:pt>
                <c:pt idx="257">
                  <c:v>4614</c:v>
                </c:pt>
                <c:pt idx="258">
                  <c:v>4828</c:v>
                </c:pt>
                <c:pt idx="259">
                  <c:v>4837</c:v>
                </c:pt>
                <c:pt idx="260">
                  <c:v>4857</c:v>
                </c:pt>
                <c:pt idx="261">
                  <c:v>5180</c:v>
                </c:pt>
                <c:pt idx="262">
                  <c:v>5183</c:v>
                </c:pt>
                <c:pt idx="263">
                  <c:v>5303</c:v>
                </c:pt>
                <c:pt idx="264">
                  <c:v>5652</c:v>
                </c:pt>
                <c:pt idx="265">
                  <c:v>5738</c:v>
                </c:pt>
                <c:pt idx="266">
                  <c:v>5781</c:v>
                </c:pt>
                <c:pt idx="267">
                  <c:v>5786</c:v>
                </c:pt>
                <c:pt idx="268">
                  <c:v>5880</c:v>
                </c:pt>
                <c:pt idx="269">
                  <c:v>5910</c:v>
                </c:pt>
                <c:pt idx="270">
                  <c:v>5936</c:v>
                </c:pt>
                <c:pt idx="271">
                  <c:v>6115</c:v>
                </c:pt>
                <c:pt idx="272">
                  <c:v>6172</c:v>
                </c:pt>
                <c:pt idx="273">
                  <c:v>6229</c:v>
                </c:pt>
                <c:pt idx="274">
                  <c:v>6322</c:v>
                </c:pt>
                <c:pt idx="275">
                  <c:v>6359</c:v>
                </c:pt>
                <c:pt idx="276">
                  <c:v>6372</c:v>
                </c:pt>
                <c:pt idx="277">
                  <c:v>6412</c:v>
                </c:pt>
                <c:pt idx="278">
                  <c:v>6494</c:v>
                </c:pt>
                <c:pt idx="279">
                  <c:v>6560</c:v>
                </c:pt>
                <c:pt idx="280">
                  <c:v>6668</c:v>
                </c:pt>
                <c:pt idx="281">
                  <c:v>6802</c:v>
                </c:pt>
                <c:pt idx="282">
                  <c:v>6891</c:v>
                </c:pt>
                <c:pt idx="283">
                  <c:v>6941</c:v>
                </c:pt>
                <c:pt idx="284">
                  <c:v>7008</c:v>
                </c:pt>
                <c:pt idx="285">
                  <c:v>7170</c:v>
                </c:pt>
                <c:pt idx="286">
                  <c:v>7220</c:v>
                </c:pt>
                <c:pt idx="287">
                  <c:v>7237</c:v>
                </c:pt>
                <c:pt idx="288">
                  <c:v>7338</c:v>
                </c:pt>
                <c:pt idx="289">
                  <c:v>7381</c:v>
                </c:pt>
                <c:pt idx="290">
                  <c:v>7406</c:v>
                </c:pt>
                <c:pt idx="291">
                  <c:v>7486</c:v>
                </c:pt>
                <c:pt idx="292">
                  <c:v>7539</c:v>
                </c:pt>
                <c:pt idx="293">
                  <c:v>7612</c:v>
                </c:pt>
                <c:pt idx="294">
                  <c:v>7626</c:v>
                </c:pt>
                <c:pt idx="295">
                  <c:v>7636</c:v>
                </c:pt>
                <c:pt idx="296">
                  <c:v>7962</c:v>
                </c:pt>
                <c:pt idx="297">
                  <c:v>7975</c:v>
                </c:pt>
                <c:pt idx="298">
                  <c:v>8152</c:v>
                </c:pt>
                <c:pt idx="299">
                  <c:v>8222</c:v>
                </c:pt>
                <c:pt idx="300">
                  <c:v>8226</c:v>
                </c:pt>
                <c:pt idx="301">
                  <c:v>8476</c:v>
                </c:pt>
                <c:pt idx="302">
                  <c:v>8538</c:v>
                </c:pt>
                <c:pt idx="303">
                  <c:v>8575</c:v>
                </c:pt>
                <c:pt idx="304">
                  <c:v>8710</c:v>
                </c:pt>
                <c:pt idx="305">
                  <c:v>8719</c:v>
                </c:pt>
                <c:pt idx="306">
                  <c:v>8730</c:v>
                </c:pt>
                <c:pt idx="307">
                  <c:v>8739</c:v>
                </c:pt>
                <c:pt idx="308">
                  <c:v>8894</c:v>
                </c:pt>
                <c:pt idx="309">
                  <c:v>8914</c:v>
                </c:pt>
                <c:pt idx="310">
                  <c:v>8953</c:v>
                </c:pt>
                <c:pt idx="311">
                  <c:v>9054</c:v>
                </c:pt>
                <c:pt idx="312">
                  <c:v>9064</c:v>
                </c:pt>
                <c:pt idx="313">
                  <c:v>9136</c:v>
                </c:pt>
                <c:pt idx="314">
                  <c:v>9191</c:v>
                </c:pt>
                <c:pt idx="315">
                  <c:v>9260</c:v>
                </c:pt>
                <c:pt idx="316">
                  <c:v>9295</c:v>
                </c:pt>
                <c:pt idx="317">
                  <c:v>9308</c:v>
                </c:pt>
                <c:pt idx="318">
                  <c:v>9380</c:v>
                </c:pt>
                <c:pt idx="319">
                  <c:v>9423</c:v>
                </c:pt>
                <c:pt idx="320">
                  <c:v>9428</c:v>
                </c:pt>
                <c:pt idx="321">
                  <c:v>9470</c:v>
                </c:pt>
                <c:pt idx="322">
                  <c:v>9524</c:v>
                </c:pt>
                <c:pt idx="323">
                  <c:v>9533</c:v>
                </c:pt>
                <c:pt idx="324">
                  <c:v>9620</c:v>
                </c:pt>
                <c:pt idx="325">
                  <c:v>9669</c:v>
                </c:pt>
                <c:pt idx="326">
                  <c:v>9962</c:v>
                </c:pt>
                <c:pt idx="327">
                  <c:v>10023</c:v>
                </c:pt>
                <c:pt idx="328">
                  <c:v>10096</c:v>
                </c:pt>
                <c:pt idx="329">
                  <c:v>10233</c:v>
                </c:pt>
                <c:pt idx="330">
                  <c:v>10309</c:v>
                </c:pt>
                <c:pt idx="331">
                  <c:v>10376</c:v>
                </c:pt>
                <c:pt idx="332">
                  <c:v>10421</c:v>
                </c:pt>
                <c:pt idx="333">
                  <c:v>10633</c:v>
                </c:pt>
                <c:pt idx="334">
                  <c:v>10709</c:v>
                </c:pt>
                <c:pt idx="335">
                  <c:v>10739</c:v>
                </c:pt>
                <c:pt idx="336">
                  <c:v>10758</c:v>
                </c:pt>
                <c:pt idx="337">
                  <c:v>10875</c:v>
                </c:pt>
                <c:pt idx="338">
                  <c:v>10889</c:v>
                </c:pt>
                <c:pt idx="339">
                  <c:v>10900</c:v>
                </c:pt>
                <c:pt idx="340">
                  <c:v>11028</c:v>
                </c:pt>
                <c:pt idx="341">
                  <c:v>11168</c:v>
                </c:pt>
                <c:pt idx="342">
                  <c:v>11170</c:v>
                </c:pt>
                <c:pt idx="343">
                  <c:v>11620</c:v>
                </c:pt>
                <c:pt idx="344">
                  <c:v>11636</c:v>
                </c:pt>
                <c:pt idx="345">
                  <c:v>11666</c:v>
                </c:pt>
                <c:pt idx="346">
                  <c:v>11955</c:v>
                </c:pt>
                <c:pt idx="347">
                  <c:v>11957</c:v>
                </c:pt>
                <c:pt idx="348">
                  <c:v>11987</c:v>
                </c:pt>
                <c:pt idx="349">
                  <c:v>12002</c:v>
                </c:pt>
                <c:pt idx="350">
                  <c:v>12050</c:v>
                </c:pt>
                <c:pt idx="351">
                  <c:v>12368</c:v>
                </c:pt>
                <c:pt idx="352">
                  <c:v>12370</c:v>
                </c:pt>
                <c:pt idx="353">
                  <c:v>12428</c:v>
                </c:pt>
                <c:pt idx="354">
                  <c:v>12715</c:v>
                </c:pt>
                <c:pt idx="355">
                  <c:v>12881</c:v>
                </c:pt>
                <c:pt idx="356">
                  <c:v>12927</c:v>
                </c:pt>
                <c:pt idx="357">
                  <c:v>13600</c:v>
                </c:pt>
                <c:pt idx="358">
                  <c:v>13648</c:v>
                </c:pt>
                <c:pt idx="359">
                  <c:v>13649</c:v>
                </c:pt>
                <c:pt idx="360">
                  <c:v>13988</c:v>
                </c:pt>
                <c:pt idx="361">
                  <c:v>14309</c:v>
                </c:pt>
                <c:pt idx="362">
                  <c:v>15584</c:v>
                </c:pt>
                <c:pt idx="363">
                  <c:v>15974</c:v>
                </c:pt>
                <c:pt idx="364">
                  <c:v>15990</c:v>
                </c:pt>
                <c:pt idx="365">
                  <c:v>16246</c:v>
                </c:pt>
                <c:pt idx="366">
                  <c:v>16260</c:v>
                </c:pt>
                <c:pt idx="367">
                  <c:v>16366</c:v>
                </c:pt>
                <c:pt idx="368">
                  <c:v>17084</c:v>
                </c:pt>
                <c:pt idx="369">
                  <c:v>17521</c:v>
                </c:pt>
                <c:pt idx="370">
                  <c:v>17527</c:v>
                </c:pt>
                <c:pt idx="371">
                  <c:v>17605</c:v>
                </c:pt>
                <c:pt idx="372">
                  <c:v>17770</c:v>
                </c:pt>
                <c:pt idx="373">
                  <c:v>19030</c:v>
                </c:pt>
                <c:pt idx="374">
                  <c:v>19168</c:v>
                </c:pt>
                <c:pt idx="375">
                  <c:v>19662</c:v>
                </c:pt>
                <c:pt idx="376">
                  <c:v>22155</c:v>
                </c:pt>
                <c:pt idx="377">
                  <c:v>23613</c:v>
                </c:pt>
                <c:pt idx="378">
                  <c:v>25410</c:v>
                </c:pt>
                <c:pt idx="379">
                  <c:v>26349</c:v>
                </c:pt>
                <c:pt idx="380">
                  <c:v>15800</c:v>
                </c:pt>
                <c:pt idx="381">
                  <c:v>18592</c:v>
                </c:pt>
                <c:pt idx="382">
                  <c:v>19416</c:v>
                </c:pt>
                <c:pt idx="383">
                  <c:v>21172</c:v>
                </c:pt>
                <c:pt idx="384">
                  <c:v>21791</c:v>
                </c:pt>
                <c:pt idx="385">
                  <c:v>21980</c:v>
                </c:pt>
                <c:pt idx="386">
                  <c:v>26792</c:v>
                </c:pt>
                <c:pt idx="387">
                  <c:v>28594</c:v>
                </c:pt>
                <c:pt idx="388">
                  <c:v>29336</c:v>
                </c:pt>
                <c:pt idx="389">
                  <c:v>31570</c:v>
                </c:pt>
                <c:pt idx="390">
                  <c:v>32680</c:v>
                </c:pt>
                <c:pt idx="391">
                  <c:v>32804</c:v>
                </c:pt>
                <c:pt idx="392">
                  <c:v>33963</c:v>
                </c:pt>
                <c:pt idx="393">
                  <c:v>35052</c:v>
                </c:pt>
                <c:pt idx="394">
                  <c:v>37393</c:v>
                </c:pt>
                <c:pt idx="395">
                  <c:v>40462</c:v>
                </c:pt>
                <c:pt idx="396">
                  <c:v>40660</c:v>
                </c:pt>
                <c:pt idx="397">
                  <c:v>41109</c:v>
                </c:pt>
                <c:pt idx="398">
                  <c:v>41882</c:v>
                </c:pt>
                <c:pt idx="399">
                  <c:v>43771</c:v>
                </c:pt>
                <c:pt idx="400">
                  <c:v>45149</c:v>
                </c:pt>
                <c:pt idx="401">
                  <c:v>48824</c:v>
                </c:pt>
                <c:pt idx="402">
                  <c:v>49773</c:v>
                </c:pt>
                <c:pt idx="403">
                  <c:v>49828</c:v>
                </c:pt>
                <c:pt idx="404">
                  <c:v>50006</c:v>
                </c:pt>
                <c:pt idx="405">
                  <c:v>50375</c:v>
                </c:pt>
                <c:pt idx="406">
                  <c:v>50578</c:v>
                </c:pt>
                <c:pt idx="407">
                  <c:v>51344</c:v>
                </c:pt>
                <c:pt idx="408">
                  <c:v>51460</c:v>
                </c:pt>
                <c:pt idx="409">
                  <c:v>52411</c:v>
                </c:pt>
                <c:pt idx="410">
                  <c:v>53098</c:v>
                </c:pt>
                <c:pt idx="411">
                  <c:v>53223</c:v>
                </c:pt>
                <c:pt idx="412">
                  <c:v>58935</c:v>
                </c:pt>
                <c:pt idx="413">
                  <c:v>59210</c:v>
                </c:pt>
                <c:pt idx="414">
                  <c:v>2004</c:v>
                </c:pt>
                <c:pt idx="415">
                  <c:v>3274</c:v>
                </c:pt>
                <c:pt idx="416">
                  <c:v>3903</c:v>
                </c:pt>
                <c:pt idx="417">
                  <c:v>6801</c:v>
                </c:pt>
                <c:pt idx="418">
                  <c:v>7346</c:v>
                </c:pt>
                <c:pt idx="419">
                  <c:v>7673</c:v>
                </c:pt>
                <c:pt idx="420">
                  <c:v>7976</c:v>
                </c:pt>
                <c:pt idx="421">
                  <c:v>7983</c:v>
                </c:pt>
                <c:pt idx="422">
                  <c:v>8050</c:v>
                </c:pt>
                <c:pt idx="423">
                  <c:v>8417</c:v>
                </c:pt>
                <c:pt idx="424">
                  <c:v>8659</c:v>
                </c:pt>
                <c:pt idx="425">
                  <c:v>8707</c:v>
                </c:pt>
                <c:pt idx="426">
                  <c:v>8914</c:v>
                </c:pt>
                <c:pt idx="427">
                  <c:v>10177</c:v>
                </c:pt>
                <c:pt idx="428">
                  <c:v>10295</c:v>
                </c:pt>
                <c:pt idx="429">
                  <c:v>10337</c:v>
                </c:pt>
                <c:pt idx="430">
                  <c:v>10437</c:v>
                </c:pt>
                <c:pt idx="431">
                  <c:v>10442</c:v>
                </c:pt>
                <c:pt idx="432">
                  <c:v>10558</c:v>
                </c:pt>
                <c:pt idx="433">
                  <c:v>10824</c:v>
                </c:pt>
                <c:pt idx="434">
                  <c:v>10870</c:v>
                </c:pt>
                <c:pt idx="435">
                  <c:v>10997</c:v>
                </c:pt>
                <c:pt idx="436">
                  <c:v>11524</c:v>
                </c:pt>
                <c:pt idx="437">
                  <c:v>11887</c:v>
                </c:pt>
                <c:pt idx="438">
                  <c:v>12033</c:v>
                </c:pt>
                <c:pt idx="439">
                  <c:v>12100</c:v>
                </c:pt>
                <c:pt idx="440">
                  <c:v>12753</c:v>
                </c:pt>
                <c:pt idx="441">
                  <c:v>12873</c:v>
                </c:pt>
                <c:pt idx="442">
                  <c:v>12883</c:v>
                </c:pt>
                <c:pt idx="443">
                  <c:v>13084</c:v>
                </c:pt>
                <c:pt idx="444">
                  <c:v>13127</c:v>
                </c:pt>
                <c:pt idx="445">
                  <c:v>13194</c:v>
                </c:pt>
                <c:pt idx="446">
                  <c:v>13422</c:v>
                </c:pt>
                <c:pt idx="447">
                  <c:v>13841</c:v>
                </c:pt>
                <c:pt idx="448">
                  <c:v>13960</c:v>
                </c:pt>
                <c:pt idx="449">
                  <c:v>14382</c:v>
                </c:pt>
                <c:pt idx="450">
                  <c:v>14465</c:v>
                </c:pt>
                <c:pt idx="451">
                  <c:v>14817</c:v>
                </c:pt>
                <c:pt idx="452">
                  <c:v>14828</c:v>
                </c:pt>
                <c:pt idx="453">
                  <c:v>14878</c:v>
                </c:pt>
                <c:pt idx="454">
                  <c:v>14982</c:v>
                </c:pt>
                <c:pt idx="455">
                  <c:v>15023</c:v>
                </c:pt>
                <c:pt idx="456">
                  <c:v>15068</c:v>
                </c:pt>
                <c:pt idx="457">
                  <c:v>15178</c:v>
                </c:pt>
                <c:pt idx="458">
                  <c:v>15700</c:v>
                </c:pt>
                <c:pt idx="459">
                  <c:v>16057</c:v>
                </c:pt>
                <c:pt idx="460">
                  <c:v>16131</c:v>
                </c:pt>
                <c:pt idx="461">
                  <c:v>16143</c:v>
                </c:pt>
                <c:pt idx="462">
                  <c:v>16200</c:v>
                </c:pt>
                <c:pt idx="463">
                  <c:v>16325</c:v>
                </c:pt>
                <c:pt idx="464">
                  <c:v>16767</c:v>
                </c:pt>
                <c:pt idx="465">
                  <c:v>16858</c:v>
                </c:pt>
                <c:pt idx="466">
                  <c:v>16938</c:v>
                </c:pt>
                <c:pt idx="467">
                  <c:v>16999</c:v>
                </c:pt>
                <c:pt idx="468">
                  <c:v>17224</c:v>
                </c:pt>
                <c:pt idx="469">
                  <c:v>17255</c:v>
                </c:pt>
                <c:pt idx="470">
                  <c:v>17264</c:v>
                </c:pt>
                <c:pt idx="471">
                  <c:v>17484</c:v>
                </c:pt>
                <c:pt idx="472">
                  <c:v>17552</c:v>
                </c:pt>
                <c:pt idx="473">
                  <c:v>17608</c:v>
                </c:pt>
                <c:pt idx="474">
                  <c:v>18048</c:v>
                </c:pt>
                <c:pt idx="475">
                  <c:v>18256</c:v>
                </c:pt>
                <c:pt idx="476">
                  <c:v>18585</c:v>
                </c:pt>
                <c:pt idx="477">
                  <c:v>18621</c:v>
                </c:pt>
                <c:pt idx="478">
                  <c:v>18977</c:v>
                </c:pt>
                <c:pt idx="479">
                  <c:v>18999</c:v>
                </c:pt>
                <c:pt idx="480">
                  <c:v>19000</c:v>
                </c:pt>
                <c:pt idx="481">
                  <c:v>19055</c:v>
                </c:pt>
                <c:pt idx="482">
                  <c:v>19207</c:v>
                </c:pt>
                <c:pt idx="483">
                  <c:v>19211</c:v>
                </c:pt>
                <c:pt idx="484">
                  <c:v>19473</c:v>
                </c:pt>
                <c:pt idx="485">
                  <c:v>19500</c:v>
                </c:pt>
                <c:pt idx="486">
                  <c:v>19567</c:v>
                </c:pt>
                <c:pt idx="487">
                  <c:v>19843</c:v>
                </c:pt>
                <c:pt idx="488">
                  <c:v>19961</c:v>
                </c:pt>
                <c:pt idx="489">
                  <c:v>20305</c:v>
                </c:pt>
                <c:pt idx="490">
                  <c:v>20722</c:v>
                </c:pt>
                <c:pt idx="491">
                  <c:v>20980</c:v>
                </c:pt>
                <c:pt idx="492">
                  <c:v>20988</c:v>
                </c:pt>
                <c:pt idx="493">
                  <c:v>21162</c:v>
                </c:pt>
                <c:pt idx="494">
                  <c:v>21253</c:v>
                </c:pt>
                <c:pt idx="495">
                  <c:v>21626</c:v>
                </c:pt>
                <c:pt idx="496">
                  <c:v>21944</c:v>
                </c:pt>
                <c:pt idx="497">
                  <c:v>22203</c:v>
                </c:pt>
                <c:pt idx="498">
                  <c:v>22310</c:v>
                </c:pt>
                <c:pt idx="499">
                  <c:v>22557</c:v>
                </c:pt>
                <c:pt idx="500">
                  <c:v>22568</c:v>
                </c:pt>
                <c:pt idx="501">
                  <c:v>22672</c:v>
                </c:pt>
                <c:pt idx="502">
                  <c:v>22858</c:v>
                </c:pt>
                <c:pt idx="503">
                  <c:v>23211</c:v>
                </c:pt>
                <c:pt idx="504">
                  <c:v>23374</c:v>
                </c:pt>
                <c:pt idx="505">
                  <c:v>23667</c:v>
                </c:pt>
                <c:pt idx="506">
                  <c:v>23910</c:v>
                </c:pt>
                <c:pt idx="507">
                  <c:v>24375</c:v>
                </c:pt>
                <c:pt idx="508">
                  <c:v>24454</c:v>
                </c:pt>
                <c:pt idx="509">
                  <c:v>24712</c:v>
                </c:pt>
                <c:pt idx="510">
                  <c:v>24986</c:v>
                </c:pt>
                <c:pt idx="511">
                  <c:v>25391</c:v>
                </c:pt>
                <c:pt idx="512">
                  <c:v>25555</c:v>
                </c:pt>
                <c:pt idx="513">
                  <c:v>26061</c:v>
                </c:pt>
                <c:pt idx="514">
                  <c:v>26376</c:v>
                </c:pt>
                <c:pt idx="515">
                  <c:v>26816</c:v>
                </c:pt>
                <c:pt idx="516">
                  <c:v>26874</c:v>
                </c:pt>
                <c:pt idx="517">
                  <c:v>26985</c:v>
                </c:pt>
                <c:pt idx="518">
                  <c:v>27449</c:v>
                </c:pt>
                <c:pt idx="519">
                  <c:v>27566</c:v>
                </c:pt>
                <c:pt idx="520">
                  <c:v>27686</c:v>
                </c:pt>
                <c:pt idx="521">
                  <c:v>27797</c:v>
                </c:pt>
                <c:pt idx="522">
                  <c:v>28872</c:v>
                </c:pt>
                <c:pt idx="523">
                  <c:v>30586</c:v>
                </c:pt>
                <c:pt idx="524">
                  <c:v>32317</c:v>
                </c:pt>
                <c:pt idx="525">
                  <c:v>32749</c:v>
                </c:pt>
                <c:pt idx="526">
                  <c:v>32852</c:v>
                </c:pt>
                <c:pt idx="527">
                  <c:v>33612</c:v>
                </c:pt>
                <c:pt idx="528">
                  <c:v>35050</c:v>
                </c:pt>
                <c:pt idx="529">
                  <c:v>35532</c:v>
                </c:pt>
                <c:pt idx="530">
                  <c:v>36446</c:v>
                </c:pt>
                <c:pt idx="531">
                  <c:v>39765</c:v>
                </c:pt>
                <c:pt idx="532">
                  <c:v>40610</c:v>
                </c:pt>
                <c:pt idx="533">
                  <c:v>51280</c:v>
                </c:pt>
                <c:pt idx="534">
                  <c:v>52257</c:v>
                </c:pt>
                <c:pt idx="535">
                  <c:v>58950</c:v>
                </c:pt>
                <c:pt idx="536">
                  <c:v>4299</c:v>
                </c:pt>
                <c:pt idx="537">
                  <c:v>4635</c:v>
                </c:pt>
                <c:pt idx="538">
                  <c:v>4965</c:v>
                </c:pt>
                <c:pt idx="539">
                  <c:v>6072</c:v>
                </c:pt>
                <c:pt idx="540">
                  <c:v>6300</c:v>
                </c:pt>
                <c:pt idx="541">
                  <c:v>6585</c:v>
                </c:pt>
                <c:pt idx="542">
                  <c:v>7020</c:v>
                </c:pt>
                <c:pt idx="543">
                  <c:v>7090</c:v>
                </c:pt>
                <c:pt idx="544">
                  <c:v>7312</c:v>
                </c:pt>
                <c:pt idx="545">
                  <c:v>7353</c:v>
                </c:pt>
                <c:pt idx="546">
                  <c:v>7542</c:v>
                </c:pt>
                <c:pt idx="547">
                  <c:v>7670</c:v>
                </c:pt>
                <c:pt idx="548">
                  <c:v>7675</c:v>
                </c:pt>
                <c:pt idx="549">
                  <c:v>7679</c:v>
                </c:pt>
                <c:pt idx="550">
                  <c:v>7925</c:v>
                </c:pt>
                <c:pt idx="551">
                  <c:v>8372</c:v>
                </c:pt>
                <c:pt idx="552">
                  <c:v>8450</c:v>
                </c:pt>
                <c:pt idx="553">
                  <c:v>9049</c:v>
                </c:pt>
                <c:pt idx="554">
                  <c:v>9160</c:v>
                </c:pt>
                <c:pt idx="555">
                  <c:v>9393</c:v>
                </c:pt>
                <c:pt idx="556">
                  <c:v>9419</c:v>
                </c:pt>
                <c:pt idx="557">
                  <c:v>10988</c:v>
                </c:pt>
                <c:pt idx="558">
                  <c:v>11749</c:v>
                </c:pt>
                <c:pt idx="559">
                  <c:v>11884</c:v>
                </c:pt>
                <c:pt idx="560">
                  <c:v>11933</c:v>
                </c:pt>
                <c:pt idx="561">
                  <c:v>12252</c:v>
                </c:pt>
                <c:pt idx="562">
                  <c:v>12693</c:v>
                </c:pt>
                <c:pt idx="563">
                  <c:v>13349</c:v>
                </c:pt>
                <c:pt idx="564">
                  <c:v>13419</c:v>
                </c:pt>
                <c:pt idx="565">
                  <c:v>14885</c:v>
                </c:pt>
                <c:pt idx="566">
                  <c:v>15800</c:v>
                </c:pt>
                <c:pt idx="567">
                  <c:v>15962</c:v>
                </c:pt>
                <c:pt idx="568">
                  <c:v>15964</c:v>
                </c:pt>
                <c:pt idx="569">
                  <c:v>17706</c:v>
                </c:pt>
                <c:pt idx="570">
                  <c:v>19788</c:v>
                </c:pt>
                <c:pt idx="571">
                  <c:v>20400</c:v>
                </c:pt>
                <c:pt idx="572">
                  <c:v>21100</c:v>
                </c:pt>
                <c:pt idx="573">
                  <c:v>1289</c:v>
                </c:pt>
                <c:pt idx="574">
                  <c:v>1350</c:v>
                </c:pt>
                <c:pt idx="575">
                  <c:v>1462</c:v>
                </c:pt>
                <c:pt idx="576">
                  <c:v>2535</c:v>
                </c:pt>
                <c:pt idx="577">
                  <c:v>2585</c:v>
                </c:pt>
                <c:pt idx="578">
                  <c:v>2809</c:v>
                </c:pt>
                <c:pt idx="579">
                  <c:v>2896</c:v>
                </c:pt>
                <c:pt idx="580">
                  <c:v>3003</c:v>
                </c:pt>
                <c:pt idx="581">
                  <c:v>3102</c:v>
                </c:pt>
                <c:pt idx="582">
                  <c:v>3310</c:v>
                </c:pt>
                <c:pt idx="583">
                  <c:v>3394</c:v>
                </c:pt>
                <c:pt idx="584">
                  <c:v>3413</c:v>
                </c:pt>
                <c:pt idx="585">
                  <c:v>3520</c:v>
                </c:pt>
                <c:pt idx="586">
                  <c:v>3552</c:v>
                </c:pt>
                <c:pt idx="587">
                  <c:v>3553</c:v>
                </c:pt>
                <c:pt idx="588">
                  <c:v>3594</c:v>
                </c:pt>
                <c:pt idx="589">
                  <c:v>3687</c:v>
                </c:pt>
                <c:pt idx="590">
                  <c:v>3712</c:v>
                </c:pt>
                <c:pt idx="591">
                  <c:v>3808</c:v>
                </c:pt>
                <c:pt idx="592">
                  <c:v>4029</c:v>
                </c:pt>
                <c:pt idx="593">
                  <c:v>4065</c:v>
                </c:pt>
                <c:pt idx="594">
                  <c:v>4084</c:v>
                </c:pt>
                <c:pt idx="595">
                  <c:v>4087</c:v>
                </c:pt>
                <c:pt idx="596">
                  <c:v>4114</c:v>
                </c:pt>
                <c:pt idx="597">
                  <c:v>4115</c:v>
                </c:pt>
                <c:pt idx="598">
                  <c:v>4297</c:v>
                </c:pt>
                <c:pt idx="599">
                  <c:v>4447</c:v>
                </c:pt>
                <c:pt idx="600">
                  <c:v>4498</c:v>
                </c:pt>
                <c:pt idx="601">
                  <c:v>4510</c:v>
                </c:pt>
                <c:pt idx="602">
                  <c:v>4553</c:v>
                </c:pt>
                <c:pt idx="603">
                  <c:v>4754</c:v>
                </c:pt>
                <c:pt idx="604">
                  <c:v>4869</c:v>
                </c:pt>
                <c:pt idx="605">
                  <c:v>4918</c:v>
                </c:pt>
                <c:pt idx="606">
                  <c:v>5017</c:v>
                </c:pt>
                <c:pt idx="607">
                  <c:v>5090</c:v>
                </c:pt>
                <c:pt idx="608">
                  <c:v>5119</c:v>
                </c:pt>
                <c:pt idx="609">
                  <c:v>5176</c:v>
                </c:pt>
                <c:pt idx="610">
                  <c:v>5353</c:v>
                </c:pt>
                <c:pt idx="611">
                  <c:v>5357</c:v>
                </c:pt>
                <c:pt idx="612">
                  <c:v>5407</c:v>
                </c:pt>
                <c:pt idx="613">
                  <c:v>5470</c:v>
                </c:pt>
                <c:pt idx="614">
                  <c:v>5553</c:v>
                </c:pt>
                <c:pt idx="615">
                  <c:v>5602</c:v>
                </c:pt>
                <c:pt idx="616">
                  <c:v>5681</c:v>
                </c:pt>
                <c:pt idx="617">
                  <c:v>5720</c:v>
                </c:pt>
                <c:pt idx="618">
                  <c:v>5725</c:v>
                </c:pt>
                <c:pt idx="619">
                  <c:v>5767</c:v>
                </c:pt>
                <c:pt idx="620">
                  <c:v>5908</c:v>
                </c:pt>
                <c:pt idx="621">
                  <c:v>5977</c:v>
                </c:pt>
                <c:pt idx="622">
                  <c:v>5985</c:v>
                </c:pt>
                <c:pt idx="623">
                  <c:v>6201</c:v>
                </c:pt>
                <c:pt idx="624">
                  <c:v>6341</c:v>
                </c:pt>
                <c:pt idx="625">
                  <c:v>6473</c:v>
                </c:pt>
                <c:pt idx="626">
                  <c:v>6523</c:v>
                </c:pt>
                <c:pt idx="627">
                  <c:v>6738</c:v>
                </c:pt>
                <c:pt idx="628">
                  <c:v>6933</c:v>
                </c:pt>
                <c:pt idx="629">
                  <c:v>7031</c:v>
                </c:pt>
                <c:pt idx="630">
                  <c:v>7075</c:v>
                </c:pt>
                <c:pt idx="631">
                  <c:v>7149</c:v>
                </c:pt>
                <c:pt idx="632">
                  <c:v>7382</c:v>
                </c:pt>
                <c:pt idx="633">
                  <c:v>7520</c:v>
                </c:pt>
                <c:pt idx="634">
                  <c:v>7538</c:v>
                </c:pt>
                <c:pt idx="635">
                  <c:v>8464</c:v>
                </c:pt>
                <c:pt idx="636">
                  <c:v>9133</c:v>
                </c:pt>
                <c:pt idx="637">
                  <c:v>9420</c:v>
                </c:pt>
                <c:pt idx="638">
                  <c:v>9912</c:v>
                </c:pt>
                <c:pt idx="639">
                  <c:v>10204</c:v>
                </c:pt>
                <c:pt idx="640">
                  <c:v>10298</c:v>
                </c:pt>
                <c:pt idx="641">
                  <c:v>10469</c:v>
                </c:pt>
                <c:pt idx="642">
                  <c:v>10826</c:v>
                </c:pt>
                <c:pt idx="643">
                  <c:v>11608</c:v>
                </c:pt>
                <c:pt idx="644">
                  <c:v>13661</c:v>
                </c:pt>
                <c:pt idx="645">
                  <c:v>13953</c:v>
                </c:pt>
                <c:pt idx="646">
                  <c:v>14158</c:v>
                </c:pt>
                <c:pt idx="647">
                  <c:v>3200</c:v>
                </c:pt>
                <c:pt idx="648">
                  <c:v>1034</c:v>
                </c:pt>
                <c:pt idx="649">
                  <c:v>2648</c:v>
                </c:pt>
                <c:pt idx="650">
                  <c:v>2874</c:v>
                </c:pt>
                <c:pt idx="651">
                  <c:v>3240</c:v>
                </c:pt>
                <c:pt idx="652">
                  <c:v>3676</c:v>
                </c:pt>
                <c:pt idx="653">
                  <c:v>3950</c:v>
                </c:pt>
                <c:pt idx="654">
                  <c:v>3997</c:v>
                </c:pt>
                <c:pt idx="655">
                  <c:v>4112</c:v>
                </c:pt>
                <c:pt idx="656">
                  <c:v>4641</c:v>
                </c:pt>
                <c:pt idx="657">
                  <c:v>4767</c:v>
                </c:pt>
                <c:pt idx="658">
                  <c:v>6000</c:v>
                </c:pt>
                <c:pt idx="659">
                  <c:v>6066</c:v>
                </c:pt>
                <c:pt idx="660">
                  <c:v>6275</c:v>
                </c:pt>
                <c:pt idx="661">
                  <c:v>8145</c:v>
                </c:pt>
                <c:pt idx="662">
                  <c:v>8204</c:v>
                </c:pt>
                <c:pt idx="663">
                  <c:v>8350</c:v>
                </c:pt>
                <c:pt idx="664">
                  <c:v>8875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5-3F2C-4469-8A23-452FE5607F17}"/>
            </c:ext>
          </c:extLst>
        </c:ser>
        <c:ser>
          <c:idx val="4"/>
          <c:order val="4"/>
          <c:tx>
            <c:v>South Suburban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rgbClr val="0070C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9.0915029647208948E-2"/>
                  <c:y val="2.0252127574962222E-2"/>
                </c:manualLayout>
              </c:layout>
              <c:numFmt formatCode="#,##0.00" sourceLinked="0"/>
              <c:spPr>
                <a:solidFill>
                  <a:srgbClr val="00B0F0">
                    <a:alpha val="4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[0]!count_m4</c:f>
              <c:numCache>
                <c:formatCode>General</c:formatCode>
                <c:ptCount val="163"/>
                <c:pt idx="0">
                  <c:v>4818</c:v>
                </c:pt>
                <c:pt idx="1">
                  <c:v>4893</c:v>
                </c:pt>
                <c:pt idx="2">
                  <c:v>6412</c:v>
                </c:pt>
                <c:pt idx="3">
                  <c:v>6601</c:v>
                </c:pt>
                <c:pt idx="4">
                  <c:v>9252</c:v>
                </c:pt>
                <c:pt idx="5">
                  <c:v>10237</c:v>
                </c:pt>
                <c:pt idx="6">
                  <c:v>12993</c:v>
                </c:pt>
                <c:pt idx="7">
                  <c:v>13427</c:v>
                </c:pt>
                <c:pt idx="8">
                  <c:v>14591</c:v>
                </c:pt>
                <c:pt idx="9">
                  <c:v>15613</c:v>
                </c:pt>
                <c:pt idx="10">
                  <c:v>17181</c:v>
                </c:pt>
                <c:pt idx="11">
                  <c:v>17200</c:v>
                </c:pt>
                <c:pt idx="12">
                  <c:v>19075</c:v>
                </c:pt>
                <c:pt idx="13">
                  <c:v>19207</c:v>
                </c:pt>
                <c:pt idx="14">
                  <c:v>21018</c:v>
                </c:pt>
                <c:pt idx="15">
                  <c:v>21531</c:v>
                </c:pt>
                <c:pt idx="16">
                  <c:v>23789</c:v>
                </c:pt>
                <c:pt idx="17">
                  <c:v>28666</c:v>
                </c:pt>
                <c:pt idx="18">
                  <c:v>29091</c:v>
                </c:pt>
                <c:pt idx="19">
                  <c:v>29573</c:v>
                </c:pt>
                <c:pt idx="20">
                  <c:v>29656</c:v>
                </c:pt>
                <c:pt idx="21">
                  <c:v>30460</c:v>
                </c:pt>
                <c:pt idx="22">
                  <c:v>32272</c:v>
                </c:pt>
                <c:pt idx="23">
                  <c:v>32498</c:v>
                </c:pt>
                <c:pt idx="24">
                  <c:v>35024</c:v>
                </c:pt>
                <c:pt idx="25">
                  <c:v>35065</c:v>
                </c:pt>
                <c:pt idx="26">
                  <c:v>35492</c:v>
                </c:pt>
                <c:pt idx="27">
                  <c:v>37103</c:v>
                </c:pt>
                <c:pt idx="28">
                  <c:v>37496</c:v>
                </c:pt>
                <c:pt idx="29">
                  <c:v>40484</c:v>
                </c:pt>
                <c:pt idx="30">
                  <c:v>46031</c:v>
                </c:pt>
                <c:pt idx="31">
                  <c:v>51616</c:v>
                </c:pt>
                <c:pt idx="32">
                  <c:v>53148</c:v>
                </c:pt>
                <c:pt idx="33">
                  <c:v>55482</c:v>
                </c:pt>
                <c:pt idx="34">
                  <c:v>56751</c:v>
                </c:pt>
                <c:pt idx="35">
                  <c:v>57110</c:v>
                </c:pt>
                <c:pt idx="36">
                  <c:v>70453</c:v>
                </c:pt>
                <c:pt idx="37">
                  <c:v>71430</c:v>
                </c:pt>
                <c:pt idx="38">
                  <c:v>72222</c:v>
                </c:pt>
                <c:pt idx="39">
                  <c:v>73185</c:v>
                </c:pt>
                <c:pt idx="40">
                  <c:v>74448</c:v>
                </c:pt>
                <c:pt idx="41">
                  <c:v>75287</c:v>
                </c:pt>
                <c:pt idx="42">
                  <c:v>75360</c:v>
                </c:pt>
                <c:pt idx="43">
                  <c:v>78145</c:v>
                </c:pt>
                <c:pt idx="44">
                  <c:v>81280</c:v>
                </c:pt>
                <c:pt idx="45">
                  <c:v>81832</c:v>
                </c:pt>
                <c:pt idx="46">
                  <c:v>82654</c:v>
                </c:pt>
                <c:pt idx="47">
                  <c:v>82885</c:v>
                </c:pt>
                <c:pt idx="48">
                  <c:v>84946</c:v>
                </c:pt>
                <c:pt idx="49">
                  <c:v>85067</c:v>
                </c:pt>
                <c:pt idx="50">
                  <c:v>85672</c:v>
                </c:pt>
                <c:pt idx="51">
                  <c:v>86274</c:v>
                </c:pt>
                <c:pt idx="52">
                  <c:v>87132</c:v>
                </c:pt>
                <c:pt idx="53">
                  <c:v>87296</c:v>
                </c:pt>
                <c:pt idx="54">
                  <c:v>87410</c:v>
                </c:pt>
                <c:pt idx="55">
                  <c:v>102194</c:v>
                </c:pt>
                <c:pt idx="56">
                  <c:v>105422</c:v>
                </c:pt>
                <c:pt idx="57">
                  <c:v>110689</c:v>
                </c:pt>
                <c:pt idx="58">
                  <c:v>115013</c:v>
                </c:pt>
                <c:pt idx="59">
                  <c:v>125375</c:v>
                </c:pt>
                <c:pt idx="60">
                  <c:v>131719</c:v>
                </c:pt>
                <c:pt idx="61">
                  <c:v>2311</c:v>
                </c:pt>
                <c:pt idx="62">
                  <c:v>6210</c:v>
                </c:pt>
                <c:pt idx="63">
                  <c:v>9488</c:v>
                </c:pt>
                <c:pt idx="64">
                  <c:v>10772</c:v>
                </c:pt>
                <c:pt idx="65">
                  <c:v>11050</c:v>
                </c:pt>
                <c:pt idx="66">
                  <c:v>11478</c:v>
                </c:pt>
                <c:pt idx="67">
                  <c:v>13040</c:v>
                </c:pt>
                <c:pt idx="68">
                  <c:v>13241</c:v>
                </c:pt>
                <c:pt idx="69">
                  <c:v>13498</c:v>
                </c:pt>
                <c:pt idx="70">
                  <c:v>13755</c:v>
                </c:pt>
                <c:pt idx="71">
                  <c:v>14205</c:v>
                </c:pt>
                <c:pt idx="72">
                  <c:v>19351</c:v>
                </c:pt>
                <c:pt idx="73">
                  <c:v>20598</c:v>
                </c:pt>
                <c:pt idx="74">
                  <c:v>3767</c:v>
                </c:pt>
                <c:pt idx="75">
                  <c:v>8491</c:v>
                </c:pt>
                <c:pt idx="76">
                  <c:v>34537</c:v>
                </c:pt>
                <c:pt idx="77">
                  <c:v>38300</c:v>
                </c:pt>
                <c:pt idx="78">
                  <c:v>53300</c:v>
                </c:pt>
                <c:pt idx="79">
                  <c:v>4800</c:v>
                </c:pt>
                <c:pt idx="80">
                  <c:v>5800</c:v>
                </c:pt>
                <c:pt idx="81">
                  <c:v>5904</c:v>
                </c:pt>
                <c:pt idx="82">
                  <c:v>6674</c:v>
                </c:pt>
                <c:pt idx="83">
                  <c:v>8122</c:v>
                </c:pt>
                <c:pt idx="84">
                  <c:v>9232</c:v>
                </c:pt>
                <c:pt idx="85">
                  <c:v>10791</c:v>
                </c:pt>
                <c:pt idx="86">
                  <c:v>11049</c:v>
                </c:pt>
                <c:pt idx="87">
                  <c:v>11781</c:v>
                </c:pt>
                <c:pt idx="88">
                  <c:v>12286</c:v>
                </c:pt>
                <c:pt idx="89">
                  <c:v>12700</c:v>
                </c:pt>
                <c:pt idx="90">
                  <c:v>15095</c:v>
                </c:pt>
                <c:pt idx="91">
                  <c:v>17000</c:v>
                </c:pt>
                <c:pt idx="92">
                  <c:v>19553</c:v>
                </c:pt>
                <c:pt idx="93">
                  <c:v>19700</c:v>
                </c:pt>
                <c:pt idx="94">
                  <c:v>19903</c:v>
                </c:pt>
                <c:pt idx="95">
                  <c:v>20300</c:v>
                </c:pt>
                <c:pt idx="96">
                  <c:v>20400</c:v>
                </c:pt>
                <c:pt idx="97">
                  <c:v>20500</c:v>
                </c:pt>
                <c:pt idx="98">
                  <c:v>21600</c:v>
                </c:pt>
                <c:pt idx="99">
                  <c:v>23928</c:v>
                </c:pt>
                <c:pt idx="100">
                  <c:v>24750</c:v>
                </c:pt>
                <c:pt idx="101">
                  <c:v>25400</c:v>
                </c:pt>
                <c:pt idx="102">
                  <c:v>25800</c:v>
                </c:pt>
                <c:pt idx="103">
                  <c:v>27005</c:v>
                </c:pt>
                <c:pt idx="104">
                  <c:v>28000</c:v>
                </c:pt>
                <c:pt idx="105">
                  <c:v>28200</c:v>
                </c:pt>
                <c:pt idx="106">
                  <c:v>28500</c:v>
                </c:pt>
                <c:pt idx="107">
                  <c:v>29497</c:v>
                </c:pt>
                <c:pt idx="108">
                  <c:v>30600</c:v>
                </c:pt>
                <c:pt idx="109">
                  <c:v>1013</c:v>
                </c:pt>
                <c:pt idx="110">
                  <c:v>2500</c:v>
                </c:pt>
                <c:pt idx="111">
                  <c:v>2692</c:v>
                </c:pt>
                <c:pt idx="112">
                  <c:v>3200</c:v>
                </c:pt>
                <c:pt idx="113">
                  <c:v>3600</c:v>
                </c:pt>
                <c:pt idx="114">
                  <c:v>4100</c:v>
                </c:pt>
                <c:pt idx="115">
                  <c:v>4978</c:v>
                </c:pt>
                <c:pt idx="116">
                  <c:v>5003</c:v>
                </c:pt>
                <c:pt idx="117">
                  <c:v>5247</c:v>
                </c:pt>
                <c:pt idx="118">
                  <c:v>5808</c:v>
                </c:pt>
                <c:pt idx="119">
                  <c:v>6100</c:v>
                </c:pt>
                <c:pt idx="120">
                  <c:v>6200</c:v>
                </c:pt>
                <c:pt idx="121">
                  <c:v>6400</c:v>
                </c:pt>
                <c:pt idx="122">
                  <c:v>6638</c:v>
                </c:pt>
                <c:pt idx="123">
                  <c:v>6737</c:v>
                </c:pt>
                <c:pt idx="124">
                  <c:v>6831</c:v>
                </c:pt>
                <c:pt idx="125">
                  <c:v>7032</c:v>
                </c:pt>
                <c:pt idx="126">
                  <c:v>8041</c:v>
                </c:pt>
                <c:pt idx="127">
                  <c:v>9000</c:v>
                </c:pt>
                <c:pt idx="128">
                  <c:v>9200</c:v>
                </c:pt>
                <c:pt idx="129">
                  <c:v>10100</c:v>
                </c:pt>
                <c:pt idx="130">
                  <c:v>10200</c:v>
                </c:pt>
                <c:pt idx="131">
                  <c:v>10200</c:v>
                </c:pt>
                <c:pt idx="132">
                  <c:v>12808</c:v>
                </c:pt>
                <c:pt idx="133">
                  <c:v>13800</c:v>
                </c:pt>
                <c:pt idx="134">
                  <c:v>16600</c:v>
                </c:pt>
                <c:pt idx="135">
                  <c:v>16743</c:v>
                </c:pt>
                <c:pt idx="136">
                  <c:v>17353</c:v>
                </c:pt>
                <c:pt idx="137">
                  <c:v>18100</c:v>
                </c:pt>
                <c:pt idx="138">
                  <c:v>19800</c:v>
                </c:pt>
                <c:pt idx="139">
                  <c:v>21100</c:v>
                </c:pt>
                <c:pt idx="140">
                  <c:v>22619</c:v>
                </c:pt>
                <c:pt idx="141">
                  <c:v>23500</c:v>
                </c:pt>
                <c:pt idx="142">
                  <c:v>24400</c:v>
                </c:pt>
                <c:pt idx="143">
                  <c:v>38446</c:v>
                </c:pt>
                <c:pt idx="144">
                  <c:v>1800</c:v>
                </c:pt>
                <c:pt idx="145">
                  <c:v>1900</c:v>
                </c:pt>
                <c:pt idx="146">
                  <c:v>2347</c:v>
                </c:pt>
                <c:pt idx="147">
                  <c:v>2800</c:v>
                </c:pt>
                <c:pt idx="148">
                  <c:v>2959</c:v>
                </c:pt>
                <c:pt idx="149">
                  <c:v>3094</c:v>
                </c:pt>
                <c:pt idx="150">
                  <c:v>3454</c:v>
                </c:pt>
                <c:pt idx="151">
                  <c:v>4300</c:v>
                </c:pt>
                <c:pt idx="152">
                  <c:v>4400</c:v>
                </c:pt>
                <c:pt idx="153">
                  <c:v>4525</c:v>
                </c:pt>
                <c:pt idx="154">
                  <c:v>5112</c:v>
                </c:pt>
                <c:pt idx="155">
                  <c:v>5346</c:v>
                </c:pt>
                <c:pt idx="156">
                  <c:v>5800</c:v>
                </c:pt>
                <c:pt idx="157">
                  <c:v>7500</c:v>
                </c:pt>
                <c:pt idx="158">
                  <c:v>8949</c:v>
                </c:pt>
                <c:pt idx="159">
                  <c:v>11600</c:v>
                </c:pt>
                <c:pt idx="160">
                  <c:v>2800</c:v>
                </c:pt>
                <c:pt idx="161">
                  <c:v>4800</c:v>
                </c:pt>
                <c:pt idx="162">
                  <c:v>6200</c:v>
                </c:pt>
              </c:numCache>
              <c:extLst xmlns:c15="http://schemas.microsoft.com/office/drawing/2012/chart"/>
            </c:numRef>
          </c:xVal>
          <c:yVal>
            <c:numRef>
              <c:f>[0]!flow_m4</c:f>
              <c:numCache>
                <c:formatCode>0</c:formatCode>
                <c:ptCount val="163"/>
                <c:pt idx="0">
                  <c:v>4818</c:v>
                </c:pt>
                <c:pt idx="1">
                  <c:v>4893</c:v>
                </c:pt>
                <c:pt idx="2">
                  <c:v>6412</c:v>
                </c:pt>
                <c:pt idx="3">
                  <c:v>6601</c:v>
                </c:pt>
                <c:pt idx="4">
                  <c:v>9252</c:v>
                </c:pt>
                <c:pt idx="5">
                  <c:v>10237</c:v>
                </c:pt>
                <c:pt idx="6">
                  <c:v>12993</c:v>
                </c:pt>
                <c:pt idx="7">
                  <c:v>13427</c:v>
                </c:pt>
                <c:pt idx="8">
                  <c:v>14591</c:v>
                </c:pt>
                <c:pt idx="9">
                  <c:v>15613</c:v>
                </c:pt>
                <c:pt idx="10">
                  <c:v>17181</c:v>
                </c:pt>
                <c:pt idx="11">
                  <c:v>17200</c:v>
                </c:pt>
                <c:pt idx="12">
                  <c:v>19075</c:v>
                </c:pt>
                <c:pt idx="13">
                  <c:v>19207</c:v>
                </c:pt>
                <c:pt idx="14">
                  <c:v>21018</c:v>
                </c:pt>
                <c:pt idx="15">
                  <c:v>21531</c:v>
                </c:pt>
                <c:pt idx="16">
                  <c:v>23789</c:v>
                </c:pt>
                <c:pt idx="17">
                  <c:v>28666</c:v>
                </c:pt>
                <c:pt idx="18">
                  <c:v>29091</c:v>
                </c:pt>
                <c:pt idx="19">
                  <c:v>29573</c:v>
                </c:pt>
                <c:pt idx="20">
                  <c:v>29656</c:v>
                </c:pt>
                <c:pt idx="21">
                  <c:v>30460</c:v>
                </c:pt>
                <c:pt idx="22">
                  <c:v>32272</c:v>
                </c:pt>
                <c:pt idx="23">
                  <c:v>32498</c:v>
                </c:pt>
                <c:pt idx="24">
                  <c:v>35024</c:v>
                </c:pt>
                <c:pt idx="25">
                  <c:v>35065</c:v>
                </c:pt>
                <c:pt idx="26">
                  <c:v>35492</c:v>
                </c:pt>
                <c:pt idx="27">
                  <c:v>37103</c:v>
                </c:pt>
                <c:pt idx="28">
                  <c:v>37496</c:v>
                </c:pt>
                <c:pt idx="29">
                  <c:v>40484</c:v>
                </c:pt>
                <c:pt idx="30">
                  <c:v>46031</c:v>
                </c:pt>
                <c:pt idx="31">
                  <c:v>51616</c:v>
                </c:pt>
                <c:pt idx="32">
                  <c:v>53148</c:v>
                </c:pt>
                <c:pt idx="33">
                  <c:v>55482</c:v>
                </c:pt>
                <c:pt idx="34">
                  <c:v>56751</c:v>
                </c:pt>
                <c:pt idx="35">
                  <c:v>57110</c:v>
                </c:pt>
                <c:pt idx="36">
                  <c:v>70453</c:v>
                </c:pt>
                <c:pt idx="37">
                  <c:v>71430</c:v>
                </c:pt>
                <c:pt idx="38">
                  <c:v>72222</c:v>
                </c:pt>
                <c:pt idx="39">
                  <c:v>73185</c:v>
                </c:pt>
                <c:pt idx="40">
                  <c:v>74448</c:v>
                </c:pt>
                <c:pt idx="41">
                  <c:v>75287</c:v>
                </c:pt>
                <c:pt idx="42">
                  <c:v>75360</c:v>
                </c:pt>
                <c:pt idx="43">
                  <c:v>78145</c:v>
                </c:pt>
                <c:pt idx="44">
                  <c:v>81280</c:v>
                </c:pt>
                <c:pt idx="45">
                  <c:v>81832</c:v>
                </c:pt>
                <c:pt idx="46">
                  <c:v>82654</c:v>
                </c:pt>
                <c:pt idx="47">
                  <c:v>82885</c:v>
                </c:pt>
                <c:pt idx="48">
                  <c:v>84946</c:v>
                </c:pt>
                <c:pt idx="49">
                  <c:v>85067</c:v>
                </c:pt>
                <c:pt idx="50">
                  <c:v>85672</c:v>
                </c:pt>
                <c:pt idx="51">
                  <c:v>86274</c:v>
                </c:pt>
                <c:pt idx="52">
                  <c:v>87132</c:v>
                </c:pt>
                <c:pt idx="53">
                  <c:v>87296</c:v>
                </c:pt>
                <c:pt idx="54">
                  <c:v>87410</c:v>
                </c:pt>
                <c:pt idx="55">
                  <c:v>102194</c:v>
                </c:pt>
                <c:pt idx="56">
                  <c:v>105422</c:v>
                </c:pt>
                <c:pt idx="57">
                  <c:v>110689</c:v>
                </c:pt>
                <c:pt idx="58">
                  <c:v>115013</c:v>
                </c:pt>
                <c:pt idx="59">
                  <c:v>125375</c:v>
                </c:pt>
                <c:pt idx="60">
                  <c:v>131719</c:v>
                </c:pt>
                <c:pt idx="61">
                  <c:v>2311</c:v>
                </c:pt>
                <c:pt idx="62">
                  <c:v>6210</c:v>
                </c:pt>
                <c:pt idx="63">
                  <c:v>9488</c:v>
                </c:pt>
                <c:pt idx="64">
                  <c:v>10772</c:v>
                </c:pt>
                <c:pt idx="65">
                  <c:v>11050</c:v>
                </c:pt>
                <c:pt idx="66">
                  <c:v>11478</c:v>
                </c:pt>
                <c:pt idx="67">
                  <c:v>13040</c:v>
                </c:pt>
                <c:pt idx="68">
                  <c:v>13241</c:v>
                </c:pt>
                <c:pt idx="69">
                  <c:v>13498</c:v>
                </c:pt>
                <c:pt idx="70">
                  <c:v>13755</c:v>
                </c:pt>
                <c:pt idx="71">
                  <c:v>14205</c:v>
                </c:pt>
                <c:pt idx="72">
                  <c:v>19351</c:v>
                </c:pt>
                <c:pt idx="73">
                  <c:v>20598</c:v>
                </c:pt>
                <c:pt idx="74">
                  <c:v>3767</c:v>
                </c:pt>
                <c:pt idx="75">
                  <c:v>8491</c:v>
                </c:pt>
                <c:pt idx="76">
                  <c:v>34537</c:v>
                </c:pt>
                <c:pt idx="77">
                  <c:v>38300</c:v>
                </c:pt>
                <c:pt idx="78">
                  <c:v>53300</c:v>
                </c:pt>
                <c:pt idx="79">
                  <c:v>4800</c:v>
                </c:pt>
                <c:pt idx="80">
                  <c:v>5800</c:v>
                </c:pt>
                <c:pt idx="81">
                  <c:v>5904</c:v>
                </c:pt>
                <c:pt idx="82">
                  <c:v>6674</c:v>
                </c:pt>
                <c:pt idx="83">
                  <c:v>8122</c:v>
                </c:pt>
                <c:pt idx="84">
                  <c:v>9232</c:v>
                </c:pt>
                <c:pt idx="85">
                  <c:v>10791</c:v>
                </c:pt>
                <c:pt idx="86">
                  <c:v>11049</c:v>
                </c:pt>
                <c:pt idx="87">
                  <c:v>11781</c:v>
                </c:pt>
                <c:pt idx="88">
                  <c:v>12286</c:v>
                </c:pt>
                <c:pt idx="89">
                  <c:v>12700</c:v>
                </c:pt>
                <c:pt idx="90">
                  <c:v>15095</c:v>
                </c:pt>
                <c:pt idx="91">
                  <c:v>17000</c:v>
                </c:pt>
                <c:pt idx="92">
                  <c:v>19553</c:v>
                </c:pt>
                <c:pt idx="93">
                  <c:v>19700</c:v>
                </c:pt>
                <c:pt idx="94">
                  <c:v>19903</c:v>
                </c:pt>
                <c:pt idx="95">
                  <c:v>20300</c:v>
                </c:pt>
                <c:pt idx="96">
                  <c:v>20400</c:v>
                </c:pt>
                <c:pt idx="97">
                  <c:v>20500</c:v>
                </c:pt>
                <c:pt idx="98">
                  <c:v>21600</c:v>
                </c:pt>
                <c:pt idx="99">
                  <c:v>23928</c:v>
                </c:pt>
                <c:pt idx="100">
                  <c:v>24750</c:v>
                </c:pt>
                <c:pt idx="101">
                  <c:v>25400</c:v>
                </c:pt>
                <c:pt idx="102">
                  <c:v>25800</c:v>
                </c:pt>
                <c:pt idx="103">
                  <c:v>27005</c:v>
                </c:pt>
                <c:pt idx="104">
                  <c:v>28000</c:v>
                </c:pt>
                <c:pt idx="105">
                  <c:v>28200</c:v>
                </c:pt>
                <c:pt idx="106">
                  <c:v>28500</c:v>
                </c:pt>
                <c:pt idx="107">
                  <c:v>29497</c:v>
                </c:pt>
                <c:pt idx="108">
                  <c:v>30600</c:v>
                </c:pt>
                <c:pt idx="109">
                  <c:v>1013</c:v>
                </c:pt>
                <c:pt idx="110">
                  <c:v>2500</c:v>
                </c:pt>
                <c:pt idx="111">
                  <c:v>2692</c:v>
                </c:pt>
                <c:pt idx="112">
                  <c:v>3200</c:v>
                </c:pt>
                <c:pt idx="113">
                  <c:v>3600</c:v>
                </c:pt>
                <c:pt idx="114">
                  <c:v>4100</c:v>
                </c:pt>
                <c:pt idx="115">
                  <c:v>4978</c:v>
                </c:pt>
                <c:pt idx="116">
                  <c:v>5003</c:v>
                </c:pt>
                <c:pt idx="117">
                  <c:v>5247</c:v>
                </c:pt>
                <c:pt idx="118">
                  <c:v>5808</c:v>
                </c:pt>
                <c:pt idx="119">
                  <c:v>6100</c:v>
                </c:pt>
                <c:pt idx="120">
                  <c:v>6200</c:v>
                </c:pt>
                <c:pt idx="121">
                  <c:v>6400</c:v>
                </c:pt>
                <c:pt idx="122">
                  <c:v>6638</c:v>
                </c:pt>
                <c:pt idx="123">
                  <c:v>6737</c:v>
                </c:pt>
                <c:pt idx="124">
                  <c:v>6831</c:v>
                </c:pt>
                <c:pt idx="125">
                  <c:v>7032</c:v>
                </c:pt>
                <c:pt idx="126">
                  <c:v>8041</c:v>
                </c:pt>
                <c:pt idx="127">
                  <c:v>9000</c:v>
                </c:pt>
                <c:pt idx="128">
                  <c:v>9200</c:v>
                </c:pt>
                <c:pt idx="129">
                  <c:v>10100</c:v>
                </c:pt>
                <c:pt idx="130">
                  <c:v>10200</c:v>
                </c:pt>
                <c:pt idx="131">
                  <c:v>10200</c:v>
                </c:pt>
                <c:pt idx="132">
                  <c:v>12808</c:v>
                </c:pt>
                <c:pt idx="133">
                  <c:v>13800</c:v>
                </c:pt>
                <c:pt idx="134">
                  <c:v>16600</c:v>
                </c:pt>
                <c:pt idx="135">
                  <c:v>16743</c:v>
                </c:pt>
                <c:pt idx="136">
                  <c:v>17353</c:v>
                </c:pt>
                <c:pt idx="137">
                  <c:v>18100</c:v>
                </c:pt>
                <c:pt idx="138">
                  <c:v>19800</c:v>
                </c:pt>
                <c:pt idx="139">
                  <c:v>21100</c:v>
                </c:pt>
                <c:pt idx="140">
                  <c:v>22619</c:v>
                </c:pt>
                <c:pt idx="141">
                  <c:v>23500</c:v>
                </c:pt>
                <c:pt idx="142">
                  <c:v>24400</c:v>
                </c:pt>
                <c:pt idx="143">
                  <c:v>38446</c:v>
                </c:pt>
                <c:pt idx="144">
                  <c:v>1800</c:v>
                </c:pt>
                <c:pt idx="145">
                  <c:v>1900</c:v>
                </c:pt>
                <c:pt idx="146">
                  <c:v>2347</c:v>
                </c:pt>
                <c:pt idx="147">
                  <c:v>2800</c:v>
                </c:pt>
                <c:pt idx="148">
                  <c:v>2959</c:v>
                </c:pt>
                <c:pt idx="149">
                  <c:v>3094</c:v>
                </c:pt>
                <c:pt idx="150">
                  <c:v>3454</c:v>
                </c:pt>
                <c:pt idx="151">
                  <c:v>4300</c:v>
                </c:pt>
                <c:pt idx="152">
                  <c:v>4400</c:v>
                </c:pt>
                <c:pt idx="153">
                  <c:v>4525</c:v>
                </c:pt>
                <c:pt idx="154">
                  <c:v>5112</c:v>
                </c:pt>
                <c:pt idx="155">
                  <c:v>5346</c:v>
                </c:pt>
                <c:pt idx="156">
                  <c:v>5800</c:v>
                </c:pt>
                <c:pt idx="157">
                  <c:v>7500</c:v>
                </c:pt>
                <c:pt idx="158">
                  <c:v>8949</c:v>
                </c:pt>
                <c:pt idx="159">
                  <c:v>11600</c:v>
                </c:pt>
                <c:pt idx="160">
                  <c:v>2800</c:v>
                </c:pt>
                <c:pt idx="161">
                  <c:v>4800</c:v>
                </c:pt>
                <c:pt idx="162">
                  <c:v>6200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7-3F2C-4469-8A23-452FE5607F17}"/>
            </c:ext>
          </c:extLst>
        </c:ser>
        <c:ser>
          <c:idx val="5"/>
          <c:order val="5"/>
          <c:tx>
            <c:v>East Suburban</c:v>
          </c:tx>
          <c:spPr>
            <a:ln w="19050">
              <a:noFill/>
            </a:ln>
          </c:spPr>
          <c:marker>
            <c:symbol val="x"/>
            <c:size val="4"/>
            <c:spPr>
              <a:noFill/>
            </c:spPr>
          </c:marker>
          <c:trendline>
            <c:spPr>
              <a:ln w="15875">
                <a:solidFill>
                  <a:schemeClr val="accent6">
                    <a:lumMod val="75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8921026036345395E-2"/>
                  <c:y val="5.4206252657457217E-2"/>
                </c:manualLayout>
              </c:layout>
              <c:numFmt formatCode="#,##0.00" sourceLinked="0"/>
              <c:spPr>
                <a:solidFill>
                  <a:schemeClr val="accent6">
                    <a:lumMod val="40000"/>
                    <a:lumOff val="6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[0]!count_m5</c:f>
              <c:numCache>
                <c:formatCode>General</c:formatCode>
                <c:ptCount val="342"/>
                <c:pt idx="0">
                  <c:v>12707</c:v>
                </c:pt>
                <c:pt idx="1">
                  <c:v>21459</c:v>
                </c:pt>
                <c:pt idx="2">
                  <c:v>25490</c:v>
                </c:pt>
                <c:pt idx="3">
                  <c:v>25504</c:v>
                </c:pt>
                <c:pt idx="4">
                  <c:v>25775</c:v>
                </c:pt>
                <c:pt idx="5">
                  <c:v>27992</c:v>
                </c:pt>
                <c:pt idx="6">
                  <c:v>29209</c:v>
                </c:pt>
                <c:pt idx="7">
                  <c:v>29297</c:v>
                </c:pt>
                <c:pt idx="8">
                  <c:v>30068</c:v>
                </c:pt>
                <c:pt idx="9">
                  <c:v>30556</c:v>
                </c:pt>
                <c:pt idx="10">
                  <c:v>30996</c:v>
                </c:pt>
                <c:pt idx="11">
                  <c:v>32037</c:v>
                </c:pt>
                <c:pt idx="12">
                  <c:v>32429</c:v>
                </c:pt>
                <c:pt idx="13">
                  <c:v>34029</c:v>
                </c:pt>
                <c:pt idx="14">
                  <c:v>35263</c:v>
                </c:pt>
                <c:pt idx="15">
                  <c:v>37462</c:v>
                </c:pt>
                <c:pt idx="16">
                  <c:v>37734</c:v>
                </c:pt>
                <c:pt idx="17">
                  <c:v>38996</c:v>
                </c:pt>
                <c:pt idx="18">
                  <c:v>39333</c:v>
                </c:pt>
                <c:pt idx="19">
                  <c:v>39451</c:v>
                </c:pt>
                <c:pt idx="20">
                  <c:v>39716</c:v>
                </c:pt>
                <c:pt idx="21">
                  <c:v>40552</c:v>
                </c:pt>
                <c:pt idx="22">
                  <c:v>40655</c:v>
                </c:pt>
                <c:pt idx="23">
                  <c:v>41819</c:v>
                </c:pt>
                <c:pt idx="24">
                  <c:v>42647</c:v>
                </c:pt>
                <c:pt idx="25">
                  <c:v>43102</c:v>
                </c:pt>
                <c:pt idx="26">
                  <c:v>43615</c:v>
                </c:pt>
                <c:pt idx="27">
                  <c:v>44548</c:v>
                </c:pt>
                <c:pt idx="28">
                  <c:v>45152</c:v>
                </c:pt>
                <c:pt idx="29">
                  <c:v>45188</c:v>
                </c:pt>
                <c:pt idx="30">
                  <c:v>45435</c:v>
                </c:pt>
                <c:pt idx="31">
                  <c:v>46360</c:v>
                </c:pt>
                <c:pt idx="32">
                  <c:v>47339</c:v>
                </c:pt>
                <c:pt idx="33">
                  <c:v>49969</c:v>
                </c:pt>
                <c:pt idx="34">
                  <c:v>50393</c:v>
                </c:pt>
                <c:pt idx="35">
                  <c:v>51970</c:v>
                </c:pt>
                <c:pt idx="36">
                  <c:v>52274</c:v>
                </c:pt>
                <c:pt idx="37">
                  <c:v>53462</c:v>
                </c:pt>
                <c:pt idx="38">
                  <c:v>53712</c:v>
                </c:pt>
                <c:pt idx="39">
                  <c:v>56222</c:v>
                </c:pt>
                <c:pt idx="40">
                  <c:v>56511</c:v>
                </c:pt>
                <c:pt idx="41">
                  <c:v>58170</c:v>
                </c:pt>
                <c:pt idx="42">
                  <c:v>59476</c:v>
                </c:pt>
                <c:pt idx="43">
                  <c:v>60885</c:v>
                </c:pt>
                <c:pt idx="44">
                  <c:v>60910</c:v>
                </c:pt>
                <c:pt idx="45">
                  <c:v>63425</c:v>
                </c:pt>
                <c:pt idx="46">
                  <c:v>66330</c:v>
                </c:pt>
                <c:pt idx="47">
                  <c:v>66466</c:v>
                </c:pt>
                <c:pt idx="48">
                  <c:v>69392</c:v>
                </c:pt>
                <c:pt idx="49">
                  <c:v>71782</c:v>
                </c:pt>
                <c:pt idx="50">
                  <c:v>72360</c:v>
                </c:pt>
                <c:pt idx="51">
                  <c:v>74942</c:v>
                </c:pt>
                <c:pt idx="52">
                  <c:v>75054</c:v>
                </c:pt>
                <c:pt idx="53">
                  <c:v>77975</c:v>
                </c:pt>
                <c:pt idx="54">
                  <c:v>78513</c:v>
                </c:pt>
                <c:pt idx="55">
                  <c:v>79200</c:v>
                </c:pt>
                <c:pt idx="56">
                  <c:v>79486</c:v>
                </c:pt>
                <c:pt idx="57">
                  <c:v>82686</c:v>
                </c:pt>
                <c:pt idx="58">
                  <c:v>83089</c:v>
                </c:pt>
                <c:pt idx="59">
                  <c:v>83927</c:v>
                </c:pt>
                <c:pt idx="60">
                  <c:v>85602</c:v>
                </c:pt>
                <c:pt idx="61">
                  <c:v>86593</c:v>
                </c:pt>
                <c:pt idx="62">
                  <c:v>87625</c:v>
                </c:pt>
                <c:pt idx="63">
                  <c:v>87974</c:v>
                </c:pt>
                <c:pt idx="64">
                  <c:v>88226</c:v>
                </c:pt>
                <c:pt idx="65">
                  <c:v>89663</c:v>
                </c:pt>
                <c:pt idx="66">
                  <c:v>90161</c:v>
                </c:pt>
                <c:pt idx="67">
                  <c:v>91937</c:v>
                </c:pt>
                <c:pt idx="68">
                  <c:v>94743</c:v>
                </c:pt>
                <c:pt idx="69">
                  <c:v>95740</c:v>
                </c:pt>
                <c:pt idx="70">
                  <c:v>96859</c:v>
                </c:pt>
                <c:pt idx="71">
                  <c:v>99542</c:v>
                </c:pt>
                <c:pt idx="72">
                  <c:v>100329</c:v>
                </c:pt>
                <c:pt idx="73">
                  <c:v>119499</c:v>
                </c:pt>
                <c:pt idx="74">
                  <c:v>122404</c:v>
                </c:pt>
                <c:pt idx="75">
                  <c:v>14571</c:v>
                </c:pt>
                <c:pt idx="76">
                  <c:v>17273</c:v>
                </c:pt>
                <c:pt idx="77">
                  <c:v>19519</c:v>
                </c:pt>
                <c:pt idx="78">
                  <c:v>20183</c:v>
                </c:pt>
                <c:pt idx="79">
                  <c:v>21490</c:v>
                </c:pt>
                <c:pt idx="80">
                  <c:v>25329</c:v>
                </c:pt>
                <c:pt idx="81">
                  <c:v>39701</c:v>
                </c:pt>
                <c:pt idx="82">
                  <c:v>2716</c:v>
                </c:pt>
                <c:pt idx="83">
                  <c:v>3300</c:v>
                </c:pt>
                <c:pt idx="84">
                  <c:v>3615</c:v>
                </c:pt>
                <c:pt idx="85">
                  <c:v>3711</c:v>
                </c:pt>
                <c:pt idx="86">
                  <c:v>3719</c:v>
                </c:pt>
                <c:pt idx="87">
                  <c:v>3944</c:v>
                </c:pt>
                <c:pt idx="88">
                  <c:v>3992</c:v>
                </c:pt>
                <c:pt idx="89">
                  <c:v>4435</c:v>
                </c:pt>
                <c:pt idx="90">
                  <c:v>4440</c:v>
                </c:pt>
                <c:pt idx="91">
                  <c:v>5092</c:v>
                </c:pt>
                <c:pt idx="92">
                  <c:v>5315</c:v>
                </c:pt>
                <c:pt idx="93">
                  <c:v>5513</c:v>
                </c:pt>
                <c:pt idx="94">
                  <c:v>5685</c:v>
                </c:pt>
                <c:pt idx="95">
                  <c:v>5881</c:v>
                </c:pt>
                <c:pt idx="96">
                  <c:v>6062</c:v>
                </c:pt>
                <c:pt idx="97">
                  <c:v>6547</c:v>
                </c:pt>
                <c:pt idx="98">
                  <c:v>6676</c:v>
                </c:pt>
                <c:pt idx="99">
                  <c:v>7028</c:v>
                </c:pt>
                <c:pt idx="100">
                  <c:v>7181</c:v>
                </c:pt>
                <c:pt idx="101">
                  <c:v>7255</c:v>
                </c:pt>
                <c:pt idx="102">
                  <c:v>7319</c:v>
                </c:pt>
                <c:pt idx="103">
                  <c:v>7338</c:v>
                </c:pt>
                <c:pt idx="104">
                  <c:v>7585</c:v>
                </c:pt>
                <c:pt idx="105">
                  <c:v>7664</c:v>
                </c:pt>
                <c:pt idx="106">
                  <c:v>8038</c:v>
                </c:pt>
                <c:pt idx="107">
                  <c:v>8241</c:v>
                </c:pt>
                <c:pt idx="108">
                  <c:v>8262</c:v>
                </c:pt>
                <c:pt idx="109">
                  <c:v>8400</c:v>
                </c:pt>
                <c:pt idx="110">
                  <c:v>8494</c:v>
                </c:pt>
                <c:pt idx="111">
                  <c:v>8544</c:v>
                </c:pt>
                <c:pt idx="112">
                  <c:v>9328</c:v>
                </c:pt>
                <c:pt idx="113">
                  <c:v>9694</c:v>
                </c:pt>
                <c:pt idx="114">
                  <c:v>9766</c:v>
                </c:pt>
                <c:pt idx="115">
                  <c:v>9800</c:v>
                </c:pt>
                <c:pt idx="116">
                  <c:v>10047</c:v>
                </c:pt>
                <c:pt idx="117">
                  <c:v>10303</c:v>
                </c:pt>
                <c:pt idx="118">
                  <c:v>10824</c:v>
                </c:pt>
                <c:pt idx="119">
                  <c:v>11260</c:v>
                </c:pt>
                <c:pt idx="120">
                  <c:v>11703</c:v>
                </c:pt>
                <c:pt idx="121">
                  <c:v>11849</c:v>
                </c:pt>
                <c:pt idx="122">
                  <c:v>11917</c:v>
                </c:pt>
                <c:pt idx="123">
                  <c:v>12310</c:v>
                </c:pt>
                <c:pt idx="124">
                  <c:v>12399</c:v>
                </c:pt>
                <c:pt idx="125">
                  <c:v>12797</c:v>
                </c:pt>
                <c:pt idx="126">
                  <c:v>12799</c:v>
                </c:pt>
                <c:pt idx="127">
                  <c:v>19432</c:v>
                </c:pt>
                <c:pt idx="128">
                  <c:v>19592</c:v>
                </c:pt>
                <c:pt idx="129">
                  <c:v>20545</c:v>
                </c:pt>
                <c:pt idx="130">
                  <c:v>21963</c:v>
                </c:pt>
                <c:pt idx="131">
                  <c:v>23590</c:v>
                </c:pt>
                <c:pt idx="132">
                  <c:v>11200</c:v>
                </c:pt>
                <c:pt idx="133">
                  <c:v>17700</c:v>
                </c:pt>
                <c:pt idx="134">
                  <c:v>21875</c:v>
                </c:pt>
                <c:pt idx="135">
                  <c:v>24900</c:v>
                </c:pt>
                <c:pt idx="136">
                  <c:v>25000</c:v>
                </c:pt>
                <c:pt idx="137">
                  <c:v>25100</c:v>
                </c:pt>
                <c:pt idx="138">
                  <c:v>26400</c:v>
                </c:pt>
                <c:pt idx="139">
                  <c:v>26800</c:v>
                </c:pt>
                <c:pt idx="140">
                  <c:v>35600</c:v>
                </c:pt>
                <c:pt idx="141">
                  <c:v>41900</c:v>
                </c:pt>
                <c:pt idx="142">
                  <c:v>2900</c:v>
                </c:pt>
                <c:pt idx="143">
                  <c:v>4334</c:v>
                </c:pt>
                <c:pt idx="144">
                  <c:v>4500</c:v>
                </c:pt>
                <c:pt idx="145">
                  <c:v>4700</c:v>
                </c:pt>
                <c:pt idx="146">
                  <c:v>5300</c:v>
                </c:pt>
                <c:pt idx="147">
                  <c:v>5600</c:v>
                </c:pt>
                <c:pt idx="148">
                  <c:v>6000</c:v>
                </c:pt>
                <c:pt idx="149">
                  <c:v>7000</c:v>
                </c:pt>
                <c:pt idx="150">
                  <c:v>8000</c:v>
                </c:pt>
                <c:pt idx="151">
                  <c:v>8100</c:v>
                </c:pt>
                <c:pt idx="152">
                  <c:v>8600</c:v>
                </c:pt>
                <c:pt idx="153">
                  <c:v>8700</c:v>
                </c:pt>
                <c:pt idx="154">
                  <c:v>8800</c:v>
                </c:pt>
                <c:pt idx="155">
                  <c:v>8900</c:v>
                </c:pt>
                <c:pt idx="156">
                  <c:v>8900</c:v>
                </c:pt>
                <c:pt idx="157">
                  <c:v>9500</c:v>
                </c:pt>
                <c:pt idx="158">
                  <c:v>9600</c:v>
                </c:pt>
                <c:pt idx="159">
                  <c:v>9800</c:v>
                </c:pt>
                <c:pt idx="160">
                  <c:v>9800</c:v>
                </c:pt>
                <c:pt idx="161">
                  <c:v>10272</c:v>
                </c:pt>
                <c:pt idx="162">
                  <c:v>10400</c:v>
                </c:pt>
                <c:pt idx="163">
                  <c:v>11400</c:v>
                </c:pt>
                <c:pt idx="164">
                  <c:v>11500</c:v>
                </c:pt>
                <c:pt idx="165">
                  <c:v>11600</c:v>
                </c:pt>
                <c:pt idx="166">
                  <c:v>11800</c:v>
                </c:pt>
                <c:pt idx="167">
                  <c:v>12000</c:v>
                </c:pt>
                <c:pt idx="168">
                  <c:v>12000</c:v>
                </c:pt>
                <c:pt idx="169">
                  <c:v>12200</c:v>
                </c:pt>
                <c:pt idx="170">
                  <c:v>12900</c:v>
                </c:pt>
                <c:pt idx="171">
                  <c:v>13100</c:v>
                </c:pt>
                <c:pt idx="172">
                  <c:v>13300</c:v>
                </c:pt>
                <c:pt idx="173">
                  <c:v>13900</c:v>
                </c:pt>
                <c:pt idx="174">
                  <c:v>13900</c:v>
                </c:pt>
                <c:pt idx="175">
                  <c:v>14000</c:v>
                </c:pt>
                <c:pt idx="176">
                  <c:v>14100</c:v>
                </c:pt>
                <c:pt idx="177">
                  <c:v>14200</c:v>
                </c:pt>
                <c:pt idx="178">
                  <c:v>14300</c:v>
                </c:pt>
                <c:pt idx="179">
                  <c:v>14300</c:v>
                </c:pt>
                <c:pt idx="180">
                  <c:v>15100</c:v>
                </c:pt>
                <c:pt idx="181">
                  <c:v>15300</c:v>
                </c:pt>
                <c:pt idx="182">
                  <c:v>15400</c:v>
                </c:pt>
                <c:pt idx="183">
                  <c:v>15700</c:v>
                </c:pt>
                <c:pt idx="184">
                  <c:v>16900</c:v>
                </c:pt>
                <c:pt idx="185">
                  <c:v>17100</c:v>
                </c:pt>
                <c:pt idx="186">
                  <c:v>17300</c:v>
                </c:pt>
                <c:pt idx="187">
                  <c:v>17300</c:v>
                </c:pt>
                <c:pt idx="188">
                  <c:v>18100</c:v>
                </c:pt>
                <c:pt idx="189">
                  <c:v>18500</c:v>
                </c:pt>
                <c:pt idx="190">
                  <c:v>18700</c:v>
                </c:pt>
                <c:pt idx="191">
                  <c:v>18800</c:v>
                </c:pt>
                <c:pt idx="192">
                  <c:v>18900</c:v>
                </c:pt>
                <c:pt idx="193">
                  <c:v>19000</c:v>
                </c:pt>
                <c:pt idx="194">
                  <c:v>19000</c:v>
                </c:pt>
                <c:pt idx="195">
                  <c:v>19200</c:v>
                </c:pt>
                <c:pt idx="196">
                  <c:v>19800</c:v>
                </c:pt>
                <c:pt idx="197">
                  <c:v>20100</c:v>
                </c:pt>
                <c:pt idx="198">
                  <c:v>20400</c:v>
                </c:pt>
                <c:pt idx="199">
                  <c:v>20400</c:v>
                </c:pt>
                <c:pt idx="200">
                  <c:v>20600</c:v>
                </c:pt>
                <c:pt idx="201">
                  <c:v>20600</c:v>
                </c:pt>
                <c:pt idx="202">
                  <c:v>20800</c:v>
                </c:pt>
                <c:pt idx="203">
                  <c:v>21200</c:v>
                </c:pt>
                <c:pt idx="204">
                  <c:v>21300</c:v>
                </c:pt>
                <c:pt idx="205">
                  <c:v>21600</c:v>
                </c:pt>
                <c:pt idx="206">
                  <c:v>21600</c:v>
                </c:pt>
                <c:pt idx="207">
                  <c:v>21900</c:v>
                </c:pt>
                <c:pt idx="208">
                  <c:v>22075</c:v>
                </c:pt>
                <c:pt idx="209">
                  <c:v>22300</c:v>
                </c:pt>
                <c:pt idx="210">
                  <c:v>22300</c:v>
                </c:pt>
                <c:pt idx="211">
                  <c:v>22500</c:v>
                </c:pt>
                <c:pt idx="212">
                  <c:v>22500</c:v>
                </c:pt>
                <c:pt idx="213">
                  <c:v>22500</c:v>
                </c:pt>
                <c:pt idx="214">
                  <c:v>22500</c:v>
                </c:pt>
                <c:pt idx="215">
                  <c:v>22900</c:v>
                </c:pt>
                <c:pt idx="216">
                  <c:v>23000</c:v>
                </c:pt>
                <c:pt idx="217">
                  <c:v>23000</c:v>
                </c:pt>
                <c:pt idx="218">
                  <c:v>24300</c:v>
                </c:pt>
                <c:pt idx="219">
                  <c:v>24400</c:v>
                </c:pt>
                <c:pt idx="220">
                  <c:v>24400</c:v>
                </c:pt>
                <c:pt idx="221">
                  <c:v>24700</c:v>
                </c:pt>
                <c:pt idx="222">
                  <c:v>24900</c:v>
                </c:pt>
                <c:pt idx="223">
                  <c:v>24934</c:v>
                </c:pt>
                <c:pt idx="224">
                  <c:v>25000</c:v>
                </c:pt>
                <c:pt idx="225">
                  <c:v>25300</c:v>
                </c:pt>
                <c:pt idx="226">
                  <c:v>25800</c:v>
                </c:pt>
                <c:pt idx="227">
                  <c:v>26400</c:v>
                </c:pt>
                <c:pt idx="228">
                  <c:v>26700</c:v>
                </c:pt>
                <c:pt idx="229">
                  <c:v>26832</c:v>
                </c:pt>
                <c:pt idx="230">
                  <c:v>27100</c:v>
                </c:pt>
                <c:pt idx="231">
                  <c:v>27300</c:v>
                </c:pt>
                <c:pt idx="232">
                  <c:v>28000</c:v>
                </c:pt>
                <c:pt idx="233">
                  <c:v>28200</c:v>
                </c:pt>
                <c:pt idx="234">
                  <c:v>28400</c:v>
                </c:pt>
                <c:pt idx="235">
                  <c:v>29100</c:v>
                </c:pt>
                <c:pt idx="236">
                  <c:v>30725</c:v>
                </c:pt>
                <c:pt idx="237">
                  <c:v>32600</c:v>
                </c:pt>
                <c:pt idx="238">
                  <c:v>33000</c:v>
                </c:pt>
                <c:pt idx="239">
                  <c:v>37200</c:v>
                </c:pt>
                <c:pt idx="240">
                  <c:v>37400</c:v>
                </c:pt>
                <c:pt idx="241">
                  <c:v>1000</c:v>
                </c:pt>
                <c:pt idx="242">
                  <c:v>1300</c:v>
                </c:pt>
                <c:pt idx="243">
                  <c:v>1900</c:v>
                </c:pt>
                <c:pt idx="244">
                  <c:v>2700</c:v>
                </c:pt>
                <c:pt idx="245">
                  <c:v>2900</c:v>
                </c:pt>
                <c:pt idx="246">
                  <c:v>3300</c:v>
                </c:pt>
                <c:pt idx="247">
                  <c:v>3500</c:v>
                </c:pt>
                <c:pt idx="248">
                  <c:v>4000</c:v>
                </c:pt>
                <c:pt idx="249">
                  <c:v>4400</c:v>
                </c:pt>
                <c:pt idx="250">
                  <c:v>4500</c:v>
                </c:pt>
                <c:pt idx="251">
                  <c:v>4500</c:v>
                </c:pt>
                <c:pt idx="252">
                  <c:v>4700</c:v>
                </c:pt>
                <c:pt idx="253">
                  <c:v>4900</c:v>
                </c:pt>
                <c:pt idx="254">
                  <c:v>5400</c:v>
                </c:pt>
                <c:pt idx="255">
                  <c:v>5400</c:v>
                </c:pt>
                <c:pt idx="256">
                  <c:v>5650</c:v>
                </c:pt>
                <c:pt idx="257">
                  <c:v>5700</c:v>
                </c:pt>
                <c:pt idx="258">
                  <c:v>5900</c:v>
                </c:pt>
                <c:pt idx="259">
                  <c:v>6000</c:v>
                </c:pt>
                <c:pt idx="260">
                  <c:v>6100</c:v>
                </c:pt>
                <c:pt idx="261">
                  <c:v>6600</c:v>
                </c:pt>
                <c:pt idx="262">
                  <c:v>6600</c:v>
                </c:pt>
                <c:pt idx="263">
                  <c:v>6600</c:v>
                </c:pt>
                <c:pt idx="264">
                  <c:v>6670</c:v>
                </c:pt>
                <c:pt idx="265">
                  <c:v>7000</c:v>
                </c:pt>
                <c:pt idx="266">
                  <c:v>7300</c:v>
                </c:pt>
                <c:pt idx="267">
                  <c:v>7400</c:v>
                </c:pt>
                <c:pt idx="268">
                  <c:v>7700</c:v>
                </c:pt>
                <c:pt idx="269">
                  <c:v>8000</c:v>
                </c:pt>
                <c:pt idx="270">
                  <c:v>8200</c:v>
                </c:pt>
                <c:pt idx="271">
                  <c:v>8400</c:v>
                </c:pt>
                <c:pt idx="272">
                  <c:v>8600</c:v>
                </c:pt>
                <c:pt idx="273">
                  <c:v>8800</c:v>
                </c:pt>
                <c:pt idx="274">
                  <c:v>8800</c:v>
                </c:pt>
                <c:pt idx="275">
                  <c:v>9000</c:v>
                </c:pt>
                <c:pt idx="276">
                  <c:v>9000</c:v>
                </c:pt>
                <c:pt idx="277">
                  <c:v>9100</c:v>
                </c:pt>
                <c:pt idx="278">
                  <c:v>9200</c:v>
                </c:pt>
                <c:pt idx="279">
                  <c:v>9200</c:v>
                </c:pt>
                <c:pt idx="280">
                  <c:v>9200</c:v>
                </c:pt>
                <c:pt idx="281">
                  <c:v>9300</c:v>
                </c:pt>
                <c:pt idx="282">
                  <c:v>9300</c:v>
                </c:pt>
                <c:pt idx="283">
                  <c:v>9300</c:v>
                </c:pt>
                <c:pt idx="284">
                  <c:v>9800</c:v>
                </c:pt>
                <c:pt idx="285">
                  <c:v>9900</c:v>
                </c:pt>
                <c:pt idx="286">
                  <c:v>10200</c:v>
                </c:pt>
                <c:pt idx="287">
                  <c:v>10400</c:v>
                </c:pt>
                <c:pt idx="288">
                  <c:v>10800</c:v>
                </c:pt>
                <c:pt idx="289">
                  <c:v>10900</c:v>
                </c:pt>
                <c:pt idx="290">
                  <c:v>11600</c:v>
                </c:pt>
                <c:pt idx="291">
                  <c:v>11600</c:v>
                </c:pt>
                <c:pt idx="292">
                  <c:v>11700</c:v>
                </c:pt>
                <c:pt idx="293">
                  <c:v>12300</c:v>
                </c:pt>
                <c:pt idx="294">
                  <c:v>13800</c:v>
                </c:pt>
                <c:pt idx="295">
                  <c:v>14200</c:v>
                </c:pt>
                <c:pt idx="296">
                  <c:v>15100</c:v>
                </c:pt>
                <c:pt idx="297">
                  <c:v>15500</c:v>
                </c:pt>
                <c:pt idx="298">
                  <c:v>17900</c:v>
                </c:pt>
                <c:pt idx="299">
                  <c:v>17900</c:v>
                </c:pt>
                <c:pt idx="300">
                  <c:v>25400</c:v>
                </c:pt>
                <c:pt idx="301">
                  <c:v>632</c:v>
                </c:pt>
                <c:pt idx="302">
                  <c:v>1400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2400</c:v>
                </c:pt>
                <c:pt idx="307">
                  <c:v>2500</c:v>
                </c:pt>
                <c:pt idx="308">
                  <c:v>2800</c:v>
                </c:pt>
                <c:pt idx="309">
                  <c:v>2800</c:v>
                </c:pt>
                <c:pt idx="310">
                  <c:v>3200</c:v>
                </c:pt>
                <c:pt idx="311">
                  <c:v>3300</c:v>
                </c:pt>
                <c:pt idx="312">
                  <c:v>3500</c:v>
                </c:pt>
                <c:pt idx="313">
                  <c:v>3900</c:v>
                </c:pt>
                <c:pt idx="314">
                  <c:v>3900</c:v>
                </c:pt>
                <c:pt idx="315">
                  <c:v>3900</c:v>
                </c:pt>
                <c:pt idx="316">
                  <c:v>4000</c:v>
                </c:pt>
                <c:pt idx="317">
                  <c:v>5000</c:v>
                </c:pt>
                <c:pt idx="318">
                  <c:v>5200</c:v>
                </c:pt>
                <c:pt idx="319">
                  <c:v>5300</c:v>
                </c:pt>
                <c:pt idx="320">
                  <c:v>6700</c:v>
                </c:pt>
                <c:pt idx="321">
                  <c:v>8700</c:v>
                </c:pt>
                <c:pt idx="322">
                  <c:v>11000</c:v>
                </c:pt>
                <c:pt idx="323">
                  <c:v>11100</c:v>
                </c:pt>
                <c:pt idx="324">
                  <c:v>11600</c:v>
                </c:pt>
                <c:pt idx="325">
                  <c:v>12500</c:v>
                </c:pt>
                <c:pt idx="326">
                  <c:v>1400</c:v>
                </c:pt>
                <c:pt idx="327">
                  <c:v>1600</c:v>
                </c:pt>
                <c:pt idx="328">
                  <c:v>1800</c:v>
                </c:pt>
                <c:pt idx="329">
                  <c:v>2100</c:v>
                </c:pt>
                <c:pt idx="330">
                  <c:v>2700</c:v>
                </c:pt>
                <c:pt idx="331">
                  <c:v>5600</c:v>
                </c:pt>
                <c:pt idx="332">
                  <c:v>6300</c:v>
                </c:pt>
                <c:pt idx="333">
                  <c:v>7200</c:v>
                </c:pt>
                <c:pt idx="334">
                  <c:v>1400</c:v>
                </c:pt>
                <c:pt idx="335">
                  <c:v>1600</c:v>
                </c:pt>
                <c:pt idx="336">
                  <c:v>2200</c:v>
                </c:pt>
                <c:pt idx="337">
                  <c:v>2600</c:v>
                </c:pt>
                <c:pt idx="338">
                  <c:v>3100</c:v>
                </c:pt>
                <c:pt idx="339">
                  <c:v>4200</c:v>
                </c:pt>
                <c:pt idx="340">
                  <c:v>4400</c:v>
                </c:pt>
                <c:pt idx="341">
                  <c:v>5600</c:v>
                </c:pt>
              </c:numCache>
              <c:extLst xmlns:c15="http://schemas.microsoft.com/office/drawing/2012/chart"/>
            </c:numRef>
          </c:xVal>
          <c:yVal>
            <c:numRef>
              <c:f>[0]!flow_m5</c:f>
              <c:numCache>
                <c:formatCode>0</c:formatCode>
                <c:ptCount val="342"/>
                <c:pt idx="0">
                  <c:v>12707</c:v>
                </c:pt>
                <c:pt idx="1">
                  <c:v>21459</c:v>
                </c:pt>
                <c:pt idx="2">
                  <c:v>25490</c:v>
                </c:pt>
                <c:pt idx="3">
                  <c:v>25504</c:v>
                </c:pt>
                <c:pt idx="4">
                  <c:v>25775</c:v>
                </c:pt>
                <c:pt idx="5">
                  <c:v>27992</c:v>
                </c:pt>
                <c:pt idx="6">
                  <c:v>29209</c:v>
                </c:pt>
                <c:pt idx="7">
                  <c:v>29297</c:v>
                </c:pt>
                <c:pt idx="8">
                  <c:v>30068</c:v>
                </c:pt>
                <c:pt idx="9">
                  <c:v>30556</c:v>
                </c:pt>
                <c:pt idx="10">
                  <c:v>30996</c:v>
                </c:pt>
                <c:pt idx="11">
                  <c:v>32037</c:v>
                </c:pt>
                <c:pt idx="12">
                  <c:v>32429</c:v>
                </c:pt>
                <c:pt idx="13">
                  <c:v>34029</c:v>
                </c:pt>
                <c:pt idx="14">
                  <c:v>35263</c:v>
                </c:pt>
                <c:pt idx="15">
                  <c:v>37462</c:v>
                </c:pt>
                <c:pt idx="16">
                  <c:v>37734</c:v>
                </c:pt>
                <c:pt idx="17">
                  <c:v>38996</c:v>
                </c:pt>
                <c:pt idx="18">
                  <c:v>39333</c:v>
                </c:pt>
                <c:pt idx="19">
                  <c:v>39451</c:v>
                </c:pt>
                <c:pt idx="20">
                  <c:v>39716</c:v>
                </c:pt>
                <c:pt idx="21">
                  <c:v>40552</c:v>
                </c:pt>
                <c:pt idx="22">
                  <c:v>40655</c:v>
                </c:pt>
                <c:pt idx="23">
                  <c:v>41819</c:v>
                </c:pt>
                <c:pt idx="24">
                  <c:v>42647</c:v>
                </c:pt>
                <c:pt idx="25">
                  <c:v>43102</c:v>
                </c:pt>
                <c:pt idx="26">
                  <c:v>43615</c:v>
                </c:pt>
                <c:pt idx="27">
                  <c:v>44548</c:v>
                </c:pt>
                <c:pt idx="28">
                  <c:v>45152</c:v>
                </c:pt>
                <c:pt idx="29">
                  <c:v>45188</c:v>
                </c:pt>
                <c:pt idx="30">
                  <c:v>45435</c:v>
                </c:pt>
                <c:pt idx="31">
                  <c:v>46360</c:v>
                </c:pt>
                <c:pt idx="32">
                  <c:v>47339</c:v>
                </c:pt>
                <c:pt idx="33">
                  <c:v>49969</c:v>
                </c:pt>
                <c:pt idx="34">
                  <c:v>50393</c:v>
                </c:pt>
                <c:pt idx="35">
                  <c:v>51970</c:v>
                </c:pt>
                <c:pt idx="36">
                  <c:v>52274</c:v>
                </c:pt>
                <c:pt idx="37">
                  <c:v>53462</c:v>
                </c:pt>
                <c:pt idx="38">
                  <c:v>53712</c:v>
                </c:pt>
                <c:pt idx="39">
                  <c:v>56222</c:v>
                </c:pt>
                <c:pt idx="40">
                  <c:v>56511</c:v>
                </c:pt>
                <c:pt idx="41">
                  <c:v>58170</c:v>
                </c:pt>
                <c:pt idx="42">
                  <c:v>59476</c:v>
                </c:pt>
                <c:pt idx="43">
                  <c:v>60885</c:v>
                </c:pt>
                <c:pt idx="44">
                  <c:v>60910</c:v>
                </c:pt>
                <c:pt idx="45">
                  <c:v>63425</c:v>
                </c:pt>
                <c:pt idx="46">
                  <c:v>66330</c:v>
                </c:pt>
                <c:pt idx="47">
                  <c:v>66466</c:v>
                </c:pt>
                <c:pt idx="48">
                  <c:v>69392</c:v>
                </c:pt>
                <c:pt idx="49">
                  <c:v>71782</c:v>
                </c:pt>
                <c:pt idx="50">
                  <c:v>72360</c:v>
                </c:pt>
                <c:pt idx="51">
                  <c:v>74942</c:v>
                </c:pt>
                <c:pt idx="52">
                  <c:v>75054</c:v>
                </c:pt>
                <c:pt idx="53">
                  <c:v>77975</c:v>
                </c:pt>
                <c:pt idx="54">
                  <c:v>78513</c:v>
                </c:pt>
                <c:pt idx="55">
                  <c:v>79200</c:v>
                </c:pt>
                <c:pt idx="56">
                  <c:v>79486</c:v>
                </c:pt>
                <c:pt idx="57">
                  <c:v>82686</c:v>
                </c:pt>
                <c:pt idx="58">
                  <c:v>83089</c:v>
                </c:pt>
                <c:pt idx="59">
                  <c:v>83927</c:v>
                </c:pt>
                <c:pt idx="60">
                  <c:v>85602</c:v>
                </c:pt>
                <c:pt idx="61">
                  <c:v>86593</c:v>
                </c:pt>
                <c:pt idx="62">
                  <c:v>87625</c:v>
                </c:pt>
                <c:pt idx="63">
                  <c:v>87974</c:v>
                </c:pt>
                <c:pt idx="64">
                  <c:v>88226</c:v>
                </c:pt>
                <c:pt idx="65">
                  <c:v>89663</c:v>
                </c:pt>
                <c:pt idx="66">
                  <c:v>90161</c:v>
                </c:pt>
                <c:pt idx="67">
                  <c:v>91937</c:v>
                </c:pt>
                <c:pt idx="68">
                  <c:v>94743</c:v>
                </c:pt>
                <c:pt idx="69">
                  <c:v>95740</c:v>
                </c:pt>
                <c:pt idx="70">
                  <c:v>96859</c:v>
                </c:pt>
                <c:pt idx="71">
                  <c:v>99542</c:v>
                </c:pt>
                <c:pt idx="72">
                  <c:v>100329</c:v>
                </c:pt>
                <c:pt idx="73">
                  <c:v>119499</c:v>
                </c:pt>
                <c:pt idx="74">
                  <c:v>122404</c:v>
                </c:pt>
                <c:pt idx="75">
                  <c:v>14571</c:v>
                </c:pt>
                <c:pt idx="76">
                  <c:v>17273</c:v>
                </c:pt>
                <c:pt idx="77">
                  <c:v>19519</c:v>
                </c:pt>
                <c:pt idx="78">
                  <c:v>20183</c:v>
                </c:pt>
                <c:pt idx="79">
                  <c:v>21490</c:v>
                </c:pt>
                <c:pt idx="80">
                  <c:v>25329</c:v>
                </c:pt>
                <c:pt idx="81">
                  <c:v>39701</c:v>
                </c:pt>
                <c:pt idx="82">
                  <c:v>2716</c:v>
                </c:pt>
                <c:pt idx="83">
                  <c:v>3300</c:v>
                </c:pt>
                <c:pt idx="84">
                  <c:v>3615</c:v>
                </c:pt>
                <c:pt idx="85">
                  <c:v>3711</c:v>
                </c:pt>
                <c:pt idx="86">
                  <c:v>3719</c:v>
                </c:pt>
                <c:pt idx="87">
                  <c:v>3944</c:v>
                </c:pt>
                <c:pt idx="88">
                  <c:v>3992</c:v>
                </c:pt>
                <c:pt idx="89">
                  <c:v>4435</c:v>
                </c:pt>
                <c:pt idx="90">
                  <c:v>4440</c:v>
                </c:pt>
                <c:pt idx="91">
                  <c:v>5092</c:v>
                </c:pt>
                <c:pt idx="92">
                  <c:v>5315</c:v>
                </c:pt>
                <c:pt idx="93">
                  <c:v>5513</c:v>
                </c:pt>
                <c:pt idx="94">
                  <c:v>5685</c:v>
                </c:pt>
                <c:pt idx="95">
                  <c:v>5881</c:v>
                </c:pt>
                <c:pt idx="96">
                  <c:v>6062</c:v>
                </c:pt>
                <c:pt idx="97">
                  <c:v>6547</c:v>
                </c:pt>
                <c:pt idx="98">
                  <c:v>6676</c:v>
                </c:pt>
                <c:pt idx="99">
                  <c:v>7028</c:v>
                </c:pt>
                <c:pt idx="100">
                  <c:v>7181</c:v>
                </c:pt>
                <c:pt idx="101">
                  <c:v>7255</c:v>
                </c:pt>
                <c:pt idx="102">
                  <c:v>7319</c:v>
                </c:pt>
                <c:pt idx="103">
                  <c:v>7338</c:v>
                </c:pt>
                <c:pt idx="104">
                  <c:v>7585</c:v>
                </c:pt>
                <c:pt idx="105">
                  <c:v>7664</c:v>
                </c:pt>
                <c:pt idx="106">
                  <c:v>8038</c:v>
                </c:pt>
                <c:pt idx="107">
                  <c:v>8241</c:v>
                </c:pt>
                <c:pt idx="108">
                  <c:v>8262</c:v>
                </c:pt>
                <c:pt idx="109">
                  <c:v>8400</c:v>
                </c:pt>
                <c:pt idx="110">
                  <c:v>8494</c:v>
                </c:pt>
                <c:pt idx="111">
                  <c:v>8544</c:v>
                </c:pt>
                <c:pt idx="112">
                  <c:v>9328</c:v>
                </c:pt>
                <c:pt idx="113">
                  <c:v>9694</c:v>
                </c:pt>
                <c:pt idx="114">
                  <c:v>9766</c:v>
                </c:pt>
                <c:pt idx="115">
                  <c:v>9800</c:v>
                </c:pt>
                <c:pt idx="116">
                  <c:v>10047</c:v>
                </c:pt>
                <c:pt idx="117">
                  <c:v>10303</c:v>
                </c:pt>
                <c:pt idx="118">
                  <c:v>10824</c:v>
                </c:pt>
                <c:pt idx="119">
                  <c:v>11260</c:v>
                </c:pt>
                <c:pt idx="120">
                  <c:v>11703</c:v>
                </c:pt>
                <c:pt idx="121">
                  <c:v>11849</c:v>
                </c:pt>
                <c:pt idx="122">
                  <c:v>11917</c:v>
                </c:pt>
                <c:pt idx="123">
                  <c:v>12310</c:v>
                </c:pt>
                <c:pt idx="124">
                  <c:v>12399</c:v>
                </c:pt>
                <c:pt idx="125">
                  <c:v>12797</c:v>
                </c:pt>
                <c:pt idx="126">
                  <c:v>12799</c:v>
                </c:pt>
                <c:pt idx="127">
                  <c:v>19432</c:v>
                </c:pt>
                <c:pt idx="128">
                  <c:v>19592</c:v>
                </c:pt>
                <c:pt idx="129">
                  <c:v>20545</c:v>
                </c:pt>
                <c:pt idx="130">
                  <c:v>21963</c:v>
                </c:pt>
                <c:pt idx="131">
                  <c:v>23590</c:v>
                </c:pt>
                <c:pt idx="132">
                  <c:v>11200</c:v>
                </c:pt>
                <c:pt idx="133">
                  <c:v>17700</c:v>
                </c:pt>
                <c:pt idx="134">
                  <c:v>21875</c:v>
                </c:pt>
                <c:pt idx="135">
                  <c:v>24900</c:v>
                </c:pt>
                <c:pt idx="136">
                  <c:v>25000</c:v>
                </c:pt>
                <c:pt idx="137">
                  <c:v>25100</c:v>
                </c:pt>
                <c:pt idx="138">
                  <c:v>26400</c:v>
                </c:pt>
                <c:pt idx="139">
                  <c:v>26800</c:v>
                </c:pt>
                <c:pt idx="140">
                  <c:v>35600</c:v>
                </c:pt>
                <c:pt idx="141">
                  <c:v>41900</c:v>
                </c:pt>
                <c:pt idx="142">
                  <c:v>2900</c:v>
                </c:pt>
                <c:pt idx="143">
                  <c:v>4334</c:v>
                </c:pt>
                <c:pt idx="144">
                  <c:v>4500</c:v>
                </c:pt>
                <c:pt idx="145">
                  <c:v>4700</c:v>
                </c:pt>
                <c:pt idx="146">
                  <c:v>5300</c:v>
                </c:pt>
                <c:pt idx="147">
                  <c:v>5600</c:v>
                </c:pt>
                <c:pt idx="148">
                  <c:v>6000</c:v>
                </c:pt>
                <c:pt idx="149">
                  <c:v>7000</c:v>
                </c:pt>
                <c:pt idx="150">
                  <c:v>8000</c:v>
                </c:pt>
                <c:pt idx="151">
                  <c:v>8100</c:v>
                </c:pt>
                <c:pt idx="152">
                  <c:v>8600</c:v>
                </c:pt>
                <c:pt idx="153">
                  <c:v>8700</c:v>
                </c:pt>
                <c:pt idx="154">
                  <c:v>8800</c:v>
                </c:pt>
                <c:pt idx="155">
                  <c:v>8900</c:v>
                </c:pt>
                <c:pt idx="156">
                  <c:v>8900</c:v>
                </c:pt>
                <c:pt idx="157">
                  <c:v>9500</c:v>
                </c:pt>
                <c:pt idx="158">
                  <c:v>9600</c:v>
                </c:pt>
                <c:pt idx="159">
                  <c:v>9800</c:v>
                </c:pt>
                <c:pt idx="160">
                  <c:v>9800</c:v>
                </c:pt>
                <c:pt idx="161">
                  <c:v>10272</c:v>
                </c:pt>
                <c:pt idx="162">
                  <c:v>10400</c:v>
                </c:pt>
                <c:pt idx="163">
                  <c:v>11400</c:v>
                </c:pt>
                <c:pt idx="164">
                  <c:v>11500</c:v>
                </c:pt>
                <c:pt idx="165">
                  <c:v>11600</c:v>
                </c:pt>
                <c:pt idx="166">
                  <c:v>11800</c:v>
                </c:pt>
                <c:pt idx="167">
                  <c:v>12000</c:v>
                </c:pt>
                <c:pt idx="168">
                  <c:v>12000</c:v>
                </c:pt>
                <c:pt idx="169">
                  <c:v>12200</c:v>
                </c:pt>
                <c:pt idx="170">
                  <c:v>12900</c:v>
                </c:pt>
                <c:pt idx="171">
                  <c:v>13100</c:v>
                </c:pt>
                <c:pt idx="172">
                  <c:v>13300</c:v>
                </c:pt>
                <c:pt idx="173">
                  <c:v>13900</c:v>
                </c:pt>
                <c:pt idx="174">
                  <c:v>13900</c:v>
                </c:pt>
                <c:pt idx="175">
                  <c:v>14000</c:v>
                </c:pt>
                <c:pt idx="176">
                  <c:v>14100</c:v>
                </c:pt>
                <c:pt idx="177">
                  <c:v>14200</c:v>
                </c:pt>
                <c:pt idx="178">
                  <c:v>14300</c:v>
                </c:pt>
                <c:pt idx="179">
                  <c:v>14300</c:v>
                </c:pt>
                <c:pt idx="180">
                  <c:v>15100</c:v>
                </c:pt>
                <c:pt idx="181">
                  <c:v>15300</c:v>
                </c:pt>
                <c:pt idx="182">
                  <c:v>15400</c:v>
                </c:pt>
                <c:pt idx="183">
                  <c:v>15700</c:v>
                </c:pt>
                <c:pt idx="184">
                  <c:v>16900</c:v>
                </c:pt>
                <c:pt idx="185">
                  <c:v>17100</c:v>
                </c:pt>
                <c:pt idx="186">
                  <c:v>17300</c:v>
                </c:pt>
                <c:pt idx="187">
                  <c:v>17300</c:v>
                </c:pt>
                <c:pt idx="188">
                  <c:v>18100</c:v>
                </c:pt>
                <c:pt idx="189">
                  <c:v>18500</c:v>
                </c:pt>
                <c:pt idx="190">
                  <c:v>18700</c:v>
                </c:pt>
                <c:pt idx="191">
                  <c:v>18800</c:v>
                </c:pt>
                <c:pt idx="192">
                  <c:v>18900</c:v>
                </c:pt>
                <c:pt idx="193">
                  <c:v>19000</c:v>
                </c:pt>
                <c:pt idx="194">
                  <c:v>19000</c:v>
                </c:pt>
                <c:pt idx="195">
                  <c:v>19200</c:v>
                </c:pt>
                <c:pt idx="196">
                  <c:v>19800</c:v>
                </c:pt>
                <c:pt idx="197">
                  <c:v>20100</c:v>
                </c:pt>
                <c:pt idx="198">
                  <c:v>20400</c:v>
                </c:pt>
                <c:pt idx="199">
                  <c:v>20400</c:v>
                </c:pt>
                <c:pt idx="200">
                  <c:v>20600</c:v>
                </c:pt>
                <c:pt idx="201">
                  <c:v>20600</c:v>
                </c:pt>
                <c:pt idx="202">
                  <c:v>20800</c:v>
                </c:pt>
                <c:pt idx="203">
                  <c:v>21200</c:v>
                </c:pt>
                <c:pt idx="204">
                  <c:v>21300</c:v>
                </c:pt>
                <c:pt idx="205">
                  <c:v>21600</c:v>
                </c:pt>
                <c:pt idx="206">
                  <c:v>21600</c:v>
                </c:pt>
                <c:pt idx="207">
                  <c:v>21900</c:v>
                </c:pt>
                <c:pt idx="208">
                  <c:v>22075</c:v>
                </c:pt>
                <c:pt idx="209">
                  <c:v>22300</c:v>
                </c:pt>
                <c:pt idx="210">
                  <c:v>22300</c:v>
                </c:pt>
                <c:pt idx="211">
                  <c:v>22500</c:v>
                </c:pt>
                <c:pt idx="212">
                  <c:v>22500</c:v>
                </c:pt>
                <c:pt idx="213">
                  <c:v>22500</c:v>
                </c:pt>
                <c:pt idx="214">
                  <c:v>22500</c:v>
                </c:pt>
                <c:pt idx="215">
                  <c:v>22900</c:v>
                </c:pt>
                <c:pt idx="216">
                  <c:v>23000</c:v>
                </c:pt>
                <c:pt idx="217">
                  <c:v>23000</c:v>
                </c:pt>
                <c:pt idx="218">
                  <c:v>24300</c:v>
                </c:pt>
                <c:pt idx="219">
                  <c:v>24400</c:v>
                </c:pt>
                <c:pt idx="220">
                  <c:v>24400</c:v>
                </c:pt>
                <c:pt idx="221">
                  <c:v>24700</c:v>
                </c:pt>
                <c:pt idx="222">
                  <c:v>24900</c:v>
                </c:pt>
                <c:pt idx="223">
                  <c:v>24934</c:v>
                </c:pt>
                <c:pt idx="224">
                  <c:v>25000</c:v>
                </c:pt>
                <c:pt idx="225">
                  <c:v>25300</c:v>
                </c:pt>
                <c:pt idx="226">
                  <c:v>25800</c:v>
                </c:pt>
                <c:pt idx="227">
                  <c:v>26400</c:v>
                </c:pt>
                <c:pt idx="228">
                  <c:v>26700</c:v>
                </c:pt>
                <c:pt idx="229">
                  <c:v>26832</c:v>
                </c:pt>
                <c:pt idx="230">
                  <c:v>27100</c:v>
                </c:pt>
                <c:pt idx="231">
                  <c:v>27300</c:v>
                </c:pt>
                <c:pt idx="232">
                  <c:v>28000</c:v>
                </c:pt>
                <c:pt idx="233">
                  <c:v>28200</c:v>
                </c:pt>
                <c:pt idx="234">
                  <c:v>28400</c:v>
                </c:pt>
                <c:pt idx="235">
                  <c:v>29100</c:v>
                </c:pt>
                <c:pt idx="236">
                  <c:v>30725</c:v>
                </c:pt>
                <c:pt idx="237">
                  <c:v>32600</c:v>
                </c:pt>
                <c:pt idx="238">
                  <c:v>33000</c:v>
                </c:pt>
                <c:pt idx="239">
                  <c:v>37200</c:v>
                </c:pt>
                <c:pt idx="240">
                  <c:v>37400</c:v>
                </c:pt>
                <c:pt idx="241">
                  <c:v>1000</c:v>
                </c:pt>
                <c:pt idx="242">
                  <c:v>1300</c:v>
                </c:pt>
                <c:pt idx="243">
                  <c:v>1900</c:v>
                </c:pt>
                <c:pt idx="244">
                  <c:v>2700</c:v>
                </c:pt>
                <c:pt idx="245">
                  <c:v>2900</c:v>
                </c:pt>
                <c:pt idx="246">
                  <c:v>3300</c:v>
                </c:pt>
                <c:pt idx="247">
                  <c:v>3500</c:v>
                </c:pt>
                <c:pt idx="248">
                  <c:v>4000</c:v>
                </c:pt>
                <c:pt idx="249">
                  <c:v>4400</c:v>
                </c:pt>
                <c:pt idx="250">
                  <c:v>4500</c:v>
                </c:pt>
                <c:pt idx="251">
                  <c:v>4500</c:v>
                </c:pt>
                <c:pt idx="252">
                  <c:v>4700</c:v>
                </c:pt>
                <c:pt idx="253">
                  <c:v>4900</c:v>
                </c:pt>
                <c:pt idx="254">
                  <c:v>5400</c:v>
                </c:pt>
                <c:pt idx="255">
                  <c:v>5400</c:v>
                </c:pt>
                <c:pt idx="256">
                  <c:v>5650</c:v>
                </c:pt>
                <c:pt idx="257">
                  <c:v>5700</c:v>
                </c:pt>
                <c:pt idx="258">
                  <c:v>5900</c:v>
                </c:pt>
                <c:pt idx="259">
                  <c:v>6000</c:v>
                </c:pt>
                <c:pt idx="260">
                  <c:v>6100</c:v>
                </c:pt>
                <c:pt idx="261">
                  <c:v>6600</c:v>
                </c:pt>
                <c:pt idx="262">
                  <c:v>6600</c:v>
                </c:pt>
                <c:pt idx="263">
                  <c:v>6600</c:v>
                </c:pt>
                <c:pt idx="264">
                  <c:v>6670</c:v>
                </c:pt>
                <c:pt idx="265">
                  <c:v>7000</c:v>
                </c:pt>
                <c:pt idx="266">
                  <c:v>7300</c:v>
                </c:pt>
                <c:pt idx="267">
                  <c:v>7400</c:v>
                </c:pt>
                <c:pt idx="268">
                  <c:v>7700</c:v>
                </c:pt>
                <c:pt idx="269">
                  <c:v>8000</c:v>
                </c:pt>
                <c:pt idx="270">
                  <c:v>8200</c:v>
                </c:pt>
                <c:pt idx="271">
                  <c:v>8400</c:v>
                </c:pt>
                <c:pt idx="272">
                  <c:v>8600</c:v>
                </c:pt>
                <c:pt idx="273">
                  <c:v>8800</c:v>
                </c:pt>
                <c:pt idx="274">
                  <c:v>8800</c:v>
                </c:pt>
                <c:pt idx="275">
                  <c:v>9000</c:v>
                </c:pt>
                <c:pt idx="276">
                  <c:v>9000</c:v>
                </c:pt>
                <c:pt idx="277">
                  <c:v>9100</c:v>
                </c:pt>
                <c:pt idx="278">
                  <c:v>9200</c:v>
                </c:pt>
                <c:pt idx="279">
                  <c:v>9200</c:v>
                </c:pt>
                <c:pt idx="280">
                  <c:v>9200</c:v>
                </c:pt>
                <c:pt idx="281">
                  <c:v>9300</c:v>
                </c:pt>
                <c:pt idx="282">
                  <c:v>9300</c:v>
                </c:pt>
                <c:pt idx="283">
                  <c:v>9300</c:v>
                </c:pt>
                <c:pt idx="284">
                  <c:v>9800</c:v>
                </c:pt>
                <c:pt idx="285">
                  <c:v>9900</c:v>
                </c:pt>
                <c:pt idx="286">
                  <c:v>10200</c:v>
                </c:pt>
                <c:pt idx="287">
                  <c:v>10400</c:v>
                </c:pt>
                <c:pt idx="288">
                  <c:v>10800</c:v>
                </c:pt>
                <c:pt idx="289">
                  <c:v>10900</c:v>
                </c:pt>
                <c:pt idx="290">
                  <c:v>11600</c:v>
                </c:pt>
                <c:pt idx="291">
                  <c:v>11600</c:v>
                </c:pt>
                <c:pt idx="292">
                  <c:v>11700</c:v>
                </c:pt>
                <c:pt idx="293">
                  <c:v>12300</c:v>
                </c:pt>
                <c:pt idx="294">
                  <c:v>13800</c:v>
                </c:pt>
                <c:pt idx="295">
                  <c:v>14200</c:v>
                </c:pt>
                <c:pt idx="296">
                  <c:v>15100</c:v>
                </c:pt>
                <c:pt idx="297">
                  <c:v>15500</c:v>
                </c:pt>
                <c:pt idx="298">
                  <c:v>17900</c:v>
                </c:pt>
                <c:pt idx="299">
                  <c:v>17900</c:v>
                </c:pt>
                <c:pt idx="300">
                  <c:v>25400</c:v>
                </c:pt>
                <c:pt idx="301">
                  <c:v>632</c:v>
                </c:pt>
                <c:pt idx="302">
                  <c:v>1400</c:v>
                </c:pt>
                <c:pt idx="303">
                  <c:v>2000</c:v>
                </c:pt>
                <c:pt idx="304">
                  <c:v>2000</c:v>
                </c:pt>
                <c:pt idx="305">
                  <c:v>2000</c:v>
                </c:pt>
                <c:pt idx="306">
                  <c:v>2400</c:v>
                </c:pt>
                <c:pt idx="307">
                  <c:v>2500</c:v>
                </c:pt>
                <c:pt idx="308">
                  <c:v>2800</c:v>
                </c:pt>
                <c:pt idx="309">
                  <c:v>2800</c:v>
                </c:pt>
                <c:pt idx="310">
                  <c:v>3200</c:v>
                </c:pt>
                <c:pt idx="311">
                  <c:v>3300</c:v>
                </c:pt>
                <c:pt idx="312">
                  <c:v>3500</c:v>
                </c:pt>
                <c:pt idx="313">
                  <c:v>3900</c:v>
                </c:pt>
                <c:pt idx="314">
                  <c:v>3900</c:v>
                </c:pt>
                <c:pt idx="315">
                  <c:v>3900</c:v>
                </c:pt>
                <c:pt idx="316">
                  <c:v>4000</c:v>
                </c:pt>
                <c:pt idx="317">
                  <c:v>5000</c:v>
                </c:pt>
                <c:pt idx="318">
                  <c:v>5200</c:v>
                </c:pt>
                <c:pt idx="319">
                  <c:v>5300</c:v>
                </c:pt>
                <c:pt idx="320">
                  <c:v>6700</c:v>
                </c:pt>
                <c:pt idx="321">
                  <c:v>8700</c:v>
                </c:pt>
                <c:pt idx="322">
                  <c:v>11000</c:v>
                </c:pt>
                <c:pt idx="323">
                  <c:v>11100</c:v>
                </c:pt>
                <c:pt idx="324">
                  <c:v>11600</c:v>
                </c:pt>
                <c:pt idx="325">
                  <c:v>12500</c:v>
                </c:pt>
                <c:pt idx="326">
                  <c:v>1400</c:v>
                </c:pt>
                <c:pt idx="327">
                  <c:v>1600</c:v>
                </c:pt>
                <c:pt idx="328">
                  <c:v>1800</c:v>
                </c:pt>
                <c:pt idx="329">
                  <c:v>2100</c:v>
                </c:pt>
                <c:pt idx="330">
                  <c:v>2700</c:v>
                </c:pt>
                <c:pt idx="331">
                  <c:v>5600</c:v>
                </c:pt>
                <c:pt idx="332">
                  <c:v>6300</c:v>
                </c:pt>
                <c:pt idx="333">
                  <c:v>7200</c:v>
                </c:pt>
                <c:pt idx="334">
                  <c:v>1400</c:v>
                </c:pt>
                <c:pt idx="335">
                  <c:v>1600</c:v>
                </c:pt>
                <c:pt idx="336">
                  <c:v>2200</c:v>
                </c:pt>
                <c:pt idx="337">
                  <c:v>2600</c:v>
                </c:pt>
                <c:pt idx="338">
                  <c:v>3100</c:v>
                </c:pt>
                <c:pt idx="339">
                  <c:v>4200</c:v>
                </c:pt>
                <c:pt idx="340">
                  <c:v>4400</c:v>
                </c:pt>
                <c:pt idx="341">
                  <c:v>5600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9-3F2C-4469-8A23-452FE5607F17}"/>
            </c:ext>
          </c:extLst>
        </c:ser>
        <c:ser>
          <c:idx val="6"/>
          <c:order val="6"/>
          <c:tx>
            <c:v>North County West</c:v>
          </c:tx>
          <c:spPr>
            <a:ln w="19050">
              <a:noFill/>
            </a:ln>
          </c:spPr>
          <c:marker>
            <c:symbol val="star"/>
            <c:size val="4"/>
            <c:spPr>
              <a:ln>
                <a:solidFill>
                  <a:srgbClr val="00B0F0"/>
                </a:solidFill>
              </a:ln>
            </c:spPr>
          </c:marker>
          <c:trendline>
            <c:spPr>
              <a:ln w="15875">
                <a:solidFill>
                  <a:schemeClr val="accent5">
                    <a:lumMod val="60000"/>
                    <a:lumOff val="4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13101145165929709"/>
                  <c:y val="6.9776434614911897E-2"/>
                </c:manualLayout>
              </c:layout>
              <c:numFmt formatCode="#,##0.00" sourceLinked="0"/>
              <c:spPr>
                <a:solidFill>
                  <a:srgbClr val="00B0F0">
                    <a:alpha val="50000"/>
                  </a:srgb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[0]!count_m6</c:f>
              <c:numCache>
                <c:formatCode>General</c:formatCode>
                <c:ptCount val="197"/>
                <c:pt idx="0">
                  <c:v>53173</c:v>
                </c:pt>
                <c:pt idx="1">
                  <c:v>53705</c:v>
                </c:pt>
                <c:pt idx="2">
                  <c:v>53836</c:v>
                </c:pt>
                <c:pt idx="3">
                  <c:v>54045</c:v>
                </c:pt>
                <c:pt idx="4">
                  <c:v>54156</c:v>
                </c:pt>
                <c:pt idx="5">
                  <c:v>54612</c:v>
                </c:pt>
                <c:pt idx="6">
                  <c:v>54977</c:v>
                </c:pt>
                <c:pt idx="7">
                  <c:v>55239</c:v>
                </c:pt>
                <c:pt idx="8">
                  <c:v>56729</c:v>
                </c:pt>
                <c:pt idx="9">
                  <c:v>62593</c:v>
                </c:pt>
                <c:pt idx="10">
                  <c:v>63700</c:v>
                </c:pt>
                <c:pt idx="11">
                  <c:v>63736</c:v>
                </c:pt>
                <c:pt idx="12">
                  <c:v>64624</c:v>
                </c:pt>
                <c:pt idx="13">
                  <c:v>64727</c:v>
                </c:pt>
                <c:pt idx="14">
                  <c:v>64793</c:v>
                </c:pt>
                <c:pt idx="15">
                  <c:v>65262</c:v>
                </c:pt>
                <c:pt idx="16">
                  <c:v>69064</c:v>
                </c:pt>
                <c:pt idx="17">
                  <c:v>69482</c:v>
                </c:pt>
                <c:pt idx="18">
                  <c:v>71153</c:v>
                </c:pt>
                <c:pt idx="19">
                  <c:v>72382</c:v>
                </c:pt>
                <c:pt idx="20">
                  <c:v>72445</c:v>
                </c:pt>
                <c:pt idx="21">
                  <c:v>79259</c:v>
                </c:pt>
                <c:pt idx="22">
                  <c:v>80506</c:v>
                </c:pt>
                <c:pt idx="23">
                  <c:v>81984</c:v>
                </c:pt>
                <c:pt idx="24">
                  <c:v>82332</c:v>
                </c:pt>
                <c:pt idx="25">
                  <c:v>83031</c:v>
                </c:pt>
                <c:pt idx="26">
                  <c:v>84626</c:v>
                </c:pt>
                <c:pt idx="27">
                  <c:v>86104</c:v>
                </c:pt>
                <c:pt idx="28">
                  <c:v>86225</c:v>
                </c:pt>
                <c:pt idx="29">
                  <c:v>88750</c:v>
                </c:pt>
                <c:pt idx="30">
                  <c:v>88967</c:v>
                </c:pt>
                <c:pt idx="31">
                  <c:v>89479</c:v>
                </c:pt>
                <c:pt idx="32">
                  <c:v>90618</c:v>
                </c:pt>
                <c:pt idx="33">
                  <c:v>90883</c:v>
                </c:pt>
                <c:pt idx="34">
                  <c:v>91650</c:v>
                </c:pt>
                <c:pt idx="35">
                  <c:v>92783</c:v>
                </c:pt>
                <c:pt idx="36">
                  <c:v>92973</c:v>
                </c:pt>
                <c:pt idx="37">
                  <c:v>94210</c:v>
                </c:pt>
                <c:pt idx="38">
                  <c:v>94510</c:v>
                </c:pt>
                <c:pt idx="39">
                  <c:v>94750</c:v>
                </c:pt>
                <c:pt idx="40">
                  <c:v>95123</c:v>
                </c:pt>
                <c:pt idx="41">
                  <c:v>95285</c:v>
                </c:pt>
                <c:pt idx="42">
                  <c:v>95757</c:v>
                </c:pt>
                <c:pt idx="43">
                  <c:v>96480</c:v>
                </c:pt>
                <c:pt idx="44">
                  <c:v>96503</c:v>
                </c:pt>
                <c:pt idx="45">
                  <c:v>98928</c:v>
                </c:pt>
                <c:pt idx="46">
                  <c:v>99214</c:v>
                </c:pt>
                <c:pt idx="47">
                  <c:v>99687</c:v>
                </c:pt>
                <c:pt idx="48">
                  <c:v>99712</c:v>
                </c:pt>
                <c:pt idx="49">
                  <c:v>99801</c:v>
                </c:pt>
                <c:pt idx="50">
                  <c:v>99844</c:v>
                </c:pt>
                <c:pt idx="51">
                  <c:v>99944</c:v>
                </c:pt>
                <c:pt idx="52">
                  <c:v>100679</c:v>
                </c:pt>
                <c:pt idx="53">
                  <c:v>101178</c:v>
                </c:pt>
                <c:pt idx="54">
                  <c:v>102468</c:v>
                </c:pt>
                <c:pt idx="55">
                  <c:v>102699</c:v>
                </c:pt>
                <c:pt idx="56">
                  <c:v>103471</c:v>
                </c:pt>
                <c:pt idx="57">
                  <c:v>103593</c:v>
                </c:pt>
                <c:pt idx="58">
                  <c:v>104695</c:v>
                </c:pt>
                <c:pt idx="59">
                  <c:v>104739</c:v>
                </c:pt>
                <c:pt idx="60">
                  <c:v>105170</c:v>
                </c:pt>
                <c:pt idx="61">
                  <c:v>107164</c:v>
                </c:pt>
                <c:pt idx="62">
                  <c:v>108591</c:v>
                </c:pt>
                <c:pt idx="63">
                  <c:v>109304</c:v>
                </c:pt>
                <c:pt idx="64">
                  <c:v>109782</c:v>
                </c:pt>
                <c:pt idx="65">
                  <c:v>118363</c:v>
                </c:pt>
                <c:pt idx="66">
                  <c:v>122507</c:v>
                </c:pt>
                <c:pt idx="67">
                  <c:v>1169</c:v>
                </c:pt>
                <c:pt idx="68">
                  <c:v>1340</c:v>
                </c:pt>
                <c:pt idx="69">
                  <c:v>1923</c:v>
                </c:pt>
                <c:pt idx="70">
                  <c:v>2468</c:v>
                </c:pt>
                <c:pt idx="71">
                  <c:v>2565</c:v>
                </c:pt>
                <c:pt idx="72">
                  <c:v>2931</c:v>
                </c:pt>
                <c:pt idx="73">
                  <c:v>3116</c:v>
                </c:pt>
                <c:pt idx="74">
                  <c:v>3272</c:v>
                </c:pt>
                <c:pt idx="75">
                  <c:v>3776</c:v>
                </c:pt>
                <c:pt idx="76">
                  <c:v>4058</c:v>
                </c:pt>
                <c:pt idx="77">
                  <c:v>4569</c:v>
                </c:pt>
                <c:pt idx="78">
                  <c:v>4626</c:v>
                </c:pt>
                <c:pt idx="79">
                  <c:v>4689</c:v>
                </c:pt>
                <c:pt idx="80">
                  <c:v>5030</c:v>
                </c:pt>
                <c:pt idx="81">
                  <c:v>5050</c:v>
                </c:pt>
                <c:pt idx="82">
                  <c:v>5147</c:v>
                </c:pt>
                <c:pt idx="83">
                  <c:v>5190</c:v>
                </c:pt>
                <c:pt idx="84">
                  <c:v>5190</c:v>
                </c:pt>
                <c:pt idx="85">
                  <c:v>5247</c:v>
                </c:pt>
                <c:pt idx="86">
                  <c:v>5331</c:v>
                </c:pt>
                <c:pt idx="87">
                  <c:v>5630</c:v>
                </c:pt>
                <c:pt idx="88">
                  <c:v>5651</c:v>
                </c:pt>
                <c:pt idx="89">
                  <c:v>6201</c:v>
                </c:pt>
                <c:pt idx="90">
                  <c:v>6238</c:v>
                </c:pt>
                <c:pt idx="91">
                  <c:v>6385</c:v>
                </c:pt>
                <c:pt idx="92">
                  <c:v>6389</c:v>
                </c:pt>
                <c:pt idx="93">
                  <c:v>6458</c:v>
                </c:pt>
                <c:pt idx="94">
                  <c:v>6572</c:v>
                </c:pt>
                <c:pt idx="95">
                  <c:v>6602</c:v>
                </c:pt>
                <c:pt idx="96">
                  <c:v>6656</c:v>
                </c:pt>
                <c:pt idx="97">
                  <c:v>6661</c:v>
                </c:pt>
                <c:pt idx="98">
                  <c:v>6766</c:v>
                </c:pt>
                <c:pt idx="99">
                  <c:v>7334</c:v>
                </c:pt>
                <c:pt idx="100">
                  <c:v>7680</c:v>
                </c:pt>
                <c:pt idx="101">
                  <c:v>7714</c:v>
                </c:pt>
                <c:pt idx="102">
                  <c:v>7755</c:v>
                </c:pt>
                <c:pt idx="103">
                  <c:v>7958</c:v>
                </c:pt>
                <c:pt idx="104">
                  <c:v>8001</c:v>
                </c:pt>
                <c:pt idx="105">
                  <c:v>8030</c:v>
                </c:pt>
                <c:pt idx="106">
                  <c:v>8082</c:v>
                </c:pt>
                <c:pt idx="107">
                  <c:v>8319</c:v>
                </c:pt>
                <c:pt idx="108">
                  <c:v>8479</c:v>
                </c:pt>
                <c:pt idx="109">
                  <c:v>8483</c:v>
                </c:pt>
                <c:pt idx="110">
                  <c:v>8764</c:v>
                </c:pt>
                <c:pt idx="111">
                  <c:v>8932</c:v>
                </c:pt>
                <c:pt idx="112">
                  <c:v>9005</c:v>
                </c:pt>
                <c:pt idx="113">
                  <c:v>9030</c:v>
                </c:pt>
                <c:pt idx="114">
                  <c:v>9333</c:v>
                </c:pt>
                <c:pt idx="115">
                  <c:v>9353</c:v>
                </c:pt>
                <c:pt idx="116">
                  <c:v>9550</c:v>
                </c:pt>
                <c:pt idx="117">
                  <c:v>9636</c:v>
                </c:pt>
                <c:pt idx="118">
                  <c:v>9849</c:v>
                </c:pt>
                <c:pt idx="119">
                  <c:v>9851</c:v>
                </c:pt>
                <c:pt idx="120">
                  <c:v>9863</c:v>
                </c:pt>
                <c:pt idx="121">
                  <c:v>9989</c:v>
                </c:pt>
                <c:pt idx="122">
                  <c:v>10099</c:v>
                </c:pt>
                <c:pt idx="123">
                  <c:v>10154</c:v>
                </c:pt>
                <c:pt idx="124">
                  <c:v>10194</c:v>
                </c:pt>
                <c:pt idx="125">
                  <c:v>10265</c:v>
                </c:pt>
                <c:pt idx="126">
                  <c:v>10277</c:v>
                </c:pt>
                <c:pt idx="127">
                  <c:v>10427</c:v>
                </c:pt>
                <c:pt idx="128">
                  <c:v>10749</c:v>
                </c:pt>
                <c:pt idx="129">
                  <c:v>10772</c:v>
                </c:pt>
                <c:pt idx="130">
                  <c:v>10790</c:v>
                </c:pt>
                <c:pt idx="131">
                  <c:v>12933</c:v>
                </c:pt>
                <c:pt idx="132">
                  <c:v>14562</c:v>
                </c:pt>
                <c:pt idx="133">
                  <c:v>14564</c:v>
                </c:pt>
                <c:pt idx="134">
                  <c:v>15583</c:v>
                </c:pt>
                <c:pt idx="135">
                  <c:v>15907</c:v>
                </c:pt>
                <c:pt idx="136">
                  <c:v>17115</c:v>
                </c:pt>
                <c:pt idx="137">
                  <c:v>18632</c:v>
                </c:pt>
                <c:pt idx="138">
                  <c:v>19351</c:v>
                </c:pt>
                <c:pt idx="139">
                  <c:v>28100</c:v>
                </c:pt>
                <c:pt idx="140">
                  <c:v>29400</c:v>
                </c:pt>
                <c:pt idx="141">
                  <c:v>31100</c:v>
                </c:pt>
                <c:pt idx="142">
                  <c:v>35500</c:v>
                </c:pt>
                <c:pt idx="143">
                  <c:v>35900</c:v>
                </c:pt>
                <c:pt idx="144">
                  <c:v>37200</c:v>
                </c:pt>
                <c:pt idx="145">
                  <c:v>37800</c:v>
                </c:pt>
                <c:pt idx="146">
                  <c:v>38900</c:v>
                </c:pt>
                <c:pt idx="147">
                  <c:v>43921</c:v>
                </c:pt>
                <c:pt idx="148">
                  <c:v>48341</c:v>
                </c:pt>
                <c:pt idx="149">
                  <c:v>50785</c:v>
                </c:pt>
                <c:pt idx="150">
                  <c:v>53800</c:v>
                </c:pt>
                <c:pt idx="151">
                  <c:v>54900</c:v>
                </c:pt>
                <c:pt idx="152">
                  <c:v>55200</c:v>
                </c:pt>
                <c:pt idx="153">
                  <c:v>11500</c:v>
                </c:pt>
                <c:pt idx="154">
                  <c:v>13100</c:v>
                </c:pt>
                <c:pt idx="155">
                  <c:v>14200</c:v>
                </c:pt>
                <c:pt idx="156">
                  <c:v>14600</c:v>
                </c:pt>
                <c:pt idx="157">
                  <c:v>14700</c:v>
                </c:pt>
                <c:pt idx="158">
                  <c:v>15400</c:v>
                </c:pt>
                <c:pt idx="159">
                  <c:v>16600</c:v>
                </c:pt>
                <c:pt idx="160">
                  <c:v>17600</c:v>
                </c:pt>
                <c:pt idx="161">
                  <c:v>19300</c:v>
                </c:pt>
                <c:pt idx="162">
                  <c:v>19600</c:v>
                </c:pt>
                <c:pt idx="163">
                  <c:v>19800</c:v>
                </c:pt>
                <c:pt idx="164">
                  <c:v>20400</c:v>
                </c:pt>
                <c:pt idx="165">
                  <c:v>21100</c:v>
                </c:pt>
                <c:pt idx="166">
                  <c:v>21900</c:v>
                </c:pt>
                <c:pt idx="167">
                  <c:v>23500</c:v>
                </c:pt>
                <c:pt idx="168">
                  <c:v>26500</c:v>
                </c:pt>
                <c:pt idx="169">
                  <c:v>26900</c:v>
                </c:pt>
                <c:pt idx="170">
                  <c:v>27500</c:v>
                </c:pt>
                <c:pt idx="171">
                  <c:v>28100</c:v>
                </c:pt>
                <c:pt idx="172">
                  <c:v>28600</c:v>
                </c:pt>
                <c:pt idx="173">
                  <c:v>39500</c:v>
                </c:pt>
                <c:pt idx="174">
                  <c:v>3400</c:v>
                </c:pt>
                <c:pt idx="175">
                  <c:v>4900</c:v>
                </c:pt>
                <c:pt idx="176">
                  <c:v>7400</c:v>
                </c:pt>
                <c:pt idx="177">
                  <c:v>8900</c:v>
                </c:pt>
                <c:pt idx="178">
                  <c:v>12300</c:v>
                </c:pt>
                <c:pt idx="179">
                  <c:v>12400</c:v>
                </c:pt>
                <c:pt idx="180">
                  <c:v>13500</c:v>
                </c:pt>
                <c:pt idx="181">
                  <c:v>14600</c:v>
                </c:pt>
                <c:pt idx="182">
                  <c:v>16700</c:v>
                </c:pt>
                <c:pt idx="183">
                  <c:v>16900</c:v>
                </c:pt>
                <c:pt idx="184">
                  <c:v>18900</c:v>
                </c:pt>
                <c:pt idx="185">
                  <c:v>19100</c:v>
                </c:pt>
                <c:pt idx="186">
                  <c:v>3100</c:v>
                </c:pt>
                <c:pt idx="187">
                  <c:v>3700</c:v>
                </c:pt>
                <c:pt idx="188">
                  <c:v>3800</c:v>
                </c:pt>
                <c:pt idx="189">
                  <c:v>4200</c:v>
                </c:pt>
                <c:pt idx="190">
                  <c:v>7700</c:v>
                </c:pt>
                <c:pt idx="191">
                  <c:v>15100</c:v>
                </c:pt>
                <c:pt idx="192">
                  <c:v>700</c:v>
                </c:pt>
                <c:pt idx="193">
                  <c:v>3000</c:v>
                </c:pt>
                <c:pt idx="194">
                  <c:v>4400</c:v>
                </c:pt>
                <c:pt idx="195">
                  <c:v>6800</c:v>
                </c:pt>
                <c:pt idx="196">
                  <c:v>6900</c:v>
                </c:pt>
              </c:numCache>
              <c:extLst xmlns:c15="http://schemas.microsoft.com/office/drawing/2012/chart"/>
            </c:numRef>
          </c:xVal>
          <c:yVal>
            <c:numRef>
              <c:f>[0]!flow_m6</c:f>
              <c:numCache>
                <c:formatCode>0</c:formatCode>
                <c:ptCount val="197"/>
                <c:pt idx="0">
                  <c:v>53173</c:v>
                </c:pt>
                <c:pt idx="1">
                  <c:v>53705</c:v>
                </c:pt>
                <c:pt idx="2">
                  <c:v>53836</c:v>
                </c:pt>
                <c:pt idx="3">
                  <c:v>54045</c:v>
                </c:pt>
                <c:pt idx="4">
                  <c:v>54156</c:v>
                </c:pt>
                <c:pt idx="5">
                  <c:v>54612</c:v>
                </c:pt>
                <c:pt idx="6">
                  <c:v>54977</c:v>
                </c:pt>
                <c:pt idx="7">
                  <c:v>55239</c:v>
                </c:pt>
                <c:pt idx="8">
                  <c:v>56729</c:v>
                </c:pt>
                <c:pt idx="9">
                  <c:v>62593</c:v>
                </c:pt>
                <c:pt idx="10">
                  <c:v>63700</c:v>
                </c:pt>
                <c:pt idx="11">
                  <c:v>63736</c:v>
                </c:pt>
                <c:pt idx="12">
                  <c:v>64624</c:v>
                </c:pt>
                <c:pt idx="13">
                  <c:v>64727</c:v>
                </c:pt>
                <c:pt idx="14">
                  <c:v>64793</c:v>
                </c:pt>
                <c:pt idx="15">
                  <c:v>65262</c:v>
                </c:pt>
                <c:pt idx="16">
                  <c:v>69064</c:v>
                </c:pt>
                <c:pt idx="17">
                  <c:v>69482</c:v>
                </c:pt>
                <c:pt idx="18">
                  <c:v>71153</c:v>
                </c:pt>
                <c:pt idx="19">
                  <c:v>72382</c:v>
                </c:pt>
                <c:pt idx="20">
                  <c:v>72445</c:v>
                </c:pt>
                <c:pt idx="21">
                  <c:v>79259</c:v>
                </c:pt>
                <c:pt idx="22">
                  <c:v>80506</c:v>
                </c:pt>
                <c:pt idx="23">
                  <c:v>81984</c:v>
                </c:pt>
                <c:pt idx="24">
                  <c:v>82332</c:v>
                </c:pt>
                <c:pt idx="25">
                  <c:v>83031</c:v>
                </c:pt>
                <c:pt idx="26">
                  <c:v>84626</c:v>
                </c:pt>
                <c:pt idx="27">
                  <c:v>86104</c:v>
                </c:pt>
                <c:pt idx="28">
                  <c:v>86225</c:v>
                </c:pt>
                <c:pt idx="29">
                  <c:v>88750</c:v>
                </c:pt>
                <c:pt idx="30">
                  <c:v>88967</c:v>
                </c:pt>
                <c:pt idx="31">
                  <c:v>89479</c:v>
                </c:pt>
                <c:pt idx="32">
                  <c:v>90618</c:v>
                </c:pt>
                <c:pt idx="33">
                  <c:v>90883</c:v>
                </c:pt>
                <c:pt idx="34">
                  <c:v>91650</c:v>
                </c:pt>
                <c:pt idx="35">
                  <c:v>92783</c:v>
                </c:pt>
                <c:pt idx="36">
                  <c:v>92973</c:v>
                </c:pt>
                <c:pt idx="37">
                  <c:v>94210</c:v>
                </c:pt>
                <c:pt idx="38">
                  <c:v>94510</c:v>
                </c:pt>
                <c:pt idx="39">
                  <c:v>94750</c:v>
                </c:pt>
                <c:pt idx="40">
                  <c:v>95123</c:v>
                </c:pt>
                <c:pt idx="41">
                  <c:v>95285</c:v>
                </c:pt>
                <c:pt idx="42">
                  <c:v>95757</c:v>
                </c:pt>
                <c:pt idx="43">
                  <c:v>96480</c:v>
                </c:pt>
                <c:pt idx="44">
                  <c:v>96503</c:v>
                </c:pt>
                <c:pt idx="45">
                  <c:v>98928</c:v>
                </c:pt>
                <c:pt idx="46">
                  <c:v>99214</c:v>
                </c:pt>
                <c:pt idx="47">
                  <c:v>99687</c:v>
                </c:pt>
                <c:pt idx="48">
                  <c:v>99712</c:v>
                </c:pt>
                <c:pt idx="49">
                  <c:v>99801</c:v>
                </c:pt>
                <c:pt idx="50">
                  <c:v>99844</c:v>
                </c:pt>
                <c:pt idx="51">
                  <c:v>99944</c:v>
                </c:pt>
                <c:pt idx="52">
                  <c:v>100679</c:v>
                </c:pt>
                <c:pt idx="53">
                  <c:v>101178</c:v>
                </c:pt>
                <c:pt idx="54">
                  <c:v>102468</c:v>
                </c:pt>
                <c:pt idx="55">
                  <c:v>102699</c:v>
                </c:pt>
                <c:pt idx="56">
                  <c:v>103471</c:v>
                </c:pt>
                <c:pt idx="57">
                  <c:v>103593</c:v>
                </c:pt>
                <c:pt idx="58">
                  <c:v>104695</c:v>
                </c:pt>
                <c:pt idx="59">
                  <c:v>104739</c:v>
                </c:pt>
                <c:pt idx="60">
                  <c:v>105170</c:v>
                </c:pt>
                <c:pt idx="61">
                  <c:v>107164</c:v>
                </c:pt>
                <c:pt idx="62">
                  <c:v>108591</c:v>
                </c:pt>
                <c:pt idx="63">
                  <c:v>109304</c:v>
                </c:pt>
                <c:pt idx="64">
                  <c:v>109782</c:v>
                </c:pt>
                <c:pt idx="65">
                  <c:v>118363</c:v>
                </c:pt>
                <c:pt idx="66">
                  <c:v>122507</c:v>
                </c:pt>
                <c:pt idx="67">
                  <c:v>1169</c:v>
                </c:pt>
                <c:pt idx="68">
                  <c:v>1340</c:v>
                </c:pt>
                <c:pt idx="69">
                  <c:v>1923</c:v>
                </c:pt>
                <c:pt idx="70">
                  <c:v>2468</c:v>
                </c:pt>
                <c:pt idx="71">
                  <c:v>2565</c:v>
                </c:pt>
                <c:pt idx="72">
                  <c:v>2931</c:v>
                </c:pt>
                <c:pt idx="73">
                  <c:v>3116</c:v>
                </c:pt>
                <c:pt idx="74">
                  <c:v>3272</c:v>
                </c:pt>
                <c:pt idx="75">
                  <c:v>3776</c:v>
                </c:pt>
                <c:pt idx="76">
                  <c:v>4058</c:v>
                </c:pt>
                <c:pt idx="77">
                  <c:v>4569</c:v>
                </c:pt>
                <c:pt idx="78">
                  <c:v>4626</c:v>
                </c:pt>
                <c:pt idx="79">
                  <c:v>4689</c:v>
                </c:pt>
                <c:pt idx="80">
                  <c:v>5030</c:v>
                </c:pt>
                <c:pt idx="81">
                  <c:v>5050</c:v>
                </c:pt>
                <c:pt idx="82">
                  <c:v>5147</c:v>
                </c:pt>
                <c:pt idx="83">
                  <c:v>5190</c:v>
                </c:pt>
                <c:pt idx="84">
                  <c:v>5190</c:v>
                </c:pt>
                <c:pt idx="85">
                  <c:v>5247</c:v>
                </c:pt>
                <c:pt idx="86">
                  <c:v>5331</c:v>
                </c:pt>
                <c:pt idx="87">
                  <c:v>5630</c:v>
                </c:pt>
                <c:pt idx="88">
                  <c:v>5651</c:v>
                </c:pt>
                <c:pt idx="89">
                  <c:v>6201</c:v>
                </c:pt>
                <c:pt idx="90">
                  <c:v>6238</c:v>
                </c:pt>
                <c:pt idx="91">
                  <c:v>6385</c:v>
                </c:pt>
                <c:pt idx="92">
                  <c:v>6389</c:v>
                </c:pt>
                <c:pt idx="93">
                  <c:v>6458</c:v>
                </c:pt>
                <c:pt idx="94">
                  <c:v>6572</c:v>
                </c:pt>
                <c:pt idx="95">
                  <c:v>6602</c:v>
                </c:pt>
                <c:pt idx="96">
                  <c:v>6656</c:v>
                </c:pt>
                <c:pt idx="97">
                  <c:v>6661</c:v>
                </c:pt>
                <c:pt idx="98">
                  <c:v>6766</c:v>
                </c:pt>
                <c:pt idx="99">
                  <c:v>7334</c:v>
                </c:pt>
                <c:pt idx="100">
                  <c:v>7680</c:v>
                </c:pt>
                <c:pt idx="101">
                  <c:v>7714</c:v>
                </c:pt>
                <c:pt idx="102">
                  <c:v>7755</c:v>
                </c:pt>
                <c:pt idx="103">
                  <c:v>7958</c:v>
                </c:pt>
                <c:pt idx="104">
                  <c:v>8001</c:v>
                </c:pt>
                <c:pt idx="105">
                  <c:v>8030</c:v>
                </c:pt>
                <c:pt idx="106">
                  <c:v>8082</c:v>
                </c:pt>
                <c:pt idx="107">
                  <c:v>8319</c:v>
                </c:pt>
                <c:pt idx="108">
                  <c:v>8479</c:v>
                </c:pt>
                <c:pt idx="109">
                  <c:v>8483</c:v>
                </c:pt>
                <c:pt idx="110">
                  <c:v>8764</c:v>
                </c:pt>
                <c:pt idx="111">
                  <c:v>8932</c:v>
                </c:pt>
                <c:pt idx="112">
                  <c:v>9005</c:v>
                </c:pt>
                <c:pt idx="113">
                  <c:v>9030</c:v>
                </c:pt>
                <c:pt idx="114">
                  <c:v>9333</c:v>
                </c:pt>
                <c:pt idx="115">
                  <c:v>9353</c:v>
                </c:pt>
                <c:pt idx="116">
                  <c:v>9550</c:v>
                </c:pt>
                <c:pt idx="117">
                  <c:v>9636</c:v>
                </c:pt>
                <c:pt idx="118">
                  <c:v>9849</c:v>
                </c:pt>
                <c:pt idx="119">
                  <c:v>9851</c:v>
                </c:pt>
                <c:pt idx="120">
                  <c:v>9863</c:v>
                </c:pt>
                <c:pt idx="121">
                  <c:v>9989</c:v>
                </c:pt>
                <c:pt idx="122">
                  <c:v>10099</c:v>
                </c:pt>
                <c:pt idx="123">
                  <c:v>10154</c:v>
                </c:pt>
                <c:pt idx="124">
                  <c:v>10194</c:v>
                </c:pt>
                <c:pt idx="125">
                  <c:v>10265</c:v>
                </c:pt>
                <c:pt idx="126">
                  <c:v>10277</c:v>
                </c:pt>
                <c:pt idx="127">
                  <c:v>10427</c:v>
                </c:pt>
                <c:pt idx="128">
                  <c:v>10749</c:v>
                </c:pt>
                <c:pt idx="129">
                  <c:v>10772</c:v>
                </c:pt>
                <c:pt idx="130">
                  <c:v>10790</c:v>
                </c:pt>
                <c:pt idx="131">
                  <c:v>12933</c:v>
                </c:pt>
                <c:pt idx="132">
                  <c:v>14562</c:v>
                </c:pt>
                <c:pt idx="133">
                  <c:v>14564</c:v>
                </c:pt>
                <c:pt idx="134">
                  <c:v>15583</c:v>
                </c:pt>
                <c:pt idx="135">
                  <c:v>15907</c:v>
                </c:pt>
                <c:pt idx="136">
                  <c:v>17115</c:v>
                </c:pt>
                <c:pt idx="137">
                  <c:v>18632</c:v>
                </c:pt>
                <c:pt idx="138">
                  <c:v>19351</c:v>
                </c:pt>
                <c:pt idx="139">
                  <c:v>28100</c:v>
                </c:pt>
                <c:pt idx="140">
                  <c:v>29400</c:v>
                </c:pt>
                <c:pt idx="141">
                  <c:v>31100</c:v>
                </c:pt>
                <c:pt idx="142">
                  <c:v>35500</c:v>
                </c:pt>
                <c:pt idx="143">
                  <c:v>35900</c:v>
                </c:pt>
                <c:pt idx="144">
                  <c:v>37200</c:v>
                </c:pt>
                <c:pt idx="145">
                  <c:v>37800</c:v>
                </c:pt>
                <c:pt idx="146">
                  <c:v>38900</c:v>
                </c:pt>
                <c:pt idx="147">
                  <c:v>43921</c:v>
                </c:pt>
                <c:pt idx="148">
                  <c:v>48341</c:v>
                </c:pt>
                <c:pt idx="149">
                  <c:v>50785</c:v>
                </c:pt>
                <c:pt idx="150">
                  <c:v>53800</c:v>
                </c:pt>
                <c:pt idx="151">
                  <c:v>54900</c:v>
                </c:pt>
                <c:pt idx="152">
                  <c:v>55200</c:v>
                </c:pt>
                <c:pt idx="153">
                  <c:v>11500</c:v>
                </c:pt>
                <c:pt idx="154">
                  <c:v>13100</c:v>
                </c:pt>
                <c:pt idx="155">
                  <c:v>14200</c:v>
                </c:pt>
                <c:pt idx="156">
                  <c:v>14600</c:v>
                </c:pt>
                <c:pt idx="157">
                  <c:v>14700</c:v>
                </c:pt>
                <c:pt idx="158">
                  <c:v>15400</c:v>
                </c:pt>
                <c:pt idx="159">
                  <c:v>16600</c:v>
                </c:pt>
                <c:pt idx="160">
                  <c:v>17600</c:v>
                </c:pt>
                <c:pt idx="161">
                  <c:v>19300</c:v>
                </c:pt>
                <c:pt idx="162">
                  <c:v>19600</c:v>
                </c:pt>
                <c:pt idx="163">
                  <c:v>19800</c:v>
                </c:pt>
                <c:pt idx="164">
                  <c:v>20400</c:v>
                </c:pt>
                <c:pt idx="165">
                  <c:v>21100</c:v>
                </c:pt>
                <c:pt idx="166">
                  <c:v>21900</c:v>
                </c:pt>
                <c:pt idx="167">
                  <c:v>23500</c:v>
                </c:pt>
                <c:pt idx="168">
                  <c:v>26500</c:v>
                </c:pt>
                <c:pt idx="169">
                  <c:v>26900</c:v>
                </c:pt>
                <c:pt idx="170">
                  <c:v>27500</c:v>
                </c:pt>
                <c:pt idx="171">
                  <c:v>28100</c:v>
                </c:pt>
                <c:pt idx="172">
                  <c:v>28600</c:v>
                </c:pt>
                <c:pt idx="173">
                  <c:v>39500</c:v>
                </c:pt>
                <c:pt idx="174">
                  <c:v>3400</c:v>
                </c:pt>
                <c:pt idx="175">
                  <c:v>4900</c:v>
                </c:pt>
                <c:pt idx="176">
                  <c:v>7400</c:v>
                </c:pt>
                <c:pt idx="177">
                  <c:v>8900</c:v>
                </c:pt>
                <c:pt idx="178">
                  <c:v>12300</c:v>
                </c:pt>
                <c:pt idx="179">
                  <c:v>12400</c:v>
                </c:pt>
                <c:pt idx="180">
                  <c:v>13500</c:v>
                </c:pt>
                <c:pt idx="181">
                  <c:v>14600</c:v>
                </c:pt>
                <c:pt idx="182">
                  <c:v>16700</c:v>
                </c:pt>
                <c:pt idx="183">
                  <c:v>16900</c:v>
                </c:pt>
                <c:pt idx="184">
                  <c:v>18900</c:v>
                </c:pt>
                <c:pt idx="185">
                  <c:v>19100</c:v>
                </c:pt>
                <c:pt idx="186">
                  <c:v>3100</c:v>
                </c:pt>
                <c:pt idx="187">
                  <c:v>3700</c:v>
                </c:pt>
                <c:pt idx="188">
                  <c:v>3800</c:v>
                </c:pt>
                <c:pt idx="189">
                  <c:v>4200</c:v>
                </c:pt>
                <c:pt idx="190">
                  <c:v>7700</c:v>
                </c:pt>
                <c:pt idx="191">
                  <c:v>15100</c:v>
                </c:pt>
                <c:pt idx="192">
                  <c:v>700</c:v>
                </c:pt>
                <c:pt idx="193">
                  <c:v>3000</c:v>
                </c:pt>
                <c:pt idx="194">
                  <c:v>4400</c:v>
                </c:pt>
                <c:pt idx="195">
                  <c:v>6800</c:v>
                </c:pt>
                <c:pt idx="196">
                  <c:v>6900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B-3F2C-4469-8A23-452FE5607F17}"/>
            </c:ext>
          </c:extLst>
        </c:ser>
        <c:ser>
          <c:idx val="7"/>
          <c:order val="7"/>
          <c:tx>
            <c:v>North County East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2">
                    <a:lumMod val="75000"/>
                    <a:alpha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7.2630179605277886E-2"/>
                  <c:y val="5.4038017975025845E-3"/>
                </c:manualLayout>
              </c:layout>
              <c:numFmt formatCode="#,##0.00" sourceLinked="0"/>
              <c:spPr>
                <a:solidFill>
                  <a:schemeClr val="accent2">
                    <a:lumMod val="20000"/>
                    <a:lumOff val="80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[0]!count_m7</c:f>
              <c:numCache>
                <c:formatCode>General</c:formatCode>
                <c:ptCount val="213"/>
                <c:pt idx="0">
                  <c:v>18511</c:v>
                </c:pt>
                <c:pt idx="1">
                  <c:v>22469</c:v>
                </c:pt>
                <c:pt idx="2">
                  <c:v>24018</c:v>
                </c:pt>
                <c:pt idx="3">
                  <c:v>25041</c:v>
                </c:pt>
                <c:pt idx="4">
                  <c:v>27194</c:v>
                </c:pt>
                <c:pt idx="5">
                  <c:v>28222</c:v>
                </c:pt>
                <c:pt idx="6">
                  <c:v>39132</c:v>
                </c:pt>
                <c:pt idx="7">
                  <c:v>49981</c:v>
                </c:pt>
                <c:pt idx="8">
                  <c:v>52494</c:v>
                </c:pt>
                <c:pt idx="9">
                  <c:v>56246</c:v>
                </c:pt>
                <c:pt idx="10">
                  <c:v>56305</c:v>
                </c:pt>
                <c:pt idx="11">
                  <c:v>56540</c:v>
                </c:pt>
                <c:pt idx="12">
                  <c:v>57105</c:v>
                </c:pt>
                <c:pt idx="13">
                  <c:v>58760</c:v>
                </c:pt>
                <c:pt idx="14">
                  <c:v>61208</c:v>
                </c:pt>
                <c:pt idx="15">
                  <c:v>61635</c:v>
                </c:pt>
                <c:pt idx="16">
                  <c:v>62058</c:v>
                </c:pt>
                <c:pt idx="17">
                  <c:v>62111</c:v>
                </c:pt>
                <c:pt idx="18">
                  <c:v>62320</c:v>
                </c:pt>
                <c:pt idx="19">
                  <c:v>62519</c:v>
                </c:pt>
                <c:pt idx="20">
                  <c:v>63870</c:v>
                </c:pt>
                <c:pt idx="21">
                  <c:v>65973</c:v>
                </c:pt>
                <c:pt idx="22">
                  <c:v>67828</c:v>
                </c:pt>
                <c:pt idx="23">
                  <c:v>67916</c:v>
                </c:pt>
                <c:pt idx="24">
                  <c:v>67996</c:v>
                </c:pt>
                <c:pt idx="25">
                  <c:v>68239</c:v>
                </c:pt>
                <c:pt idx="26">
                  <c:v>68241</c:v>
                </c:pt>
                <c:pt idx="27">
                  <c:v>68576</c:v>
                </c:pt>
                <c:pt idx="28">
                  <c:v>68784</c:v>
                </c:pt>
                <c:pt idx="29">
                  <c:v>69059</c:v>
                </c:pt>
                <c:pt idx="30">
                  <c:v>69095</c:v>
                </c:pt>
                <c:pt idx="31">
                  <c:v>69280</c:v>
                </c:pt>
                <c:pt idx="32">
                  <c:v>70330</c:v>
                </c:pt>
                <c:pt idx="33">
                  <c:v>70567</c:v>
                </c:pt>
                <c:pt idx="34">
                  <c:v>71103</c:v>
                </c:pt>
                <c:pt idx="35">
                  <c:v>71776</c:v>
                </c:pt>
                <c:pt idx="36">
                  <c:v>72017</c:v>
                </c:pt>
                <c:pt idx="37">
                  <c:v>72061</c:v>
                </c:pt>
                <c:pt idx="38">
                  <c:v>72170</c:v>
                </c:pt>
                <c:pt idx="39">
                  <c:v>72465</c:v>
                </c:pt>
                <c:pt idx="40">
                  <c:v>73452</c:v>
                </c:pt>
                <c:pt idx="41">
                  <c:v>74029</c:v>
                </c:pt>
                <c:pt idx="42">
                  <c:v>74066</c:v>
                </c:pt>
                <c:pt idx="43">
                  <c:v>74223</c:v>
                </c:pt>
                <c:pt idx="44">
                  <c:v>75199</c:v>
                </c:pt>
                <c:pt idx="45">
                  <c:v>75487</c:v>
                </c:pt>
                <c:pt idx="46">
                  <c:v>75539</c:v>
                </c:pt>
                <c:pt idx="47">
                  <c:v>75792</c:v>
                </c:pt>
                <c:pt idx="48">
                  <c:v>76030</c:v>
                </c:pt>
                <c:pt idx="49">
                  <c:v>76322</c:v>
                </c:pt>
                <c:pt idx="50">
                  <c:v>83223</c:v>
                </c:pt>
                <c:pt idx="51">
                  <c:v>84346</c:v>
                </c:pt>
                <c:pt idx="52">
                  <c:v>85680</c:v>
                </c:pt>
                <c:pt idx="53">
                  <c:v>86241</c:v>
                </c:pt>
                <c:pt idx="54">
                  <c:v>89109</c:v>
                </c:pt>
                <c:pt idx="55">
                  <c:v>94384</c:v>
                </c:pt>
                <c:pt idx="56">
                  <c:v>94852</c:v>
                </c:pt>
                <c:pt idx="57">
                  <c:v>95765</c:v>
                </c:pt>
                <c:pt idx="58">
                  <c:v>98581</c:v>
                </c:pt>
                <c:pt idx="59">
                  <c:v>99699</c:v>
                </c:pt>
                <c:pt idx="60">
                  <c:v>100977</c:v>
                </c:pt>
                <c:pt idx="61">
                  <c:v>101451</c:v>
                </c:pt>
                <c:pt idx="62">
                  <c:v>101544</c:v>
                </c:pt>
                <c:pt idx="63">
                  <c:v>101690</c:v>
                </c:pt>
                <c:pt idx="64">
                  <c:v>109745</c:v>
                </c:pt>
                <c:pt idx="65">
                  <c:v>118808</c:v>
                </c:pt>
                <c:pt idx="66">
                  <c:v>2802</c:v>
                </c:pt>
                <c:pt idx="67">
                  <c:v>3007</c:v>
                </c:pt>
                <c:pt idx="68">
                  <c:v>3053</c:v>
                </c:pt>
                <c:pt idx="69">
                  <c:v>3117</c:v>
                </c:pt>
                <c:pt idx="70">
                  <c:v>3286</c:v>
                </c:pt>
                <c:pt idx="71">
                  <c:v>3720</c:v>
                </c:pt>
                <c:pt idx="72">
                  <c:v>4186</c:v>
                </c:pt>
                <c:pt idx="73">
                  <c:v>4215</c:v>
                </c:pt>
                <c:pt idx="74">
                  <c:v>4501</c:v>
                </c:pt>
                <c:pt idx="75">
                  <c:v>4787</c:v>
                </c:pt>
                <c:pt idx="76">
                  <c:v>5247</c:v>
                </c:pt>
                <c:pt idx="77">
                  <c:v>5518</c:v>
                </c:pt>
                <c:pt idx="78">
                  <c:v>5571</c:v>
                </c:pt>
                <c:pt idx="79">
                  <c:v>5954</c:v>
                </c:pt>
                <c:pt idx="80">
                  <c:v>5956</c:v>
                </c:pt>
                <c:pt idx="81">
                  <c:v>6772</c:v>
                </c:pt>
                <c:pt idx="82">
                  <c:v>6824</c:v>
                </c:pt>
                <c:pt idx="83">
                  <c:v>7283</c:v>
                </c:pt>
                <c:pt idx="84">
                  <c:v>7353</c:v>
                </c:pt>
                <c:pt idx="85">
                  <c:v>7365</c:v>
                </c:pt>
                <c:pt idx="86">
                  <c:v>8332</c:v>
                </c:pt>
                <c:pt idx="87">
                  <c:v>8390</c:v>
                </c:pt>
                <c:pt idx="88">
                  <c:v>8414</c:v>
                </c:pt>
                <c:pt idx="89">
                  <c:v>8466</c:v>
                </c:pt>
                <c:pt idx="90">
                  <c:v>8535</c:v>
                </c:pt>
                <c:pt idx="91">
                  <c:v>8637</c:v>
                </c:pt>
                <c:pt idx="92">
                  <c:v>8943</c:v>
                </c:pt>
                <c:pt idx="93">
                  <c:v>9018</c:v>
                </c:pt>
                <c:pt idx="94">
                  <c:v>9247</c:v>
                </c:pt>
                <c:pt idx="95">
                  <c:v>9371</c:v>
                </c:pt>
                <c:pt idx="96">
                  <c:v>9529</c:v>
                </c:pt>
                <c:pt idx="97">
                  <c:v>9766</c:v>
                </c:pt>
                <c:pt idx="98">
                  <c:v>9840</c:v>
                </c:pt>
                <c:pt idx="99">
                  <c:v>10266</c:v>
                </c:pt>
                <c:pt idx="100">
                  <c:v>10531</c:v>
                </c:pt>
                <c:pt idx="101">
                  <c:v>10659</c:v>
                </c:pt>
                <c:pt idx="102">
                  <c:v>10750</c:v>
                </c:pt>
                <c:pt idx="103">
                  <c:v>12584</c:v>
                </c:pt>
                <c:pt idx="104">
                  <c:v>13056</c:v>
                </c:pt>
                <c:pt idx="105">
                  <c:v>13162</c:v>
                </c:pt>
                <c:pt idx="106">
                  <c:v>13167</c:v>
                </c:pt>
                <c:pt idx="107">
                  <c:v>13235</c:v>
                </c:pt>
                <c:pt idx="108">
                  <c:v>13623</c:v>
                </c:pt>
                <c:pt idx="109">
                  <c:v>13719</c:v>
                </c:pt>
                <c:pt idx="110">
                  <c:v>14086</c:v>
                </c:pt>
                <c:pt idx="111">
                  <c:v>14895</c:v>
                </c:pt>
                <c:pt idx="112">
                  <c:v>15988</c:v>
                </c:pt>
                <c:pt idx="113">
                  <c:v>16774</c:v>
                </c:pt>
                <c:pt idx="114">
                  <c:v>17773</c:v>
                </c:pt>
                <c:pt idx="115">
                  <c:v>18118</c:v>
                </c:pt>
                <c:pt idx="116">
                  <c:v>18372</c:v>
                </c:pt>
                <c:pt idx="117">
                  <c:v>18393</c:v>
                </c:pt>
                <c:pt idx="118">
                  <c:v>19346</c:v>
                </c:pt>
                <c:pt idx="119">
                  <c:v>17900</c:v>
                </c:pt>
                <c:pt idx="120">
                  <c:v>21366</c:v>
                </c:pt>
                <c:pt idx="121">
                  <c:v>21749</c:v>
                </c:pt>
                <c:pt idx="122">
                  <c:v>26700</c:v>
                </c:pt>
                <c:pt idx="123">
                  <c:v>38500</c:v>
                </c:pt>
                <c:pt idx="124">
                  <c:v>59338</c:v>
                </c:pt>
                <c:pt idx="125">
                  <c:v>79300</c:v>
                </c:pt>
                <c:pt idx="126">
                  <c:v>8300</c:v>
                </c:pt>
                <c:pt idx="127">
                  <c:v>8900</c:v>
                </c:pt>
                <c:pt idx="128">
                  <c:v>9738</c:v>
                </c:pt>
                <c:pt idx="129">
                  <c:v>12800</c:v>
                </c:pt>
                <c:pt idx="130">
                  <c:v>13200</c:v>
                </c:pt>
                <c:pt idx="131">
                  <c:v>14500</c:v>
                </c:pt>
                <c:pt idx="132">
                  <c:v>16200</c:v>
                </c:pt>
                <c:pt idx="133">
                  <c:v>17400</c:v>
                </c:pt>
                <c:pt idx="134">
                  <c:v>17900</c:v>
                </c:pt>
                <c:pt idx="135">
                  <c:v>18100</c:v>
                </c:pt>
                <c:pt idx="136">
                  <c:v>19400</c:v>
                </c:pt>
                <c:pt idx="137">
                  <c:v>19800</c:v>
                </c:pt>
                <c:pt idx="138">
                  <c:v>19900</c:v>
                </c:pt>
                <c:pt idx="139">
                  <c:v>20100</c:v>
                </c:pt>
                <c:pt idx="140">
                  <c:v>20300</c:v>
                </c:pt>
                <c:pt idx="141">
                  <c:v>22200</c:v>
                </c:pt>
                <c:pt idx="142">
                  <c:v>22300</c:v>
                </c:pt>
                <c:pt idx="143">
                  <c:v>23000</c:v>
                </c:pt>
                <c:pt idx="144">
                  <c:v>23400</c:v>
                </c:pt>
                <c:pt idx="145">
                  <c:v>24000</c:v>
                </c:pt>
                <c:pt idx="146">
                  <c:v>24300</c:v>
                </c:pt>
                <c:pt idx="147">
                  <c:v>24400</c:v>
                </c:pt>
                <c:pt idx="148">
                  <c:v>25700</c:v>
                </c:pt>
                <c:pt idx="149">
                  <c:v>25700</c:v>
                </c:pt>
                <c:pt idx="150">
                  <c:v>25800</c:v>
                </c:pt>
                <c:pt idx="151">
                  <c:v>25900</c:v>
                </c:pt>
                <c:pt idx="152">
                  <c:v>27600</c:v>
                </c:pt>
                <c:pt idx="153">
                  <c:v>28300</c:v>
                </c:pt>
                <c:pt idx="154">
                  <c:v>29300</c:v>
                </c:pt>
                <c:pt idx="155">
                  <c:v>32000</c:v>
                </c:pt>
                <c:pt idx="156">
                  <c:v>32100</c:v>
                </c:pt>
                <c:pt idx="157">
                  <c:v>37500</c:v>
                </c:pt>
                <c:pt idx="158">
                  <c:v>38600</c:v>
                </c:pt>
                <c:pt idx="159">
                  <c:v>54300</c:v>
                </c:pt>
                <c:pt idx="160">
                  <c:v>55600</c:v>
                </c:pt>
                <c:pt idx="161">
                  <c:v>3200</c:v>
                </c:pt>
                <c:pt idx="162">
                  <c:v>4700</c:v>
                </c:pt>
                <c:pt idx="163">
                  <c:v>5200</c:v>
                </c:pt>
                <c:pt idx="164">
                  <c:v>5300</c:v>
                </c:pt>
                <c:pt idx="165">
                  <c:v>6100</c:v>
                </c:pt>
                <c:pt idx="166">
                  <c:v>6300</c:v>
                </c:pt>
                <c:pt idx="167">
                  <c:v>6300</c:v>
                </c:pt>
                <c:pt idx="168">
                  <c:v>6600</c:v>
                </c:pt>
                <c:pt idx="169">
                  <c:v>7500</c:v>
                </c:pt>
                <c:pt idx="170">
                  <c:v>8000</c:v>
                </c:pt>
                <c:pt idx="171">
                  <c:v>8000</c:v>
                </c:pt>
                <c:pt idx="172">
                  <c:v>8200</c:v>
                </c:pt>
                <c:pt idx="173">
                  <c:v>8400</c:v>
                </c:pt>
                <c:pt idx="174">
                  <c:v>9300</c:v>
                </c:pt>
                <c:pt idx="175">
                  <c:v>9500</c:v>
                </c:pt>
                <c:pt idx="176">
                  <c:v>9600</c:v>
                </c:pt>
                <c:pt idx="177">
                  <c:v>10000</c:v>
                </c:pt>
                <c:pt idx="178">
                  <c:v>10900</c:v>
                </c:pt>
                <c:pt idx="179">
                  <c:v>11000</c:v>
                </c:pt>
                <c:pt idx="180">
                  <c:v>12900</c:v>
                </c:pt>
                <c:pt idx="181">
                  <c:v>13000</c:v>
                </c:pt>
                <c:pt idx="182">
                  <c:v>14300</c:v>
                </c:pt>
                <c:pt idx="183">
                  <c:v>14300</c:v>
                </c:pt>
                <c:pt idx="184">
                  <c:v>14400</c:v>
                </c:pt>
                <c:pt idx="185">
                  <c:v>14600</c:v>
                </c:pt>
                <c:pt idx="186">
                  <c:v>14800</c:v>
                </c:pt>
                <c:pt idx="187">
                  <c:v>16871</c:v>
                </c:pt>
                <c:pt idx="188">
                  <c:v>17200</c:v>
                </c:pt>
                <c:pt idx="189">
                  <c:v>17200</c:v>
                </c:pt>
                <c:pt idx="190">
                  <c:v>17800</c:v>
                </c:pt>
                <c:pt idx="191">
                  <c:v>18200</c:v>
                </c:pt>
                <c:pt idx="192">
                  <c:v>18500</c:v>
                </c:pt>
                <c:pt idx="193">
                  <c:v>18500</c:v>
                </c:pt>
                <c:pt idx="194">
                  <c:v>18800</c:v>
                </c:pt>
                <c:pt idx="195">
                  <c:v>25100</c:v>
                </c:pt>
                <c:pt idx="196">
                  <c:v>600</c:v>
                </c:pt>
                <c:pt idx="197">
                  <c:v>2300</c:v>
                </c:pt>
                <c:pt idx="198">
                  <c:v>3900</c:v>
                </c:pt>
                <c:pt idx="199">
                  <c:v>3900</c:v>
                </c:pt>
                <c:pt idx="200">
                  <c:v>4800</c:v>
                </c:pt>
                <c:pt idx="201">
                  <c:v>5700</c:v>
                </c:pt>
                <c:pt idx="202">
                  <c:v>6300</c:v>
                </c:pt>
                <c:pt idx="203">
                  <c:v>6700</c:v>
                </c:pt>
                <c:pt idx="204">
                  <c:v>7600</c:v>
                </c:pt>
                <c:pt idx="205">
                  <c:v>8000</c:v>
                </c:pt>
                <c:pt idx="206">
                  <c:v>12900</c:v>
                </c:pt>
                <c:pt idx="207">
                  <c:v>400</c:v>
                </c:pt>
                <c:pt idx="208">
                  <c:v>800</c:v>
                </c:pt>
                <c:pt idx="209">
                  <c:v>3400</c:v>
                </c:pt>
                <c:pt idx="210">
                  <c:v>4500</c:v>
                </c:pt>
                <c:pt idx="211">
                  <c:v>6400</c:v>
                </c:pt>
                <c:pt idx="212">
                  <c:v>1100</c:v>
                </c:pt>
              </c:numCache>
              <c:extLst xmlns:c15="http://schemas.microsoft.com/office/drawing/2012/chart"/>
            </c:numRef>
          </c:xVal>
          <c:yVal>
            <c:numRef>
              <c:f>[0]!flow_m7</c:f>
              <c:numCache>
                <c:formatCode>0</c:formatCode>
                <c:ptCount val="213"/>
                <c:pt idx="0">
                  <c:v>18511</c:v>
                </c:pt>
                <c:pt idx="1">
                  <c:v>22469</c:v>
                </c:pt>
                <c:pt idx="2">
                  <c:v>24018</c:v>
                </c:pt>
                <c:pt idx="3">
                  <c:v>25041</c:v>
                </c:pt>
                <c:pt idx="4">
                  <c:v>27194</c:v>
                </c:pt>
                <c:pt idx="5">
                  <c:v>28222</c:v>
                </c:pt>
                <c:pt idx="6">
                  <c:v>39132</c:v>
                </c:pt>
                <c:pt idx="7">
                  <c:v>49981</c:v>
                </c:pt>
                <c:pt idx="8">
                  <c:v>52494</c:v>
                </c:pt>
                <c:pt idx="9">
                  <c:v>56246</c:v>
                </c:pt>
                <c:pt idx="10">
                  <c:v>56305</c:v>
                </c:pt>
                <c:pt idx="11">
                  <c:v>56540</c:v>
                </c:pt>
                <c:pt idx="12">
                  <c:v>57105</c:v>
                </c:pt>
                <c:pt idx="13">
                  <c:v>58760</c:v>
                </c:pt>
                <c:pt idx="14">
                  <c:v>61208</c:v>
                </c:pt>
                <c:pt idx="15">
                  <c:v>61635</c:v>
                </c:pt>
                <c:pt idx="16">
                  <c:v>62058</c:v>
                </c:pt>
                <c:pt idx="17">
                  <c:v>62111</c:v>
                </c:pt>
                <c:pt idx="18">
                  <c:v>62320</c:v>
                </c:pt>
                <c:pt idx="19">
                  <c:v>62519</c:v>
                </c:pt>
                <c:pt idx="20">
                  <c:v>63870</c:v>
                </c:pt>
                <c:pt idx="21">
                  <c:v>65973</c:v>
                </c:pt>
                <c:pt idx="22">
                  <c:v>67828</c:v>
                </c:pt>
                <c:pt idx="23">
                  <c:v>67916</c:v>
                </c:pt>
                <c:pt idx="24">
                  <c:v>67996</c:v>
                </c:pt>
                <c:pt idx="25">
                  <c:v>68239</c:v>
                </c:pt>
                <c:pt idx="26">
                  <c:v>68241</c:v>
                </c:pt>
                <c:pt idx="27">
                  <c:v>68576</c:v>
                </c:pt>
                <c:pt idx="28">
                  <c:v>68784</c:v>
                </c:pt>
                <c:pt idx="29">
                  <c:v>69059</c:v>
                </c:pt>
                <c:pt idx="30">
                  <c:v>69095</c:v>
                </c:pt>
                <c:pt idx="31">
                  <c:v>69280</c:v>
                </c:pt>
                <c:pt idx="32">
                  <c:v>70330</c:v>
                </c:pt>
                <c:pt idx="33">
                  <c:v>70567</c:v>
                </c:pt>
                <c:pt idx="34">
                  <c:v>71103</c:v>
                </c:pt>
                <c:pt idx="35">
                  <c:v>71776</c:v>
                </c:pt>
                <c:pt idx="36">
                  <c:v>72017</c:v>
                </c:pt>
                <c:pt idx="37">
                  <c:v>72061</c:v>
                </c:pt>
                <c:pt idx="38">
                  <c:v>72170</c:v>
                </c:pt>
                <c:pt idx="39">
                  <c:v>72465</c:v>
                </c:pt>
                <c:pt idx="40">
                  <c:v>73452</c:v>
                </c:pt>
                <c:pt idx="41">
                  <c:v>74029</c:v>
                </c:pt>
                <c:pt idx="42">
                  <c:v>74066</c:v>
                </c:pt>
                <c:pt idx="43">
                  <c:v>74223</c:v>
                </c:pt>
                <c:pt idx="44">
                  <c:v>75199</c:v>
                </c:pt>
                <c:pt idx="45">
                  <c:v>75487</c:v>
                </c:pt>
                <c:pt idx="46">
                  <c:v>75539</c:v>
                </c:pt>
                <c:pt idx="47">
                  <c:v>75792</c:v>
                </c:pt>
                <c:pt idx="48">
                  <c:v>76030</c:v>
                </c:pt>
                <c:pt idx="49">
                  <c:v>76322</c:v>
                </c:pt>
                <c:pt idx="50">
                  <c:v>83223</c:v>
                </c:pt>
                <c:pt idx="51">
                  <c:v>84346</c:v>
                </c:pt>
                <c:pt idx="52">
                  <c:v>85680</c:v>
                </c:pt>
                <c:pt idx="53">
                  <c:v>86241</c:v>
                </c:pt>
                <c:pt idx="54">
                  <c:v>89109</c:v>
                </c:pt>
                <c:pt idx="55">
                  <c:v>94384</c:v>
                </c:pt>
                <c:pt idx="56">
                  <c:v>94852</c:v>
                </c:pt>
                <c:pt idx="57">
                  <c:v>95765</c:v>
                </c:pt>
                <c:pt idx="58">
                  <c:v>98581</c:v>
                </c:pt>
                <c:pt idx="59">
                  <c:v>99699</c:v>
                </c:pt>
                <c:pt idx="60">
                  <c:v>100977</c:v>
                </c:pt>
                <c:pt idx="61">
                  <c:v>101451</c:v>
                </c:pt>
                <c:pt idx="62">
                  <c:v>101544</c:v>
                </c:pt>
                <c:pt idx="63">
                  <c:v>101690</c:v>
                </c:pt>
                <c:pt idx="64">
                  <c:v>109745</c:v>
                </c:pt>
                <c:pt idx="65">
                  <c:v>118808</c:v>
                </c:pt>
                <c:pt idx="66">
                  <c:v>2802</c:v>
                </c:pt>
                <c:pt idx="67">
                  <c:v>3007</c:v>
                </c:pt>
                <c:pt idx="68">
                  <c:v>3053</c:v>
                </c:pt>
                <c:pt idx="69">
                  <c:v>3117</c:v>
                </c:pt>
                <c:pt idx="70">
                  <c:v>3286</c:v>
                </c:pt>
                <c:pt idx="71">
                  <c:v>3720</c:v>
                </c:pt>
                <c:pt idx="72">
                  <c:v>4186</c:v>
                </c:pt>
                <c:pt idx="73">
                  <c:v>4215</c:v>
                </c:pt>
                <c:pt idx="74">
                  <c:v>4501</c:v>
                </c:pt>
                <c:pt idx="75">
                  <c:v>4787</c:v>
                </c:pt>
                <c:pt idx="76">
                  <c:v>5247</c:v>
                </c:pt>
                <c:pt idx="77">
                  <c:v>5518</c:v>
                </c:pt>
                <c:pt idx="78">
                  <c:v>5571</c:v>
                </c:pt>
                <c:pt idx="79">
                  <c:v>5954</c:v>
                </c:pt>
                <c:pt idx="80">
                  <c:v>5956</c:v>
                </c:pt>
                <c:pt idx="81">
                  <c:v>6772</c:v>
                </c:pt>
                <c:pt idx="82">
                  <c:v>6824</c:v>
                </c:pt>
                <c:pt idx="83">
                  <c:v>7283</c:v>
                </c:pt>
                <c:pt idx="84">
                  <c:v>7353</c:v>
                </c:pt>
                <c:pt idx="85">
                  <c:v>7365</c:v>
                </c:pt>
                <c:pt idx="86">
                  <c:v>8332</c:v>
                </c:pt>
                <c:pt idx="87">
                  <c:v>8390</c:v>
                </c:pt>
                <c:pt idx="88">
                  <c:v>8414</c:v>
                </c:pt>
                <c:pt idx="89">
                  <c:v>8466</c:v>
                </c:pt>
                <c:pt idx="90">
                  <c:v>8535</c:v>
                </c:pt>
                <c:pt idx="91">
                  <c:v>8637</c:v>
                </c:pt>
                <c:pt idx="92">
                  <c:v>8943</c:v>
                </c:pt>
                <c:pt idx="93">
                  <c:v>9018</c:v>
                </c:pt>
                <c:pt idx="94">
                  <c:v>9247</c:v>
                </c:pt>
                <c:pt idx="95">
                  <c:v>9371</c:v>
                </c:pt>
                <c:pt idx="96">
                  <c:v>9529</c:v>
                </c:pt>
                <c:pt idx="97">
                  <c:v>9766</c:v>
                </c:pt>
                <c:pt idx="98">
                  <c:v>9840</c:v>
                </c:pt>
                <c:pt idx="99">
                  <c:v>10266</c:v>
                </c:pt>
                <c:pt idx="100">
                  <c:v>10531</c:v>
                </c:pt>
                <c:pt idx="101">
                  <c:v>10659</c:v>
                </c:pt>
                <c:pt idx="102">
                  <c:v>10750</c:v>
                </c:pt>
                <c:pt idx="103">
                  <c:v>12584</c:v>
                </c:pt>
                <c:pt idx="104">
                  <c:v>13056</c:v>
                </c:pt>
                <c:pt idx="105">
                  <c:v>13162</c:v>
                </c:pt>
                <c:pt idx="106">
                  <c:v>13167</c:v>
                </c:pt>
                <c:pt idx="107">
                  <c:v>13235</c:v>
                </c:pt>
                <c:pt idx="108">
                  <c:v>13623</c:v>
                </c:pt>
                <c:pt idx="109">
                  <c:v>13719</c:v>
                </c:pt>
                <c:pt idx="110">
                  <c:v>14086</c:v>
                </c:pt>
                <c:pt idx="111">
                  <c:v>14895</c:v>
                </c:pt>
                <c:pt idx="112">
                  <c:v>15988</c:v>
                </c:pt>
                <c:pt idx="113">
                  <c:v>16774</c:v>
                </c:pt>
                <c:pt idx="114">
                  <c:v>17773</c:v>
                </c:pt>
                <c:pt idx="115">
                  <c:v>18118</c:v>
                </c:pt>
                <c:pt idx="116">
                  <c:v>18372</c:v>
                </c:pt>
                <c:pt idx="117">
                  <c:v>18393</c:v>
                </c:pt>
                <c:pt idx="118">
                  <c:v>19346</c:v>
                </c:pt>
                <c:pt idx="119">
                  <c:v>17900</c:v>
                </c:pt>
                <c:pt idx="120">
                  <c:v>21366</c:v>
                </c:pt>
                <c:pt idx="121">
                  <c:v>21749</c:v>
                </c:pt>
                <c:pt idx="122">
                  <c:v>26700</c:v>
                </c:pt>
                <c:pt idx="123">
                  <c:v>38500</c:v>
                </c:pt>
                <c:pt idx="124">
                  <c:v>59338</c:v>
                </c:pt>
                <c:pt idx="125">
                  <c:v>79300</c:v>
                </c:pt>
                <c:pt idx="126">
                  <c:v>8300</c:v>
                </c:pt>
                <c:pt idx="127">
                  <c:v>8900</c:v>
                </c:pt>
                <c:pt idx="128">
                  <c:v>9738</c:v>
                </c:pt>
                <c:pt idx="129">
                  <c:v>12800</c:v>
                </c:pt>
                <c:pt idx="130">
                  <c:v>13200</c:v>
                </c:pt>
                <c:pt idx="131">
                  <c:v>14500</c:v>
                </c:pt>
                <c:pt idx="132">
                  <c:v>16200</c:v>
                </c:pt>
                <c:pt idx="133">
                  <c:v>17400</c:v>
                </c:pt>
                <c:pt idx="134">
                  <c:v>17900</c:v>
                </c:pt>
                <c:pt idx="135">
                  <c:v>18100</c:v>
                </c:pt>
                <c:pt idx="136">
                  <c:v>19400</c:v>
                </c:pt>
                <c:pt idx="137">
                  <c:v>19800</c:v>
                </c:pt>
                <c:pt idx="138">
                  <c:v>19900</c:v>
                </c:pt>
                <c:pt idx="139">
                  <c:v>20100</c:v>
                </c:pt>
                <c:pt idx="140">
                  <c:v>20300</c:v>
                </c:pt>
                <c:pt idx="141">
                  <c:v>22200</c:v>
                </c:pt>
                <c:pt idx="142">
                  <c:v>22300</c:v>
                </c:pt>
                <c:pt idx="143">
                  <c:v>23000</c:v>
                </c:pt>
                <c:pt idx="144">
                  <c:v>23400</c:v>
                </c:pt>
                <c:pt idx="145">
                  <c:v>24000</c:v>
                </c:pt>
                <c:pt idx="146">
                  <c:v>24300</c:v>
                </c:pt>
                <c:pt idx="147">
                  <c:v>24400</c:v>
                </c:pt>
                <c:pt idx="148">
                  <c:v>25700</c:v>
                </c:pt>
                <c:pt idx="149">
                  <c:v>25700</c:v>
                </c:pt>
                <c:pt idx="150">
                  <c:v>25800</c:v>
                </c:pt>
                <c:pt idx="151">
                  <c:v>25900</c:v>
                </c:pt>
                <c:pt idx="152">
                  <c:v>27600</c:v>
                </c:pt>
                <c:pt idx="153">
                  <c:v>28300</c:v>
                </c:pt>
                <c:pt idx="154">
                  <c:v>29300</c:v>
                </c:pt>
                <c:pt idx="155">
                  <c:v>32000</c:v>
                </c:pt>
                <c:pt idx="156">
                  <c:v>32100</c:v>
                </c:pt>
                <c:pt idx="157">
                  <c:v>37500</c:v>
                </c:pt>
                <c:pt idx="158">
                  <c:v>38600</c:v>
                </c:pt>
                <c:pt idx="159">
                  <c:v>54300</c:v>
                </c:pt>
                <c:pt idx="160">
                  <c:v>55600</c:v>
                </c:pt>
                <c:pt idx="161">
                  <c:v>3200</c:v>
                </c:pt>
                <c:pt idx="162">
                  <c:v>4700</c:v>
                </c:pt>
                <c:pt idx="163">
                  <c:v>5200</c:v>
                </c:pt>
                <c:pt idx="164">
                  <c:v>5300</c:v>
                </c:pt>
                <c:pt idx="165">
                  <c:v>6100</c:v>
                </c:pt>
                <c:pt idx="166">
                  <c:v>6300</c:v>
                </c:pt>
                <c:pt idx="167">
                  <c:v>6300</c:v>
                </c:pt>
                <c:pt idx="168">
                  <c:v>6600</c:v>
                </c:pt>
                <c:pt idx="169">
                  <c:v>7500</c:v>
                </c:pt>
                <c:pt idx="170">
                  <c:v>8000</c:v>
                </c:pt>
                <c:pt idx="171">
                  <c:v>8000</c:v>
                </c:pt>
                <c:pt idx="172">
                  <c:v>8200</c:v>
                </c:pt>
                <c:pt idx="173">
                  <c:v>8400</c:v>
                </c:pt>
                <c:pt idx="174">
                  <c:v>9300</c:v>
                </c:pt>
                <c:pt idx="175">
                  <c:v>9500</c:v>
                </c:pt>
                <c:pt idx="176">
                  <c:v>9600</c:v>
                </c:pt>
                <c:pt idx="177">
                  <c:v>10000</c:v>
                </c:pt>
                <c:pt idx="178">
                  <c:v>10900</c:v>
                </c:pt>
                <c:pt idx="179">
                  <c:v>11000</c:v>
                </c:pt>
                <c:pt idx="180">
                  <c:v>12900</c:v>
                </c:pt>
                <c:pt idx="181">
                  <c:v>13000</c:v>
                </c:pt>
                <c:pt idx="182">
                  <c:v>14300</c:v>
                </c:pt>
                <c:pt idx="183">
                  <c:v>14300</c:v>
                </c:pt>
                <c:pt idx="184">
                  <c:v>14400</c:v>
                </c:pt>
                <c:pt idx="185">
                  <c:v>14600</c:v>
                </c:pt>
                <c:pt idx="186">
                  <c:v>14800</c:v>
                </c:pt>
                <c:pt idx="187">
                  <c:v>16871</c:v>
                </c:pt>
                <c:pt idx="188">
                  <c:v>17200</c:v>
                </c:pt>
                <c:pt idx="189">
                  <c:v>17200</c:v>
                </c:pt>
                <c:pt idx="190">
                  <c:v>17800</c:v>
                </c:pt>
                <c:pt idx="191">
                  <c:v>18200</c:v>
                </c:pt>
                <c:pt idx="192">
                  <c:v>18500</c:v>
                </c:pt>
                <c:pt idx="193">
                  <c:v>18500</c:v>
                </c:pt>
                <c:pt idx="194">
                  <c:v>18800</c:v>
                </c:pt>
                <c:pt idx="195">
                  <c:v>25100</c:v>
                </c:pt>
                <c:pt idx="196">
                  <c:v>600</c:v>
                </c:pt>
                <c:pt idx="197">
                  <c:v>2300</c:v>
                </c:pt>
                <c:pt idx="198">
                  <c:v>3900</c:v>
                </c:pt>
                <c:pt idx="199">
                  <c:v>3900</c:v>
                </c:pt>
                <c:pt idx="200">
                  <c:v>4800</c:v>
                </c:pt>
                <c:pt idx="201">
                  <c:v>5700</c:v>
                </c:pt>
                <c:pt idx="202">
                  <c:v>6300</c:v>
                </c:pt>
                <c:pt idx="203">
                  <c:v>6700</c:v>
                </c:pt>
                <c:pt idx="204">
                  <c:v>7600</c:v>
                </c:pt>
                <c:pt idx="205">
                  <c:v>8000</c:v>
                </c:pt>
                <c:pt idx="206">
                  <c:v>12900</c:v>
                </c:pt>
                <c:pt idx="207">
                  <c:v>400</c:v>
                </c:pt>
                <c:pt idx="208">
                  <c:v>800</c:v>
                </c:pt>
                <c:pt idx="209">
                  <c:v>3400</c:v>
                </c:pt>
                <c:pt idx="210">
                  <c:v>4500</c:v>
                </c:pt>
                <c:pt idx="211">
                  <c:v>6400</c:v>
                </c:pt>
                <c:pt idx="212">
                  <c:v>1100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D-3F2C-4469-8A23-452FE5607F17}"/>
            </c:ext>
          </c:extLst>
        </c:ser>
        <c:ser>
          <c:idx val="8"/>
          <c:order val="8"/>
          <c:tx>
            <c:v>East County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bg1">
                  <a:lumMod val="75000"/>
                </a:schemeClr>
              </a:solidFill>
              <a:ln>
                <a:solidFill>
                  <a:schemeClr val="bg1">
                    <a:lumMod val="65000"/>
                  </a:schemeClr>
                </a:solidFill>
              </a:ln>
            </c:spPr>
          </c:marker>
          <c:trendline>
            <c:spPr>
              <a:ln w="15875">
                <a:solidFill>
                  <a:schemeClr val="bg1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0.20954945521940688"/>
                  <c:y val="-1.2259762984172433E-2"/>
                </c:manualLayout>
              </c:layout>
              <c:numFmt formatCode="#,##0.00" sourceLinked="0"/>
              <c:spPr>
                <a:solidFill>
                  <a:schemeClr val="bg1">
                    <a:lumMod val="75000"/>
                    <a:alpha val="5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[0]!count_m8</c:f>
              <c:numCache>
                <c:formatCode>General</c:formatCode>
                <c:ptCount val="41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649</c:v>
                </c:pt>
                <c:pt idx="7">
                  <c:v>955</c:v>
                </c:pt>
                <c:pt idx="8">
                  <c:v>1359</c:v>
                </c:pt>
                <c:pt idx="9">
                  <c:v>1871</c:v>
                </c:pt>
                <c:pt idx="10">
                  <c:v>1953</c:v>
                </c:pt>
                <c:pt idx="11">
                  <c:v>2421</c:v>
                </c:pt>
                <c:pt idx="12">
                  <c:v>2700</c:v>
                </c:pt>
                <c:pt idx="13">
                  <c:v>2940</c:v>
                </c:pt>
                <c:pt idx="14">
                  <c:v>6635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600</c:v>
                </c:pt>
                <c:pt idx="19">
                  <c:v>900</c:v>
                </c:pt>
                <c:pt idx="20">
                  <c:v>1200</c:v>
                </c:pt>
                <c:pt idx="21">
                  <c:v>1300</c:v>
                </c:pt>
                <c:pt idx="22">
                  <c:v>1600</c:v>
                </c:pt>
                <c:pt idx="23">
                  <c:v>2100</c:v>
                </c:pt>
                <c:pt idx="24">
                  <c:v>3200</c:v>
                </c:pt>
                <c:pt idx="25">
                  <c:v>3700</c:v>
                </c:pt>
                <c:pt idx="26">
                  <c:v>5281</c:v>
                </c:pt>
                <c:pt idx="27">
                  <c:v>5400</c:v>
                </c:pt>
                <c:pt idx="28">
                  <c:v>200</c:v>
                </c:pt>
                <c:pt idx="29">
                  <c:v>600</c:v>
                </c:pt>
                <c:pt idx="30">
                  <c:v>700</c:v>
                </c:pt>
                <c:pt idx="31">
                  <c:v>1100</c:v>
                </c:pt>
                <c:pt idx="32">
                  <c:v>800</c:v>
                </c:pt>
                <c:pt idx="33">
                  <c:v>900</c:v>
                </c:pt>
                <c:pt idx="34">
                  <c:v>2028</c:v>
                </c:pt>
                <c:pt idx="35">
                  <c:v>2493</c:v>
                </c:pt>
                <c:pt idx="36">
                  <c:v>2710</c:v>
                </c:pt>
                <c:pt idx="37">
                  <c:v>4076</c:v>
                </c:pt>
                <c:pt idx="38">
                  <c:v>4938</c:v>
                </c:pt>
                <c:pt idx="39">
                  <c:v>5543</c:v>
                </c:pt>
                <c:pt idx="40">
                  <c:v>1800</c:v>
                </c:pt>
              </c:numCache>
              <c:extLst xmlns:c15="http://schemas.microsoft.com/office/drawing/2012/chart"/>
            </c:numRef>
          </c:xVal>
          <c:yVal>
            <c:numRef>
              <c:f>[0]!flow_m8</c:f>
              <c:numCache>
                <c:formatCode>0</c:formatCode>
                <c:ptCount val="41"/>
                <c:pt idx="0">
                  <c:v>7157</c:v>
                </c:pt>
                <c:pt idx="1">
                  <c:v>7355</c:v>
                </c:pt>
                <c:pt idx="2">
                  <c:v>8138</c:v>
                </c:pt>
                <c:pt idx="3">
                  <c:v>8499</c:v>
                </c:pt>
                <c:pt idx="4">
                  <c:v>10533</c:v>
                </c:pt>
                <c:pt idx="5">
                  <c:v>10818</c:v>
                </c:pt>
                <c:pt idx="6">
                  <c:v>649</c:v>
                </c:pt>
                <c:pt idx="7">
                  <c:v>955</c:v>
                </c:pt>
                <c:pt idx="8">
                  <c:v>1359</c:v>
                </c:pt>
                <c:pt idx="9">
                  <c:v>1871</c:v>
                </c:pt>
                <c:pt idx="10">
                  <c:v>1953</c:v>
                </c:pt>
                <c:pt idx="11">
                  <c:v>2421</c:v>
                </c:pt>
                <c:pt idx="12">
                  <c:v>2700</c:v>
                </c:pt>
                <c:pt idx="13">
                  <c:v>2940</c:v>
                </c:pt>
                <c:pt idx="14">
                  <c:v>6635</c:v>
                </c:pt>
                <c:pt idx="15">
                  <c:v>500</c:v>
                </c:pt>
                <c:pt idx="16">
                  <c:v>500</c:v>
                </c:pt>
                <c:pt idx="17">
                  <c:v>500</c:v>
                </c:pt>
                <c:pt idx="18">
                  <c:v>600</c:v>
                </c:pt>
                <c:pt idx="19">
                  <c:v>900</c:v>
                </c:pt>
                <c:pt idx="20">
                  <c:v>1200</c:v>
                </c:pt>
                <c:pt idx="21">
                  <c:v>1300</c:v>
                </c:pt>
                <c:pt idx="22">
                  <c:v>1600</c:v>
                </c:pt>
                <c:pt idx="23">
                  <c:v>2100</c:v>
                </c:pt>
                <c:pt idx="24">
                  <c:v>3200</c:v>
                </c:pt>
                <c:pt idx="25">
                  <c:v>3700</c:v>
                </c:pt>
                <c:pt idx="26">
                  <c:v>5281</c:v>
                </c:pt>
                <c:pt idx="27">
                  <c:v>5400</c:v>
                </c:pt>
                <c:pt idx="28">
                  <c:v>200</c:v>
                </c:pt>
                <c:pt idx="29">
                  <c:v>600</c:v>
                </c:pt>
                <c:pt idx="30">
                  <c:v>700</c:v>
                </c:pt>
                <c:pt idx="31">
                  <c:v>1100</c:v>
                </c:pt>
                <c:pt idx="32">
                  <c:v>800</c:v>
                </c:pt>
                <c:pt idx="33">
                  <c:v>900</c:v>
                </c:pt>
                <c:pt idx="34">
                  <c:v>2028</c:v>
                </c:pt>
                <c:pt idx="35">
                  <c:v>2493</c:v>
                </c:pt>
                <c:pt idx="36">
                  <c:v>2710</c:v>
                </c:pt>
                <c:pt idx="37">
                  <c:v>4076</c:v>
                </c:pt>
                <c:pt idx="38">
                  <c:v>4938</c:v>
                </c:pt>
                <c:pt idx="39">
                  <c:v>5543</c:v>
                </c:pt>
                <c:pt idx="40">
                  <c:v>1800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F-3F2C-4469-8A23-452FE5607F17}"/>
            </c:ext>
          </c:extLst>
        </c:ser>
        <c:ser>
          <c:idx val="9"/>
          <c:order val="9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19050">
                <a:solidFill>
                  <a:schemeClr val="accent6">
                    <a:lumMod val="75000"/>
                  </a:schemeClr>
                </a:solidFill>
                <a:prstDash val="sysDot"/>
              </a:ln>
            </c:spPr>
            <c:extLst>
              <c:ext xmlns:c16="http://schemas.microsoft.com/office/drawing/2014/chart" uri="{C3380CC4-5D6E-409C-BE32-E72D297353CC}">
                <c16:uniqueId val="{00000009-3982-4093-8C26-96BC35C5B200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3982-4093-8C26-96BC35C5B2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/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6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Modeled Flow vs Observed</a:t>
            </a:r>
            <a:r>
              <a:rPr lang="en-US" sz="1400" baseline="0"/>
              <a:t> Counts, Daily, by Jurisdiction</a:t>
            </a:r>
            <a:endParaRPr lang="en-US" sz="1400"/>
          </a:p>
        </c:rich>
      </c:tx>
      <c:layout>
        <c:manualLayout>
          <c:xMode val="edge"/>
          <c:yMode val="edge"/>
          <c:x val="0.2011785097797662"/>
          <c:y val="2.220705414179095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5880045256545962E-2"/>
          <c:y val="8.0811944275880815E-2"/>
          <c:w val="0.75018460976646262"/>
          <c:h val="0.82746806649168858"/>
        </c:manualLayout>
      </c:layout>
      <c:scatterChart>
        <c:scatterStyle val="lineMarker"/>
        <c:varyColors val="0"/>
        <c:ser>
          <c:idx val="12"/>
          <c:order val="0"/>
          <c:tx>
            <c:v>45 degree</c:v>
          </c:tx>
          <c:spPr>
            <a:ln w="19050">
              <a:noFill/>
            </a:ln>
          </c:spPr>
          <c:dPt>
            <c:idx val="1"/>
            <c:marker>
              <c:symbol val="none"/>
            </c:marker>
            <c:bubble3D val="0"/>
            <c:spPr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0478-4B2C-9018-8AC0A2F6A43B}"/>
              </c:ext>
            </c:extLst>
          </c:dPt>
          <c:xVal>
            <c:numRef>
              <c:f>ref0!$X$1:$X$2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xVal>
          <c:yVal>
            <c:numRef>
              <c:f>ref0!$Y$1:$Y$2</c:f>
              <c:numCache>
                <c:formatCode>General</c:formatCode>
                <c:ptCount val="2"/>
                <c:pt idx="0">
                  <c:v>0</c:v>
                </c:pt>
                <c:pt idx="1">
                  <c:v>165496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9-0478-4B2C-9018-8AC0A2F6A43B}"/>
            </c:ext>
          </c:extLst>
        </c:ser>
        <c:ser>
          <c:idx val="1"/>
          <c:order val="4"/>
          <c:tx>
            <c:v>45 degree</c:v>
          </c:tx>
          <c:spPr>
            <a:ln w="19050">
              <a:noFill/>
            </a:ln>
          </c:spPr>
          <c:xVal>
            <c:numRef>
              <c:f>ref!$X$1:$X$2</c:f>
              <c:extLst xmlns:c15="http://schemas.microsoft.com/office/drawing/2012/chart"/>
            </c:numRef>
          </c:xVal>
          <c:yVal>
            <c:numRef>
              <c:f>ref!$Y$1:$Y$2</c:f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00-0478-4B2C-9018-8AC0A2F6A43B}"/>
            </c:ext>
          </c:extLst>
        </c:ser>
        <c:ser>
          <c:idx val="15"/>
          <c:order val="15"/>
          <c:tx>
            <c:v>San Diego</c:v>
          </c:tx>
          <c:spPr>
            <a:ln w="19050">
              <a:noFill/>
            </a:ln>
          </c:spPr>
          <c:trendline>
            <c:spPr>
              <a:ln w="15875">
                <a:solidFill>
                  <a:srgbClr val="C00000"/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9.450001106517017E-3"/>
                  <c:y val="-7.8670260009265965E-3"/>
                </c:manualLayout>
              </c:layout>
              <c:numFmt formatCode="#,##0.00" sourceLinked="0"/>
              <c:spPr>
                <a:solidFill>
                  <a:srgbClr val="F79585"/>
                </a:solidFill>
                <a:ln>
                  <a:noFill/>
                </a:ln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[0]!count_j14</c:f>
              <c:numCache>
                <c:formatCode>General</c:formatCode>
                <c:ptCount val="1175"/>
                <c:pt idx="0">
                  <c:v>600</c:v>
                </c:pt>
                <c:pt idx="1">
                  <c:v>632</c:v>
                </c:pt>
                <c:pt idx="2">
                  <c:v>737</c:v>
                </c:pt>
                <c:pt idx="3">
                  <c:v>780</c:v>
                </c:pt>
                <c:pt idx="4">
                  <c:v>977</c:v>
                </c:pt>
                <c:pt idx="5">
                  <c:v>1013</c:v>
                </c:pt>
                <c:pt idx="6">
                  <c:v>1034</c:v>
                </c:pt>
                <c:pt idx="7">
                  <c:v>1070</c:v>
                </c:pt>
                <c:pt idx="8">
                  <c:v>1289</c:v>
                </c:pt>
                <c:pt idx="9">
                  <c:v>1350</c:v>
                </c:pt>
                <c:pt idx="10">
                  <c:v>1429</c:v>
                </c:pt>
                <c:pt idx="11">
                  <c:v>1454</c:v>
                </c:pt>
                <c:pt idx="12">
                  <c:v>1462</c:v>
                </c:pt>
                <c:pt idx="13">
                  <c:v>1541</c:v>
                </c:pt>
                <c:pt idx="14">
                  <c:v>1588</c:v>
                </c:pt>
                <c:pt idx="15">
                  <c:v>1704</c:v>
                </c:pt>
                <c:pt idx="16">
                  <c:v>1714</c:v>
                </c:pt>
                <c:pt idx="17">
                  <c:v>1736</c:v>
                </c:pt>
                <c:pt idx="18">
                  <c:v>1837</c:v>
                </c:pt>
                <c:pt idx="19">
                  <c:v>1838</c:v>
                </c:pt>
                <c:pt idx="20">
                  <c:v>1847</c:v>
                </c:pt>
                <c:pt idx="21">
                  <c:v>1994</c:v>
                </c:pt>
                <c:pt idx="22">
                  <c:v>2004</c:v>
                </c:pt>
                <c:pt idx="23">
                  <c:v>2080</c:v>
                </c:pt>
                <c:pt idx="24">
                  <c:v>2133</c:v>
                </c:pt>
                <c:pt idx="25">
                  <c:v>2179</c:v>
                </c:pt>
                <c:pt idx="26">
                  <c:v>2228</c:v>
                </c:pt>
                <c:pt idx="27">
                  <c:v>2270</c:v>
                </c:pt>
                <c:pt idx="28">
                  <c:v>2311</c:v>
                </c:pt>
                <c:pt idx="29">
                  <c:v>2347</c:v>
                </c:pt>
                <c:pt idx="30">
                  <c:v>2402</c:v>
                </c:pt>
                <c:pt idx="31">
                  <c:v>2468</c:v>
                </c:pt>
                <c:pt idx="32">
                  <c:v>2479</c:v>
                </c:pt>
                <c:pt idx="33">
                  <c:v>2528</c:v>
                </c:pt>
                <c:pt idx="34">
                  <c:v>2535</c:v>
                </c:pt>
                <c:pt idx="35">
                  <c:v>2585</c:v>
                </c:pt>
                <c:pt idx="36">
                  <c:v>2587</c:v>
                </c:pt>
                <c:pt idx="37">
                  <c:v>2648</c:v>
                </c:pt>
                <c:pt idx="38">
                  <c:v>2652</c:v>
                </c:pt>
                <c:pt idx="39">
                  <c:v>2673</c:v>
                </c:pt>
                <c:pt idx="40">
                  <c:v>2674</c:v>
                </c:pt>
                <c:pt idx="41">
                  <c:v>2708</c:v>
                </c:pt>
                <c:pt idx="42">
                  <c:v>2754</c:v>
                </c:pt>
                <c:pt idx="43">
                  <c:v>2786</c:v>
                </c:pt>
                <c:pt idx="44">
                  <c:v>2793</c:v>
                </c:pt>
                <c:pt idx="45">
                  <c:v>2809</c:v>
                </c:pt>
                <c:pt idx="46">
                  <c:v>2825</c:v>
                </c:pt>
                <c:pt idx="47">
                  <c:v>2838</c:v>
                </c:pt>
                <c:pt idx="48">
                  <c:v>2874</c:v>
                </c:pt>
                <c:pt idx="49">
                  <c:v>2896</c:v>
                </c:pt>
                <c:pt idx="50">
                  <c:v>2958</c:v>
                </c:pt>
                <c:pt idx="51">
                  <c:v>2958</c:v>
                </c:pt>
                <c:pt idx="52">
                  <c:v>2959</c:v>
                </c:pt>
                <c:pt idx="53">
                  <c:v>2985</c:v>
                </c:pt>
                <c:pt idx="54">
                  <c:v>2997</c:v>
                </c:pt>
                <c:pt idx="55">
                  <c:v>3003</c:v>
                </c:pt>
                <c:pt idx="56">
                  <c:v>3036</c:v>
                </c:pt>
                <c:pt idx="57">
                  <c:v>3047</c:v>
                </c:pt>
                <c:pt idx="58">
                  <c:v>3092</c:v>
                </c:pt>
                <c:pt idx="59">
                  <c:v>3094</c:v>
                </c:pt>
                <c:pt idx="60">
                  <c:v>3102</c:v>
                </c:pt>
                <c:pt idx="61">
                  <c:v>3117</c:v>
                </c:pt>
                <c:pt idx="62">
                  <c:v>3235</c:v>
                </c:pt>
                <c:pt idx="63">
                  <c:v>3240</c:v>
                </c:pt>
                <c:pt idx="64">
                  <c:v>3269</c:v>
                </c:pt>
                <c:pt idx="65">
                  <c:v>3274</c:v>
                </c:pt>
                <c:pt idx="66">
                  <c:v>3281</c:v>
                </c:pt>
                <c:pt idx="67">
                  <c:v>3310</c:v>
                </c:pt>
                <c:pt idx="68">
                  <c:v>3347</c:v>
                </c:pt>
                <c:pt idx="69">
                  <c:v>3348</c:v>
                </c:pt>
                <c:pt idx="70">
                  <c:v>3394</c:v>
                </c:pt>
                <c:pt idx="71">
                  <c:v>3395</c:v>
                </c:pt>
                <c:pt idx="72">
                  <c:v>3413</c:v>
                </c:pt>
                <c:pt idx="73">
                  <c:v>3454</c:v>
                </c:pt>
                <c:pt idx="74">
                  <c:v>3466</c:v>
                </c:pt>
                <c:pt idx="75">
                  <c:v>3474</c:v>
                </c:pt>
                <c:pt idx="76">
                  <c:v>3506</c:v>
                </c:pt>
                <c:pt idx="77">
                  <c:v>3520</c:v>
                </c:pt>
                <c:pt idx="78">
                  <c:v>3535</c:v>
                </c:pt>
                <c:pt idx="79">
                  <c:v>3547</c:v>
                </c:pt>
                <c:pt idx="80">
                  <c:v>3552</c:v>
                </c:pt>
                <c:pt idx="81">
                  <c:v>3553</c:v>
                </c:pt>
                <c:pt idx="82">
                  <c:v>3594</c:v>
                </c:pt>
                <c:pt idx="83">
                  <c:v>3610</c:v>
                </c:pt>
                <c:pt idx="84">
                  <c:v>3625</c:v>
                </c:pt>
                <c:pt idx="85">
                  <c:v>3661</c:v>
                </c:pt>
                <c:pt idx="86">
                  <c:v>3662</c:v>
                </c:pt>
                <c:pt idx="87">
                  <c:v>3676</c:v>
                </c:pt>
                <c:pt idx="88">
                  <c:v>3687</c:v>
                </c:pt>
                <c:pt idx="89">
                  <c:v>3702</c:v>
                </c:pt>
                <c:pt idx="90">
                  <c:v>3708</c:v>
                </c:pt>
                <c:pt idx="91">
                  <c:v>3712</c:v>
                </c:pt>
                <c:pt idx="92">
                  <c:v>3733</c:v>
                </c:pt>
                <c:pt idx="93">
                  <c:v>3765</c:v>
                </c:pt>
                <c:pt idx="94">
                  <c:v>3767</c:v>
                </c:pt>
                <c:pt idx="95">
                  <c:v>3779</c:v>
                </c:pt>
                <c:pt idx="96">
                  <c:v>3788</c:v>
                </c:pt>
                <c:pt idx="97">
                  <c:v>3808</c:v>
                </c:pt>
                <c:pt idx="98">
                  <c:v>3852</c:v>
                </c:pt>
                <c:pt idx="99">
                  <c:v>3863</c:v>
                </c:pt>
                <c:pt idx="100">
                  <c:v>3903</c:v>
                </c:pt>
                <c:pt idx="101">
                  <c:v>3910</c:v>
                </c:pt>
                <c:pt idx="102">
                  <c:v>3930</c:v>
                </c:pt>
                <c:pt idx="103">
                  <c:v>3937</c:v>
                </c:pt>
                <c:pt idx="104">
                  <c:v>3950</c:v>
                </c:pt>
                <c:pt idx="105">
                  <c:v>3997</c:v>
                </c:pt>
                <c:pt idx="106">
                  <c:v>4004</c:v>
                </c:pt>
                <c:pt idx="107">
                  <c:v>4029</c:v>
                </c:pt>
                <c:pt idx="108">
                  <c:v>4059</c:v>
                </c:pt>
                <c:pt idx="109">
                  <c:v>4064</c:v>
                </c:pt>
                <c:pt idx="110">
                  <c:v>4065</c:v>
                </c:pt>
                <c:pt idx="111">
                  <c:v>4076</c:v>
                </c:pt>
                <c:pt idx="112">
                  <c:v>4084</c:v>
                </c:pt>
                <c:pt idx="113">
                  <c:v>4087</c:v>
                </c:pt>
                <c:pt idx="114">
                  <c:v>4112</c:v>
                </c:pt>
                <c:pt idx="115">
                  <c:v>4114</c:v>
                </c:pt>
                <c:pt idx="116">
                  <c:v>4115</c:v>
                </c:pt>
                <c:pt idx="117">
                  <c:v>4130</c:v>
                </c:pt>
                <c:pt idx="118">
                  <c:v>4168</c:v>
                </c:pt>
                <c:pt idx="119">
                  <c:v>4240</c:v>
                </c:pt>
                <c:pt idx="120">
                  <c:v>4245</c:v>
                </c:pt>
                <c:pt idx="121">
                  <c:v>4269</c:v>
                </c:pt>
                <c:pt idx="122">
                  <c:v>4277</c:v>
                </c:pt>
                <c:pt idx="123">
                  <c:v>4297</c:v>
                </c:pt>
                <c:pt idx="124">
                  <c:v>4299</c:v>
                </c:pt>
                <c:pt idx="125">
                  <c:v>4318</c:v>
                </c:pt>
                <c:pt idx="126">
                  <c:v>4339</c:v>
                </c:pt>
                <c:pt idx="127">
                  <c:v>4343</c:v>
                </c:pt>
                <c:pt idx="128">
                  <c:v>4378</c:v>
                </c:pt>
                <c:pt idx="129">
                  <c:v>4402</c:v>
                </c:pt>
                <c:pt idx="130">
                  <c:v>4414</c:v>
                </c:pt>
                <c:pt idx="131">
                  <c:v>4439</c:v>
                </c:pt>
                <c:pt idx="132">
                  <c:v>4447</c:v>
                </c:pt>
                <c:pt idx="133">
                  <c:v>4456</c:v>
                </c:pt>
                <c:pt idx="134">
                  <c:v>4496</c:v>
                </c:pt>
                <c:pt idx="135">
                  <c:v>4498</c:v>
                </c:pt>
                <c:pt idx="136">
                  <c:v>4499</c:v>
                </c:pt>
                <c:pt idx="137">
                  <c:v>4500</c:v>
                </c:pt>
                <c:pt idx="138">
                  <c:v>4510</c:v>
                </c:pt>
                <c:pt idx="139">
                  <c:v>4525</c:v>
                </c:pt>
                <c:pt idx="140">
                  <c:v>4553</c:v>
                </c:pt>
                <c:pt idx="141">
                  <c:v>4577</c:v>
                </c:pt>
                <c:pt idx="142">
                  <c:v>4614</c:v>
                </c:pt>
                <c:pt idx="143">
                  <c:v>4634</c:v>
                </c:pt>
                <c:pt idx="144">
                  <c:v>4635</c:v>
                </c:pt>
                <c:pt idx="145">
                  <c:v>4641</c:v>
                </c:pt>
                <c:pt idx="146">
                  <c:v>4647</c:v>
                </c:pt>
                <c:pt idx="147">
                  <c:v>4676</c:v>
                </c:pt>
                <c:pt idx="148">
                  <c:v>4747</c:v>
                </c:pt>
                <c:pt idx="149">
                  <c:v>4754</c:v>
                </c:pt>
                <c:pt idx="150">
                  <c:v>4767</c:v>
                </c:pt>
                <c:pt idx="151">
                  <c:v>4790</c:v>
                </c:pt>
                <c:pt idx="152">
                  <c:v>4812</c:v>
                </c:pt>
                <c:pt idx="153">
                  <c:v>4828</c:v>
                </c:pt>
                <c:pt idx="154">
                  <c:v>4857</c:v>
                </c:pt>
                <c:pt idx="155">
                  <c:v>4869</c:v>
                </c:pt>
                <c:pt idx="156">
                  <c:v>4874</c:v>
                </c:pt>
                <c:pt idx="157">
                  <c:v>4912</c:v>
                </c:pt>
                <c:pt idx="158">
                  <c:v>4918</c:v>
                </c:pt>
                <c:pt idx="159">
                  <c:v>4965</c:v>
                </c:pt>
                <c:pt idx="160">
                  <c:v>4978</c:v>
                </c:pt>
                <c:pt idx="161">
                  <c:v>4994</c:v>
                </c:pt>
                <c:pt idx="162">
                  <c:v>5003</c:v>
                </c:pt>
                <c:pt idx="163">
                  <c:v>5017</c:v>
                </c:pt>
                <c:pt idx="164">
                  <c:v>5071</c:v>
                </c:pt>
                <c:pt idx="165">
                  <c:v>5079</c:v>
                </c:pt>
                <c:pt idx="166">
                  <c:v>5090</c:v>
                </c:pt>
                <c:pt idx="167">
                  <c:v>5097</c:v>
                </c:pt>
                <c:pt idx="168">
                  <c:v>5112</c:v>
                </c:pt>
                <c:pt idx="169">
                  <c:v>5119</c:v>
                </c:pt>
                <c:pt idx="170">
                  <c:v>5160</c:v>
                </c:pt>
                <c:pt idx="171">
                  <c:v>5164</c:v>
                </c:pt>
                <c:pt idx="172">
                  <c:v>5176</c:v>
                </c:pt>
                <c:pt idx="173">
                  <c:v>5180</c:v>
                </c:pt>
                <c:pt idx="174">
                  <c:v>5183</c:v>
                </c:pt>
                <c:pt idx="175">
                  <c:v>5207</c:v>
                </c:pt>
                <c:pt idx="176">
                  <c:v>5247</c:v>
                </c:pt>
                <c:pt idx="177">
                  <c:v>5275</c:v>
                </c:pt>
                <c:pt idx="178">
                  <c:v>5292</c:v>
                </c:pt>
                <c:pt idx="179">
                  <c:v>5303</c:v>
                </c:pt>
                <c:pt idx="180">
                  <c:v>5331</c:v>
                </c:pt>
                <c:pt idx="181">
                  <c:v>5346</c:v>
                </c:pt>
                <c:pt idx="182">
                  <c:v>5346</c:v>
                </c:pt>
                <c:pt idx="183">
                  <c:v>5353</c:v>
                </c:pt>
                <c:pt idx="184">
                  <c:v>5357</c:v>
                </c:pt>
                <c:pt idx="185">
                  <c:v>5385</c:v>
                </c:pt>
                <c:pt idx="186">
                  <c:v>5407</c:v>
                </c:pt>
                <c:pt idx="187">
                  <c:v>5408</c:v>
                </c:pt>
                <c:pt idx="188">
                  <c:v>5449</c:v>
                </c:pt>
                <c:pt idx="189">
                  <c:v>5461</c:v>
                </c:pt>
                <c:pt idx="190">
                  <c:v>5465</c:v>
                </c:pt>
                <c:pt idx="191">
                  <c:v>5470</c:v>
                </c:pt>
                <c:pt idx="192">
                  <c:v>5522</c:v>
                </c:pt>
                <c:pt idx="193">
                  <c:v>5538</c:v>
                </c:pt>
                <c:pt idx="194">
                  <c:v>5553</c:v>
                </c:pt>
                <c:pt idx="195">
                  <c:v>5602</c:v>
                </c:pt>
                <c:pt idx="196">
                  <c:v>5651</c:v>
                </c:pt>
                <c:pt idx="197">
                  <c:v>5652</c:v>
                </c:pt>
                <c:pt idx="198">
                  <c:v>5654</c:v>
                </c:pt>
                <c:pt idx="199">
                  <c:v>5681</c:v>
                </c:pt>
                <c:pt idx="200">
                  <c:v>5720</c:v>
                </c:pt>
                <c:pt idx="201">
                  <c:v>5725</c:v>
                </c:pt>
                <c:pt idx="202">
                  <c:v>5738</c:v>
                </c:pt>
                <c:pt idx="203">
                  <c:v>5740</c:v>
                </c:pt>
                <c:pt idx="204">
                  <c:v>5767</c:v>
                </c:pt>
                <c:pt idx="205">
                  <c:v>5768</c:v>
                </c:pt>
                <c:pt idx="206">
                  <c:v>5781</c:v>
                </c:pt>
                <c:pt idx="207">
                  <c:v>5783</c:v>
                </c:pt>
                <c:pt idx="208">
                  <c:v>5786</c:v>
                </c:pt>
                <c:pt idx="209">
                  <c:v>5797</c:v>
                </c:pt>
                <c:pt idx="210">
                  <c:v>5808</c:v>
                </c:pt>
                <c:pt idx="211">
                  <c:v>5824</c:v>
                </c:pt>
                <c:pt idx="212">
                  <c:v>5830</c:v>
                </c:pt>
                <c:pt idx="213">
                  <c:v>5859</c:v>
                </c:pt>
                <c:pt idx="214">
                  <c:v>5880</c:v>
                </c:pt>
                <c:pt idx="215">
                  <c:v>5881</c:v>
                </c:pt>
                <c:pt idx="216">
                  <c:v>5894</c:v>
                </c:pt>
                <c:pt idx="217">
                  <c:v>5896</c:v>
                </c:pt>
                <c:pt idx="218">
                  <c:v>5904</c:v>
                </c:pt>
                <c:pt idx="219">
                  <c:v>5908</c:v>
                </c:pt>
                <c:pt idx="220">
                  <c:v>5910</c:v>
                </c:pt>
                <c:pt idx="221">
                  <c:v>5936</c:v>
                </c:pt>
                <c:pt idx="222">
                  <c:v>5972</c:v>
                </c:pt>
                <c:pt idx="223">
                  <c:v>5977</c:v>
                </c:pt>
                <c:pt idx="224">
                  <c:v>5985</c:v>
                </c:pt>
                <c:pt idx="225">
                  <c:v>5995</c:v>
                </c:pt>
                <c:pt idx="226">
                  <c:v>6028</c:v>
                </c:pt>
                <c:pt idx="227">
                  <c:v>6035</c:v>
                </c:pt>
                <c:pt idx="228">
                  <c:v>6066</c:v>
                </c:pt>
                <c:pt idx="229">
                  <c:v>6070</c:v>
                </c:pt>
                <c:pt idx="230">
                  <c:v>6072</c:v>
                </c:pt>
                <c:pt idx="231">
                  <c:v>6115</c:v>
                </c:pt>
                <c:pt idx="232">
                  <c:v>6172</c:v>
                </c:pt>
                <c:pt idx="233">
                  <c:v>6189</c:v>
                </c:pt>
                <c:pt idx="234">
                  <c:v>6201</c:v>
                </c:pt>
                <c:pt idx="235">
                  <c:v>6218</c:v>
                </c:pt>
                <c:pt idx="236">
                  <c:v>6229</c:v>
                </c:pt>
                <c:pt idx="237">
                  <c:v>6258</c:v>
                </c:pt>
                <c:pt idx="238">
                  <c:v>6275</c:v>
                </c:pt>
                <c:pt idx="239">
                  <c:v>6286</c:v>
                </c:pt>
                <c:pt idx="240">
                  <c:v>6288</c:v>
                </c:pt>
                <c:pt idx="241">
                  <c:v>6300</c:v>
                </c:pt>
                <c:pt idx="242">
                  <c:v>6304</c:v>
                </c:pt>
                <c:pt idx="243">
                  <c:v>6310</c:v>
                </c:pt>
                <c:pt idx="244">
                  <c:v>6322</c:v>
                </c:pt>
                <c:pt idx="245">
                  <c:v>6341</c:v>
                </c:pt>
                <c:pt idx="246">
                  <c:v>6359</c:v>
                </c:pt>
                <c:pt idx="247">
                  <c:v>6360</c:v>
                </c:pt>
                <c:pt idx="248">
                  <c:v>6361</c:v>
                </c:pt>
                <c:pt idx="249">
                  <c:v>6363</c:v>
                </c:pt>
                <c:pt idx="250">
                  <c:v>6372</c:v>
                </c:pt>
                <c:pt idx="251">
                  <c:v>6394</c:v>
                </c:pt>
                <c:pt idx="252">
                  <c:v>6406</c:v>
                </c:pt>
                <c:pt idx="253">
                  <c:v>6412</c:v>
                </c:pt>
                <c:pt idx="254">
                  <c:v>6473</c:v>
                </c:pt>
                <c:pt idx="255">
                  <c:v>6489</c:v>
                </c:pt>
                <c:pt idx="256">
                  <c:v>6494</c:v>
                </c:pt>
                <c:pt idx="257">
                  <c:v>6495</c:v>
                </c:pt>
                <c:pt idx="258">
                  <c:v>6523</c:v>
                </c:pt>
                <c:pt idx="259">
                  <c:v>6560</c:v>
                </c:pt>
                <c:pt idx="260">
                  <c:v>6584</c:v>
                </c:pt>
                <c:pt idx="261">
                  <c:v>6585</c:v>
                </c:pt>
                <c:pt idx="262">
                  <c:v>6586</c:v>
                </c:pt>
                <c:pt idx="263">
                  <c:v>6638</c:v>
                </c:pt>
                <c:pt idx="264">
                  <c:v>6651</c:v>
                </c:pt>
                <c:pt idx="265">
                  <c:v>6651</c:v>
                </c:pt>
                <c:pt idx="266">
                  <c:v>6651</c:v>
                </c:pt>
                <c:pt idx="267">
                  <c:v>6668</c:v>
                </c:pt>
                <c:pt idx="268">
                  <c:v>6674</c:v>
                </c:pt>
                <c:pt idx="269">
                  <c:v>6698</c:v>
                </c:pt>
                <c:pt idx="270">
                  <c:v>6731</c:v>
                </c:pt>
                <c:pt idx="271">
                  <c:v>6737</c:v>
                </c:pt>
                <c:pt idx="272">
                  <c:v>6738</c:v>
                </c:pt>
                <c:pt idx="273">
                  <c:v>6775</c:v>
                </c:pt>
                <c:pt idx="274">
                  <c:v>6793</c:v>
                </c:pt>
                <c:pt idx="275">
                  <c:v>6801</c:v>
                </c:pt>
                <c:pt idx="276">
                  <c:v>6802</c:v>
                </c:pt>
                <c:pt idx="277">
                  <c:v>6831</c:v>
                </c:pt>
                <c:pt idx="278">
                  <c:v>6871</c:v>
                </c:pt>
                <c:pt idx="279">
                  <c:v>6878</c:v>
                </c:pt>
                <c:pt idx="280">
                  <c:v>6891</c:v>
                </c:pt>
                <c:pt idx="281">
                  <c:v>6933</c:v>
                </c:pt>
                <c:pt idx="282">
                  <c:v>6941</c:v>
                </c:pt>
                <c:pt idx="283">
                  <c:v>7008</c:v>
                </c:pt>
                <c:pt idx="284">
                  <c:v>7017</c:v>
                </c:pt>
                <c:pt idx="285">
                  <c:v>7020</c:v>
                </c:pt>
                <c:pt idx="286">
                  <c:v>7031</c:v>
                </c:pt>
                <c:pt idx="287">
                  <c:v>7032</c:v>
                </c:pt>
                <c:pt idx="288">
                  <c:v>7075</c:v>
                </c:pt>
                <c:pt idx="289">
                  <c:v>7086</c:v>
                </c:pt>
                <c:pt idx="290">
                  <c:v>7090</c:v>
                </c:pt>
                <c:pt idx="291">
                  <c:v>7149</c:v>
                </c:pt>
                <c:pt idx="292">
                  <c:v>7159</c:v>
                </c:pt>
                <c:pt idx="293">
                  <c:v>7161</c:v>
                </c:pt>
                <c:pt idx="294">
                  <c:v>7170</c:v>
                </c:pt>
                <c:pt idx="295">
                  <c:v>7174</c:v>
                </c:pt>
                <c:pt idx="296">
                  <c:v>7212</c:v>
                </c:pt>
                <c:pt idx="297">
                  <c:v>7220</c:v>
                </c:pt>
                <c:pt idx="298">
                  <c:v>7237</c:v>
                </c:pt>
                <c:pt idx="299">
                  <c:v>7251</c:v>
                </c:pt>
                <c:pt idx="300">
                  <c:v>7312</c:v>
                </c:pt>
                <c:pt idx="301">
                  <c:v>7333</c:v>
                </c:pt>
                <c:pt idx="302">
                  <c:v>7338</c:v>
                </c:pt>
                <c:pt idx="303">
                  <c:v>7346</c:v>
                </c:pt>
                <c:pt idx="304">
                  <c:v>7349</c:v>
                </c:pt>
                <c:pt idx="305">
                  <c:v>7353</c:v>
                </c:pt>
                <c:pt idx="306">
                  <c:v>7381</c:v>
                </c:pt>
                <c:pt idx="307">
                  <c:v>7382</c:v>
                </c:pt>
                <c:pt idx="308">
                  <c:v>7406</c:v>
                </c:pt>
                <c:pt idx="309">
                  <c:v>7422</c:v>
                </c:pt>
                <c:pt idx="310">
                  <c:v>7465</c:v>
                </c:pt>
                <c:pt idx="311">
                  <c:v>7486</c:v>
                </c:pt>
                <c:pt idx="312">
                  <c:v>7504</c:v>
                </c:pt>
                <c:pt idx="313">
                  <c:v>7519</c:v>
                </c:pt>
                <c:pt idx="314">
                  <c:v>7520</c:v>
                </c:pt>
                <c:pt idx="315">
                  <c:v>7531</c:v>
                </c:pt>
                <c:pt idx="316">
                  <c:v>7538</c:v>
                </c:pt>
                <c:pt idx="317">
                  <c:v>7539</c:v>
                </c:pt>
                <c:pt idx="318">
                  <c:v>7542</c:v>
                </c:pt>
                <c:pt idx="319">
                  <c:v>7607</c:v>
                </c:pt>
                <c:pt idx="320">
                  <c:v>7612</c:v>
                </c:pt>
                <c:pt idx="321">
                  <c:v>7626</c:v>
                </c:pt>
                <c:pt idx="322">
                  <c:v>7636</c:v>
                </c:pt>
                <c:pt idx="323">
                  <c:v>7638</c:v>
                </c:pt>
                <c:pt idx="324">
                  <c:v>7670</c:v>
                </c:pt>
                <c:pt idx="325">
                  <c:v>7673</c:v>
                </c:pt>
                <c:pt idx="326">
                  <c:v>7675</c:v>
                </c:pt>
                <c:pt idx="327">
                  <c:v>7679</c:v>
                </c:pt>
                <c:pt idx="328">
                  <c:v>7690</c:v>
                </c:pt>
                <c:pt idx="329">
                  <c:v>7744</c:v>
                </c:pt>
                <c:pt idx="330">
                  <c:v>7747</c:v>
                </c:pt>
                <c:pt idx="331">
                  <c:v>7827</c:v>
                </c:pt>
                <c:pt idx="332">
                  <c:v>7868</c:v>
                </c:pt>
                <c:pt idx="333">
                  <c:v>7894</c:v>
                </c:pt>
                <c:pt idx="334">
                  <c:v>7925</c:v>
                </c:pt>
                <c:pt idx="335">
                  <c:v>7935</c:v>
                </c:pt>
                <c:pt idx="336">
                  <c:v>7962</c:v>
                </c:pt>
                <c:pt idx="337">
                  <c:v>7975</c:v>
                </c:pt>
                <c:pt idx="338">
                  <c:v>7976</c:v>
                </c:pt>
                <c:pt idx="339">
                  <c:v>7983</c:v>
                </c:pt>
                <c:pt idx="340">
                  <c:v>8004</c:v>
                </c:pt>
                <c:pt idx="341">
                  <c:v>8041</c:v>
                </c:pt>
                <c:pt idx="342">
                  <c:v>8050</c:v>
                </c:pt>
                <c:pt idx="343">
                  <c:v>8098</c:v>
                </c:pt>
                <c:pt idx="344">
                  <c:v>8122</c:v>
                </c:pt>
                <c:pt idx="345">
                  <c:v>8123</c:v>
                </c:pt>
                <c:pt idx="346">
                  <c:v>8145</c:v>
                </c:pt>
                <c:pt idx="347">
                  <c:v>8152</c:v>
                </c:pt>
                <c:pt idx="348">
                  <c:v>8185</c:v>
                </c:pt>
                <c:pt idx="349">
                  <c:v>8196</c:v>
                </c:pt>
                <c:pt idx="350">
                  <c:v>8196</c:v>
                </c:pt>
                <c:pt idx="351">
                  <c:v>8204</c:v>
                </c:pt>
                <c:pt idx="352">
                  <c:v>8222</c:v>
                </c:pt>
                <c:pt idx="353">
                  <c:v>8226</c:v>
                </c:pt>
                <c:pt idx="354">
                  <c:v>8260</c:v>
                </c:pt>
                <c:pt idx="355">
                  <c:v>8350</c:v>
                </c:pt>
                <c:pt idx="356">
                  <c:v>8359</c:v>
                </c:pt>
                <c:pt idx="357">
                  <c:v>8372</c:v>
                </c:pt>
                <c:pt idx="358">
                  <c:v>8376</c:v>
                </c:pt>
                <c:pt idx="359">
                  <c:v>8391</c:v>
                </c:pt>
                <c:pt idx="360">
                  <c:v>8417</c:v>
                </c:pt>
                <c:pt idx="361">
                  <c:v>8432</c:v>
                </c:pt>
                <c:pt idx="362">
                  <c:v>8450</c:v>
                </c:pt>
                <c:pt idx="363">
                  <c:v>8464</c:v>
                </c:pt>
                <c:pt idx="364">
                  <c:v>8476</c:v>
                </c:pt>
                <c:pt idx="365">
                  <c:v>8489</c:v>
                </c:pt>
                <c:pt idx="366">
                  <c:v>8491</c:v>
                </c:pt>
                <c:pt idx="367">
                  <c:v>8522</c:v>
                </c:pt>
                <c:pt idx="368">
                  <c:v>8538</c:v>
                </c:pt>
                <c:pt idx="369">
                  <c:v>8574</c:v>
                </c:pt>
                <c:pt idx="370">
                  <c:v>8575</c:v>
                </c:pt>
                <c:pt idx="371">
                  <c:v>8659</c:v>
                </c:pt>
                <c:pt idx="372">
                  <c:v>8673</c:v>
                </c:pt>
                <c:pt idx="373">
                  <c:v>8707</c:v>
                </c:pt>
                <c:pt idx="374">
                  <c:v>8710</c:v>
                </c:pt>
                <c:pt idx="375">
                  <c:v>8719</c:v>
                </c:pt>
                <c:pt idx="376">
                  <c:v>8730</c:v>
                </c:pt>
                <c:pt idx="377">
                  <c:v>8786</c:v>
                </c:pt>
                <c:pt idx="378">
                  <c:v>8875</c:v>
                </c:pt>
                <c:pt idx="379">
                  <c:v>8889</c:v>
                </c:pt>
                <c:pt idx="380">
                  <c:v>8894</c:v>
                </c:pt>
                <c:pt idx="381">
                  <c:v>8902</c:v>
                </c:pt>
                <c:pt idx="382">
                  <c:v>8914</c:v>
                </c:pt>
                <c:pt idx="383">
                  <c:v>8914</c:v>
                </c:pt>
                <c:pt idx="384">
                  <c:v>8934</c:v>
                </c:pt>
                <c:pt idx="385">
                  <c:v>8949</c:v>
                </c:pt>
                <c:pt idx="386">
                  <c:v>8953</c:v>
                </c:pt>
                <c:pt idx="387">
                  <c:v>8974</c:v>
                </c:pt>
                <c:pt idx="388">
                  <c:v>9049</c:v>
                </c:pt>
                <c:pt idx="389">
                  <c:v>9054</c:v>
                </c:pt>
                <c:pt idx="390">
                  <c:v>9058</c:v>
                </c:pt>
                <c:pt idx="391">
                  <c:v>9064</c:v>
                </c:pt>
                <c:pt idx="392">
                  <c:v>9133</c:v>
                </c:pt>
                <c:pt idx="393">
                  <c:v>9136</c:v>
                </c:pt>
                <c:pt idx="394">
                  <c:v>9160</c:v>
                </c:pt>
                <c:pt idx="395">
                  <c:v>9191</c:v>
                </c:pt>
                <c:pt idx="396">
                  <c:v>9215</c:v>
                </c:pt>
                <c:pt idx="397">
                  <c:v>9224</c:v>
                </c:pt>
                <c:pt idx="398">
                  <c:v>9232</c:v>
                </c:pt>
                <c:pt idx="399">
                  <c:v>9260</c:v>
                </c:pt>
                <c:pt idx="400">
                  <c:v>9295</c:v>
                </c:pt>
                <c:pt idx="401">
                  <c:v>9301</c:v>
                </c:pt>
                <c:pt idx="402">
                  <c:v>9303</c:v>
                </c:pt>
                <c:pt idx="403">
                  <c:v>9308</c:v>
                </c:pt>
                <c:pt idx="404">
                  <c:v>9333</c:v>
                </c:pt>
                <c:pt idx="405">
                  <c:v>9343</c:v>
                </c:pt>
                <c:pt idx="406">
                  <c:v>9380</c:v>
                </c:pt>
                <c:pt idx="407">
                  <c:v>9393</c:v>
                </c:pt>
                <c:pt idx="408">
                  <c:v>9412</c:v>
                </c:pt>
                <c:pt idx="409">
                  <c:v>9419</c:v>
                </c:pt>
                <c:pt idx="410">
                  <c:v>9420</c:v>
                </c:pt>
                <c:pt idx="411">
                  <c:v>9423</c:v>
                </c:pt>
                <c:pt idx="412">
                  <c:v>9428</c:v>
                </c:pt>
                <c:pt idx="413">
                  <c:v>9470</c:v>
                </c:pt>
                <c:pt idx="414">
                  <c:v>9524</c:v>
                </c:pt>
                <c:pt idx="415">
                  <c:v>9533</c:v>
                </c:pt>
                <c:pt idx="416">
                  <c:v>9620</c:v>
                </c:pt>
                <c:pt idx="417">
                  <c:v>9629</c:v>
                </c:pt>
                <c:pt idx="418">
                  <c:v>9661</c:v>
                </c:pt>
                <c:pt idx="419">
                  <c:v>9669</c:v>
                </c:pt>
                <c:pt idx="420">
                  <c:v>9681</c:v>
                </c:pt>
                <c:pt idx="421">
                  <c:v>9721</c:v>
                </c:pt>
                <c:pt idx="422">
                  <c:v>9738</c:v>
                </c:pt>
                <c:pt idx="423">
                  <c:v>9761</c:v>
                </c:pt>
                <c:pt idx="424">
                  <c:v>9798</c:v>
                </c:pt>
                <c:pt idx="425">
                  <c:v>9830</c:v>
                </c:pt>
                <c:pt idx="426">
                  <c:v>9864</c:v>
                </c:pt>
                <c:pt idx="427">
                  <c:v>9912</c:v>
                </c:pt>
                <c:pt idx="428">
                  <c:v>9988</c:v>
                </c:pt>
                <c:pt idx="429">
                  <c:v>10002</c:v>
                </c:pt>
                <c:pt idx="430">
                  <c:v>10009</c:v>
                </c:pt>
                <c:pt idx="431">
                  <c:v>10023</c:v>
                </c:pt>
                <c:pt idx="432">
                  <c:v>10080</c:v>
                </c:pt>
                <c:pt idx="433">
                  <c:v>10096</c:v>
                </c:pt>
                <c:pt idx="434">
                  <c:v>10098</c:v>
                </c:pt>
                <c:pt idx="435">
                  <c:v>10111</c:v>
                </c:pt>
                <c:pt idx="436">
                  <c:v>10177</c:v>
                </c:pt>
                <c:pt idx="437">
                  <c:v>10204</c:v>
                </c:pt>
                <c:pt idx="438">
                  <c:v>10219</c:v>
                </c:pt>
                <c:pt idx="439">
                  <c:v>10233</c:v>
                </c:pt>
                <c:pt idx="440">
                  <c:v>10248</c:v>
                </c:pt>
                <c:pt idx="441">
                  <c:v>10255</c:v>
                </c:pt>
                <c:pt idx="442">
                  <c:v>10276</c:v>
                </c:pt>
                <c:pt idx="443">
                  <c:v>10295</c:v>
                </c:pt>
                <c:pt idx="444">
                  <c:v>10298</c:v>
                </c:pt>
                <c:pt idx="445">
                  <c:v>10309</c:v>
                </c:pt>
                <c:pt idx="446">
                  <c:v>10337</c:v>
                </c:pt>
                <c:pt idx="447">
                  <c:v>10376</c:v>
                </c:pt>
                <c:pt idx="448">
                  <c:v>10399</c:v>
                </c:pt>
                <c:pt idx="449">
                  <c:v>10402</c:v>
                </c:pt>
                <c:pt idx="450">
                  <c:v>10421</c:v>
                </c:pt>
                <c:pt idx="451">
                  <c:v>10437</c:v>
                </c:pt>
                <c:pt idx="452">
                  <c:v>10442</c:v>
                </c:pt>
                <c:pt idx="453">
                  <c:v>10454</c:v>
                </c:pt>
                <c:pt idx="454">
                  <c:v>10469</c:v>
                </c:pt>
                <c:pt idx="455">
                  <c:v>10558</c:v>
                </c:pt>
                <c:pt idx="456">
                  <c:v>10590</c:v>
                </c:pt>
                <c:pt idx="457">
                  <c:v>10633</c:v>
                </c:pt>
                <c:pt idx="458">
                  <c:v>10706</c:v>
                </c:pt>
                <c:pt idx="459">
                  <c:v>10709</c:v>
                </c:pt>
                <c:pt idx="460">
                  <c:v>10737</c:v>
                </c:pt>
                <c:pt idx="461">
                  <c:v>10739</c:v>
                </c:pt>
                <c:pt idx="462">
                  <c:v>10758</c:v>
                </c:pt>
                <c:pt idx="463">
                  <c:v>10791</c:v>
                </c:pt>
                <c:pt idx="464">
                  <c:v>10824</c:v>
                </c:pt>
                <c:pt idx="465">
                  <c:v>10826</c:v>
                </c:pt>
                <c:pt idx="466">
                  <c:v>10870</c:v>
                </c:pt>
                <c:pt idx="467">
                  <c:v>10875</c:v>
                </c:pt>
                <c:pt idx="468">
                  <c:v>10889</c:v>
                </c:pt>
                <c:pt idx="469">
                  <c:v>10900</c:v>
                </c:pt>
                <c:pt idx="470">
                  <c:v>10923</c:v>
                </c:pt>
                <c:pt idx="471">
                  <c:v>10954</c:v>
                </c:pt>
                <c:pt idx="472">
                  <c:v>10988</c:v>
                </c:pt>
                <c:pt idx="473">
                  <c:v>10997</c:v>
                </c:pt>
                <c:pt idx="474">
                  <c:v>10998</c:v>
                </c:pt>
                <c:pt idx="475">
                  <c:v>11024</c:v>
                </c:pt>
                <c:pt idx="476">
                  <c:v>11028</c:v>
                </c:pt>
                <c:pt idx="477">
                  <c:v>11030</c:v>
                </c:pt>
                <c:pt idx="478">
                  <c:v>11049</c:v>
                </c:pt>
                <c:pt idx="479">
                  <c:v>11064</c:v>
                </c:pt>
                <c:pt idx="480">
                  <c:v>11128</c:v>
                </c:pt>
                <c:pt idx="481">
                  <c:v>11132</c:v>
                </c:pt>
                <c:pt idx="482">
                  <c:v>11163</c:v>
                </c:pt>
                <c:pt idx="483">
                  <c:v>11168</c:v>
                </c:pt>
                <c:pt idx="484">
                  <c:v>11170</c:v>
                </c:pt>
                <c:pt idx="485">
                  <c:v>11211</c:v>
                </c:pt>
                <c:pt idx="486">
                  <c:v>11230</c:v>
                </c:pt>
                <c:pt idx="487">
                  <c:v>11381</c:v>
                </c:pt>
                <c:pt idx="488">
                  <c:v>11426</c:v>
                </c:pt>
                <c:pt idx="489">
                  <c:v>11519</c:v>
                </c:pt>
                <c:pt idx="490">
                  <c:v>11524</c:v>
                </c:pt>
                <c:pt idx="491">
                  <c:v>11527</c:v>
                </c:pt>
                <c:pt idx="492">
                  <c:v>11537</c:v>
                </c:pt>
                <c:pt idx="493">
                  <c:v>11608</c:v>
                </c:pt>
                <c:pt idx="494">
                  <c:v>11620</c:v>
                </c:pt>
                <c:pt idx="495">
                  <c:v>11628</c:v>
                </c:pt>
                <c:pt idx="496">
                  <c:v>11636</c:v>
                </c:pt>
                <c:pt idx="497">
                  <c:v>11666</c:v>
                </c:pt>
                <c:pt idx="498">
                  <c:v>11670</c:v>
                </c:pt>
                <c:pt idx="499">
                  <c:v>11703</c:v>
                </c:pt>
                <c:pt idx="500">
                  <c:v>11713</c:v>
                </c:pt>
                <c:pt idx="501">
                  <c:v>11743</c:v>
                </c:pt>
                <c:pt idx="502">
                  <c:v>11749</c:v>
                </c:pt>
                <c:pt idx="503">
                  <c:v>11759</c:v>
                </c:pt>
                <c:pt idx="504">
                  <c:v>11781</c:v>
                </c:pt>
                <c:pt idx="505">
                  <c:v>11862</c:v>
                </c:pt>
                <c:pt idx="506">
                  <c:v>11880</c:v>
                </c:pt>
                <c:pt idx="507">
                  <c:v>11884</c:v>
                </c:pt>
                <c:pt idx="508">
                  <c:v>11887</c:v>
                </c:pt>
                <c:pt idx="509">
                  <c:v>11895</c:v>
                </c:pt>
                <c:pt idx="510">
                  <c:v>11933</c:v>
                </c:pt>
                <c:pt idx="511">
                  <c:v>11951</c:v>
                </c:pt>
                <c:pt idx="512">
                  <c:v>11952</c:v>
                </c:pt>
                <c:pt idx="513">
                  <c:v>11955</c:v>
                </c:pt>
                <c:pt idx="514">
                  <c:v>11957</c:v>
                </c:pt>
                <c:pt idx="515">
                  <c:v>11957</c:v>
                </c:pt>
                <c:pt idx="516">
                  <c:v>11978</c:v>
                </c:pt>
                <c:pt idx="517">
                  <c:v>11983</c:v>
                </c:pt>
                <c:pt idx="518">
                  <c:v>11987</c:v>
                </c:pt>
                <c:pt idx="519">
                  <c:v>12002</c:v>
                </c:pt>
                <c:pt idx="520">
                  <c:v>12033</c:v>
                </c:pt>
                <c:pt idx="521">
                  <c:v>12050</c:v>
                </c:pt>
                <c:pt idx="522">
                  <c:v>12089</c:v>
                </c:pt>
                <c:pt idx="523">
                  <c:v>12100</c:v>
                </c:pt>
                <c:pt idx="524">
                  <c:v>12104</c:v>
                </c:pt>
                <c:pt idx="525">
                  <c:v>12106</c:v>
                </c:pt>
                <c:pt idx="526">
                  <c:v>12133</c:v>
                </c:pt>
                <c:pt idx="527">
                  <c:v>12147</c:v>
                </c:pt>
                <c:pt idx="528">
                  <c:v>12232</c:v>
                </c:pt>
                <c:pt idx="529">
                  <c:v>12252</c:v>
                </c:pt>
                <c:pt idx="530">
                  <c:v>12286</c:v>
                </c:pt>
                <c:pt idx="531">
                  <c:v>12363</c:v>
                </c:pt>
                <c:pt idx="532">
                  <c:v>12368</c:v>
                </c:pt>
                <c:pt idx="533">
                  <c:v>12370</c:v>
                </c:pt>
                <c:pt idx="534">
                  <c:v>12428</c:v>
                </c:pt>
                <c:pt idx="535">
                  <c:v>12495</c:v>
                </c:pt>
                <c:pt idx="536">
                  <c:v>12627</c:v>
                </c:pt>
                <c:pt idx="537">
                  <c:v>12693</c:v>
                </c:pt>
                <c:pt idx="538">
                  <c:v>12753</c:v>
                </c:pt>
                <c:pt idx="539">
                  <c:v>12808</c:v>
                </c:pt>
                <c:pt idx="540">
                  <c:v>12827</c:v>
                </c:pt>
                <c:pt idx="541">
                  <c:v>12838</c:v>
                </c:pt>
                <c:pt idx="542">
                  <c:v>12873</c:v>
                </c:pt>
                <c:pt idx="543">
                  <c:v>12881</c:v>
                </c:pt>
                <c:pt idx="544">
                  <c:v>12883</c:v>
                </c:pt>
                <c:pt idx="545">
                  <c:v>12893</c:v>
                </c:pt>
                <c:pt idx="546">
                  <c:v>12927</c:v>
                </c:pt>
                <c:pt idx="547">
                  <c:v>12930</c:v>
                </c:pt>
                <c:pt idx="548">
                  <c:v>13084</c:v>
                </c:pt>
                <c:pt idx="549">
                  <c:v>13090</c:v>
                </c:pt>
                <c:pt idx="550">
                  <c:v>13097</c:v>
                </c:pt>
                <c:pt idx="551">
                  <c:v>13127</c:v>
                </c:pt>
                <c:pt idx="552">
                  <c:v>13174</c:v>
                </c:pt>
                <c:pt idx="553">
                  <c:v>13194</c:v>
                </c:pt>
                <c:pt idx="554">
                  <c:v>13209</c:v>
                </c:pt>
                <c:pt idx="555">
                  <c:v>13259</c:v>
                </c:pt>
                <c:pt idx="556">
                  <c:v>13349</c:v>
                </c:pt>
                <c:pt idx="557">
                  <c:v>13419</c:v>
                </c:pt>
                <c:pt idx="558">
                  <c:v>13422</c:v>
                </c:pt>
                <c:pt idx="559">
                  <c:v>13427</c:v>
                </c:pt>
                <c:pt idx="560">
                  <c:v>13501</c:v>
                </c:pt>
                <c:pt idx="561">
                  <c:v>13512</c:v>
                </c:pt>
                <c:pt idx="562">
                  <c:v>13600</c:v>
                </c:pt>
                <c:pt idx="563">
                  <c:v>13648</c:v>
                </c:pt>
                <c:pt idx="564">
                  <c:v>13649</c:v>
                </c:pt>
                <c:pt idx="565">
                  <c:v>13661</c:v>
                </c:pt>
                <c:pt idx="566">
                  <c:v>13755</c:v>
                </c:pt>
                <c:pt idx="567">
                  <c:v>13841</c:v>
                </c:pt>
                <c:pt idx="568">
                  <c:v>13953</c:v>
                </c:pt>
                <c:pt idx="569">
                  <c:v>13960</c:v>
                </c:pt>
                <c:pt idx="570">
                  <c:v>13960</c:v>
                </c:pt>
                <c:pt idx="571">
                  <c:v>13988</c:v>
                </c:pt>
                <c:pt idx="572">
                  <c:v>14104</c:v>
                </c:pt>
                <c:pt idx="573">
                  <c:v>14158</c:v>
                </c:pt>
                <c:pt idx="574">
                  <c:v>14162</c:v>
                </c:pt>
                <c:pt idx="575">
                  <c:v>14179</c:v>
                </c:pt>
                <c:pt idx="576">
                  <c:v>14261</c:v>
                </c:pt>
                <c:pt idx="577">
                  <c:v>14309</c:v>
                </c:pt>
                <c:pt idx="578">
                  <c:v>14317</c:v>
                </c:pt>
                <c:pt idx="579">
                  <c:v>14382</c:v>
                </c:pt>
                <c:pt idx="580">
                  <c:v>14465</c:v>
                </c:pt>
                <c:pt idx="581">
                  <c:v>14547</c:v>
                </c:pt>
                <c:pt idx="582">
                  <c:v>14551</c:v>
                </c:pt>
                <c:pt idx="583">
                  <c:v>14627</c:v>
                </c:pt>
                <c:pt idx="584">
                  <c:v>14629</c:v>
                </c:pt>
                <c:pt idx="585">
                  <c:v>14817</c:v>
                </c:pt>
                <c:pt idx="586">
                  <c:v>14828</c:v>
                </c:pt>
                <c:pt idx="587">
                  <c:v>14878</c:v>
                </c:pt>
                <c:pt idx="588">
                  <c:v>14885</c:v>
                </c:pt>
                <c:pt idx="589">
                  <c:v>14982</c:v>
                </c:pt>
                <c:pt idx="590">
                  <c:v>15000</c:v>
                </c:pt>
                <c:pt idx="591">
                  <c:v>15023</c:v>
                </c:pt>
                <c:pt idx="592">
                  <c:v>15068</c:v>
                </c:pt>
                <c:pt idx="593">
                  <c:v>15095</c:v>
                </c:pt>
                <c:pt idx="594">
                  <c:v>15178</c:v>
                </c:pt>
                <c:pt idx="595">
                  <c:v>15259</c:v>
                </c:pt>
                <c:pt idx="596">
                  <c:v>15291</c:v>
                </c:pt>
                <c:pt idx="597">
                  <c:v>15584</c:v>
                </c:pt>
                <c:pt idx="598">
                  <c:v>15590</c:v>
                </c:pt>
                <c:pt idx="599">
                  <c:v>15700</c:v>
                </c:pt>
                <c:pt idx="600">
                  <c:v>15712</c:v>
                </c:pt>
                <c:pt idx="601">
                  <c:v>15800</c:v>
                </c:pt>
                <c:pt idx="602">
                  <c:v>15906</c:v>
                </c:pt>
                <c:pt idx="603">
                  <c:v>15962</c:v>
                </c:pt>
                <c:pt idx="604">
                  <c:v>15964</c:v>
                </c:pt>
                <c:pt idx="605">
                  <c:v>15974</c:v>
                </c:pt>
                <c:pt idx="606">
                  <c:v>15990</c:v>
                </c:pt>
                <c:pt idx="607">
                  <c:v>16057</c:v>
                </c:pt>
                <c:pt idx="608">
                  <c:v>16072</c:v>
                </c:pt>
                <c:pt idx="609">
                  <c:v>16072</c:v>
                </c:pt>
                <c:pt idx="610">
                  <c:v>16083</c:v>
                </c:pt>
                <c:pt idx="611">
                  <c:v>16089</c:v>
                </c:pt>
                <c:pt idx="612">
                  <c:v>16131</c:v>
                </c:pt>
                <c:pt idx="613">
                  <c:v>16143</c:v>
                </c:pt>
                <c:pt idx="614">
                  <c:v>16200</c:v>
                </c:pt>
                <c:pt idx="615">
                  <c:v>16206</c:v>
                </c:pt>
                <c:pt idx="616">
                  <c:v>16246</c:v>
                </c:pt>
                <c:pt idx="617">
                  <c:v>16260</c:v>
                </c:pt>
                <c:pt idx="618">
                  <c:v>16325</c:v>
                </c:pt>
                <c:pt idx="619">
                  <c:v>16366</c:v>
                </c:pt>
                <c:pt idx="620">
                  <c:v>16394</c:v>
                </c:pt>
                <c:pt idx="621">
                  <c:v>16462</c:v>
                </c:pt>
                <c:pt idx="622">
                  <c:v>16554</c:v>
                </c:pt>
                <c:pt idx="623">
                  <c:v>16600</c:v>
                </c:pt>
                <c:pt idx="624">
                  <c:v>16732</c:v>
                </c:pt>
                <c:pt idx="625">
                  <c:v>16743</c:v>
                </c:pt>
                <c:pt idx="626">
                  <c:v>16767</c:v>
                </c:pt>
                <c:pt idx="627">
                  <c:v>16781</c:v>
                </c:pt>
                <c:pt idx="628">
                  <c:v>16858</c:v>
                </c:pt>
                <c:pt idx="629">
                  <c:v>16858</c:v>
                </c:pt>
                <c:pt idx="630">
                  <c:v>16938</c:v>
                </c:pt>
                <c:pt idx="631">
                  <c:v>16999</c:v>
                </c:pt>
                <c:pt idx="632">
                  <c:v>17063</c:v>
                </c:pt>
                <c:pt idx="633">
                  <c:v>17084</c:v>
                </c:pt>
                <c:pt idx="634">
                  <c:v>17223</c:v>
                </c:pt>
                <c:pt idx="635">
                  <c:v>17224</c:v>
                </c:pt>
                <c:pt idx="636">
                  <c:v>17255</c:v>
                </c:pt>
                <c:pt idx="637">
                  <c:v>17264</c:v>
                </c:pt>
                <c:pt idx="638">
                  <c:v>17342</c:v>
                </c:pt>
                <c:pt idx="639">
                  <c:v>17353</c:v>
                </c:pt>
                <c:pt idx="640">
                  <c:v>17484</c:v>
                </c:pt>
                <c:pt idx="641">
                  <c:v>17521</c:v>
                </c:pt>
                <c:pt idx="642">
                  <c:v>17527</c:v>
                </c:pt>
                <c:pt idx="643">
                  <c:v>17552</c:v>
                </c:pt>
                <c:pt idx="644">
                  <c:v>17605</c:v>
                </c:pt>
                <c:pt idx="645">
                  <c:v>17608</c:v>
                </c:pt>
                <c:pt idx="646">
                  <c:v>17706</c:v>
                </c:pt>
                <c:pt idx="647">
                  <c:v>17770</c:v>
                </c:pt>
                <c:pt idx="648">
                  <c:v>17816</c:v>
                </c:pt>
                <c:pt idx="649">
                  <c:v>17824</c:v>
                </c:pt>
                <c:pt idx="650">
                  <c:v>18048</c:v>
                </c:pt>
                <c:pt idx="651">
                  <c:v>18051</c:v>
                </c:pt>
                <c:pt idx="652">
                  <c:v>18256</c:v>
                </c:pt>
                <c:pt idx="653">
                  <c:v>18324</c:v>
                </c:pt>
                <c:pt idx="654">
                  <c:v>18431</c:v>
                </c:pt>
                <c:pt idx="655">
                  <c:v>18583</c:v>
                </c:pt>
                <c:pt idx="656">
                  <c:v>18585</c:v>
                </c:pt>
                <c:pt idx="657">
                  <c:v>18589</c:v>
                </c:pt>
                <c:pt idx="658">
                  <c:v>18591</c:v>
                </c:pt>
                <c:pt idx="659">
                  <c:v>18592</c:v>
                </c:pt>
                <c:pt idx="660">
                  <c:v>18621</c:v>
                </c:pt>
                <c:pt idx="661">
                  <c:v>18633</c:v>
                </c:pt>
                <c:pt idx="662">
                  <c:v>18672</c:v>
                </c:pt>
                <c:pt idx="663">
                  <c:v>18977</c:v>
                </c:pt>
                <c:pt idx="664">
                  <c:v>18999</c:v>
                </c:pt>
                <c:pt idx="665">
                  <c:v>19030</c:v>
                </c:pt>
                <c:pt idx="666">
                  <c:v>19055</c:v>
                </c:pt>
                <c:pt idx="667">
                  <c:v>19168</c:v>
                </c:pt>
                <c:pt idx="668">
                  <c:v>19207</c:v>
                </c:pt>
                <c:pt idx="669">
                  <c:v>19207</c:v>
                </c:pt>
                <c:pt idx="670">
                  <c:v>19211</c:v>
                </c:pt>
                <c:pt idx="671">
                  <c:v>19352</c:v>
                </c:pt>
                <c:pt idx="672">
                  <c:v>19416</c:v>
                </c:pt>
                <c:pt idx="673">
                  <c:v>19473</c:v>
                </c:pt>
                <c:pt idx="674">
                  <c:v>19516</c:v>
                </c:pt>
                <c:pt idx="675">
                  <c:v>19550</c:v>
                </c:pt>
                <c:pt idx="676">
                  <c:v>19553</c:v>
                </c:pt>
                <c:pt idx="677">
                  <c:v>19567</c:v>
                </c:pt>
                <c:pt idx="678">
                  <c:v>19608</c:v>
                </c:pt>
                <c:pt idx="679">
                  <c:v>19618</c:v>
                </c:pt>
                <c:pt idx="680">
                  <c:v>19662</c:v>
                </c:pt>
                <c:pt idx="681">
                  <c:v>19688</c:v>
                </c:pt>
                <c:pt idx="682">
                  <c:v>19788</c:v>
                </c:pt>
                <c:pt idx="683">
                  <c:v>19843</c:v>
                </c:pt>
                <c:pt idx="684">
                  <c:v>19874</c:v>
                </c:pt>
                <c:pt idx="685">
                  <c:v>19903</c:v>
                </c:pt>
                <c:pt idx="686">
                  <c:v>19961</c:v>
                </c:pt>
                <c:pt idx="687">
                  <c:v>20035</c:v>
                </c:pt>
                <c:pt idx="688">
                  <c:v>20304</c:v>
                </c:pt>
                <c:pt idx="689">
                  <c:v>20305</c:v>
                </c:pt>
                <c:pt idx="690">
                  <c:v>20388</c:v>
                </c:pt>
                <c:pt idx="691">
                  <c:v>20500</c:v>
                </c:pt>
                <c:pt idx="692">
                  <c:v>20722</c:v>
                </c:pt>
                <c:pt idx="693">
                  <c:v>20927</c:v>
                </c:pt>
                <c:pt idx="694">
                  <c:v>20980</c:v>
                </c:pt>
                <c:pt idx="695">
                  <c:v>20988</c:v>
                </c:pt>
                <c:pt idx="696">
                  <c:v>21018</c:v>
                </c:pt>
                <c:pt idx="697">
                  <c:v>21108</c:v>
                </c:pt>
                <c:pt idx="698">
                  <c:v>21162</c:v>
                </c:pt>
                <c:pt idx="699">
                  <c:v>21172</c:v>
                </c:pt>
                <c:pt idx="700">
                  <c:v>21193</c:v>
                </c:pt>
                <c:pt idx="701">
                  <c:v>21253</c:v>
                </c:pt>
                <c:pt idx="702">
                  <c:v>21284</c:v>
                </c:pt>
                <c:pt idx="703">
                  <c:v>21344</c:v>
                </c:pt>
                <c:pt idx="704">
                  <c:v>21386</c:v>
                </c:pt>
                <c:pt idx="705">
                  <c:v>21520</c:v>
                </c:pt>
                <c:pt idx="706">
                  <c:v>21531</c:v>
                </c:pt>
                <c:pt idx="707">
                  <c:v>21626</c:v>
                </c:pt>
                <c:pt idx="708">
                  <c:v>21791</c:v>
                </c:pt>
                <c:pt idx="709">
                  <c:v>21944</c:v>
                </c:pt>
                <c:pt idx="710">
                  <c:v>21980</c:v>
                </c:pt>
                <c:pt idx="711">
                  <c:v>22028</c:v>
                </c:pt>
                <c:pt idx="712">
                  <c:v>22132</c:v>
                </c:pt>
                <c:pt idx="713">
                  <c:v>22155</c:v>
                </c:pt>
                <c:pt idx="714">
                  <c:v>22161</c:v>
                </c:pt>
                <c:pt idx="715">
                  <c:v>22203</c:v>
                </c:pt>
                <c:pt idx="716">
                  <c:v>22269</c:v>
                </c:pt>
                <c:pt idx="717">
                  <c:v>22310</c:v>
                </c:pt>
                <c:pt idx="718">
                  <c:v>22549</c:v>
                </c:pt>
                <c:pt idx="719">
                  <c:v>22557</c:v>
                </c:pt>
                <c:pt idx="720">
                  <c:v>22568</c:v>
                </c:pt>
                <c:pt idx="721">
                  <c:v>22619</c:v>
                </c:pt>
                <c:pt idx="722">
                  <c:v>22672</c:v>
                </c:pt>
                <c:pt idx="723">
                  <c:v>22858</c:v>
                </c:pt>
                <c:pt idx="724">
                  <c:v>22917</c:v>
                </c:pt>
                <c:pt idx="725">
                  <c:v>23211</c:v>
                </c:pt>
                <c:pt idx="726">
                  <c:v>23285</c:v>
                </c:pt>
                <c:pt idx="727">
                  <c:v>23374</c:v>
                </c:pt>
                <c:pt idx="728">
                  <c:v>23439</c:v>
                </c:pt>
                <c:pt idx="729">
                  <c:v>23500</c:v>
                </c:pt>
                <c:pt idx="730">
                  <c:v>23538</c:v>
                </c:pt>
                <c:pt idx="731">
                  <c:v>23613</c:v>
                </c:pt>
                <c:pt idx="732">
                  <c:v>23667</c:v>
                </c:pt>
                <c:pt idx="733">
                  <c:v>23783</c:v>
                </c:pt>
                <c:pt idx="734">
                  <c:v>23789</c:v>
                </c:pt>
                <c:pt idx="735">
                  <c:v>23816</c:v>
                </c:pt>
                <c:pt idx="736">
                  <c:v>23910</c:v>
                </c:pt>
                <c:pt idx="737">
                  <c:v>23927</c:v>
                </c:pt>
                <c:pt idx="738">
                  <c:v>23928</c:v>
                </c:pt>
                <c:pt idx="739">
                  <c:v>23936</c:v>
                </c:pt>
                <c:pt idx="740">
                  <c:v>24070</c:v>
                </c:pt>
                <c:pt idx="741">
                  <c:v>24164</c:v>
                </c:pt>
                <c:pt idx="742">
                  <c:v>24256</c:v>
                </c:pt>
                <c:pt idx="743">
                  <c:v>24284</c:v>
                </c:pt>
                <c:pt idx="744">
                  <c:v>24323</c:v>
                </c:pt>
                <c:pt idx="745">
                  <c:v>24360</c:v>
                </c:pt>
                <c:pt idx="746">
                  <c:v>24375</c:v>
                </c:pt>
                <c:pt idx="747">
                  <c:v>24425</c:v>
                </c:pt>
                <c:pt idx="748">
                  <c:v>24454</c:v>
                </c:pt>
                <c:pt idx="749">
                  <c:v>24550</c:v>
                </c:pt>
                <c:pt idx="750">
                  <c:v>24712</c:v>
                </c:pt>
                <c:pt idx="751">
                  <c:v>24750</c:v>
                </c:pt>
                <c:pt idx="752">
                  <c:v>24767</c:v>
                </c:pt>
                <c:pt idx="753">
                  <c:v>24808</c:v>
                </c:pt>
                <c:pt idx="754">
                  <c:v>24986</c:v>
                </c:pt>
                <c:pt idx="755">
                  <c:v>25021</c:v>
                </c:pt>
                <c:pt idx="756">
                  <c:v>25291</c:v>
                </c:pt>
                <c:pt idx="757">
                  <c:v>25391</c:v>
                </c:pt>
                <c:pt idx="758">
                  <c:v>25410</c:v>
                </c:pt>
                <c:pt idx="759">
                  <c:v>25476</c:v>
                </c:pt>
                <c:pt idx="760">
                  <c:v>25555</c:v>
                </c:pt>
                <c:pt idx="761">
                  <c:v>25570</c:v>
                </c:pt>
                <c:pt idx="762">
                  <c:v>25715</c:v>
                </c:pt>
                <c:pt idx="763">
                  <c:v>25749</c:v>
                </c:pt>
                <c:pt idx="764">
                  <c:v>25773</c:v>
                </c:pt>
                <c:pt idx="765">
                  <c:v>26061</c:v>
                </c:pt>
                <c:pt idx="766">
                  <c:v>26078</c:v>
                </c:pt>
                <c:pt idx="767">
                  <c:v>26229</c:v>
                </c:pt>
                <c:pt idx="768">
                  <c:v>26349</c:v>
                </c:pt>
                <c:pt idx="769">
                  <c:v>26356</c:v>
                </c:pt>
                <c:pt idx="770">
                  <c:v>26376</c:v>
                </c:pt>
                <c:pt idx="771">
                  <c:v>26417</c:v>
                </c:pt>
                <c:pt idx="772">
                  <c:v>26535</c:v>
                </c:pt>
                <c:pt idx="773">
                  <c:v>26595</c:v>
                </c:pt>
                <c:pt idx="774">
                  <c:v>26764</c:v>
                </c:pt>
                <c:pt idx="775">
                  <c:v>26786</c:v>
                </c:pt>
                <c:pt idx="776">
                  <c:v>26792</c:v>
                </c:pt>
                <c:pt idx="777">
                  <c:v>26816</c:v>
                </c:pt>
                <c:pt idx="778">
                  <c:v>26840</c:v>
                </c:pt>
                <c:pt idx="779">
                  <c:v>26852</c:v>
                </c:pt>
                <c:pt idx="780">
                  <c:v>26985</c:v>
                </c:pt>
                <c:pt idx="781">
                  <c:v>27005</c:v>
                </c:pt>
                <c:pt idx="782">
                  <c:v>27156</c:v>
                </c:pt>
                <c:pt idx="783">
                  <c:v>27449</c:v>
                </c:pt>
                <c:pt idx="784">
                  <c:v>27575</c:v>
                </c:pt>
                <c:pt idx="785">
                  <c:v>27686</c:v>
                </c:pt>
                <c:pt idx="786">
                  <c:v>27797</c:v>
                </c:pt>
                <c:pt idx="787">
                  <c:v>28248</c:v>
                </c:pt>
                <c:pt idx="788">
                  <c:v>28516</c:v>
                </c:pt>
                <c:pt idx="789">
                  <c:v>28594</c:v>
                </c:pt>
                <c:pt idx="790">
                  <c:v>28666</c:v>
                </c:pt>
                <c:pt idx="791">
                  <c:v>28866</c:v>
                </c:pt>
                <c:pt idx="792">
                  <c:v>28872</c:v>
                </c:pt>
                <c:pt idx="793">
                  <c:v>29091</c:v>
                </c:pt>
                <c:pt idx="794">
                  <c:v>29336</c:v>
                </c:pt>
                <c:pt idx="795">
                  <c:v>29497</c:v>
                </c:pt>
                <c:pt idx="796">
                  <c:v>29573</c:v>
                </c:pt>
                <c:pt idx="797">
                  <c:v>29656</c:v>
                </c:pt>
                <c:pt idx="798">
                  <c:v>29688</c:v>
                </c:pt>
                <c:pt idx="799">
                  <c:v>29841</c:v>
                </c:pt>
                <c:pt idx="800">
                  <c:v>29859</c:v>
                </c:pt>
                <c:pt idx="801">
                  <c:v>29888</c:v>
                </c:pt>
                <c:pt idx="802">
                  <c:v>30202</c:v>
                </c:pt>
                <c:pt idx="803">
                  <c:v>30460</c:v>
                </c:pt>
                <c:pt idx="804">
                  <c:v>30475</c:v>
                </c:pt>
                <c:pt idx="805">
                  <c:v>30586</c:v>
                </c:pt>
                <c:pt idx="806">
                  <c:v>30826</c:v>
                </c:pt>
                <c:pt idx="807">
                  <c:v>31213</c:v>
                </c:pt>
                <c:pt idx="808">
                  <c:v>31420</c:v>
                </c:pt>
                <c:pt idx="809">
                  <c:v>31570</c:v>
                </c:pt>
                <c:pt idx="810">
                  <c:v>31711</c:v>
                </c:pt>
                <c:pt idx="811">
                  <c:v>32272</c:v>
                </c:pt>
                <c:pt idx="812">
                  <c:v>32317</c:v>
                </c:pt>
                <c:pt idx="813">
                  <c:v>32461</c:v>
                </c:pt>
                <c:pt idx="814">
                  <c:v>32498</c:v>
                </c:pt>
                <c:pt idx="815">
                  <c:v>32680</c:v>
                </c:pt>
                <c:pt idx="816">
                  <c:v>32749</c:v>
                </c:pt>
                <c:pt idx="817">
                  <c:v>32804</c:v>
                </c:pt>
                <c:pt idx="818">
                  <c:v>32852</c:v>
                </c:pt>
                <c:pt idx="819">
                  <c:v>32989</c:v>
                </c:pt>
                <c:pt idx="820">
                  <c:v>33612</c:v>
                </c:pt>
                <c:pt idx="821">
                  <c:v>33963</c:v>
                </c:pt>
                <c:pt idx="822">
                  <c:v>34007</c:v>
                </c:pt>
                <c:pt idx="823">
                  <c:v>34537</c:v>
                </c:pt>
                <c:pt idx="824">
                  <c:v>34665</c:v>
                </c:pt>
                <c:pt idx="825">
                  <c:v>34715</c:v>
                </c:pt>
                <c:pt idx="826">
                  <c:v>34885</c:v>
                </c:pt>
                <c:pt idx="827">
                  <c:v>35024</c:v>
                </c:pt>
                <c:pt idx="828">
                  <c:v>35050</c:v>
                </c:pt>
                <c:pt idx="829">
                  <c:v>35052</c:v>
                </c:pt>
                <c:pt idx="830">
                  <c:v>35065</c:v>
                </c:pt>
                <c:pt idx="831">
                  <c:v>35301</c:v>
                </c:pt>
                <c:pt idx="832">
                  <c:v>35351</c:v>
                </c:pt>
                <c:pt idx="833">
                  <c:v>35492</c:v>
                </c:pt>
                <c:pt idx="834">
                  <c:v>35532</c:v>
                </c:pt>
                <c:pt idx="835">
                  <c:v>35545</c:v>
                </c:pt>
                <c:pt idx="836">
                  <c:v>35719</c:v>
                </c:pt>
                <c:pt idx="837">
                  <c:v>36446</c:v>
                </c:pt>
                <c:pt idx="838">
                  <c:v>36551</c:v>
                </c:pt>
                <c:pt idx="839">
                  <c:v>36598</c:v>
                </c:pt>
                <c:pt idx="840">
                  <c:v>36709</c:v>
                </c:pt>
                <c:pt idx="841">
                  <c:v>36958</c:v>
                </c:pt>
                <c:pt idx="842">
                  <c:v>37103</c:v>
                </c:pt>
                <c:pt idx="843">
                  <c:v>37270</c:v>
                </c:pt>
                <c:pt idx="844">
                  <c:v>37393</c:v>
                </c:pt>
                <c:pt idx="845">
                  <c:v>37496</c:v>
                </c:pt>
                <c:pt idx="846">
                  <c:v>37504</c:v>
                </c:pt>
                <c:pt idx="847">
                  <c:v>37557</c:v>
                </c:pt>
                <c:pt idx="848">
                  <c:v>37676</c:v>
                </c:pt>
                <c:pt idx="849">
                  <c:v>37930</c:v>
                </c:pt>
                <c:pt idx="850">
                  <c:v>38278</c:v>
                </c:pt>
                <c:pt idx="851">
                  <c:v>38446</c:v>
                </c:pt>
                <c:pt idx="852">
                  <c:v>38546</c:v>
                </c:pt>
                <c:pt idx="853">
                  <c:v>39215</c:v>
                </c:pt>
                <c:pt idx="854">
                  <c:v>39322</c:v>
                </c:pt>
                <c:pt idx="855">
                  <c:v>39527</c:v>
                </c:pt>
                <c:pt idx="856">
                  <c:v>39614</c:v>
                </c:pt>
                <c:pt idx="857">
                  <c:v>39765</c:v>
                </c:pt>
                <c:pt idx="858">
                  <c:v>39916</c:v>
                </c:pt>
                <c:pt idx="859">
                  <c:v>40194</c:v>
                </c:pt>
                <c:pt idx="860">
                  <c:v>40385</c:v>
                </c:pt>
                <c:pt idx="861">
                  <c:v>40462</c:v>
                </c:pt>
                <c:pt idx="862">
                  <c:v>40484</c:v>
                </c:pt>
                <c:pt idx="863">
                  <c:v>40610</c:v>
                </c:pt>
                <c:pt idx="864">
                  <c:v>40660</c:v>
                </c:pt>
                <c:pt idx="865">
                  <c:v>40879</c:v>
                </c:pt>
                <c:pt idx="866">
                  <c:v>41109</c:v>
                </c:pt>
                <c:pt idx="867">
                  <c:v>41638</c:v>
                </c:pt>
                <c:pt idx="868">
                  <c:v>41882</c:v>
                </c:pt>
                <c:pt idx="869">
                  <c:v>41937</c:v>
                </c:pt>
                <c:pt idx="870">
                  <c:v>42415</c:v>
                </c:pt>
                <c:pt idx="871">
                  <c:v>43090</c:v>
                </c:pt>
                <c:pt idx="872">
                  <c:v>43107</c:v>
                </c:pt>
                <c:pt idx="873">
                  <c:v>43256</c:v>
                </c:pt>
                <c:pt idx="874">
                  <c:v>43340</c:v>
                </c:pt>
                <c:pt idx="875">
                  <c:v>43540</c:v>
                </c:pt>
                <c:pt idx="876">
                  <c:v>43565</c:v>
                </c:pt>
                <c:pt idx="877">
                  <c:v>43771</c:v>
                </c:pt>
                <c:pt idx="878">
                  <c:v>43796</c:v>
                </c:pt>
                <c:pt idx="879">
                  <c:v>44181</c:v>
                </c:pt>
                <c:pt idx="880">
                  <c:v>44209</c:v>
                </c:pt>
                <c:pt idx="881">
                  <c:v>44548</c:v>
                </c:pt>
                <c:pt idx="882">
                  <c:v>45149</c:v>
                </c:pt>
                <c:pt idx="883">
                  <c:v>45213</c:v>
                </c:pt>
                <c:pt idx="884">
                  <c:v>46031</c:v>
                </c:pt>
                <c:pt idx="885">
                  <c:v>46187</c:v>
                </c:pt>
                <c:pt idx="886">
                  <c:v>46663</c:v>
                </c:pt>
                <c:pt idx="887">
                  <c:v>46982</c:v>
                </c:pt>
                <c:pt idx="888">
                  <c:v>48047</c:v>
                </c:pt>
                <c:pt idx="889">
                  <c:v>48677</c:v>
                </c:pt>
                <c:pt idx="890">
                  <c:v>48824</c:v>
                </c:pt>
                <c:pt idx="891">
                  <c:v>49773</c:v>
                </c:pt>
                <c:pt idx="892">
                  <c:v>49828</c:v>
                </c:pt>
                <c:pt idx="893">
                  <c:v>50006</c:v>
                </c:pt>
                <c:pt idx="894">
                  <c:v>50181</c:v>
                </c:pt>
                <c:pt idx="895">
                  <c:v>50375</c:v>
                </c:pt>
                <c:pt idx="896">
                  <c:v>50578</c:v>
                </c:pt>
                <c:pt idx="897">
                  <c:v>50770</c:v>
                </c:pt>
                <c:pt idx="898">
                  <c:v>50807</c:v>
                </c:pt>
                <c:pt idx="899">
                  <c:v>51280</c:v>
                </c:pt>
                <c:pt idx="900">
                  <c:v>51344</c:v>
                </c:pt>
                <c:pt idx="901">
                  <c:v>51460</c:v>
                </c:pt>
                <c:pt idx="902">
                  <c:v>51616</c:v>
                </c:pt>
                <c:pt idx="903">
                  <c:v>51626</c:v>
                </c:pt>
                <c:pt idx="904">
                  <c:v>51824</c:v>
                </c:pt>
                <c:pt idx="905">
                  <c:v>52138</c:v>
                </c:pt>
                <c:pt idx="906">
                  <c:v>52257</c:v>
                </c:pt>
                <c:pt idx="907">
                  <c:v>52411</c:v>
                </c:pt>
                <c:pt idx="908">
                  <c:v>52580</c:v>
                </c:pt>
                <c:pt idx="909">
                  <c:v>52885</c:v>
                </c:pt>
                <c:pt idx="910">
                  <c:v>53098</c:v>
                </c:pt>
                <c:pt idx="911">
                  <c:v>53148</c:v>
                </c:pt>
                <c:pt idx="912">
                  <c:v>53153</c:v>
                </c:pt>
                <c:pt idx="913">
                  <c:v>53223</c:v>
                </c:pt>
                <c:pt idx="914">
                  <c:v>53597</c:v>
                </c:pt>
                <c:pt idx="915">
                  <c:v>53699</c:v>
                </c:pt>
                <c:pt idx="916">
                  <c:v>55482</c:v>
                </c:pt>
                <c:pt idx="917">
                  <c:v>55560</c:v>
                </c:pt>
                <c:pt idx="918">
                  <c:v>55889</c:v>
                </c:pt>
                <c:pt idx="919">
                  <c:v>56148</c:v>
                </c:pt>
                <c:pt idx="920">
                  <c:v>56331</c:v>
                </c:pt>
                <c:pt idx="921">
                  <c:v>56592</c:v>
                </c:pt>
                <c:pt idx="922">
                  <c:v>56751</c:v>
                </c:pt>
                <c:pt idx="923">
                  <c:v>57059</c:v>
                </c:pt>
                <c:pt idx="924">
                  <c:v>57077</c:v>
                </c:pt>
                <c:pt idx="925">
                  <c:v>58478</c:v>
                </c:pt>
                <c:pt idx="926">
                  <c:v>58935</c:v>
                </c:pt>
                <c:pt idx="927">
                  <c:v>58950</c:v>
                </c:pt>
                <c:pt idx="928">
                  <c:v>59038</c:v>
                </c:pt>
                <c:pt idx="929">
                  <c:v>59210</c:v>
                </c:pt>
                <c:pt idx="930">
                  <c:v>59498</c:v>
                </c:pt>
                <c:pt idx="931">
                  <c:v>59604</c:v>
                </c:pt>
                <c:pt idx="932">
                  <c:v>60014</c:v>
                </c:pt>
                <c:pt idx="933">
                  <c:v>60316</c:v>
                </c:pt>
                <c:pt idx="934">
                  <c:v>62798</c:v>
                </c:pt>
                <c:pt idx="935">
                  <c:v>63464</c:v>
                </c:pt>
                <c:pt idx="936">
                  <c:v>64086</c:v>
                </c:pt>
                <c:pt idx="937">
                  <c:v>64850</c:v>
                </c:pt>
                <c:pt idx="938">
                  <c:v>64863</c:v>
                </c:pt>
                <c:pt idx="939">
                  <c:v>64941</c:v>
                </c:pt>
                <c:pt idx="940">
                  <c:v>66356</c:v>
                </c:pt>
                <c:pt idx="941">
                  <c:v>66968</c:v>
                </c:pt>
                <c:pt idx="942">
                  <c:v>67570</c:v>
                </c:pt>
                <c:pt idx="943">
                  <c:v>68183</c:v>
                </c:pt>
                <c:pt idx="944">
                  <c:v>68299</c:v>
                </c:pt>
                <c:pt idx="945">
                  <c:v>68299</c:v>
                </c:pt>
                <c:pt idx="946">
                  <c:v>68945</c:v>
                </c:pt>
                <c:pt idx="947">
                  <c:v>69346</c:v>
                </c:pt>
                <c:pt idx="948">
                  <c:v>69512</c:v>
                </c:pt>
                <c:pt idx="949">
                  <c:v>70159</c:v>
                </c:pt>
                <c:pt idx="950">
                  <c:v>70732</c:v>
                </c:pt>
                <c:pt idx="951">
                  <c:v>70839</c:v>
                </c:pt>
                <c:pt idx="952">
                  <c:v>71251</c:v>
                </c:pt>
                <c:pt idx="953">
                  <c:v>71833</c:v>
                </c:pt>
                <c:pt idx="954">
                  <c:v>71835</c:v>
                </c:pt>
                <c:pt idx="955">
                  <c:v>72413</c:v>
                </c:pt>
                <c:pt idx="956">
                  <c:v>72429</c:v>
                </c:pt>
                <c:pt idx="957">
                  <c:v>72554</c:v>
                </c:pt>
                <c:pt idx="958">
                  <c:v>72660</c:v>
                </c:pt>
                <c:pt idx="959">
                  <c:v>73416</c:v>
                </c:pt>
                <c:pt idx="960">
                  <c:v>74507</c:v>
                </c:pt>
                <c:pt idx="961">
                  <c:v>74573</c:v>
                </c:pt>
                <c:pt idx="962">
                  <c:v>75360</c:v>
                </c:pt>
                <c:pt idx="963">
                  <c:v>75545</c:v>
                </c:pt>
                <c:pt idx="964">
                  <c:v>75678</c:v>
                </c:pt>
                <c:pt idx="965">
                  <c:v>76065</c:v>
                </c:pt>
                <c:pt idx="966">
                  <c:v>76335</c:v>
                </c:pt>
                <c:pt idx="967">
                  <c:v>76453</c:v>
                </c:pt>
                <c:pt idx="968">
                  <c:v>76554</c:v>
                </c:pt>
                <c:pt idx="969">
                  <c:v>76599</c:v>
                </c:pt>
                <c:pt idx="970">
                  <c:v>76636</c:v>
                </c:pt>
                <c:pt idx="971">
                  <c:v>76673</c:v>
                </c:pt>
                <c:pt idx="972">
                  <c:v>76758</c:v>
                </c:pt>
                <c:pt idx="973">
                  <c:v>76959</c:v>
                </c:pt>
                <c:pt idx="974">
                  <c:v>77074</c:v>
                </c:pt>
                <c:pt idx="975">
                  <c:v>77333</c:v>
                </c:pt>
                <c:pt idx="976">
                  <c:v>77517</c:v>
                </c:pt>
                <c:pt idx="977">
                  <c:v>77611</c:v>
                </c:pt>
                <c:pt idx="978">
                  <c:v>77816</c:v>
                </c:pt>
                <c:pt idx="979">
                  <c:v>78033</c:v>
                </c:pt>
                <c:pt idx="980">
                  <c:v>78050</c:v>
                </c:pt>
                <c:pt idx="981">
                  <c:v>78194</c:v>
                </c:pt>
                <c:pt idx="982">
                  <c:v>78365</c:v>
                </c:pt>
                <c:pt idx="983">
                  <c:v>79010</c:v>
                </c:pt>
                <c:pt idx="984">
                  <c:v>79145</c:v>
                </c:pt>
                <c:pt idx="985">
                  <c:v>79398</c:v>
                </c:pt>
                <c:pt idx="986">
                  <c:v>79401</c:v>
                </c:pt>
                <c:pt idx="987">
                  <c:v>79598</c:v>
                </c:pt>
                <c:pt idx="988">
                  <c:v>79828</c:v>
                </c:pt>
                <c:pt idx="989">
                  <c:v>79868</c:v>
                </c:pt>
                <c:pt idx="990">
                  <c:v>80122</c:v>
                </c:pt>
                <c:pt idx="991">
                  <c:v>81067</c:v>
                </c:pt>
                <c:pt idx="992">
                  <c:v>81280</c:v>
                </c:pt>
                <c:pt idx="993">
                  <c:v>81538</c:v>
                </c:pt>
                <c:pt idx="994">
                  <c:v>81721</c:v>
                </c:pt>
                <c:pt idx="995">
                  <c:v>81988</c:v>
                </c:pt>
                <c:pt idx="996">
                  <c:v>82654</c:v>
                </c:pt>
                <c:pt idx="997">
                  <c:v>82699</c:v>
                </c:pt>
                <c:pt idx="998">
                  <c:v>82835</c:v>
                </c:pt>
                <c:pt idx="999">
                  <c:v>82837</c:v>
                </c:pt>
                <c:pt idx="1000">
                  <c:v>82885</c:v>
                </c:pt>
                <c:pt idx="1001">
                  <c:v>82896</c:v>
                </c:pt>
                <c:pt idx="1002">
                  <c:v>82976</c:v>
                </c:pt>
                <c:pt idx="1003">
                  <c:v>83147</c:v>
                </c:pt>
                <c:pt idx="1004">
                  <c:v>83216</c:v>
                </c:pt>
                <c:pt idx="1005">
                  <c:v>83328</c:v>
                </c:pt>
                <c:pt idx="1006">
                  <c:v>83328</c:v>
                </c:pt>
                <c:pt idx="1007">
                  <c:v>84233</c:v>
                </c:pt>
                <c:pt idx="1008">
                  <c:v>84433</c:v>
                </c:pt>
                <c:pt idx="1009">
                  <c:v>84581</c:v>
                </c:pt>
                <c:pt idx="1010">
                  <c:v>84605</c:v>
                </c:pt>
                <c:pt idx="1011">
                  <c:v>85111</c:v>
                </c:pt>
                <c:pt idx="1012">
                  <c:v>85286</c:v>
                </c:pt>
                <c:pt idx="1013">
                  <c:v>85455</c:v>
                </c:pt>
                <c:pt idx="1014">
                  <c:v>85458</c:v>
                </c:pt>
                <c:pt idx="1015">
                  <c:v>85598</c:v>
                </c:pt>
                <c:pt idx="1016">
                  <c:v>85638</c:v>
                </c:pt>
                <c:pt idx="1017">
                  <c:v>85646</c:v>
                </c:pt>
                <c:pt idx="1018">
                  <c:v>85705</c:v>
                </c:pt>
                <c:pt idx="1019">
                  <c:v>85722</c:v>
                </c:pt>
                <c:pt idx="1020">
                  <c:v>86498</c:v>
                </c:pt>
                <c:pt idx="1021">
                  <c:v>86581</c:v>
                </c:pt>
                <c:pt idx="1022">
                  <c:v>86854</c:v>
                </c:pt>
                <c:pt idx="1023">
                  <c:v>87099</c:v>
                </c:pt>
                <c:pt idx="1024">
                  <c:v>87452</c:v>
                </c:pt>
                <c:pt idx="1025">
                  <c:v>87488</c:v>
                </c:pt>
                <c:pt idx="1026">
                  <c:v>87536</c:v>
                </c:pt>
                <c:pt idx="1027">
                  <c:v>87684</c:v>
                </c:pt>
                <c:pt idx="1028">
                  <c:v>88456</c:v>
                </c:pt>
                <c:pt idx="1029">
                  <c:v>88545</c:v>
                </c:pt>
                <c:pt idx="1030">
                  <c:v>88676</c:v>
                </c:pt>
                <c:pt idx="1031">
                  <c:v>88990</c:v>
                </c:pt>
                <c:pt idx="1032">
                  <c:v>89203</c:v>
                </c:pt>
                <c:pt idx="1033">
                  <c:v>89276</c:v>
                </c:pt>
                <c:pt idx="1034">
                  <c:v>89981</c:v>
                </c:pt>
                <c:pt idx="1035">
                  <c:v>90022</c:v>
                </c:pt>
                <c:pt idx="1036">
                  <c:v>90076</c:v>
                </c:pt>
                <c:pt idx="1037">
                  <c:v>90378</c:v>
                </c:pt>
                <c:pt idx="1038">
                  <c:v>90476</c:v>
                </c:pt>
                <c:pt idx="1039">
                  <c:v>90795</c:v>
                </c:pt>
                <c:pt idx="1040">
                  <c:v>90923</c:v>
                </c:pt>
                <c:pt idx="1041">
                  <c:v>91229</c:v>
                </c:pt>
                <c:pt idx="1042">
                  <c:v>91365</c:v>
                </c:pt>
                <c:pt idx="1043">
                  <c:v>92082</c:v>
                </c:pt>
                <c:pt idx="1044">
                  <c:v>92322</c:v>
                </c:pt>
                <c:pt idx="1045">
                  <c:v>92477</c:v>
                </c:pt>
                <c:pt idx="1046">
                  <c:v>92507</c:v>
                </c:pt>
                <c:pt idx="1047">
                  <c:v>92712</c:v>
                </c:pt>
                <c:pt idx="1048">
                  <c:v>93489</c:v>
                </c:pt>
                <c:pt idx="1049">
                  <c:v>93567</c:v>
                </c:pt>
                <c:pt idx="1050">
                  <c:v>93785</c:v>
                </c:pt>
                <c:pt idx="1051">
                  <c:v>93934</c:v>
                </c:pt>
                <c:pt idx="1052">
                  <c:v>94619</c:v>
                </c:pt>
                <c:pt idx="1053">
                  <c:v>94850</c:v>
                </c:pt>
                <c:pt idx="1054">
                  <c:v>94969</c:v>
                </c:pt>
                <c:pt idx="1055">
                  <c:v>95277</c:v>
                </c:pt>
                <c:pt idx="1056">
                  <c:v>96012</c:v>
                </c:pt>
                <c:pt idx="1057">
                  <c:v>96078</c:v>
                </c:pt>
                <c:pt idx="1058">
                  <c:v>96160</c:v>
                </c:pt>
                <c:pt idx="1059">
                  <c:v>96247</c:v>
                </c:pt>
                <c:pt idx="1060">
                  <c:v>96252</c:v>
                </c:pt>
                <c:pt idx="1061">
                  <c:v>96878</c:v>
                </c:pt>
                <c:pt idx="1062">
                  <c:v>96915</c:v>
                </c:pt>
                <c:pt idx="1063">
                  <c:v>97308</c:v>
                </c:pt>
                <c:pt idx="1064">
                  <c:v>97395</c:v>
                </c:pt>
                <c:pt idx="1065">
                  <c:v>97398</c:v>
                </c:pt>
                <c:pt idx="1066">
                  <c:v>97398</c:v>
                </c:pt>
                <c:pt idx="1067">
                  <c:v>97504</c:v>
                </c:pt>
                <c:pt idx="1068">
                  <c:v>97668</c:v>
                </c:pt>
                <c:pt idx="1069">
                  <c:v>97795</c:v>
                </c:pt>
                <c:pt idx="1070">
                  <c:v>98139</c:v>
                </c:pt>
                <c:pt idx="1071">
                  <c:v>98249</c:v>
                </c:pt>
                <c:pt idx="1072">
                  <c:v>98439</c:v>
                </c:pt>
                <c:pt idx="1073">
                  <c:v>98668</c:v>
                </c:pt>
                <c:pt idx="1074">
                  <c:v>98769</c:v>
                </c:pt>
                <c:pt idx="1075">
                  <c:v>99110</c:v>
                </c:pt>
                <c:pt idx="1076">
                  <c:v>99227</c:v>
                </c:pt>
                <c:pt idx="1077">
                  <c:v>99237</c:v>
                </c:pt>
                <c:pt idx="1078">
                  <c:v>99731</c:v>
                </c:pt>
                <c:pt idx="1079">
                  <c:v>100260</c:v>
                </c:pt>
                <c:pt idx="1080">
                  <c:v>100286</c:v>
                </c:pt>
                <c:pt idx="1081">
                  <c:v>100589</c:v>
                </c:pt>
                <c:pt idx="1082">
                  <c:v>100716</c:v>
                </c:pt>
                <c:pt idx="1083">
                  <c:v>100757</c:v>
                </c:pt>
                <c:pt idx="1084">
                  <c:v>100844</c:v>
                </c:pt>
                <c:pt idx="1085">
                  <c:v>100980</c:v>
                </c:pt>
                <c:pt idx="1086">
                  <c:v>101337</c:v>
                </c:pt>
                <c:pt idx="1087">
                  <c:v>101375</c:v>
                </c:pt>
                <c:pt idx="1088">
                  <c:v>101415</c:v>
                </c:pt>
                <c:pt idx="1089">
                  <c:v>101664</c:v>
                </c:pt>
                <c:pt idx="1090">
                  <c:v>101965</c:v>
                </c:pt>
                <c:pt idx="1091">
                  <c:v>101974</c:v>
                </c:pt>
                <c:pt idx="1092">
                  <c:v>102064</c:v>
                </c:pt>
                <c:pt idx="1093">
                  <c:v>102099</c:v>
                </c:pt>
                <c:pt idx="1094">
                  <c:v>102271</c:v>
                </c:pt>
                <c:pt idx="1095">
                  <c:v>102978</c:v>
                </c:pt>
                <c:pt idx="1096">
                  <c:v>103001</c:v>
                </c:pt>
                <c:pt idx="1097">
                  <c:v>103587</c:v>
                </c:pt>
                <c:pt idx="1098">
                  <c:v>103593</c:v>
                </c:pt>
                <c:pt idx="1099">
                  <c:v>104166</c:v>
                </c:pt>
                <c:pt idx="1100">
                  <c:v>104360</c:v>
                </c:pt>
                <c:pt idx="1101">
                  <c:v>104396</c:v>
                </c:pt>
                <c:pt idx="1102">
                  <c:v>104439</c:v>
                </c:pt>
                <c:pt idx="1103">
                  <c:v>104746</c:v>
                </c:pt>
                <c:pt idx="1104">
                  <c:v>105046</c:v>
                </c:pt>
                <c:pt idx="1105">
                  <c:v>105327</c:v>
                </c:pt>
                <c:pt idx="1106">
                  <c:v>105413</c:v>
                </c:pt>
                <c:pt idx="1107">
                  <c:v>105583</c:v>
                </c:pt>
                <c:pt idx="1108">
                  <c:v>105768</c:v>
                </c:pt>
                <c:pt idx="1109">
                  <c:v>106444</c:v>
                </c:pt>
                <c:pt idx="1110">
                  <c:v>107866</c:v>
                </c:pt>
                <c:pt idx="1111">
                  <c:v>107911</c:v>
                </c:pt>
                <c:pt idx="1112">
                  <c:v>108995</c:v>
                </c:pt>
                <c:pt idx="1113">
                  <c:v>109606</c:v>
                </c:pt>
                <c:pt idx="1114">
                  <c:v>109799</c:v>
                </c:pt>
                <c:pt idx="1115">
                  <c:v>109810</c:v>
                </c:pt>
                <c:pt idx="1116">
                  <c:v>110039</c:v>
                </c:pt>
                <c:pt idx="1117">
                  <c:v>110355</c:v>
                </c:pt>
                <c:pt idx="1118">
                  <c:v>110380</c:v>
                </c:pt>
                <c:pt idx="1119">
                  <c:v>110549</c:v>
                </c:pt>
                <c:pt idx="1120">
                  <c:v>110634</c:v>
                </c:pt>
                <c:pt idx="1121">
                  <c:v>110812</c:v>
                </c:pt>
                <c:pt idx="1122">
                  <c:v>110912</c:v>
                </c:pt>
                <c:pt idx="1123">
                  <c:v>111199</c:v>
                </c:pt>
                <c:pt idx="1124">
                  <c:v>111516</c:v>
                </c:pt>
                <c:pt idx="1125">
                  <c:v>111960</c:v>
                </c:pt>
                <c:pt idx="1126">
                  <c:v>113135</c:v>
                </c:pt>
                <c:pt idx="1127">
                  <c:v>113479</c:v>
                </c:pt>
                <c:pt idx="1128">
                  <c:v>113758</c:v>
                </c:pt>
                <c:pt idx="1129">
                  <c:v>113990</c:v>
                </c:pt>
                <c:pt idx="1130">
                  <c:v>114510</c:v>
                </c:pt>
                <c:pt idx="1131">
                  <c:v>114809</c:v>
                </c:pt>
                <c:pt idx="1132">
                  <c:v>115070</c:v>
                </c:pt>
                <c:pt idx="1133">
                  <c:v>115085</c:v>
                </c:pt>
                <c:pt idx="1134">
                  <c:v>116003</c:v>
                </c:pt>
                <c:pt idx="1135">
                  <c:v>116070</c:v>
                </c:pt>
                <c:pt idx="1136">
                  <c:v>116277</c:v>
                </c:pt>
                <c:pt idx="1137">
                  <c:v>116398</c:v>
                </c:pt>
                <c:pt idx="1138">
                  <c:v>116555</c:v>
                </c:pt>
                <c:pt idx="1139">
                  <c:v>116796</c:v>
                </c:pt>
                <c:pt idx="1140">
                  <c:v>116873</c:v>
                </c:pt>
                <c:pt idx="1141">
                  <c:v>117488</c:v>
                </c:pt>
                <c:pt idx="1142">
                  <c:v>117618</c:v>
                </c:pt>
                <c:pt idx="1143">
                  <c:v>117680</c:v>
                </c:pt>
                <c:pt idx="1144">
                  <c:v>118761</c:v>
                </c:pt>
                <c:pt idx="1145">
                  <c:v>118808</c:v>
                </c:pt>
                <c:pt idx="1146">
                  <c:v>118810</c:v>
                </c:pt>
                <c:pt idx="1147">
                  <c:v>119047</c:v>
                </c:pt>
                <c:pt idx="1148">
                  <c:v>120405</c:v>
                </c:pt>
                <c:pt idx="1149">
                  <c:v>121000</c:v>
                </c:pt>
                <c:pt idx="1150">
                  <c:v>121306</c:v>
                </c:pt>
                <c:pt idx="1151">
                  <c:v>121345</c:v>
                </c:pt>
                <c:pt idx="1152">
                  <c:v>122325</c:v>
                </c:pt>
                <c:pt idx="1153">
                  <c:v>122501</c:v>
                </c:pt>
                <c:pt idx="1154">
                  <c:v>123651</c:v>
                </c:pt>
                <c:pt idx="1155">
                  <c:v>124039</c:v>
                </c:pt>
                <c:pt idx="1156">
                  <c:v>125325</c:v>
                </c:pt>
                <c:pt idx="1157">
                  <c:v>125503</c:v>
                </c:pt>
                <c:pt idx="1158">
                  <c:v>125973</c:v>
                </c:pt>
                <c:pt idx="1159">
                  <c:v>128110</c:v>
                </c:pt>
                <c:pt idx="1160">
                  <c:v>130093</c:v>
                </c:pt>
                <c:pt idx="1161">
                  <c:v>135830</c:v>
                </c:pt>
                <c:pt idx="1162">
                  <c:v>136726</c:v>
                </c:pt>
                <c:pt idx="1163">
                  <c:v>137156</c:v>
                </c:pt>
                <c:pt idx="1164">
                  <c:v>137414</c:v>
                </c:pt>
                <c:pt idx="1165">
                  <c:v>137722</c:v>
                </c:pt>
                <c:pt idx="1166">
                  <c:v>139304</c:v>
                </c:pt>
                <c:pt idx="1167">
                  <c:v>141860</c:v>
                </c:pt>
                <c:pt idx="1168">
                  <c:v>144022</c:v>
                </c:pt>
                <c:pt idx="1169">
                  <c:v>147796</c:v>
                </c:pt>
                <c:pt idx="1170">
                  <c:v>147914</c:v>
                </c:pt>
                <c:pt idx="1171">
                  <c:v>152336</c:v>
                </c:pt>
                <c:pt idx="1172">
                  <c:v>153552</c:v>
                </c:pt>
                <c:pt idx="1173">
                  <c:v>161246</c:v>
                </c:pt>
                <c:pt idx="1174">
                  <c:v>165496</c:v>
                </c:pt>
              </c:numCache>
              <c:extLst xmlns:c15="http://schemas.microsoft.com/office/drawing/2012/chart"/>
            </c:numRef>
          </c:xVal>
          <c:yVal>
            <c:numRef>
              <c:f>[0]!flow_j14</c:f>
              <c:numCache>
                <c:formatCode>0</c:formatCode>
                <c:ptCount val="1175"/>
                <c:pt idx="0">
                  <c:v>600</c:v>
                </c:pt>
                <c:pt idx="1">
                  <c:v>632</c:v>
                </c:pt>
                <c:pt idx="2">
                  <c:v>737</c:v>
                </c:pt>
                <c:pt idx="3">
                  <c:v>780</c:v>
                </c:pt>
                <c:pt idx="4">
                  <c:v>977</c:v>
                </c:pt>
                <c:pt idx="5">
                  <c:v>1013</c:v>
                </c:pt>
                <c:pt idx="6">
                  <c:v>1034</c:v>
                </c:pt>
                <c:pt idx="7">
                  <c:v>1070</c:v>
                </c:pt>
                <c:pt idx="8">
                  <c:v>1289</c:v>
                </c:pt>
                <c:pt idx="9">
                  <c:v>1350</c:v>
                </c:pt>
                <c:pt idx="10">
                  <c:v>1429</c:v>
                </c:pt>
                <c:pt idx="11">
                  <c:v>1454</c:v>
                </c:pt>
                <c:pt idx="12">
                  <c:v>1462</c:v>
                </c:pt>
                <c:pt idx="13">
                  <c:v>1541</c:v>
                </c:pt>
                <c:pt idx="14">
                  <c:v>1588</c:v>
                </c:pt>
                <c:pt idx="15">
                  <c:v>1704</c:v>
                </c:pt>
                <c:pt idx="16">
                  <c:v>1714</c:v>
                </c:pt>
                <c:pt idx="17">
                  <c:v>1736</c:v>
                </c:pt>
                <c:pt idx="18">
                  <c:v>1837</c:v>
                </c:pt>
                <c:pt idx="19">
                  <c:v>1838</c:v>
                </c:pt>
                <c:pt idx="20">
                  <c:v>1847</c:v>
                </c:pt>
                <c:pt idx="21">
                  <c:v>1994</c:v>
                </c:pt>
                <c:pt idx="22">
                  <c:v>2004</c:v>
                </c:pt>
                <c:pt idx="23">
                  <c:v>2080</c:v>
                </c:pt>
                <c:pt idx="24">
                  <c:v>2133</c:v>
                </c:pt>
                <c:pt idx="25">
                  <c:v>2179</c:v>
                </c:pt>
                <c:pt idx="26">
                  <c:v>2228</c:v>
                </c:pt>
                <c:pt idx="27">
                  <c:v>2270</c:v>
                </c:pt>
                <c:pt idx="28">
                  <c:v>2311</c:v>
                </c:pt>
                <c:pt idx="29">
                  <c:v>2347</c:v>
                </c:pt>
                <c:pt idx="30">
                  <c:v>2402</c:v>
                </c:pt>
                <c:pt idx="31">
                  <c:v>2468</c:v>
                </c:pt>
                <c:pt idx="32">
                  <c:v>2479</c:v>
                </c:pt>
                <c:pt idx="33">
                  <c:v>2528</c:v>
                </c:pt>
                <c:pt idx="34">
                  <c:v>2535</c:v>
                </c:pt>
                <c:pt idx="35">
                  <c:v>2585</c:v>
                </c:pt>
                <c:pt idx="36">
                  <c:v>2587</c:v>
                </c:pt>
                <c:pt idx="37">
                  <c:v>2648</c:v>
                </c:pt>
                <c:pt idx="38">
                  <c:v>2652</c:v>
                </c:pt>
                <c:pt idx="39">
                  <c:v>2673</c:v>
                </c:pt>
                <c:pt idx="40">
                  <c:v>2674</c:v>
                </c:pt>
                <c:pt idx="41">
                  <c:v>2708</c:v>
                </c:pt>
                <c:pt idx="42">
                  <c:v>2754</c:v>
                </c:pt>
                <c:pt idx="43">
                  <c:v>2786</c:v>
                </c:pt>
                <c:pt idx="44">
                  <c:v>2793</c:v>
                </c:pt>
                <c:pt idx="45">
                  <c:v>2809</c:v>
                </c:pt>
                <c:pt idx="46">
                  <c:v>2825</c:v>
                </c:pt>
                <c:pt idx="47">
                  <c:v>2838</c:v>
                </c:pt>
                <c:pt idx="48">
                  <c:v>2874</c:v>
                </c:pt>
                <c:pt idx="49">
                  <c:v>2896</c:v>
                </c:pt>
                <c:pt idx="50">
                  <c:v>2958</c:v>
                </c:pt>
                <c:pt idx="51">
                  <c:v>2958</c:v>
                </c:pt>
                <c:pt idx="52">
                  <c:v>2959</c:v>
                </c:pt>
                <c:pt idx="53">
                  <c:v>2985</c:v>
                </c:pt>
                <c:pt idx="54">
                  <c:v>2997</c:v>
                </c:pt>
                <c:pt idx="55">
                  <c:v>3003</c:v>
                </c:pt>
                <c:pt idx="56">
                  <c:v>3036</c:v>
                </c:pt>
                <c:pt idx="57">
                  <c:v>3047</c:v>
                </c:pt>
                <c:pt idx="58">
                  <c:v>3092</c:v>
                </c:pt>
                <c:pt idx="59">
                  <c:v>3094</c:v>
                </c:pt>
                <c:pt idx="60">
                  <c:v>3102</c:v>
                </c:pt>
                <c:pt idx="61">
                  <c:v>3117</c:v>
                </c:pt>
                <c:pt idx="62">
                  <c:v>3235</c:v>
                </c:pt>
                <c:pt idx="63">
                  <c:v>3240</c:v>
                </c:pt>
                <c:pt idx="64">
                  <c:v>3269</c:v>
                </c:pt>
                <c:pt idx="65">
                  <c:v>3274</c:v>
                </c:pt>
                <c:pt idx="66">
                  <c:v>3281</c:v>
                </c:pt>
                <c:pt idx="67">
                  <c:v>3310</c:v>
                </c:pt>
                <c:pt idx="68">
                  <c:v>3347</c:v>
                </c:pt>
                <c:pt idx="69">
                  <c:v>3348</c:v>
                </c:pt>
                <c:pt idx="70">
                  <c:v>3394</c:v>
                </c:pt>
                <c:pt idx="71">
                  <c:v>3395</c:v>
                </c:pt>
                <c:pt idx="72">
                  <c:v>3413</c:v>
                </c:pt>
                <c:pt idx="73">
                  <c:v>3454</c:v>
                </c:pt>
                <c:pt idx="74">
                  <c:v>3466</c:v>
                </c:pt>
                <c:pt idx="75">
                  <c:v>3474</c:v>
                </c:pt>
                <c:pt idx="76">
                  <c:v>3506</c:v>
                </c:pt>
                <c:pt idx="77">
                  <c:v>3520</c:v>
                </c:pt>
                <c:pt idx="78">
                  <c:v>3535</c:v>
                </c:pt>
                <c:pt idx="79">
                  <c:v>3547</c:v>
                </c:pt>
                <c:pt idx="80">
                  <c:v>3552</c:v>
                </c:pt>
                <c:pt idx="81">
                  <c:v>3553</c:v>
                </c:pt>
                <c:pt idx="82">
                  <c:v>3594</c:v>
                </c:pt>
                <c:pt idx="83">
                  <c:v>3610</c:v>
                </c:pt>
                <c:pt idx="84">
                  <c:v>3625</c:v>
                </c:pt>
                <c:pt idx="85">
                  <c:v>3661</c:v>
                </c:pt>
                <c:pt idx="86">
                  <c:v>3662</c:v>
                </c:pt>
                <c:pt idx="87">
                  <c:v>3676</c:v>
                </c:pt>
                <c:pt idx="88">
                  <c:v>3687</c:v>
                </c:pt>
                <c:pt idx="89">
                  <c:v>3702</c:v>
                </c:pt>
                <c:pt idx="90">
                  <c:v>3708</c:v>
                </c:pt>
                <c:pt idx="91">
                  <c:v>3712</c:v>
                </c:pt>
                <c:pt idx="92">
                  <c:v>3733</c:v>
                </c:pt>
                <c:pt idx="93">
                  <c:v>3765</c:v>
                </c:pt>
                <c:pt idx="94">
                  <c:v>3767</c:v>
                </c:pt>
                <c:pt idx="95">
                  <c:v>3779</c:v>
                </c:pt>
                <c:pt idx="96">
                  <c:v>3788</c:v>
                </c:pt>
                <c:pt idx="97">
                  <c:v>3808</c:v>
                </c:pt>
                <c:pt idx="98">
                  <c:v>3852</c:v>
                </c:pt>
                <c:pt idx="99">
                  <c:v>3863</c:v>
                </c:pt>
                <c:pt idx="100">
                  <c:v>3903</c:v>
                </c:pt>
                <c:pt idx="101">
                  <c:v>3910</c:v>
                </c:pt>
                <c:pt idx="102">
                  <c:v>3930</c:v>
                </c:pt>
                <c:pt idx="103">
                  <c:v>3937</c:v>
                </c:pt>
                <c:pt idx="104">
                  <c:v>3950</c:v>
                </c:pt>
                <c:pt idx="105">
                  <c:v>3997</c:v>
                </c:pt>
                <c:pt idx="106">
                  <c:v>4004</c:v>
                </c:pt>
                <c:pt idx="107">
                  <c:v>4029</c:v>
                </c:pt>
                <c:pt idx="108">
                  <c:v>4059</c:v>
                </c:pt>
                <c:pt idx="109">
                  <c:v>4064</c:v>
                </c:pt>
                <c:pt idx="110">
                  <c:v>4065</c:v>
                </c:pt>
                <c:pt idx="111">
                  <c:v>4076</c:v>
                </c:pt>
                <c:pt idx="112">
                  <c:v>4084</c:v>
                </c:pt>
                <c:pt idx="113">
                  <c:v>4087</c:v>
                </c:pt>
                <c:pt idx="114">
                  <c:v>4112</c:v>
                </c:pt>
                <c:pt idx="115">
                  <c:v>4114</c:v>
                </c:pt>
                <c:pt idx="116">
                  <c:v>4115</c:v>
                </c:pt>
                <c:pt idx="117">
                  <c:v>4130</c:v>
                </c:pt>
                <c:pt idx="118">
                  <c:v>4168</c:v>
                </c:pt>
                <c:pt idx="119">
                  <c:v>4240</c:v>
                </c:pt>
                <c:pt idx="120">
                  <c:v>4245</c:v>
                </c:pt>
                <c:pt idx="121">
                  <c:v>4269</c:v>
                </c:pt>
                <c:pt idx="122">
                  <c:v>4277</c:v>
                </c:pt>
                <c:pt idx="123">
                  <c:v>4297</c:v>
                </c:pt>
                <c:pt idx="124">
                  <c:v>4299</c:v>
                </c:pt>
                <c:pt idx="125">
                  <c:v>4318</c:v>
                </c:pt>
                <c:pt idx="126">
                  <c:v>4339</c:v>
                </c:pt>
                <c:pt idx="127">
                  <c:v>4343</c:v>
                </c:pt>
                <c:pt idx="128">
                  <c:v>4378</c:v>
                </c:pt>
                <c:pt idx="129">
                  <c:v>4402</c:v>
                </c:pt>
                <c:pt idx="130">
                  <c:v>4414</c:v>
                </c:pt>
                <c:pt idx="131">
                  <c:v>4439</c:v>
                </c:pt>
                <c:pt idx="132">
                  <c:v>4447</c:v>
                </c:pt>
                <c:pt idx="133">
                  <c:v>4456</c:v>
                </c:pt>
                <c:pt idx="134">
                  <c:v>4496</c:v>
                </c:pt>
                <c:pt idx="135">
                  <c:v>4498</c:v>
                </c:pt>
                <c:pt idx="136">
                  <c:v>4499</c:v>
                </c:pt>
                <c:pt idx="137">
                  <c:v>4500</c:v>
                </c:pt>
                <c:pt idx="138">
                  <c:v>4510</c:v>
                </c:pt>
                <c:pt idx="139">
                  <c:v>4525</c:v>
                </c:pt>
                <c:pt idx="140">
                  <c:v>4553</c:v>
                </c:pt>
                <c:pt idx="141">
                  <c:v>4577</c:v>
                </c:pt>
                <c:pt idx="142">
                  <c:v>4614</c:v>
                </c:pt>
                <c:pt idx="143">
                  <c:v>4634</c:v>
                </c:pt>
                <c:pt idx="144">
                  <c:v>4635</c:v>
                </c:pt>
                <c:pt idx="145">
                  <c:v>4641</c:v>
                </c:pt>
                <c:pt idx="146">
                  <c:v>4647</c:v>
                </c:pt>
                <c:pt idx="147">
                  <c:v>4676</c:v>
                </c:pt>
                <c:pt idx="148">
                  <c:v>4747</c:v>
                </c:pt>
                <c:pt idx="149">
                  <c:v>4754</c:v>
                </c:pt>
                <c:pt idx="150">
                  <c:v>4767</c:v>
                </c:pt>
                <c:pt idx="151">
                  <c:v>4790</c:v>
                </c:pt>
                <c:pt idx="152">
                  <c:v>4812</c:v>
                </c:pt>
                <c:pt idx="153">
                  <c:v>4828</c:v>
                </c:pt>
                <c:pt idx="154">
                  <c:v>4857</c:v>
                </c:pt>
                <c:pt idx="155">
                  <c:v>4869</c:v>
                </c:pt>
                <c:pt idx="156">
                  <c:v>4874</c:v>
                </c:pt>
                <c:pt idx="157">
                  <c:v>4912</c:v>
                </c:pt>
                <c:pt idx="158">
                  <c:v>4918</c:v>
                </c:pt>
                <c:pt idx="159">
                  <c:v>4965</c:v>
                </c:pt>
                <c:pt idx="160">
                  <c:v>4978</c:v>
                </c:pt>
                <c:pt idx="161">
                  <c:v>4994</c:v>
                </c:pt>
                <c:pt idx="162">
                  <c:v>5003</c:v>
                </c:pt>
                <c:pt idx="163">
                  <c:v>5017</c:v>
                </c:pt>
                <c:pt idx="164">
                  <c:v>5071</c:v>
                </c:pt>
                <c:pt idx="165">
                  <c:v>5079</c:v>
                </c:pt>
                <c:pt idx="166">
                  <c:v>5090</c:v>
                </c:pt>
                <c:pt idx="167">
                  <c:v>5097</c:v>
                </c:pt>
                <c:pt idx="168">
                  <c:v>5112</c:v>
                </c:pt>
                <c:pt idx="169">
                  <c:v>5119</c:v>
                </c:pt>
                <c:pt idx="170">
                  <c:v>5160</c:v>
                </c:pt>
                <c:pt idx="171">
                  <c:v>5164</c:v>
                </c:pt>
                <c:pt idx="172">
                  <c:v>5176</c:v>
                </c:pt>
                <c:pt idx="173">
                  <c:v>5180</c:v>
                </c:pt>
                <c:pt idx="174">
                  <c:v>5183</c:v>
                </c:pt>
                <c:pt idx="175">
                  <c:v>5207</c:v>
                </c:pt>
                <c:pt idx="176">
                  <c:v>5247</c:v>
                </c:pt>
                <c:pt idx="177">
                  <c:v>5275</c:v>
                </c:pt>
                <c:pt idx="178">
                  <c:v>5292</c:v>
                </c:pt>
                <c:pt idx="179">
                  <c:v>5303</c:v>
                </c:pt>
                <c:pt idx="180">
                  <c:v>5331</c:v>
                </c:pt>
                <c:pt idx="181">
                  <c:v>5346</c:v>
                </c:pt>
                <c:pt idx="182">
                  <c:v>5346</c:v>
                </c:pt>
                <c:pt idx="183">
                  <c:v>5353</c:v>
                </c:pt>
                <c:pt idx="184">
                  <c:v>5357</c:v>
                </c:pt>
                <c:pt idx="185">
                  <c:v>5385</c:v>
                </c:pt>
                <c:pt idx="186">
                  <c:v>5407</c:v>
                </c:pt>
                <c:pt idx="187">
                  <c:v>5408</c:v>
                </c:pt>
                <c:pt idx="188">
                  <c:v>5449</c:v>
                </c:pt>
                <c:pt idx="189">
                  <c:v>5461</c:v>
                </c:pt>
                <c:pt idx="190">
                  <c:v>5465</c:v>
                </c:pt>
                <c:pt idx="191">
                  <c:v>5470</c:v>
                </c:pt>
                <c:pt idx="192">
                  <c:v>5522</c:v>
                </c:pt>
                <c:pt idx="193">
                  <c:v>5538</c:v>
                </c:pt>
                <c:pt idx="194">
                  <c:v>5553</c:v>
                </c:pt>
                <c:pt idx="195">
                  <c:v>5602</c:v>
                </c:pt>
                <c:pt idx="196">
                  <c:v>5651</c:v>
                </c:pt>
                <c:pt idx="197">
                  <c:v>5652</c:v>
                </c:pt>
                <c:pt idx="198">
                  <c:v>5654</c:v>
                </c:pt>
                <c:pt idx="199">
                  <c:v>5681</c:v>
                </c:pt>
                <c:pt idx="200">
                  <c:v>5720</c:v>
                </c:pt>
                <c:pt idx="201">
                  <c:v>5725</c:v>
                </c:pt>
                <c:pt idx="202">
                  <c:v>5738</c:v>
                </c:pt>
                <c:pt idx="203">
                  <c:v>5740</c:v>
                </c:pt>
                <c:pt idx="204">
                  <c:v>5767</c:v>
                </c:pt>
                <c:pt idx="205">
                  <c:v>5768</c:v>
                </c:pt>
                <c:pt idx="206">
                  <c:v>5781</c:v>
                </c:pt>
                <c:pt idx="207">
                  <c:v>5783</c:v>
                </c:pt>
                <c:pt idx="208">
                  <c:v>5786</c:v>
                </c:pt>
                <c:pt idx="209">
                  <c:v>5797</c:v>
                </c:pt>
                <c:pt idx="210">
                  <c:v>5808</c:v>
                </c:pt>
                <c:pt idx="211">
                  <c:v>5824</c:v>
                </c:pt>
                <c:pt idx="212">
                  <c:v>5830</c:v>
                </c:pt>
                <c:pt idx="213">
                  <c:v>5859</c:v>
                </c:pt>
                <c:pt idx="214">
                  <c:v>5880</c:v>
                </c:pt>
                <c:pt idx="215">
                  <c:v>5881</c:v>
                </c:pt>
                <c:pt idx="216">
                  <c:v>5894</c:v>
                </c:pt>
                <c:pt idx="217">
                  <c:v>5896</c:v>
                </c:pt>
                <c:pt idx="218">
                  <c:v>5904</c:v>
                </c:pt>
                <c:pt idx="219">
                  <c:v>5908</c:v>
                </c:pt>
                <c:pt idx="220">
                  <c:v>5910</c:v>
                </c:pt>
                <c:pt idx="221">
                  <c:v>5936</c:v>
                </c:pt>
                <c:pt idx="222">
                  <c:v>5972</c:v>
                </c:pt>
                <c:pt idx="223">
                  <c:v>5977</c:v>
                </c:pt>
                <c:pt idx="224">
                  <c:v>5985</c:v>
                </c:pt>
                <c:pt idx="225">
                  <c:v>5995</c:v>
                </c:pt>
                <c:pt idx="226">
                  <c:v>6028</c:v>
                </c:pt>
                <c:pt idx="227">
                  <c:v>6035</c:v>
                </c:pt>
                <c:pt idx="228">
                  <c:v>6066</c:v>
                </c:pt>
                <c:pt idx="229">
                  <c:v>6070</c:v>
                </c:pt>
                <c:pt idx="230">
                  <c:v>6072</c:v>
                </c:pt>
                <c:pt idx="231">
                  <c:v>6115</c:v>
                </c:pt>
                <c:pt idx="232">
                  <c:v>6172</c:v>
                </c:pt>
                <c:pt idx="233">
                  <c:v>6189</c:v>
                </c:pt>
                <c:pt idx="234">
                  <c:v>6201</c:v>
                </c:pt>
                <c:pt idx="235">
                  <c:v>6218</c:v>
                </c:pt>
                <c:pt idx="236">
                  <c:v>6229</c:v>
                </c:pt>
                <c:pt idx="237">
                  <c:v>6258</c:v>
                </c:pt>
                <c:pt idx="238">
                  <c:v>6275</c:v>
                </c:pt>
                <c:pt idx="239">
                  <c:v>6286</c:v>
                </c:pt>
                <c:pt idx="240">
                  <c:v>6288</c:v>
                </c:pt>
                <c:pt idx="241">
                  <c:v>6300</c:v>
                </c:pt>
                <c:pt idx="242">
                  <c:v>6304</c:v>
                </c:pt>
                <c:pt idx="243">
                  <c:v>6310</c:v>
                </c:pt>
                <c:pt idx="244">
                  <c:v>6322</c:v>
                </c:pt>
                <c:pt idx="245">
                  <c:v>6341</c:v>
                </c:pt>
                <c:pt idx="246">
                  <c:v>6359</c:v>
                </c:pt>
                <c:pt idx="247">
                  <c:v>6360</c:v>
                </c:pt>
                <c:pt idx="248">
                  <c:v>6361</c:v>
                </c:pt>
                <c:pt idx="249">
                  <c:v>6363</c:v>
                </c:pt>
                <c:pt idx="250">
                  <c:v>6372</c:v>
                </c:pt>
                <c:pt idx="251">
                  <c:v>6394</c:v>
                </c:pt>
                <c:pt idx="252">
                  <c:v>6406</c:v>
                </c:pt>
                <c:pt idx="253">
                  <c:v>6412</c:v>
                </c:pt>
                <c:pt idx="254">
                  <c:v>6473</c:v>
                </c:pt>
                <c:pt idx="255">
                  <c:v>6489</c:v>
                </c:pt>
                <c:pt idx="256">
                  <c:v>6494</c:v>
                </c:pt>
                <c:pt idx="257">
                  <c:v>6495</c:v>
                </c:pt>
                <c:pt idx="258">
                  <c:v>6523</c:v>
                </c:pt>
                <c:pt idx="259">
                  <c:v>6560</c:v>
                </c:pt>
                <c:pt idx="260">
                  <c:v>6584</c:v>
                </c:pt>
                <c:pt idx="261">
                  <c:v>6585</c:v>
                </c:pt>
                <c:pt idx="262">
                  <c:v>6586</c:v>
                </c:pt>
                <c:pt idx="263">
                  <c:v>6638</c:v>
                </c:pt>
                <c:pt idx="264">
                  <c:v>6651</c:v>
                </c:pt>
                <c:pt idx="265">
                  <c:v>6651</c:v>
                </c:pt>
                <c:pt idx="266">
                  <c:v>6651</c:v>
                </c:pt>
                <c:pt idx="267">
                  <c:v>6668</c:v>
                </c:pt>
                <c:pt idx="268">
                  <c:v>6674</c:v>
                </c:pt>
                <c:pt idx="269">
                  <c:v>6698</c:v>
                </c:pt>
                <c:pt idx="270">
                  <c:v>6731</c:v>
                </c:pt>
                <c:pt idx="271">
                  <c:v>6737</c:v>
                </c:pt>
                <c:pt idx="272">
                  <c:v>6738</c:v>
                </c:pt>
                <c:pt idx="273">
                  <c:v>6775</c:v>
                </c:pt>
                <c:pt idx="274">
                  <c:v>6793</c:v>
                </c:pt>
                <c:pt idx="275">
                  <c:v>6801</c:v>
                </c:pt>
                <c:pt idx="276">
                  <c:v>6802</c:v>
                </c:pt>
                <c:pt idx="277">
                  <c:v>6831</c:v>
                </c:pt>
                <c:pt idx="278">
                  <c:v>6871</c:v>
                </c:pt>
                <c:pt idx="279">
                  <c:v>6878</c:v>
                </c:pt>
                <c:pt idx="280">
                  <c:v>6891</c:v>
                </c:pt>
                <c:pt idx="281">
                  <c:v>6933</c:v>
                </c:pt>
                <c:pt idx="282">
                  <c:v>6941</c:v>
                </c:pt>
                <c:pt idx="283">
                  <c:v>7008</c:v>
                </c:pt>
                <c:pt idx="284">
                  <c:v>7017</c:v>
                </c:pt>
                <c:pt idx="285">
                  <c:v>7020</c:v>
                </c:pt>
                <c:pt idx="286">
                  <c:v>7031</c:v>
                </c:pt>
                <c:pt idx="287">
                  <c:v>7032</c:v>
                </c:pt>
                <c:pt idx="288">
                  <c:v>7075</c:v>
                </c:pt>
                <c:pt idx="289">
                  <c:v>7086</c:v>
                </c:pt>
                <c:pt idx="290">
                  <c:v>7090</c:v>
                </c:pt>
                <c:pt idx="291">
                  <c:v>7149</c:v>
                </c:pt>
                <c:pt idx="292">
                  <c:v>7159</c:v>
                </c:pt>
                <c:pt idx="293">
                  <c:v>7161</c:v>
                </c:pt>
                <c:pt idx="294">
                  <c:v>7170</c:v>
                </c:pt>
                <c:pt idx="295">
                  <c:v>7174</c:v>
                </c:pt>
                <c:pt idx="296">
                  <c:v>7212</c:v>
                </c:pt>
                <c:pt idx="297">
                  <c:v>7220</c:v>
                </c:pt>
                <c:pt idx="298">
                  <c:v>7237</c:v>
                </c:pt>
                <c:pt idx="299">
                  <c:v>7251</c:v>
                </c:pt>
                <c:pt idx="300">
                  <c:v>7312</c:v>
                </c:pt>
                <c:pt idx="301">
                  <c:v>7333</c:v>
                </c:pt>
                <c:pt idx="302">
                  <c:v>7338</c:v>
                </c:pt>
                <c:pt idx="303">
                  <c:v>7346</c:v>
                </c:pt>
                <c:pt idx="304">
                  <c:v>7349</c:v>
                </c:pt>
                <c:pt idx="305">
                  <c:v>7353</c:v>
                </c:pt>
                <c:pt idx="306">
                  <c:v>7381</c:v>
                </c:pt>
                <c:pt idx="307">
                  <c:v>7382</c:v>
                </c:pt>
                <c:pt idx="308">
                  <c:v>7406</c:v>
                </c:pt>
                <c:pt idx="309">
                  <c:v>7422</c:v>
                </c:pt>
                <c:pt idx="310">
                  <c:v>7465</c:v>
                </c:pt>
                <c:pt idx="311">
                  <c:v>7486</c:v>
                </c:pt>
                <c:pt idx="312">
                  <c:v>7504</c:v>
                </c:pt>
                <c:pt idx="313">
                  <c:v>7519</c:v>
                </c:pt>
                <c:pt idx="314">
                  <c:v>7520</c:v>
                </c:pt>
                <c:pt idx="315">
                  <c:v>7531</c:v>
                </c:pt>
                <c:pt idx="316">
                  <c:v>7538</c:v>
                </c:pt>
                <c:pt idx="317">
                  <c:v>7539</c:v>
                </c:pt>
                <c:pt idx="318">
                  <c:v>7542</c:v>
                </c:pt>
                <c:pt idx="319">
                  <c:v>7607</c:v>
                </c:pt>
                <c:pt idx="320">
                  <c:v>7612</c:v>
                </c:pt>
                <c:pt idx="321">
                  <c:v>7626</c:v>
                </c:pt>
                <c:pt idx="322">
                  <c:v>7636</c:v>
                </c:pt>
                <c:pt idx="323">
                  <c:v>7638</c:v>
                </c:pt>
                <c:pt idx="324">
                  <c:v>7670</c:v>
                </c:pt>
                <c:pt idx="325">
                  <c:v>7673</c:v>
                </c:pt>
                <c:pt idx="326">
                  <c:v>7675</c:v>
                </c:pt>
                <c:pt idx="327">
                  <c:v>7679</c:v>
                </c:pt>
                <c:pt idx="328">
                  <c:v>7690</c:v>
                </c:pt>
                <c:pt idx="329">
                  <c:v>7744</c:v>
                </c:pt>
                <c:pt idx="330">
                  <c:v>7747</c:v>
                </c:pt>
                <c:pt idx="331">
                  <c:v>7827</c:v>
                </c:pt>
                <c:pt idx="332">
                  <c:v>7868</c:v>
                </c:pt>
                <c:pt idx="333">
                  <c:v>7894</c:v>
                </c:pt>
                <c:pt idx="334">
                  <c:v>7925</c:v>
                </c:pt>
                <c:pt idx="335">
                  <c:v>7935</c:v>
                </c:pt>
                <c:pt idx="336">
                  <c:v>7962</c:v>
                </c:pt>
                <c:pt idx="337">
                  <c:v>7975</c:v>
                </c:pt>
                <c:pt idx="338">
                  <c:v>7976</c:v>
                </c:pt>
                <c:pt idx="339">
                  <c:v>7983</c:v>
                </c:pt>
                <c:pt idx="340">
                  <c:v>8004</c:v>
                </c:pt>
                <c:pt idx="341">
                  <c:v>8041</c:v>
                </c:pt>
                <c:pt idx="342">
                  <c:v>8050</c:v>
                </c:pt>
                <c:pt idx="343">
                  <c:v>8098</c:v>
                </c:pt>
                <c:pt idx="344">
                  <c:v>8122</c:v>
                </c:pt>
                <c:pt idx="345">
                  <c:v>8123</c:v>
                </c:pt>
                <c:pt idx="346">
                  <c:v>8145</c:v>
                </c:pt>
                <c:pt idx="347">
                  <c:v>8152</c:v>
                </c:pt>
                <c:pt idx="348">
                  <c:v>8185</c:v>
                </c:pt>
                <c:pt idx="349">
                  <c:v>8196</c:v>
                </c:pt>
                <c:pt idx="350">
                  <c:v>8196</c:v>
                </c:pt>
                <c:pt idx="351">
                  <c:v>8204</c:v>
                </c:pt>
                <c:pt idx="352">
                  <c:v>8222</c:v>
                </c:pt>
                <c:pt idx="353">
                  <c:v>8226</c:v>
                </c:pt>
                <c:pt idx="354">
                  <c:v>8260</c:v>
                </c:pt>
                <c:pt idx="355">
                  <c:v>8350</c:v>
                </c:pt>
                <c:pt idx="356">
                  <c:v>8359</c:v>
                </c:pt>
                <c:pt idx="357">
                  <c:v>8372</c:v>
                </c:pt>
                <c:pt idx="358">
                  <c:v>8376</c:v>
                </c:pt>
                <c:pt idx="359">
                  <c:v>8391</c:v>
                </c:pt>
                <c:pt idx="360">
                  <c:v>8417</c:v>
                </c:pt>
                <c:pt idx="361">
                  <c:v>8432</c:v>
                </c:pt>
                <c:pt idx="362">
                  <c:v>8450</c:v>
                </c:pt>
                <c:pt idx="363">
                  <c:v>8464</c:v>
                </c:pt>
                <c:pt idx="364">
                  <c:v>8476</c:v>
                </c:pt>
                <c:pt idx="365">
                  <c:v>8489</c:v>
                </c:pt>
                <c:pt idx="366">
                  <c:v>8491</c:v>
                </c:pt>
                <c:pt idx="367">
                  <c:v>8522</c:v>
                </c:pt>
                <c:pt idx="368">
                  <c:v>8538</c:v>
                </c:pt>
                <c:pt idx="369">
                  <c:v>8574</c:v>
                </c:pt>
                <c:pt idx="370">
                  <c:v>8575</c:v>
                </c:pt>
                <c:pt idx="371">
                  <c:v>8659</c:v>
                </c:pt>
                <c:pt idx="372">
                  <c:v>8673</c:v>
                </c:pt>
                <c:pt idx="373">
                  <c:v>8707</c:v>
                </c:pt>
                <c:pt idx="374">
                  <c:v>8710</c:v>
                </c:pt>
                <c:pt idx="375">
                  <c:v>8719</c:v>
                </c:pt>
                <c:pt idx="376">
                  <c:v>8730</c:v>
                </c:pt>
                <c:pt idx="377">
                  <c:v>8786</c:v>
                </c:pt>
                <c:pt idx="378">
                  <c:v>8875</c:v>
                </c:pt>
                <c:pt idx="379">
                  <c:v>8889</c:v>
                </c:pt>
                <c:pt idx="380">
                  <c:v>8894</c:v>
                </c:pt>
                <c:pt idx="381">
                  <c:v>8902</c:v>
                </c:pt>
                <c:pt idx="382">
                  <c:v>8914</c:v>
                </c:pt>
                <c:pt idx="383">
                  <c:v>8914</c:v>
                </c:pt>
                <c:pt idx="384">
                  <c:v>8934</c:v>
                </c:pt>
                <c:pt idx="385">
                  <c:v>8949</c:v>
                </c:pt>
                <c:pt idx="386">
                  <c:v>8953</c:v>
                </c:pt>
                <c:pt idx="387">
                  <c:v>8974</c:v>
                </c:pt>
                <c:pt idx="388">
                  <c:v>9049</c:v>
                </c:pt>
                <c:pt idx="389">
                  <c:v>9054</c:v>
                </c:pt>
                <c:pt idx="390">
                  <c:v>9058</c:v>
                </c:pt>
                <c:pt idx="391">
                  <c:v>9064</c:v>
                </c:pt>
                <c:pt idx="392">
                  <c:v>9133</c:v>
                </c:pt>
                <c:pt idx="393">
                  <c:v>9136</c:v>
                </c:pt>
                <c:pt idx="394">
                  <c:v>9160</c:v>
                </c:pt>
                <c:pt idx="395">
                  <c:v>9191</c:v>
                </c:pt>
                <c:pt idx="396">
                  <c:v>9215</c:v>
                </c:pt>
                <c:pt idx="397">
                  <c:v>9224</c:v>
                </c:pt>
                <c:pt idx="398">
                  <c:v>9232</c:v>
                </c:pt>
                <c:pt idx="399">
                  <c:v>9260</c:v>
                </c:pt>
                <c:pt idx="400">
                  <c:v>9295</c:v>
                </c:pt>
                <c:pt idx="401">
                  <c:v>9301</c:v>
                </c:pt>
                <c:pt idx="402">
                  <c:v>9303</c:v>
                </c:pt>
                <c:pt idx="403">
                  <c:v>9308</c:v>
                </c:pt>
                <c:pt idx="404">
                  <c:v>9333</c:v>
                </c:pt>
                <c:pt idx="405">
                  <c:v>9343</c:v>
                </c:pt>
                <c:pt idx="406">
                  <c:v>9380</c:v>
                </c:pt>
                <c:pt idx="407">
                  <c:v>9393</c:v>
                </c:pt>
                <c:pt idx="408">
                  <c:v>9412</c:v>
                </c:pt>
                <c:pt idx="409">
                  <c:v>9419</c:v>
                </c:pt>
                <c:pt idx="410">
                  <c:v>9420</c:v>
                </c:pt>
                <c:pt idx="411">
                  <c:v>9423</c:v>
                </c:pt>
                <c:pt idx="412">
                  <c:v>9428</c:v>
                </c:pt>
                <c:pt idx="413">
                  <c:v>9470</c:v>
                </c:pt>
                <c:pt idx="414">
                  <c:v>9524</c:v>
                </c:pt>
                <c:pt idx="415">
                  <c:v>9533</c:v>
                </c:pt>
                <c:pt idx="416">
                  <c:v>9620</c:v>
                </c:pt>
                <c:pt idx="417">
                  <c:v>9629</c:v>
                </c:pt>
                <c:pt idx="418">
                  <c:v>9661</c:v>
                </c:pt>
                <c:pt idx="419">
                  <c:v>9669</c:v>
                </c:pt>
                <c:pt idx="420">
                  <c:v>9681</c:v>
                </c:pt>
                <c:pt idx="421">
                  <c:v>9721</c:v>
                </c:pt>
                <c:pt idx="422">
                  <c:v>9738</c:v>
                </c:pt>
                <c:pt idx="423">
                  <c:v>9761</c:v>
                </c:pt>
                <c:pt idx="424">
                  <c:v>9798</c:v>
                </c:pt>
                <c:pt idx="425">
                  <c:v>9830</c:v>
                </c:pt>
                <c:pt idx="426">
                  <c:v>9864</c:v>
                </c:pt>
                <c:pt idx="427">
                  <c:v>9912</c:v>
                </c:pt>
                <c:pt idx="428">
                  <c:v>9988</c:v>
                </c:pt>
                <c:pt idx="429">
                  <c:v>10002</c:v>
                </c:pt>
                <c:pt idx="430">
                  <c:v>10009</c:v>
                </c:pt>
                <c:pt idx="431">
                  <c:v>10023</c:v>
                </c:pt>
                <c:pt idx="432">
                  <c:v>10080</c:v>
                </c:pt>
                <c:pt idx="433">
                  <c:v>10096</c:v>
                </c:pt>
                <c:pt idx="434">
                  <c:v>10098</c:v>
                </c:pt>
                <c:pt idx="435">
                  <c:v>10111</c:v>
                </c:pt>
                <c:pt idx="436">
                  <c:v>10177</c:v>
                </c:pt>
                <c:pt idx="437">
                  <c:v>10204</c:v>
                </c:pt>
                <c:pt idx="438">
                  <c:v>10219</c:v>
                </c:pt>
                <c:pt idx="439">
                  <c:v>10233</c:v>
                </c:pt>
                <c:pt idx="440">
                  <c:v>10248</c:v>
                </c:pt>
                <c:pt idx="441">
                  <c:v>10255</c:v>
                </c:pt>
                <c:pt idx="442">
                  <c:v>10276</c:v>
                </c:pt>
                <c:pt idx="443">
                  <c:v>10295</c:v>
                </c:pt>
                <c:pt idx="444">
                  <c:v>10298</c:v>
                </c:pt>
                <c:pt idx="445">
                  <c:v>10309</c:v>
                </c:pt>
                <c:pt idx="446">
                  <c:v>10337</c:v>
                </c:pt>
                <c:pt idx="447">
                  <c:v>10376</c:v>
                </c:pt>
                <c:pt idx="448">
                  <c:v>10399</c:v>
                </c:pt>
                <c:pt idx="449">
                  <c:v>10402</c:v>
                </c:pt>
                <c:pt idx="450">
                  <c:v>10421</c:v>
                </c:pt>
                <c:pt idx="451">
                  <c:v>10437</c:v>
                </c:pt>
                <c:pt idx="452">
                  <c:v>10442</c:v>
                </c:pt>
                <c:pt idx="453">
                  <c:v>10454</c:v>
                </c:pt>
                <c:pt idx="454">
                  <c:v>10469</c:v>
                </c:pt>
                <c:pt idx="455">
                  <c:v>10558</c:v>
                </c:pt>
                <c:pt idx="456">
                  <c:v>10590</c:v>
                </c:pt>
                <c:pt idx="457">
                  <c:v>10633</c:v>
                </c:pt>
                <c:pt idx="458">
                  <c:v>10706</c:v>
                </c:pt>
                <c:pt idx="459">
                  <c:v>10709</c:v>
                </c:pt>
                <c:pt idx="460">
                  <c:v>10737</c:v>
                </c:pt>
                <c:pt idx="461">
                  <c:v>10739</c:v>
                </c:pt>
                <c:pt idx="462">
                  <c:v>10758</c:v>
                </c:pt>
                <c:pt idx="463">
                  <c:v>10791</c:v>
                </c:pt>
                <c:pt idx="464">
                  <c:v>10824</c:v>
                </c:pt>
                <c:pt idx="465">
                  <c:v>10826</c:v>
                </c:pt>
                <c:pt idx="466">
                  <c:v>10870</c:v>
                </c:pt>
                <c:pt idx="467">
                  <c:v>10875</c:v>
                </c:pt>
                <c:pt idx="468">
                  <c:v>10889</c:v>
                </c:pt>
                <c:pt idx="469">
                  <c:v>10900</c:v>
                </c:pt>
                <c:pt idx="470">
                  <c:v>10923</c:v>
                </c:pt>
                <c:pt idx="471">
                  <c:v>10954</c:v>
                </c:pt>
                <c:pt idx="472">
                  <c:v>10988</c:v>
                </c:pt>
                <c:pt idx="473">
                  <c:v>10997</c:v>
                </c:pt>
                <c:pt idx="474">
                  <c:v>10998</c:v>
                </c:pt>
                <c:pt idx="475">
                  <c:v>11024</c:v>
                </c:pt>
                <c:pt idx="476">
                  <c:v>11028</c:v>
                </c:pt>
                <c:pt idx="477">
                  <c:v>11030</c:v>
                </c:pt>
                <c:pt idx="478">
                  <c:v>11049</c:v>
                </c:pt>
                <c:pt idx="479">
                  <c:v>11064</c:v>
                </c:pt>
                <c:pt idx="480">
                  <c:v>11128</c:v>
                </c:pt>
                <c:pt idx="481">
                  <c:v>11132</c:v>
                </c:pt>
                <c:pt idx="482">
                  <c:v>11163</c:v>
                </c:pt>
                <c:pt idx="483">
                  <c:v>11168</c:v>
                </c:pt>
                <c:pt idx="484">
                  <c:v>11170</c:v>
                </c:pt>
                <c:pt idx="485">
                  <c:v>11211</c:v>
                </c:pt>
                <c:pt idx="486">
                  <c:v>11230</c:v>
                </c:pt>
                <c:pt idx="487">
                  <c:v>11381</c:v>
                </c:pt>
                <c:pt idx="488">
                  <c:v>11426</c:v>
                </c:pt>
                <c:pt idx="489">
                  <c:v>11519</c:v>
                </c:pt>
                <c:pt idx="490">
                  <c:v>11524</c:v>
                </c:pt>
                <c:pt idx="491">
                  <c:v>11527</c:v>
                </c:pt>
                <c:pt idx="492">
                  <c:v>11537</c:v>
                </c:pt>
                <c:pt idx="493">
                  <c:v>11608</c:v>
                </c:pt>
                <c:pt idx="494">
                  <c:v>11620</c:v>
                </c:pt>
                <c:pt idx="495">
                  <c:v>11628</c:v>
                </c:pt>
                <c:pt idx="496">
                  <c:v>11636</c:v>
                </c:pt>
                <c:pt idx="497">
                  <c:v>11666</c:v>
                </c:pt>
                <c:pt idx="498">
                  <c:v>11670</c:v>
                </c:pt>
                <c:pt idx="499">
                  <c:v>11703</c:v>
                </c:pt>
                <c:pt idx="500">
                  <c:v>11713</c:v>
                </c:pt>
                <c:pt idx="501">
                  <c:v>11743</c:v>
                </c:pt>
                <c:pt idx="502">
                  <c:v>11749</c:v>
                </c:pt>
                <c:pt idx="503">
                  <c:v>11759</c:v>
                </c:pt>
                <c:pt idx="504">
                  <c:v>11781</c:v>
                </c:pt>
                <c:pt idx="505">
                  <c:v>11862</c:v>
                </c:pt>
                <c:pt idx="506">
                  <c:v>11880</c:v>
                </c:pt>
                <c:pt idx="507">
                  <c:v>11884</c:v>
                </c:pt>
                <c:pt idx="508">
                  <c:v>11887</c:v>
                </c:pt>
                <c:pt idx="509">
                  <c:v>11895</c:v>
                </c:pt>
                <c:pt idx="510">
                  <c:v>11933</c:v>
                </c:pt>
                <c:pt idx="511">
                  <c:v>11951</c:v>
                </c:pt>
                <c:pt idx="512">
                  <c:v>11952</c:v>
                </c:pt>
                <c:pt idx="513">
                  <c:v>11955</c:v>
                </c:pt>
                <c:pt idx="514">
                  <c:v>11957</c:v>
                </c:pt>
                <c:pt idx="515">
                  <c:v>11957</c:v>
                </c:pt>
                <c:pt idx="516">
                  <c:v>11978</c:v>
                </c:pt>
                <c:pt idx="517">
                  <c:v>11983</c:v>
                </c:pt>
                <c:pt idx="518">
                  <c:v>11987</c:v>
                </c:pt>
                <c:pt idx="519">
                  <c:v>12002</c:v>
                </c:pt>
                <c:pt idx="520">
                  <c:v>12033</c:v>
                </c:pt>
                <c:pt idx="521">
                  <c:v>12050</c:v>
                </c:pt>
                <c:pt idx="522">
                  <c:v>12089</c:v>
                </c:pt>
                <c:pt idx="523">
                  <c:v>12100</c:v>
                </c:pt>
                <c:pt idx="524">
                  <c:v>12104</c:v>
                </c:pt>
                <c:pt idx="525">
                  <c:v>12106</c:v>
                </c:pt>
                <c:pt idx="526">
                  <c:v>12133</c:v>
                </c:pt>
                <c:pt idx="527">
                  <c:v>12147</c:v>
                </c:pt>
                <c:pt idx="528">
                  <c:v>12232</c:v>
                </c:pt>
                <c:pt idx="529">
                  <c:v>12252</c:v>
                </c:pt>
                <c:pt idx="530">
                  <c:v>12286</c:v>
                </c:pt>
                <c:pt idx="531">
                  <c:v>12363</c:v>
                </c:pt>
                <c:pt idx="532">
                  <c:v>12368</c:v>
                </c:pt>
                <c:pt idx="533">
                  <c:v>12370</c:v>
                </c:pt>
                <c:pt idx="534">
                  <c:v>12428</c:v>
                </c:pt>
                <c:pt idx="535">
                  <c:v>12495</c:v>
                </c:pt>
                <c:pt idx="536">
                  <c:v>12627</c:v>
                </c:pt>
                <c:pt idx="537">
                  <c:v>12693</c:v>
                </c:pt>
                <c:pt idx="538">
                  <c:v>12753</c:v>
                </c:pt>
                <c:pt idx="539">
                  <c:v>12808</c:v>
                </c:pt>
                <c:pt idx="540">
                  <c:v>12827</c:v>
                </c:pt>
                <c:pt idx="541">
                  <c:v>12838</c:v>
                </c:pt>
                <c:pt idx="542">
                  <c:v>12873</c:v>
                </c:pt>
                <c:pt idx="543">
                  <c:v>12881</c:v>
                </c:pt>
                <c:pt idx="544">
                  <c:v>12883</c:v>
                </c:pt>
                <c:pt idx="545">
                  <c:v>12893</c:v>
                </c:pt>
                <c:pt idx="546">
                  <c:v>12927</c:v>
                </c:pt>
                <c:pt idx="547">
                  <c:v>12930</c:v>
                </c:pt>
                <c:pt idx="548">
                  <c:v>13084</c:v>
                </c:pt>
                <c:pt idx="549">
                  <c:v>13090</c:v>
                </c:pt>
                <c:pt idx="550">
                  <c:v>13097</c:v>
                </c:pt>
                <c:pt idx="551">
                  <c:v>13127</c:v>
                </c:pt>
                <c:pt idx="552">
                  <c:v>13174</c:v>
                </c:pt>
                <c:pt idx="553">
                  <c:v>13194</c:v>
                </c:pt>
                <c:pt idx="554">
                  <c:v>13209</c:v>
                </c:pt>
                <c:pt idx="555">
                  <c:v>13259</c:v>
                </c:pt>
                <c:pt idx="556">
                  <c:v>13349</c:v>
                </c:pt>
                <c:pt idx="557">
                  <c:v>13419</c:v>
                </c:pt>
                <c:pt idx="558">
                  <c:v>13422</c:v>
                </c:pt>
                <c:pt idx="559">
                  <c:v>13427</c:v>
                </c:pt>
                <c:pt idx="560">
                  <c:v>13501</c:v>
                </c:pt>
                <c:pt idx="561">
                  <c:v>13512</c:v>
                </c:pt>
                <c:pt idx="562">
                  <c:v>13600</c:v>
                </c:pt>
                <c:pt idx="563">
                  <c:v>13648</c:v>
                </c:pt>
                <c:pt idx="564">
                  <c:v>13649</c:v>
                </c:pt>
                <c:pt idx="565">
                  <c:v>13661</c:v>
                </c:pt>
                <c:pt idx="566">
                  <c:v>13755</c:v>
                </c:pt>
                <c:pt idx="567">
                  <c:v>13841</c:v>
                </c:pt>
                <c:pt idx="568">
                  <c:v>13953</c:v>
                </c:pt>
                <c:pt idx="569">
                  <c:v>13960</c:v>
                </c:pt>
                <c:pt idx="570">
                  <c:v>13960</c:v>
                </c:pt>
                <c:pt idx="571">
                  <c:v>13988</c:v>
                </c:pt>
                <c:pt idx="572">
                  <c:v>14104</c:v>
                </c:pt>
                <c:pt idx="573">
                  <c:v>14158</c:v>
                </c:pt>
                <c:pt idx="574">
                  <c:v>14162</c:v>
                </c:pt>
                <c:pt idx="575">
                  <c:v>14179</c:v>
                </c:pt>
                <c:pt idx="576">
                  <c:v>14261</c:v>
                </c:pt>
                <c:pt idx="577">
                  <c:v>14309</c:v>
                </c:pt>
                <c:pt idx="578">
                  <c:v>14317</c:v>
                </c:pt>
                <c:pt idx="579">
                  <c:v>14382</c:v>
                </c:pt>
                <c:pt idx="580">
                  <c:v>14465</c:v>
                </c:pt>
                <c:pt idx="581">
                  <c:v>14547</c:v>
                </c:pt>
                <c:pt idx="582">
                  <c:v>14551</c:v>
                </c:pt>
                <c:pt idx="583">
                  <c:v>14627</c:v>
                </c:pt>
                <c:pt idx="584">
                  <c:v>14629</c:v>
                </c:pt>
                <c:pt idx="585">
                  <c:v>14817</c:v>
                </c:pt>
                <c:pt idx="586">
                  <c:v>14828</c:v>
                </c:pt>
                <c:pt idx="587">
                  <c:v>14878</c:v>
                </c:pt>
                <c:pt idx="588">
                  <c:v>14885</c:v>
                </c:pt>
                <c:pt idx="589">
                  <c:v>14982</c:v>
                </c:pt>
                <c:pt idx="590">
                  <c:v>15000</c:v>
                </c:pt>
                <c:pt idx="591">
                  <c:v>15023</c:v>
                </c:pt>
                <c:pt idx="592">
                  <c:v>15068</c:v>
                </c:pt>
                <c:pt idx="593">
                  <c:v>15095</c:v>
                </c:pt>
                <c:pt idx="594">
                  <c:v>15178</c:v>
                </c:pt>
                <c:pt idx="595">
                  <c:v>15259</c:v>
                </c:pt>
                <c:pt idx="596">
                  <c:v>15291</c:v>
                </c:pt>
                <c:pt idx="597">
                  <c:v>15584</c:v>
                </c:pt>
                <c:pt idx="598">
                  <c:v>15590</c:v>
                </c:pt>
                <c:pt idx="599">
                  <c:v>15700</c:v>
                </c:pt>
                <c:pt idx="600">
                  <c:v>15712</c:v>
                </c:pt>
                <c:pt idx="601">
                  <c:v>15800</c:v>
                </c:pt>
                <c:pt idx="602">
                  <c:v>15906</c:v>
                </c:pt>
                <c:pt idx="603">
                  <c:v>15962</c:v>
                </c:pt>
                <c:pt idx="604">
                  <c:v>15964</c:v>
                </c:pt>
                <c:pt idx="605">
                  <c:v>15974</c:v>
                </c:pt>
                <c:pt idx="606">
                  <c:v>15990</c:v>
                </c:pt>
                <c:pt idx="607">
                  <c:v>16057</c:v>
                </c:pt>
                <c:pt idx="608">
                  <c:v>16072</c:v>
                </c:pt>
                <c:pt idx="609">
                  <c:v>16072</c:v>
                </c:pt>
                <c:pt idx="610">
                  <c:v>16083</c:v>
                </c:pt>
                <c:pt idx="611">
                  <c:v>16089</c:v>
                </c:pt>
                <c:pt idx="612">
                  <c:v>16131</c:v>
                </c:pt>
                <c:pt idx="613">
                  <c:v>16143</c:v>
                </c:pt>
                <c:pt idx="614">
                  <c:v>16200</c:v>
                </c:pt>
                <c:pt idx="615">
                  <c:v>16206</c:v>
                </c:pt>
                <c:pt idx="616">
                  <c:v>16246</c:v>
                </c:pt>
                <c:pt idx="617">
                  <c:v>16260</c:v>
                </c:pt>
                <c:pt idx="618">
                  <c:v>16325</c:v>
                </c:pt>
                <c:pt idx="619">
                  <c:v>16366</c:v>
                </c:pt>
                <c:pt idx="620">
                  <c:v>16394</c:v>
                </c:pt>
                <c:pt idx="621">
                  <c:v>16462</c:v>
                </c:pt>
                <c:pt idx="622">
                  <c:v>16554</c:v>
                </c:pt>
                <c:pt idx="623">
                  <c:v>16600</c:v>
                </c:pt>
                <c:pt idx="624">
                  <c:v>16732</c:v>
                </c:pt>
                <c:pt idx="625">
                  <c:v>16743</c:v>
                </c:pt>
                <c:pt idx="626">
                  <c:v>16767</c:v>
                </c:pt>
                <c:pt idx="627">
                  <c:v>16781</c:v>
                </c:pt>
                <c:pt idx="628">
                  <c:v>16858</c:v>
                </c:pt>
                <c:pt idx="629">
                  <c:v>16858</c:v>
                </c:pt>
                <c:pt idx="630">
                  <c:v>16938</c:v>
                </c:pt>
                <c:pt idx="631">
                  <c:v>16999</c:v>
                </c:pt>
                <c:pt idx="632">
                  <c:v>17063</c:v>
                </c:pt>
                <c:pt idx="633">
                  <c:v>17084</c:v>
                </c:pt>
                <c:pt idx="634">
                  <c:v>17223</c:v>
                </c:pt>
                <c:pt idx="635">
                  <c:v>17224</c:v>
                </c:pt>
                <c:pt idx="636">
                  <c:v>17255</c:v>
                </c:pt>
                <c:pt idx="637">
                  <c:v>17264</c:v>
                </c:pt>
                <c:pt idx="638">
                  <c:v>17342</c:v>
                </c:pt>
                <c:pt idx="639">
                  <c:v>17353</c:v>
                </c:pt>
                <c:pt idx="640">
                  <c:v>17484</c:v>
                </c:pt>
                <c:pt idx="641">
                  <c:v>17521</c:v>
                </c:pt>
                <c:pt idx="642">
                  <c:v>17527</c:v>
                </c:pt>
                <c:pt idx="643">
                  <c:v>17552</c:v>
                </c:pt>
                <c:pt idx="644">
                  <c:v>17605</c:v>
                </c:pt>
                <c:pt idx="645">
                  <c:v>17608</c:v>
                </c:pt>
                <c:pt idx="646">
                  <c:v>17706</c:v>
                </c:pt>
                <c:pt idx="647">
                  <c:v>17770</c:v>
                </c:pt>
                <c:pt idx="648">
                  <c:v>17816</c:v>
                </c:pt>
                <c:pt idx="649">
                  <c:v>17824</c:v>
                </c:pt>
                <c:pt idx="650">
                  <c:v>18048</c:v>
                </c:pt>
                <c:pt idx="651">
                  <c:v>18051</c:v>
                </c:pt>
                <c:pt idx="652">
                  <c:v>18256</c:v>
                </c:pt>
                <c:pt idx="653">
                  <c:v>18324</c:v>
                </c:pt>
                <c:pt idx="654">
                  <c:v>18431</c:v>
                </c:pt>
                <c:pt idx="655">
                  <c:v>18583</c:v>
                </c:pt>
                <c:pt idx="656">
                  <c:v>18585</c:v>
                </c:pt>
                <c:pt idx="657">
                  <c:v>18589</c:v>
                </c:pt>
                <c:pt idx="658">
                  <c:v>18591</c:v>
                </c:pt>
                <c:pt idx="659">
                  <c:v>18592</c:v>
                </c:pt>
                <c:pt idx="660">
                  <c:v>18621</c:v>
                </c:pt>
                <c:pt idx="661">
                  <c:v>18633</c:v>
                </c:pt>
                <c:pt idx="662">
                  <c:v>18672</c:v>
                </c:pt>
                <c:pt idx="663">
                  <c:v>18977</c:v>
                </c:pt>
                <c:pt idx="664">
                  <c:v>18999</c:v>
                </c:pt>
                <c:pt idx="665">
                  <c:v>19030</c:v>
                </c:pt>
                <c:pt idx="666">
                  <c:v>19055</c:v>
                </c:pt>
                <c:pt idx="667">
                  <c:v>19168</c:v>
                </c:pt>
                <c:pt idx="668">
                  <c:v>19207</c:v>
                </c:pt>
                <c:pt idx="669">
                  <c:v>19207</c:v>
                </c:pt>
                <c:pt idx="670">
                  <c:v>19211</c:v>
                </c:pt>
                <c:pt idx="671">
                  <c:v>19352</c:v>
                </c:pt>
                <c:pt idx="672">
                  <c:v>19416</c:v>
                </c:pt>
                <c:pt idx="673">
                  <c:v>19473</c:v>
                </c:pt>
                <c:pt idx="674">
                  <c:v>19516</c:v>
                </c:pt>
                <c:pt idx="675">
                  <c:v>19550</c:v>
                </c:pt>
                <c:pt idx="676">
                  <c:v>19553</c:v>
                </c:pt>
                <c:pt idx="677">
                  <c:v>19567</c:v>
                </c:pt>
                <c:pt idx="678">
                  <c:v>19608</c:v>
                </c:pt>
                <c:pt idx="679">
                  <c:v>19618</c:v>
                </c:pt>
                <c:pt idx="680">
                  <c:v>19662</c:v>
                </c:pt>
                <c:pt idx="681">
                  <c:v>19688</c:v>
                </c:pt>
                <c:pt idx="682">
                  <c:v>19788</c:v>
                </c:pt>
                <c:pt idx="683">
                  <c:v>19843</c:v>
                </c:pt>
                <c:pt idx="684">
                  <c:v>19874</c:v>
                </c:pt>
                <c:pt idx="685">
                  <c:v>19903</c:v>
                </c:pt>
                <c:pt idx="686">
                  <c:v>19961</c:v>
                </c:pt>
                <c:pt idx="687">
                  <c:v>20035</c:v>
                </c:pt>
                <c:pt idx="688">
                  <c:v>20304</c:v>
                </c:pt>
                <c:pt idx="689">
                  <c:v>20305</c:v>
                </c:pt>
                <c:pt idx="690">
                  <c:v>20388</c:v>
                </c:pt>
                <c:pt idx="691">
                  <c:v>20500</c:v>
                </c:pt>
                <c:pt idx="692">
                  <c:v>20722</c:v>
                </c:pt>
                <c:pt idx="693">
                  <c:v>20927</c:v>
                </c:pt>
                <c:pt idx="694">
                  <c:v>20980</c:v>
                </c:pt>
                <c:pt idx="695">
                  <c:v>20988</c:v>
                </c:pt>
                <c:pt idx="696">
                  <c:v>21018</c:v>
                </c:pt>
                <c:pt idx="697">
                  <c:v>21108</c:v>
                </c:pt>
                <c:pt idx="698">
                  <c:v>21162</c:v>
                </c:pt>
                <c:pt idx="699">
                  <c:v>21172</c:v>
                </c:pt>
                <c:pt idx="700">
                  <c:v>21193</c:v>
                </c:pt>
                <c:pt idx="701">
                  <c:v>21253</c:v>
                </c:pt>
                <c:pt idx="702">
                  <c:v>21284</c:v>
                </c:pt>
                <c:pt idx="703">
                  <c:v>21344</c:v>
                </c:pt>
                <c:pt idx="704">
                  <c:v>21386</c:v>
                </c:pt>
                <c:pt idx="705">
                  <c:v>21520</c:v>
                </c:pt>
                <c:pt idx="706">
                  <c:v>21531</c:v>
                </c:pt>
                <c:pt idx="707">
                  <c:v>21626</c:v>
                </c:pt>
                <c:pt idx="708">
                  <c:v>21791</c:v>
                </c:pt>
                <c:pt idx="709">
                  <c:v>21944</c:v>
                </c:pt>
                <c:pt idx="710">
                  <c:v>21980</c:v>
                </c:pt>
                <c:pt idx="711">
                  <c:v>22028</c:v>
                </c:pt>
                <c:pt idx="712">
                  <c:v>22132</c:v>
                </c:pt>
                <c:pt idx="713">
                  <c:v>22155</c:v>
                </c:pt>
                <c:pt idx="714">
                  <c:v>22161</c:v>
                </c:pt>
                <c:pt idx="715">
                  <c:v>22203</c:v>
                </c:pt>
                <c:pt idx="716">
                  <c:v>22269</c:v>
                </c:pt>
                <c:pt idx="717">
                  <c:v>22310</c:v>
                </c:pt>
                <c:pt idx="718">
                  <c:v>22549</c:v>
                </c:pt>
                <c:pt idx="719">
                  <c:v>22557</c:v>
                </c:pt>
                <c:pt idx="720">
                  <c:v>22568</c:v>
                </c:pt>
                <c:pt idx="721">
                  <c:v>22619</c:v>
                </c:pt>
                <c:pt idx="722">
                  <c:v>22672</c:v>
                </c:pt>
                <c:pt idx="723">
                  <c:v>22858</c:v>
                </c:pt>
                <c:pt idx="724">
                  <c:v>22917</c:v>
                </c:pt>
                <c:pt idx="725">
                  <c:v>23211</c:v>
                </c:pt>
                <c:pt idx="726">
                  <c:v>23285</c:v>
                </c:pt>
                <c:pt idx="727">
                  <c:v>23374</c:v>
                </c:pt>
                <c:pt idx="728">
                  <c:v>23439</c:v>
                </c:pt>
                <c:pt idx="729">
                  <c:v>23500</c:v>
                </c:pt>
                <c:pt idx="730">
                  <c:v>23538</c:v>
                </c:pt>
                <c:pt idx="731">
                  <c:v>23613</c:v>
                </c:pt>
                <c:pt idx="732">
                  <c:v>23667</c:v>
                </c:pt>
                <c:pt idx="733">
                  <c:v>23783</c:v>
                </c:pt>
                <c:pt idx="734">
                  <c:v>23789</c:v>
                </c:pt>
                <c:pt idx="735">
                  <c:v>23816</c:v>
                </c:pt>
                <c:pt idx="736">
                  <c:v>23910</c:v>
                </c:pt>
                <c:pt idx="737">
                  <c:v>23927</c:v>
                </c:pt>
                <c:pt idx="738">
                  <c:v>23928</c:v>
                </c:pt>
                <c:pt idx="739">
                  <c:v>23936</c:v>
                </c:pt>
                <c:pt idx="740">
                  <c:v>24070</c:v>
                </c:pt>
                <c:pt idx="741">
                  <c:v>24164</c:v>
                </c:pt>
                <c:pt idx="742">
                  <c:v>24256</c:v>
                </c:pt>
                <c:pt idx="743">
                  <c:v>24284</c:v>
                </c:pt>
                <c:pt idx="744">
                  <c:v>24323</c:v>
                </c:pt>
                <c:pt idx="745">
                  <c:v>24360</c:v>
                </c:pt>
                <c:pt idx="746">
                  <c:v>24375</c:v>
                </c:pt>
                <c:pt idx="747">
                  <c:v>24425</c:v>
                </c:pt>
                <c:pt idx="748">
                  <c:v>24454</c:v>
                </c:pt>
                <c:pt idx="749">
                  <c:v>24550</c:v>
                </c:pt>
                <c:pt idx="750">
                  <c:v>24712</c:v>
                </c:pt>
                <c:pt idx="751">
                  <c:v>24750</c:v>
                </c:pt>
                <c:pt idx="752">
                  <c:v>24767</c:v>
                </c:pt>
                <c:pt idx="753">
                  <c:v>24808</c:v>
                </c:pt>
                <c:pt idx="754">
                  <c:v>24986</c:v>
                </c:pt>
                <c:pt idx="755">
                  <c:v>25021</c:v>
                </c:pt>
                <c:pt idx="756">
                  <c:v>25291</c:v>
                </c:pt>
                <c:pt idx="757">
                  <c:v>25391</c:v>
                </c:pt>
                <c:pt idx="758">
                  <c:v>25410</c:v>
                </c:pt>
                <c:pt idx="759">
                  <c:v>25476</c:v>
                </c:pt>
                <c:pt idx="760">
                  <c:v>25555</c:v>
                </c:pt>
                <c:pt idx="761">
                  <c:v>25570</c:v>
                </c:pt>
                <c:pt idx="762">
                  <c:v>25715</c:v>
                </c:pt>
                <c:pt idx="763">
                  <c:v>25749</c:v>
                </c:pt>
                <c:pt idx="764">
                  <c:v>25773</c:v>
                </c:pt>
                <c:pt idx="765">
                  <c:v>26061</c:v>
                </c:pt>
                <c:pt idx="766">
                  <c:v>26078</c:v>
                </c:pt>
                <c:pt idx="767">
                  <c:v>26229</c:v>
                </c:pt>
                <c:pt idx="768">
                  <c:v>26349</c:v>
                </c:pt>
                <c:pt idx="769">
                  <c:v>26356</c:v>
                </c:pt>
                <c:pt idx="770">
                  <c:v>26376</c:v>
                </c:pt>
                <c:pt idx="771">
                  <c:v>26417</c:v>
                </c:pt>
                <c:pt idx="772">
                  <c:v>26535</c:v>
                </c:pt>
                <c:pt idx="773">
                  <c:v>26595</c:v>
                </c:pt>
                <c:pt idx="774">
                  <c:v>26764</c:v>
                </c:pt>
                <c:pt idx="775">
                  <c:v>26786</c:v>
                </c:pt>
                <c:pt idx="776">
                  <c:v>26792</c:v>
                </c:pt>
                <c:pt idx="777">
                  <c:v>26816</c:v>
                </c:pt>
                <c:pt idx="778">
                  <c:v>26840</c:v>
                </c:pt>
                <c:pt idx="779">
                  <c:v>26852</c:v>
                </c:pt>
                <c:pt idx="780">
                  <c:v>26985</c:v>
                </c:pt>
                <c:pt idx="781">
                  <c:v>27005</c:v>
                </c:pt>
                <c:pt idx="782">
                  <c:v>27156</c:v>
                </c:pt>
                <c:pt idx="783">
                  <c:v>27449</c:v>
                </c:pt>
                <c:pt idx="784">
                  <c:v>27575</c:v>
                </c:pt>
                <c:pt idx="785">
                  <c:v>27686</c:v>
                </c:pt>
                <c:pt idx="786">
                  <c:v>27797</c:v>
                </c:pt>
                <c:pt idx="787">
                  <c:v>28248</c:v>
                </c:pt>
                <c:pt idx="788">
                  <c:v>28516</c:v>
                </c:pt>
                <c:pt idx="789">
                  <c:v>28594</c:v>
                </c:pt>
                <c:pt idx="790">
                  <c:v>28666</c:v>
                </c:pt>
                <c:pt idx="791">
                  <c:v>28866</c:v>
                </c:pt>
                <c:pt idx="792">
                  <c:v>28872</c:v>
                </c:pt>
                <c:pt idx="793">
                  <c:v>29091</c:v>
                </c:pt>
                <c:pt idx="794">
                  <c:v>29336</c:v>
                </c:pt>
                <c:pt idx="795">
                  <c:v>29497</c:v>
                </c:pt>
                <c:pt idx="796">
                  <c:v>29573</c:v>
                </c:pt>
                <c:pt idx="797">
                  <c:v>29656</c:v>
                </c:pt>
                <c:pt idx="798">
                  <c:v>29688</c:v>
                </c:pt>
                <c:pt idx="799">
                  <c:v>29841</c:v>
                </c:pt>
                <c:pt idx="800">
                  <c:v>29859</c:v>
                </c:pt>
                <c:pt idx="801">
                  <c:v>29888</c:v>
                </c:pt>
                <c:pt idx="802">
                  <c:v>30202</c:v>
                </c:pt>
                <c:pt idx="803">
                  <c:v>30460</c:v>
                </c:pt>
                <c:pt idx="804">
                  <c:v>30475</c:v>
                </c:pt>
                <c:pt idx="805">
                  <c:v>30586</c:v>
                </c:pt>
                <c:pt idx="806">
                  <c:v>30826</c:v>
                </c:pt>
                <c:pt idx="807">
                  <c:v>31213</c:v>
                </c:pt>
                <c:pt idx="808">
                  <c:v>31420</c:v>
                </c:pt>
                <c:pt idx="809">
                  <c:v>31570</c:v>
                </c:pt>
                <c:pt idx="810">
                  <c:v>31711</c:v>
                </c:pt>
                <c:pt idx="811">
                  <c:v>32272</c:v>
                </c:pt>
                <c:pt idx="812">
                  <c:v>32317</c:v>
                </c:pt>
                <c:pt idx="813">
                  <c:v>32461</c:v>
                </c:pt>
                <c:pt idx="814">
                  <c:v>32498</c:v>
                </c:pt>
                <c:pt idx="815">
                  <c:v>32680</c:v>
                </c:pt>
                <c:pt idx="816">
                  <c:v>32749</c:v>
                </c:pt>
                <c:pt idx="817">
                  <c:v>32804</c:v>
                </c:pt>
                <c:pt idx="818">
                  <c:v>32852</c:v>
                </c:pt>
                <c:pt idx="819">
                  <c:v>32989</c:v>
                </c:pt>
                <c:pt idx="820">
                  <c:v>33612</c:v>
                </c:pt>
                <c:pt idx="821">
                  <c:v>33963</c:v>
                </c:pt>
                <c:pt idx="822">
                  <c:v>34007</c:v>
                </c:pt>
                <c:pt idx="823">
                  <c:v>34537</c:v>
                </c:pt>
                <c:pt idx="824">
                  <c:v>34665</c:v>
                </c:pt>
                <c:pt idx="825">
                  <c:v>34715</c:v>
                </c:pt>
                <c:pt idx="826">
                  <c:v>34885</c:v>
                </c:pt>
                <c:pt idx="827">
                  <c:v>35024</c:v>
                </c:pt>
                <c:pt idx="828">
                  <c:v>35050</c:v>
                </c:pt>
                <c:pt idx="829">
                  <c:v>35052</c:v>
                </c:pt>
                <c:pt idx="830">
                  <c:v>35065</c:v>
                </c:pt>
                <c:pt idx="831">
                  <c:v>35301</c:v>
                </c:pt>
                <c:pt idx="832">
                  <c:v>35351</c:v>
                </c:pt>
                <c:pt idx="833">
                  <c:v>35492</c:v>
                </c:pt>
                <c:pt idx="834">
                  <c:v>35532</c:v>
                </c:pt>
                <c:pt idx="835">
                  <c:v>35545</c:v>
                </c:pt>
                <c:pt idx="836">
                  <c:v>35719</c:v>
                </c:pt>
                <c:pt idx="837">
                  <c:v>36446</c:v>
                </c:pt>
                <c:pt idx="838">
                  <c:v>36551</c:v>
                </c:pt>
                <c:pt idx="839">
                  <c:v>36598</c:v>
                </c:pt>
                <c:pt idx="840">
                  <c:v>36709</c:v>
                </c:pt>
                <c:pt idx="841">
                  <c:v>36958</c:v>
                </c:pt>
                <c:pt idx="842">
                  <c:v>37103</c:v>
                </c:pt>
                <c:pt idx="843">
                  <c:v>37270</c:v>
                </c:pt>
                <c:pt idx="844">
                  <c:v>37393</c:v>
                </c:pt>
                <c:pt idx="845">
                  <c:v>37496</c:v>
                </c:pt>
                <c:pt idx="846">
                  <c:v>37504</c:v>
                </c:pt>
                <c:pt idx="847">
                  <c:v>37557</c:v>
                </c:pt>
                <c:pt idx="848">
                  <c:v>37676</c:v>
                </c:pt>
                <c:pt idx="849">
                  <c:v>37930</c:v>
                </c:pt>
                <c:pt idx="850">
                  <c:v>38278</c:v>
                </c:pt>
                <c:pt idx="851">
                  <c:v>38446</c:v>
                </c:pt>
                <c:pt idx="852">
                  <c:v>38546</c:v>
                </c:pt>
                <c:pt idx="853">
                  <c:v>39215</c:v>
                </c:pt>
                <c:pt idx="854">
                  <c:v>39322</c:v>
                </c:pt>
                <c:pt idx="855">
                  <c:v>39527</c:v>
                </c:pt>
                <c:pt idx="856">
                  <c:v>39614</c:v>
                </c:pt>
                <c:pt idx="857">
                  <c:v>39765</c:v>
                </c:pt>
                <c:pt idx="858">
                  <c:v>39916</c:v>
                </c:pt>
                <c:pt idx="859">
                  <c:v>40194</c:v>
                </c:pt>
                <c:pt idx="860">
                  <c:v>40385</c:v>
                </c:pt>
                <c:pt idx="861">
                  <c:v>40462</c:v>
                </c:pt>
                <c:pt idx="862">
                  <c:v>40484</c:v>
                </c:pt>
                <c:pt idx="863">
                  <c:v>40610</c:v>
                </c:pt>
                <c:pt idx="864">
                  <c:v>40660</c:v>
                </c:pt>
                <c:pt idx="865">
                  <c:v>40879</c:v>
                </c:pt>
                <c:pt idx="866">
                  <c:v>41109</c:v>
                </c:pt>
                <c:pt idx="867">
                  <c:v>41638</c:v>
                </c:pt>
                <c:pt idx="868">
                  <c:v>41882</c:v>
                </c:pt>
                <c:pt idx="869">
                  <c:v>41937</c:v>
                </c:pt>
                <c:pt idx="870">
                  <c:v>42415</c:v>
                </c:pt>
                <c:pt idx="871">
                  <c:v>43090</c:v>
                </c:pt>
                <c:pt idx="872">
                  <c:v>43107</c:v>
                </c:pt>
                <c:pt idx="873">
                  <c:v>43256</c:v>
                </c:pt>
                <c:pt idx="874">
                  <c:v>43340</c:v>
                </c:pt>
                <c:pt idx="875">
                  <c:v>43540</c:v>
                </c:pt>
                <c:pt idx="876">
                  <c:v>43565</c:v>
                </c:pt>
                <c:pt idx="877">
                  <c:v>43771</c:v>
                </c:pt>
                <c:pt idx="878">
                  <c:v>43796</c:v>
                </c:pt>
                <c:pt idx="879">
                  <c:v>44181</c:v>
                </c:pt>
                <c:pt idx="880">
                  <c:v>44209</c:v>
                </c:pt>
                <c:pt idx="881">
                  <c:v>44548</c:v>
                </c:pt>
                <c:pt idx="882">
                  <c:v>45149</c:v>
                </c:pt>
                <c:pt idx="883">
                  <c:v>45213</c:v>
                </c:pt>
                <c:pt idx="884">
                  <c:v>46031</c:v>
                </c:pt>
                <c:pt idx="885">
                  <c:v>46187</c:v>
                </c:pt>
                <c:pt idx="886">
                  <c:v>46663</c:v>
                </c:pt>
                <c:pt idx="887">
                  <c:v>46982</c:v>
                </c:pt>
                <c:pt idx="888">
                  <c:v>48047</c:v>
                </c:pt>
                <c:pt idx="889">
                  <c:v>48677</c:v>
                </c:pt>
                <c:pt idx="890">
                  <c:v>48824</c:v>
                </c:pt>
                <c:pt idx="891">
                  <c:v>49773</c:v>
                </c:pt>
                <c:pt idx="892">
                  <c:v>49828</c:v>
                </c:pt>
                <c:pt idx="893">
                  <c:v>50006</c:v>
                </c:pt>
                <c:pt idx="894">
                  <c:v>50181</c:v>
                </c:pt>
                <c:pt idx="895">
                  <c:v>50375</c:v>
                </c:pt>
                <c:pt idx="896">
                  <c:v>50578</c:v>
                </c:pt>
                <c:pt idx="897">
                  <c:v>50770</c:v>
                </c:pt>
                <c:pt idx="898">
                  <c:v>50807</c:v>
                </c:pt>
                <c:pt idx="899">
                  <c:v>51280</c:v>
                </c:pt>
                <c:pt idx="900">
                  <c:v>51344</c:v>
                </c:pt>
                <c:pt idx="901">
                  <c:v>51460</c:v>
                </c:pt>
                <c:pt idx="902">
                  <c:v>51616</c:v>
                </c:pt>
                <c:pt idx="903">
                  <c:v>51626</c:v>
                </c:pt>
                <c:pt idx="904">
                  <c:v>51824</c:v>
                </c:pt>
                <c:pt idx="905">
                  <c:v>52138</c:v>
                </c:pt>
                <c:pt idx="906">
                  <c:v>52257</c:v>
                </c:pt>
                <c:pt idx="907">
                  <c:v>52411</c:v>
                </c:pt>
                <c:pt idx="908">
                  <c:v>52580</c:v>
                </c:pt>
                <c:pt idx="909">
                  <c:v>52885</c:v>
                </c:pt>
                <c:pt idx="910">
                  <c:v>53098</c:v>
                </c:pt>
                <c:pt idx="911">
                  <c:v>53148</c:v>
                </c:pt>
                <c:pt idx="912">
                  <c:v>53153</c:v>
                </c:pt>
                <c:pt idx="913">
                  <c:v>53223</c:v>
                </c:pt>
                <c:pt idx="914">
                  <c:v>53597</c:v>
                </c:pt>
                <c:pt idx="915">
                  <c:v>53699</c:v>
                </c:pt>
                <c:pt idx="916">
                  <c:v>55482</c:v>
                </c:pt>
                <c:pt idx="917">
                  <c:v>55560</c:v>
                </c:pt>
                <c:pt idx="918">
                  <c:v>55889</c:v>
                </c:pt>
                <c:pt idx="919">
                  <c:v>56148</c:v>
                </c:pt>
                <c:pt idx="920">
                  <c:v>56331</c:v>
                </c:pt>
                <c:pt idx="921">
                  <c:v>56592</c:v>
                </c:pt>
                <c:pt idx="922">
                  <c:v>56751</c:v>
                </c:pt>
                <c:pt idx="923">
                  <c:v>57059</c:v>
                </c:pt>
                <c:pt idx="924">
                  <c:v>57077</c:v>
                </c:pt>
                <c:pt idx="925">
                  <c:v>58478</c:v>
                </c:pt>
                <c:pt idx="926">
                  <c:v>58935</c:v>
                </c:pt>
                <c:pt idx="927">
                  <c:v>58950</c:v>
                </c:pt>
                <c:pt idx="928">
                  <c:v>59038</c:v>
                </c:pt>
                <c:pt idx="929">
                  <c:v>59210</c:v>
                </c:pt>
                <c:pt idx="930">
                  <c:v>59498</c:v>
                </c:pt>
                <c:pt idx="931">
                  <c:v>59604</c:v>
                </c:pt>
                <c:pt idx="932">
                  <c:v>60014</c:v>
                </c:pt>
                <c:pt idx="933">
                  <c:v>60316</c:v>
                </c:pt>
                <c:pt idx="934">
                  <c:v>62798</c:v>
                </c:pt>
                <c:pt idx="935">
                  <c:v>63464</c:v>
                </c:pt>
                <c:pt idx="936">
                  <c:v>64086</c:v>
                </c:pt>
                <c:pt idx="937">
                  <c:v>64850</c:v>
                </c:pt>
                <c:pt idx="938">
                  <c:v>64863</c:v>
                </c:pt>
                <c:pt idx="939">
                  <c:v>64941</c:v>
                </c:pt>
                <c:pt idx="940">
                  <c:v>66356</c:v>
                </c:pt>
                <c:pt idx="941">
                  <c:v>66968</c:v>
                </c:pt>
                <c:pt idx="942">
                  <c:v>67570</c:v>
                </c:pt>
                <c:pt idx="943">
                  <c:v>68183</c:v>
                </c:pt>
                <c:pt idx="944">
                  <c:v>68299</c:v>
                </c:pt>
                <c:pt idx="945">
                  <c:v>68299</c:v>
                </c:pt>
                <c:pt idx="946">
                  <c:v>68945</c:v>
                </c:pt>
                <c:pt idx="947">
                  <c:v>69346</c:v>
                </c:pt>
                <c:pt idx="948">
                  <c:v>69512</c:v>
                </c:pt>
                <c:pt idx="949">
                  <c:v>70159</c:v>
                </c:pt>
                <c:pt idx="950">
                  <c:v>70732</c:v>
                </c:pt>
                <c:pt idx="951">
                  <c:v>70839</c:v>
                </c:pt>
                <c:pt idx="952">
                  <c:v>71251</c:v>
                </c:pt>
                <c:pt idx="953">
                  <c:v>71833</c:v>
                </c:pt>
                <c:pt idx="954">
                  <c:v>71835</c:v>
                </c:pt>
                <c:pt idx="955">
                  <c:v>72413</c:v>
                </c:pt>
                <c:pt idx="956">
                  <c:v>72429</c:v>
                </c:pt>
                <c:pt idx="957">
                  <c:v>72554</c:v>
                </c:pt>
                <c:pt idx="958">
                  <c:v>72660</c:v>
                </c:pt>
                <c:pt idx="959">
                  <c:v>73416</c:v>
                </c:pt>
                <c:pt idx="960">
                  <c:v>74507</c:v>
                </c:pt>
                <c:pt idx="961">
                  <c:v>74573</c:v>
                </c:pt>
                <c:pt idx="962">
                  <c:v>75360</c:v>
                </c:pt>
                <c:pt idx="963">
                  <c:v>75545</c:v>
                </c:pt>
                <c:pt idx="964">
                  <c:v>75678</c:v>
                </c:pt>
                <c:pt idx="965">
                  <c:v>76065</c:v>
                </c:pt>
                <c:pt idx="966">
                  <c:v>76335</c:v>
                </c:pt>
                <c:pt idx="967">
                  <c:v>76453</c:v>
                </c:pt>
                <c:pt idx="968">
                  <c:v>76554</c:v>
                </c:pt>
                <c:pt idx="969">
                  <c:v>76599</c:v>
                </c:pt>
                <c:pt idx="970">
                  <c:v>76636</c:v>
                </c:pt>
                <c:pt idx="971">
                  <c:v>76673</c:v>
                </c:pt>
                <c:pt idx="972">
                  <c:v>76758</c:v>
                </c:pt>
                <c:pt idx="973">
                  <c:v>76959</c:v>
                </c:pt>
                <c:pt idx="974">
                  <c:v>77074</c:v>
                </c:pt>
                <c:pt idx="975">
                  <c:v>77333</c:v>
                </c:pt>
                <c:pt idx="976">
                  <c:v>77517</c:v>
                </c:pt>
                <c:pt idx="977">
                  <c:v>77611</c:v>
                </c:pt>
                <c:pt idx="978">
                  <c:v>77816</c:v>
                </c:pt>
                <c:pt idx="979">
                  <c:v>78033</c:v>
                </c:pt>
                <c:pt idx="980">
                  <c:v>78050</c:v>
                </c:pt>
                <c:pt idx="981">
                  <c:v>78194</c:v>
                </c:pt>
                <c:pt idx="982">
                  <c:v>78365</c:v>
                </c:pt>
                <c:pt idx="983">
                  <c:v>79010</c:v>
                </c:pt>
                <c:pt idx="984">
                  <c:v>79145</c:v>
                </c:pt>
                <c:pt idx="985">
                  <c:v>79398</c:v>
                </c:pt>
                <c:pt idx="986">
                  <c:v>79401</c:v>
                </c:pt>
                <c:pt idx="987">
                  <c:v>79598</c:v>
                </c:pt>
                <c:pt idx="988">
                  <c:v>79828</c:v>
                </c:pt>
                <c:pt idx="989">
                  <c:v>79868</c:v>
                </c:pt>
                <c:pt idx="990">
                  <c:v>80122</c:v>
                </c:pt>
                <c:pt idx="991">
                  <c:v>81067</c:v>
                </c:pt>
                <c:pt idx="992">
                  <c:v>81280</c:v>
                </c:pt>
                <c:pt idx="993">
                  <c:v>81538</c:v>
                </c:pt>
                <c:pt idx="994">
                  <c:v>81721</c:v>
                </c:pt>
                <c:pt idx="995">
                  <c:v>81988</c:v>
                </c:pt>
                <c:pt idx="996">
                  <c:v>82654</c:v>
                </c:pt>
                <c:pt idx="997">
                  <c:v>82699</c:v>
                </c:pt>
                <c:pt idx="998">
                  <c:v>82835</c:v>
                </c:pt>
                <c:pt idx="999">
                  <c:v>82837</c:v>
                </c:pt>
                <c:pt idx="1000">
                  <c:v>82885</c:v>
                </c:pt>
                <c:pt idx="1001">
                  <c:v>82896</c:v>
                </c:pt>
                <c:pt idx="1002">
                  <c:v>82976</c:v>
                </c:pt>
                <c:pt idx="1003">
                  <c:v>83147</c:v>
                </c:pt>
                <c:pt idx="1004">
                  <c:v>83216</c:v>
                </c:pt>
                <c:pt idx="1005">
                  <c:v>83328</c:v>
                </c:pt>
                <c:pt idx="1006">
                  <c:v>83328</c:v>
                </c:pt>
                <c:pt idx="1007">
                  <c:v>84233</c:v>
                </c:pt>
                <c:pt idx="1008">
                  <c:v>84433</c:v>
                </c:pt>
                <c:pt idx="1009">
                  <c:v>84581</c:v>
                </c:pt>
                <c:pt idx="1010">
                  <c:v>84605</c:v>
                </c:pt>
                <c:pt idx="1011">
                  <c:v>85111</c:v>
                </c:pt>
                <c:pt idx="1012">
                  <c:v>85286</c:v>
                </c:pt>
                <c:pt idx="1013">
                  <c:v>85455</c:v>
                </c:pt>
                <c:pt idx="1014">
                  <c:v>85458</c:v>
                </c:pt>
                <c:pt idx="1015">
                  <c:v>85598</c:v>
                </c:pt>
                <c:pt idx="1016">
                  <c:v>85638</c:v>
                </c:pt>
                <c:pt idx="1017">
                  <c:v>85646</c:v>
                </c:pt>
                <c:pt idx="1018">
                  <c:v>85705</c:v>
                </c:pt>
                <c:pt idx="1019">
                  <c:v>85722</c:v>
                </c:pt>
                <c:pt idx="1020">
                  <c:v>86498</c:v>
                </c:pt>
                <c:pt idx="1021">
                  <c:v>86581</c:v>
                </c:pt>
                <c:pt idx="1022">
                  <c:v>86854</c:v>
                </c:pt>
                <c:pt idx="1023">
                  <c:v>87099</c:v>
                </c:pt>
                <c:pt idx="1024">
                  <c:v>87452</c:v>
                </c:pt>
                <c:pt idx="1025">
                  <c:v>87488</c:v>
                </c:pt>
                <c:pt idx="1026">
                  <c:v>87536</c:v>
                </c:pt>
                <c:pt idx="1027">
                  <c:v>87684</c:v>
                </c:pt>
                <c:pt idx="1028">
                  <c:v>88456</c:v>
                </c:pt>
                <c:pt idx="1029">
                  <c:v>88545</c:v>
                </c:pt>
                <c:pt idx="1030">
                  <c:v>88676</c:v>
                </c:pt>
                <c:pt idx="1031">
                  <c:v>88990</c:v>
                </c:pt>
                <c:pt idx="1032">
                  <c:v>89203</c:v>
                </c:pt>
                <c:pt idx="1033">
                  <c:v>89276</c:v>
                </c:pt>
                <c:pt idx="1034">
                  <c:v>89981</c:v>
                </c:pt>
                <c:pt idx="1035">
                  <c:v>90022</c:v>
                </c:pt>
                <c:pt idx="1036">
                  <c:v>90076</c:v>
                </c:pt>
                <c:pt idx="1037">
                  <c:v>90378</c:v>
                </c:pt>
                <c:pt idx="1038">
                  <c:v>90476</c:v>
                </c:pt>
                <c:pt idx="1039">
                  <c:v>90795</c:v>
                </c:pt>
                <c:pt idx="1040">
                  <c:v>90923</c:v>
                </c:pt>
                <c:pt idx="1041">
                  <c:v>91229</c:v>
                </c:pt>
                <c:pt idx="1042">
                  <c:v>91365</c:v>
                </c:pt>
                <c:pt idx="1043">
                  <c:v>92082</c:v>
                </c:pt>
                <c:pt idx="1044">
                  <c:v>92322</c:v>
                </c:pt>
                <c:pt idx="1045">
                  <c:v>92477</c:v>
                </c:pt>
                <c:pt idx="1046">
                  <c:v>92507</c:v>
                </c:pt>
                <c:pt idx="1047">
                  <c:v>92712</c:v>
                </c:pt>
                <c:pt idx="1048">
                  <c:v>93489</c:v>
                </c:pt>
                <c:pt idx="1049">
                  <c:v>93567</c:v>
                </c:pt>
                <c:pt idx="1050">
                  <c:v>93785</c:v>
                </c:pt>
                <c:pt idx="1051">
                  <c:v>93934</c:v>
                </c:pt>
                <c:pt idx="1052">
                  <c:v>94619</c:v>
                </c:pt>
                <c:pt idx="1053">
                  <c:v>94850</c:v>
                </c:pt>
                <c:pt idx="1054">
                  <c:v>94969</c:v>
                </c:pt>
                <c:pt idx="1055">
                  <c:v>95277</c:v>
                </c:pt>
                <c:pt idx="1056">
                  <c:v>96012</c:v>
                </c:pt>
                <c:pt idx="1057">
                  <c:v>96078</c:v>
                </c:pt>
                <c:pt idx="1058">
                  <c:v>96160</c:v>
                </c:pt>
                <c:pt idx="1059">
                  <c:v>96247</c:v>
                </c:pt>
                <c:pt idx="1060">
                  <c:v>96252</c:v>
                </c:pt>
                <c:pt idx="1061">
                  <c:v>96878</c:v>
                </c:pt>
                <c:pt idx="1062">
                  <c:v>96915</c:v>
                </c:pt>
                <c:pt idx="1063">
                  <c:v>97308</c:v>
                </c:pt>
                <c:pt idx="1064">
                  <c:v>97395</c:v>
                </c:pt>
                <c:pt idx="1065">
                  <c:v>97398</c:v>
                </c:pt>
                <c:pt idx="1066">
                  <c:v>97398</c:v>
                </c:pt>
                <c:pt idx="1067">
                  <c:v>97504</c:v>
                </c:pt>
                <c:pt idx="1068">
                  <c:v>97668</c:v>
                </c:pt>
                <c:pt idx="1069">
                  <c:v>97795</c:v>
                </c:pt>
                <c:pt idx="1070">
                  <c:v>98139</c:v>
                </c:pt>
                <c:pt idx="1071">
                  <c:v>98249</c:v>
                </c:pt>
                <c:pt idx="1072">
                  <c:v>98439</c:v>
                </c:pt>
                <c:pt idx="1073">
                  <c:v>98668</c:v>
                </c:pt>
                <c:pt idx="1074">
                  <c:v>98769</c:v>
                </c:pt>
                <c:pt idx="1075">
                  <c:v>99110</c:v>
                </c:pt>
                <c:pt idx="1076">
                  <c:v>99227</c:v>
                </c:pt>
                <c:pt idx="1077">
                  <c:v>99237</c:v>
                </c:pt>
                <c:pt idx="1078">
                  <c:v>99731</c:v>
                </c:pt>
                <c:pt idx="1079">
                  <c:v>100260</c:v>
                </c:pt>
                <c:pt idx="1080">
                  <c:v>100286</c:v>
                </c:pt>
                <c:pt idx="1081">
                  <c:v>100589</c:v>
                </c:pt>
                <c:pt idx="1082">
                  <c:v>100716</c:v>
                </c:pt>
                <c:pt idx="1083">
                  <c:v>100757</c:v>
                </c:pt>
                <c:pt idx="1084">
                  <c:v>100844</c:v>
                </c:pt>
                <c:pt idx="1085">
                  <c:v>100980</c:v>
                </c:pt>
                <c:pt idx="1086">
                  <c:v>101337</c:v>
                </c:pt>
                <c:pt idx="1087">
                  <c:v>101375</c:v>
                </c:pt>
                <c:pt idx="1088">
                  <c:v>101415</c:v>
                </c:pt>
                <c:pt idx="1089">
                  <c:v>101664</c:v>
                </c:pt>
                <c:pt idx="1090">
                  <c:v>101965</c:v>
                </c:pt>
                <c:pt idx="1091">
                  <c:v>101974</c:v>
                </c:pt>
                <c:pt idx="1092">
                  <c:v>102064</c:v>
                </c:pt>
                <c:pt idx="1093">
                  <c:v>102099</c:v>
                </c:pt>
                <c:pt idx="1094">
                  <c:v>102271</c:v>
                </c:pt>
                <c:pt idx="1095">
                  <c:v>102978</c:v>
                </c:pt>
                <c:pt idx="1096">
                  <c:v>103001</c:v>
                </c:pt>
                <c:pt idx="1097">
                  <c:v>103587</c:v>
                </c:pt>
                <c:pt idx="1098">
                  <c:v>103593</c:v>
                </c:pt>
                <c:pt idx="1099">
                  <c:v>104166</c:v>
                </c:pt>
                <c:pt idx="1100">
                  <c:v>104360</c:v>
                </c:pt>
                <c:pt idx="1101">
                  <c:v>104396</c:v>
                </c:pt>
                <c:pt idx="1102">
                  <c:v>104439</c:v>
                </c:pt>
                <c:pt idx="1103">
                  <c:v>104746</c:v>
                </c:pt>
                <c:pt idx="1104">
                  <c:v>105046</c:v>
                </c:pt>
                <c:pt idx="1105">
                  <c:v>105327</c:v>
                </c:pt>
                <c:pt idx="1106">
                  <c:v>105413</c:v>
                </c:pt>
                <c:pt idx="1107">
                  <c:v>105583</c:v>
                </c:pt>
                <c:pt idx="1108">
                  <c:v>105768</c:v>
                </c:pt>
                <c:pt idx="1109">
                  <c:v>106444</c:v>
                </c:pt>
                <c:pt idx="1110">
                  <c:v>107866</c:v>
                </c:pt>
                <c:pt idx="1111">
                  <c:v>107911</c:v>
                </c:pt>
                <c:pt idx="1112">
                  <c:v>108995</c:v>
                </c:pt>
                <c:pt idx="1113">
                  <c:v>109606</c:v>
                </c:pt>
                <c:pt idx="1114">
                  <c:v>109799</c:v>
                </c:pt>
                <c:pt idx="1115">
                  <c:v>109810</c:v>
                </c:pt>
                <c:pt idx="1116">
                  <c:v>110039</c:v>
                </c:pt>
                <c:pt idx="1117">
                  <c:v>110355</c:v>
                </c:pt>
                <c:pt idx="1118">
                  <c:v>110380</c:v>
                </c:pt>
                <c:pt idx="1119">
                  <c:v>110549</c:v>
                </c:pt>
                <c:pt idx="1120">
                  <c:v>110634</c:v>
                </c:pt>
                <c:pt idx="1121">
                  <c:v>110812</c:v>
                </c:pt>
                <c:pt idx="1122">
                  <c:v>110912</c:v>
                </c:pt>
                <c:pt idx="1123">
                  <c:v>111199</c:v>
                </c:pt>
                <c:pt idx="1124">
                  <c:v>111516</c:v>
                </c:pt>
                <c:pt idx="1125">
                  <c:v>111960</c:v>
                </c:pt>
                <c:pt idx="1126">
                  <c:v>113135</c:v>
                </c:pt>
                <c:pt idx="1127">
                  <c:v>113479</c:v>
                </c:pt>
                <c:pt idx="1128">
                  <c:v>113758</c:v>
                </c:pt>
                <c:pt idx="1129">
                  <c:v>113990</c:v>
                </c:pt>
                <c:pt idx="1130">
                  <c:v>114510</c:v>
                </c:pt>
                <c:pt idx="1131">
                  <c:v>114809</c:v>
                </c:pt>
                <c:pt idx="1132">
                  <c:v>115070</c:v>
                </c:pt>
                <c:pt idx="1133">
                  <c:v>115085</c:v>
                </c:pt>
                <c:pt idx="1134">
                  <c:v>116003</c:v>
                </c:pt>
                <c:pt idx="1135">
                  <c:v>116070</c:v>
                </c:pt>
                <c:pt idx="1136">
                  <c:v>116277</c:v>
                </c:pt>
                <c:pt idx="1137">
                  <c:v>116398</c:v>
                </c:pt>
                <c:pt idx="1138">
                  <c:v>116555</c:v>
                </c:pt>
                <c:pt idx="1139">
                  <c:v>116796</c:v>
                </c:pt>
                <c:pt idx="1140">
                  <c:v>116873</c:v>
                </c:pt>
                <c:pt idx="1141">
                  <c:v>117488</c:v>
                </c:pt>
                <c:pt idx="1142">
                  <c:v>117618</c:v>
                </c:pt>
                <c:pt idx="1143">
                  <c:v>117680</c:v>
                </c:pt>
                <c:pt idx="1144">
                  <c:v>118761</c:v>
                </c:pt>
                <c:pt idx="1145">
                  <c:v>118808</c:v>
                </c:pt>
                <c:pt idx="1146">
                  <c:v>118810</c:v>
                </c:pt>
                <c:pt idx="1147">
                  <c:v>119047</c:v>
                </c:pt>
                <c:pt idx="1148">
                  <c:v>120405</c:v>
                </c:pt>
                <c:pt idx="1149">
                  <c:v>121000</c:v>
                </c:pt>
                <c:pt idx="1150">
                  <c:v>121306</c:v>
                </c:pt>
                <c:pt idx="1151">
                  <c:v>121345</c:v>
                </c:pt>
                <c:pt idx="1152">
                  <c:v>122325</c:v>
                </c:pt>
                <c:pt idx="1153">
                  <c:v>122501</c:v>
                </c:pt>
                <c:pt idx="1154">
                  <c:v>123651</c:v>
                </c:pt>
                <c:pt idx="1155">
                  <c:v>124039</c:v>
                </c:pt>
                <c:pt idx="1156">
                  <c:v>125325</c:v>
                </c:pt>
                <c:pt idx="1157">
                  <c:v>125503</c:v>
                </c:pt>
                <c:pt idx="1158">
                  <c:v>125973</c:v>
                </c:pt>
                <c:pt idx="1159">
                  <c:v>128110</c:v>
                </c:pt>
                <c:pt idx="1160">
                  <c:v>130093</c:v>
                </c:pt>
                <c:pt idx="1161">
                  <c:v>135830</c:v>
                </c:pt>
                <c:pt idx="1162">
                  <c:v>136726</c:v>
                </c:pt>
                <c:pt idx="1163">
                  <c:v>137156</c:v>
                </c:pt>
                <c:pt idx="1164">
                  <c:v>137414</c:v>
                </c:pt>
                <c:pt idx="1165">
                  <c:v>137722</c:v>
                </c:pt>
                <c:pt idx="1166">
                  <c:v>139304</c:v>
                </c:pt>
                <c:pt idx="1167">
                  <c:v>141860</c:v>
                </c:pt>
                <c:pt idx="1168">
                  <c:v>144022</c:v>
                </c:pt>
                <c:pt idx="1169">
                  <c:v>147796</c:v>
                </c:pt>
                <c:pt idx="1170">
                  <c:v>147914</c:v>
                </c:pt>
                <c:pt idx="1171">
                  <c:v>152336</c:v>
                </c:pt>
                <c:pt idx="1172">
                  <c:v>153552</c:v>
                </c:pt>
                <c:pt idx="1173">
                  <c:v>161246</c:v>
                </c:pt>
                <c:pt idx="1174">
                  <c:v>165496</c:v>
                </c:pt>
              </c:numCache>
              <c:extLst xmlns:c15="http://schemas.microsoft.com/office/drawing/2012/chart"/>
            </c:numRef>
          </c:yVal>
          <c:smooth val="0"/>
          <c:extLst xmlns:c15="http://schemas.microsoft.com/office/drawing/2012/chart">
            <c:ext xmlns:c16="http://schemas.microsoft.com/office/drawing/2014/chart" uri="{C3380CC4-5D6E-409C-BE32-E72D297353CC}">
              <c16:uniqueId val="{0000002E-0478-4B2C-9018-8AC0A2F6A43B}"/>
            </c:ext>
          </c:extLst>
        </c:ser>
        <c:ser>
          <c:idx val="20"/>
          <c:order val="20"/>
          <c:tx>
            <c:v>Unincorporated</c:v>
          </c:tx>
          <c:spPr>
            <a:ln w="19050">
              <a:noFill/>
            </a:ln>
          </c:spPr>
          <c:marker>
            <c:symbol val="triangle"/>
            <c:size val="4"/>
            <c:spPr>
              <a:solidFill>
                <a:schemeClr val="accent4">
                  <a:lumMod val="40000"/>
                  <a:lumOff val="60000"/>
                </a:schemeClr>
              </a:solidFill>
              <a:ln>
                <a:solidFill>
                  <a:schemeClr val="accent4">
                    <a:lumMod val="60000"/>
                    <a:lumOff val="40000"/>
                  </a:schemeClr>
                </a:solidFill>
              </a:ln>
            </c:spPr>
          </c:marker>
          <c:trendline>
            <c:spPr>
              <a:ln w="15875">
                <a:solidFill>
                  <a:schemeClr val="accent4">
                    <a:lumMod val="50000"/>
                  </a:schemeClr>
                </a:solidFill>
              </a:ln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6.4801785918464444E-2"/>
                  <c:y val="1.917735444755533E-2"/>
                </c:manualLayout>
              </c:layout>
              <c:numFmt formatCode="#,##0.00" sourceLinked="0"/>
              <c:spPr>
                <a:solidFill>
                  <a:schemeClr val="accent4">
                    <a:lumMod val="20000"/>
                    <a:lumOff val="80000"/>
                  </a:schemeClr>
                </a:solidFill>
              </c:spPr>
              <c:txPr>
                <a:bodyPr/>
                <a:lstStyle/>
                <a:p>
                  <a:pPr>
                    <a:defRPr sz="800"/>
                  </a:pPr>
                  <a:endParaRPr lang="en-US"/>
                </a:p>
              </c:txPr>
            </c:trendlineLbl>
          </c:trendline>
          <c:xVal>
            <c:numRef>
              <c:f>[0]!count_j19</c:f>
              <c:numCache>
                <c:formatCode>General</c:formatCode>
                <c:ptCount val="189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649</c:v>
                </c:pt>
                <c:pt idx="8">
                  <c:v>700</c:v>
                </c:pt>
                <c:pt idx="9">
                  <c:v>800</c:v>
                </c:pt>
                <c:pt idx="10">
                  <c:v>800</c:v>
                </c:pt>
                <c:pt idx="11">
                  <c:v>900</c:v>
                </c:pt>
                <c:pt idx="12">
                  <c:v>900</c:v>
                </c:pt>
                <c:pt idx="13">
                  <c:v>955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1200</c:v>
                </c:pt>
                <c:pt idx="18">
                  <c:v>1300</c:v>
                </c:pt>
                <c:pt idx="19">
                  <c:v>1300</c:v>
                </c:pt>
                <c:pt idx="20">
                  <c:v>1359</c:v>
                </c:pt>
                <c:pt idx="21">
                  <c:v>1400</c:v>
                </c:pt>
                <c:pt idx="22">
                  <c:v>1400</c:v>
                </c:pt>
                <c:pt idx="23">
                  <c:v>1543</c:v>
                </c:pt>
                <c:pt idx="24">
                  <c:v>1600</c:v>
                </c:pt>
                <c:pt idx="25">
                  <c:v>1600</c:v>
                </c:pt>
                <c:pt idx="26">
                  <c:v>1600</c:v>
                </c:pt>
                <c:pt idx="27">
                  <c:v>1800</c:v>
                </c:pt>
                <c:pt idx="28">
                  <c:v>1800</c:v>
                </c:pt>
                <c:pt idx="29">
                  <c:v>1871</c:v>
                </c:pt>
                <c:pt idx="30">
                  <c:v>1900</c:v>
                </c:pt>
                <c:pt idx="31">
                  <c:v>1953</c:v>
                </c:pt>
                <c:pt idx="32">
                  <c:v>2000</c:v>
                </c:pt>
                <c:pt idx="33">
                  <c:v>2028</c:v>
                </c:pt>
                <c:pt idx="34">
                  <c:v>2100</c:v>
                </c:pt>
                <c:pt idx="35">
                  <c:v>2100</c:v>
                </c:pt>
                <c:pt idx="36">
                  <c:v>2200</c:v>
                </c:pt>
                <c:pt idx="37">
                  <c:v>2300</c:v>
                </c:pt>
                <c:pt idx="38">
                  <c:v>2421</c:v>
                </c:pt>
                <c:pt idx="39">
                  <c:v>2493</c:v>
                </c:pt>
                <c:pt idx="40">
                  <c:v>2600</c:v>
                </c:pt>
                <c:pt idx="41">
                  <c:v>2692</c:v>
                </c:pt>
                <c:pt idx="42">
                  <c:v>2700</c:v>
                </c:pt>
                <c:pt idx="43">
                  <c:v>2700</c:v>
                </c:pt>
                <c:pt idx="44">
                  <c:v>2700</c:v>
                </c:pt>
                <c:pt idx="45">
                  <c:v>2710</c:v>
                </c:pt>
                <c:pt idx="46">
                  <c:v>2940</c:v>
                </c:pt>
                <c:pt idx="47">
                  <c:v>3100</c:v>
                </c:pt>
                <c:pt idx="48">
                  <c:v>3200</c:v>
                </c:pt>
                <c:pt idx="49">
                  <c:v>3200</c:v>
                </c:pt>
                <c:pt idx="50">
                  <c:v>3200</c:v>
                </c:pt>
                <c:pt idx="51">
                  <c:v>3400</c:v>
                </c:pt>
                <c:pt idx="52">
                  <c:v>3597</c:v>
                </c:pt>
                <c:pt idx="53">
                  <c:v>3700</c:v>
                </c:pt>
                <c:pt idx="54">
                  <c:v>3711</c:v>
                </c:pt>
                <c:pt idx="55">
                  <c:v>3900</c:v>
                </c:pt>
                <c:pt idx="56">
                  <c:v>4076</c:v>
                </c:pt>
                <c:pt idx="57">
                  <c:v>4200</c:v>
                </c:pt>
                <c:pt idx="58">
                  <c:v>4334</c:v>
                </c:pt>
                <c:pt idx="59">
                  <c:v>4500</c:v>
                </c:pt>
                <c:pt idx="60">
                  <c:v>4500</c:v>
                </c:pt>
                <c:pt idx="61">
                  <c:v>4700</c:v>
                </c:pt>
                <c:pt idx="62">
                  <c:v>4938</c:v>
                </c:pt>
                <c:pt idx="63">
                  <c:v>5092</c:v>
                </c:pt>
                <c:pt idx="64">
                  <c:v>5200</c:v>
                </c:pt>
                <c:pt idx="65">
                  <c:v>5281</c:v>
                </c:pt>
                <c:pt idx="66">
                  <c:v>5300</c:v>
                </c:pt>
                <c:pt idx="67">
                  <c:v>5400</c:v>
                </c:pt>
                <c:pt idx="68">
                  <c:v>5543</c:v>
                </c:pt>
                <c:pt idx="69">
                  <c:v>5600</c:v>
                </c:pt>
                <c:pt idx="70">
                  <c:v>5600</c:v>
                </c:pt>
                <c:pt idx="71">
                  <c:v>5685</c:v>
                </c:pt>
                <c:pt idx="72">
                  <c:v>5900</c:v>
                </c:pt>
                <c:pt idx="73">
                  <c:v>6026</c:v>
                </c:pt>
                <c:pt idx="74">
                  <c:v>6026</c:v>
                </c:pt>
                <c:pt idx="75">
                  <c:v>6136</c:v>
                </c:pt>
                <c:pt idx="76">
                  <c:v>6300</c:v>
                </c:pt>
                <c:pt idx="77">
                  <c:v>6400</c:v>
                </c:pt>
                <c:pt idx="78">
                  <c:v>6600</c:v>
                </c:pt>
                <c:pt idx="79">
                  <c:v>6600</c:v>
                </c:pt>
                <c:pt idx="80">
                  <c:v>6635</c:v>
                </c:pt>
                <c:pt idx="81">
                  <c:v>6700</c:v>
                </c:pt>
                <c:pt idx="82">
                  <c:v>6900</c:v>
                </c:pt>
                <c:pt idx="83">
                  <c:v>7157</c:v>
                </c:pt>
                <c:pt idx="84">
                  <c:v>7200</c:v>
                </c:pt>
                <c:pt idx="85">
                  <c:v>7355</c:v>
                </c:pt>
                <c:pt idx="86">
                  <c:v>7600</c:v>
                </c:pt>
                <c:pt idx="87">
                  <c:v>8000</c:v>
                </c:pt>
                <c:pt idx="88">
                  <c:v>8000</c:v>
                </c:pt>
                <c:pt idx="89">
                  <c:v>8100</c:v>
                </c:pt>
                <c:pt idx="90">
                  <c:v>8129</c:v>
                </c:pt>
                <c:pt idx="91">
                  <c:v>8138</c:v>
                </c:pt>
                <c:pt idx="92">
                  <c:v>8400</c:v>
                </c:pt>
                <c:pt idx="93">
                  <c:v>8499</c:v>
                </c:pt>
                <c:pt idx="94">
                  <c:v>8547</c:v>
                </c:pt>
                <c:pt idx="95">
                  <c:v>8700</c:v>
                </c:pt>
                <c:pt idx="96">
                  <c:v>8800</c:v>
                </c:pt>
                <c:pt idx="97">
                  <c:v>8900</c:v>
                </c:pt>
                <c:pt idx="98">
                  <c:v>8900</c:v>
                </c:pt>
                <c:pt idx="99">
                  <c:v>9300</c:v>
                </c:pt>
                <c:pt idx="100">
                  <c:v>9800</c:v>
                </c:pt>
                <c:pt idx="101">
                  <c:v>9962</c:v>
                </c:pt>
                <c:pt idx="102">
                  <c:v>10272</c:v>
                </c:pt>
                <c:pt idx="103">
                  <c:v>10533</c:v>
                </c:pt>
                <c:pt idx="104">
                  <c:v>10603</c:v>
                </c:pt>
                <c:pt idx="105">
                  <c:v>10818</c:v>
                </c:pt>
                <c:pt idx="106">
                  <c:v>10900</c:v>
                </c:pt>
                <c:pt idx="107">
                  <c:v>11050</c:v>
                </c:pt>
                <c:pt idx="108">
                  <c:v>11100</c:v>
                </c:pt>
                <c:pt idx="109">
                  <c:v>11263</c:v>
                </c:pt>
                <c:pt idx="110">
                  <c:v>11478</c:v>
                </c:pt>
                <c:pt idx="111">
                  <c:v>12000</c:v>
                </c:pt>
                <c:pt idx="112">
                  <c:v>12500</c:v>
                </c:pt>
                <c:pt idx="113">
                  <c:v>12584</c:v>
                </c:pt>
                <c:pt idx="114">
                  <c:v>12799</c:v>
                </c:pt>
                <c:pt idx="115">
                  <c:v>12900</c:v>
                </c:pt>
                <c:pt idx="116">
                  <c:v>12900</c:v>
                </c:pt>
                <c:pt idx="117">
                  <c:v>13000</c:v>
                </c:pt>
                <c:pt idx="118">
                  <c:v>14200</c:v>
                </c:pt>
                <c:pt idx="119">
                  <c:v>15400</c:v>
                </c:pt>
                <c:pt idx="120">
                  <c:v>15500</c:v>
                </c:pt>
                <c:pt idx="121">
                  <c:v>15583</c:v>
                </c:pt>
                <c:pt idx="122">
                  <c:v>17181</c:v>
                </c:pt>
                <c:pt idx="123">
                  <c:v>17200</c:v>
                </c:pt>
                <c:pt idx="124">
                  <c:v>17200</c:v>
                </c:pt>
                <c:pt idx="125">
                  <c:v>17400</c:v>
                </c:pt>
                <c:pt idx="126">
                  <c:v>18500</c:v>
                </c:pt>
                <c:pt idx="127">
                  <c:v>18632</c:v>
                </c:pt>
                <c:pt idx="128">
                  <c:v>19075</c:v>
                </c:pt>
                <c:pt idx="129">
                  <c:v>19351</c:v>
                </c:pt>
                <c:pt idx="130">
                  <c:v>19351</c:v>
                </c:pt>
                <c:pt idx="131">
                  <c:v>19432</c:v>
                </c:pt>
                <c:pt idx="132">
                  <c:v>20100</c:v>
                </c:pt>
                <c:pt idx="133">
                  <c:v>20545</c:v>
                </c:pt>
                <c:pt idx="134">
                  <c:v>21366</c:v>
                </c:pt>
                <c:pt idx="135">
                  <c:v>21749</c:v>
                </c:pt>
                <c:pt idx="136">
                  <c:v>22075</c:v>
                </c:pt>
                <c:pt idx="137">
                  <c:v>23500</c:v>
                </c:pt>
                <c:pt idx="138">
                  <c:v>24934</c:v>
                </c:pt>
                <c:pt idx="139">
                  <c:v>25490</c:v>
                </c:pt>
                <c:pt idx="140">
                  <c:v>26700</c:v>
                </c:pt>
                <c:pt idx="141">
                  <c:v>26700</c:v>
                </c:pt>
                <c:pt idx="142">
                  <c:v>26832</c:v>
                </c:pt>
                <c:pt idx="143">
                  <c:v>27194</c:v>
                </c:pt>
                <c:pt idx="144">
                  <c:v>27566</c:v>
                </c:pt>
                <c:pt idx="145">
                  <c:v>27992</c:v>
                </c:pt>
                <c:pt idx="146">
                  <c:v>29209</c:v>
                </c:pt>
                <c:pt idx="147">
                  <c:v>29297</c:v>
                </c:pt>
                <c:pt idx="148">
                  <c:v>30556</c:v>
                </c:pt>
                <c:pt idx="149">
                  <c:v>30996</c:v>
                </c:pt>
                <c:pt idx="150">
                  <c:v>32037</c:v>
                </c:pt>
                <c:pt idx="151">
                  <c:v>34029</c:v>
                </c:pt>
                <c:pt idx="152">
                  <c:v>39701</c:v>
                </c:pt>
                <c:pt idx="153">
                  <c:v>43102</c:v>
                </c:pt>
                <c:pt idx="154">
                  <c:v>43615</c:v>
                </c:pt>
                <c:pt idx="155">
                  <c:v>46501</c:v>
                </c:pt>
                <c:pt idx="156">
                  <c:v>48401</c:v>
                </c:pt>
                <c:pt idx="157">
                  <c:v>53712</c:v>
                </c:pt>
                <c:pt idx="158">
                  <c:v>55066</c:v>
                </c:pt>
                <c:pt idx="159">
                  <c:v>55161</c:v>
                </c:pt>
                <c:pt idx="160">
                  <c:v>56222</c:v>
                </c:pt>
                <c:pt idx="161">
                  <c:v>56246</c:v>
                </c:pt>
                <c:pt idx="162">
                  <c:v>57418</c:v>
                </c:pt>
                <c:pt idx="163">
                  <c:v>57972</c:v>
                </c:pt>
                <c:pt idx="164">
                  <c:v>59399</c:v>
                </c:pt>
                <c:pt idx="165">
                  <c:v>62376</c:v>
                </c:pt>
                <c:pt idx="166">
                  <c:v>63700</c:v>
                </c:pt>
                <c:pt idx="167">
                  <c:v>63870</c:v>
                </c:pt>
                <c:pt idx="168">
                  <c:v>64624</c:v>
                </c:pt>
                <c:pt idx="169">
                  <c:v>64727</c:v>
                </c:pt>
                <c:pt idx="170">
                  <c:v>64793</c:v>
                </c:pt>
                <c:pt idx="171">
                  <c:v>64932</c:v>
                </c:pt>
                <c:pt idx="172">
                  <c:v>65973</c:v>
                </c:pt>
                <c:pt idx="173">
                  <c:v>67916</c:v>
                </c:pt>
                <c:pt idx="174">
                  <c:v>68239</c:v>
                </c:pt>
                <c:pt idx="175">
                  <c:v>68241</c:v>
                </c:pt>
                <c:pt idx="176">
                  <c:v>68576</c:v>
                </c:pt>
                <c:pt idx="177">
                  <c:v>68659</c:v>
                </c:pt>
                <c:pt idx="178">
                  <c:v>69280</c:v>
                </c:pt>
                <c:pt idx="179">
                  <c:v>70453</c:v>
                </c:pt>
                <c:pt idx="180">
                  <c:v>72017</c:v>
                </c:pt>
                <c:pt idx="181">
                  <c:v>74029</c:v>
                </c:pt>
                <c:pt idx="182">
                  <c:v>74066</c:v>
                </c:pt>
                <c:pt idx="183">
                  <c:v>74223</c:v>
                </c:pt>
                <c:pt idx="184">
                  <c:v>75487</c:v>
                </c:pt>
                <c:pt idx="185">
                  <c:v>82478</c:v>
                </c:pt>
                <c:pt idx="186">
                  <c:v>102194</c:v>
                </c:pt>
                <c:pt idx="187">
                  <c:v>115013</c:v>
                </c:pt>
                <c:pt idx="188">
                  <c:v>138072</c:v>
                </c:pt>
              </c:numCache>
            </c:numRef>
          </c:xVal>
          <c:yVal>
            <c:numRef>
              <c:f>[0]!flow_j19</c:f>
              <c:numCache>
                <c:formatCode>0</c:formatCode>
                <c:ptCount val="189"/>
                <c:pt idx="0">
                  <c:v>200</c:v>
                </c:pt>
                <c:pt idx="1">
                  <c:v>400</c:v>
                </c:pt>
                <c:pt idx="2">
                  <c:v>500</c:v>
                </c:pt>
                <c:pt idx="3">
                  <c:v>500</c:v>
                </c:pt>
                <c:pt idx="4">
                  <c:v>500</c:v>
                </c:pt>
                <c:pt idx="5">
                  <c:v>600</c:v>
                </c:pt>
                <c:pt idx="6">
                  <c:v>600</c:v>
                </c:pt>
                <c:pt idx="7">
                  <c:v>649</c:v>
                </c:pt>
                <c:pt idx="8">
                  <c:v>700</c:v>
                </c:pt>
                <c:pt idx="9">
                  <c:v>800</c:v>
                </c:pt>
                <c:pt idx="10">
                  <c:v>800</c:v>
                </c:pt>
                <c:pt idx="11">
                  <c:v>900</c:v>
                </c:pt>
                <c:pt idx="12">
                  <c:v>900</c:v>
                </c:pt>
                <c:pt idx="13">
                  <c:v>955</c:v>
                </c:pt>
                <c:pt idx="14">
                  <c:v>1000</c:v>
                </c:pt>
                <c:pt idx="15">
                  <c:v>1100</c:v>
                </c:pt>
                <c:pt idx="16">
                  <c:v>1100</c:v>
                </c:pt>
                <c:pt idx="17">
                  <c:v>1200</c:v>
                </c:pt>
                <c:pt idx="18">
                  <c:v>1300</c:v>
                </c:pt>
                <c:pt idx="19">
                  <c:v>1300</c:v>
                </c:pt>
                <c:pt idx="20">
                  <c:v>1359</c:v>
                </c:pt>
                <c:pt idx="21">
                  <c:v>1400</c:v>
                </c:pt>
                <c:pt idx="22">
                  <c:v>1400</c:v>
                </c:pt>
                <c:pt idx="23">
                  <c:v>1543</c:v>
                </c:pt>
                <c:pt idx="24">
                  <c:v>1600</c:v>
                </c:pt>
                <c:pt idx="25">
                  <c:v>1600</c:v>
                </c:pt>
                <c:pt idx="26">
                  <c:v>1600</c:v>
                </c:pt>
                <c:pt idx="27">
                  <c:v>1800</c:v>
                </c:pt>
                <c:pt idx="28">
                  <c:v>1800</c:v>
                </c:pt>
                <c:pt idx="29">
                  <c:v>1871</c:v>
                </c:pt>
                <c:pt idx="30">
                  <c:v>1900</c:v>
                </c:pt>
                <c:pt idx="31">
                  <c:v>1953</c:v>
                </c:pt>
                <c:pt idx="32">
                  <c:v>2000</c:v>
                </c:pt>
                <c:pt idx="33">
                  <c:v>2028</c:v>
                </c:pt>
                <c:pt idx="34">
                  <c:v>2100</c:v>
                </c:pt>
                <c:pt idx="35">
                  <c:v>2100</c:v>
                </c:pt>
                <c:pt idx="36">
                  <c:v>2200</c:v>
                </c:pt>
                <c:pt idx="37">
                  <c:v>2300</c:v>
                </c:pt>
                <c:pt idx="38">
                  <c:v>2421</c:v>
                </c:pt>
                <c:pt idx="39">
                  <c:v>2493</c:v>
                </c:pt>
                <c:pt idx="40">
                  <c:v>2600</c:v>
                </c:pt>
                <c:pt idx="41">
                  <c:v>2692</c:v>
                </c:pt>
                <c:pt idx="42">
                  <c:v>2700</c:v>
                </c:pt>
                <c:pt idx="43">
                  <c:v>2700</c:v>
                </c:pt>
                <c:pt idx="44">
                  <c:v>2700</c:v>
                </c:pt>
                <c:pt idx="45">
                  <c:v>2710</c:v>
                </c:pt>
                <c:pt idx="46">
                  <c:v>2940</c:v>
                </c:pt>
                <c:pt idx="47">
                  <c:v>3100</c:v>
                </c:pt>
                <c:pt idx="48">
                  <c:v>3200</c:v>
                </c:pt>
                <c:pt idx="49">
                  <c:v>3200</c:v>
                </c:pt>
                <c:pt idx="50">
                  <c:v>3200</c:v>
                </c:pt>
                <c:pt idx="51">
                  <c:v>3400</c:v>
                </c:pt>
                <c:pt idx="52">
                  <c:v>3597</c:v>
                </c:pt>
                <c:pt idx="53">
                  <c:v>3700</c:v>
                </c:pt>
                <c:pt idx="54">
                  <c:v>3711</c:v>
                </c:pt>
                <c:pt idx="55">
                  <c:v>3900</c:v>
                </c:pt>
                <c:pt idx="56">
                  <c:v>4076</c:v>
                </c:pt>
                <c:pt idx="57">
                  <c:v>4200</c:v>
                </c:pt>
                <c:pt idx="58">
                  <c:v>4334</c:v>
                </c:pt>
                <c:pt idx="59">
                  <c:v>4500</c:v>
                </c:pt>
                <c:pt idx="60">
                  <c:v>4500</c:v>
                </c:pt>
                <c:pt idx="61">
                  <c:v>4700</c:v>
                </c:pt>
                <c:pt idx="62">
                  <c:v>4938</c:v>
                </c:pt>
                <c:pt idx="63">
                  <c:v>5092</c:v>
                </c:pt>
                <c:pt idx="64">
                  <c:v>5200</c:v>
                </c:pt>
                <c:pt idx="65">
                  <c:v>5281</c:v>
                </c:pt>
                <c:pt idx="66">
                  <c:v>5300</c:v>
                </c:pt>
                <c:pt idx="67">
                  <c:v>5400</c:v>
                </c:pt>
                <c:pt idx="68">
                  <c:v>5543</c:v>
                </c:pt>
                <c:pt idx="69">
                  <c:v>5600</c:v>
                </c:pt>
                <c:pt idx="70">
                  <c:v>5600</c:v>
                </c:pt>
                <c:pt idx="71">
                  <c:v>5685</c:v>
                </c:pt>
                <c:pt idx="72">
                  <c:v>5900</c:v>
                </c:pt>
                <c:pt idx="73">
                  <c:v>6026</c:v>
                </c:pt>
                <c:pt idx="74">
                  <c:v>6026</c:v>
                </c:pt>
                <c:pt idx="75">
                  <c:v>6136</c:v>
                </c:pt>
                <c:pt idx="76">
                  <c:v>6300</c:v>
                </c:pt>
                <c:pt idx="77">
                  <c:v>6400</c:v>
                </c:pt>
                <c:pt idx="78">
                  <c:v>6600</c:v>
                </c:pt>
                <c:pt idx="79">
                  <c:v>6600</c:v>
                </c:pt>
                <c:pt idx="80">
                  <c:v>6635</c:v>
                </c:pt>
                <c:pt idx="81">
                  <c:v>6700</c:v>
                </c:pt>
                <c:pt idx="82">
                  <c:v>6900</c:v>
                </c:pt>
                <c:pt idx="83">
                  <c:v>7157</c:v>
                </c:pt>
                <c:pt idx="84">
                  <c:v>7200</c:v>
                </c:pt>
                <c:pt idx="85">
                  <c:v>7355</c:v>
                </c:pt>
                <c:pt idx="86">
                  <c:v>7600</c:v>
                </c:pt>
                <c:pt idx="87">
                  <c:v>8000</c:v>
                </c:pt>
                <c:pt idx="88">
                  <c:v>8000</c:v>
                </c:pt>
                <c:pt idx="89">
                  <c:v>8100</c:v>
                </c:pt>
                <c:pt idx="90">
                  <c:v>8129</c:v>
                </c:pt>
                <c:pt idx="91">
                  <c:v>8138</c:v>
                </c:pt>
                <c:pt idx="92">
                  <c:v>8400</c:v>
                </c:pt>
                <c:pt idx="93">
                  <c:v>8499</c:v>
                </c:pt>
                <c:pt idx="94">
                  <c:v>8547</c:v>
                </c:pt>
                <c:pt idx="95">
                  <c:v>8700</c:v>
                </c:pt>
                <c:pt idx="96">
                  <c:v>8800</c:v>
                </c:pt>
                <c:pt idx="97">
                  <c:v>8900</c:v>
                </c:pt>
                <c:pt idx="98">
                  <c:v>8900</c:v>
                </c:pt>
                <c:pt idx="99">
                  <c:v>9300</c:v>
                </c:pt>
                <c:pt idx="100">
                  <c:v>9800</c:v>
                </c:pt>
                <c:pt idx="101">
                  <c:v>9962</c:v>
                </c:pt>
                <c:pt idx="102">
                  <c:v>10272</c:v>
                </c:pt>
                <c:pt idx="103">
                  <c:v>10533</c:v>
                </c:pt>
                <c:pt idx="104">
                  <c:v>10603</c:v>
                </c:pt>
                <c:pt idx="105">
                  <c:v>10818</c:v>
                </c:pt>
                <c:pt idx="106">
                  <c:v>10900</c:v>
                </c:pt>
                <c:pt idx="107">
                  <c:v>11050</c:v>
                </c:pt>
                <c:pt idx="108">
                  <c:v>11100</c:v>
                </c:pt>
                <c:pt idx="109">
                  <c:v>11263</c:v>
                </c:pt>
                <c:pt idx="110">
                  <c:v>11478</c:v>
                </c:pt>
                <c:pt idx="111">
                  <c:v>12000</c:v>
                </c:pt>
                <c:pt idx="112">
                  <c:v>12500</c:v>
                </c:pt>
                <c:pt idx="113">
                  <c:v>12584</c:v>
                </c:pt>
                <c:pt idx="114">
                  <c:v>12799</c:v>
                </c:pt>
                <c:pt idx="115">
                  <c:v>12900</c:v>
                </c:pt>
                <c:pt idx="116">
                  <c:v>12900</c:v>
                </c:pt>
                <c:pt idx="117">
                  <c:v>13000</c:v>
                </c:pt>
                <c:pt idx="118">
                  <c:v>14200</c:v>
                </c:pt>
                <c:pt idx="119">
                  <c:v>15400</c:v>
                </c:pt>
                <c:pt idx="120">
                  <c:v>15500</c:v>
                </c:pt>
                <c:pt idx="121">
                  <c:v>15583</c:v>
                </c:pt>
                <c:pt idx="122">
                  <c:v>17181</c:v>
                </c:pt>
                <c:pt idx="123">
                  <c:v>17200</c:v>
                </c:pt>
                <c:pt idx="124">
                  <c:v>17200</c:v>
                </c:pt>
                <c:pt idx="125">
                  <c:v>17400</c:v>
                </c:pt>
                <c:pt idx="126">
                  <c:v>18500</c:v>
                </c:pt>
                <c:pt idx="127">
                  <c:v>18632</c:v>
                </c:pt>
                <c:pt idx="128">
                  <c:v>19075</c:v>
                </c:pt>
                <c:pt idx="129">
                  <c:v>19351</c:v>
                </c:pt>
                <c:pt idx="130">
                  <c:v>19351</c:v>
                </c:pt>
                <c:pt idx="131">
                  <c:v>19432</c:v>
                </c:pt>
                <c:pt idx="132">
                  <c:v>20100</c:v>
                </c:pt>
                <c:pt idx="133">
                  <c:v>20545</c:v>
                </c:pt>
                <c:pt idx="134">
                  <c:v>21366</c:v>
                </c:pt>
                <c:pt idx="135">
                  <c:v>21749</c:v>
                </c:pt>
                <c:pt idx="136">
                  <c:v>22075</c:v>
                </c:pt>
                <c:pt idx="137">
                  <c:v>23500</c:v>
                </c:pt>
                <c:pt idx="138">
                  <c:v>24934</c:v>
                </c:pt>
                <c:pt idx="139">
                  <c:v>25490</c:v>
                </c:pt>
                <c:pt idx="140">
                  <c:v>26700</c:v>
                </c:pt>
                <c:pt idx="141">
                  <c:v>26700</c:v>
                </c:pt>
                <c:pt idx="142">
                  <c:v>26832</c:v>
                </c:pt>
                <c:pt idx="143">
                  <c:v>27194</c:v>
                </c:pt>
                <c:pt idx="144">
                  <c:v>27566</c:v>
                </c:pt>
                <c:pt idx="145">
                  <c:v>27992</c:v>
                </c:pt>
                <c:pt idx="146">
                  <c:v>29209</c:v>
                </c:pt>
                <c:pt idx="147">
                  <c:v>29297</c:v>
                </c:pt>
                <c:pt idx="148">
                  <c:v>30556</c:v>
                </c:pt>
                <c:pt idx="149">
                  <c:v>30996</c:v>
                </c:pt>
                <c:pt idx="150">
                  <c:v>32037</c:v>
                </c:pt>
                <c:pt idx="151">
                  <c:v>34029</c:v>
                </c:pt>
                <c:pt idx="152">
                  <c:v>39701</c:v>
                </c:pt>
                <c:pt idx="153">
                  <c:v>43102</c:v>
                </c:pt>
                <c:pt idx="154">
                  <c:v>43615</c:v>
                </c:pt>
                <c:pt idx="155">
                  <c:v>46501</c:v>
                </c:pt>
                <c:pt idx="156">
                  <c:v>48401</c:v>
                </c:pt>
                <c:pt idx="157">
                  <c:v>53712</c:v>
                </c:pt>
                <c:pt idx="158">
                  <c:v>55066</c:v>
                </c:pt>
                <c:pt idx="159">
                  <c:v>55161</c:v>
                </c:pt>
                <c:pt idx="160">
                  <c:v>56222</c:v>
                </c:pt>
                <c:pt idx="161">
                  <c:v>56246</c:v>
                </c:pt>
                <c:pt idx="162">
                  <c:v>57418</c:v>
                </c:pt>
                <c:pt idx="163">
                  <c:v>57972</c:v>
                </c:pt>
                <c:pt idx="164">
                  <c:v>59399</c:v>
                </c:pt>
                <c:pt idx="165">
                  <c:v>62376</c:v>
                </c:pt>
                <c:pt idx="166">
                  <c:v>63700</c:v>
                </c:pt>
                <c:pt idx="167">
                  <c:v>63870</c:v>
                </c:pt>
                <c:pt idx="168">
                  <c:v>64624</c:v>
                </c:pt>
                <c:pt idx="169">
                  <c:v>64727</c:v>
                </c:pt>
                <c:pt idx="170">
                  <c:v>64793</c:v>
                </c:pt>
                <c:pt idx="171">
                  <c:v>64932</c:v>
                </c:pt>
                <c:pt idx="172">
                  <c:v>65973</c:v>
                </c:pt>
                <c:pt idx="173">
                  <c:v>67916</c:v>
                </c:pt>
                <c:pt idx="174">
                  <c:v>68239</c:v>
                </c:pt>
                <c:pt idx="175">
                  <c:v>68241</c:v>
                </c:pt>
                <c:pt idx="176">
                  <c:v>68576</c:v>
                </c:pt>
                <c:pt idx="177">
                  <c:v>68659</c:v>
                </c:pt>
                <c:pt idx="178">
                  <c:v>69280</c:v>
                </c:pt>
                <c:pt idx="179">
                  <c:v>70453</c:v>
                </c:pt>
                <c:pt idx="180">
                  <c:v>72017</c:v>
                </c:pt>
                <c:pt idx="181">
                  <c:v>74029</c:v>
                </c:pt>
                <c:pt idx="182">
                  <c:v>74066</c:v>
                </c:pt>
                <c:pt idx="183">
                  <c:v>74223</c:v>
                </c:pt>
                <c:pt idx="184">
                  <c:v>75487</c:v>
                </c:pt>
                <c:pt idx="185">
                  <c:v>82478</c:v>
                </c:pt>
                <c:pt idx="186">
                  <c:v>102194</c:v>
                </c:pt>
                <c:pt idx="187">
                  <c:v>115013</c:v>
                </c:pt>
                <c:pt idx="188">
                  <c:v>138072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0478-4B2C-9018-8AC0A2F6A4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06253848"/>
        <c:axId val="306254176"/>
        <c:extLst>
          <c:ext xmlns:c15="http://schemas.microsoft.com/office/drawing/2012/chart" uri="{02D57815-91ED-43cb-92C2-25804820EDAC}">
            <c15:filteredScatterSeries>
              <c15:ser>
                <c:idx val="0"/>
                <c:order val="1"/>
                <c:tx>
                  <c:v>Carlsbad</c:v>
                </c:tx>
                <c:spPr>
                  <a:ln w="19050">
                    <a:noFill/>
                  </a:ln>
                </c:spPr>
                <c:marker>
                  <c:symbol val="circle"/>
                  <c:size val="4"/>
                  <c:spPr>
                    <a:noFill/>
                    <a:ln>
                      <a:solidFill>
                        <a:schemeClr val="accent6">
                          <a:lumMod val="60000"/>
                          <a:lumOff val="40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8.2132839212012351E-2"/>
                        <c:y val="2.7278411333572762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>
                      <c:ext uri="{02D57815-91ED-43cb-92C2-25804820EDAC}">
                        <c15:formulaRef>
                          <c15:sqref>[0]!count_j1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2468</c:v>
                      </c:pt>
                      <c:pt idx="1">
                        <c:v>2565</c:v>
                      </c:pt>
                      <c:pt idx="2">
                        <c:v>3272</c:v>
                      </c:pt>
                      <c:pt idx="3">
                        <c:v>4400</c:v>
                      </c:pt>
                      <c:pt idx="4">
                        <c:v>4689</c:v>
                      </c:pt>
                      <c:pt idx="5">
                        <c:v>5030</c:v>
                      </c:pt>
                      <c:pt idx="6">
                        <c:v>5050</c:v>
                      </c:pt>
                      <c:pt idx="7">
                        <c:v>6602</c:v>
                      </c:pt>
                      <c:pt idx="8">
                        <c:v>6656</c:v>
                      </c:pt>
                      <c:pt idx="9">
                        <c:v>6766</c:v>
                      </c:pt>
                      <c:pt idx="10">
                        <c:v>6800</c:v>
                      </c:pt>
                      <c:pt idx="11">
                        <c:v>7680</c:v>
                      </c:pt>
                      <c:pt idx="12">
                        <c:v>7755</c:v>
                      </c:pt>
                      <c:pt idx="13">
                        <c:v>8082</c:v>
                      </c:pt>
                      <c:pt idx="14">
                        <c:v>8319</c:v>
                      </c:pt>
                      <c:pt idx="15">
                        <c:v>8479</c:v>
                      </c:pt>
                      <c:pt idx="16">
                        <c:v>8900</c:v>
                      </c:pt>
                      <c:pt idx="17">
                        <c:v>9030</c:v>
                      </c:pt>
                      <c:pt idx="18">
                        <c:v>9550</c:v>
                      </c:pt>
                      <c:pt idx="19">
                        <c:v>9851</c:v>
                      </c:pt>
                      <c:pt idx="20">
                        <c:v>10427</c:v>
                      </c:pt>
                      <c:pt idx="21">
                        <c:v>10772</c:v>
                      </c:pt>
                      <c:pt idx="22">
                        <c:v>11500</c:v>
                      </c:pt>
                      <c:pt idx="23">
                        <c:v>12300</c:v>
                      </c:pt>
                      <c:pt idx="24">
                        <c:v>12933</c:v>
                      </c:pt>
                      <c:pt idx="25">
                        <c:v>14200</c:v>
                      </c:pt>
                      <c:pt idx="26">
                        <c:v>14600</c:v>
                      </c:pt>
                      <c:pt idx="27">
                        <c:v>16600</c:v>
                      </c:pt>
                      <c:pt idx="28">
                        <c:v>17600</c:v>
                      </c:pt>
                      <c:pt idx="29">
                        <c:v>19600</c:v>
                      </c:pt>
                      <c:pt idx="30">
                        <c:v>19800</c:v>
                      </c:pt>
                      <c:pt idx="31">
                        <c:v>20400</c:v>
                      </c:pt>
                      <c:pt idx="32">
                        <c:v>21900</c:v>
                      </c:pt>
                      <c:pt idx="33">
                        <c:v>26500</c:v>
                      </c:pt>
                      <c:pt idx="34">
                        <c:v>26900</c:v>
                      </c:pt>
                      <c:pt idx="35">
                        <c:v>28100</c:v>
                      </c:pt>
                      <c:pt idx="36">
                        <c:v>28100</c:v>
                      </c:pt>
                      <c:pt idx="37">
                        <c:v>28600</c:v>
                      </c:pt>
                      <c:pt idx="38">
                        <c:v>29400</c:v>
                      </c:pt>
                      <c:pt idx="39">
                        <c:v>31100</c:v>
                      </c:pt>
                      <c:pt idx="40">
                        <c:v>35500</c:v>
                      </c:pt>
                      <c:pt idx="41">
                        <c:v>35900</c:v>
                      </c:pt>
                      <c:pt idx="42">
                        <c:v>37200</c:v>
                      </c:pt>
                      <c:pt idx="43">
                        <c:v>37800</c:v>
                      </c:pt>
                      <c:pt idx="44">
                        <c:v>38900</c:v>
                      </c:pt>
                      <c:pt idx="45">
                        <c:v>39500</c:v>
                      </c:pt>
                      <c:pt idx="46">
                        <c:v>53800</c:v>
                      </c:pt>
                      <c:pt idx="47">
                        <c:v>54900</c:v>
                      </c:pt>
                      <c:pt idx="48">
                        <c:v>55200</c:v>
                      </c:pt>
                      <c:pt idx="49">
                        <c:v>83031</c:v>
                      </c:pt>
                      <c:pt idx="50">
                        <c:v>84626</c:v>
                      </c:pt>
                      <c:pt idx="51">
                        <c:v>86104</c:v>
                      </c:pt>
                      <c:pt idx="52">
                        <c:v>88750</c:v>
                      </c:pt>
                      <c:pt idx="53">
                        <c:v>90618</c:v>
                      </c:pt>
                      <c:pt idx="54">
                        <c:v>90883</c:v>
                      </c:pt>
                      <c:pt idx="55">
                        <c:v>92783</c:v>
                      </c:pt>
                      <c:pt idx="56">
                        <c:v>92973</c:v>
                      </c:pt>
                      <c:pt idx="57">
                        <c:v>94210</c:v>
                      </c:pt>
                      <c:pt idx="58">
                        <c:v>94750</c:v>
                      </c:pt>
                      <c:pt idx="59">
                        <c:v>95123</c:v>
                      </c:pt>
                      <c:pt idx="60">
                        <c:v>95285</c:v>
                      </c:pt>
                      <c:pt idx="61">
                        <c:v>96480</c:v>
                      </c:pt>
                      <c:pt idx="62">
                        <c:v>96503</c:v>
                      </c:pt>
                      <c:pt idx="63">
                        <c:v>99712</c:v>
                      </c:pt>
                      <c:pt idx="64">
                        <c:v>99801</c:v>
                      </c:pt>
                      <c:pt idx="65">
                        <c:v>99844</c:v>
                      </c:pt>
                    </c:numCache>
                  </c:numRef>
                </c:xVal>
                <c:yVal>
                  <c:numRef>
                    <c:extLst>
                      <c:ext uri="{02D57815-91ED-43cb-92C2-25804820EDAC}">
                        <c15:formulaRef>
                          <c15:sqref>[0]!flow_j1</c15:sqref>
                        </c15:formulaRef>
                      </c:ext>
                    </c:extLst>
                    <c:numCache>
                      <c:formatCode>0</c:formatCode>
                      <c:ptCount val="66"/>
                      <c:pt idx="0">
                        <c:v>2468</c:v>
                      </c:pt>
                      <c:pt idx="1">
                        <c:v>2565</c:v>
                      </c:pt>
                      <c:pt idx="2">
                        <c:v>3272</c:v>
                      </c:pt>
                      <c:pt idx="3">
                        <c:v>4400</c:v>
                      </c:pt>
                      <c:pt idx="4">
                        <c:v>4689</c:v>
                      </c:pt>
                      <c:pt idx="5">
                        <c:v>5030</c:v>
                      </c:pt>
                      <c:pt idx="6">
                        <c:v>5050</c:v>
                      </c:pt>
                      <c:pt idx="7">
                        <c:v>6602</c:v>
                      </c:pt>
                      <c:pt idx="8">
                        <c:v>6656</c:v>
                      </c:pt>
                      <c:pt idx="9">
                        <c:v>6766</c:v>
                      </c:pt>
                      <c:pt idx="10">
                        <c:v>6800</c:v>
                      </c:pt>
                      <c:pt idx="11">
                        <c:v>7680</c:v>
                      </c:pt>
                      <c:pt idx="12">
                        <c:v>7755</c:v>
                      </c:pt>
                      <c:pt idx="13">
                        <c:v>8082</c:v>
                      </c:pt>
                      <c:pt idx="14">
                        <c:v>8319</c:v>
                      </c:pt>
                      <c:pt idx="15">
                        <c:v>8479</c:v>
                      </c:pt>
                      <c:pt idx="16">
                        <c:v>8900</c:v>
                      </c:pt>
                      <c:pt idx="17">
                        <c:v>9030</c:v>
                      </c:pt>
                      <c:pt idx="18">
                        <c:v>9550</c:v>
                      </c:pt>
                      <c:pt idx="19">
                        <c:v>9851</c:v>
                      </c:pt>
                      <c:pt idx="20">
                        <c:v>10427</c:v>
                      </c:pt>
                      <c:pt idx="21">
                        <c:v>10772</c:v>
                      </c:pt>
                      <c:pt idx="22">
                        <c:v>11500</c:v>
                      </c:pt>
                      <c:pt idx="23">
                        <c:v>12300</c:v>
                      </c:pt>
                      <c:pt idx="24">
                        <c:v>12933</c:v>
                      </c:pt>
                      <c:pt idx="25">
                        <c:v>14200</c:v>
                      </c:pt>
                      <c:pt idx="26">
                        <c:v>14600</c:v>
                      </c:pt>
                      <c:pt idx="27">
                        <c:v>16600</c:v>
                      </c:pt>
                      <c:pt idx="28">
                        <c:v>17600</c:v>
                      </c:pt>
                      <c:pt idx="29">
                        <c:v>19600</c:v>
                      </c:pt>
                      <c:pt idx="30">
                        <c:v>19800</c:v>
                      </c:pt>
                      <c:pt idx="31">
                        <c:v>20400</c:v>
                      </c:pt>
                      <c:pt idx="32">
                        <c:v>21900</c:v>
                      </c:pt>
                      <c:pt idx="33">
                        <c:v>26500</c:v>
                      </c:pt>
                      <c:pt idx="34">
                        <c:v>26900</c:v>
                      </c:pt>
                      <c:pt idx="35">
                        <c:v>28100</c:v>
                      </c:pt>
                      <c:pt idx="36">
                        <c:v>28100</c:v>
                      </c:pt>
                      <c:pt idx="37">
                        <c:v>28600</c:v>
                      </c:pt>
                      <c:pt idx="38">
                        <c:v>29400</c:v>
                      </c:pt>
                      <c:pt idx="39">
                        <c:v>31100</c:v>
                      </c:pt>
                      <c:pt idx="40">
                        <c:v>35500</c:v>
                      </c:pt>
                      <c:pt idx="41">
                        <c:v>35900</c:v>
                      </c:pt>
                      <c:pt idx="42">
                        <c:v>37200</c:v>
                      </c:pt>
                      <c:pt idx="43">
                        <c:v>37800</c:v>
                      </c:pt>
                      <c:pt idx="44">
                        <c:v>38900</c:v>
                      </c:pt>
                      <c:pt idx="45">
                        <c:v>39500</c:v>
                      </c:pt>
                      <c:pt idx="46">
                        <c:v>53800</c:v>
                      </c:pt>
                      <c:pt idx="47">
                        <c:v>54900</c:v>
                      </c:pt>
                      <c:pt idx="48">
                        <c:v>55200</c:v>
                      </c:pt>
                      <c:pt idx="49">
                        <c:v>83031</c:v>
                      </c:pt>
                      <c:pt idx="50">
                        <c:v>84626</c:v>
                      </c:pt>
                      <c:pt idx="51">
                        <c:v>86104</c:v>
                      </c:pt>
                      <c:pt idx="52">
                        <c:v>88750</c:v>
                      </c:pt>
                      <c:pt idx="53">
                        <c:v>90618</c:v>
                      </c:pt>
                      <c:pt idx="54">
                        <c:v>90883</c:v>
                      </c:pt>
                      <c:pt idx="55">
                        <c:v>92783</c:v>
                      </c:pt>
                      <c:pt idx="56">
                        <c:v>92973</c:v>
                      </c:pt>
                      <c:pt idx="57">
                        <c:v>94210</c:v>
                      </c:pt>
                      <c:pt idx="58">
                        <c:v>94750</c:v>
                      </c:pt>
                      <c:pt idx="59">
                        <c:v>95123</c:v>
                      </c:pt>
                      <c:pt idx="60">
                        <c:v>95285</c:v>
                      </c:pt>
                      <c:pt idx="61">
                        <c:v>96480</c:v>
                      </c:pt>
                      <c:pt idx="62">
                        <c:v>96503</c:v>
                      </c:pt>
                      <c:pt idx="63">
                        <c:v>99712</c:v>
                      </c:pt>
                      <c:pt idx="64">
                        <c:v>99801</c:v>
                      </c:pt>
                      <c:pt idx="65">
                        <c:v>99844</c:v>
                      </c:pt>
                    </c:numCache>
                  </c:numRef>
                </c:yVal>
                <c:smooth val="0"/>
                <c:extLst>
                  <c:ext xmlns:c16="http://schemas.microsoft.com/office/drawing/2014/chart" uri="{C3380CC4-5D6E-409C-BE32-E72D297353CC}">
                    <c16:uniqueId val="{00000002-0478-4B2C-9018-8AC0A2F6A43B}"/>
                  </c:ext>
                </c:extLst>
              </c15:ser>
            </c15:filteredScatterSeries>
            <c15:filteredScatterSeries>
              <c15:ser>
                <c:idx val="3"/>
                <c:order val="2"/>
                <c:tx>
                  <c:v>Chula Vista</c:v>
                </c:tx>
                <c:spPr>
                  <a:ln w="19050">
                    <a:noFill/>
                  </a:ln>
                </c:spPr>
                <c:marker>
                  <c:symbol val="circle"/>
                  <c:size val="4"/>
                  <c:spPr>
                    <a:noFill/>
                    <a:ln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2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1262102529866741E-2"/>
                        <c:y val="-0.1183470687552256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[0]!count_j2</c15:sqref>
                        </c15:formulaRef>
                      </c:ext>
                    </c:extLst>
                    <c:numCache>
                      <c:formatCode>General</c:formatCode>
                      <c:ptCount val="66"/>
                      <c:pt idx="0">
                        <c:v>2500</c:v>
                      </c:pt>
                      <c:pt idx="1">
                        <c:v>2800</c:v>
                      </c:pt>
                      <c:pt idx="2">
                        <c:v>4800</c:v>
                      </c:pt>
                      <c:pt idx="3">
                        <c:v>4818</c:v>
                      </c:pt>
                      <c:pt idx="4">
                        <c:v>4893</c:v>
                      </c:pt>
                      <c:pt idx="5">
                        <c:v>5800</c:v>
                      </c:pt>
                      <c:pt idx="6">
                        <c:v>6200</c:v>
                      </c:pt>
                      <c:pt idx="7">
                        <c:v>6210</c:v>
                      </c:pt>
                      <c:pt idx="8">
                        <c:v>6400</c:v>
                      </c:pt>
                      <c:pt idx="9">
                        <c:v>6412</c:v>
                      </c:pt>
                      <c:pt idx="10">
                        <c:v>6601</c:v>
                      </c:pt>
                      <c:pt idx="11">
                        <c:v>7500</c:v>
                      </c:pt>
                      <c:pt idx="12">
                        <c:v>9252</c:v>
                      </c:pt>
                      <c:pt idx="13">
                        <c:v>9488</c:v>
                      </c:pt>
                      <c:pt idx="14">
                        <c:v>10100</c:v>
                      </c:pt>
                      <c:pt idx="15">
                        <c:v>10200</c:v>
                      </c:pt>
                      <c:pt idx="16">
                        <c:v>10237</c:v>
                      </c:pt>
                      <c:pt idx="17">
                        <c:v>10772</c:v>
                      </c:pt>
                      <c:pt idx="18">
                        <c:v>11600</c:v>
                      </c:pt>
                      <c:pt idx="19">
                        <c:v>12993</c:v>
                      </c:pt>
                      <c:pt idx="20">
                        <c:v>13040</c:v>
                      </c:pt>
                      <c:pt idx="21">
                        <c:v>13241</c:v>
                      </c:pt>
                      <c:pt idx="22">
                        <c:v>13498</c:v>
                      </c:pt>
                      <c:pt idx="23">
                        <c:v>13800</c:v>
                      </c:pt>
                      <c:pt idx="24">
                        <c:v>14205</c:v>
                      </c:pt>
                      <c:pt idx="25">
                        <c:v>14591</c:v>
                      </c:pt>
                      <c:pt idx="26">
                        <c:v>15613</c:v>
                      </c:pt>
                      <c:pt idx="27">
                        <c:v>17200</c:v>
                      </c:pt>
                      <c:pt idx="28">
                        <c:v>18100</c:v>
                      </c:pt>
                      <c:pt idx="29">
                        <c:v>19800</c:v>
                      </c:pt>
                      <c:pt idx="30">
                        <c:v>20500</c:v>
                      </c:pt>
                      <c:pt idx="31">
                        <c:v>20598</c:v>
                      </c:pt>
                      <c:pt idx="32">
                        <c:v>21100</c:v>
                      </c:pt>
                      <c:pt idx="33">
                        <c:v>21600</c:v>
                      </c:pt>
                      <c:pt idx="34">
                        <c:v>23500</c:v>
                      </c:pt>
                      <c:pt idx="35">
                        <c:v>24400</c:v>
                      </c:pt>
                      <c:pt idx="36">
                        <c:v>25400</c:v>
                      </c:pt>
                      <c:pt idx="37">
                        <c:v>25800</c:v>
                      </c:pt>
                      <c:pt idx="38">
                        <c:v>28000</c:v>
                      </c:pt>
                      <c:pt idx="39">
                        <c:v>28200</c:v>
                      </c:pt>
                      <c:pt idx="40">
                        <c:v>28500</c:v>
                      </c:pt>
                      <c:pt idx="41">
                        <c:v>30600</c:v>
                      </c:pt>
                      <c:pt idx="42">
                        <c:v>31300</c:v>
                      </c:pt>
                      <c:pt idx="43">
                        <c:v>38300</c:v>
                      </c:pt>
                      <c:pt idx="44">
                        <c:v>53300</c:v>
                      </c:pt>
                      <c:pt idx="45">
                        <c:v>54044</c:v>
                      </c:pt>
                      <c:pt idx="46">
                        <c:v>57110</c:v>
                      </c:pt>
                      <c:pt idx="47">
                        <c:v>71430</c:v>
                      </c:pt>
                      <c:pt idx="48">
                        <c:v>72222</c:v>
                      </c:pt>
                      <c:pt idx="49">
                        <c:v>73185</c:v>
                      </c:pt>
                      <c:pt idx="50">
                        <c:v>74448</c:v>
                      </c:pt>
                      <c:pt idx="51">
                        <c:v>75059</c:v>
                      </c:pt>
                      <c:pt idx="52">
                        <c:v>75287</c:v>
                      </c:pt>
                      <c:pt idx="53">
                        <c:v>78145</c:v>
                      </c:pt>
                      <c:pt idx="54">
                        <c:v>81832</c:v>
                      </c:pt>
                      <c:pt idx="55">
                        <c:v>84946</c:v>
                      </c:pt>
                      <c:pt idx="56">
                        <c:v>85067</c:v>
                      </c:pt>
                      <c:pt idx="57">
                        <c:v>85672</c:v>
                      </c:pt>
                      <c:pt idx="58">
                        <c:v>86274</c:v>
                      </c:pt>
                      <c:pt idx="59">
                        <c:v>87132</c:v>
                      </c:pt>
                      <c:pt idx="60">
                        <c:v>87296</c:v>
                      </c:pt>
                      <c:pt idx="61">
                        <c:v>87410</c:v>
                      </c:pt>
                      <c:pt idx="62">
                        <c:v>105422</c:v>
                      </c:pt>
                      <c:pt idx="63">
                        <c:v>110689</c:v>
                      </c:pt>
                      <c:pt idx="64">
                        <c:v>125375</c:v>
                      </c:pt>
                      <c:pt idx="65">
                        <c:v>131719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[0]!flow_j2</c15:sqref>
                        </c15:formulaRef>
                      </c:ext>
                    </c:extLst>
                    <c:numCache>
                      <c:formatCode>0</c:formatCode>
                      <c:ptCount val="66"/>
                      <c:pt idx="0">
                        <c:v>2500</c:v>
                      </c:pt>
                      <c:pt idx="1">
                        <c:v>2800</c:v>
                      </c:pt>
                      <c:pt idx="2">
                        <c:v>4800</c:v>
                      </c:pt>
                      <c:pt idx="3">
                        <c:v>4818</c:v>
                      </c:pt>
                      <c:pt idx="4">
                        <c:v>4893</c:v>
                      </c:pt>
                      <c:pt idx="5">
                        <c:v>5800</c:v>
                      </c:pt>
                      <c:pt idx="6">
                        <c:v>6200</c:v>
                      </c:pt>
                      <c:pt idx="7">
                        <c:v>6210</c:v>
                      </c:pt>
                      <c:pt idx="8">
                        <c:v>6400</c:v>
                      </c:pt>
                      <c:pt idx="9">
                        <c:v>6412</c:v>
                      </c:pt>
                      <c:pt idx="10">
                        <c:v>6601</c:v>
                      </c:pt>
                      <c:pt idx="11">
                        <c:v>7500</c:v>
                      </c:pt>
                      <c:pt idx="12">
                        <c:v>9252</c:v>
                      </c:pt>
                      <c:pt idx="13">
                        <c:v>9488</c:v>
                      </c:pt>
                      <c:pt idx="14">
                        <c:v>10100</c:v>
                      </c:pt>
                      <c:pt idx="15">
                        <c:v>10200</c:v>
                      </c:pt>
                      <c:pt idx="16">
                        <c:v>10237</c:v>
                      </c:pt>
                      <c:pt idx="17">
                        <c:v>10772</c:v>
                      </c:pt>
                      <c:pt idx="18">
                        <c:v>11600</c:v>
                      </c:pt>
                      <c:pt idx="19">
                        <c:v>12993</c:v>
                      </c:pt>
                      <c:pt idx="20">
                        <c:v>13040</c:v>
                      </c:pt>
                      <c:pt idx="21">
                        <c:v>13241</c:v>
                      </c:pt>
                      <c:pt idx="22">
                        <c:v>13498</c:v>
                      </c:pt>
                      <c:pt idx="23">
                        <c:v>13800</c:v>
                      </c:pt>
                      <c:pt idx="24">
                        <c:v>14205</c:v>
                      </c:pt>
                      <c:pt idx="25">
                        <c:v>14591</c:v>
                      </c:pt>
                      <c:pt idx="26">
                        <c:v>15613</c:v>
                      </c:pt>
                      <c:pt idx="27">
                        <c:v>17200</c:v>
                      </c:pt>
                      <c:pt idx="28">
                        <c:v>18100</c:v>
                      </c:pt>
                      <c:pt idx="29">
                        <c:v>19800</c:v>
                      </c:pt>
                      <c:pt idx="30">
                        <c:v>20500</c:v>
                      </c:pt>
                      <c:pt idx="31">
                        <c:v>20598</c:v>
                      </c:pt>
                      <c:pt idx="32">
                        <c:v>21100</c:v>
                      </c:pt>
                      <c:pt idx="33">
                        <c:v>21600</c:v>
                      </c:pt>
                      <c:pt idx="34">
                        <c:v>23500</c:v>
                      </c:pt>
                      <c:pt idx="35">
                        <c:v>24400</c:v>
                      </c:pt>
                      <c:pt idx="36">
                        <c:v>25400</c:v>
                      </c:pt>
                      <c:pt idx="37">
                        <c:v>25800</c:v>
                      </c:pt>
                      <c:pt idx="38">
                        <c:v>28000</c:v>
                      </c:pt>
                      <c:pt idx="39">
                        <c:v>28200</c:v>
                      </c:pt>
                      <c:pt idx="40">
                        <c:v>28500</c:v>
                      </c:pt>
                      <c:pt idx="41">
                        <c:v>30600</c:v>
                      </c:pt>
                      <c:pt idx="42">
                        <c:v>31300</c:v>
                      </c:pt>
                      <c:pt idx="43">
                        <c:v>38300</c:v>
                      </c:pt>
                      <c:pt idx="44">
                        <c:v>53300</c:v>
                      </c:pt>
                      <c:pt idx="45">
                        <c:v>54044</c:v>
                      </c:pt>
                      <c:pt idx="46">
                        <c:v>57110</c:v>
                      </c:pt>
                      <c:pt idx="47">
                        <c:v>71430</c:v>
                      </c:pt>
                      <c:pt idx="48">
                        <c:v>72222</c:v>
                      </c:pt>
                      <c:pt idx="49">
                        <c:v>73185</c:v>
                      </c:pt>
                      <c:pt idx="50">
                        <c:v>74448</c:v>
                      </c:pt>
                      <c:pt idx="51">
                        <c:v>75059</c:v>
                      </c:pt>
                      <c:pt idx="52">
                        <c:v>75287</c:v>
                      </c:pt>
                      <c:pt idx="53">
                        <c:v>78145</c:v>
                      </c:pt>
                      <c:pt idx="54">
                        <c:v>81832</c:v>
                      </c:pt>
                      <c:pt idx="55">
                        <c:v>84946</c:v>
                      </c:pt>
                      <c:pt idx="56">
                        <c:v>85067</c:v>
                      </c:pt>
                      <c:pt idx="57">
                        <c:v>85672</c:v>
                      </c:pt>
                      <c:pt idx="58">
                        <c:v>86274</c:v>
                      </c:pt>
                      <c:pt idx="59">
                        <c:v>87132</c:v>
                      </c:pt>
                      <c:pt idx="60">
                        <c:v>87296</c:v>
                      </c:pt>
                      <c:pt idx="61">
                        <c:v>87410</c:v>
                      </c:pt>
                      <c:pt idx="62">
                        <c:v>105422</c:v>
                      </c:pt>
                      <c:pt idx="63">
                        <c:v>110689</c:v>
                      </c:pt>
                      <c:pt idx="64">
                        <c:v>125375</c:v>
                      </c:pt>
                      <c:pt idx="65">
                        <c:v>131719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6-0478-4B2C-9018-8AC0A2F6A43B}"/>
                  </c:ext>
                </c:extLst>
              </c15:ser>
            </c15:filteredScatterSeries>
            <c15:filteredScatterSeries>
              <c15:ser>
                <c:idx val="4"/>
                <c:order val="3"/>
                <c:tx>
                  <c:v>Coronado</c:v>
                </c:tx>
                <c:spPr>
                  <a:ln w="19050">
                    <a:noFill/>
                  </a:ln>
                </c:spPr>
                <c:marker>
                  <c:symbol val="star"/>
                  <c:size val="4"/>
                  <c:spPr>
                    <a:ln>
                      <a:solidFill>
                        <a:srgbClr val="00B0F0"/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rgbClr val="0070C0"/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5.7623026250272023E-3"/>
                        <c:y val="-0.12017549458474125"/>
                      </c:manualLayout>
                    </c:layout>
                    <c:numFmt formatCode="#,##0.00" sourceLinked="0"/>
                    <c:spPr>
                      <a:solidFill>
                        <a:srgbClr val="00B0F0">
                          <a:alpha val="40000"/>
                        </a:srgb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[0]!count_j3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2600</c:v>
                      </c:pt>
                      <c:pt idx="1">
                        <c:v>3100</c:v>
                      </c:pt>
                      <c:pt idx="2">
                        <c:v>3600</c:v>
                      </c:pt>
                      <c:pt idx="3">
                        <c:v>3700</c:v>
                      </c:pt>
                      <c:pt idx="4">
                        <c:v>4400</c:v>
                      </c:pt>
                      <c:pt idx="5">
                        <c:v>5400</c:v>
                      </c:pt>
                      <c:pt idx="6">
                        <c:v>6300</c:v>
                      </c:pt>
                      <c:pt idx="7">
                        <c:v>6400</c:v>
                      </c:pt>
                      <c:pt idx="8">
                        <c:v>6800</c:v>
                      </c:pt>
                      <c:pt idx="9">
                        <c:v>9200</c:v>
                      </c:pt>
                      <c:pt idx="10">
                        <c:v>9900</c:v>
                      </c:pt>
                      <c:pt idx="11">
                        <c:v>10500</c:v>
                      </c:pt>
                      <c:pt idx="12">
                        <c:v>11000</c:v>
                      </c:pt>
                      <c:pt idx="13">
                        <c:v>18000</c:v>
                      </c:pt>
                      <c:pt idx="14">
                        <c:v>19052</c:v>
                      </c:pt>
                      <c:pt idx="15">
                        <c:v>21024</c:v>
                      </c:pt>
                      <c:pt idx="16">
                        <c:v>24879</c:v>
                      </c:pt>
                      <c:pt idx="17">
                        <c:v>27766</c:v>
                      </c:pt>
                      <c:pt idx="18">
                        <c:v>42674</c:v>
                      </c:pt>
                      <c:pt idx="19">
                        <c:v>42960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[0]!flow_j3</c15:sqref>
                        </c15:formulaRef>
                      </c:ext>
                    </c:extLst>
                    <c:numCache>
                      <c:formatCode>0</c:formatCode>
                      <c:ptCount val="20"/>
                      <c:pt idx="0">
                        <c:v>2600</c:v>
                      </c:pt>
                      <c:pt idx="1">
                        <c:v>3100</c:v>
                      </c:pt>
                      <c:pt idx="2">
                        <c:v>3600</c:v>
                      </c:pt>
                      <c:pt idx="3">
                        <c:v>3700</c:v>
                      </c:pt>
                      <c:pt idx="4">
                        <c:v>4400</c:v>
                      </c:pt>
                      <c:pt idx="5">
                        <c:v>5400</c:v>
                      </c:pt>
                      <c:pt idx="6">
                        <c:v>6300</c:v>
                      </c:pt>
                      <c:pt idx="7">
                        <c:v>6400</c:v>
                      </c:pt>
                      <c:pt idx="8">
                        <c:v>6800</c:v>
                      </c:pt>
                      <c:pt idx="9">
                        <c:v>9200</c:v>
                      </c:pt>
                      <c:pt idx="10">
                        <c:v>9900</c:v>
                      </c:pt>
                      <c:pt idx="11">
                        <c:v>10500</c:v>
                      </c:pt>
                      <c:pt idx="12">
                        <c:v>11000</c:v>
                      </c:pt>
                      <c:pt idx="13">
                        <c:v>18000</c:v>
                      </c:pt>
                      <c:pt idx="14">
                        <c:v>19052</c:v>
                      </c:pt>
                      <c:pt idx="15">
                        <c:v>21024</c:v>
                      </c:pt>
                      <c:pt idx="16">
                        <c:v>24879</c:v>
                      </c:pt>
                      <c:pt idx="17">
                        <c:v>27766</c:v>
                      </c:pt>
                      <c:pt idx="18">
                        <c:v>42674</c:v>
                      </c:pt>
                      <c:pt idx="19">
                        <c:v>42960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0478-4B2C-9018-8AC0A2F6A43B}"/>
                  </c:ext>
                </c:extLst>
              </c15:ser>
            </c15:filteredScatterSeries>
            <c15:filteredScatterSeries>
              <c15:ser>
                <c:idx val="5"/>
                <c:order val="5"/>
                <c:tx>
                  <c:v>Del Mar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7036968733517507E-2"/>
                        <c:y val="-0.11210301677560058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[0]!count_j4</c15:sqref>
                        </c15:formulaRef>
                      </c:ext>
                    </c:extLst>
                    <c:numCache>
                      <c:formatCode>General</c:formatCode>
                      <c:ptCount val="5"/>
                      <c:pt idx="0">
                        <c:v>6000</c:v>
                      </c:pt>
                      <c:pt idx="1">
                        <c:v>15800</c:v>
                      </c:pt>
                      <c:pt idx="2">
                        <c:v>19500</c:v>
                      </c:pt>
                      <c:pt idx="3">
                        <c:v>20400</c:v>
                      </c:pt>
                      <c:pt idx="4">
                        <c:v>21100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[0]!flow_j4</c15:sqref>
                        </c15:formulaRef>
                      </c:ext>
                    </c:extLst>
                    <c:numCache>
                      <c:formatCode>0</c:formatCode>
                      <c:ptCount val="5"/>
                      <c:pt idx="0">
                        <c:v>6000</c:v>
                      </c:pt>
                      <c:pt idx="1">
                        <c:v>15800</c:v>
                      </c:pt>
                      <c:pt idx="2">
                        <c:v>19500</c:v>
                      </c:pt>
                      <c:pt idx="3">
                        <c:v>20400</c:v>
                      </c:pt>
                      <c:pt idx="4">
                        <c:v>21100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A-0478-4B2C-9018-8AC0A2F6A43B}"/>
                  </c:ext>
                </c:extLst>
              </c15:ser>
            </c15:filteredScatterSeries>
            <c15:filteredScatterSeries>
              <c15:ser>
                <c:idx val="6"/>
                <c:order val="6"/>
                <c:tx>
                  <c:v>EI Cajon</c:v>
                </c:tx>
                <c:spPr>
                  <a:ln w="19050">
                    <a:noFill/>
                  </a:ln>
                </c:spPr>
                <c:marker>
                  <c:symbol val="diamond"/>
                  <c:size val="4"/>
                </c:marker>
                <c:trendline>
                  <c:spPr>
                    <a:ln w="15875">
                      <a:solidFill>
                        <a:schemeClr val="accent5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7.9970981591245244E-2"/>
                        <c:y val="1.5670542942127053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[0]!count_j5</c15:sqref>
                        </c15:formulaRef>
                      </c:ext>
                    </c:extLst>
                    <c:numCache>
                      <c:formatCode>General</c:formatCode>
                      <c:ptCount val="150"/>
                      <c:pt idx="0">
                        <c:v>1400</c:v>
                      </c:pt>
                      <c:pt idx="1">
                        <c:v>2000</c:v>
                      </c:pt>
                      <c:pt idx="2">
                        <c:v>2500</c:v>
                      </c:pt>
                      <c:pt idx="3">
                        <c:v>2800</c:v>
                      </c:pt>
                      <c:pt idx="4">
                        <c:v>3200</c:v>
                      </c:pt>
                      <c:pt idx="5">
                        <c:v>3300</c:v>
                      </c:pt>
                      <c:pt idx="6">
                        <c:v>3500</c:v>
                      </c:pt>
                      <c:pt idx="7">
                        <c:v>3500</c:v>
                      </c:pt>
                      <c:pt idx="8">
                        <c:v>3900</c:v>
                      </c:pt>
                      <c:pt idx="9">
                        <c:v>3944</c:v>
                      </c:pt>
                      <c:pt idx="10">
                        <c:v>4000</c:v>
                      </c:pt>
                      <c:pt idx="11">
                        <c:v>4000</c:v>
                      </c:pt>
                      <c:pt idx="12">
                        <c:v>4500</c:v>
                      </c:pt>
                      <c:pt idx="13">
                        <c:v>4500</c:v>
                      </c:pt>
                      <c:pt idx="14">
                        <c:v>4700</c:v>
                      </c:pt>
                      <c:pt idx="15">
                        <c:v>4700</c:v>
                      </c:pt>
                      <c:pt idx="16">
                        <c:v>4900</c:v>
                      </c:pt>
                      <c:pt idx="17">
                        <c:v>5000</c:v>
                      </c:pt>
                      <c:pt idx="18">
                        <c:v>5300</c:v>
                      </c:pt>
                      <c:pt idx="19">
                        <c:v>5400</c:v>
                      </c:pt>
                      <c:pt idx="20">
                        <c:v>5400</c:v>
                      </c:pt>
                      <c:pt idx="21">
                        <c:v>5513</c:v>
                      </c:pt>
                      <c:pt idx="22">
                        <c:v>5650</c:v>
                      </c:pt>
                      <c:pt idx="23">
                        <c:v>5700</c:v>
                      </c:pt>
                      <c:pt idx="24">
                        <c:v>6100</c:v>
                      </c:pt>
                      <c:pt idx="25">
                        <c:v>6547</c:v>
                      </c:pt>
                      <c:pt idx="26">
                        <c:v>6600</c:v>
                      </c:pt>
                      <c:pt idx="27">
                        <c:v>6600</c:v>
                      </c:pt>
                      <c:pt idx="28">
                        <c:v>7000</c:v>
                      </c:pt>
                      <c:pt idx="29">
                        <c:v>7300</c:v>
                      </c:pt>
                      <c:pt idx="30">
                        <c:v>7400</c:v>
                      </c:pt>
                      <c:pt idx="31">
                        <c:v>7700</c:v>
                      </c:pt>
                      <c:pt idx="32">
                        <c:v>8038</c:v>
                      </c:pt>
                      <c:pt idx="33">
                        <c:v>8200</c:v>
                      </c:pt>
                      <c:pt idx="34">
                        <c:v>8262</c:v>
                      </c:pt>
                      <c:pt idx="35">
                        <c:v>8400</c:v>
                      </c:pt>
                      <c:pt idx="36">
                        <c:v>8400</c:v>
                      </c:pt>
                      <c:pt idx="37">
                        <c:v>8494</c:v>
                      </c:pt>
                      <c:pt idx="38">
                        <c:v>8600</c:v>
                      </c:pt>
                      <c:pt idx="39">
                        <c:v>8600</c:v>
                      </c:pt>
                      <c:pt idx="40">
                        <c:v>8739</c:v>
                      </c:pt>
                      <c:pt idx="41">
                        <c:v>8800</c:v>
                      </c:pt>
                      <c:pt idx="42">
                        <c:v>9000</c:v>
                      </c:pt>
                      <c:pt idx="43">
                        <c:v>9000</c:v>
                      </c:pt>
                      <c:pt idx="44">
                        <c:v>9200</c:v>
                      </c:pt>
                      <c:pt idx="45">
                        <c:v>9200</c:v>
                      </c:pt>
                      <c:pt idx="46">
                        <c:v>9300</c:v>
                      </c:pt>
                      <c:pt idx="47">
                        <c:v>9300</c:v>
                      </c:pt>
                      <c:pt idx="48">
                        <c:v>9500</c:v>
                      </c:pt>
                      <c:pt idx="49">
                        <c:v>9766</c:v>
                      </c:pt>
                      <c:pt idx="50">
                        <c:v>9800</c:v>
                      </c:pt>
                      <c:pt idx="51">
                        <c:v>9800</c:v>
                      </c:pt>
                      <c:pt idx="52">
                        <c:v>9800</c:v>
                      </c:pt>
                      <c:pt idx="53">
                        <c:v>9900</c:v>
                      </c:pt>
                      <c:pt idx="54">
                        <c:v>10200</c:v>
                      </c:pt>
                      <c:pt idx="55">
                        <c:v>10303</c:v>
                      </c:pt>
                      <c:pt idx="56">
                        <c:v>10400</c:v>
                      </c:pt>
                      <c:pt idx="57">
                        <c:v>10800</c:v>
                      </c:pt>
                      <c:pt idx="58">
                        <c:v>10900</c:v>
                      </c:pt>
                      <c:pt idx="59">
                        <c:v>11200</c:v>
                      </c:pt>
                      <c:pt idx="60">
                        <c:v>11400</c:v>
                      </c:pt>
                      <c:pt idx="61">
                        <c:v>11600</c:v>
                      </c:pt>
                      <c:pt idx="62">
                        <c:v>11600</c:v>
                      </c:pt>
                      <c:pt idx="63">
                        <c:v>11700</c:v>
                      </c:pt>
                      <c:pt idx="64">
                        <c:v>11800</c:v>
                      </c:pt>
                      <c:pt idx="65">
                        <c:v>12000</c:v>
                      </c:pt>
                      <c:pt idx="66">
                        <c:v>12200</c:v>
                      </c:pt>
                      <c:pt idx="67">
                        <c:v>12300</c:v>
                      </c:pt>
                      <c:pt idx="68">
                        <c:v>12310</c:v>
                      </c:pt>
                      <c:pt idx="69">
                        <c:v>12399</c:v>
                      </c:pt>
                      <c:pt idx="70">
                        <c:v>12715</c:v>
                      </c:pt>
                      <c:pt idx="71">
                        <c:v>12797</c:v>
                      </c:pt>
                      <c:pt idx="72">
                        <c:v>13100</c:v>
                      </c:pt>
                      <c:pt idx="73">
                        <c:v>13300</c:v>
                      </c:pt>
                      <c:pt idx="74">
                        <c:v>13800</c:v>
                      </c:pt>
                      <c:pt idx="75">
                        <c:v>13900</c:v>
                      </c:pt>
                      <c:pt idx="76">
                        <c:v>13900</c:v>
                      </c:pt>
                      <c:pt idx="77">
                        <c:v>14100</c:v>
                      </c:pt>
                      <c:pt idx="78">
                        <c:v>14200</c:v>
                      </c:pt>
                      <c:pt idx="79">
                        <c:v>14300</c:v>
                      </c:pt>
                      <c:pt idx="80">
                        <c:v>14300</c:v>
                      </c:pt>
                      <c:pt idx="81">
                        <c:v>15100</c:v>
                      </c:pt>
                      <c:pt idx="82">
                        <c:v>15100</c:v>
                      </c:pt>
                      <c:pt idx="83">
                        <c:v>15300</c:v>
                      </c:pt>
                      <c:pt idx="84">
                        <c:v>15700</c:v>
                      </c:pt>
                      <c:pt idx="85">
                        <c:v>16900</c:v>
                      </c:pt>
                      <c:pt idx="86">
                        <c:v>17100</c:v>
                      </c:pt>
                      <c:pt idx="87">
                        <c:v>17300</c:v>
                      </c:pt>
                      <c:pt idx="88">
                        <c:v>17700</c:v>
                      </c:pt>
                      <c:pt idx="89">
                        <c:v>17900</c:v>
                      </c:pt>
                      <c:pt idx="90">
                        <c:v>17900</c:v>
                      </c:pt>
                      <c:pt idx="91">
                        <c:v>18900</c:v>
                      </c:pt>
                      <c:pt idx="92">
                        <c:v>19000</c:v>
                      </c:pt>
                      <c:pt idx="93">
                        <c:v>20183</c:v>
                      </c:pt>
                      <c:pt idx="94">
                        <c:v>20400</c:v>
                      </c:pt>
                      <c:pt idx="95">
                        <c:v>20800</c:v>
                      </c:pt>
                      <c:pt idx="96">
                        <c:v>21300</c:v>
                      </c:pt>
                      <c:pt idx="97">
                        <c:v>21600</c:v>
                      </c:pt>
                      <c:pt idx="98">
                        <c:v>21600</c:v>
                      </c:pt>
                      <c:pt idx="99">
                        <c:v>21875</c:v>
                      </c:pt>
                      <c:pt idx="100">
                        <c:v>21900</c:v>
                      </c:pt>
                      <c:pt idx="101">
                        <c:v>21963</c:v>
                      </c:pt>
                      <c:pt idx="102">
                        <c:v>22300</c:v>
                      </c:pt>
                      <c:pt idx="103">
                        <c:v>22500</c:v>
                      </c:pt>
                      <c:pt idx="104">
                        <c:v>22500</c:v>
                      </c:pt>
                      <c:pt idx="105">
                        <c:v>22500</c:v>
                      </c:pt>
                      <c:pt idx="106">
                        <c:v>22900</c:v>
                      </c:pt>
                      <c:pt idx="107">
                        <c:v>23000</c:v>
                      </c:pt>
                      <c:pt idx="108">
                        <c:v>23000</c:v>
                      </c:pt>
                      <c:pt idx="109">
                        <c:v>23590</c:v>
                      </c:pt>
                      <c:pt idx="110">
                        <c:v>24300</c:v>
                      </c:pt>
                      <c:pt idx="111">
                        <c:v>24400</c:v>
                      </c:pt>
                      <c:pt idx="112">
                        <c:v>24700</c:v>
                      </c:pt>
                      <c:pt idx="113">
                        <c:v>24900</c:v>
                      </c:pt>
                      <c:pt idx="114">
                        <c:v>24900</c:v>
                      </c:pt>
                      <c:pt idx="115">
                        <c:v>25000</c:v>
                      </c:pt>
                      <c:pt idx="116">
                        <c:v>25100</c:v>
                      </c:pt>
                      <c:pt idx="117">
                        <c:v>25300</c:v>
                      </c:pt>
                      <c:pt idx="118">
                        <c:v>25400</c:v>
                      </c:pt>
                      <c:pt idx="119">
                        <c:v>25504</c:v>
                      </c:pt>
                      <c:pt idx="120">
                        <c:v>25800</c:v>
                      </c:pt>
                      <c:pt idx="121">
                        <c:v>27100</c:v>
                      </c:pt>
                      <c:pt idx="122">
                        <c:v>27300</c:v>
                      </c:pt>
                      <c:pt idx="123">
                        <c:v>28000</c:v>
                      </c:pt>
                      <c:pt idx="124">
                        <c:v>28200</c:v>
                      </c:pt>
                      <c:pt idx="125">
                        <c:v>28400</c:v>
                      </c:pt>
                      <c:pt idx="126">
                        <c:v>29100</c:v>
                      </c:pt>
                      <c:pt idx="127">
                        <c:v>30068</c:v>
                      </c:pt>
                      <c:pt idx="128">
                        <c:v>30725</c:v>
                      </c:pt>
                      <c:pt idx="129">
                        <c:v>32429</c:v>
                      </c:pt>
                      <c:pt idx="130">
                        <c:v>37400</c:v>
                      </c:pt>
                      <c:pt idx="131">
                        <c:v>39333</c:v>
                      </c:pt>
                      <c:pt idx="132">
                        <c:v>40552</c:v>
                      </c:pt>
                      <c:pt idx="133">
                        <c:v>46360</c:v>
                      </c:pt>
                      <c:pt idx="134">
                        <c:v>47339</c:v>
                      </c:pt>
                      <c:pt idx="135">
                        <c:v>49326</c:v>
                      </c:pt>
                      <c:pt idx="136">
                        <c:v>49969</c:v>
                      </c:pt>
                      <c:pt idx="137">
                        <c:v>50393</c:v>
                      </c:pt>
                      <c:pt idx="138">
                        <c:v>51970</c:v>
                      </c:pt>
                      <c:pt idx="139">
                        <c:v>52274</c:v>
                      </c:pt>
                      <c:pt idx="140">
                        <c:v>58170</c:v>
                      </c:pt>
                      <c:pt idx="141">
                        <c:v>59476</c:v>
                      </c:pt>
                      <c:pt idx="142">
                        <c:v>60910</c:v>
                      </c:pt>
                      <c:pt idx="143">
                        <c:v>63425</c:v>
                      </c:pt>
                      <c:pt idx="144">
                        <c:v>66330</c:v>
                      </c:pt>
                      <c:pt idx="145">
                        <c:v>83089</c:v>
                      </c:pt>
                      <c:pt idx="146">
                        <c:v>86593</c:v>
                      </c:pt>
                      <c:pt idx="147">
                        <c:v>87974</c:v>
                      </c:pt>
                      <c:pt idx="148">
                        <c:v>88226</c:v>
                      </c:pt>
                      <c:pt idx="149">
                        <c:v>94743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[0]!flow_j5</c15:sqref>
                        </c15:formulaRef>
                      </c:ext>
                    </c:extLst>
                    <c:numCache>
                      <c:formatCode>0</c:formatCode>
                      <c:ptCount val="150"/>
                      <c:pt idx="0">
                        <c:v>1400</c:v>
                      </c:pt>
                      <c:pt idx="1">
                        <c:v>2000</c:v>
                      </c:pt>
                      <c:pt idx="2">
                        <c:v>2500</c:v>
                      </c:pt>
                      <c:pt idx="3">
                        <c:v>2800</c:v>
                      </c:pt>
                      <c:pt idx="4">
                        <c:v>3200</c:v>
                      </c:pt>
                      <c:pt idx="5">
                        <c:v>3300</c:v>
                      </c:pt>
                      <c:pt idx="6">
                        <c:v>3500</c:v>
                      </c:pt>
                      <c:pt idx="7">
                        <c:v>3500</c:v>
                      </c:pt>
                      <c:pt idx="8">
                        <c:v>3900</c:v>
                      </c:pt>
                      <c:pt idx="9">
                        <c:v>3944</c:v>
                      </c:pt>
                      <c:pt idx="10">
                        <c:v>4000</c:v>
                      </c:pt>
                      <c:pt idx="11">
                        <c:v>4000</c:v>
                      </c:pt>
                      <c:pt idx="12">
                        <c:v>4500</c:v>
                      </c:pt>
                      <c:pt idx="13">
                        <c:v>4500</c:v>
                      </c:pt>
                      <c:pt idx="14">
                        <c:v>4700</c:v>
                      </c:pt>
                      <c:pt idx="15">
                        <c:v>4700</c:v>
                      </c:pt>
                      <c:pt idx="16">
                        <c:v>4900</c:v>
                      </c:pt>
                      <c:pt idx="17">
                        <c:v>5000</c:v>
                      </c:pt>
                      <c:pt idx="18">
                        <c:v>5300</c:v>
                      </c:pt>
                      <c:pt idx="19">
                        <c:v>5400</c:v>
                      </c:pt>
                      <c:pt idx="20">
                        <c:v>5400</c:v>
                      </c:pt>
                      <c:pt idx="21">
                        <c:v>5513</c:v>
                      </c:pt>
                      <c:pt idx="22">
                        <c:v>5650</c:v>
                      </c:pt>
                      <c:pt idx="23">
                        <c:v>5700</c:v>
                      </c:pt>
                      <c:pt idx="24">
                        <c:v>6100</c:v>
                      </c:pt>
                      <c:pt idx="25">
                        <c:v>6547</c:v>
                      </c:pt>
                      <c:pt idx="26">
                        <c:v>6600</c:v>
                      </c:pt>
                      <c:pt idx="27">
                        <c:v>6600</c:v>
                      </c:pt>
                      <c:pt idx="28">
                        <c:v>7000</c:v>
                      </c:pt>
                      <c:pt idx="29">
                        <c:v>7300</c:v>
                      </c:pt>
                      <c:pt idx="30">
                        <c:v>7400</c:v>
                      </c:pt>
                      <c:pt idx="31">
                        <c:v>7700</c:v>
                      </c:pt>
                      <c:pt idx="32">
                        <c:v>8038</c:v>
                      </c:pt>
                      <c:pt idx="33">
                        <c:v>8200</c:v>
                      </c:pt>
                      <c:pt idx="34">
                        <c:v>8262</c:v>
                      </c:pt>
                      <c:pt idx="35">
                        <c:v>8400</c:v>
                      </c:pt>
                      <c:pt idx="36">
                        <c:v>8400</c:v>
                      </c:pt>
                      <c:pt idx="37">
                        <c:v>8494</c:v>
                      </c:pt>
                      <c:pt idx="38">
                        <c:v>8600</c:v>
                      </c:pt>
                      <c:pt idx="39">
                        <c:v>8600</c:v>
                      </c:pt>
                      <c:pt idx="40">
                        <c:v>8739</c:v>
                      </c:pt>
                      <c:pt idx="41">
                        <c:v>8800</c:v>
                      </c:pt>
                      <c:pt idx="42">
                        <c:v>9000</c:v>
                      </c:pt>
                      <c:pt idx="43">
                        <c:v>9000</c:v>
                      </c:pt>
                      <c:pt idx="44">
                        <c:v>9200</c:v>
                      </c:pt>
                      <c:pt idx="45">
                        <c:v>9200</c:v>
                      </c:pt>
                      <c:pt idx="46">
                        <c:v>9300</c:v>
                      </c:pt>
                      <c:pt idx="47">
                        <c:v>9300</c:v>
                      </c:pt>
                      <c:pt idx="48">
                        <c:v>9500</c:v>
                      </c:pt>
                      <c:pt idx="49">
                        <c:v>9766</c:v>
                      </c:pt>
                      <c:pt idx="50">
                        <c:v>9800</c:v>
                      </c:pt>
                      <c:pt idx="51">
                        <c:v>9800</c:v>
                      </c:pt>
                      <c:pt idx="52">
                        <c:v>9800</c:v>
                      </c:pt>
                      <c:pt idx="53">
                        <c:v>9900</c:v>
                      </c:pt>
                      <c:pt idx="54">
                        <c:v>10200</c:v>
                      </c:pt>
                      <c:pt idx="55">
                        <c:v>10303</c:v>
                      </c:pt>
                      <c:pt idx="56">
                        <c:v>10400</c:v>
                      </c:pt>
                      <c:pt idx="57">
                        <c:v>10800</c:v>
                      </c:pt>
                      <c:pt idx="58">
                        <c:v>10900</c:v>
                      </c:pt>
                      <c:pt idx="59">
                        <c:v>11200</c:v>
                      </c:pt>
                      <c:pt idx="60">
                        <c:v>11400</c:v>
                      </c:pt>
                      <c:pt idx="61">
                        <c:v>11600</c:v>
                      </c:pt>
                      <c:pt idx="62">
                        <c:v>11600</c:v>
                      </c:pt>
                      <c:pt idx="63">
                        <c:v>11700</c:v>
                      </c:pt>
                      <c:pt idx="64">
                        <c:v>11800</c:v>
                      </c:pt>
                      <c:pt idx="65">
                        <c:v>12000</c:v>
                      </c:pt>
                      <c:pt idx="66">
                        <c:v>12200</c:v>
                      </c:pt>
                      <c:pt idx="67">
                        <c:v>12300</c:v>
                      </c:pt>
                      <c:pt idx="68">
                        <c:v>12310</c:v>
                      </c:pt>
                      <c:pt idx="69">
                        <c:v>12399</c:v>
                      </c:pt>
                      <c:pt idx="70">
                        <c:v>12715</c:v>
                      </c:pt>
                      <c:pt idx="71">
                        <c:v>12797</c:v>
                      </c:pt>
                      <c:pt idx="72">
                        <c:v>13100</c:v>
                      </c:pt>
                      <c:pt idx="73">
                        <c:v>13300</c:v>
                      </c:pt>
                      <c:pt idx="74">
                        <c:v>13800</c:v>
                      </c:pt>
                      <c:pt idx="75">
                        <c:v>13900</c:v>
                      </c:pt>
                      <c:pt idx="76">
                        <c:v>13900</c:v>
                      </c:pt>
                      <c:pt idx="77">
                        <c:v>14100</c:v>
                      </c:pt>
                      <c:pt idx="78">
                        <c:v>14200</c:v>
                      </c:pt>
                      <c:pt idx="79">
                        <c:v>14300</c:v>
                      </c:pt>
                      <c:pt idx="80">
                        <c:v>14300</c:v>
                      </c:pt>
                      <c:pt idx="81">
                        <c:v>15100</c:v>
                      </c:pt>
                      <c:pt idx="82">
                        <c:v>15100</c:v>
                      </c:pt>
                      <c:pt idx="83">
                        <c:v>15300</c:v>
                      </c:pt>
                      <c:pt idx="84">
                        <c:v>15700</c:v>
                      </c:pt>
                      <c:pt idx="85">
                        <c:v>16900</c:v>
                      </c:pt>
                      <c:pt idx="86">
                        <c:v>17100</c:v>
                      </c:pt>
                      <c:pt idx="87">
                        <c:v>17300</c:v>
                      </c:pt>
                      <c:pt idx="88">
                        <c:v>17700</c:v>
                      </c:pt>
                      <c:pt idx="89">
                        <c:v>17900</c:v>
                      </c:pt>
                      <c:pt idx="90">
                        <c:v>17900</c:v>
                      </c:pt>
                      <c:pt idx="91">
                        <c:v>18900</c:v>
                      </c:pt>
                      <c:pt idx="92">
                        <c:v>19000</c:v>
                      </c:pt>
                      <c:pt idx="93">
                        <c:v>20183</c:v>
                      </c:pt>
                      <c:pt idx="94">
                        <c:v>20400</c:v>
                      </c:pt>
                      <c:pt idx="95">
                        <c:v>20800</c:v>
                      </c:pt>
                      <c:pt idx="96">
                        <c:v>21300</c:v>
                      </c:pt>
                      <c:pt idx="97">
                        <c:v>21600</c:v>
                      </c:pt>
                      <c:pt idx="98">
                        <c:v>21600</c:v>
                      </c:pt>
                      <c:pt idx="99">
                        <c:v>21875</c:v>
                      </c:pt>
                      <c:pt idx="100">
                        <c:v>21900</c:v>
                      </c:pt>
                      <c:pt idx="101">
                        <c:v>21963</c:v>
                      </c:pt>
                      <c:pt idx="102">
                        <c:v>22300</c:v>
                      </c:pt>
                      <c:pt idx="103">
                        <c:v>22500</c:v>
                      </c:pt>
                      <c:pt idx="104">
                        <c:v>22500</c:v>
                      </c:pt>
                      <c:pt idx="105">
                        <c:v>22500</c:v>
                      </c:pt>
                      <c:pt idx="106">
                        <c:v>22900</c:v>
                      </c:pt>
                      <c:pt idx="107">
                        <c:v>23000</c:v>
                      </c:pt>
                      <c:pt idx="108">
                        <c:v>23000</c:v>
                      </c:pt>
                      <c:pt idx="109">
                        <c:v>23590</c:v>
                      </c:pt>
                      <c:pt idx="110">
                        <c:v>24300</c:v>
                      </c:pt>
                      <c:pt idx="111">
                        <c:v>24400</c:v>
                      </c:pt>
                      <c:pt idx="112">
                        <c:v>24700</c:v>
                      </c:pt>
                      <c:pt idx="113">
                        <c:v>24900</c:v>
                      </c:pt>
                      <c:pt idx="114">
                        <c:v>24900</c:v>
                      </c:pt>
                      <c:pt idx="115">
                        <c:v>25000</c:v>
                      </c:pt>
                      <c:pt idx="116">
                        <c:v>25100</c:v>
                      </c:pt>
                      <c:pt idx="117">
                        <c:v>25300</c:v>
                      </c:pt>
                      <c:pt idx="118">
                        <c:v>25400</c:v>
                      </c:pt>
                      <c:pt idx="119">
                        <c:v>25504</c:v>
                      </c:pt>
                      <c:pt idx="120">
                        <c:v>25800</c:v>
                      </c:pt>
                      <c:pt idx="121">
                        <c:v>27100</c:v>
                      </c:pt>
                      <c:pt idx="122">
                        <c:v>27300</c:v>
                      </c:pt>
                      <c:pt idx="123">
                        <c:v>28000</c:v>
                      </c:pt>
                      <c:pt idx="124">
                        <c:v>28200</c:v>
                      </c:pt>
                      <c:pt idx="125">
                        <c:v>28400</c:v>
                      </c:pt>
                      <c:pt idx="126">
                        <c:v>29100</c:v>
                      </c:pt>
                      <c:pt idx="127">
                        <c:v>30068</c:v>
                      </c:pt>
                      <c:pt idx="128">
                        <c:v>30725</c:v>
                      </c:pt>
                      <c:pt idx="129">
                        <c:v>32429</c:v>
                      </c:pt>
                      <c:pt idx="130">
                        <c:v>37400</c:v>
                      </c:pt>
                      <c:pt idx="131">
                        <c:v>39333</c:v>
                      </c:pt>
                      <c:pt idx="132">
                        <c:v>40552</c:v>
                      </c:pt>
                      <c:pt idx="133">
                        <c:v>46360</c:v>
                      </c:pt>
                      <c:pt idx="134">
                        <c:v>47339</c:v>
                      </c:pt>
                      <c:pt idx="135">
                        <c:v>49326</c:v>
                      </c:pt>
                      <c:pt idx="136">
                        <c:v>49969</c:v>
                      </c:pt>
                      <c:pt idx="137">
                        <c:v>50393</c:v>
                      </c:pt>
                      <c:pt idx="138">
                        <c:v>51970</c:v>
                      </c:pt>
                      <c:pt idx="139">
                        <c:v>52274</c:v>
                      </c:pt>
                      <c:pt idx="140">
                        <c:v>58170</c:v>
                      </c:pt>
                      <c:pt idx="141">
                        <c:v>59476</c:v>
                      </c:pt>
                      <c:pt idx="142">
                        <c:v>60910</c:v>
                      </c:pt>
                      <c:pt idx="143">
                        <c:v>63425</c:v>
                      </c:pt>
                      <c:pt idx="144">
                        <c:v>66330</c:v>
                      </c:pt>
                      <c:pt idx="145">
                        <c:v>83089</c:v>
                      </c:pt>
                      <c:pt idx="146">
                        <c:v>86593</c:v>
                      </c:pt>
                      <c:pt idx="147">
                        <c:v>87974</c:v>
                      </c:pt>
                      <c:pt idx="148">
                        <c:v>88226</c:v>
                      </c:pt>
                      <c:pt idx="149">
                        <c:v>94743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C-0478-4B2C-9018-8AC0A2F6A43B}"/>
                  </c:ext>
                </c:extLst>
              </c15:ser>
            </c15:filteredScatterSeries>
            <c15:filteredScatterSeries>
              <c15:ser>
                <c:idx val="7"/>
                <c:order val="7"/>
                <c:tx>
                  <c:v>Encinitas</c:v>
                </c:tx>
                <c:spPr>
                  <a:ln w="19050">
                    <a:noFill/>
                  </a:ln>
                </c:spPr>
                <c:marker>
                  <c:symbol val="square"/>
                  <c:size val="3"/>
                </c:marker>
                <c:trendline>
                  <c:spPr>
                    <a:ln w="15875">
                      <a:solidFill>
                        <a:schemeClr val="accent2">
                          <a:lumMod val="75000"/>
                          <a:alpha val="5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3395144603332094E-2"/>
                        <c:y val="-8.3609994674765348E-2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[0]!count_j6</c15:sqref>
                        </c15:formulaRef>
                      </c:ext>
                    </c:extLst>
                    <c:numCache>
                      <c:formatCode>General</c:formatCode>
                      <c:ptCount val="36"/>
                      <c:pt idx="0">
                        <c:v>1169</c:v>
                      </c:pt>
                      <c:pt idx="1">
                        <c:v>1340</c:v>
                      </c:pt>
                      <c:pt idx="2">
                        <c:v>3116</c:v>
                      </c:pt>
                      <c:pt idx="3">
                        <c:v>5190</c:v>
                      </c:pt>
                      <c:pt idx="4">
                        <c:v>5247</c:v>
                      </c:pt>
                      <c:pt idx="5">
                        <c:v>5630</c:v>
                      </c:pt>
                      <c:pt idx="6">
                        <c:v>6201</c:v>
                      </c:pt>
                      <c:pt idx="7">
                        <c:v>6458</c:v>
                      </c:pt>
                      <c:pt idx="8">
                        <c:v>6572</c:v>
                      </c:pt>
                      <c:pt idx="9">
                        <c:v>7334</c:v>
                      </c:pt>
                      <c:pt idx="10">
                        <c:v>7958</c:v>
                      </c:pt>
                      <c:pt idx="11">
                        <c:v>8030</c:v>
                      </c:pt>
                      <c:pt idx="12">
                        <c:v>9005</c:v>
                      </c:pt>
                      <c:pt idx="13">
                        <c:v>9989</c:v>
                      </c:pt>
                      <c:pt idx="14">
                        <c:v>10194</c:v>
                      </c:pt>
                      <c:pt idx="15">
                        <c:v>10265</c:v>
                      </c:pt>
                      <c:pt idx="16">
                        <c:v>10749</c:v>
                      </c:pt>
                      <c:pt idx="17">
                        <c:v>14562</c:v>
                      </c:pt>
                      <c:pt idx="18">
                        <c:v>15907</c:v>
                      </c:pt>
                      <c:pt idx="19">
                        <c:v>80506</c:v>
                      </c:pt>
                      <c:pt idx="20">
                        <c:v>89479</c:v>
                      </c:pt>
                      <c:pt idx="21">
                        <c:v>94510</c:v>
                      </c:pt>
                      <c:pt idx="22">
                        <c:v>95757</c:v>
                      </c:pt>
                      <c:pt idx="23">
                        <c:v>98928</c:v>
                      </c:pt>
                      <c:pt idx="24">
                        <c:v>99687</c:v>
                      </c:pt>
                      <c:pt idx="25">
                        <c:v>99944</c:v>
                      </c:pt>
                      <c:pt idx="26">
                        <c:v>100679</c:v>
                      </c:pt>
                      <c:pt idx="27">
                        <c:v>101178</c:v>
                      </c:pt>
                      <c:pt idx="28">
                        <c:v>102468</c:v>
                      </c:pt>
                      <c:pt idx="29">
                        <c:v>103593</c:v>
                      </c:pt>
                      <c:pt idx="30">
                        <c:v>104695</c:v>
                      </c:pt>
                      <c:pt idx="31">
                        <c:v>104739</c:v>
                      </c:pt>
                      <c:pt idx="32">
                        <c:v>105170</c:v>
                      </c:pt>
                      <c:pt idx="33">
                        <c:v>107164</c:v>
                      </c:pt>
                      <c:pt idx="34">
                        <c:v>108591</c:v>
                      </c:pt>
                      <c:pt idx="35">
                        <c:v>109782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[0]!flow_j6</c15:sqref>
                        </c15:formulaRef>
                      </c:ext>
                    </c:extLst>
                    <c:numCache>
                      <c:formatCode>0</c:formatCode>
                      <c:ptCount val="36"/>
                      <c:pt idx="0">
                        <c:v>1169</c:v>
                      </c:pt>
                      <c:pt idx="1">
                        <c:v>1340</c:v>
                      </c:pt>
                      <c:pt idx="2">
                        <c:v>3116</c:v>
                      </c:pt>
                      <c:pt idx="3">
                        <c:v>5190</c:v>
                      </c:pt>
                      <c:pt idx="4">
                        <c:v>5247</c:v>
                      </c:pt>
                      <c:pt idx="5">
                        <c:v>5630</c:v>
                      </c:pt>
                      <c:pt idx="6">
                        <c:v>6201</c:v>
                      </c:pt>
                      <c:pt idx="7">
                        <c:v>6458</c:v>
                      </c:pt>
                      <c:pt idx="8">
                        <c:v>6572</c:v>
                      </c:pt>
                      <c:pt idx="9">
                        <c:v>7334</c:v>
                      </c:pt>
                      <c:pt idx="10">
                        <c:v>7958</c:v>
                      </c:pt>
                      <c:pt idx="11">
                        <c:v>8030</c:v>
                      </c:pt>
                      <c:pt idx="12">
                        <c:v>9005</c:v>
                      </c:pt>
                      <c:pt idx="13">
                        <c:v>9989</c:v>
                      </c:pt>
                      <c:pt idx="14">
                        <c:v>10194</c:v>
                      </c:pt>
                      <c:pt idx="15">
                        <c:v>10265</c:v>
                      </c:pt>
                      <c:pt idx="16">
                        <c:v>10749</c:v>
                      </c:pt>
                      <c:pt idx="17">
                        <c:v>14562</c:v>
                      </c:pt>
                      <c:pt idx="18">
                        <c:v>15907</c:v>
                      </c:pt>
                      <c:pt idx="19">
                        <c:v>80506</c:v>
                      </c:pt>
                      <c:pt idx="20">
                        <c:v>89479</c:v>
                      </c:pt>
                      <c:pt idx="21">
                        <c:v>94510</c:v>
                      </c:pt>
                      <c:pt idx="22">
                        <c:v>95757</c:v>
                      </c:pt>
                      <c:pt idx="23">
                        <c:v>98928</c:v>
                      </c:pt>
                      <c:pt idx="24">
                        <c:v>99687</c:v>
                      </c:pt>
                      <c:pt idx="25">
                        <c:v>99944</c:v>
                      </c:pt>
                      <c:pt idx="26">
                        <c:v>100679</c:v>
                      </c:pt>
                      <c:pt idx="27">
                        <c:v>101178</c:v>
                      </c:pt>
                      <c:pt idx="28">
                        <c:v>102468</c:v>
                      </c:pt>
                      <c:pt idx="29">
                        <c:v>103593</c:v>
                      </c:pt>
                      <c:pt idx="30">
                        <c:v>104695</c:v>
                      </c:pt>
                      <c:pt idx="31">
                        <c:v>104739</c:v>
                      </c:pt>
                      <c:pt idx="32">
                        <c:v>105170</c:v>
                      </c:pt>
                      <c:pt idx="33">
                        <c:v>107164</c:v>
                      </c:pt>
                      <c:pt idx="34">
                        <c:v>108591</c:v>
                      </c:pt>
                      <c:pt idx="35">
                        <c:v>109782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E-0478-4B2C-9018-8AC0A2F6A43B}"/>
                  </c:ext>
                </c:extLst>
              </c15:ser>
            </c15:filteredScatterSeries>
            <c15:filteredScatterSeries>
              <c15:ser>
                <c:idx val="8"/>
                <c:order val="8"/>
                <c:tx>
                  <c:v>Escondido</c:v>
                </c:tx>
                <c:spPr>
                  <a:ln w="19050">
                    <a:noFill/>
                  </a:ln>
                </c:spPr>
                <c:marker>
                  <c:symbol val="plus"/>
                  <c:size val="4"/>
                  <c:spPr>
                    <a:noFill/>
                    <a:ln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bg1">
                          <a:lumMod val="5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9.7748099557024362E-3"/>
                        <c:y val="-6.9684045603315425E-2"/>
                      </c:manualLayout>
                    </c:layout>
                    <c:numFmt formatCode="#,##0.00" sourceLinked="0"/>
                    <c:spPr>
                      <a:solidFill>
                        <a:schemeClr val="bg1">
                          <a:lumMod val="85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[0]!count_j7</c15:sqref>
                        </c15:formulaRef>
                      </c:ext>
                    </c:extLst>
                    <c:numCache>
                      <c:formatCode>General</c:formatCode>
                      <c:ptCount val="106"/>
                      <c:pt idx="0">
                        <c:v>2802</c:v>
                      </c:pt>
                      <c:pt idx="1">
                        <c:v>3007</c:v>
                      </c:pt>
                      <c:pt idx="2">
                        <c:v>3286</c:v>
                      </c:pt>
                      <c:pt idx="3">
                        <c:v>3900</c:v>
                      </c:pt>
                      <c:pt idx="4">
                        <c:v>4215</c:v>
                      </c:pt>
                      <c:pt idx="5">
                        <c:v>4800</c:v>
                      </c:pt>
                      <c:pt idx="6">
                        <c:v>5300</c:v>
                      </c:pt>
                      <c:pt idx="7">
                        <c:v>5518</c:v>
                      </c:pt>
                      <c:pt idx="8">
                        <c:v>5700</c:v>
                      </c:pt>
                      <c:pt idx="9">
                        <c:v>5954</c:v>
                      </c:pt>
                      <c:pt idx="10">
                        <c:v>6100</c:v>
                      </c:pt>
                      <c:pt idx="11">
                        <c:v>6300</c:v>
                      </c:pt>
                      <c:pt idx="12">
                        <c:v>6300</c:v>
                      </c:pt>
                      <c:pt idx="13">
                        <c:v>6300</c:v>
                      </c:pt>
                      <c:pt idx="14">
                        <c:v>6700</c:v>
                      </c:pt>
                      <c:pt idx="15">
                        <c:v>7353</c:v>
                      </c:pt>
                      <c:pt idx="16">
                        <c:v>7500</c:v>
                      </c:pt>
                      <c:pt idx="17">
                        <c:v>8000</c:v>
                      </c:pt>
                      <c:pt idx="18">
                        <c:v>8000</c:v>
                      </c:pt>
                      <c:pt idx="19">
                        <c:v>8200</c:v>
                      </c:pt>
                      <c:pt idx="20">
                        <c:v>8300</c:v>
                      </c:pt>
                      <c:pt idx="21">
                        <c:v>8332</c:v>
                      </c:pt>
                      <c:pt idx="22">
                        <c:v>8943</c:v>
                      </c:pt>
                      <c:pt idx="23">
                        <c:v>9300</c:v>
                      </c:pt>
                      <c:pt idx="24">
                        <c:v>9371</c:v>
                      </c:pt>
                      <c:pt idx="25">
                        <c:v>9500</c:v>
                      </c:pt>
                      <c:pt idx="26">
                        <c:v>9600</c:v>
                      </c:pt>
                      <c:pt idx="27">
                        <c:v>10000</c:v>
                      </c:pt>
                      <c:pt idx="28">
                        <c:v>11000</c:v>
                      </c:pt>
                      <c:pt idx="29">
                        <c:v>12800</c:v>
                      </c:pt>
                      <c:pt idx="30">
                        <c:v>12900</c:v>
                      </c:pt>
                      <c:pt idx="31">
                        <c:v>13162</c:v>
                      </c:pt>
                      <c:pt idx="32">
                        <c:v>13200</c:v>
                      </c:pt>
                      <c:pt idx="33">
                        <c:v>13623</c:v>
                      </c:pt>
                      <c:pt idx="34">
                        <c:v>14086</c:v>
                      </c:pt>
                      <c:pt idx="35">
                        <c:v>14300</c:v>
                      </c:pt>
                      <c:pt idx="36">
                        <c:v>14300</c:v>
                      </c:pt>
                      <c:pt idx="37">
                        <c:v>14400</c:v>
                      </c:pt>
                      <c:pt idx="38">
                        <c:v>14500</c:v>
                      </c:pt>
                      <c:pt idx="39">
                        <c:v>14600</c:v>
                      </c:pt>
                      <c:pt idx="40">
                        <c:v>14800</c:v>
                      </c:pt>
                      <c:pt idx="41">
                        <c:v>14895</c:v>
                      </c:pt>
                      <c:pt idx="42">
                        <c:v>16200</c:v>
                      </c:pt>
                      <c:pt idx="43">
                        <c:v>16871</c:v>
                      </c:pt>
                      <c:pt idx="44">
                        <c:v>17800</c:v>
                      </c:pt>
                      <c:pt idx="45">
                        <c:v>17900</c:v>
                      </c:pt>
                      <c:pt idx="46">
                        <c:v>17900</c:v>
                      </c:pt>
                      <c:pt idx="47">
                        <c:v>18100</c:v>
                      </c:pt>
                      <c:pt idx="48">
                        <c:v>18118</c:v>
                      </c:pt>
                      <c:pt idx="49">
                        <c:v>18200</c:v>
                      </c:pt>
                      <c:pt idx="50">
                        <c:v>18500</c:v>
                      </c:pt>
                      <c:pt idx="51">
                        <c:v>18500</c:v>
                      </c:pt>
                      <c:pt idx="52">
                        <c:v>18511</c:v>
                      </c:pt>
                      <c:pt idx="53">
                        <c:v>18800</c:v>
                      </c:pt>
                      <c:pt idx="54">
                        <c:v>19346</c:v>
                      </c:pt>
                      <c:pt idx="55">
                        <c:v>19400</c:v>
                      </c:pt>
                      <c:pt idx="56">
                        <c:v>19800</c:v>
                      </c:pt>
                      <c:pt idx="57">
                        <c:v>19900</c:v>
                      </c:pt>
                      <c:pt idx="58">
                        <c:v>20100</c:v>
                      </c:pt>
                      <c:pt idx="59">
                        <c:v>20300</c:v>
                      </c:pt>
                      <c:pt idx="60">
                        <c:v>22200</c:v>
                      </c:pt>
                      <c:pt idx="61">
                        <c:v>22300</c:v>
                      </c:pt>
                      <c:pt idx="62">
                        <c:v>22469</c:v>
                      </c:pt>
                      <c:pt idx="63">
                        <c:v>23000</c:v>
                      </c:pt>
                      <c:pt idx="64">
                        <c:v>23400</c:v>
                      </c:pt>
                      <c:pt idx="65">
                        <c:v>24000</c:v>
                      </c:pt>
                      <c:pt idx="66">
                        <c:v>24018</c:v>
                      </c:pt>
                      <c:pt idx="67">
                        <c:v>24300</c:v>
                      </c:pt>
                      <c:pt idx="68">
                        <c:v>24400</c:v>
                      </c:pt>
                      <c:pt idx="69">
                        <c:v>25041</c:v>
                      </c:pt>
                      <c:pt idx="70">
                        <c:v>25100</c:v>
                      </c:pt>
                      <c:pt idx="71">
                        <c:v>25700</c:v>
                      </c:pt>
                      <c:pt idx="72">
                        <c:v>25700</c:v>
                      </c:pt>
                      <c:pt idx="73">
                        <c:v>25800</c:v>
                      </c:pt>
                      <c:pt idx="74">
                        <c:v>25900</c:v>
                      </c:pt>
                      <c:pt idx="75">
                        <c:v>27600</c:v>
                      </c:pt>
                      <c:pt idx="76">
                        <c:v>28222</c:v>
                      </c:pt>
                      <c:pt idx="77">
                        <c:v>28300</c:v>
                      </c:pt>
                      <c:pt idx="78">
                        <c:v>29300</c:v>
                      </c:pt>
                      <c:pt idx="79">
                        <c:v>32000</c:v>
                      </c:pt>
                      <c:pt idx="80">
                        <c:v>32100</c:v>
                      </c:pt>
                      <c:pt idx="81">
                        <c:v>37500</c:v>
                      </c:pt>
                      <c:pt idx="82">
                        <c:v>38500</c:v>
                      </c:pt>
                      <c:pt idx="83">
                        <c:v>38600</c:v>
                      </c:pt>
                      <c:pt idx="84">
                        <c:v>39132</c:v>
                      </c:pt>
                      <c:pt idx="85">
                        <c:v>54300</c:v>
                      </c:pt>
                      <c:pt idx="86">
                        <c:v>55600</c:v>
                      </c:pt>
                      <c:pt idx="87">
                        <c:v>59338</c:v>
                      </c:pt>
                      <c:pt idx="88">
                        <c:v>62111</c:v>
                      </c:pt>
                      <c:pt idx="89">
                        <c:v>62320</c:v>
                      </c:pt>
                      <c:pt idx="90">
                        <c:v>71776</c:v>
                      </c:pt>
                      <c:pt idx="91">
                        <c:v>73452</c:v>
                      </c:pt>
                      <c:pt idx="92">
                        <c:v>76030</c:v>
                      </c:pt>
                      <c:pt idx="93">
                        <c:v>79300</c:v>
                      </c:pt>
                      <c:pt idx="94">
                        <c:v>84346</c:v>
                      </c:pt>
                      <c:pt idx="95">
                        <c:v>86241</c:v>
                      </c:pt>
                      <c:pt idx="96">
                        <c:v>94384</c:v>
                      </c:pt>
                      <c:pt idx="97">
                        <c:v>94852</c:v>
                      </c:pt>
                      <c:pt idx="98">
                        <c:v>95765</c:v>
                      </c:pt>
                      <c:pt idx="99">
                        <c:v>98581</c:v>
                      </c:pt>
                      <c:pt idx="100">
                        <c:v>99699</c:v>
                      </c:pt>
                      <c:pt idx="101">
                        <c:v>100977</c:v>
                      </c:pt>
                      <c:pt idx="102">
                        <c:v>101451</c:v>
                      </c:pt>
                      <c:pt idx="103">
                        <c:v>101544</c:v>
                      </c:pt>
                      <c:pt idx="104">
                        <c:v>101690</c:v>
                      </c:pt>
                      <c:pt idx="105">
                        <c:v>109745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[0]!flow_j7</c15:sqref>
                        </c15:formulaRef>
                      </c:ext>
                    </c:extLst>
                    <c:numCache>
                      <c:formatCode>0</c:formatCode>
                      <c:ptCount val="106"/>
                      <c:pt idx="0">
                        <c:v>2802</c:v>
                      </c:pt>
                      <c:pt idx="1">
                        <c:v>3007</c:v>
                      </c:pt>
                      <c:pt idx="2">
                        <c:v>3286</c:v>
                      </c:pt>
                      <c:pt idx="3">
                        <c:v>3900</c:v>
                      </c:pt>
                      <c:pt idx="4">
                        <c:v>4215</c:v>
                      </c:pt>
                      <c:pt idx="5">
                        <c:v>4800</c:v>
                      </c:pt>
                      <c:pt idx="6">
                        <c:v>5300</c:v>
                      </c:pt>
                      <c:pt idx="7">
                        <c:v>5518</c:v>
                      </c:pt>
                      <c:pt idx="8">
                        <c:v>5700</c:v>
                      </c:pt>
                      <c:pt idx="9">
                        <c:v>5954</c:v>
                      </c:pt>
                      <c:pt idx="10">
                        <c:v>6100</c:v>
                      </c:pt>
                      <c:pt idx="11">
                        <c:v>6300</c:v>
                      </c:pt>
                      <c:pt idx="12">
                        <c:v>6300</c:v>
                      </c:pt>
                      <c:pt idx="13">
                        <c:v>6300</c:v>
                      </c:pt>
                      <c:pt idx="14">
                        <c:v>6700</c:v>
                      </c:pt>
                      <c:pt idx="15">
                        <c:v>7353</c:v>
                      </c:pt>
                      <c:pt idx="16">
                        <c:v>7500</c:v>
                      </c:pt>
                      <c:pt idx="17">
                        <c:v>8000</c:v>
                      </c:pt>
                      <c:pt idx="18">
                        <c:v>8000</c:v>
                      </c:pt>
                      <c:pt idx="19">
                        <c:v>8200</c:v>
                      </c:pt>
                      <c:pt idx="20">
                        <c:v>8300</c:v>
                      </c:pt>
                      <c:pt idx="21">
                        <c:v>8332</c:v>
                      </c:pt>
                      <c:pt idx="22">
                        <c:v>8943</c:v>
                      </c:pt>
                      <c:pt idx="23">
                        <c:v>9300</c:v>
                      </c:pt>
                      <c:pt idx="24">
                        <c:v>9371</c:v>
                      </c:pt>
                      <c:pt idx="25">
                        <c:v>9500</c:v>
                      </c:pt>
                      <c:pt idx="26">
                        <c:v>9600</c:v>
                      </c:pt>
                      <c:pt idx="27">
                        <c:v>10000</c:v>
                      </c:pt>
                      <c:pt idx="28">
                        <c:v>11000</c:v>
                      </c:pt>
                      <c:pt idx="29">
                        <c:v>12800</c:v>
                      </c:pt>
                      <c:pt idx="30">
                        <c:v>12900</c:v>
                      </c:pt>
                      <c:pt idx="31">
                        <c:v>13162</c:v>
                      </c:pt>
                      <c:pt idx="32">
                        <c:v>13200</c:v>
                      </c:pt>
                      <c:pt idx="33">
                        <c:v>13623</c:v>
                      </c:pt>
                      <c:pt idx="34">
                        <c:v>14086</c:v>
                      </c:pt>
                      <c:pt idx="35">
                        <c:v>14300</c:v>
                      </c:pt>
                      <c:pt idx="36">
                        <c:v>14300</c:v>
                      </c:pt>
                      <c:pt idx="37">
                        <c:v>14400</c:v>
                      </c:pt>
                      <c:pt idx="38">
                        <c:v>14500</c:v>
                      </c:pt>
                      <c:pt idx="39">
                        <c:v>14600</c:v>
                      </c:pt>
                      <c:pt idx="40">
                        <c:v>14800</c:v>
                      </c:pt>
                      <c:pt idx="41">
                        <c:v>14895</c:v>
                      </c:pt>
                      <c:pt idx="42">
                        <c:v>16200</c:v>
                      </c:pt>
                      <c:pt idx="43">
                        <c:v>16871</c:v>
                      </c:pt>
                      <c:pt idx="44">
                        <c:v>17800</c:v>
                      </c:pt>
                      <c:pt idx="45">
                        <c:v>17900</c:v>
                      </c:pt>
                      <c:pt idx="46">
                        <c:v>17900</c:v>
                      </c:pt>
                      <c:pt idx="47">
                        <c:v>18100</c:v>
                      </c:pt>
                      <c:pt idx="48">
                        <c:v>18118</c:v>
                      </c:pt>
                      <c:pt idx="49">
                        <c:v>18200</c:v>
                      </c:pt>
                      <c:pt idx="50">
                        <c:v>18500</c:v>
                      </c:pt>
                      <c:pt idx="51">
                        <c:v>18500</c:v>
                      </c:pt>
                      <c:pt idx="52">
                        <c:v>18511</c:v>
                      </c:pt>
                      <c:pt idx="53">
                        <c:v>18800</c:v>
                      </c:pt>
                      <c:pt idx="54">
                        <c:v>19346</c:v>
                      </c:pt>
                      <c:pt idx="55">
                        <c:v>19400</c:v>
                      </c:pt>
                      <c:pt idx="56">
                        <c:v>19800</c:v>
                      </c:pt>
                      <c:pt idx="57">
                        <c:v>19900</c:v>
                      </c:pt>
                      <c:pt idx="58">
                        <c:v>20100</c:v>
                      </c:pt>
                      <c:pt idx="59">
                        <c:v>20300</c:v>
                      </c:pt>
                      <c:pt idx="60">
                        <c:v>22200</c:v>
                      </c:pt>
                      <c:pt idx="61">
                        <c:v>22300</c:v>
                      </c:pt>
                      <c:pt idx="62">
                        <c:v>22469</c:v>
                      </c:pt>
                      <c:pt idx="63">
                        <c:v>23000</c:v>
                      </c:pt>
                      <c:pt idx="64">
                        <c:v>23400</c:v>
                      </c:pt>
                      <c:pt idx="65">
                        <c:v>24000</c:v>
                      </c:pt>
                      <c:pt idx="66">
                        <c:v>24018</c:v>
                      </c:pt>
                      <c:pt idx="67">
                        <c:v>24300</c:v>
                      </c:pt>
                      <c:pt idx="68">
                        <c:v>24400</c:v>
                      </c:pt>
                      <c:pt idx="69">
                        <c:v>25041</c:v>
                      </c:pt>
                      <c:pt idx="70">
                        <c:v>25100</c:v>
                      </c:pt>
                      <c:pt idx="71">
                        <c:v>25700</c:v>
                      </c:pt>
                      <c:pt idx="72">
                        <c:v>25700</c:v>
                      </c:pt>
                      <c:pt idx="73">
                        <c:v>25800</c:v>
                      </c:pt>
                      <c:pt idx="74">
                        <c:v>25900</c:v>
                      </c:pt>
                      <c:pt idx="75">
                        <c:v>27600</c:v>
                      </c:pt>
                      <c:pt idx="76">
                        <c:v>28222</c:v>
                      </c:pt>
                      <c:pt idx="77">
                        <c:v>28300</c:v>
                      </c:pt>
                      <c:pt idx="78">
                        <c:v>29300</c:v>
                      </c:pt>
                      <c:pt idx="79">
                        <c:v>32000</c:v>
                      </c:pt>
                      <c:pt idx="80">
                        <c:v>32100</c:v>
                      </c:pt>
                      <c:pt idx="81">
                        <c:v>37500</c:v>
                      </c:pt>
                      <c:pt idx="82">
                        <c:v>38500</c:v>
                      </c:pt>
                      <c:pt idx="83">
                        <c:v>38600</c:v>
                      </c:pt>
                      <c:pt idx="84">
                        <c:v>39132</c:v>
                      </c:pt>
                      <c:pt idx="85">
                        <c:v>54300</c:v>
                      </c:pt>
                      <c:pt idx="86">
                        <c:v>55600</c:v>
                      </c:pt>
                      <c:pt idx="87">
                        <c:v>59338</c:v>
                      </c:pt>
                      <c:pt idx="88">
                        <c:v>62111</c:v>
                      </c:pt>
                      <c:pt idx="89">
                        <c:v>62320</c:v>
                      </c:pt>
                      <c:pt idx="90">
                        <c:v>71776</c:v>
                      </c:pt>
                      <c:pt idx="91">
                        <c:v>73452</c:v>
                      </c:pt>
                      <c:pt idx="92">
                        <c:v>76030</c:v>
                      </c:pt>
                      <c:pt idx="93">
                        <c:v>79300</c:v>
                      </c:pt>
                      <c:pt idx="94">
                        <c:v>84346</c:v>
                      </c:pt>
                      <c:pt idx="95">
                        <c:v>86241</c:v>
                      </c:pt>
                      <c:pt idx="96">
                        <c:v>94384</c:v>
                      </c:pt>
                      <c:pt idx="97">
                        <c:v>94852</c:v>
                      </c:pt>
                      <c:pt idx="98">
                        <c:v>95765</c:v>
                      </c:pt>
                      <c:pt idx="99">
                        <c:v>98581</c:v>
                      </c:pt>
                      <c:pt idx="100">
                        <c:v>99699</c:v>
                      </c:pt>
                      <c:pt idx="101">
                        <c:v>100977</c:v>
                      </c:pt>
                      <c:pt idx="102">
                        <c:v>101451</c:v>
                      </c:pt>
                      <c:pt idx="103">
                        <c:v>101544</c:v>
                      </c:pt>
                      <c:pt idx="104">
                        <c:v>101690</c:v>
                      </c:pt>
                      <c:pt idx="105">
                        <c:v>109745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0-0478-4B2C-9018-8AC0A2F6A43B}"/>
                  </c:ext>
                </c:extLst>
              </c15:ser>
            </c15:filteredScatterSeries>
            <c15:filteredScatterSeries>
              <c15:ser>
                <c:idx val="9"/>
                <c:order val="9"/>
                <c:tx>
                  <c:v>Imperial Beach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4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1.8947951283744158E-3"/>
                        <c:y val="-7.1647428184749132E-2"/>
                      </c:manualLayout>
                    </c:layout>
                    <c:numFmt formatCode="#,##0.00" sourceLinked="0"/>
                    <c:spPr>
                      <a:solidFill>
                        <a:schemeClr val="accent4">
                          <a:lumMod val="40000"/>
                          <a:lumOff val="60000"/>
                          <a:alpha val="4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[0]!count_j8</c15:sqref>
                        </c15:formulaRef>
                      </c:ext>
                    </c:extLst>
                    <c:numCache>
                      <c:formatCode>General</c:formatCode>
                      <c:ptCount val="17"/>
                      <c:pt idx="0">
                        <c:v>1800</c:v>
                      </c:pt>
                      <c:pt idx="1">
                        <c:v>1900</c:v>
                      </c:pt>
                      <c:pt idx="2">
                        <c:v>2800</c:v>
                      </c:pt>
                      <c:pt idx="3">
                        <c:v>3200</c:v>
                      </c:pt>
                      <c:pt idx="4">
                        <c:v>3600</c:v>
                      </c:pt>
                      <c:pt idx="5">
                        <c:v>4100</c:v>
                      </c:pt>
                      <c:pt idx="6">
                        <c:v>4300</c:v>
                      </c:pt>
                      <c:pt idx="7">
                        <c:v>4400</c:v>
                      </c:pt>
                      <c:pt idx="8">
                        <c:v>5800</c:v>
                      </c:pt>
                      <c:pt idx="9">
                        <c:v>6100</c:v>
                      </c:pt>
                      <c:pt idx="10">
                        <c:v>6200</c:v>
                      </c:pt>
                      <c:pt idx="11">
                        <c:v>9000</c:v>
                      </c:pt>
                      <c:pt idx="12">
                        <c:v>9200</c:v>
                      </c:pt>
                      <c:pt idx="13">
                        <c:v>10200</c:v>
                      </c:pt>
                      <c:pt idx="14">
                        <c:v>12700</c:v>
                      </c:pt>
                      <c:pt idx="15">
                        <c:v>17000</c:v>
                      </c:pt>
                      <c:pt idx="16">
                        <c:v>20400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[0]!flow_j8</c15:sqref>
                        </c15:formulaRef>
                      </c:ext>
                    </c:extLst>
                    <c:numCache>
                      <c:formatCode>0</c:formatCode>
                      <c:ptCount val="17"/>
                      <c:pt idx="0">
                        <c:v>1800</c:v>
                      </c:pt>
                      <c:pt idx="1">
                        <c:v>1900</c:v>
                      </c:pt>
                      <c:pt idx="2">
                        <c:v>2800</c:v>
                      </c:pt>
                      <c:pt idx="3">
                        <c:v>3200</c:v>
                      </c:pt>
                      <c:pt idx="4">
                        <c:v>3600</c:v>
                      </c:pt>
                      <c:pt idx="5">
                        <c:v>4100</c:v>
                      </c:pt>
                      <c:pt idx="6">
                        <c:v>4300</c:v>
                      </c:pt>
                      <c:pt idx="7">
                        <c:v>4400</c:v>
                      </c:pt>
                      <c:pt idx="8">
                        <c:v>5800</c:v>
                      </c:pt>
                      <c:pt idx="9">
                        <c:v>6100</c:v>
                      </c:pt>
                      <c:pt idx="10">
                        <c:v>6200</c:v>
                      </c:pt>
                      <c:pt idx="11">
                        <c:v>9000</c:v>
                      </c:pt>
                      <c:pt idx="12">
                        <c:v>9200</c:v>
                      </c:pt>
                      <c:pt idx="13">
                        <c:v>10200</c:v>
                      </c:pt>
                      <c:pt idx="14">
                        <c:v>12700</c:v>
                      </c:pt>
                      <c:pt idx="15">
                        <c:v>17000</c:v>
                      </c:pt>
                      <c:pt idx="16">
                        <c:v>20400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2-0478-4B2C-9018-8AC0A2F6A43B}"/>
                  </c:ext>
                </c:extLst>
              </c15:ser>
            </c15:filteredScatterSeries>
            <c15:filteredScatterSeries>
              <c15:ser>
                <c:idx val="10"/>
                <c:order val="10"/>
                <c:tx>
                  <c:v>La Mesa</c:v>
                </c:tx>
                <c:spPr>
                  <a:ln w="19050">
                    <a:noFill/>
                  </a:ln>
                </c:spPr>
                <c:marker>
                  <c:symbol val="plus"/>
                  <c:size val="4"/>
                  <c:spPr>
                    <a:noFill/>
                    <a:ln>
                      <a:solidFill>
                        <a:srgbClr val="FFCCFF"/>
                      </a:solidFill>
                    </a:ln>
                  </c:spPr>
                </c:marker>
                <c:trendline>
                  <c:spPr>
                    <a:ln w="15875"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7.4628809645877134E-3"/>
                        <c:y val="-8.6602700341710498E-2"/>
                      </c:manualLayout>
                    </c:layout>
                    <c:numFmt formatCode="#,##0.00" sourceLinked="0"/>
                    <c:spPr>
                      <a:solidFill>
                        <a:schemeClr val="accent5">
                          <a:lumMod val="75000"/>
                          <a:alpha val="2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[0]!count_j9</c15:sqref>
                        </c15:formulaRef>
                      </c:ext>
                    </c:extLst>
                    <c:numCache>
                      <c:formatCode>General</c:formatCode>
                      <c:ptCount val="57"/>
                      <c:pt idx="0">
                        <c:v>2716</c:v>
                      </c:pt>
                      <c:pt idx="1">
                        <c:v>3615</c:v>
                      </c:pt>
                      <c:pt idx="2">
                        <c:v>3719</c:v>
                      </c:pt>
                      <c:pt idx="3">
                        <c:v>3992</c:v>
                      </c:pt>
                      <c:pt idx="4">
                        <c:v>4400</c:v>
                      </c:pt>
                      <c:pt idx="5">
                        <c:v>4440</c:v>
                      </c:pt>
                      <c:pt idx="6">
                        <c:v>4837</c:v>
                      </c:pt>
                      <c:pt idx="7">
                        <c:v>5200</c:v>
                      </c:pt>
                      <c:pt idx="8">
                        <c:v>5315</c:v>
                      </c:pt>
                      <c:pt idx="9">
                        <c:v>5881</c:v>
                      </c:pt>
                      <c:pt idx="10">
                        <c:v>6062</c:v>
                      </c:pt>
                      <c:pt idx="11">
                        <c:v>6676</c:v>
                      </c:pt>
                      <c:pt idx="12">
                        <c:v>7028</c:v>
                      </c:pt>
                      <c:pt idx="13">
                        <c:v>7255</c:v>
                      </c:pt>
                      <c:pt idx="14">
                        <c:v>7319</c:v>
                      </c:pt>
                      <c:pt idx="15">
                        <c:v>7338</c:v>
                      </c:pt>
                      <c:pt idx="16">
                        <c:v>7585</c:v>
                      </c:pt>
                      <c:pt idx="17">
                        <c:v>8241</c:v>
                      </c:pt>
                      <c:pt idx="18">
                        <c:v>8900</c:v>
                      </c:pt>
                      <c:pt idx="19">
                        <c:v>9100</c:v>
                      </c:pt>
                      <c:pt idx="20">
                        <c:v>9694</c:v>
                      </c:pt>
                      <c:pt idx="21">
                        <c:v>10047</c:v>
                      </c:pt>
                      <c:pt idx="22">
                        <c:v>10824</c:v>
                      </c:pt>
                      <c:pt idx="23">
                        <c:v>11260</c:v>
                      </c:pt>
                      <c:pt idx="24">
                        <c:v>11703</c:v>
                      </c:pt>
                      <c:pt idx="25">
                        <c:v>11849</c:v>
                      </c:pt>
                      <c:pt idx="26">
                        <c:v>14571</c:v>
                      </c:pt>
                      <c:pt idx="27">
                        <c:v>18800</c:v>
                      </c:pt>
                      <c:pt idx="28">
                        <c:v>19200</c:v>
                      </c:pt>
                      <c:pt idx="29">
                        <c:v>19592</c:v>
                      </c:pt>
                      <c:pt idx="30">
                        <c:v>20600</c:v>
                      </c:pt>
                      <c:pt idx="31">
                        <c:v>20600</c:v>
                      </c:pt>
                      <c:pt idx="32">
                        <c:v>21490</c:v>
                      </c:pt>
                      <c:pt idx="33">
                        <c:v>22500</c:v>
                      </c:pt>
                      <c:pt idx="34">
                        <c:v>25329</c:v>
                      </c:pt>
                      <c:pt idx="35">
                        <c:v>25775</c:v>
                      </c:pt>
                      <c:pt idx="36">
                        <c:v>39451</c:v>
                      </c:pt>
                      <c:pt idx="37">
                        <c:v>39547</c:v>
                      </c:pt>
                      <c:pt idx="38">
                        <c:v>39716</c:v>
                      </c:pt>
                      <c:pt idx="39">
                        <c:v>45152</c:v>
                      </c:pt>
                      <c:pt idx="40">
                        <c:v>48956</c:v>
                      </c:pt>
                      <c:pt idx="41">
                        <c:v>77975</c:v>
                      </c:pt>
                      <c:pt idx="42">
                        <c:v>79200</c:v>
                      </c:pt>
                      <c:pt idx="43">
                        <c:v>79486</c:v>
                      </c:pt>
                      <c:pt idx="44">
                        <c:v>82686</c:v>
                      </c:pt>
                      <c:pt idx="45">
                        <c:v>83927</c:v>
                      </c:pt>
                      <c:pt idx="46">
                        <c:v>85602</c:v>
                      </c:pt>
                      <c:pt idx="47">
                        <c:v>87625</c:v>
                      </c:pt>
                      <c:pt idx="48">
                        <c:v>89663</c:v>
                      </c:pt>
                      <c:pt idx="49">
                        <c:v>90161</c:v>
                      </c:pt>
                      <c:pt idx="50">
                        <c:v>91937</c:v>
                      </c:pt>
                      <c:pt idx="51">
                        <c:v>95740</c:v>
                      </c:pt>
                      <c:pt idx="52">
                        <c:v>96859</c:v>
                      </c:pt>
                      <c:pt idx="53">
                        <c:v>99542</c:v>
                      </c:pt>
                      <c:pt idx="54">
                        <c:v>100329</c:v>
                      </c:pt>
                      <c:pt idx="55">
                        <c:v>119499</c:v>
                      </c:pt>
                      <c:pt idx="56">
                        <c:v>122404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[0]!flow_j9</c15:sqref>
                        </c15:formulaRef>
                      </c:ext>
                    </c:extLst>
                    <c:numCache>
                      <c:formatCode>0</c:formatCode>
                      <c:ptCount val="57"/>
                      <c:pt idx="0">
                        <c:v>2716</c:v>
                      </c:pt>
                      <c:pt idx="1">
                        <c:v>3615</c:v>
                      </c:pt>
                      <c:pt idx="2">
                        <c:v>3719</c:v>
                      </c:pt>
                      <c:pt idx="3">
                        <c:v>3992</c:v>
                      </c:pt>
                      <c:pt idx="4">
                        <c:v>4400</c:v>
                      </c:pt>
                      <c:pt idx="5">
                        <c:v>4440</c:v>
                      </c:pt>
                      <c:pt idx="6">
                        <c:v>4837</c:v>
                      </c:pt>
                      <c:pt idx="7">
                        <c:v>5200</c:v>
                      </c:pt>
                      <c:pt idx="8">
                        <c:v>5315</c:v>
                      </c:pt>
                      <c:pt idx="9">
                        <c:v>5881</c:v>
                      </c:pt>
                      <c:pt idx="10">
                        <c:v>6062</c:v>
                      </c:pt>
                      <c:pt idx="11">
                        <c:v>6676</c:v>
                      </c:pt>
                      <c:pt idx="12">
                        <c:v>7028</c:v>
                      </c:pt>
                      <c:pt idx="13">
                        <c:v>7255</c:v>
                      </c:pt>
                      <c:pt idx="14">
                        <c:v>7319</c:v>
                      </c:pt>
                      <c:pt idx="15">
                        <c:v>7338</c:v>
                      </c:pt>
                      <c:pt idx="16">
                        <c:v>7585</c:v>
                      </c:pt>
                      <c:pt idx="17">
                        <c:v>8241</c:v>
                      </c:pt>
                      <c:pt idx="18">
                        <c:v>8900</c:v>
                      </c:pt>
                      <c:pt idx="19">
                        <c:v>9100</c:v>
                      </c:pt>
                      <c:pt idx="20">
                        <c:v>9694</c:v>
                      </c:pt>
                      <c:pt idx="21">
                        <c:v>10047</c:v>
                      </c:pt>
                      <c:pt idx="22">
                        <c:v>10824</c:v>
                      </c:pt>
                      <c:pt idx="23">
                        <c:v>11260</c:v>
                      </c:pt>
                      <c:pt idx="24">
                        <c:v>11703</c:v>
                      </c:pt>
                      <c:pt idx="25">
                        <c:v>11849</c:v>
                      </c:pt>
                      <c:pt idx="26">
                        <c:v>14571</c:v>
                      </c:pt>
                      <c:pt idx="27">
                        <c:v>18800</c:v>
                      </c:pt>
                      <c:pt idx="28">
                        <c:v>19200</c:v>
                      </c:pt>
                      <c:pt idx="29">
                        <c:v>19592</c:v>
                      </c:pt>
                      <c:pt idx="30">
                        <c:v>20600</c:v>
                      </c:pt>
                      <c:pt idx="31">
                        <c:v>20600</c:v>
                      </c:pt>
                      <c:pt idx="32">
                        <c:v>21490</c:v>
                      </c:pt>
                      <c:pt idx="33">
                        <c:v>22500</c:v>
                      </c:pt>
                      <c:pt idx="34">
                        <c:v>25329</c:v>
                      </c:pt>
                      <c:pt idx="35">
                        <c:v>25775</c:v>
                      </c:pt>
                      <c:pt idx="36">
                        <c:v>39451</c:v>
                      </c:pt>
                      <c:pt idx="37">
                        <c:v>39547</c:v>
                      </c:pt>
                      <c:pt idx="38">
                        <c:v>39716</c:v>
                      </c:pt>
                      <c:pt idx="39">
                        <c:v>45152</c:v>
                      </c:pt>
                      <c:pt idx="40">
                        <c:v>48956</c:v>
                      </c:pt>
                      <c:pt idx="41">
                        <c:v>77975</c:v>
                      </c:pt>
                      <c:pt idx="42">
                        <c:v>79200</c:v>
                      </c:pt>
                      <c:pt idx="43">
                        <c:v>79486</c:v>
                      </c:pt>
                      <c:pt idx="44">
                        <c:v>82686</c:v>
                      </c:pt>
                      <c:pt idx="45">
                        <c:v>83927</c:v>
                      </c:pt>
                      <c:pt idx="46">
                        <c:v>85602</c:v>
                      </c:pt>
                      <c:pt idx="47">
                        <c:v>87625</c:v>
                      </c:pt>
                      <c:pt idx="48">
                        <c:v>89663</c:v>
                      </c:pt>
                      <c:pt idx="49">
                        <c:v>90161</c:v>
                      </c:pt>
                      <c:pt idx="50">
                        <c:v>91937</c:v>
                      </c:pt>
                      <c:pt idx="51">
                        <c:v>95740</c:v>
                      </c:pt>
                      <c:pt idx="52">
                        <c:v>96859</c:v>
                      </c:pt>
                      <c:pt idx="53">
                        <c:v>99542</c:v>
                      </c:pt>
                      <c:pt idx="54">
                        <c:v>100329</c:v>
                      </c:pt>
                      <c:pt idx="55">
                        <c:v>119499</c:v>
                      </c:pt>
                      <c:pt idx="56">
                        <c:v>122404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4-0478-4B2C-9018-8AC0A2F6A43B}"/>
                  </c:ext>
                </c:extLst>
              </c15:ser>
            </c15:filteredScatterSeries>
            <c15:filteredScatterSeries>
              <c15:ser>
                <c:idx val="11"/>
                <c:order val="11"/>
                <c:tx>
                  <c:v>Lemon Grove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1.6586690075648881E-2"/>
                        <c:y val="-2.808815184508108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40000"/>
                          <a:lumOff val="60000"/>
                          <a:alpha val="5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[0]!count_j10</c15:sqref>
                        </c15:formulaRef>
                      </c:ext>
                    </c:extLst>
                    <c:numCache>
                      <c:formatCode>General</c:formatCode>
                      <c:ptCount val="24"/>
                      <c:pt idx="0">
                        <c:v>4435</c:v>
                      </c:pt>
                      <c:pt idx="1">
                        <c:v>5129</c:v>
                      </c:pt>
                      <c:pt idx="2">
                        <c:v>7181</c:v>
                      </c:pt>
                      <c:pt idx="3">
                        <c:v>7272</c:v>
                      </c:pt>
                      <c:pt idx="4">
                        <c:v>7664</c:v>
                      </c:pt>
                      <c:pt idx="5">
                        <c:v>8544</c:v>
                      </c:pt>
                      <c:pt idx="6">
                        <c:v>9328</c:v>
                      </c:pt>
                      <c:pt idx="7">
                        <c:v>11600</c:v>
                      </c:pt>
                      <c:pt idx="8">
                        <c:v>11917</c:v>
                      </c:pt>
                      <c:pt idx="9">
                        <c:v>17273</c:v>
                      </c:pt>
                      <c:pt idx="10">
                        <c:v>19519</c:v>
                      </c:pt>
                      <c:pt idx="11">
                        <c:v>24400</c:v>
                      </c:pt>
                      <c:pt idx="12">
                        <c:v>56511</c:v>
                      </c:pt>
                      <c:pt idx="13">
                        <c:v>60885</c:v>
                      </c:pt>
                      <c:pt idx="14">
                        <c:v>65055</c:v>
                      </c:pt>
                      <c:pt idx="15">
                        <c:v>66466</c:v>
                      </c:pt>
                      <c:pt idx="16">
                        <c:v>69392</c:v>
                      </c:pt>
                      <c:pt idx="17">
                        <c:v>71782</c:v>
                      </c:pt>
                      <c:pt idx="18">
                        <c:v>72360</c:v>
                      </c:pt>
                      <c:pt idx="19">
                        <c:v>74942</c:v>
                      </c:pt>
                      <c:pt idx="20">
                        <c:v>75054</c:v>
                      </c:pt>
                      <c:pt idx="21">
                        <c:v>77759</c:v>
                      </c:pt>
                      <c:pt idx="22">
                        <c:v>78513</c:v>
                      </c:pt>
                      <c:pt idx="23">
                        <c:v>79978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[0]!flow_j10</c15:sqref>
                        </c15:formulaRef>
                      </c:ext>
                    </c:extLst>
                    <c:numCache>
                      <c:formatCode>0</c:formatCode>
                      <c:ptCount val="24"/>
                      <c:pt idx="0">
                        <c:v>4435</c:v>
                      </c:pt>
                      <c:pt idx="1">
                        <c:v>5129</c:v>
                      </c:pt>
                      <c:pt idx="2">
                        <c:v>7181</c:v>
                      </c:pt>
                      <c:pt idx="3">
                        <c:v>7272</c:v>
                      </c:pt>
                      <c:pt idx="4">
                        <c:v>7664</c:v>
                      </c:pt>
                      <c:pt idx="5">
                        <c:v>8544</c:v>
                      </c:pt>
                      <c:pt idx="6">
                        <c:v>9328</c:v>
                      </c:pt>
                      <c:pt idx="7">
                        <c:v>11600</c:v>
                      </c:pt>
                      <c:pt idx="8">
                        <c:v>11917</c:v>
                      </c:pt>
                      <c:pt idx="9">
                        <c:v>17273</c:v>
                      </c:pt>
                      <c:pt idx="10">
                        <c:v>19519</c:v>
                      </c:pt>
                      <c:pt idx="11">
                        <c:v>24400</c:v>
                      </c:pt>
                      <c:pt idx="12">
                        <c:v>56511</c:v>
                      </c:pt>
                      <c:pt idx="13">
                        <c:v>60885</c:v>
                      </c:pt>
                      <c:pt idx="14">
                        <c:v>65055</c:v>
                      </c:pt>
                      <c:pt idx="15">
                        <c:v>66466</c:v>
                      </c:pt>
                      <c:pt idx="16">
                        <c:v>69392</c:v>
                      </c:pt>
                      <c:pt idx="17">
                        <c:v>71782</c:v>
                      </c:pt>
                      <c:pt idx="18">
                        <c:v>72360</c:v>
                      </c:pt>
                      <c:pt idx="19">
                        <c:v>74942</c:v>
                      </c:pt>
                      <c:pt idx="20">
                        <c:v>75054</c:v>
                      </c:pt>
                      <c:pt idx="21">
                        <c:v>77759</c:v>
                      </c:pt>
                      <c:pt idx="22">
                        <c:v>78513</c:v>
                      </c:pt>
                      <c:pt idx="23">
                        <c:v>79978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16-0478-4B2C-9018-8AC0A2F6A43B}"/>
                  </c:ext>
                </c:extLst>
              </c15:ser>
            </c15:filteredScatterSeries>
            <c15:filteredScatterSeries>
              <c15:ser>
                <c:idx val="2"/>
                <c:order val="12"/>
                <c:tx>
                  <c:v>National City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/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3.9115837578055555E-2"/>
                        <c:y val="-3.4381582118643179E-2"/>
                      </c:manualLayout>
                    </c:layout>
                    <c:numFmt formatCode="0.00" sourceLinked="0"/>
                    <c:spPr>
                      <a:solidFill>
                        <a:schemeClr val="bg1">
                          <a:lumMod val="85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[0]!count_j11</c15:sqref>
                        </c15:formulaRef>
                      </c:ext>
                    </c:extLst>
                    <c:numCache>
                      <c:formatCode>General</c:formatCode>
                      <c:ptCount val="134"/>
                      <c:pt idx="0">
                        <c:v>1300</c:v>
                      </c:pt>
                      <c:pt idx="1">
                        <c:v>1500</c:v>
                      </c:pt>
                      <c:pt idx="2">
                        <c:v>1900</c:v>
                      </c:pt>
                      <c:pt idx="3">
                        <c:v>2900</c:v>
                      </c:pt>
                      <c:pt idx="4">
                        <c:v>3500</c:v>
                      </c:pt>
                      <c:pt idx="5">
                        <c:v>3500</c:v>
                      </c:pt>
                      <c:pt idx="6">
                        <c:v>3600</c:v>
                      </c:pt>
                      <c:pt idx="7">
                        <c:v>3700</c:v>
                      </c:pt>
                      <c:pt idx="8">
                        <c:v>3900</c:v>
                      </c:pt>
                      <c:pt idx="9">
                        <c:v>4000</c:v>
                      </c:pt>
                      <c:pt idx="10">
                        <c:v>4300</c:v>
                      </c:pt>
                      <c:pt idx="11">
                        <c:v>4300</c:v>
                      </c:pt>
                      <c:pt idx="12">
                        <c:v>4300</c:v>
                      </c:pt>
                      <c:pt idx="13">
                        <c:v>4400</c:v>
                      </c:pt>
                      <c:pt idx="14">
                        <c:v>4439</c:v>
                      </c:pt>
                      <c:pt idx="15">
                        <c:v>4500</c:v>
                      </c:pt>
                      <c:pt idx="16">
                        <c:v>4600</c:v>
                      </c:pt>
                      <c:pt idx="17">
                        <c:v>4600</c:v>
                      </c:pt>
                      <c:pt idx="18">
                        <c:v>4800</c:v>
                      </c:pt>
                      <c:pt idx="19">
                        <c:v>4800</c:v>
                      </c:pt>
                      <c:pt idx="20">
                        <c:v>4800</c:v>
                      </c:pt>
                      <c:pt idx="21">
                        <c:v>4900</c:v>
                      </c:pt>
                      <c:pt idx="22">
                        <c:v>5400</c:v>
                      </c:pt>
                      <c:pt idx="23">
                        <c:v>5700</c:v>
                      </c:pt>
                      <c:pt idx="24">
                        <c:v>5856</c:v>
                      </c:pt>
                      <c:pt idx="25">
                        <c:v>5900</c:v>
                      </c:pt>
                      <c:pt idx="26">
                        <c:v>5900</c:v>
                      </c:pt>
                      <c:pt idx="27">
                        <c:v>5900</c:v>
                      </c:pt>
                      <c:pt idx="28">
                        <c:v>5900</c:v>
                      </c:pt>
                      <c:pt idx="29">
                        <c:v>5900</c:v>
                      </c:pt>
                      <c:pt idx="30">
                        <c:v>6100</c:v>
                      </c:pt>
                      <c:pt idx="31">
                        <c:v>6200</c:v>
                      </c:pt>
                      <c:pt idx="32">
                        <c:v>6300</c:v>
                      </c:pt>
                      <c:pt idx="33">
                        <c:v>6500</c:v>
                      </c:pt>
                      <c:pt idx="34">
                        <c:v>6700</c:v>
                      </c:pt>
                      <c:pt idx="35">
                        <c:v>6700</c:v>
                      </c:pt>
                      <c:pt idx="36">
                        <c:v>6796</c:v>
                      </c:pt>
                      <c:pt idx="37">
                        <c:v>6800</c:v>
                      </c:pt>
                      <c:pt idx="38">
                        <c:v>6900</c:v>
                      </c:pt>
                      <c:pt idx="39">
                        <c:v>6900</c:v>
                      </c:pt>
                      <c:pt idx="40">
                        <c:v>7000</c:v>
                      </c:pt>
                      <c:pt idx="41">
                        <c:v>7200</c:v>
                      </c:pt>
                      <c:pt idx="42">
                        <c:v>7300</c:v>
                      </c:pt>
                      <c:pt idx="43">
                        <c:v>7500</c:v>
                      </c:pt>
                      <c:pt idx="44">
                        <c:v>7700</c:v>
                      </c:pt>
                      <c:pt idx="45">
                        <c:v>8000</c:v>
                      </c:pt>
                      <c:pt idx="46">
                        <c:v>8000</c:v>
                      </c:pt>
                      <c:pt idx="47">
                        <c:v>8100</c:v>
                      </c:pt>
                      <c:pt idx="48">
                        <c:v>8200</c:v>
                      </c:pt>
                      <c:pt idx="49">
                        <c:v>8300</c:v>
                      </c:pt>
                      <c:pt idx="50">
                        <c:v>8400</c:v>
                      </c:pt>
                      <c:pt idx="51">
                        <c:v>8500</c:v>
                      </c:pt>
                      <c:pt idx="52">
                        <c:v>8800</c:v>
                      </c:pt>
                      <c:pt idx="53">
                        <c:v>8900</c:v>
                      </c:pt>
                      <c:pt idx="54">
                        <c:v>9100</c:v>
                      </c:pt>
                      <c:pt idx="55">
                        <c:v>9200</c:v>
                      </c:pt>
                      <c:pt idx="56">
                        <c:v>9200</c:v>
                      </c:pt>
                      <c:pt idx="57">
                        <c:v>9300</c:v>
                      </c:pt>
                      <c:pt idx="58">
                        <c:v>10000</c:v>
                      </c:pt>
                      <c:pt idx="59">
                        <c:v>10300</c:v>
                      </c:pt>
                      <c:pt idx="60">
                        <c:v>10500</c:v>
                      </c:pt>
                      <c:pt idx="61">
                        <c:v>10900</c:v>
                      </c:pt>
                      <c:pt idx="62">
                        <c:v>11500</c:v>
                      </c:pt>
                      <c:pt idx="63">
                        <c:v>12000</c:v>
                      </c:pt>
                      <c:pt idx="64">
                        <c:v>12600</c:v>
                      </c:pt>
                      <c:pt idx="65">
                        <c:v>12600</c:v>
                      </c:pt>
                      <c:pt idx="66">
                        <c:v>12800</c:v>
                      </c:pt>
                      <c:pt idx="67">
                        <c:v>12900</c:v>
                      </c:pt>
                      <c:pt idx="68">
                        <c:v>13000</c:v>
                      </c:pt>
                      <c:pt idx="69">
                        <c:v>13000</c:v>
                      </c:pt>
                      <c:pt idx="70">
                        <c:v>13200</c:v>
                      </c:pt>
                      <c:pt idx="71">
                        <c:v>13500</c:v>
                      </c:pt>
                      <c:pt idx="72">
                        <c:v>13800</c:v>
                      </c:pt>
                      <c:pt idx="73">
                        <c:v>14015</c:v>
                      </c:pt>
                      <c:pt idx="74">
                        <c:v>14100</c:v>
                      </c:pt>
                      <c:pt idx="75">
                        <c:v>14200</c:v>
                      </c:pt>
                      <c:pt idx="76">
                        <c:v>14200</c:v>
                      </c:pt>
                      <c:pt idx="77">
                        <c:v>14300</c:v>
                      </c:pt>
                      <c:pt idx="78">
                        <c:v>14800</c:v>
                      </c:pt>
                      <c:pt idx="79">
                        <c:v>15000</c:v>
                      </c:pt>
                      <c:pt idx="80">
                        <c:v>15100</c:v>
                      </c:pt>
                      <c:pt idx="81">
                        <c:v>15200</c:v>
                      </c:pt>
                      <c:pt idx="82">
                        <c:v>15400</c:v>
                      </c:pt>
                      <c:pt idx="83">
                        <c:v>16100</c:v>
                      </c:pt>
                      <c:pt idx="84">
                        <c:v>16300</c:v>
                      </c:pt>
                      <c:pt idx="85">
                        <c:v>16300</c:v>
                      </c:pt>
                      <c:pt idx="86">
                        <c:v>16400</c:v>
                      </c:pt>
                      <c:pt idx="87">
                        <c:v>16600</c:v>
                      </c:pt>
                      <c:pt idx="88">
                        <c:v>16600</c:v>
                      </c:pt>
                      <c:pt idx="89">
                        <c:v>16800</c:v>
                      </c:pt>
                      <c:pt idx="90">
                        <c:v>16800</c:v>
                      </c:pt>
                      <c:pt idx="91">
                        <c:v>17100</c:v>
                      </c:pt>
                      <c:pt idx="92">
                        <c:v>17200</c:v>
                      </c:pt>
                      <c:pt idx="93">
                        <c:v>17200</c:v>
                      </c:pt>
                      <c:pt idx="94">
                        <c:v>17400</c:v>
                      </c:pt>
                      <c:pt idx="95">
                        <c:v>17500</c:v>
                      </c:pt>
                      <c:pt idx="96">
                        <c:v>17600</c:v>
                      </c:pt>
                      <c:pt idx="97">
                        <c:v>17900</c:v>
                      </c:pt>
                      <c:pt idx="98">
                        <c:v>18364</c:v>
                      </c:pt>
                      <c:pt idx="99">
                        <c:v>19700</c:v>
                      </c:pt>
                      <c:pt idx="100">
                        <c:v>20300</c:v>
                      </c:pt>
                      <c:pt idx="101">
                        <c:v>20300</c:v>
                      </c:pt>
                      <c:pt idx="102">
                        <c:v>20400</c:v>
                      </c:pt>
                      <c:pt idx="103">
                        <c:v>21000</c:v>
                      </c:pt>
                      <c:pt idx="104">
                        <c:v>21400</c:v>
                      </c:pt>
                      <c:pt idx="105">
                        <c:v>22200</c:v>
                      </c:pt>
                      <c:pt idx="106">
                        <c:v>22300</c:v>
                      </c:pt>
                      <c:pt idx="107">
                        <c:v>22500</c:v>
                      </c:pt>
                      <c:pt idx="108">
                        <c:v>22500</c:v>
                      </c:pt>
                      <c:pt idx="109">
                        <c:v>22500</c:v>
                      </c:pt>
                      <c:pt idx="110">
                        <c:v>22800</c:v>
                      </c:pt>
                      <c:pt idx="111">
                        <c:v>25000</c:v>
                      </c:pt>
                      <c:pt idx="112">
                        <c:v>25500</c:v>
                      </c:pt>
                      <c:pt idx="113">
                        <c:v>26000</c:v>
                      </c:pt>
                      <c:pt idx="114">
                        <c:v>26300</c:v>
                      </c:pt>
                      <c:pt idx="115">
                        <c:v>28600</c:v>
                      </c:pt>
                      <c:pt idx="116">
                        <c:v>30000</c:v>
                      </c:pt>
                      <c:pt idx="117">
                        <c:v>32300</c:v>
                      </c:pt>
                      <c:pt idx="118">
                        <c:v>59617</c:v>
                      </c:pt>
                      <c:pt idx="119">
                        <c:v>70212</c:v>
                      </c:pt>
                      <c:pt idx="120">
                        <c:v>73385</c:v>
                      </c:pt>
                      <c:pt idx="121">
                        <c:v>78827</c:v>
                      </c:pt>
                      <c:pt idx="122">
                        <c:v>80770</c:v>
                      </c:pt>
                      <c:pt idx="123">
                        <c:v>85520</c:v>
                      </c:pt>
                      <c:pt idx="124">
                        <c:v>91540</c:v>
                      </c:pt>
                      <c:pt idx="125">
                        <c:v>96037</c:v>
                      </c:pt>
                      <c:pt idx="126">
                        <c:v>101839</c:v>
                      </c:pt>
                      <c:pt idx="127">
                        <c:v>102387</c:v>
                      </c:pt>
                      <c:pt idx="128">
                        <c:v>102763</c:v>
                      </c:pt>
                      <c:pt idx="129">
                        <c:v>105471</c:v>
                      </c:pt>
                      <c:pt idx="130">
                        <c:v>109314</c:v>
                      </c:pt>
                      <c:pt idx="131">
                        <c:v>111954</c:v>
                      </c:pt>
                      <c:pt idx="132">
                        <c:v>112918</c:v>
                      </c:pt>
                      <c:pt idx="133">
                        <c:v>125971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[0]!flow_j11</c15:sqref>
                        </c15:formulaRef>
                      </c:ext>
                    </c:extLst>
                    <c:numCache>
                      <c:formatCode>0</c:formatCode>
                      <c:ptCount val="134"/>
                      <c:pt idx="0">
                        <c:v>1300</c:v>
                      </c:pt>
                      <c:pt idx="1">
                        <c:v>1500</c:v>
                      </c:pt>
                      <c:pt idx="2">
                        <c:v>1900</c:v>
                      </c:pt>
                      <c:pt idx="3">
                        <c:v>2900</c:v>
                      </c:pt>
                      <c:pt idx="4">
                        <c:v>3500</c:v>
                      </c:pt>
                      <c:pt idx="5">
                        <c:v>3500</c:v>
                      </c:pt>
                      <c:pt idx="6">
                        <c:v>3600</c:v>
                      </c:pt>
                      <c:pt idx="7">
                        <c:v>3700</c:v>
                      </c:pt>
                      <c:pt idx="8">
                        <c:v>3900</c:v>
                      </c:pt>
                      <c:pt idx="9">
                        <c:v>4000</c:v>
                      </c:pt>
                      <c:pt idx="10">
                        <c:v>4300</c:v>
                      </c:pt>
                      <c:pt idx="11">
                        <c:v>4300</c:v>
                      </c:pt>
                      <c:pt idx="12">
                        <c:v>4300</c:v>
                      </c:pt>
                      <c:pt idx="13">
                        <c:v>4400</c:v>
                      </c:pt>
                      <c:pt idx="14">
                        <c:v>4439</c:v>
                      </c:pt>
                      <c:pt idx="15">
                        <c:v>4500</c:v>
                      </c:pt>
                      <c:pt idx="16">
                        <c:v>4600</c:v>
                      </c:pt>
                      <c:pt idx="17">
                        <c:v>4600</c:v>
                      </c:pt>
                      <c:pt idx="18">
                        <c:v>4800</c:v>
                      </c:pt>
                      <c:pt idx="19">
                        <c:v>4800</c:v>
                      </c:pt>
                      <c:pt idx="20">
                        <c:v>4800</c:v>
                      </c:pt>
                      <c:pt idx="21">
                        <c:v>4900</c:v>
                      </c:pt>
                      <c:pt idx="22">
                        <c:v>5400</c:v>
                      </c:pt>
                      <c:pt idx="23">
                        <c:v>5700</c:v>
                      </c:pt>
                      <c:pt idx="24">
                        <c:v>5856</c:v>
                      </c:pt>
                      <c:pt idx="25">
                        <c:v>5900</c:v>
                      </c:pt>
                      <c:pt idx="26">
                        <c:v>5900</c:v>
                      </c:pt>
                      <c:pt idx="27">
                        <c:v>5900</c:v>
                      </c:pt>
                      <c:pt idx="28">
                        <c:v>5900</c:v>
                      </c:pt>
                      <c:pt idx="29">
                        <c:v>5900</c:v>
                      </c:pt>
                      <c:pt idx="30">
                        <c:v>6100</c:v>
                      </c:pt>
                      <c:pt idx="31">
                        <c:v>6200</c:v>
                      </c:pt>
                      <c:pt idx="32">
                        <c:v>6300</c:v>
                      </c:pt>
                      <c:pt idx="33">
                        <c:v>6500</c:v>
                      </c:pt>
                      <c:pt idx="34">
                        <c:v>6700</c:v>
                      </c:pt>
                      <c:pt idx="35">
                        <c:v>6700</c:v>
                      </c:pt>
                      <c:pt idx="36">
                        <c:v>6796</c:v>
                      </c:pt>
                      <c:pt idx="37">
                        <c:v>6800</c:v>
                      </c:pt>
                      <c:pt idx="38">
                        <c:v>6900</c:v>
                      </c:pt>
                      <c:pt idx="39">
                        <c:v>6900</c:v>
                      </c:pt>
                      <c:pt idx="40">
                        <c:v>7000</c:v>
                      </c:pt>
                      <c:pt idx="41">
                        <c:v>7200</c:v>
                      </c:pt>
                      <c:pt idx="42">
                        <c:v>7300</c:v>
                      </c:pt>
                      <c:pt idx="43">
                        <c:v>7500</c:v>
                      </c:pt>
                      <c:pt idx="44">
                        <c:v>7700</c:v>
                      </c:pt>
                      <c:pt idx="45">
                        <c:v>8000</c:v>
                      </c:pt>
                      <c:pt idx="46">
                        <c:v>8000</c:v>
                      </c:pt>
                      <c:pt idx="47">
                        <c:v>8100</c:v>
                      </c:pt>
                      <c:pt idx="48">
                        <c:v>8200</c:v>
                      </c:pt>
                      <c:pt idx="49">
                        <c:v>8300</c:v>
                      </c:pt>
                      <c:pt idx="50">
                        <c:v>8400</c:v>
                      </c:pt>
                      <c:pt idx="51">
                        <c:v>8500</c:v>
                      </c:pt>
                      <c:pt idx="52">
                        <c:v>8800</c:v>
                      </c:pt>
                      <c:pt idx="53">
                        <c:v>8900</c:v>
                      </c:pt>
                      <c:pt idx="54">
                        <c:v>9100</c:v>
                      </c:pt>
                      <c:pt idx="55">
                        <c:v>9200</c:v>
                      </c:pt>
                      <c:pt idx="56">
                        <c:v>9200</c:v>
                      </c:pt>
                      <c:pt idx="57">
                        <c:v>9300</c:v>
                      </c:pt>
                      <c:pt idx="58">
                        <c:v>10000</c:v>
                      </c:pt>
                      <c:pt idx="59">
                        <c:v>10300</c:v>
                      </c:pt>
                      <c:pt idx="60">
                        <c:v>10500</c:v>
                      </c:pt>
                      <c:pt idx="61">
                        <c:v>10900</c:v>
                      </c:pt>
                      <c:pt idx="62">
                        <c:v>11500</c:v>
                      </c:pt>
                      <c:pt idx="63">
                        <c:v>12000</c:v>
                      </c:pt>
                      <c:pt idx="64">
                        <c:v>12600</c:v>
                      </c:pt>
                      <c:pt idx="65">
                        <c:v>12600</c:v>
                      </c:pt>
                      <c:pt idx="66">
                        <c:v>12800</c:v>
                      </c:pt>
                      <c:pt idx="67">
                        <c:v>12900</c:v>
                      </c:pt>
                      <c:pt idx="68">
                        <c:v>13000</c:v>
                      </c:pt>
                      <c:pt idx="69">
                        <c:v>13000</c:v>
                      </c:pt>
                      <c:pt idx="70">
                        <c:v>13200</c:v>
                      </c:pt>
                      <c:pt idx="71">
                        <c:v>13500</c:v>
                      </c:pt>
                      <c:pt idx="72">
                        <c:v>13800</c:v>
                      </c:pt>
                      <c:pt idx="73">
                        <c:v>14015</c:v>
                      </c:pt>
                      <c:pt idx="74">
                        <c:v>14100</c:v>
                      </c:pt>
                      <c:pt idx="75">
                        <c:v>14200</c:v>
                      </c:pt>
                      <c:pt idx="76">
                        <c:v>14200</c:v>
                      </c:pt>
                      <c:pt idx="77">
                        <c:v>14300</c:v>
                      </c:pt>
                      <c:pt idx="78">
                        <c:v>14800</c:v>
                      </c:pt>
                      <c:pt idx="79">
                        <c:v>15000</c:v>
                      </c:pt>
                      <c:pt idx="80">
                        <c:v>15100</c:v>
                      </c:pt>
                      <c:pt idx="81">
                        <c:v>15200</c:v>
                      </c:pt>
                      <c:pt idx="82">
                        <c:v>15400</c:v>
                      </c:pt>
                      <c:pt idx="83">
                        <c:v>16100</c:v>
                      </c:pt>
                      <c:pt idx="84">
                        <c:v>16300</c:v>
                      </c:pt>
                      <c:pt idx="85">
                        <c:v>16300</c:v>
                      </c:pt>
                      <c:pt idx="86">
                        <c:v>16400</c:v>
                      </c:pt>
                      <c:pt idx="87">
                        <c:v>16600</c:v>
                      </c:pt>
                      <c:pt idx="88">
                        <c:v>16600</c:v>
                      </c:pt>
                      <c:pt idx="89">
                        <c:v>16800</c:v>
                      </c:pt>
                      <c:pt idx="90">
                        <c:v>16800</c:v>
                      </c:pt>
                      <c:pt idx="91">
                        <c:v>17100</c:v>
                      </c:pt>
                      <c:pt idx="92">
                        <c:v>17200</c:v>
                      </c:pt>
                      <c:pt idx="93">
                        <c:v>17200</c:v>
                      </c:pt>
                      <c:pt idx="94">
                        <c:v>17400</c:v>
                      </c:pt>
                      <c:pt idx="95">
                        <c:v>17500</c:v>
                      </c:pt>
                      <c:pt idx="96">
                        <c:v>17600</c:v>
                      </c:pt>
                      <c:pt idx="97">
                        <c:v>17900</c:v>
                      </c:pt>
                      <c:pt idx="98">
                        <c:v>18364</c:v>
                      </c:pt>
                      <c:pt idx="99">
                        <c:v>19700</c:v>
                      </c:pt>
                      <c:pt idx="100">
                        <c:v>20300</c:v>
                      </c:pt>
                      <c:pt idx="101">
                        <c:v>20300</c:v>
                      </c:pt>
                      <c:pt idx="102">
                        <c:v>20400</c:v>
                      </c:pt>
                      <c:pt idx="103">
                        <c:v>21000</c:v>
                      </c:pt>
                      <c:pt idx="104">
                        <c:v>21400</c:v>
                      </c:pt>
                      <c:pt idx="105">
                        <c:v>22200</c:v>
                      </c:pt>
                      <c:pt idx="106">
                        <c:v>22300</c:v>
                      </c:pt>
                      <c:pt idx="107">
                        <c:v>22500</c:v>
                      </c:pt>
                      <c:pt idx="108">
                        <c:v>22500</c:v>
                      </c:pt>
                      <c:pt idx="109">
                        <c:v>22500</c:v>
                      </c:pt>
                      <c:pt idx="110">
                        <c:v>22800</c:v>
                      </c:pt>
                      <c:pt idx="111">
                        <c:v>25000</c:v>
                      </c:pt>
                      <c:pt idx="112">
                        <c:v>25500</c:v>
                      </c:pt>
                      <c:pt idx="113">
                        <c:v>26000</c:v>
                      </c:pt>
                      <c:pt idx="114">
                        <c:v>26300</c:v>
                      </c:pt>
                      <c:pt idx="115">
                        <c:v>28600</c:v>
                      </c:pt>
                      <c:pt idx="116">
                        <c:v>30000</c:v>
                      </c:pt>
                      <c:pt idx="117">
                        <c:v>32300</c:v>
                      </c:pt>
                      <c:pt idx="118">
                        <c:v>59617</c:v>
                      </c:pt>
                      <c:pt idx="119">
                        <c:v>70212</c:v>
                      </c:pt>
                      <c:pt idx="120">
                        <c:v>73385</c:v>
                      </c:pt>
                      <c:pt idx="121">
                        <c:v>78827</c:v>
                      </c:pt>
                      <c:pt idx="122">
                        <c:v>80770</c:v>
                      </c:pt>
                      <c:pt idx="123">
                        <c:v>85520</c:v>
                      </c:pt>
                      <c:pt idx="124">
                        <c:v>91540</c:v>
                      </c:pt>
                      <c:pt idx="125">
                        <c:v>96037</c:v>
                      </c:pt>
                      <c:pt idx="126">
                        <c:v>101839</c:v>
                      </c:pt>
                      <c:pt idx="127">
                        <c:v>102387</c:v>
                      </c:pt>
                      <c:pt idx="128">
                        <c:v>102763</c:v>
                      </c:pt>
                      <c:pt idx="129">
                        <c:v>105471</c:v>
                      </c:pt>
                      <c:pt idx="130">
                        <c:v>109314</c:v>
                      </c:pt>
                      <c:pt idx="131">
                        <c:v>111954</c:v>
                      </c:pt>
                      <c:pt idx="132">
                        <c:v>112918</c:v>
                      </c:pt>
                      <c:pt idx="133">
                        <c:v>125971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B-0478-4B2C-9018-8AC0A2F6A43B}"/>
                  </c:ext>
                </c:extLst>
              </c15:ser>
            </c15:filteredScatterSeries>
            <c15:filteredScatterSeries>
              <c15:ser>
                <c:idx val="13"/>
                <c:order val="13"/>
                <c:tx>
                  <c:v>Oceanside</c:v>
                </c:tx>
                <c:spPr>
                  <a:ln w="19050">
                    <a:noFill/>
                  </a:ln>
                </c:spPr>
                <c:trendline>
                  <c:spPr>
                    <a:ln w="12700">
                      <a:solidFill>
                        <a:schemeClr val="accent2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2523762452926923E-2"/>
                        <c:y val="-9.3489464005764078E-2"/>
                      </c:manualLayout>
                    </c:layout>
                    <c:numFmt formatCode="#,##0.00" sourceLinked="0"/>
                    <c:spPr>
                      <a:solidFill>
                        <a:schemeClr val="accent2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[0]!count_j12</c15:sqref>
                        </c15:formulaRef>
                      </c:ext>
                    </c:extLst>
                    <c:numCache>
                      <c:formatCode>General</c:formatCode>
                      <c:ptCount val="61"/>
                      <c:pt idx="0">
                        <c:v>700</c:v>
                      </c:pt>
                      <c:pt idx="1">
                        <c:v>1923</c:v>
                      </c:pt>
                      <c:pt idx="2">
                        <c:v>2931</c:v>
                      </c:pt>
                      <c:pt idx="3">
                        <c:v>3000</c:v>
                      </c:pt>
                      <c:pt idx="4">
                        <c:v>3776</c:v>
                      </c:pt>
                      <c:pt idx="5">
                        <c:v>3800</c:v>
                      </c:pt>
                      <c:pt idx="6">
                        <c:v>4200</c:v>
                      </c:pt>
                      <c:pt idx="7">
                        <c:v>4569</c:v>
                      </c:pt>
                      <c:pt idx="8">
                        <c:v>4900</c:v>
                      </c:pt>
                      <c:pt idx="9">
                        <c:v>5190</c:v>
                      </c:pt>
                      <c:pt idx="10">
                        <c:v>5331</c:v>
                      </c:pt>
                      <c:pt idx="11">
                        <c:v>6385</c:v>
                      </c:pt>
                      <c:pt idx="12">
                        <c:v>6389</c:v>
                      </c:pt>
                      <c:pt idx="13">
                        <c:v>6661</c:v>
                      </c:pt>
                      <c:pt idx="14">
                        <c:v>7400</c:v>
                      </c:pt>
                      <c:pt idx="15">
                        <c:v>7700</c:v>
                      </c:pt>
                      <c:pt idx="16">
                        <c:v>8001</c:v>
                      </c:pt>
                      <c:pt idx="17">
                        <c:v>8483</c:v>
                      </c:pt>
                      <c:pt idx="18">
                        <c:v>8932</c:v>
                      </c:pt>
                      <c:pt idx="19">
                        <c:v>9333</c:v>
                      </c:pt>
                      <c:pt idx="20">
                        <c:v>9636</c:v>
                      </c:pt>
                      <c:pt idx="21">
                        <c:v>9849</c:v>
                      </c:pt>
                      <c:pt idx="22">
                        <c:v>9863</c:v>
                      </c:pt>
                      <c:pt idx="23">
                        <c:v>10099</c:v>
                      </c:pt>
                      <c:pt idx="24">
                        <c:v>10154</c:v>
                      </c:pt>
                      <c:pt idx="25">
                        <c:v>14600</c:v>
                      </c:pt>
                      <c:pt idx="26">
                        <c:v>14700</c:v>
                      </c:pt>
                      <c:pt idx="27">
                        <c:v>15100</c:v>
                      </c:pt>
                      <c:pt idx="28">
                        <c:v>16700</c:v>
                      </c:pt>
                      <c:pt idx="29">
                        <c:v>16900</c:v>
                      </c:pt>
                      <c:pt idx="30">
                        <c:v>17115</c:v>
                      </c:pt>
                      <c:pt idx="31">
                        <c:v>18900</c:v>
                      </c:pt>
                      <c:pt idx="32">
                        <c:v>19100</c:v>
                      </c:pt>
                      <c:pt idx="33">
                        <c:v>43921</c:v>
                      </c:pt>
                      <c:pt idx="34">
                        <c:v>48341</c:v>
                      </c:pt>
                      <c:pt idx="35">
                        <c:v>50785</c:v>
                      </c:pt>
                      <c:pt idx="36">
                        <c:v>53173</c:v>
                      </c:pt>
                      <c:pt idx="37">
                        <c:v>53705</c:v>
                      </c:pt>
                      <c:pt idx="38">
                        <c:v>53836</c:v>
                      </c:pt>
                      <c:pt idx="39">
                        <c:v>54045</c:v>
                      </c:pt>
                      <c:pt idx="40">
                        <c:v>54612</c:v>
                      </c:pt>
                      <c:pt idx="41">
                        <c:v>54977</c:v>
                      </c:pt>
                      <c:pt idx="42">
                        <c:v>55239</c:v>
                      </c:pt>
                      <c:pt idx="43">
                        <c:v>56729</c:v>
                      </c:pt>
                      <c:pt idx="44">
                        <c:v>62593</c:v>
                      </c:pt>
                      <c:pt idx="45">
                        <c:v>63736</c:v>
                      </c:pt>
                      <c:pt idx="46">
                        <c:v>65262</c:v>
                      </c:pt>
                      <c:pt idx="47">
                        <c:v>69064</c:v>
                      </c:pt>
                      <c:pt idx="48">
                        <c:v>69482</c:v>
                      </c:pt>
                      <c:pt idx="49">
                        <c:v>71153</c:v>
                      </c:pt>
                      <c:pt idx="50">
                        <c:v>72382</c:v>
                      </c:pt>
                      <c:pt idx="51">
                        <c:v>72445</c:v>
                      </c:pt>
                      <c:pt idx="52">
                        <c:v>79259</c:v>
                      </c:pt>
                      <c:pt idx="53">
                        <c:v>81984</c:v>
                      </c:pt>
                      <c:pt idx="54">
                        <c:v>82332</c:v>
                      </c:pt>
                      <c:pt idx="55">
                        <c:v>86225</c:v>
                      </c:pt>
                      <c:pt idx="56">
                        <c:v>88967</c:v>
                      </c:pt>
                      <c:pt idx="57">
                        <c:v>91650</c:v>
                      </c:pt>
                      <c:pt idx="58">
                        <c:v>99214</c:v>
                      </c:pt>
                      <c:pt idx="59">
                        <c:v>102699</c:v>
                      </c:pt>
                      <c:pt idx="60">
                        <c:v>103471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[0]!flow_j12</c15:sqref>
                        </c15:formulaRef>
                      </c:ext>
                    </c:extLst>
                    <c:numCache>
                      <c:formatCode>0</c:formatCode>
                      <c:ptCount val="61"/>
                      <c:pt idx="0">
                        <c:v>700</c:v>
                      </c:pt>
                      <c:pt idx="1">
                        <c:v>1923</c:v>
                      </c:pt>
                      <c:pt idx="2">
                        <c:v>2931</c:v>
                      </c:pt>
                      <c:pt idx="3">
                        <c:v>3000</c:v>
                      </c:pt>
                      <c:pt idx="4">
                        <c:v>3776</c:v>
                      </c:pt>
                      <c:pt idx="5">
                        <c:v>3800</c:v>
                      </c:pt>
                      <c:pt idx="6">
                        <c:v>4200</c:v>
                      </c:pt>
                      <c:pt idx="7">
                        <c:v>4569</c:v>
                      </c:pt>
                      <c:pt idx="8">
                        <c:v>4900</c:v>
                      </c:pt>
                      <c:pt idx="9">
                        <c:v>5190</c:v>
                      </c:pt>
                      <c:pt idx="10">
                        <c:v>5331</c:v>
                      </c:pt>
                      <c:pt idx="11">
                        <c:v>6385</c:v>
                      </c:pt>
                      <c:pt idx="12">
                        <c:v>6389</c:v>
                      </c:pt>
                      <c:pt idx="13">
                        <c:v>6661</c:v>
                      </c:pt>
                      <c:pt idx="14">
                        <c:v>7400</c:v>
                      </c:pt>
                      <c:pt idx="15">
                        <c:v>7700</c:v>
                      </c:pt>
                      <c:pt idx="16">
                        <c:v>8001</c:v>
                      </c:pt>
                      <c:pt idx="17">
                        <c:v>8483</c:v>
                      </c:pt>
                      <c:pt idx="18">
                        <c:v>8932</c:v>
                      </c:pt>
                      <c:pt idx="19">
                        <c:v>9333</c:v>
                      </c:pt>
                      <c:pt idx="20">
                        <c:v>9636</c:v>
                      </c:pt>
                      <c:pt idx="21">
                        <c:v>9849</c:v>
                      </c:pt>
                      <c:pt idx="22">
                        <c:v>9863</c:v>
                      </c:pt>
                      <c:pt idx="23">
                        <c:v>10099</c:v>
                      </c:pt>
                      <c:pt idx="24">
                        <c:v>10154</c:v>
                      </c:pt>
                      <c:pt idx="25">
                        <c:v>14600</c:v>
                      </c:pt>
                      <c:pt idx="26">
                        <c:v>14700</c:v>
                      </c:pt>
                      <c:pt idx="27">
                        <c:v>15100</c:v>
                      </c:pt>
                      <c:pt idx="28">
                        <c:v>16700</c:v>
                      </c:pt>
                      <c:pt idx="29">
                        <c:v>16900</c:v>
                      </c:pt>
                      <c:pt idx="30">
                        <c:v>17115</c:v>
                      </c:pt>
                      <c:pt idx="31">
                        <c:v>18900</c:v>
                      </c:pt>
                      <c:pt idx="32">
                        <c:v>19100</c:v>
                      </c:pt>
                      <c:pt idx="33">
                        <c:v>43921</c:v>
                      </c:pt>
                      <c:pt idx="34">
                        <c:v>48341</c:v>
                      </c:pt>
                      <c:pt idx="35">
                        <c:v>50785</c:v>
                      </c:pt>
                      <c:pt idx="36">
                        <c:v>53173</c:v>
                      </c:pt>
                      <c:pt idx="37">
                        <c:v>53705</c:v>
                      </c:pt>
                      <c:pt idx="38">
                        <c:v>53836</c:v>
                      </c:pt>
                      <c:pt idx="39">
                        <c:v>54045</c:v>
                      </c:pt>
                      <c:pt idx="40">
                        <c:v>54612</c:v>
                      </c:pt>
                      <c:pt idx="41">
                        <c:v>54977</c:v>
                      </c:pt>
                      <c:pt idx="42">
                        <c:v>55239</c:v>
                      </c:pt>
                      <c:pt idx="43">
                        <c:v>56729</c:v>
                      </c:pt>
                      <c:pt idx="44">
                        <c:v>62593</c:v>
                      </c:pt>
                      <c:pt idx="45">
                        <c:v>63736</c:v>
                      </c:pt>
                      <c:pt idx="46">
                        <c:v>65262</c:v>
                      </c:pt>
                      <c:pt idx="47">
                        <c:v>69064</c:v>
                      </c:pt>
                      <c:pt idx="48">
                        <c:v>69482</c:v>
                      </c:pt>
                      <c:pt idx="49">
                        <c:v>71153</c:v>
                      </c:pt>
                      <c:pt idx="50">
                        <c:v>72382</c:v>
                      </c:pt>
                      <c:pt idx="51">
                        <c:v>72445</c:v>
                      </c:pt>
                      <c:pt idx="52">
                        <c:v>79259</c:v>
                      </c:pt>
                      <c:pt idx="53">
                        <c:v>81984</c:v>
                      </c:pt>
                      <c:pt idx="54">
                        <c:v>82332</c:v>
                      </c:pt>
                      <c:pt idx="55">
                        <c:v>86225</c:v>
                      </c:pt>
                      <c:pt idx="56">
                        <c:v>88967</c:v>
                      </c:pt>
                      <c:pt idx="57">
                        <c:v>91650</c:v>
                      </c:pt>
                      <c:pt idx="58">
                        <c:v>99214</c:v>
                      </c:pt>
                      <c:pt idx="59">
                        <c:v>102699</c:v>
                      </c:pt>
                      <c:pt idx="60">
                        <c:v>103471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C-0478-4B2C-9018-8AC0A2F6A43B}"/>
                  </c:ext>
                </c:extLst>
              </c15:ser>
            </c15:filteredScatterSeries>
            <c15:filteredScatterSeries>
              <c15:ser>
                <c:idx val="14"/>
                <c:order val="14"/>
                <c:tx>
                  <c:v>Poway</c:v>
                </c:tx>
                <c:spPr>
                  <a:ln w="19050">
                    <a:noFill/>
                  </a:ln>
                </c:spPr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[0]!count_j13</c15:sqref>
                        </c15:formulaRef>
                      </c:ext>
                    </c:extLst>
                    <c:numCache>
                      <c:formatCode>General</c:formatCode>
                      <c:ptCount val="1"/>
                      <c:pt idx="0">
                        <c:v>26874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[0]!flow_j13</c15:sqref>
                        </c15:formulaRef>
                      </c:ext>
                    </c:extLst>
                    <c:numCache>
                      <c:formatCode>0</c:formatCode>
                      <c:ptCount val="1"/>
                      <c:pt idx="0">
                        <c:v>26874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D-0478-4B2C-9018-8AC0A2F6A43B}"/>
                  </c:ext>
                </c:extLst>
              </c15:ser>
            </c15:filteredScatterSeries>
            <c15:filteredScatterSeries>
              <c15:ser>
                <c:idx val="16"/>
                <c:order val="16"/>
                <c:tx>
                  <c:v>San Marcos</c:v>
                </c:tx>
                <c:spPr>
                  <a:ln w="19050">
                    <a:noFill/>
                  </a:ln>
                </c:spPr>
                <c:marker>
                  <c:symbol val="triangle"/>
                  <c:size val="4"/>
                </c:marker>
                <c:trendline>
                  <c:spPr>
                    <a:ln w="15875">
                      <a:solidFill>
                        <a:schemeClr val="accent5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8539757156398805E-2"/>
                        <c:y val="-4.4436336454486074E-2"/>
                      </c:manualLayout>
                    </c:layout>
                    <c:numFmt formatCode="#,##0.00" sourceLinked="0"/>
                    <c:spPr>
                      <a:solidFill>
                        <a:schemeClr val="accent1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[0]!count_j15</c15:sqref>
                        </c15:formulaRef>
                      </c:ext>
                    </c:extLst>
                    <c:numCache>
                      <c:formatCode>General</c:formatCode>
                      <c:ptCount val="41"/>
                      <c:pt idx="0">
                        <c:v>3720</c:v>
                      </c:pt>
                      <c:pt idx="1">
                        <c:v>4787</c:v>
                      </c:pt>
                      <c:pt idx="2">
                        <c:v>5247</c:v>
                      </c:pt>
                      <c:pt idx="3">
                        <c:v>5571</c:v>
                      </c:pt>
                      <c:pt idx="4">
                        <c:v>5956</c:v>
                      </c:pt>
                      <c:pt idx="5">
                        <c:v>6824</c:v>
                      </c:pt>
                      <c:pt idx="6">
                        <c:v>7283</c:v>
                      </c:pt>
                      <c:pt idx="7">
                        <c:v>8390</c:v>
                      </c:pt>
                      <c:pt idx="8">
                        <c:v>8466</c:v>
                      </c:pt>
                      <c:pt idx="9">
                        <c:v>8535</c:v>
                      </c:pt>
                      <c:pt idx="10">
                        <c:v>8637</c:v>
                      </c:pt>
                      <c:pt idx="11">
                        <c:v>9529</c:v>
                      </c:pt>
                      <c:pt idx="12">
                        <c:v>9766</c:v>
                      </c:pt>
                      <c:pt idx="13">
                        <c:v>9840</c:v>
                      </c:pt>
                      <c:pt idx="14">
                        <c:v>10266</c:v>
                      </c:pt>
                      <c:pt idx="15">
                        <c:v>10750</c:v>
                      </c:pt>
                      <c:pt idx="16">
                        <c:v>13056</c:v>
                      </c:pt>
                      <c:pt idx="17">
                        <c:v>13235</c:v>
                      </c:pt>
                      <c:pt idx="18">
                        <c:v>13719</c:v>
                      </c:pt>
                      <c:pt idx="19">
                        <c:v>16774</c:v>
                      </c:pt>
                      <c:pt idx="20">
                        <c:v>17773</c:v>
                      </c:pt>
                      <c:pt idx="21">
                        <c:v>18393</c:v>
                      </c:pt>
                      <c:pt idx="22">
                        <c:v>56540</c:v>
                      </c:pt>
                      <c:pt idx="23">
                        <c:v>57105</c:v>
                      </c:pt>
                      <c:pt idx="24">
                        <c:v>61208</c:v>
                      </c:pt>
                      <c:pt idx="25">
                        <c:v>61635</c:v>
                      </c:pt>
                      <c:pt idx="26">
                        <c:v>67828</c:v>
                      </c:pt>
                      <c:pt idx="27">
                        <c:v>69095</c:v>
                      </c:pt>
                      <c:pt idx="28">
                        <c:v>70330</c:v>
                      </c:pt>
                      <c:pt idx="29">
                        <c:v>70567</c:v>
                      </c:pt>
                      <c:pt idx="30">
                        <c:v>71103</c:v>
                      </c:pt>
                      <c:pt idx="31">
                        <c:v>72061</c:v>
                      </c:pt>
                      <c:pt idx="32">
                        <c:v>72170</c:v>
                      </c:pt>
                      <c:pt idx="33">
                        <c:v>72465</c:v>
                      </c:pt>
                      <c:pt idx="34">
                        <c:v>75199</c:v>
                      </c:pt>
                      <c:pt idx="35">
                        <c:v>75539</c:v>
                      </c:pt>
                      <c:pt idx="36">
                        <c:v>75792</c:v>
                      </c:pt>
                      <c:pt idx="37">
                        <c:v>76322</c:v>
                      </c:pt>
                      <c:pt idx="38">
                        <c:v>83223</c:v>
                      </c:pt>
                      <c:pt idx="39">
                        <c:v>85680</c:v>
                      </c:pt>
                      <c:pt idx="40">
                        <c:v>89109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[0]!flow_j15</c15:sqref>
                        </c15:formulaRef>
                      </c:ext>
                    </c:extLst>
                    <c:numCache>
                      <c:formatCode>0</c:formatCode>
                      <c:ptCount val="41"/>
                      <c:pt idx="0">
                        <c:v>3720</c:v>
                      </c:pt>
                      <c:pt idx="1">
                        <c:v>4787</c:v>
                      </c:pt>
                      <c:pt idx="2">
                        <c:v>5247</c:v>
                      </c:pt>
                      <c:pt idx="3">
                        <c:v>5571</c:v>
                      </c:pt>
                      <c:pt idx="4">
                        <c:v>5956</c:v>
                      </c:pt>
                      <c:pt idx="5">
                        <c:v>6824</c:v>
                      </c:pt>
                      <c:pt idx="6">
                        <c:v>7283</c:v>
                      </c:pt>
                      <c:pt idx="7">
                        <c:v>8390</c:v>
                      </c:pt>
                      <c:pt idx="8">
                        <c:v>8466</c:v>
                      </c:pt>
                      <c:pt idx="9">
                        <c:v>8535</c:v>
                      </c:pt>
                      <c:pt idx="10">
                        <c:v>8637</c:v>
                      </c:pt>
                      <c:pt idx="11">
                        <c:v>9529</c:v>
                      </c:pt>
                      <c:pt idx="12">
                        <c:v>9766</c:v>
                      </c:pt>
                      <c:pt idx="13">
                        <c:v>9840</c:v>
                      </c:pt>
                      <c:pt idx="14">
                        <c:v>10266</c:v>
                      </c:pt>
                      <c:pt idx="15">
                        <c:v>10750</c:v>
                      </c:pt>
                      <c:pt idx="16">
                        <c:v>13056</c:v>
                      </c:pt>
                      <c:pt idx="17">
                        <c:v>13235</c:v>
                      </c:pt>
                      <c:pt idx="18">
                        <c:v>13719</c:v>
                      </c:pt>
                      <c:pt idx="19">
                        <c:v>16774</c:v>
                      </c:pt>
                      <c:pt idx="20">
                        <c:v>17773</c:v>
                      </c:pt>
                      <c:pt idx="21">
                        <c:v>18393</c:v>
                      </c:pt>
                      <c:pt idx="22">
                        <c:v>56540</c:v>
                      </c:pt>
                      <c:pt idx="23">
                        <c:v>57105</c:v>
                      </c:pt>
                      <c:pt idx="24">
                        <c:v>61208</c:v>
                      </c:pt>
                      <c:pt idx="25">
                        <c:v>61635</c:v>
                      </c:pt>
                      <c:pt idx="26">
                        <c:v>67828</c:v>
                      </c:pt>
                      <c:pt idx="27">
                        <c:v>69095</c:v>
                      </c:pt>
                      <c:pt idx="28">
                        <c:v>70330</c:v>
                      </c:pt>
                      <c:pt idx="29">
                        <c:v>70567</c:v>
                      </c:pt>
                      <c:pt idx="30">
                        <c:v>71103</c:v>
                      </c:pt>
                      <c:pt idx="31">
                        <c:v>72061</c:v>
                      </c:pt>
                      <c:pt idx="32">
                        <c:v>72170</c:v>
                      </c:pt>
                      <c:pt idx="33">
                        <c:v>72465</c:v>
                      </c:pt>
                      <c:pt idx="34">
                        <c:v>75199</c:v>
                      </c:pt>
                      <c:pt idx="35">
                        <c:v>75539</c:v>
                      </c:pt>
                      <c:pt idx="36">
                        <c:v>75792</c:v>
                      </c:pt>
                      <c:pt idx="37">
                        <c:v>76322</c:v>
                      </c:pt>
                      <c:pt idx="38">
                        <c:v>83223</c:v>
                      </c:pt>
                      <c:pt idx="39">
                        <c:v>85680</c:v>
                      </c:pt>
                      <c:pt idx="40">
                        <c:v>89109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2F-0478-4B2C-9018-8AC0A2F6A43B}"/>
                  </c:ext>
                </c:extLst>
              </c15:ser>
            </c15:filteredScatterSeries>
            <c15:filteredScatterSeries>
              <c15:ser>
                <c:idx val="17"/>
                <c:order val="17"/>
                <c:tx>
                  <c:v>Santee</c:v>
                </c:tx>
                <c:spPr>
                  <a:ln w="19050">
                    <a:noFill/>
                  </a:ln>
                </c:spPr>
                <c:trendline>
                  <c:spPr>
                    <a:ln w="12700">
                      <a:solidFill>
                        <a:schemeClr val="accent6">
                          <a:lumMod val="75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1.147193042958679E-2"/>
                        <c:y val="-4.7147061896247081E-2"/>
                      </c:manualLayout>
                    </c:layout>
                    <c:numFmt formatCode="#,##0.00" sourceLinked="0"/>
                    <c:spPr>
                      <a:solidFill>
                        <a:schemeClr val="accent6">
                          <a:lumMod val="20000"/>
                          <a:lumOff val="8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[0]!count_j16</c15:sqref>
                        </c15:formulaRef>
                      </c:ext>
                    </c:extLst>
                    <c:numCache>
                      <c:formatCode>General</c:formatCode>
                      <c:ptCount val="56"/>
                      <c:pt idx="0">
                        <c:v>2000</c:v>
                      </c:pt>
                      <c:pt idx="1">
                        <c:v>2400</c:v>
                      </c:pt>
                      <c:pt idx="2">
                        <c:v>2800</c:v>
                      </c:pt>
                      <c:pt idx="3">
                        <c:v>2900</c:v>
                      </c:pt>
                      <c:pt idx="4">
                        <c:v>2900</c:v>
                      </c:pt>
                      <c:pt idx="5">
                        <c:v>3300</c:v>
                      </c:pt>
                      <c:pt idx="6">
                        <c:v>3300</c:v>
                      </c:pt>
                      <c:pt idx="7">
                        <c:v>3900</c:v>
                      </c:pt>
                      <c:pt idx="8">
                        <c:v>3900</c:v>
                      </c:pt>
                      <c:pt idx="9">
                        <c:v>4400</c:v>
                      </c:pt>
                      <c:pt idx="10">
                        <c:v>5600</c:v>
                      </c:pt>
                      <c:pt idx="11">
                        <c:v>6000</c:v>
                      </c:pt>
                      <c:pt idx="12">
                        <c:v>6000</c:v>
                      </c:pt>
                      <c:pt idx="13">
                        <c:v>6670</c:v>
                      </c:pt>
                      <c:pt idx="14">
                        <c:v>7000</c:v>
                      </c:pt>
                      <c:pt idx="15">
                        <c:v>8000</c:v>
                      </c:pt>
                      <c:pt idx="16">
                        <c:v>8700</c:v>
                      </c:pt>
                      <c:pt idx="17">
                        <c:v>8800</c:v>
                      </c:pt>
                      <c:pt idx="18">
                        <c:v>9200</c:v>
                      </c:pt>
                      <c:pt idx="19">
                        <c:v>9600</c:v>
                      </c:pt>
                      <c:pt idx="20">
                        <c:v>10400</c:v>
                      </c:pt>
                      <c:pt idx="21">
                        <c:v>11000</c:v>
                      </c:pt>
                      <c:pt idx="22">
                        <c:v>11500</c:v>
                      </c:pt>
                      <c:pt idx="23">
                        <c:v>11600</c:v>
                      </c:pt>
                      <c:pt idx="24">
                        <c:v>12707</c:v>
                      </c:pt>
                      <c:pt idx="25">
                        <c:v>14000</c:v>
                      </c:pt>
                      <c:pt idx="26">
                        <c:v>15800</c:v>
                      </c:pt>
                      <c:pt idx="27">
                        <c:v>17300</c:v>
                      </c:pt>
                      <c:pt idx="28">
                        <c:v>18100</c:v>
                      </c:pt>
                      <c:pt idx="29">
                        <c:v>18700</c:v>
                      </c:pt>
                      <c:pt idx="30">
                        <c:v>19000</c:v>
                      </c:pt>
                      <c:pt idx="31">
                        <c:v>19000</c:v>
                      </c:pt>
                      <c:pt idx="32">
                        <c:v>19800</c:v>
                      </c:pt>
                      <c:pt idx="33">
                        <c:v>20400</c:v>
                      </c:pt>
                      <c:pt idx="34">
                        <c:v>21200</c:v>
                      </c:pt>
                      <c:pt idx="35">
                        <c:v>21459</c:v>
                      </c:pt>
                      <c:pt idx="36">
                        <c:v>22300</c:v>
                      </c:pt>
                      <c:pt idx="37">
                        <c:v>25000</c:v>
                      </c:pt>
                      <c:pt idx="38">
                        <c:v>26400</c:v>
                      </c:pt>
                      <c:pt idx="39">
                        <c:v>26400</c:v>
                      </c:pt>
                      <c:pt idx="40">
                        <c:v>26800</c:v>
                      </c:pt>
                      <c:pt idx="41">
                        <c:v>32600</c:v>
                      </c:pt>
                      <c:pt idx="42">
                        <c:v>33000</c:v>
                      </c:pt>
                      <c:pt idx="43">
                        <c:v>35263</c:v>
                      </c:pt>
                      <c:pt idx="44">
                        <c:v>35600</c:v>
                      </c:pt>
                      <c:pt idx="45">
                        <c:v>37200</c:v>
                      </c:pt>
                      <c:pt idx="46">
                        <c:v>37462</c:v>
                      </c:pt>
                      <c:pt idx="47">
                        <c:v>37734</c:v>
                      </c:pt>
                      <c:pt idx="48">
                        <c:v>38996</c:v>
                      </c:pt>
                      <c:pt idx="49">
                        <c:v>40655</c:v>
                      </c:pt>
                      <c:pt idx="50">
                        <c:v>41819</c:v>
                      </c:pt>
                      <c:pt idx="51">
                        <c:v>41900</c:v>
                      </c:pt>
                      <c:pt idx="52">
                        <c:v>42647</c:v>
                      </c:pt>
                      <c:pt idx="53">
                        <c:v>45188</c:v>
                      </c:pt>
                      <c:pt idx="54">
                        <c:v>45435</c:v>
                      </c:pt>
                      <c:pt idx="55">
                        <c:v>53462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[0]!flow_j16</c15:sqref>
                        </c15:formulaRef>
                      </c:ext>
                    </c:extLst>
                    <c:numCache>
                      <c:formatCode>0</c:formatCode>
                      <c:ptCount val="56"/>
                      <c:pt idx="0">
                        <c:v>2000</c:v>
                      </c:pt>
                      <c:pt idx="1">
                        <c:v>2400</c:v>
                      </c:pt>
                      <c:pt idx="2">
                        <c:v>2800</c:v>
                      </c:pt>
                      <c:pt idx="3">
                        <c:v>2900</c:v>
                      </c:pt>
                      <c:pt idx="4">
                        <c:v>2900</c:v>
                      </c:pt>
                      <c:pt idx="5">
                        <c:v>3300</c:v>
                      </c:pt>
                      <c:pt idx="6">
                        <c:v>3300</c:v>
                      </c:pt>
                      <c:pt idx="7">
                        <c:v>3900</c:v>
                      </c:pt>
                      <c:pt idx="8">
                        <c:v>3900</c:v>
                      </c:pt>
                      <c:pt idx="9">
                        <c:v>4400</c:v>
                      </c:pt>
                      <c:pt idx="10">
                        <c:v>5600</c:v>
                      </c:pt>
                      <c:pt idx="11">
                        <c:v>6000</c:v>
                      </c:pt>
                      <c:pt idx="12">
                        <c:v>6000</c:v>
                      </c:pt>
                      <c:pt idx="13">
                        <c:v>6670</c:v>
                      </c:pt>
                      <c:pt idx="14">
                        <c:v>7000</c:v>
                      </c:pt>
                      <c:pt idx="15">
                        <c:v>8000</c:v>
                      </c:pt>
                      <c:pt idx="16">
                        <c:v>8700</c:v>
                      </c:pt>
                      <c:pt idx="17">
                        <c:v>8800</c:v>
                      </c:pt>
                      <c:pt idx="18">
                        <c:v>9200</c:v>
                      </c:pt>
                      <c:pt idx="19">
                        <c:v>9600</c:v>
                      </c:pt>
                      <c:pt idx="20">
                        <c:v>10400</c:v>
                      </c:pt>
                      <c:pt idx="21">
                        <c:v>11000</c:v>
                      </c:pt>
                      <c:pt idx="22">
                        <c:v>11500</c:v>
                      </c:pt>
                      <c:pt idx="23">
                        <c:v>11600</c:v>
                      </c:pt>
                      <c:pt idx="24">
                        <c:v>12707</c:v>
                      </c:pt>
                      <c:pt idx="25">
                        <c:v>14000</c:v>
                      </c:pt>
                      <c:pt idx="26">
                        <c:v>15800</c:v>
                      </c:pt>
                      <c:pt idx="27">
                        <c:v>17300</c:v>
                      </c:pt>
                      <c:pt idx="28">
                        <c:v>18100</c:v>
                      </c:pt>
                      <c:pt idx="29">
                        <c:v>18700</c:v>
                      </c:pt>
                      <c:pt idx="30">
                        <c:v>19000</c:v>
                      </c:pt>
                      <c:pt idx="31">
                        <c:v>19000</c:v>
                      </c:pt>
                      <c:pt idx="32">
                        <c:v>19800</c:v>
                      </c:pt>
                      <c:pt idx="33">
                        <c:v>20400</c:v>
                      </c:pt>
                      <c:pt idx="34">
                        <c:v>21200</c:v>
                      </c:pt>
                      <c:pt idx="35">
                        <c:v>21459</c:v>
                      </c:pt>
                      <c:pt idx="36">
                        <c:v>22300</c:v>
                      </c:pt>
                      <c:pt idx="37">
                        <c:v>25000</c:v>
                      </c:pt>
                      <c:pt idx="38">
                        <c:v>26400</c:v>
                      </c:pt>
                      <c:pt idx="39">
                        <c:v>26400</c:v>
                      </c:pt>
                      <c:pt idx="40">
                        <c:v>26800</c:v>
                      </c:pt>
                      <c:pt idx="41">
                        <c:v>32600</c:v>
                      </c:pt>
                      <c:pt idx="42">
                        <c:v>33000</c:v>
                      </c:pt>
                      <c:pt idx="43">
                        <c:v>35263</c:v>
                      </c:pt>
                      <c:pt idx="44">
                        <c:v>35600</c:v>
                      </c:pt>
                      <c:pt idx="45">
                        <c:v>37200</c:v>
                      </c:pt>
                      <c:pt idx="46">
                        <c:v>37462</c:v>
                      </c:pt>
                      <c:pt idx="47">
                        <c:v>37734</c:v>
                      </c:pt>
                      <c:pt idx="48">
                        <c:v>38996</c:v>
                      </c:pt>
                      <c:pt idx="49">
                        <c:v>40655</c:v>
                      </c:pt>
                      <c:pt idx="50">
                        <c:v>41819</c:v>
                      </c:pt>
                      <c:pt idx="51">
                        <c:v>41900</c:v>
                      </c:pt>
                      <c:pt idx="52">
                        <c:v>42647</c:v>
                      </c:pt>
                      <c:pt idx="53">
                        <c:v>45188</c:v>
                      </c:pt>
                      <c:pt idx="54">
                        <c:v>45435</c:v>
                      </c:pt>
                      <c:pt idx="55">
                        <c:v>53462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0-0478-4B2C-9018-8AC0A2F6A43B}"/>
                  </c:ext>
                </c:extLst>
              </c15:ser>
            </c15:filteredScatterSeries>
            <c15:filteredScatterSeries>
              <c15:ser>
                <c:idx val="18"/>
                <c:order val="18"/>
                <c:tx>
                  <c:v>Solana Beach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5.7944261971592019E-2"/>
                        <c:y val="3.5571583125261777E-2"/>
                      </c:manualLayout>
                    </c:layout>
                    <c:numFmt formatCode="#,##0.00" sourceLinked="0"/>
                    <c:spPr>
                      <a:solidFill>
                        <a:schemeClr val="accent1">
                          <a:lumMod val="40000"/>
                          <a:lumOff val="60000"/>
                        </a:schemeClr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[0]!count_j17</c15:sqref>
                        </c15:formulaRef>
                      </c:ext>
                    </c:extLst>
                    <c:numCache>
                      <c:formatCode>General</c:formatCode>
                      <c:ptCount val="20"/>
                      <c:pt idx="0">
                        <c:v>3100</c:v>
                      </c:pt>
                      <c:pt idx="1">
                        <c:v>3400</c:v>
                      </c:pt>
                      <c:pt idx="2">
                        <c:v>3700</c:v>
                      </c:pt>
                      <c:pt idx="3">
                        <c:v>4058</c:v>
                      </c:pt>
                      <c:pt idx="4">
                        <c:v>4626</c:v>
                      </c:pt>
                      <c:pt idx="5">
                        <c:v>5147</c:v>
                      </c:pt>
                      <c:pt idx="6">
                        <c:v>6238</c:v>
                      </c:pt>
                      <c:pt idx="7">
                        <c:v>7714</c:v>
                      </c:pt>
                      <c:pt idx="8">
                        <c:v>9353</c:v>
                      </c:pt>
                      <c:pt idx="9">
                        <c:v>10277</c:v>
                      </c:pt>
                      <c:pt idx="10">
                        <c:v>12400</c:v>
                      </c:pt>
                      <c:pt idx="11">
                        <c:v>13100</c:v>
                      </c:pt>
                      <c:pt idx="12">
                        <c:v>13500</c:v>
                      </c:pt>
                      <c:pt idx="13">
                        <c:v>15400</c:v>
                      </c:pt>
                      <c:pt idx="14">
                        <c:v>19300</c:v>
                      </c:pt>
                      <c:pt idx="15">
                        <c:v>21100</c:v>
                      </c:pt>
                      <c:pt idx="16">
                        <c:v>27500</c:v>
                      </c:pt>
                      <c:pt idx="17">
                        <c:v>109304</c:v>
                      </c:pt>
                      <c:pt idx="18">
                        <c:v>118363</c:v>
                      </c:pt>
                      <c:pt idx="19">
                        <c:v>122507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[0]!flow_j17</c15:sqref>
                        </c15:formulaRef>
                      </c:ext>
                    </c:extLst>
                    <c:numCache>
                      <c:formatCode>0</c:formatCode>
                      <c:ptCount val="20"/>
                      <c:pt idx="0">
                        <c:v>3100</c:v>
                      </c:pt>
                      <c:pt idx="1">
                        <c:v>3400</c:v>
                      </c:pt>
                      <c:pt idx="2">
                        <c:v>3700</c:v>
                      </c:pt>
                      <c:pt idx="3">
                        <c:v>4058</c:v>
                      </c:pt>
                      <c:pt idx="4">
                        <c:v>4626</c:v>
                      </c:pt>
                      <c:pt idx="5">
                        <c:v>5147</c:v>
                      </c:pt>
                      <c:pt idx="6">
                        <c:v>6238</c:v>
                      </c:pt>
                      <c:pt idx="7">
                        <c:v>7714</c:v>
                      </c:pt>
                      <c:pt idx="8">
                        <c:v>9353</c:v>
                      </c:pt>
                      <c:pt idx="9">
                        <c:v>10277</c:v>
                      </c:pt>
                      <c:pt idx="10">
                        <c:v>12400</c:v>
                      </c:pt>
                      <c:pt idx="11">
                        <c:v>13100</c:v>
                      </c:pt>
                      <c:pt idx="12">
                        <c:v>13500</c:v>
                      </c:pt>
                      <c:pt idx="13">
                        <c:v>15400</c:v>
                      </c:pt>
                      <c:pt idx="14">
                        <c:v>19300</c:v>
                      </c:pt>
                      <c:pt idx="15">
                        <c:v>21100</c:v>
                      </c:pt>
                      <c:pt idx="16">
                        <c:v>27500</c:v>
                      </c:pt>
                      <c:pt idx="17">
                        <c:v>109304</c:v>
                      </c:pt>
                      <c:pt idx="18">
                        <c:v>118363</c:v>
                      </c:pt>
                      <c:pt idx="19">
                        <c:v>122507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1-0478-4B2C-9018-8AC0A2F6A43B}"/>
                  </c:ext>
                </c:extLst>
              </c15:ser>
            </c15:filteredScatterSeries>
            <c15:filteredScatterSeries>
              <c15:ser>
                <c:idx val="19"/>
                <c:order val="19"/>
                <c:tx>
                  <c:v>Vista</c:v>
                </c:tx>
                <c:spPr>
                  <a:ln w="19050">
                    <a:noFill/>
                  </a:ln>
                </c:spPr>
                <c:trendline>
                  <c:spPr>
                    <a:ln w="15875">
                      <a:solidFill>
                        <a:srgbClr val="FF99FF"/>
                      </a:solidFill>
                    </a:ln>
                  </c:spPr>
                  <c:trendlineType val="linear"/>
                  <c:intercept val="0"/>
                  <c:dispRSqr val="1"/>
                  <c:dispEq val="1"/>
                  <c:trendlineLbl>
                    <c:layout>
                      <c:manualLayout>
                        <c:x val="-3.876520999848776E-2"/>
                        <c:y val="-7.8055174765818275E-2"/>
                      </c:manualLayout>
                    </c:layout>
                    <c:numFmt formatCode="#,##0.00" sourceLinked="0"/>
                    <c:spPr>
                      <a:solidFill>
                        <a:srgbClr val="FFCCFF"/>
                      </a:solidFill>
                    </c:spPr>
                    <c:txPr>
                      <a:bodyPr/>
                      <a:lstStyle/>
                      <a:p>
                        <a:pPr>
                          <a:defRPr sz="800"/>
                        </a:pPr>
                        <a:endParaRPr lang="en-US"/>
                      </a:p>
                    </c:txPr>
                  </c:trendlineLbl>
                </c:trendline>
                <c:x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[0]!count_j18</c15:sqref>
                        </c15:formulaRef>
                      </c:ext>
                    </c:extLst>
                    <c:numCache>
                      <c:formatCode>General</c:formatCode>
                      <c:ptCount val="27"/>
                      <c:pt idx="0">
                        <c:v>3053</c:v>
                      </c:pt>
                      <c:pt idx="1">
                        <c:v>3117</c:v>
                      </c:pt>
                      <c:pt idx="2">
                        <c:v>4186</c:v>
                      </c:pt>
                      <c:pt idx="3">
                        <c:v>4501</c:v>
                      </c:pt>
                      <c:pt idx="4">
                        <c:v>6772</c:v>
                      </c:pt>
                      <c:pt idx="5">
                        <c:v>7365</c:v>
                      </c:pt>
                      <c:pt idx="6">
                        <c:v>8414</c:v>
                      </c:pt>
                      <c:pt idx="7">
                        <c:v>8764</c:v>
                      </c:pt>
                      <c:pt idx="8">
                        <c:v>9018</c:v>
                      </c:pt>
                      <c:pt idx="9">
                        <c:v>9247</c:v>
                      </c:pt>
                      <c:pt idx="10">
                        <c:v>10531</c:v>
                      </c:pt>
                      <c:pt idx="11">
                        <c:v>10659</c:v>
                      </c:pt>
                      <c:pt idx="12">
                        <c:v>10790</c:v>
                      </c:pt>
                      <c:pt idx="13">
                        <c:v>13167</c:v>
                      </c:pt>
                      <c:pt idx="14">
                        <c:v>14564</c:v>
                      </c:pt>
                      <c:pt idx="15">
                        <c:v>15988</c:v>
                      </c:pt>
                      <c:pt idx="16">
                        <c:v>18372</c:v>
                      </c:pt>
                      <c:pt idx="17">
                        <c:v>49981</c:v>
                      </c:pt>
                      <c:pt idx="18">
                        <c:v>52494</c:v>
                      </c:pt>
                      <c:pt idx="19">
                        <c:v>54156</c:v>
                      </c:pt>
                      <c:pt idx="20">
                        <c:v>56305</c:v>
                      </c:pt>
                      <c:pt idx="21">
                        <c:v>58760</c:v>
                      </c:pt>
                      <c:pt idx="22">
                        <c:v>62058</c:v>
                      </c:pt>
                      <c:pt idx="23">
                        <c:v>62519</c:v>
                      </c:pt>
                      <c:pt idx="24">
                        <c:v>67996</c:v>
                      </c:pt>
                      <c:pt idx="25">
                        <c:v>68784</c:v>
                      </c:pt>
                      <c:pt idx="26">
                        <c:v>69059</c:v>
                      </c:pt>
                    </c:numCache>
                  </c:numRef>
                </c:xVal>
                <c:y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[0]!flow_j18</c15:sqref>
                        </c15:formulaRef>
                      </c:ext>
                    </c:extLst>
                    <c:numCache>
                      <c:formatCode>0</c:formatCode>
                      <c:ptCount val="27"/>
                      <c:pt idx="0">
                        <c:v>3053</c:v>
                      </c:pt>
                      <c:pt idx="1">
                        <c:v>3117</c:v>
                      </c:pt>
                      <c:pt idx="2">
                        <c:v>4186</c:v>
                      </c:pt>
                      <c:pt idx="3">
                        <c:v>4501</c:v>
                      </c:pt>
                      <c:pt idx="4">
                        <c:v>6772</c:v>
                      </c:pt>
                      <c:pt idx="5">
                        <c:v>7365</c:v>
                      </c:pt>
                      <c:pt idx="6">
                        <c:v>8414</c:v>
                      </c:pt>
                      <c:pt idx="7">
                        <c:v>8764</c:v>
                      </c:pt>
                      <c:pt idx="8">
                        <c:v>9018</c:v>
                      </c:pt>
                      <c:pt idx="9">
                        <c:v>9247</c:v>
                      </c:pt>
                      <c:pt idx="10">
                        <c:v>10531</c:v>
                      </c:pt>
                      <c:pt idx="11">
                        <c:v>10659</c:v>
                      </c:pt>
                      <c:pt idx="12">
                        <c:v>10790</c:v>
                      </c:pt>
                      <c:pt idx="13">
                        <c:v>13167</c:v>
                      </c:pt>
                      <c:pt idx="14">
                        <c:v>14564</c:v>
                      </c:pt>
                      <c:pt idx="15">
                        <c:v>15988</c:v>
                      </c:pt>
                      <c:pt idx="16">
                        <c:v>18372</c:v>
                      </c:pt>
                      <c:pt idx="17">
                        <c:v>49981</c:v>
                      </c:pt>
                      <c:pt idx="18">
                        <c:v>52494</c:v>
                      </c:pt>
                      <c:pt idx="19">
                        <c:v>54156</c:v>
                      </c:pt>
                      <c:pt idx="20">
                        <c:v>56305</c:v>
                      </c:pt>
                      <c:pt idx="21">
                        <c:v>58760</c:v>
                      </c:pt>
                      <c:pt idx="22">
                        <c:v>62058</c:v>
                      </c:pt>
                      <c:pt idx="23">
                        <c:v>62519</c:v>
                      </c:pt>
                      <c:pt idx="24">
                        <c:v>67996</c:v>
                      </c:pt>
                      <c:pt idx="25">
                        <c:v>68784</c:v>
                      </c:pt>
                      <c:pt idx="26">
                        <c:v>69059</c:v>
                      </c:pt>
                    </c:numCache>
                  </c:numRef>
                </c:y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32-0478-4B2C-9018-8AC0A2F6A43B}"/>
                  </c:ext>
                </c:extLst>
              </c15:ser>
            </c15:filteredScatterSeries>
          </c:ext>
        </c:extLst>
      </c:scatterChart>
      <c:valAx>
        <c:axId val="30625384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Observed</a:t>
                </a:r>
                <a:r>
                  <a:rPr lang="en-US" sz="900" baseline="0"/>
                  <a:t> Counts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4176"/>
        <c:crosses val="autoZero"/>
        <c:crossBetween val="midCat"/>
      </c:valAx>
      <c:valAx>
        <c:axId val="3062541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>
              <a:noFill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en-US" sz="900"/>
                  <a:t>Daily Modeled</a:t>
                </a:r>
                <a:r>
                  <a:rPr lang="en-US" sz="900" baseline="0"/>
                  <a:t> Flow</a:t>
                </a:r>
                <a:endParaRPr lang="en-US" sz="900"/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06253848"/>
        <c:crosses val="autoZero"/>
        <c:crossBetween val="midCat"/>
      </c:valAx>
    </c:plotArea>
    <c:legend>
      <c:legendPos val="r"/>
      <c:overlay val="0"/>
      <c:txPr>
        <a:bodyPr/>
        <a:lstStyle/>
        <a:p>
          <a:pPr rtl="0">
            <a:defRPr sz="800"/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</c:spPr>
  <c:txPr>
    <a:bodyPr/>
    <a:lstStyle/>
    <a:p>
      <a:pPr>
        <a:defRPr/>
      </a:pPr>
      <a:endParaRPr lang="en-US"/>
    </a:p>
  </c:txPr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Compare %RMSE</a:t>
            </a:r>
            <a:r>
              <a:rPr lang="en-US" b="1" baseline="0"/>
              <a:t> with FHWA guideline</a:t>
            </a:r>
            <a:endParaRPr lang="en-US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Ohio</c:v>
          </c:tx>
          <c:spPr>
            <a:ln w="25400" cap="rnd">
              <a:solidFill>
                <a:schemeClr val="accent4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ref!$B$6:$S$6</c:f>
              <c:numCache>
                <c:formatCode>General</c:formatCode>
                <c:ptCount val="18"/>
                <c:pt idx="0">
                  <c:v>1</c:v>
                </c:pt>
                <c:pt idx="1">
                  <c:v>0.48</c:v>
                </c:pt>
                <c:pt idx="2">
                  <c:v>0.4</c:v>
                </c:pt>
                <c:pt idx="3">
                  <c:v>0.32</c:v>
                </c:pt>
                <c:pt idx="4">
                  <c:v>0.3</c:v>
                </c:pt>
                <c:pt idx="5">
                  <c:v>0.28999999999999998</c:v>
                </c:pt>
                <c:pt idx="6">
                  <c:v>0.26</c:v>
                </c:pt>
                <c:pt idx="7">
                  <c:v>0.24</c:v>
                </c:pt>
                <c:pt idx="8">
                  <c:v>0.23</c:v>
                </c:pt>
                <c:pt idx="9">
                  <c:v>0.22</c:v>
                </c:pt>
                <c:pt idx="10">
                  <c:v>0.21</c:v>
                </c:pt>
                <c:pt idx="11">
                  <c:v>0.2</c:v>
                </c:pt>
                <c:pt idx="12">
                  <c:v>0.19</c:v>
                </c:pt>
                <c:pt idx="13">
                  <c:v>0.18</c:v>
                </c:pt>
                <c:pt idx="14">
                  <c:v>0.16500000000000001</c:v>
                </c:pt>
                <c:pt idx="15">
                  <c:v>0.14000000000000001</c:v>
                </c:pt>
                <c:pt idx="16">
                  <c:v>0.12</c:v>
                </c:pt>
                <c:pt idx="17">
                  <c:v>0.08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90-43E8-A823-F1CD67FFBB97}"/>
            </c:ext>
          </c:extLst>
        </c:ser>
        <c:ser>
          <c:idx val="1"/>
          <c:order val="1"/>
          <c:tx>
            <c:v>Florida_Acceptable</c:v>
          </c:tx>
          <c:spPr>
            <a:ln w="19050" cap="rnd">
              <a:noFill/>
              <a:round/>
            </a:ln>
            <a:effectLst/>
          </c:spPr>
          <c:marker>
            <c:symbol val="diamond"/>
            <c:size val="5"/>
            <c:spPr>
              <a:solidFill>
                <a:schemeClr val="accent5">
                  <a:lumMod val="75000"/>
                </a:schemeClr>
              </a:solidFill>
              <a:ln w="9525">
                <a:solidFill>
                  <a:schemeClr val="accent5">
                    <a:lumMod val="75000"/>
                  </a:schemeClr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ref!$B$3:$S$3</c:f>
              <c:numCache>
                <c:formatCode>General</c:formatCode>
                <c:ptCount val="18"/>
                <c:pt idx="0">
                  <c:v>1</c:v>
                </c:pt>
                <c:pt idx="2">
                  <c:v>0.45</c:v>
                </c:pt>
                <c:pt idx="3">
                  <c:v>0.35</c:v>
                </c:pt>
                <c:pt idx="5">
                  <c:v>0.3</c:v>
                </c:pt>
                <c:pt idx="6">
                  <c:v>0.28000000000000003</c:v>
                </c:pt>
                <c:pt idx="9">
                  <c:v>0.25</c:v>
                </c:pt>
                <c:pt idx="12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790-43E8-A823-F1CD67FFBB97}"/>
            </c:ext>
          </c:extLst>
        </c:ser>
        <c:ser>
          <c:idx val="2"/>
          <c:order val="2"/>
          <c:tx>
            <c:v>Florida_Desirable</c:v>
          </c:tx>
          <c:spPr>
            <a:ln w="19050" cap="rnd">
              <a:noFill/>
              <a:round/>
            </a:ln>
            <a:effectLst/>
          </c:spPr>
          <c:marker>
            <c:symbol val="square"/>
            <c:size val="5"/>
            <c:spPr>
              <a:solidFill>
                <a:srgbClr val="FFCCFF"/>
              </a:solidFill>
              <a:ln w="9525">
                <a:solidFill>
                  <a:srgbClr val="FFCCFF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ref!$B$4:$S$4</c:f>
              <c:numCache>
                <c:formatCode>General</c:formatCode>
                <c:ptCount val="18"/>
                <c:pt idx="0">
                  <c:v>0.45</c:v>
                </c:pt>
                <c:pt idx="2">
                  <c:v>0.35</c:v>
                </c:pt>
                <c:pt idx="3">
                  <c:v>0.28000000000000003</c:v>
                </c:pt>
                <c:pt idx="5">
                  <c:v>0.25</c:v>
                </c:pt>
                <c:pt idx="6">
                  <c:v>0.15</c:v>
                </c:pt>
                <c:pt idx="9">
                  <c:v>0.15</c:v>
                </c:pt>
                <c:pt idx="12">
                  <c:v>0.1</c:v>
                </c:pt>
                <c:pt idx="14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790-43E8-A823-F1CD67FFBB97}"/>
            </c:ext>
          </c:extLst>
        </c:ser>
        <c:ser>
          <c:idx val="3"/>
          <c:order val="3"/>
          <c:tx>
            <c:v>Oregon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ref!$B$5:$S$5</c:f>
              <c:numCache>
                <c:formatCode>General</c:formatCode>
                <c:ptCount val="18"/>
                <c:pt idx="2">
                  <c:v>0.43</c:v>
                </c:pt>
                <c:pt idx="4">
                  <c:v>0.28000000000000003</c:v>
                </c:pt>
                <c:pt idx="7">
                  <c:v>0.25</c:v>
                </c:pt>
                <c:pt idx="11">
                  <c:v>0.3</c:v>
                </c:pt>
                <c:pt idx="14">
                  <c:v>0.2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790-43E8-A823-F1CD67FFBB97}"/>
            </c:ext>
          </c:extLst>
        </c:ser>
        <c:ser>
          <c:idx val="4"/>
          <c:order val="4"/>
          <c:tx>
            <c:v>"SANDAG"</c:v>
          </c:tx>
          <c:spPr>
            <a:ln w="19050" cap="rnd">
              <a:noFill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rgbClr val="C00000"/>
                </a:solidFill>
              </a:ln>
              <a:effectLst/>
            </c:spPr>
          </c:marker>
          <c:xVal>
            <c:numRef>
              <c:f>ref!$B$1:$S$1</c:f>
              <c:numCache>
                <c:formatCode>General</c:formatCode>
                <c:ptCount val="18"/>
                <c:pt idx="0">
                  <c:v>2000</c:v>
                </c:pt>
                <c:pt idx="1">
                  <c:v>5000</c:v>
                </c:pt>
                <c:pt idx="2">
                  <c:v>8000</c:v>
                </c:pt>
                <c:pt idx="3">
                  <c:v>12000</c:v>
                </c:pt>
                <c:pt idx="4">
                  <c:v>15000</c:v>
                </c:pt>
                <c:pt idx="5">
                  <c:v>18000</c:v>
                </c:pt>
                <c:pt idx="6">
                  <c:v>25000</c:v>
                </c:pt>
                <c:pt idx="7">
                  <c:v>30000</c:v>
                </c:pt>
                <c:pt idx="8">
                  <c:v>35000</c:v>
                </c:pt>
                <c:pt idx="9">
                  <c:v>40000</c:v>
                </c:pt>
                <c:pt idx="10">
                  <c:v>45000</c:v>
                </c:pt>
                <c:pt idx="11">
                  <c:v>50000</c:v>
                </c:pt>
                <c:pt idx="12">
                  <c:v>55000</c:v>
                </c:pt>
                <c:pt idx="13">
                  <c:v>65000</c:v>
                </c:pt>
                <c:pt idx="14">
                  <c:v>75000</c:v>
                </c:pt>
                <c:pt idx="15">
                  <c:v>85000</c:v>
                </c:pt>
                <c:pt idx="16">
                  <c:v>95000</c:v>
                </c:pt>
                <c:pt idx="17">
                  <c:v>135000</c:v>
                </c:pt>
              </c:numCache>
            </c:numRef>
          </c:xVal>
          <c:yVal>
            <c:numRef>
              <c:f>ref!$B$7:$S$7</c:f>
              <c:numCache>
                <c:formatCode>0%</c:formatCode>
                <c:ptCount val="18"/>
                <c:pt idx="0" formatCode="General">
                  <c:v>#N/A</c:v>
                </c:pt>
                <c:pt idx="1">
                  <c:v>0</c:v>
                </c:pt>
                <c:pt idx="2" formatCode="General">
                  <c:v>#N/A</c:v>
                </c:pt>
                <c:pt idx="3" formatCode="General">
                  <c:v>#N/A</c:v>
                </c:pt>
                <c:pt idx="4">
                  <c:v>0</c:v>
                </c:pt>
                <c:pt idx="5" formatCode="General">
                  <c:v>#N/A</c:v>
                </c:pt>
                <c:pt idx="6">
                  <c:v>0</c:v>
                </c:pt>
                <c:pt idx="7" formatCode="General">
                  <c:v>#N/A</c:v>
                </c:pt>
                <c:pt idx="8">
                  <c:v>0</c:v>
                </c:pt>
                <c:pt idx="9" formatCode="General">
                  <c:v>#N/A</c:v>
                </c:pt>
                <c:pt idx="10">
                  <c:v>0</c:v>
                </c:pt>
                <c:pt idx="11" formatCode="General">
                  <c:v>#N/A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3790-43E8-A823-F1CD67FFBB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843640"/>
        <c:axId val="758844952"/>
      </c:scatterChart>
      <c:valAx>
        <c:axId val="7588436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Count</a:t>
                </a:r>
                <a:r>
                  <a:rPr lang="en-US" b="1" baseline="0"/>
                  <a:t> Volume Category</a:t>
                </a:r>
                <a:endParaRPr lang="en-US" b="1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44952"/>
        <c:crosses val="autoZero"/>
        <c:crossBetween val="midCat"/>
        <c:majorUnit val="10000"/>
      </c:valAx>
      <c:valAx>
        <c:axId val="758844952"/>
        <c:scaling>
          <c:orientation val="minMax"/>
          <c:max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b="1"/>
                  <a:t>% RMSE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843640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accent4">
        <a:lumMod val="20000"/>
        <a:lumOff val="80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Chart8">
    <tabColor theme="2" tint="-0.749992370372631"/>
  </sheetPr>
  <sheetViews>
    <sheetView zoomScale="81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300-000000000000}">
  <sheetPr codeName="Chart9">
    <tabColor theme="4" tint="-0.249977111117893"/>
  </sheetPr>
  <sheetViews>
    <sheetView zoomScale="117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Chart11">
    <tabColor theme="0" tint="-0.249977111117893"/>
  </sheetPr>
  <sheetViews>
    <sheetView zoomScale="117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Chart14">
    <tabColor theme="9" tint="0.59999389629810485"/>
  </sheetPr>
  <sheetViews>
    <sheetView zoomScale="86" workbookViewId="0" zoomToFit="1"/>
  </sheetViews>
  <pageMargins left="0.7" right="0.7" top="0.75" bottom="0.75" header="0.3" footer="0.3"/>
  <pageSetup orientation="landscape" r:id="rId1"/>
  <drawing r:id="rId2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Chart13">
    <tabColor theme="7" tint="0.39997558519241921"/>
  </sheetPr>
  <sheetViews>
    <sheetView zoomScale="86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Chart12">
    <tabColor rgb="FFC00000"/>
  </sheetPr>
  <sheetViews>
    <sheetView zoomScale="86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4815" cy="6274741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E80CA57-554D-48D8-8CB2-BF936BCED355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A5BFF7E9-4A65-4029-9D01-9D42082F212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62051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4EAD877-6BEC-49E0-9E59-E73A3952920F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E8AA3102-4C18-4829-9CDD-58BE4F7C03B9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38905DB6-87D2-4F69-8090-5756E43623EE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8656674" cy="628207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97F64AFE-941C-4D5D-9772-15CBF69A2D27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dag-my.sharepoint.com/ABM/ABM_FY17/ABM2/template/socioeca8/validation/verson_1/highway_assignment_validation_2016_AllClass_Flow_Deviation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dag-my.sharepoint.com/ABM/Tools/ExcelBasedTemplates/ABM2/validation/highway_assignment_validation_2016_FreewayCorridor_Daily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source_EMME.xlsx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sandag-my.sharepoint.com/personal/jyen_sandag_org/Documents/Python/PeMS%20counts%20inventory%20investigation/validation_template_0820/source_Count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flow"/>
      <sheetName val="count_n_flow"/>
      <sheetName val="class"/>
      <sheetName val="volume"/>
      <sheetName val="msa"/>
      <sheetName val="jur"/>
      <sheetName val="chart_all"/>
      <sheetName val="sum_byclass"/>
      <sheetName val="chart_byclass"/>
      <sheetName val="sum_byvolume"/>
      <sheetName val="chart_byvolume"/>
      <sheetName val="sum_bymsa"/>
      <sheetName val="chart_bymsa"/>
      <sheetName val="sum_byjur"/>
      <sheetName val="chart_byjur"/>
      <sheetName val="Chart_RMSE"/>
      <sheetName val="caltran"/>
      <sheetName val="ref"/>
      <sheetName val="ref0"/>
      <sheetName val="highway_assignment_validation_2"/>
      <sheetName val="worksheet"/>
    </sheetNames>
    <sheetDataSet>
      <sheetData sheetId="0" refreshError="1"/>
      <sheetData sheetId="1"/>
      <sheetData sheetId="2" refreshError="1"/>
      <sheetData sheetId="3"/>
      <sheetData sheetId="4"/>
      <sheetData sheetId="5"/>
      <sheetData sheetId="6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adme"/>
      <sheetName val="keylocation"/>
      <sheetName val="sum_all"/>
      <sheetName val="chart_all"/>
      <sheetName val="sum_nb"/>
      <sheetName val="chart_nb"/>
      <sheetName val="sum_sb"/>
      <sheetName val="chart_sb"/>
      <sheetName val="sum_wb"/>
      <sheetName val="chart_wb"/>
      <sheetName val="sum_eb"/>
      <sheetName val="chart_eb"/>
      <sheetName val="I_5_NB"/>
      <sheetName val="I_15_NB"/>
      <sheetName val="I_805_NB"/>
      <sheetName val="SR_163_NB"/>
      <sheetName val="SR_125_NB"/>
      <sheetName val="SR_67_NB"/>
      <sheetName val="SR_75_NB"/>
      <sheetName val="I_15HOV_NB"/>
      <sheetName val="I_5HOV_NB"/>
      <sheetName val="I_5_SB"/>
      <sheetName val="I_15_SB"/>
      <sheetName val="I_805_SB"/>
      <sheetName val="SR_163_SB"/>
      <sheetName val="SR_125_SB"/>
      <sheetName val="SR_67_SB"/>
      <sheetName val="SR_75_SB"/>
      <sheetName val="I_15HOV_SB"/>
      <sheetName val="I_5HOV_SB"/>
      <sheetName val="I_8_WB"/>
      <sheetName val="SR_78_WB"/>
      <sheetName val="SR_52_WB"/>
      <sheetName val="SR_54_WB"/>
      <sheetName val="SR_56_WB"/>
      <sheetName val="SR_905_WB"/>
      <sheetName val="SR_94_WB"/>
      <sheetName val="I_8_EB"/>
      <sheetName val="SR_78_EB"/>
      <sheetName val="SR_52_EB"/>
      <sheetName val="SR_54_EB"/>
      <sheetName val="SR_56_EB"/>
      <sheetName val="SR_905_EB"/>
      <sheetName val="SR_94_EB"/>
      <sheetName val="count"/>
      <sheetName val="plaza"/>
      <sheetName val="worksheet"/>
      <sheetName val="ref"/>
      <sheetName val="ref2"/>
      <sheetName val="check"/>
    </sheetNames>
    <sheetDataSet>
      <sheetData sheetId="0"/>
      <sheetData sheetId="1"/>
      <sheetData sheetId="2"/>
      <sheetData sheetId="3" refreshError="1"/>
      <sheetData sheetId="4"/>
      <sheetData sheetId="5" refreshError="1"/>
      <sheetData sheetId="6"/>
      <sheetData sheetId="7" refreshError="1"/>
      <sheetData sheetId="8"/>
      <sheetData sheetId="9" refreshError="1"/>
      <sheetData sheetId="10"/>
      <sheetData sheetId="11" refreshError="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>
        <row r="2">
          <cell r="K2">
            <v>21018</v>
          </cell>
          <cell r="L2">
            <v>20097</v>
          </cell>
          <cell r="N2">
            <v>848241</v>
          </cell>
        </row>
        <row r="3">
          <cell r="K3">
            <v>29573</v>
          </cell>
          <cell r="L3">
            <v>28046</v>
          </cell>
          <cell r="N3">
            <v>2331729</v>
          </cell>
        </row>
        <row r="4">
          <cell r="K4">
            <v>37496</v>
          </cell>
          <cell r="L4">
            <v>33224</v>
          </cell>
          <cell r="N4">
            <v>18249984</v>
          </cell>
        </row>
        <row r="5">
          <cell r="K5">
            <v>37103</v>
          </cell>
          <cell r="L5">
            <v>33899</v>
          </cell>
          <cell r="N5">
            <v>10265616</v>
          </cell>
        </row>
        <row r="6">
          <cell r="K6">
            <v>75360</v>
          </cell>
          <cell r="L6">
            <v>59714</v>
          </cell>
          <cell r="N6">
            <v>244797316</v>
          </cell>
        </row>
        <row r="7">
          <cell r="K7">
            <v>51616</v>
          </cell>
          <cell r="L7">
            <v>51612</v>
          </cell>
          <cell r="N7">
            <v>16</v>
          </cell>
        </row>
        <row r="8">
          <cell r="K8">
            <v>82885</v>
          </cell>
          <cell r="L8">
            <v>80030</v>
          </cell>
          <cell r="N8">
            <v>8151025</v>
          </cell>
        </row>
        <row r="9">
          <cell r="K9">
            <v>81280</v>
          </cell>
          <cell r="L9">
            <v>78021</v>
          </cell>
          <cell r="N9">
            <v>10621081</v>
          </cell>
        </row>
        <row r="10">
          <cell r="K10">
            <v>71430</v>
          </cell>
          <cell r="L10">
            <v>78460</v>
          </cell>
          <cell r="N10">
            <v>49420900</v>
          </cell>
        </row>
        <row r="11">
          <cell r="K11">
            <v>85067</v>
          </cell>
          <cell r="L11">
            <v>88778</v>
          </cell>
          <cell r="N11">
            <v>13771521</v>
          </cell>
        </row>
        <row r="12">
          <cell r="K12">
            <v>74448</v>
          </cell>
          <cell r="L12">
            <v>83680</v>
          </cell>
          <cell r="N12">
            <v>85229824</v>
          </cell>
        </row>
        <row r="13">
          <cell r="K13">
            <v>84946</v>
          </cell>
          <cell r="L13">
            <v>89972</v>
          </cell>
          <cell r="N13">
            <v>25260676</v>
          </cell>
        </row>
        <row r="14">
          <cell r="K14">
            <v>86274</v>
          </cell>
          <cell r="L14">
            <v>92276</v>
          </cell>
          <cell r="N14">
            <v>36024004</v>
          </cell>
        </row>
        <row r="15">
          <cell r="K15">
            <v>87296</v>
          </cell>
          <cell r="L15">
            <v>97499</v>
          </cell>
          <cell r="N15">
            <v>104101209</v>
          </cell>
        </row>
        <row r="16">
          <cell r="K16">
            <v>80770</v>
          </cell>
          <cell r="L16">
            <v>105530</v>
          </cell>
          <cell r="N16">
            <v>613057600</v>
          </cell>
        </row>
        <row r="17">
          <cell r="K17">
            <v>85520</v>
          </cell>
          <cell r="L17">
            <v>96202</v>
          </cell>
          <cell r="N17">
            <v>114105124</v>
          </cell>
        </row>
        <row r="18">
          <cell r="K18">
            <v>102763</v>
          </cell>
          <cell r="L18">
            <v>119150</v>
          </cell>
          <cell r="N18">
            <v>268533769</v>
          </cell>
        </row>
        <row r="19">
          <cell r="K19">
            <v>107911</v>
          </cell>
          <cell r="L19">
            <v>113781</v>
          </cell>
          <cell r="N19">
            <v>34456900</v>
          </cell>
        </row>
        <row r="20">
          <cell r="K20">
            <v>85705</v>
          </cell>
          <cell r="L20">
            <v>86002</v>
          </cell>
          <cell r="N20">
            <v>88209</v>
          </cell>
        </row>
        <row r="21">
          <cell r="K21">
            <v>90923</v>
          </cell>
          <cell r="L21">
            <v>98500</v>
          </cell>
          <cell r="N21">
            <v>57410929</v>
          </cell>
        </row>
        <row r="22">
          <cell r="K22">
            <v>81988</v>
          </cell>
          <cell r="L22">
            <v>93491</v>
          </cell>
          <cell r="N22">
            <v>132319009</v>
          </cell>
        </row>
        <row r="23">
          <cell r="K23">
            <v>96012</v>
          </cell>
          <cell r="L23">
            <v>107660</v>
          </cell>
          <cell r="N23">
            <v>135675904</v>
          </cell>
        </row>
        <row r="24">
          <cell r="K24">
            <v>90378</v>
          </cell>
          <cell r="L24">
            <v>106432</v>
          </cell>
          <cell r="N24">
            <v>257730916</v>
          </cell>
        </row>
        <row r="25">
          <cell r="K25">
            <v>93934</v>
          </cell>
          <cell r="L25">
            <v>104434</v>
          </cell>
          <cell r="N25">
            <v>110250000</v>
          </cell>
        </row>
        <row r="26">
          <cell r="K26">
            <v>79401</v>
          </cell>
          <cell r="L26">
            <v>86865</v>
          </cell>
          <cell r="N26">
            <v>55711296</v>
          </cell>
        </row>
        <row r="27">
          <cell r="K27">
            <v>88990</v>
          </cell>
          <cell r="L27">
            <v>86865</v>
          </cell>
          <cell r="N27">
            <v>4515625</v>
          </cell>
        </row>
        <row r="28">
          <cell r="K28">
            <v>90476</v>
          </cell>
          <cell r="L28">
            <v>99415</v>
          </cell>
          <cell r="N28">
            <v>79905721</v>
          </cell>
        </row>
        <row r="29">
          <cell r="K29">
            <v>85722</v>
          </cell>
          <cell r="L29">
            <v>85884</v>
          </cell>
          <cell r="N29">
            <v>26244</v>
          </cell>
        </row>
        <row r="30">
          <cell r="K30">
            <v>105413</v>
          </cell>
          <cell r="L30">
            <v>102400</v>
          </cell>
          <cell r="N30">
            <v>9078169</v>
          </cell>
        </row>
        <row r="31">
          <cell r="K31">
            <v>85111</v>
          </cell>
          <cell r="L31">
            <v>110468</v>
          </cell>
          <cell r="N31">
            <v>642977449</v>
          </cell>
        </row>
        <row r="32">
          <cell r="K32">
            <v>87099</v>
          </cell>
          <cell r="L32">
            <v>86066</v>
          </cell>
          <cell r="N32">
            <v>1067089</v>
          </cell>
        </row>
        <row r="33">
          <cell r="K33">
            <v>78365</v>
          </cell>
          <cell r="L33">
            <v>79008</v>
          </cell>
          <cell r="N33">
            <v>413449</v>
          </cell>
        </row>
        <row r="34">
          <cell r="K34">
            <v>89276</v>
          </cell>
          <cell r="L34">
            <v>84631</v>
          </cell>
          <cell r="N34">
            <v>21576025</v>
          </cell>
        </row>
        <row r="35">
          <cell r="K35">
            <v>100260</v>
          </cell>
          <cell r="L35">
            <v>90627</v>
          </cell>
          <cell r="N35">
            <v>92794689</v>
          </cell>
        </row>
        <row r="36">
          <cell r="K36">
            <v>100589</v>
          </cell>
          <cell r="L36">
            <v>90627</v>
          </cell>
          <cell r="N36">
            <v>99241444</v>
          </cell>
        </row>
        <row r="37">
          <cell r="K37">
            <v>116796</v>
          </cell>
          <cell r="L37">
            <v>114576</v>
          </cell>
          <cell r="N37">
            <v>4928400</v>
          </cell>
        </row>
        <row r="38">
          <cell r="K38">
            <v>102271</v>
          </cell>
          <cell r="L38">
            <v>92696</v>
          </cell>
          <cell r="N38">
            <v>91680625</v>
          </cell>
        </row>
        <row r="39">
          <cell r="K39">
            <v>71833</v>
          </cell>
          <cell r="L39">
            <v>76043</v>
          </cell>
          <cell r="N39">
            <v>17724100</v>
          </cell>
        </row>
        <row r="40">
          <cell r="K40">
            <v>85455</v>
          </cell>
          <cell r="L40">
            <v>82333</v>
          </cell>
          <cell r="N40">
            <v>9746884</v>
          </cell>
        </row>
        <row r="41">
          <cell r="K41">
            <v>77816</v>
          </cell>
          <cell r="L41">
            <v>84360</v>
          </cell>
          <cell r="N41">
            <v>42823936</v>
          </cell>
        </row>
        <row r="42">
          <cell r="K42">
            <v>78050</v>
          </cell>
          <cell r="L42">
            <v>75087</v>
          </cell>
          <cell r="N42">
            <v>8779369</v>
          </cell>
        </row>
        <row r="43">
          <cell r="K43">
            <v>82837</v>
          </cell>
          <cell r="L43">
            <v>66249</v>
          </cell>
          <cell r="N43">
            <v>275161744</v>
          </cell>
        </row>
        <row r="44">
          <cell r="K44">
            <v>77333</v>
          </cell>
          <cell r="L44">
            <v>100074</v>
          </cell>
          <cell r="N44">
            <v>517153081</v>
          </cell>
        </row>
        <row r="45">
          <cell r="K45">
            <v>77611</v>
          </cell>
          <cell r="L45">
            <v>81858</v>
          </cell>
          <cell r="N45">
            <v>18037009</v>
          </cell>
        </row>
        <row r="46">
          <cell r="K46">
            <v>43107</v>
          </cell>
          <cell r="L46">
            <v>53791</v>
          </cell>
          <cell r="N46">
            <v>114147856</v>
          </cell>
        </row>
        <row r="47">
          <cell r="K47">
            <v>110380</v>
          </cell>
          <cell r="L47">
            <v>118296</v>
          </cell>
          <cell r="N47">
            <v>62663056</v>
          </cell>
        </row>
        <row r="48">
          <cell r="K48">
            <v>99731</v>
          </cell>
          <cell r="L48">
            <v>113064</v>
          </cell>
          <cell r="N48">
            <v>177768889</v>
          </cell>
        </row>
        <row r="49">
          <cell r="K49">
            <v>87536</v>
          </cell>
          <cell r="L49">
            <v>107328</v>
          </cell>
          <cell r="N49">
            <v>391723264</v>
          </cell>
        </row>
        <row r="50">
          <cell r="K50">
            <v>102099</v>
          </cell>
          <cell r="L50">
            <v>110213</v>
          </cell>
          <cell r="N50">
            <v>65836996</v>
          </cell>
        </row>
        <row r="51">
          <cell r="K51">
            <v>118363</v>
          </cell>
          <cell r="L51">
            <v>114368</v>
          </cell>
          <cell r="N51">
            <v>15960025</v>
          </cell>
        </row>
        <row r="52">
          <cell r="K52">
            <v>107164</v>
          </cell>
          <cell r="L52">
            <v>114479</v>
          </cell>
          <cell r="N52">
            <v>53509225</v>
          </cell>
        </row>
        <row r="53">
          <cell r="K53">
            <v>103593</v>
          </cell>
          <cell r="L53">
            <v>107063</v>
          </cell>
          <cell r="N53">
            <v>12040900</v>
          </cell>
        </row>
        <row r="54">
          <cell r="K54">
            <v>99944</v>
          </cell>
          <cell r="L54">
            <v>104218</v>
          </cell>
          <cell r="N54">
            <v>18267076</v>
          </cell>
        </row>
        <row r="55">
          <cell r="K55">
            <v>108591</v>
          </cell>
          <cell r="L55">
            <v>109173</v>
          </cell>
          <cell r="N55">
            <v>338724</v>
          </cell>
        </row>
        <row r="56">
          <cell r="K56">
            <v>99687</v>
          </cell>
          <cell r="L56">
            <v>102480</v>
          </cell>
          <cell r="N56">
            <v>7800849</v>
          </cell>
        </row>
        <row r="57">
          <cell r="K57">
            <v>109782</v>
          </cell>
          <cell r="L57">
            <v>109791</v>
          </cell>
          <cell r="N57">
            <v>81</v>
          </cell>
        </row>
        <row r="58">
          <cell r="K58">
            <v>98928</v>
          </cell>
          <cell r="L58">
            <v>101919</v>
          </cell>
          <cell r="N58">
            <v>8946081</v>
          </cell>
        </row>
        <row r="59">
          <cell r="K59">
            <v>102468</v>
          </cell>
          <cell r="L59">
            <v>106142</v>
          </cell>
          <cell r="N59">
            <v>13498276</v>
          </cell>
        </row>
        <row r="60">
          <cell r="K60">
            <v>95285</v>
          </cell>
          <cell r="L60">
            <v>97115</v>
          </cell>
          <cell r="N60">
            <v>3348900</v>
          </cell>
        </row>
        <row r="61">
          <cell r="K61">
            <v>83031</v>
          </cell>
          <cell r="L61">
            <v>104465</v>
          </cell>
          <cell r="N61">
            <v>459416356</v>
          </cell>
        </row>
        <row r="62">
          <cell r="K62">
            <v>94210</v>
          </cell>
          <cell r="L62">
            <v>93730</v>
          </cell>
          <cell r="N62">
            <v>230400</v>
          </cell>
        </row>
        <row r="63">
          <cell r="K63">
            <v>96503</v>
          </cell>
          <cell r="L63">
            <v>99294</v>
          </cell>
          <cell r="N63">
            <v>7789681</v>
          </cell>
        </row>
        <row r="64">
          <cell r="K64">
            <v>86104</v>
          </cell>
          <cell r="L64">
            <v>88167</v>
          </cell>
          <cell r="N64">
            <v>4255969</v>
          </cell>
        </row>
        <row r="65">
          <cell r="K65">
            <v>92973</v>
          </cell>
          <cell r="L65">
            <v>90318</v>
          </cell>
          <cell r="N65">
            <v>7049025</v>
          </cell>
        </row>
        <row r="66">
          <cell r="K66">
            <v>99712</v>
          </cell>
          <cell r="L66">
            <v>96876</v>
          </cell>
          <cell r="N66">
            <v>8042896</v>
          </cell>
        </row>
        <row r="67">
          <cell r="K67">
            <v>99801</v>
          </cell>
          <cell r="L67">
            <v>100745</v>
          </cell>
          <cell r="N67">
            <v>891136</v>
          </cell>
        </row>
        <row r="68">
          <cell r="K68">
            <v>103471</v>
          </cell>
          <cell r="L68">
            <v>99866</v>
          </cell>
          <cell r="N68">
            <v>12996025</v>
          </cell>
        </row>
        <row r="69">
          <cell r="K69">
            <v>91650</v>
          </cell>
          <cell r="L69">
            <v>92787</v>
          </cell>
          <cell r="N69">
            <v>1292769</v>
          </cell>
        </row>
        <row r="70">
          <cell r="K70">
            <v>79259</v>
          </cell>
          <cell r="L70">
            <v>76028</v>
          </cell>
          <cell r="N70">
            <v>10439361</v>
          </cell>
        </row>
        <row r="71">
          <cell r="K71">
            <v>82332</v>
          </cell>
          <cell r="L71">
            <v>77292</v>
          </cell>
          <cell r="N71">
            <v>25401600</v>
          </cell>
        </row>
        <row r="72">
          <cell r="K72">
            <v>72445</v>
          </cell>
          <cell r="L72">
            <v>67611</v>
          </cell>
          <cell r="N72">
            <v>23367556</v>
          </cell>
        </row>
        <row r="73">
          <cell r="K73">
            <v>63700</v>
          </cell>
          <cell r="L73">
            <v>58150</v>
          </cell>
          <cell r="N73">
            <v>30802500</v>
          </cell>
        </row>
        <row r="74">
          <cell r="K74">
            <v>64793</v>
          </cell>
          <cell r="L74">
            <v>58844</v>
          </cell>
          <cell r="N74">
            <v>35390601</v>
          </cell>
        </row>
        <row r="75">
          <cell r="K75">
            <v>56592</v>
          </cell>
          <cell r="L75">
            <v>70068</v>
          </cell>
          <cell r="N75">
            <v>181602576</v>
          </cell>
        </row>
        <row r="76">
          <cell r="K76">
            <v>64863</v>
          </cell>
          <cell r="L76">
            <v>74158</v>
          </cell>
          <cell r="N76">
            <v>86397025</v>
          </cell>
        </row>
        <row r="77">
          <cell r="K77">
            <v>70159</v>
          </cell>
          <cell r="L77">
            <v>76361</v>
          </cell>
          <cell r="N77">
            <v>38464804</v>
          </cell>
        </row>
        <row r="78">
          <cell r="K78">
            <v>63464</v>
          </cell>
          <cell r="L78">
            <v>75394</v>
          </cell>
          <cell r="N78">
            <v>142324900</v>
          </cell>
        </row>
        <row r="79">
          <cell r="K79">
            <v>94850</v>
          </cell>
          <cell r="L79">
            <v>103191</v>
          </cell>
          <cell r="N79">
            <v>69572281</v>
          </cell>
        </row>
        <row r="80">
          <cell r="K80">
            <v>71251</v>
          </cell>
          <cell r="L80">
            <v>86525</v>
          </cell>
          <cell r="N80">
            <v>233295076</v>
          </cell>
        </row>
        <row r="81">
          <cell r="K81">
            <v>79145</v>
          </cell>
          <cell r="L81">
            <v>95447</v>
          </cell>
          <cell r="N81">
            <v>265755204</v>
          </cell>
        </row>
        <row r="82">
          <cell r="K82">
            <v>89981</v>
          </cell>
          <cell r="L82">
            <v>97775</v>
          </cell>
          <cell r="N82">
            <v>60746436</v>
          </cell>
        </row>
        <row r="83">
          <cell r="K83">
            <v>86498</v>
          </cell>
          <cell r="L83">
            <v>74026</v>
          </cell>
          <cell r="N83">
            <v>155550784</v>
          </cell>
        </row>
        <row r="84">
          <cell r="K84">
            <v>79398</v>
          </cell>
          <cell r="L84">
            <v>74026</v>
          </cell>
          <cell r="N84">
            <v>28858384</v>
          </cell>
        </row>
        <row r="85">
          <cell r="K85">
            <v>114510</v>
          </cell>
          <cell r="L85">
            <v>131148</v>
          </cell>
          <cell r="N85">
            <v>276823044</v>
          </cell>
        </row>
        <row r="86">
          <cell r="K86">
            <v>93785</v>
          </cell>
          <cell r="L86">
            <v>107461</v>
          </cell>
          <cell r="N86">
            <v>187032976</v>
          </cell>
        </row>
        <row r="87">
          <cell r="K87">
            <v>102064</v>
          </cell>
          <cell r="L87">
            <v>114082</v>
          </cell>
          <cell r="N87">
            <v>144432324</v>
          </cell>
        </row>
        <row r="88">
          <cell r="K88">
            <v>87488</v>
          </cell>
          <cell r="L88">
            <v>90198</v>
          </cell>
          <cell r="N88">
            <v>7344100</v>
          </cell>
        </row>
        <row r="89">
          <cell r="K89">
            <v>95277</v>
          </cell>
          <cell r="L89">
            <v>96568</v>
          </cell>
          <cell r="N89">
            <v>1666681</v>
          </cell>
        </row>
        <row r="90">
          <cell r="K90">
            <v>84433</v>
          </cell>
          <cell r="L90">
            <v>84562</v>
          </cell>
          <cell r="N90">
            <v>16641</v>
          </cell>
        </row>
        <row r="91">
          <cell r="K91">
            <v>110812</v>
          </cell>
          <cell r="L91">
            <v>117112</v>
          </cell>
          <cell r="N91">
            <v>39690000</v>
          </cell>
        </row>
        <row r="92">
          <cell r="K92">
            <v>161246</v>
          </cell>
          <cell r="L92">
            <v>170336</v>
          </cell>
          <cell r="N92">
            <v>82628100</v>
          </cell>
        </row>
        <row r="93">
          <cell r="K93">
            <v>152336</v>
          </cell>
          <cell r="L93">
            <v>164383</v>
          </cell>
          <cell r="N93">
            <v>145130209</v>
          </cell>
        </row>
        <row r="94">
          <cell r="K94">
            <v>139304</v>
          </cell>
          <cell r="L94">
            <v>167519</v>
          </cell>
          <cell r="N94">
            <v>796086225</v>
          </cell>
        </row>
        <row r="95">
          <cell r="K95">
            <v>137722</v>
          </cell>
          <cell r="L95">
            <v>143897</v>
          </cell>
          <cell r="N95">
            <v>38130625</v>
          </cell>
        </row>
        <row r="96">
          <cell r="K96">
            <v>137414</v>
          </cell>
          <cell r="L96">
            <v>140061</v>
          </cell>
          <cell r="N96">
            <v>7006609</v>
          </cell>
        </row>
        <row r="97">
          <cell r="K97">
            <v>147914</v>
          </cell>
          <cell r="L97">
            <v>146047</v>
          </cell>
          <cell r="N97">
            <v>3485689</v>
          </cell>
        </row>
        <row r="98">
          <cell r="K98">
            <v>122325</v>
          </cell>
          <cell r="L98">
            <v>131664</v>
          </cell>
          <cell r="N98">
            <v>87216921</v>
          </cell>
        </row>
        <row r="99">
          <cell r="K99">
            <v>118761</v>
          </cell>
          <cell r="L99">
            <v>149659</v>
          </cell>
          <cell r="N99">
            <v>954686404</v>
          </cell>
        </row>
        <row r="100">
          <cell r="K100">
            <v>125973</v>
          </cell>
          <cell r="L100">
            <v>135277</v>
          </cell>
          <cell r="N100">
            <v>86564416</v>
          </cell>
        </row>
        <row r="101">
          <cell r="K101">
            <v>116070</v>
          </cell>
          <cell r="L101">
            <v>114104</v>
          </cell>
          <cell r="N101">
            <v>3865156</v>
          </cell>
        </row>
        <row r="102">
          <cell r="K102">
            <v>121306</v>
          </cell>
          <cell r="L102">
            <v>117979</v>
          </cell>
          <cell r="N102">
            <v>11068929</v>
          </cell>
        </row>
        <row r="103">
          <cell r="K103">
            <v>109810</v>
          </cell>
          <cell r="L103">
            <v>107982</v>
          </cell>
          <cell r="N103">
            <v>3341584</v>
          </cell>
        </row>
        <row r="104">
          <cell r="K104">
            <v>111516</v>
          </cell>
          <cell r="L104">
            <v>113885</v>
          </cell>
          <cell r="N104">
            <v>5612161</v>
          </cell>
        </row>
        <row r="105">
          <cell r="K105">
            <v>116003</v>
          </cell>
          <cell r="L105">
            <v>121958</v>
          </cell>
          <cell r="N105">
            <v>35462025</v>
          </cell>
        </row>
        <row r="106">
          <cell r="K106">
            <v>103587</v>
          </cell>
          <cell r="L106">
            <v>107348</v>
          </cell>
          <cell r="N106">
            <v>14145121</v>
          </cell>
        </row>
        <row r="107">
          <cell r="K107">
            <v>104439</v>
          </cell>
          <cell r="L107">
            <v>109000</v>
          </cell>
          <cell r="N107">
            <v>20802721</v>
          </cell>
        </row>
        <row r="108">
          <cell r="K108">
            <v>110912</v>
          </cell>
          <cell r="L108">
            <v>116005</v>
          </cell>
          <cell r="N108">
            <v>25938649</v>
          </cell>
        </row>
        <row r="109">
          <cell r="K109">
            <v>105046</v>
          </cell>
          <cell r="L109">
            <v>105149</v>
          </cell>
          <cell r="N109">
            <v>10609</v>
          </cell>
        </row>
        <row r="110">
          <cell r="K110">
            <v>104396</v>
          </cell>
          <cell r="L110">
            <v>115177</v>
          </cell>
          <cell r="N110">
            <v>116229961</v>
          </cell>
        </row>
        <row r="111">
          <cell r="K111">
            <v>111199</v>
          </cell>
          <cell r="L111">
            <v>122010</v>
          </cell>
          <cell r="N111">
            <v>116877721</v>
          </cell>
        </row>
        <row r="112">
          <cell r="K112">
            <v>110549</v>
          </cell>
          <cell r="L112">
            <v>122061</v>
          </cell>
          <cell r="N112">
            <v>132526144</v>
          </cell>
        </row>
        <row r="113">
          <cell r="K113">
            <v>108995</v>
          </cell>
          <cell r="L113">
            <v>117327</v>
          </cell>
          <cell r="N113">
            <v>69422224</v>
          </cell>
        </row>
        <row r="114">
          <cell r="K114">
            <v>118808</v>
          </cell>
          <cell r="L114">
            <v>129390</v>
          </cell>
          <cell r="N114">
            <v>111978724</v>
          </cell>
        </row>
        <row r="115">
          <cell r="K115">
            <v>101690</v>
          </cell>
          <cell r="L115">
            <v>113046</v>
          </cell>
          <cell r="N115">
            <v>128958736</v>
          </cell>
        </row>
        <row r="116">
          <cell r="K116">
            <v>71776</v>
          </cell>
          <cell r="L116">
            <v>100514</v>
          </cell>
          <cell r="N116">
            <v>825872644</v>
          </cell>
        </row>
        <row r="117">
          <cell r="K117">
            <v>101451</v>
          </cell>
          <cell r="L117">
            <v>100514</v>
          </cell>
          <cell r="N117">
            <v>877969</v>
          </cell>
        </row>
        <row r="118">
          <cell r="K118">
            <v>101544</v>
          </cell>
          <cell r="L118">
            <v>106292</v>
          </cell>
          <cell r="N118">
            <v>22543504</v>
          </cell>
        </row>
        <row r="119">
          <cell r="K119">
            <v>86241</v>
          </cell>
          <cell r="L119">
            <v>107525</v>
          </cell>
          <cell r="N119">
            <v>453008656</v>
          </cell>
        </row>
        <row r="120">
          <cell r="K120">
            <v>99699</v>
          </cell>
          <cell r="L120">
            <v>99499</v>
          </cell>
          <cell r="N120">
            <v>40000</v>
          </cell>
        </row>
        <row r="121">
          <cell r="K121">
            <v>62320</v>
          </cell>
          <cell r="L121">
            <v>59423</v>
          </cell>
          <cell r="N121">
            <v>8392609</v>
          </cell>
        </row>
        <row r="122">
          <cell r="K122">
            <v>68576</v>
          </cell>
          <cell r="L122">
            <v>66090</v>
          </cell>
          <cell r="N122">
            <v>6180196</v>
          </cell>
        </row>
        <row r="123">
          <cell r="K123">
            <v>56246</v>
          </cell>
          <cell r="L123">
            <v>62798</v>
          </cell>
          <cell r="N123">
            <v>42928704</v>
          </cell>
        </row>
        <row r="124">
          <cell r="K124">
            <v>69280</v>
          </cell>
          <cell r="L124">
            <v>68400</v>
          </cell>
          <cell r="N124">
            <v>774400</v>
          </cell>
        </row>
        <row r="125">
          <cell r="K125">
            <v>65973</v>
          </cell>
          <cell r="L125">
            <v>59138</v>
          </cell>
          <cell r="N125">
            <v>46717225</v>
          </cell>
        </row>
        <row r="126">
          <cell r="K126">
            <v>68241</v>
          </cell>
          <cell r="L126">
            <v>66908</v>
          </cell>
          <cell r="N126">
            <v>1776889</v>
          </cell>
        </row>
        <row r="127">
          <cell r="K127">
            <v>74066</v>
          </cell>
          <cell r="L127">
            <v>64804</v>
          </cell>
          <cell r="N127">
            <v>85784644</v>
          </cell>
        </row>
        <row r="128">
          <cell r="K128">
            <v>74029</v>
          </cell>
          <cell r="L128">
            <v>64959</v>
          </cell>
          <cell r="N128">
            <v>82264900</v>
          </cell>
        </row>
        <row r="129">
          <cell r="K129">
            <v>30460</v>
          </cell>
          <cell r="L129">
            <v>34472</v>
          </cell>
          <cell r="N129">
            <v>16096144</v>
          </cell>
        </row>
        <row r="130">
          <cell r="K130">
            <v>55482</v>
          </cell>
          <cell r="L130">
            <v>58084</v>
          </cell>
          <cell r="N130">
            <v>6770404</v>
          </cell>
        </row>
        <row r="131">
          <cell r="K131">
            <v>72222</v>
          </cell>
          <cell r="L131">
            <v>66744</v>
          </cell>
          <cell r="N131">
            <v>30008484</v>
          </cell>
        </row>
        <row r="132">
          <cell r="K132">
            <v>87410</v>
          </cell>
          <cell r="L132">
            <v>77392</v>
          </cell>
          <cell r="N132">
            <v>100360324</v>
          </cell>
        </row>
        <row r="133">
          <cell r="K133">
            <v>70453</v>
          </cell>
          <cell r="L133">
            <v>80343</v>
          </cell>
          <cell r="N133">
            <v>97812100</v>
          </cell>
        </row>
        <row r="134">
          <cell r="K134">
            <v>110689</v>
          </cell>
          <cell r="L134">
            <v>100732</v>
          </cell>
          <cell r="N134">
            <v>99141849</v>
          </cell>
        </row>
        <row r="135">
          <cell r="K135">
            <v>125375</v>
          </cell>
          <cell r="L135">
            <v>109029</v>
          </cell>
          <cell r="N135">
            <v>267191716</v>
          </cell>
        </row>
        <row r="136">
          <cell r="K136">
            <v>112918</v>
          </cell>
          <cell r="L136">
            <v>110963</v>
          </cell>
          <cell r="N136">
            <v>3822025</v>
          </cell>
        </row>
        <row r="137">
          <cell r="K137">
            <v>91540</v>
          </cell>
          <cell r="L137">
            <v>100140</v>
          </cell>
          <cell r="N137">
            <v>73960000</v>
          </cell>
        </row>
        <row r="138">
          <cell r="K138">
            <v>125971</v>
          </cell>
          <cell r="L138">
            <v>114628</v>
          </cell>
          <cell r="N138">
            <v>128663649</v>
          </cell>
        </row>
        <row r="139">
          <cell r="K139">
            <v>97395</v>
          </cell>
          <cell r="L139">
            <v>117351</v>
          </cell>
          <cell r="N139">
            <v>398241936</v>
          </cell>
        </row>
        <row r="140">
          <cell r="K140">
            <v>117680</v>
          </cell>
          <cell r="L140">
            <v>123497</v>
          </cell>
          <cell r="N140">
            <v>33837489</v>
          </cell>
        </row>
        <row r="141">
          <cell r="K141">
            <v>124039</v>
          </cell>
          <cell r="L141">
            <v>126822</v>
          </cell>
          <cell r="N141">
            <v>7745089</v>
          </cell>
        </row>
        <row r="142">
          <cell r="K142">
            <v>76065</v>
          </cell>
          <cell r="L142">
            <v>76588</v>
          </cell>
          <cell r="N142">
            <v>273529</v>
          </cell>
        </row>
        <row r="143">
          <cell r="K143">
            <v>85286</v>
          </cell>
          <cell r="L143">
            <v>90413</v>
          </cell>
          <cell r="N143">
            <v>26286129</v>
          </cell>
        </row>
        <row r="144">
          <cell r="K144">
            <v>97398</v>
          </cell>
          <cell r="L144">
            <v>99933</v>
          </cell>
          <cell r="N144">
            <v>6426225</v>
          </cell>
        </row>
        <row r="145">
          <cell r="K145">
            <v>86854</v>
          </cell>
          <cell r="L145">
            <v>89014</v>
          </cell>
          <cell r="N145">
            <v>4665600</v>
          </cell>
        </row>
        <row r="146">
          <cell r="K146">
            <v>77074</v>
          </cell>
          <cell r="L146">
            <v>81461</v>
          </cell>
          <cell r="N146">
            <v>19245769</v>
          </cell>
        </row>
        <row r="147">
          <cell r="K147">
            <v>103001</v>
          </cell>
          <cell r="L147">
            <v>116867</v>
          </cell>
          <cell r="N147">
            <v>192265956</v>
          </cell>
        </row>
        <row r="148">
          <cell r="K148">
            <v>110039</v>
          </cell>
          <cell r="L148">
            <v>115689</v>
          </cell>
          <cell r="N148">
            <v>31922500</v>
          </cell>
        </row>
        <row r="149">
          <cell r="K149">
            <v>76959</v>
          </cell>
          <cell r="L149">
            <v>81597</v>
          </cell>
          <cell r="N149">
            <v>21511044</v>
          </cell>
        </row>
        <row r="150">
          <cell r="K150">
            <v>82835</v>
          </cell>
          <cell r="L150">
            <v>96462</v>
          </cell>
          <cell r="N150">
            <v>185695129</v>
          </cell>
        </row>
        <row r="151">
          <cell r="K151">
            <v>94619</v>
          </cell>
          <cell r="L151">
            <v>110596</v>
          </cell>
          <cell r="N151">
            <v>255264529</v>
          </cell>
        </row>
        <row r="152">
          <cell r="K152">
            <v>81721</v>
          </cell>
          <cell r="L152">
            <v>104858</v>
          </cell>
          <cell r="N152">
            <v>535320769</v>
          </cell>
        </row>
        <row r="153">
          <cell r="K153">
            <v>70732</v>
          </cell>
          <cell r="L153">
            <v>84595</v>
          </cell>
          <cell r="N153">
            <v>192182769</v>
          </cell>
        </row>
        <row r="154">
          <cell r="K154">
            <v>56331</v>
          </cell>
          <cell r="L154">
            <v>70590</v>
          </cell>
          <cell r="N154">
            <v>203319081</v>
          </cell>
        </row>
        <row r="155">
          <cell r="K155">
            <v>83328</v>
          </cell>
          <cell r="L155">
            <v>84400</v>
          </cell>
          <cell r="N155">
            <v>1149184</v>
          </cell>
        </row>
        <row r="156">
          <cell r="K156">
            <v>53699</v>
          </cell>
          <cell r="L156">
            <v>57851</v>
          </cell>
          <cell r="N156">
            <v>17239104</v>
          </cell>
        </row>
        <row r="157">
          <cell r="K157">
            <v>55560</v>
          </cell>
          <cell r="L157">
            <v>66313</v>
          </cell>
          <cell r="N157">
            <v>115627009</v>
          </cell>
        </row>
        <row r="158">
          <cell r="K158">
            <v>92712</v>
          </cell>
          <cell r="L158">
            <v>100736</v>
          </cell>
          <cell r="N158">
            <v>64384576</v>
          </cell>
        </row>
        <row r="159">
          <cell r="K159">
            <v>98668</v>
          </cell>
          <cell r="L159">
            <v>118347</v>
          </cell>
          <cell r="N159">
            <v>387263041</v>
          </cell>
        </row>
        <row r="160">
          <cell r="K160">
            <v>96252</v>
          </cell>
          <cell r="L160">
            <v>104305</v>
          </cell>
          <cell r="N160">
            <v>64850809</v>
          </cell>
        </row>
        <row r="161">
          <cell r="K161">
            <v>68945</v>
          </cell>
          <cell r="L161">
            <v>69923</v>
          </cell>
          <cell r="N161">
            <v>956484</v>
          </cell>
        </row>
        <row r="162">
          <cell r="K162">
            <v>76758</v>
          </cell>
          <cell r="L162">
            <v>76007</v>
          </cell>
          <cell r="N162">
            <v>564001</v>
          </cell>
        </row>
        <row r="163">
          <cell r="K163">
            <v>72429</v>
          </cell>
          <cell r="L163">
            <v>75333</v>
          </cell>
          <cell r="N163">
            <v>8433216</v>
          </cell>
        </row>
        <row r="164">
          <cell r="K164">
            <v>62798</v>
          </cell>
          <cell r="L164">
            <v>76651</v>
          </cell>
          <cell r="N164">
            <v>191905609</v>
          </cell>
        </row>
        <row r="165">
          <cell r="K165">
            <v>4818</v>
          </cell>
          <cell r="L165">
            <v>3327</v>
          </cell>
          <cell r="N165">
            <v>2223081</v>
          </cell>
        </row>
        <row r="166">
          <cell r="K166">
            <v>6412</v>
          </cell>
          <cell r="L166">
            <v>3280</v>
          </cell>
          <cell r="N166">
            <v>9809424</v>
          </cell>
        </row>
        <row r="167">
          <cell r="K167">
            <v>10237</v>
          </cell>
          <cell r="L167">
            <v>4508</v>
          </cell>
          <cell r="N167">
            <v>32821441</v>
          </cell>
        </row>
        <row r="168">
          <cell r="K168">
            <v>14591</v>
          </cell>
          <cell r="L168">
            <v>6758</v>
          </cell>
          <cell r="N168">
            <v>61355889</v>
          </cell>
        </row>
        <row r="169">
          <cell r="K169">
            <v>17200</v>
          </cell>
          <cell r="L169">
            <v>7962</v>
          </cell>
          <cell r="N169">
            <v>85340644</v>
          </cell>
        </row>
        <row r="170">
          <cell r="K170">
            <v>19075</v>
          </cell>
          <cell r="L170">
            <v>9639</v>
          </cell>
          <cell r="N170">
            <v>89038096</v>
          </cell>
        </row>
        <row r="171">
          <cell r="K171">
            <v>55161</v>
          </cell>
          <cell r="L171">
            <v>53329</v>
          </cell>
          <cell r="N171">
            <v>3356224</v>
          </cell>
        </row>
        <row r="172">
          <cell r="K172">
            <v>46501</v>
          </cell>
          <cell r="L172">
            <v>45842</v>
          </cell>
          <cell r="N172">
            <v>434281</v>
          </cell>
        </row>
        <row r="173">
          <cell r="K173">
            <v>48401</v>
          </cell>
          <cell r="L173">
            <v>44757</v>
          </cell>
          <cell r="N173">
            <v>13278736</v>
          </cell>
        </row>
        <row r="174">
          <cell r="K174">
            <v>66466</v>
          </cell>
          <cell r="L174">
            <v>57975</v>
          </cell>
          <cell r="N174">
            <v>72097081</v>
          </cell>
        </row>
        <row r="175">
          <cell r="K175">
            <v>91937</v>
          </cell>
          <cell r="L175">
            <v>98709</v>
          </cell>
          <cell r="N175">
            <v>45859984</v>
          </cell>
        </row>
        <row r="176">
          <cell r="K176">
            <v>39451</v>
          </cell>
          <cell r="L176">
            <v>37511</v>
          </cell>
          <cell r="N176">
            <v>3763600</v>
          </cell>
        </row>
        <row r="177">
          <cell r="K177">
            <v>39716</v>
          </cell>
          <cell r="L177">
            <v>40523</v>
          </cell>
          <cell r="N177">
            <v>651249</v>
          </cell>
        </row>
        <row r="178">
          <cell r="K178">
            <v>48956</v>
          </cell>
          <cell r="L178">
            <v>43691</v>
          </cell>
          <cell r="N178">
            <v>27720225</v>
          </cell>
        </row>
        <row r="179">
          <cell r="K179">
            <v>30068</v>
          </cell>
          <cell r="L179">
            <v>26079</v>
          </cell>
          <cell r="N179">
            <v>15912121</v>
          </cell>
        </row>
        <row r="180">
          <cell r="K180">
            <v>38996</v>
          </cell>
          <cell r="L180">
            <v>37151</v>
          </cell>
          <cell r="N180">
            <v>3404025</v>
          </cell>
        </row>
        <row r="181">
          <cell r="K181">
            <v>12707</v>
          </cell>
          <cell r="L181">
            <v>18123</v>
          </cell>
          <cell r="N181">
            <v>29333056</v>
          </cell>
        </row>
        <row r="182">
          <cell r="K182">
            <v>56222</v>
          </cell>
          <cell r="L182">
            <v>53531</v>
          </cell>
          <cell r="N182">
            <v>7241481</v>
          </cell>
        </row>
        <row r="183">
          <cell r="K183">
            <v>53712</v>
          </cell>
          <cell r="L183">
            <v>63820</v>
          </cell>
          <cell r="N183">
            <v>102171664</v>
          </cell>
        </row>
        <row r="184">
          <cell r="K184">
            <v>37734</v>
          </cell>
          <cell r="L184">
            <v>39796</v>
          </cell>
          <cell r="N184">
            <v>4251844</v>
          </cell>
        </row>
        <row r="185">
          <cell r="K185">
            <v>42674</v>
          </cell>
          <cell r="L185">
            <v>43491</v>
          </cell>
          <cell r="N185">
            <v>667489</v>
          </cell>
        </row>
        <row r="186">
          <cell r="K186">
            <v>20500</v>
          </cell>
          <cell r="L186">
            <v>23427</v>
          </cell>
          <cell r="N186">
            <v>8567329</v>
          </cell>
        </row>
        <row r="187">
          <cell r="K187">
            <v>23285</v>
          </cell>
          <cell r="L187">
            <v>23573</v>
          </cell>
          <cell r="N187">
            <v>82944</v>
          </cell>
        </row>
        <row r="188">
          <cell r="K188">
            <v>26840</v>
          </cell>
          <cell r="L188">
            <v>25067</v>
          </cell>
          <cell r="N188">
            <v>3143529</v>
          </cell>
        </row>
        <row r="189">
          <cell r="K189">
            <v>24808</v>
          </cell>
          <cell r="L189">
            <v>22594</v>
          </cell>
          <cell r="N189">
            <v>4901796</v>
          </cell>
        </row>
        <row r="190">
          <cell r="K190">
            <v>27575</v>
          </cell>
          <cell r="L190">
            <v>22594</v>
          </cell>
          <cell r="N190">
            <v>24810361</v>
          </cell>
        </row>
        <row r="191">
          <cell r="K191">
            <v>22917</v>
          </cell>
          <cell r="L191">
            <v>21653</v>
          </cell>
          <cell r="N191">
            <v>1597696</v>
          </cell>
        </row>
        <row r="192">
          <cell r="K192">
            <v>20927</v>
          </cell>
          <cell r="L192">
            <v>22418</v>
          </cell>
          <cell r="N192">
            <v>2223081</v>
          </cell>
        </row>
        <row r="193">
          <cell r="K193">
            <v>25570</v>
          </cell>
          <cell r="L193">
            <v>20462</v>
          </cell>
          <cell r="N193">
            <v>26091664</v>
          </cell>
        </row>
        <row r="194">
          <cell r="K194">
            <v>26535</v>
          </cell>
          <cell r="L194">
            <v>25029</v>
          </cell>
          <cell r="N194">
            <v>2268036</v>
          </cell>
        </row>
        <row r="195">
          <cell r="K195">
            <v>26764</v>
          </cell>
          <cell r="L195">
            <v>24978</v>
          </cell>
          <cell r="N195">
            <v>3189796</v>
          </cell>
        </row>
        <row r="196">
          <cell r="K196">
            <v>26852</v>
          </cell>
          <cell r="L196">
            <v>24978</v>
          </cell>
          <cell r="N196">
            <v>3511876</v>
          </cell>
        </row>
        <row r="197">
          <cell r="K197">
            <v>24018</v>
          </cell>
          <cell r="L197">
            <v>22033</v>
          </cell>
          <cell r="N197">
            <v>3940225</v>
          </cell>
        </row>
        <row r="198">
          <cell r="K198">
            <v>18511</v>
          </cell>
          <cell r="L198">
            <v>16819</v>
          </cell>
          <cell r="N198">
            <v>2862864</v>
          </cell>
        </row>
        <row r="199">
          <cell r="K199">
            <v>10402</v>
          </cell>
          <cell r="L199">
            <v>16128</v>
          </cell>
          <cell r="N199">
            <v>32787076</v>
          </cell>
        </row>
        <row r="200">
          <cell r="K200">
            <v>9864</v>
          </cell>
          <cell r="L200">
            <v>16128</v>
          </cell>
          <cell r="N200">
            <v>39237696</v>
          </cell>
        </row>
        <row r="201">
          <cell r="K201">
            <v>9629</v>
          </cell>
          <cell r="L201">
            <v>16128</v>
          </cell>
          <cell r="N201">
            <v>42237001</v>
          </cell>
        </row>
        <row r="202">
          <cell r="K202">
            <v>64727</v>
          </cell>
          <cell r="L202">
            <v>60590</v>
          </cell>
          <cell r="N202">
            <v>17114769</v>
          </cell>
        </row>
        <row r="203">
          <cell r="K203">
            <v>64624</v>
          </cell>
          <cell r="L203">
            <v>59845</v>
          </cell>
          <cell r="N203">
            <v>22838841</v>
          </cell>
        </row>
        <row r="204">
          <cell r="K204">
            <v>69482</v>
          </cell>
          <cell r="L204">
            <v>72712</v>
          </cell>
          <cell r="N204">
            <v>10432900</v>
          </cell>
        </row>
        <row r="205">
          <cell r="K205">
            <v>86225</v>
          </cell>
          <cell r="L205">
            <v>85017</v>
          </cell>
          <cell r="N205">
            <v>1459264</v>
          </cell>
        </row>
        <row r="206">
          <cell r="K206">
            <v>81984</v>
          </cell>
          <cell r="L206">
            <v>82544</v>
          </cell>
          <cell r="N206">
            <v>313600</v>
          </cell>
        </row>
        <row r="207">
          <cell r="K207">
            <v>88967</v>
          </cell>
          <cell r="L207">
            <v>90733</v>
          </cell>
          <cell r="N207">
            <v>3118756</v>
          </cell>
        </row>
        <row r="208">
          <cell r="K208">
            <v>99214</v>
          </cell>
          <cell r="L208">
            <v>97653</v>
          </cell>
          <cell r="N208">
            <v>2436721</v>
          </cell>
        </row>
        <row r="209">
          <cell r="K209">
            <v>102699</v>
          </cell>
          <cell r="L209">
            <v>100951</v>
          </cell>
          <cell r="N209">
            <v>3055504</v>
          </cell>
        </row>
        <row r="210">
          <cell r="K210">
            <v>96480</v>
          </cell>
          <cell r="L210">
            <v>95567</v>
          </cell>
          <cell r="N210">
            <v>833569</v>
          </cell>
        </row>
        <row r="211">
          <cell r="K211">
            <v>90618</v>
          </cell>
          <cell r="L211">
            <v>93007</v>
          </cell>
          <cell r="N211">
            <v>5707321</v>
          </cell>
        </row>
        <row r="212">
          <cell r="K212">
            <v>95123</v>
          </cell>
          <cell r="L212">
            <v>95395</v>
          </cell>
          <cell r="N212">
            <v>73984</v>
          </cell>
        </row>
        <row r="213">
          <cell r="K213">
            <v>99844</v>
          </cell>
          <cell r="L213">
            <v>95395</v>
          </cell>
          <cell r="N213">
            <v>19793601</v>
          </cell>
        </row>
        <row r="214">
          <cell r="K214">
            <v>92783</v>
          </cell>
          <cell r="L214">
            <v>90261</v>
          </cell>
          <cell r="N214">
            <v>6360484</v>
          </cell>
        </row>
        <row r="215">
          <cell r="K215">
            <v>84626</v>
          </cell>
          <cell r="L215">
            <v>87964</v>
          </cell>
          <cell r="N215">
            <v>11142244</v>
          </cell>
        </row>
        <row r="216">
          <cell r="K216">
            <v>94750</v>
          </cell>
          <cell r="L216">
            <v>98341</v>
          </cell>
          <cell r="N216">
            <v>12895281</v>
          </cell>
        </row>
        <row r="217">
          <cell r="K217">
            <v>90883</v>
          </cell>
          <cell r="L217">
            <v>93124</v>
          </cell>
          <cell r="N217">
            <v>5022081</v>
          </cell>
        </row>
        <row r="218">
          <cell r="K218">
            <v>88750</v>
          </cell>
          <cell r="L218">
            <v>104459</v>
          </cell>
          <cell r="N218">
            <v>246772681</v>
          </cell>
        </row>
        <row r="219">
          <cell r="K219">
            <v>89479</v>
          </cell>
          <cell r="L219">
            <v>96906</v>
          </cell>
          <cell r="N219">
            <v>55160329</v>
          </cell>
        </row>
        <row r="220">
          <cell r="K220">
            <v>80506</v>
          </cell>
          <cell r="L220">
            <v>104978</v>
          </cell>
          <cell r="N220">
            <v>598878784</v>
          </cell>
        </row>
        <row r="221">
          <cell r="K221">
            <v>94510</v>
          </cell>
          <cell r="L221">
            <v>100842</v>
          </cell>
          <cell r="N221">
            <v>40094224</v>
          </cell>
        </row>
        <row r="222">
          <cell r="K222">
            <v>104695</v>
          </cell>
          <cell r="L222">
            <v>109229</v>
          </cell>
          <cell r="N222">
            <v>20557156</v>
          </cell>
        </row>
        <row r="223">
          <cell r="K223">
            <v>95757</v>
          </cell>
          <cell r="L223">
            <v>101750</v>
          </cell>
          <cell r="N223">
            <v>35916049</v>
          </cell>
        </row>
        <row r="224">
          <cell r="K224">
            <v>104739</v>
          </cell>
          <cell r="L224">
            <v>108099</v>
          </cell>
          <cell r="N224">
            <v>11289600</v>
          </cell>
        </row>
        <row r="225">
          <cell r="K225">
            <v>100679</v>
          </cell>
          <cell r="L225">
            <v>103385</v>
          </cell>
          <cell r="N225">
            <v>7322436</v>
          </cell>
        </row>
        <row r="226">
          <cell r="K226">
            <v>101178</v>
          </cell>
          <cell r="L226">
            <v>105707</v>
          </cell>
          <cell r="N226">
            <v>20511841</v>
          </cell>
        </row>
        <row r="227">
          <cell r="K227">
            <v>105170</v>
          </cell>
          <cell r="L227">
            <v>110852</v>
          </cell>
          <cell r="N227">
            <v>32285124</v>
          </cell>
        </row>
        <row r="228">
          <cell r="K228">
            <v>109304</v>
          </cell>
          <cell r="L228">
            <v>103485</v>
          </cell>
          <cell r="N228">
            <v>33860761</v>
          </cell>
        </row>
        <row r="229">
          <cell r="K229">
            <v>122507</v>
          </cell>
          <cell r="L229">
            <v>110482</v>
          </cell>
          <cell r="N229">
            <v>144600625</v>
          </cell>
        </row>
        <row r="230">
          <cell r="K230">
            <v>116398</v>
          </cell>
          <cell r="L230">
            <v>120364</v>
          </cell>
          <cell r="N230">
            <v>15729156</v>
          </cell>
        </row>
        <row r="231">
          <cell r="K231">
            <v>106444</v>
          </cell>
          <cell r="L231">
            <v>108318</v>
          </cell>
          <cell r="N231">
            <v>3511876</v>
          </cell>
        </row>
        <row r="232">
          <cell r="K232">
            <v>85646</v>
          </cell>
          <cell r="L232">
            <v>100209</v>
          </cell>
          <cell r="N232">
            <v>212080969</v>
          </cell>
        </row>
        <row r="233">
          <cell r="K233">
            <v>102978</v>
          </cell>
          <cell r="L233">
            <v>109128</v>
          </cell>
          <cell r="N233">
            <v>37822500</v>
          </cell>
        </row>
        <row r="234">
          <cell r="K234">
            <v>72660</v>
          </cell>
          <cell r="L234">
            <v>72099</v>
          </cell>
          <cell r="N234">
            <v>314721</v>
          </cell>
        </row>
        <row r="235">
          <cell r="K235">
            <v>77517</v>
          </cell>
          <cell r="L235">
            <v>88924</v>
          </cell>
          <cell r="N235">
            <v>130119649</v>
          </cell>
        </row>
        <row r="236">
          <cell r="K236">
            <v>59038</v>
          </cell>
          <cell r="L236">
            <v>63220</v>
          </cell>
          <cell r="N236">
            <v>17489124</v>
          </cell>
        </row>
        <row r="237">
          <cell r="K237">
            <v>71835</v>
          </cell>
          <cell r="L237">
            <v>75600</v>
          </cell>
          <cell r="N237">
            <v>14175225</v>
          </cell>
        </row>
        <row r="238">
          <cell r="K238">
            <v>79598</v>
          </cell>
          <cell r="L238">
            <v>83632</v>
          </cell>
          <cell r="N238">
            <v>16273156</v>
          </cell>
        </row>
        <row r="239">
          <cell r="K239">
            <v>105583</v>
          </cell>
          <cell r="L239">
            <v>101533</v>
          </cell>
          <cell r="N239">
            <v>16402500</v>
          </cell>
        </row>
        <row r="240">
          <cell r="K240">
            <v>76335</v>
          </cell>
          <cell r="L240">
            <v>79370</v>
          </cell>
          <cell r="N240">
            <v>9211225</v>
          </cell>
        </row>
        <row r="241">
          <cell r="K241">
            <v>113758</v>
          </cell>
          <cell r="L241">
            <v>100534</v>
          </cell>
          <cell r="N241">
            <v>174874176</v>
          </cell>
        </row>
        <row r="242">
          <cell r="K242">
            <v>115085</v>
          </cell>
          <cell r="L242">
            <v>109011</v>
          </cell>
          <cell r="N242">
            <v>36893476</v>
          </cell>
        </row>
        <row r="243">
          <cell r="K243">
            <v>96915</v>
          </cell>
          <cell r="L243">
            <v>93022</v>
          </cell>
          <cell r="N243">
            <v>15155449</v>
          </cell>
        </row>
        <row r="244">
          <cell r="K244">
            <v>97398</v>
          </cell>
          <cell r="L244">
            <v>92627</v>
          </cell>
          <cell r="N244">
            <v>22762441</v>
          </cell>
        </row>
        <row r="245">
          <cell r="K245">
            <v>68299</v>
          </cell>
          <cell r="L245">
            <v>72701</v>
          </cell>
          <cell r="N245">
            <v>19377604</v>
          </cell>
        </row>
        <row r="246">
          <cell r="K246">
            <v>76554</v>
          </cell>
          <cell r="L246">
            <v>79369</v>
          </cell>
          <cell r="N246">
            <v>7924225</v>
          </cell>
        </row>
        <row r="247">
          <cell r="K247">
            <v>97795</v>
          </cell>
          <cell r="L247">
            <v>100895</v>
          </cell>
          <cell r="N247">
            <v>9610000</v>
          </cell>
        </row>
        <row r="248">
          <cell r="K248">
            <v>79868</v>
          </cell>
          <cell r="L248">
            <v>88644</v>
          </cell>
          <cell r="N248">
            <v>77018176</v>
          </cell>
        </row>
        <row r="249">
          <cell r="K249">
            <v>98139</v>
          </cell>
          <cell r="L249">
            <v>110426</v>
          </cell>
          <cell r="N249">
            <v>150970369</v>
          </cell>
        </row>
        <row r="250">
          <cell r="K250">
            <v>98769</v>
          </cell>
          <cell r="L250">
            <v>103948</v>
          </cell>
          <cell r="N250">
            <v>26822041</v>
          </cell>
        </row>
        <row r="251">
          <cell r="K251">
            <v>91229</v>
          </cell>
          <cell r="L251">
            <v>100410</v>
          </cell>
          <cell r="N251">
            <v>84290761</v>
          </cell>
        </row>
        <row r="252">
          <cell r="K252">
            <v>93489</v>
          </cell>
          <cell r="L252">
            <v>106218</v>
          </cell>
          <cell r="N252">
            <v>162027441</v>
          </cell>
        </row>
        <row r="253">
          <cell r="K253">
            <v>75545</v>
          </cell>
          <cell r="L253">
            <v>102777</v>
          </cell>
          <cell r="N253">
            <v>741581824</v>
          </cell>
        </row>
        <row r="254">
          <cell r="K254">
            <v>78194</v>
          </cell>
          <cell r="L254">
            <v>90571</v>
          </cell>
          <cell r="N254">
            <v>153190129</v>
          </cell>
        </row>
        <row r="255">
          <cell r="K255">
            <v>85598</v>
          </cell>
          <cell r="L255">
            <v>95286</v>
          </cell>
          <cell r="N255">
            <v>93857344</v>
          </cell>
        </row>
        <row r="256">
          <cell r="K256">
            <v>66356</v>
          </cell>
          <cell r="L256">
            <v>77770</v>
          </cell>
          <cell r="N256">
            <v>130279396</v>
          </cell>
        </row>
        <row r="257">
          <cell r="K257">
            <v>96160</v>
          </cell>
          <cell r="L257">
            <v>106188</v>
          </cell>
          <cell r="N257">
            <v>100560784</v>
          </cell>
        </row>
        <row r="258">
          <cell r="K258">
            <v>105471</v>
          </cell>
          <cell r="L258">
            <v>112829</v>
          </cell>
          <cell r="N258">
            <v>54140164</v>
          </cell>
        </row>
        <row r="259">
          <cell r="K259">
            <v>96037</v>
          </cell>
          <cell r="L259">
            <v>102473</v>
          </cell>
          <cell r="N259">
            <v>41422096</v>
          </cell>
        </row>
        <row r="260">
          <cell r="K260">
            <v>78827</v>
          </cell>
          <cell r="L260">
            <v>96109</v>
          </cell>
          <cell r="N260">
            <v>298667524</v>
          </cell>
        </row>
        <row r="261">
          <cell r="K261">
            <v>75059</v>
          </cell>
          <cell r="L261">
            <v>73524</v>
          </cell>
          <cell r="N261">
            <v>2356225</v>
          </cell>
        </row>
        <row r="262">
          <cell r="K262">
            <v>87132</v>
          </cell>
          <cell r="L262">
            <v>89882</v>
          </cell>
          <cell r="N262">
            <v>7562500</v>
          </cell>
        </row>
        <row r="263">
          <cell r="K263">
            <v>78145</v>
          </cell>
          <cell r="L263">
            <v>82800</v>
          </cell>
          <cell r="N263">
            <v>21669025</v>
          </cell>
        </row>
        <row r="264">
          <cell r="K264">
            <v>75287</v>
          </cell>
          <cell r="L264">
            <v>80373</v>
          </cell>
          <cell r="N264">
            <v>25867396</v>
          </cell>
        </row>
        <row r="265">
          <cell r="K265">
            <v>81832</v>
          </cell>
          <cell r="L265">
            <v>80584</v>
          </cell>
          <cell r="N265">
            <v>1557504</v>
          </cell>
        </row>
        <row r="266">
          <cell r="K266">
            <v>82654</v>
          </cell>
          <cell r="L266">
            <v>69231</v>
          </cell>
          <cell r="N266">
            <v>180176929</v>
          </cell>
        </row>
        <row r="267">
          <cell r="K267">
            <v>53148</v>
          </cell>
          <cell r="L267">
            <v>52810</v>
          </cell>
          <cell r="N267">
            <v>114244</v>
          </cell>
        </row>
        <row r="268">
          <cell r="K268">
            <v>35024</v>
          </cell>
          <cell r="L268">
            <v>27997</v>
          </cell>
          <cell r="N268">
            <v>49378729</v>
          </cell>
        </row>
        <row r="269">
          <cell r="K269">
            <v>74223</v>
          </cell>
          <cell r="L269">
            <v>65606</v>
          </cell>
          <cell r="N269">
            <v>74252689</v>
          </cell>
        </row>
        <row r="270">
          <cell r="K270">
            <v>75487</v>
          </cell>
          <cell r="L270">
            <v>65438</v>
          </cell>
          <cell r="N270">
            <v>100982401</v>
          </cell>
        </row>
        <row r="271">
          <cell r="K271">
            <v>72017</v>
          </cell>
          <cell r="L271">
            <v>58661</v>
          </cell>
          <cell r="N271">
            <v>178382736</v>
          </cell>
        </row>
        <row r="272">
          <cell r="K272">
            <v>67916</v>
          </cell>
          <cell r="L272">
            <v>65787</v>
          </cell>
          <cell r="N272">
            <v>4532641</v>
          </cell>
        </row>
        <row r="273">
          <cell r="K273">
            <v>63870</v>
          </cell>
          <cell r="L273">
            <v>69774</v>
          </cell>
          <cell r="N273">
            <v>34857216</v>
          </cell>
        </row>
        <row r="274">
          <cell r="K274">
            <v>68239</v>
          </cell>
          <cell r="L274">
            <v>67649</v>
          </cell>
          <cell r="N274">
            <v>348100</v>
          </cell>
        </row>
        <row r="275">
          <cell r="K275">
            <v>76030</v>
          </cell>
          <cell r="L275">
            <v>59696</v>
          </cell>
          <cell r="N275">
            <v>266799556</v>
          </cell>
        </row>
        <row r="276">
          <cell r="K276">
            <v>62111</v>
          </cell>
          <cell r="L276">
            <v>62325</v>
          </cell>
          <cell r="N276">
            <v>45796</v>
          </cell>
        </row>
        <row r="277">
          <cell r="K277">
            <v>73452</v>
          </cell>
          <cell r="L277">
            <v>73345</v>
          </cell>
          <cell r="N277">
            <v>11449</v>
          </cell>
        </row>
        <row r="278">
          <cell r="K278">
            <v>94384</v>
          </cell>
          <cell r="L278">
            <v>107895</v>
          </cell>
          <cell r="N278">
            <v>182547121</v>
          </cell>
        </row>
        <row r="279">
          <cell r="K279">
            <v>95765</v>
          </cell>
          <cell r="L279">
            <v>112978</v>
          </cell>
          <cell r="N279">
            <v>296287369</v>
          </cell>
        </row>
        <row r="280">
          <cell r="K280">
            <v>84346</v>
          </cell>
          <cell r="L280">
            <v>108454</v>
          </cell>
          <cell r="N280">
            <v>581195664</v>
          </cell>
        </row>
        <row r="281">
          <cell r="K281">
            <v>94852</v>
          </cell>
          <cell r="L281">
            <v>108958</v>
          </cell>
          <cell r="N281">
            <v>198979236</v>
          </cell>
        </row>
        <row r="282">
          <cell r="K282">
            <v>98581</v>
          </cell>
          <cell r="L282">
            <v>110911</v>
          </cell>
          <cell r="N282">
            <v>152028900</v>
          </cell>
        </row>
        <row r="283">
          <cell r="K283">
            <v>109745</v>
          </cell>
          <cell r="L283">
            <v>127694</v>
          </cell>
          <cell r="N283">
            <v>322166601</v>
          </cell>
        </row>
        <row r="284">
          <cell r="K284">
            <v>100977</v>
          </cell>
          <cell r="L284">
            <v>121267</v>
          </cell>
          <cell r="N284">
            <v>411684100</v>
          </cell>
        </row>
        <row r="285">
          <cell r="K285">
            <v>119047</v>
          </cell>
          <cell r="L285">
            <v>137328</v>
          </cell>
          <cell r="N285">
            <v>334194961</v>
          </cell>
        </row>
        <row r="286">
          <cell r="K286">
            <v>110634</v>
          </cell>
          <cell r="L286">
            <v>118874</v>
          </cell>
          <cell r="N286">
            <v>67897600</v>
          </cell>
        </row>
        <row r="287">
          <cell r="K287">
            <v>113135</v>
          </cell>
          <cell r="L287">
            <v>121151</v>
          </cell>
          <cell r="N287">
            <v>64256256</v>
          </cell>
        </row>
        <row r="288">
          <cell r="K288">
            <v>99227</v>
          </cell>
          <cell r="L288">
            <v>110019</v>
          </cell>
          <cell r="N288">
            <v>116467264</v>
          </cell>
        </row>
        <row r="289">
          <cell r="K289">
            <v>115070</v>
          </cell>
          <cell r="L289">
            <v>121726</v>
          </cell>
          <cell r="N289">
            <v>44302336</v>
          </cell>
        </row>
        <row r="290">
          <cell r="K290">
            <v>109799</v>
          </cell>
          <cell r="L290">
            <v>112532</v>
          </cell>
          <cell r="N290">
            <v>7469289</v>
          </cell>
        </row>
        <row r="291">
          <cell r="K291">
            <v>117618</v>
          </cell>
          <cell r="L291">
            <v>120295</v>
          </cell>
          <cell r="N291">
            <v>7166329</v>
          </cell>
        </row>
        <row r="292">
          <cell r="K292">
            <v>104746</v>
          </cell>
          <cell r="L292">
            <v>111801</v>
          </cell>
          <cell r="N292">
            <v>49773025</v>
          </cell>
        </row>
        <row r="293">
          <cell r="K293">
            <v>125325</v>
          </cell>
          <cell r="L293">
            <v>126041</v>
          </cell>
          <cell r="N293">
            <v>512656</v>
          </cell>
        </row>
        <row r="294">
          <cell r="K294">
            <v>114809</v>
          </cell>
          <cell r="L294">
            <v>118247</v>
          </cell>
          <cell r="N294">
            <v>11819844</v>
          </cell>
        </row>
        <row r="295">
          <cell r="K295">
            <v>153552</v>
          </cell>
          <cell r="L295">
            <v>130598</v>
          </cell>
          <cell r="N295">
            <v>526886116</v>
          </cell>
        </row>
        <row r="296">
          <cell r="K296">
            <v>107866</v>
          </cell>
          <cell r="L296">
            <v>109488</v>
          </cell>
          <cell r="N296">
            <v>2630884</v>
          </cell>
        </row>
        <row r="297">
          <cell r="K297">
            <v>105327</v>
          </cell>
          <cell r="L297">
            <v>119670</v>
          </cell>
          <cell r="N297">
            <v>205721649</v>
          </cell>
        </row>
        <row r="298">
          <cell r="K298">
            <v>104360</v>
          </cell>
          <cell r="L298">
            <v>117342</v>
          </cell>
          <cell r="N298">
            <v>168532324</v>
          </cell>
        </row>
        <row r="299">
          <cell r="K299">
            <v>128110</v>
          </cell>
          <cell r="L299">
            <v>132437</v>
          </cell>
          <cell r="N299">
            <v>18722929</v>
          </cell>
        </row>
        <row r="300">
          <cell r="K300">
            <v>147796</v>
          </cell>
          <cell r="L300">
            <v>145414</v>
          </cell>
          <cell r="N300">
            <v>5673924</v>
          </cell>
        </row>
        <row r="301">
          <cell r="K301">
            <v>120405</v>
          </cell>
          <cell r="L301">
            <v>129712</v>
          </cell>
          <cell r="N301">
            <v>86620249</v>
          </cell>
        </row>
        <row r="302">
          <cell r="K302">
            <v>144022</v>
          </cell>
          <cell r="L302">
            <v>153168</v>
          </cell>
          <cell r="N302">
            <v>83649316</v>
          </cell>
        </row>
        <row r="303">
          <cell r="K303">
            <v>137156</v>
          </cell>
          <cell r="L303">
            <v>144900</v>
          </cell>
          <cell r="N303">
            <v>59969536</v>
          </cell>
        </row>
        <row r="304">
          <cell r="K304">
            <v>138072</v>
          </cell>
          <cell r="L304">
            <v>146328</v>
          </cell>
          <cell r="N304">
            <v>68161536</v>
          </cell>
        </row>
        <row r="305">
          <cell r="K305">
            <v>136726</v>
          </cell>
          <cell r="L305">
            <v>155523</v>
          </cell>
          <cell r="N305">
            <v>353327209</v>
          </cell>
        </row>
        <row r="306">
          <cell r="K306">
            <v>135830</v>
          </cell>
          <cell r="L306">
            <v>165987</v>
          </cell>
          <cell r="N306">
            <v>909444649</v>
          </cell>
        </row>
        <row r="307">
          <cell r="K307">
            <v>141860</v>
          </cell>
          <cell r="L307">
            <v>167271</v>
          </cell>
          <cell r="N307">
            <v>645718921</v>
          </cell>
        </row>
        <row r="308">
          <cell r="K308">
            <v>165496</v>
          </cell>
          <cell r="L308">
            <v>170393</v>
          </cell>
          <cell r="N308">
            <v>23980609</v>
          </cell>
        </row>
        <row r="309">
          <cell r="K309">
            <v>88456</v>
          </cell>
          <cell r="L309">
            <v>107682</v>
          </cell>
          <cell r="N309">
            <v>369639076</v>
          </cell>
        </row>
        <row r="310">
          <cell r="K310">
            <v>83216</v>
          </cell>
          <cell r="L310">
            <v>99366</v>
          </cell>
          <cell r="N310">
            <v>260822500</v>
          </cell>
        </row>
        <row r="311">
          <cell r="K311">
            <v>96078</v>
          </cell>
          <cell r="L311">
            <v>112742</v>
          </cell>
          <cell r="N311">
            <v>277688896</v>
          </cell>
        </row>
        <row r="312">
          <cell r="K312">
            <v>87452</v>
          </cell>
          <cell r="L312">
            <v>105333</v>
          </cell>
          <cell r="N312">
            <v>319730161</v>
          </cell>
        </row>
        <row r="313">
          <cell r="K313">
            <v>104166</v>
          </cell>
          <cell r="L313">
            <v>123637</v>
          </cell>
          <cell r="N313">
            <v>379119841</v>
          </cell>
        </row>
        <row r="314">
          <cell r="K314">
            <v>97308</v>
          </cell>
          <cell r="L314">
            <v>115340</v>
          </cell>
          <cell r="N314">
            <v>325153024</v>
          </cell>
        </row>
        <row r="315">
          <cell r="K315">
            <v>101375</v>
          </cell>
          <cell r="L315">
            <v>114798</v>
          </cell>
          <cell r="N315">
            <v>180176929</v>
          </cell>
        </row>
        <row r="316">
          <cell r="K316">
            <v>116277</v>
          </cell>
          <cell r="L316">
            <v>127878</v>
          </cell>
          <cell r="N316">
            <v>134583201</v>
          </cell>
        </row>
        <row r="317">
          <cell r="K317">
            <v>94969</v>
          </cell>
          <cell r="L317">
            <v>108559</v>
          </cell>
          <cell r="N317">
            <v>184688100</v>
          </cell>
        </row>
        <row r="318">
          <cell r="K318">
            <v>82699</v>
          </cell>
          <cell r="L318">
            <v>95418</v>
          </cell>
          <cell r="N318">
            <v>161772961</v>
          </cell>
        </row>
        <row r="319">
          <cell r="K319">
            <v>79828</v>
          </cell>
          <cell r="L319">
            <v>80280</v>
          </cell>
          <cell r="N319">
            <v>204304</v>
          </cell>
        </row>
        <row r="320">
          <cell r="K320">
            <v>84605</v>
          </cell>
          <cell r="L320">
            <v>95880</v>
          </cell>
          <cell r="N320">
            <v>127125625</v>
          </cell>
        </row>
        <row r="321">
          <cell r="K321">
            <v>48047</v>
          </cell>
          <cell r="L321">
            <v>44420</v>
          </cell>
          <cell r="N321">
            <v>13155129</v>
          </cell>
        </row>
        <row r="322">
          <cell r="K322">
            <v>64941</v>
          </cell>
          <cell r="L322">
            <v>66869</v>
          </cell>
          <cell r="N322">
            <v>3717184</v>
          </cell>
        </row>
        <row r="323">
          <cell r="K323">
            <v>72413</v>
          </cell>
          <cell r="L323">
            <v>68756</v>
          </cell>
          <cell r="N323">
            <v>13373649</v>
          </cell>
        </row>
        <row r="324">
          <cell r="K324">
            <v>67570</v>
          </cell>
          <cell r="L324">
            <v>67195</v>
          </cell>
          <cell r="N324">
            <v>140625</v>
          </cell>
        </row>
        <row r="325">
          <cell r="K325">
            <v>60014</v>
          </cell>
          <cell r="L325">
            <v>63533</v>
          </cell>
          <cell r="N325">
            <v>12383361</v>
          </cell>
        </row>
        <row r="326">
          <cell r="K326">
            <v>87684</v>
          </cell>
          <cell r="L326">
            <v>84107</v>
          </cell>
          <cell r="N326">
            <v>12794929</v>
          </cell>
        </row>
        <row r="327">
          <cell r="K327">
            <v>80122</v>
          </cell>
          <cell r="L327">
            <v>80521</v>
          </cell>
          <cell r="N327">
            <v>159201</v>
          </cell>
        </row>
        <row r="328">
          <cell r="K328">
            <v>69512</v>
          </cell>
          <cell r="L328">
            <v>84703</v>
          </cell>
          <cell r="N328">
            <v>230766481</v>
          </cell>
        </row>
        <row r="329">
          <cell r="K329">
            <v>83147</v>
          </cell>
          <cell r="L329">
            <v>103681</v>
          </cell>
          <cell r="N329">
            <v>421645156</v>
          </cell>
        </row>
        <row r="330">
          <cell r="K330">
            <v>90795</v>
          </cell>
          <cell r="L330">
            <v>122312</v>
          </cell>
          <cell r="N330">
            <v>993321289</v>
          </cell>
        </row>
        <row r="331">
          <cell r="K331">
            <v>97504</v>
          </cell>
          <cell r="L331">
            <v>113002</v>
          </cell>
          <cell r="N331">
            <v>240188004</v>
          </cell>
        </row>
        <row r="332">
          <cell r="K332">
            <v>92322</v>
          </cell>
          <cell r="L332">
            <v>103781</v>
          </cell>
          <cell r="N332">
            <v>131308681</v>
          </cell>
        </row>
        <row r="333">
          <cell r="K333">
            <v>105768</v>
          </cell>
          <cell r="L333">
            <v>107728</v>
          </cell>
          <cell r="N333">
            <v>3841600</v>
          </cell>
        </row>
        <row r="334">
          <cell r="K334">
            <v>74573</v>
          </cell>
          <cell r="L334">
            <v>81058</v>
          </cell>
          <cell r="N334">
            <v>42055225</v>
          </cell>
        </row>
        <row r="335">
          <cell r="K335">
            <v>81538</v>
          </cell>
          <cell r="L335">
            <v>81058</v>
          </cell>
          <cell r="N335">
            <v>230400</v>
          </cell>
        </row>
        <row r="336">
          <cell r="K336">
            <v>111960</v>
          </cell>
          <cell r="L336">
            <v>124235</v>
          </cell>
          <cell r="N336">
            <v>150675625</v>
          </cell>
        </row>
        <row r="337">
          <cell r="K337">
            <v>110355</v>
          </cell>
          <cell r="L337">
            <v>123519</v>
          </cell>
          <cell r="N337">
            <v>173290896</v>
          </cell>
        </row>
        <row r="338">
          <cell r="K338">
            <v>76599</v>
          </cell>
          <cell r="L338">
            <v>83235</v>
          </cell>
          <cell r="N338">
            <v>44036496</v>
          </cell>
        </row>
        <row r="339">
          <cell r="K339">
            <v>90022</v>
          </cell>
          <cell r="L339">
            <v>97586</v>
          </cell>
          <cell r="N339">
            <v>57214096</v>
          </cell>
        </row>
        <row r="340">
          <cell r="K340">
            <v>100286</v>
          </cell>
          <cell r="L340">
            <v>109753</v>
          </cell>
          <cell r="N340">
            <v>89624089</v>
          </cell>
        </row>
        <row r="341">
          <cell r="K341">
            <v>90076</v>
          </cell>
          <cell r="L341">
            <v>96245</v>
          </cell>
          <cell r="N341">
            <v>38056561</v>
          </cell>
        </row>
        <row r="342">
          <cell r="K342">
            <v>122501</v>
          </cell>
          <cell r="L342">
            <v>136092</v>
          </cell>
          <cell r="N342">
            <v>184715281</v>
          </cell>
        </row>
        <row r="343">
          <cell r="K343">
            <v>116555</v>
          </cell>
          <cell r="L343">
            <v>132472</v>
          </cell>
          <cell r="N343">
            <v>253350889</v>
          </cell>
        </row>
        <row r="344">
          <cell r="K344">
            <v>72554</v>
          </cell>
          <cell r="L344">
            <v>112124</v>
          </cell>
          <cell r="N344">
            <v>1565784900</v>
          </cell>
        </row>
        <row r="345">
          <cell r="K345">
            <v>101839</v>
          </cell>
          <cell r="L345">
            <v>117448</v>
          </cell>
          <cell r="N345">
            <v>243640881</v>
          </cell>
        </row>
        <row r="346">
          <cell r="K346">
            <v>111954</v>
          </cell>
          <cell r="L346">
            <v>122479</v>
          </cell>
          <cell r="N346">
            <v>110775625</v>
          </cell>
        </row>
        <row r="347">
          <cell r="K347">
            <v>102387</v>
          </cell>
          <cell r="L347">
            <v>106760</v>
          </cell>
          <cell r="N347">
            <v>19123129</v>
          </cell>
        </row>
        <row r="348">
          <cell r="K348">
            <v>109314</v>
          </cell>
          <cell r="L348">
            <v>117464</v>
          </cell>
          <cell r="N348">
            <v>66422500</v>
          </cell>
        </row>
        <row r="349">
          <cell r="K349">
            <v>82478</v>
          </cell>
          <cell r="L349">
            <v>96122</v>
          </cell>
          <cell r="N349">
            <v>186158736</v>
          </cell>
        </row>
        <row r="350">
          <cell r="K350">
            <v>131719</v>
          </cell>
          <cell r="L350">
            <v>125990</v>
          </cell>
          <cell r="N350">
            <v>32821441</v>
          </cell>
        </row>
        <row r="351">
          <cell r="K351">
            <v>115013</v>
          </cell>
          <cell r="L351">
            <v>116111</v>
          </cell>
          <cell r="N351">
            <v>1205604</v>
          </cell>
        </row>
        <row r="352">
          <cell r="K352">
            <v>102194</v>
          </cell>
          <cell r="L352">
            <v>97172</v>
          </cell>
          <cell r="N352">
            <v>25220484</v>
          </cell>
        </row>
        <row r="353">
          <cell r="K353">
            <v>105422</v>
          </cell>
          <cell r="L353">
            <v>103088</v>
          </cell>
          <cell r="N353">
            <v>5447556</v>
          </cell>
        </row>
        <row r="354">
          <cell r="K354">
            <v>85672</v>
          </cell>
          <cell r="L354">
            <v>76907</v>
          </cell>
          <cell r="N354">
            <v>76825225</v>
          </cell>
        </row>
        <row r="355">
          <cell r="K355">
            <v>73185</v>
          </cell>
          <cell r="L355">
            <v>75157</v>
          </cell>
          <cell r="N355">
            <v>3888784</v>
          </cell>
        </row>
        <row r="356">
          <cell r="K356">
            <v>56751</v>
          </cell>
          <cell r="L356">
            <v>67609</v>
          </cell>
          <cell r="N356">
            <v>117896164</v>
          </cell>
        </row>
        <row r="357">
          <cell r="K357">
            <v>32498</v>
          </cell>
          <cell r="L357">
            <v>31984</v>
          </cell>
          <cell r="N357">
            <v>264196</v>
          </cell>
        </row>
        <row r="358">
          <cell r="K358">
            <v>35492</v>
          </cell>
          <cell r="L358">
            <v>37008</v>
          </cell>
          <cell r="N358">
            <v>2298256</v>
          </cell>
        </row>
        <row r="359">
          <cell r="K359">
            <v>23789</v>
          </cell>
          <cell r="L359">
            <v>28820</v>
          </cell>
          <cell r="N359">
            <v>25310961</v>
          </cell>
        </row>
        <row r="360">
          <cell r="K360">
            <v>84233</v>
          </cell>
          <cell r="L360">
            <v>82391</v>
          </cell>
          <cell r="N360">
            <v>3392964</v>
          </cell>
        </row>
        <row r="361">
          <cell r="K361">
            <v>83328</v>
          </cell>
          <cell r="L361">
            <v>80000</v>
          </cell>
          <cell r="N361">
            <v>11075584</v>
          </cell>
        </row>
        <row r="362">
          <cell r="K362">
            <v>93567</v>
          </cell>
          <cell r="L362">
            <v>86105</v>
          </cell>
          <cell r="N362">
            <v>55681444</v>
          </cell>
        </row>
        <row r="363">
          <cell r="K363">
            <v>91365</v>
          </cell>
          <cell r="L363">
            <v>87619</v>
          </cell>
          <cell r="N363">
            <v>14032516</v>
          </cell>
        </row>
        <row r="364">
          <cell r="K364">
            <v>92507</v>
          </cell>
          <cell r="L364">
            <v>92722</v>
          </cell>
          <cell r="N364">
            <v>46225</v>
          </cell>
        </row>
        <row r="365">
          <cell r="K365">
            <v>73416</v>
          </cell>
          <cell r="L365">
            <v>97679</v>
          </cell>
          <cell r="N365">
            <v>588693169</v>
          </cell>
        </row>
        <row r="366">
          <cell r="K366">
            <v>96247</v>
          </cell>
          <cell r="L366">
            <v>102018</v>
          </cell>
          <cell r="N366">
            <v>33304441</v>
          </cell>
        </row>
        <row r="367">
          <cell r="K367">
            <v>98439</v>
          </cell>
          <cell r="L367">
            <v>98732</v>
          </cell>
          <cell r="N367">
            <v>85849</v>
          </cell>
        </row>
        <row r="368">
          <cell r="K368">
            <v>50181</v>
          </cell>
          <cell r="L368">
            <v>57144</v>
          </cell>
          <cell r="N368">
            <v>48483369</v>
          </cell>
        </row>
        <row r="369">
          <cell r="K369">
            <v>53153</v>
          </cell>
          <cell r="L369">
            <v>59906</v>
          </cell>
          <cell r="N369">
            <v>45603009</v>
          </cell>
        </row>
        <row r="370">
          <cell r="K370">
            <v>21459</v>
          </cell>
          <cell r="L370">
            <v>19714</v>
          </cell>
          <cell r="N370">
            <v>3045025</v>
          </cell>
        </row>
        <row r="371">
          <cell r="K371">
            <v>35263</v>
          </cell>
          <cell r="L371">
            <v>28327</v>
          </cell>
          <cell r="N371">
            <v>48108096</v>
          </cell>
        </row>
        <row r="372">
          <cell r="K372">
            <v>25504</v>
          </cell>
          <cell r="L372">
            <v>19139</v>
          </cell>
          <cell r="N372">
            <v>40513225</v>
          </cell>
        </row>
        <row r="373">
          <cell r="K373">
            <v>32429</v>
          </cell>
          <cell r="L373">
            <v>27728</v>
          </cell>
          <cell r="N373">
            <v>22099401</v>
          </cell>
        </row>
        <row r="374">
          <cell r="K374">
            <v>49326</v>
          </cell>
          <cell r="L374">
            <v>41433</v>
          </cell>
          <cell r="N374">
            <v>62299449</v>
          </cell>
        </row>
        <row r="375">
          <cell r="K375">
            <v>39547</v>
          </cell>
          <cell r="L375">
            <v>38796</v>
          </cell>
          <cell r="N375">
            <v>564001</v>
          </cell>
        </row>
        <row r="376">
          <cell r="K376">
            <v>25775</v>
          </cell>
          <cell r="L376">
            <v>28222</v>
          </cell>
          <cell r="N376">
            <v>5987809</v>
          </cell>
        </row>
        <row r="377">
          <cell r="K377">
            <v>45152</v>
          </cell>
          <cell r="L377">
            <v>78504</v>
          </cell>
          <cell r="N377">
            <v>1112355904</v>
          </cell>
        </row>
        <row r="378">
          <cell r="K378">
            <v>79486</v>
          </cell>
          <cell r="L378">
            <v>88270</v>
          </cell>
          <cell r="N378">
            <v>77158656</v>
          </cell>
        </row>
        <row r="379">
          <cell r="K379">
            <v>90161</v>
          </cell>
          <cell r="L379">
            <v>91673</v>
          </cell>
          <cell r="N379">
            <v>2286144</v>
          </cell>
        </row>
        <row r="380">
          <cell r="K380">
            <v>57972</v>
          </cell>
          <cell r="L380">
            <v>45392</v>
          </cell>
          <cell r="N380">
            <v>158256400</v>
          </cell>
        </row>
        <row r="381">
          <cell r="K381">
            <v>17181</v>
          </cell>
          <cell r="L381">
            <v>9589</v>
          </cell>
          <cell r="N381">
            <v>57638464</v>
          </cell>
        </row>
        <row r="382">
          <cell r="K382">
            <v>15613</v>
          </cell>
          <cell r="L382">
            <v>8936</v>
          </cell>
          <cell r="N382">
            <v>44582329</v>
          </cell>
        </row>
        <row r="383">
          <cell r="K383">
            <v>12993</v>
          </cell>
          <cell r="L383">
            <v>7025</v>
          </cell>
          <cell r="N383">
            <v>35617024</v>
          </cell>
        </row>
        <row r="384">
          <cell r="K384">
            <v>9252</v>
          </cell>
          <cell r="L384">
            <v>4928</v>
          </cell>
          <cell r="N384">
            <v>18696976</v>
          </cell>
        </row>
        <row r="385">
          <cell r="K385">
            <v>6601</v>
          </cell>
          <cell r="L385">
            <v>2999</v>
          </cell>
          <cell r="N385">
            <v>12974404</v>
          </cell>
        </row>
        <row r="386">
          <cell r="K386">
            <v>4893</v>
          </cell>
          <cell r="L386">
            <v>3111</v>
          </cell>
          <cell r="N386">
            <v>3175524</v>
          </cell>
        </row>
        <row r="387">
          <cell r="K387">
            <v>37462</v>
          </cell>
          <cell r="L387">
            <v>37742</v>
          </cell>
          <cell r="N387">
            <v>78400</v>
          </cell>
        </row>
        <row r="388">
          <cell r="K388">
            <v>53462</v>
          </cell>
          <cell r="L388">
            <v>66472</v>
          </cell>
          <cell r="N388">
            <v>169260100</v>
          </cell>
        </row>
        <row r="389">
          <cell r="K389">
            <v>42960</v>
          </cell>
          <cell r="L389">
            <v>43825</v>
          </cell>
          <cell r="N389">
            <v>748225</v>
          </cell>
        </row>
        <row r="390">
          <cell r="K390">
            <v>22469</v>
          </cell>
          <cell r="L390">
            <v>15660</v>
          </cell>
          <cell r="N390">
            <v>46362481</v>
          </cell>
        </row>
        <row r="391">
          <cell r="K391">
            <v>27194</v>
          </cell>
          <cell r="L391">
            <v>17508</v>
          </cell>
          <cell r="N391">
            <v>93818596</v>
          </cell>
        </row>
        <row r="392">
          <cell r="K392">
            <v>25041</v>
          </cell>
          <cell r="L392">
            <v>15108</v>
          </cell>
          <cell r="N392">
            <v>98664489</v>
          </cell>
        </row>
        <row r="393">
          <cell r="K393">
            <v>26786</v>
          </cell>
          <cell r="L393">
            <v>20354</v>
          </cell>
          <cell r="N393">
            <v>41370624</v>
          </cell>
        </row>
        <row r="394">
          <cell r="K394">
            <v>25476</v>
          </cell>
          <cell r="L394">
            <v>16510</v>
          </cell>
          <cell r="N394">
            <v>80389156</v>
          </cell>
        </row>
        <row r="395">
          <cell r="K395">
            <v>26417</v>
          </cell>
          <cell r="L395">
            <v>16900</v>
          </cell>
          <cell r="N395">
            <v>90573289</v>
          </cell>
        </row>
        <row r="396">
          <cell r="K396">
            <v>41937</v>
          </cell>
          <cell r="L396">
            <v>22397</v>
          </cell>
          <cell r="N396">
            <v>381811600</v>
          </cell>
        </row>
        <row r="397">
          <cell r="K397">
            <v>30202</v>
          </cell>
          <cell r="L397">
            <v>20414</v>
          </cell>
          <cell r="N397">
            <v>95804944</v>
          </cell>
        </row>
        <row r="398">
          <cell r="K398">
            <v>29688</v>
          </cell>
          <cell r="L398">
            <v>22664</v>
          </cell>
          <cell r="N398">
            <v>49336576</v>
          </cell>
        </row>
        <row r="399">
          <cell r="K399">
            <v>59498</v>
          </cell>
          <cell r="L399">
            <v>19681</v>
          </cell>
          <cell r="N399">
            <v>1585393489</v>
          </cell>
        </row>
        <row r="400">
          <cell r="K400">
            <v>7212</v>
          </cell>
          <cell r="L400">
            <v>15530</v>
          </cell>
          <cell r="N400">
            <v>69189124</v>
          </cell>
        </row>
        <row r="401">
          <cell r="K401">
            <v>7157</v>
          </cell>
          <cell r="L401">
            <v>6180</v>
          </cell>
          <cell r="N401">
            <v>954529</v>
          </cell>
        </row>
        <row r="402">
          <cell r="K402">
            <v>8138</v>
          </cell>
          <cell r="L402">
            <v>7494</v>
          </cell>
          <cell r="N402">
            <v>414736</v>
          </cell>
        </row>
        <row r="403">
          <cell r="K403">
            <v>10533</v>
          </cell>
          <cell r="L403">
            <v>9845</v>
          </cell>
          <cell r="N403">
            <v>473344</v>
          </cell>
        </row>
        <row r="404">
          <cell r="K404">
            <v>29297</v>
          </cell>
          <cell r="L404">
            <v>27951</v>
          </cell>
          <cell r="N404">
            <v>1811716</v>
          </cell>
        </row>
        <row r="405">
          <cell r="K405">
            <v>25490</v>
          </cell>
          <cell r="L405">
            <v>23531</v>
          </cell>
          <cell r="N405">
            <v>3837681</v>
          </cell>
        </row>
        <row r="406">
          <cell r="K406">
            <v>34029</v>
          </cell>
          <cell r="L406">
            <v>29389</v>
          </cell>
          <cell r="N406">
            <v>21529600</v>
          </cell>
        </row>
        <row r="407">
          <cell r="K407">
            <v>43615</v>
          </cell>
          <cell r="L407">
            <v>37925</v>
          </cell>
          <cell r="N407">
            <v>32376100</v>
          </cell>
        </row>
        <row r="408">
          <cell r="K408">
            <v>39333</v>
          </cell>
          <cell r="L408">
            <v>36380</v>
          </cell>
          <cell r="N408">
            <v>8720209</v>
          </cell>
        </row>
        <row r="409">
          <cell r="K409">
            <v>49969</v>
          </cell>
          <cell r="L409">
            <v>46044</v>
          </cell>
          <cell r="N409">
            <v>15405625</v>
          </cell>
        </row>
        <row r="410">
          <cell r="K410">
            <v>50393</v>
          </cell>
          <cell r="L410">
            <v>46044</v>
          </cell>
          <cell r="N410">
            <v>18913801</v>
          </cell>
        </row>
        <row r="411">
          <cell r="K411">
            <v>46360</v>
          </cell>
          <cell r="L411">
            <v>42067</v>
          </cell>
          <cell r="N411">
            <v>18429849</v>
          </cell>
        </row>
        <row r="412">
          <cell r="K412">
            <v>66330</v>
          </cell>
          <cell r="L412">
            <v>58452</v>
          </cell>
          <cell r="N412">
            <v>62062884</v>
          </cell>
        </row>
        <row r="413">
          <cell r="K413">
            <v>63425</v>
          </cell>
          <cell r="L413">
            <v>56084</v>
          </cell>
          <cell r="N413">
            <v>53890281</v>
          </cell>
        </row>
        <row r="414">
          <cell r="K414">
            <v>52274</v>
          </cell>
          <cell r="L414">
            <v>66877</v>
          </cell>
          <cell r="N414">
            <v>213247609</v>
          </cell>
        </row>
        <row r="415">
          <cell r="K415">
            <v>51970</v>
          </cell>
          <cell r="L415">
            <v>44671</v>
          </cell>
          <cell r="N415">
            <v>53275401</v>
          </cell>
        </row>
        <row r="416">
          <cell r="K416">
            <v>86593</v>
          </cell>
          <cell r="L416">
            <v>81119</v>
          </cell>
          <cell r="N416">
            <v>29964676</v>
          </cell>
        </row>
        <row r="417">
          <cell r="K417">
            <v>87974</v>
          </cell>
          <cell r="L417">
            <v>86707</v>
          </cell>
          <cell r="N417">
            <v>1605289</v>
          </cell>
        </row>
        <row r="418">
          <cell r="K418">
            <v>94743</v>
          </cell>
          <cell r="L418">
            <v>94373</v>
          </cell>
          <cell r="N418">
            <v>136900</v>
          </cell>
        </row>
        <row r="419">
          <cell r="K419">
            <v>122404</v>
          </cell>
          <cell r="L419">
            <v>111486</v>
          </cell>
          <cell r="N419">
            <v>119202724</v>
          </cell>
        </row>
        <row r="420">
          <cell r="K420">
            <v>89663</v>
          </cell>
          <cell r="L420">
            <v>79343</v>
          </cell>
          <cell r="N420">
            <v>106502400</v>
          </cell>
        </row>
        <row r="421">
          <cell r="K421">
            <v>96859</v>
          </cell>
          <cell r="L421">
            <v>86852</v>
          </cell>
          <cell r="N421">
            <v>100140049</v>
          </cell>
        </row>
        <row r="422">
          <cell r="K422">
            <v>79200</v>
          </cell>
          <cell r="L422">
            <v>76287</v>
          </cell>
          <cell r="N422">
            <v>8485569</v>
          </cell>
        </row>
        <row r="423">
          <cell r="K423">
            <v>82686</v>
          </cell>
          <cell r="L423">
            <v>85110</v>
          </cell>
          <cell r="N423">
            <v>5875776</v>
          </cell>
        </row>
        <row r="424">
          <cell r="K424">
            <v>95740</v>
          </cell>
          <cell r="L424">
            <v>93592</v>
          </cell>
          <cell r="N424">
            <v>4613904</v>
          </cell>
        </row>
        <row r="425">
          <cell r="K425">
            <v>87625</v>
          </cell>
          <cell r="L425">
            <v>87655</v>
          </cell>
          <cell r="N425">
            <v>900</v>
          </cell>
        </row>
        <row r="426">
          <cell r="K426">
            <v>97668</v>
          </cell>
          <cell r="L426">
            <v>108075</v>
          </cell>
          <cell r="N426">
            <v>108305649</v>
          </cell>
        </row>
        <row r="427">
          <cell r="K427">
            <v>96878</v>
          </cell>
          <cell r="L427">
            <v>96668</v>
          </cell>
          <cell r="N427">
            <v>44100</v>
          </cell>
        </row>
        <row r="428">
          <cell r="K428">
            <v>116873</v>
          </cell>
          <cell r="L428">
            <v>114013</v>
          </cell>
          <cell r="N428">
            <v>8179600</v>
          </cell>
        </row>
        <row r="429">
          <cell r="K429">
            <v>113990</v>
          </cell>
          <cell r="L429">
            <v>108491</v>
          </cell>
          <cell r="N429">
            <v>30239001</v>
          </cell>
        </row>
        <row r="430">
          <cell r="K430">
            <v>123651</v>
          </cell>
          <cell r="L430">
            <v>117749</v>
          </cell>
          <cell r="N430">
            <v>34833604</v>
          </cell>
        </row>
        <row r="431">
          <cell r="K431">
            <v>76636</v>
          </cell>
          <cell r="L431">
            <v>73725</v>
          </cell>
          <cell r="N431">
            <v>8473921</v>
          </cell>
        </row>
        <row r="432">
          <cell r="K432">
            <v>130093</v>
          </cell>
          <cell r="L432">
            <v>128957</v>
          </cell>
          <cell r="N432">
            <v>1290496</v>
          </cell>
        </row>
        <row r="433">
          <cell r="K433">
            <v>85458</v>
          </cell>
          <cell r="L433">
            <v>82865</v>
          </cell>
          <cell r="N433">
            <v>6723649</v>
          </cell>
        </row>
        <row r="434">
          <cell r="K434">
            <v>76453</v>
          </cell>
          <cell r="L434">
            <v>72235</v>
          </cell>
          <cell r="N434">
            <v>17791524</v>
          </cell>
        </row>
        <row r="435">
          <cell r="K435">
            <v>121000</v>
          </cell>
          <cell r="L435">
            <v>117034</v>
          </cell>
          <cell r="N435">
            <v>15729156</v>
          </cell>
        </row>
        <row r="436">
          <cell r="K436">
            <v>113479</v>
          </cell>
          <cell r="L436">
            <v>115019</v>
          </cell>
          <cell r="N436">
            <v>2371600</v>
          </cell>
        </row>
        <row r="437">
          <cell r="K437">
            <v>101415</v>
          </cell>
          <cell r="L437">
            <v>95135</v>
          </cell>
          <cell r="N437">
            <v>39438400</v>
          </cell>
        </row>
        <row r="438">
          <cell r="K438">
            <v>103593</v>
          </cell>
          <cell r="L438">
            <v>104659</v>
          </cell>
          <cell r="N438">
            <v>1136356</v>
          </cell>
        </row>
        <row r="439">
          <cell r="K439">
            <v>101974</v>
          </cell>
          <cell r="L439">
            <v>95826</v>
          </cell>
          <cell r="N439">
            <v>37797904</v>
          </cell>
        </row>
        <row r="440">
          <cell r="K440">
            <v>101337</v>
          </cell>
          <cell r="L440">
            <v>98042</v>
          </cell>
          <cell r="N440">
            <v>10857025</v>
          </cell>
        </row>
        <row r="441">
          <cell r="K441">
            <v>92477</v>
          </cell>
          <cell r="L441">
            <v>90061</v>
          </cell>
          <cell r="N441">
            <v>5837056</v>
          </cell>
        </row>
        <row r="442">
          <cell r="K442">
            <v>50770</v>
          </cell>
          <cell r="L442">
            <v>52980</v>
          </cell>
          <cell r="N442">
            <v>4884100</v>
          </cell>
        </row>
        <row r="443">
          <cell r="K443">
            <v>28222</v>
          </cell>
          <cell r="L443">
            <v>36086</v>
          </cell>
          <cell r="N443">
            <v>61842496</v>
          </cell>
        </row>
        <row r="444">
          <cell r="K444">
            <v>39132</v>
          </cell>
          <cell r="L444">
            <v>41262</v>
          </cell>
          <cell r="N444">
            <v>4536900</v>
          </cell>
        </row>
        <row r="445">
          <cell r="K445">
            <v>85680</v>
          </cell>
          <cell r="L445">
            <v>80766</v>
          </cell>
          <cell r="N445">
            <v>24147396</v>
          </cell>
        </row>
        <row r="446">
          <cell r="K446">
            <v>71103</v>
          </cell>
          <cell r="L446">
            <v>93666</v>
          </cell>
          <cell r="N446">
            <v>509088969</v>
          </cell>
        </row>
        <row r="447">
          <cell r="K447">
            <v>83223</v>
          </cell>
          <cell r="L447">
            <v>85620</v>
          </cell>
          <cell r="N447">
            <v>5745609</v>
          </cell>
        </row>
        <row r="448">
          <cell r="K448">
            <v>76322</v>
          </cell>
          <cell r="L448">
            <v>80893</v>
          </cell>
          <cell r="N448">
            <v>20894041</v>
          </cell>
        </row>
        <row r="449">
          <cell r="K449">
            <v>70567</v>
          </cell>
          <cell r="L449">
            <v>75906</v>
          </cell>
          <cell r="N449">
            <v>28504921</v>
          </cell>
        </row>
        <row r="450">
          <cell r="K450">
            <v>72170</v>
          </cell>
          <cell r="L450">
            <v>77869</v>
          </cell>
          <cell r="N450">
            <v>32478601</v>
          </cell>
        </row>
        <row r="451">
          <cell r="K451">
            <v>57105</v>
          </cell>
          <cell r="L451">
            <v>59206</v>
          </cell>
          <cell r="N451">
            <v>4414201</v>
          </cell>
        </row>
        <row r="452">
          <cell r="K452">
            <v>75199</v>
          </cell>
          <cell r="L452">
            <v>59206</v>
          </cell>
          <cell r="N452">
            <v>255776049</v>
          </cell>
        </row>
        <row r="453">
          <cell r="K453">
            <v>56540</v>
          </cell>
          <cell r="L453">
            <v>69833</v>
          </cell>
          <cell r="N453">
            <v>176703849</v>
          </cell>
        </row>
        <row r="454">
          <cell r="K454">
            <v>75792</v>
          </cell>
          <cell r="L454">
            <v>76941</v>
          </cell>
          <cell r="N454">
            <v>1320201</v>
          </cell>
        </row>
        <row r="455">
          <cell r="K455">
            <v>58760</v>
          </cell>
          <cell r="L455">
            <v>61972</v>
          </cell>
          <cell r="N455">
            <v>10316944</v>
          </cell>
        </row>
        <row r="456">
          <cell r="K456">
            <v>68784</v>
          </cell>
          <cell r="L456">
            <v>64971</v>
          </cell>
          <cell r="N456">
            <v>14538969</v>
          </cell>
        </row>
        <row r="457">
          <cell r="K457">
            <v>62519</v>
          </cell>
          <cell r="L457">
            <v>57021</v>
          </cell>
          <cell r="N457">
            <v>30228004</v>
          </cell>
        </row>
        <row r="458">
          <cell r="K458">
            <v>52494</v>
          </cell>
          <cell r="L458">
            <v>53266</v>
          </cell>
          <cell r="N458">
            <v>595984</v>
          </cell>
        </row>
        <row r="459">
          <cell r="K459">
            <v>62058</v>
          </cell>
          <cell r="L459">
            <v>58807</v>
          </cell>
          <cell r="N459">
            <v>10569001</v>
          </cell>
        </row>
        <row r="460">
          <cell r="K460">
            <v>54045</v>
          </cell>
          <cell r="L460">
            <v>50524</v>
          </cell>
          <cell r="N460">
            <v>12397441</v>
          </cell>
        </row>
        <row r="461">
          <cell r="K461">
            <v>62593</v>
          </cell>
          <cell r="L461">
            <v>55129</v>
          </cell>
          <cell r="N461">
            <v>55711296</v>
          </cell>
        </row>
        <row r="462">
          <cell r="K462">
            <v>71153</v>
          </cell>
          <cell r="L462">
            <v>63573</v>
          </cell>
          <cell r="N462">
            <v>57456400</v>
          </cell>
        </row>
        <row r="463">
          <cell r="K463">
            <v>54977</v>
          </cell>
          <cell r="L463">
            <v>51838</v>
          </cell>
          <cell r="N463">
            <v>9853321</v>
          </cell>
        </row>
        <row r="464">
          <cell r="K464">
            <v>65262</v>
          </cell>
          <cell r="L464">
            <v>58422</v>
          </cell>
          <cell r="N464">
            <v>46785600</v>
          </cell>
        </row>
        <row r="465">
          <cell r="K465">
            <v>56729</v>
          </cell>
          <cell r="L465">
            <v>53788</v>
          </cell>
          <cell r="N465">
            <v>8649481</v>
          </cell>
        </row>
        <row r="466">
          <cell r="K466">
            <v>53836</v>
          </cell>
          <cell r="L466">
            <v>57645</v>
          </cell>
          <cell r="N466">
            <v>14508481</v>
          </cell>
        </row>
        <row r="467">
          <cell r="K467">
            <v>40655</v>
          </cell>
          <cell r="L467">
            <v>45171</v>
          </cell>
          <cell r="N467">
            <v>20394256</v>
          </cell>
        </row>
        <row r="468">
          <cell r="K468">
            <v>41819</v>
          </cell>
          <cell r="L468">
            <v>46997</v>
          </cell>
          <cell r="N468">
            <v>26811684</v>
          </cell>
        </row>
        <row r="469">
          <cell r="K469">
            <v>44548</v>
          </cell>
          <cell r="L469">
            <v>55587</v>
          </cell>
          <cell r="N469">
            <v>121859521</v>
          </cell>
        </row>
        <row r="470">
          <cell r="K470">
            <v>44181</v>
          </cell>
          <cell r="L470">
            <v>55587</v>
          </cell>
          <cell r="N470">
            <v>130096836</v>
          </cell>
        </row>
        <row r="471">
          <cell r="K471">
            <v>40879</v>
          </cell>
          <cell r="L471">
            <v>53770</v>
          </cell>
          <cell r="N471">
            <v>166177881</v>
          </cell>
        </row>
        <row r="472">
          <cell r="K472">
            <v>52580</v>
          </cell>
          <cell r="L472">
            <v>67619</v>
          </cell>
          <cell r="N472">
            <v>226171521</v>
          </cell>
        </row>
        <row r="473">
          <cell r="K473">
            <v>52138</v>
          </cell>
          <cell r="L473">
            <v>67619</v>
          </cell>
          <cell r="N473">
            <v>239661361</v>
          </cell>
        </row>
        <row r="474">
          <cell r="K474">
            <v>55889</v>
          </cell>
          <cell r="L474">
            <v>70189</v>
          </cell>
          <cell r="N474">
            <v>204490000</v>
          </cell>
        </row>
        <row r="475">
          <cell r="K475">
            <v>53597</v>
          </cell>
          <cell r="L475">
            <v>70189</v>
          </cell>
          <cell r="N475">
            <v>275294464</v>
          </cell>
        </row>
        <row r="476">
          <cell r="K476">
            <v>43565</v>
          </cell>
          <cell r="L476">
            <v>41853</v>
          </cell>
          <cell r="N476">
            <v>2930944</v>
          </cell>
        </row>
        <row r="477">
          <cell r="K477">
            <v>56148</v>
          </cell>
          <cell r="L477">
            <v>63810</v>
          </cell>
          <cell r="N477">
            <v>58706244</v>
          </cell>
        </row>
        <row r="478">
          <cell r="K478">
            <v>59604</v>
          </cell>
          <cell r="L478">
            <v>63810</v>
          </cell>
          <cell r="N478">
            <v>17690436</v>
          </cell>
        </row>
        <row r="479">
          <cell r="K479">
            <v>46663</v>
          </cell>
          <cell r="L479">
            <v>50671</v>
          </cell>
          <cell r="N479">
            <v>16064064</v>
          </cell>
        </row>
        <row r="480">
          <cell r="K480">
            <v>36551</v>
          </cell>
          <cell r="L480">
            <v>35653</v>
          </cell>
          <cell r="N480">
            <v>806404</v>
          </cell>
        </row>
        <row r="481">
          <cell r="K481">
            <v>43540</v>
          </cell>
          <cell r="L481">
            <v>42418</v>
          </cell>
          <cell r="N481">
            <v>1258884</v>
          </cell>
        </row>
        <row r="482">
          <cell r="K482">
            <v>35719</v>
          </cell>
          <cell r="L482">
            <v>35852</v>
          </cell>
          <cell r="N482">
            <v>17689</v>
          </cell>
        </row>
        <row r="483">
          <cell r="K483">
            <v>57418</v>
          </cell>
          <cell r="L483">
            <v>52936</v>
          </cell>
          <cell r="N483">
            <v>20088324</v>
          </cell>
        </row>
        <row r="484">
          <cell r="K484">
            <v>62376</v>
          </cell>
          <cell r="L484">
            <v>50161</v>
          </cell>
          <cell r="N484">
            <v>149206225</v>
          </cell>
        </row>
        <row r="485">
          <cell r="K485">
            <v>68659</v>
          </cell>
          <cell r="L485">
            <v>58037</v>
          </cell>
          <cell r="N485">
            <v>112826884</v>
          </cell>
        </row>
        <row r="486">
          <cell r="K486">
            <v>64086</v>
          </cell>
          <cell r="L486">
            <v>52305</v>
          </cell>
          <cell r="N486">
            <v>138791961</v>
          </cell>
        </row>
        <row r="487">
          <cell r="K487">
            <v>73385</v>
          </cell>
          <cell r="L487">
            <v>59673</v>
          </cell>
          <cell r="N487">
            <v>188018944</v>
          </cell>
        </row>
        <row r="488">
          <cell r="K488">
            <v>54044</v>
          </cell>
          <cell r="L488">
            <v>42801</v>
          </cell>
          <cell r="N488">
            <v>126405049</v>
          </cell>
        </row>
        <row r="489">
          <cell r="K489">
            <v>36598</v>
          </cell>
          <cell r="L489">
            <v>38897</v>
          </cell>
          <cell r="N489">
            <v>5285401</v>
          </cell>
        </row>
        <row r="490">
          <cell r="K490">
            <v>39215</v>
          </cell>
          <cell r="L490">
            <v>38282</v>
          </cell>
          <cell r="N490">
            <v>870489</v>
          </cell>
        </row>
        <row r="491">
          <cell r="K491">
            <v>39527</v>
          </cell>
          <cell r="L491">
            <v>43858</v>
          </cell>
          <cell r="N491">
            <v>18757561</v>
          </cell>
        </row>
        <row r="492">
          <cell r="K492">
            <v>29841</v>
          </cell>
          <cell r="L492">
            <v>34149</v>
          </cell>
          <cell r="N492">
            <v>18558864</v>
          </cell>
        </row>
        <row r="493">
          <cell r="K493">
            <v>35545</v>
          </cell>
          <cell r="L493">
            <v>38783</v>
          </cell>
          <cell r="N493">
            <v>10484644</v>
          </cell>
        </row>
        <row r="494">
          <cell r="K494">
            <v>32989</v>
          </cell>
          <cell r="L494">
            <v>38783</v>
          </cell>
          <cell r="N494">
            <v>33570436</v>
          </cell>
        </row>
        <row r="495">
          <cell r="K495">
            <v>31711</v>
          </cell>
          <cell r="L495">
            <v>35285</v>
          </cell>
          <cell r="N495">
            <v>12773476</v>
          </cell>
        </row>
        <row r="496">
          <cell r="K496">
            <v>37504</v>
          </cell>
          <cell r="L496">
            <v>43746</v>
          </cell>
          <cell r="N496">
            <v>38962564</v>
          </cell>
        </row>
        <row r="497">
          <cell r="K497">
            <v>35351</v>
          </cell>
          <cell r="L497">
            <v>37545</v>
          </cell>
          <cell r="N497">
            <v>4813636</v>
          </cell>
        </row>
        <row r="498">
          <cell r="K498">
            <v>43256</v>
          </cell>
          <cell r="L498">
            <v>44204</v>
          </cell>
          <cell r="N498">
            <v>898704</v>
          </cell>
        </row>
        <row r="499">
          <cell r="K499">
            <v>39614</v>
          </cell>
          <cell r="L499">
            <v>40169</v>
          </cell>
          <cell r="N499">
            <v>308025</v>
          </cell>
        </row>
        <row r="500">
          <cell r="K500">
            <v>46982</v>
          </cell>
          <cell r="L500">
            <v>47798</v>
          </cell>
          <cell r="N500">
            <v>665856</v>
          </cell>
        </row>
        <row r="501">
          <cell r="K501">
            <v>21531</v>
          </cell>
          <cell r="L501">
            <v>19577</v>
          </cell>
          <cell r="N501">
            <v>3818116</v>
          </cell>
        </row>
        <row r="502">
          <cell r="K502">
            <v>28666</v>
          </cell>
          <cell r="L502">
            <v>23291</v>
          </cell>
          <cell r="N502">
            <v>28890625</v>
          </cell>
        </row>
        <row r="503">
          <cell r="K503">
            <v>35065</v>
          </cell>
          <cell r="L503">
            <v>33419</v>
          </cell>
          <cell r="N503">
            <v>2709316</v>
          </cell>
        </row>
        <row r="504">
          <cell r="K504">
            <v>46031</v>
          </cell>
          <cell r="L504">
            <v>44392</v>
          </cell>
          <cell r="N504">
            <v>2686321</v>
          </cell>
        </row>
        <row r="505">
          <cell r="K505">
            <v>32272</v>
          </cell>
          <cell r="L505">
            <v>24782</v>
          </cell>
          <cell r="N505">
            <v>56100100</v>
          </cell>
        </row>
        <row r="506">
          <cell r="K506">
            <v>56511</v>
          </cell>
          <cell r="L506">
            <v>63921</v>
          </cell>
          <cell r="N506">
            <v>54908100</v>
          </cell>
        </row>
        <row r="507">
          <cell r="K507">
            <v>75054</v>
          </cell>
          <cell r="L507">
            <v>74728</v>
          </cell>
          <cell r="N507">
            <v>106276</v>
          </cell>
        </row>
        <row r="508">
          <cell r="K508">
            <v>69392</v>
          </cell>
          <cell r="L508">
            <v>66508</v>
          </cell>
          <cell r="N508">
            <v>8317456</v>
          </cell>
        </row>
        <row r="509">
          <cell r="K509">
            <v>78513</v>
          </cell>
          <cell r="L509">
            <v>72132</v>
          </cell>
          <cell r="N509">
            <v>40717161</v>
          </cell>
        </row>
        <row r="510">
          <cell r="K510">
            <v>71782</v>
          </cell>
          <cell r="L510">
            <v>69690</v>
          </cell>
          <cell r="N510">
            <v>4376464</v>
          </cell>
        </row>
        <row r="511">
          <cell r="K511">
            <v>65055</v>
          </cell>
          <cell r="L511">
            <v>67214</v>
          </cell>
          <cell r="N511">
            <v>4661281</v>
          </cell>
        </row>
        <row r="512">
          <cell r="K512">
            <v>77759</v>
          </cell>
          <cell r="L512">
            <v>71459</v>
          </cell>
          <cell r="N512">
            <v>39690000</v>
          </cell>
        </row>
        <row r="513">
          <cell r="K513">
            <v>82896</v>
          </cell>
          <cell r="L513">
            <v>76108</v>
          </cell>
          <cell r="N513">
            <v>46076944</v>
          </cell>
        </row>
        <row r="514">
          <cell r="K514">
            <v>85638</v>
          </cell>
          <cell r="L514">
            <v>85451</v>
          </cell>
          <cell r="N514">
            <v>34969</v>
          </cell>
        </row>
        <row r="515">
          <cell r="K515">
            <v>88676</v>
          </cell>
          <cell r="L515">
            <v>88335</v>
          </cell>
          <cell r="N515">
            <v>116281</v>
          </cell>
        </row>
        <row r="516">
          <cell r="K516">
            <v>82976</v>
          </cell>
          <cell r="L516">
            <v>83347</v>
          </cell>
          <cell r="N516">
            <v>137641</v>
          </cell>
        </row>
        <row r="517">
          <cell r="K517">
            <v>99110</v>
          </cell>
          <cell r="L517">
            <v>96804</v>
          </cell>
          <cell r="N517">
            <v>5317636</v>
          </cell>
        </row>
        <row r="518">
          <cell r="K518">
            <v>57077</v>
          </cell>
          <cell r="L518">
            <v>64260</v>
          </cell>
          <cell r="N518">
            <v>51595489</v>
          </cell>
        </row>
        <row r="519">
          <cell r="K519">
            <v>75678</v>
          </cell>
          <cell r="L519">
            <v>83083</v>
          </cell>
          <cell r="N519">
            <v>54834025</v>
          </cell>
        </row>
        <row r="520">
          <cell r="K520">
            <v>84581</v>
          </cell>
          <cell r="L520">
            <v>91035</v>
          </cell>
          <cell r="N520">
            <v>41654116</v>
          </cell>
        </row>
        <row r="521">
          <cell r="K521">
            <v>68299</v>
          </cell>
          <cell r="L521">
            <v>77152</v>
          </cell>
          <cell r="N521">
            <v>78375609</v>
          </cell>
        </row>
        <row r="522">
          <cell r="K522">
            <v>74507</v>
          </cell>
          <cell r="L522">
            <v>87537</v>
          </cell>
          <cell r="N522">
            <v>169780900</v>
          </cell>
        </row>
        <row r="523">
          <cell r="K523">
            <v>68183</v>
          </cell>
          <cell r="L523">
            <v>80193</v>
          </cell>
          <cell r="N523">
            <v>144240100</v>
          </cell>
        </row>
        <row r="524">
          <cell r="K524">
            <v>64850</v>
          </cell>
          <cell r="L524">
            <v>77572</v>
          </cell>
          <cell r="N524">
            <v>161849284</v>
          </cell>
        </row>
        <row r="525">
          <cell r="K525">
            <v>28248</v>
          </cell>
          <cell r="L525">
            <v>32642</v>
          </cell>
          <cell r="N525">
            <v>19307236</v>
          </cell>
        </row>
        <row r="526">
          <cell r="K526">
            <v>25021</v>
          </cell>
          <cell r="L526">
            <v>26192</v>
          </cell>
          <cell r="N526">
            <v>1371241</v>
          </cell>
        </row>
        <row r="527">
          <cell r="K527">
            <v>50807</v>
          </cell>
          <cell r="L527">
            <v>53775</v>
          </cell>
          <cell r="N527">
            <v>8809024</v>
          </cell>
        </row>
        <row r="528">
          <cell r="K528">
            <v>100716</v>
          </cell>
          <cell r="L528">
            <v>95922</v>
          </cell>
          <cell r="N528">
            <v>22982436</v>
          </cell>
        </row>
        <row r="529">
          <cell r="K529">
            <v>100980</v>
          </cell>
          <cell r="L529">
            <v>99370</v>
          </cell>
          <cell r="N529">
            <v>2592100</v>
          </cell>
        </row>
        <row r="530">
          <cell r="K530">
            <v>100844</v>
          </cell>
          <cell r="L530">
            <v>99370</v>
          </cell>
          <cell r="N530">
            <v>2172676</v>
          </cell>
        </row>
        <row r="531">
          <cell r="K531">
            <v>98249</v>
          </cell>
          <cell r="L531">
            <v>90346</v>
          </cell>
          <cell r="N531">
            <v>62457409</v>
          </cell>
        </row>
        <row r="532">
          <cell r="K532">
            <v>109606</v>
          </cell>
          <cell r="L532">
            <v>105681</v>
          </cell>
          <cell r="N532">
            <v>15405625</v>
          </cell>
        </row>
        <row r="533">
          <cell r="K533">
            <v>69346</v>
          </cell>
          <cell r="L533">
            <v>65508</v>
          </cell>
          <cell r="N533">
            <v>14730244</v>
          </cell>
        </row>
        <row r="534">
          <cell r="K534">
            <v>88545</v>
          </cell>
          <cell r="L534">
            <v>76400</v>
          </cell>
          <cell r="N534">
            <v>147501025</v>
          </cell>
        </row>
        <row r="535">
          <cell r="K535">
            <v>125503</v>
          </cell>
          <cell r="L535">
            <v>118248</v>
          </cell>
          <cell r="N535">
            <v>52635025</v>
          </cell>
        </row>
        <row r="536">
          <cell r="K536">
            <v>81067</v>
          </cell>
          <cell r="L536">
            <v>81369</v>
          </cell>
          <cell r="N536">
            <v>91204</v>
          </cell>
        </row>
        <row r="537">
          <cell r="K537">
            <v>121345</v>
          </cell>
          <cell r="L537">
            <v>137990</v>
          </cell>
          <cell r="N537">
            <v>277056025</v>
          </cell>
        </row>
        <row r="538">
          <cell r="K538">
            <v>117488</v>
          </cell>
          <cell r="L538">
            <v>129203</v>
          </cell>
          <cell r="N538">
            <v>137241225</v>
          </cell>
        </row>
        <row r="539">
          <cell r="K539">
            <v>118810</v>
          </cell>
          <cell r="L539">
            <v>134508</v>
          </cell>
          <cell r="N539">
            <v>246427204</v>
          </cell>
        </row>
        <row r="540">
          <cell r="K540">
            <v>101965</v>
          </cell>
          <cell r="L540">
            <v>101246</v>
          </cell>
          <cell r="N540">
            <v>516961</v>
          </cell>
        </row>
        <row r="541">
          <cell r="K541">
            <v>100757</v>
          </cell>
          <cell r="L541">
            <v>112924</v>
          </cell>
          <cell r="N541">
            <v>148035889</v>
          </cell>
        </row>
        <row r="542">
          <cell r="K542">
            <v>99237</v>
          </cell>
          <cell r="L542">
            <v>102716</v>
          </cell>
          <cell r="N542">
            <v>12103441</v>
          </cell>
        </row>
        <row r="543">
          <cell r="K543">
            <v>100329</v>
          </cell>
          <cell r="L543">
            <v>112251</v>
          </cell>
          <cell r="N543">
            <v>142134084</v>
          </cell>
        </row>
        <row r="544">
          <cell r="K544">
            <v>85602</v>
          </cell>
          <cell r="L544">
            <v>91019</v>
          </cell>
          <cell r="N544">
            <v>29343889</v>
          </cell>
        </row>
        <row r="545">
          <cell r="K545">
            <v>83927</v>
          </cell>
          <cell r="L545">
            <v>82109</v>
          </cell>
          <cell r="N545">
            <v>3305124</v>
          </cell>
        </row>
        <row r="546">
          <cell r="K546">
            <v>99542</v>
          </cell>
          <cell r="L546">
            <v>90609</v>
          </cell>
          <cell r="N546">
            <v>79798489</v>
          </cell>
        </row>
        <row r="547">
          <cell r="K547">
            <v>77975</v>
          </cell>
          <cell r="L547">
            <v>84795</v>
          </cell>
          <cell r="N547">
            <v>46512400</v>
          </cell>
        </row>
        <row r="548">
          <cell r="K548">
            <v>119499</v>
          </cell>
          <cell r="L548">
            <v>116395</v>
          </cell>
          <cell r="N548">
            <v>9634816</v>
          </cell>
        </row>
        <row r="549">
          <cell r="K549">
            <v>88226</v>
          </cell>
          <cell r="L549">
            <v>86452</v>
          </cell>
          <cell r="N549">
            <v>3147076</v>
          </cell>
        </row>
        <row r="550">
          <cell r="K550">
            <v>83089</v>
          </cell>
          <cell r="L550">
            <v>80193</v>
          </cell>
          <cell r="N550">
            <v>8386816</v>
          </cell>
        </row>
        <row r="551">
          <cell r="K551">
            <v>59476</v>
          </cell>
          <cell r="L551">
            <v>59223</v>
          </cell>
          <cell r="N551">
            <v>64009</v>
          </cell>
        </row>
        <row r="552">
          <cell r="K552">
            <v>58170</v>
          </cell>
          <cell r="L552">
            <v>48896</v>
          </cell>
          <cell r="N552">
            <v>86007076</v>
          </cell>
        </row>
        <row r="553">
          <cell r="K553">
            <v>60910</v>
          </cell>
          <cell r="L553">
            <v>51253</v>
          </cell>
          <cell r="N553">
            <v>93257649</v>
          </cell>
        </row>
        <row r="554">
          <cell r="K554">
            <v>40552</v>
          </cell>
          <cell r="L554">
            <v>40570</v>
          </cell>
          <cell r="N554">
            <v>324</v>
          </cell>
        </row>
        <row r="555">
          <cell r="K555">
            <v>47339</v>
          </cell>
          <cell r="L555">
            <v>43246</v>
          </cell>
          <cell r="N555">
            <v>16752649</v>
          </cell>
        </row>
        <row r="556">
          <cell r="K556">
            <v>43102</v>
          </cell>
          <cell r="L556">
            <v>35983</v>
          </cell>
          <cell r="N556">
            <v>50680161</v>
          </cell>
        </row>
        <row r="557">
          <cell r="K557">
            <v>30996</v>
          </cell>
          <cell r="L557">
            <v>28448</v>
          </cell>
          <cell r="N557">
            <v>6492304</v>
          </cell>
        </row>
        <row r="558">
          <cell r="K558">
            <v>27992</v>
          </cell>
          <cell r="L558">
            <v>27895</v>
          </cell>
          <cell r="N558">
            <v>9409</v>
          </cell>
        </row>
        <row r="559">
          <cell r="K559">
            <v>29209</v>
          </cell>
          <cell r="L559">
            <v>28046</v>
          </cell>
          <cell r="N559">
            <v>1352569</v>
          </cell>
        </row>
        <row r="560">
          <cell r="K560">
            <v>10818</v>
          </cell>
          <cell r="L560">
            <v>10067</v>
          </cell>
          <cell r="N560">
            <v>564001</v>
          </cell>
        </row>
        <row r="561">
          <cell r="K561">
            <v>8499</v>
          </cell>
          <cell r="L561">
            <v>7686</v>
          </cell>
          <cell r="N561">
            <v>660969</v>
          </cell>
        </row>
        <row r="562">
          <cell r="K562">
            <v>7355</v>
          </cell>
          <cell r="L562">
            <v>6387</v>
          </cell>
          <cell r="N562">
            <v>937024</v>
          </cell>
        </row>
        <row r="563">
          <cell r="K563">
            <v>69064</v>
          </cell>
          <cell r="L563">
            <v>61699</v>
          </cell>
          <cell r="N563">
            <v>54243225</v>
          </cell>
        </row>
        <row r="564">
          <cell r="K564">
            <v>55239</v>
          </cell>
          <cell r="L564">
            <v>55330</v>
          </cell>
          <cell r="N564">
            <v>8281</v>
          </cell>
        </row>
        <row r="565">
          <cell r="K565">
            <v>63736</v>
          </cell>
          <cell r="L565">
            <v>59038</v>
          </cell>
          <cell r="N565">
            <v>22071204</v>
          </cell>
        </row>
        <row r="566">
          <cell r="K566">
            <v>53705</v>
          </cell>
          <cell r="L566">
            <v>51830</v>
          </cell>
          <cell r="N566">
            <v>3515625</v>
          </cell>
        </row>
        <row r="567">
          <cell r="K567">
            <v>72382</v>
          </cell>
          <cell r="L567">
            <v>64592</v>
          </cell>
          <cell r="N567">
            <v>60684100</v>
          </cell>
        </row>
        <row r="568">
          <cell r="K568">
            <v>54612</v>
          </cell>
          <cell r="L568">
            <v>57366</v>
          </cell>
          <cell r="N568">
            <v>7584516</v>
          </cell>
        </row>
        <row r="569">
          <cell r="K569">
            <v>53173</v>
          </cell>
          <cell r="L569">
            <v>51491</v>
          </cell>
          <cell r="N569">
            <v>2829124</v>
          </cell>
        </row>
        <row r="570">
          <cell r="K570">
            <v>54156</v>
          </cell>
          <cell r="L570">
            <v>52334</v>
          </cell>
          <cell r="N570">
            <v>3319684</v>
          </cell>
        </row>
        <row r="571">
          <cell r="K571">
            <v>69059</v>
          </cell>
          <cell r="L571">
            <v>64716</v>
          </cell>
          <cell r="N571">
            <v>18861649</v>
          </cell>
        </row>
        <row r="572">
          <cell r="K572">
            <v>49981</v>
          </cell>
          <cell r="L572">
            <v>53005</v>
          </cell>
          <cell r="N572">
            <v>9144576</v>
          </cell>
        </row>
        <row r="573">
          <cell r="K573">
            <v>56305</v>
          </cell>
          <cell r="L573">
            <v>60008</v>
          </cell>
          <cell r="N573">
            <v>13712209</v>
          </cell>
        </row>
        <row r="574">
          <cell r="K574">
            <v>67996</v>
          </cell>
          <cell r="L574">
            <v>63939</v>
          </cell>
          <cell r="N574">
            <v>16459249</v>
          </cell>
        </row>
        <row r="575">
          <cell r="K575">
            <v>67828</v>
          </cell>
          <cell r="L575">
            <v>77236</v>
          </cell>
          <cell r="N575">
            <v>88510464</v>
          </cell>
        </row>
        <row r="576">
          <cell r="K576">
            <v>61635</v>
          </cell>
          <cell r="L576">
            <v>68991</v>
          </cell>
          <cell r="N576">
            <v>54110736</v>
          </cell>
        </row>
        <row r="577">
          <cell r="K577">
            <v>72061</v>
          </cell>
          <cell r="L577">
            <v>81187</v>
          </cell>
          <cell r="N577">
            <v>83283876</v>
          </cell>
        </row>
        <row r="578">
          <cell r="K578">
            <v>61208</v>
          </cell>
          <cell r="L578">
            <v>71488</v>
          </cell>
          <cell r="N578">
            <v>105678400</v>
          </cell>
        </row>
        <row r="579">
          <cell r="K579">
            <v>69095</v>
          </cell>
          <cell r="L579">
            <v>73253</v>
          </cell>
          <cell r="N579">
            <v>17288964</v>
          </cell>
        </row>
        <row r="580">
          <cell r="K580">
            <v>72465</v>
          </cell>
          <cell r="L580">
            <v>78329</v>
          </cell>
          <cell r="N580">
            <v>34386496</v>
          </cell>
        </row>
        <row r="581">
          <cell r="K581">
            <v>70330</v>
          </cell>
          <cell r="L581">
            <v>86375</v>
          </cell>
          <cell r="N581">
            <v>257442025</v>
          </cell>
        </row>
        <row r="582">
          <cell r="K582">
            <v>75539</v>
          </cell>
          <cell r="L582">
            <v>82870</v>
          </cell>
          <cell r="N582">
            <v>53743561</v>
          </cell>
        </row>
        <row r="583">
          <cell r="K583">
            <v>89109</v>
          </cell>
          <cell r="L583">
            <v>93016</v>
          </cell>
          <cell r="N583">
            <v>15264649</v>
          </cell>
        </row>
        <row r="584">
          <cell r="K584">
            <v>36958</v>
          </cell>
          <cell r="L584">
            <v>33724</v>
          </cell>
          <cell r="N584">
            <v>10458756</v>
          </cell>
        </row>
        <row r="585">
          <cell r="K585">
            <v>48677</v>
          </cell>
          <cell r="L585">
            <v>50983</v>
          </cell>
          <cell r="N585">
            <v>5317636</v>
          </cell>
        </row>
        <row r="586">
          <cell r="K586">
            <v>57059</v>
          </cell>
          <cell r="L586">
            <v>66090</v>
          </cell>
          <cell r="N586">
            <v>81558961</v>
          </cell>
        </row>
        <row r="587">
          <cell r="K587">
            <v>60316</v>
          </cell>
          <cell r="L587">
            <v>66090</v>
          </cell>
          <cell r="N587">
            <v>33339076</v>
          </cell>
        </row>
        <row r="588">
          <cell r="K588">
            <v>29859</v>
          </cell>
          <cell r="L588">
            <v>40516</v>
          </cell>
          <cell r="N588">
            <v>113571649</v>
          </cell>
        </row>
        <row r="589">
          <cell r="K589">
            <v>52885</v>
          </cell>
          <cell r="L589">
            <v>67093</v>
          </cell>
          <cell r="N589">
            <v>201867264</v>
          </cell>
        </row>
        <row r="590">
          <cell r="K590">
            <v>51824</v>
          </cell>
          <cell r="L590">
            <v>64161</v>
          </cell>
          <cell r="N590">
            <v>152201569</v>
          </cell>
        </row>
        <row r="591">
          <cell r="K591">
            <v>51626</v>
          </cell>
          <cell r="L591">
            <v>64161</v>
          </cell>
          <cell r="N591">
            <v>157126225</v>
          </cell>
        </row>
        <row r="592">
          <cell r="K592">
            <v>42415</v>
          </cell>
          <cell r="L592">
            <v>53035</v>
          </cell>
          <cell r="N592">
            <v>112784400</v>
          </cell>
        </row>
        <row r="593">
          <cell r="K593">
            <v>45213</v>
          </cell>
          <cell r="L593">
            <v>55372</v>
          </cell>
          <cell r="N593">
            <v>103205281</v>
          </cell>
        </row>
        <row r="594">
          <cell r="K594">
            <v>45435</v>
          </cell>
          <cell r="L594">
            <v>55372</v>
          </cell>
          <cell r="N594">
            <v>98743969</v>
          </cell>
        </row>
        <row r="595">
          <cell r="K595">
            <v>45188</v>
          </cell>
          <cell r="L595">
            <v>53285</v>
          </cell>
          <cell r="N595">
            <v>65561409</v>
          </cell>
        </row>
        <row r="596">
          <cell r="K596">
            <v>42647</v>
          </cell>
          <cell r="L596">
            <v>50121</v>
          </cell>
          <cell r="N596">
            <v>55860676</v>
          </cell>
        </row>
        <row r="597">
          <cell r="K597">
            <v>57110</v>
          </cell>
          <cell r="L597">
            <v>55745</v>
          </cell>
          <cell r="N597">
            <v>1863225</v>
          </cell>
        </row>
        <row r="598">
          <cell r="K598">
            <v>70212</v>
          </cell>
          <cell r="L598">
            <v>59083</v>
          </cell>
          <cell r="N598">
            <v>123854641</v>
          </cell>
        </row>
        <row r="599">
          <cell r="K599">
            <v>59617</v>
          </cell>
          <cell r="L599">
            <v>51370</v>
          </cell>
          <cell r="N599">
            <v>68013009</v>
          </cell>
        </row>
        <row r="600">
          <cell r="K600">
            <v>64932</v>
          </cell>
          <cell r="L600">
            <v>56942</v>
          </cell>
          <cell r="N600">
            <v>63840100</v>
          </cell>
        </row>
        <row r="601">
          <cell r="K601">
            <v>59399</v>
          </cell>
          <cell r="L601">
            <v>51817</v>
          </cell>
          <cell r="N601">
            <v>57486724</v>
          </cell>
        </row>
        <row r="602">
          <cell r="K602">
            <v>55066</v>
          </cell>
          <cell r="L602">
            <v>52230</v>
          </cell>
          <cell r="N602">
            <v>8042896</v>
          </cell>
        </row>
        <row r="603">
          <cell r="K603">
            <v>39322</v>
          </cell>
          <cell r="L603">
            <v>43177</v>
          </cell>
          <cell r="N603">
            <v>14861025</v>
          </cell>
        </row>
        <row r="604">
          <cell r="K604">
            <v>44209</v>
          </cell>
          <cell r="L604">
            <v>46835</v>
          </cell>
          <cell r="N604">
            <v>6895876</v>
          </cell>
        </row>
        <row r="605">
          <cell r="K605">
            <v>34885</v>
          </cell>
          <cell r="L605">
            <v>39717</v>
          </cell>
          <cell r="N605">
            <v>23348224</v>
          </cell>
        </row>
        <row r="606">
          <cell r="K606">
            <v>41638</v>
          </cell>
          <cell r="L606">
            <v>46434</v>
          </cell>
          <cell r="N606">
            <v>23001616</v>
          </cell>
        </row>
        <row r="607">
          <cell r="K607">
            <v>37676</v>
          </cell>
          <cell r="L607">
            <v>39902</v>
          </cell>
          <cell r="N607">
            <v>4955076</v>
          </cell>
        </row>
        <row r="608">
          <cell r="K608">
            <v>38278</v>
          </cell>
          <cell r="L608">
            <v>43715</v>
          </cell>
          <cell r="N608">
            <v>29560969</v>
          </cell>
        </row>
        <row r="609">
          <cell r="K609">
            <v>40194</v>
          </cell>
          <cell r="L609">
            <v>38888</v>
          </cell>
          <cell r="N609">
            <v>1705636</v>
          </cell>
        </row>
        <row r="610">
          <cell r="K610">
            <v>34665</v>
          </cell>
          <cell r="L610">
            <v>35610</v>
          </cell>
          <cell r="N610">
            <v>893025</v>
          </cell>
        </row>
        <row r="611">
          <cell r="K611">
            <v>29656</v>
          </cell>
          <cell r="L611">
            <v>24831</v>
          </cell>
          <cell r="N611">
            <v>23280625</v>
          </cell>
        </row>
        <row r="612">
          <cell r="K612">
            <v>40484</v>
          </cell>
          <cell r="L612">
            <v>47598</v>
          </cell>
          <cell r="N612">
            <v>50608996</v>
          </cell>
        </row>
        <row r="613">
          <cell r="K613">
            <v>29091</v>
          </cell>
          <cell r="L613">
            <v>35471</v>
          </cell>
          <cell r="N613">
            <v>40704400</v>
          </cell>
        </row>
        <row r="614">
          <cell r="K614">
            <v>19207</v>
          </cell>
          <cell r="L614">
            <v>23923</v>
          </cell>
          <cell r="N614">
            <v>22240656</v>
          </cell>
        </row>
        <row r="615">
          <cell r="K615">
            <v>13427</v>
          </cell>
          <cell r="L615">
            <v>19863</v>
          </cell>
          <cell r="N615">
            <v>41422096</v>
          </cell>
        </row>
        <row r="616">
          <cell r="K616">
            <v>66968</v>
          </cell>
          <cell r="L616">
            <v>78073</v>
          </cell>
          <cell r="N616">
            <v>123321025</v>
          </cell>
        </row>
        <row r="617">
          <cell r="K617">
            <v>70839</v>
          </cell>
          <cell r="L617">
            <v>80828</v>
          </cell>
          <cell r="N617">
            <v>99780121</v>
          </cell>
        </row>
        <row r="618">
          <cell r="K618">
            <v>78033</v>
          </cell>
          <cell r="L618">
            <v>89104</v>
          </cell>
          <cell r="N618">
            <v>122567041</v>
          </cell>
        </row>
        <row r="619">
          <cell r="K619">
            <v>79010</v>
          </cell>
          <cell r="L619">
            <v>89104</v>
          </cell>
          <cell r="N619">
            <v>101888836</v>
          </cell>
        </row>
        <row r="620">
          <cell r="K620">
            <v>58478</v>
          </cell>
          <cell r="L620">
            <v>65215</v>
          </cell>
          <cell r="N620">
            <v>45387169</v>
          </cell>
        </row>
        <row r="621">
          <cell r="K621">
            <v>101664</v>
          </cell>
          <cell r="L621">
            <v>106829</v>
          </cell>
          <cell r="N621">
            <v>26677225</v>
          </cell>
        </row>
        <row r="622">
          <cell r="K622">
            <v>86581</v>
          </cell>
          <cell r="L622">
            <v>90532</v>
          </cell>
          <cell r="N622">
            <v>15610401</v>
          </cell>
        </row>
        <row r="623">
          <cell r="K623">
            <v>92082</v>
          </cell>
          <cell r="L623">
            <v>94596</v>
          </cell>
          <cell r="N623">
            <v>6320196</v>
          </cell>
        </row>
        <row r="624">
          <cell r="K624">
            <v>89203</v>
          </cell>
          <cell r="L624">
            <v>89648</v>
          </cell>
          <cell r="N624">
            <v>198025</v>
          </cell>
        </row>
        <row r="625">
          <cell r="K625">
            <v>79978</v>
          </cell>
          <cell r="L625">
            <v>80377</v>
          </cell>
          <cell r="N625">
            <v>159201</v>
          </cell>
        </row>
        <row r="626">
          <cell r="K626">
            <v>60885</v>
          </cell>
          <cell r="L626">
            <v>61582</v>
          </cell>
          <cell r="N626">
            <v>485809</v>
          </cell>
        </row>
        <row r="627">
          <cell r="K627">
            <v>72360</v>
          </cell>
          <cell r="L627">
            <v>73871</v>
          </cell>
          <cell r="N627">
            <v>2283121</v>
          </cell>
        </row>
        <row r="628">
          <cell r="K628">
            <v>74942</v>
          </cell>
          <cell r="L628">
            <v>75164</v>
          </cell>
          <cell r="N628">
            <v>49284</v>
          </cell>
        </row>
        <row r="629">
          <cell r="K629">
            <v>30556</v>
          </cell>
          <cell r="L629">
            <v>25870</v>
          </cell>
          <cell r="N629">
            <v>21958596</v>
          </cell>
        </row>
      </sheetData>
      <sheetData sheetId="47"/>
      <sheetData sheetId="48"/>
      <sheetData sheetId="49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aw"/>
      <sheetName val="flow_raw"/>
      <sheetName val="flow_freeway"/>
      <sheetName val="truck_flow"/>
      <sheetName val="hwy_speed"/>
      <sheetName val="transit_general"/>
      <sheetName val="transit_hub"/>
    </sheetNames>
    <sheetDataSet>
      <sheetData sheetId="0"/>
      <sheetData sheetId="1">
        <row r="2">
          <cell r="I2">
            <v>58</v>
          </cell>
          <cell r="L2">
            <v>10211.381664</v>
          </cell>
        </row>
        <row r="3">
          <cell r="I3">
            <v>59</v>
          </cell>
          <cell r="L3">
            <v>98695.206055000002</v>
          </cell>
        </row>
        <row r="4">
          <cell r="I4">
            <v>79</v>
          </cell>
          <cell r="L4">
            <v>2595.8521529999998</v>
          </cell>
        </row>
        <row r="5">
          <cell r="I5">
            <v>81</v>
          </cell>
          <cell r="L5">
            <v>15557.992859</v>
          </cell>
        </row>
        <row r="6">
          <cell r="I6">
            <v>95</v>
          </cell>
          <cell r="L6">
            <v>19850.397980000002</v>
          </cell>
        </row>
        <row r="7">
          <cell r="I7">
            <v>115</v>
          </cell>
          <cell r="L7">
            <v>1540.232139</v>
          </cell>
        </row>
        <row r="8">
          <cell r="I8">
            <v>164</v>
          </cell>
          <cell r="L8">
            <v>5482.1788489999999</v>
          </cell>
        </row>
        <row r="9">
          <cell r="I9">
            <v>181</v>
          </cell>
          <cell r="L9">
            <v>2095.971802</v>
          </cell>
        </row>
        <row r="10">
          <cell r="I10">
            <v>187</v>
          </cell>
          <cell r="L10">
            <v>6914.6897449999997</v>
          </cell>
        </row>
        <row r="11">
          <cell r="I11">
            <v>245</v>
          </cell>
          <cell r="L11">
            <v>17813.479156999998</v>
          </cell>
        </row>
        <row r="12">
          <cell r="I12">
            <v>249</v>
          </cell>
          <cell r="L12">
            <v>1075.602797</v>
          </cell>
        </row>
        <row r="13">
          <cell r="I13">
            <v>263</v>
          </cell>
          <cell r="L13">
            <v>35989.780639999997</v>
          </cell>
        </row>
        <row r="14">
          <cell r="I14">
            <v>270</v>
          </cell>
          <cell r="L14">
            <v>3423.4522099999999</v>
          </cell>
        </row>
        <row r="15">
          <cell r="I15">
            <v>281</v>
          </cell>
          <cell r="L15">
            <v>20051.921889999998</v>
          </cell>
        </row>
        <row r="16">
          <cell r="I16">
            <v>320</v>
          </cell>
          <cell r="L16">
            <v>36460.081483000002</v>
          </cell>
        </row>
        <row r="17">
          <cell r="I17">
            <v>323</v>
          </cell>
          <cell r="L17">
            <v>32559.996337</v>
          </cell>
        </row>
        <row r="18">
          <cell r="I18">
            <v>325</v>
          </cell>
          <cell r="L18">
            <v>8405.5431969999991</v>
          </cell>
        </row>
        <row r="19">
          <cell r="I19">
            <v>333</v>
          </cell>
          <cell r="L19">
            <v>16131.365321000001</v>
          </cell>
        </row>
        <row r="20">
          <cell r="I20">
            <v>369</v>
          </cell>
          <cell r="L20">
            <v>38547.768737000006</v>
          </cell>
        </row>
        <row r="21">
          <cell r="I21">
            <v>379</v>
          </cell>
          <cell r="L21">
            <v>8710.8340769999995</v>
          </cell>
        </row>
        <row r="22">
          <cell r="I22">
            <v>383</v>
          </cell>
          <cell r="L22">
            <v>5652.317438</v>
          </cell>
        </row>
        <row r="23">
          <cell r="I23">
            <v>389</v>
          </cell>
          <cell r="L23">
            <v>14027.377876999999</v>
          </cell>
        </row>
        <row r="24">
          <cell r="I24">
            <v>393</v>
          </cell>
          <cell r="L24">
            <v>4334.6562180000001</v>
          </cell>
        </row>
        <row r="25">
          <cell r="I25">
            <v>420</v>
          </cell>
          <cell r="L25">
            <v>12923.386178000001</v>
          </cell>
        </row>
        <row r="26">
          <cell r="I26">
            <v>422</v>
          </cell>
          <cell r="L26">
            <v>11508.750175999998</v>
          </cell>
        </row>
        <row r="27">
          <cell r="I27">
            <v>442</v>
          </cell>
          <cell r="L27">
            <v>6089.437637</v>
          </cell>
        </row>
        <row r="28">
          <cell r="I28">
            <v>457</v>
          </cell>
          <cell r="L28">
            <v>38288.961670000004</v>
          </cell>
        </row>
        <row r="29">
          <cell r="I29">
            <v>459</v>
          </cell>
          <cell r="L29">
            <v>19016.868801000001</v>
          </cell>
        </row>
        <row r="30">
          <cell r="I30">
            <v>460</v>
          </cell>
          <cell r="L30">
            <v>19532.802338000001</v>
          </cell>
        </row>
        <row r="31">
          <cell r="I31">
            <v>461</v>
          </cell>
          <cell r="L31">
            <v>19016.868801000001</v>
          </cell>
        </row>
        <row r="32">
          <cell r="I32">
            <v>462</v>
          </cell>
          <cell r="L32">
            <v>16278.746428999999</v>
          </cell>
        </row>
        <row r="33">
          <cell r="I33">
            <v>463</v>
          </cell>
          <cell r="L33">
            <v>18267.111881999997</v>
          </cell>
        </row>
        <row r="34">
          <cell r="I34">
            <v>464</v>
          </cell>
          <cell r="L34">
            <v>18485.277920999997</v>
          </cell>
        </row>
        <row r="35">
          <cell r="I35">
            <v>465</v>
          </cell>
          <cell r="L35">
            <v>18267.111881999997</v>
          </cell>
        </row>
        <row r="36">
          <cell r="I36">
            <v>466</v>
          </cell>
          <cell r="L36">
            <v>20628.949859</v>
          </cell>
        </row>
        <row r="37">
          <cell r="I37">
            <v>468</v>
          </cell>
          <cell r="L37">
            <v>16329.788132</v>
          </cell>
        </row>
        <row r="38">
          <cell r="I38">
            <v>469</v>
          </cell>
          <cell r="L38">
            <v>21240.598422000003</v>
          </cell>
        </row>
        <row r="39">
          <cell r="I39">
            <v>470</v>
          </cell>
          <cell r="L39">
            <v>20142.244094999998</v>
          </cell>
        </row>
        <row r="40">
          <cell r="I40">
            <v>473</v>
          </cell>
          <cell r="L40">
            <v>18229.935348000003</v>
          </cell>
        </row>
        <row r="41">
          <cell r="I41">
            <v>474</v>
          </cell>
          <cell r="L41">
            <v>74533.156740000006</v>
          </cell>
        </row>
        <row r="42">
          <cell r="I42">
            <v>505</v>
          </cell>
          <cell r="L42">
            <v>7668.6296310000007</v>
          </cell>
        </row>
        <row r="43">
          <cell r="I43">
            <v>510</v>
          </cell>
          <cell r="L43">
            <v>20323.273021999998</v>
          </cell>
        </row>
        <row r="44">
          <cell r="I44">
            <v>512</v>
          </cell>
          <cell r="L44">
            <v>18217.949665</v>
          </cell>
        </row>
        <row r="45">
          <cell r="I45">
            <v>513</v>
          </cell>
          <cell r="L45">
            <v>12385.635612</v>
          </cell>
        </row>
        <row r="46">
          <cell r="I46">
            <v>514</v>
          </cell>
          <cell r="L46">
            <v>106181.242187</v>
          </cell>
        </row>
        <row r="47">
          <cell r="I47">
            <v>515</v>
          </cell>
          <cell r="L47">
            <v>14540.553802000002</v>
          </cell>
        </row>
        <row r="48">
          <cell r="I48">
            <v>516</v>
          </cell>
          <cell r="L48">
            <v>98139.890625</v>
          </cell>
        </row>
        <row r="49">
          <cell r="I49">
            <v>517</v>
          </cell>
          <cell r="L49">
            <v>12350.006357999997</v>
          </cell>
        </row>
        <row r="50">
          <cell r="I50">
            <v>520</v>
          </cell>
          <cell r="L50">
            <v>12971.622673</v>
          </cell>
        </row>
        <row r="51">
          <cell r="I51">
            <v>521</v>
          </cell>
          <cell r="L51">
            <v>93227.620603999996</v>
          </cell>
        </row>
        <row r="52">
          <cell r="I52">
            <v>522</v>
          </cell>
          <cell r="L52">
            <v>12350.812808999999</v>
          </cell>
        </row>
        <row r="53">
          <cell r="I53">
            <v>524</v>
          </cell>
          <cell r="L53">
            <v>13607.814053000002</v>
          </cell>
        </row>
        <row r="54">
          <cell r="I54">
            <v>525</v>
          </cell>
          <cell r="L54">
            <v>18234.014641999998</v>
          </cell>
        </row>
        <row r="55">
          <cell r="I55">
            <v>526</v>
          </cell>
          <cell r="L55">
            <v>19942.215820000001</v>
          </cell>
        </row>
        <row r="56">
          <cell r="I56">
            <v>528</v>
          </cell>
          <cell r="L56">
            <v>16839.607810999998</v>
          </cell>
        </row>
        <row r="57">
          <cell r="I57">
            <v>549</v>
          </cell>
          <cell r="L57">
            <v>919.05956600000002</v>
          </cell>
        </row>
        <row r="58">
          <cell r="I58">
            <v>551</v>
          </cell>
          <cell r="L58">
            <v>103069.03955</v>
          </cell>
        </row>
        <row r="59">
          <cell r="I59">
            <v>552</v>
          </cell>
          <cell r="L59">
            <v>18673.438635999999</v>
          </cell>
        </row>
        <row r="60">
          <cell r="I60">
            <v>553</v>
          </cell>
          <cell r="L60">
            <v>16714.459533000005</v>
          </cell>
        </row>
        <row r="61">
          <cell r="I61">
            <v>554</v>
          </cell>
          <cell r="L61">
            <v>115262.455567</v>
          </cell>
        </row>
        <row r="62">
          <cell r="I62">
            <v>556</v>
          </cell>
          <cell r="L62">
            <v>102884.05566500001</v>
          </cell>
        </row>
        <row r="63">
          <cell r="I63">
            <v>558</v>
          </cell>
          <cell r="L63">
            <v>56388.114259000002</v>
          </cell>
        </row>
        <row r="64">
          <cell r="I64">
            <v>562</v>
          </cell>
          <cell r="L64">
            <v>104830.93164</v>
          </cell>
        </row>
        <row r="65">
          <cell r="I65">
            <v>563</v>
          </cell>
          <cell r="L65">
            <v>12933.023884</v>
          </cell>
        </row>
        <row r="66">
          <cell r="I66">
            <v>564</v>
          </cell>
          <cell r="L66">
            <v>70956.381836999994</v>
          </cell>
        </row>
        <row r="67">
          <cell r="I67">
            <v>568</v>
          </cell>
          <cell r="L67">
            <v>105047.663086</v>
          </cell>
        </row>
        <row r="68">
          <cell r="I68">
            <v>570</v>
          </cell>
          <cell r="L68">
            <v>106011.73535100001</v>
          </cell>
        </row>
        <row r="69">
          <cell r="I69">
            <v>573</v>
          </cell>
          <cell r="L69">
            <v>101970.67456100001</v>
          </cell>
        </row>
        <row r="70">
          <cell r="I70">
            <v>574</v>
          </cell>
          <cell r="L70">
            <v>162119.00488199998</v>
          </cell>
        </row>
        <row r="71">
          <cell r="I71">
            <v>575</v>
          </cell>
          <cell r="L71">
            <v>142506.07959000001</v>
          </cell>
        </row>
        <row r="72">
          <cell r="I72">
            <v>578</v>
          </cell>
          <cell r="L72">
            <v>101970.67456100001</v>
          </cell>
        </row>
        <row r="73">
          <cell r="I73">
            <v>579</v>
          </cell>
          <cell r="L73">
            <v>64070.779053000006</v>
          </cell>
        </row>
        <row r="74">
          <cell r="I74">
            <v>580</v>
          </cell>
          <cell r="L74">
            <v>97140.472657000006</v>
          </cell>
        </row>
        <row r="75">
          <cell r="I75">
            <v>589</v>
          </cell>
          <cell r="L75">
            <v>67872.261232000004</v>
          </cell>
        </row>
        <row r="76">
          <cell r="I76">
            <v>590</v>
          </cell>
          <cell r="L76">
            <v>85461.778808999996</v>
          </cell>
        </row>
        <row r="77">
          <cell r="I77">
            <v>601</v>
          </cell>
          <cell r="L77">
            <v>5956.0510709999999</v>
          </cell>
        </row>
        <row r="78">
          <cell r="I78">
            <v>605</v>
          </cell>
          <cell r="L78">
            <v>39715.721678999995</v>
          </cell>
        </row>
        <row r="79">
          <cell r="I79">
            <v>608</v>
          </cell>
          <cell r="L79">
            <v>18444.466720999997</v>
          </cell>
        </row>
        <row r="80">
          <cell r="I80">
            <v>610</v>
          </cell>
          <cell r="L80">
            <v>58057.432373000003</v>
          </cell>
        </row>
        <row r="81">
          <cell r="I81">
            <v>611</v>
          </cell>
          <cell r="L81">
            <v>58679.604735000001</v>
          </cell>
        </row>
        <row r="82">
          <cell r="I82">
            <v>615</v>
          </cell>
          <cell r="L82">
            <v>94116.473633000001</v>
          </cell>
        </row>
        <row r="83">
          <cell r="I83">
            <v>617</v>
          </cell>
          <cell r="L83">
            <v>59306.110351000003</v>
          </cell>
        </row>
        <row r="84">
          <cell r="I84">
            <v>618</v>
          </cell>
          <cell r="L84">
            <v>4825.4678960000001</v>
          </cell>
        </row>
        <row r="85">
          <cell r="I85">
            <v>619</v>
          </cell>
          <cell r="L85">
            <v>30622.549500000001</v>
          </cell>
        </row>
        <row r="86">
          <cell r="I86">
            <v>621</v>
          </cell>
          <cell r="L86">
            <v>95122.269532000006</v>
          </cell>
        </row>
        <row r="87">
          <cell r="I87">
            <v>627</v>
          </cell>
          <cell r="L87">
            <v>3557.9893190000003</v>
          </cell>
        </row>
        <row r="88">
          <cell r="I88">
            <v>632</v>
          </cell>
          <cell r="L88">
            <v>10206.172576000001</v>
          </cell>
        </row>
        <row r="89">
          <cell r="I89">
            <v>637</v>
          </cell>
          <cell r="L89">
            <v>99636.930664</v>
          </cell>
        </row>
        <row r="90">
          <cell r="I90">
            <v>640</v>
          </cell>
          <cell r="L90">
            <v>86440.139891999992</v>
          </cell>
        </row>
        <row r="91">
          <cell r="I91">
            <v>643</v>
          </cell>
          <cell r="L91">
            <v>104967.523438</v>
          </cell>
        </row>
        <row r="92">
          <cell r="I92">
            <v>651</v>
          </cell>
          <cell r="L92">
            <v>37400.533202999999</v>
          </cell>
        </row>
        <row r="93">
          <cell r="I93">
            <v>653</v>
          </cell>
          <cell r="L93">
            <v>12141.221131</v>
          </cell>
        </row>
        <row r="94">
          <cell r="I94">
            <v>659</v>
          </cell>
          <cell r="L94">
            <v>12141.221131</v>
          </cell>
        </row>
        <row r="95">
          <cell r="I95">
            <v>660</v>
          </cell>
          <cell r="L95">
            <v>12141.221131</v>
          </cell>
        </row>
        <row r="96">
          <cell r="I96">
            <v>662</v>
          </cell>
          <cell r="L96">
            <v>12141.221131</v>
          </cell>
        </row>
        <row r="97">
          <cell r="I97">
            <v>663</v>
          </cell>
          <cell r="L97">
            <v>12981.969094</v>
          </cell>
        </row>
        <row r="98">
          <cell r="I98">
            <v>664</v>
          </cell>
          <cell r="L98">
            <v>14819.546040999998</v>
          </cell>
        </row>
        <row r="99">
          <cell r="I99">
            <v>665</v>
          </cell>
          <cell r="L99">
            <v>9769.6736450000008</v>
          </cell>
        </row>
        <row r="100">
          <cell r="I100">
            <v>666</v>
          </cell>
          <cell r="L100">
            <v>9769.6736450000008</v>
          </cell>
        </row>
        <row r="101">
          <cell r="I101">
            <v>668</v>
          </cell>
          <cell r="L101">
            <v>9769.6736450000008</v>
          </cell>
        </row>
        <row r="102">
          <cell r="I102">
            <v>669</v>
          </cell>
          <cell r="L102">
            <v>95919.797363000005</v>
          </cell>
        </row>
        <row r="103">
          <cell r="I103">
            <v>671</v>
          </cell>
          <cell r="L103">
            <v>91868.364746000007</v>
          </cell>
        </row>
        <row r="104">
          <cell r="I104">
            <v>672</v>
          </cell>
          <cell r="L104">
            <v>92656.915037999992</v>
          </cell>
        </row>
        <row r="105">
          <cell r="I105">
            <v>673</v>
          </cell>
          <cell r="L105">
            <v>87231.596679000009</v>
          </cell>
        </row>
        <row r="106">
          <cell r="I106">
            <v>674</v>
          </cell>
          <cell r="L106">
            <v>87542.405761999995</v>
          </cell>
        </row>
        <row r="107">
          <cell r="I107">
            <v>675</v>
          </cell>
          <cell r="L107">
            <v>92851.379393999989</v>
          </cell>
        </row>
        <row r="108">
          <cell r="I108">
            <v>680</v>
          </cell>
          <cell r="L108">
            <v>9412.235068</v>
          </cell>
        </row>
        <row r="109">
          <cell r="I109">
            <v>682</v>
          </cell>
          <cell r="L109">
            <v>8637.9263229999997</v>
          </cell>
        </row>
        <row r="110">
          <cell r="I110">
            <v>684</v>
          </cell>
          <cell r="L110">
            <v>24259.155272999997</v>
          </cell>
        </row>
        <row r="111">
          <cell r="I111">
            <v>685</v>
          </cell>
          <cell r="L111">
            <v>23594.474609999997</v>
          </cell>
        </row>
        <row r="112">
          <cell r="I112">
            <v>686</v>
          </cell>
          <cell r="L112">
            <v>33388.267823000002</v>
          </cell>
        </row>
        <row r="113">
          <cell r="I113">
            <v>687</v>
          </cell>
          <cell r="L113">
            <v>29212.021972999999</v>
          </cell>
        </row>
        <row r="114">
          <cell r="I114">
            <v>688</v>
          </cell>
          <cell r="L114">
            <v>62835.051268999996</v>
          </cell>
        </row>
        <row r="115">
          <cell r="I115">
            <v>689</v>
          </cell>
          <cell r="L115">
            <v>55576.499268</v>
          </cell>
        </row>
        <row r="116">
          <cell r="I116">
            <v>690</v>
          </cell>
          <cell r="L116">
            <v>76091.814454000007</v>
          </cell>
        </row>
        <row r="117">
          <cell r="I117">
            <v>696</v>
          </cell>
          <cell r="L117">
            <v>65981.900878999993</v>
          </cell>
        </row>
        <row r="118">
          <cell r="I118">
            <v>698</v>
          </cell>
          <cell r="L118">
            <v>75800.104004000008</v>
          </cell>
        </row>
        <row r="119">
          <cell r="I119">
            <v>699</v>
          </cell>
          <cell r="L119">
            <v>63039.242430999999</v>
          </cell>
        </row>
        <row r="120">
          <cell r="I120">
            <v>700</v>
          </cell>
          <cell r="L120">
            <v>77808.527830999999</v>
          </cell>
        </row>
        <row r="121">
          <cell r="I121">
            <v>702</v>
          </cell>
          <cell r="L121">
            <v>68319.553222999995</v>
          </cell>
        </row>
        <row r="122">
          <cell r="I122">
            <v>703</v>
          </cell>
          <cell r="L122">
            <v>61224.240234000004</v>
          </cell>
        </row>
        <row r="123">
          <cell r="I123">
            <v>704</v>
          </cell>
          <cell r="L123">
            <v>81969.205566999997</v>
          </cell>
        </row>
        <row r="124">
          <cell r="I124">
            <v>705</v>
          </cell>
          <cell r="L124">
            <v>91347.141600000003</v>
          </cell>
        </row>
        <row r="125">
          <cell r="I125">
            <v>706</v>
          </cell>
          <cell r="L125">
            <v>99722.536133000001</v>
          </cell>
        </row>
        <row r="126">
          <cell r="I126">
            <v>707</v>
          </cell>
          <cell r="L126">
            <v>71458.366699999999</v>
          </cell>
        </row>
        <row r="127">
          <cell r="I127">
            <v>708</v>
          </cell>
          <cell r="L127">
            <v>64622.671875000007</v>
          </cell>
        </row>
        <row r="128">
          <cell r="I128">
            <v>711</v>
          </cell>
          <cell r="L128">
            <v>76407.649901000012</v>
          </cell>
        </row>
        <row r="129">
          <cell r="I129">
            <v>716</v>
          </cell>
          <cell r="L129">
            <v>101046.10742099999</v>
          </cell>
        </row>
        <row r="130">
          <cell r="I130">
            <v>717</v>
          </cell>
          <cell r="L130">
            <v>97442.162110999998</v>
          </cell>
        </row>
        <row r="131">
          <cell r="I131">
            <v>720</v>
          </cell>
          <cell r="L131">
            <v>105379.21191500001</v>
          </cell>
        </row>
        <row r="132">
          <cell r="I132">
            <v>721</v>
          </cell>
          <cell r="L132">
            <v>109616.00976500001</v>
          </cell>
        </row>
        <row r="133">
          <cell r="I133">
            <v>722</v>
          </cell>
          <cell r="L133">
            <v>117722.97167899999</v>
          </cell>
        </row>
        <row r="134">
          <cell r="I134">
            <v>725</v>
          </cell>
          <cell r="L134">
            <v>110348.328125</v>
          </cell>
        </row>
        <row r="135">
          <cell r="I135">
            <v>726</v>
          </cell>
          <cell r="L135">
            <v>105697.46875</v>
          </cell>
        </row>
        <row r="136">
          <cell r="I136">
            <v>727</v>
          </cell>
          <cell r="L136">
            <v>116789.33300699999</v>
          </cell>
        </row>
        <row r="137">
          <cell r="I137">
            <v>728</v>
          </cell>
          <cell r="L137">
            <v>111865.05957100001</v>
          </cell>
        </row>
        <row r="138">
          <cell r="I138">
            <v>729</v>
          </cell>
          <cell r="L138">
            <v>92647.173341000002</v>
          </cell>
        </row>
        <row r="139">
          <cell r="I139">
            <v>730</v>
          </cell>
          <cell r="L139">
            <v>95733.577147999997</v>
          </cell>
        </row>
        <row r="140">
          <cell r="I140">
            <v>733</v>
          </cell>
          <cell r="L140">
            <v>90611.772948999991</v>
          </cell>
        </row>
        <row r="141">
          <cell r="I141">
            <v>734</v>
          </cell>
          <cell r="L141">
            <v>88369.518066999997</v>
          </cell>
        </row>
        <row r="142">
          <cell r="I142">
            <v>735</v>
          </cell>
          <cell r="L142">
            <v>89023.037597999995</v>
          </cell>
        </row>
        <row r="143">
          <cell r="I143">
            <v>738</v>
          </cell>
          <cell r="L143">
            <v>74187.800780999998</v>
          </cell>
        </row>
        <row r="144">
          <cell r="I144">
            <v>743</v>
          </cell>
          <cell r="L144">
            <v>96192.944823999991</v>
          </cell>
        </row>
        <row r="145">
          <cell r="I145">
            <v>744</v>
          </cell>
          <cell r="L145">
            <v>86504.582520000011</v>
          </cell>
        </row>
        <row r="146">
          <cell r="I146">
            <v>746</v>
          </cell>
          <cell r="L146">
            <v>96334.624024000004</v>
          </cell>
        </row>
        <row r="147">
          <cell r="I147">
            <v>748</v>
          </cell>
          <cell r="L147">
            <v>97352.165039</v>
          </cell>
        </row>
        <row r="148">
          <cell r="I148">
            <v>749</v>
          </cell>
          <cell r="L148">
            <v>112709.141602</v>
          </cell>
        </row>
        <row r="149">
          <cell r="I149">
            <v>751</v>
          </cell>
          <cell r="L149">
            <v>116008.05761599999</v>
          </cell>
        </row>
        <row r="150">
          <cell r="I150">
            <v>752</v>
          </cell>
          <cell r="L150">
            <v>109355.83593700001</v>
          </cell>
        </row>
        <row r="151">
          <cell r="I151">
            <v>753</v>
          </cell>
          <cell r="L151">
            <v>113791.828125</v>
          </cell>
        </row>
        <row r="152">
          <cell r="I152">
            <v>754</v>
          </cell>
          <cell r="L152">
            <v>100727.332031</v>
          </cell>
        </row>
        <row r="153">
          <cell r="I153">
            <v>755</v>
          </cell>
          <cell r="L153">
            <v>81233.683105999997</v>
          </cell>
        </row>
        <row r="154">
          <cell r="I154">
            <v>756</v>
          </cell>
          <cell r="L154">
            <v>114864.676758</v>
          </cell>
        </row>
        <row r="155">
          <cell r="I155">
            <v>757</v>
          </cell>
          <cell r="L155">
            <v>96080.290038000006</v>
          </cell>
        </row>
        <row r="156">
          <cell r="I156">
            <v>758</v>
          </cell>
          <cell r="L156">
            <v>112534.87793</v>
          </cell>
        </row>
        <row r="157">
          <cell r="I157">
            <v>759</v>
          </cell>
          <cell r="L157">
            <v>94449.170897999997</v>
          </cell>
        </row>
        <row r="158">
          <cell r="I158">
            <v>760</v>
          </cell>
          <cell r="L158">
            <v>110773.66113199999</v>
          </cell>
        </row>
        <row r="159">
          <cell r="I159">
            <v>762</v>
          </cell>
          <cell r="L159">
            <v>94784.846680000002</v>
          </cell>
        </row>
        <row r="160">
          <cell r="I160">
            <v>763</v>
          </cell>
          <cell r="L160">
            <v>88223.506836</v>
          </cell>
        </row>
        <row r="161">
          <cell r="I161">
            <v>764</v>
          </cell>
          <cell r="L161">
            <v>125169.83105399999</v>
          </cell>
        </row>
        <row r="162">
          <cell r="I162">
            <v>766</v>
          </cell>
          <cell r="L162">
            <v>8627.6594089999999</v>
          </cell>
        </row>
        <row r="163">
          <cell r="I163">
            <v>768</v>
          </cell>
          <cell r="L163">
            <v>128354.924316</v>
          </cell>
        </row>
        <row r="164">
          <cell r="I164">
            <v>769</v>
          </cell>
          <cell r="L164">
            <v>95928.938475999996</v>
          </cell>
        </row>
        <row r="165">
          <cell r="I165">
            <v>770</v>
          </cell>
          <cell r="L165">
            <v>96907.680175000001</v>
          </cell>
        </row>
        <row r="166">
          <cell r="I166">
            <v>771</v>
          </cell>
          <cell r="L166">
            <v>110818.84228600001</v>
          </cell>
        </row>
        <row r="167">
          <cell r="I167">
            <v>772</v>
          </cell>
          <cell r="L167">
            <v>93253.75634800001</v>
          </cell>
        </row>
        <row r="168">
          <cell r="I168">
            <v>773</v>
          </cell>
          <cell r="L168">
            <v>100961.166017</v>
          </cell>
        </row>
        <row r="169">
          <cell r="I169">
            <v>774</v>
          </cell>
          <cell r="L169">
            <v>108063.232422</v>
          </cell>
        </row>
        <row r="170">
          <cell r="I170">
            <v>775</v>
          </cell>
          <cell r="L170">
            <v>44215.236176999999</v>
          </cell>
        </row>
        <row r="171">
          <cell r="I171">
            <v>776</v>
          </cell>
          <cell r="L171">
            <v>90715.143555000002</v>
          </cell>
        </row>
        <row r="172">
          <cell r="I172">
            <v>777</v>
          </cell>
          <cell r="L172">
            <v>104667.084473</v>
          </cell>
        </row>
        <row r="173">
          <cell r="I173">
            <v>778</v>
          </cell>
          <cell r="L173">
            <v>79591.878173000005</v>
          </cell>
        </row>
        <row r="174">
          <cell r="I174">
            <v>779</v>
          </cell>
          <cell r="L174">
            <v>104528.89184500001</v>
          </cell>
        </row>
        <row r="175">
          <cell r="I175">
            <v>782</v>
          </cell>
          <cell r="L175">
            <v>102901.857422</v>
          </cell>
        </row>
        <row r="176">
          <cell r="I176">
            <v>783</v>
          </cell>
          <cell r="L176">
            <v>106743.061523</v>
          </cell>
        </row>
        <row r="177">
          <cell r="I177">
            <v>786</v>
          </cell>
          <cell r="L177">
            <v>118706.859375</v>
          </cell>
        </row>
        <row r="178">
          <cell r="I178">
            <v>787</v>
          </cell>
          <cell r="L178">
            <v>112377.62548799999</v>
          </cell>
        </row>
        <row r="179">
          <cell r="I179">
            <v>788</v>
          </cell>
          <cell r="L179">
            <v>118579.720216</v>
          </cell>
        </row>
        <row r="180">
          <cell r="I180">
            <v>789</v>
          </cell>
          <cell r="L180">
            <v>128671.261719</v>
          </cell>
        </row>
        <row r="181">
          <cell r="I181">
            <v>790</v>
          </cell>
          <cell r="L181">
            <v>44049.656373000005</v>
          </cell>
        </row>
        <row r="182">
          <cell r="I182">
            <v>791</v>
          </cell>
          <cell r="L182">
            <v>117634.26513699999</v>
          </cell>
        </row>
        <row r="183">
          <cell r="I183">
            <v>792</v>
          </cell>
          <cell r="L183">
            <v>102268.34667899999</v>
          </cell>
        </row>
        <row r="184">
          <cell r="I184">
            <v>797</v>
          </cell>
          <cell r="L184">
            <v>103321.110107</v>
          </cell>
        </row>
        <row r="185">
          <cell r="I185">
            <v>799</v>
          </cell>
          <cell r="L185">
            <v>89771.657716000002</v>
          </cell>
        </row>
        <row r="186">
          <cell r="I186">
            <v>800</v>
          </cell>
          <cell r="L186">
            <v>102180.518555</v>
          </cell>
        </row>
        <row r="187">
          <cell r="I187">
            <v>801</v>
          </cell>
          <cell r="L187">
            <v>79297.532959000004</v>
          </cell>
        </row>
        <row r="188">
          <cell r="I188">
            <v>802</v>
          </cell>
          <cell r="L188">
            <v>128025.126221</v>
          </cell>
        </row>
        <row r="189">
          <cell r="I189">
            <v>803</v>
          </cell>
          <cell r="L189">
            <v>119994.376953</v>
          </cell>
        </row>
        <row r="190">
          <cell r="I190">
            <v>804</v>
          </cell>
          <cell r="L190">
            <v>92425.210204999996</v>
          </cell>
        </row>
        <row r="191">
          <cell r="I191">
            <v>805</v>
          </cell>
          <cell r="L191">
            <v>101194.42041000001</v>
          </cell>
        </row>
        <row r="192">
          <cell r="I192">
            <v>806</v>
          </cell>
          <cell r="L192">
            <v>86395.772217000005</v>
          </cell>
        </row>
        <row r="193">
          <cell r="I193">
            <v>807</v>
          </cell>
          <cell r="L193">
            <v>119757.614502</v>
          </cell>
        </row>
        <row r="194">
          <cell r="I194">
            <v>808</v>
          </cell>
          <cell r="L194">
            <v>123312.31713899999</v>
          </cell>
        </row>
        <row r="195">
          <cell r="I195">
            <v>809</v>
          </cell>
          <cell r="L195">
            <v>110265.613038</v>
          </cell>
        </row>
        <row r="196">
          <cell r="I196">
            <v>810</v>
          </cell>
          <cell r="L196">
            <v>116486.22973599999</v>
          </cell>
        </row>
        <row r="197">
          <cell r="I197">
            <v>811</v>
          </cell>
          <cell r="L197">
            <v>110484.423341</v>
          </cell>
        </row>
        <row r="198">
          <cell r="I198">
            <v>813</v>
          </cell>
          <cell r="L198">
            <v>102911.507568</v>
          </cell>
        </row>
        <row r="199">
          <cell r="I199">
            <v>815</v>
          </cell>
          <cell r="L199">
            <v>108686.03271499999</v>
          </cell>
        </row>
        <row r="200">
          <cell r="I200">
            <v>822</v>
          </cell>
          <cell r="L200">
            <v>83667.777832000007</v>
          </cell>
        </row>
        <row r="201">
          <cell r="I201">
            <v>823</v>
          </cell>
          <cell r="L201">
            <v>76713.498535000006</v>
          </cell>
        </row>
        <row r="202">
          <cell r="I202">
            <v>824</v>
          </cell>
          <cell r="L202">
            <v>80865.540527000005</v>
          </cell>
        </row>
        <row r="203">
          <cell r="I203">
            <v>833</v>
          </cell>
          <cell r="L203">
            <v>29749.262237999996</v>
          </cell>
        </row>
        <row r="204">
          <cell r="I204">
            <v>834</v>
          </cell>
          <cell r="L204">
            <v>99582.076658999998</v>
          </cell>
        </row>
        <row r="205">
          <cell r="I205">
            <v>835</v>
          </cell>
          <cell r="L205">
            <v>117632.87695400001</v>
          </cell>
        </row>
        <row r="206">
          <cell r="I206">
            <v>836</v>
          </cell>
          <cell r="L206">
            <v>107808.16503899998</v>
          </cell>
        </row>
        <row r="207">
          <cell r="I207">
            <v>837</v>
          </cell>
          <cell r="L207">
            <v>116939.509277</v>
          </cell>
        </row>
        <row r="208">
          <cell r="I208">
            <v>839</v>
          </cell>
          <cell r="L208">
            <v>86296.669433000003</v>
          </cell>
        </row>
        <row r="209">
          <cell r="I209">
            <v>841</v>
          </cell>
          <cell r="L209">
            <v>93521.359376000008</v>
          </cell>
        </row>
        <row r="210">
          <cell r="I210">
            <v>842</v>
          </cell>
          <cell r="L210">
            <v>60665.350829000003</v>
          </cell>
        </row>
        <row r="211">
          <cell r="I211">
            <v>843</v>
          </cell>
          <cell r="L211">
            <v>67463.364501999997</v>
          </cell>
        </row>
        <row r="212">
          <cell r="I212">
            <v>844</v>
          </cell>
          <cell r="L212">
            <v>66116.969727000003</v>
          </cell>
        </row>
        <row r="213">
          <cell r="I213">
            <v>845</v>
          </cell>
          <cell r="L213">
            <v>84705.347410999995</v>
          </cell>
        </row>
        <row r="214">
          <cell r="I214">
            <v>846</v>
          </cell>
          <cell r="L214">
            <v>23.541995</v>
          </cell>
        </row>
        <row r="215">
          <cell r="I215">
            <v>851</v>
          </cell>
          <cell r="L215">
            <v>75199.918458</v>
          </cell>
        </row>
        <row r="216">
          <cell r="I216">
            <v>852</v>
          </cell>
          <cell r="L216">
            <v>87945.515138000002</v>
          </cell>
        </row>
        <row r="217">
          <cell r="I217">
            <v>853</v>
          </cell>
          <cell r="L217">
            <v>67487.615233000004</v>
          </cell>
        </row>
        <row r="218">
          <cell r="I218">
            <v>854</v>
          </cell>
          <cell r="L218">
            <v>75521.623290000003</v>
          </cell>
        </row>
        <row r="219">
          <cell r="I219">
            <v>855</v>
          </cell>
          <cell r="L219">
            <v>30932.153685999998</v>
          </cell>
        </row>
        <row r="220">
          <cell r="I220">
            <v>856</v>
          </cell>
          <cell r="L220">
            <v>34305.212037000005</v>
          </cell>
        </row>
        <row r="221">
          <cell r="I221">
            <v>857</v>
          </cell>
          <cell r="L221">
            <v>35329.077270000002</v>
          </cell>
        </row>
        <row r="222">
          <cell r="I222">
            <v>858</v>
          </cell>
          <cell r="L222">
            <v>27469.787354</v>
          </cell>
        </row>
        <row r="223">
          <cell r="I223">
            <v>859</v>
          </cell>
          <cell r="L223">
            <v>28708.885620000001</v>
          </cell>
        </row>
        <row r="224">
          <cell r="I224">
            <v>860</v>
          </cell>
          <cell r="L224">
            <v>19385.606446000002</v>
          </cell>
        </row>
        <row r="225">
          <cell r="I225">
            <v>865</v>
          </cell>
          <cell r="L225">
            <v>18012.212907000001</v>
          </cell>
        </row>
        <row r="226">
          <cell r="I226">
            <v>871</v>
          </cell>
          <cell r="L226">
            <v>10237.035667</v>
          </cell>
        </row>
        <row r="227">
          <cell r="I227">
            <v>876</v>
          </cell>
          <cell r="L227">
            <v>17799.175315</v>
          </cell>
        </row>
        <row r="228">
          <cell r="I228">
            <v>880</v>
          </cell>
          <cell r="L228">
            <v>1698.3225509999997</v>
          </cell>
        </row>
        <row r="229">
          <cell r="I229">
            <v>899</v>
          </cell>
          <cell r="L229">
            <v>2453.1188430000002</v>
          </cell>
        </row>
        <row r="230">
          <cell r="I230">
            <v>947</v>
          </cell>
          <cell r="L230">
            <v>9600.3073230000009</v>
          </cell>
        </row>
        <row r="231">
          <cell r="I231">
            <v>973</v>
          </cell>
          <cell r="L231">
            <v>6629.1813840000004</v>
          </cell>
        </row>
        <row r="232">
          <cell r="I232">
            <v>1002</v>
          </cell>
          <cell r="L232">
            <v>32207.132322999998</v>
          </cell>
        </row>
        <row r="233">
          <cell r="I233">
            <v>1003</v>
          </cell>
          <cell r="L233">
            <v>4601.5455489999995</v>
          </cell>
        </row>
        <row r="234">
          <cell r="I234">
            <v>1009</v>
          </cell>
          <cell r="L234">
            <v>9652.0894469999985</v>
          </cell>
        </row>
        <row r="235">
          <cell r="I235">
            <v>1013</v>
          </cell>
          <cell r="L235">
            <v>4351.0501690000001</v>
          </cell>
        </row>
        <row r="236">
          <cell r="I236">
            <v>1027</v>
          </cell>
          <cell r="L236">
            <v>18836.644545999996</v>
          </cell>
        </row>
        <row r="237">
          <cell r="I237">
            <v>1042</v>
          </cell>
          <cell r="L237">
            <v>23505.071442</v>
          </cell>
        </row>
        <row r="238">
          <cell r="I238">
            <v>1061</v>
          </cell>
          <cell r="L238">
            <v>6224.0410389999997</v>
          </cell>
        </row>
        <row r="239">
          <cell r="I239">
            <v>1069</v>
          </cell>
          <cell r="L239">
            <v>6447.6782000000003</v>
          </cell>
        </row>
        <row r="240">
          <cell r="I240">
            <v>1085</v>
          </cell>
          <cell r="L240">
            <v>9937.1824099999976</v>
          </cell>
        </row>
        <row r="241">
          <cell r="I241">
            <v>1088</v>
          </cell>
          <cell r="L241">
            <v>1872.7088279999998</v>
          </cell>
        </row>
        <row r="242">
          <cell r="I242">
            <v>1098</v>
          </cell>
          <cell r="L242">
            <v>21677.438887999997</v>
          </cell>
        </row>
        <row r="243">
          <cell r="I243">
            <v>1107</v>
          </cell>
          <cell r="L243">
            <v>7168.3001030000005</v>
          </cell>
        </row>
        <row r="244">
          <cell r="I244">
            <v>1110</v>
          </cell>
          <cell r="L244">
            <v>7130.3561410000002</v>
          </cell>
        </row>
        <row r="245">
          <cell r="I245">
            <v>1114</v>
          </cell>
          <cell r="L245">
            <v>3307.3731990000001</v>
          </cell>
        </row>
        <row r="246">
          <cell r="I246">
            <v>1116</v>
          </cell>
          <cell r="L246">
            <v>9111.0457040000001</v>
          </cell>
        </row>
        <row r="247">
          <cell r="I247">
            <v>1126</v>
          </cell>
          <cell r="L247">
            <v>17706.288194000001</v>
          </cell>
        </row>
        <row r="248">
          <cell r="I248">
            <v>1147</v>
          </cell>
          <cell r="L248">
            <v>18908.934174000002</v>
          </cell>
        </row>
        <row r="249">
          <cell r="I249">
            <v>1153</v>
          </cell>
          <cell r="L249">
            <v>7717.5290729999997</v>
          </cell>
        </row>
        <row r="250">
          <cell r="I250">
            <v>1173</v>
          </cell>
          <cell r="L250">
            <v>68929.644775000008</v>
          </cell>
        </row>
        <row r="251">
          <cell r="I251">
            <v>1181</v>
          </cell>
          <cell r="L251">
            <v>23753.535554000002</v>
          </cell>
        </row>
        <row r="252">
          <cell r="I252">
            <v>1216</v>
          </cell>
          <cell r="L252">
            <v>2435.043952</v>
          </cell>
        </row>
        <row r="253">
          <cell r="I253">
            <v>1239</v>
          </cell>
          <cell r="L253">
            <v>6077.8491979999999</v>
          </cell>
        </row>
        <row r="254">
          <cell r="I254">
            <v>1243</v>
          </cell>
          <cell r="L254">
            <v>16275.166017</v>
          </cell>
        </row>
        <row r="255">
          <cell r="I255">
            <v>1246</v>
          </cell>
          <cell r="L255">
            <v>24394.295792000001</v>
          </cell>
        </row>
        <row r="256">
          <cell r="I256">
            <v>1250</v>
          </cell>
          <cell r="L256">
            <v>100703.157226</v>
          </cell>
        </row>
        <row r="257">
          <cell r="I257">
            <v>1272</v>
          </cell>
          <cell r="L257">
            <v>6353.5131329999995</v>
          </cell>
        </row>
        <row r="258">
          <cell r="I258">
            <v>1283</v>
          </cell>
          <cell r="L258">
            <v>52363.288453999994</v>
          </cell>
        </row>
        <row r="259">
          <cell r="I259">
            <v>1313</v>
          </cell>
          <cell r="L259">
            <v>12053.895758999999</v>
          </cell>
        </row>
        <row r="260">
          <cell r="I260">
            <v>1315</v>
          </cell>
          <cell r="L260">
            <v>18910.378752999997</v>
          </cell>
        </row>
        <row r="261">
          <cell r="I261">
            <v>1319</v>
          </cell>
          <cell r="L261">
            <v>13951.618957999999</v>
          </cell>
        </row>
        <row r="262">
          <cell r="I262">
            <v>1322</v>
          </cell>
          <cell r="L262">
            <v>2522.4583509999998</v>
          </cell>
        </row>
        <row r="263">
          <cell r="I263">
            <v>1347</v>
          </cell>
          <cell r="L263">
            <v>11773.249061</v>
          </cell>
        </row>
        <row r="264">
          <cell r="I264">
            <v>1422</v>
          </cell>
          <cell r="L264">
            <v>10488.600311999999</v>
          </cell>
        </row>
        <row r="265">
          <cell r="I265">
            <v>1433</v>
          </cell>
          <cell r="L265">
            <v>9862.6953709999998</v>
          </cell>
        </row>
        <row r="266">
          <cell r="I266">
            <v>1451</v>
          </cell>
          <cell r="L266">
            <v>13442.608247</v>
          </cell>
        </row>
        <row r="267">
          <cell r="I267">
            <v>1460</v>
          </cell>
          <cell r="L267">
            <v>4514.6271269999997</v>
          </cell>
        </row>
        <row r="268">
          <cell r="I268">
            <v>1476</v>
          </cell>
          <cell r="L268">
            <v>5606.4131649999999</v>
          </cell>
        </row>
        <row r="269">
          <cell r="I269">
            <v>1477</v>
          </cell>
          <cell r="L269">
            <v>4768.9518860000007</v>
          </cell>
        </row>
        <row r="270">
          <cell r="I270">
            <v>1481</v>
          </cell>
          <cell r="L270">
            <v>32851.603818999996</v>
          </cell>
        </row>
        <row r="271">
          <cell r="I271">
            <v>1482</v>
          </cell>
          <cell r="L271">
            <v>11998.515594</v>
          </cell>
        </row>
        <row r="272">
          <cell r="I272">
            <v>1485</v>
          </cell>
          <cell r="L272">
            <v>25902.534333</v>
          </cell>
        </row>
        <row r="273">
          <cell r="I273">
            <v>1488</v>
          </cell>
          <cell r="L273">
            <v>8730.4085240000004</v>
          </cell>
        </row>
        <row r="274">
          <cell r="I274">
            <v>1489</v>
          </cell>
          <cell r="L274">
            <v>6782.8992619999999</v>
          </cell>
        </row>
        <row r="275">
          <cell r="I275">
            <v>1491</v>
          </cell>
          <cell r="L275">
            <v>23393.181915999998</v>
          </cell>
        </row>
        <row r="276">
          <cell r="I276">
            <v>1502</v>
          </cell>
          <cell r="L276">
            <v>10201.486045999998</v>
          </cell>
        </row>
        <row r="277">
          <cell r="I277">
            <v>1544</v>
          </cell>
          <cell r="L277">
            <v>18177.555434000002</v>
          </cell>
        </row>
        <row r="278">
          <cell r="I278">
            <v>1549</v>
          </cell>
          <cell r="L278">
            <v>10211.381664</v>
          </cell>
        </row>
        <row r="279">
          <cell r="I279">
            <v>1571</v>
          </cell>
          <cell r="L279">
            <v>8676.2773959999995</v>
          </cell>
        </row>
        <row r="280">
          <cell r="I280">
            <v>1580</v>
          </cell>
          <cell r="L280">
            <v>12106.602066000001</v>
          </cell>
        </row>
        <row r="281">
          <cell r="I281">
            <v>1611</v>
          </cell>
          <cell r="L281">
            <v>11034.561386000001</v>
          </cell>
        </row>
        <row r="282">
          <cell r="I282">
            <v>1626</v>
          </cell>
          <cell r="L282">
            <v>11765.326598</v>
          </cell>
        </row>
        <row r="283">
          <cell r="I283">
            <v>1627</v>
          </cell>
          <cell r="L283">
            <v>48921.516477999998</v>
          </cell>
        </row>
        <row r="284">
          <cell r="I284">
            <v>1629</v>
          </cell>
          <cell r="L284">
            <v>71051.707519999996</v>
          </cell>
        </row>
        <row r="285">
          <cell r="I285">
            <v>1658</v>
          </cell>
          <cell r="L285">
            <v>18613.839829</v>
          </cell>
        </row>
        <row r="286">
          <cell r="I286">
            <v>1672</v>
          </cell>
          <cell r="L286">
            <v>1372.9479590000001</v>
          </cell>
        </row>
        <row r="287">
          <cell r="I287">
            <v>1710</v>
          </cell>
          <cell r="L287">
            <v>33407.394044000001</v>
          </cell>
        </row>
        <row r="288">
          <cell r="I288">
            <v>1714</v>
          </cell>
          <cell r="L288">
            <v>31187.075285999999</v>
          </cell>
        </row>
        <row r="289">
          <cell r="I289">
            <v>1716</v>
          </cell>
          <cell r="L289">
            <v>6746.6836550000007</v>
          </cell>
        </row>
        <row r="290">
          <cell r="I290">
            <v>1729</v>
          </cell>
          <cell r="L290">
            <v>10591.740035999999</v>
          </cell>
        </row>
        <row r="291">
          <cell r="I291">
            <v>1739</v>
          </cell>
          <cell r="L291">
            <v>60371.942015999994</v>
          </cell>
        </row>
        <row r="292">
          <cell r="I292">
            <v>1760</v>
          </cell>
          <cell r="L292">
            <v>20342.756469</v>
          </cell>
        </row>
        <row r="293">
          <cell r="I293">
            <v>1764</v>
          </cell>
          <cell r="L293">
            <v>18994.947937000001</v>
          </cell>
        </row>
        <row r="294">
          <cell r="I294">
            <v>1766</v>
          </cell>
          <cell r="L294">
            <v>24742.928314999997</v>
          </cell>
        </row>
        <row r="295">
          <cell r="I295">
            <v>1767</v>
          </cell>
          <cell r="L295">
            <v>19680.279006000001</v>
          </cell>
        </row>
        <row r="296">
          <cell r="I296">
            <v>1768</v>
          </cell>
          <cell r="L296">
            <v>7857.6118470000001</v>
          </cell>
        </row>
        <row r="297">
          <cell r="I297">
            <v>1780</v>
          </cell>
          <cell r="L297">
            <v>5928.9977049999998</v>
          </cell>
        </row>
        <row r="298">
          <cell r="I298">
            <v>1783</v>
          </cell>
          <cell r="L298">
            <v>6417.6801399999995</v>
          </cell>
        </row>
        <row r="299">
          <cell r="I299">
            <v>1787</v>
          </cell>
          <cell r="L299">
            <v>6320.1681190000008</v>
          </cell>
        </row>
        <row r="300">
          <cell r="I300">
            <v>1793</v>
          </cell>
          <cell r="L300">
            <v>5961.5815120000007</v>
          </cell>
        </row>
        <row r="301">
          <cell r="I301">
            <v>1813</v>
          </cell>
          <cell r="L301">
            <v>15783.929595</v>
          </cell>
        </row>
        <row r="302">
          <cell r="I302">
            <v>1825</v>
          </cell>
          <cell r="L302">
            <v>9657.5928800000002</v>
          </cell>
        </row>
        <row r="303">
          <cell r="I303">
            <v>1838</v>
          </cell>
          <cell r="L303">
            <v>6669.2257239999999</v>
          </cell>
        </row>
        <row r="304">
          <cell r="I304">
            <v>1855</v>
          </cell>
          <cell r="L304">
            <v>5053.2162170000001</v>
          </cell>
        </row>
        <row r="305">
          <cell r="I305">
            <v>1858</v>
          </cell>
          <cell r="L305">
            <v>7876.4081720000004</v>
          </cell>
        </row>
        <row r="306">
          <cell r="I306">
            <v>1873</v>
          </cell>
          <cell r="L306">
            <v>11652.828711</v>
          </cell>
        </row>
        <row r="307">
          <cell r="I307">
            <v>1891</v>
          </cell>
          <cell r="L307">
            <v>9254.4371790000005</v>
          </cell>
        </row>
        <row r="308">
          <cell r="I308">
            <v>1905</v>
          </cell>
          <cell r="L308">
            <v>15633.668374000001</v>
          </cell>
        </row>
        <row r="309">
          <cell r="I309">
            <v>1929</v>
          </cell>
          <cell r="L309">
            <v>8837.7949819999994</v>
          </cell>
        </row>
        <row r="310">
          <cell r="I310">
            <v>1944</v>
          </cell>
          <cell r="L310">
            <v>4041.8254750000001</v>
          </cell>
        </row>
        <row r="311">
          <cell r="I311">
            <v>1952</v>
          </cell>
          <cell r="L311">
            <v>569.74721599999998</v>
          </cell>
        </row>
        <row r="312">
          <cell r="I312">
            <v>1955</v>
          </cell>
          <cell r="L312">
            <v>25238.621583</v>
          </cell>
        </row>
        <row r="313">
          <cell r="I313">
            <v>1962</v>
          </cell>
          <cell r="L313">
            <v>3061.3630469999998</v>
          </cell>
        </row>
        <row r="314">
          <cell r="I314">
            <v>1967</v>
          </cell>
          <cell r="L314">
            <v>927.27217100000007</v>
          </cell>
        </row>
        <row r="315">
          <cell r="I315">
            <v>2086</v>
          </cell>
          <cell r="L315">
            <v>8104.5177829999993</v>
          </cell>
        </row>
        <row r="316">
          <cell r="I316">
            <v>2114</v>
          </cell>
          <cell r="L316">
            <v>17842.208663999998</v>
          </cell>
        </row>
        <row r="317">
          <cell r="I317">
            <v>2122</v>
          </cell>
          <cell r="L317">
            <v>2986.8596730000004</v>
          </cell>
        </row>
        <row r="318">
          <cell r="I318">
            <v>2127</v>
          </cell>
          <cell r="L318">
            <v>2346.8635520000003</v>
          </cell>
        </row>
        <row r="319">
          <cell r="I319">
            <v>2148</v>
          </cell>
          <cell r="L319">
            <v>11703.292869000001</v>
          </cell>
        </row>
        <row r="320">
          <cell r="I320">
            <v>2157</v>
          </cell>
          <cell r="L320">
            <v>9587.7043130000002</v>
          </cell>
        </row>
        <row r="321">
          <cell r="I321">
            <v>2184</v>
          </cell>
          <cell r="L321">
            <v>4896.8014610000009</v>
          </cell>
        </row>
        <row r="322">
          <cell r="I322">
            <v>2190</v>
          </cell>
          <cell r="L322">
            <v>12638.386023999999</v>
          </cell>
        </row>
        <row r="323">
          <cell r="I323">
            <v>2192</v>
          </cell>
          <cell r="L323">
            <v>3984.5563169999996</v>
          </cell>
        </row>
        <row r="324">
          <cell r="I324">
            <v>2195</v>
          </cell>
          <cell r="L324">
            <v>4203.5548760000001</v>
          </cell>
        </row>
        <row r="325">
          <cell r="I325">
            <v>2206</v>
          </cell>
          <cell r="L325">
            <v>17987.717896000002</v>
          </cell>
        </row>
        <row r="326">
          <cell r="I326">
            <v>2211</v>
          </cell>
          <cell r="L326">
            <v>4814.3796190000003</v>
          </cell>
        </row>
        <row r="327">
          <cell r="I327">
            <v>2218</v>
          </cell>
          <cell r="L327">
            <v>5915.6578460000001</v>
          </cell>
        </row>
        <row r="328">
          <cell r="I328">
            <v>2290</v>
          </cell>
          <cell r="L328">
            <v>5478.925894</v>
          </cell>
        </row>
        <row r="329">
          <cell r="I329">
            <v>2304</v>
          </cell>
          <cell r="L329">
            <v>5520.1890480000002</v>
          </cell>
        </row>
        <row r="330">
          <cell r="I330">
            <v>2342</v>
          </cell>
          <cell r="L330">
            <v>15500.828902000001</v>
          </cell>
        </row>
        <row r="331">
          <cell r="I331">
            <v>2350</v>
          </cell>
          <cell r="L331">
            <v>7109.6906240000008</v>
          </cell>
        </row>
        <row r="332">
          <cell r="I332">
            <v>2364</v>
          </cell>
          <cell r="L332">
            <v>10406.336113000001</v>
          </cell>
        </row>
        <row r="333">
          <cell r="I333">
            <v>2395</v>
          </cell>
          <cell r="L333">
            <v>2292.9105759999998</v>
          </cell>
        </row>
        <row r="334">
          <cell r="I334">
            <v>2415</v>
          </cell>
          <cell r="L334">
            <v>12449.175728</v>
          </cell>
        </row>
        <row r="335">
          <cell r="I335">
            <v>2426</v>
          </cell>
          <cell r="L335">
            <v>20772.713426000002</v>
          </cell>
        </row>
        <row r="336">
          <cell r="I336">
            <v>2427</v>
          </cell>
          <cell r="L336">
            <v>17120.414564999999</v>
          </cell>
        </row>
        <row r="337">
          <cell r="I337">
            <v>2454</v>
          </cell>
          <cell r="L337">
            <v>6464.002563</v>
          </cell>
        </row>
        <row r="338">
          <cell r="I338">
            <v>2460</v>
          </cell>
          <cell r="L338">
            <v>10096.527425</v>
          </cell>
        </row>
        <row r="339">
          <cell r="I339">
            <v>2464</v>
          </cell>
          <cell r="L339">
            <v>14680.183120000002</v>
          </cell>
        </row>
        <row r="340">
          <cell r="I340">
            <v>2471</v>
          </cell>
          <cell r="L340">
            <v>12404.279477000002</v>
          </cell>
        </row>
        <row r="341">
          <cell r="I341">
            <v>2476</v>
          </cell>
          <cell r="L341">
            <v>3017.1813419999999</v>
          </cell>
        </row>
        <row r="342">
          <cell r="I342">
            <v>2482</v>
          </cell>
          <cell r="L342">
            <v>14063.432937</v>
          </cell>
        </row>
        <row r="343">
          <cell r="I343">
            <v>2487</v>
          </cell>
          <cell r="L343">
            <v>8205.369385</v>
          </cell>
        </row>
        <row r="344">
          <cell r="I344">
            <v>2496</v>
          </cell>
          <cell r="L344">
            <v>20948.441665999999</v>
          </cell>
        </row>
        <row r="345">
          <cell r="I345">
            <v>2497</v>
          </cell>
          <cell r="L345">
            <v>14107.269866999999</v>
          </cell>
        </row>
        <row r="346">
          <cell r="I346">
            <v>2500</v>
          </cell>
          <cell r="L346">
            <v>8811.8566890000002</v>
          </cell>
        </row>
        <row r="347">
          <cell r="I347">
            <v>2538</v>
          </cell>
          <cell r="L347">
            <v>5194.3495759999996</v>
          </cell>
        </row>
        <row r="348">
          <cell r="I348">
            <v>2546</v>
          </cell>
          <cell r="L348">
            <v>17702.120819</v>
          </cell>
        </row>
        <row r="349">
          <cell r="I349">
            <v>2577</v>
          </cell>
          <cell r="L349">
            <v>9359.4213569999993</v>
          </cell>
        </row>
        <row r="350">
          <cell r="I350">
            <v>2578</v>
          </cell>
          <cell r="L350">
            <v>8079.5333559999999</v>
          </cell>
        </row>
        <row r="351">
          <cell r="I351">
            <v>2580</v>
          </cell>
          <cell r="L351">
            <v>18629.883300000001</v>
          </cell>
        </row>
        <row r="352">
          <cell r="I352">
            <v>2600</v>
          </cell>
          <cell r="L352">
            <v>10917.13739</v>
          </cell>
        </row>
        <row r="353">
          <cell r="I353">
            <v>2610</v>
          </cell>
          <cell r="L353">
            <v>4904.6983519999994</v>
          </cell>
        </row>
        <row r="354">
          <cell r="I354">
            <v>2611</v>
          </cell>
          <cell r="L354">
            <v>5665.2461699999994</v>
          </cell>
        </row>
        <row r="355">
          <cell r="I355">
            <v>2621</v>
          </cell>
          <cell r="L355">
            <v>8178.2289430000001</v>
          </cell>
        </row>
        <row r="356">
          <cell r="I356">
            <v>2629</v>
          </cell>
          <cell r="L356">
            <v>9411.9700769999999</v>
          </cell>
        </row>
        <row r="357">
          <cell r="I357">
            <v>2639</v>
          </cell>
          <cell r="L357">
            <v>7237.1343239999997</v>
          </cell>
        </row>
        <row r="358">
          <cell r="I358">
            <v>2677</v>
          </cell>
          <cell r="L358">
            <v>4438.8768349999991</v>
          </cell>
        </row>
        <row r="359">
          <cell r="I359">
            <v>2720</v>
          </cell>
          <cell r="L359">
            <v>4563.1241309999996</v>
          </cell>
        </row>
        <row r="360">
          <cell r="I360">
            <v>2721</v>
          </cell>
          <cell r="L360">
            <v>5927.4794919999995</v>
          </cell>
        </row>
        <row r="361">
          <cell r="I361">
            <v>2734</v>
          </cell>
          <cell r="L361">
            <v>5386.7791610000004</v>
          </cell>
        </row>
        <row r="362">
          <cell r="I362">
            <v>2739</v>
          </cell>
          <cell r="L362">
            <v>11270.034668</v>
          </cell>
        </row>
        <row r="363">
          <cell r="I363">
            <v>2742</v>
          </cell>
          <cell r="L363">
            <v>7636.1498259999998</v>
          </cell>
        </row>
        <row r="364">
          <cell r="I364">
            <v>2751</v>
          </cell>
          <cell r="L364">
            <v>8958.7285159999992</v>
          </cell>
        </row>
        <row r="365">
          <cell r="I365">
            <v>2773</v>
          </cell>
          <cell r="L365">
            <v>27471.764555999998</v>
          </cell>
        </row>
        <row r="366">
          <cell r="I366">
            <v>2776</v>
          </cell>
          <cell r="L366">
            <v>17510.138078</v>
          </cell>
        </row>
        <row r="367">
          <cell r="I367">
            <v>2779</v>
          </cell>
          <cell r="L367">
            <v>13235.858147000001</v>
          </cell>
        </row>
        <row r="368">
          <cell r="I368">
            <v>2780</v>
          </cell>
          <cell r="L368">
            <v>9029.0958199999986</v>
          </cell>
        </row>
        <row r="369">
          <cell r="I369">
            <v>2783</v>
          </cell>
          <cell r="L369">
            <v>6118.7011259999999</v>
          </cell>
        </row>
        <row r="370">
          <cell r="I370">
            <v>2785</v>
          </cell>
          <cell r="L370">
            <v>20233.822067000001</v>
          </cell>
        </row>
        <row r="371">
          <cell r="I371">
            <v>2796</v>
          </cell>
          <cell r="L371">
            <v>20896.295538999999</v>
          </cell>
        </row>
        <row r="372">
          <cell r="I372">
            <v>2801</v>
          </cell>
          <cell r="L372">
            <v>10929.132507</v>
          </cell>
        </row>
        <row r="373">
          <cell r="I373">
            <v>2810</v>
          </cell>
          <cell r="L373">
            <v>7677.1929619999992</v>
          </cell>
        </row>
        <row r="374">
          <cell r="I374">
            <v>2812</v>
          </cell>
          <cell r="L374">
            <v>11942.084869</v>
          </cell>
        </row>
        <row r="375">
          <cell r="I375">
            <v>2833</v>
          </cell>
          <cell r="L375">
            <v>14324.045494000002</v>
          </cell>
        </row>
        <row r="376">
          <cell r="I376">
            <v>2846</v>
          </cell>
          <cell r="L376">
            <v>14833.643661000002</v>
          </cell>
        </row>
        <row r="377">
          <cell r="I377">
            <v>2850</v>
          </cell>
          <cell r="L377">
            <v>13681.751242999999</v>
          </cell>
        </row>
        <row r="378">
          <cell r="I378">
            <v>2851</v>
          </cell>
          <cell r="L378">
            <v>7905.2719659999984</v>
          </cell>
        </row>
        <row r="379">
          <cell r="I379">
            <v>2865</v>
          </cell>
          <cell r="L379">
            <v>10621.925063999999</v>
          </cell>
        </row>
        <row r="380">
          <cell r="I380">
            <v>2866</v>
          </cell>
          <cell r="L380">
            <v>10919.387435000001</v>
          </cell>
        </row>
        <row r="381">
          <cell r="I381">
            <v>2871</v>
          </cell>
          <cell r="L381">
            <v>3583.8730180000002</v>
          </cell>
        </row>
        <row r="382">
          <cell r="I382">
            <v>2899</v>
          </cell>
          <cell r="L382">
            <v>10092.991558999998</v>
          </cell>
        </row>
        <row r="383">
          <cell r="I383">
            <v>2932</v>
          </cell>
          <cell r="L383">
            <v>15352.187516</v>
          </cell>
        </row>
        <row r="384">
          <cell r="I384">
            <v>2958</v>
          </cell>
          <cell r="L384">
            <v>7814.0771330000007</v>
          </cell>
        </row>
        <row r="385">
          <cell r="I385">
            <v>2962</v>
          </cell>
          <cell r="L385">
            <v>9363.632520000001</v>
          </cell>
        </row>
        <row r="386">
          <cell r="I386">
            <v>2978</v>
          </cell>
          <cell r="L386">
            <v>6681.526554</v>
          </cell>
        </row>
        <row r="387">
          <cell r="I387">
            <v>2999</v>
          </cell>
          <cell r="L387">
            <v>19882.734864000002</v>
          </cell>
        </row>
        <row r="388">
          <cell r="I388">
            <v>3010</v>
          </cell>
          <cell r="L388">
            <v>9488.9737549999991</v>
          </cell>
        </row>
        <row r="389">
          <cell r="I389">
            <v>3012</v>
          </cell>
          <cell r="L389">
            <v>12141.221131</v>
          </cell>
        </row>
        <row r="390">
          <cell r="I390">
            <v>3037</v>
          </cell>
          <cell r="L390">
            <v>15860.685798999999</v>
          </cell>
        </row>
        <row r="391">
          <cell r="I391">
            <v>3071</v>
          </cell>
          <cell r="L391">
            <v>4850.9198180000003</v>
          </cell>
        </row>
        <row r="392">
          <cell r="I392">
            <v>3098</v>
          </cell>
          <cell r="L392">
            <v>13536.930113999999</v>
          </cell>
        </row>
        <row r="393">
          <cell r="I393">
            <v>3107</v>
          </cell>
          <cell r="L393">
            <v>17152.819946000003</v>
          </cell>
        </row>
        <row r="394">
          <cell r="I394">
            <v>3110</v>
          </cell>
          <cell r="L394">
            <v>7230.7855620000009</v>
          </cell>
        </row>
        <row r="395">
          <cell r="I395">
            <v>3111</v>
          </cell>
          <cell r="L395">
            <v>9911.7004129999987</v>
          </cell>
        </row>
        <row r="396">
          <cell r="I396">
            <v>3114</v>
          </cell>
          <cell r="L396">
            <v>6077.0110480000003</v>
          </cell>
        </row>
        <row r="397">
          <cell r="I397">
            <v>3115</v>
          </cell>
          <cell r="L397">
            <v>10597.960326999999</v>
          </cell>
        </row>
        <row r="398">
          <cell r="I398">
            <v>3122</v>
          </cell>
          <cell r="L398">
            <v>9769.6736450000008</v>
          </cell>
        </row>
        <row r="399">
          <cell r="I399">
            <v>3125</v>
          </cell>
          <cell r="L399">
            <v>84621.452149000004</v>
          </cell>
        </row>
        <row r="400">
          <cell r="I400">
            <v>3142</v>
          </cell>
          <cell r="L400">
            <v>12686.650148000001</v>
          </cell>
        </row>
        <row r="401">
          <cell r="I401">
            <v>3145</v>
          </cell>
          <cell r="L401">
            <v>77053.388183999996</v>
          </cell>
        </row>
        <row r="402">
          <cell r="I402">
            <v>3163</v>
          </cell>
          <cell r="L402">
            <v>5621.4661109999997</v>
          </cell>
        </row>
        <row r="403">
          <cell r="I403">
            <v>3164</v>
          </cell>
          <cell r="L403">
            <v>11698.342369999998</v>
          </cell>
        </row>
        <row r="404">
          <cell r="I404">
            <v>3171</v>
          </cell>
          <cell r="L404">
            <v>9656.4993529999992</v>
          </cell>
        </row>
        <row r="405">
          <cell r="I405">
            <v>3183</v>
          </cell>
          <cell r="L405">
            <v>8404.6387389999982</v>
          </cell>
        </row>
        <row r="406">
          <cell r="I406">
            <v>3192</v>
          </cell>
          <cell r="L406">
            <v>77053.388183999996</v>
          </cell>
        </row>
        <row r="407">
          <cell r="I407">
            <v>3197</v>
          </cell>
          <cell r="L407">
            <v>69870.537597999995</v>
          </cell>
        </row>
        <row r="408">
          <cell r="I408">
            <v>3204</v>
          </cell>
          <cell r="L408">
            <v>66018.37890499999</v>
          </cell>
        </row>
        <row r="409">
          <cell r="I409">
            <v>3205</v>
          </cell>
          <cell r="L409">
            <v>92087.282225999996</v>
          </cell>
        </row>
        <row r="410">
          <cell r="I410">
            <v>3206</v>
          </cell>
          <cell r="L410">
            <v>82049.208985000005</v>
          </cell>
        </row>
        <row r="411">
          <cell r="I411">
            <v>3207</v>
          </cell>
          <cell r="L411">
            <v>77014.148438000004</v>
          </cell>
        </row>
        <row r="412">
          <cell r="I412">
            <v>3212</v>
          </cell>
          <cell r="L412">
            <v>77014.148438000004</v>
          </cell>
        </row>
        <row r="413">
          <cell r="I413">
            <v>3221</v>
          </cell>
          <cell r="L413">
            <v>96973.612546999997</v>
          </cell>
        </row>
        <row r="414">
          <cell r="I414">
            <v>3222</v>
          </cell>
          <cell r="L414">
            <v>99438.614011999991</v>
          </cell>
        </row>
        <row r="415">
          <cell r="I415">
            <v>3223</v>
          </cell>
          <cell r="L415">
            <v>73815.725097999995</v>
          </cell>
        </row>
        <row r="416">
          <cell r="I416">
            <v>3266</v>
          </cell>
          <cell r="L416">
            <v>7676.3884120000002</v>
          </cell>
        </row>
        <row r="417">
          <cell r="I417">
            <v>3268</v>
          </cell>
          <cell r="L417">
            <v>15808.624145</v>
          </cell>
        </row>
        <row r="418">
          <cell r="I418">
            <v>3305</v>
          </cell>
          <cell r="L418">
            <v>5774.5306849999997</v>
          </cell>
        </row>
        <row r="419">
          <cell r="I419">
            <v>3344</v>
          </cell>
          <cell r="L419">
            <v>3112.527595</v>
          </cell>
        </row>
        <row r="420">
          <cell r="I420">
            <v>3351</v>
          </cell>
          <cell r="L420">
            <v>7882.1467140000004</v>
          </cell>
        </row>
        <row r="421">
          <cell r="I421">
            <v>3353</v>
          </cell>
          <cell r="L421">
            <v>1508.3099970000001</v>
          </cell>
        </row>
        <row r="422">
          <cell r="I422">
            <v>3354</v>
          </cell>
          <cell r="L422">
            <v>40609.861695</v>
          </cell>
        </row>
        <row r="423">
          <cell r="I423">
            <v>3419</v>
          </cell>
          <cell r="L423">
            <v>23826.416260999995</v>
          </cell>
        </row>
        <row r="424">
          <cell r="I424">
            <v>3425</v>
          </cell>
          <cell r="L424">
            <v>5707.5100790000006</v>
          </cell>
        </row>
        <row r="425">
          <cell r="I425">
            <v>3444</v>
          </cell>
          <cell r="L425">
            <v>26491.827238999998</v>
          </cell>
        </row>
        <row r="426">
          <cell r="I426">
            <v>3481</v>
          </cell>
          <cell r="L426">
            <v>10955.484294999998</v>
          </cell>
        </row>
        <row r="427">
          <cell r="I427">
            <v>3488</v>
          </cell>
          <cell r="L427">
            <v>2654.3014090000001</v>
          </cell>
        </row>
        <row r="428">
          <cell r="I428">
            <v>3501</v>
          </cell>
          <cell r="L428">
            <v>8620.661834999999</v>
          </cell>
        </row>
        <row r="429">
          <cell r="I429">
            <v>3507</v>
          </cell>
          <cell r="L429">
            <v>16234.268317</v>
          </cell>
        </row>
        <row r="430">
          <cell r="I430">
            <v>3508</v>
          </cell>
          <cell r="L430">
            <v>3894.522156</v>
          </cell>
        </row>
        <row r="431">
          <cell r="I431">
            <v>3512</v>
          </cell>
          <cell r="L431">
            <v>36562.541198999999</v>
          </cell>
        </row>
        <row r="432">
          <cell r="I432">
            <v>3514</v>
          </cell>
          <cell r="L432">
            <v>44185.308961000002</v>
          </cell>
        </row>
        <row r="433">
          <cell r="I433">
            <v>3517</v>
          </cell>
          <cell r="L433">
            <v>23151.678894000001</v>
          </cell>
        </row>
        <row r="434">
          <cell r="I434">
            <v>3540</v>
          </cell>
          <cell r="L434">
            <v>17655.579224000001</v>
          </cell>
        </row>
        <row r="435">
          <cell r="I435">
            <v>3570</v>
          </cell>
          <cell r="L435">
            <v>13271.200379</v>
          </cell>
        </row>
        <row r="436">
          <cell r="I436">
            <v>3573</v>
          </cell>
          <cell r="L436">
            <v>7185.0285649999996</v>
          </cell>
        </row>
        <row r="437">
          <cell r="I437">
            <v>3578</v>
          </cell>
          <cell r="L437">
            <v>65675.019042999993</v>
          </cell>
        </row>
        <row r="438">
          <cell r="I438">
            <v>3607</v>
          </cell>
          <cell r="L438">
            <v>14126.202683</v>
          </cell>
        </row>
        <row r="439">
          <cell r="I439">
            <v>3634</v>
          </cell>
          <cell r="L439">
            <v>14517.233855999999</v>
          </cell>
        </row>
        <row r="440">
          <cell r="I440">
            <v>3652</v>
          </cell>
          <cell r="L440">
            <v>7088.9844649999995</v>
          </cell>
        </row>
        <row r="441">
          <cell r="I441">
            <v>3658</v>
          </cell>
          <cell r="L441">
            <v>23513.754472999997</v>
          </cell>
        </row>
        <row r="442">
          <cell r="I442">
            <v>3705</v>
          </cell>
          <cell r="L442">
            <v>7440.7151109999995</v>
          </cell>
        </row>
        <row r="443">
          <cell r="I443">
            <v>3770</v>
          </cell>
          <cell r="L443">
            <v>12839.278877000001</v>
          </cell>
        </row>
        <row r="444">
          <cell r="I444">
            <v>3773</v>
          </cell>
          <cell r="L444">
            <v>12654.600053</v>
          </cell>
        </row>
        <row r="445">
          <cell r="I445">
            <v>3782</v>
          </cell>
          <cell r="L445">
            <v>21700.527649</v>
          </cell>
        </row>
        <row r="446">
          <cell r="I446">
            <v>3787</v>
          </cell>
          <cell r="L446">
            <v>5325.6140640000003</v>
          </cell>
        </row>
        <row r="447">
          <cell r="I447">
            <v>3798</v>
          </cell>
          <cell r="L447">
            <v>7831.8991139999998</v>
          </cell>
        </row>
        <row r="448">
          <cell r="I448">
            <v>3804</v>
          </cell>
          <cell r="L448">
            <v>11470.984527000001</v>
          </cell>
        </row>
        <row r="449">
          <cell r="I449">
            <v>3810</v>
          </cell>
          <cell r="L449">
            <v>14864.873072999999</v>
          </cell>
        </row>
        <row r="450">
          <cell r="I450">
            <v>3811</v>
          </cell>
          <cell r="L450">
            <v>15981.669632999998</v>
          </cell>
        </row>
        <row r="451">
          <cell r="I451">
            <v>3813</v>
          </cell>
          <cell r="L451">
            <v>4658.0392850000007</v>
          </cell>
        </row>
        <row r="452">
          <cell r="I452">
            <v>3814</v>
          </cell>
          <cell r="L452">
            <v>4287.9084579999999</v>
          </cell>
        </row>
        <row r="453">
          <cell r="I453">
            <v>3834</v>
          </cell>
          <cell r="L453">
            <v>7899.242553</v>
          </cell>
        </row>
        <row r="454">
          <cell r="I454">
            <v>3842</v>
          </cell>
          <cell r="L454">
            <v>44309.663132000001</v>
          </cell>
        </row>
        <row r="455">
          <cell r="I455">
            <v>3843</v>
          </cell>
          <cell r="L455">
            <v>16982.153803000001</v>
          </cell>
        </row>
        <row r="456">
          <cell r="I456">
            <v>3854</v>
          </cell>
          <cell r="L456">
            <v>70487.040527000005</v>
          </cell>
        </row>
        <row r="457">
          <cell r="I457">
            <v>3860</v>
          </cell>
          <cell r="L457">
            <v>7191.566288</v>
          </cell>
        </row>
        <row r="458">
          <cell r="I458">
            <v>3862</v>
          </cell>
          <cell r="L458">
            <v>11276.306703</v>
          </cell>
        </row>
        <row r="459">
          <cell r="I459">
            <v>3863</v>
          </cell>
          <cell r="L459">
            <v>9751.96162</v>
          </cell>
        </row>
        <row r="460">
          <cell r="I460">
            <v>3869</v>
          </cell>
          <cell r="L460">
            <v>25891.978682000001</v>
          </cell>
        </row>
        <row r="461">
          <cell r="I461">
            <v>3877</v>
          </cell>
          <cell r="L461">
            <v>15258.312392999998</v>
          </cell>
        </row>
        <row r="462">
          <cell r="I462">
            <v>3884</v>
          </cell>
          <cell r="L462">
            <v>6761.2308959999991</v>
          </cell>
        </row>
        <row r="463">
          <cell r="I463">
            <v>3886</v>
          </cell>
          <cell r="L463">
            <v>9078.303061999999</v>
          </cell>
        </row>
        <row r="464">
          <cell r="I464">
            <v>3897</v>
          </cell>
          <cell r="L464">
            <v>1934.6251479999999</v>
          </cell>
        </row>
        <row r="465">
          <cell r="I465">
            <v>3904</v>
          </cell>
          <cell r="L465">
            <v>17543.400330999997</v>
          </cell>
        </row>
        <row r="466">
          <cell r="I466">
            <v>3908</v>
          </cell>
          <cell r="L466">
            <v>3810.8074379999998</v>
          </cell>
        </row>
        <row r="467">
          <cell r="I467">
            <v>3910</v>
          </cell>
          <cell r="L467">
            <v>10986.698299</v>
          </cell>
        </row>
        <row r="468">
          <cell r="I468">
            <v>3924</v>
          </cell>
          <cell r="L468">
            <v>12961.168824</v>
          </cell>
        </row>
        <row r="469">
          <cell r="I469">
            <v>3962</v>
          </cell>
          <cell r="L469">
            <v>8085.9728699999996</v>
          </cell>
        </row>
        <row r="470">
          <cell r="I470">
            <v>3968</v>
          </cell>
          <cell r="L470">
            <v>100742.999023</v>
          </cell>
        </row>
        <row r="471">
          <cell r="I471">
            <v>3982</v>
          </cell>
          <cell r="L471">
            <v>7724.0150549999998</v>
          </cell>
        </row>
        <row r="472">
          <cell r="I472">
            <v>3988</v>
          </cell>
          <cell r="L472">
            <v>21498.415373999997</v>
          </cell>
        </row>
        <row r="473">
          <cell r="I473">
            <v>3994</v>
          </cell>
          <cell r="L473">
            <v>19828.787873000001</v>
          </cell>
        </row>
        <row r="474">
          <cell r="I474">
            <v>4022</v>
          </cell>
          <cell r="L474">
            <v>6765.5884699999997</v>
          </cell>
        </row>
        <row r="475">
          <cell r="I475">
            <v>4055</v>
          </cell>
          <cell r="L475">
            <v>8576.326599</v>
          </cell>
        </row>
        <row r="476">
          <cell r="I476">
            <v>4081</v>
          </cell>
          <cell r="L476">
            <v>18486.651855</v>
          </cell>
        </row>
        <row r="477">
          <cell r="I477">
            <v>4083</v>
          </cell>
          <cell r="L477">
            <v>1866.5863319999999</v>
          </cell>
        </row>
        <row r="478">
          <cell r="I478">
            <v>4087</v>
          </cell>
          <cell r="L478">
            <v>2461.2165610000002</v>
          </cell>
        </row>
        <row r="479">
          <cell r="I479">
            <v>4090</v>
          </cell>
          <cell r="L479">
            <v>4389.2564139999995</v>
          </cell>
        </row>
        <row r="480">
          <cell r="I480">
            <v>4121</v>
          </cell>
          <cell r="L480">
            <v>7063.3234569999995</v>
          </cell>
        </row>
        <row r="481">
          <cell r="I481">
            <v>4122</v>
          </cell>
          <cell r="L481">
            <v>25519.793793000001</v>
          </cell>
        </row>
        <row r="482">
          <cell r="I482">
            <v>4133</v>
          </cell>
          <cell r="L482">
            <v>34024.784362999999</v>
          </cell>
        </row>
        <row r="483">
          <cell r="I483">
            <v>4192</v>
          </cell>
          <cell r="L483">
            <v>20703.684089000002</v>
          </cell>
        </row>
        <row r="484">
          <cell r="I484">
            <v>4195</v>
          </cell>
          <cell r="L484">
            <v>26665.676895000001</v>
          </cell>
        </row>
        <row r="485">
          <cell r="I485">
            <v>4202</v>
          </cell>
          <cell r="L485">
            <v>20559.592619999999</v>
          </cell>
        </row>
        <row r="486">
          <cell r="I486">
            <v>4230</v>
          </cell>
          <cell r="L486">
            <v>19299.524552000003</v>
          </cell>
        </row>
        <row r="487">
          <cell r="I487">
            <v>4237</v>
          </cell>
          <cell r="L487">
            <v>22326.087403000001</v>
          </cell>
        </row>
        <row r="488">
          <cell r="I488">
            <v>4239</v>
          </cell>
          <cell r="L488">
            <v>5116.4075460000004</v>
          </cell>
        </row>
        <row r="489">
          <cell r="I489">
            <v>4251</v>
          </cell>
          <cell r="L489">
            <v>25113.066405999998</v>
          </cell>
        </row>
        <row r="490">
          <cell r="I490">
            <v>4304</v>
          </cell>
          <cell r="L490">
            <v>2052.774594</v>
          </cell>
        </row>
        <row r="491">
          <cell r="I491">
            <v>4369</v>
          </cell>
          <cell r="L491">
            <v>4146.3404620000001</v>
          </cell>
        </row>
        <row r="492">
          <cell r="I492">
            <v>4386</v>
          </cell>
          <cell r="L492">
            <v>9412.4789889999993</v>
          </cell>
        </row>
        <row r="493">
          <cell r="I493">
            <v>4392</v>
          </cell>
          <cell r="L493">
            <v>6378.0664360000001</v>
          </cell>
        </row>
        <row r="494">
          <cell r="I494">
            <v>4394</v>
          </cell>
          <cell r="L494">
            <v>7205.1028360000009</v>
          </cell>
        </row>
        <row r="495">
          <cell r="I495">
            <v>4425</v>
          </cell>
          <cell r="L495">
            <v>14422.149462000001</v>
          </cell>
        </row>
        <row r="496">
          <cell r="I496">
            <v>4431</v>
          </cell>
          <cell r="L496">
            <v>22705.619600000002</v>
          </cell>
        </row>
        <row r="497">
          <cell r="I497">
            <v>4435</v>
          </cell>
          <cell r="L497">
            <v>1582.8837579999999</v>
          </cell>
        </row>
        <row r="498">
          <cell r="I498">
            <v>4479</v>
          </cell>
          <cell r="L498">
            <v>21086.397797000001</v>
          </cell>
        </row>
        <row r="499">
          <cell r="I499">
            <v>4480</v>
          </cell>
          <cell r="L499">
            <v>21980.505857</v>
          </cell>
        </row>
        <row r="500">
          <cell r="I500">
            <v>4496</v>
          </cell>
          <cell r="L500">
            <v>19588.493651999997</v>
          </cell>
        </row>
        <row r="501">
          <cell r="I501">
            <v>4506</v>
          </cell>
          <cell r="L501">
            <v>9642.7649529999999</v>
          </cell>
        </row>
        <row r="502">
          <cell r="I502">
            <v>4513</v>
          </cell>
          <cell r="L502">
            <v>23220.040771</v>
          </cell>
        </row>
        <row r="503">
          <cell r="I503">
            <v>4519</v>
          </cell>
          <cell r="L503">
            <v>8566.1102609999998</v>
          </cell>
        </row>
        <row r="504">
          <cell r="I504">
            <v>4547</v>
          </cell>
          <cell r="L504">
            <v>15843.719322999999</v>
          </cell>
        </row>
        <row r="505">
          <cell r="I505">
            <v>4571</v>
          </cell>
          <cell r="L505">
            <v>6892.6741569999995</v>
          </cell>
        </row>
        <row r="506">
          <cell r="I506">
            <v>4590</v>
          </cell>
          <cell r="L506">
            <v>12860.808477999999</v>
          </cell>
        </row>
        <row r="507">
          <cell r="I507">
            <v>4600</v>
          </cell>
          <cell r="L507">
            <v>19074.560042999998</v>
          </cell>
        </row>
        <row r="508">
          <cell r="I508">
            <v>4621</v>
          </cell>
          <cell r="L508">
            <v>7557.5399479999996</v>
          </cell>
        </row>
        <row r="509">
          <cell r="I509">
            <v>4623</v>
          </cell>
          <cell r="L509">
            <v>7851.7206559999995</v>
          </cell>
        </row>
        <row r="510">
          <cell r="I510">
            <v>4627</v>
          </cell>
          <cell r="L510">
            <v>12998.633629</v>
          </cell>
        </row>
        <row r="511">
          <cell r="I511">
            <v>4642</v>
          </cell>
          <cell r="L511">
            <v>5422.9540849999994</v>
          </cell>
        </row>
        <row r="512">
          <cell r="I512">
            <v>4646</v>
          </cell>
          <cell r="L512">
            <v>9896.6085649999986</v>
          </cell>
        </row>
        <row r="513">
          <cell r="I513">
            <v>4685</v>
          </cell>
          <cell r="L513">
            <v>14857.511231</v>
          </cell>
        </row>
        <row r="514">
          <cell r="I514">
            <v>4694</v>
          </cell>
          <cell r="L514">
            <v>18396.242203000002</v>
          </cell>
        </row>
        <row r="515">
          <cell r="I515">
            <v>4695</v>
          </cell>
          <cell r="L515">
            <v>21343.939117000002</v>
          </cell>
        </row>
        <row r="516">
          <cell r="I516">
            <v>4713</v>
          </cell>
          <cell r="L516">
            <v>17544.094969999998</v>
          </cell>
        </row>
        <row r="517">
          <cell r="I517">
            <v>4739</v>
          </cell>
          <cell r="L517">
            <v>9122.9196549999997</v>
          </cell>
        </row>
        <row r="518">
          <cell r="I518">
            <v>4746</v>
          </cell>
          <cell r="L518">
            <v>30711.677551000001</v>
          </cell>
        </row>
        <row r="519">
          <cell r="I519">
            <v>4758</v>
          </cell>
          <cell r="L519">
            <v>6381.178468000001</v>
          </cell>
        </row>
        <row r="520">
          <cell r="I520">
            <v>4768</v>
          </cell>
          <cell r="L520">
            <v>5438.2391349999998</v>
          </cell>
        </row>
        <row r="521">
          <cell r="I521">
            <v>4776</v>
          </cell>
          <cell r="L521">
            <v>23616.148359999999</v>
          </cell>
        </row>
        <row r="522">
          <cell r="I522">
            <v>4780</v>
          </cell>
          <cell r="L522">
            <v>33064.371461000002</v>
          </cell>
        </row>
        <row r="523">
          <cell r="I523">
            <v>4781</v>
          </cell>
          <cell r="L523">
            <v>31471.677186000001</v>
          </cell>
        </row>
        <row r="524">
          <cell r="I524">
            <v>4782</v>
          </cell>
          <cell r="L524">
            <v>5426.802447</v>
          </cell>
        </row>
        <row r="525">
          <cell r="I525">
            <v>4790</v>
          </cell>
          <cell r="L525">
            <v>4396.5806570000004</v>
          </cell>
        </row>
        <row r="526">
          <cell r="I526">
            <v>4887</v>
          </cell>
          <cell r="L526">
            <v>109647.322266</v>
          </cell>
        </row>
        <row r="527">
          <cell r="I527">
            <v>4969</v>
          </cell>
          <cell r="L527">
            <v>8994.1935109999995</v>
          </cell>
        </row>
        <row r="528">
          <cell r="I528">
            <v>4981</v>
          </cell>
          <cell r="L528">
            <v>3808.8748209999994</v>
          </cell>
        </row>
        <row r="529">
          <cell r="I529">
            <v>5000</v>
          </cell>
          <cell r="L529">
            <v>5406.4013869999999</v>
          </cell>
        </row>
        <row r="530">
          <cell r="I530">
            <v>5012</v>
          </cell>
          <cell r="L530">
            <v>10408.654541</v>
          </cell>
        </row>
        <row r="531">
          <cell r="I531">
            <v>5032</v>
          </cell>
          <cell r="L531">
            <v>14834.837385999999</v>
          </cell>
        </row>
        <row r="532">
          <cell r="I532">
            <v>5051</v>
          </cell>
          <cell r="L532">
            <v>40457.464494</v>
          </cell>
        </row>
        <row r="533">
          <cell r="I533">
            <v>5062</v>
          </cell>
          <cell r="L533">
            <v>18810.291152999998</v>
          </cell>
        </row>
        <row r="534">
          <cell r="I534">
            <v>5063</v>
          </cell>
          <cell r="L534">
            <v>991.03814700000009</v>
          </cell>
        </row>
        <row r="535">
          <cell r="I535">
            <v>5072</v>
          </cell>
          <cell r="L535">
            <v>16552.547386999999</v>
          </cell>
        </row>
        <row r="536">
          <cell r="I536">
            <v>5111</v>
          </cell>
          <cell r="L536">
            <v>5937.0165560000005</v>
          </cell>
        </row>
        <row r="537">
          <cell r="I537">
            <v>5120</v>
          </cell>
          <cell r="L537">
            <v>11977.442153</v>
          </cell>
        </row>
        <row r="538">
          <cell r="I538">
            <v>5121</v>
          </cell>
          <cell r="L538">
            <v>8868.7965560000011</v>
          </cell>
        </row>
        <row r="539">
          <cell r="I539">
            <v>5122</v>
          </cell>
          <cell r="L539">
            <v>13646.028934</v>
          </cell>
        </row>
        <row r="540">
          <cell r="I540">
            <v>5125</v>
          </cell>
          <cell r="L540">
            <v>24604.86508</v>
          </cell>
        </row>
        <row r="541">
          <cell r="I541">
            <v>5127</v>
          </cell>
          <cell r="L541">
            <v>63083.604613000003</v>
          </cell>
        </row>
        <row r="542">
          <cell r="I542">
            <v>5141</v>
          </cell>
          <cell r="L542">
            <v>17311.21283</v>
          </cell>
        </row>
        <row r="543">
          <cell r="I543">
            <v>5144</v>
          </cell>
          <cell r="L543">
            <v>55135.413207999998</v>
          </cell>
        </row>
        <row r="544">
          <cell r="I544">
            <v>5163</v>
          </cell>
          <cell r="L544">
            <v>13550.306322999999</v>
          </cell>
        </row>
        <row r="545">
          <cell r="I545">
            <v>5174</v>
          </cell>
          <cell r="L545">
            <v>15825.487503</v>
          </cell>
        </row>
        <row r="546">
          <cell r="I546">
            <v>5193</v>
          </cell>
          <cell r="L546">
            <v>2045.079387</v>
          </cell>
        </row>
        <row r="547">
          <cell r="I547">
            <v>5215</v>
          </cell>
          <cell r="L547">
            <v>30669.099061000001</v>
          </cell>
        </row>
        <row r="548">
          <cell r="I548">
            <v>5224</v>
          </cell>
          <cell r="L548">
            <v>3844.820725</v>
          </cell>
        </row>
        <row r="549">
          <cell r="I549">
            <v>5232</v>
          </cell>
          <cell r="L549">
            <v>26261.651732999999</v>
          </cell>
        </row>
        <row r="550">
          <cell r="I550">
            <v>5236</v>
          </cell>
          <cell r="L550">
            <v>34971.932130000001</v>
          </cell>
        </row>
        <row r="551">
          <cell r="I551">
            <v>5242</v>
          </cell>
          <cell r="L551">
            <v>21382.941407999999</v>
          </cell>
        </row>
        <row r="552">
          <cell r="I552">
            <v>5247</v>
          </cell>
          <cell r="L552">
            <v>1938.1202960000001</v>
          </cell>
        </row>
        <row r="553">
          <cell r="I553">
            <v>5261</v>
          </cell>
          <cell r="L553">
            <v>258.72143899999998</v>
          </cell>
        </row>
        <row r="554">
          <cell r="I554">
            <v>5312</v>
          </cell>
          <cell r="L554">
            <v>14037.553098999999</v>
          </cell>
        </row>
        <row r="555">
          <cell r="I555">
            <v>5325</v>
          </cell>
          <cell r="L555">
            <v>5552.158535999999</v>
          </cell>
        </row>
        <row r="556">
          <cell r="I556">
            <v>5330</v>
          </cell>
          <cell r="L556">
            <v>6471.8557959999998</v>
          </cell>
        </row>
        <row r="557">
          <cell r="I557">
            <v>5331</v>
          </cell>
          <cell r="L557">
            <v>9387.3592680000002</v>
          </cell>
        </row>
        <row r="558">
          <cell r="I558">
            <v>5332</v>
          </cell>
          <cell r="L558">
            <v>10276.424872</v>
          </cell>
        </row>
        <row r="559">
          <cell r="I559">
            <v>5336</v>
          </cell>
          <cell r="L559">
            <v>8363.8105009999999</v>
          </cell>
        </row>
        <row r="560">
          <cell r="I560">
            <v>5339</v>
          </cell>
          <cell r="L560">
            <v>6108.1581449999994</v>
          </cell>
        </row>
        <row r="561">
          <cell r="I561">
            <v>5340</v>
          </cell>
          <cell r="L561">
            <v>2704.1126449999997</v>
          </cell>
        </row>
        <row r="562">
          <cell r="I562">
            <v>5373</v>
          </cell>
          <cell r="L562">
            <v>7133.5673779999997</v>
          </cell>
        </row>
        <row r="563">
          <cell r="I563">
            <v>5375</v>
          </cell>
          <cell r="L563">
            <v>8604.4907390000008</v>
          </cell>
        </row>
        <row r="564">
          <cell r="I564">
            <v>5378</v>
          </cell>
          <cell r="L564">
            <v>9960.6764770000009</v>
          </cell>
        </row>
        <row r="565">
          <cell r="I565">
            <v>5417</v>
          </cell>
          <cell r="L565">
            <v>11384.33029</v>
          </cell>
        </row>
        <row r="566">
          <cell r="I566">
            <v>5426</v>
          </cell>
          <cell r="L566">
            <v>16196.855469000002</v>
          </cell>
        </row>
        <row r="567">
          <cell r="I567">
            <v>5454</v>
          </cell>
          <cell r="L567">
            <v>18576.104460000002</v>
          </cell>
        </row>
        <row r="568">
          <cell r="I568">
            <v>5460</v>
          </cell>
          <cell r="L568">
            <v>7577.103916</v>
          </cell>
        </row>
        <row r="569">
          <cell r="I569">
            <v>5489</v>
          </cell>
          <cell r="L569">
            <v>14830.291297</v>
          </cell>
        </row>
        <row r="570">
          <cell r="I570">
            <v>5535</v>
          </cell>
          <cell r="L570">
            <v>3081.9880680000001</v>
          </cell>
        </row>
        <row r="571">
          <cell r="I571">
            <v>5592</v>
          </cell>
          <cell r="L571">
            <v>365.54965600000003</v>
          </cell>
        </row>
        <row r="572">
          <cell r="I572">
            <v>5706</v>
          </cell>
          <cell r="L572">
            <v>30221.773101999999</v>
          </cell>
        </row>
        <row r="573">
          <cell r="I573">
            <v>5720</v>
          </cell>
          <cell r="L573">
            <v>4734.7633820000001</v>
          </cell>
        </row>
        <row r="574">
          <cell r="I574">
            <v>5744</v>
          </cell>
          <cell r="L574">
            <v>13224.842668000001</v>
          </cell>
        </row>
        <row r="575">
          <cell r="I575">
            <v>5751</v>
          </cell>
          <cell r="L575">
            <v>18313.699767999999</v>
          </cell>
        </row>
        <row r="576">
          <cell r="I576">
            <v>5754</v>
          </cell>
          <cell r="L576">
            <v>6823.541389</v>
          </cell>
        </row>
        <row r="577">
          <cell r="I577">
            <v>5777</v>
          </cell>
          <cell r="L577">
            <v>3782.32881</v>
          </cell>
        </row>
        <row r="578">
          <cell r="I578">
            <v>5786</v>
          </cell>
          <cell r="L578">
            <v>3395.7206070000002</v>
          </cell>
        </row>
        <row r="579">
          <cell r="I579">
            <v>5812</v>
          </cell>
          <cell r="L579">
            <v>4643.5159720000001</v>
          </cell>
        </row>
        <row r="580">
          <cell r="I580">
            <v>5814</v>
          </cell>
          <cell r="L580">
            <v>12205.686509000001</v>
          </cell>
        </row>
        <row r="581">
          <cell r="I581">
            <v>5817</v>
          </cell>
          <cell r="L581">
            <v>426.344223</v>
          </cell>
        </row>
        <row r="582">
          <cell r="I582">
            <v>5830</v>
          </cell>
          <cell r="L582">
            <v>14368.581313999999</v>
          </cell>
        </row>
        <row r="583">
          <cell r="I583">
            <v>5863</v>
          </cell>
          <cell r="L583">
            <v>6803.1361809999999</v>
          </cell>
        </row>
        <row r="584">
          <cell r="I584">
            <v>5864</v>
          </cell>
          <cell r="L584">
            <v>10890.917434999999</v>
          </cell>
        </row>
        <row r="585">
          <cell r="I585">
            <v>5865</v>
          </cell>
          <cell r="L585">
            <v>3894.0789299999997</v>
          </cell>
        </row>
        <row r="586">
          <cell r="I586">
            <v>5867</v>
          </cell>
          <cell r="L586">
            <v>4941.5942850000001</v>
          </cell>
        </row>
        <row r="587">
          <cell r="I587">
            <v>5870</v>
          </cell>
          <cell r="L587">
            <v>6574.9685850000005</v>
          </cell>
        </row>
        <row r="588">
          <cell r="I588">
            <v>5878</v>
          </cell>
          <cell r="L588">
            <v>9857.0923660000008</v>
          </cell>
        </row>
        <row r="589">
          <cell r="I589">
            <v>5886</v>
          </cell>
          <cell r="L589">
            <v>7348.7278109999997</v>
          </cell>
        </row>
        <row r="590">
          <cell r="I590">
            <v>5887</v>
          </cell>
          <cell r="L590">
            <v>7556.0846029999993</v>
          </cell>
        </row>
        <row r="591">
          <cell r="I591">
            <v>5890</v>
          </cell>
          <cell r="L591">
            <v>7097.4174599999997</v>
          </cell>
        </row>
        <row r="592">
          <cell r="I592">
            <v>5891</v>
          </cell>
          <cell r="L592">
            <v>9610.1565559999999</v>
          </cell>
        </row>
        <row r="593">
          <cell r="I593">
            <v>5900</v>
          </cell>
          <cell r="L593">
            <v>7633.0445280000004</v>
          </cell>
        </row>
        <row r="594">
          <cell r="I594">
            <v>5903</v>
          </cell>
          <cell r="L594">
            <v>8377.6756290000012</v>
          </cell>
        </row>
        <row r="595">
          <cell r="I595">
            <v>5904</v>
          </cell>
          <cell r="L595">
            <v>12103.325263000001</v>
          </cell>
        </row>
        <row r="596">
          <cell r="I596">
            <v>5905</v>
          </cell>
          <cell r="L596">
            <v>11242.417450000001</v>
          </cell>
        </row>
        <row r="597">
          <cell r="I597">
            <v>5920</v>
          </cell>
          <cell r="L597">
            <v>617.67480799999998</v>
          </cell>
        </row>
        <row r="598">
          <cell r="I598">
            <v>5927</v>
          </cell>
          <cell r="L598">
            <v>25442.575302000001</v>
          </cell>
        </row>
        <row r="599">
          <cell r="I599">
            <v>5940</v>
          </cell>
          <cell r="L599">
            <v>8108.8073609999992</v>
          </cell>
        </row>
        <row r="600">
          <cell r="I600">
            <v>5957</v>
          </cell>
          <cell r="L600">
            <v>10427.477091000001</v>
          </cell>
        </row>
        <row r="601">
          <cell r="I601">
            <v>5982</v>
          </cell>
          <cell r="L601">
            <v>13548.858254999999</v>
          </cell>
        </row>
        <row r="602">
          <cell r="I602">
            <v>5988</v>
          </cell>
          <cell r="L602">
            <v>5790.3296129999999</v>
          </cell>
        </row>
        <row r="603">
          <cell r="I603">
            <v>6000</v>
          </cell>
          <cell r="L603">
            <v>18287.183471000004</v>
          </cell>
        </row>
        <row r="604">
          <cell r="I604">
            <v>6015</v>
          </cell>
          <cell r="L604">
            <v>17252.639367</v>
          </cell>
        </row>
        <row r="605">
          <cell r="I605">
            <v>6035</v>
          </cell>
          <cell r="L605">
            <v>18610.035751000003</v>
          </cell>
        </row>
        <row r="606">
          <cell r="I606">
            <v>6046</v>
          </cell>
          <cell r="L606">
            <v>20262.384536000001</v>
          </cell>
        </row>
        <row r="607">
          <cell r="I607">
            <v>6047</v>
          </cell>
          <cell r="L607">
            <v>19856.712736999998</v>
          </cell>
        </row>
        <row r="608">
          <cell r="I608">
            <v>6052</v>
          </cell>
          <cell r="L608">
            <v>9033.7553439999992</v>
          </cell>
        </row>
        <row r="609">
          <cell r="I609">
            <v>6055</v>
          </cell>
          <cell r="L609">
            <v>5684.9511490000004</v>
          </cell>
        </row>
        <row r="610">
          <cell r="I610">
            <v>6073</v>
          </cell>
          <cell r="L610">
            <v>4319.3839369999996</v>
          </cell>
        </row>
        <row r="611">
          <cell r="I611">
            <v>6078</v>
          </cell>
          <cell r="L611">
            <v>4437.7406389999996</v>
          </cell>
        </row>
        <row r="612">
          <cell r="I612">
            <v>6086</v>
          </cell>
          <cell r="L612">
            <v>6627.6243460000005</v>
          </cell>
        </row>
        <row r="613">
          <cell r="I613">
            <v>6099</v>
          </cell>
          <cell r="L613">
            <v>8880.078141</v>
          </cell>
        </row>
        <row r="614">
          <cell r="I614">
            <v>6102</v>
          </cell>
          <cell r="L614">
            <v>18251.600815999998</v>
          </cell>
        </row>
        <row r="615">
          <cell r="I615">
            <v>6124</v>
          </cell>
          <cell r="L615">
            <v>3007.2689289999998</v>
          </cell>
        </row>
        <row r="616">
          <cell r="I616">
            <v>6152</v>
          </cell>
          <cell r="L616">
            <v>15299.816413999999</v>
          </cell>
        </row>
        <row r="617">
          <cell r="I617">
            <v>6183</v>
          </cell>
          <cell r="L617">
            <v>10557.388594</v>
          </cell>
        </row>
        <row r="618">
          <cell r="I618">
            <v>6215</v>
          </cell>
          <cell r="L618">
            <v>11009.291993000001</v>
          </cell>
        </row>
        <row r="619">
          <cell r="I619">
            <v>6237</v>
          </cell>
          <cell r="L619">
            <v>5559.3373570000003</v>
          </cell>
        </row>
        <row r="620">
          <cell r="I620">
            <v>6261</v>
          </cell>
          <cell r="L620">
            <v>17992.567964000002</v>
          </cell>
        </row>
        <row r="621">
          <cell r="I621">
            <v>6305</v>
          </cell>
          <cell r="L621">
            <v>8531.319864000001</v>
          </cell>
        </row>
        <row r="622">
          <cell r="I622">
            <v>6308</v>
          </cell>
          <cell r="L622">
            <v>11466.531761999999</v>
          </cell>
        </row>
        <row r="623">
          <cell r="I623">
            <v>6317</v>
          </cell>
          <cell r="L623">
            <v>4216.8527669999994</v>
          </cell>
        </row>
        <row r="624">
          <cell r="I624">
            <v>6328</v>
          </cell>
          <cell r="L624">
            <v>2758.1039769999998</v>
          </cell>
        </row>
        <row r="625">
          <cell r="I625">
            <v>6346</v>
          </cell>
          <cell r="L625">
            <v>4644.5495680000004</v>
          </cell>
        </row>
        <row r="626">
          <cell r="I626">
            <v>6396</v>
          </cell>
          <cell r="L626">
            <v>23214.649049</v>
          </cell>
        </row>
        <row r="627">
          <cell r="I627">
            <v>6401</v>
          </cell>
          <cell r="L627">
            <v>12629.93434</v>
          </cell>
        </row>
        <row r="628">
          <cell r="I628">
            <v>6402</v>
          </cell>
          <cell r="L628">
            <v>2174.9169190000002</v>
          </cell>
        </row>
        <row r="629">
          <cell r="I629">
            <v>6443</v>
          </cell>
          <cell r="L629">
            <v>10387.155518</v>
          </cell>
        </row>
        <row r="630">
          <cell r="I630">
            <v>6454</v>
          </cell>
          <cell r="L630">
            <v>38313.544707000001</v>
          </cell>
        </row>
        <row r="631">
          <cell r="I631">
            <v>6488</v>
          </cell>
          <cell r="L631">
            <v>44948.216918000006</v>
          </cell>
        </row>
        <row r="632">
          <cell r="I632">
            <v>6503</v>
          </cell>
          <cell r="L632">
            <v>3486.132036</v>
          </cell>
        </row>
        <row r="633">
          <cell r="I633">
            <v>6531</v>
          </cell>
          <cell r="L633">
            <v>12877.178534999999</v>
          </cell>
        </row>
        <row r="634">
          <cell r="I634">
            <v>6581</v>
          </cell>
          <cell r="L634">
            <v>10667.591004000002</v>
          </cell>
        </row>
        <row r="635">
          <cell r="I635">
            <v>6590</v>
          </cell>
          <cell r="L635">
            <v>1014.6193510000001</v>
          </cell>
        </row>
        <row r="636">
          <cell r="I636">
            <v>6604</v>
          </cell>
          <cell r="L636">
            <v>69061.283813999995</v>
          </cell>
        </row>
        <row r="637">
          <cell r="I637">
            <v>6605</v>
          </cell>
          <cell r="L637">
            <v>7789.9332739999991</v>
          </cell>
        </row>
        <row r="638">
          <cell r="I638">
            <v>6609</v>
          </cell>
          <cell r="L638">
            <v>10695.461295999999</v>
          </cell>
        </row>
        <row r="639">
          <cell r="I639">
            <v>6625</v>
          </cell>
          <cell r="L639">
            <v>11808.131523</v>
          </cell>
        </row>
        <row r="640">
          <cell r="I640">
            <v>6641</v>
          </cell>
          <cell r="L640">
            <v>16925.247191999999</v>
          </cell>
        </row>
        <row r="641">
          <cell r="I641">
            <v>6664</v>
          </cell>
          <cell r="L641">
            <v>12141.221131</v>
          </cell>
        </row>
        <row r="642">
          <cell r="I642">
            <v>6666</v>
          </cell>
          <cell r="L642">
            <v>13536.930113999999</v>
          </cell>
        </row>
        <row r="643">
          <cell r="I643">
            <v>6667</v>
          </cell>
          <cell r="L643">
            <v>17037.509094000001</v>
          </cell>
        </row>
        <row r="644">
          <cell r="I644">
            <v>6706</v>
          </cell>
          <cell r="L644">
            <v>16203.616899000001</v>
          </cell>
        </row>
        <row r="645">
          <cell r="I645">
            <v>6726</v>
          </cell>
          <cell r="L645">
            <v>5946.1391160000003</v>
          </cell>
        </row>
        <row r="646">
          <cell r="I646">
            <v>6783</v>
          </cell>
          <cell r="L646">
            <v>19501.141050999999</v>
          </cell>
        </row>
        <row r="647">
          <cell r="I647">
            <v>6819</v>
          </cell>
          <cell r="L647">
            <v>203.81510700000001</v>
          </cell>
        </row>
        <row r="648">
          <cell r="I648">
            <v>6829</v>
          </cell>
          <cell r="L648">
            <v>3854.5385029999998</v>
          </cell>
        </row>
        <row r="649">
          <cell r="I649">
            <v>6839</v>
          </cell>
          <cell r="L649">
            <v>5412.481812</v>
          </cell>
        </row>
        <row r="650">
          <cell r="I650">
            <v>6852</v>
          </cell>
          <cell r="L650">
            <v>70956.381836999994</v>
          </cell>
        </row>
        <row r="651">
          <cell r="I651">
            <v>6855</v>
          </cell>
          <cell r="L651">
            <v>19102.299393000001</v>
          </cell>
        </row>
        <row r="652">
          <cell r="I652">
            <v>6863</v>
          </cell>
          <cell r="L652">
            <v>11513.495392000001</v>
          </cell>
        </row>
        <row r="653">
          <cell r="I653">
            <v>6951</v>
          </cell>
          <cell r="L653">
            <v>12200.566674000002</v>
          </cell>
        </row>
        <row r="654">
          <cell r="I654">
            <v>6986</v>
          </cell>
          <cell r="L654">
            <v>7374.8160659999994</v>
          </cell>
        </row>
        <row r="655">
          <cell r="I655">
            <v>6989</v>
          </cell>
          <cell r="L655">
            <v>7288.9898979999998</v>
          </cell>
        </row>
        <row r="656">
          <cell r="I656">
            <v>6997</v>
          </cell>
          <cell r="L656">
            <v>23462.432936000001</v>
          </cell>
        </row>
        <row r="657">
          <cell r="I657">
            <v>7005</v>
          </cell>
          <cell r="L657">
            <v>9365.5342110000001</v>
          </cell>
        </row>
        <row r="658">
          <cell r="I658">
            <v>7018</v>
          </cell>
          <cell r="L658">
            <v>12230.190086999999</v>
          </cell>
        </row>
        <row r="659">
          <cell r="I659">
            <v>7020</v>
          </cell>
          <cell r="L659">
            <v>13843.440766</v>
          </cell>
        </row>
        <row r="660">
          <cell r="I660">
            <v>7021</v>
          </cell>
          <cell r="L660">
            <v>14111.372176999999</v>
          </cell>
        </row>
        <row r="661">
          <cell r="I661">
            <v>7072</v>
          </cell>
          <cell r="L661">
            <v>13719.544881999998</v>
          </cell>
        </row>
        <row r="662">
          <cell r="I662">
            <v>7073</v>
          </cell>
          <cell r="L662">
            <v>5750.1953269999995</v>
          </cell>
        </row>
        <row r="663">
          <cell r="I663">
            <v>7074</v>
          </cell>
          <cell r="L663">
            <v>5750.1953269999995</v>
          </cell>
        </row>
        <row r="664">
          <cell r="I664">
            <v>7083</v>
          </cell>
          <cell r="L664">
            <v>9461.3062219999993</v>
          </cell>
        </row>
        <row r="665">
          <cell r="I665">
            <v>7090</v>
          </cell>
          <cell r="L665">
            <v>9829.3035349999991</v>
          </cell>
        </row>
        <row r="666">
          <cell r="I666">
            <v>7096</v>
          </cell>
          <cell r="L666">
            <v>14633.680581999999</v>
          </cell>
        </row>
        <row r="667">
          <cell r="I667">
            <v>7099</v>
          </cell>
          <cell r="L667">
            <v>6359.4334840000001</v>
          </cell>
        </row>
        <row r="668">
          <cell r="I668">
            <v>7103</v>
          </cell>
          <cell r="L668">
            <v>5881.7167829999999</v>
          </cell>
        </row>
        <row r="669">
          <cell r="I669">
            <v>7106</v>
          </cell>
          <cell r="L669">
            <v>12257.471494999998</v>
          </cell>
        </row>
        <row r="670">
          <cell r="I670">
            <v>7108</v>
          </cell>
          <cell r="L670">
            <v>11288.638193000001</v>
          </cell>
        </row>
        <row r="671">
          <cell r="I671">
            <v>7132</v>
          </cell>
          <cell r="L671">
            <v>13363.560058000001</v>
          </cell>
        </row>
        <row r="672">
          <cell r="I672">
            <v>7139</v>
          </cell>
          <cell r="L672">
            <v>15078.557785000001</v>
          </cell>
        </row>
        <row r="673">
          <cell r="I673">
            <v>7190</v>
          </cell>
          <cell r="L673">
            <v>54240.212891000003</v>
          </cell>
        </row>
        <row r="674">
          <cell r="I674">
            <v>7215</v>
          </cell>
          <cell r="L674">
            <v>45601.215086999997</v>
          </cell>
        </row>
        <row r="675">
          <cell r="I675">
            <v>7216</v>
          </cell>
          <cell r="L675">
            <v>51665.653565000001</v>
          </cell>
        </row>
        <row r="676">
          <cell r="I676">
            <v>7218</v>
          </cell>
          <cell r="L676">
            <v>8362.6603169999998</v>
          </cell>
        </row>
        <row r="677">
          <cell r="I677">
            <v>7222</v>
          </cell>
          <cell r="L677">
            <v>44480.622802999998</v>
          </cell>
        </row>
        <row r="678">
          <cell r="I678">
            <v>7223</v>
          </cell>
          <cell r="L678">
            <v>45867.710204999996</v>
          </cell>
        </row>
        <row r="679">
          <cell r="I679">
            <v>7258</v>
          </cell>
          <cell r="L679">
            <v>52956.694336</v>
          </cell>
        </row>
        <row r="680">
          <cell r="I680">
            <v>7259</v>
          </cell>
          <cell r="L680">
            <v>45161.973389000006</v>
          </cell>
        </row>
        <row r="681">
          <cell r="I681">
            <v>7260</v>
          </cell>
          <cell r="L681">
            <v>55220.994384999998</v>
          </cell>
        </row>
        <row r="682">
          <cell r="I682">
            <v>7277</v>
          </cell>
          <cell r="L682">
            <v>3627.5424430000003</v>
          </cell>
        </row>
        <row r="683">
          <cell r="I683">
            <v>7279</v>
          </cell>
          <cell r="L683">
            <v>4539.200433</v>
          </cell>
        </row>
        <row r="684">
          <cell r="I684">
            <v>7283</v>
          </cell>
          <cell r="L684">
            <v>17605.594589</v>
          </cell>
        </row>
        <row r="685">
          <cell r="I685">
            <v>7303</v>
          </cell>
          <cell r="L685">
            <v>15271.577347</v>
          </cell>
        </row>
        <row r="686">
          <cell r="I686">
            <v>7310</v>
          </cell>
          <cell r="L686">
            <v>6752.8488010000001</v>
          </cell>
        </row>
        <row r="687">
          <cell r="I687">
            <v>7373</v>
          </cell>
          <cell r="L687">
            <v>91191.249022999997</v>
          </cell>
        </row>
        <row r="688">
          <cell r="I688">
            <v>7374</v>
          </cell>
          <cell r="L688">
            <v>72531.326659999992</v>
          </cell>
        </row>
        <row r="689">
          <cell r="I689">
            <v>7375</v>
          </cell>
          <cell r="L689">
            <v>59962.772948999998</v>
          </cell>
        </row>
        <row r="690">
          <cell r="I690">
            <v>7376</v>
          </cell>
          <cell r="L690">
            <v>45716.663452000008</v>
          </cell>
        </row>
        <row r="691">
          <cell r="I691">
            <v>7377</v>
          </cell>
          <cell r="L691">
            <v>50135.496339000005</v>
          </cell>
        </row>
        <row r="692">
          <cell r="I692">
            <v>7380</v>
          </cell>
          <cell r="L692">
            <v>56391.898436999996</v>
          </cell>
        </row>
        <row r="693">
          <cell r="I693">
            <v>7400</v>
          </cell>
          <cell r="L693">
            <v>8202.180053</v>
          </cell>
        </row>
        <row r="694">
          <cell r="I694">
            <v>7425</v>
          </cell>
          <cell r="L694">
            <v>15267.839164000001</v>
          </cell>
        </row>
        <row r="695">
          <cell r="I695">
            <v>7430</v>
          </cell>
          <cell r="L695">
            <v>62222.291747999996</v>
          </cell>
        </row>
        <row r="696">
          <cell r="I696">
            <v>7432</v>
          </cell>
          <cell r="L696">
            <v>21609.757537999998</v>
          </cell>
        </row>
        <row r="697">
          <cell r="I697">
            <v>7435</v>
          </cell>
          <cell r="L697">
            <v>7995.5574529999994</v>
          </cell>
        </row>
        <row r="698">
          <cell r="I698">
            <v>7437</v>
          </cell>
          <cell r="L698">
            <v>7824.6648170000008</v>
          </cell>
        </row>
        <row r="699">
          <cell r="I699">
            <v>7440</v>
          </cell>
          <cell r="L699">
            <v>5109.4816549999996</v>
          </cell>
        </row>
        <row r="700">
          <cell r="I700">
            <v>7442</v>
          </cell>
          <cell r="L700">
            <v>61171.726073999998</v>
          </cell>
        </row>
        <row r="701">
          <cell r="I701">
            <v>7448</v>
          </cell>
          <cell r="L701">
            <v>8893.5246739999984</v>
          </cell>
        </row>
        <row r="702">
          <cell r="I702">
            <v>7470</v>
          </cell>
          <cell r="L702">
            <v>56391.898436999996</v>
          </cell>
        </row>
        <row r="703">
          <cell r="I703">
            <v>7492</v>
          </cell>
          <cell r="L703">
            <v>43374.988403999996</v>
          </cell>
        </row>
        <row r="704">
          <cell r="I704">
            <v>7496</v>
          </cell>
          <cell r="L704">
            <v>23512.402526000002</v>
          </cell>
        </row>
        <row r="705">
          <cell r="I705">
            <v>7497</v>
          </cell>
          <cell r="L705">
            <v>62222.291747999996</v>
          </cell>
        </row>
        <row r="706">
          <cell r="I706">
            <v>7499</v>
          </cell>
          <cell r="L706">
            <v>41256.071534000002</v>
          </cell>
        </row>
        <row r="707">
          <cell r="I707">
            <v>7501</v>
          </cell>
          <cell r="L707">
            <v>51860.025389999995</v>
          </cell>
        </row>
        <row r="708">
          <cell r="I708">
            <v>7505</v>
          </cell>
          <cell r="L708">
            <v>27210.278565000001</v>
          </cell>
        </row>
        <row r="709">
          <cell r="I709">
            <v>7506</v>
          </cell>
          <cell r="L709">
            <v>43564.594482</v>
          </cell>
        </row>
        <row r="710">
          <cell r="I710">
            <v>7514</v>
          </cell>
          <cell r="L710">
            <v>41553.056517999998</v>
          </cell>
        </row>
        <row r="711">
          <cell r="I711">
            <v>7521</v>
          </cell>
          <cell r="L711">
            <v>6918.887596999999</v>
          </cell>
        </row>
        <row r="712">
          <cell r="I712">
            <v>7525</v>
          </cell>
          <cell r="L712">
            <v>51198.138672000001</v>
          </cell>
        </row>
        <row r="713">
          <cell r="I713">
            <v>7526</v>
          </cell>
          <cell r="L713">
            <v>45262.255249999995</v>
          </cell>
        </row>
        <row r="714">
          <cell r="I714">
            <v>7545</v>
          </cell>
          <cell r="L714">
            <v>40745.055054000004</v>
          </cell>
        </row>
        <row r="715">
          <cell r="I715">
            <v>7565</v>
          </cell>
          <cell r="L715">
            <v>16260.582738999999</v>
          </cell>
        </row>
        <row r="716">
          <cell r="I716">
            <v>7569</v>
          </cell>
          <cell r="L716">
            <v>16556.260452000002</v>
          </cell>
        </row>
        <row r="717">
          <cell r="I717">
            <v>7573</v>
          </cell>
          <cell r="L717">
            <v>13775.117781000001</v>
          </cell>
        </row>
        <row r="718">
          <cell r="I718">
            <v>7585</v>
          </cell>
          <cell r="L718">
            <v>20585.304061999999</v>
          </cell>
        </row>
        <row r="719">
          <cell r="I719">
            <v>7630</v>
          </cell>
          <cell r="L719">
            <v>44737.035399</v>
          </cell>
        </row>
        <row r="720">
          <cell r="I720">
            <v>7636</v>
          </cell>
          <cell r="L720">
            <v>25616.477386999999</v>
          </cell>
        </row>
        <row r="721">
          <cell r="I721">
            <v>7648</v>
          </cell>
          <cell r="L721">
            <v>35831.411743999997</v>
          </cell>
        </row>
        <row r="722">
          <cell r="I722">
            <v>7653</v>
          </cell>
          <cell r="L722">
            <v>40857.833373000001</v>
          </cell>
        </row>
        <row r="723">
          <cell r="I723">
            <v>7664</v>
          </cell>
          <cell r="L723">
            <v>36891.795898999997</v>
          </cell>
        </row>
        <row r="724">
          <cell r="I724">
            <v>7665</v>
          </cell>
          <cell r="L724">
            <v>30936.777098999999</v>
          </cell>
        </row>
        <row r="725">
          <cell r="I725">
            <v>7666</v>
          </cell>
          <cell r="L725">
            <v>45352.288329999996</v>
          </cell>
        </row>
        <row r="726">
          <cell r="I726">
            <v>7699</v>
          </cell>
          <cell r="L726">
            <v>21898.620790000001</v>
          </cell>
        </row>
        <row r="727">
          <cell r="I727">
            <v>7706</v>
          </cell>
          <cell r="L727">
            <v>8100.8790200000003</v>
          </cell>
        </row>
        <row r="728">
          <cell r="I728">
            <v>7707</v>
          </cell>
          <cell r="L728">
            <v>10738.949155999999</v>
          </cell>
        </row>
        <row r="729">
          <cell r="I729">
            <v>7710</v>
          </cell>
          <cell r="L729">
            <v>14563.276829</v>
          </cell>
        </row>
        <row r="730">
          <cell r="I730">
            <v>7716</v>
          </cell>
          <cell r="L730">
            <v>26455.454590000001</v>
          </cell>
        </row>
        <row r="731">
          <cell r="I731">
            <v>7723</v>
          </cell>
          <cell r="L731">
            <v>41639.690674000005</v>
          </cell>
        </row>
        <row r="732">
          <cell r="I732">
            <v>7724</v>
          </cell>
          <cell r="L732">
            <v>44049.656373000005</v>
          </cell>
        </row>
        <row r="733">
          <cell r="I733">
            <v>7725</v>
          </cell>
          <cell r="L733">
            <v>44049.656373000005</v>
          </cell>
        </row>
        <row r="734">
          <cell r="I734">
            <v>7742</v>
          </cell>
          <cell r="L734">
            <v>2634.4779960000001</v>
          </cell>
        </row>
        <row r="735">
          <cell r="I735">
            <v>7744</v>
          </cell>
          <cell r="L735">
            <v>31275.394104000006</v>
          </cell>
        </row>
        <row r="736">
          <cell r="I736">
            <v>7755</v>
          </cell>
          <cell r="L736">
            <v>5369.5567640000008</v>
          </cell>
        </row>
        <row r="737">
          <cell r="I737">
            <v>7762</v>
          </cell>
          <cell r="L737">
            <v>13538.13867</v>
          </cell>
        </row>
        <row r="738">
          <cell r="I738">
            <v>7772</v>
          </cell>
          <cell r="L738">
            <v>59962.772948999998</v>
          </cell>
        </row>
        <row r="739">
          <cell r="I739">
            <v>7800</v>
          </cell>
          <cell r="L739">
            <v>6517.6995219999999</v>
          </cell>
        </row>
        <row r="740">
          <cell r="I740">
            <v>7828</v>
          </cell>
          <cell r="L740">
            <v>18056.725935999999</v>
          </cell>
        </row>
        <row r="741">
          <cell r="I741">
            <v>7838</v>
          </cell>
          <cell r="L741">
            <v>2086.2879499999999</v>
          </cell>
        </row>
        <row r="742">
          <cell r="I742">
            <v>7867</v>
          </cell>
          <cell r="L742">
            <v>3223.0210939999997</v>
          </cell>
        </row>
        <row r="743">
          <cell r="I743">
            <v>7872</v>
          </cell>
          <cell r="L743">
            <v>51440.310301999998</v>
          </cell>
        </row>
        <row r="744">
          <cell r="I744">
            <v>7873</v>
          </cell>
          <cell r="L744">
            <v>63707.851561999996</v>
          </cell>
        </row>
        <row r="745">
          <cell r="I745">
            <v>7874</v>
          </cell>
          <cell r="L745">
            <v>70675.43456899999</v>
          </cell>
        </row>
        <row r="746">
          <cell r="I746">
            <v>7877</v>
          </cell>
          <cell r="L746">
            <v>30497.756164999999</v>
          </cell>
        </row>
        <row r="747">
          <cell r="I747">
            <v>7893</v>
          </cell>
          <cell r="L747">
            <v>8133.9706560000004</v>
          </cell>
        </row>
        <row r="748">
          <cell r="I748">
            <v>7919</v>
          </cell>
          <cell r="L748">
            <v>26138.518005999998</v>
          </cell>
        </row>
        <row r="749">
          <cell r="I749">
            <v>7940</v>
          </cell>
          <cell r="L749">
            <v>3938.6959100000004</v>
          </cell>
        </row>
        <row r="750">
          <cell r="I750">
            <v>7949</v>
          </cell>
          <cell r="L750">
            <v>31921.264343999999</v>
          </cell>
        </row>
        <row r="751">
          <cell r="I751">
            <v>7963</v>
          </cell>
          <cell r="L751">
            <v>85533.850586</v>
          </cell>
        </row>
        <row r="752">
          <cell r="I752">
            <v>7980</v>
          </cell>
          <cell r="L752">
            <v>4659.5521020000006</v>
          </cell>
        </row>
        <row r="753">
          <cell r="I753">
            <v>7998</v>
          </cell>
          <cell r="L753">
            <v>7377.0640720000001</v>
          </cell>
        </row>
        <row r="754">
          <cell r="I754">
            <v>8000</v>
          </cell>
          <cell r="L754">
            <v>17615.073715999999</v>
          </cell>
        </row>
        <row r="755">
          <cell r="I755">
            <v>8011</v>
          </cell>
          <cell r="L755">
            <v>23034.500013999997</v>
          </cell>
        </row>
        <row r="756">
          <cell r="I756">
            <v>8022</v>
          </cell>
          <cell r="L756">
            <v>93986.820311999996</v>
          </cell>
        </row>
        <row r="757">
          <cell r="I757">
            <v>8024</v>
          </cell>
          <cell r="L757">
            <v>10312.500235000001</v>
          </cell>
        </row>
        <row r="758">
          <cell r="I758">
            <v>8034</v>
          </cell>
          <cell r="L758">
            <v>5828.7023090000002</v>
          </cell>
        </row>
        <row r="759">
          <cell r="I759">
            <v>8042</v>
          </cell>
          <cell r="L759">
            <v>81139.621581999992</v>
          </cell>
        </row>
        <row r="760">
          <cell r="I760">
            <v>8051</v>
          </cell>
          <cell r="L760">
            <v>18533.792709999998</v>
          </cell>
        </row>
        <row r="761">
          <cell r="I761">
            <v>8054</v>
          </cell>
          <cell r="L761">
            <v>78796.636717999994</v>
          </cell>
        </row>
        <row r="762">
          <cell r="I762">
            <v>8056</v>
          </cell>
          <cell r="L762">
            <v>84424.208495999992</v>
          </cell>
        </row>
        <row r="763">
          <cell r="I763">
            <v>8057</v>
          </cell>
          <cell r="L763">
            <v>75764.83129799999</v>
          </cell>
        </row>
        <row r="764">
          <cell r="I764">
            <v>8058</v>
          </cell>
          <cell r="L764">
            <v>65438.648192999994</v>
          </cell>
        </row>
        <row r="765">
          <cell r="I765">
            <v>8059</v>
          </cell>
          <cell r="L765">
            <v>56943.158691000004</v>
          </cell>
        </row>
        <row r="766">
          <cell r="I766">
            <v>8060</v>
          </cell>
          <cell r="L766">
            <v>62783.97754</v>
          </cell>
        </row>
        <row r="767">
          <cell r="I767">
            <v>8082</v>
          </cell>
          <cell r="L767">
            <v>5661.1644059999999</v>
          </cell>
        </row>
        <row r="768">
          <cell r="I768">
            <v>8084</v>
          </cell>
          <cell r="L768">
            <v>4935.7121879999995</v>
          </cell>
        </row>
        <row r="769">
          <cell r="I769">
            <v>8090</v>
          </cell>
          <cell r="L769">
            <v>4386.3059199999998</v>
          </cell>
        </row>
        <row r="770">
          <cell r="I770">
            <v>8101</v>
          </cell>
          <cell r="L770">
            <v>7519.5784300000005</v>
          </cell>
        </row>
        <row r="771">
          <cell r="I771">
            <v>8102</v>
          </cell>
          <cell r="L771">
            <v>22017.604767000001</v>
          </cell>
        </row>
        <row r="772">
          <cell r="I772">
            <v>8103</v>
          </cell>
          <cell r="L772">
            <v>64789.617676000002</v>
          </cell>
        </row>
        <row r="773">
          <cell r="I773">
            <v>8158</v>
          </cell>
          <cell r="L773">
            <v>19423.730202999999</v>
          </cell>
        </row>
        <row r="774">
          <cell r="I774">
            <v>8185</v>
          </cell>
          <cell r="L774">
            <v>21307.741456</v>
          </cell>
        </row>
        <row r="775">
          <cell r="I775">
            <v>8213</v>
          </cell>
          <cell r="L775">
            <v>17330.184632</v>
          </cell>
        </row>
        <row r="776">
          <cell r="I776">
            <v>8218</v>
          </cell>
          <cell r="L776">
            <v>34687.245116999999</v>
          </cell>
        </row>
        <row r="777">
          <cell r="I777">
            <v>8235</v>
          </cell>
          <cell r="L777">
            <v>4335.2245199999998</v>
          </cell>
        </row>
        <row r="778">
          <cell r="I778">
            <v>8253</v>
          </cell>
          <cell r="L778">
            <v>803.43514699999992</v>
          </cell>
        </row>
        <row r="779">
          <cell r="I779">
            <v>8257</v>
          </cell>
          <cell r="L779">
            <v>5755.7790219999997</v>
          </cell>
        </row>
        <row r="780">
          <cell r="I780">
            <v>8260</v>
          </cell>
          <cell r="L780">
            <v>7819.6568989999996</v>
          </cell>
        </row>
        <row r="781">
          <cell r="I781">
            <v>8303</v>
          </cell>
          <cell r="L781">
            <v>2328.1635539999997</v>
          </cell>
        </row>
        <row r="782">
          <cell r="I782">
            <v>8338</v>
          </cell>
          <cell r="L782">
            <v>11384.509666000002</v>
          </cell>
        </row>
        <row r="783">
          <cell r="I783">
            <v>8353</v>
          </cell>
          <cell r="L783">
            <v>8299.8095709999998</v>
          </cell>
        </row>
        <row r="784">
          <cell r="I784">
            <v>8361</v>
          </cell>
          <cell r="L784">
            <v>901.01809800000001</v>
          </cell>
        </row>
        <row r="785">
          <cell r="I785">
            <v>8366</v>
          </cell>
          <cell r="L785">
            <v>11016.870896</v>
          </cell>
        </row>
        <row r="786">
          <cell r="I786">
            <v>8371</v>
          </cell>
          <cell r="L786">
            <v>7906.7773880000004</v>
          </cell>
        </row>
        <row r="787">
          <cell r="I787">
            <v>8375</v>
          </cell>
          <cell r="L787">
            <v>7697.9958910000005</v>
          </cell>
        </row>
        <row r="788">
          <cell r="I788">
            <v>8376</v>
          </cell>
          <cell r="L788">
            <v>41495.025269000005</v>
          </cell>
        </row>
        <row r="789">
          <cell r="I789">
            <v>8380</v>
          </cell>
          <cell r="L789">
            <v>3594.5974339999993</v>
          </cell>
        </row>
        <row r="790">
          <cell r="I790">
            <v>8382</v>
          </cell>
          <cell r="L790">
            <v>14888.159925</v>
          </cell>
        </row>
        <row r="791">
          <cell r="I791">
            <v>8383</v>
          </cell>
          <cell r="L791">
            <v>2512.060152</v>
          </cell>
        </row>
        <row r="792">
          <cell r="I792">
            <v>8387</v>
          </cell>
          <cell r="L792">
            <v>11120.800592</v>
          </cell>
        </row>
        <row r="793">
          <cell r="I793">
            <v>8401</v>
          </cell>
          <cell r="L793">
            <v>1616.9007230000002</v>
          </cell>
        </row>
        <row r="794">
          <cell r="I794">
            <v>8415</v>
          </cell>
          <cell r="L794">
            <v>6801.7046709999995</v>
          </cell>
        </row>
        <row r="795">
          <cell r="I795">
            <v>8420</v>
          </cell>
          <cell r="L795">
            <v>2880.5224940000003</v>
          </cell>
        </row>
        <row r="796">
          <cell r="I796">
            <v>8425</v>
          </cell>
          <cell r="L796">
            <v>5876.8674300000002</v>
          </cell>
        </row>
        <row r="797">
          <cell r="I797">
            <v>8443</v>
          </cell>
          <cell r="L797">
            <v>8119.6774789999999</v>
          </cell>
        </row>
        <row r="798">
          <cell r="I798">
            <v>8449</v>
          </cell>
          <cell r="L798">
            <v>13607.951288999999</v>
          </cell>
        </row>
        <row r="799">
          <cell r="I799">
            <v>8453</v>
          </cell>
          <cell r="L799">
            <v>16098.107476000001</v>
          </cell>
        </row>
        <row r="800">
          <cell r="I800">
            <v>8464</v>
          </cell>
          <cell r="L800">
            <v>2469.143853</v>
          </cell>
        </row>
        <row r="801">
          <cell r="I801">
            <v>8481</v>
          </cell>
          <cell r="L801">
            <v>1928.4486459999998</v>
          </cell>
        </row>
        <row r="802">
          <cell r="I802">
            <v>8485</v>
          </cell>
          <cell r="L802">
            <v>9291.0076330000011</v>
          </cell>
        </row>
        <row r="803">
          <cell r="I803">
            <v>8493</v>
          </cell>
          <cell r="L803">
            <v>16002.39183</v>
          </cell>
        </row>
        <row r="804">
          <cell r="I804">
            <v>8501</v>
          </cell>
          <cell r="L804">
            <v>5949.081196000001</v>
          </cell>
        </row>
        <row r="805">
          <cell r="I805">
            <v>8505</v>
          </cell>
          <cell r="L805">
            <v>3479.393908</v>
          </cell>
        </row>
        <row r="806">
          <cell r="I806">
            <v>8508</v>
          </cell>
          <cell r="L806">
            <v>7191.4565589999993</v>
          </cell>
        </row>
        <row r="807">
          <cell r="I807">
            <v>8547</v>
          </cell>
          <cell r="L807">
            <v>3505.159114</v>
          </cell>
        </row>
        <row r="808">
          <cell r="I808">
            <v>8565</v>
          </cell>
          <cell r="L808">
            <v>531.32395200000008</v>
          </cell>
        </row>
        <row r="809">
          <cell r="I809">
            <v>8580</v>
          </cell>
          <cell r="L809">
            <v>7045.8612669999993</v>
          </cell>
        </row>
        <row r="810">
          <cell r="I810">
            <v>8602</v>
          </cell>
          <cell r="L810">
            <v>10539.892188</v>
          </cell>
        </row>
        <row r="811">
          <cell r="I811">
            <v>8606</v>
          </cell>
          <cell r="L811">
            <v>4371.2873880000006</v>
          </cell>
        </row>
        <row r="812">
          <cell r="I812">
            <v>8619</v>
          </cell>
          <cell r="L812">
            <v>7038.9900289999996</v>
          </cell>
        </row>
        <row r="813">
          <cell r="I813">
            <v>8627</v>
          </cell>
          <cell r="L813">
            <v>6627.624511</v>
          </cell>
        </row>
        <row r="814">
          <cell r="I814">
            <v>8628</v>
          </cell>
          <cell r="L814">
            <v>2030.35337</v>
          </cell>
        </row>
        <row r="815">
          <cell r="I815">
            <v>8631</v>
          </cell>
          <cell r="L815">
            <v>3293.7992750000003</v>
          </cell>
        </row>
        <row r="816">
          <cell r="I816">
            <v>8639</v>
          </cell>
          <cell r="L816">
            <v>6382.9319770000002</v>
          </cell>
        </row>
        <row r="817">
          <cell r="I817">
            <v>8646</v>
          </cell>
          <cell r="L817">
            <v>3062.0327160000002</v>
          </cell>
        </row>
        <row r="818">
          <cell r="I818">
            <v>8647</v>
          </cell>
          <cell r="L818">
            <v>41350.993650999997</v>
          </cell>
        </row>
        <row r="819">
          <cell r="I819">
            <v>8667</v>
          </cell>
          <cell r="L819">
            <v>5026.1651110000003</v>
          </cell>
        </row>
        <row r="820">
          <cell r="I820">
            <v>8720</v>
          </cell>
          <cell r="L820">
            <v>11017.610499999999</v>
          </cell>
        </row>
        <row r="821">
          <cell r="I821">
            <v>8721</v>
          </cell>
          <cell r="L821">
            <v>1569.1991269999999</v>
          </cell>
        </row>
        <row r="822">
          <cell r="I822">
            <v>8724</v>
          </cell>
          <cell r="L822">
            <v>9349.2845830000006</v>
          </cell>
        </row>
        <row r="823">
          <cell r="I823">
            <v>8734</v>
          </cell>
          <cell r="L823">
            <v>2557.7665799999995</v>
          </cell>
        </row>
        <row r="824">
          <cell r="I824">
            <v>8745</v>
          </cell>
          <cell r="L824">
            <v>13004.158431</v>
          </cell>
        </row>
        <row r="825">
          <cell r="I825">
            <v>8768</v>
          </cell>
          <cell r="L825">
            <v>100614.48144600001</v>
          </cell>
        </row>
        <row r="826">
          <cell r="I826">
            <v>8769</v>
          </cell>
          <cell r="L826">
            <v>98778.857422000001</v>
          </cell>
        </row>
        <row r="827">
          <cell r="I827">
            <v>8770</v>
          </cell>
          <cell r="L827">
            <v>99286.657714000001</v>
          </cell>
        </row>
        <row r="828">
          <cell r="I828">
            <v>8771</v>
          </cell>
          <cell r="L828">
            <v>100293.06933500001</v>
          </cell>
        </row>
        <row r="829">
          <cell r="I829">
            <v>8772</v>
          </cell>
          <cell r="L829">
            <v>100703.157226</v>
          </cell>
        </row>
        <row r="830">
          <cell r="I830">
            <v>8773</v>
          </cell>
          <cell r="L830">
            <v>95626.425780999984</v>
          </cell>
        </row>
        <row r="831">
          <cell r="I831">
            <v>8774</v>
          </cell>
          <cell r="L831">
            <v>105724.23632900001</v>
          </cell>
        </row>
        <row r="832">
          <cell r="I832">
            <v>8775</v>
          </cell>
          <cell r="L832">
            <v>110512.15625</v>
          </cell>
        </row>
        <row r="833">
          <cell r="I833">
            <v>8776</v>
          </cell>
          <cell r="L833">
            <v>121297.14111300001</v>
          </cell>
        </row>
        <row r="834">
          <cell r="I834">
            <v>8777</v>
          </cell>
          <cell r="L834">
            <v>74119.743896</v>
          </cell>
        </row>
        <row r="835">
          <cell r="I835">
            <v>8778</v>
          </cell>
          <cell r="L835">
            <v>86145.40918100001</v>
          </cell>
        </row>
        <row r="836">
          <cell r="I836">
            <v>8780</v>
          </cell>
          <cell r="L836">
            <v>68924.23535100001</v>
          </cell>
        </row>
        <row r="837">
          <cell r="I837">
            <v>8781</v>
          </cell>
          <cell r="L837">
            <v>67700.753662000003</v>
          </cell>
        </row>
        <row r="838">
          <cell r="I838">
            <v>8784</v>
          </cell>
          <cell r="L838">
            <v>98717.275391000003</v>
          </cell>
        </row>
        <row r="839">
          <cell r="I839">
            <v>8785</v>
          </cell>
          <cell r="L839">
            <v>103958.36962900001</v>
          </cell>
        </row>
        <row r="840">
          <cell r="I840">
            <v>8786</v>
          </cell>
          <cell r="L840">
            <v>97625.117677000002</v>
          </cell>
        </row>
        <row r="841">
          <cell r="I841">
            <v>8787</v>
          </cell>
          <cell r="L841">
            <v>90684.970215000008</v>
          </cell>
        </row>
        <row r="842">
          <cell r="I842">
            <v>8788</v>
          </cell>
          <cell r="L842">
            <v>95135.61572300001</v>
          </cell>
        </row>
        <row r="843">
          <cell r="I843">
            <v>8789</v>
          </cell>
          <cell r="L843">
            <v>99491.034178999995</v>
          </cell>
        </row>
        <row r="844">
          <cell r="I844">
            <v>8790</v>
          </cell>
          <cell r="L844">
            <v>106692.04248</v>
          </cell>
        </row>
        <row r="845">
          <cell r="I845">
            <v>8791</v>
          </cell>
          <cell r="L845">
            <v>89682.570800000001</v>
          </cell>
        </row>
        <row r="846">
          <cell r="I846">
            <v>8792</v>
          </cell>
          <cell r="L846">
            <v>93639.508056999999</v>
          </cell>
        </row>
        <row r="847">
          <cell r="I847">
            <v>8793</v>
          </cell>
          <cell r="L847">
            <v>99130.661133000001</v>
          </cell>
        </row>
        <row r="848">
          <cell r="I848">
            <v>8794</v>
          </cell>
          <cell r="L848">
            <v>102081.439942</v>
          </cell>
        </row>
        <row r="849">
          <cell r="I849">
            <v>8797</v>
          </cell>
          <cell r="L849">
            <v>93385.943847000002</v>
          </cell>
        </row>
        <row r="850">
          <cell r="I850">
            <v>8802</v>
          </cell>
          <cell r="L850">
            <v>77588.459472999995</v>
          </cell>
        </row>
        <row r="851">
          <cell r="I851">
            <v>8803</v>
          </cell>
          <cell r="L851">
            <v>86673.894042</v>
          </cell>
        </row>
        <row r="852">
          <cell r="I852">
            <v>8804</v>
          </cell>
          <cell r="L852">
            <v>124715.497558</v>
          </cell>
        </row>
        <row r="853">
          <cell r="I853">
            <v>8807</v>
          </cell>
          <cell r="L853">
            <v>124266.093263</v>
          </cell>
        </row>
        <row r="854">
          <cell r="I854">
            <v>8808</v>
          </cell>
          <cell r="L854">
            <v>132614.22753999999</v>
          </cell>
        </row>
        <row r="855">
          <cell r="I855">
            <v>8809</v>
          </cell>
          <cell r="L855">
            <v>111993.857422</v>
          </cell>
        </row>
        <row r="856">
          <cell r="I856">
            <v>8810</v>
          </cell>
          <cell r="L856">
            <v>113984.33496000001</v>
          </cell>
        </row>
        <row r="857">
          <cell r="I857">
            <v>8811</v>
          </cell>
          <cell r="L857">
            <v>117535.17284999999</v>
          </cell>
        </row>
        <row r="858">
          <cell r="I858">
            <v>8812</v>
          </cell>
          <cell r="L858">
            <v>108709.90966800001</v>
          </cell>
        </row>
        <row r="859">
          <cell r="I859">
            <v>8813</v>
          </cell>
          <cell r="L859">
            <v>135082.064453</v>
          </cell>
        </row>
        <row r="860">
          <cell r="I860">
            <v>8814</v>
          </cell>
          <cell r="L860">
            <v>148121.875</v>
          </cell>
        </row>
        <row r="861">
          <cell r="I861">
            <v>8815</v>
          </cell>
          <cell r="L861">
            <v>90606.776368000006</v>
          </cell>
        </row>
        <row r="862">
          <cell r="I862">
            <v>8816</v>
          </cell>
          <cell r="L862">
            <v>100975.330566</v>
          </cell>
        </row>
        <row r="863">
          <cell r="I863">
            <v>8817</v>
          </cell>
          <cell r="L863">
            <v>89393.801269999996</v>
          </cell>
        </row>
        <row r="864">
          <cell r="I864">
            <v>8820</v>
          </cell>
          <cell r="L864">
            <v>82388.437013000002</v>
          </cell>
        </row>
        <row r="865">
          <cell r="I865">
            <v>8821</v>
          </cell>
          <cell r="L865">
            <v>88314.465332000007</v>
          </cell>
        </row>
        <row r="866">
          <cell r="I866">
            <v>8822</v>
          </cell>
          <cell r="L866">
            <v>65112.693359999997</v>
          </cell>
        </row>
        <row r="867">
          <cell r="I867">
            <v>8823</v>
          </cell>
          <cell r="L867">
            <v>61017.715819000005</v>
          </cell>
        </row>
        <row r="868">
          <cell r="I868">
            <v>8824</v>
          </cell>
          <cell r="L868">
            <v>67941.773438000004</v>
          </cell>
        </row>
        <row r="869">
          <cell r="I869">
            <v>8825</v>
          </cell>
          <cell r="L869">
            <v>69773.734375</v>
          </cell>
        </row>
        <row r="870">
          <cell r="I870">
            <v>8826</v>
          </cell>
          <cell r="L870">
            <v>83856.538086</v>
          </cell>
        </row>
        <row r="871">
          <cell r="I871">
            <v>8827</v>
          </cell>
          <cell r="L871">
            <v>113727.611328</v>
          </cell>
        </row>
        <row r="872">
          <cell r="I872">
            <v>8828</v>
          </cell>
          <cell r="L872">
            <v>76454.536376999997</v>
          </cell>
        </row>
        <row r="873">
          <cell r="I873">
            <v>8829</v>
          </cell>
          <cell r="L873">
            <v>62370.722901000001</v>
          </cell>
        </row>
        <row r="874">
          <cell r="I874">
            <v>8830</v>
          </cell>
          <cell r="L874">
            <v>48545.599854</v>
          </cell>
        </row>
        <row r="875">
          <cell r="I875">
            <v>8831</v>
          </cell>
          <cell r="L875">
            <v>54692.829589999994</v>
          </cell>
        </row>
        <row r="876">
          <cell r="I876">
            <v>8832</v>
          </cell>
          <cell r="L876">
            <v>57259.139159999999</v>
          </cell>
        </row>
        <row r="877">
          <cell r="I877">
            <v>8833</v>
          </cell>
          <cell r="L877">
            <v>59114.528807999995</v>
          </cell>
        </row>
        <row r="878">
          <cell r="I878">
            <v>8834</v>
          </cell>
          <cell r="L878">
            <v>51785.512938999993</v>
          </cell>
        </row>
        <row r="879">
          <cell r="I879">
            <v>8835</v>
          </cell>
          <cell r="L879">
            <v>69941.823486000008</v>
          </cell>
        </row>
        <row r="880">
          <cell r="I880">
            <v>8836</v>
          </cell>
          <cell r="L880">
            <v>68449.170409999992</v>
          </cell>
        </row>
        <row r="881">
          <cell r="I881">
            <v>8837</v>
          </cell>
          <cell r="L881">
            <v>70516.557616999999</v>
          </cell>
        </row>
        <row r="882">
          <cell r="I882">
            <v>8838</v>
          </cell>
          <cell r="L882">
            <v>68367.338867999992</v>
          </cell>
        </row>
        <row r="883">
          <cell r="I883">
            <v>8839</v>
          </cell>
          <cell r="L883">
            <v>61992.329344999998</v>
          </cell>
        </row>
        <row r="884">
          <cell r="I884">
            <v>8840</v>
          </cell>
          <cell r="L884">
            <v>60252.176757000001</v>
          </cell>
        </row>
        <row r="885">
          <cell r="I885">
            <v>8841</v>
          </cell>
          <cell r="L885">
            <v>77053.388183999996</v>
          </cell>
        </row>
        <row r="886">
          <cell r="I886">
            <v>8842</v>
          </cell>
          <cell r="L886">
            <v>77593.762696000005</v>
          </cell>
        </row>
        <row r="887">
          <cell r="I887">
            <v>8843</v>
          </cell>
          <cell r="L887">
            <v>88847.536132000008</v>
          </cell>
        </row>
        <row r="888">
          <cell r="I888">
            <v>8844</v>
          </cell>
          <cell r="L888">
            <v>85769.961915000007</v>
          </cell>
        </row>
        <row r="889">
          <cell r="I889">
            <v>8845</v>
          </cell>
          <cell r="L889">
            <v>91887.445800999994</v>
          </cell>
        </row>
        <row r="890">
          <cell r="I890">
            <v>8846</v>
          </cell>
          <cell r="L890">
            <v>85533.850586</v>
          </cell>
        </row>
        <row r="891">
          <cell r="I891">
            <v>8849</v>
          </cell>
          <cell r="L891">
            <v>6870.4879150000006</v>
          </cell>
        </row>
        <row r="892">
          <cell r="I892">
            <v>8853</v>
          </cell>
          <cell r="L892">
            <v>11236.4552</v>
          </cell>
        </row>
        <row r="893">
          <cell r="I893">
            <v>8879</v>
          </cell>
          <cell r="L893">
            <v>75122.131590000005</v>
          </cell>
        </row>
        <row r="894">
          <cell r="I894">
            <v>8887</v>
          </cell>
          <cell r="L894">
            <v>92335.568846999988</v>
          </cell>
        </row>
        <row r="895">
          <cell r="I895">
            <v>8896</v>
          </cell>
          <cell r="L895">
            <v>70829.822509999998</v>
          </cell>
        </row>
        <row r="896">
          <cell r="I896">
            <v>8898</v>
          </cell>
          <cell r="L896">
            <v>19370.437347999999</v>
          </cell>
        </row>
        <row r="897">
          <cell r="I897">
            <v>8899</v>
          </cell>
          <cell r="L897">
            <v>119832.995117</v>
          </cell>
        </row>
        <row r="898">
          <cell r="I898">
            <v>8900</v>
          </cell>
          <cell r="L898">
            <v>110874.268555</v>
          </cell>
        </row>
        <row r="899">
          <cell r="I899">
            <v>8902</v>
          </cell>
          <cell r="L899">
            <v>54169.876220000006</v>
          </cell>
        </row>
        <row r="900">
          <cell r="I900">
            <v>8921</v>
          </cell>
          <cell r="L900">
            <v>72717.496582000007</v>
          </cell>
        </row>
        <row r="901">
          <cell r="I901">
            <v>8930</v>
          </cell>
          <cell r="L901">
            <v>49971.699218000002</v>
          </cell>
        </row>
        <row r="902">
          <cell r="I902">
            <v>8933</v>
          </cell>
          <cell r="L902">
            <v>101970.67456100001</v>
          </cell>
        </row>
        <row r="903">
          <cell r="I903">
            <v>8935</v>
          </cell>
          <cell r="L903">
            <v>23560.703520000003</v>
          </cell>
        </row>
        <row r="904">
          <cell r="I904">
            <v>8938</v>
          </cell>
          <cell r="L904">
            <v>91110.760498999996</v>
          </cell>
        </row>
        <row r="905">
          <cell r="I905">
            <v>8939</v>
          </cell>
          <cell r="L905">
            <v>100311.124023</v>
          </cell>
        </row>
        <row r="906">
          <cell r="I906">
            <v>8943</v>
          </cell>
          <cell r="L906">
            <v>10101.986602999999</v>
          </cell>
        </row>
        <row r="907">
          <cell r="I907">
            <v>8944</v>
          </cell>
          <cell r="L907">
            <v>91110.760498999996</v>
          </cell>
        </row>
        <row r="908">
          <cell r="I908">
            <v>8949</v>
          </cell>
          <cell r="L908">
            <v>9306.4599159999998</v>
          </cell>
        </row>
        <row r="909">
          <cell r="I909">
            <v>8950</v>
          </cell>
          <cell r="L909">
            <v>8813.6345519999995</v>
          </cell>
        </row>
        <row r="910">
          <cell r="I910">
            <v>8952</v>
          </cell>
          <cell r="L910">
            <v>9611.5279539999992</v>
          </cell>
        </row>
        <row r="911">
          <cell r="I911">
            <v>8954</v>
          </cell>
          <cell r="L911">
            <v>90209.132324000006</v>
          </cell>
        </row>
        <row r="912">
          <cell r="I912">
            <v>8955</v>
          </cell>
          <cell r="L912">
            <v>82287.547363999998</v>
          </cell>
        </row>
        <row r="913">
          <cell r="I913">
            <v>8960</v>
          </cell>
          <cell r="L913">
            <v>18936.322540000001</v>
          </cell>
        </row>
        <row r="914">
          <cell r="I914">
            <v>8966</v>
          </cell>
          <cell r="L914">
            <v>100311.124023</v>
          </cell>
        </row>
        <row r="915">
          <cell r="I915">
            <v>8967</v>
          </cell>
          <cell r="L915">
            <v>5831.5792309999997</v>
          </cell>
        </row>
        <row r="916">
          <cell r="I916">
            <v>8968</v>
          </cell>
          <cell r="L916">
            <v>88319.356690000001</v>
          </cell>
        </row>
        <row r="917">
          <cell r="I917">
            <v>8972</v>
          </cell>
          <cell r="L917">
            <v>99541.196289</v>
          </cell>
        </row>
        <row r="918">
          <cell r="I918">
            <v>8973</v>
          </cell>
          <cell r="L918">
            <v>93144.827147999997</v>
          </cell>
        </row>
        <row r="919">
          <cell r="I919">
            <v>8976</v>
          </cell>
          <cell r="L919">
            <v>103069.03955</v>
          </cell>
        </row>
        <row r="920">
          <cell r="I920">
            <v>8977</v>
          </cell>
          <cell r="L920">
            <v>93709.621582000007</v>
          </cell>
        </row>
        <row r="921">
          <cell r="I921">
            <v>8982</v>
          </cell>
          <cell r="L921">
            <v>96297.678221999988</v>
          </cell>
        </row>
        <row r="922">
          <cell r="I922">
            <v>8983</v>
          </cell>
          <cell r="L922">
            <v>9376.6398310000004</v>
          </cell>
        </row>
        <row r="923">
          <cell r="I923">
            <v>8985</v>
          </cell>
          <cell r="L923">
            <v>6484.7858679999999</v>
          </cell>
        </row>
        <row r="924">
          <cell r="I924">
            <v>8991</v>
          </cell>
          <cell r="L924">
            <v>45663.969270000001</v>
          </cell>
        </row>
        <row r="925">
          <cell r="I925">
            <v>9012</v>
          </cell>
          <cell r="L925">
            <v>16419.844681999999</v>
          </cell>
        </row>
        <row r="926">
          <cell r="I926">
            <v>9022</v>
          </cell>
          <cell r="L926">
            <v>105724.23632900001</v>
          </cell>
        </row>
        <row r="927">
          <cell r="I927">
            <v>9025</v>
          </cell>
          <cell r="L927">
            <v>100124.123047</v>
          </cell>
        </row>
        <row r="928">
          <cell r="I928">
            <v>9027</v>
          </cell>
          <cell r="L928">
            <v>54443.383544999997</v>
          </cell>
        </row>
        <row r="929">
          <cell r="I929">
            <v>9028</v>
          </cell>
          <cell r="L929">
            <v>62627.314209000004</v>
          </cell>
        </row>
        <row r="930">
          <cell r="I930">
            <v>9029</v>
          </cell>
          <cell r="L930">
            <v>67535.417481000011</v>
          </cell>
        </row>
        <row r="931">
          <cell r="I931">
            <v>9031</v>
          </cell>
          <cell r="L931">
            <v>5480.6474600000001</v>
          </cell>
        </row>
        <row r="932">
          <cell r="I932">
            <v>9032</v>
          </cell>
          <cell r="L932">
            <v>5634.9811090000003</v>
          </cell>
        </row>
        <row r="933">
          <cell r="I933">
            <v>9033</v>
          </cell>
          <cell r="L933">
            <v>37400.408203000006</v>
          </cell>
        </row>
        <row r="934">
          <cell r="I934">
            <v>9034</v>
          </cell>
          <cell r="L934">
            <v>26597.216797000001</v>
          </cell>
        </row>
        <row r="935">
          <cell r="I935">
            <v>9035</v>
          </cell>
          <cell r="L935">
            <v>24466.346984</v>
          </cell>
        </row>
        <row r="936">
          <cell r="I936">
            <v>9036</v>
          </cell>
          <cell r="L936">
            <v>39676.096312999995</v>
          </cell>
        </row>
        <row r="937">
          <cell r="I937">
            <v>9037</v>
          </cell>
          <cell r="L937">
            <v>42641.025147</v>
          </cell>
        </row>
        <row r="938">
          <cell r="I938">
            <v>9039</v>
          </cell>
          <cell r="L938">
            <v>69839.424316999997</v>
          </cell>
        </row>
        <row r="939">
          <cell r="I939">
            <v>9041</v>
          </cell>
          <cell r="L939">
            <v>42518.352783000002</v>
          </cell>
        </row>
        <row r="940">
          <cell r="I940">
            <v>9042</v>
          </cell>
          <cell r="L940">
            <v>89648.314941000004</v>
          </cell>
        </row>
        <row r="941">
          <cell r="I941">
            <v>9043</v>
          </cell>
          <cell r="L941">
            <v>81689.570069000009</v>
          </cell>
        </row>
        <row r="942">
          <cell r="I942">
            <v>9054</v>
          </cell>
          <cell r="L942">
            <v>69839.424316999997</v>
          </cell>
        </row>
        <row r="943">
          <cell r="I943">
            <v>9068</v>
          </cell>
          <cell r="L943">
            <v>6469.5023989999991</v>
          </cell>
        </row>
        <row r="944">
          <cell r="I944">
            <v>9112</v>
          </cell>
          <cell r="L944">
            <v>29053.068986000002</v>
          </cell>
        </row>
        <row r="945">
          <cell r="I945">
            <v>9132</v>
          </cell>
          <cell r="L945">
            <v>5850.4757689999997</v>
          </cell>
        </row>
        <row r="946">
          <cell r="I946">
            <v>9136</v>
          </cell>
          <cell r="L946">
            <v>11209.208786000001</v>
          </cell>
        </row>
        <row r="947">
          <cell r="I947">
            <v>9142</v>
          </cell>
          <cell r="L947">
            <v>12132.899002</v>
          </cell>
        </row>
        <row r="948">
          <cell r="I948">
            <v>9143</v>
          </cell>
          <cell r="L948">
            <v>11535.425811999999</v>
          </cell>
        </row>
        <row r="949">
          <cell r="I949">
            <v>9144</v>
          </cell>
          <cell r="L949">
            <v>11535.425811999999</v>
          </cell>
        </row>
        <row r="950">
          <cell r="I950">
            <v>9146</v>
          </cell>
          <cell r="L950">
            <v>13363.006835999999</v>
          </cell>
        </row>
        <row r="951">
          <cell r="I951">
            <v>9186</v>
          </cell>
          <cell r="L951">
            <v>13345.045458000001</v>
          </cell>
        </row>
        <row r="952">
          <cell r="I952">
            <v>9221</v>
          </cell>
          <cell r="L952">
            <v>4812.1595569999999</v>
          </cell>
        </row>
        <row r="953">
          <cell r="I953">
            <v>9240</v>
          </cell>
          <cell r="L953">
            <v>6928.5701609999996</v>
          </cell>
        </row>
        <row r="954">
          <cell r="I954">
            <v>9241</v>
          </cell>
          <cell r="L954">
            <v>73821.120605000004</v>
          </cell>
        </row>
        <row r="955">
          <cell r="I955">
            <v>9249</v>
          </cell>
          <cell r="L955">
            <v>80163.230467999994</v>
          </cell>
        </row>
        <row r="956">
          <cell r="I956">
            <v>9250</v>
          </cell>
          <cell r="L956">
            <v>71678.572509999998</v>
          </cell>
        </row>
        <row r="957">
          <cell r="I957">
            <v>9251</v>
          </cell>
          <cell r="L957">
            <v>73821.120605000004</v>
          </cell>
        </row>
        <row r="958">
          <cell r="I958">
            <v>9252</v>
          </cell>
          <cell r="L958">
            <v>58154.203368999995</v>
          </cell>
        </row>
        <row r="959">
          <cell r="I959">
            <v>9281</v>
          </cell>
          <cell r="L959">
            <v>38072.817442999993</v>
          </cell>
        </row>
        <row r="960">
          <cell r="I960">
            <v>9289</v>
          </cell>
          <cell r="L960">
            <v>24893.423217</v>
          </cell>
        </row>
        <row r="961">
          <cell r="I961">
            <v>9299</v>
          </cell>
          <cell r="L961">
            <v>38743.027708000001</v>
          </cell>
        </row>
        <row r="962">
          <cell r="I962">
            <v>9300</v>
          </cell>
          <cell r="L962">
            <v>61171.726073999998</v>
          </cell>
        </row>
        <row r="963">
          <cell r="I963">
            <v>9305</v>
          </cell>
          <cell r="L963">
            <v>11135.166358999999</v>
          </cell>
        </row>
        <row r="964">
          <cell r="I964">
            <v>9307</v>
          </cell>
          <cell r="L964">
            <v>58934.931885999991</v>
          </cell>
        </row>
        <row r="965">
          <cell r="I965">
            <v>9308</v>
          </cell>
          <cell r="L965">
            <v>51607.284240000001</v>
          </cell>
        </row>
        <row r="966">
          <cell r="I966">
            <v>9316</v>
          </cell>
          <cell r="L966">
            <v>10102.828667</v>
          </cell>
        </row>
        <row r="967">
          <cell r="I967">
            <v>9328</v>
          </cell>
          <cell r="L967">
            <v>120630.057617</v>
          </cell>
        </row>
        <row r="968">
          <cell r="I968">
            <v>9330</v>
          </cell>
          <cell r="L968">
            <v>125885.601075</v>
          </cell>
        </row>
        <row r="969">
          <cell r="I969">
            <v>9331</v>
          </cell>
          <cell r="L969">
            <v>20478.262482000002</v>
          </cell>
        </row>
        <row r="970">
          <cell r="I970">
            <v>9333</v>
          </cell>
          <cell r="L970">
            <v>104220.92285100001</v>
          </cell>
        </row>
        <row r="971">
          <cell r="I971">
            <v>9335</v>
          </cell>
          <cell r="L971">
            <v>111205.41552699999</v>
          </cell>
        </row>
        <row r="972">
          <cell r="I972">
            <v>9336</v>
          </cell>
          <cell r="L972">
            <v>110868.81201199999</v>
          </cell>
        </row>
        <row r="973">
          <cell r="I973">
            <v>9337</v>
          </cell>
          <cell r="L973">
            <v>85973.520996000007</v>
          </cell>
        </row>
        <row r="974">
          <cell r="I974">
            <v>9338</v>
          </cell>
          <cell r="L974">
            <v>119710.85839899999</v>
          </cell>
        </row>
        <row r="975">
          <cell r="I975">
            <v>9339</v>
          </cell>
          <cell r="L975">
            <v>109136.133302</v>
          </cell>
        </row>
        <row r="976">
          <cell r="I976">
            <v>9342</v>
          </cell>
          <cell r="L976">
            <v>92570.673341000002</v>
          </cell>
        </row>
        <row r="977">
          <cell r="I977">
            <v>9343</v>
          </cell>
          <cell r="L977">
            <v>100178.53857400001</v>
          </cell>
        </row>
        <row r="978">
          <cell r="I978">
            <v>9345</v>
          </cell>
          <cell r="L978">
            <v>12875.227172999999</v>
          </cell>
        </row>
        <row r="979">
          <cell r="I979">
            <v>9357</v>
          </cell>
          <cell r="L979">
            <v>11404.748573000001</v>
          </cell>
        </row>
        <row r="980">
          <cell r="I980">
            <v>9367</v>
          </cell>
          <cell r="L980">
            <v>14810.757522</v>
          </cell>
        </row>
        <row r="981">
          <cell r="I981">
            <v>9410</v>
          </cell>
          <cell r="L981">
            <v>24.028453999999996</v>
          </cell>
        </row>
        <row r="982">
          <cell r="I982">
            <v>9468</v>
          </cell>
          <cell r="L982">
            <v>6089.437637</v>
          </cell>
        </row>
        <row r="983">
          <cell r="I983">
            <v>9472</v>
          </cell>
          <cell r="L983">
            <v>6089.437637</v>
          </cell>
        </row>
        <row r="984">
          <cell r="I984">
            <v>9473</v>
          </cell>
          <cell r="L984">
            <v>4855.8446360000007</v>
          </cell>
        </row>
        <row r="985">
          <cell r="I985">
            <v>9474</v>
          </cell>
          <cell r="L985">
            <v>4855.8446360000007</v>
          </cell>
        </row>
        <row r="986">
          <cell r="I986">
            <v>9477</v>
          </cell>
          <cell r="L986">
            <v>4855.8446360000007</v>
          </cell>
        </row>
        <row r="987">
          <cell r="I987">
            <v>9483</v>
          </cell>
          <cell r="L987">
            <v>6089.437637</v>
          </cell>
        </row>
        <row r="988">
          <cell r="I988">
            <v>9484</v>
          </cell>
          <cell r="L988">
            <v>4351.5607310000005</v>
          </cell>
        </row>
        <row r="989">
          <cell r="I989">
            <v>9485</v>
          </cell>
          <cell r="L989">
            <v>4351.5607310000005</v>
          </cell>
        </row>
        <row r="990">
          <cell r="I990">
            <v>9488</v>
          </cell>
          <cell r="L990">
            <v>4855.8446360000007</v>
          </cell>
        </row>
        <row r="991">
          <cell r="I991">
            <v>9489</v>
          </cell>
          <cell r="L991">
            <v>3461.1147769999998</v>
          </cell>
        </row>
        <row r="992">
          <cell r="I992">
            <v>9490</v>
          </cell>
          <cell r="L992">
            <v>3461.1147769999998</v>
          </cell>
        </row>
        <row r="993">
          <cell r="I993">
            <v>9507</v>
          </cell>
          <cell r="L993">
            <v>6396.2919230000007</v>
          </cell>
        </row>
        <row r="994">
          <cell r="I994">
            <v>9509</v>
          </cell>
          <cell r="L994">
            <v>6601.5854800000006</v>
          </cell>
        </row>
        <row r="995">
          <cell r="I995">
            <v>9510</v>
          </cell>
          <cell r="L995">
            <v>5389.2153019999996</v>
          </cell>
        </row>
        <row r="996">
          <cell r="I996">
            <v>9512</v>
          </cell>
          <cell r="L996">
            <v>5069.6228019999999</v>
          </cell>
        </row>
        <row r="997">
          <cell r="I997">
            <v>9513</v>
          </cell>
          <cell r="L997">
            <v>5069.6228019999999</v>
          </cell>
        </row>
        <row r="998">
          <cell r="I998">
            <v>9516</v>
          </cell>
          <cell r="L998">
            <v>8217.9044950000007</v>
          </cell>
        </row>
        <row r="999">
          <cell r="I999">
            <v>9517</v>
          </cell>
          <cell r="L999">
            <v>67726.767821999994</v>
          </cell>
        </row>
        <row r="1000">
          <cell r="I1000">
            <v>9518</v>
          </cell>
          <cell r="L1000">
            <v>67726.767821999994</v>
          </cell>
        </row>
        <row r="1001">
          <cell r="I1001">
            <v>9519</v>
          </cell>
          <cell r="L1001">
            <v>8157.318878</v>
          </cell>
        </row>
        <row r="1002">
          <cell r="I1002">
            <v>9538</v>
          </cell>
          <cell r="L1002">
            <v>12497.437171000001</v>
          </cell>
        </row>
        <row r="1003">
          <cell r="I1003">
            <v>9540</v>
          </cell>
          <cell r="L1003">
            <v>6318.6622769999994</v>
          </cell>
        </row>
        <row r="1004">
          <cell r="I1004">
            <v>9546</v>
          </cell>
          <cell r="L1004">
            <v>5343.0235269999994</v>
          </cell>
        </row>
        <row r="1005">
          <cell r="I1005">
            <v>9548</v>
          </cell>
          <cell r="L1005">
            <v>22057.077742999998</v>
          </cell>
        </row>
        <row r="1006">
          <cell r="I1006">
            <v>9568</v>
          </cell>
          <cell r="L1006">
            <v>25796.253997</v>
          </cell>
        </row>
        <row r="1007">
          <cell r="I1007">
            <v>9569</v>
          </cell>
          <cell r="L1007">
            <v>18550.438765000003</v>
          </cell>
        </row>
        <row r="1008">
          <cell r="I1008">
            <v>9580</v>
          </cell>
          <cell r="L1008">
            <v>30812.556397</v>
          </cell>
        </row>
        <row r="1009">
          <cell r="I1009">
            <v>9591</v>
          </cell>
          <cell r="L1009">
            <v>1117.2581890000001</v>
          </cell>
        </row>
        <row r="1010">
          <cell r="I1010">
            <v>9617</v>
          </cell>
          <cell r="L1010">
            <v>19617.748259</v>
          </cell>
        </row>
        <row r="1011">
          <cell r="I1011">
            <v>9621</v>
          </cell>
          <cell r="L1011">
            <v>13106.218568</v>
          </cell>
        </row>
        <row r="1012">
          <cell r="I1012">
            <v>9684</v>
          </cell>
          <cell r="L1012">
            <v>0</v>
          </cell>
        </row>
        <row r="1013">
          <cell r="I1013">
            <v>9688</v>
          </cell>
          <cell r="L1013">
            <v>3379.8673819999995</v>
          </cell>
        </row>
        <row r="1014">
          <cell r="I1014">
            <v>9697</v>
          </cell>
          <cell r="L1014">
            <v>8541.7700430000004</v>
          </cell>
        </row>
        <row r="1015">
          <cell r="I1015">
            <v>9719</v>
          </cell>
          <cell r="L1015">
            <v>7331.7028010000004</v>
          </cell>
        </row>
        <row r="1016">
          <cell r="I1016">
            <v>9728</v>
          </cell>
          <cell r="L1016">
            <v>5004.8677659999994</v>
          </cell>
        </row>
        <row r="1017">
          <cell r="I1017">
            <v>9729</v>
          </cell>
          <cell r="L1017">
            <v>11399.731667</v>
          </cell>
        </row>
        <row r="1018">
          <cell r="I1018">
            <v>9730</v>
          </cell>
          <cell r="L1018">
            <v>18835.316726999998</v>
          </cell>
        </row>
        <row r="1019">
          <cell r="I1019">
            <v>9758</v>
          </cell>
          <cell r="L1019">
            <v>3262.2259869999998</v>
          </cell>
        </row>
        <row r="1020">
          <cell r="I1020">
            <v>9765</v>
          </cell>
          <cell r="L1020">
            <v>7885.4684099999995</v>
          </cell>
        </row>
        <row r="1021">
          <cell r="I1021">
            <v>9808</v>
          </cell>
          <cell r="L1021">
            <v>11017.610499999999</v>
          </cell>
        </row>
        <row r="1022">
          <cell r="I1022">
            <v>9859</v>
          </cell>
          <cell r="L1022">
            <v>1933.62907</v>
          </cell>
        </row>
        <row r="1023">
          <cell r="I1023">
            <v>9868</v>
          </cell>
          <cell r="L1023">
            <v>50234.957275000008</v>
          </cell>
        </row>
        <row r="1024">
          <cell r="I1024">
            <v>9872</v>
          </cell>
          <cell r="L1024">
            <v>121892.582519</v>
          </cell>
        </row>
        <row r="1025">
          <cell r="I1025">
            <v>9873</v>
          </cell>
          <cell r="L1025">
            <v>120481.58984299999</v>
          </cell>
        </row>
        <row r="1026">
          <cell r="I1026">
            <v>9877</v>
          </cell>
          <cell r="L1026">
            <v>41077.300233000002</v>
          </cell>
        </row>
        <row r="1027">
          <cell r="I1027">
            <v>9881</v>
          </cell>
          <cell r="L1027">
            <v>7265.7396189999999</v>
          </cell>
        </row>
        <row r="1028">
          <cell r="I1028">
            <v>9882</v>
          </cell>
          <cell r="L1028">
            <v>1951.6968140000004</v>
          </cell>
        </row>
        <row r="1029">
          <cell r="I1029">
            <v>9887</v>
          </cell>
          <cell r="L1029">
            <v>40866.126128999997</v>
          </cell>
        </row>
        <row r="1030">
          <cell r="I1030">
            <v>9895</v>
          </cell>
          <cell r="L1030">
            <v>34330.774673</v>
          </cell>
        </row>
        <row r="1031">
          <cell r="I1031">
            <v>9898</v>
          </cell>
          <cell r="L1031">
            <v>3499.4548340000001</v>
          </cell>
        </row>
        <row r="1032">
          <cell r="I1032">
            <v>9899</v>
          </cell>
          <cell r="L1032">
            <v>22599.864927999999</v>
          </cell>
        </row>
        <row r="1033">
          <cell r="I1033">
            <v>9903</v>
          </cell>
          <cell r="L1033">
            <v>52461.669190000001</v>
          </cell>
        </row>
        <row r="1034">
          <cell r="I1034">
            <v>9904</v>
          </cell>
          <cell r="L1034">
            <v>48143.319580000003</v>
          </cell>
        </row>
        <row r="1035">
          <cell r="I1035">
            <v>9910</v>
          </cell>
          <cell r="L1035">
            <v>19574.099975999998</v>
          </cell>
        </row>
        <row r="1036">
          <cell r="I1036">
            <v>9914</v>
          </cell>
          <cell r="L1036">
            <v>19033.434327000003</v>
          </cell>
        </row>
        <row r="1037">
          <cell r="I1037">
            <v>9915</v>
          </cell>
          <cell r="L1037">
            <v>19240.811280000002</v>
          </cell>
        </row>
        <row r="1038">
          <cell r="I1038">
            <v>9919</v>
          </cell>
          <cell r="L1038">
            <v>38013.314941999997</v>
          </cell>
        </row>
        <row r="1039">
          <cell r="I1039">
            <v>9930</v>
          </cell>
          <cell r="L1039">
            <v>47859.099610000005</v>
          </cell>
        </row>
        <row r="1040">
          <cell r="I1040">
            <v>9931</v>
          </cell>
          <cell r="L1040">
            <v>22028.104767000001</v>
          </cell>
        </row>
        <row r="1041">
          <cell r="I1041">
            <v>9937</v>
          </cell>
          <cell r="L1041">
            <v>17117.737009</v>
          </cell>
        </row>
        <row r="1042">
          <cell r="I1042">
            <v>9940</v>
          </cell>
          <cell r="L1042">
            <v>12441.771979000001</v>
          </cell>
        </row>
        <row r="1043">
          <cell r="I1043">
            <v>9946</v>
          </cell>
          <cell r="L1043">
            <v>30225.670716000001</v>
          </cell>
        </row>
        <row r="1044">
          <cell r="I1044">
            <v>9951</v>
          </cell>
          <cell r="L1044">
            <v>7647.2941749999991</v>
          </cell>
        </row>
        <row r="1045">
          <cell r="I1045">
            <v>9953</v>
          </cell>
          <cell r="L1045">
            <v>35245.611329000007</v>
          </cell>
        </row>
        <row r="1046">
          <cell r="I1046">
            <v>9979</v>
          </cell>
          <cell r="L1046">
            <v>1187.748411</v>
          </cell>
        </row>
        <row r="1047">
          <cell r="I1047">
            <v>9987</v>
          </cell>
          <cell r="L1047">
            <v>7024.2494399999996</v>
          </cell>
        </row>
        <row r="1048">
          <cell r="I1048">
            <v>10002</v>
          </cell>
          <cell r="L1048">
            <v>30674.225828999999</v>
          </cell>
        </row>
        <row r="1049">
          <cell r="I1049">
            <v>10003</v>
          </cell>
          <cell r="L1049">
            <v>32476.090576000002</v>
          </cell>
        </row>
        <row r="1050">
          <cell r="I1050">
            <v>10012</v>
          </cell>
          <cell r="L1050">
            <v>9366.4864340000004</v>
          </cell>
        </row>
        <row r="1051">
          <cell r="I1051">
            <v>10013</v>
          </cell>
          <cell r="L1051">
            <v>22017.604767000001</v>
          </cell>
        </row>
        <row r="1052">
          <cell r="I1052">
            <v>10015</v>
          </cell>
          <cell r="L1052">
            <v>28573.481261999998</v>
          </cell>
        </row>
        <row r="1053">
          <cell r="I1053">
            <v>10016</v>
          </cell>
          <cell r="L1053">
            <v>29023.313079</v>
          </cell>
        </row>
        <row r="1054">
          <cell r="I1054">
            <v>10026</v>
          </cell>
          <cell r="L1054">
            <v>11308.87912</v>
          </cell>
        </row>
        <row r="1055">
          <cell r="I1055">
            <v>10034</v>
          </cell>
          <cell r="L1055">
            <v>35941.509582999999</v>
          </cell>
        </row>
        <row r="1056">
          <cell r="I1056">
            <v>10040</v>
          </cell>
          <cell r="L1056">
            <v>2570.2465090000001</v>
          </cell>
        </row>
        <row r="1057">
          <cell r="I1057">
            <v>10044</v>
          </cell>
          <cell r="L1057">
            <v>35245.611329000007</v>
          </cell>
        </row>
        <row r="1058">
          <cell r="I1058">
            <v>10056</v>
          </cell>
          <cell r="L1058">
            <v>52461.669190000001</v>
          </cell>
        </row>
        <row r="1059">
          <cell r="I1059">
            <v>10057</v>
          </cell>
          <cell r="L1059">
            <v>48143.319580000003</v>
          </cell>
        </row>
        <row r="1060">
          <cell r="I1060">
            <v>10067</v>
          </cell>
          <cell r="L1060">
            <v>36280.108398999997</v>
          </cell>
        </row>
        <row r="1061">
          <cell r="I1061">
            <v>10075</v>
          </cell>
          <cell r="L1061">
            <v>4420.5753020000002</v>
          </cell>
        </row>
        <row r="1062">
          <cell r="I1062">
            <v>10085</v>
          </cell>
          <cell r="L1062">
            <v>13734.080383</v>
          </cell>
        </row>
        <row r="1063">
          <cell r="I1063">
            <v>10103</v>
          </cell>
          <cell r="L1063">
            <v>2743.520399</v>
          </cell>
        </row>
        <row r="1064">
          <cell r="I1064">
            <v>10120</v>
          </cell>
          <cell r="L1064">
            <v>1099.876207</v>
          </cell>
        </row>
        <row r="1065">
          <cell r="I1065">
            <v>10127</v>
          </cell>
          <cell r="L1065">
            <v>3501.318597</v>
          </cell>
        </row>
        <row r="1066">
          <cell r="I1066">
            <v>10130</v>
          </cell>
          <cell r="L1066">
            <v>5948.3797030000005</v>
          </cell>
        </row>
        <row r="1067">
          <cell r="I1067">
            <v>10134</v>
          </cell>
          <cell r="L1067">
            <v>3490.6248310000001</v>
          </cell>
        </row>
        <row r="1068">
          <cell r="I1068">
            <v>10146</v>
          </cell>
          <cell r="L1068">
            <v>16068.803856</v>
          </cell>
        </row>
        <row r="1069">
          <cell r="I1069">
            <v>10158</v>
          </cell>
          <cell r="L1069">
            <v>71998.711425000001</v>
          </cell>
        </row>
        <row r="1070">
          <cell r="I1070">
            <v>10159</v>
          </cell>
          <cell r="L1070">
            <v>36334.214232999999</v>
          </cell>
        </row>
        <row r="1071">
          <cell r="I1071">
            <v>10173</v>
          </cell>
          <cell r="L1071">
            <v>11166.069399</v>
          </cell>
        </row>
        <row r="1072">
          <cell r="I1072">
            <v>10174</v>
          </cell>
          <cell r="L1072">
            <v>39171.215454000005</v>
          </cell>
        </row>
        <row r="1073">
          <cell r="I1073">
            <v>10177</v>
          </cell>
          <cell r="L1073">
            <v>81689.570069000009</v>
          </cell>
        </row>
        <row r="1074">
          <cell r="I1074">
            <v>10183</v>
          </cell>
          <cell r="L1074">
            <v>7040.2071190000006</v>
          </cell>
        </row>
        <row r="1075">
          <cell r="I1075">
            <v>10184</v>
          </cell>
          <cell r="L1075">
            <v>821.80429000000004</v>
          </cell>
        </row>
        <row r="1076">
          <cell r="I1076">
            <v>10187</v>
          </cell>
          <cell r="L1076">
            <v>5673.9078410000002</v>
          </cell>
        </row>
        <row r="1077">
          <cell r="I1077">
            <v>10209</v>
          </cell>
          <cell r="L1077">
            <v>2140.9610189999999</v>
          </cell>
        </row>
        <row r="1078">
          <cell r="I1078">
            <v>10211</v>
          </cell>
          <cell r="L1078">
            <v>2027.2392610000002</v>
          </cell>
        </row>
        <row r="1079">
          <cell r="I1079">
            <v>10238</v>
          </cell>
          <cell r="L1079">
            <v>4855.8446360000007</v>
          </cell>
        </row>
        <row r="1080">
          <cell r="I1080">
            <v>10241</v>
          </cell>
          <cell r="L1080">
            <v>4855.8446360000007</v>
          </cell>
        </row>
        <row r="1081">
          <cell r="I1081">
            <v>10243</v>
          </cell>
          <cell r="L1081">
            <v>6089.437637</v>
          </cell>
        </row>
        <row r="1082">
          <cell r="I1082">
            <v>10248</v>
          </cell>
          <cell r="L1082">
            <v>6089.437637</v>
          </cell>
        </row>
        <row r="1083">
          <cell r="I1083">
            <v>10252</v>
          </cell>
          <cell r="L1083">
            <v>63885.613282000006</v>
          </cell>
        </row>
        <row r="1084">
          <cell r="I1084">
            <v>10255</v>
          </cell>
          <cell r="L1084">
            <v>13363.560058000001</v>
          </cell>
        </row>
        <row r="1085">
          <cell r="I1085">
            <v>10257</v>
          </cell>
          <cell r="L1085">
            <v>16384.194274000001</v>
          </cell>
        </row>
        <row r="1086">
          <cell r="I1086">
            <v>10258</v>
          </cell>
          <cell r="L1086">
            <v>15248.903137000001</v>
          </cell>
        </row>
        <row r="1087">
          <cell r="I1087">
            <v>10275</v>
          </cell>
          <cell r="L1087">
            <v>8204.6254200000003</v>
          </cell>
        </row>
        <row r="1088">
          <cell r="I1088">
            <v>10281</v>
          </cell>
          <cell r="L1088">
            <v>9426.2339869999996</v>
          </cell>
        </row>
        <row r="1089">
          <cell r="I1089">
            <v>10301</v>
          </cell>
          <cell r="L1089">
            <v>14600.093308000003</v>
          </cell>
        </row>
        <row r="1090">
          <cell r="I1090">
            <v>10306</v>
          </cell>
          <cell r="L1090">
            <v>18218.051851</v>
          </cell>
        </row>
        <row r="1091">
          <cell r="I1091">
            <v>10307</v>
          </cell>
          <cell r="L1091">
            <v>6310.3619569999992</v>
          </cell>
        </row>
        <row r="1092">
          <cell r="I1092">
            <v>10322</v>
          </cell>
          <cell r="L1092">
            <v>8602.5536969999994</v>
          </cell>
        </row>
        <row r="1093">
          <cell r="I1093">
            <v>10326</v>
          </cell>
          <cell r="L1093">
            <v>27847.742186999996</v>
          </cell>
        </row>
        <row r="1094">
          <cell r="I1094">
            <v>10364</v>
          </cell>
          <cell r="L1094">
            <v>5290.9284630000002</v>
          </cell>
        </row>
        <row r="1095">
          <cell r="I1095">
            <v>10372</v>
          </cell>
          <cell r="L1095">
            <v>20310.683196999998</v>
          </cell>
        </row>
        <row r="1096">
          <cell r="I1096">
            <v>10384</v>
          </cell>
          <cell r="L1096">
            <v>12196.872482999999</v>
          </cell>
        </row>
        <row r="1097">
          <cell r="I1097">
            <v>10388</v>
          </cell>
          <cell r="L1097">
            <v>7025.4745939999993</v>
          </cell>
        </row>
        <row r="1098">
          <cell r="I1098">
            <v>10389</v>
          </cell>
          <cell r="L1098">
            <v>27134.883040999994</v>
          </cell>
        </row>
        <row r="1099">
          <cell r="I1099">
            <v>10390</v>
          </cell>
          <cell r="L1099">
            <v>31709.522247000001</v>
          </cell>
        </row>
        <row r="1100">
          <cell r="I1100">
            <v>10402</v>
          </cell>
          <cell r="L1100">
            <v>21407.413788000002</v>
          </cell>
        </row>
        <row r="1101">
          <cell r="I1101">
            <v>10403</v>
          </cell>
          <cell r="L1101">
            <v>28064.526016</v>
          </cell>
        </row>
        <row r="1102">
          <cell r="I1102">
            <v>10406</v>
          </cell>
          <cell r="L1102">
            <v>4516.7298929999997</v>
          </cell>
        </row>
        <row r="1103">
          <cell r="I1103">
            <v>10415</v>
          </cell>
          <cell r="L1103">
            <v>19084.064010999999</v>
          </cell>
        </row>
        <row r="1104">
          <cell r="I1104">
            <v>10429</v>
          </cell>
          <cell r="L1104">
            <v>15467.894998</v>
          </cell>
        </row>
        <row r="1105">
          <cell r="I1105">
            <v>10481</v>
          </cell>
          <cell r="L1105">
            <v>76794.21508699999</v>
          </cell>
        </row>
        <row r="1106">
          <cell r="I1106">
            <v>10482</v>
          </cell>
          <cell r="L1106">
            <v>22462.474854</v>
          </cell>
        </row>
        <row r="1107">
          <cell r="I1107">
            <v>10486</v>
          </cell>
          <cell r="L1107">
            <v>93757.386229999989</v>
          </cell>
        </row>
        <row r="1108">
          <cell r="I1108">
            <v>10545</v>
          </cell>
          <cell r="L1108">
            <v>7317.6227709999994</v>
          </cell>
        </row>
        <row r="1109">
          <cell r="I1109">
            <v>10558</v>
          </cell>
          <cell r="L1109">
            <v>8601.1747840000007</v>
          </cell>
        </row>
        <row r="1110">
          <cell r="I1110">
            <v>10563</v>
          </cell>
          <cell r="L1110">
            <v>21514.535598000002</v>
          </cell>
        </row>
        <row r="1111">
          <cell r="I1111">
            <v>10572</v>
          </cell>
          <cell r="L1111">
            <v>77233.038086</v>
          </cell>
        </row>
        <row r="1112">
          <cell r="I1112">
            <v>10575</v>
          </cell>
          <cell r="L1112">
            <v>9488.9737549999991</v>
          </cell>
        </row>
        <row r="1113">
          <cell r="I1113">
            <v>10608</v>
          </cell>
          <cell r="L1113">
            <v>23107.997468000001</v>
          </cell>
        </row>
        <row r="1114">
          <cell r="I1114">
            <v>10621</v>
          </cell>
          <cell r="L1114">
            <v>4601.9945039999993</v>
          </cell>
        </row>
        <row r="1115">
          <cell r="I1115">
            <v>10633</v>
          </cell>
          <cell r="L1115">
            <v>60665.350829000003</v>
          </cell>
        </row>
        <row r="1116">
          <cell r="I1116">
            <v>10646</v>
          </cell>
          <cell r="L1116">
            <v>9131.3428500000009</v>
          </cell>
        </row>
        <row r="1117">
          <cell r="I1117">
            <v>10647</v>
          </cell>
          <cell r="L1117">
            <v>10373.427021</v>
          </cell>
        </row>
        <row r="1118">
          <cell r="I1118">
            <v>10650</v>
          </cell>
          <cell r="L1118">
            <v>9824.7202450000004</v>
          </cell>
        </row>
        <row r="1119">
          <cell r="I1119">
            <v>10658</v>
          </cell>
          <cell r="L1119">
            <v>9769.6736450000008</v>
          </cell>
        </row>
        <row r="1120">
          <cell r="I1120">
            <v>10668</v>
          </cell>
          <cell r="L1120">
            <v>7017.3951390000002</v>
          </cell>
        </row>
        <row r="1121">
          <cell r="I1121">
            <v>10671</v>
          </cell>
          <cell r="L1121">
            <v>10175.983719</v>
          </cell>
        </row>
        <row r="1122">
          <cell r="I1122">
            <v>10674</v>
          </cell>
          <cell r="L1122">
            <v>7329.1180499999991</v>
          </cell>
        </row>
        <row r="1123">
          <cell r="I1123">
            <v>10705</v>
          </cell>
          <cell r="L1123">
            <v>4967.8311450000001</v>
          </cell>
        </row>
        <row r="1124">
          <cell r="I1124">
            <v>10718</v>
          </cell>
          <cell r="L1124">
            <v>20521.919181000001</v>
          </cell>
        </row>
        <row r="1125">
          <cell r="I1125">
            <v>10728</v>
          </cell>
          <cell r="L1125">
            <v>9838.1821060000002</v>
          </cell>
        </row>
        <row r="1126">
          <cell r="I1126">
            <v>10757</v>
          </cell>
          <cell r="L1126">
            <v>4906.718398</v>
          </cell>
        </row>
        <row r="1127">
          <cell r="I1127">
            <v>10790</v>
          </cell>
          <cell r="L1127">
            <v>60384.943970000008</v>
          </cell>
        </row>
        <row r="1128">
          <cell r="I1128">
            <v>10791</v>
          </cell>
          <cell r="L1128">
            <v>60384.943970000008</v>
          </cell>
        </row>
        <row r="1129">
          <cell r="I1129">
            <v>10792</v>
          </cell>
          <cell r="L1129">
            <v>57751.824707000007</v>
          </cell>
        </row>
        <row r="1130">
          <cell r="I1130">
            <v>10793</v>
          </cell>
          <cell r="L1130">
            <v>57751.824707000007</v>
          </cell>
        </row>
        <row r="1131">
          <cell r="I1131">
            <v>10843</v>
          </cell>
          <cell r="L1131">
            <v>15213.918679</v>
          </cell>
        </row>
        <row r="1132">
          <cell r="I1132">
            <v>10849</v>
          </cell>
          <cell r="L1132">
            <v>30547.273392000003</v>
          </cell>
        </row>
        <row r="1133">
          <cell r="I1133">
            <v>10853</v>
          </cell>
          <cell r="L1133">
            <v>15901.734376</v>
          </cell>
        </row>
        <row r="1134">
          <cell r="I1134">
            <v>10859</v>
          </cell>
          <cell r="L1134">
            <v>107564.723145</v>
          </cell>
        </row>
        <row r="1135">
          <cell r="I1135">
            <v>10860</v>
          </cell>
          <cell r="L1135">
            <v>1145.193831</v>
          </cell>
        </row>
        <row r="1136">
          <cell r="I1136">
            <v>10861</v>
          </cell>
          <cell r="L1136">
            <v>2479.0849989999997</v>
          </cell>
        </row>
        <row r="1137">
          <cell r="I1137">
            <v>10865</v>
          </cell>
          <cell r="L1137">
            <v>12487.50769</v>
          </cell>
        </row>
        <row r="1138">
          <cell r="I1138">
            <v>10871</v>
          </cell>
          <cell r="L1138">
            <v>5332.6705019999999</v>
          </cell>
        </row>
        <row r="1139">
          <cell r="I1139">
            <v>10874</v>
          </cell>
          <cell r="L1139">
            <v>10574.729218</v>
          </cell>
        </row>
        <row r="1140">
          <cell r="I1140">
            <v>10875</v>
          </cell>
          <cell r="L1140">
            <v>8957.5916449999986</v>
          </cell>
        </row>
        <row r="1141">
          <cell r="I1141">
            <v>10877</v>
          </cell>
          <cell r="L1141">
            <v>5302.3543699999991</v>
          </cell>
        </row>
        <row r="1142">
          <cell r="I1142">
            <v>10878</v>
          </cell>
          <cell r="L1142">
            <v>4787.9257960000004</v>
          </cell>
        </row>
        <row r="1143">
          <cell r="I1143">
            <v>10880</v>
          </cell>
          <cell r="L1143">
            <v>3973.3397749999999</v>
          </cell>
        </row>
        <row r="1144">
          <cell r="I1144">
            <v>10881</v>
          </cell>
          <cell r="L1144">
            <v>12152.367401000001</v>
          </cell>
        </row>
        <row r="1145">
          <cell r="I1145">
            <v>10882</v>
          </cell>
          <cell r="L1145">
            <v>8484.6586909999987</v>
          </cell>
        </row>
        <row r="1146">
          <cell r="I1146">
            <v>10883</v>
          </cell>
          <cell r="L1146">
            <v>12025.666045999998</v>
          </cell>
        </row>
        <row r="1147">
          <cell r="I1147">
            <v>10885</v>
          </cell>
          <cell r="L1147">
            <v>14701.457275000001</v>
          </cell>
        </row>
        <row r="1148">
          <cell r="I1148">
            <v>10886</v>
          </cell>
          <cell r="L1148">
            <v>11509.928496999999</v>
          </cell>
        </row>
        <row r="1149">
          <cell r="I1149">
            <v>10890</v>
          </cell>
          <cell r="L1149">
            <v>4450.6486359999999</v>
          </cell>
        </row>
        <row r="1150">
          <cell r="I1150">
            <v>10893</v>
          </cell>
          <cell r="L1150">
            <v>1865.915438</v>
          </cell>
        </row>
        <row r="1151">
          <cell r="I1151">
            <v>10894</v>
          </cell>
          <cell r="L1151">
            <v>6940.1476130000001</v>
          </cell>
        </row>
        <row r="1152">
          <cell r="I1152">
            <v>10896</v>
          </cell>
          <cell r="L1152">
            <v>5241.0988319999997</v>
          </cell>
        </row>
        <row r="1153">
          <cell r="I1153">
            <v>10901</v>
          </cell>
          <cell r="L1153">
            <v>3612.7976840000001</v>
          </cell>
        </row>
        <row r="1154">
          <cell r="I1154">
            <v>10903</v>
          </cell>
          <cell r="L1154">
            <v>4315.9753869999995</v>
          </cell>
        </row>
        <row r="1155">
          <cell r="I1155">
            <v>10905</v>
          </cell>
          <cell r="L1155">
            <v>8046.2335819999998</v>
          </cell>
        </row>
        <row r="1156">
          <cell r="I1156">
            <v>10906</v>
          </cell>
          <cell r="L1156">
            <v>7418.2930910000005</v>
          </cell>
        </row>
        <row r="1157">
          <cell r="I1157">
            <v>10913</v>
          </cell>
          <cell r="L1157">
            <v>85788.095702999999</v>
          </cell>
        </row>
        <row r="1158">
          <cell r="I1158">
            <v>10915</v>
          </cell>
          <cell r="L1158">
            <v>16000.514068</v>
          </cell>
        </row>
        <row r="1159">
          <cell r="I1159">
            <v>10928</v>
          </cell>
          <cell r="L1159">
            <v>5911.2333529999996</v>
          </cell>
        </row>
        <row r="1160">
          <cell r="I1160">
            <v>10929</v>
          </cell>
          <cell r="L1160">
            <v>7102.0658869999997</v>
          </cell>
        </row>
        <row r="1161">
          <cell r="I1161">
            <v>10931</v>
          </cell>
          <cell r="L1161">
            <v>3784.6602779999998</v>
          </cell>
        </row>
        <row r="1162">
          <cell r="I1162">
            <v>10933</v>
          </cell>
          <cell r="L1162">
            <v>5562.4576119999992</v>
          </cell>
        </row>
        <row r="1163">
          <cell r="I1163">
            <v>10934</v>
          </cell>
          <cell r="L1163">
            <v>3729.2835400000004</v>
          </cell>
        </row>
        <row r="1164">
          <cell r="I1164">
            <v>10935</v>
          </cell>
          <cell r="L1164">
            <v>10222.658569000001</v>
          </cell>
        </row>
        <row r="1165">
          <cell r="I1165">
            <v>10936</v>
          </cell>
          <cell r="L1165">
            <v>5886.4035960000001</v>
          </cell>
        </row>
        <row r="1166">
          <cell r="I1166">
            <v>10950</v>
          </cell>
          <cell r="L1166">
            <v>14177.967056</v>
          </cell>
        </row>
        <row r="1167">
          <cell r="I1167">
            <v>10951</v>
          </cell>
          <cell r="L1167">
            <v>6202.0868530000007</v>
          </cell>
        </row>
        <row r="1168">
          <cell r="I1168">
            <v>10954</v>
          </cell>
          <cell r="L1168">
            <v>6187.0099190000001</v>
          </cell>
        </row>
        <row r="1169">
          <cell r="I1169">
            <v>10956</v>
          </cell>
          <cell r="L1169">
            <v>18253.858763999997</v>
          </cell>
        </row>
        <row r="1170">
          <cell r="I1170">
            <v>10963</v>
          </cell>
          <cell r="L1170">
            <v>75653.151366999999</v>
          </cell>
        </row>
        <row r="1171">
          <cell r="I1171">
            <v>10965</v>
          </cell>
          <cell r="L1171">
            <v>84150.521240000002</v>
          </cell>
        </row>
        <row r="1172">
          <cell r="I1172">
            <v>10966</v>
          </cell>
          <cell r="L1172">
            <v>83014.367186999996</v>
          </cell>
        </row>
        <row r="1173">
          <cell r="I1173">
            <v>10967</v>
          </cell>
          <cell r="L1173">
            <v>90554.625488000005</v>
          </cell>
        </row>
        <row r="1174">
          <cell r="I1174">
            <v>10968</v>
          </cell>
          <cell r="L1174">
            <v>85220.889160999999</v>
          </cell>
        </row>
        <row r="1175">
          <cell r="I1175">
            <v>10969</v>
          </cell>
          <cell r="L1175">
            <v>79844.859129999997</v>
          </cell>
        </row>
        <row r="1176">
          <cell r="I1176">
            <v>10970</v>
          </cell>
          <cell r="L1176">
            <v>88457.738768999989</v>
          </cell>
        </row>
        <row r="1177">
          <cell r="I1177">
            <v>10975</v>
          </cell>
          <cell r="L1177">
            <v>17023.640960999997</v>
          </cell>
        </row>
        <row r="1178">
          <cell r="I1178">
            <v>10979</v>
          </cell>
          <cell r="L1178">
            <v>75513.899168999997</v>
          </cell>
        </row>
        <row r="1179">
          <cell r="I1179">
            <v>10980</v>
          </cell>
          <cell r="L1179">
            <v>21682.204408000001</v>
          </cell>
        </row>
        <row r="1180">
          <cell r="I1180">
            <v>10981</v>
          </cell>
          <cell r="L1180">
            <v>101241.32519499998</v>
          </cell>
        </row>
        <row r="1181">
          <cell r="I1181">
            <v>10982</v>
          </cell>
          <cell r="L1181">
            <v>90241.470213999986</v>
          </cell>
        </row>
        <row r="1182">
          <cell r="I1182">
            <v>10985</v>
          </cell>
          <cell r="L1182">
            <v>9391.2926100000004</v>
          </cell>
        </row>
        <row r="1183">
          <cell r="I1183">
            <v>10986</v>
          </cell>
          <cell r="L1183">
            <v>4420.6642869999996</v>
          </cell>
        </row>
        <row r="1184">
          <cell r="I1184">
            <v>10990</v>
          </cell>
          <cell r="L1184">
            <v>7057.3481309999997</v>
          </cell>
        </row>
        <row r="1185">
          <cell r="I1185">
            <v>10991</v>
          </cell>
          <cell r="L1185">
            <v>65723.353273000001</v>
          </cell>
        </row>
        <row r="1186">
          <cell r="I1186">
            <v>10994</v>
          </cell>
          <cell r="L1186">
            <v>78146.500487999991</v>
          </cell>
        </row>
        <row r="1187">
          <cell r="I1187">
            <v>10995</v>
          </cell>
          <cell r="L1187">
            <v>19034.501539999997</v>
          </cell>
        </row>
        <row r="1188">
          <cell r="I1188">
            <v>10996</v>
          </cell>
          <cell r="L1188">
            <v>113425.98999</v>
          </cell>
        </row>
        <row r="1189">
          <cell r="I1189">
            <v>10998</v>
          </cell>
          <cell r="L1189">
            <v>123505.32763699999</v>
          </cell>
        </row>
        <row r="1190">
          <cell r="I1190">
            <v>11006</v>
          </cell>
          <cell r="L1190">
            <v>13420.982972</v>
          </cell>
        </row>
        <row r="1191">
          <cell r="I1191">
            <v>11017</v>
          </cell>
          <cell r="L1191">
            <v>9666.8133240000006</v>
          </cell>
        </row>
        <row r="1192">
          <cell r="I1192">
            <v>11018</v>
          </cell>
          <cell r="L1192">
            <v>7549.6364520000016</v>
          </cell>
        </row>
        <row r="1193">
          <cell r="I1193">
            <v>11019</v>
          </cell>
          <cell r="L1193">
            <v>8623.7462459999988</v>
          </cell>
        </row>
        <row r="1194">
          <cell r="I1194">
            <v>11020</v>
          </cell>
          <cell r="L1194">
            <v>1531.7075810000001</v>
          </cell>
        </row>
        <row r="1195">
          <cell r="I1195">
            <v>11021</v>
          </cell>
          <cell r="L1195">
            <v>9627.1588439999996</v>
          </cell>
        </row>
        <row r="1196">
          <cell r="I1196">
            <v>11023</v>
          </cell>
          <cell r="L1196">
            <v>7731.1939089999996</v>
          </cell>
        </row>
        <row r="1197">
          <cell r="I1197">
            <v>11030</v>
          </cell>
          <cell r="L1197">
            <v>10601.126464999999</v>
          </cell>
        </row>
        <row r="1198">
          <cell r="I1198">
            <v>11035</v>
          </cell>
          <cell r="L1198">
            <v>107901.04711900001</v>
          </cell>
        </row>
        <row r="1199">
          <cell r="I1199">
            <v>11040</v>
          </cell>
          <cell r="L1199">
            <v>9983.6884769999997</v>
          </cell>
        </row>
        <row r="1200">
          <cell r="I1200">
            <v>11046</v>
          </cell>
          <cell r="L1200">
            <v>3903.8725360000003</v>
          </cell>
        </row>
        <row r="1201">
          <cell r="I1201">
            <v>11050</v>
          </cell>
          <cell r="L1201">
            <v>39068.736939000002</v>
          </cell>
        </row>
        <row r="1202">
          <cell r="I1202">
            <v>11054</v>
          </cell>
          <cell r="L1202">
            <v>81708.349121000007</v>
          </cell>
        </row>
        <row r="1203">
          <cell r="I1203">
            <v>11055</v>
          </cell>
          <cell r="L1203">
            <v>75354.552733999997</v>
          </cell>
        </row>
        <row r="1204">
          <cell r="I1204">
            <v>11056</v>
          </cell>
          <cell r="L1204">
            <v>82933.996581999992</v>
          </cell>
        </row>
        <row r="1205">
          <cell r="I1205">
            <v>11057</v>
          </cell>
          <cell r="L1205">
            <v>87956.645018999989</v>
          </cell>
        </row>
        <row r="1206">
          <cell r="I1206">
            <v>11058</v>
          </cell>
          <cell r="L1206">
            <v>80463.571289</v>
          </cell>
        </row>
        <row r="1207">
          <cell r="I1207">
            <v>11062</v>
          </cell>
          <cell r="L1207">
            <v>8193.6972270000006</v>
          </cell>
        </row>
        <row r="1208">
          <cell r="I1208">
            <v>11068</v>
          </cell>
          <cell r="L1208">
            <v>27082.132813</v>
          </cell>
        </row>
        <row r="1209">
          <cell r="I1209">
            <v>11079</v>
          </cell>
          <cell r="L1209">
            <v>2421.383644</v>
          </cell>
        </row>
        <row r="1210">
          <cell r="I1210">
            <v>11089</v>
          </cell>
          <cell r="L1210">
            <v>14667.456260000001</v>
          </cell>
        </row>
        <row r="1211">
          <cell r="I1211">
            <v>11095</v>
          </cell>
          <cell r="L1211">
            <v>47515.684814</v>
          </cell>
        </row>
        <row r="1212">
          <cell r="I1212">
            <v>11097</v>
          </cell>
          <cell r="L1212">
            <v>29694.152343999998</v>
          </cell>
        </row>
        <row r="1213">
          <cell r="I1213">
            <v>11100</v>
          </cell>
          <cell r="L1213">
            <v>28680.755859000004</v>
          </cell>
        </row>
        <row r="1214">
          <cell r="I1214">
            <v>11101</v>
          </cell>
          <cell r="L1214">
            <v>67860.514404999994</v>
          </cell>
        </row>
        <row r="1215">
          <cell r="I1215">
            <v>11102</v>
          </cell>
          <cell r="L1215">
            <v>66605.819824999999</v>
          </cell>
        </row>
        <row r="1216">
          <cell r="I1216">
            <v>11103</v>
          </cell>
          <cell r="L1216">
            <v>68965.483397999997</v>
          </cell>
        </row>
        <row r="1217">
          <cell r="I1217">
            <v>11106</v>
          </cell>
          <cell r="L1217">
            <v>59874.442382000001</v>
          </cell>
        </row>
        <row r="1218">
          <cell r="I1218">
            <v>11107</v>
          </cell>
          <cell r="L1218">
            <v>39645.146971999995</v>
          </cell>
        </row>
        <row r="1219">
          <cell r="I1219">
            <v>11109</v>
          </cell>
          <cell r="L1219">
            <v>70655.715331999992</v>
          </cell>
        </row>
        <row r="1220">
          <cell r="I1220">
            <v>11110</v>
          </cell>
          <cell r="L1220">
            <v>53804.175047999997</v>
          </cell>
        </row>
        <row r="1221">
          <cell r="I1221">
            <v>11112</v>
          </cell>
          <cell r="L1221">
            <v>45230.196776999997</v>
          </cell>
        </row>
        <row r="1222">
          <cell r="I1222">
            <v>11113</v>
          </cell>
          <cell r="L1222">
            <v>58411.763671999994</v>
          </cell>
        </row>
        <row r="1223">
          <cell r="I1223">
            <v>11114</v>
          </cell>
          <cell r="L1223">
            <v>3091.6472320000003</v>
          </cell>
        </row>
        <row r="1224">
          <cell r="I1224">
            <v>11120</v>
          </cell>
          <cell r="L1224">
            <v>56391.898436999996</v>
          </cell>
        </row>
        <row r="1225">
          <cell r="I1225">
            <v>11123</v>
          </cell>
          <cell r="L1225">
            <v>53628.600097000002</v>
          </cell>
        </row>
        <row r="1226">
          <cell r="I1226">
            <v>11124</v>
          </cell>
          <cell r="L1226">
            <v>52045.639404000001</v>
          </cell>
        </row>
        <row r="1227">
          <cell r="I1227">
            <v>11125</v>
          </cell>
          <cell r="L1227">
            <v>9769.6736450000008</v>
          </cell>
        </row>
        <row r="1228">
          <cell r="I1228">
            <v>11131</v>
          </cell>
          <cell r="L1228">
            <v>8375.3910219999998</v>
          </cell>
        </row>
        <row r="1229">
          <cell r="I1229">
            <v>11133</v>
          </cell>
          <cell r="L1229">
            <v>13382.883575</v>
          </cell>
        </row>
        <row r="1230">
          <cell r="I1230">
            <v>11145</v>
          </cell>
          <cell r="L1230">
            <v>6823.7124029999995</v>
          </cell>
        </row>
        <row r="1231">
          <cell r="I1231">
            <v>11147</v>
          </cell>
          <cell r="L1231">
            <v>5430.9843600000004</v>
          </cell>
        </row>
        <row r="1232">
          <cell r="I1232">
            <v>11152</v>
          </cell>
          <cell r="L1232">
            <v>7212.9572449999996</v>
          </cell>
        </row>
        <row r="1233">
          <cell r="I1233">
            <v>11153</v>
          </cell>
          <cell r="L1233">
            <v>18058.721679999999</v>
          </cell>
        </row>
        <row r="1234">
          <cell r="I1234">
            <v>11156</v>
          </cell>
          <cell r="L1234">
            <v>4403.8937430000005</v>
          </cell>
        </row>
        <row r="1235">
          <cell r="I1235">
            <v>11181</v>
          </cell>
          <cell r="L1235">
            <v>15499.244309000002</v>
          </cell>
        </row>
        <row r="1236">
          <cell r="I1236">
            <v>11193</v>
          </cell>
          <cell r="L1236">
            <v>2990.5098969999999</v>
          </cell>
        </row>
        <row r="1237">
          <cell r="I1237">
            <v>11244</v>
          </cell>
          <cell r="L1237">
            <v>7080.4023750000006</v>
          </cell>
        </row>
        <row r="1238">
          <cell r="I1238">
            <v>11245</v>
          </cell>
          <cell r="L1238">
            <v>53967.403564999993</v>
          </cell>
        </row>
        <row r="1239">
          <cell r="I1239">
            <v>11257</v>
          </cell>
          <cell r="L1239">
            <v>5949.4237979999998</v>
          </cell>
        </row>
        <row r="1240">
          <cell r="I1240">
            <v>11262</v>
          </cell>
          <cell r="L1240">
            <v>2878.2181819999996</v>
          </cell>
        </row>
        <row r="1241">
          <cell r="I1241">
            <v>11263</v>
          </cell>
          <cell r="L1241">
            <v>91472.946289999993</v>
          </cell>
        </row>
        <row r="1242">
          <cell r="I1242">
            <v>11264</v>
          </cell>
          <cell r="L1242">
            <v>18722.682616999999</v>
          </cell>
        </row>
        <row r="1243">
          <cell r="I1243">
            <v>11266</v>
          </cell>
          <cell r="L1243">
            <v>110195.63085999999</v>
          </cell>
        </row>
        <row r="1244">
          <cell r="I1244">
            <v>11268</v>
          </cell>
          <cell r="L1244">
            <v>112958.050537</v>
          </cell>
        </row>
        <row r="1245">
          <cell r="I1245">
            <v>11271</v>
          </cell>
          <cell r="L1245">
            <v>106897.226807</v>
          </cell>
        </row>
        <row r="1246">
          <cell r="I1246">
            <v>11275</v>
          </cell>
          <cell r="L1246">
            <v>31291.014893</v>
          </cell>
        </row>
        <row r="1247">
          <cell r="I1247">
            <v>11276</v>
          </cell>
          <cell r="L1247">
            <v>4399.2939460000007</v>
          </cell>
        </row>
        <row r="1248">
          <cell r="I1248">
            <v>11278</v>
          </cell>
          <cell r="L1248">
            <v>82682.694092000005</v>
          </cell>
        </row>
        <row r="1249">
          <cell r="I1249">
            <v>11280</v>
          </cell>
          <cell r="L1249">
            <v>67446.607422000001</v>
          </cell>
        </row>
        <row r="1250">
          <cell r="I1250">
            <v>11281</v>
          </cell>
          <cell r="L1250">
            <v>14858.123902000001</v>
          </cell>
        </row>
        <row r="1251">
          <cell r="I1251">
            <v>11282</v>
          </cell>
          <cell r="L1251">
            <v>83099.824706999992</v>
          </cell>
        </row>
        <row r="1252">
          <cell r="I1252">
            <v>11283</v>
          </cell>
          <cell r="L1252">
            <v>4152.328528</v>
          </cell>
        </row>
        <row r="1253">
          <cell r="I1253">
            <v>11284</v>
          </cell>
          <cell r="L1253">
            <v>28246.838806</v>
          </cell>
        </row>
        <row r="1254">
          <cell r="I1254">
            <v>11285</v>
          </cell>
          <cell r="L1254">
            <v>23328.846495999998</v>
          </cell>
        </row>
        <row r="1255">
          <cell r="I1255">
            <v>11287</v>
          </cell>
          <cell r="L1255">
            <v>51240.426758000001</v>
          </cell>
        </row>
        <row r="1256">
          <cell r="I1256">
            <v>11288</v>
          </cell>
          <cell r="L1256">
            <v>58503.343993999995</v>
          </cell>
        </row>
        <row r="1257">
          <cell r="I1257">
            <v>11289</v>
          </cell>
          <cell r="L1257">
            <v>104246.198242</v>
          </cell>
        </row>
        <row r="1258">
          <cell r="I1258">
            <v>11290</v>
          </cell>
          <cell r="L1258">
            <v>56987.775146</v>
          </cell>
        </row>
        <row r="1259">
          <cell r="I1259">
            <v>11291</v>
          </cell>
          <cell r="L1259">
            <v>37036.842529000001</v>
          </cell>
        </row>
        <row r="1260">
          <cell r="I1260">
            <v>11293</v>
          </cell>
          <cell r="L1260">
            <v>83546.260009000005</v>
          </cell>
        </row>
        <row r="1261">
          <cell r="I1261">
            <v>11294</v>
          </cell>
          <cell r="L1261">
            <v>77823.360839999994</v>
          </cell>
        </row>
        <row r="1262">
          <cell r="I1262">
            <v>11296</v>
          </cell>
          <cell r="L1262">
            <v>96297.678221999988</v>
          </cell>
        </row>
        <row r="1263">
          <cell r="I1263">
            <v>11297</v>
          </cell>
          <cell r="L1263">
            <v>89648.314941000004</v>
          </cell>
        </row>
        <row r="1264">
          <cell r="I1264">
            <v>11311</v>
          </cell>
          <cell r="L1264">
            <v>35835.148315999999</v>
          </cell>
        </row>
        <row r="1265">
          <cell r="I1265">
            <v>11312</v>
          </cell>
          <cell r="L1265">
            <v>34697.531860999996</v>
          </cell>
        </row>
        <row r="1266">
          <cell r="I1266">
            <v>11315</v>
          </cell>
          <cell r="L1266">
            <v>14376.608886</v>
          </cell>
        </row>
        <row r="1267">
          <cell r="I1267">
            <v>11326</v>
          </cell>
          <cell r="L1267">
            <v>49971.699218000002</v>
          </cell>
        </row>
        <row r="1268">
          <cell r="I1268">
            <v>11327</v>
          </cell>
          <cell r="L1268">
            <v>72321.664061999996</v>
          </cell>
        </row>
        <row r="1269">
          <cell r="I1269">
            <v>11329</v>
          </cell>
          <cell r="L1269">
            <v>67219.716063</v>
          </cell>
        </row>
        <row r="1270">
          <cell r="I1270">
            <v>11370</v>
          </cell>
          <cell r="L1270">
            <v>29694.152343999998</v>
          </cell>
        </row>
        <row r="1271">
          <cell r="I1271">
            <v>11371</v>
          </cell>
          <cell r="L1271">
            <v>64789.617676000002</v>
          </cell>
        </row>
        <row r="1272">
          <cell r="I1272">
            <v>11379</v>
          </cell>
          <cell r="L1272">
            <v>28082.477417999999</v>
          </cell>
        </row>
        <row r="1273">
          <cell r="I1273">
            <v>11382</v>
          </cell>
          <cell r="L1273">
            <v>36514.923094999998</v>
          </cell>
        </row>
        <row r="1274">
          <cell r="I1274">
            <v>11407</v>
          </cell>
          <cell r="L1274">
            <v>10905.813340000001</v>
          </cell>
        </row>
        <row r="1275">
          <cell r="I1275">
            <v>11414</v>
          </cell>
          <cell r="L1275">
            <v>13031.396073</v>
          </cell>
        </row>
        <row r="1276">
          <cell r="I1276">
            <v>11420</v>
          </cell>
          <cell r="L1276">
            <v>14346.844573999999</v>
          </cell>
        </row>
        <row r="1277">
          <cell r="I1277">
            <v>11421</v>
          </cell>
          <cell r="L1277">
            <v>27821.383177000003</v>
          </cell>
        </row>
        <row r="1278">
          <cell r="I1278">
            <v>11481</v>
          </cell>
          <cell r="L1278">
            <v>64497.151610999994</v>
          </cell>
        </row>
        <row r="1279">
          <cell r="I1279">
            <v>11483</v>
          </cell>
          <cell r="L1279">
            <v>71386.481445999991</v>
          </cell>
        </row>
        <row r="1280">
          <cell r="I1280">
            <v>11484</v>
          </cell>
          <cell r="L1280">
            <v>3332.2313720000002</v>
          </cell>
        </row>
        <row r="1281">
          <cell r="I1281">
            <v>11485</v>
          </cell>
          <cell r="L1281">
            <v>5652.9886930000002</v>
          </cell>
        </row>
        <row r="1282">
          <cell r="I1282">
            <v>11492</v>
          </cell>
          <cell r="L1282">
            <v>2128.1537269999999</v>
          </cell>
        </row>
        <row r="1283">
          <cell r="I1283">
            <v>11500</v>
          </cell>
          <cell r="L1283">
            <v>5531.1595340000003</v>
          </cell>
        </row>
        <row r="1284">
          <cell r="I1284">
            <v>11503</v>
          </cell>
          <cell r="L1284">
            <v>14184.685606999999</v>
          </cell>
        </row>
        <row r="1285">
          <cell r="I1285">
            <v>11513</v>
          </cell>
          <cell r="L1285">
            <v>5144.1035769999999</v>
          </cell>
        </row>
        <row r="1286">
          <cell r="I1286">
            <v>11514</v>
          </cell>
          <cell r="L1286">
            <v>35941.509582999999</v>
          </cell>
        </row>
        <row r="1287">
          <cell r="I1287">
            <v>11536</v>
          </cell>
          <cell r="L1287">
            <v>32377.731047000001</v>
          </cell>
        </row>
        <row r="1288">
          <cell r="I1288">
            <v>11541</v>
          </cell>
          <cell r="L1288">
            <v>12237.766109</v>
          </cell>
        </row>
        <row r="1289">
          <cell r="I1289">
            <v>11556</v>
          </cell>
          <cell r="L1289">
            <v>68123.518554999988</v>
          </cell>
        </row>
        <row r="1290">
          <cell r="I1290">
            <v>11564</v>
          </cell>
          <cell r="L1290">
            <v>19613.554031</v>
          </cell>
        </row>
        <row r="1291">
          <cell r="I1291">
            <v>11580</v>
          </cell>
          <cell r="L1291">
            <v>25408.012207</v>
          </cell>
        </row>
        <row r="1292">
          <cell r="I1292">
            <v>11586</v>
          </cell>
          <cell r="L1292">
            <v>28541.564361999997</v>
          </cell>
        </row>
        <row r="1293">
          <cell r="I1293">
            <v>11590</v>
          </cell>
          <cell r="L1293">
            <v>38326.136261</v>
          </cell>
        </row>
        <row r="1294">
          <cell r="I1294">
            <v>11595</v>
          </cell>
          <cell r="L1294">
            <v>23264.954332000001</v>
          </cell>
        </row>
        <row r="1295">
          <cell r="I1295">
            <v>11599</v>
          </cell>
          <cell r="L1295">
            <v>25022.828675000004</v>
          </cell>
        </row>
        <row r="1296">
          <cell r="I1296">
            <v>11610</v>
          </cell>
          <cell r="L1296">
            <v>28057.596434999999</v>
          </cell>
        </row>
        <row r="1297">
          <cell r="I1297">
            <v>11614</v>
          </cell>
          <cell r="L1297">
            <v>12721.718903000001</v>
          </cell>
        </row>
        <row r="1298">
          <cell r="I1298">
            <v>11618</v>
          </cell>
          <cell r="L1298">
            <v>2352.4424899999999</v>
          </cell>
        </row>
        <row r="1299">
          <cell r="I1299">
            <v>11635</v>
          </cell>
          <cell r="L1299">
            <v>32808.757750999997</v>
          </cell>
        </row>
        <row r="1300">
          <cell r="I1300">
            <v>11638</v>
          </cell>
          <cell r="L1300">
            <v>5182.3225079999993</v>
          </cell>
        </row>
        <row r="1301">
          <cell r="I1301">
            <v>11642</v>
          </cell>
          <cell r="L1301">
            <v>4289.7832309999994</v>
          </cell>
        </row>
        <row r="1302">
          <cell r="I1302">
            <v>11644</v>
          </cell>
          <cell r="L1302">
            <v>4149.1728729999995</v>
          </cell>
        </row>
        <row r="1303">
          <cell r="I1303">
            <v>11645</v>
          </cell>
          <cell r="L1303">
            <v>4073.8782569999998</v>
          </cell>
        </row>
        <row r="1304">
          <cell r="I1304">
            <v>11660</v>
          </cell>
          <cell r="L1304">
            <v>20493.858864000002</v>
          </cell>
        </row>
        <row r="1305">
          <cell r="I1305">
            <v>11697</v>
          </cell>
          <cell r="L1305">
            <v>8080.3340330000001</v>
          </cell>
        </row>
        <row r="1306">
          <cell r="I1306">
            <v>11707</v>
          </cell>
          <cell r="L1306">
            <v>4567.2730039999997</v>
          </cell>
        </row>
        <row r="1307">
          <cell r="I1307">
            <v>11709</v>
          </cell>
          <cell r="L1307">
            <v>111.53602000000001</v>
          </cell>
        </row>
        <row r="1308">
          <cell r="I1308">
            <v>11741</v>
          </cell>
          <cell r="L1308">
            <v>6021.6125099999999</v>
          </cell>
        </row>
        <row r="1309">
          <cell r="I1309">
            <v>11748</v>
          </cell>
          <cell r="L1309">
            <v>3125.8158789999998</v>
          </cell>
        </row>
        <row r="1310">
          <cell r="I1310">
            <v>11757</v>
          </cell>
          <cell r="L1310">
            <v>314.14043400000003</v>
          </cell>
        </row>
        <row r="1311">
          <cell r="I1311">
            <v>11762</v>
          </cell>
          <cell r="L1311">
            <v>1264.2878750000002</v>
          </cell>
        </row>
        <row r="1312">
          <cell r="I1312">
            <v>11809</v>
          </cell>
          <cell r="L1312">
            <v>6927.7053910000004</v>
          </cell>
        </row>
        <row r="1313">
          <cell r="I1313">
            <v>11820</v>
          </cell>
          <cell r="L1313">
            <v>5638.4522710000001</v>
          </cell>
        </row>
        <row r="1314">
          <cell r="I1314">
            <v>11867</v>
          </cell>
          <cell r="L1314">
            <v>9597.3077699999994</v>
          </cell>
        </row>
        <row r="1315">
          <cell r="I1315">
            <v>11878</v>
          </cell>
          <cell r="L1315">
            <v>2666.6686099999997</v>
          </cell>
        </row>
        <row r="1316">
          <cell r="I1316">
            <v>11882</v>
          </cell>
          <cell r="L1316">
            <v>3132.991904</v>
          </cell>
        </row>
        <row r="1317">
          <cell r="I1317">
            <v>11987</v>
          </cell>
          <cell r="L1317">
            <v>31897.723052999998</v>
          </cell>
        </row>
        <row r="1318">
          <cell r="I1318">
            <v>11997</v>
          </cell>
          <cell r="L1318">
            <v>16384.916748</v>
          </cell>
        </row>
        <row r="1319">
          <cell r="I1319">
            <v>12007</v>
          </cell>
          <cell r="L1319">
            <v>69733.751709999997</v>
          </cell>
        </row>
        <row r="1320">
          <cell r="I1320">
            <v>12009</v>
          </cell>
          <cell r="L1320">
            <v>71539.472657000006</v>
          </cell>
        </row>
        <row r="1321">
          <cell r="I1321">
            <v>12010</v>
          </cell>
          <cell r="L1321">
            <v>76652.599610000005</v>
          </cell>
        </row>
        <row r="1322">
          <cell r="I1322">
            <v>12035</v>
          </cell>
          <cell r="L1322">
            <v>42675.727417000002</v>
          </cell>
        </row>
        <row r="1323">
          <cell r="I1323">
            <v>12040</v>
          </cell>
          <cell r="L1323">
            <v>54923.375609000002</v>
          </cell>
        </row>
        <row r="1324">
          <cell r="I1324">
            <v>12065</v>
          </cell>
          <cell r="L1324">
            <v>26404.304749000003</v>
          </cell>
        </row>
        <row r="1325">
          <cell r="I1325">
            <v>12104</v>
          </cell>
          <cell r="L1325">
            <v>25191.929594000001</v>
          </cell>
        </row>
        <row r="1326">
          <cell r="I1326">
            <v>12128</v>
          </cell>
          <cell r="L1326">
            <v>46719.384094000008</v>
          </cell>
        </row>
        <row r="1327">
          <cell r="I1327">
            <v>12152</v>
          </cell>
          <cell r="L1327">
            <v>21056.480439999999</v>
          </cell>
        </row>
        <row r="1328">
          <cell r="I1328">
            <v>12193</v>
          </cell>
          <cell r="L1328">
            <v>7668.6296310000007</v>
          </cell>
        </row>
        <row r="1329">
          <cell r="I1329">
            <v>12197</v>
          </cell>
          <cell r="L1329">
            <v>11981.564949</v>
          </cell>
        </row>
        <row r="1330">
          <cell r="I1330">
            <v>12223</v>
          </cell>
          <cell r="L1330">
            <v>5269.6688839999997</v>
          </cell>
        </row>
        <row r="1331">
          <cell r="I1331">
            <v>12225</v>
          </cell>
          <cell r="L1331">
            <v>7316.2318720000003</v>
          </cell>
        </row>
        <row r="1332">
          <cell r="I1332">
            <v>12238</v>
          </cell>
          <cell r="L1332">
            <v>93176.441407000006</v>
          </cell>
        </row>
        <row r="1333">
          <cell r="I1333">
            <v>12239</v>
          </cell>
          <cell r="L1333">
            <v>95244.77880900001</v>
          </cell>
        </row>
        <row r="1334">
          <cell r="I1334">
            <v>12240</v>
          </cell>
          <cell r="L1334">
            <v>14411.371262000001</v>
          </cell>
        </row>
        <row r="1335">
          <cell r="I1335">
            <v>12241</v>
          </cell>
          <cell r="L1335">
            <v>89822.154297999994</v>
          </cell>
        </row>
        <row r="1336">
          <cell r="I1336">
            <v>12242</v>
          </cell>
          <cell r="L1336">
            <v>92950.589844000002</v>
          </cell>
        </row>
        <row r="1337">
          <cell r="I1337">
            <v>12245</v>
          </cell>
          <cell r="L1337">
            <v>101250.333983</v>
          </cell>
        </row>
        <row r="1338">
          <cell r="I1338">
            <v>12247</v>
          </cell>
          <cell r="L1338">
            <v>95925.533204000007</v>
          </cell>
        </row>
        <row r="1339">
          <cell r="I1339">
            <v>12253</v>
          </cell>
          <cell r="L1339">
            <v>98990.169920999993</v>
          </cell>
        </row>
        <row r="1340">
          <cell r="I1340">
            <v>12267</v>
          </cell>
          <cell r="L1340">
            <v>75086.319334999993</v>
          </cell>
        </row>
        <row r="1341">
          <cell r="I1341">
            <v>12268</v>
          </cell>
          <cell r="L1341">
            <v>58953.762694999998</v>
          </cell>
        </row>
        <row r="1342">
          <cell r="I1342">
            <v>12270</v>
          </cell>
          <cell r="L1342">
            <v>77629.106444999998</v>
          </cell>
        </row>
        <row r="1343">
          <cell r="I1343">
            <v>12390</v>
          </cell>
          <cell r="L1343">
            <v>9333.117760000001</v>
          </cell>
        </row>
        <row r="1344">
          <cell r="I1344">
            <v>12393</v>
          </cell>
          <cell r="L1344">
            <v>5890.6828110000006</v>
          </cell>
        </row>
        <row r="1345">
          <cell r="I1345">
            <v>12396</v>
          </cell>
          <cell r="L1345">
            <v>5204.4000259999993</v>
          </cell>
        </row>
        <row r="1346">
          <cell r="I1346">
            <v>12432</v>
          </cell>
          <cell r="L1346">
            <v>14840.834318000001</v>
          </cell>
        </row>
        <row r="1347">
          <cell r="I1347">
            <v>12482</v>
          </cell>
          <cell r="L1347">
            <v>16487.163063</v>
          </cell>
        </row>
        <row r="1348">
          <cell r="I1348">
            <v>12499</v>
          </cell>
          <cell r="L1348">
            <v>8896.5436399999999</v>
          </cell>
        </row>
        <row r="1349">
          <cell r="I1349">
            <v>12545</v>
          </cell>
          <cell r="L1349">
            <v>3296.9347349999998</v>
          </cell>
        </row>
        <row r="1350">
          <cell r="I1350">
            <v>12547</v>
          </cell>
          <cell r="L1350">
            <v>55984.439939999989</v>
          </cell>
        </row>
        <row r="1351">
          <cell r="I1351">
            <v>12548</v>
          </cell>
          <cell r="L1351">
            <v>6175.6346279999998</v>
          </cell>
        </row>
        <row r="1352">
          <cell r="I1352">
            <v>12561</v>
          </cell>
          <cell r="L1352">
            <v>39915.226043000002</v>
          </cell>
        </row>
        <row r="1353">
          <cell r="I1353">
            <v>12562</v>
          </cell>
          <cell r="L1353">
            <v>12269.713744000001</v>
          </cell>
        </row>
        <row r="1354">
          <cell r="I1354">
            <v>12568</v>
          </cell>
          <cell r="L1354">
            <v>11914.346649999999</v>
          </cell>
        </row>
        <row r="1355">
          <cell r="I1355">
            <v>12571</v>
          </cell>
          <cell r="L1355">
            <v>62783.97754</v>
          </cell>
        </row>
        <row r="1356">
          <cell r="I1356">
            <v>12572</v>
          </cell>
          <cell r="L1356">
            <v>62783.97754</v>
          </cell>
        </row>
        <row r="1357">
          <cell r="I1357">
            <v>12573</v>
          </cell>
          <cell r="L1357">
            <v>62370.722901000001</v>
          </cell>
        </row>
        <row r="1358">
          <cell r="I1358">
            <v>12574</v>
          </cell>
          <cell r="L1358">
            <v>62370.722901000001</v>
          </cell>
        </row>
        <row r="1359">
          <cell r="I1359">
            <v>12578</v>
          </cell>
          <cell r="L1359">
            <v>48725.867674999994</v>
          </cell>
        </row>
        <row r="1360">
          <cell r="I1360">
            <v>12579</v>
          </cell>
          <cell r="L1360">
            <v>53972.122315000001</v>
          </cell>
        </row>
        <row r="1361">
          <cell r="I1361">
            <v>12582</v>
          </cell>
          <cell r="L1361">
            <v>96979.428711</v>
          </cell>
        </row>
        <row r="1362">
          <cell r="I1362">
            <v>12583</v>
          </cell>
          <cell r="L1362">
            <v>91461.567869999999</v>
          </cell>
        </row>
        <row r="1363">
          <cell r="I1363">
            <v>12584</v>
          </cell>
          <cell r="L1363">
            <v>92059.058105000004</v>
          </cell>
        </row>
        <row r="1364">
          <cell r="I1364">
            <v>12585</v>
          </cell>
          <cell r="L1364">
            <v>100200.903808</v>
          </cell>
        </row>
        <row r="1365">
          <cell r="I1365">
            <v>12586</v>
          </cell>
          <cell r="L1365">
            <v>98063.165039000014</v>
          </cell>
        </row>
        <row r="1366">
          <cell r="I1366">
            <v>12589</v>
          </cell>
          <cell r="L1366">
            <v>94831.375977000003</v>
          </cell>
        </row>
        <row r="1367">
          <cell r="I1367">
            <v>12591</v>
          </cell>
          <cell r="L1367">
            <v>99245.409668000008</v>
          </cell>
        </row>
        <row r="1368">
          <cell r="I1368">
            <v>12592</v>
          </cell>
          <cell r="L1368">
            <v>93804.720702999999</v>
          </cell>
        </row>
        <row r="1369">
          <cell r="I1369">
            <v>12593</v>
          </cell>
          <cell r="L1369">
            <v>98203.866211</v>
          </cell>
        </row>
        <row r="1370">
          <cell r="I1370">
            <v>12601</v>
          </cell>
          <cell r="L1370">
            <v>3346.8491829999994</v>
          </cell>
        </row>
        <row r="1371">
          <cell r="I1371">
            <v>12642</v>
          </cell>
          <cell r="L1371">
            <v>13535.039720000001</v>
          </cell>
        </row>
        <row r="1372">
          <cell r="I1372">
            <v>12645</v>
          </cell>
          <cell r="L1372">
            <v>10713.763222</v>
          </cell>
        </row>
        <row r="1373">
          <cell r="I1373">
            <v>12652</v>
          </cell>
          <cell r="L1373">
            <v>4719.7211299999999</v>
          </cell>
        </row>
        <row r="1374">
          <cell r="I1374">
            <v>12664</v>
          </cell>
          <cell r="L1374">
            <v>1676.54394</v>
          </cell>
        </row>
        <row r="1375">
          <cell r="I1375">
            <v>12668</v>
          </cell>
          <cell r="L1375">
            <v>2125.1713300000001</v>
          </cell>
        </row>
        <row r="1376">
          <cell r="I1376">
            <v>12671</v>
          </cell>
          <cell r="L1376">
            <v>5620.0464109999994</v>
          </cell>
        </row>
        <row r="1377">
          <cell r="I1377">
            <v>12673</v>
          </cell>
          <cell r="L1377">
            <v>4394.6820479999997</v>
          </cell>
        </row>
        <row r="1378">
          <cell r="I1378">
            <v>12680</v>
          </cell>
          <cell r="L1378">
            <v>9987.5957940000008</v>
          </cell>
        </row>
        <row r="1379">
          <cell r="I1379">
            <v>12683</v>
          </cell>
          <cell r="L1379">
            <v>28971.513747000005</v>
          </cell>
        </row>
        <row r="1380">
          <cell r="I1380">
            <v>12685</v>
          </cell>
          <cell r="L1380">
            <v>7784.0742699999992</v>
          </cell>
        </row>
        <row r="1381">
          <cell r="I1381">
            <v>12686</v>
          </cell>
          <cell r="L1381">
            <v>812.50768900000003</v>
          </cell>
        </row>
        <row r="1382">
          <cell r="I1382">
            <v>12693</v>
          </cell>
          <cell r="L1382">
            <v>7855.7702879999997</v>
          </cell>
        </row>
        <row r="1383">
          <cell r="I1383">
            <v>12713</v>
          </cell>
          <cell r="L1383">
            <v>21724.144286000002</v>
          </cell>
        </row>
        <row r="1384">
          <cell r="I1384">
            <v>12728</v>
          </cell>
          <cell r="L1384">
            <v>24966.377868000003</v>
          </cell>
        </row>
        <row r="1385">
          <cell r="I1385">
            <v>12742</v>
          </cell>
          <cell r="L1385">
            <v>18581.653624999999</v>
          </cell>
        </row>
        <row r="1386">
          <cell r="I1386">
            <v>12749</v>
          </cell>
          <cell r="L1386">
            <v>94876.548339999994</v>
          </cell>
        </row>
        <row r="1387">
          <cell r="I1387">
            <v>12750</v>
          </cell>
          <cell r="L1387">
            <v>59908.457031999998</v>
          </cell>
        </row>
        <row r="1388">
          <cell r="I1388">
            <v>12753</v>
          </cell>
          <cell r="L1388">
            <v>59306.110351000003</v>
          </cell>
        </row>
        <row r="1389">
          <cell r="I1389">
            <v>12758</v>
          </cell>
          <cell r="L1389">
            <v>59265.113281999998</v>
          </cell>
        </row>
        <row r="1390">
          <cell r="I1390">
            <v>12759</v>
          </cell>
          <cell r="L1390">
            <v>58018.076415000003</v>
          </cell>
        </row>
        <row r="1391">
          <cell r="I1391">
            <v>12761</v>
          </cell>
          <cell r="L1391">
            <v>58057.432373000003</v>
          </cell>
        </row>
        <row r="1392">
          <cell r="I1392">
            <v>12767</v>
          </cell>
          <cell r="L1392">
            <v>67303.680297999992</v>
          </cell>
        </row>
        <row r="1393">
          <cell r="I1393">
            <v>12768</v>
          </cell>
          <cell r="L1393">
            <v>68047.447266000003</v>
          </cell>
        </row>
        <row r="1394">
          <cell r="I1394">
            <v>12783</v>
          </cell>
          <cell r="L1394">
            <v>3763.6824790000001</v>
          </cell>
        </row>
        <row r="1395">
          <cell r="I1395">
            <v>12800</v>
          </cell>
          <cell r="L1395">
            <v>15408.413498</v>
          </cell>
        </row>
        <row r="1396">
          <cell r="I1396">
            <v>12821</v>
          </cell>
          <cell r="L1396">
            <v>4845.4420929999997</v>
          </cell>
        </row>
        <row r="1397">
          <cell r="I1397">
            <v>12823</v>
          </cell>
          <cell r="L1397">
            <v>41070.423338999994</v>
          </cell>
        </row>
        <row r="1398">
          <cell r="I1398">
            <v>12825</v>
          </cell>
          <cell r="L1398">
            <v>6938.7718650000006</v>
          </cell>
        </row>
        <row r="1399">
          <cell r="I1399">
            <v>12830</v>
          </cell>
          <cell r="L1399">
            <v>36224.982667000004</v>
          </cell>
        </row>
        <row r="1400">
          <cell r="I1400">
            <v>12832</v>
          </cell>
          <cell r="L1400">
            <v>70489.939698000002</v>
          </cell>
        </row>
        <row r="1401">
          <cell r="I1401">
            <v>12833</v>
          </cell>
          <cell r="L1401">
            <v>49201.30603</v>
          </cell>
        </row>
        <row r="1402">
          <cell r="I1402">
            <v>12834</v>
          </cell>
          <cell r="L1402">
            <v>45410.916259999998</v>
          </cell>
        </row>
        <row r="1403">
          <cell r="I1403">
            <v>12836</v>
          </cell>
          <cell r="L1403">
            <v>35393.775513000001</v>
          </cell>
        </row>
        <row r="1404">
          <cell r="I1404">
            <v>12837</v>
          </cell>
          <cell r="L1404">
            <v>89291.466306999995</v>
          </cell>
        </row>
        <row r="1405">
          <cell r="I1405">
            <v>12838</v>
          </cell>
          <cell r="L1405">
            <v>91784.047850999996</v>
          </cell>
        </row>
        <row r="1406">
          <cell r="I1406">
            <v>12841</v>
          </cell>
          <cell r="L1406">
            <v>39820.313966000002</v>
          </cell>
        </row>
        <row r="1407">
          <cell r="I1407">
            <v>12880</v>
          </cell>
          <cell r="L1407">
            <v>21644.848571999995</v>
          </cell>
        </row>
        <row r="1408">
          <cell r="I1408">
            <v>12908</v>
          </cell>
          <cell r="L1408">
            <v>15090.876259000001</v>
          </cell>
        </row>
        <row r="1409">
          <cell r="I1409">
            <v>12909</v>
          </cell>
          <cell r="L1409">
            <v>4256.0757679999997</v>
          </cell>
        </row>
        <row r="1410">
          <cell r="I1410">
            <v>12929</v>
          </cell>
          <cell r="L1410">
            <v>101361.92382699999</v>
          </cell>
        </row>
        <row r="1411">
          <cell r="I1411">
            <v>12932</v>
          </cell>
          <cell r="L1411">
            <v>113892.03124899999</v>
          </cell>
        </row>
        <row r="1412">
          <cell r="I1412">
            <v>12933</v>
          </cell>
          <cell r="L1412">
            <v>13381.260986000001</v>
          </cell>
        </row>
        <row r="1413">
          <cell r="I1413">
            <v>12934</v>
          </cell>
          <cell r="L1413">
            <v>10192.536011</v>
          </cell>
        </row>
        <row r="1414">
          <cell r="I1414">
            <v>12935</v>
          </cell>
          <cell r="L1414">
            <v>107245.804688</v>
          </cell>
        </row>
        <row r="1415">
          <cell r="I1415">
            <v>12943</v>
          </cell>
          <cell r="L1415">
            <v>107494.40918</v>
          </cell>
        </row>
        <row r="1416">
          <cell r="I1416">
            <v>12944</v>
          </cell>
          <cell r="L1416">
            <v>102575.89160199999</v>
          </cell>
        </row>
        <row r="1417">
          <cell r="I1417">
            <v>12945</v>
          </cell>
          <cell r="L1417">
            <v>104921.97167899999</v>
          </cell>
        </row>
        <row r="1418">
          <cell r="I1418">
            <v>12946</v>
          </cell>
          <cell r="L1418">
            <v>103205.03417899999</v>
          </cell>
        </row>
        <row r="1419">
          <cell r="I1419">
            <v>12949</v>
          </cell>
          <cell r="L1419">
            <v>114948.678223</v>
          </cell>
        </row>
        <row r="1420">
          <cell r="I1420">
            <v>12950</v>
          </cell>
          <cell r="L1420">
            <v>122233.56835899998</v>
          </cell>
        </row>
        <row r="1421">
          <cell r="I1421">
            <v>12952</v>
          </cell>
          <cell r="L1421">
            <v>104830.93164</v>
          </cell>
        </row>
        <row r="1422">
          <cell r="I1422">
            <v>12953</v>
          </cell>
          <cell r="L1422">
            <v>17402.638548999999</v>
          </cell>
        </row>
        <row r="1423">
          <cell r="I1423">
            <v>12955</v>
          </cell>
          <cell r="L1423">
            <v>94876.548339999994</v>
          </cell>
        </row>
        <row r="1424">
          <cell r="I1424">
            <v>12957</v>
          </cell>
          <cell r="L1424">
            <v>99136.593261999995</v>
          </cell>
        </row>
        <row r="1425">
          <cell r="I1425">
            <v>12970</v>
          </cell>
          <cell r="L1425">
            <v>348.98334000000006</v>
          </cell>
        </row>
        <row r="1426">
          <cell r="I1426">
            <v>12975</v>
          </cell>
          <cell r="L1426">
            <v>3250.7510699999998</v>
          </cell>
        </row>
        <row r="1427">
          <cell r="I1427">
            <v>12977</v>
          </cell>
          <cell r="L1427">
            <v>13513.791687000001</v>
          </cell>
        </row>
        <row r="1428">
          <cell r="I1428">
            <v>12983</v>
          </cell>
          <cell r="L1428">
            <v>28156.519408</v>
          </cell>
        </row>
        <row r="1429">
          <cell r="I1429">
            <v>12985</v>
          </cell>
          <cell r="L1429">
            <v>13847.488419000001</v>
          </cell>
        </row>
        <row r="1430">
          <cell r="I1430">
            <v>12987</v>
          </cell>
          <cell r="L1430">
            <v>24868.689973</v>
          </cell>
        </row>
        <row r="1431">
          <cell r="I1431">
            <v>12994</v>
          </cell>
          <cell r="L1431">
            <v>12463.627403000002</v>
          </cell>
        </row>
        <row r="1432">
          <cell r="I1432">
            <v>13001</v>
          </cell>
          <cell r="L1432">
            <v>9879.9542839999995</v>
          </cell>
        </row>
        <row r="1433">
          <cell r="I1433">
            <v>13010</v>
          </cell>
          <cell r="L1433">
            <v>10587.115347999999</v>
          </cell>
        </row>
        <row r="1434">
          <cell r="I1434">
            <v>13013</v>
          </cell>
          <cell r="L1434">
            <v>7782.0583879999995</v>
          </cell>
        </row>
        <row r="1435">
          <cell r="I1435">
            <v>13026</v>
          </cell>
          <cell r="L1435">
            <v>13557.889573</v>
          </cell>
        </row>
        <row r="1436">
          <cell r="I1436">
            <v>13034</v>
          </cell>
          <cell r="L1436">
            <v>37649.085448999998</v>
          </cell>
        </row>
        <row r="1437">
          <cell r="I1437">
            <v>13035</v>
          </cell>
          <cell r="L1437">
            <v>63471.679199999999</v>
          </cell>
        </row>
        <row r="1438">
          <cell r="I1438">
            <v>13036</v>
          </cell>
          <cell r="L1438">
            <v>56118.46777399999</v>
          </cell>
        </row>
        <row r="1439">
          <cell r="I1439">
            <v>13037</v>
          </cell>
          <cell r="L1439">
            <v>62143.946777000005</v>
          </cell>
        </row>
        <row r="1440">
          <cell r="I1440">
            <v>13046</v>
          </cell>
          <cell r="L1440">
            <v>51730.270020000004</v>
          </cell>
        </row>
        <row r="1441">
          <cell r="I1441">
            <v>13051</v>
          </cell>
          <cell r="L1441">
            <v>58610.914549999994</v>
          </cell>
        </row>
        <row r="1442">
          <cell r="I1442">
            <v>13052</v>
          </cell>
          <cell r="L1442">
            <v>63748.975830000003</v>
          </cell>
        </row>
        <row r="1443">
          <cell r="I1443">
            <v>13053</v>
          </cell>
          <cell r="L1443">
            <v>27082.132813</v>
          </cell>
        </row>
        <row r="1444">
          <cell r="I1444">
            <v>13056</v>
          </cell>
          <cell r="L1444">
            <v>52580.044921000001</v>
          </cell>
        </row>
        <row r="1445">
          <cell r="I1445">
            <v>13066</v>
          </cell>
          <cell r="L1445">
            <v>3739.2874380000003</v>
          </cell>
        </row>
        <row r="1446">
          <cell r="I1446">
            <v>13068</v>
          </cell>
          <cell r="L1446">
            <v>7698.1377620000003</v>
          </cell>
        </row>
        <row r="1447">
          <cell r="I1447">
            <v>13069</v>
          </cell>
          <cell r="L1447">
            <v>25363.161970999998</v>
          </cell>
        </row>
        <row r="1448">
          <cell r="I1448">
            <v>13099</v>
          </cell>
          <cell r="L1448">
            <v>86269.079832999996</v>
          </cell>
        </row>
        <row r="1449">
          <cell r="I1449">
            <v>13100</v>
          </cell>
          <cell r="L1449">
            <v>92075.630372</v>
          </cell>
        </row>
        <row r="1450">
          <cell r="I1450">
            <v>13115</v>
          </cell>
          <cell r="L1450">
            <v>38313.058960000002</v>
          </cell>
        </row>
        <row r="1451">
          <cell r="I1451">
            <v>13116</v>
          </cell>
          <cell r="L1451">
            <v>35146.832702</v>
          </cell>
        </row>
        <row r="1452">
          <cell r="I1452">
            <v>13117</v>
          </cell>
          <cell r="L1452">
            <v>46077.760254000001</v>
          </cell>
        </row>
        <row r="1453">
          <cell r="I1453">
            <v>13118</v>
          </cell>
          <cell r="L1453">
            <v>39794.462891000003</v>
          </cell>
        </row>
        <row r="1454">
          <cell r="I1454">
            <v>13123</v>
          </cell>
          <cell r="L1454">
            <v>38339.490845</v>
          </cell>
        </row>
        <row r="1455">
          <cell r="I1455">
            <v>13124</v>
          </cell>
          <cell r="L1455">
            <v>41907.252684999999</v>
          </cell>
        </row>
        <row r="1456">
          <cell r="I1456">
            <v>13128</v>
          </cell>
          <cell r="L1456">
            <v>35671.003905999998</v>
          </cell>
        </row>
        <row r="1457">
          <cell r="I1457">
            <v>13135</v>
          </cell>
          <cell r="L1457">
            <v>38445.341675000003</v>
          </cell>
        </row>
        <row r="1458">
          <cell r="I1458">
            <v>13141</v>
          </cell>
          <cell r="L1458">
            <v>28535.392576999999</v>
          </cell>
        </row>
        <row r="1459">
          <cell r="I1459">
            <v>13149</v>
          </cell>
          <cell r="L1459">
            <v>28952.924927</v>
          </cell>
        </row>
        <row r="1460">
          <cell r="I1460">
            <v>13153</v>
          </cell>
          <cell r="L1460">
            <v>23090.156982999997</v>
          </cell>
        </row>
        <row r="1461">
          <cell r="I1461">
            <v>13181</v>
          </cell>
          <cell r="L1461">
            <v>7282.9476539999996</v>
          </cell>
        </row>
        <row r="1462">
          <cell r="I1462">
            <v>13202</v>
          </cell>
          <cell r="L1462">
            <v>1349.2548240000001</v>
          </cell>
        </row>
        <row r="1463">
          <cell r="I1463">
            <v>13204</v>
          </cell>
          <cell r="L1463">
            <v>16160.959945000001</v>
          </cell>
        </row>
        <row r="1464">
          <cell r="I1464">
            <v>13257</v>
          </cell>
          <cell r="L1464">
            <v>12839.691535000002</v>
          </cell>
        </row>
        <row r="1465">
          <cell r="I1465">
            <v>13263</v>
          </cell>
          <cell r="L1465">
            <v>62332.275880000008</v>
          </cell>
        </row>
        <row r="1466">
          <cell r="I1466">
            <v>13265</v>
          </cell>
          <cell r="L1466">
            <v>38906.344422000002</v>
          </cell>
        </row>
        <row r="1467">
          <cell r="I1467">
            <v>13271</v>
          </cell>
          <cell r="L1467">
            <v>2588.2338339999997</v>
          </cell>
        </row>
        <row r="1468">
          <cell r="I1468">
            <v>13272</v>
          </cell>
          <cell r="L1468">
            <v>6679.2651820000001</v>
          </cell>
        </row>
        <row r="1469">
          <cell r="I1469">
            <v>13273</v>
          </cell>
          <cell r="L1469">
            <v>85142.315429000009</v>
          </cell>
        </row>
        <row r="1470">
          <cell r="I1470">
            <v>13274</v>
          </cell>
          <cell r="L1470">
            <v>93004.71142599998</v>
          </cell>
        </row>
        <row r="1471">
          <cell r="I1471">
            <v>13275</v>
          </cell>
          <cell r="L1471">
            <v>91606.187011000002</v>
          </cell>
        </row>
        <row r="1472">
          <cell r="I1472">
            <v>13277</v>
          </cell>
          <cell r="L1472">
            <v>83027.944822999998</v>
          </cell>
        </row>
        <row r="1473">
          <cell r="I1473">
            <v>13278</v>
          </cell>
          <cell r="L1473">
            <v>11006.819823999998</v>
          </cell>
        </row>
        <row r="1474">
          <cell r="I1474">
            <v>13279</v>
          </cell>
          <cell r="L1474">
            <v>94034.766602000003</v>
          </cell>
        </row>
        <row r="1475">
          <cell r="I1475">
            <v>13281</v>
          </cell>
          <cell r="L1475">
            <v>91821.585937999989</v>
          </cell>
        </row>
        <row r="1476">
          <cell r="I1476">
            <v>13282</v>
          </cell>
          <cell r="L1476">
            <v>94409.811524999997</v>
          </cell>
        </row>
        <row r="1477">
          <cell r="I1477">
            <v>13291</v>
          </cell>
          <cell r="L1477">
            <v>12020.382141000002</v>
          </cell>
        </row>
        <row r="1478">
          <cell r="I1478">
            <v>13321</v>
          </cell>
          <cell r="L1478">
            <v>3466.6245039999999</v>
          </cell>
        </row>
        <row r="1479">
          <cell r="I1479">
            <v>13322</v>
          </cell>
          <cell r="L1479">
            <v>13632.030052000002</v>
          </cell>
        </row>
        <row r="1480">
          <cell r="I1480">
            <v>13344</v>
          </cell>
          <cell r="L1480">
            <v>11171.437591999998</v>
          </cell>
        </row>
        <row r="1481">
          <cell r="I1481">
            <v>13386</v>
          </cell>
          <cell r="L1481">
            <v>14712.089614</v>
          </cell>
        </row>
        <row r="1482">
          <cell r="I1482">
            <v>13394</v>
          </cell>
          <cell r="L1482">
            <v>14650.087249</v>
          </cell>
        </row>
        <row r="1483">
          <cell r="I1483">
            <v>13438</v>
          </cell>
          <cell r="L1483">
            <v>52177.633789</v>
          </cell>
        </row>
        <row r="1484">
          <cell r="I1484">
            <v>13519</v>
          </cell>
          <cell r="L1484">
            <v>15702.471342999999</v>
          </cell>
        </row>
        <row r="1485">
          <cell r="I1485">
            <v>13522</v>
          </cell>
          <cell r="L1485">
            <v>253.46199299999998</v>
          </cell>
        </row>
        <row r="1486">
          <cell r="I1486">
            <v>13524</v>
          </cell>
          <cell r="L1486">
            <v>170.27845099999999</v>
          </cell>
        </row>
        <row r="1487">
          <cell r="I1487">
            <v>13526</v>
          </cell>
          <cell r="L1487">
            <v>14643.126829999999</v>
          </cell>
        </row>
        <row r="1488">
          <cell r="I1488">
            <v>13527</v>
          </cell>
          <cell r="L1488">
            <v>107249.446777</v>
          </cell>
        </row>
        <row r="1489">
          <cell r="I1489">
            <v>13553</v>
          </cell>
          <cell r="L1489">
            <v>8130.0841060000002</v>
          </cell>
        </row>
        <row r="1490">
          <cell r="I1490">
            <v>13555</v>
          </cell>
          <cell r="L1490">
            <v>11588.512086000001</v>
          </cell>
        </row>
        <row r="1491">
          <cell r="I1491">
            <v>13557</v>
          </cell>
          <cell r="L1491">
            <v>8184.0298199999997</v>
          </cell>
        </row>
        <row r="1492">
          <cell r="I1492">
            <v>13559</v>
          </cell>
          <cell r="L1492">
            <v>3166.4472579999997</v>
          </cell>
        </row>
        <row r="1493">
          <cell r="I1493">
            <v>13564</v>
          </cell>
          <cell r="L1493">
            <v>11454.147255</v>
          </cell>
        </row>
        <row r="1494">
          <cell r="I1494">
            <v>13569</v>
          </cell>
          <cell r="L1494">
            <v>2372.479765</v>
          </cell>
        </row>
        <row r="1495">
          <cell r="I1495">
            <v>13579</v>
          </cell>
          <cell r="L1495">
            <v>100973.801269</v>
          </cell>
        </row>
        <row r="1496">
          <cell r="I1496">
            <v>13580</v>
          </cell>
          <cell r="L1496">
            <v>101839.21679800001</v>
          </cell>
        </row>
        <row r="1497">
          <cell r="I1497">
            <v>13581</v>
          </cell>
          <cell r="L1497">
            <v>96679.277344000002</v>
          </cell>
        </row>
        <row r="1498">
          <cell r="I1498">
            <v>13582</v>
          </cell>
          <cell r="L1498">
            <v>97794.897461</v>
          </cell>
        </row>
        <row r="1499">
          <cell r="I1499">
            <v>13583</v>
          </cell>
          <cell r="L1499">
            <v>6712.4871219999995</v>
          </cell>
        </row>
        <row r="1500">
          <cell r="I1500">
            <v>13585</v>
          </cell>
          <cell r="L1500">
            <v>104507.378906</v>
          </cell>
        </row>
        <row r="1501">
          <cell r="I1501">
            <v>13586</v>
          </cell>
          <cell r="L1501">
            <v>103916.413575</v>
          </cell>
        </row>
        <row r="1502">
          <cell r="I1502">
            <v>13587</v>
          </cell>
          <cell r="L1502">
            <v>7819.2917179999995</v>
          </cell>
        </row>
        <row r="1503">
          <cell r="I1503">
            <v>13588</v>
          </cell>
          <cell r="L1503">
            <v>99600.443358999997</v>
          </cell>
        </row>
        <row r="1504">
          <cell r="I1504">
            <v>13589</v>
          </cell>
          <cell r="L1504">
            <v>99651.462889999995</v>
          </cell>
        </row>
        <row r="1505">
          <cell r="I1505">
            <v>13590</v>
          </cell>
          <cell r="L1505">
            <v>105220.99511600001</v>
          </cell>
        </row>
        <row r="1506">
          <cell r="I1506">
            <v>13592</v>
          </cell>
          <cell r="L1506">
            <v>5569.5292350000009</v>
          </cell>
        </row>
        <row r="1507">
          <cell r="I1507">
            <v>13593</v>
          </cell>
          <cell r="L1507">
            <v>107419.728516</v>
          </cell>
        </row>
        <row r="1508">
          <cell r="I1508">
            <v>13594</v>
          </cell>
          <cell r="L1508">
            <v>120481.58984299999</v>
          </cell>
        </row>
        <row r="1509">
          <cell r="I1509">
            <v>13595</v>
          </cell>
          <cell r="L1509">
            <v>121892.582519</v>
          </cell>
        </row>
        <row r="1510">
          <cell r="I1510">
            <v>13596</v>
          </cell>
          <cell r="L1510">
            <v>7964.7054749999998</v>
          </cell>
        </row>
        <row r="1511">
          <cell r="I1511">
            <v>13597</v>
          </cell>
          <cell r="L1511">
            <v>109015.49707</v>
          </cell>
        </row>
        <row r="1512">
          <cell r="I1512">
            <v>13598</v>
          </cell>
          <cell r="L1512">
            <v>101278.941406</v>
          </cell>
        </row>
        <row r="1513">
          <cell r="I1513">
            <v>13599</v>
          </cell>
          <cell r="L1513">
            <v>112944.93945400001</v>
          </cell>
        </row>
        <row r="1514">
          <cell r="I1514">
            <v>13600</v>
          </cell>
          <cell r="L1514">
            <v>112827.48583999999</v>
          </cell>
        </row>
        <row r="1515">
          <cell r="I1515">
            <v>13601</v>
          </cell>
          <cell r="L1515">
            <v>6228.243316</v>
          </cell>
        </row>
        <row r="1516">
          <cell r="I1516">
            <v>13620</v>
          </cell>
          <cell r="L1516">
            <v>46028.508912000005</v>
          </cell>
        </row>
        <row r="1517">
          <cell r="I1517">
            <v>13636</v>
          </cell>
          <cell r="L1517">
            <v>10581.758269999998</v>
          </cell>
        </row>
        <row r="1518">
          <cell r="I1518">
            <v>13637</v>
          </cell>
          <cell r="L1518">
            <v>108609.09179599999</v>
          </cell>
        </row>
        <row r="1519">
          <cell r="I1519">
            <v>13639</v>
          </cell>
          <cell r="L1519">
            <v>98027.335449999999</v>
          </cell>
        </row>
        <row r="1520">
          <cell r="I1520">
            <v>13640</v>
          </cell>
          <cell r="L1520">
            <v>107993.246581</v>
          </cell>
        </row>
        <row r="1521">
          <cell r="I1521">
            <v>13642</v>
          </cell>
          <cell r="L1521">
            <v>114164.09570400001</v>
          </cell>
        </row>
        <row r="1522">
          <cell r="I1522">
            <v>13644</v>
          </cell>
          <cell r="L1522">
            <v>3558.7533129999993</v>
          </cell>
        </row>
        <row r="1523">
          <cell r="I1523">
            <v>13646</v>
          </cell>
          <cell r="L1523">
            <v>116654.313476</v>
          </cell>
        </row>
        <row r="1524">
          <cell r="I1524">
            <v>13647</v>
          </cell>
          <cell r="L1524">
            <v>9346.2892759999995</v>
          </cell>
        </row>
        <row r="1525">
          <cell r="I1525">
            <v>13648</v>
          </cell>
          <cell r="L1525">
            <v>101429.446777</v>
          </cell>
        </row>
        <row r="1526">
          <cell r="I1526">
            <v>13649</v>
          </cell>
          <cell r="L1526">
            <v>107952.33300699999</v>
          </cell>
        </row>
        <row r="1527">
          <cell r="I1527">
            <v>13651</v>
          </cell>
          <cell r="L1527">
            <v>12903.175170000002</v>
          </cell>
        </row>
        <row r="1528">
          <cell r="I1528">
            <v>13652</v>
          </cell>
          <cell r="L1528">
            <v>106011.73535100001</v>
          </cell>
        </row>
        <row r="1529">
          <cell r="I1529">
            <v>13653</v>
          </cell>
          <cell r="L1529">
            <v>115032.681641</v>
          </cell>
        </row>
        <row r="1530">
          <cell r="I1530">
            <v>13654</v>
          </cell>
          <cell r="L1530">
            <v>11915.948119000001</v>
          </cell>
        </row>
        <row r="1531">
          <cell r="I1531">
            <v>13658</v>
          </cell>
          <cell r="L1531">
            <v>97872.562988999998</v>
          </cell>
        </row>
        <row r="1532">
          <cell r="I1532">
            <v>13659</v>
          </cell>
          <cell r="L1532">
            <v>14275.102539</v>
          </cell>
        </row>
        <row r="1533">
          <cell r="I1533">
            <v>13660</v>
          </cell>
          <cell r="L1533">
            <v>14251.090209</v>
          </cell>
        </row>
        <row r="1534">
          <cell r="I1534">
            <v>13661</v>
          </cell>
          <cell r="L1534">
            <v>106381.751953</v>
          </cell>
        </row>
        <row r="1535">
          <cell r="I1535">
            <v>13662</v>
          </cell>
          <cell r="L1535">
            <v>112414.98877</v>
          </cell>
        </row>
        <row r="1536">
          <cell r="I1536">
            <v>13664</v>
          </cell>
          <cell r="L1536">
            <v>120632.84570200001</v>
          </cell>
        </row>
        <row r="1537">
          <cell r="I1537">
            <v>13668</v>
          </cell>
          <cell r="L1537">
            <v>8096.1558519999999</v>
          </cell>
        </row>
        <row r="1538">
          <cell r="I1538">
            <v>13670</v>
          </cell>
          <cell r="L1538">
            <v>27024.484359000002</v>
          </cell>
        </row>
        <row r="1539">
          <cell r="I1539">
            <v>13672</v>
          </cell>
          <cell r="L1539">
            <v>103705.42333999999</v>
          </cell>
        </row>
        <row r="1540">
          <cell r="I1540">
            <v>13673</v>
          </cell>
          <cell r="L1540">
            <v>112536.689453</v>
          </cell>
        </row>
        <row r="1541">
          <cell r="I1541">
            <v>13722</v>
          </cell>
          <cell r="L1541">
            <v>2821.8488879999995</v>
          </cell>
        </row>
        <row r="1542">
          <cell r="I1542">
            <v>13728</v>
          </cell>
          <cell r="L1542">
            <v>27780.722992999999</v>
          </cell>
        </row>
        <row r="1543">
          <cell r="I1543">
            <v>13748</v>
          </cell>
          <cell r="L1543">
            <v>10441.154848999999</v>
          </cell>
        </row>
        <row r="1544">
          <cell r="I1544">
            <v>13783</v>
          </cell>
          <cell r="L1544">
            <v>2592.4448659999998</v>
          </cell>
        </row>
        <row r="1545">
          <cell r="I1545">
            <v>13847</v>
          </cell>
          <cell r="L1545">
            <v>14273.168594999999</v>
          </cell>
        </row>
        <row r="1546">
          <cell r="I1546">
            <v>13851</v>
          </cell>
          <cell r="L1546">
            <v>18281.466417</v>
          </cell>
        </row>
        <row r="1547">
          <cell r="I1547">
            <v>13853</v>
          </cell>
          <cell r="L1547">
            <v>18174.422990000003</v>
          </cell>
        </row>
        <row r="1548">
          <cell r="I1548">
            <v>13861</v>
          </cell>
          <cell r="L1548">
            <v>106743.061523</v>
          </cell>
        </row>
        <row r="1549">
          <cell r="I1549">
            <v>13869</v>
          </cell>
          <cell r="L1549">
            <v>106048.234375</v>
          </cell>
        </row>
        <row r="1550">
          <cell r="I1550">
            <v>13870</v>
          </cell>
          <cell r="L1550">
            <v>109661.037109</v>
          </cell>
        </row>
        <row r="1551">
          <cell r="I1551">
            <v>13926</v>
          </cell>
          <cell r="L1551">
            <v>5333.5153270000001</v>
          </cell>
        </row>
        <row r="1552">
          <cell r="I1552">
            <v>13929</v>
          </cell>
          <cell r="L1552">
            <v>2969.5444740000003</v>
          </cell>
        </row>
        <row r="1553">
          <cell r="I1553">
            <v>13938</v>
          </cell>
          <cell r="L1553">
            <v>1985.0840450000001</v>
          </cell>
        </row>
        <row r="1554">
          <cell r="I1554">
            <v>13939</v>
          </cell>
          <cell r="L1554">
            <v>12179.709762</v>
          </cell>
        </row>
        <row r="1555">
          <cell r="I1555">
            <v>13944</v>
          </cell>
          <cell r="L1555">
            <v>147.28743000000003</v>
          </cell>
        </row>
        <row r="1556">
          <cell r="I1556">
            <v>13974</v>
          </cell>
          <cell r="L1556">
            <v>32685.771606999999</v>
          </cell>
        </row>
        <row r="1557">
          <cell r="I1557">
            <v>13975</v>
          </cell>
          <cell r="L1557">
            <v>26901.706786999999</v>
          </cell>
        </row>
        <row r="1558">
          <cell r="I1558">
            <v>13991</v>
          </cell>
          <cell r="L1558">
            <v>23265.021546000004</v>
          </cell>
        </row>
        <row r="1559">
          <cell r="I1559">
            <v>13992</v>
          </cell>
          <cell r="L1559">
            <v>28150.881530999999</v>
          </cell>
        </row>
        <row r="1560">
          <cell r="I1560">
            <v>13993</v>
          </cell>
          <cell r="L1560">
            <v>28057.278563999997</v>
          </cell>
        </row>
        <row r="1561">
          <cell r="I1561">
            <v>13994</v>
          </cell>
          <cell r="L1561">
            <v>34578.294800000003</v>
          </cell>
        </row>
        <row r="1562">
          <cell r="I1562">
            <v>14022</v>
          </cell>
          <cell r="L1562">
            <v>6089.437637</v>
          </cell>
        </row>
        <row r="1563">
          <cell r="I1563">
            <v>14024</v>
          </cell>
          <cell r="L1563">
            <v>6089.437637</v>
          </cell>
        </row>
        <row r="1564">
          <cell r="I1564">
            <v>14025</v>
          </cell>
          <cell r="L1564">
            <v>4855.8446360000007</v>
          </cell>
        </row>
        <row r="1565">
          <cell r="I1565">
            <v>14026</v>
          </cell>
          <cell r="L1565">
            <v>4855.8446360000007</v>
          </cell>
        </row>
        <row r="1566">
          <cell r="I1566">
            <v>14072</v>
          </cell>
          <cell r="L1566">
            <v>32066.699341</v>
          </cell>
        </row>
        <row r="1567">
          <cell r="I1567">
            <v>14107</v>
          </cell>
          <cell r="L1567">
            <v>5066.5869629999997</v>
          </cell>
        </row>
        <row r="1568">
          <cell r="I1568">
            <v>14117</v>
          </cell>
          <cell r="L1568">
            <v>6669.2771970000003</v>
          </cell>
        </row>
        <row r="1569">
          <cell r="I1569">
            <v>14120</v>
          </cell>
          <cell r="L1569">
            <v>7778.3620820000006</v>
          </cell>
        </row>
        <row r="1570">
          <cell r="I1570">
            <v>14125</v>
          </cell>
          <cell r="L1570">
            <v>4102.9925370000001</v>
          </cell>
        </row>
        <row r="1571">
          <cell r="I1571">
            <v>14142</v>
          </cell>
          <cell r="L1571">
            <v>57389.852051000002</v>
          </cell>
        </row>
        <row r="1572">
          <cell r="I1572">
            <v>14143</v>
          </cell>
          <cell r="L1572">
            <v>55525.504394000003</v>
          </cell>
        </row>
        <row r="1573">
          <cell r="I1573">
            <v>14144</v>
          </cell>
          <cell r="L1573">
            <v>49797.687012000002</v>
          </cell>
        </row>
        <row r="1574">
          <cell r="I1574">
            <v>14151</v>
          </cell>
          <cell r="L1574">
            <v>48288.685912999994</v>
          </cell>
        </row>
        <row r="1575">
          <cell r="I1575">
            <v>14153</v>
          </cell>
          <cell r="L1575">
            <v>50409.168701000002</v>
          </cell>
        </row>
        <row r="1576">
          <cell r="I1576">
            <v>14154</v>
          </cell>
          <cell r="L1576">
            <v>52132.425292999993</v>
          </cell>
        </row>
        <row r="1577">
          <cell r="I1577">
            <v>14155</v>
          </cell>
          <cell r="L1577">
            <v>44658.334961</v>
          </cell>
        </row>
        <row r="1578">
          <cell r="I1578">
            <v>14169</v>
          </cell>
          <cell r="L1578">
            <v>12398.878968000001</v>
          </cell>
        </row>
        <row r="1579">
          <cell r="I1579">
            <v>14174</v>
          </cell>
          <cell r="L1579">
            <v>6211.3951590000006</v>
          </cell>
        </row>
        <row r="1580">
          <cell r="I1580">
            <v>14176</v>
          </cell>
          <cell r="L1580">
            <v>52143.270997</v>
          </cell>
        </row>
        <row r="1581">
          <cell r="I1581">
            <v>14180</v>
          </cell>
          <cell r="L1581">
            <v>13090.760611000002</v>
          </cell>
        </row>
        <row r="1582">
          <cell r="I1582">
            <v>14192</v>
          </cell>
          <cell r="L1582">
            <v>9769.6736450000008</v>
          </cell>
        </row>
        <row r="1583">
          <cell r="I1583">
            <v>14193</v>
          </cell>
          <cell r="L1583">
            <v>64812.322021</v>
          </cell>
        </row>
        <row r="1584">
          <cell r="I1584">
            <v>14194</v>
          </cell>
          <cell r="L1584">
            <v>13536.930113999999</v>
          </cell>
        </row>
        <row r="1585">
          <cell r="I1585">
            <v>14196</v>
          </cell>
          <cell r="L1585">
            <v>4457.7106089999997</v>
          </cell>
        </row>
        <row r="1586">
          <cell r="I1586">
            <v>14199</v>
          </cell>
          <cell r="L1586">
            <v>12667.447571000001</v>
          </cell>
        </row>
        <row r="1587">
          <cell r="I1587">
            <v>14201</v>
          </cell>
          <cell r="L1587">
            <v>14491.945474</v>
          </cell>
        </row>
        <row r="1588">
          <cell r="I1588">
            <v>14202</v>
          </cell>
          <cell r="L1588">
            <v>12667.447571000001</v>
          </cell>
        </row>
        <row r="1589">
          <cell r="I1589">
            <v>14203</v>
          </cell>
          <cell r="L1589">
            <v>13536.930113999999</v>
          </cell>
        </row>
        <row r="1590">
          <cell r="I1590">
            <v>14205</v>
          </cell>
          <cell r="L1590">
            <v>10597.960326999999</v>
          </cell>
        </row>
        <row r="1591">
          <cell r="I1591">
            <v>14207</v>
          </cell>
          <cell r="L1591">
            <v>20521.184797999998</v>
          </cell>
        </row>
        <row r="1592">
          <cell r="I1592">
            <v>14211</v>
          </cell>
          <cell r="L1592">
            <v>12667.447571000001</v>
          </cell>
        </row>
        <row r="1593">
          <cell r="I1593">
            <v>14213</v>
          </cell>
          <cell r="L1593">
            <v>64812.322021</v>
          </cell>
        </row>
        <row r="1594">
          <cell r="I1594">
            <v>14215</v>
          </cell>
          <cell r="L1594">
            <v>4969.1209259999996</v>
          </cell>
        </row>
        <row r="1595">
          <cell r="I1595">
            <v>14216</v>
          </cell>
          <cell r="L1595">
            <v>9490.4866140000013</v>
          </cell>
        </row>
        <row r="1596">
          <cell r="I1596">
            <v>14223</v>
          </cell>
          <cell r="L1596">
            <v>2858.6145459999998</v>
          </cell>
        </row>
        <row r="1597">
          <cell r="I1597">
            <v>14232</v>
          </cell>
          <cell r="L1597">
            <v>43449.686156999996</v>
          </cell>
        </row>
        <row r="1598">
          <cell r="I1598">
            <v>14233</v>
          </cell>
          <cell r="L1598">
            <v>22992.044432999999</v>
          </cell>
        </row>
        <row r="1599">
          <cell r="I1599">
            <v>14237</v>
          </cell>
          <cell r="L1599">
            <v>18680.938356000002</v>
          </cell>
        </row>
        <row r="1600">
          <cell r="I1600">
            <v>14245</v>
          </cell>
          <cell r="L1600">
            <v>10585.884704</v>
          </cell>
        </row>
        <row r="1601">
          <cell r="I1601">
            <v>14246</v>
          </cell>
          <cell r="L1601">
            <v>118518.648438</v>
          </cell>
        </row>
        <row r="1602">
          <cell r="I1602">
            <v>14247</v>
          </cell>
          <cell r="L1602">
            <v>108204.205078</v>
          </cell>
        </row>
        <row r="1603">
          <cell r="I1603">
            <v>14248</v>
          </cell>
          <cell r="L1603">
            <v>120842.09521500001</v>
          </cell>
        </row>
        <row r="1604">
          <cell r="I1604">
            <v>14251</v>
          </cell>
          <cell r="L1604">
            <v>15406.512940999999</v>
          </cell>
        </row>
        <row r="1605">
          <cell r="I1605">
            <v>14252</v>
          </cell>
          <cell r="L1605">
            <v>112998.33642600001</v>
          </cell>
        </row>
        <row r="1606">
          <cell r="I1606">
            <v>14254</v>
          </cell>
          <cell r="L1606">
            <v>5815.6862190000002</v>
          </cell>
        </row>
        <row r="1607">
          <cell r="I1607">
            <v>14255</v>
          </cell>
          <cell r="L1607">
            <v>98976.448242000013</v>
          </cell>
        </row>
        <row r="1608">
          <cell r="I1608">
            <v>14256</v>
          </cell>
          <cell r="L1608">
            <v>105140.719726</v>
          </cell>
        </row>
        <row r="1609">
          <cell r="I1609">
            <v>14262</v>
          </cell>
          <cell r="L1609">
            <v>110956.399902</v>
          </cell>
        </row>
        <row r="1610">
          <cell r="I1610">
            <v>14263</v>
          </cell>
          <cell r="L1610">
            <v>68081.747070999991</v>
          </cell>
        </row>
        <row r="1611">
          <cell r="I1611">
            <v>14265</v>
          </cell>
          <cell r="L1611">
            <v>47324.751709000004</v>
          </cell>
        </row>
        <row r="1612">
          <cell r="I1612">
            <v>14269</v>
          </cell>
          <cell r="L1612">
            <v>97829.513670999993</v>
          </cell>
        </row>
        <row r="1613">
          <cell r="I1613">
            <v>14271</v>
          </cell>
          <cell r="L1613">
            <v>98245.139647999997</v>
          </cell>
        </row>
        <row r="1614">
          <cell r="I1614">
            <v>14286</v>
          </cell>
          <cell r="L1614">
            <v>61104.989257000001</v>
          </cell>
        </row>
        <row r="1615">
          <cell r="I1615">
            <v>14288</v>
          </cell>
          <cell r="L1615">
            <v>88797.684080999999</v>
          </cell>
        </row>
        <row r="1616">
          <cell r="I1616">
            <v>14289</v>
          </cell>
          <cell r="L1616">
            <v>85199.628905000005</v>
          </cell>
        </row>
        <row r="1617">
          <cell r="I1617">
            <v>14290</v>
          </cell>
          <cell r="L1617">
            <v>66428.970459999997</v>
          </cell>
        </row>
        <row r="1618">
          <cell r="I1618">
            <v>14291</v>
          </cell>
          <cell r="L1618">
            <v>80163.230467999994</v>
          </cell>
        </row>
        <row r="1619">
          <cell r="I1619">
            <v>14301</v>
          </cell>
          <cell r="L1619">
            <v>4031.2213099999999</v>
          </cell>
        </row>
        <row r="1620">
          <cell r="I1620">
            <v>14305</v>
          </cell>
          <cell r="L1620">
            <v>30934.396359999999</v>
          </cell>
        </row>
        <row r="1621">
          <cell r="I1621">
            <v>14311</v>
          </cell>
          <cell r="L1621">
            <v>2845.6848239999999</v>
          </cell>
        </row>
        <row r="1622">
          <cell r="I1622">
            <v>14313</v>
          </cell>
          <cell r="L1622">
            <v>14661.853691</v>
          </cell>
        </row>
        <row r="1623">
          <cell r="I1623">
            <v>14383</v>
          </cell>
          <cell r="L1623">
            <v>141639.70605399998</v>
          </cell>
        </row>
        <row r="1624">
          <cell r="I1624">
            <v>14384</v>
          </cell>
          <cell r="L1624">
            <v>141573.431152</v>
          </cell>
        </row>
        <row r="1625">
          <cell r="I1625">
            <v>14386</v>
          </cell>
          <cell r="L1625">
            <v>127738.111328</v>
          </cell>
        </row>
        <row r="1626">
          <cell r="I1626">
            <v>14391</v>
          </cell>
          <cell r="L1626">
            <v>133626.95996200002</v>
          </cell>
        </row>
        <row r="1627">
          <cell r="I1627">
            <v>14392</v>
          </cell>
          <cell r="L1627">
            <v>137485.53369099999</v>
          </cell>
        </row>
        <row r="1628">
          <cell r="I1628">
            <v>14393</v>
          </cell>
          <cell r="L1628">
            <v>14914.046692</v>
          </cell>
        </row>
        <row r="1629">
          <cell r="I1629">
            <v>14394</v>
          </cell>
          <cell r="L1629">
            <v>13957.317077</v>
          </cell>
        </row>
        <row r="1630">
          <cell r="I1630">
            <v>14397</v>
          </cell>
          <cell r="L1630">
            <v>136872.22998200002</v>
          </cell>
        </row>
        <row r="1631">
          <cell r="I1631">
            <v>14398</v>
          </cell>
          <cell r="L1631">
            <v>12241.824280000001</v>
          </cell>
        </row>
        <row r="1632">
          <cell r="I1632">
            <v>14399</v>
          </cell>
          <cell r="L1632">
            <v>143028.882323</v>
          </cell>
        </row>
        <row r="1633">
          <cell r="I1633">
            <v>14400</v>
          </cell>
          <cell r="L1633">
            <v>139711.809569</v>
          </cell>
        </row>
        <row r="1634">
          <cell r="I1634">
            <v>14401</v>
          </cell>
          <cell r="L1634">
            <v>10964.408416</v>
          </cell>
        </row>
        <row r="1635">
          <cell r="I1635">
            <v>14402</v>
          </cell>
          <cell r="L1635">
            <v>130787.058594</v>
          </cell>
        </row>
        <row r="1636">
          <cell r="I1636">
            <v>14403</v>
          </cell>
          <cell r="L1636">
            <v>150676.21582000001</v>
          </cell>
        </row>
        <row r="1637">
          <cell r="I1637">
            <v>14405</v>
          </cell>
          <cell r="L1637">
            <v>19172.628516000001</v>
          </cell>
        </row>
        <row r="1638">
          <cell r="I1638">
            <v>14407</v>
          </cell>
          <cell r="L1638">
            <v>140459.159181</v>
          </cell>
        </row>
        <row r="1639">
          <cell r="I1639">
            <v>14408</v>
          </cell>
          <cell r="L1639">
            <v>10197.7901</v>
          </cell>
        </row>
        <row r="1640">
          <cell r="I1640">
            <v>14409</v>
          </cell>
          <cell r="L1640">
            <v>133515.05029300001</v>
          </cell>
        </row>
        <row r="1641">
          <cell r="I1641">
            <v>14410</v>
          </cell>
          <cell r="L1641">
            <v>157229.64941300001</v>
          </cell>
        </row>
        <row r="1642">
          <cell r="I1642">
            <v>14411</v>
          </cell>
          <cell r="L1642">
            <v>149689.06836</v>
          </cell>
        </row>
        <row r="1643">
          <cell r="I1643">
            <v>14412</v>
          </cell>
          <cell r="L1643">
            <v>159886.85058500001</v>
          </cell>
        </row>
        <row r="1644">
          <cell r="I1644">
            <v>14413</v>
          </cell>
          <cell r="L1644">
            <v>141914.83740299998</v>
          </cell>
        </row>
        <row r="1645">
          <cell r="I1645">
            <v>14414</v>
          </cell>
          <cell r="L1645">
            <v>2006.2653040000002</v>
          </cell>
        </row>
        <row r="1646">
          <cell r="I1646">
            <v>14418</v>
          </cell>
          <cell r="L1646">
            <v>161501.05761799999</v>
          </cell>
        </row>
        <row r="1647">
          <cell r="I1647">
            <v>14419</v>
          </cell>
          <cell r="L1647">
            <v>163138.10253900001</v>
          </cell>
        </row>
        <row r="1648">
          <cell r="I1648">
            <v>14429</v>
          </cell>
          <cell r="L1648">
            <v>10440.488435000001</v>
          </cell>
        </row>
        <row r="1649">
          <cell r="I1649">
            <v>14482</v>
          </cell>
          <cell r="L1649">
            <v>6244.4893919999995</v>
          </cell>
        </row>
        <row r="1650">
          <cell r="I1650">
            <v>14510</v>
          </cell>
          <cell r="L1650">
            <v>17817.698165000002</v>
          </cell>
        </row>
        <row r="1651">
          <cell r="I1651">
            <v>14511</v>
          </cell>
          <cell r="L1651">
            <v>7425.3899709999996</v>
          </cell>
        </row>
        <row r="1652">
          <cell r="I1652">
            <v>14515</v>
          </cell>
          <cell r="L1652">
            <v>118159.111084</v>
          </cell>
        </row>
        <row r="1653">
          <cell r="I1653">
            <v>14563</v>
          </cell>
          <cell r="L1653">
            <v>12491.636551</v>
          </cell>
        </row>
        <row r="1654">
          <cell r="I1654">
            <v>14608</v>
          </cell>
          <cell r="L1654">
            <v>5250.0720330000004</v>
          </cell>
        </row>
        <row r="1655">
          <cell r="I1655">
            <v>14609</v>
          </cell>
          <cell r="L1655">
            <v>17634.435027</v>
          </cell>
        </row>
        <row r="1656">
          <cell r="I1656">
            <v>14613</v>
          </cell>
          <cell r="L1656">
            <v>3794.9106750000001</v>
          </cell>
        </row>
        <row r="1657">
          <cell r="I1657">
            <v>14616</v>
          </cell>
          <cell r="L1657">
            <v>1625.9014810000001</v>
          </cell>
        </row>
        <row r="1658">
          <cell r="I1658">
            <v>14618</v>
          </cell>
          <cell r="L1658">
            <v>14891.251831</v>
          </cell>
        </row>
        <row r="1659">
          <cell r="I1659">
            <v>14620</v>
          </cell>
          <cell r="L1659">
            <v>12272.239867</v>
          </cell>
        </row>
        <row r="1660">
          <cell r="I1660">
            <v>14621</v>
          </cell>
          <cell r="L1660">
            <v>6170.8475340000005</v>
          </cell>
        </row>
        <row r="1661">
          <cell r="I1661">
            <v>14622</v>
          </cell>
          <cell r="L1661">
            <v>5400.907166</v>
          </cell>
        </row>
        <row r="1662">
          <cell r="I1662">
            <v>14623</v>
          </cell>
          <cell r="L1662">
            <v>6205.743958</v>
          </cell>
        </row>
        <row r="1663">
          <cell r="I1663">
            <v>14624</v>
          </cell>
          <cell r="L1663">
            <v>9965.9167479999996</v>
          </cell>
        </row>
        <row r="1664">
          <cell r="I1664">
            <v>14625</v>
          </cell>
          <cell r="L1664">
            <v>7080.3520209999997</v>
          </cell>
        </row>
        <row r="1665">
          <cell r="I1665">
            <v>14626</v>
          </cell>
          <cell r="L1665">
            <v>8701.9835819999989</v>
          </cell>
        </row>
        <row r="1666">
          <cell r="I1666">
            <v>14627</v>
          </cell>
          <cell r="L1666">
            <v>7179.6433420000003</v>
          </cell>
        </row>
        <row r="1667">
          <cell r="I1667">
            <v>14630</v>
          </cell>
          <cell r="L1667">
            <v>8709.5712280000007</v>
          </cell>
        </row>
        <row r="1668">
          <cell r="I1668">
            <v>14632</v>
          </cell>
          <cell r="L1668">
            <v>11337.052399</v>
          </cell>
        </row>
        <row r="1669">
          <cell r="I1669">
            <v>14635</v>
          </cell>
          <cell r="L1669">
            <v>106011.73535100001</v>
          </cell>
        </row>
        <row r="1670">
          <cell r="I1670">
            <v>14637</v>
          </cell>
          <cell r="L1670">
            <v>116006.11034999999</v>
          </cell>
        </row>
        <row r="1671">
          <cell r="I1671">
            <v>14639</v>
          </cell>
          <cell r="L1671">
            <v>111189.00000100001</v>
          </cell>
        </row>
        <row r="1672">
          <cell r="I1672">
            <v>14644</v>
          </cell>
          <cell r="L1672">
            <v>125491.353516</v>
          </cell>
        </row>
        <row r="1673">
          <cell r="I1673">
            <v>14645</v>
          </cell>
          <cell r="L1673">
            <v>106011.73535100001</v>
          </cell>
        </row>
        <row r="1674">
          <cell r="I1674">
            <v>14647</v>
          </cell>
          <cell r="L1674">
            <v>116492.72607500001</v>
          </cell>
        </row>
        <row r="1675">
          <cell r="I1675">
            <v>14648</v>
          </cell>
          <cell r="L1675">
            <v>10262.332886</v>
          </cell>
        </row>
        <row r="1676">
          <cell r="I1676">
            <v>14650</v>
          </cell>
          <cell r="L1676">
            <v>100742.999023</v>
          </cell>
        </row>
        <row r="1677">
          <cell r="I1677">
            <v>14652</v>
          </cell>
          <cell r="L1677">
            <v>106230.396972</v>
          </cell>
        </row>
        <row r="1678">
          <cell r="I1678">
            <v>14653</v>
          </cell>
          <cell r="L1678">
            <v>9994.3744509999997</v>
          </cell>
        </row>
        <row r="1679">
          <cell r="I1679">
            <v>14656</v>
          </cell>
          <cell r="L1679">
            <v>11939.761413999999</v>
          </cell>
        </row>
        <row r="1680">
          <cell r="I1680">
            <v>14658</v>
          </cell>
          <cell r="L1680">
            <v>125776.367188</v>
          </cell>
        </row>
        <row r="1681">
          <cell r="I1681">
            <v>14660</v>
          </cell>
          <cell r="L1681">
            <v>113308.24609299999</v>
          </cell>
        </row>
        <row r="1682">
          <cell r="I1682">
            <v>14662</v>
          </cell>
          <cell r="L1682">
            <v>27517.347351</v>
          </cell>
        </row>
        <row r="1683">
          <cell r="I1683">
            <v>14666</v>
          </cell>
          <cell r="L1683">
            <v>137716.132812</v>
          </cell>
        </row>
        <row r="1684">
          <cell r="I1684">
            <v>14668</v>
          </cell>
          <cell r="L1684">
            <v>7343.9561150000009</v>
          </cell>
        </row>
        <row r="1685">
          <cell r="I1685">
            <v>14674</v>
          </cell>
          <cell r="L1685">
            <v>4087.8949890000004</v>
          </cell>
        </row>
        <row r="1686">
          <cell r="I1686">
            <v>14675</v>
          </cell>
          <cell r="L1686">
            <v>14494.915465999999</v>
          </cell>
        </row>
        <row r="1687">
          <cell r="I1687">
            <v>14682</v>
          </cell>
          <cell r="L1687">
            <v>155599.10351700001</v>
          </cell>
        </row>
        <row r="1688">
          <cell r="I1688">
            <v>14684</v>
          </cell>
          <cell r="L1688">
            <v>1637.0365700000002</v>
          </cell>
        </row>
        <row r="1689">
          <cell r="I1689">
            <v>14715</v>
          </cell>
          <cell r="L1689">
            <v>63598.847899</v>
          </cell>
        </row>
        <row r="1690">
          <cell r="I1690">
            <v>14742</v>
          </cell>
          <cell r="L1690">
            <v>3752.2190249999994</v>
          </cell>
        </row>
        <row r="1691">
          <cell r="I1691">
            <v>14755</v>
          </cell>
          <cell r="L1691">
            <v>8221.3455109999995</v>
          </cell>
        </row>
        <row r="1692">
          <cell r="I1692">
            <v>14761</v>
          </cell>
          <cell r="L1692">
            <v>9946.9650930000025</v>
          </cell>
        </row>
        <row r="1693">
          <cell r="I1693">
            <v>14767</v>
          </cell>
          <cell r="L1693">
            <v>17289.514451000003</v>
          </cell>
        </row>
        <row r="1694">
          <cell r="I1694">
            <v>14768</v>
          </cell>
          <cell r="L1694">
            <v>9414.0471649999999</v>
          </cell>
        </row>
        <row r="1695">
          <cell r="I1695">
            <v>14769</v>
          </cell>
          <cell r="L1695">
            <v>9711.1350080000011</v>
          </cell>
        </row>
        <row r="1696">
          <cell r="I1696">
            <v>14771</v>
          </cell>
          <cell r="L1696">
            <v>17069.016631999999</v>
          </cell>
        </row>
        <row r="1697">
          <cell r="I1697">
            <v>14772</v>
          </cell>
          <cell r="L1697">
            <v>17503.664428</v>
          </cell>
        </row>
        <row r="1698">
          <cell r="I1698">
            <v>14775</v>
          </cell>
          <cell r="L1698">
            <v>5698.5972099999999</v>
          </cell>
        </row>
        <row r="1699">
          <cell r="I1699">
            <v>14782</v>
          </cell>
          <cell r="L1699">
            <v>67042.793944999998</v>
          </cell>
        </row>
        <row r="1700">
          <cell r="I1700">
            <v>14792</v>
          </cell>
          <cell r="L1700">
            <v>13214.605990999999</v>
          </cell>
        </row>
        <row r="1701">
          <cell r="I1701">
            <v>14804</v>
          </cell>
          <cell r="L1701">
            <v>21477.150572999999</v>
          </cell>
        </row>
        <row r="1702">
          <cell r="I1702">
            <v>14914</v>
          </cell>
          <cell r="L1702">
            <v>14692.565049000001</v>
          </cell>
        </row>
        <row r="1703">
          <cell r="I1703">
            <v>14947</v>
          </cell>
          <cell r="L1703">
            <v>5979.9264210000001</v>
          </cell>
        </row>
        <row r="1704">
          <cell r="I1704">
            <v>14949</v>
          </cell>
          <cell r="L1704">
            <v>70190.148925000001</v>
          </cell>
        </row>
        <row r="1705">
          <cell r="I1705">
            <v>14953</v>
          </cell>
          <cell r="L1705">
            <v>123161.135499</v>
          </cell>
        </row>
        <row r="1706">
          <cell r="I1706">
            <v>14969</v>
          </cell>
          <cell r="L1706">
            <v>24891.140657000004</v>
          </cell>
        </row>
        <row r="1707">
          <cell r="I1707">
            <v>14982</v>
          </cell>
          <cell r="L1707">
            <v>38721.408143000008</v>
          </cell>
        </row>
        <row r="1708">
          <cell r="I1708">
            <v>14991</v>
          </cell>
          <cell r="L1708">
            <v>1735.67083</v>
          </cell>
        </row>
        <row r="1709">
          <cell r="I1709">
            <v>15004</v>
          </cell>
          <cell r="L1709">
            <v>3092.9205500000003</v>
          </cell>
        </row>
        <row r="1710">
          <cell r="I1710">
            <v>15010</v>
          </cell>
          <cell r="L1710">
            <v>85429.326660999999</v>
          </cell>
        </row>
        <row r="1711">
          <cell r="I1711">
            <v>15020</v>
          </cell>
          <cell r="L1711">
            <v>74584.025146</v>
          </cell>
        </row>
        <row r="1712">
          <cell r="I1712">
            <v>15035</v>
          </cell>
          <cell r="L1712">
            <v>75036.036865000002</v>
          </cell>
        </row>
        <row r="1713">
          <cell r="I1713">
            <v>15036</v>
          </cell>
          <cell r="L1713">
            <v>75789.84375</v>
          </cell>
        </row>
        <row r="1714">
          <cell r="I1714">
            <v>15037</v>
          </cell>
          <cell r="L1714">
            <v>67849.192626000004</v>
          </cell>
        </row>
        <row r="1715">
          <cell r="I1715">
            <v>15038</v>
          </cell>
          <cell r="L1715">
            <v>59526.208984999997</v>
          </cell>
        </row>
        <row r="1716">
          <cell r="I1716">
            <v>15039</v>
          </cell>
          <cell r="L1716">
            <v>68107.468263000002</v>
          </cell>
        </row>
        <row r="1717">
          <cell r="I1717">
            <v>15041</v>
          </cell>
          <cell r="L1717">
            <v>62127.538573999998</v>
          </cell>
        </row>
        <row r="1718">
          <cell r="I1718">
            <v>15042</v>
          </cell>
          <cell r="L1718">
            <v>45445.406309999998</v>
          </cell>
        </row>
        <row r="1719">
          <cell r="I1719">
            <v>15051</v>
          </cell>
          <cell r="L1719">
            <v>10633.593352</v>
          </cell>
        </row>
        <row r="1720">
          <cell r="I1720">
            <v>15064</v>
          </cell>
          <cell r="L1720">
            <v>103847.891601</v>
          </cell>
        </row>
        <row r="1721">
          <cell r="I1721">
            <v>15065</v>
          </cell>
          <cell r="L1721">
            <v>101788.60937600001</v>
          </cell>
        </row>
        <row r="1722">
          <cell r="I1722">
            <v>15080</v>
          </cell>
          <cell r="L1722">
            <v>12248.794523999999</v>
          </cell>
        </row>
        <row r="1723">
          <cell r="I1723">
            <v>15081</v>
          </cell>
          <cell r="L1723">
            <v>116264.32714899999</v>
          </cell>
        </row>
        <row r="1724">
          <cell r="I1724">
            <v>15082</v>
          </cell>
          <cell r="L1724">
            <v>120098.095703</v>
          </cell>
        </row>
        <row r="1725">
          <cell r="I1725">
            <v>15083</v>
          </cell>
          <cell r="L1725">
            <v>120262.31347600001</v>
          </cell>
        </row>
        <row r="1726">
          <cell r="I1726">
            <v>15092</v>
          </cell>
          <cell r="L1726">
            <v>6228.0251439999993</v>
          </cell>
        </row>
        <row r="1727">
          <cell r="I1727">
            <v>15102</v>
          </cell>
          <cell r="L1727">
            <v>25691.536881</v>
          </cell>
        </row>
        <row r="1728">
          <cell r="I1728">
            <v>15125</v>
          </cell>
          <cell r="L1728">
            <v>1208.7661929999999</v>
          </cell>
        </row>
        <row r="1729">
          <cell r="I1729">
            <v>15139</v>
          </cell>
          <cell r="L1729">
            <v>11675.438947999999</v>
          </cell>
        </row>
        <row r="1730">
          <cell r="I1730">
            <v>15144</v>
          </cell>
          <cell r="L1730">
            <v>4764.4781039999998</v>
          </cell>
        </row>
        <row r="1731">
          <cell r="I1731">
            <v>15157</v>
          </cell>
          <cell r="L1731">
            <v>48291.375731999993</v>
          </cell>
        </row>
        <row r="1732">
          <cell r="I1732">
            <v>15167</v>
          </cell>
          <cell r="L1732">
            <v>1126.628645</v>
          </cell>
        </row>
        <row r="1733">
          <cell r="I1733">
            <v>15170</v>
          </cell>
          <cell r="L1733">
            <v>2896.0502610000003</v>
          </cell>
        </row>
        <row r="1734">
          <cell r="I1734">
            <v>15171</v>
          </cell>
          <cell r="L1734">
            <v>37949.530609000001</v>
          </cell>
        </row>
        <row r="1735">
          <cell r="I1735">
            <v>15174</v>
          </cell>
          <cell r="L1735">
            <v>9490.6809389999999</v>
          </cell>
        </row>
        <row r="1736">
          <cell r="I1736">
            <v>15176</v>
          </cell>
          <cell r="L1736">
            <v>76242.829528000002</v>
          </cell>
        </row>
        <row r="1737">
          <cell r="I1737">
            <v>15187</v>
          </cell>
          <cell r="L1737">
            <v>97621.847167</v>
          </cell>
        </row>
        <row r="1738">
          <cell r="I1738">
            <v>15188</v>
          </cell>
          <cell r="L1738">
            <v>110265.31640600001</v>
          </cell>
        </row>
        <row r="1739">
          <cell r="I1739">
            <v>15191</v>
          </cell>
          <cell r="L1739">
            <v>108342.31494200001</v>
          </cell>
        </row>
        <row r="1740">
          <cell r="I1740">
            <v>15196</v>
          </cell>
          <cell r="L1740">
            <v>93645.661134000009</v>
          </cell>
        </row>
        <row r="1741">
          <cell r="I1741">
            <v>15197</v>
          </cell>
          <cell r="L1741">
            <v>14696.652436</v>
          </cell>
        </row>
        <row r="1742">
          <cell r="I1742">
            <v>15205</v>
          </cell>
          <cell r="L1742">
            <v>6001.8092200000001</v>
          </cell>
        </row>
        <row r="1743">
          <cell r="I1743">
            <v>15206</v>
          </cell>
          <cell r="L1743">
            <v>63945.769287000003</v>
          </cell>
        </row>
        <row r="1744">
          <cell r="I1744">
            <v>15207</v>
          </cell>
          <cell r="L1744">
            <v>62728.133301000002</v>
          </cell>
        </row>
        <row r="1745">
          <cell r="I1745">
            <v>15208</v>
          </cell>
          <cell r="L1745">
            <v>77469.472656000013</v>
          </cell>
        </row>
        <row r="1746">
          <cell r="I1746">
            <v>15209</v>
          </cell>
          <cell r="L1746">
            <v>81296.818847000002</v>
          </cell>
        </row>
        <row r="1747">
          <cell r="I1747">
            <v>15211</v>
          </cell>
          <cell r="L1747">
            <v>71693.496582000007</v>
          </cell>
        </row>
        <row r="1748">
          <cell r="I1748">
            <v>15220</v>
          </cell>
          <cell r="L1748">
            <v>20000.940430000002</v>
          </cell>
        </row>
        <row r="1749">
          <cell r="I1749">
            <v>15230</v>
          </cell>
          <cell r="L1749">
            <v>79695.451658999998</v>
          </cell>
        </row>
        <row r="1750">
          <cell r="I1750">
            <v>15235</v>
          </cell>
          <cell r="L1750">
            <v>11473.645423999998</v>
          </cell>
        </row>
        <row r="1751">
          <cell r="I1751">
            <v>15236</v>
          </cell>
          <cell r="L1751">
            <v>59962.772948999998</v>
          </cell>
        </row>
        <row r="1752">
          <cell r="I1752">
            <v>15238</v>
          </cell>
          <cell r="L1752">
            <v>64789.617676000002</v>
          </cell>
        </row>
        <row r="1753">
          <cell r="I1753">
            <v>15239</v>
          </cell>
          <cell r="L1753">
            <v>49851.229491999999</v>
          </cell>
        </row>
        <row r="1754">
          <cell r="I1754">
            <v>15240</v>
          </cell>
          <cell r="L1754">
            <v>11495.995148</v>
          </cell>
        </row>
        <row r="1755">
          <cell r="I1755">
            <v>15252</v>
          </cell>
          <cell r="L1755">
            <v>2454.803304</v>
          </cell>
        </row>
        <row r="1756">
          <cell r="I1756">
            <v>15253</v>
          </cell>
          <cell r="L1756">
            <v>3253.8068599999997</v>
          </cell>
        </row>
        <row r="1757">
          <cell r="I1757">
            <v>15255</v>
          </cell>
          <cell r="L1757">
            <v>652.23131600000011</v>
          </cell>
        </row>
        <row r="1758">
          <cell r="I1758">
            <v>15277</v>
          </cell>
          <cell r="L1758">
            <v>53628.600097000002</v>
          </cell>
        </row>
        <row r="1759">
          <cell r="I1759">
            <v>15279</v>
          </cell>
          <cell r="L1759">
            <v>46162.983154000001</v>
          </cell>
        </row>
        <row r="1760">
          <cell r="I1760">
            <v>15280</v>
          </cell>
          <cell r="L1760">
            <v>37894.849731000002</v>
          </cell>
        </row>
        <row r="1761">
          <cell r="I1761">
            <v>15282</v>
          </cell>
          <cell r="L1761">
            <v>22760.883307</v>
          </cell>
        </row>
        <row r="1762">
          <cell r="I1762">
            <v>15286</v>
          </cell>
          <cell r="L1762">
            <v>5184.60959</v>
          </cell>
        </row>
        <row r="1763">
          <cell r="I1763">
            <v>15289</v>
          </cell>
          <cell r="L1763">
            <v>7563.0927440000005</v>
          </cell>
        </row>
        <row r="1764">
          <cell r="I1764">
            <v>15290</v>
          </cell>
          <cell r="L1764">
            <v>14523.429634</v>
          </cell>
        </row>
        <row r="1765">
          <cell r="I1765">
            <v>15304</v>
          </cell>
          <cell r="L1765">
            <v>32076.196533000002</v>
          </cell>
        </row>
        <row r="1766">
          <cell r="I1766">
            <v>15305</v>
          </cell>
          <cell r="L1766">
            <v>33796.789794000004</v>
          </cell>
        </row>
        <row r="1767">
          <cell r="I1767">
            <v>15306</v>
          </cell>
          <cell r="L1767">
            <v>5226.654896</v>
          </cell>
        </row>
        <row r="1768">
          <cell r="I1768">
            <v>15311</v>
          </cell>
          <cell r="L1768">
            <v>55111.005372</v>
          </cell>
        </row>
        <row r="1769">
          <cell r="I1769">
            <v>15315</v>
          </cell>
          <cell r="L1769">
            <v>75385.284667999993</v>
          </cell>
        </row>
        <row r="1770">
          <cell r="I1770">
            <v>15317</v>
          </cell>
          <cell r="L1770">
            <v>69598.749024000004</v>
          </cell>
        </row>
        <row r="1771">
          <cell r="I1771">
            <v>15318</v>
          </cell>
          <cell r="L1771">
            <v>71631.496094999995</v>
          </cell>
        </row>
        <row r="1772">
          <cell r="I1772">
            <v>15345</v>
          </cell>
          <cell r="L1772">
            <v>19100.909423999998</v>
          </cell>
        </row>
        <row r="1773">
          <cell r="I1773">
            <v>15360</v>
          </cell>
          <cell r="L1773">
            <v>1101.350623</v>
          </cell>
        </row>
        <row r="1774">
          <cell r="I1774">
            <v>15379</v>
          </cell>
          <cell r="L1774">
            <v>2805.3047029999998</v>
          </cell>
        </row>
        <row r="1775">
          <cell r="I1775">
            <v>15406</v>
          </cell>
          <cell r="L1775">
            <v>43374.988403999996</v>
          </cell>
        </row>
        <row r="1776">
          <cell r="I1776">
            <v>15408</v>
          </cell>
          <cell r="L1776">
            <v>4726.324302</v>
          </cell>
        </row>
        <row r="1777">
          <cell r="I1777">
            <v>15412</v>
          </cell>
          <cell r="L1777">
            <v>40745.055054000004</v>
          </cell>
        </row>
        <row r="1778">
          <cell r="I1778">
            <v>15414</v>
          </cell>
          <cell r="L1778">
            <v>32813.702332000001</v>
          </cell>
        </row>
        <row r="1779">
          <cell r="I1779">
            <v>15425</v>
          </cell>
          <cell r="L1779">
            <v>105187.337891</v>
          </cell>
        </row>
        <row r="1780">
          <cell r="I1780">
            <v>15429</v>
          </cell>
          <cell r="L1780">
            <v>125584.50219699999</v>
          </cell>
        </row>
        <row r="1781">
          <cell r="I1781">
            <v>15430</v>
          </cell>
          <cell r="L1781">
            <v>116895.86084000001</v>
          </cell>
        </row>
        <row r="1782">
          <cell r="I1782">
            <v>15432</v>
          </cell>
          <cell r="L1782">
            <v>132198.85034100001</v>
          </cell>
        </row>
        <row r="1783">
          <cell r="I1783">
            <v>15435</v>
          </cell>
          <cell r="L1783">
            <v>123161.135499</v>
          </cell>
        </row>
        <row r="1784">
          <cell r="I1784">
            <v>15439</v>
          </cell>
          <cell r="L1784">
            <v>107229.047364</v>
          </cell>
        </row>
        <row r="1785">
          <cell r="I1785">
            <v>15440</v>
          </cell>
          <cell r="L1785">
            <v>30569.805053999997</v>
          </cell>
        </row>
        <row r="1786">
          <cell r="I1786">
            <v>15442</v>
          </cell>
          <cell r="L1786">
            <v>112373.701172</v>
          </cell>
        </row>
        <row r="1787">
          <cell r="I1787">
            <v>15443</v>
          </cell>
          <cell r="L1787">
            <v>128340.62671</v>
          </cell>
        </row>
        <row r="1788">
          <cell r="I1788">
            <v>15455</v>
          </cell>
          <cell r="L1788">
            <v>11167.813813000001</v>
          </cell>
        </row>
        <row r="1789">
          <cell r="I1789">
            <v>15456</v>
          </cell>
          <cell r="L1789">
            <v>96200.321290000007</v>
          </cell>
        </row>
        <row r="1790">
          <cell r="I1790">
            <v>15457</v>
          </cell>
          <cell r="L1790">
            <v>97770.817381999994</v>
          </cell>
        </row>
        <row r="1791">
          <cell r="I1791">
            <v>15458</v>
          </cell>
          <cell r="L1791">
            <v>107368.13330100001</v>
          </cell>
        </row>
        <row r="1792">
          <cell r="I1792">
            <v>15459</v>
          </cell>
          <cell r="L1792">
            <v>108929.688476</v>
          </cell>
        </row>
        <row r="1793">
          <cell r="I1793">
            <v>15469</v>
          </cell>
          <cell r="L1793">
            <v>30741.187469</v>
          </cell>
        </row>
        <row r="1794">
          <cell r="I1794">
            <v>15470</v>
          </cell>
          <cell r="L1794">
            <v>11404.09275</v>
          </cell>
        </row>
        <row r="1795">
          <cell r="I1795">
            <v>15508</v>
          </cell>
          <cell r="L1795">
            <v>3359.382877</v>
          </cell>
        </row>
        <row r="1796">
          <cell r="I1796">
            <v>15510</v>
          </cell>
          <cell r="L1796">
            <v>450.05981899999995</v>
          </cell>
        </row>
        <row r="1797">
          <cell r="I1797">
            <v>15521</v>
          </cell>
          <cell r="L1797">
            <v>13267.072223000003</v>
          </cell>
        </row>
        <row r="1798">
          <cell r="I1798">
            <v>15525</v>
          </cell>
          <cell r="L1798">
            <v>9195.4398340000007</v>
          </cell>
        </row>
        <row r="1799">
          <cell r="I1799">
            <v>15542</v>
          </cell>
          <cell r="L1799">
            <v>3399.5102399999996</v>
          </cell>
        </row>
        <row r="1800">
          <cell r="I1800">
            <v>15567</v>
          </cell>
          <cell r="L1800">
            <v>807.29792599999985</v>
          </cell>
        </row>
        <row r="1801">
          <cell r="I1801">
            <v>15568</v>
          </cell>
          <cell r="L1801">
            <v>603.30642999999998</v>
          </cell>
        </row>
        <row r="1802">
          <cell r="I1802">
            <v>15578</v>
          </cell>
          <cell r="L1802">
            <v>564.76706899999999</v>
          </cell>
        </row>
        <row r="1803">
          <cell r="I1803">
            <v>15581</v>
          </cell>
          <cell r="L1803">
            <v>2143.6282919999999</v>
          </cell>
        </row>
        <row r="1804">
          <cell r="I1804">
            <v>15598</v>
          </cell>
          <cell r="L1804">
            <v>6624.3279880000009</v>
          </cell>
        </row>
        <row r="1805">
          <cell r="I1805">
            <v>15609</v>
          </cell>
          <cell r="L1805">
            <v>12136.010204</v>
          </cell>
        </row>
        <row r="1806">
          <cell r="I1806">
            <v>15610</v>
          </cell>
          <cell r="L1806">
            <v>16548.350891999999</v>
          </cell>
        </row>
        <row r="1807">
          <cell r="I1807">
            <v>15639</v>
          </cell>
          <cell r="L1807">
            <v>6724.977527</v>
          </cell>
        </row>
        <row r="1808">
          <cell r="I1808">
            <v>15671</v>
          </cell>
          <cell r="L1808">
            <v>16816.326642</v>
          </cell>
        </row>
        <row r="1809">
          <cell r="I1809">
            <v>15676</v>
          </cell>
          <cell r="L1809">
            <v>10577.841918999999</v>
          </cell>
        </row>
        <row r="1810">
          <cell r="I1810">
            <v>15680</v>
          </cell>
          <cell r="L1810">
            <v>10597.960326999999</v>
          </cell>
        </row>
        <row r="1811">
          <cell r="I1811">
            <v>15681</v>
          </cell>
          <cell r="L1811">
            <v>10577.841918999999</v>
          </cell>
        </row>
        <row r="1812">
          <cell r="I1812">
            <v>15682</v>
          </cell>
          <cell r="L1812">
            <v>10597.960326999999</v>
          </cell>
        </row>
        <row r="1813">
          <cell r="I1813">
            <v>15683</v>
          </cell>
          <cell r="L1813">
            <v>10577.841918999999</v>
          </cell>
        </row>
        <row r="1814">
          <cell r="I1814">
            <v>15684</v>
          </cell>
          <cell r="L1814">
            <v>67042.793944999998</v>
          </cell>
        </row>
        <row r="1815">
          <cell r="I1815">
            <v>15687</v>
          </cell>
          <cell r="L1815">
            <v>7057.386856000001</v>
          </cell>
        </row>
        <row r="1816">
          <cell r="I1816">
            <v>15688</v>
          </cell>
          <cell r="L1816">
            <v>87969.594727000003</v>
          </cell>
        </row>
        <row r="1817">
          <cell r="I1817">
            <v>15689</v>
          </cell>
          <cell r="L1817">
            <v>63032.577637000002</v>
          </cell>
        </row>
        <row r="1818">
          <cell r="I1818">
            <v>15690</v>
          </cell>
          <cell r="L1818">
            <v>64362.887695000005</v>
          </cell>
        </row>
        <row r="1819">
          <cell r="I1819">
            <v>15693</v>
          </cell>
          <cell r="L1819">
            <v>7895.0414250000003</v>
          </cell>
        </row>
        <row r="1820">
          <cell r="I1820">
            <v>15696</v>
          </cell>
          <cell r="L1820">
            <v>88107.790039</v>
          </cell>
        </row>
        <row r="1821">
          <cell r="I1821">
            <v>15699</v>
          </cell>
          <cell r="L1821">
            <v>97993.880858000004</v>
          </cell>
        </row>
        <row r="1822">
          <cell r="I1822">
            <v>15700</v>
          </cell>
          <cell r="L1822">
            <v>106343.541016</v>
          </cell>
        </row>
        <row r="1823">
          <cell r="I1823">
            <v>15703</v>
          </cell>
          <cell r="L1823">
            <v>97419.717285000006</v>
          </cell>
        </row>
        <row r="1824">
          <cell r="I1824">
            <v>15705</v>
          </cell>
          <cell r="L1824">
            <v>84441.461915000007</v>
          </cell>
        </row>
        <row r="1825">
          <cell r="I1825">
            <v>15709</v>
          </cell>
          <cell r="L1825">
            <v>90171.074705999999</v>
          </cell>
        </row>
        <row r="1826">
          <cell r="I1826">
            <v>15710</v>
          </cell>
          <cell r="L1826">
            <v>95962.854491999999</v>
          </cell>
        </row>
        <row r="1827">
          <cell r="I1827">
            <v>15714</v>
          </cell>
          <cell r="L1827">
            <v>108983.499511</v>
          </cell>
        </row>
        <row r="1828">
          <cell r="I1828">
            <v>15715</v>
          </cell>
          <cell r="L1828">
            <v>95202.421875</v>
          </cell>
        </row>
        <row r="1829">
          <cell r="I1829">
            <v>15720</v>
          </cell>
          <cell r="L1829">
            <v>89916.633543999997</v>
          </cell>
        </row>
        <row r="1830">
          <cell r="I1830">
            <v>15722</v>
          </cell>
          <cell r="L1830">
            <v>82947.811524000004</v>
          </cell>
        </row>
        <row r="1831">
          <cell r="I1831">
            <v>15730</v>
          </cell>
          <cell r="L1831">
            <v>37668.929077000001</v>
          </cell>
        </row>
        <row r="1832">
          <cell r="I1832">
            <v>15732</v>
          </cell>
          <cell r="L1832">
            <v>31610.990967000002</v>
          </cell>
        </row>
        <row r="1833">
          <cell r="I1833">
            <v>15759</v>
          </cell>
          <cell r="L1833">
            <v>28007.281768000001</v>
          </cell>
        </row>
        <row r="1834">
          <cell r="I1834">
            <v>15767</v>
          </cell>
          <cell r="L1834">
            <v>137597.67187600001</v>
          </cell>
        </row>
        <row r="1835">
          <cell r="I1835">
            <v>15768</v>
          </cell>
          <cell r="L1835">
            <v>112494.575683</v>
          </cell>
        </row>
        <row r="1836">
          <cell r="I1836">
            <v>15775</v>
          </cell>
          <cell r="L1836">
            <v>57583.520019999996</v>
          </cell>
        </row>
        <row r="1837">
          <cell r="I1837">
            <v>15776</v>
          </cell>
          <cell r="L1837">
            <v>129743.316406</v>
          </cell>
        </row>
        <row r="1838">
          <cell r="I1838">
            <v>15778</v>
          </cell>
          <cell r="L1838">
            <v>13091.910857999999</v>
          </cell>
        </row>
        <row r="1839">
          <cell r="I1839">
            <v>15781</v>
          </cell>
          <cell r="L1839">
            <v>25103.090575999999</v>
          </cell>
        </row>
        <row r="1840">
          <cell r="I1840">
            <v>15810</v>
          </cell>
          <cell r="L1840">
            <v>11531.630928000002</v>
          </cell>
        </row>
        <row r="1841">
          <cell r="I1841">
            <v>15848</v>
          </cell>
          <cell r="L1841">
            <v>15294.446899</v>
          </cell>
        </row>
        <row r="1842">
          <cell r="I1842">
            <v>15849</v>
          </cell>
          <cell r="L1842">
            <v>81538.149781</v>
          </cell>
        </row>
        <row r="1843">
          <cell r="I1843">
            <v>15850</v>
          </cell>
          <cell r="L1843">
            <v>90884.785155999998</v>
          </cell>
        </row>
        <row r="1844">
          <cell r="I1844">
            <v>15851</v>
          </cell>
          <cell r="L1844">
            <v>92678.867552999989</v>
          </cell>
        </row>
        <row r="1845">
          <cell r="I1845">
            <v>15852</v>
          </cell>
          <cell r="L1845">
            <v>82308.465819999998</v>
          </cell>
        </row>
        <row r="1846">
          <cell r="I1846">
            <v>15853</v>
          </cell>
          <cell r="L1846">
            <v>85913.287597999995</v>
          </cell>
        </row>
        <row r="1847">
          <cell r="I1847">
            <v>15854</v>
          </cell>
          <cell r="L1847">
            <v>85495.570312000011</v>
          </cell>
        </row>
        <row r="1848">
          <cell r="I1848">
            <v>15855</v>
          </cell>
          <cell r="L1848">
            <v>76760.702758999993</v>
          </cell>
        </row>
        <row r="1849">
          <cell r="I1849">
            <v>15856</v>
          </cell>
          <cell r="L1849">
            <v>76979.032227000003</v>
          </cell>
        </row>
        <row r="1850">
          <cell r="I1850">
            <v>15857</v>
          </cell>
          <cell r="L1850">
            <v>78408.929688000004</v>
          </cell>
        </row>
        <row r="1851">
          <cell r="I1851">
            <v>15858</v>
          </cell>
          <cell r="L1851">
            <v>78145.262267999991</v>
          </cell>
        </row>
        <row r="1852">
          <cell r="I1852">
            <v>15859</v>
          </cell>
          <cell r="L1852">
            <v>73353.312682000003</v>
          </cell>
        </row>
        <row r="1853">
          <cell r="I1853">
            <v>15862</v>
          </cell>
          <cell r="L1853">
            <v>73579.005372</v>
          </cell>
        </row>
        <row r="1854">
          <cell r="I1854">
            <v>15863</v>
          </cell>
          <cell r="L1854">
            <v>31834.583252</v>
          </cell>
        </row>
        <row r="1855">
          <cell r="I1855">
            <v>15869</v>
          </cell>
          <cell r="L1855">
            <v>10577.841918999999</v>
          </cell>
        </row>
        <row r="1856">
          <cell r="I1856">
            <v>15870</v>
          </cell>
          <cell r="L1856">
            <v>74187.800780999998</v>
          </cell>
        </row>
        <row r="1857">
          <cell r="I1857">
            <v>15874</v>
          </cell>
          <cell r="L1857">
            <v>79297.532959000004</v>
          </cell>
        </row>
        <row r="1858">
          <cell r="I1858">
            <v>15877</v>
          </cell>
          <cell r="L1858">
            <v>72717.496582000007</v>
          </cell>
        </row>
        <row r="1859">
          <cell r="I1859">
            <v>15880</v>
          </cell>
          <cell r="L1859">
            <v>10683.842253999999</v>
          </cell>
        </row>
        <row r="1860">
          <cell r="I1860">
            <v>15896</v>
          </cell>
          <cell r="L1860">
            <v>22750.212617000001</v>
          </cell>
        </row>
        <row r="1861">
          <cell r="I1861">
            <v>15914</v>
          </cell>
          <cell r="L1861">
            <v>65266.147948999998</v>
          </cell>
        </row>
        <row r="1862">
          <cell r="I1862">
            <v>15916</v>
          </cell>
          <cell r="L1862">
            <v>50712.349608999997</v>
          </cell>
        </row>
        <row r="1863">
          <cell r="I1863">
            <v>15917</v>
          </cell>
          <cell r="L1863">
            <v>42383.158448000002</v>
          </cell>
        </row>
        <row r="1864">
          <cell r="I1864">
            <v>15938</v>
          </cell>
          <cell r="L1864">
            <v>2397.9005729999999</v>
          </cell>
        </row>
        <row r="1865">
          <cell r="I1865">
            <v>15955</v>
          </cell>
          <cell r="L1865">
            <v>10754.0849</v>
          </cell>
        </row>
        <row r="1866">
          <cell r="I1866">
            <v>15999</v>
          </cell>
          <cell r="L1866">
            <v>20391.635773999998</v>
          </cell>
        </row>
        <row r="1867">
          <cell r="I1867">
            <v>16032</v>
          </cell>
          <cell r="L1867">
            <v>101641.07470699999</v>
          </cell>
        </row>
        <row r="1868">
          <cell r="I1868">
            <v>16037</v>
          </cell>
          <cell r="L1868">
            <v>63036.367187000003</v>
          </cell>
        </row>
        <row r="1869">
          <cell r="I1869">
            <v>16038</v>
          </cell>
          <cell r="L1869">
            <v>96286.044433000003</v>
          </cell>
        </row>
        <row r="1870">
          <cell r="I1870">
            <v>16040</v>
          </cell>
          <cell r="L1870">
            <v>78529.604004000008</v>
          </cell>
        </row>
        <row r="1871">
          <cell r="I1871">
            <v>16041</v>
          </cell>
          <cell r="L1871">
            <v>77283.244628</v>
          </cell>
        </row>
        <row r="1872">
          <cell r="I1872">
            <v>16045</v>
          </cell>
          <cell r="L1872">
            <v>51249.159912000003</v>
          </cell>
        </row>
        <row r="1873">
          <cell r="I1873">
            <v>16046</v>
          </cell>
          <cell r="L1873">
            <v>60295.666748000003</v>
          </cell>
        </row>
        <row r="1874">
          <cell r="I1874">
            <v>16054</v>
          </cell>
          <cell r="L1874">
            <v>57796.6875</v>
          </cell>
        </row>
        <row r="1875">
          <cell r="I1875">
            <v>16057</v>
          </cell>
          <cell r="L1875">
            <v>60467.099854</v>
          </cell>
        </row>
        <row r="1876">
          <cell r="I1876">
            <v>16059</v>
          </cell>
          <cell r="L1876">
            <v>129743.316406</v>
          </cell>
        </row>
        <row r="1877">
          <cell r="I1877">
            <v>16062</v>
          </cell>
          <cell r="L1877">
            <v>7291.3464290000002</v>
          </cell>
        </row>
        <row r="1878">
          <cell r="I1878">
            <v>16069</v>
          </cell>
          <cell r="L1878">
            <v>3355.0485210000006</v>
          </cell>
        </row>
        <row r="1879">
          <cell r="I1879">
            <v>16084</v>
          </cell>
          <cell r="L1879">
            <v>92951.014158999998</v>
          </cell>
        </row>
        <row r="1880">
          <cell r="I1880">
            <v>16085</v>
          </cell>
          <cell r="L1880">
            <v>105146.531739</v>
          </cell>
        </row>
        <row r="1881">
          <cell r="I1881">
            <v>16092</v>
          </cell>
          <cell r="L1881">
            <v>27576.826019</v>
          </cell>
        </row>
        <row r="1882">
          <cell r="I1882">
            <v>16096</v>
          </cell>
          <cell r="L1882">
            <v>76453.483886000002</v>
          </cell>
        </row>
        <row r="1883">
          <cell r="I1883">
            <v>16097</v>
          </cell>
          <cell r="L1883">
            <v>4103.0603289999999</v>
          </cell>
        </row>
        <row r="1884">
          <cell r="I1884">
            <v>16114</v>
          </cell>
          <cell r="L1884">
            <v>22803.775877</v>
          </cell>
        </row>
        <row r="1885">
          <cell r="I1885">
            <v>16118</v>
          </cell>
          <cell r="L1885">
            <v>11607.157639000001</v>
          </cell>
        </row>
        <row r="1886">
          <cell r="I1886">
            <v>16125</v>
          </cell>
          <cell r="L1886">
            <v>102694.311036</v>
          </cell>
        </row>
        <row r="1887">
          <cell r="I1887">
            <v>16126</v>
          </cell>
          <cell r="L1887">
            <v>57583.520019999996</v>
          </cell>
        </row>
        <row r="1888">
          <cell r="I1888">
            <v>16127</v>
          </cell>
          <cell r="L1888">
            <v>68115.505126999997</v>
          </cell>
        </row>
        <row r="1889">
          <cell r="I1889">
            <v>16128</v>
          </cell>
          <cell r="L1889">
            <v>65458.608641999999</v>
          </cell>
        </row>
        <row r="1890">
          <cell r="I1890">
            <v>16131</v>
          </cell>
          <cell r="L1890">
            <v>61082.361573000002</v>
          </cell>
        </row>
        <row r="1891">
          <cell r="I1891">
            <v>16136</v>
          </cell>
          <cell r="L1891">
            <v>74425.973876999997</v>
          </cell>
        </row>
        <row r="1892">
          <cell r="I1892">
            <v>16138</v>
          </cell>
          <cell r="L1892">
            <v>62332.275880000008</v>
          </cell>
        </row>
        <row r="1893">
          <cell r="I1893">
            <v>16144</v>
          </cell>
          <cell r="L1893">
            <v>35619.444824999999</v>
          </cell>
        </row>
        <row r="1894">
          <cell r="I1894">
            <v>16155</v>
          </cell>
          <cell r="L1894">
            <v>9067.3707269999995</v>
          </cell>
        </row>
        <row r="1895">
          <cell r="I1895">
            <v>16158</v>
          </cell>
          <cell r="L1895">
            <v>3624.97604</v>
          </cell>
        </row>
        <row r="1896">
          <cell r="I1896">
            <v>16159</v>
          </cell>
          <cell r="L1896">
            <v>2935.390007</v>
          </cell>
        </row>
        <row r="1897">
          <cell r="I1897">
            <v>16162</v>
          </cell>
          <cell r="L1897">
            <v>76910.097167</v>
          </cell>
        </row>
        <row r="1898">
          <cell r="I1898">
            <v>16163</v>
          </cell>
          <cell r="L1898">
            <v>79579.675293000008</v>
          </cell>
        </row>
        <row r="1899">
          <cell r="I1899">
            <v>16164</v>
          </cell>
          <cell r="L1899">
            <v>73577.864258000001</v>
          </cell>
        </row>
        <row r="1900">
          <cell r="I1900">
            <v>16167</v>
          </cell>
          <cell r="L1900">
            <v>161709.583984</v>
          </cell>
        </row>
        <row r="1901">
          <cell r="I1901">
            <v>16168</v>
          </cell>
          <cell r="L1901">
            <v>12954.662902</v>
          </cell>
        </row>
        <row r="1902">
          <cell r="I1902">
            <v>16170</v>
          </cell>
          <cell r="L1902">
            <v>44255.331056000003</v>
          </cell>
        </row>
        <row r="1903">
          <cell r="I1903">
            <v>16183</v>
          </cell>
          <cell r="L1903">
            <v>65981.900878999993</v>
          </cell>
        </row>
        <row r="1904">
          <cell r="I1904">
            <v>16210</v>
          </cell>
          <cell r="L1904">
            <v>1445.403687</v>
          </cell>
        </row>
        <row r="1905">
          <cell r="I1905">
            <v>16217</v>
          </cell>
          <cell r="L1905">
            <v>11941.097573999999</v>
          </cell>
        </row>
        <row r="1906">
          <cell r="I1906">
            <v>16223</v>
          </cell>
          <cell r="L1906">
            <v>44670.183348999999</v>
          </cell>
        </row>
        <row r="1907">
          <cell r="I1907">
            <v>16227</v>
          </cell>
          <cell r="L1907">
            <v>32189.814636000003</v>
          </cell>
        </row>
        <row r="1908">
          <cell r="I1908">
            <v>16236</v>
          </cell>
          <cell r="L1908">
            <v>49790.889832000001</v>
          </cell>
        </row>
        <row r="1909">
          <cell r="I1909">
            <v>16248</v>
          </cell>
          <cell r="L1909">
            <v>52921.086486</v>
          </cell>
        </row>
        <row r="1910">
          <cell r="I1910">
            <v>16269</v>
          </cell>
          <cell r="L1910">
            <v>21261.174881999999</v>
          </cell>
        </row>
        <row r="1911">
          <cell r="I1911">
            <v>16270</v>
          </cell>
          <cell r="L1911">
            <v>7593.8080599999994</v>
          </cell>
        </row>
        <row r="1912">
          <cell r="I1912">
            <v>16271</v>
          </cell>
          <cell r="L1912">
            <v>95122.269532000006</v>
          </cell>
        </row>
        <row r="1913">
          <cell r="I1913">
            <v>16272</v>
          </cell>
          <cell r="L1913">
            <v>102799.460937</v>
          </cell>
        </row>
        <row r="1914">
          <cell r="I1914">
            <v>16274</v>
          </cell>
          <cell r="L1914">
            <v>94116.473633000001</v>
          </cell>
        </row>
        <row r="1915">
          <cell r="I1915">
            <v>16275</v>
          </cell>
          <cell r="L1915">
            <v>101710.27783200001</v>
          </cell>
        </row>
        <row r="1916">
          <cell r="I1916">
            <v>16290</v>
          </cell>
          <cell r="L1916">
            <v>95043.234862999991</v>
          </cell>
        </row>
        <row r="1917">
          <cell r="I1917">
            <v>16291</v>
          </cell>
          <cell r="L1917">
            <v>100046.59472600001</v>
          </cell>
        </row>
        <row r="1918">
          <cell r="I1918">
            <v>16292</v>
          </cell>
          <cell r="L1918">
            <v>15514.068604</v>
          </cell>
        </row>
        <row r="1919">
          <cell r="I1919">
            <v>16313</v>
          </cell>
          <cell r="L1919">
            <v>6783.6047660000004</v>
          </cell>
        </row>
        <row r="1920">
          <cell r="I1920">
            <v>16343</v>
          </cell>
          <cell r="L1920">
            <v>4388.928269</v>
          </cell>
        </row>
        <row r="1921">
          <cell r="I1921">
            <v>16349</v>
          </cell>
          <cell r="L1921">
            <v>6651.231597</v>
          </cell>
        </row>
        <row r="1922">
          <cell r="I1922">
            <v>16350</v>
          </cell>
          <cell r="L1922">
            <v>35942.911620999999</v>
          </cell>
        </row>
        <row r="1923">
          <cell r="I1923">
            <v>16351</v>
          </cell>
          <cell r="L1923">
            <v>36668.569337000008</v>
          </cell>
        </row>
        <row r="1924">
          <cell r="I1924">
            <v>16352</v>
          </cell>
          <cell r="L1924">
            <v>42362.976562999997</v>
          </cell>
        </row>
        <row r="1925">
          <cell r="I1925">
            <v>16353</v>
          </cell>
          <cell r="L1925">
            <v>40916.340943000003</v>
          </cell>
        </row>
        <row r="1926">
          <cell r="I1926">
            <v>16354</v>
          </cell>
          <cell r="L1926">
            <v>29998.027100000003</v>
          </cell>
        </row>
        <row r="1927">
          <cell r="I1927">
            <v>16355</v>
          </cell>
          <cell r="L1927">
            <v>29240.739502</v>
          </cell>
        </row>
        <row r="1928">
          <cell r="I1928">
            <v>16356</v>
          </cell>
          <cell r="L1928">
            <v>42074.889769999994</v>
          </cell>
        </row>
        <row r="1929">
          <cell r="I1929">
            <v>16357</v>
          </cell>
          <cell r="L1929">
            <v>41619.295653000001</v>
          </cell>
        </row>
        <row r="1930">
          <cell r="I1930">
            <v>16358</v>
          </cell>
          <cell r="L1930">
            <v>36668.569337000008</v>
          </cell>
        </row>
        <row r="1931">
          <cell r="I1931">
            <v>16359</v>
          </cell>
          <cell r="L1931">
            <v>33043.592529000001</v>
          </cell>
        </row>
        <row r="1932">
          <cell r="I1932">
            <v>16360</v>
          </cell>
          <cell r="L1932">
            <v>35942.911620999999</v>
          </cell>
        </row>
        <row r="1933">
          <cell r="I1933">
            <v>16361</v>
          </cell>
          <cell r="L1933">
            <v>36668.569337000008</v>
          </cell>
        </row>
        <row r="1934">
          <cell r="I1934">
            <v>16362</v>
          </cell>
          <cell r="L1934">
            <v>35942.911620999999</v>
          </cell>
        </row>
        <row r="1935">
          <cell r="I1935">
            <v>16370</v>
          </cell>
          <cell r="L1935">
            <v>69870.537597999995</v>
          </cell>
        </row>
        <row r="1936">
          <cell r="I1936">
            <v>16381</v>
          </cell>
          <cell r="L1936">
            <v>25894.602616999997</v>
          </cell>
        </row>
        <row r="1937">
          <cell r="I1937">
            <v>16389</v>
          </cell>
          <cell r="L1937">
            <v>33007.447173</v>
          </cell>
        </row>
        <row r="1938">
          <cell r="I1938">
            <v>16394</v>
          </cell>
          <cell r="L1938">
            <v>33808.353942000002</v>
          </cell>
        </row>
        <row r="1939">
          <cell r="I1939">
            <v>16427</v>
          </cell>
          <cell r="L1939">
            <v>57600.631591000005</v>
          </cell>
        </row>
        <row r="1940">
          <cell r="I1940">
            <v>16428</v>
          </cell>
          <cell r="L1940">
            <v>80073.708497</v>
          </cell>
        </row>
        <row r="1941">
          <cell r="I1941">
            <v>16429</v>
          </cell>
          <cell r="L1941">
            <v>67726.767821999994</v>
          </cell>
        </row>
        <row r="1942">
          <cell r="I1942">
            <v>16430</v>
          </cell>
          <cell r="L1942">
            <v>57600.631591000005</v>
          </cell>
        </row>
        <row r="1943">
          <cell r="I1943">
            <v>16431</v>
          </cell>
          <cell r="L1943">
            <v>77014.148438000004</v>
          </cell>
        </row>
        <row r="1944">
          <cell r="I1944">
            <v>16432</v>
          </cell>
          <cell r="L1944">
            <v>8746.3520509999998</v>
          </cell>
        </row>
        <row r="1945">
          <cell r="I1945">
            <v>16434</v>
          </cell>
          <cell r="L1945">
            <v>8187.2928009999996</v>
          </cell>
        </row>
        <row r="1946">
          <cell r="I1946">
            <v>16436</v>
          </cell>
          <cell r="L1946">
            <v>11766.668702000001</v>
          </cell>
        </row>
        <row r="1947">
          <cell r="I1947">
            <v>16445</v>
          </cell>
          <cell r="L1947">
            <v>91390.461425000001</v>
          </cell>
        </row>
        <row r="1948">
          <cell r="I1948">
            <v>16446</v>
          </cell>
          <cell r="L1948">
            <v>77761.780763000002</v>
          </cell>
        </row>
        <row r="1949">
          <cell r="I1949">
            <v>16447</v>
          </cell>
          <cell r="L1949">
            <v>89747.823243000006</v>
          </cell>
        </row>
        <row r="1950">
          <cell r="I1950">
            <v>16450</v>
          </cell>
          <cell r="L1950">
            <v>86284.650391000003</v>
          </cell>
        </row>
        <row r="1951">
          <cell r="I1951">
            <v>16489</v>
          </cell>
          <cell r="L1951">
            <v>59588.468751</v>
          </cell>
        </row>
        <row r="1952">
          <cell r="I1952">
            <v>16490</v>
          </cell>
          <cell r="L1952">
            <v>28419.205077999999</v>
          </cell>
        </row>
        <row r="1953">
          <cell r="I1953">
            <v>16491</v>
          </cell>
          <cell r="L1953">
            <v>30088.519165999998</v>
          </cell>
        </row>
        <row r="1954">
          <cell r="I1954">
            <v>16495</v>
          </cell>
          <cell r="L1954">
            <v>30477.739990000002</v>
          </cell>
        </row>
        <row r="1955">
          <cell r="I1955">
            <v>16499</v>
          </cell>
          <cell r="L1955">
            <v>30377.631591999998</v>
          </cell>
        </row>
        <row r="1956">
          <cell r="I1956">
            <v>16505</v>
          </cell>
          <cell r="L1956">
            <v>42661.123048000001</v>
          </cell>
        </row>
        <row r="1957">
          <cell r="I1957">
            <v>16516</v>
          </cell>
          <cell r="L1957">
            <v>3504.6037090000004</v>
          </cell>
        </row>
        <row r="1958">
          <cell r="I1958">
            <v>16519</v>
          </cell>
          <cell r="L1958">
            <v>2185.8238789999996</v>
          </cell>
        </row>
        <row r="1959">
          <cell r="I1959">
            <v>16523</v>
          </cell>
          <cell r="L1959">
            <v>32239.035400000001</v>
          </cell>
        </row>
        <row r="1960">
          <cell r="I1960">
            <v>16524</v>
          </cell>
          <cell r="L1960">
            <v>32239.035400000001</v>
          </cell>
        </row>
        <row r="1961">
          <cell r="I1961">
            <v>16533</v>
          </cell>
          <cell r="L1961">
            <v>70284.721680000002</v>
          </cell>
        </row>
        <row r="1962">
          <cell r="I1962">
            <v>16534</v>
          </cell>
          <cell r="L1962">
            <v>75838.087891000003</v>
          </cell>
        </row>
        <row r="1963">
          <cell r="I1963">
            <v>16546</v>
          </cell>
          <cell r="L1963">
            <v>23374.691271</v>
          </cell>
        </row>
        <row r="1964">
          <cell r="I1964">
            <v>16564</v>
          </cell>
          <cell r="L1964">
            <v>51221.262940000001</v>
          </cell>
        </row>
        <row r="1965">
          <cell r="I1965">
            <v>16565</v>
          </cell>
          <cell r="L1965">
            <v>63297.535154999998</v>
          </cell>
        </row>
        <row r="1966">
          <cell r="I1966">
            <v>16566</v>
          </cell>
          <cell r="L1966">
            <v>50336.366943000001</v>
          </cell>
        </row>
        <row r="1967">
          <cell r="I1967">
            <v>16567</v>
          </cell>
          <cell r="L1967">
            <v>61714.754151000001</v>
          </cell>
        </row>
        <row r="1968">
          <cell r="I1968">
            <v>16570</v>
          </cell>
          <cell r="L1968">
            <v>125292.255859</v>
          </cell>
        </row>
        <row r="1969">
          <cell r="I1969">
            <v>16578</v>
          </cell>
          <cell r="L1969">
            <v>95774.020751999997</v>
          </cell>
        </row>
        <row r="1970">
          <cell r="I1970">
            <v>16580</v>
          </cell>
          <cell r="L1970">
            <v>107841.103516</v>
          </cell>
        </row>
        <row r="1971">
          <cell r="I1971">
            <v>16584</v>
          </cell>
          <cell r="L1971">
            <v>98729.935058999996</v>
          </cell>
        </row>
        <row r="1972">
          <cell r="I1972">
            <v>16589</v>
          </cell>
          <cell r="L1972">
            <v>25942.130249000002</v>
          </cell>
        </row>
        <row r="1973">
          <cell r="I1973">
            <v>16601</v>
          </cell>
          <cell r="L1973">
            <v>3785.3262729999997</v>
          </cell>
        </row>
        <row r="1974">
          <cell r="I1974">
            <v>16605</v>
          </cell>
          <cell r="L1974">
            <v>20020.812834999997</v>
          </cell>
        </row>
        <row r="1975">
          <cell r="I1975">
            <v>16607</v>
          </cell>
          <cell r="L1975">
            <v>14045.567291000003</v>
          </cell>
        </row>
        <row r="1976">
          <cell r="I1976">
            <v>16608</v>
          </cell>
          <cell r="L1976">
            <v>4553.671069</v>
          </cell>
        </row>
        <row r="1977">
          <cell r="I1977">
            <v>16632</v>
          </cell>
          <cell r="L1977">
            <v>6503.4878810000009</v>
          </cell>
        </row>
        <row r="1978">
          <cell r="I1978">
            <v>16656</v>
          </cell>
          <cell r="L1978">
            <v>35286.033629999991</v>
          </cell>
        </row>
        <row r="1979">
          <cell r="I1979">
            <v>16698</v>
          </cell>
          <cell r="L1979">
            <v>6938.1722750000008</v>
          </cell>
        </row>
        <row r="1980">
          <cell r="I1980">
            <v>16700</v>
          </cell>
          <cell r="L1980">
            <v>9192.7337929999994</v>
          </cell>
        </row>
        <row r="1981">
          <cell r="I1981">
            <v>16729</v>
          </cell>
          <cell r="L1981">
            <v>15969.743318000001</v>
          </cell>
        </row>
        <row r="1982">
          <cell r="I1982">
            <v>16743</v>
          </cell>
          <cell r="L1982">
            <v>3810.7544250000001</v>
          </cell>
        </row>
        <row r="1983">
          <cell r="I1983">
            <v>16748</v>
          </cell>
          <cell r="L1983">
            <v>4986.020837</v>
          </cell>
        </row>
        <row r="1984">
          <cell r="I1984">
            <v>16757</v>
          </cell>
          <cell r="L1984">
            <v>3216.5379859999998</v>
          </cell>
        </row>
        <row r="1985">
          <cell r="I1985">
            <v>16759</v>
          </cell>
          <cell r="L1985">
            <v>80890.579100999996</v>
          </cell>
        </row>
        <row r="1986">
          <cell r="I1986">
            <v>16760</v>
          </cell>
          <cell r="L1986">
            <v>86973.078126000008</v>
          </cell>
        </row>
        <row r="1987">
          <cell r="I1987">
            <v>16761</v>
          </cell>
          <cell r="L1987">
            <v>70675.43456899999</v>
          </cell>
        </row>
        <row r="1988">
          <cell r="I1988">
            <v>16769</v>
          </cell>
          <cell r="L1988">
            <v>11508.973725</v>
          </cell>
        </row>
        <row r="1989">
          <cell r="I1989">
            <v>16778</v>
          </cell>
          <cell r="L1989">
            <v>34448.081649</v>
          </cell>
        </row>
        <row r="1990">
          <cell r="I1990">
            <v>16785</v>
          </cell>
          <cell r="L1990">
            <v>20790.378341000003</v>
          </cell>
        </row>
        <row r="1991">
          <cell r="I1991">
            <v>16800</v>
          </cell>
          <cell r="L1991">
            <v>12855.513473999999</v>
          </cell>
        </row>
        <row r="1992">
          <cell r="I1992">
            <v>16801</v>
          </cell>
          <cell r="L1992">
            <v>24156.030593999996</v>
          </cell>
        </row>
        <row r="1993">
          <cell r="I1993">
            <v>16845</v>
          </cell>
          <cell r="L1993">
            <v>11044.963506</v>
          </cell>
        </row>
        <row r="1994">
          <cell r="I1994">
            <v>16869</v>
          </cell>
          <cell r="L1994">
            <v>5930.3568250000008</v>
          </cell>
        </row>
        <row r="1995">
          <cell r="I1995">
            <v>16871</v>
          </cell>
          <cell r="L1995">
            <v>31766.280273000004</v>
          </cell>
        </row>
        <row r="1996">
          <cell r="I1996">
            <v>16905</v>
          </cell>
          <cell r="L1996">
            <v>11830.025796</v>
          </cell>
        </row>
        <row r="1997">
          <cell r="I1997">
            <v>16908</v>
          </cell>
          <cell r="L1997">
            <v>14530.036714999998</v>
          </cell>
        </row>
        <row r="1998">
          <cell r="I1998">
            <v>16948</v>
          </cell>
          <cell r="L1998">
            <v>23714.048340000001</v>
          </cell>
        </row>
        <row r="1999">
          <cell r="I1999">
            <v>16952</v>
          </cell>
          <cell r="L1999">
            <v>15435.791595999999</v>
          </cell>
        </row>
        <row r="2000">
          <cell r="I2000">
            <v>16959</v>
          </cell>
          <cell r="L2000">
            <v>28772.859894000001</v>
          </cell>
        </row>
        <row r="2001">
          <cell r="I2001">
            <v>16973</v>
          </cell>
          <cell r="L2001">
            <v>2673.0647200000003</v>
          </cell>
        </row>
        <row r="2002">
          <cell r="I2002">
            <v>17010</v>
          </cell>
          <cell r="L2002">
            <v>388.36353599999995</v>
          </cell>
        </row>
        <row r="2003">
          <cell r="I2003">
            <v>17012</v>
          </cell>
          <cell r="L2003">
            <v>1903.5544439999999</v>
          </cell>
        </row>
        <row r="2004">
          <cell r="I2004">
            <v>17046</v>
          </cell>
          <cell r="L2004">
            <v>5722.7547370000002</v>
          </cell>
        </row>
        <row r="2005">
          <cell r="I2005">
            <v>17055</v>
          </cell>
          <cell r="L2005">
            <v>8211.9044620000004</v>
          </cell>
        </row>
        <row r="2006">
          <cell r="I2006">
            <v>17077</v>
          </cell>
          <cell r="L2006">
            <v>12770.99136</v>
          </cell>
        </row>
        <row r="2007">
          <cell r="I2007">
            <v>17078</v>
          </cell>
          <cell r="L2007">
            <v>8203.9448430000011</v>
          </cell>
        </row>
        <row r="2008">
          <cell r="I2008">
            <v>17088</v>
          </cell>
          <cell r="L2008">
            <v>6089.843758</v>
          </cell>
        </row>
        <row r="2009">
          <cell r="I2009">
            <v>17092</v>
          </cell>
          <cell r="L2009">
            <v>8620.7648489999992</v>
          </cell>
        </row>
        <row r="2010">
          <cell r="I2010">
            <v>17153</v>
          </cell>
          <cell r="L2010">
            <v>755.256531</v>
          </cell>
        </row>
        <row r="2011">
          <cell r="I2011">
            <v>17193</v>
          </cell>
          <cell r="L2011">
            <v>15379.722456</v>
          </cell>
        </row>
        <row r="2012">
          <cell r="I2012">
            <v>17202</v>
          </cell>
          <cell r="L2012">
            <v>16239.863433999999</v>
          </cell>
        </row>
        <row r="2013">
          <cell r="I2013">
            <v>17223</v>
          </cell>
          <cell r="L2013">
            <v>68.291247999999996</v>
          </cell>
        </row>
        <row r="2014">
          <cell r="I2014">
            <v>17275</v>
          </cell>
          <cell r="L2014">
            <v>6330.0186759999997</v>
          </cell>
        </row>
        <row r="2015">
          <cell r="I2015">
            <v>17281</v>
          </cell>
          <cell r="L2015">
            <v>18683.400755999999</v>
          </cell>
        </row>
        <row r="2016">
          <cell r="I2016">
            <v>17300</v>
          </cell>
          <cell r="L2016">
            <v>64789.617676000002</v>
          </cell>
        </row>
        <row r="2017">
          <cell r="I2017">
            <v>17325</v>
          </cell>
          <cell r="L2017">
            <v>36482.525391999996</v>
          </cell>
        </row>
        <row r="2018">
          <cell r="I2018">
            <v>17337</v>
          </cell>
          <cell r="L2018">
            <v>1481.4574700000001</v>
          </cell>
        </row>
        <row r="2019">
          <cell r="I2019">
            <v>17403</v>
          </cell>
          <cell r="L2019">
            <v>11801.410592</v>
          </cell>
        </row>
        <row r="2020">
          <cell r="I2020">
            <v>17405</v>
          </cell>
          <cell r="L2020">
            <v>19222.591247</v>
          </cell>
        </row>
        <row r="2021">
          <cell r="I2021">
            <v>17407</v>
          </cell>
          <cell r="L2021">
            <v>14417.136445</v>
          </cell>
        </row>
        <row r="2022">
          <cell r="I2022">
            <v>17428</v>
          </cell>
          <cell r="L2022">
            <v>5267.3765880000001</v>
          </cell>
        </row>
        <row r="2023">
          <cell r="I2023">
            <v>17438</v>
          </cell>
          <cell r="L2023">
            <v>8229.4958339999994</v>
          </cell>
        </row>
        <row r="2024">
          <cell r="I2024">
            <v>17444</v>
          </cell>
          <cell r="L2024">
            <v>1971.309428</v>
          </cell>
        </row>
        <row r="2025">
          <cell r="I2025">
            <v>17457</v>
          </cell>
          <cell r="L2025">
            <v>4903.1280289999995</v>
          </cell>
        </row>
        <row r="2026">
          <cell r="I2026">
            <v>17463</v>
          </cell>
          <cell r="L2026">
            <v>10836.684158</v>
          </cell>
        </row>
        <row r="2027">
          <cell r="I2027">
            <v>17485</v>
          </cell>
          <cell r="L2027">
            <v>7420.1281409999992</v>
          </cell>
        </row>
        <row r="2028">
          <cell r="I2028">
            <v>17488</v>
          </cell>
          <cell r="L2028">
            <v>5719.3945970000004</v>
          </cell>
        </row>
        <row r="2029">
          <cell r="I2029">
            <v>17499</v>
          </cell>
          <cell r="L2029">
            <v>10357.38638</v>
          </cell>
        </row>
        <row r="2030">
          <cell r="I2030">
            <v>17509</v>
          </cell>
          <cell r="L2030">
            <v>3379.3181519999998</v>
          </cell>
        </row>
        <row r="2031">
          <cell r="I2031">
            <v>17514</v>
          </cell>
          <cell r="L2031">
            <v>18345.57602</v>
          </cell>
        </row>
        <row r="2032">
          <cell r="I2032">
            <v>17563</v>
          </cell>
          <cell r="L2032">
            <v>11047.737152</v>
          </cell>
        </row>
        <row r="2033">
          <cell r="I2033">
            <v>17567</v>
          </cell>
          <cell r="L2033">
            <v>8933.3621519999997</v>
          </cell>
        </row>
        <row r="2034">
          <cell r="I2034">
            <v>17591</v>
          </cell>
          <cell r="L2034">
            <v>7465.2695130000002</v>
          </cell>
        </row>
        <row r="2035">
          <cell r="I2035">
            <v>17597</v>
          </cell>
          <cell r="L2035">
            <v>20177.185668999999</v>
          </cell>
        </row>
        <row r="2036">
          <cell r="I2036">
            <v>17610</v>
          </cell>
          <cell r="L2036">
            <v>8576.4422240000022</v>
          </cell>
        </row>
        <row r="2037">
          <cell r="I2037">
            <v>17622</v>
          </cell>
          <cell r="L2037">
            <v>23066.878135999999</v>
          </cell>
        </row>
        <row r="2038">
          <cell r="I2038">
            <v>17641</v>
          </cell>
          <cell r="L2038">
            <v>19084.806334999997</v>
          </cell>
        </row>
        <row r="2039">
          <cell r="I2039">
            <v>17671</v>
          </cell>
          <cell r="L2039">
            <v>1715.0992200000001</v>
          </cell>
        </row>
        <row r="2040">
          <cell r="I2040">
            <v>17721</v>
          </cell>
          <cell r="L2040">
            <v>36669.473176</v>
          </cell>
        </row>
        <row r="2041">
          <cell r="I2041">
            <v>17750</v>
          </cell>
          <cell r="L2041">
            <v>6298.5227369999993</v>
          </cell>
        </row>
        <row r="2042">
          <cell r="I2042">
            <v>17754</v>
          </cell>
          <cell r="L2042">
            <v>8054.2884300000005</v>
          </cell>
        </row>
        <row r="2043">
          <cell r="I2043">
            <v>17760</v>
          </cell>
          <cell r="L2043">
            <v>1277.104073</v>
          </cell>
        </row>
        <row r="2044">
          <cell r="I2044">
            <v>17764</v>
          </cell>
          <cell r="L2044">
            <v>9949.5641250000008</v>
          </cell>
        </row>
        <row r="2045">
          <cell r="I2045">
            <v>17786</v>
          </cell>
          <cell r="L2045">
            <v>19452.212539</v>
          </cell>
        </row>
        <row r="2046">
          <cell r="I2046">
            <v>17789</v>
          </cell>
          <cell r="L2046">
            <v>18431.712751999999</v>
          </cell>
        </row>
        <row r="2047">
          <cell r="I2047">
            <v>17792</v>
          </cell>
          <cell r="L2047">
            <v>242.76951100000002</v>
          </cell>
        </row>
        <row r="2048">
          <cell r="I2048">
            <v>17814</v>
          </cell>
          <cell r="L2048">
            <v>5685.381445</v>
          </cell>
        </row>
        <row r="2049">
          <cell r="I2049">
            <v>17816</v>
          </cell>
          <cell r="L2049">
            <v>7941.2358089999989</v>
          </cell>
        </row>
        <row r="2050">
          <cell r="I2050">
            <v>17881</v>
          </cell>
          <cell r="L2050">
            <v>17830.925659</v>
          </cell>
        </row>
        <row r="2051">
          <cell r="I2051">
            <v>17884</v>
          </cell>
          <cell r="L2051">
            <v>11606.250215</v>
          </cell>
        </row>
        <row r="2052">
          <cell r="I2052">
            <v>17892</v>
          </cell>
          <cell r="L2052">
            <v>28864.485352</v>
          </cell>
        </row>
        <row r="2053">
          <cell r="I2053">
            <v>17935</v>
          </cell>
          <cell r="L2053">
            <v>2996.8379660000001</v>
          </cell>
        </row>
        <row r="2054">
          <cell r="I2054">
            <v>17967</v>
          </cell>
          <cell r="L2054">
            <v>2820.1958040000004</v>
          </cell>
        </row>
        <row r="2055">
          <cell r="I2055">
            <v>17983</v>
          </cell>
          <cell r="L2055">
            <v>7653.7035719999994</v>
          </cell>
        </row>
        <row r="2056">
          <cell r="I2056">
            <v>17986</v>
          </cell>
          <cell r="L2056">
            <v>46075.169922000001</v>
          </cell>
        </row>
        <row r="2057">
          <cell r="I2057">
            <v>17989</v>
          </cell>
          <cell r="L2057">
            <v>393.37618099999997</v>
          </cell>
        </row>
        <row r="2058">
          <cell r="I2058">
            <v>17990</v>
          </cell>
          <cell r="L2058">
            <v>5964.8717580000002</v>
          </cell>
        </row>
        <row r="2059">
          <cell r="I2059">
            <v>17994</v>
          </cell>
          <cell r="L2059">
            <v>16914.288087000001</v>
          </cell>
        </row>
        <row r="2060">
          <cell r="I2060">
            <v>18004</v>
          </cell>
          <cell r="L2060">
            <v>9515.3689000000013</v>
          </cell>
        </row>
        <row r="2061">
          <cell r="I2061">
            <v>18064</v>
          </cell>
          <cell r="L2061">
            <v>2375.0225469999996</v>
          </cell>
        </row>
        <row r="2062">
          <cell r="I2062">
            <v>18125</v>
          </cell>
          <cell r="L2062">
            <v>851.40325600000006</v>
          </cell>
        </row>
        <row r="2063">
          <cell r="I2063">
            <v>18140</v>
          </cell>
          <cell r="L2063">
            <v>5136.7515329999997</v>
          </cell>
        </row>
        <row r="2064">
          <cell r="I2064">
            <v>18200</v>
          </cell>
          <cell r="L2064">
            <v>4447.3450339999999</v>
          </cell>
        </row>
        <row r="2065">
          <cell r="I2065">
            <v>18218</v>
          </cell>
          <cell r="L2065">
            <v>5068.2871400000004</v>
          </cell>
        </row>
        <row r="2066">
          <cell r="I2066">
            <v>18258</v>
          </cell>
          <cell r="L2066">
            <v>9042.5874629999998</v>
          </cell>
        </row>
        <row r="2067">
          <cell r="I2067">
            <v>18298</v>
          </cell>
          <cell r="L2067">
            <v>6632.7752949999995</v>
          </cell>
        </row>
        <row r="2068">
          <cell r="I2068">
            <v>18300</v>
          </cell>
          <cell r="L2068">
            <v>8679.8762050000005</v>
          </cell>
        </row>
        <row r="2069">
          <cell r="I2069">
            <v>18311</v>
          </cell>
          <cell r="L2069">
            <v>2364.5590090000001</v>
          </cell>
        </row>
        <row r="2070">
          <cell r="I2070">
            <v>18333</v>
          </cell>
          <cell r="L2070">
            <v>1355.5552960000002</v>
          </cell>
        </row>
        <row r="2071">
          <cell r="I2071">
            <v>18349</v>
          </cell>
          <cell r="L2071">
            <v>8432.2234960000005</v>
          </cell>
        </row>
        <row r="2072">
          <cell r="I2072">
            <v>18352</v>
          </cell>
          <cell r="L2072">
            <v>14207.899308</v>
          </cell>
        </row>
        <row r="2073">
          <cell r="I2073">
            <v>18355</v>
          </cell>
          <cell r="L2073">
            <v>18509.135375999998</v>
          </cell>
        </row>
        <row r="2074">
          <cell r="I2074">
            <v>18359</v>
          </cell>
          <cell r="L2074">
            <v>10450.308715000001</v>
          </cell>
        </row>
        <row r="2075">
          <cell r="I2075">
            <v>18377</v>
          </cell>
          <cell r="L2075">
            <v>8456.9197879999992</v>
          </cell>
        </row>
        <row r="2076">
          <cell r="I2076">
            <v>18403</v>
          </cell>
          <cell r="L2076">
            <v>11829.762510999999</v>
          </cell>
        </row>
        <row r="2077">
          <cell r="I2077">
            <v>18406</v>
          </cell>
          <cell r="L2077">
            <v>10186.766296</v>
          </cell>
        </row>
        <row r="2078">
          <cell r="I2078">
            <v>18408</v>
          </cell>
          <cell r="L2078">
            <v>3221.8362269999998</v>
          </cell>
        </row>
        <row r="2079">
          <cell r="I2079">
            <v>18410</v>
          </cell>
          <cell r="L2079">
            <v>3322.3732799999998</v>
          </cell>
        </row>
        <row r="2080">
          <cell r="I2080">
            <v>18435</v>
          </cell>
          <cell r="L2080">
            <v>2313.425878</v>
          </cell>
        </row>
        <row r="2081">
          <cell r="I2081">
            <v>18442</v>
          </cell>
          <cell r="L2081">
            <v>7983.5486680000004</v>
          </cell>
        </row>
        <row r="2082">
          <cell r="I2082">
            <v>18471</v>
          </cell>
          <cell r="L2082">
            <v>11829.762510999999</v>
          </cell>
        </row>
        <row r="2083">
          <cell r="I2083">
            <v>18473</v>
          </cell>
          <cell r="L2083">
            <v>8835.9820180000006</v>
          </cell>
        </row>
        <row r="2084">
          <cell r="I2084">
            <v>18477</v>
          </cell>
          <cell r="L2084">
            <v>7856.639983</v>
          </cell>
        </row>
        <row r="2085">
          <cell r="I2085">
            <v>18483</v>
          </cell>
          <cell r="L2085">
            <v>8627.200922</v>
          </cell>
        </row>
        <row r="2086">
          <cell r="I2086">
            <v>18488</v>
          </cell>
          <cell r="L2086">
            <v>3532.682562</v>
          </cell>
        </row>
        <row r="2087">
          <cell r="I2087">
            <v>18490</v>
          </cell>
          <cell r="L2087">
            <v>4760.5226050000001</v>
          </cell>
        </row>
        <row r="2088">
          <cell r="I2088">
            <v>18497</v>
          </cell>
          <cell r="L2088">
            <v>1900.4404360000003</v>
          </cell>
        </row>
        <row r="2089">
          <cell r="I2089">
            <v>18531</v>
          </cell>
          <cell r="L2089">
            <v>7488.3835130000007</v>
          </cell>
        </row>
        <row r="2090">
          <cell r="I2090">
            <v>18539</v>
          </cell>
          <cell r="L2090">
            <v>6593.8144359999997</v>
          </cell>
        </row>
        <row r="2091">
          <cell r="I2091">
            <v>18544</v>
          </cell>
          <cell r="L2091">
            <v>8272.2747349999991</v>
          </cell>
        </row>
        <row r="2092">
          <cell r="I2092">
            <v>18546</v>
          </cell>
          <cell r="L2092">
            <v>7650.216382999999</v>
          </cell>
        </row>
        <row r="2093">
          <cell r="I2093">
            <v>18552</v>
          </cell>
          <cell r="L2093">
            <v>3390.445995</v>
          </cell>
        </row>
        <row r="2094">
          <cell r="I2094">
            <v>18554</v>
          </cell>
          <cell r="L2094">
            <v>2240.7286539999996</v>
          </cell>
        </row>
        <row r="2095">
          <cell r="I2095">
            <v>18556</v>
          </cell>
          <cell r="L2095">
            <v>3815.4756889999999</v>
          </cell>
        </row>
        <row r="2096">
          <cell r="I2096">
            <v>18567</v>
          </cell>
          <cell r="L2096">
            <v>12714.445921999999</v>
          </cell>
        </row>
        <row r="2097">
          <cell r="I2097">
            <v>18569</v>
          </cell>
          <cell r="L2097">
            <v>8972.0765090000004</v>
          </cell>
        </row>
        <row r="2098">
          <cell r="I2098">
            <v>18577</v>
          </cell>
          <cell r="L2098">
            <v>4115.0472090000003</v>
          </cell>
        </row>
        <row r="2099">
          <cell r="I2099">
            <v>18582</v>
          </cell>
          <cell r="L2099">
            <v>5603.3196259999995</v>
          </cell>
        </row>
        <row r="2100">
          <cell r="I2100">
            <v>18595</v>
          </cell>
          <cell r="L2100">
            <v>14008.906616</v>
          </cell>
        </row>
        <row r="2101">
          <cell r="I2101">
            <v>18606</v>
          </cell>
          <cell r="L2101">
            <v>4739.7948569999999</v>
          </cell>
        </row>
        <row r="2102">
          <cell r="I2102">
            <v>18620</v>
          </cell>
          <cell r="L2102">
            <v>6987.1448359999995</v>
          </cell>
        </row>
        <row r="2103">
          <cell r="I2103">
            <v>18621</v>
          </cell>
          <cell r="L2103">
            <v>6070.8315119999997</v>
          </cell>
        </row>
        <row r="2104">
          <cell r="I2104">
            <v>18626</v>
          </cell>
          <cell r="L2104">
            <v>9694.1678090000005</v>
          </cell>
        </row>
        <row r="2105">
          <cell r="I2105">
            <v>18627</v>
          </cell>
          <cell r="L2105">
            <v>9485.4898069999999</v>
          </cell>
        </row>
        <row r="2106">
          <cell r="I2106">
            <v>18632</v>
          </cell>
          <cell r="L2106">
            <v>11849.400024000002</v>
          </cell>
        </row>
        <row r="2107">
          <cell r="I2107">
            <v>18637</v>
          </cell>
          <cell r="L2107">
            <v>10410.075073999998</v>
          </cell>
        </row>
        <row r="2108">
          <cell r="I2108">
            <v>18644</v>
          </cell>
          <cell r="L2108">
            <v>10943.968018</v>
          </cell>
        </row>
        <row r="2109">
          <cell r="I2109">
            <v>18645</v>
          </cell>
          <cell r="L2109">
            <v>17966.540435000003</v>
          </cell>
        </row>
        <row r="2110">
          <cell r="I2110">
            <v>18650</v>
          </cell>
          <cell r="L2110">
            <v>19051.583998999999</v>
          </cell>
        </row>
        <row r="2111">
          <cell r="I2111">
            <v>18687</v>
          </cell>
          <cell r="L2111">
            <v>25557.116607999997</v>
          </cell>
        </row>
        <row r="2112">
          <cell r="I2112">
            <v>18703</v>
          </cell>
          <cell r="L2112">
            <v>1810.2599800000003</v>
          </cell>
        </row>
        <row r="2113">
          <cell r="I2113">
            <v>18732</v>
          </cell>
          <cell r="L2113">
            <v>10907.120864</v>
          </cell>
        </row>
        <row r="2114">
          <cell r="I2114">
            <v>18734</v>
          </cell>
          <cell r="L2114">
            <v>9606.218879</v>
          </cell>
        </row>
        <row r="2115">
          <cell r="I2115">
            <v>18777</v>
          </cell>
          <cell r="L2115">
            <v>7709.5552369999996</v>
          </cell>
        </row>
        <row r="2116">
          <cell r="I2116">
            <v>18784</v>
          </cell>
          <cell r="L2116">
            <v>3374.8293990000002</v>
          </cell>
        </row>
        <row r="2117">
          <cell r="I2117">
            <v>18788</v>
          </cell>
          <cell r="L2117">
            <v>7315.5215319999998</v>
          </cell>
        </row>
        <row r="2118">
          <cell r="I2118">
            <v>18800</v>
          </cell>
          <cell r="L2118">
            <v>27627.674714000001</v>
          </cell>
        </row>
        <row r="2119">
          <cell r="I2119">
            <v>18803</v>
          </cell>
          <cell r="L2119">
            <v>11198.605591</v>
          </cell>
        </row>
        <row r="2120">
          <cell r="I2120">
            <v>18819</v>
          </cell>
          <cell r="L2120">
            <v>2351.5876079999998</v>
          </cell>
        </row>
        <row r="2121">
          <cell r="I2121">
            <v>18949</v>
          </cell>
          <cell r="L2121">
            <v>62627.314209000004</v>
          </cell>
        </row>
        <row r="2122">
          <cell r="I2122">
            <v>18981</v>
          </cell>
          <cell r="L2122">
            <v>674.88619799999992</v>
          </cell>
        </row>
        <row r="2123">
          <cell r="I2123">
            <v>18983</v>
          </cell>
          <cell r="L2123">
            <v>1628.8391419999998</v>
          </cell>
        </row>
        <row r="2124">
          <cell r="I2124">
            <v>18990</v>
          </cell>
          <cell r="L2124">
            <v>1522.7962950000001</v>
          </cell>
        </row>
        <row r="2125">
          <cell r="I2125">
            <v>19006</v>
          </cell>
          <cell r="L2125">
            <v>14975.789436999999</v>
          </cell>
        </row>
        <row r="2126">
          <cell r="I2126">
            <v>19008</v>
          </cell>
          <cell r="L2126">
            <v>15600.570540999997</v>
          </cell>
        </row>
        <row r="2127">
          <cell r="I2127">
            <v>19011</v>
          </cell>
          <cell r="L2127">
            <v>10535.557955</v>
          </cell>
        </row>
        <row r="2128">
          <cell r="I2128">
            <v>19021</v>
          </cell>
          <cell r="L2128">
            <v>4956.0259690000003</v>
          </cell>
        </row>
        <row r="2129">
          <cell r="I2129">
            <v>19024</v>
          </cell>
          <cell r="L2129">
            <v>153.95458400000001</v>
          </cell>
        </row>
        <row r="2130">
          <cell r="I2130">
            <v>19027</v>
          </cell>
          <cell r="L2130">
            <v>1440.3717320000001</v>
          </cell>
        </row>
        <row r="2131">
          <cell r="I2131">
            <v>19030</v>
          </cell>
          <cell r="L2131">
            <v>10613.027833</v>
          </cell>
        </row>
        <row r="2132">
          <cell r="I2132">
            <v>19042</v>
          </cell>
          <cell r="L2132">
            <v>13641.661971000001</v>
          </cell>
        </row>
        <row r="2133">
          <cell r="I2133">
            <v>19045</v>
          </cell>
          <cell r="L2133">
            <v>14454.012771999998</v>
          </cell>
        </row>
        <row r="2134">
          <cell r="I2134">
            <v>19046</v>
          </cell>
          <cell r="L2134">
            <v>11145.632935000001</v>
          </cell>
        </row>
        <row r="2135">
          <cell r="I2135">
            <v>19048</v>
          </cell>
          <cell r="L2135">
            <v>6575.9543429999994</v>
          </cell>
        </row>
        <row r="2136">
          <cell r="I2136">
            <v>19065</v>
          </cell>
          <cell r="L2136">
            <v>2769.5105679999997</v>
          </cell>
        </row>
        <row r="2137">
          <cell r="I2137">
            <v>19120</v>
          </cell>
          <cell r="L2137">
            <v>4275.0224170000001</v>
          </cell>
        </row>
        <row r="2138">
          <cell r="I2138">
            <v>19152</v>
          </cell>
          <cell r="L2138">
            <v>71998.711425000001</v>
          </cell>
        </row>
        <row r="2139">
          <cell r="I2139">
            <v>19168</v>
          </cell>
          <cell r="L2139">
            <v>12456.278839999999</v>
          </cell>
        </row>
        <row r="2140">
          <cell r="I2140">
            <v>19169</v>
          </cell>
          <cell r="L2140">
            <v>3844.2393350000002</v>
          </cell>
        </row>
        <row r="2141">
          <cell r="I2141">
            <v>19174</v>
          </cell>
          <cell r="L2141">
            <v>6749.1469190000007</v>
          </cell>
        </row>
        <row r="2142">
          <cell r="I2142">
            <v>19180</v>
          </cell>
          <cell r="L2142">
            <v>6327.629371</v>
          </cell>
        </row>
        <row r="2143">
          <cell r="I2143">
            <v>19208</v>
          </cell>
          <cell r="L2143">
            <v>19160.026206999999</v>
          </cell>
        </row>
        <row r="2144">
          <cell r="I2144">
            <v>19321</v>
          </cell>
          <cell r="L2144">
            <v>9126.9246120000007</v>
          </cell>
        </row>
        <row r="2145">
          <cell r="I2145">
            <v>19341</v>
          </cell>
          <cell r="L2145">
            <v>4010.2190399999999</v>
          </cell>
        </row>
        <row r="2146">
          <cell r="I2146">
            <v>19402</v>
          </cell>
          <cell r="L2146">
            <v>4068.3077760000001</v>
          </cell>
        </row>
        <row r="2147">
          <cell r="I2147">
            <v>19415</v>
          </cell>
          <cell r="L2147">
            <v>27009.863708000001</v>
          </cell>
        </row>
        <row r="2148">
          <cell r="I2148">
            <v>19452</v>
          </cell>
          <cell r="L2148">
            <v>6697.6990910000004</v>
          </cell>
        </row>
        <row r="2149">
          <cell r="I2149">
            <v>19455</v>
          </cell>
          <cell r="L2149">
            <v>9769.6736450000008</v>
          </cell>
        </row>
        <row r="2150">
          <cell r="I2150">
            <v>19481</v>
          </cell>
          <cell r="L2150">
            <v>52045.639404000001</v>
          </cell>
        </row>
        <row r="2151">
          <cell r="I2151">
            <v>19518</v>
          </cell>
          <cell r="L2151">
            <v>18928.457563</v>
          </cell>
        </row>
        <row r="2152">
          <cell r="I2152">
            <v>19564</v>
          </cell>
          <cell r="L2152">
            <v>11209.208786000001</v>
          </cell>
        </row>
        <row r="2153">
          <cell r="I2153">
            <v>19568</v>
          </cell>
          <cell r="L2153">
            <v>10396.687043000002</v>
          </cell>
        </row>
        <row r="2154">
          <cell r="I2154">
            <v>19571</v>
          </cell>
          <cell r="L2154">
            <v>69839.424316999997</v>
          </cell>
        </row>
        <row r="2155">
          <cell r="I2155">
            <v>19605</v>
          </cell>
          <cell r="L2155">
            <v>78877.353759999998</v>
          </cell>
        </row>
        <row r="2156">
          <cell r="I2156">
            <v>19671</v>
          </cell>
          <cell r="L2156">
            <v>100476.817628</v>
          </cell>
        </row>
        <row r="2157">
          <cell r="I2157">
            <v>19684</v>
          </cell>
          <cell r="L2157">
            <v>1372.318031</v>
          </cell>
        </row>
        <row r="2158">
          <cell r="I2158">
            <v>19715</v>
          </cell>
          <cell r="L2158">
            <v>18308.248961999998</v>
          </cell>
        </row>
        <row r="2159">
          <cell r="I2159">
            <v>19742</v>
          </cell>
          <cell r="L2159">
            <v>10681.765916</v>
          </cell>
        </row>
        <row r="2160">
          <cell r="I2160">
            <v>19754</v>
          </cell>
          <cell r="L2160">
            <v>12.985413000000001</v>
          </cell>
        </row>
        <row r="2161">
          <cell r="I2161">
            <v>19757</v>
          </cell>
          <cell r="L2161">
            <v>2445.0315909999999</v>
          </cell>
        </row>
        <row r="2162">
          <cell r="I2162">
            <v>19765</v>
          </cell>
          <cell r="L2162">
            <v>4189.119506</v>
          </cell>
        </row>
        <row r="2163">
          <cell r="I2163">
            <v>19800</v>
          </cell>
          <cell r="L2163">
            <v>1527.2692959999999</v>
          </cell>
        </row>
        <row r="2164">
          <cell r="I2164">
            <v>19842</v>
          </cell>
          <cell r="L2164">
            <v>25677.829758</v>
          </cell>
        </row>
        <row r="2165">
          <cell r="I2165">
            <v>19870</v>
          </cell>
          <cell r="L2165">
            <v>13785.300490999998</v>
          </cell>
        </row>
        <row r="2166">
          <cell r="I2166">
            <v>19872</v>
          </cell>
          <cell r="L2166">
            <v>13140.607759</v>
          </cell>
        </row>
        <row r="2167">
          <cell r="I2167">
            <v>19873</v>
          </cell>
          <cell r="L2167">
            <v>12637.477493999999</v>
          </cell>
        </row>
        <row r="2168">
          <cell r="I2168">
            <v>19883</v>
          </cell>
          <cell r="L2168">
            <v>9505.8562940000011</v>
          </cell>
        </row>
        <row r="2169">
          <cell r="I2169">
            <v>19900</v>
          </cell>
          <cell r="L2169">
            <v>16604.230887999998</v>
          </cell>
        </row>
        <row r="2170">
          <cell r="I2170">
            <v>19904</v>
          </cell>
          <cell r="L2170">
            <v>29268.995453000003</v>
          </cell>
        </row>
        <row r="2171">
          <cell r="I2171">
            <v>19909</v>
          </cell>
          <cell r="L2171">
            <v>17983.174428999999</v>
          </cell>
        </row>
        <row r="2172">
          <cell r="I2172">
            <v>19911</v>
          </cell>
          <cell r="L2172">
            <v>21688.553452</v>
          </cell>
        </row>
        <row r="2173">
          <cell r="I2173">
            <v>19914</v>
          </cell>
          <cell r="L2173">
            <v>22591.351379</v>
          </cell>
        </row>
        <row r="2174">
          <cell r="I2174">
            <v>19917</v>
          </cell>
          <cell r="L2174">
            <v>33706.226888999998</v>
          </cell>
        </row>
        <row r="2175">
          <cell r="I2175">
            <v>19924</v>
          </cell>
          <cell r="L2175">
            <v>41223.231442999997</v>
          </cell>
        </row>
        <row r="2176">
          <cell r="I2176">
            <v>19926</v>
          </cell>
          <cell r="L2176">
            <v>26545.372346999997</v>
          </cell>
        </row>
        <row r="2177">
          <cell r="I2177">
            <v>19930</v>
          </cell>
          <cell r="L2177">
            <v>17979.035767000001</v>
          </cell>
        </row>
        <row r="2178">
          <cell r="I2178">
            <v>19934</v>
          </cell>
          <cell r="L2178">
            <v>23088.066619000001</v>
          </cell>
        </row>
        <row r="2179">
          <cell r="I2179">
            <v>19938</v>
          </cell>
          <cell r="L2179">
            <v>21554.752899999999</v>
          </cell>
        </row>
        <row r="2180">
          <cell r="I2180">
            <v>19942</v>
          </cell>
          <cell r="L2180">
            <v>17986.625121999998</v>
          </cell>
        </row>
        <row r="2181">
          <cell r="I2181">
            <v>19948</v>
          </cell>
          <cell r="L2181">
            <v>16652.691606</v>
          </cell>
        </row>
        <row r="2182">
          <cell r="I2182">
            <v>19953</v>
          </cell>
          <cell r="L2182">
            <v>15224.229370000001</v>
          </cell>
        </row>
        <row r="2183">
          <cell r="I2183">
            <v>19975</v>
          </cell>
          <cell r="L2183">
            <v>6759.4197269999995</v>
          </cell>
        </row>
        <row r="2184">
          <cell r="I2184">
            <v>19994</v>
          </cell>
          <cell r="L2184">
            <v>13471.597999000001</v>
          </cell>
        </row>
        <row r="2185">
          <cell r="I2185">
            <v>20010</v>
          </cell>
          <cell r="L2185">
            <v>10484.795092</v>
          </cell>
        </row>
        <row r="2186">
          <cell r="I2186">
            <v>20028</v>
          </cell>
          <cell r="L2186">
            <v>27572.446746999998</v>
          </cell>
        </row>
        <row r="2187">
          <cell r="I2187">
            <v>20030</v>
          </cell>
          <cell r="L2187">
            <v>61823.588865999998</v>
          </cell>
        </row>
        <row r="2188">
          <cell r="I2188">
            <v>20034</v>
          </cell>
          <cell r="L2188">
            <v>42447.852052000002</v>
          </cell>
        </row>
        <row r="2189">
          <cell r="I2189">
            <v>20043</v>
          </cell>
          <cell r="L2189">
            <v>2607.0843959999997</v>
          </cell>
        </row>
        <row r="2190">
          <cell r="I2190">
            <v>20052</v>
          </cell>
          <cell r="L2190">
            <v>1818.352054</v>
          </cell>
        </row>
        <row r="2191">
          <cell r="I2191">
            <v>20069</v>
          </cell>
          <cell r="L2191">
            <v>24226.797104000001</v>
          </cell>
        </row>
        <row r="2192">
          <cell r="I2192">
            <v>20104</v>
          </cell>
          <cell r="L2192">
            <v>2556.8955430000001</v>
          </cell>
        </row>
        <row r="2193">
          <cell r="I2193">
            <v>20111</v>
          </cell>
          <cell r="L2193">
            <v>5938.0385289999995</v>
          </cell>
        </row>
        <row r="2194">
          <cell r="I2194">
            <v>20112</v>
          </cell>
          <cell r="L2194">
            <v>5594.4014610000004</v>
          </cell>
        </row>
        <row r="2195">
          <cell r="I2195">
            <v>20123</v>
          </cell>
          <cell r="L2195">
            <v>3340.5976089999999</v>
          </cell>
        </row>
        <row r="2196">
          <cell r="I2196">
            <v>20130</v>
          </cell>
          <cell r="L2196">
            <v>2011.1621949999999</v>
          </cell>
        </row>
        <row r="2197">
          <cell r="I2197">
            <v>20144</v>
          </cell>
          <cell r="L2197">
            <v>10498.920692</v>
          </cell>
        </row>
        <row r="2198">
          <cell r="I2198">
            <v>20157</v>
          </cell>
          <cell r="L2198">
            <v>10479.690809</v>
          </cell>
        </row>
        <row r="2199">
          <cell r="I2199">
            <v>20173</v>
          </cell>
          <cell r="L2199">
            <v>5912.8355489999994</v>
          </cell>
        </row>
        <row r="2200">
          <cell r="I2200">
            <v>20209</v>
          </cell>
          <cell r="L2200">
            <v>6394.8777129999999</v>
          </cell>
        </row>
        <row r="2201">
          <cell r="I2201">
            <v>20315</v>
          </cell>
          <cell r="L2201">
            <v>10182.044777999999</v>
          </cell>
        </row>
        <row r="2202">
          <cell r="I2202">
            <v>20332</v>
          </cell>
          <cell r="L2202">
            <v>19284.203206999999</v>
          </cell>
        </row>
        <row r="2203">
          <cell r="I2203">
            <v>20345</v>
          </cell>
          <cell r="L2203">
            <v>25921.886018999998</v>
          </cell>
        </row>
        <row r="2204">
          <cell r="I2204">
            <v>20347</v>
          </cell>
          <cell r="L2204">
            <v>9867.6278160000002</v>
          </cell>
        </row>
        <row r="2205">
          <cell r="I2205">
            <v>20351</v>
          </cell>
          <cell r="L2205">
            <v>6902.698832</v>
          </cell>
        </row>
        <row r="2206">
          <cell r="I2206">
            <v>20369</v>
          </cell>
          <cell r="L2206">
            <v>8991.6187439999994</v>
          </cell>
        </row>
        <row r="2207">
          <cell r="I2207">
            <v>20413</v>
          </cell>
          <cell r="L2207">
            <v>691.93873299999996</v>
          </cell>
        </row>
        <row r="2208">
          <cell r="I2208">
            <v>20457</v>
          </cell>
          <cell r="L2208">
            <v>103439.736328</v>
          </cell>
        </row>
        <row r="2209">
          <cell r="I2209">
            <v>20458</v>
          </cell>
          <cell r="L2209">
            <v>82019.040039</v>
          </cell>
        </row>
        <row r="2210">
          <cell r="I2210">
            <v>20463</v>
          </cell>
          <cell r="L2210">
            <v>73715.677247</v>
          </cell>
        </row>
        <row r="2211">
          <cell r="I2211">
            <v>20464</v>
          </cell>
          <cell r="L2211">
            <v>57034.801267999996</v>
          </cell>
        </row>
        <row r="2212">
          <cell r="I2212">
            <v>20465</v>
          </cell>
          <cell r="L2212">
            <v>122069.38232399999</v>
          </cell>
        </row>
        <row r="2213">
          <cell r="I2213">
            <v>20466</v>
          </cell>
          <cell r="L2213">
            <v>83550.744630000001</v>
          </cell>
        </row>
        <row r="2214">
          <cell r="I2214">
            <v>20467</v>
          </cell>
          <cell r="L2214">
            <v>89808.269042000014</v>
          </cell>
        </row>
        <row r="2215">
          <cell r="I2215">
            <v>20471</v>
          </cell>
          <cell r="L2215">
            <v>82614.520995999992</v>
          </cell>
        </row>
        <row r="2216">
          <cell r="I2216">
            <v>20472</v>
          </cell>
          <cell r="L2216">
            <v>82614.520995999992</v>
          </cell>
        </row>
        <row r="2217">
          <cell r="I2217">
            <v>20487</v>
          </cell>
          <cell r="L2217">
            <v>112395.005372</v>
          </cell>
        </row>
        <row r="2218">
          <cell r="I2218">
            <v>20491</v>
          </cell>
          <cell r="L2218">
            <v>2354.1877960000002</v>
          </cell>
        </row>
        <row r="2219">
          <cell r="I2219">
            <v>20514</v>
          </cell>
          <cell r="L2219">
            <v>6720.0889590000006</v>
          </cell>
        </row>
        <row r="2220">
          <cell r="I2220">
            <v>20516</v>
          </cell>
          <cell r="L2220">
            <v>13073.494322999999</v>
          </cell>
        </row>
        <row r="2221">
          <cell r="I2221">
            <v>20529</v>
          </cell>
          <cell r="L2221">
            <v>105124.75781299999</v>
          </cell>
        </row>
        <row r="2222">
          <cell r="I2222">
            <v>20549</v>
          </cell>
          <cell r="L2222">
            <v>81015.704345000006</v>
          </cell>
        </row>
        <row r="2223">
          <cell r="I2223">
            <v>20588</v>
          </cell>
          <cell r="L2223">
            <v>74246.046143</v>
          </cell>
        </row>
        <row r="2224">
          <cell r="I2224">
            <v>20600</v>
          </cell>
          <cell r="L2224">
            <v>62556.438966000002</v>
          </cell>
        </row>
        <row r="2225">
          <cell r="I2225">
            <v>20626</v>
          </cell>
          <cell r="L2225">
            <v>5566.3873519999997</v>
          </cell>
        </row>
        <row r="2226">
          <cell r="I2226">
            <v>20639</v>
          </cell>
          <cell r="L2226">
            <v>75575.514404000001</v>
          </cell>
        </row>
        <row r="2227">
          <cell r="I2227">
            <v>20640</v>
          </cell>
          <cell r="L2227">
            <v>81358.510985999994</v>
          </cell>
        </row>
        <row r="2228">
          <cell r="I2228">
            <v>20653</v>
          </cell>
          <cell r="L2228">
            <v>16794.484146999999</v>
          </cell>
        </row>
        <row r="2229">
          <cell r="I2229">
            <v>20654</v>
          </cell>
          <cell r="L2229">
            <v>97515.599608999997</v>
          </cell>
        </row>
        <row r="2230">
          <cell r="I2230">
            <v>20679</v>
          </cell>
          <cell r="L2230">
            <v>14821.919007</v>
          </cell>
        </row>
        <row r="2231">
          <cell r="I2231">
            <v>20684</v>
          </cell>
          <cell r="L2231">
            <v>83625.686522999997</v>
          </cell>
        </row>
        <row r="2232">
          <cell r="I2232">
            <v>20685</v>
          </cell>
          <cell r="L2232">
            <v>60419.465576000002</v>
          </cell>
        </row>
        <row r="2233">
          <cell r="I2233">
            <v>20689</v>
          </cell>
          <cell r="L2233">
            <v>92053.762694999998</v>
          </cell>
        </row>
        <row r="2234">
          <cell r="I2234">
            <v>20693</v>
          </cell>
          <cell r="L2234">
            <v>68197.820066999993</v>
          </cell>
        </row>
        <row r="2235">
          <cell r="I2235">
            <v>20694</v>
          </cell>
          <cell r="L2235">
            <v>74577.217285999999</v>
          </cell>
        </row>
        <row r="2236">
          <cell r="I2236">
            <v>20696</v>
          </cell>
          <cell r="L2236">
            <v>99851.491944000009</v>
          </cell>
        </row>
        <row r="2237">
          <cell r="I2237">
            <v>20700</v>
          </cell>
          <cell r="L2237">
            <v>83732.159425000005</v>
          </cell>
        </row>
        <row r="2238">
          <cell r="I2238">
            <v>20701</v>
          </cell>
          <cell r="L2238">
            <v>114250.570312</v>
          </cell>
        </row>
        <row r="2239">
          <cell r="I2239">
            <v>20703</v>
          </cell>
          <cell r="L2239">
            <v>134591.240479</v>
          </cell>
        </row>
        <row r="2240">
          <cell r="I2240">
            <v>20705</v>
          </cell>
          <cell r="L2240">
            <v>52293.627197000002</v>
          </cell>
        </row>
        <row r="2241">
          <cell r="I2241">
            <v>20706</v>
          </cell>
          <cell r="L2241">
            <v>86357.591797000001</v>
          </cell>
        </row>
        <row r="2242">
          <cell r="I2242">
            <v>20709</v>
          </cell>
          <cell r="L2242">
            <v>97507.703613999998</v>
          </cell>
        </row>
        <row r="2243">
          <cell r="I2243">
            <v>20710</v>
          </cell>
          <cell r="L2243">
            <v>77016.254272000006</v>
          </cell>
        </row>
        <row r="2244">
          <cell r="I2244">
            <v>20711</v>
          </cell>
          <cell r="L2244">
            <v>88595.692870999992</v>
          </cell>
        </row>
        <row r="2245">
          <cell r="I2245">
            <v>20713</v>
          </cell>
          <cell r="L2245">
            <v>85007.668701999995</v>
          </cell>
        </row>
        <row r="2246">
          <cell r="I2246">
            <v>20717</v>
          </cell>
          <cell r="L2246">
            <v>101885.15405300001</v>
          </cell>
        </row>
        <row r="2247">
          <cell r="I2247">
            <v>20719</v>
          </cell>
          <cell r="L2247">
            <v>76104.923094999991</v>
          </cell>
        </row>
        <row r="2248">
          <cell r="I2248">
            <v>20725</v>
          </cell>
          <cell r="L2248">
            <v>45886.300414999998</v>
          </cell>
        </row>
        <row r="2249">
          <cell r="I2249">
            <v>20726</v>
          </cell>
          <cell r="L2249">
            <v>40531.510254000001</v>
          </cell>
        </row>
        <row r="2250">
          <cell r="I2250">
            <v>20727</v>
          </cell>
          <cell r="L2250">
            <v>42927.190919000001</v>
          </cell>
        </row>
        <row r="2251">
          <cell r="I2251">
            <v>20730</v>
          </cell>
          <cell r="L2251">
            <v>79762.943847000002</v>
          </cell>
        </row>
        <row r="2252">
          <cell r="I2252">
            <v>20731</v>
          </cell>
          <cell r="L2252">
            <v>70472.036622</v>
          </cell>
        </row>
        <row r="2253">
          <cell r="I2253">
            <v>20741</v>
          </cell>
          <cell r="L2253">
            <v>98299.781739000013</v>
          </cell>
        </row>
        <row r="2254">
          <cell r="I2254">
            <v>20743</v>
          </cell>
          <cell r="L2254">
            <v>86591.75</v>
          </cell>
        </row>
        <row r="2255">
          <cell r="I2255">
            <v>20747</v>
          </cell>
          <cell r="L2255">
            <v>95026.251952000006</v>
          </cell>
        </row>
        <row r="2256">
          <cell r="I2256">
            <v>20749</v>
          </cell>
          <cell r="L2256">
            <v>123786.58398600001</v>
          </cell>
        </row>
        <row r="2257">
          <cell r="I2257">
            <v>20750</v>
          </cell>
          <cell r="L2257">
            <v>84090.860840000008</v>
          </cell>
        </row>
        <row r="2258">
          <cell r="I2258">
            <v>20755</v>
          </cell>
          <cell r="L2258">
            <v>81098.154297000001</v>
          </cell>
        </row>
        <row r="2259">
          <cell r="I2259">
            <v>20762</v>
          </cell>
          <cell r="L2259">
            <v>81306.102050999994</v>
          </cell>
        </row>
        <row r="2260">
          <cell r="I2260">
            <v>20775</v>
          </cell>
          <cell r="L2260">
            <v>7419.4452010000005</v>
          </cell>
        </row>
        <row r="2261">
          <cell r="I2261">
            <v>20781</v>
          </cell>
          <cell r="L2261">
            <v>81089.218750999993</v>
          </cell>
        </row>
        <row r="2262">
          <cell r="I2262">
            <v>20782</v>
          </cell>
          <cell r="L2262">
            <v>79965.326660000006</v>
          </cell>
        </row>
        <row r="2263">
          <cell r="I2263">
            <v>20787</v>
          </cell>
          <cell r="L2263">
            <v>89562.367675999994</v>
          </cell>
        </row>
        <row r="2264">
          <cell r="I2264">
            <v>20788</v>
          </cell>
          <cell r="L2264">
            <v>97349.005372</v>
          </cell>
        </row>
        <row r="2265">
          <cell r="I2265">
            <v>20789</v>
          </cell>
          <cell r="L2265">
            <v>93124.558594000002</v>
          </cell>
        </row>
        <row r="2266">
          <cell r="I2266">
            <v>20790</v>
          </cell>
          <cell r="L2266">
            <v>105279.552247</v>
          </cell>
        </row>
        <row r="2267">
          <cell r="I2267">
            <v>20840</v>
          </cell>
          <cell r="L2267">
            <v>32791.506042000001</v>
          </cell>
        </row>
        <row r="2268">
          <cell r="I2268">
            <v>20848</v>
          </cell>
          <cell r="L2268">
            <v>10469.019226</v>
          </cell>
        </row>
        <row r="2269">
          <cell r="I2269">
            <v>20856</v>
          </cell>
          <cell r="L2269">
            <v>6109.1354869999996</v>
          </cell>
        </row>
        <row r="2270">
          <cell r="I2270">
            <v>20923</v>
          </cell>
          <cell r="L2270">
            <v>6780.5676679999997</v>
          </cell>
        </row>
        <row r="2271">
          <cell r="I2271">
            <v>20948</v>
          </cell>
          <cell r="L2271">
            <v>13124.365493000001</v>
          </cell>
        </row>
        <row r="2272">
          <cell r="I2272">
            <v>20979</v>
          </cell>
          <cell r="L2272">
            <v>17198.342163000001</v>
          </cell>
        </row>
        <row r="2273">
          <cell r="I2273">
            <v>21120</v>
          </cell>
          <cell r="L2273">
            <v>4076.5208320000002</v>
          </cell>
        </row>
        <row r="2274">
          <cell r="I2274">
            <v>21124</v>
          </cell>
          <cell r="L2274">
            <v>2185.2596020000001</v>
          </cell>
        </row>
        <row r="2275">
          <cell r="I2275">
            <v>21143</v>
          </cell>
          <cell r="L2275">
            <v>160.38922400000001</v>
          </cell>
        </row>
        <row r="2276">
          <cell r="I2276">
            <v>21291</v>
          </cell>
          <cell r="L2276">
            <v>7618.1270059999997</v>
          </cell>
        </row>
        <row r="2277">
          <cell r="I2277">
            <v>21296</v>
          </cell>
          <cell r="L2277">
            <v>5833.6067839999996</v>
          </cell>
        </row>
        <row r="2278">
          <cell r="I2278">
            <v>21310</v>
          </cell>
          <cell r="L2278">
            <v>492.39045300000009</v>
          </cell>
        </row>
        <row r="2279">
          <cell r="I2279">
            <v>21781</v>
          </cell>
          <cell r="L2279">
            <v>16875.641815000003</v>
          </cell>
        </row>
        <row r="2280">
          <cell r="I2280">
            <v>21782</v>
          </cell>
          <cell r="L2280">
            <v>52177.633789</v>
          </cell>
        </row>
        <row r="2281">
          <cell r="I2281">
            <v>21822</v>
          </cell>
          <cell r="L2281">
            <v>55111.005372</v>
          </cell>
        </row>
        <row r="2282">
          <cell r="I2282">
            <v>21828</v>
          </cell>
          <cell r="L2282">
            <v>4120.684698</v>
          </cell>
        </row>
        <row r="2283">
          <cell r="I2283">
            <v>21848</v>
          </cell>
          <cell r="L2283">
            <v>54739.785643999996</v>
          </cell>
        </row>
        <row r="2284">
          <cell r="I2284">
            <v>21849</v>
          </cell>
          <cell r="L2284">
            <v>65665.937498999992</v>
          </cell>
        </row>
        <row r="2285">
          <cell r="I2285">
            <v>21850</v>
          </cell>
          <cell r="L2285">
            <v>15253.919189999999</v>
          </cell>
        </row>
        <row r="2286">
          <cell r="I2286">
            <v>21860</v>
          </cell>
          <cell r="L2286">
            <v>28322.301147000002</v>
          </cell>
        </row>
        <row r="2287">
          <cell r="I2287">
            <v>21880</v>
          </cell>
          <cell r="L2287">
            <v>26455.454590000001</v>
          </cell>
        </row>
        <row r="2288">
          <cell r="I2288">
            <v>21940</v>
          </cell>
          <cell r="L2288">
            <v>44049.656373000005</v>
          </cell>
        </row>
        <row r="2289">
          <cell r="I2289">
            <v>21941</v>
          </cell>
          <cell r="L2289">
            <v>34264.957030999998</v>
          </cell>
        </row>
        <row r="2290">
          <cell r="I2290">
            <v>21942</v>
          </cell>
          <cell r="L2290">
            <v>34160.732910999999</v>
          </cell>
        </row>
        <row r="2291">
          <cell r="I2291">
            <v>21943</v>
          </cell>
          <cell r="L2291">
            <v>15619.779634</v>
          </cell>
        </row>
        <row r="2292">
          <cell r="I2292">
            <v>21972</v>
          </cell>
          <cell r="L2292">
            <v>3158.9506959999999</v>
          </cell>
        </row>
        <row r="2293">
          <cell r="I2293">
            <v>22033</v>
          </cell>
          <cell r="L2293">
            <v>8217.5011599999998</v>
          </cell>
        </row>
        <row r="2294">
          <cell r="I2294">
            <v>22077</v>
          </cell>
          <cell r="L2294">
            <v>8902.3010709999999</v>
          </cell>
        </row>
        <row r="2295">
          <cell r="I2295">
            <v>22102</v>
          </cell>
          <cell r="L2295">
            <v>3212.7547160000004</v>
          </cell>
        </row>
        <row r="2296">
          <cell r="I2296">
            <v>22145</v>
          </cell>
          <cell r="L2296">
            <v>540.12542000000008</v>
          </cell>
        </row>
        <row r="2297">
          <cell r="I2297">
            <v>22146</v>
          </cell>
          <cell r="L2297">
            <v>69870.537597999995</v>
          </cell>
        </row>
        <row r="2298">
          <cell r="I2298">
            <v>22157</v>
          </cell>
          <cell r="L2298">
            <v>86296.669433000003</v>
          </cell>
        </row>
        <row r="2299">
          <cell r="I2299">
            <v>22158</v>
          </cell>
          <cell r="L2299">
            <v>86296.669433000003</v>
          </cell>
        </row>
        <row r="2300">
          <cell r="I2300">
            <v>22275</v>
          </cell>
          <cell r="L2300">
            <v>12971.622673</v>
          </cell>
        </row>
        <row r="2301">
          <cell r="I2301">
            <v>22377</v>
          </cell>
          <cell r="L2301">
            <v>832.55180799999994</v>
          </cell>
        </row>
        <row r="2302">
          <cell r="I2302">
            <v>22381</v>
          </cell>
          <cell r="L2302">
            <v>17066.748321999999</v>
          </cell>
        </row>
        <row r="2303">
          <cell r="I2303">
            <v>22431</v>
          </cell>
          <cell r="L2303">
            <v>2684.3117039999997</v>
          </cell>
        </row>
        <row r="2304">
          <cell r="I2304">
            <v>22472</v>
          </cell>
          <cell r="L2304">
            <v>17935.072029000003</v>
          </cell>
        </row>
        <row r="2305">
          <cell r="I2305">
            <v>22478</v>
          </cell>
          <cell r="L2305">
            <v>5756.0664370000004</v>
          </cell>
        </row>
        <row r="2306">
          <cell r="I2306">
            <v>22491</v>
          </cell>
          <cell r="L2306">
            <v>12347.711326000001</v>
          </cell>
        </row>
        <row r="2307">
          <cell r="I2307">
            <v>22503</v>
          </cell>
          <cell r="L2307">
            <v>18672.622162</v>
          </cell>
        </row>
        <row r="2308">
          <cell r="I2308">
            <v>22603</v>
          </cell>
          <cell r="L2308">
            <v>105140.719726</v>
          </cell>
        </row>
        <row r="2309">
          <cell r="I2309">
            <v>22648</v>
          </cell>
          <cell r="L2309">
            <v>9560.0291749999997</v>
          </cell>
        </row>
        <row r="2310">
          <cell r="I2310">
            <v>22715</v>
          </cell>
          <cell r="L2310">
            <v>81233.683105999997</v>
          </cell>
        </row>
        <row r="2311">
          <cell r="I2311">
            <v>22716</v>
          </cell>
          <cell r="L2311">
            <v>79591.878173000005</v>
          </cell>
        </row>
        <row r="2312">
          <cell r="I2312">
            <v>22740</v>
          </cell>
          <cell r="L2312">
            <v>70956.381836999994</v>
          </cell>
        </row>
        <row r="2313">
          <cell r="I2313">
            <v>22743</v>
          </cell>
          <cell r="L2313">
            <v>69851.188966000002</v>
          </cell>
        </row>
        <row r="2314">
          <cell r="I2314">
            <v>22745</v>
          </cell>
          <cell r="L2314">
            <v>1785.657109</v>
          </cell>
        </row>
        <row r="2315">
          <cell r="I2315">
            <v>22756</v>
          </cell>
          <cell r="L2315">
            <v>72717.496582000007</v>
          </cell>
        </row>
        <row r="2316">
          <cell r="I2316">
            <v>22757</v>
          </cell>
          <cell r="L2316">
            <v>42383.158448000002</v>
          </cell>
        </row>
        <row r="2317">
          <cell r="I2317">
            <v>22761</v>
          </cell>
          <cell r="L2317">
            <v>63903.100585999993</v>
          </cell>
        </row>
        <row r="2318">
          <cell r="I2318">
            <v>22830</v>
          </cell>
          <cell r="L2318">
            <v>20584.877044000001</v>
          </cell>
        </row>
        <row r="2319">
          <cell r="I2319">
            <v>22846</v>
          </cell>
          <cell r="L2319">
            <v>10563.781706</v>
          </cell>
        </row>
        <row r="2320">
          <cell r="I2320">
            <v>22890</v>
          </cell>
          <cell r="L2320">
            <v>1461.4853579999999</v>
          </cell>
        </row>
        <row r="2321">
          <cell r="I2321">
            <v>22901</v>
          </cell>
          <cell r="L2321">
            <v>3150.7816429999998</v>
          </cell>
        </row>
        <row r="2322">
          <cell r="I2322">
            <v>22904</v>
          </cell>
          <cell r="L2322">
            <v>15073.795576</v>
          </cell>
        </row>
        <row r="2323">
          <cell r="I2323">
            <v>22914</v>
          </cell>
          <cell r="L2323">
            <v>1218.3588989999998</v>
          </cell>
        </row>
        <row r="2324">
          <cell r="I2324">
            <v>22937</v>
          </cell>
          <cell r="L2324">
            <v>55111.005372</v>
          </cell>
        </row>
        <row r="2325">
          <cell r="I2325">
            <v>22952</v>
          </cell>
          <cell r="L2325">
            <v>13750.508752</v>
          </cell>
        </row>
        <row r="2326">
          <cell r="I2326">
            <v>22953</v>
          </cell>
          <cell r="L2326">
            <v>76454.536376999997</v>
          </cell>
        </row>
        <row r="2327">
          <cell r="I2327">
            <v>22965</v>
          </cell>
          <cell r="L2327">
            <v>15695.816512999998</v>
          </cell>
        </row>
        <row r="2328">
          <cell r="I2328">
            <v>22981</v>
          </cell>
          <cell r="L2328">
            <v>4523.0638909999998</v>
          </cell>
        </row>
        <row r="2329">
          <cell r="I2329">
            <v>23000</v>
          </cell>
          <cell r="L2329">
            <v>54739.785643999996</v>
          </cell>
        </row>
        <row r="2330">
          <cell r="I2330">
            <v>23044</v>
          </cell>
          <cell r="L2330">
            <v>20533.461211999998</v>
          </cell>
        </row>
        <row r="2331">
          <cell r="I2331">
            <v>23053</v>
          </cell>
          <cell r="L2331">
            <v>20142.244094999998</v>
          </cell>
        </row>
        <row r="2332">
          <cell r="I2332">
            <v>23078</v>
          </cell>
          <cell r="L2332">
            <v>3306.0471480000001</v>
          </cell>
        </row>
        <row r="2333">
          <cell r="I2333">
            <v>23128</v>
          </cell>
          <cell r="L2333">
            <v>16482.229719999999</v>
          </cell>
        </row>
        <row r="2334">
          <cell r="I2334">
            <v>23142</v>
          </cell>
          <cell r="L2334">
            <v>18367.799376999996</v>
          </cell>
        </row>
        <row r="2335">
          <cell r="I2335">
            <v>23153</v>
          </cell>
          <cell r="L2335">
            <v>1504.7719670000001</v>
          </cell>
        </row>
        <row r="2336">
          <cell r="I2336">
            <v>23154</v>
          </cell>
          <cell r="L2336">
            <v>12775.653354999999</v>
          </cell>
        </row>
        <row r="2337">
          <cell r="I2337">
            <v>23157</v>
          </cell>
          <cell r="L2337">
            <v>2077.8554759999997</v>
          </cell>
        </row>
        <row r="2338">
          <cell r="I2338">
            <v>23172</v>
          </cell>
          <cell r="L2338">
            <v>8085.0526849999987</v>
          </cell>
        </row>
        <row r="2339">
          <cell r="I2339">
            <v>23185</v>
          </cell>
          <cell r="L2339">
            <v>20794.518615000001</v>
          </cell>
        </row>
        <row r="2340">
          <cell r="I2340">
            <v>23196</v>
          </cell>
          <cell r="L2340">
            <v>6580.8435050000007</v>
          </cell>
        </row>
        <row r="2341">
          <cell r="I2341">
            <v>23365</v>
          </cell>
          <cell r="L2341">
            <v>6878.0308989999994</v>
          </cell>
        </row>
        <row r="2342">
          <cell r="I2342">
            <v>23435</v>
          </cell>
          <cell r="L2342">
            <v>22613.869383999998</v>
          </cell>
        </row>
        <row r="2343">
          <cell r="I2343">
            <v>23438</v>
          </cell>
          <cell r="L2343">
            <v>5030.4553080000005</v>
          </cell>
        </row>
        <row r="2344">
          <cell r="I2344">
            <v>23557</v>
          </cell>
          <cell r="L2344">
            <v>91887.445800999994</v>
          </cell>
        </row>
        <row r="2345">
          <cell r="I2345">
            <v>23583</v>
          </cell>
          <cell r="L2345">
            <v>1607.290258</v>
          </cell>
        </row>
        <row r="2346">
          <cell r="I2346">
            <v>23584</v>
          </cell>
          <cell r="L2346">
            <v>1263.2107000000001</v>
          </cell>
        </row>
        <row r="2347">
          <cell r="I2347">
            <v>23589</v>
          </cell>
          <cell r="L2347">
            <v>1894.4193599999999</v>
          </cell>
        </row>
        <row r="2348">
          <cell r="I2348">
            <v>23605</v>
          </cell>
          <cell r="L2348">
            <v>464.60009099999996</v>
          </cell>
        </row>
        <row r="2349">
          <cell r="I2349">
            <v>23641</v>
          </cell>
          <cell r="L2349">
            <v>4158.3196250000001</v>
          </cell>
        </row>
        <row r="2350">
          <cell r="I2350">
            <v>23765</v>
          </cell>
          <cell r="L2350">
            <v>942.84740299999999</v>
          </cell>
        </row>
        <row r="2351">
          <cell r="I2351">
            <v>23824</v>
          </cell>
          <cell r="L2351">
            <v>3689.9569770000003</v>
          </cell>
        </row>
        <row r="2352">
          <cell r="I2352">
            <v>23825</v>
          </cell>
          <cell r="L2352">
            <v>4848.4148550000009</v>
          </cell>
        </row>
        <row r="2353">
          <cell r="I2353">
            <v>23851</v>
          </cell>
          <cell r="L2353">
            <v>83076.607910999999</v>
          </cell>
        </row>
        <row r="2354">
          <cell r="I2354">
            <v>23867</v>
          </cell>
          <cell r="L2354">
            <v>39645.146971999995</v>
          </cell>
        </row>
        <row r="2355">
          <cell r="I2355">
            <v>23874</v>
          </cell>
          <cell r="L2355">
            <v>9858.8210639999998</v>
          </cell>
        </row>
        <row r="2356">
          <cell r="I2356">
            <v>23885</v>
          </cell>
          <cell r="L2356">
            <v>28863.456785999999</v>
          </cell>
        </row>
        <row r="2357">
          <cell r="I2357">
            <v>24067</v>
          </cell>
          <cell r="L2357">
            <v>9894.3962309999988</v>
          </cell>
        </row>
        <row r="2358">
          <cell r="I2358">
            <v>24091</v>
          </cell>
          <cell r="L2358">
            <v>59874.442382000001</v>
          </cell>
        </row>
        <row r="2359">
          <cell r="I2359">
            <v>24140</v>
          </cell>
          <cell r="L2359">
            <v>77808.527830999999</v>
          </cell>
        </row>
        <row r="2360">
          <cell r="I2360">
            <v>24142</v>
          </cell>
          <cell r="L2360">
            <v>4672.3740109999999</v>
          </cell>
        </row>
        <row r="2361">
          <cell r="I2361">
            <v>24143</v>
          </cell>
          <cell r="L2361">
            <v>77233.038086</v>
          </cell>
        </row>
        <row r="2362">
          <cell r="I2362">
            <v>24158</v>
          </cell>
          <cell r="L2362">
            <v>59962.772948999998</v>
          </cell>
        </row>
        <row r="2363">
          <cell r="I2363">
            <v>24173</v>
          </cell>
          <cell r="L2363">
            <v>3804.0187469999996</v>
          </cell>
        </row>
        <row r="2364">
          <cell r="I2364">
            <v>24186</v>
          </cell>
          <cell r="L2364">
            <v>64789.617676000002</v>
          </cell>
        </row>
        <row r="2365">
          <cell r="I2365">
            <v>24190</v>
          </cell>
          <cell r="L2365">
            <v>18358.941314</v>
          </cell>
        </row>
        <row r="2366">
          <cell r="I2366">
            <v>24212</v>
          </cell>
          <cell r="L2366">
            <v>12141.221131</v>
          </cell>
        </row>
        <row r="2367">
          <cell r="I2367">
            <v>24224</v>
          </cell>
          <cell r="L2367">
            <v>9769.6736450000008</v>
          </cell>
        </row>
        <row r="2368">
          <cell r="I2368">
            <v>24470</v>
          </cell>
          <cell r="L2368">
            <v>29132.244294</v>
          </cell>
        </row>
        <row r="2369">
          <cell r="I2369">
            <v>24499</v>
          </cell>
          <cell r="L2369">
            <v>89393.801269999996</v>
          </cell>
        </row>
        <row r="2370">
          <cell r="I2370">
            <v>24523</v>
          </cell>
          <cell r="L2370">
            <v>109136.133302</v>
          </cell>
        </row>
        <row r="2371">
          <cell r="I2371">
            <v>24565</v>
          </cell>
          <cell r="L2371">
            <v>5337.7429529999999</v>
          </cell>
        </row>
        <row r="2372">
          <cell r="I2372">
            <v>24657</v>
          </cell>
          <cell r="L2372">
            <v>1469.4762540000002</v>
          </cell>
        </row>
        <row r="2373">
          <cell r="I2373">
            <v>24696</v>
          </cell>
          <cell r="L2373">
            <v>58847.519042999993</v>
          </cell>
        </row>
        <row r="2374">
          <cell r="I2374">
            <v>24703</v>
          </cell>
          <cell r="L2374">
            <v>82230.105468000009</v>
          </cell>
        </row>
        <row r="2375">
          <cell r="I2375">
            <v>24704</v>
          </cell>
          <cell r="L2375">
            <v>120262.31347600001</v>
          </cell>
        </row>
        <row r="2376">
          <cell r="I2376">
            <v>24714</v>
          </cell>
          <cell r="L2376">
            <v>11882.429946999999</v>
          </cell>
        </row>
        <row r="2377">
          <cell r="I2377">
            <v>24739</v>
          </cell>
          <cell r="L2377">
            <v>10493.377686</v>
          </cell>
        </row>
        <row r="2378">
          <cell r="I2378">
            <v>24750</v>
          </cell>
          <cell r="L2378">
            <v>12981.969094</v>
          </cell>
        </row>
        <row r="2379">
          <cell r="I2379">
            <v>24754</v>
          </cell>
          <cell r="L2379">
            <v>2664.9969000000006</v>
          </cell>
        </row>
        <row r="2380">
          <cell r="I2380">
            <v>24770</v>
          </cell>
          <cell r="L2380">
            <v>14819.546040999998</v>
          </cell>
        </row>
        <row r="2381">
          <cell r="I2381">
            <v>24785</v>
          </cell>
          <cell r="L2381">
            <v>301.76540699999998</v>
          </cell>
        </row>
        <row r="2382">
          <cell r="I2382">
            <v>24815</v>
          </cell>
          <cell r="L2382">
            <v>3493.0372450000004</v>
          </cell>
        </row>
        <row r="2383">
          <cell r="I2383">
            <v>25025</v>
          </cell>
          <cell r="L2383">
            <v>63903.100585999993</v>
          </cell>
        </row>
        <row r="2384">
          <cell r="I2384">
            <v>25099</v>
          </cell>
          <cell r="L2384">
            <v>122914.90673799999</v>
          </cell>
        </row>
        <row r="2385">
          <cell r="I2385">
            <v>25100</v>
          </cell>
          <cell r="L2385">
            <v>127151.706055</v>
          </cell>
        </row>
        <row r="2386">
          <cell r="I2386">
            <v>25104</v>
          </cell>
          <cell r="L2386">
            <v>125168.109375</v>
          </cell>
        </row>
        <row r="2387">
          <cell r="I2387">
            <v>25105</v>
          </cell>
          <cell r="L2387">
            <v>157880.587891</v>
          </cell>
        </row>
        <row r="2388">
          <cell r="I2388">
            <v>25128</v>
          </cell>
          <cell r="L2388">
            <v>108983.499511</v>
          </cell>
        </row>
        <row r="2389">
          <cell r="I2389">
            <v>25142</v>
          </cell>
          <cell r="L2389">
            <v>95202.421875</v>
          </cell>
        </row>
        <row r="2390">
          <cell r="I2390">
            <v>25162</v>
          </cell>
          <cell r="L2390">
            <v>19033.434327000003</v>
          </cell>
        </row>
        <row r="2391">
          <cell r="I2391">
            <v>25163</v>
          </cell>
          <cell r="L2391">
            <v>82947.811524000004</v>
          </cell>
        </row>
        <row r="2392">
          <cell r="I2392">
            <v>25259</v>
          </cell>
          <cell r="L2392">
            <v>19033.434327000003</v>
          </cell>
        </row>
        <row r="2393">
          <cell r="I2393">
            <v>25357</v>
          </cell>
          <cell r="L2393">
            <v>5112.053226</v>
          </cell>
        </row>
        <row r="2394">
          <cell r="I2394">
            <v>25364</v>
          </cell>
          <cell r="L2394">
            <v>6752.8488010000001</v>
          </cell>
        </row>
        <row r="2395">
          <cell r="I2395">
            <v>25381</v>
          </cell>
          <cell r="L2395">
            <v>8902.3010709999999</v>
          </cell>
        </row>
        <row r="2396">
          <cell r="I2396">
            <v>25386</v>
          </cell>
          <cell r="L2396">
            <v>10211.381664</v>
          </cell>
        </row>
        <row r="2397">
          <cell r="I2397">
            <v>25387</v>
          </cell>
          <cell r="L2397">
            <v>120851.17236300001</v>
          </cell>
        </row>
        <row r="2398">
          <cell r="I2398">
            <v>25406</v>
          </cell>
          <cell r="L2398">
            <v>118790.091797</v>
          </cell>
        </row>
        <row r="2399">
          <cell r="I2399">
            <v>25409</v>
          </cell>
          <cell r="L2399">
            <v>62322.572753999993</v>
          </cell>
        </row>
        <row r="2400">
          <cell r="I2400">
            <v>25467</v>
          </cell>
          <cell r="L2400">
            <v>11897.821349000002</v>
          </cell>
        </row>
        <row r="2401">
          <cell r="I2401">
            <v>25470</v>
          </cell>
          <cell r="L2401">
            <v>7843.7610479999994</v>
          </cell>
        </row>
        <row r="2402">
          <cell r="I2402">
            <v>25471</v>
          </cell>
          <cell r="L2402">
            <v>9320.838624</v>
          </cell>
        </row>
        <row r="2403">
          <cell r="I2403">
            <v>25531</v>
          </cell>
          <cell r="L2403">
            <v>29212.021972999999</v>
          </cell>
        </row>
        <row r="2404">
          <cell r="I2404">
            <v>25532</v>
          </cell>
          <cell r="L2404">
            <v>29212.021972999999</v>
          </cell>
        </row>
        <row r="2405">
          <cell r="I2405">
            <v>25533</v>
          </cell>
          <cell r="L2405">
            <v>30932.153685999998</v>
          </cell>
        </row>
        <row r="2406">
          <cell r="I2406">
            <v>25742</v>
          </cell>
          <cell r="L2406">
            <v>67407.035155999998</v>
          </cell>
        </row>
        <row r="2407">
          <cell r="I2407">
            <v>25749</v>
          </cell>
          <cell r="L2407">
            <v>12603.437536999998</v>
          </cell>
        </row>
        <row r="2408">
          <cell r="I2408">
            <v>25750</v>
          </cell>
          <cell r="L2408">
            <v>102884.05566500001</v>
          </cell>
        </row>
        <row r="2409">
          <cell r="I2409">
            <v>25751</v>
          </cell>
          <cell r="L2409">
            <v>111323.39160100001</v>
          </cell>
        </row>
        <row r="2410">
          <cell r="I2410">
            <v>25753</v>
          </cell>
          <cell r="L2410">
            <v>7463.2334289999999</v>
          </cell>
        </row>
        <row r="2411">
          <cell r="I2411">
            <v>25757</v>
          </cell>
          <cell r="L2411">
            <v>23714.601685000001</v>
          </cell>
        </row>
        <row r="2412">
          <cell r="I2412">
            <v>25807</v>
          </cell>
          <cell r="L2412">
            <v>1575.6899269999999</v>
          </cell>
        </row>
        <row r="2413">
          <cell r="I2413">
            <v>25811</v>
          </cell>
          <cell r="L2413">
            <v>36241.332520000004</v>
          </cell>
        </row>
        <row r="2414">
          <cell r="I2414">
            <v>25812</v>
          </cell>
          <cell r="L2414">
            <v>36241.332520000004</v>
          </cell>
        </row>
        <row r="2415">
          <cell r="I2415">
            <v>25821</v>
          </cell>
          <cell r="L2415" t="e">
            <v>#N/A</v>
          </cell>
        </row>
        <row r="2416">
          <cell r="I2416">
            <v>25822</v>
          </cell>
          <cell r="L2416">
            <v>9469.5529169999991</v>
          </cell>
        </row>
        <row r="2417">
          <cell r="I2417">
            <v>25842</v>
          </cell>
          <cell r="L2417">
            <v>99600.443358999997</v>
          </cell>
        </row>
        <row r="2418">
          <cell r="I2418">
            <v>25843</v>
          </cell>
          <cell r="L2418">
            <v>99651.462889999995</v>
          </cell>
        </row>
        <row r="2419">
          <cell r="I2419">
            <v>25848</v>
          </cell>
          <cell r="L2419">
            <v>99722.536133000001</v>
          </cell>
        </row>
        <row r="2420">
          <cell r="I2420">
            <v>25849</v>
          </cell>
          <cell r="L2420">
            <v>90867.088379000008</v>
          </cell>
        </row>
        <row r="2421">
          <cell r="I2421">
            <v>25866</v>
          </cell>
          <cell r="L2421">
            <v>60271.720214000001</v>
          </cell>
        </row>
        <row r="2422">
          <cell r="I2422">
            <v>25867</v>
          </cell>
          <cell r="L2422">
            <v>109647.322266</v>
          </cell>
        </row>
        <row r="2423">
          <cell r="I2423">
            <v>25868</v>
          </cell>
          <cell r="L2423" t="e">
            <v>#N/A</v>
          </cell>
        </row>
        <row r="2424">
          <cell r="I2424">
            <v>25869</v>
          </cell>
          <cell r="L2424">
            <v>105084.350586</v>
          </cell>
        </row>
        <row r="2425">
          <cell r="I2425">
            <v>25878</v>
          </cell>
          <cell r="L2425">
            <v>88797.684080999999</v>
          </cell>
        </row>
        <row r="2426">
          <cell r="I2426">
            <v>25879</v>
          </cell>
          <cell r="L2426">
            <v>85199.628905000005</v>
          </cell>
        </row>
        <row r="2427">
          <cell r="I2427">
            <v>25883</v>
          </cell>
          <cell r="L2427">
            <v>44737.035399</v>
          </cell>
        </row>
        <row r="2428">
          <cell r="I2428">
            <v>25886</v>
          </cell>
          <cell r="L2428">
            <v>6079.9595019999997</v>
          </cell>
        </row>
        <row r="2429">
          <cell r="I2429">
            <v>25887</v>
          </cell>
          <cell r="L2429">
            <v>43449.686156999996</v>
          </cell>
        </row>
        <row r="2430">
          <cell r="I2430">
            <v>25889</v>
          </cell>
          <cell r="L2430">
            <v>43449.686156999996</v>
          </cell>
        </row>
        <row r="2431">
          <cell r="I2431">
            <v>25890</v>
          </cell>
          <cell r="L2431">
            <v>44049.656373000005</v>
          </cell>
        </row>
        <row r="2432">
          <cell r="I2432">
            <v>25891</v>
          </cell>
          <cell r="L2432">
            <v>44049.656373000005</v>
          </cell>
        </row>
        <row r="2433">
          <cell r="I2433">
            <v>25938</v>
          </cell>
          <cell r="L2433">
            <v>67535.417481000011</v>
          </cell>
        </row>
        <row r="2434">
          <cell r="I2434">
            <v>26013</v>
          </cell>
          <cell r="L2434">
            <v>5179.4900589999997</v>
          </cell>
        </row>
        <row r="2435">
          <cell r="I2435">
            <v>26014</v>
          </cell>
          <cell r="L2435">
            <v>85764.037596999988</v>
          </cell>
        </row>
        <row r="2436">
          <cell r="I2436">
            <v>26017</v>
          </cell>
          <cell r="L2436">
            <v>91113.922363000005</v>
          </cell>
        </row>
        <row r="2437">
          <cell r="I2437">
            <v>26064</v>
          </cell>
          <cell r="L2437">
            <v>85764.037596999988</v>
          </cell>
        </row>
        <row r="2438">
          <cell r="I2438">
            <v>26065</v>
          </cell>
          <cell r="L2438">
            <v>91113.922363000005</v>
          </cell>
        </row>
        <row r="2439">
          <cell r="I2439">
            <v>26117</v>
          </cell>
          <cell r="L2439">
            <v>11344.014893</v>
          </cell>
        </row>
        <row r="2440">
          <cell r="I2440">
            <v>26279</v>
          </cell>
          <cell r="L2440">
            <v>109647.322266</v>
          </cell>
        </row>
        <row r="2441">
          <cell r="I2441">
            <v>26293</v>
          </cell>
          <cell r="L2441">
            <v>104488.60937600001</v>
          </cell>
        </row>
        <row r="2442">
          <cell r="I2442">
            <v>26294</v>
          </cell>
          <cell r="L2442">
            <v>112351.507812</v>
          </cell>
        </row>
        <row r="2443">
          <cell r="I2443">
            <v>26417</v>
          </cell>
          <cell r="L2443">
            <v>105846.93554599999</v>
          </cell>
        </row>
        <row r="2444">
          <cell r="I2444">
            <v>26419</v>
          </cell>
          <cell r="L2444">
            <v>2562.884239</v>
          </cell>
        </row>
        <row r="2445">
          <cell r="I2445">
            <v>26523</v>
          </cell>
          <cell r="L2445">
            <v>96679.277344000002</v>
          </cell>
        </row>
        <row r="2446">
          <cell r="I2446">
            <v>26546</v>
          </cell>
          <cell r="L2446">
            <v>88369.518066999997</v>
          </cell>
        </row>
        <row r="2447">
          <cell r="I2447">
            <v>26547</v>
          </cell>
          <cell r="L2447">
            <v>93804.720702999999</v>
          </cell>
        </row>
        <row r="2448">
          <cell r="I2448">
            <v>26561</v>
          </cell>
          <cell r="L2448">
            <v>92950.589844000002</v>
          </cell>
        </row>
        <row r="2449">
          <cell r="I2449">
            <v>26562</v>
          </cell>
          <cell r="L2449">
            <v>89822.154297999994</v>
          </cell>
        </row>
        <row r="2450">
          <cell r="I2450">
            <v>26563</v>
          </cell>
          <cell r="L2450">
            <v>92851.379393999989</v>
          </cell>
        </row>
        <row r="2451">
          <cell r="I2451">
            <v>26564</v>
          </cell>
          <cell r="L2451">
            <v>89023.037597999995</v>
          </cell>
        </row>
        <row r="2452">
          <cell r="I2452">
            <v>26622</v>
          </cell>
          <cell r="L2452">
            <v>97794.897461</v>
          </cell>
        </row>
        <row r="2453">
          <cell r="I2453">
            <v>26623</v>
          </cell>
          <cell r="L2453">
            <v>59973.527833</v>
          </cell>
        </row>
        <row r="2454">
          <cell r="I2454">
            <v>26667</v>
          </cell>
          <cell r="L2454">
            <v>59642.575440000008</v>
          </cell>
        </row>
        <row r="2455">
          <cell r="I2455">
            <v>26675</v>
          </cell>
          <cell r="L2455">
            <v>59174.064452999999</v>
          </cell>
        </row>
        <row r="2456">
          <cell r="I2456">
            <v>26707</v>
          </cell>
          <cell r="L2456">
            <v>102081.439942</v>
          </cell>
        </row>
        <row r="2457">
          <cell r="I2457">
            <v>26708</v>
          </cell>
          <cell r="L2457">
            <v>93639.508056999999</v>
          </cell>
        </row>
        <row r="2458">
          <cell r="I2458">
            <v>26722</v>
          </cell>
          <cell r="L2458">
            <v>106692.04248</v>
          </cell>
        </row>
        <row r="2459">
          <cell r="I2459">
            <v>26788</v>
          </cell>
          <cell r="L2459">
            <v>97829.513670999993</v>
          </cell>
        </row>
        <row r="2460">
          <cell r="I2460">
            <v>26791</v>
          </cell>
          <cell r="L2460">
            <v>98245.139647999997</v>
          </cell>
        </row>
        <row r="2461">
          <cell r="I2461">
            <v>26865</v>
          </cell>
          <cell r="L2461">
            <v>20545.761626</v>
          </cell>
        </row>
        <row r="2462">
          <cell r="I2462">
            <v>26870</v>
          </cell>
          <cell r="L2462">
            <v>109616.00976500001</v>
          </cell>
        </row>
        <row r="2463">
          <cell r="I2463">
            <v>26879</v>
          </cell>
          <cell r="L2463">
            <v>117722.97167899999</v>
          </cell>
        </row>
        <row r="2464">
          <cell r="I2464">
            <v>26911</v>
          </cell>
          <cell r="L2464">
            <v>57600.631591000005</v>
          </cell>
        </row>
        <row r="2465">
          <cell r="I2465">
            <v>27014</v>
          </cell>
          <cell r="L2465">
            <v>32428.954103</v>
          </cell>
        </row>
        <row r="2466">
          <cell r="I2466">
            <v>27015</v>
          </cell>
          <cell r="L2466">
            <v>18288.921844</v>
          </cell>
        </row>
        <row r="2467">
          <cell r="I2467">
            <v>27112</v>
          </cell>
          <cell r="L2467">
            <v>28295.582290999999</v>
          </cell>
        </row>
        <row r="2468">
          <cell r="I2468">
            <v>27131</v>
          </cell>
          <cell r="L2468">
            <v>110012.740235</v>
          </cell>
        </row>
        <row r="2469">
          <cell r="I2469">
            <v>27139</v>
          </cell>
          <cell r="L2469">
            <v>10059.021575999999</v>
          </cell>
        </row>
        <row r="2470">
          <cell r="I2470">
            <v>27141</v>
          </cell>
          <cell r="L2470">
            <v>6064.4394230000007</v>
          </cell>
        </row>
        <row r="2471">
          <cell r="I2471">
            <v>27152</v>
          </cell>
          <cell r="L2471">
            <v>4453.1703179999995</v>
          </cell>
        </row>
        <row r="2472">
          <cell r="I2472">
            <v>27154</v>
          </cell>
          <cell r="L2472">
            <v>14720.982055999999</v>
          </cell>
        </row>
        <row r="2473">
          <cell r="I2473">
            <v>27155</v>
          </cell>
          <cell r="L2473">
            <v>13637.348526</v>
          </cell>
        </row>
        <row r="2474">
          <cell r="I2474">
            <v>27157</v>
          </cell>
          <cell r="L2474">
            <v>27901.026062000001</v>
          </cell>
        </row>
        <row r="2475">
          <cell r="I2475">
            <v>27161</v>
          </cell>
          <cell r="L2475">
            <v>17748.671142000003</v>
          </cell>
        </row>
        <row r="2476">
          <cell r="I2476">
            <v>27162</v>
          </cell>
          <cell r="L2476">
            <v>30560.640137000002</v>
          </cell>
        </row>
        <row r="2477">
          <cell r="I2477">
            <v>27165</v>
          </cell>
          <cell r="L2477">
            <v>55864.934082</v>
          </cell>
        </row>
        <row r="2478">
          <cell r="I2478">
            <v>27166</v>
          </cell>
          <cell r="L2478">
            <v>61915.562987999998</v>
          </cell>
        </row>
        <row r="2479">
          <cell r="I2479">
            <v>27167</v>
          </cell>
          <cell r="L2479">
            <v>64081.290039</v>
          </cell>
        </row>
        <row r="2480">
          <cell r="I2480">
            <v>27168</v>
          </cell>
          <cell r="L2480">
            <v>67042.793944999998</v>
          </cell>
        </row>
        <row r="2481">
          <cell r="I2481">
            <v>27169</v>
          </cell>
          <cell r="L2481">
            <v>66241.654297000001</v>
          </cell>
        </row>
        <row r="2482">
          <cell r="I2482">
            <v>27170</v>
          </cell>
          <cell r="L2482">
            <v>61204.347658000006</v>
          </cell>
        </row>
        <row r="2483">
          <cell r="I2483">
            <v>27171</v>
          </cell>
          <cell r="L2483">
            <v>65434.967774000004</v>
          </cell>
        </row>
        <row r="2484">
          <cell r="I2484">
            <v>27172</v>
          </cell>
          <cell r="L2484">
            <v>65795.250487999991</v>
          </cell>
        </row>
        <row r="2485">
          <cell r="I2485">
            <v>27173</v>
          </cell>
          <cell r="L2485">
            <v>62612.119141999996</v>
          </cell>
        </row>
        <row r="2486">
          <cell r="I2486">
            <v>27174</v>
          </cell>
          <cell r="L2486">
            <v>59642.575440000008</v>
          </cell>
        </row>
        <row r="2487">
          <cell r="I2487">
            <v>27175</v>
          </cell>
          <cell r="L2487">
            <v>59174.064452999999</v>
          </cell>
        </row>
        <row r="2488">
          <cell r="I2488">
            <v>27177</v>
          </cell>
          <cell r="L2488">
            <v>63993.630370999999</v>
          </cell>
        </row>
        <row r="2489">
          <cell r="I2489">
            <v>27178</v>
          </cell>
          <cell r="L2489">
            <v>63303.489624000002</v>
          </cell>
        </row>
        <row r="2490">
          <cell r="I2490">
            <v>27179</v>
          </cell>
          <cell r="L2490">
            <v>65199.631592000005</v>
          </cell>
        </row>
        <row r="2491">
          <cell r="I2491">
            <v>27180</v>
          </cell>
          <cell r="L2491">
            <v>67037.739256999994</v>
          </cell>
        </row>
        <row r="2492">
          <cell r="I2492">
            <v>27181</v>
          </cell>
          <cell r="L2492">
            <v>64812.322021</v>
          </cell>
        </row>
        <row r="2493">
          <cell r="I2493">
            <v>27182</v>
          </cell>
          <cell r="L2493">
            <v>60046.483153000008</v>
          </cell>
        </row>
        <row r="2494">
          <cell r="I2494">
            <v>27183</v>
          </cell>
          <cell r="L2494">
            <v>59041.777587999997</v>
          </cell>
        </row>
        <row r="2495">
          <cell r="I2495">
            <v>27184</v>
          </cell>
          <cell r="L2495">
            <v>58202.217040999996</v>
          </cell>
        </row>
        <row r="2496">
          <cell r="I2496">
            <v>27185</v>
          </cell>
          <cell r="L2496">
            <v>12847.198974000001</v>
          </cell>
        </row>
        <row r="2497">
          <cell r="I2497">
            <v>27187</v>
          </cell>
          <cell r="L2497">
            <v>60814.645264999999</v>
          </cell>
        </row>
        <row r="2498">
          <cell r="I2498">
            <v>27188</v>
          </cell>
          <cell r="L2498">
            <v>61928.293944999998</v>
          </cell>
        </row>
        <row r="2499">
          <cell r="I2499">
            <v>27189</v>
          </cell>
          <cell r="L2499">
            <v>68624.694336</v>
          </cell>
        </row>
        <row r="2500">
          <cell r="I2500">
            <v>27190</v>
          </cell>
          <cell r="L2500">
            <v>68624.694336</v>
          </cell>
        </row>
        <row r="2501">
          <cell r="I2501">
            <v>27191</v>
          </cell>
          <cell r="L2501">
            <v>67911.197997999989</v>
          </cell>
        </row>
        <row r="2502">
          <cell r="I2502">
            <v>27192</v>
          </cell>
          <cell r="L2502">
            <v>67911.197997999989</v>
          </cell>
        </row>
        <row r="2503">
          <cell r="I2503">
            <v>27193</v>
          </cell>
          <cell r="L2503">
            <v>67911.197997999989</v>
          </cell>
        </row>
        <row r="2504">
          <cell r="I2504">
            <v>27194</v>
          </cell>
          <cell r="L2504">
            <v>68624.694336</v>
          </cell>
        </row>
        <row r="2505">
          <cell r="I2505">
            <v>27195</v>
          </cell>
          <cell r="L2505">
            <v>66839.760741999999</v>
          </cell>
        </row>
        <row r="2506">
          <cell r="I2506">
            <v>27196</v>
          </cell>
          <cell r="L2506">
            <v>67563.265625</v>
          </cell>
        </row>
        <row r="2507">
          <cell r="I2507">
            <v>27204</v>
          </cell>
          <cell r="L2507">
            <v>5626.8030710000003</v>
          </cell>
        </row>
        <row r="2508">
          <cell r="I2508">
            <v>27205</v>
          </cell>
          <cell r="L2508">
            <v>6917.6683349999994</v>
          </cell>
        </row>
        <row r="2509">
          <cell r="I2509">
            <v>27206</v>
          </cell>
          <cell r="L2509">
            <v>7047.5953369999997</v>
          </cell>
        </row>
        <row r="2510">
          <cell r="I2510">
            <v>27207</v>
          </cell>
          <cell r="L2510">
            <v>5897.4983520000005</v>
          </cell>
        </row>
        <row r="2511">
          <cell r="I2511">
            <v>27208</v>
          </cell>
          <cell r="L2511">
            <v>5324.4436649999998</v>
          </cell>
        </row>
        <row r="2512">
          <cell r="I2512">
            <v>27209</v>
          </cell>
          <cell r="L2512">
            <v>6488.5067749999989</v>
          </cell>
        </row>
        <row r="2513">
          <cell r="I2513">
            <v>27210</v>
          </cell>
          <cell r="L2513">
            <v>6661.1949459999996</v>
          </cell>
        </row>
        <row r="2514">
          <cell r="I2514">
            <v>27211</v>
          </cell>
          <cell r="L2514">
            <v>5743.5250860000006</v>
          </cell>
        </row>
        <row r="2515">
          <cell r="I2515">
            <v>27212</v>
          </cell>
          <cell r="L2515">
            <v>5119.951963999999</v>
          </cell>
        </row>
        <row r="2516">
          <cell r="I2516">
            <v>27213</v>
          </cell>
          <cell r="L2516">
            <v>5472.6688540000005</v>
          </cell>
        </row>
        <row r="2517">
          <cell r="I2517">
            <v>27214</v>
          </cell>
          <cell r="L2517">
            <v>5474.047364</v>
          </cell>
        </row>
        <row r="2518">
          <cell r="I2518">
            <v>27218</v>
          </cell>
          <cell r="L2518">
            <v>45262.255249999995</v>
          </cell>
        </row>
        <row r="2519">
          <cell r="I2519">
            <v>27223</v>
          </cell>
          <cell r="L2519">
            <v>43720.008055999999</v>
          </cell>
        </row>
        <row r="2520">
          <cell r="I2520">
            <v>27224</v>
          </cell>
          <cell r="L2520">
            <v>39967.703370000003</v>
          </cell>
        </row>
        <row r="2521">
          <cell r="I2521">
            <v>27229</v>
          </cell>
          <cell r="L2521">
            <v>47562.399535999997</v>
          </cell>
        </row>
        <row r="2522">
          <cell r="I2522">
            <v>27230</v>
          </cell>
          <cell r="L2522">
            <v>41032.339845000002</v>
          </cell>
        </row>
        <row r="2523">
          <cell r="I2523">
            <v>27235</v>
          </cell>
          <cell r="L2523">
            <v>44737.035399</v>
          </cell>
        </row>
        <row r="2524">
          <cell r="I2524">
            <v>27236</v>
          </cell>
          <cell r="L2524">
            <v>39812.648194000001</v>
          </cell>
        </row>
        <row r="2525">
          <cell r="I2525">
            <v>27237</v>
          </cell>
          <cell r="L2525">
            <v>38027.422851999996</v>
          </cell>
        </row>
        <row r="2526">
          <cell r="I2526">
            <v>27238</v>
          </cell>
          <cell r="L2526">
            <v>39913.350098000003</v>
          </cell>
        </row>
        <row r="2527">
          <cell r="I2527">
            <v>27241</v>
          </cell>
          <cell r="L2527">
            <v>45074.470459000004</v>
          </cell>
        </row>
        <row r="2528">
          <cell r="I2528">
            <v>27245</v>
          </cell>
          <cell r="L2528">
            <v>50101.010009999998</v>
          </cell>
        </row>
        <row r="2529">
          <cell r="I2529">
            <v>27247</v>
          </cell>
          <cell r="L2529">
            <v>59552.623779999994</v>
          </cell>
        </row>
        <row r="2530">
          <cell r="I2530">
            <v>27248</v>
          </cell>
          <cell r="L2530">
            <v>51785.512938999993</v>
          </cell>
        </row>
        <row r="2531">
          <cell r="I2531">
            <v>27249</v>
          </cell>
          <cell r="L2531">
            <v>15021.815979000001</v>
          </cell>
        </row>
        <row r="2532">
          <cell r="I2532">
            <v>27251</v>
          </cell>
          <cell r="L2532">
            <v>8524.2275549999995</v>
          </cell>
        </row>
        <row r="2533">
          <cell r="I2533">
            <v>27253</v>
          </cell>
          <cell r="L2533">
            <v>4741.317626</v>
          </cell>
        </row>
        <row r="2534">
          <cell r="I2534">
            <v>27254</v>
          </cell>
          <cell r="L2534">
            <v>5077.9104289999996</v>
          </cell>
        </row>
        <row r="2535">
          <cell r="I2535">
            <v>27255</v>
          </cell>
          <cell r="L2535">
            <v>6736.6226960000004</v>
          </cell>
        </row>
        <row r="2536">
          <cell r="I2536">
            <v>27262</v>
          </cell>
          <cell r="L2536">
            <v>85926.456542999993</v>
          </cell>
        </row>
        <row r="2537">
          <cell r="I2537">
            <v>27264</v>
          </cell>
          <cell r="L2537">
            <v>7903.2374569999993</v>
          </cell>
        </row>
        <row r="2538">
          <cell r="I2538">
            <v>27269</v>
          </cell>
          <cell r="L2538">
            <v>6667.0419459999994</v>
          </cell>
        </row>
        <row r="2539">
          <cell r="I2539">
            <v>27273</v>
          </cell>
          <cell r="L2539">
            <v>4128.053817</v>
          </cell>
        </row>
        <row r="2540">
          <cell r="I2540">
            <v>27304</v>
          </cell>
          <cell r="L2540">
            <v>8410.0660699999989</v>
          </cell>
        </row>
        <row r="2541">
          <cell r="I2541">
            <v>27305</v>
          </cell>
          <cell r="L2541">
            <v>3268.5930589999998</v>
          </cell>
        </row>
        <row r="2542">
          <cell r="I2542">
            <v>27307</v>
          </cell>
          <cell r="L2542">
            <v>6964.2615949999999</v>
          </cell>
        </row>
        <row r="2543">
          <cell r="I2543">
            <v>27310</v>
          </cell>
          <cell r="L2543">
            <v>1844.267327</v>
          </cell>
        </row>
        <row r="2544">
          <cell r="I2544">
            <v>27335</v>
          </cell>
          <cell r="L2544">
            <v>5627.9857479999991</v>
          </cell>
        </row>
        <row r="2545">
          <cell r="I2545">
            <v>27351</v>
          </cell>
          <cell r="L2545">
            <v>69874.592284000013</v>
          </cell>
        </row>
        <row r="2546">
          <cell r="I2546">
            <v>27352</v>
          </cell>
          <cell r="L2546">
            <v>67999.342773000011</v>
          </cell>
        </row>
        <row r="2547">
          <cell r="I2547">
            <v>27400</v>
          </cell>
          <cell r="L2547">
            <v>18574.497833999998</v>
          </cell>
        </row>
        <row r="2548">
          <cell r="I2548">
            <v>27412</v>
          </cell>
          <cell r="L2548">
            <v>25616.477386999999</v>
          </cell>
        </row>
        <row r="2549">
          <cell r="I2549">
            <v>27432</v>
          </cell>
          <cell r="L2549">
            <v>738.39854300000002</v>
          </cell>
        </row>
        <row r="2550">
          <cell r="I2550">
            <v>27461</v>
          </cell>
          <cell r="L2550">
            <v>10553.492813000001</v>
          </cell>
        </row>
        <row r="2551">
          <cell r="I2551">
            <v>27502</v>
          </cell>
          <cell r="L2551">
            <v>9391.7327580000001</v>
          </cell>
        </row>
        <row r="2552">
          <cell r="I2552">
            <v>27504</v>
          </cell>
          <cell r="L2552">
            <v>38288.961670000004</v>
          </cell>
        </row>
        <row r="2553">
          <cell r="I2553">
            <v>27505</v>
          </cell>
          <cell r="L2553">
            <v>38953.869017999998</v>
          </cell>
        </row>
        <row r="2554">
          <cell r="I2554">
            <v>27506</v>
          </cell>
          <cell r="L2554">
            <v>2780.8441089999997</v>
          </cell>
        </row>
        <row r="2555">
          <cell r="I2555">
            <v>27507</v>
          </cell>
          <cell r="L2555">
            <v>41734.714233999999</v>
          </cell>
        </row>
        <row r="2556">
          <cell r="I2556">
            <v>27511</v>
          </cell>
          <cell r="L2556">
            <v>24563.212158000002</v>
          </cell>
        </row>
        <row r="2557">
          <cell r="I2557">
            <v>27512</v>
          </cell>
          <cell r="L2557">
            <v>33613.327513999997</v>
          </cell>
        </row>
        <row r="2558">
          <cell r="I2558">
            <v>27517</v>
          </cell>
          <cell r="L2558">
            <v>58413.240722999995</v>
          </cell>
        </row>
        <row r="2559">
          <cell r="I2559">
            <v>27518</v>
          </cell>
          <cell r="L2559">
            <v>57149.858888000002</v>
          </cell>
        </row>
        <row r="2560">
          <cell r="I2560">
            <v>27519</v>
          </cell>
          <cell r="L2560">
            <v>59688.940917999993</v>
          </cell>
        </row>
        <row r="2561">
          <cell r="I2561">
            <v>27520</v>
          </cell>
          <cell r="L2561">
            <v>60871.537598000003</v>
          </cell>
        </row>
        <row r="2562">
          <cell r="I2562">
            <v>27521</v>
          </cell>
          <cell r="L2562">
            <v>60868.266114000005</v>
          </cell>
        </row>
        <row r="2563">
          <cell r="I2563">
            <v>27522</v>
          </cell>
          <cell r="L2563">
            <v>59685.526365999998</v>
          </cell>
        </row>
        <row r="2564">
          <cell r="I2564">
            <v>27531</v>
          </cell>
          <cell r="L2564">
            <v>11091.862976</v>
          </cell>
        </row>
        <row r="2565">
          <cell r="I2565">
            <v>27534</v>
          </cell>
          <cell r="L2565">
            <v>8258.3978879999995</v>
          </cell>
        </row>
        <row r="2566">
          <cell r="I2566">
            <v>27535</v>
          </cell>
          <cell r="L2566">
            <v>6768.6208500000002</v>
          </cell>
        </row>
        <row r="2567">
          <cell r="I2567">
            <v>27536</v>
          </cell>
          <cell r="L2567">
            <v>6612.3691399999998</v>
          </cell>
        </row>
        <row r="2568">
          <cell r="I2568">
            <v>27537</v>
          </cell>
          <cell r="L2568">
            <v>5908.5355829999999</v>
          </cell>
        </row>
        <row r="2569">
          <cell r="I2569">
            <v>27538</v>
          </cell>
          <cell r="L2569">
            <v>5759.294586</v>
          </cell>
        </row>
        <row r="2570">
          <cell r="I2570">
            <v>27539</v>
          </cell>
          <cell r="L2570">
            <v>5871.2312930000007</v>
          </cell>
        </row>
        <row r="2571">
          <cell r="I2571">
            <v>27540</v>
          </cell>
          <cell r="L2571">
            <v>5650.7938550000008</v>
          </cell>
        </row>
        <row r="2572">
          <cell r="I2572">
            <v>27541</v>
          </cell>
          <cell r="L2572">
            <v>5474.047364</v>
          </cell>
        </row>
        <row r="2573">
          <cell r="I2573">
            <v>27542</v>
          </cell>
          <cell r="L2573">
            <v>5627.9857479999991</v>
          </cell>
        </row>
        <row r="2574">
          <cell r="I2574">
            <v>27543</v>
          </cell>
          <cell r="L2574">
            <v>57541.171875</v>
          </cell>
        </row>
        <row r="2575">
          <cell r="I2575">
            <v>27544</v>
          </cell>
          <cell r="L2575">
            <v>57457.105957</v>
          </cell>
        </row>
        <row r="2576">
          <cell r="I2576">
            <v>27545</v>
          </cell>
          <cell r="L2576">
            <v>58565.501464000001</v>
          </cell>
        </row>
        <row r="2577">
          <cell r="I2577">
            <v>27546</v>
          </cell>
          <cell r="L2577">
            <v>9418.531844000001</v>
          </cell>
        </row>
        <row r="2578">
          <cell r="I2578">
            <v>27547</v>
          </cell>
          <cell r="L2578">
            <v>5462.3015439999999</v>
          </cell>
        </row>
        <row r="2579">
          <cell r="I2579">
            <v>27548</v>
          </cell>
          <cell r="L2579">
            <v>4374.5918499999998</v>
          </cell>
        </row>
        <row r="2580">
          <cell r="I2580">
            <v>27551</v>
          </cell>
          <cell r="L2580">
            <v>87790.245848999999</v>
          </cell>
        </row>
        <row r="2581">
          <cell r="I2581">
            <v>27552</v>
          </cell>
          <cell r="L2581">
            <v>57499.765625000007</v>
          </cell>
        </row>
        <row r="2582">
          <cell r="I2582">
            <v>27554</v>
          </cell>
          <cell r="L2582">
            <v>96710.903808999996</v>
          </cell>
        </row>
        <row r="2583">
          <cell r="I2583">
            <v>27555</v>
          </cell>
          <cell r="L2583">
            <v>95589.350831000003</v>
          </cell>
        </row>
        <row r="2584">
          <cell r="I2584">
            <v>27563</v>
          </cell>
          <cell r="L2584">
            <v>5517.8653560000002</v>
          </cell>
        </row>
        <row r="2585">
          <cell r="I2585">
            <v>27571</v>
          </cell>
          <cell r="L2585">
            <v>273.506957</v>
          </cell>
        </row>
        <row r="2586">
          <cell r="I2586">
            <v>27576</v>
          </cell>
          <cell r="L2586">
            <v>15550.251464999999</v>
          </cell>
        </row>
        <row r="2587">
          <cell r="I2587">
            <v>27577</v>
          </cell>
          <cell r="L2587">
            <v>83838.366211</v>
          </cell>
        </row>
        <row r="2588">
          <cell r="I2588">
            <v>27578</v>
          </cell>
          <cell r="L2588">
            <v>91461.663574999999</v>
          </cell>
        </row>
        <row r="2589">
          <cell r="I2589">
            <v>27580</v>
          </cell>
          <cell r="L2589">
            <v>9442.6266469999991</v>
          </cell>
        </row>
        <row r="2590">
          <cell r="I2590">
            <v>27585</v>
          </cell>
          <cell r="L2590">
            <v>13651.309982000001</v>
          </cell>
        </row>
        <row r="2591">
          <cell r="I2591">
            <v>27588</v>
          </cell>
          <cell r="L2591">
            <v>4907.6244669999996</v>
          </cell>
        </row>
        <row r="2592">
          <cell r="I2592">
            <v>27589</v>
          </cell>
          <cell r="L2592">
            <v>71427.961426000009</v>
          </cell>
        </row>
        <row r="2593">
          <cell r="I2593">
            <v>27594</v>
          </cell>
          <cell r="L2593">
            <v>77378.00390499999</v>
          </cell>
        </row>
        <row r="2594">
          <cell r="I2594">
            <v>27597</v>
          </cell>
          <cell r="L2594">
            <v>59685.526365999998</v>
          </cell>
        </row>
        <row r="2595">
          <cell r="I2595">
            <v>27598</v>
          </cell>
          <cell r="L2595">
            <v>60868.266114000005</v>
          </cell>
        </row>
        <row r="2596">
          <cell r="I2596">
            <v>27599</v>
          </cell>
          <cell r="L2596">
            <v>59973.527833</v>
          </cell>
        </row>
        <row r="2597">
          <cell r="I2597">
            <v>27600</v>
          </cell>
          <cell r="L2597">
            <v>81763.864256999994</v>
          </cell>
        </row>
        <row r="2598">
          <cell r="I2598">
            <v>27601</v>
          </cell>
          <cell r="L2598">
            <v>58213.186523000004</v>
          </cell>
        </row>
        <row r="2599">
          <cell r="I2599">
            <v>27602</v>
          </cell>
          <cell r="L2599">
            <v>74237.184080999999</v>
          </cell>
        </row>
        <row r="2600">
          <cell r="I2600">
            <v>27603</v>
          </cell>
          <cell r="L2600">
            <v>91462.429931999999</v>
          </cell>
        </row>
        <row r="2601">
          <cell r="I2601">
            <v>27605</v>
          </cell>
          <cell r="L2601">
            <v>95589.350831000003</v>
          </cell>
        </row>
        <row r="2602">
          <cell r="I2602">
            <v>27606</v>
          </cell>
          <cell r="L2602">
            <v>58676.083617000004</v>
          </cell>
        </row>
        <row r="2603">
          <cell r="I2603">
            <v>27607</v>
          </cell>
          <cell r="L2603">
            <v>60380.424072000009</v>
          </cell>
        </row>
        <row r="2604">
          <cell r="I2604">
            <v>27611</v>
          </cell>
          <cell r="L2604">
            <v>9818.1997059999994</v>
          </cell>
        </row>
        <row r="2605">
          <cell r="I2605">
            <v>27613</v>
          </cell>
          <cell r="L2605">
            <v>66732.997071999998</v>
          </cell>
        </row>
        <row r="2606">
          <cell r="I2606">
            <v>27614</v>
          </cell>
          <cell r="L2606">
            <v>90867.088379000008</v>
          </cell>
        </row>
        <row r="2607">
          <cell r="I2607">
            <v>27615</v>
          </cell>
          <cell r="L2607">
            <v>12667.447571000001</v>
          </cell>
        </row>
        <row r="2608">
          <cell r="I2608">
            <v>27637</v>
          </cell>
          <cell r="L2608">
            <v>6647.8883829999995</v>
          </cell>
        </row>
        <row r="2609">
          <cell r="I2609">
            <v>27658</v>
          </cell>
          <cell r="L2609">
            <v>64696.017821999994</v>
          </cell>
        </row>
        <row r="2610">
          <cell r="I2610">
            <v>27659</v>
          </cell>
          <cell r="L2610">
            <v>65034.997071000005</v>
          </cell>
        </row>
        <row r="2611">
          <cell r="I2611">
            <v>27694</v>
          </cell>
          <cell r="L2611">
            <v>15456.564575</v>
          </cell>
        </row>
        <row r="2612">
          <cell r="I2612">
            <v>27706</v>
          </cell>
          <cell r="L2612">
            <v>31324.302490000002</v>
          </cell>
        </row>
        <row r="2613">
          <cell r="I2613">
            <v>27716</v>
          </cell>
          <cell r="L2613">
            <v>37012.888427999998</v>
          </cell>
        </row>
        <row r="2614">
          <cell r="I2614">
            <v>27717</v>
          </cell>
          <cell r="L2614">
            <v>40315.023925000001</v>
          </cell>
        </row>
        <row r="2615">
          <cell r="I2615">
            <v>27718</v>
          </cell>
          <cell r="L2615">
            <v>47859.099610000005</v>
          </cell>
        </row>
        <row r="2616">
          <cell r="I2616">
            <v>27719</v>
          </cell>
          <cell r="L2616">
            <v>44291.251220999999</v>
          </cell>
        </row>
        <row r="2617">
          <cell r="I2617">
            <v>27720</v>
          </cell>
          <cell r="L2617">
            <v>42581.399412999992</v>
          </cell>
        </row>
        <row r="2618">
          <cell r="I2618">
            <v>27721</v>
          </cell>
          <cell r="L2618">
            <v>39603.390380999997</v>
          </cell>
        </row>
        <row r="2619">
          <cell r="I2619">
            <v>27722</v>
          </cell>
          <cell r="L2619">
            <v>32476.090576000002</v>
          </cell>
        </row>
        <row r="2620">
          <cell r="I2620">
            <v>27724</v>
          </cell>
          <cell r="L2620">
            <v>34521.537597000002</v>
          </cell>
        </row>
        <row r="2621">
          <cell r="I2621">
            <v>27737</v>
          </cell>
          <cell r="L2621">
            <v>47859.099610000005</v>
          </cell>
        </row>
        <row r="2622">
          <cell r="I2622">
            <v>27738</v>
          </cell>
          <cell r="L2622">
            <v>46551.265136000002</v>
          </cell>
        </row>
        <row r="2623">
          <cell r="I2623">
            <v>27739</v>
          </cell>
          <cell r="L2623">
            <v>47859.099610000005</v>
          </cell>
        </row>
        <row r="2624">
          <cell r="I2624">
            <v>27740</v>
          </cell>
          <cell r="L2624">
            <v>44291.251220999999</v>
          </cell>
        </row>
        <row r="2625">
          <cell r="I2625">
            <v>27741</v>
          </cell>
          <cell r="L2625">
            <v>44291.251220999999</v>
          </cell>
        </row>
        <row r="2626">
          <cell r="I2626">
            <v>27742</v>
          </cell>
          <cell r="L2626">
            <v>43207.296141999999</v>
          </cell>
        </row>
        <row r="2627">
          <cell r="I2627">
            <v>27743</v>
          </cell>
          <cell r="L2627">
            <v>11236.943222</v>
          </cell>
        </row>
        <row r="2628">
          <cell r="I2628">
            <v>27744</v>
          </cell>
          <cell r="L2628">
            <v>40306.564085999998</v>
          </cell>
        </row>
        <row r="2629">
          <cell r="I2629">
            <v>27754</v>
          </cell>
          <cell r="L2629">
            <v>10220.542281999999</v>
          </cell>
        </row>
        <row r="2630">
          <cell r="I2630">
            <v>27757</v>
          </cell>
          <cell r="L2630">
            <v>11056.174682000001</v>
          </cell>
        </row>
        <row r="2631">
          <cell r="I2631">
            <v>27763</v>
          </cell>
          <cell r="L2631">
            <v>4988.4147490000005</v>
          </cell>
        </row>
        <row r="2632">
          <cell r="I2632">
            <v>27764</v>
          </cell>
          <cell r="L2632">
            <v>17420.655762000002</v>
          </cell>
        </row>
        <row r="2633">
          <cell r="I2633">
            <v>27766</v>
          </cell>
          <cell r="L2633">
            <v>42518.352783000002</v>
          </cell>
        </row>
        <row r="2634">
          <cell r="I2634">
            <v>27774</v>
          </cell>
          <cell r="L2634">
            <v>26708.713866999999</v>
          </cell>
        </row>
        <row r="2635">
          <cell r="I2635">
            <v>27781</v>
          </cell>
          <cell r="L2635">
            <v>73862.975220000008</v>
          </cell>
        </row>
        <row r="2636">
          <cell r="I2636">
            <v>27789</v>
          </cell>
          <cell r="L2636">
            <v>81400.23339899999</v>
          </cell>
        </row>
        <row r="2637">
          <cell r="I2637">
            <v>27790</v>
          </cell>
          <cell r="L2637">
            <v>97978.327393</v>
          </cell>
        </row>
        <row r="2638">
          <cell r="I2638">
            <v>27791</v>
          </cell>
          <cell r="L2638">
            <v>103841.97607400001</v>
          </cell>
        </row>
        <row r="2639">
          <cell r="I2639">
            <v>27792</v>
          </cell>
          <cell r="L2639">
            <v>102853.89208999999</v>
          </cell>
        </row>
        <row r="2640">
          <cell r="I2640">
            <v>27795</v>
          </cell>
          <cell r="L2640">
            <v>94334.008790000007</v>
          </cell>
        </row>
        <row r="2641">
          <cell r="I2641">
            <v>27796</v>
          </cell>
          <cell r="L2641">
            <v>89965.059080999999</v>
          </cell>
        </row>
        <row r="2642">
          <cell r="I2642">
            <v>27800</v>
          </cell>
          <cell r="L2642">
            <v>4791.9506379999993</v>
          </cell>
        </row>
        <row r="2643">
          <cell r="I2643">
            <v>27802</v>
          </cell>
          <cell r="L2643">
            <v>9152.5771779999995</v>
          </cell>
        </row>
        <row r="2644">
          <cell r="I2644">
            <v>27804</v>
          </cell>
          <cell r="L2644">
            <v>1429.892981</v>
          </cell>
        </row>
        <row r="2645">
          <cell r="I2645">
            <v>27806</v>
          </cell>
          <cell r="L2645">
            <v>103626.40576199999</v>
          </cell>
        </row>
        <row r="2646">
          <cell r="I2646">
            <v>27807</v>
          </cell>
          <cell r="L2646">
            <v>101387.51708999999</v>
          </cell>
        </row>
        <row r="2647">
          <cell r="I2647">
            <v>27812</v>
          </cell>
          <cell r="L2647">
            <v>45871.393800000005</v>
          </cell>
        </row>
        <row r="2648">
          <cell r="I2648">
            <v>27820</v>
          </cell>
          <cell r="L2648">
            <v>128485.911133</v>
          </cell>
        </row>
        <row r="2649">
          <cell r="I2649">
            <v>27824</v>
          </cell>
          <cell r="L2649">
            <v>97906.470946999994</v>
          </cell>
        </row>
        <row r="2650">
          <cell r="I2650">
            <v>27825</v>
          </cell>
          <cell r="L2650">
            <v>143860.42578000002</v>
          </cell>
        </row>
        <row r="2651">
          <cell r="I2651">
            <v>27827</v>
          </cell>
          <cell r="L2651">
            <v>34063.965332</v>
          </cell>
        </row>
        <row r="2652">
          <cell r="I2652">
            <v>27832</v>
          </cell>
          <cell r="L2652">
            <v>118294.372559</v>
          </cell>
        </row>
        <row r="2653">
          <cell r="I2653">
            <v>27834</v>
          </cell>
          <cell r="L2653">
            <v>105496.01171999999</v>
          </cell>
        </row>
        <row r="2654">
          <cell r="I2654">
            <v>27835</v>
          </cell>
          <cell r="L2654">
            <v>29095.227539</v>
          </cell>
        </row>
        <row r="2655">
          <cell r="I2655">
            <v>27843</v>
          </cell>
          <cell r="L2655">
            <v>50957.909792000006</v>
          </cell>
        </row>
        <row r="2656">
          <cell r="I2656">
            <v>27844</v>
          </cell>
          <cell r="L2656">
            <v>50565.052064000003</v>
          </cell>
        </row>
        <row r="2657">
          <cell r="I2657">
            <v>27845</v>
          </cell>
          <cell r="L2657">
            <v>68080.092407999997</v>
          </cell>
        </row>
        <row r="2658">
          <cell r="I2658">
            <v>27853</v>
          </cell>
          <cell r="L2658">
            <v>22454.993835000001</v>
          </cell>
        </row>
        <row r="2659">
          <cell r="I2659">
            <v>27855</v>
          </cell>
          <cell r="L2659">
            <v>26342.417907999999</v>
          </cell>
        </row>
        <row r="2660">
          <cell r="I2660">
            <v>27856</v>
          </cell>
          <cell r="L2660">
            <v>27479.694334999996</v>
          </cell>
        </row>
        <row r="2661">
          <cell r="I2661">
            <v>27857</v>
          </cell>
          <cell r="L2661">
            <v>5641.710403</v>
          </cell>
        </row>
        <row r="2662">
          <cell r="I2662">
            <v>27858</v>
          </cell>
          <cell r="L2662">
            <v>5626.3025659999994</v>
          </cell>
        </row>
        <row r="2663">
          <cell r="I2663">
            <v>27860</v>
          </cell>
          <cell r="L2663">
            <v>23172.516662000002</v>
          </cell>
        </row>
        <row r="2664">
          <cell r="I2664">
            <v>27862</v>
          </cell>
          <cell r="L2664">
            <v>6895.3378139999995</v>
          </cell>
        </row>
        <row r="2665">
          <cell r="I2665">
            <v>27864</v>
          </cell>
          <cell r="L2665">
            <v>22427.110747999999</v>
          </cell>
        </row>
        <row r="2666">
          <cell r="I2666">
            <v>27866</v>
          </cell>
          <cell r="L2666">
            <v>7603.9842829999998</v>
          </cell>
        </row>
        <row r="2667">
          <cell r="I2667">
            <v>27868</v>
          </cell>
          <cell r="L2667">
            <v>6890.1591640000006</v>
          </cell>
        </row>
        <row r="2668">
          <cell r="I2668">
            <v>27869</v>
          </cell>
          <cell r="L2668">
            <v>12477.048004</v>
          </cell>
        </row>
        <row r="2669">
          <cell r="I2669">
            <v>27870</v>
          </cell>
          <cell r="L2669">
            <v>8349.3895870000015</v>
          </cell>
        </row>
        <row r="2670">
          <cell r="I2670">
            <v>27875</v>
          </cell>
          <cell r="L2670">
            <v>26136.721191000004</v>
          </cell>
        </row>
        <row r="2671">
          <cell r="I2671">
            <v>27877</v>
          </cell>
          <cell r="L2671">
            <v>28114.403564000004</v>
          </cell>
        </row>
        <row r="2672">
          <cell r="I2672">
            <v>27878</v>
          </cell>
          <cell r="L2672">
            <v>22421.932768999999</v>
          </cell>
        </row>
        <row r="2673">
          <cell r="I2673">
            <v>27880</v>
          </cell>
          <cell r="L2673">
            <v>26967.508300999998</v>
          </cell>
        </row>
        <row r="2674">
          <cell r="I2674">
            <v>27883</v>
          </cell>
          <cell r="L2674">
            <v>20612.594849000001</v>
          </cell>
        </row>
        <row r="2675">
          <cell r="I2675">
            <v>27884</v>
          </cell>
          <cell r="L2675">
            <v>22027.962645000003</v>
          </cell>
        </row>
        <row r="2676">
          <cell r="I2676">
            <v>27887</v>
          </cell>
          <cell r="L2676">
            <v>17593.109009</v>
          </cell>
        </row>
        <row r="2677">
          <cell r="I2677">
            <v>27888</v>
          </cell>
          <cell r="L2677">
            <v>18486.90149</v>
          </cell>
        </row>
        <row r="2678">
          <cell r="I2678">
            <v>27893</v>
          </cell>
          <cell r="L2678">
            <v>49514.135010999998</v>
          </cell>
        </row>
        <row r="2679">
          <cell r="I2679">
            <v>27894</v>
          </cell>
          <cell r="L2679">
            <v>45146.941894000003</v>
          </cell>
        </row>
        <row r="2680">
          <cell r="I2680">
            <v>27898</v>
          </cell>
          <cell r="L2680">
            <v>48709.531129000003</v>
          </cell>
        </row>
        <row r="2681">
          <cell r="I2681">
            <v>27901</v>
          </cell>
          <cell r="L2681">
            <v>56894.605345999997</v>
          </cell>
        </row>
        <row r="2682">
          <cell r="I2682">
            <v>27902</v>
          </cell>
          <cell r="L2682">
            <v>44478.437621999998</v>
          </cell>
        </row>
        <row r="2683">
          <cell r="I2683">
            <v>27903</v>
          </cell>
          <cell r="L2683">
            <v>48745.303223000003</v>
          </cell>
        </row>
        <row r="2684">
          <cell r="I2684">
            <v>27914</v>
          </cell>
          <cell r="L2684">
            <v>78807.074219000002</v>
          </cell>
        </row>
        <row r="2685">
          <cell r="I2685">
            <v>27915</v>
          </cell>
          <cell r="L2685">
            <v>66700.231446000005</v>
          </cell>
        </row>
        <row r="2686">
          <cell r="I2686">
            <v>27916</v>
          </cell>
          <cell r="L2686">
            <v>76955.956054999988</v>
          </cell>
        </row>
        <row r="2687">
          <cell r="I2687">
            <v>27918</v>
          </cell>
          <cell r="L2687">
            <v>73747.187621999998</v>
          </cell>
        </row>
        <row r="2688">
          <cell r="I2688">
            <v>27919</v>
          </cell>
          <cell r="L2688">
            <v>83577.941407000006</v>
          </cell>
        </row>
        <row r="2689">
          <cell r="I2689">
            <v>27921</v>
          </cell>
          <cell r="L2689">
            <v>76981.437988999998</v>
          </cell>
        </row>
        <row r="2690">
          <cell r="I2690">
            <v>27923</v>
          </cell>
          <cell r="L2690">
            <v>68759.903931000008</v>
          </cell>
        </row>
        <row r="2691">
          <cell r="I2691">
            <v>27924</v>
          </cell>
          <cell r="L2691">
            <v>78366.401488999996</v>
          </cell>
        </row>
        <row r="2692">
          <cell r="I2692">
            <v>27925</v>
          </cell>
          <cell r="L2692">
            <v>88030.377928999995</v>
          </cell>
        </row>
        <row r="2693">
          <cell r="I2693">
            <v>27928</v>
          </cell>
          <cell r="L2693">
            <v>74930.677856000009</v>
          </cell>
        </row>
        <row r="2694">
          <cell r="I2694">
            <v>27929</v>
          </cell>
          <cell r="L2694">
            <v>82112.143066999997</v>
          </cell>
        </row>
        <row r="2695">
          <cell r="I2695">
            <v>27930</v>
          </cell>
          <cell r="L2695">
            <v>83695.451415999996</v>
          </cell>
        </row>
        <row r="2696">
          <cell r="I2696">
            <v>27931</v>
          </cell>
          <cell r="L2696">
            <v>95262.291991999999</v>
          </cell>
        </row>
        <row r="2697">
          <cell r="I2697">
            <v>27933</v>
          </cell>
          <cell r="L2697">
            <v>90276.039550000001</v>
          </cell>
        </row>
        <row r="2698">
          <cell r="I2698">
            <v>27934</v>
          </cell>
          <cell r="L2698">
            <v>78917.565917999993</v>
          </cell>
        </row>
        <row r="2699">
          <cell r="I2699">
            <v>27936</v>
          </cell>
          <cell r="L2699">
            <v>99125.430664</v>
          </cell>
        </row>
        <row r="2700">
          <cell r="I2700">
            <v>27937</v>
          </cell>
          <cell r="L2700">
            <v>87357.075440000001</v>
          </cell>
        </row>
        <row r="2701">
          <cell r="I2701">
            <v>27940</v>
          </cell>
          <cell r="L2701">
            <v>81381.426269999996</v>
          </cell>
        </row>
        <row r="2702">
          <cell r="I2702">
            <v>27941</v>
          </cell>
          <cell r="L2702">
            <v>92917.664061999996</v>
          </cell>
        </row>
        <row r="2703">
          <cell r="I2703">
            <v>27942</v>
          </cell>
          <cell r="L2703">
            <v>90781.344237999991</v>
          </cell>
        </row>
        <row r="2704">
          <cell r="I2704">
            <v>27943</v>
          </cell>
          <cell r="L2704">
            <v>101198.941406</v>
          </cell>
        </row>
        <row r="2705">
          <cell r="I2705">
            <v>27945</v>
          </cell>
          <cell r="L2705">
            <v>90636.346191000004</v>
          </cell>
        </row>
        <row r="2706">
          <cell r="I2706">
            <v>27946</v>
          </cell>
          <cell r="L2706">
            <v>95420.878419000001</v>
          </cell>
        </row>
        <row r="2707">
          <cell r="I2707">
            <v>27948</v>
          </cell>
          <cell r="L2707">
            <v>77808.871580999999</v>
          </cell>
        </row>
        <row r="2708">
          <cell r="I2708">
            <v>27951</v>
          </cell>
          <cell r="L2708">
            <v>70301.830077000006</v>
          </cell>
        </row>
        <row r="2709">
          <cell r="I2709">
            <v>27952</v>
          </cell>
          <cell r="L2709">
            <v>86970.756349000003</v>
          </cell>
        </row>
        <row r="2710">
          <cell r="I2710">
            <v>27956</v>
          </cell>
          <cell r="L2710">
            <v>43244.666260000005</v>
          </cell>
        </row>
        <row r="2711">
          <cell r="I2711">
            <v>27957</v>
          </cell>
          <cell r="L2711">
            <v>53344.466552999991</v>
          </cell>
        </row>
        <row r="2712">
          <cell r="I2712">
            <v>27959</v>
          </cell>
          <cell r="L2712">
            <v>55326.405274000004</v>
          </cell>
        </row>
        <row r="2713">
          <cell r="I2713">
            <v>27962</v>
          </cell>
          <cell r="L2713">
            <v>44036.302245999999</v>
          </cell>
        </row>
        <row r="2714">
          <cell r="I2714">
            <v>27963</v>
          </cell>
          <cell r="L2714">
            <v>62515.868042000002</v>
          </cell>
        </row>
        <row r="2715">
          <cell r="I2715">
            <v>27964</v>
          </cell>
          <cell r="L2715">
            <v>55089.392823000002</v>
          </cell>
        </row>
        <row r="2716">
          <cell r="I2716">
            <v>27966</v>
          </cell>
          <cell r="L2716">
            <v>6898.8173509999997</v>
          </cell>
        </row>
        <row r="2717">
          <cell r="I2717">
            <v>27972</v>
          </cell>
          <cell r="L2717">
            <v>41759.416259999998</v>
          </cell>
        </row>
        <row r="2718">
          <cell r="I2718">
            <v>27974</v>
          </cell>
          <cell r="L2718">
            <v>32302.666259999998</v>
          </cell>
        </row>
        <row r="2719">
          <cell r="I2719">
            <v>27976</v>
          </cell>
          <cell r="L2719">
            <v>40584.458495999999</v>
          </cell>
        </row>
        <row r="2720">
          <cell r="I2720">
            <v>27979</v>
          </cell>
          <cell r="L2720">
            <v>31825.449096</v>
          </cell>
        </row>
        <row r="2721">
          <cell r="I2721">
            <v>27980</v>
          </cell>
          <cell r="L2721">
            <v>70738.284667999993</v>
          </cell>
        </row>
        <row r="2722">
          <cell r="I2722">
            <v>27981</v>
          </cell>
          <cell r="L2722">
            <v>76335.587890999988</v>
          </cell>
        </row>
        <row r="2723">
          <cell r="I2723">
            <v>27982</v>
          </cell>
          <cell r="L2723">
            <v>5597.3041570000005</v>
          </cell>
        </row>
        <row r="2724">
          <cell r="I2724">
            <v>27985</v>
          </cell>
          <cell r="L2724">
            <v>67038.712402000005</v>
          </cell>
        </row>
        <row r="2725">
          <cell r="I2725">
            <v>27987</v>
          </cell>
          <cell r="L2725">
            <v>76157.346680000002</v>
          </cell>
        </row>
        <row r="2726">
          <cell r="I2726">
            <v>27988</v>
          </cell>
          <cell r="L2726">
            <v>69333.631347999995</v>
          </cell>
        </row>
        <row r="2727">
          <cell r="I2727">
            <v>27989</v>
          </cell>
          <cell r="L2727">
            <v>64064.274780000007</v>
          </cell>
        </row>
        <row r="2728">
          <cell r="I2728">
            <v>27990</v>
          </cell>
          <cell r="L2728">
            <v>6650.7370759999994</v>
          </cell>
        </row>
        <row r="2729">
          <cell r="I2729">
            <v>27991</v>
          </cell>
          <cell r="L2729">
            <v>7289.9785769999999</v>
          </cell>
        </row>
        <row r="2730">
          <cell r="I2730">
            <v>27993</v>
          </cell>
          <cell r="L2730">
            <v>57413.535035000008</v>
          </cell>
        </row>
        <row r="2731">
          <cell r="I2731">
            <v>27996</v>
          </cell>
          <cell r="L2731">
            <v>13338.362642</v>
          </cell>
        </row>
        <row r="2732">
          <cell r="I2732">
            <v>27998</v>
          </cell>
          <cell r="L2732">
            <v>76623.610352000003</v>
          </cell>
        </row>
        <row r="2733">
          <cell r="I2733">
            <v>27999</v>
          </cell>
          <cell r="L2733">
            <v>4355.8735120000001</v>
          </cell>
        </row>
        <row r="2734">
          <cell r="I2734">
            <v>28000</v>
          </cell>
          <cell r="L2734">
            <v>72267.742188000004</v>
          </cell>
        </row>
        <row r="2735">
          <cell r="I2735">
            <v>28002</v>
          </cell>
          <cell r="L2735">
            <v>70751.901123000003</v>
          </cell>
        </row>
        <row r="2736">
          <cell r="I2736">
            <v>28004</v>
          </cell>
          <cell r="L2736">
            <v>5184.7383890000001</v>
          </cell>
        </row>
        <row r="2737">
          <cell r="I2737">
            <v>28005</v>
          </cell>
          <cell r="L2737">
            <v>8900.5986789999988</v>
          </cell>
        </row>
        <row r="2738">
          <cell r="I2738">
            <v>28007</v>
          </cell>
          <cell r="L2738">
            <v>67082.998534999992</v>
          </cell>
        </row>
        <row r="2739">
          <cell r="I2739">
            <v>28011</v>
          </cell>
          <cell r="L2739">
            <v>75983.599119999999</v>
          </cell>
        </row>
        <row r="2740">
          <cell r="I2740">
            <v>28012</v>
          </cell>
          <cell r="L2740">
            <v>73304.146483999997</v>
          </cell>
        </row>
        <row r="2741">
          <cell r="I2741">
            <v>28013</v>
          </cell>
          <cell r="L2741">
            <v>73304.146483999997</v>
          </cell>
        </row>
        <row r="2742">
          <cell r="I2742">
            <v>28016</v>
          </cell>
          <cell r="L2742">
            <v>64927.424804000002</v>
          </cell>
        </row>
        <row r="2743">
          <cell r="I2743">
            <v>28019</v>
          </cell>
          <cell r="L2743">
            <v>3420.2759250000004</v>
          </cell>
        </row>
        <row r="2744">
          <cell r="I2744">
            <v>28020</v>
          </cell>
          <cell r="L2744">
            <v>1114.04844</v>
          </cell>
        </row>
        <row r="2745">
          <cell r="I2745">
            <v>28022</v>
          </cell>
          <cell r="L2745">
            <v>5442.1277460000001</v>
          </cell>
        </row>
        <row r="2746">
          <cell r="I2746">
            <v>28023</v>
          </cell>
          <cell r="L2746">
            <v>8530.7824089999995</v>
          </cell>
        </row>
        <row r="2747">
          <cell r="I2747">
            <v>28030</v>
          </cell>
          <cell r="L2747">
            <v>6113.6387940000004</v>
          </cell>
        </row>
        <row r="2748">
          <cell r="I2748">
            <v>28032</v>
          </cell>
          <cell r="L2748">
            <v>12794.416565000001</v>
          </cell>
        </row>
        <row r="2749">
          <cell r="I2749">
            <v>28035</v>
          </cell>
          <cell r="L2749">
            <v>18063.284789999998</v>
          </cell>
        </row>
        <row r="2750">
          <cell r="I2750">
            <v>28038</v>
          </cell>
          <cell r="L2750">
            <v>14108.115357000001</v>
          </cell>
        </row>
        <row r="2751">
          <cell r="I2751">
            <v>28044</v>
          </cell>
          <cell r="L2751">
            <v>8092.6063379999996</v>
          </cell>
        </row>
        <row r="2752">
          <cell r="I2752">
            <v>28045</v>
          </cell>
          <cell r="L2752">
            <v>7707.4110249999994</v>
          </cell>
        </row>
        <row r="2753">
          <cell r="I2753">
            <v>28057</v>
          </cell>
          <cell r="L2753">
            <v>8859.7296490000008</v>
          </cell>
        </row>
        <row r="2754">
          <cell r="I2754">
            <v>28058</v>
          </cell>
          <cell r="L2754">
            <v>9374.5126949999994</v>
          </cell>
        </row>
        <row r="2755">
          <cell r="I2755">
            <v>28061</v>
          </cell>
          <cell r="L2755">
            <v>11996.209289000002</v>
          </cell>
        </row>
        <row r="2756">
          <cell r="I2756">
            <v>28066</v>
          </cell>
          <cell r="L2756">
            <v>4947.9182309999997</v>
          </cell>
        </row>
        <row r="2757">
          <cell r="I2757">
            <v>28073</v>
          </cell>
          <cell r="L2757">
            <v>31707.254210999999</v>
          </cell>
        </row>
        <row r="2758">
          <cell r="I2758">
            <v>28075</v>
          </cell>
          <cell r="L2758">
            <v>26505.929320999996</v>
          </cell>
        </row>
        <row r="2759">
          <cell r="I2759">
            <v>28084</v>
          </cell>
          <cell r="L2759">
            <v>42129.855712999997</v>
          </cell>
        </row>
        <row r="2760">
          <cell r="I2760">
            <v>28085</v>
          </cell>
          <cell r="L2760">
            <v>46902.228273000001</v>
          </cell>
        </row>
        <row r="2761">
          <cell r="I2761">
            <v>28086</v>
          </cell>
          <cell r="L2761">
            <v>50704.776855000004</v>
          </cell>
        </row>
        <row r="2762">
          <cell r="I2762">
            <v>28087</v>
          </cell>
          <cell r="L2762">
            <v>32559.996337</v>
          </cell>
        </row>
        <row r="2763">
          <cell r="I2763">
            <v>28093</v>
          </cell>
          <cell r="L2763">
            <v>55398.088989999997</v>
          </cell>
        </row>
        <row r="2764">
          <cell r="I2764">
            <v>28096</v>
          </cell>
          <cell r="L2764">
            <v>83663.105103000009</v>
          </cell>
        </row>
        <row r="2765">
          <cell r="I2765">
            <v>28106</v>
          </cell>
          <cell r="L2765">
            <v>70428.282227000003</v>
          </cell>
        </row>
        <row r="2766">
          <cell r="I2766">
            <v>28110</v>
          </cell>
          <cell r="L2766">
            <v>7785.6896349999997</v>
          </cell>
        </row>
        <row r="2767">
          <cell r="I2767">
            <v>28117</v>
          </cell>
          <cell r="L2767">
            <v>5683.6483000000007</v>
          </cell>
        </row>
        <row r="2768">
          <cell r="I2768">
            <v>28118</v>
          </cell>
          <cell r="L2768">
            <v>85118.281738000005</v>
          </cell>
        </row>
        <row r="2769">
          <cell r="I2769">
            <v>28119</v>
          </cell>
          <cell r="L2769">
            <v>97612.055665000007</v>
          </cell>
        </row>
        <row r="2770">
          <cell r="I2770">
            <v>28120</v>
          </cell>
          <cell r="L2770">
            <v>90801.930176000009</v>
          </cell>
        </row>
        <row r="2771">
          <cell r="I2771">
            <v>28123</v>
          </cell>
          <cell r="L2771">
            <v>85617.210206000003</v>
          </cell>
        </row>
        <row r="2772">
          <cell r="I2772">
            <v>28124</v>
          </cell>
          <cell r="L2772">
            <v>80818.244140999988</v>
          </cell>
        </row>
        <row r="2773">
          <cell r="I2773">
            <v>28126</v>
          </cell>
          <cell r="L2773">
            <v>83666.821777999998</v>
          </cell>
        </row>
        <row r="2774">
          <cell r="I2774">
            <v>28127</v>
          </cell>
          <cell r="L2774">
            <v>91979.137451000002</v>
          </cell>
        </row>
        <row r="2775">
          <cell r="I2775">
            <v>28131</v>
          </cell>
          <cell r="L2775">
            <v>13194.784425000002</v>
          </cell>
        </row>
        <row r="2776">
          <cell r="I2776">
            <v>28133</v>
          </cell>
          <cell r="L2776">
            <v>3507.7655600000003</v>
          </cell>
        </row>
        <row r="2777">
          <cell r="I2777">
            <v>28137</v>
          </cell>
          <cell r="L2777">
            <v>6683.8306430000002</v>
          </cell>
        </row>
        <row r="2778">
          <cell r="I2778">
            <v>28142</v>
          </cell>
          <cell r="L2778">
            <v>20426.563251</v>
          </cell>
        </row>
        <row r="2779">
          <cell r="I2779">
            <v>28143</v>
          </cell>
          <cell r="L2779">
            <v>86296.52270500001</v>
          </cell>
        </row>
        <row r="2780">
          <cell r="I2780">
            <v>28144</v>
          </cell>
          <cell r="L2780">
            <v>82851.368652999998</v>
          </cell>
        </row>
        <row r="2781">
          <cell r="I2781">
            <v>28146</v>
          </cell>
          <cell r="L2781">
            <v>2031.8942030000001</v>
          </cell>
        </row>
        <row r="2782">
          <cell r="I2782">
            <v>28150</v>
          </cell>
          <cell r="L2782">
            <v>9771.2382519999992</v>
          </cell>
        </row>
        <row r="2783">
          <cell r="I2783">
            <v>28153</v>
          </cell>
          <cell r="L2783">
            <v>8538.9546200000004</v>
          </cell>
        </row>
        <row r="2784">
          <cell r="I2784">
            <v>28158</v>
          </cell>
          <cell r="L2784">
            <v>6234.6082150000002</v>
          </cell>
        </row>
        <row r="2785">
          <cell r="I2785">
            <v>28162</v>
          </cell>
          <cell r="L2785">
            <v>2133.0736320000001</v>
          </cell>
        </row>
        <row r="2786">
          <cell r="I2786">
            <v>28164</v>
          </cell>
          <cell r="L2786">
            <v>3519.0181879999996</v>
          </cell>
        </row>
        <row r="2787">
          <cell r="I2787">
            <v>28167</v>
          </cell>
          <cell r="L2787">
            <v>37189.878660999995</v>
          </cell>
        </row>
        <row r="2788">
          <cell r="I2788">
            <v>28178</v>
          </cell>
          <cell r="L2788">
            <v>64501.475586999994</v>
          </cell>
        </row>
        <row r="2789">
          <cell r="I2789">
            <v>28179</v>
          </cell>
          <cell r="L2789">
            <v>55663.969361000003</v>
          </cell>
        </row>
        <row r="2790">
          <cell r="I2790">
            <v>28181</v>
          </cell>
          <cell r="L2790">
            <v>10983.870543000001</v>
          </cell>
        </row>
        <row r="2791">
          <cell r="I2791">
            <v>28182</v>
          </cell>
          <cell r="L2791">
            <v>53517.599120999992</v>
          </cell>
        </row>
        <row r="2792">
          <cell r="I2792">
            <v>28183</v>
          </cell>
          <cell r="L2792">
            <v>2505.0394429999997</v>
          </cell>
        </row>
        <row r="2793">
          <cell r="I2793">
            <v>28184</v>
          </cell>
          <cell r="L2793">
            <v>45175.299559999999</v>
          </cell>
        </row>
        <row r="2794">
          <cell r="I2794">
            <v>28186</v>
          </cell>
          <cell r="L2794">
            <v>47848.374878000002</v>
          </cell>
        </row>
        <row r="2795">
          <cell r="I2795">
            <v>28188</v>
          </cell>
          <cell r="L2795">
            <v>56022.639160999999</v>
          </cell>
        </row>
        <row r="2796">
          <cell r="I2796">
            <v>28189</v>
          </cell>
          <cell r="L2796">
            <v>18115.168334999998</v>
          </cell>
        </row>
        <row r="2797">
          <cell r="I2797">
            <v>28191</v>
          </cell>
          <cell r="L2797">
            <v>34800.121948</v>
          </cell>
        </row>
        <row r="2798">
          <cell r="I2798">
            <v>28193</v>
          </cell>
          <cell r="L2798">
            <v>37907.469727000003</v>
          </cell>
        </row>
        <row r="2799">
          <cell r="I2799">
            <v>28195</v>
          </cell>
          <cell r="L2799">
            <v>44120.910644000003</v>
          </cell>
        </row>
        <row r="2800">
          <cell r="I2800">
            <v>28197</v>
          </cell>
          <cell r="L2800">
            <v>44120.910644000003</v>
          </cell>
        </row>
        <row r="2801">
          <cell r="I2801">
            <v>28199</v>
          </cell>
          <cell r="L2801">
            <v>40259.545655000002</v>
          </cell>
        </row>
        <row r="2802">
          <cell r="I2802">
            <v>28200</v>
          </cell>
          <cell r="L2802">
            <v>34805.188721999999</v>
          </cell>
        </row>
        <row r="2803">
          <cell r="I2803">
            <v>28203</v>
          </cell>
          <cell r="L2803">
            <v>26757.081970000003</v>
          </cell>
        </row>
        <row r="2804">
          <cell r="I2804">
            <v>28204</v>
          </cell>
          <cell r="L2804">
            <v>735.66230799999994</v>
          </cell>
        </row>
        <row r="2805">
          <cell r="I2805">
            <v>28205</v>
          </cell>
          <cell r="L2805">
            <v>24203.296875999997</v>
          </cell>
        </row>
        <row r="2806">
          <cell r="I2806">
            <v>28206</v>
          </cell>
          <cell r="L2806">
            <v>29082.041504000001</v>
          </cell>
        </row>
        <row r="2807">
          <cell r="I2807">
            <v>28207</v>
          </cell>
          <cell r="L2807">
            <v>4878.7437129999998</v>
          </cell>
        </row>
        <row r="2808">
          <cell r="I2808">
            <v>28208</v>
          </cell>
          <cell r="L2808">
            <v>27486.468201</v>
          </cell>
        </row>
        <row r="2809">
          <cell r="I2809">
            <v>28209</v>
          </cell>
          <cell r="L2809">
            <v>20681.878721999998</v>
          </cell>
        </row>
        <row r="2810">
          <cell r="I2810">
            <v>28211</v>
          </cell>
          <cell r="L2810">
            <v>21781.913818999998</v>
          </cell>
        </row>
        <row r="2811">
          <cell r="I2811">
            <v>28212</v>
          </cell>
          <cell r="L2811">
            <v>5347.6575939999993</v>
          </cell>
        </row>
        <row r="2812">
          <cell r="I2812">
            <v>28214</v>
          </cell>
          <cell r="L2812">
            <v>26673.919190000001</v>
          </cell>
        </row>
        <row r="2813">
          <cell r="I2813">
            <v>28215</v>
          </cell>
          <cell r="L2813">
            <v>27129.571533000002</v>
          </cell>
        </row>
        <row r="2814">
          <cell r="I2814">
            <v>28216</v>
          </cell>
          <cell r="L2814">
            <v>26836.265137000002</v>
          </cell>
        </row>
        <row r="2815">
          <cell r="I2815">
            <v>28219</v>
          </cell>
          <cell r="L2815">
            <v>23226.711181999999</v>
          </cell>
        </row>
        <row r="2816">
          <cell r="I2816">
            <v>28222</v>
          </cell>
          <cell r="L2816">
            <v>23030.228027999998</v>
          </cell>
        </row>
        <row r="2817">
          <cell r="I2817">
            <v>28223</v>
          </cell>
          <cell r="L2817">
            <v>23960.967529000001</v>
          </cell>
        </row>
        <row r="2818">
          <cell r="I2818">
            <v>28227</v>
          </cell>
          <cell r="L2818">
            <v>14656.865967000002</v>
          </cell>
        </row>
        <row r="2819">
          <cell r="I2819">
            <v>28229</v>
          </cell>
          <cell r="L2819">
            <v>14764.097411999999</v>
          </cell>
        </row>
        <row r="2820">
          <cell r="I2820">
            <v>28231</v>
          </cell>
          <cell r="L2820">
            <v>15198.384644</v>
          </cell>
        </row>
        <row r="2821">
          <cell r="I2821">
            <v>28232</v>
          </cell>
          <cell r="L2821">
            <v>15102.008361999999</v>
          </cell>
        </row>
        <row r="2822">
          <cell r="I2822">
            <v>28235</v>
          </cell>
          <cell r="L2822">
            <v>11851.451353999999</v>
          </cell>
        </row>
        <row r="2823">
          <cell r="I2823">
            <v>28237</v>
          </cell>
          <cell r="L2823">
            <v>11690.683472000002</v>
          </cell>
        </row>
        <row r="2824">
          <cell r="I2824">
            <v>28239</v>
          </cell>
          <cell r="L2824">
            <v>12468.525877999999</v>
          </cell>
        </row>
        <row r="2825">
          <cell r="I2825">
            <v>28240</v>
          </cell>
          <cell r="L2825">
            <v>12594.814818999999</v>
          </cell>
        </row>
        <row r="2826">
          <cell r="I2826">
            <v>28244</v>
          </cell>
          <cell r="L2826">
            <v>12468.525877999999</v>
          </cell>
        </row>
        <row r="2827">
          <cell r="I2827">
            <v>28245</v>
          </cell>
          <cell r="L2827">
            <v>12568.925110999999</v>
          </cell>
        </row>
        <row r="2828">
          <cell r="I2828">
            <v>28246</v>
          </cell>
          <cell r="L2828">
            <v>13371.780882999999</v>
          </cell>
        </row>
        <row r="2829">
          <cell r="I2829">
            <v>28247</v>
          </cell>
          <cell r="L2829">
            <v>13418.360474000001</v>
          </cell>
        </row>
        <row r="2830">
          <cell r="I2830">
            <v>28250</v>
          </cell>
          <cell r="L2830">
            <v>9209.3586429999996</v>
          </cell>
        </row>
        <row r="2831">
          <cell r="I2831">
            <v>28253</v>
          </cell>
          <cell r="L2831">
            <v>9371.5745239999997</v>
          </cell>
        </row>
        <row r="2832">
          <cell r="I2832">
            <v>28254</v>
          </cell>
          <cell r="L2832">
            <v>9328.8969120000002</v>
          </cell>
        </row>
        <row r="2833">
          <cell r="I2833">
            <v>28257</v>
          </cell>
          <cell r="L2833">
            <v>8298.3165900000004</v>
          </cell>
        </row>
        <row r="2834">
          <cell r="I2834">
            <v>28258</v>
          </cell>
          <cell r="L2834">
            <v>8418.4231560000007</v>
          </cell>
        </row>
        <row r="2835">
          <cell r="I2835">
            <v>28260</v>
          </cell>
          <cell r="L2835">
            <v>8410.2021490000006</v>
          </cell>
        </row>
        <row r="2836">
          <cell r="I2836">
            <v>28261</v>
          </cell>
          <cell r="L2836">
            <v>8669.4254149999997</v>
          </cell>
        </row>
        <row r="2837">
          <cell r="I2837">
            <v>28264</v>
          </cell>
          <cell r="L2837">
            <v>8453.4469600000011</v>
          </cell>
        </row>
        <row r="2838">
          <cell r="I2838">
            <v>28265</v>
          </cell>
          <cell r="L2838">
            <v>8349.3057239999998</v>
          </cell>
        </row>
        <row r="2839">
          <cell r="I2839">
            <v>28267</v>
          </cell>
          <cell r="L2839">
            <v>8096.6747430000005</v>
          </cell>
        </row>
        <row r="2840">
          <cell r="I2840">
            <v>28269</v>
          </cell>
          <cell r="L2840">
            <v>7108.6815180000003</v>
          </cell>
        </row>
        <row r="2841">
          <cell r="I2841">
            <v>28270</v>
          </cell>
          <cell r="L2841">
            <v>6981.3024299999997</v>
          </cell>
        </row>
        <row r="2842">
          <cell r="I2842">
            <v>28276</v>
          </cell>
          <cell r="L2842">
            <v>29554.409667000004</v>
          </cell>
        </row>
        <row r="2843">
          <cell r="I2843">
            <v>28279</v>
          </cell>
          <cell r="L2843">
            <v>33498.331664999998</v>
          </cell>
        </row>
        <row r="2844">
          <cell r="I2844">
            <v>28280</v>
          </cell>
          <cell r="L2844">
            <v>40219.090330999999</v>
          </cell>
        </row>
        <row r="2845">
          <cell r="I2845">
            <v>28281</v>
          </cell>
          <cell r="L2845">
            <v>37440.953734999996</v>
          </cell>
        </row>
        <row r="2846">
          <cell r="I2846">
            <v>28284</v>
          </cell>
          <cell r="L2846">
            <v>33413.754882000001</v>
          </cell>
        </row>
        <row r="2847">
          <cell r="I2847">
            <v>28292</v>
          </cell>
          <cell r="L2847">
            <v>28863.456785999999</v>
          </cell>
        </row>
        <row r="2848">
          <cell r="I2848">
            <v>28304</v>
          </cell>
          <cell r="L2848">
            <v>8612.8813470000005</v>
          </cell>
        </row>
        <row r="2849">
          <cell r="I2849">
            <v>28306</v>
          </cell>
          <cell r="L2849">
            <v>6379.395348</v>
          </cell>
        </row>
        <row r="2850">
          <cell r="I2850">
            <v>28307</v>
          </cell>
          <cell r="L2850">
            <v>5598.8158880000001</v>
          </cell>
        </row>
        <row r="2851">
          <cell r="I2851">
            <v>28309</v>
          </cell>
          <cell r="L2851">
            <v>9111.1668399999999</v>
          </cell>
        </row>
        <row r="2852">
          <cell r="I2852">
            <v>28318</v>
          </cell>
          <cell r="L2852">
            <v>4503.1780849999996</v>
          </cell>
        </row>
        <row r="2853">
          <cell r="I2853">
            <v>28319</v>
          </cell>
          <cell r="L2853">
            <v>4659.485428</v>
          </cell>
        </row>
        <row r="2854">
          <cell r="I2854">
            <v>28323</v>
          </cell>
          <cell r="L2854">
            <v>5323.6099549999999</v>
          </cell>
        </row>
        <row r="2855">
          <cell r="I2855">
            <v>28326</v>
          </cell>
          <cell r="L2855">
            <v>10644.430419999999</v>
          </cell>
        </row>
        <row r="2856">
          <cell r="I2856">
            <v>28328</v>
          </cell>
          <cell r="L2856">
            <v>13090.809327999999</v>
          </cell>
        </row>
        <row r="2857">
          <cell r="I2857">
            <v>28335</v>
          </cell>
          <cell r="L2857">
            <v>8477.334809</v>
          </cell>
        </row>
        <row r="2858">
          <cell r="I2858">
            <v>28345</v>
          </cell>
          <cell r="L2858">
            <v>14769.286744000001</v>
          </cell>
        </row>
        <row r="2859">
          <cell r="I2859">
            <v>28373</v>
          </cell>
          <cell r="L2859">
            <v>10371.570297</v>
          </cell>
        </row>
        <row r="2860">
          <cell r="I2860">
            <v>28379</v>
          </cell>
          <cell r="L2860">
            <v>39837.337891000003</v>
          </cell>
        </row>
        <row r="2861">
          <cell r="I2861">
            <v>28380</v>
          </cell>
          <cell r="L2861">
            <v>37229.918701000002</v>
          </cell>
        </row>
        <row r="2862">
          <cell r="I2862">
            <v>28381</v>
          </cell>
          <cell r="L2862">
            <v>37229.918701000002</v>
          </cell>
        </row>
        <row r="2863">
          <cell r="I2863">
            <v>28390</v>
          </cell>
          <cell r="L2863">
            <v>82682.694092000005</v>
          </cell>
        </row>
        <row r="2864">
          <cell r="I2864">
            <v>28395</v>
          </cell>
          <cell r="L2864">
            <v>5881.9810719999996</v>
          </cell>
        </row>
        <row r="2865">
          <cell r="I2865">
            <v>28396</v>
          </cell>
          <cell r="L2865">
            <v>52588.479246999996</v>
          </cell>
        </row>
        <row r="2866">
          <cell r="I2866">
            <v>28397</v>
          </cell>
          <cell r="L2866">
            <v>78947.497069999998</v>
          </cell>
        </row>
        <row r="2867">
          <cell r="I2867">
            <v>28417</v>
          </cell>
          <cell r="L2867">
            <v>67985.473389000006</v>
          </cell>
        </row>
        <row r="2868">
          <cell r="I2868">
            <v>28418</v>
          </cell>
          <cell r="L2868">
            <v>67985.473389000006</v>
          </cell>
        </row>
        <row r="2869">
          <cell r="I2869">
            <v>28441</v>
          </cell>
          <cell r="L2869">
            <v>14314.376465000001</v>
          </cell>
        </row>
        <row r="2870">
          <cell r="I2870">
            <v>28444</v>
          </cell>
          <cell r="L2870">
            <v>13835.297973000001</v>
          </cell>
        </row>
        <row r="2871">
          <cell r="I2871">
            <v>28448</v>
          </cell>
          <cell r="L2871">
            <v>11712.063355000002</v>
          </cell>
        </row>
        <row r="2872">
          <cell r="I2872">
            <v>28453</v>
          </cell>
          <cell r="L2872">
            <v>32931.675780999998</v>
          </cell>
        </row>
        <row r="2873">
          <cell r="I2873">
            <v>28455</v>
          </cell>
          <cell r="L2873">
            <v>25106.215515</v>
          </cell>
        </row>
        <row r="2874">
          <cell r="I2874">
            <v>28465</v>
          </cell>
          <cell r="L2874">
            <v>37697.626527</v>
          </cell>
        </row>
        <row r="2875">
          <cell r="I2875">
            <v>28466</v>
          </cell>
          <cell r="L2875">
            <v>30778.774963</v>
          </cell>
        </row>
        <row r="2876">
          <cell r="I2876">
            <v>28472</v>
          </cell>
          <cell r="L2876">
            <v>17148.229126000002</v>
          </cell>
        </row>
        <row r="2877">
          <cell r="I2877">
            <v>28473</v>
          </cell>
          <cell r="L2877">
            <v>43052.726560999996</v>
          </cell>
        </row>
        <row r="2878">
          <cell r="I2878">
            <v>28475</v>
          </cell>
          <cell r="L2878">
            <v>10208.918701000001</v>
          </cell>
        </row>
        <row r="2879">
          <cell r="I2879">
            <v>28477</v>
          </cell>
          <cell r="L2879">
            <v>14819.546040999998</v>
          </cell>
        </row>
        <row r="2880">
          <cell r="I2880">
            <v>28479</v>
          </cell>
          <cell r="L2880">
            <v>98245.139647999997</v>
          </cell>
        </row>
        <row r="2881">
          <cell r="I2881">
            <v>28482</v>
          </cell>
          <cell r="L2881">
            <v>5076.7314149999993</v>
          </cell>
        </row>
        <row r="2882">
          <cell r="I2882">
            <v>28483</v>
          </cell>
          <cell r="L2882">
            <v>7173.0372320000006</v>
          </cell>
        </row>
        <row r="2883">
          <cell r="I2883">
            <v>28486</v>
          </cell>
          <cell r="L2883">
            <v>58847.519042999993</v>
          </cell>
        </row>
        <row r="2884">
          <cell r="I2884">
            <v>28489</v>
          </cell>
          <cell r="L2884">
            <v>3004.9531100000004</v>
          </cell>
        </row>
        <row r="2885">
          <cell r="I2885">
            <v>28490</v>
          </cell>
          <cell r="L2885">
            <v>83595.494139999995</v>
          </cell>
        </row>
        <row r="2886">
          <cell r="I2886">
            <v>28492</v>
          </cell>
          <cell r="L2886">
            <v>87906.775391000003</v>
          </cell>
        </row>
        <row r="2887">
          <cell r="I2887">
            <v>28493</v>
          </cell>
          <cell r="L2887">
            <v>80590.547850999996</v>
          </cell>
        </row>
        <row r="2888">
          <cell r="I2888">
            <v>28495</v>
          </cell>
          <cell r="L2888">
            <v>75871.971680999995</v>
          </cell>
        </row>
        <row r="2889">
          <cell r="I2889">
            <v>28497</v>
          </cell>
          <cell r="L2889">
            <v>7693.4456789999995</v>
          </cell>
        </row>
        <row r="2890">
          <cell r="I2890">
            <v>28498</v>
          </cell>
          <cell r="L2890">
            <v>3354.2886509999998</v>
          </cell>
        </row>
        <row r="2891">
          <cell r="I2891">
            <v>28506</v>
          </cell>
          <cell r="L2891">
            <v>1590.0656759999999</v>
          </cell>
        </row>
        <row r="2892">
          <cell r="I2892">
            <v>28507</v>
          </cell>
          <cell r="L2892">
            <v>4198.5855410000004</v>
          </cell>
        </row>
        <row r="2893">
          <cell r="I2893">
            <v>28511</v>
          </cell>
          <cell r="L2893">
            <v>77856.849121000007</v>
          </cell>
        </row>
        <row r="2894">
          <cell r="I2894">
            <v>28512</v>
          </cell>
          <cell r="L2894">
            <v>69615.937988000005</v>
          </cell>
        </row>
        <row r="2895">
          <cell r="I2895">
            <v>28515</v>
          </cell>
          <cell r="L2895">
            <v>72631.525879000008</v>
          </cell>
        </row>
        <row r="2896">
          <cell r="I2896">
            <v>28516</v>
          </cell>
          <cell r="L2896">
            <v>6922.7749020000001</v>
          </cell>
        </row>
        <row r="2897">
          <cell r="I2897">
            <v>28529</v>
          </cell>
          <cell r="L2897">
            <v>8713.5423119999996</v>
          </cell>
        </row>
        <row r="2898">
          <cell r="I2898">
            <v>28530</v>
          </cell>
          <cell r="L2898">
            <v>6147.2296820000001</v>
          </cell>
        </row>
        <row r="2899">
          <cell r="I2899">
            <v>28531</v>
          </cell>
          <cell r="L2899">
            <v>6655.6915899999995</v>
          </cell>
        </row>
        <row r="2900">
          <cell r="I2900">
            <v>28532</v>
          </cell>
          <cell r="L2900">
            <v>12998.666503</v>
          </cell>
        </row>
        <row r="2901">
          <cell r="I2901">
            <v>28533</v>
          </cell>
          <cell r="L2901">
            <v>5881.2530059999999</v>
          </cell>
        </row>
        <row r="2902">
          <cell r="I2902">
            <v>28534</v>
          </cell>
          <cell r="L2902">
            <v>52687.504883000001</v>
          </cell>
        </row>
        <row r="2903">
          <cell r="I2903">
            <v>28535</v>
          </cell>
          <cell r="L2903">
            <v>53412.835206000003</v>
          </cell>
        </row>
        <row r="2904">
          <cell r="I2904">
            <v>28536</v>
          </cell>
          <cell r="L2904">
            <v>4853.6660920000004</v>
          </cell>
        </row>
        <row r="2905">
          <cell r="I2905">
            <v>28537</v>
          </cell>
          <cell r="L2905">
            <v>4044.2714989999995</v>
          </cell>
        </row>
        <row r="2906">
          <cell r="I2906">
            <v>28538</v>
          </cell>
          <cell r="L2906">
            <v>7356.0959640000001</v>
          </cell>
        </row>
        <row r="2907">
          <cell r="I2907">
            <v>28539</v>
          </cell>
          <cell r="L2907">
            <v>6671.5391840000002</v>
          </cell>
        </row>
        <row r="2908">
          <cell r="I2908">
            <v>28540</v>
          </cell>
          <cell r="L2908">
            <v>50869.631836</v>
          </cell>
        </row>
        <row r="2909">
          <cell r="I2909">
            <v>28544</v>
          </cell>
          <cell r="L2909">
            <v>5246.2518390000005</v>
          </cell>
        </row>
        <row r="2910">
          <cell r="I2910">
            <v>28548</v>
          </cell>
          <cell r="L2910">
            <v>6601.5950000000012</v>
          </cell>
        </row>
        <row r="2911">
          <cell r="I2911">
            <v>28550</v>
          </cell>
          <cell r="L2911">
            <v>3231.7843009999997</v>
          </cell>
        </row>
        <row r="2912">
          <cell r="I2912">
            <v>28554</v>
          </cell>
          <cell r="L2912">
            <v>2309.0960129999999</v>
          </cell>
        </row>
        <row r="2913">
          <cell r="I2913">
            <v>28564</v>
          </cell>
          <cell r="L2913">
            <v>67550.731446000005</v>
          </cell>
        </row>
        <row r="2914">
          <cell r="I2914">
            <v>28565</v>
          </cell>
          <cell r="L2914">
            <v>66819.106323999993</v>
          </cell>
        </row>
        <row r="2915">
          <cell r="I2915">
            <v>28568</v>
          </cell>
          <cell r="L2915">
            <v>62137.951171000001</v>
          </cell>
        </row>
        <row r="2916">
          <cell r="I2916">
            <v>28569</v>
          </cell>
          <cell r="L2916">
            <v>59670.044434000003</v>
          </cell>
        </row>
        <row r="2917">
          <cell r="I2917">
            <v>28570</v>
          </cell>
          <cell r="L2917">
            <v>4340.4883730000001</v>
          </cell>
        </row>
        <row r="2918">
          <cell r="I2918">
            <v>28583</v>
          </cell>
          <cell r="L2918">
            <v>8452.9665840000016</v>
          </cell>
        </row>
        <row r="2919">
          <cell r="I2919">
            <v>28587</v>
          </cell>
          <cell r="L2919">
            <v>103699.49707</v>
          </cell>
        </row>
        <row r="2920">
          <cell r="I2920">
            <v>28588</v>
          </cell>
          <cell r="L2920">
            <v>93864.544433999996</v>
          </cell>
        </row>
        <row r="2921">
          <cell r="I2921">
            <v>28590</v>
          </cell>
          <cell r="L2921">
            <v>4918.5180819999996</v>
          </cell>
        </row>
        <row r="2922">
          <cell r="I2922">
            <v>28591</v>
          </cell>
          <cell r="L2922">
            <v>6401.4266820000003</v>
          </cell>
        </row>
        <row r="2923">
          <cell r="I2923">
            <v>28601</v>
          </cell>
          <cell r="L2923">
            <v>25497.909119</v>
          </cell>
        </row>
        <row r="2924">
          <cell r="I2924">
            <v>28604</v>
          </cell>
          <cell r="L2924">
            <v>3379.2376930000005</v>
          </cell>
        </row>
        <row r="2925">
          <cell r="I2925">
            <v>28611</v>
          </cell>
          <cell r="L2925">
            <v>33643.670348</v>
          </cell>
        </row>
        <row r="2926">
          <cell r="I2926">
            <v>28613</v>
          </cell>
          <cell r="L2926">
            <v>35794.811341000001</v>
          </cell>
        </row>
        <row r="2927">
          <cell r="I2927">
            <v>28615</v>
          </cell>
          <cell r="L2927">
            <v>27320.016418000003</v>
          </cell>
        </row>
        <row r="2928">
          <cell r="I2928">
            <v>28619</v>
          </cell>
          <cell r="L2928">
            <v>28777.423644000002</v>
          </cell>
        </row>
        <row r="2929">
          <cell r="I2929">
            <v>28623</v>
          </cell>
          <cell r="L2929">
            <v>26439.351929</v>
          </cell>
        </row>
        <row r="2930">
          <cell r="I2930">
            <v>28632</v>
          </cell>
          <cell r="L2930">
            <v>9315.7207649999982</v>
          </cell>
        </row>
        <row r="2931">
          <cell r="I2931">
            <v>28633</v>
          </cell>
          <cell r="L2931">
            <v>1746.5594479999997</v>
          </cell>
        </row>
        <row r="2932">
          <cell r="I2932">
            <v>28634</v>
          </cell>
          <cell r="L2932">
            <v>39837.337891000003</v>
          </cell>
        </row>
        <row r="2933">
          <cell r="I2933">
            <v>28635</v>
          </cell>
          <cell r="L2933">
            <v>31614.106994000002</v>
          </cell>
        </row>
        <row r="2934">
          <cell r="I2934">
            <v>28636</v>
          </cell>
          <cell r="L2934">
            <v>33876.630858999997</v>
          </cell>
        </row>
        <row r="2935">
          <cell r="I2935">
            <v>28637</v>
          </cell>
          <cell r="L2935">
            <v>36551.746337999997</v>
          </cell>
        </row>
        <row r="2936">
          <cell r="I2936">
            <v>28638</v>
          </cell>
          <cell r="L2936">
            <v>28346.380127999997</v>
          </cell>
        </row>
        <row r="2937">
          <cell r="I2937">
            <v>28642</v>
          </cell>
          <cell r="L2937">
            <v>8578.2412559999993</v>
          </cell>
        </row>
        <row r="2938">
          <cell r="I2938">
            <v>28653</v>
          </cell>
          <cell r="L2938">
            <v>4044.326247</v>
          </cell>
        </row>
        <row r="2939">
          <cell r="I2939">
            <v>28659</v>
          </cell>
          <cell r="L2939">
            <v>2151.979644</v>
          </cell>
        </row>
        <row r="2940">
          <cell r="I2940">
            <v>28673</v>
          </cell>
          <cell r="L2940">
            <v>69870.537597999995</v>
          </cell>
        </row>
        <row r="2941">
          <cell r="I2941">
            <v>28674</v>
          </cell>
          <cell r="L2941">
            <v>7124.2889399999995</v>
          </cell>
        </row>
        <row r="2942">
          <cell r="I2942">
            <v>28675</v>
          </cell>
          <cell r="L2942">
            <v>53147.438477000003</v>
          </cell>
        </row>
        <row r="2943">
          <cell r="I2943">
            <v>28676</v>
          </cell>
          <cell r="L2943">
            <v>58914.662108999997</v>
          </cell>
        </row>
        <row r="2944">
          <cell r="I2944">
            <v>28677</v>
          </cell>
          <cell r="L2944">
            <v>60271.720214000001</v>
          </cell>
        </row>
        <row r="2945">
          <cell r="I2945">
            <v>28678</v>
          </cell>
          <cell r="L2945">
            <v>51422.508910999997</v>
          </cell>
        </row>
        <row r="2946">
          <cell r="I2946">
            <v>28684</v>
          </cell>
          <cell r="L2946">
            <v>2120.4805649999998</v>
          </cell>
        </row>
        <row r="2947">
          <cell r="I2947">
            <v>28685</v>
          </cell>
          <cell r="L2947">
            <v>2334.7423440000002</v>
          </cell>
        </row>
        <row r="2948">
          <cell r="I2948">
            <v>28689</v>
          </cell>
          <cell r="L2948">
            <v>7474.0916139999999</v>
          </cell>
        </row>
        <row r="2949">
          <cell r="I2949">
            <v>28691</v>
          </cell>
          <cell r="L2949">
            <v>9645.0862439999983</v>
          </cell>
        </row>
        <row r="2950">
          <cell r="I2950">
            <v>28692</v>
          </cell>
          <cell r="L2950">
            <v>9645.0862439999983</v>
          </cell>
        </row>
        <row r="2951">
          <cell r="I2951">
            <v>28695</v>
          </cell>
          <cell r="L2951">
            <v>103761.58007900001</v>
          </cell>
        </row>
        <row r="2952">
          <cell r="I2952">
            <v>28696</v>
          </cell>
          <cell r="L2952">
            <v>112258.659178</v>
          </cell>
        </row>
        <row r="2953">
          <cell r="I2953">
            <v>28698</v>
          </cell>
          <cell r="L2953">
            <v>88052.899902999998</v>
          </cell>
        </row>
        <row r="2954">
          <cell r="I2954">
            <v>28700</v>
          </cell>
          <cell r="L2954">
            <v>78245.174805000002</v>
          </cell>
        </row>
        <row r="2955">
          <cell r="I2955">
            <v>28701</v>
          </cell>
          <cell r="L2955">
            <v>101764.48974599999</v>
          </cell>
        </row>
        <row r="2956">
          <cell r="I2956">
            <v>28705</v>
          </cell>
          <cell r="L2956">
            <v>98328.791748000003</v>
          </cell>
        </row>
        <row r="2957">
          <cell r="I2957">
            <v>28706</v>
          </cell>
          <cell r="L2957">
            <v>91291.105469000002</v>
          </cell>
        </row>
        <row r="2958">
          <cell r="I2958">
            <v>28708</v>
          </cell>
          <cell r="L2958">
            <v>111723.217772</v>
          </cell>
        </row>
        <row r="2959">
          <cell r="I2959">
            <v>28710</v>
          </cell>
          <cell r="L2959">
            <v>99783.105469000002</v>
          </cell>
        </row>
        <row r="2960">
          <cell r="I2960">
            <v>28716</v>
          </cell>
          <cell r="L2960">
            <v>92406.239013999992</v>
          </cell>
        </row>
        <row r="2961">
          <cell r="I2961">
            <v>28717</v>
          </cell>
          <cell r="L2961">
            <v>97658.715576000002</v>
          </cell>
        </row>
        <row r="2962">
          <cell r="I2962">
            <v>28718</v>
          </cell>
          <cell r="L2962">
            <v>94323.759764999995</v>
          </cell>
        </row>
        <row r="2963">
          <cell r="I2963">
            <v>28722</v>
          </cell>
          <cell r="L2963">
            <v>93413.272217000005</v>
          </cell>
        </row>
        <row r="2964">
          <cell r="I2964">
            <v>28725</v>
          </cell>
          <cell r="L2964">
            <v>102741.87890700001</v>
          </cell>
        </row>
        <row r="2965">
          <cell r="I2965">
            <v>28726</v>
          </cell>
          <cell r="L2965">
            <v>107513.42944200001</v>
          </cell>
        </row>
        <row r="2966">
          <cell r="I2966">
            <v>28727</v>
          </cell>
          <cell r="L2966">
            <v>117699.427734</v>
          </cell>
        </row>
        <row r="2967">
          <cell r="I2967">
            <v>28730</v>
          </cell>
          <cell r="L2967">
            <v>111586.678711</v>
          </cell>
        </row>
        <row r="2968">
          <cell r="I2968">
            <v>28735</v>
          </cell>
          <cell r="L2968">
            <v>95202.662108999997</v>
          </cell>
        </row>
        <row r="2969">
          <cell r="I2969">
            <v>28736</v>
          </cell>
          <cell r="L2969">
            <v>92906.190186000007</v>
          </cell>
        </row>
        <row r="2970">
          <cell r="I2970">
            <v>28739</v>
          </cell>
          <cell r="L2970">
            <v>5394.3921200000004</v>
          </cell>
        </row>
        <row r="2971">
          <cell r="I2971">
            <v>28745</v>
          </cell>
          <cell r="L2971">
            <v>101352.00012099999</v>
          </cell>
        </row>
        <row r="2972">
          <cell r="I2972">
            <v>28746</v>
          </cell>
          <cell r="L2972">
            <v>96963.381347999995</v>
          </cell>
        </row>
        <row r="2973">
          <cell r="I2973">
            <v>28747</v>
          </cell>
          <cell r="L2973">
            <v>105270.950684</v>
          </cell>
        </row>
        <row r="2974">
          <cell r="I2974">
            <v>28752</v>
          </cell>
          <cell r="L2974">
            <v>46401.091002999994</v>
          </cell>
        </row>
        <row r="2975">
          <cell r="I2975">
            <v>28762</v>
          </cell>
          <cell r="L2975">
            <v>14454.362059999999</v>
          </cell>
        </row>
        <row r="2976">
          <cell r="I2976">
            <v>28773</v>
          </cell>
          <cell r="L2976">
            <v>10352.956054999999</v>
          </cell>
        </row>
        <row r="2977">
          <cell r="I2977">
            <v>28779</v>
          </cell>
          <cell r="L2977">
            <v>7857.6118470000001</v>
          </cell>
        </row>
        <row r="2978">
          <cell r="I2978">
            <v>28780</v>
          </cell>
          <cell r="L2978">
            <v>34193.369934000002</v>
          </cell>
        </row>
        <row r="2979">
          <cell r="I2979">
            <v>28781</v>
          </cell>
          <cell r="L2979">
            <v>11897.821349000002</v>
          </cell>
        </row>
        <row r="2980">
          <cell r="I2980">
            <v>28784</v>
          </cell>
          <cell r="L2980">
            <v>11148.623595999999</v>
          </cell>
        </row>
        <row r="2981">
          <cell r="I2981">
            <v>28786</v>
          </cell>
          <cell r="L2981">
            <v>10807.686706999999</v>
          </cell>
        </row>
        <row r="2982">
          <cell r="I2982">
            <v>28787</v>
          </cell>
          <cell r="L2982">
            <v>43965.172363999998</v>
          </cell>
        </row>
        <row r="2983">
          <cell r="I2983">
            <v>28788</v>
          </cell>
          <cell r="L2983">
            <v>10711.002686</v>
          </cell>
        </row>
        <row r="2984">
          <cell r="I2984">
            <v>28789</v>
          </cell>
          <cell r="L2984">
            <v>42050.982239000004</v>
          </cell>
        </row>
        <row r="2985">
          <cell r="I2985">
            <v>28790</v>
          </cell>
          <cell r="L2985">
            <v>31339.977539999996</v>
          </cell>
        </row>
        <row r="2986">
          <cell r="I2986">
            <v>28791</v>
          </cell>
          <cell r="L2986">
            <v>33157.484376</v>
          </cell>
        </row>
        <row r="2987">
          <cell r="I2987">
            <v>28792</v>
          </cell>
          <cell r="L2987">
            <v>44086.618407999995</v>
          </cell>
        </row>
        <row r="2988">
          <cell r="I2988">
            <v>28793</v>
          </cell>
          <cell r="L2988">
            <v>60829.019043</v>
          </cell>
        </row>
        <row r="2989">
          <cell r="I2989">
            <v>28794</v>
          </cell>
          <cell r="L2989">
            <v>23505.071442</v>
          </cell>
        </row>
        <row r="2990">
          <cell r="I2990">
            <v>28795</v>
          </cell>
          <cell r="L2990">
            <v>42488.602418000002</v>
          </cell>
        </row>
        <row r="2991">
          <cell r="I2991">
            <v>28796</v>
          </cell>
          <cell r="L2991">
            <v>62322.572753999993</v>
          </cell>
        </row>
        <row r="2992">
          <cell r="I2992">
            <v>28797</v>
          </cell>
          <cell r="L2992">
            <v>18983.530274000001</v>
          </cell>
        </row>
        <row r="2993">
          <cell r="I2993">
            <v>28798</v>
          </cell>
          <cell r="L2993">
            <v>67631.207030999998</v>
          </cell>
        </row>
        <row r="2994">
          <cell r="I2994">
            <v>28805</v>
          </cell>
          <cell r="L2994">
            <v>83928.465330999999</v>
          </cell>
        </row>
        <row r="2995">
          <cell r="I2995">
            <v>28806</v>
          </cell>
          <cell r="L2995">
            <v>67872.261232000004</v>
          </cell>
        </row>
        <row r="2996">
          <cell r="I2996">
            <v>28809</v>
          </cell>
          <cell r="L2996">
            <v>125042.955078</v>
          </cell>
        </row>
        <row r="2997">
          <cell r="I2997">
            <v>28810</v>
          </cell>
          <cell r="L2997">
            <v>122571.47802800001</v>
          </cell>
        </row>
        <row r="2998">
          <cell r="I2998">
            <v>28811</v>
          </cell>
          <cell r="L2998">
            <v>6085.1708980000003</v>
          </cell>
        </row>
        <row r="2999">
          <cell r="I2999">
            <v>28812</v>
          </cell>
          <cell r="L2999">
            <v>10217.067505999999</v>
          </cell>
        </row>
        <row r="3000">
          <cell r="I3000">
            <v>28813</v>
          </cell>
          <cell r="L3000">
            <v>9229.9110120000005</v>
          </cell>
        </row>
        <row r="3001">
          <cell r="I3001">
            <v>28817</v>
          </cell>
          <cell r="L3001">
            <v>6110.4794170000014</v>
          </cell>
        </row>
        <row r="3002">
          <cell r="I3002">
            <v>28819</v>
          </cell>
          <cell r="L3002">
            <v>1630.5490450000002</v>
          </cell>
        </row>
        <row r="3003">
          <cell r="I3003">
            <v>28827</v>
          </cell>
          <cell r="L3003">
            <v>29349.253173999998</v>
          </cell>
        </row>
        <row r="3004">
          <cell r="I3004">
            <v>28834</v>
          </cell>
          <cell r="L3004">
            <v>1609.1558150000001</v>
          </cell>
        </row>
        <row r="3005">
          <cell r="I3005">
            <v>28836</v>
          </cell>
          <cell r="L3005">
            <v>12468.121949</v>
          </cell>
        </row>
        <row r="3006">
          <cell r="I3006">
            <v>28839</v>
          </cell>
          <cell r="L3006">
            <v>65433.876952999999</v>
          </cell>
        </row>
        <row r="3007">
          <cell r="I3007">
            <v>28840</v>
          </cell>
          <cell r="L3007">
            <v>13993.570801</v>
          </cell>
        </row>
        <row r="3008">
          <cell r="I3008">
            <v>28844</v>
          </cell>
          <cell r="L3008">
            <v>11813.334289999999</v>
          </cell>
        </row>
        <row r="3009">
          <cell r="I3009">
            <v>28845</v>
          </cell>
          <cell r="L3009">
            <v>6177.0208430000002</v>
          </cell>
        </row>
        <row r="3010">
          <cell r="I3010">
            <v>28846</v>
          </cell>
          <cell r="L3010">
            <v>7125.1977769999994</v>
          </cell>
        </row>
        <row r="3011">
          <cell r="I3011">
            <v>28849</v>
          </cell>
          <cell r="L3011">
            <v>57962.537353</v>
          </cell>
        </row>
        <row r="3012">
          <cell r="I3012">
            <v>28850</v>
          </cell>
          <cell r="L3012">
            <v>58565.501464000001</v>
          </cell>
        </row>
        <row r="3013">
          <cell r="I3013">
            <v>28851</v>
          </cell>
          <cell r="L3013">
            <v>7893.2652600000001</v>
          </cell>
        </row>
        <row r="3014">
          <cell r="I3014">
            <v>28852</v>
          </cell>
          <cell r="L3014">
            <v>15666.921874000001</v>
          </cell>
        </row>
        <row r="3015">
          <cell r="I3015">
            <v>28853</v>
          </cell>
          <cell r="L3015">
            <v>14605.944092</v>
          </cell>
        </row>
        <row r="3016">
          <cell r="I3016">
            <v>28855</v>
          </cell>
          <cell r="L3016">
            <v>916.28984200000002</v>
          </cell>
        </row>
        <row r="3017">
          <cell r="I3017">
            <v>28857</v>
          </cell>
          <cell r="L3017">
            <v>8322.9879140000012</v>
          </cell>
        </row>
        <row r="3018">
          <cell r="I3018">
            <v>28860</v>
          </cell>
          <cell r="L3018">
            <v>8905.5009470000005</v>
          </cell>
        </row>
        <row r="3019">
          <cell r="I3019">
            <v>28862</v>
          </cell>
          <cell r="L3019">
            <v>3833.7659829999993</v>
          </cell>
        </row>
        <row r="3020">
          <cell r="I3020">
            <v>28865</v>
          </cell>
          <cell r="L3020">
            <v>12539.826263999999</v>
          </cell>
        </row>
        <row r="3021">
          <cell r="I3021">
            <v>28868</v>
          </cell>
          <cell r="L3021">
            <v>33287.526245000001</v>
          </cell>
        </row>
        <row r="3022">
          <cell r="I3022">
            <v>28883</v>
          </cell>
          <cell r="L3022">
            <v>10568.178162</v>
          </cell>
        </row>
        <row r="3023">
          <cell r="I3023">
            <v>28899</v>
          </cell>
          <cell r="L3023">
            <v>78049.291991999999</v>
          </cell>
        </row>
        <row r="3024">
          <cell r="I3024">
            <v>28902</v>
          </cell>
          <cell r="L3024">
            <v>27210.278565000001</v>
          </cell>
        </row>
        <row r="3025">
          <cell r="I3025">
            <v>28904</v>
          </cell>
          <cell r="L3025">
            <v>36875.597291000005</v>
          </cell>
        </row>
        <row r="3026">
          <cell r="I3026">
            <v>28916</v>
          </cell>
          <cell r="L3026">
            <v>38084.508057000006</v>
          </cell>
        </row>
        <row r="3027">
          <cell r="I3027">
            <v>28917</v>
          </cell>
          <cell r="L3027">
            <v>2628.006065</v>
          </cell>
        </row>
        <row r="3028">
          <cell r="I3028">
            <v>28918</v>
          </cell>
          <cell r="L3028">
            <v>2918.8554910000003</v>
          </cell>
        </row>
        <row r="3029">
          <cell r="I3029">
            <v>28920</v>
          </cell>
          <cell r="L3029">
            <v>17385.089782999999</v>
          </cell>
        </row>
        <row r="3030">
          <cell r="I3030">
            <v>28923</v>
          </cell>
          <cell r="L3030">
            <v>17532.087371999998</v>
          </cell>
        </row>
        <row r="3031">
          <cell r="I3031">
            <v>28924</v>
          </cell>
          <cell r="L3031">
            <v>36241.332520000004</v>
          </cell>
        </row>
        <row r="3032">
          <cell r="I3032">
            <v>28925</v>
          </cell>
          <cell r="L3032">
            <v>19213.934723999999</v>
          </cell>
        </row>
        <row r="3033">
          <cell r="I3033">
            <v>28929</v>
          </cell>
          <cell r="L3033">
            <v>48971.942138999999</v>
          </cell>
        </row>
        <row r="3034">
          <cell r="I3034">
            <v>28937</v>
          </cell>
          <cell r="L3034">
            <v>2533.4036289999999</v>
          </cell>
        </row>
        <row r="3035">
          <cell r="I3035">
            <v>28938</v>
          </cell>
          <cell r="L3035">
            <v>37208.879272999999</v>
          </cell>
        </row>
        <row r="3036">
          <cell r="I3036">
            <v>28939</v>
          </cell>
          <cell r="L3036">
            <v>38648.666625000005</v>
          </cell>
        </row>
        <row r="3037">
          <cell r="I3037">
            <v>28940</v>
          </cell>
          <cell r="L3037">
            <v>41565.472656000005</v>
          </cell>
        </row>
        <row r="3038">
          <cell r="I3038">
            <v>28941</v>
          </cell>
          <cell r="L3038">
            <v>39742.285157000006</v>
          </cell>
        </row>
        <row r="3039">
          <cell r="I3039">
            <v>28942</v>
          </cell>
          <cell r="L3039">
            <v>9136.5162660000005</v>
          </cell>
        </row>
        <row r="3040">
          <cell r="I3040">
            <v>28943</v>
          </cell>
          <cell r="L3040">
            <v>13337.979522</v>
          </cell>
        </row>
        <row r="3041">
          <cell r="I3041">
            <v>28944</v>
          </cell>
          <cell r="L3041">
            <v>10636.628113000001</v>
          </cell>
        </row>
        <row r="3042">
          <cell r="I3042">
            <v>28945</v>
          </cell>
          <cell r="L3042">
            <v>24462.713441</v>
          </cell>
        </row>
        <row r="3043">
          <cell r="I3043">
            <v>28946</v>
          </cell>
          <cell r="L3043">
            <v>7253.8526620000002</v>
          </cell>
        </row>
        <row r="3044">
          <cell r="I3044">
            <v>28947</v>
          </cell>
          <cell r="L3044">
            <v>3238.1528310000003</v>
          </cell>
        </row>
        <row r="3045">
          <cell r="I3045">
            <v>28948</v>
          </cell>
          <cell r="L3045">
            <v>24462.713441</v>
          </cell>
        </row>
        <row r="3046">
          <cell r="I3046">
            <v>28949</v>
          </cell>
          <cell r="L3046">
            <v>18288.921844</v>
          </cell>
        </row>
        <row r="3047">
          <cell r="I3047">
            <v>28950</v>
          </cell>
          <cell r="L3047">
            <v>27482.067443</v>
          </cell>
        </row>
        <row r="3048">
          <cell r="I3048">
            <v>28953</v>
          </cell>
          <cell r="L3048">
            <v>7777.721923000001</v>
          </cell>
        </row>
        <row r="3049">
          <cell r="I3049">
            <v>28955</v>
          </cell>
          <cell r="L3049">
            <v>13433.839964999997</v>
          </cell>
        </row>
        <row r="3050">
          <cell r="I3050">
            <v>28957</v>
          </cell>
          <cell r="L3050">
            <v>4650.8631439999999</v>
          </cell>
        </row>
        <row r="3051">
          <cell r="I3051">
            <v>28966</v>
          </cell>
          <cell r="L3051">
            <v>3086.407706</v>
          </cell>
        </row>
        <row r="3052">
          <cell r="I3052">
            <v>28978</v>
          </cell>
          <cell r="L3052">
            <v>24937.015290000003</v>
          </cell>
        </row>
        <row r="3053">
          <cell r="I3053">
            <v>28984</v>
          </cell>
          <cell r="L3053">
            <v>4435.9961170000006</v>
          </cell>
        </row>
        <row r="3054">
          <cell r="I3054">
            <v>28987</v>
          </cell>
          <cell r="L3054">
            <v>6329.2301179999995</v>
          </cell>
        </row>
        <row r="3055">
          <cell r="I3055">
            <v>28989</v>
          </cell>
          <cell r="L3055">
            <v>6652.2213360000005</v>
          </cell>
        </row>
        <row r="3056">
          <cell r="I3056">
            <v>29008</v>
          </cell>
          <cell r="L3056">
            <v>9830.039123999999</v>
          </cell>
        </row>
        <row r="3057">
          <cell r="I3057">
            <v>29011</v>
          </cell>
          <cell r="L3057">
            <v>9688.3638309999988</v>
          </cell>
        </row>
        <row r="3058">
          <cell r="I3058">
            <v>29016</v>
          </cell>
          <cell r="L3058">
            <v>75706.113769999996</v>
          </cell>
        </row>
        <row r="3059">
          <cell r="I3059">
            <v>29018</v>
          </cell>
          <cell r="L3059">
            <v>90042.932616999999</v>
          </cell>
        </row>
        <row r="3060">
          <cell r="I3060">
            <v>29019</v>
          </cell>
          <cell r="L3060">
            <v>89235.192383000001</v>
          </cell>
        </row>
        <row r="3061">
          <cell r="I3061">
            <v>29020</v>
          </cell>
          <cell r="L3061">
            <v>3838.416534</v>
          </cell>
        </row>
        <row r="3062">
          <cell r="I3062">
            <v>29023</v>
          </cell>
          <cell r="L3062">
            <v>85396.779906999989</v>
          </cell>
        </row>
        <row r="3063">
          <cell r="I3063">
            <v>29024</v>
          </cell>
          <cell r="L3063">
            <v>84721.347168000008</v>
          </cell>
        </row>
        <row r="3064">
          <cell r="I3064">
            <v>29025</v>
          </cell>
          <cell r="L3064">
            <v>76394.690552</v>
          </cell>
        </row>
        <row r="3065">
          <cell r="I3065">
            <v>29027</v>
          </cell>
          <cell r="L3065">
            <v>90313.781371999998</v>
          </cell>
        </row>
        <row r="3066">
          <cell r="I3066">
            <v>29028</v>
          </cell>
          <cell r="L3066">
            <v>87738.525389999995</v>
          </cell>
        </row>
        <row r="3067">
          <cell r="I3067">
            <v>29029</v>
          </cell>
          <cell r="L3067">
            <v>5627.588135</v>
          </cell>
        </row>
        <row r="3068">
          <cell r="I3068">
            <v>29030</v>
          </cell>
          <cell r="L3068">
            <v>11227.448242999999</v>
          </cell>
        </row>
        <row r="3069">
          <cell r="I3069">
            <v>29032</v>
          </cell>
          <cell r="L3069">
            <v>3137.561463</v>
          </cell>
        </row>
        <row r="3070">
          <cell r="I3070">
            <v>29033</v>
          </cell>
          <cell r="L3070">
            <v>82110.941894000003</v>
          </cell>
        </row>
        <row r="3071">
          <cell r="I3071">
            <v>29034</v>
          </cell>
          <cell r="L3071">
            <v>4117.1162420000001</v>
          </cell>
        </row>
        <row r="3072">
          <cell r="I3072">
            <v>29035</v>
          </cell>
          <cell r="L3072">
            <v>86196.668091</v>
          </cell>
        </row>
        <row r="3073">
          <cell r="I3073">
            <v>29037</v>
          </cell>
          <cell r="L3073">
            <v>85248.502441000004</v>
          </cell>
        </row>
        <row r="3074">
          <cell r="I3074">
            <v>29039</v>
          </cell>
          <cell r="L3074">
            <v>102605.40490699999</v>
          </cell>
        </row>
        <row r="3075">
          <cell r="I3075">
            <v>29041</v>
          </cell>
          <cell r="L3075">
            <v>96475.948243999999</v>
          </cell>
        </row>
        <row r="3076">
          <cell r="I3076">
            <v>29042</v>
          </cell>
          <cell r="L3076">
            <v>102941.02881</v>
          </cell>
        </row>
        <row r="3077">
          <cell r="I3077">
            <v>29045</v>
          </cell>
          <cell r="L3077">
            <v>98111.618042000002</v>
          </cell>
        </row>
        <row r="3078">
          <cell r="I3078">
            <v>29046</v>
          </cell>
          <cell r="L3078">
            <v>63903.100585999993</v>
          </cell>
        </row>
        <row r="3079">
          <cell r="I3079">
            <v>29047</v>
          </cell>
          <cell r="L3079">
            <v>57137.514647999997</v>
          </cell>
        </row>
        <row r="3080">
          <cell r="I3080">
            <v>29049</v>
          </cell>
          <cell r="L3080">
            <v>82389.75</v>
          </cell>
        </row>
        <row r="3081">
          <cell r="I3081">
            <v>29050</v>
          </cell>
          <cell r="L3081">
            <v>78586.778443000003</v>
          </cell>
        </row>
        <row r="3082">
          <cell r="I3082">
            <v>29051</v>
          </cell>
          <cell r="L3082">
            <v>75590.341308999996</v>
          </cell>
        </row>
        <row r="3083">
          <cell r="I3083">
            <v>29052</v>
          </cell>
          <cell r="L3083">
            <v>62990.533081000001</v>
          </cell>
        </row>
        <row r="3084">
          <cell r="I3084">
            <v>29059</v>
          </cell>
          <cell r="L3084">
            <v>8516.5395509999998</v>
          </cell>
        </row>
        <row r="3085">
          <cell r="I3085">
            <v>29060</v>
          </cell>
          <cell r="L3085">
            <v>41744.422118000002</v>
          </cell>
        </row>
        <row r="3086">
          <cell r="I3086">
            <v>29080</v>
          </cell>
          <cell r="L3086">
            <v>96710.903808999996</v>
          </cell>
        </row>
        <row r="3087">
          <cell r="I3087">
            <v>29082</v>
          </cell>
          <cell r="L3087">
            <v>89313.566651000001</v>
          </cell>
        </row>
        <row r="3088">
          <cell r="I3088">
            <v>29086</v>
          </cell>
          <cell r="L3088">
            <v>86915.512450999988</v>
          </cell>
        </row>
        <row r="3089">
          <cell r="I3089">
            <v>29088</v>
          </cell>
          <cell r="L3089">
            <v>95589.350831000003</v>
          </cell>
        </row>
        <row r="3090">
          <cell r="I3090">
            <v>29089</v>
          </cell>
          <cell r="L3090">
            <v>87382.668212000004</v>
          </cell>
        </row>
        <row r="3091">
          <cell r="I3091">
            <v>29090</v>
          </cell>
          <cell r="L3091">
            <v>96710.903808999996</v>
          </cell>
        </row>
        <row r="3092">
          <cell r="I3092">
            <v>29095</v>
          </cell>
          <cell r="L3092">
            <v>91084.063475000003</v>
          </cell>
        </row>
        <row r="3093">
          <cell r="I3093">
            <v>29097</v>
          </cell>
          <cell r="L3093">
            <v>53831.700440000008</v>
          </cell>
        </row>
        <row r="3094">
          <cell r="I3094">
            <v>29105</v>
          </cell>
          <cell r="L3094">
            <v>87600.425170999995</v>
          </cell>
        </row>
        <row r="3095">
          <cell r="I3095">
            <v>29108</v>
          </cell>
          <cell r="L3095">
            <v>98375.404417999991</v>
          </cell>
        </row>
        <row r="3096">
          <cell r="I3096">
            <v>29109</v>
          </cell>
          <cell r="L3096">
            <v>71424.933594999995</v>
          </cell>
        </row>
        <row r="3097">
          <cell r="I3097">
            <v>29111</v>
          </cell>
          <cell r="L3097">
            <v>73194.356933000003</v>
          </cell>
        </row>
        <row r="3098">
          <cell r="I3098">
            <v>29129</v>
          </cell>
          <cell r="L3098">
            <v>23826.416260999995</v>
          </cell>
        </row>
        <row r="3099">
          <cell r="I3099">
            <v>29130</v>
          </cell>
          <cell r="L3099">
            <v>20260.202211</v>
          </cell>
        </row>
        <row r="3100">
          <cell r="I3100">
            <v>29136</v>
          </cell>
          <cell r="L3100">
            <v>10109.914000999999</v>
          </cell>
        </row>
        <row r="3101">
          <cell r="I3101">
            <v>29146</v>
          </cell>
          <cell r="L3101">
            <v>3804.0187469999996</v>
          </cell>
        </row>
        <row r="3102">
          <cell r="I3102">
            <v>29148</v>
          </cell>
          <cell r="L3102">
            <v>3804.0187469999996</v>
          </cell>
        </row>
        <row r="3103">
          <cell r="I3103">
            <v>29150</v>
          </cell>
          <cell r="L3103">
            <v>5085.3258710000009</v>
          </cell>
        </row>
        <row r="3104">
          <cell r="I3104">
            <v>29157</v>
          </cell>
          <cell r="L3104">
            <v>30674.225828999999</v>
          </cell>
        </row>
        <row r="3105">
          <cell r="I3105">
            <v>29158</v>
          </cell>
          <cell r="L3105">
            <v>29436.210448999998</v>
          </cell>
        </row>
        <row r="3106">
          <cell r="I3106">
            <v>29159</v>
          </cell>
          <cell r="L3106">
            <v>34521.537597000002</v>
          </cell>
        </row>
        <row r="3107">
          <cell r="I3107">
            <v>29160</v>
          </cell>
          <cell r="L3107">
            <v>32476.090576000002</v>
          </cell>
        </row>
        <row r="3108">
          <cell r="I3108">
            <v>29161</v>
          </cell>
          <cell r="L3108">
            <v>32476.090576000002</v>
          </cell>
        </row>
        <row r="3109">
          <cell r="I3109">
            <v>29163</v>
          </cell>
          <cell r="L3109">
            <v>12760.859619999999</v>
          </cell>
        </row>
        <row r="3110">
          <cell r="I3110">
            <v>29166</v>
          </cell>
          <cell r="L3110">
            <v>5003.3554069999991</v>
          </cell>
        </row>
        <row r="3111">
          <cell r="I3111">
            <v>29167</v>
          </cell>
          <cell r="L3111">
            <v>34968.063476999996</v>
          </cell>
        </row>
        <row r="3112">
          <cell r="I3112">
            <v>29168</v>
          </cell>
          <cell r="L3112">
            <v>34722.660156999998</v>
          </cell>
        </row>
        <row r="3113">
          <cell r="I3113">
            <v>29169</v>
          </cell>
          <cell r="L3113">
            <v>33007.518371999999</v>
          </cell>
        </row>
        <row r="3114">
          <cell r="I3114">
            <v>29170</v>
          </cell>
          <cell r="L3114">
            <v>30594.234557999996</v>
          </cell>
        </row>
        <row r="3115">
          <cell r="I3115">
            <v>29171</v>
          </cell>
          <cell r="L3115">
            <v>32279.641357</v>
          </cell>
        </row>
        <row r="3116">
          <cell r="I3116">
            <v>29172</v>
          </cell>
          <cell r="L3116">
            <v>32279.641357</v>
          </cell>
        </row>
        <row r="3117">
          <cell r="I3117">
            <v>29173</v>
          </cell>
          <cell r="L3117">
            <v>30594.234557999996</v>
          </cell>
        </row>
        <row r="3118">
          <cell r="I3118">
            <v>29176</v>
          </cell>
          <cell r="L3118">
            <v>7754.3401949999998</v>
          </cell>
        </row>
        <row r="3119">
          <cell r="I3119">
            <v>29177</v>
          </cell>
          <cell r="L3119">
            <v>10234.280519</v>
          </cell>
        </row>
        <row r="3120">
          <cell r="I3120">
            <v>29178</v>
          </cell>
          <cell r="L3120">
            <v>11496.769378000001</v>
          </cell>
        </row>
        <row r="3121">
          <cell r="I3121">
            <v>29181</v>
          </cell>
          <cell r="L3121">
            <v>11150.588806</v>
          </cell>
        </row>
        <row r="3122">
          <cell r="I3122">
            <v>29182</v>
          </cell>
          <cell r="L3122">
            <v>68307.03759800001</v>
          </cell>
        </row>
        <row r="3123">
          <cell r="I3123">
            <v>29183</v>
          </cell>
          <cell r="L3123">
            <v>68826.852539</v>
          </cell>
        </row>
        <row r="3124">
          <cell r="I3124">
            <v>29184</v>
          </cell>
          <cell r="L3124">
            <v>10199.794098999999</v>
          </cell>
        </row>
        <row r="3125">
          <cell r="I3125">
            <v>29188</v>
          </cell>
          <cell r="L3125">
            <v>8008.1835019999999</v>
          </cell>
        </row>
        <row r="3126">
          <cell r="I3126">
            <v>29189</v>
          </cell>
          <cell r="L3126">
            <v>13628.683288</v>
          </cell>
        </row>
        <row r="3127">
          <cell r="I3127">
            <v>29215</v>
          </cell>
          <cell r="L3127">
            <v>9469.5529169999991</v>
          </cell>
        </row>
        <row r="3128">
          <cell r="I3128">
            <v>29218</v>
          </cell>
          <cell r="L3128">
            <v>4077.4748169999998</v>
          </cell>
        </row>
        <row r="3129">
          <cell r="I3129">
            <v>29224</v>
          </cell>
          <cell r="L3129">
            <v>82876.759766000003</v>
          </cell>
        </row>
        <row r="3130">
          <cell r="I3130">
            <v>29232</v>
          </cell>
          <cell r="L3130">
            <v>95565.827636999995</v>
          </cell>
        </row>
        <row r="3131">
          <cell r="I3131">
            <v>29235</v>
          </cell>
          <cell r="L3131">
            <v>3187.107986</v>
          </cell>
        </row>
        <row r="3132">
          <cell r="I3132">
            <v>29252</v>
          </cell>
          <cell r="L3132">
            <v>4126.9704590000001</v>
          </cell>
        </row>
        <row r="3133">
          <cell r="I3133">
            <v>29368</v>
          </cell>
          <cell r="L3133">
            <v>14414.298741000001</v>
          </cell>
        </row>
        <row r="3134">
          <cell r="I3134">
            <v>29407</v>
          </cell>
          <cell r="L3134">
            <v>4626.1993550000007</v>
          </cell>
        </row>
        <row r="3135">
          <cell r="I3135">
            <v>29409</v>
          </cell>
          <cell r="L3135">
            <v>13454.338183000002</v>
          </cell>
        </row>
        <row r="3136">
          <cell r="I3136">
            <v>29410</v>
          </cell>
          <cell r="L3136">
            <v>14572.932312000001</v>
          </cell>
        </row>
        <row r="3137">
          <cell r="I3137">
            <v>29415</v>
          </cell>
          <cell r="L3137">
            <v>14747.326897000001</v>
          </cell>
        </row>
        <row r="3138">
          <cell r="I3138">
            <v>29442</v>
          </cell>
          <cell r="L3138">
            <v>14320.377548</v>
          </cell>
        </row>
        <row r="3139">
          <cell r="I3139">
            <v>29488</v>
          </cell>
          <cell r="L3139">
            <v>10467.165810999999</v>
          </cell>
        </row>
        <row r="3140">
          <cell r="I3140">
            <v>29490</v>
          </cell>
          <cell r="L3140">
            <v>8456.3313450000005</v>
          </cell>
        </row>
        <row r="3141">
          <cell r="I3141">
            <v>29492</v>
          </cell>
          <cell r="L3141">
            <v>8902.3010709999999</v>
          </cell>
        </row>
        <row r="3142">
          <cell r="I3142">
            <v>29533</v>
          </cell>
          <cell r="L3142">
            <v>10471.707527999999</v>
          </cell>
        </row>
        <row r="3143">
          <cell r="I3143">
            <v>29547</v>
          </cell>
          <cell r="L3143">
            <v>10211.381664</v>
          </cell>
        </row>
        <row r="3144">
          <cell r="I3144">
            <v>29548</v>
          </cell>
          <cell r="L3144">
            <v>9204.7687990000013</v>
          </cell>
        </row>
        <row r="3145">
          <cell r="I3145">
            <v>29550</v>
          </cell>
          <cell r="L3145">
            <v>12106.602066000001</v>
          </cell>
        </row>
        <row r="3146">
          <cell r="I3146">
            <v>29551</v>
          </cell>
          <cell r="L3146">
            <v>12106.602066000001</v>
          </cell>
        </row>
        <row r="3147">
          <cell r="I3147">
            <v>29553</v>
          </cell>
          <cell r="L3147">
            <v>10211.381664</v>
          </cell>
        </row>
        <row r="3148">
          <cell r="I3148">
            <v>29559</v>
          </cell>
          <cell r="L3148">
            <v>12106.602066000001</v>
          </cell>
        </row>
        <row r="3149">
          <cell r="I3149">
            <v>29565</v>
          </cell>
          <cell r="L3149">
            <v>8902.3010709999999</v>
          </cell>
        </row>
        <row r="3150">
          <cell r="I3150">
            <v>29570</v>
          </cell>
          <cell r="L3150">
            <v>11344.014893</v>
          </cell>
        </row>
        <row r="3151">
          <cell r="I3151">
            <v>29571</v>
          </cell>
          <cell r="L3151">
            <v>8902.3010709999999</v>
          </cell>
        </row>
        <row r="3152">
          <cell r="I3152">
            <v>29573</v>
          </cell>
          <cell r="L3152">
            <v>11344.014893</v>
          </cell>
        </row>
        <row r="3153">
          <cell r="I3153">
            <v>29575</v>
          </cell>
          <cell r="L3153">
            <v>11344.014893</v>
          </cell>
        </row>
        <row r="3154">
          <cell r="I3154">
            <v>29577</v>
          </cell>
          <cell r="L3154">
            <v>11344.014893</v>
          </cell>
        </row>
        <row r="3155">
          <cell r="I3155">
            <v>29587</v>
          </cell>
          <cell r="L3155">
            <v>11072.571533</v>
          </cell>
        </row>
        <row r="3156">
          <cell r="I3156">
            <v>29716</v>
          </cell>
          <cell r="L3156">
            <v>12643.473526</v>
          </cell>
        </row>
        <row r="3157">
          <cell r="I3157">
            <v>29750</v>
          </cell>
          <cell r="L3157">
            <v>12981.969094</v>
          </cell>
        </row>
        <row r="3158">
          <cell r="I3158">
            <v>29752</v>
          </cell>
          <cell r="L3158">
            <v>14819.546040999998</v>
          </cell>
        </row>
        <row r="3159">
          <cell r="I3159">
            <v>29753</v>
          </cell>
          <cell r="L3159">
            <v>12981.969094</v>
          </cell>
        </row>
        <row r="3160">
          <cell r="I3160">
            <v>29756</v>
          </cell>
          <cell r="L3160">
            <v>82876.759766000003</v>
          </cell>
        </row>
        <row r="3161">
          <cell r="I3161">
            <v>29758</v>
          </cell>
          <cell r="L3161">
            <v>29518.251464000001</v>
          </cell>
        </row>
        <row r="3162">
          <cell r="I3162">
            <v>29761</v>
          </cell>
          <cell r="L3162">
            <v>29212.021972999999</v>
          </cell>
        </row>
        <row r="3163">
          <cell r="I3163">
            <v>29772</v>
          </cell>
          <cell r="L3163">
            <v>30932.153685999998</v>
          </cell>
        </row>
        <row r="3164">
          <cell r="I3164">
            <v>29794</v>
          </cell>
          <cell r="L3164">
            <v>763.547012</v>
          </cell>
        </row>
        <row r="3165">
          <cell r="I3165">
            <v>29816</v>
          </cell>
          <cell r="L3165">
            <v>101710.27783200001</v>
          </cell>
        </row>
        <row r="3166">
          <cell r="I3166">
            <v>29827</v>
          </cell>
          <cell r="L3166">
            <v>1284.1488890000001</v>
          </cell>
        </row>
        <row r="3167">
          <cell r="I3167">
            <v>29835</v>
          </cell>
          <cell r="L3167">
            <v>6857.3262629999999</v>
          </cell>
        </row>
        <row r="3168">
          <cell r="I3168">
            <v>29884</v>
          </cell>
          <cell r="L3168">
            <v>3597.289327</v>
          </cell>
        </row>
        <row r="3169">
          <cell r="I3169">
            <v>30057</v>
          </cell>
          <cell r="L3169">
            <v>982.93823299999997</v>
          </cell>
        </row>
        <row r="3170">
          <cell r="I3170">
            <v>30058</v>
          </cell>
          <cell r="L3170">
            <v>8338.8792869999997</v>
          </cell>
        </row>
        <row r="3171">
          <cell r="I3171">
            <v>30080</v>
          </cell>
          <cell r="L3171">
            <v>79548.028319999998</v>
          </cell>
        </row>
        <row r="3172">
          <cell r="I3172">
            <v>30437</v>
          </cell>
          <cell r="L3172">
            <v>3184.0380250000003</v>
          </cell>
        </row>
        <row r="3173">
          <cell r="I3173">
            <v>30706</v>
          </cell>
          <cell r="L3173">
            <v>102081.439942</v>
          </cell>
        </row>
        <row r="3174">
          <cell r="I3174">
            <v>30711</v>
          </cell>
          <cell r="L3174">
            <v>20881.827647000002</v>
          </cell>
        </row>
        <row r="3175">
          <cell r="I3175">
            <v>30725</v>
          </cell>
          <cell r="L3175">
            <v>45403.971862999999</v>
          </cell>
        </row>
        <row r="3176">
          <cell r="I3176">
            <v>30729</v>
          </cell>
          <cell r="L3176">
            <v>13084.772346999998</v>
          </cell>
        </row>
        <row r="3177">
          <cell r="I3177">
            <v>30747</v>
          </cell>
          <cell r="L3177">
            <v>1314.20985</v>
          </cell>
        </row>
        <row r="3178">
          <cell r="I3178">
            <v>30751</v>
          </cell>
          <cell r="L3178">
            <v>11476.594528999998</v>
          </cell>
        </row>
        <row r="3179">
          <cell r="I3179">
            <v>30752</v>
          </cell>
          <cell r="L3179">
            <v>16846.006804999997</v>
          </cell>
        </row>
        <row r="3180">
          <cell r="I3180">
            <v>30776</v>
          </cell>
          <cell r="L3180">
            <v>105084.350586</v>
          </cell>
        </row>
        <row r="3181">
          <cell r="I3181">
            <v>30782</v>
          </cell>
          <cell r="L3181">
            <v>15271.577347</v>
          </cell>
        </row>
        <row r="3182">
          <cell r="I3182">
            <v>30784</v>
          </cell>
          <cell r="L3182">
            <v>21898.620790000001</v>
          </cell>
        </row>
        <row r="3183">
          <cell r="I3183">
            <v>30791</v>
          </cell>
          <cell r="L3183">
            <v>69839.424316999997</v>
          </cell>
        </row>
        <row r="3184">
          <cell r="I3184">
            <v>30792</v>
          </cell>
          <cell r="L3184">
            <v>71934.666503999993</v>
          </cell>
        </row>
        <row r="3185">
          <cell r="I3185">
            <v>30797</v>
          </cell>
          <cell r="L3185">
            <v>502.34754699999996</v>
          </cell>
        </row>
        <row r="3186">
          <cell r="I3186">
            <v>30804</v>
          </cell>
          <cell r="L3186">
            <v>1203.070465</v>
          </cell>
        </row>
        <row r="3187">
          <cell r="I3187">
            <v>30805</v>
          </cell>
          <cell r="L3187">
            <v>8902.3010709999999</v>
          </cell>
        </row>
        <row r="3188">
          <cell r="I3188">
            <v>30813</v>
          </cell>
          <cell r="L3188">
            <v>83014.367186999996</v>
          </cell>
        </row>
        <row r="3189">
          <cell r="I3189">
            <v>30814</v>
          </cell>
          <cell r="L3189">
            <v>83014.367186999996</v>
          </cell>
        </row>
        <row r="3190">
          <cell r="I3190">
            <v>30815</v>
          </cell>
          <cell r="L3190">
            <v>106692.04248</v>
          </cell>
        </row>
        <row r="3191">
          <cell r="I3191">
            <v>30816</v>
          </cell>
          <cell r="L3191">
            <v>99491.034178999995</v>
          </cell>
        </row>
        <row r="3192">
          <cell r="I3192">
            <v>30817</v>
          </cell>
          <cell r="L3192">
            <v>84150.521240000002</v>
          </cell>
        </row>
        <row r="3193">
          <cell r="I3193">
            <v>30818</v>
          </cell>
          <cell r="L3193">
            <v>90554.625488000005</v>
          </cell>
        </row>
        <row r="3194">
          <cell r="I3194">
            <v>30820</v>
          </cell>
          <cell r="L3194">
            <v>46902.228273000001</v>
          </cell>
        </row>
        <row r="3195">
          <cell r="I3195">
            <v>30835</v>
          </cell>
          <cell r="L3195">
            <v>6328.1370630000001</v>
          </cell>
        </row>
        <row r="3196">
          <cell r="I3196">
            <v>30841</v>
          </cell>
          <cell r="L3196">
            <v>89965.059080999999</v>
          </cell>
        </row>
        <row r="3197">
          <cell r="I3197">
            <v>30842</v>
          </cell>
          <cell r="L3197">
            <v>97978.327393</v>
          </cell>
        </row>
        <row r="3198">
          <cell r="I3198">
            <v>30860</v>
          </cell>
          <cell r="L3198">
            <v>81400.23339899999</v>
          </cell>
        </row>
        <row r="3199">
          <cell r="I3199">
            <v>30862</v>
          </cell>
          <cell r="L3199">
            <v>128485.911133</v>
          </cell>
        </row>
        <row r="3200">
          <cell r="I3200">
            <v>30863</v>
          </cell>
          <cell r="L3200">
            <v>143860.42578000002</v>
          </cell>
        </row>
        <row r="3201">
          <cell r="I3201">
            <v>30864</v>
          </cell>
          <cell r="L3201">
            <v>98729.935058999996</v>
          </cell>
        </row>
        <row r="3202">
          <cell r="I3202">
            <v>30865</v>
          </cell>
          <cell r="L3202">
            <v>77016.254272000006</v>
          </cell>
        </row>
        <row r="3203">
          <cell r="I3203">
            <v>30899</v>
          </cell>
          <cell r="L3203">
            <v>6404.1033930000003</v>
          </cell>
        </row>
        <row r="3204">
          <cell r="I3204">
            <v>30903</v>
          </cell>
          <cell r="L3204">
            <v>63496.196043999997</v>
          </cell>
        </row>
        <row r="3205">
          <cell r="I3205">
            <v>30904</v>
          </cell>
          <cell r="L3205">
            <v>73353.312682000003</v>
          </cell>
        </row>
        <row r="3206">
          <cell r="I3206">
            <v>30923</v>
          </cell>
          <cell r="L3206">
            <v>10395.345581</v>
          </cell>
        </row>
        <row r="3207">
          <cell r="I3207">
            <v>30944</v>
          </cell>
          <cell r="L3207">
            <v>593.06536300000005</v>
          </cell>
        </row>
        <row r="3208">
          <cell r="I3208">
            <v>30981</v>
          </cell>
          <cell r="L3208">
            <v>5112.053226</v>
          </cell>
        </row>
        <row r="3209">
          <cell r="I3209">
            <v>30995</v>
          </cell>
          <cell r="L3209">
            <v>11522.282005000001</v>
          </cell>
        </row>
        <row r="3210">
          <cell r="I3210">
            <v>31013</v>
          </cell>
          <cell r="L3210">
            <v>6089.437637</v>
          </cell>
        </row>
        <row r="3211">
          <cell r="I3211">
            <v>31014</v>
          </cell>
          <cell r="L3211">
            <v>4855.8446360000007</v>
          </cell>
        </row>
        <row r="3212">
          <cell r="I3212">
            <v>31021</v>
          </cell>
          <cell r="L3212">
            <v>27628.717253999999</v>
          </cell>
        </row>
        <row r="3213">
          <cell r="I3213">
            <v>31029</v>
          </cell>
          <cell r="L3213">
            <v>5502.8876129999999</v>
          </cell>
        </row>
        <row r="3214">
          <cell r="I3214">
            <v>31033</v>
          </cell>
          <cell r="L3214">
            <v>775.30854500000009</v>
          </cell>
        </row>
        <row r="3215">
          <cell r="I3215">
            <v>31042</v>
          </cell>
          <cell r="L3215">
            <v>27638.163453999998</v>
          </cell>
        </row>
        <row r="3216">
          <cell r="I3216">
            <v>31045</v>
          </cell>
          <cell r="L3216">
            <v>26145.066971</v>
          </cell>
        </row>
        <row r="3217">
          <cell r="I3217">
            <v>31105</v>
          </cell>
          <cell r="L3217">
            <v>28322.301147000002</v>
          </cell>
        </row>
        <row r="3218">
          <cell r="I3218">
            <v>31108</v>
          </cell>
          <cell r="L3218">
            <v>26455.454590000001</v>
          </cell>
        </row>
        <row r="3219">
          <cell r="I3219">
            <v>31144</v>
          </cell>
          <cell r="L3219">
            <v>10368.556581999999</v>
          </cell>
        </row>
        <row r="3220">
          <cell r="I3220">
            <v>31167</v>
          </cell>
          <cell r="L3220">
            <v>8004.1679679999997</v>
          </cell>
        </row>
        <row r="3221">
          <cell r="I3221">
            <v>31171</v>
          </cell>
          <cell r="L3221">
            <v>57751.824707000007</v>
          </cell>
        </row>
        <row r="3222">
          <cell r="I3222">
            <v>31172</v>
          </cell>
          <cell r="L3222">
            <v>60384.943970000008</v>
          </cell>
        </row>
        <row r="3223">
          <cell r="I3223">
            <v>31183</v>
          </cell>
          <cell r="L3223">
            <v>97993.880858000004</v>
          </cell>
        </row>
        <row r="3224">
          <cell r="I3224">
            <v>31184</v>
          </cell>
          <cell r="L3224">
            <v>88107.790039</v>
          </cell>
        </row>
        <row r="3225">
          <cell r="I3225">
            <v>31192</v>
          </cell>
          <cell r="L3225">
            <v>45370.503173999998</v>
          </cell>
        </row>
        <row r="3226">
          <cell r="I3226">
            <v>31193</v>
          </cell>
          <cell r="L3226">
            <v>69596.920408999998</v>
          </cell>
        </row>
        <row r="3227">
          <cell r="I3227">
            <v>31198</v>
          </cell>
          <cell r="L3227">
            <v>81306.102050999994</v>
          </cell>
        </row>
        <row r="3228">
          <cell r="I3228">
            <v>31204</v>
          </cell>
          <cell r="L3228">
            <v>16236.642840999997</v>
          </cell>
        </row>
        <row r="3229">
          <cell r="I3229">
            <v>31205</v>
          </cell>
          <cell r="L3229">
            <v>110775.74169900001</v>
          </cell>
        </row>
        <row r="3230">
          <cell r="I3230">
            <v>31206</v>
          </cell>
          <cell r="L3230">
            <v>114164.09570400001</v>
          </cell>
        </row>
        <row r="3231">
          <cell r="I3231">
            <v>31207</v>
          </cell>
          <cell r="L3231">
            <v>115593.499024</v>
          </cell>
        </row>
        <row r="3232">
          <cell r="I3232">
            <v>31208</v>
          </cell>
          <cell r="L3232">
            <v>103116.73339699999</v>
          </cell>
        </row>
        <row r="3233">
          <cell r="I3233">
            <v>31210</v>
          </cell>
          <cell r="L3233">
            <v>89271.177857000002</v>
          </cell>
        </row>
        <row r="3234">
          <cell r="I3234">
            <v>31211</v>
          </cell>
          <cell r="L3234">
            <v>31834.583252</v>
          </cell>
        </row>
        <row r="3235">
          <cell r="I3235">
            <v>31212</v>
          </cell>
          <cell r="L3235">
            <v>85913.287597999995</v>
          </cell>
        </row>
        <row r="3236">
          <cell r="I3236">
            <v>31213</v>
          </cell>
          <cell r="L3236">
            <v>85495.570312000011</v>
          </cell>
        </row>
        <row r="3237">
          <cell r="I3237">
            <v>31221</v>
          </cell>
          <cell r="L3237">
            <v>24065.460268000003</v>
          </cell>
        </row>
        <row r="3238">
          <cell r="I3238">
            <v>31272</v>
          </cell>
          <cell r="L3238">
            <v>33132.82776</v>
          </cell>
        </row>
        <row r="3239">
          <cell r="I3239">
            <v>31274</v>
          </cell>
          <cell r="L3239">
            <v>8069.415868</v>
          </cell>
        </row>
        <row r="3240">
          <cell r="I3240">
            <v>31277</v>
          </cell>
          <cell r="L3240">
            <v>15710.055908000002</v>
          </cell>
        </row>
        <row r="3241">
          <cell r="I3241">
            <v>31287</v>
          </cell>
          <cell r="L3241">
            <v>12294.179124000002</v>
          </cell>
        </row>
        <row r="3242">
          <cell r="I3242">
            <v>31308</v>
          </cell>
          <cell r="L3242">
            <v>77014.148438000004</v>
          </cell>
        </row>
        <row r="3243">
          <cell r="I3243">
            <v>31310</v>
          </cell>
          <cell r="L3243">
            <v>34521.537597000002</v>
          </cell>
        </row>
        <row r="3244">
          <cell r="I3244">
            <v>31311</v>
          </cell>
          <cell r="L3244">
            <v>89648.314941000004</v>
          </cell>
        </row>
        <row r="3245">
          <cell r="I3245">
            <v>31312</v>
          </cell>
          <cell r="L3245">
            <v>35146.832702</v>
          </cell>
        </row>
        <row r="3246">
          <cell r="I3246">
            <v>36079</v>
          </cell>
          <cell r="L3246">
            <v>22532.743407999998</v>
          </cell>
        </row>
        <row r="3247">
          <cell r="I3247">
            <v>37212</v>
          </cell>
          <cell r="L3247">
            <v>6354.3221130000002</v>
          </cell>
        </row>
        <row r="3248">
          <cell r="I3248">
            <v>37248</v>
          </cell>
          <cell r="L3248">
            <v>11758.999351</v>
          </cell>
        </row>
        <row r="3249">
          <cell r="I3249">
            <v>37251</v>
          </cell>
          <cell r="L3249">
            <v>5237.5284140000003</v>
          </cell>
        </row>
        <row r="3250">
          <cell r="I3250">
            <v>37404</v>
          </cell>
          <cell r="L3250">
            <v>2747.1394129999999</v>
          </cell>
        </row>
        <row r="3251">
          <cell r="I3251">
            <v>37892</v>
          </cell>
          <cell r="L3251">
            <v>11690.652464999999</v>
          </cell>
        </row>
        <row r="3252">
          <cell r="I3252">
            <v>40147</v>
          </cell>
          <cell r="L3252">
            <v>2202.2971980000002</v>
          </cell>
        </row>
        <row r="3253">
          <cell r="I3253">
            <v>40257</v>
          </cell>
          <cell r="L3253">
            <v>3597.289327</v>
          </cell>
        </row>
        <row r="3254">
          <cell r="I3254">
            <v>40311</v>
          </cell>
          <cell r="L3254">
            <v>3362.464352</v>
          </cell>
        </row>
        <row r="3255">
          <cell r="I3255">
            <v>40388</v>
          </cell>
          <cell r="L3255">
            <v>3182.3625710000001</v>
          </cell>
        </row>
        <row r="3256">
          <cell r="I3256">
            <v>45606</v>
          </cell>
          <cell r="L3256">
            <v>8991.0261379999993</v>
          </cell>
        </row>
        <row r="3257">
          <cell r="I3257">
            <v>48918</v>
          </cell>
          <cell r="L3257">
            <v>7629.2636820000007</v>
          </cell>
        </row>
        <row r="3258">
          <cell r="I3258">
            <v>49124</v>
          </cell>
          <cell r="L3258">
            <v>6768.1637109999992</v>
          </cell>
        </row>
        <row r="3259">
          <cell r="I3259">
            <v>49233</v>
          </cell>
          <cell r="L3259">
            <v>1184.0743439999999</v>
          </cell>
        </row>
        <row r="3260">
          <cell r="I3260">
            <v>49571</v>
          </cell>
          <cell r="L3260">
            <v>1193.1113420000001</v>
          </cell>
        </row>
        <row r="3261">
          <cell r="I3261">
            <v>50272</v>
          </cell>
          <cell r="L3261">
            <v>1667.6466680000001</v>
          </cell>
        </row>
        <row r="3262">
          <cell r="I3262">
            <v>51053</v>
          </cell>
          <cell r="L3262">
            <v>17219.383545000001</v>
          </cell>
        </row>
        <row r="3263">
          <cell r="I3263">
            <v>51054</v>
          </cell>
          <cell r="L3263">
            <v>17404.086304</v>
          </cell>
        </row>
        <row r="3264">
          <cell r="I3264">
            <v>51182</v>
          </cell>
          <cell r="L3264">
            <v>22499.8573</v>
          </cell>
        </row>
        <row r="3265">
          <cell r="I3265">
            <v>51183</v>
          </cell>
          <cell r="L3265">
            <v>22579.881347999999</v>
          </cell>
        </row>
      </sheetData>
      <sheetData sheetId="2"/>
      <sheetData sheetId="3"/>
      <sheetData sheetId="4"/>
      <sheetData sheetId="5"/>
      <sheetData sheetId="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l Counts"/>
      <sheetName val="I-5 NB"/>
      <sheetName val="I-15 NB"/>
      <sheetName val="I-805 NB"/>
      <sheetName val="SR-163 NB"/>
      <sheetName val="SR-125 NB"/>
      <sheetName val="SR-67 NB"/>
      <sheetName val="SR-75 NB"/>
      <sheetName val="I-15 HOV NB"/>
      <sheetName val="I-5 SB"/>
      <sheetName val="I-15 SB"/>
      <sheetName val="I-805 SB"/>
      <sheetName val="SR-163 SB"/>
      <sheetName val="SR-125 SB"/>
      <sheetName val="SR-67 SB"/>
      <sheetName val="SR-75 SB"/>
      <sheetName val="I-15 HOV SB"/>
      <sheetName val="I-8 WB"/>
      <sheetName val="SR-78 WB"/>
      <sheetName val="SR-52 WB"/>
      <sheetName val="SR-54 WB"/>
      <sheetName val="SR-56 WB"/>
      <sheetName val="SR-905 WB"/>
      <sheetName val="SR-94 WB"/>
      <sheetName val="I-8 EB"/>
      <sheetName val="SR-78 EB"/>
      <sheetName val="SR-52 EB"/>
      <sheetName val="SR-54 EB"/>
      <sheetName val="SR-56 EB"/>
      <sheetName val="SR-905 EB"/>
      <sheetName val="SR-94 EB"/>
    </sheetNames>
    <sheetDataSet>
      <sheetData sheetId="0">
        <row r="2">
          <cell r="E2">
            <v>460</v>
          </cell>
          <cell r="F2">
            <v>1</v>
          </cell>
          <cell r="G2">
            <v>2</v>
          </cell>
          <cell r="M2">
            <v>20500</v>
          </cell>
          <cell r="P2" t="str">
            <v>SANDAG</v>
          </cell>
        </row>
        <row r="3">
          <cell r="E3">
            <v>526</v>
          </cell>
          <cell r="F3">
            <v>1</v>
          </cell>
          <cell r="G3">
            <v>2</v>
          </cell>
          <cell r="M3">
            <v>23285</v>
          </cell>
          <cell r="P3" t="str">
            <v>SANDAG</v>
          </cell>
        </row>
        <row r="4">
          <cell r="E4">
            <v>23044</v>
          </cell>
          <cell r="F4">
            <v>1</v>
          </cell>
          <cell r="G4">
            <v>2</v>
          </cell>
          <cell r="M4">
            <v>26840</v>
          </cell>
          <cell r="P4" t="str">
            <v>SANDAG</v>
          </cell>
        </row>
        <row r="5">
          <cell r="E5">
            <v>459</v>
          </cell>
          <cell r="F5">
            <v>1</v>
          </cell>
          <cell r="G5">
            <v>2</v>
          </cell>
          <cell r="M5">
            <v>24808</v>
          </cell>
          <cell r="P5" t="str">
            <v>SANDAG</v>
          </cell>
        </row>
        <row r="6">
          <cell r="E6">
            <v>461</v>
          </cell>
          <cell r="F6">
            <v>1</v>
          </cell>
          <cell r="G6">
            <v>2</v>
          </cell>
          <cell r="M6">
            <v>27575</v>
          </cell>
          <cell r="P6" t="str">
            <v>SANDAG</v>
          </cell>
        </row>
        <row r="7">
          <cell r="E7">
            <v>512</v>
          </cell>
          <cell r="F7">
            <v>1</v>
          </cell>
          <cell r="G7">
            <v>2</v>
          </cell>
          <cell r="M7">
            <v>22917</v>
          </cell>
          <cell r="P7" t="str">
            <v>SANDAG</v>
          </cell>
        </row>
        <row r="8">
          <cell r="E8">
            <v>468</v>
          </cell>
          <cell r="F8">
            <v>1</v>
          </cell>
          <cell r="G8">
            <v>2</v>
          </cell>
          <cell r="M8">
            <v>25570</v>
          </cell>
          <cell r="P8" t="str">
            <v>SANDAG</v>
          </cell>
        </row>
        <row r="9">
          <cell r="E9">
            <v>469</v>
          </cell>
          <cell r="F9">
            <v>1</v>
          </cell>
          <cell r="G9">
            <v>2</v>
          </cell>
          <cell r="M9">
            <v>26535</v>
          </cell>
          <cell r="P9" t="str">
            <v>SANDAG</v>
          </cell>
        </row>
        <row r="10">
          <cell r="E10">
            <v>470</v>
          </cell>
          <cell r="F10">
            <v>1</v>
          </cell>
          <cell r="G10">
            <v>2</v>
          </cell>
          <cell r="M10">
            <v>26764</v>
          </cell>
          <cell r="P10" t="str">
            <v>SANDAG</v>
          </cell>
        </row>
        <row r="11">
          <cell r="E11">
            <v>23053</v>
          </cell>
          <cell r="F11">
            <v>1</v>
          </cell>
          <cell r="G11">
            <v>2</v>
          </cell>
          <cell r="M11">
            <v>26852</v>
          </cell>
          <cell r="P11" t="str">
            <v>SANDAG</v>
          </cell>
        </row>
        <row r="12">
          <cell r="E12">
            <v>473</v>
          </cell>
          <cell r="F12">
            <v>1</v>
          </cell>
          <cell r="G12">
            <v>2</v>
          </cell>
          <cell r="M12">
            <v>24018</v>
          </cell>
          <cell r="P12" t="str">
            <v>SANDAG</v>
          </cell>
        </row>
        <row r="13">
          <cell r="E13">
            <v>29368</v>
          </cell>
          <cell r="F13">
            <v>1</v>
          </cell>
          <cell r="G13">
            <v>2</v>
          </cell>
          <cell r="M13">
            <v>15110.10920817783</v>
          </cell>
          <cell r="P13" t="str">
            <v>PeMS2016</v>
          </cell>
        </row>
        <row r="14">
          <cell r="E14">
            <v>29368</v>
          </cell>
          <cell r="F14">
            <v>1</v>
          </cell>
          <cell r="G14">
            <v>2</v>
          </cell>
          <cell r="M14">
            <v>18511</v>
          </cell>
          <cell r="P14" t="str">
            <v>SANDAG</v>
          </cell>
        </row>
        <row r="15">
          <cell r="E15">
            <v>25749</v>
          </cell>
          <cell r="F15">
            <v>1</v>
          </cell>
          <cell r="G15">
            <v>2</v>
          </cell>
          <cell r="M15">
            <v>22469</v>
          </cell>
          <cell r="P15" t="str">
            <v>SANDAG</v>
          </cell>
        </row>
        <row r="16">
          <cell r="E16">
            <v>29442</v>
          </cell>
          <cell r="F16">
            <v>1</v>
          </cell>
          <cell r="G16">
            <v>2</v>
          </cell>
          <cell r="M16">
            <v>27194</v>
          </cell>
          <cell r="P16" t="str">
            <v>SANDAG</v>
          </cell>
        </row>
        <row r="17">
          <cell r="E17">
            <v>513</v>
          </cell>
          <cell r="F17">
            <v>1</v>
          </cell>
          <cell r="G17">
            <v>2</v>
          </cell>
          <cell r="M17">
            <v>25041</v>
          </cell>
          <cell r="P17" t="str">
            <v>SANDAG</v>
          </cell>
        </row>
        <row r="18">
          <cell r="E18">
            <v>23128</v>
          </cell>
          <cell r="F18">
            <v>1</v>
          </cell>
          <cell r="G18">
            <v>2</v>
          </cell>
          <cell r="M18">
            <v>26786</v>
          </cell>
          <cell r="P18" t="str">
            <v>SANDAG</v>
          </cell>
        </row>
        <row r="19">
          <cell r="E19">
            <v>517</v>
          </cell>
          <cell r="F19">
            <v>1</v>
          </cell>
          <cell r="G19">
            <v>2</v>
          </cell>
          <cell r="M19">
            <v>25476</v>
          </cell>
          <cell r="P19" t="str">
            <v>SANDAG</v>
          </cell>
        </row>
        <row r="20">
          <cell r="E20">
            <v>520</v>
          </cell>
          <cell r="F20">
            <v>1</v>
          </cell>
          <cell r="G20">
            <v>2</v>
          </cell>
          <cell r="M20">
            <v>26417</v>
          </cell>
          <cell r="P20" t="str">
            <v>SANDAG</v>
          </cell>
        </row>
        <row r="21">
          <cell r="E21">
            <v>525</v>
          </cell>
          <cell r="F21">
            <v>1</v>
          </cell>
          <cell r="G21">
            <v>2</v>
          </cell>
          <cell r="M21">
            <v>41937</v>
          </cell>
          <cell r="P21" t="str">
            <v>SANDAG</v>
          </cell>
        </row>
        <row r="22">
          <cell r="E22">
            <v>553</v>
          </cell>
          <cell r="F22">
            <v>1</v>
          </cell>
          <cell r="G22">
            <v>2</v>
          </cell>
          <cell r="M22">
            <v>30202</v>
          </cell>
          <cell r="P22" t="str">
            <v>SANDAG</v>
          </cell>
        </row>
        <row r="23">
          <cell r="E23">
            <v>23142</v>
          </cell>
          <cell r="F23">
            <v>1</v>
          </cell>
          <cell r="G23">
            <v>2</v>
          </cell>
          <cell r="M23">
            <v>29688</v>
          </cell>
          <cell r="P23" t="str">
            <v>SANDAG</v>
          </cell>
        </row>
        <row r="24">
          <cell r="E24">
            <v>29415</v>
          </cell>
          <cell r="F24">
            <v>1</v>
          </cell>
          <cell r="G24">
            <v>2</v>
          </cell>
          <cell r="M24">
            <v>59498</v>
          </cell>
          <cell r="P24" t="str">
            <v>SANDAG</v>
          </cell>
        </row>
        <row r="25">
          <cell r="E25">
            <v>16127</v>
          </cell>
          <cell r="F25">
            <v>1</v>
          </cell>
          <cell r="G25">
            <v>1</v>
          </cell>
          <cell r="M25">
            <v>56592</v>
          </cell>
          <cell r="P25" t="str">
            <v>Caltran</v>
          </cell>
        </row>
        <row r="26">
          <cell r="E26">
            <v>8977</v>
          </cell>
          <cell r="F26">
            <v>1</v>
          </cell>
          <cell r="G26">
            <v>1</v>
          </cell>
          <cell r="M26">
            <v>91226.072362789899</v>
          </cell>
          <cell r="P26" t="str">
            <v>PeMS2016</v>
          </cell>
        </row>
        <row r="27">
          <cell r="E27">
            <v>16128</v>
          </cell>
          <cell r="F27">
            <v>1</v>
          </cell>
          <cell r="G27">
            <v>1</v>
          </cell>
          <cell r="M27">
            <v>59710.61542597301</v>
          </cell>
          <cell r="P27" t="str">
            <v>PeMS2016</v>
          </cell>
        </row>
        <row r="28">
          <cell r="E28">
            <v>11327</v>
          </cell>
          <cell r="F28">
            <v>1</v>
          </cell>
          <cell r="G28">
            <v>1</v>
          </cell>
          <cell r="M28">
            <v>66365.890457795278</v>
          </cell>
          <cell r="P28" t="str">
            <v>PeMS2016</v>
          </cell>
        </row>
        <row r="29">
          <cell r="E29">
            <v>16136</v>
          </cell>
          <cell r="F29">
            <v>1</v>
          </cell>
          <cell r="G29">
            <v>1</v>
          </cell>
          <cell r="M29">
            <v>70159</v>
          </cell>
          <cell r="P29" t="str">
            <v>Caltran</v>
          </cell>
        </row>
        <row r="30">
          <cell r="E30">
            <v>6852</v>
          </cell>
          <cell r="F30">
            <v>1</v>
          </cell>
          <cell r="G30">
            <v>1</v>
          </cell>
          <cell r="M30">
            <v>86796.408299181683</v>
          </cell>
          <cell r="P30" t="str">
            <v>PeMS2016</v>
          </cell>
        </row>
        <row r="31">
          <cell r="E31">
            <v>8921</v>
          </cell>
          <cell r="F31">
            <v>1</v>
          </cell>
          <cell r="G31">
            <v>1</v>
          </cell>
          <cell r="M31">
            <v>64827.152549114457</v>
          </cell>
          <cell r="P31" t="str">
            <v>PeMS2016</v>
          </cell>
        </row>
        <row r="32">
          <cell r="E32">
            <v>16760</v>
          </cell>
          <cell r="F32">
            <v>1</v>
          </cell>
          <cell r="G32">
            <v>1</v>
          </cell>
          <cell r="M32">
            <v>79946.371926056177</v>
          </cell>
          <cell r="P32" t="str">
            <v>PeMS2016</v>
          </cell>
        </row>
        <row r="33">
          <cell r="E33">
            <v>15776</v>
          </cell>
          <cell r="F33">
            <v>1</v>
          </cell>
          <cell r="G33">
            <v>1</v>
          </cell>
          <cell r="M33">
            <v>114510</v>
          </cell>
          <cell r="P33" t="str">
            <v>Caltran</v>
          </cell>
        </row>
        <row r="34">
          <cell r="E34">
            <v>20457</v>
          </cell>
          <cell r="F34">
            <v>1</v>
          </cell>
          <cell r="G34">
            <v>1</v>
          </cell>
          <cell r="M34">
            <v>97366.15855286576</v>
          </cell>
          <cell r="P34" t="str">
            <v>PeMS2016</v>
          </cell>
        </row>
        <row r="35">
          <cell r="E35">
            <v>8939</v>
          </cell>
          <cell r="F35">
            <v>1</v>
          </cell>
          <cell r="G35">
            <v>1</v>
          </cell>
          <cell r="M35">
            <v>96155.316825345115</v>
          </cell>
          <cell r="P35" t="str">
            <v>PeMS2016</v>
          </cell>
        </row>
        <row r="36">
          <cell r="E36">
            <v>8939</v>
          </cell>
          <cell r="F36">
            <v>1</v>
          </cell>
          <cell r="G36">
            <v>1</v>
          </cell>
          <cell r="M36">
            <v>94850</v>
          </cell>
          <cell r="P36" t="str">
            <v>Caltran</v>
          </cell>
        </row>
        <row r="37">
          <cell r="E37">
            <v>9328</v>
          </cell>
          <cell r="F37">
            <v>1</v>
          </cell>
          <cell r="G37">
            <v>1</v>
          </cell>
          <cell r="M37">
            <v>117227.0274860241</v>
          </cell>
          <cell r="P37" t="str">
            <v>PeMS2016</v>
          </cell>
        </row>
        <row r="38">
          <cell r="E38">
            <v>9333</v>
          </cell>
          <cell r="F38">
            <v>1</v>
          </cell>
          <cell r="G38">
            <v>1</v>
          </cell>
          <cell r="M38">
            <v>95636.933083091179</v>
          </cell>
          <cell r="P38" t="str">
            <v>PeMS2016</v>
          </cell>
        </row>
        <row r="39">
          <cell r="E39">
            <v>9336</v>
          </cell>
          <cell r="F39">
            <v>1</v>
          </cell>
          <cell r="G39">
            <v>1</v>
          </cell>
          <cell r="M39">
            <v>103652.06555615499</v>
          </cell>
          <cell r="P39" t="str">
            <v>PeMS2016</v>
          </cell>
        </row>
        <row r="40">
          <cell r="E40">
            <v>9337</v>
          </cell>
          <cell r="F40">
            <v>1</v>
          </cell>
          <cell r="G40">
            <v>1</v>
          </cell>
          <cell r="M40">
            <v>88650.135915845705</v>
          </cell>
          <cell r="P40" t="str">
            <v>PeMS2016</v>
          </cell>
        </row>
        <row r="41">
          <cell r="E41">
            <v>27578</v>
          </cell>
          <cell r="F41">
            <v>1</v>
          </cell>
          <cell r="G41">
            <v>1</v>
          </cell>
          <cell r="M41">
            <v>80382.539201170628</v>
          </cell>
          <cell r="P41" t="str">
            <v>PeMS2016</v>
          </cell>
        </row>
        <row r="42">
          <cell r="E42">
            <v>9342</v>
          </cell>
          <cell r="F42">
            <v>1</v>
          </cell>
          <cell r="G42">
            <v>1</v>
          </cell>
          <cell r="M42">
            <v>96703.035880296273</v>
          </cell>
          <cell r="P42" t="str">
            <v>PeMS2016</v>
          </cell>
        </row>
        <row r="43">
          <cell r="E43">
            <v>15230</v>
          </cell>
          <cell r="F43">
            <v>1</v>
          </cell>
          <cell r="G43">
            <v>1</v>
          </cell>
          <cell r="M43">
            <v>73735.588008065315</v>
          </cell>
          <cell r="P43" t="str">
            <v>PeMS2016</v>
          </cell>
        </row>
        <row r="44">
          <cell r="E44">
            <v>15230</v>
          </cell>
          <cell r="F44">
            <v>1</v>
          </cell>
          <cell r="G44">
            <v>1</v>
          </cell>
          <cell r="M44">
            <v>84433</v>
          </cell>
          <cell r="P44" t="str">
            <v>Caltran</v>
          </cell>
        </row>
        <row r="45">
          <cell r="E45">
            <v>22743</v>
          </cell>
          <cell r="F45">
            <v>1</v>
          </cell>
          <cell r="G45">
            <v>1</v>
          </cell>
          <cell r="M45">
            <v>81360.828385628702</v>
          </cell>
          <cell r="P45" t="str">
            <v>PeMS2016</v>
          </cell>
        </row>
        <row r="46">
          <cell r="E46">
            <v>15188</v>
          </cell>
          <cell r="F46">
            <v>1</v>
          </cell>
          <cell r="G46">
            <v>1</v>
          </cell>
          <cell r="M46">
            <v>111087.0620368832</v>
          </cell>
          <cell r="P46" t="str">
            <v>PeMS2016</v>
          </cell>
        </row>
        <row r="47">
          <cell r="E47">
            <v>574</v>
          </cell>
          <cell r="F47">
            <v>1</v>
          </cell>
          <cell r="G47">
            <v>1</v>
          </cell>
          <cell r="M47">
            <v>161246</v>
          </cell>
          <cell r="P47" t="str">
            <v>SANDAG</v>
          </cell>
        </row>
        <row r="48">
          <cell r="E48">
            <v>14682</v>
          </cell>
          <cell r="F48">
            <v>1</v>
          </cell>
          <cell r="G48">
            <v>1</v>
          </cell>
          <cell r="M48">
            <v>152836.72397037351</v>
          </cell>
          <cell r="P48" t="str">
            <v>PeMS2016</v>
          </cell>
        </row>
        <row r="49">
          <cell r="E49">
            <v>14682</v>
          </cell>
          <cell r="F49">
            <v>1</v>
          </cell>
          <cell r="G49">
            <v>1</v>
          </cell>
          <cell r="M49">
            <v>152336</v>
          </cell>
          <cell r="P49" t="str">
            <v>SANDAG</v>
          </cell>
        </row>
        <row r="50">
          <cell r="E50">
            <v>14410</v>
          </cell>
          <cell r="F50">
            <v>1</v>
          </cell>
          <cell r="G50">
            <v>1</v>
          </cell>
          <cell r="M50">
            <v>135106.92067326629</v>
          </cell>
          <cell r="P50" t="str">
            <v>PeMS2016</v>
          </cell>
        </row>
        <row r="51">
          <cell r="E51">
            <v>14410</v>
          </cell>
          <cell r="F51">
            <v>1</v>
          </cell>
          <cell r="G51">
            <v>1</v>
          </cell>
          <cell r="M51">
            <v>139304</v>
          </cell>
          <cell r="P51" t="str">
            <v>SANDAG</v>
          </cell>
        </row>
        <row r="52">
          <cell r="E52">
            <v>14409</v>
          </cell>
          <cell r="F52">
            <v>1</v>
          </cell>
          <cell r="G52">
            <v>1</v>
          </cell>
          <cell r="M52">
            <v>137722</v>
          </cell>
          <cell r="P52" t="str">
            <v>SANDAG</v>
          </cell>
        </row>
        <row r="53">
          <cell r="E53">
            <v>14402</v>
          </cell>
          <cell r="F53">
            <v>1</v>
          </cell>
          <cell r="G53">
            <v>1</v>
          </cell>
          <cell r="M53">
            <v>137784.17056124969</v>
          </cell>
          <cell r="P53" t="str">
            <v>PeMS2016</v>
          </cell>
        </row>
        <row r="54">
          <cell r="E54">
            <v>14402</v>
          </cell>
          <cell r="F54">
            <v>1</v>
          </cell>
          <cell r="G54">
            <v>1</v>
          </cell>
          <cell r="M54">
            <v>137414</v>
          </cell>
          <cell r="P54" t="str">
            <v>SANDAG</v>
          </cell>
        </row>
        <row r="55">
          <cell r="E55">
            <v>14397</v>
          </cell>
          <cell r="F55">
            <v>1</v>
          </cell>
          <cell r="G55">
            <v>1</v>
          </cell>
          <cell r="M55">
            <v>148340.08474598869</v>
          </cell>
          <cell r="P55" t="str">
            <v>PeMS2016</v>
          </cell>
        </row>
        <row r="56">
          <cell r="E56">
            <v>14397</v>
          </cell>
          <cell r="F56">
            <v>1</v>
          </cell>
          <cell r="G56">
            <v>1</v>
          </cell>
          <cell r="M56">
            <v>147914</v>
          </cell>
          <cell r="P56" t="str">
            <v>SANDAG</v>
          </cell>
        </row>
        <row r="57">
          <cell r="E57">
            <v>25099</v>
          </cell>
          <cell r="F57">
            <v>1</v>
          </cell>
          <cell r="G57">
            <v>1</v>
          </cell>
          <cell r="M57">
            <v>122325</v>
          </cell>
          <cell r="P57" t="str">
            <v>SANDAG</v>
          </cell>
        </row>
        <row r="58">
          <cell r="E58">
            <v>14384</v>
          </cell>
          <cell r="F58">
            <v>1</v>
          </cell>
          <cell r="G58">
            <v>1</v>
          </cell>
          <cell r="M58">
            <v>130140.634249373</v>
          </cell>
          <cell r="P58" t="str">
            <v>PeMS2016</v>
          </cell>
        </row>
        <row r="59">
          <cell r="E59">
            <v>14384</v>
          </cell>
          <cell r="F59">
            <v>1</v>
          </cell>
          <cell r="G59">
            <v>1</v>
          </cell>
          <cell r="M59">
            <v>118761</v>
          </cell>
          <cell r="P59" t="str">
            <v>SANDAG</v>
          </cell>
        </row>
        <row r="60">
          <cell r="E60">
            <v>14386</v>
          </cell>
          <cell r="F60">
            <v>1</v>
          </cell>
          <cell r="G60">
            <v>1</v>
          </cell>
          <cell r="M60">
            <v>126253.3067851229</v>
          </cell>
          <cell r="P60" t="str">
            <v>PeMS2016</v>
          </cell>
        </row>
        <row r="61">
          <cell r="E61">
            <v>14386</v>
          </cell>
          <cell r="F61">
            <v>1</v>
          </cell>
          <cell r="G61">
            <v>1</v>
          </cell>
          <cell r="M61">
            <v>125973</v>
          </cell>
          <cell r="P61" t="str">
            <v>SANDAG</v>
          </cell>
        </row>
        <row r="62">
          <cell r="E62">
            <v>10859</v>
          </cell>
          <cell r="F62">
            <v>1</v>
          </cell>
          <cell r="G62">
            <v>1</v>
          </cell>
          <cell r="M62">
            <v>116386.5639091879</v>
          </cell>
          <cell r="P62" t="str">
            <v>PeMS2016</v>
          </cell>
        </row>
        <row r="63">
          <cell r="E63">
            <v>10859</v>
          </cell>
          <cell r="F63">
            <v>1</v>
          </cell>
          <cell r="G63">
            <v>1</v>
          </cell>
          <cell r="M63">
            <v>116070</v>
          </cell>
          <cell r="P63" t="str">
            <v>SANDAG</v>
          </cell>
        </row>
        <row r="64">
          <cell r="E64">
            <v>14639</v>
          </cell>
          <cell r="F64">
            <v>1</v>
          </cell>
          <cell r="G64">
            <v>1</v>
          </cell>
          <cell r="M64">
            <v>121306</v>
          </cell>
          <cell r="P64" t="str">
            <v>SANDAG</v>
          </cell>
        </row>
        <row r="65">
          <cell r="E65">
            <v>3968</v>
          </cell>
          <cell r="F65">
            <v>1</v>
          </cell>
          <cell r="G65">
            <v>1</v>
          </cell>
          <cell r="M65">
            <v>110823.8526193483</v>
          </cell>
          <cell r="P65" t="str">
            <v>PeMS2016</v>
          </cell>
        </row>
        <row r="66">
          <cell r="E66">
            <v>3968</v>
          </cell>
          <cell r="F66">
            <v>1</v>
          </cell>
          <cell r="G66">
            <v>1</v>
          </cell>
          <cell r="M66">
            <v>109810</v>
          </cell>
          <cell r="P66" t="str">
            <v>SANDAG</v>
          </cell>
        </row>
        <row r="67">
          <cell r="E67">
            <v>13672</v>
          </cell>
          <cell r="F67">
            <v>1</v>
          </cell>
          <cell r="G67">
            <v>1</v>
          </cell>
          <cell r="M67">
            <v>111705.332972416</v>
          </cell>
          <cell r="P67" t="str">
            <v>PeMS2016</v>
          </cell>
        </row>
        <row r="68">
          <cell r="E68">
            <v>13672</v>
          </cell>
          <cell r="F68">
            <v>1</v>
          </cell>
          <cell r="G68">
            <v>1</v>
          </cell>
          <cell r="M68">
            <v>111516</v>
          </cell>
          <cell r="P68" t="str">
            <v>SANDAG</v>
          </cell>
        </row>
        <row r="69">
          <cell r="E69">
            <v>13662</v>
          </cell>
          <cell r="F69">
            <v>1</v>
          </cell>
          <cell r="G69">
            <v>1</v>
          </cell>
          <cell r="M69">
            <v>122955.73146128379</v>
          </cell>
          <cell r="P69" t="str">
            <v>PeMS2016</v>
          </cell>
        </row>
        <row r="70">
          <cell r="E70">
            <v>13662</v>
          </cell>
          <cell r="F70">
            <v>1</v>
          </cell>
          <cell r="G70">
            <v>1</v>
          </cell>
          <cell r="M70">
            <v>116003</v>
          </cell>
          <cell r="P70" t="str">
            <v>SANDAG</v>
          </cell>
        </row>
        <row r="71">
          <cell r="E71">
            <v>516</v>
          </cell>
          <cell r="F71">
            <v>1</v>
          </cell>
          <cell r="G71">
            <v>1</v>
          </cell>
          <cell r="M71">
            <v>103598.2595188774</v>
          </cell>
          <cell r="P71" t="str">
            <v>PeMS2016</v>
          </cell>
        </row>
        <row r="72">
          <cell r="E72">
            <v>516</v>
          </cell>
          <cell r="F72">
            <v>1</v>
          </cell>
          <cell r="G72">
            <v>1</v>
          </cell>
          <cell r="M72">
            <v>103587</v>
          </cell>
          <cell r="P72" t="str">
            <v>SANDAG</v>
          </cell>
        </row>
        <row r="73">
          <cell r="E73">
            <v>13648</v>
          </cell>
          <cell r="F73">
            <v>1</v>
          </cell>
          <cell r="G73">
            <v>1</v>
          </cell>
          <cell r="M73">
            <v>101967.8475696223</v>
          </cell>
          <cell r="P73" t="str">
            <v>PeMS2016</v>
          </cell>
        </row>
        <row r="74">
          <cell r="E74">
            <v>13648</v>
          </cell>
          <cell r="F74">
            <v>1</v>
          </cell>
          <cell r="G74">
            <v>1</v>
          </cell>
          <cell r="M74">
            <v>104439</v>
          </cell>
          <cell r="P74" t="str">
            <v>SANDAG</v>
          </cell>
        </row>
        <row r="75">
          <cell r="E75">
            <v>13637</v>
          </cell>
          <cell r="F75">
            <v>1</v>
          </cell>
          <cell r="G75">
            <v>1</v>
          </cell>
          <cell r="M75">
            <v>111320.26689589491</v>
          </cell>
          <cell r="P75" t="str">
            <v>PeMS2016</v>
          </cell>
        </row>
        <row r="76">
          <cell r="E76">
            <v>13637</v>
          </cell>
          <cell r="F76">
            <v>1</v>
          </cell>
          <cell r="G76">
            <v>1</v>
          </cell>
          <cell r="M76">
            <v>110912</v>
          </cell>
          <cell r="P76" t="str">
            <v>SANDAG</v>
          </cell>
        </row>
        <row r="77">
          <cell r="E77">
            <v>13639</v>
          </cell>
          <cell r="F77">
            <v>1</v>
          </cell>
          <cell r="G77">
            <v>1</v>
          </cell>
          <cell r="M77">
            <v>105046</v>
          </cell>
          <cell r="P77" t="str">
            <v>SANDAG</v>
          </cell>
        </row>
        <row r="78">
          <cell r="E78">
            <v>13640</v>
          </cell>
          <cell r="F78">
            <v>1</v>
          </cell>
          <cell r="G78">
            <v>1</v>
          </cell>
          <cell r="M78">
            <v>105117.0973356485</v>
          </cell>
          <cell r="P78" t="str">
            <v>PeMS2016</v>
          </cell>
        </row>
        <row r="79">
          <cell r="E79">
            <v>31206</v>
          </cell>
          <cell r="F79">
            <v>1</v>
          </cell>
          <cell r="G79">
            <v>1</v>
          </cell>
          <cell r="M79">
            <v>113853.79344912661</v>
          </cell>
          <cell r="P79" t="str">
            <v>PeMS2016</v>
          </cell>
        </row>
        <row r="80">
          <cell r="E80">
            <v>554</v>
          </cell>
          <cell r="F80">
            <v>1</v>
          </cell>
          <cell r="G80">
            <v>1</v>
          </cell>
          <cell r="M80">
            <v>110549</v>
          </cell>
          <cell r="P80" t="str">
            <v>SANDAG</v>
          </cell>
        </row>
        <row r="81">
          <cell r="E81">
            <v>8809</v>
          </cell>
          <cell r="F81">
            <v>1</v>
          </cell>
          <cell r="G81">
            <v>1</v>
          </cell>
          <cell r="M81">
            <v>109036.5265967264</v>
          </cell>
          <cell r="P81" t="str">
            <v>PeMS2016</v>
          </cell>
        </row>
        <row r="82">
          <cell r="E82">
            <v>8809</v>
          </cell>
          <cell r="F82">
            <v>1</v>
          </cell>
          <cell r="G82">
            <v>1</v>
          </cell>
          <cell r="M82">
            <v>108995</v>
          </cell>
          <cell r="P82" t="str">
            <v>SANDAG</v>
          </cell>
        </row>
        <row r="83">
          <cell r="E83">
            <v>8807</v>
          </cell>
          <cell r="F83">
            <v>1</v>
          </cell>
          <cell r="G83">
            <v>1</v>
          </cell>
          <cell r="M83">
            <v>119031.8044988308</v>
          </cell>
          <cell r="P83" t="str">
            <v>PeMS2016</v>
          </cell>
        </row>
        <row r="84">
          <cell r="E84">
            <v>8807</v>
          </cell>
          <cell r="F84">
            <v>1</v>
          </cell>
          <cell r="G84">
            <v>1</v>
          </cell>
          <cell r="M84">
            <v>118808</v>
          </cell>
          <cell r="P84" t="str">
            <v>SANDAG</v>
          </cell>
        </row>
        <row r="85">
          <cell r="E85">
            <v>721</v>
          </cell>
          <cell r="F85">
            <v>1</v>
          </cell>
          <cell r="G85">
            <v>1</v>
          </cell>
          <cell r="M85">
            <v>101764.5870647712</v>
          </cell>
          <cell r="P85" t="str">
            <v>PeMS2016</v>
          </cell>
        </row>
        <row r="86">
          <cell r="E86">
            <v>721</v>
          </cell>
          <cell r="F86">
            <v>1</v>
          </cell>
          <cell r="G86">
            <v>1</v>
          </cell>
          <cell r="M86">
            <v>101690</v>
          </cell>
          <cell r="P86" t="str">
            <v>SANDAG</v>
          </cell>
        </row>
        <row r="87">
          <cell r="E87">
            <v>12955</v>
          </cell>
          <cell r="F87">
            <v>1</v>
          </cell>
          <cell r="G87">
            <v>1</v>
          </cell>
          <cell r="M87">
            <v>92209.530271850424</v>
          </cell>
          <cell r="P87" t="str">
            <v>PeMS2016</v>
          </cell>
        </row>
        <row r="88">
          <cell r="E88">
            <v>12955</v>
          </cell>
          <cell r="F88">
            <v>1</v>
          </cell>
          <cell r="G88">
            <v>1</v>
          </cell>
          <cell r="M88">
            <v>101451</v>
          </cell>
          <cell r="P88" t="str">
            <v>Caltran</v>
          </cell>
        </row>
        <row r="89">
          <cell r="E89">
            <v>12957</v>
          </cell>
          <cell r="F89">
            <v>1</v>
          </cell>
          <cell r="G89">
            <v>1</v>
          </cell>
          <cell r="M89">
            <v>101544</v>
          </cell>
          <cell r="P89" t="str">
            <v>SANDAG</v>
          </cell>
        </row>
        <row r="90">
          <cell r="E90">
            <v>556</v>
          </cell>
          <cell r="F90">
            <v>1</v>
          </cell>
          <cell r="G90">
            <v>1</v>
          </cell>
          <cell r="M90">
            <v>97834.23499483394</v>
          </cell>
          <cell r="P90" t="str">
            <v>PeMS2016</v>
          </cell>
        </row>
        <row r="91">
          <cell r="E91">
            <v>669</v>
          </cell>
          <cell r="F91">
            <v>1</v>
          </cell>
          <cell r="G91">
            <v>1</v>
          </cell>
          <cell r="M91">
            <v>98636.584017992733</v>
          </cell>
          <cell r="P91" t="str">
            <v>PeMS2016</v>
          </cell>
        </row>
        <row r="92">
          <cell r="E92">
            <v>12929</v>
          </cell>
          <cell r="F92">
            <v>1</v>
          </cell>
          <cell r="G92">
            <v>1</v>
          </cell>
          <cell r="M92">
            <v>86241</v>
          </cell>
          <cell r="P92" t="str">
            <v>Caltran</v>
          </cell>
        </row>
        <row r="93">
          <cell r="E93">
            <v>28588</v>
          </cell>
          <cell r="F93">
            <v>1</v>
          </cell>
          <cell r="G93">
            <v>1</v>
          </cell>
          <cell r="M93">
            <v>100208.81127501679</v>
          </cell>
          <cell r="P93" t="str">
            <v>PeMS2016</v>
          </cell>
        </row>
        <row r="94">
          <cell r="E94">
            <v>558</v>
          </cell>
          <cell r="F94">
            <v>1</v>
          </cell>
          <cell r="G94">
            <v>1</v>
          </cell>
          <cell r="M94">
            <v>62116.811858140572</v>
          </cell>
          <cell r="P94" t="str">
            <v>PeMS2016</v>
          </cell>
        </row>
        <row r="95">
          <cell r="E95">
            <v>27165</v>
          </cell>
          <cell r="F95">
            <v>1</v>
          </cell>
          <cell r="G95">
            <v>1</v>
          </cell>
          <cell r="M95">
            <v>57639.392727058781</v>
          </cell>
          <cell r="P95" t="str">
            <v>PeMS2016</v>
          </cell>
        </row>
        <row r="96">
          <cell r="E96">
            <v>27183</v>
          </cell>
          <cell r="F96">
            <v>1</v>
          </cell>
          <cell r="G96">
            <v>1</v>
          </cell>
          <cell r="M96">
            <v>65635.417528487465</v>
          </cell>
          <cell r="P96" t="str">
            <v>PeMS2016</v>
          </cell>
        </row>
        <row r="97">
          <cell r="E97">
            <v>27181</v>
          </cell>
          <cell r="F97">
            <v>1</v>
          </cell>
          <cell r="G97">
            <v>1</v>
          </cell>
          <cell r="M97">
            <v>68942.304302424673</v>
          </cell>
          <cell r="P97" t="str">
            <v>PeMS2016</v>
          </cell>
        </row>
        <row r="98">
          <cell r="E98">
            <v>27166</v>
          </cell>
          <cell r="F98">
            <v>1</v>
          </cell>
          <cell r="G98">
            <v>1</v>
          </cell>
          <cell r="M98">
            <v>54788.357473257623</v>
          </cell>
          <cell r="P98" t="str">
            <v>PeMS2016</v>
          </cell>
        </row>
        <row r="99">
          <cell r="E99">
            <v>27352</v>
          </cell>
          <cell r="F99">
            <v>1</v>
          </cell>
          <cell r="G99">
            <v>1</v>
          </cell>
          <cell r="M99">
            <v>69280</v>
          </cell>
          <cell r="P99" t="str">
            <v>Caltran</v>
          </cell>
        </row>
        <row r="100">
          <cell r="E100">
            <v>26667</v>
          </cell>
          <cell r="F100">
            <v>1</v>
          </cell>
          <cell r="G100">
            <v>1</v>
          </cell>
          <cell r="M100">
            <v>65973</v>
          </cell>
          <cell r="P100" t="str">
            <v>Caltran</v>
          </cell>
        </row>
        <row r="101">
          <cell r="E101">
            <v>27193</v>
          </cell>
          <cell r="F101">
            <v>1</v>
          </cell>
          <cell r="G101">
            <v>1</v>
          </cell>
          <cell r="M101">
            <v>58031.484475565761</v>
          </cell>
          <cell r="P101" t="str">
            <v>PeMS2016</v>
          </cell>
        </row>
        <row r="102">
          <cell r="E102">
            <v>27193</v>
          </cell>
          <cell r="F102">
            <v>1</v>
          </cell>
          <cell r="G102">
            <v>1</v>
          </cell>
          <cell r="M102">
            <v>68241</v>
          </cell>
          <cell r="P102" t="str">
            <v>Caltran</v>
          </cell>
        </row>
        <row r="103">
          <cell r="E103">
            <v>27195</v>
          </cell>
          <cell r="F103">
            <v>1</v>
          </cell>
          <cell r="G103">
            <v>1</v>
          </cell>
          <cell r="M103">
            <v>67337.502457602241</v>
          </cell>
          <cell r="P103" t="str">
            <v>PeMS2016</v>
          </cell>
        </row>
        <row r="104">
          <cell r="E104">
            <v>27195</v>
          </cell>
          <cell r="F104">
            <v>1</v>
          </cell>
          <cell r="G104">
            <v>1</v>
          </cell>
          <cell r="M104">
            <v>74066</v>
          </cell>
          <cell r="P104" t="str">
            <v>Caltran</v>
          </cell>
        </row>
        <row r="105">
          <cell r="E105">
            <v>12767</v>
          </cell>
          <cell r="F105">
            <v>1</v>
          </cell>
          <cell r="G105">
            <v>1</v>
          </cell>
          <cell r="M105">
            <v>74029</v>
          </cell>
          <cell r="P105" t="str">
            <v>Caltran</v>
          </cell>
        </row>
        <row r="106">
          <cell r="E106">
            <v>12768</v>
          </cell>
          <cell r="F106">
            <v>1</v>
          </cell>
          <cell r="G106">
            <v>1</v>
          </cell>
          <cell r="M106">
            <v>74223</v>
          </cell>
          <cell r="P106" t="str">
            <v>Caltran</v>
          </cell>
        </row>
        <row r="107">
          <cell r="E107">
            <v>20463</v>
          </cell>
          <cell r="F107">
            <v>1</v>
          </cell>
          <cell r="G107">
            <v>1</v>
          </cell>
          <cell r="M107">
            <v>81259.106778635236</v>
          </cell>
          <cell r="P107" t="str">
            <v>PeMS2016</v>
          </cell>
        </row>
        <row r="108">
          <cell r="E108">
            <v>27196</v>
          </cell>
          <cell r="F108">
            <v>1</v>
          </cell>
          <cell r="G108">
            <v>1</v>
          </cell>
          <cell r="M108">
            <v>59677.15746644383</v>
          </cell>
          <cell r="P108" t="str">
            <v>PeMS2016</v>
          </cell>
        </row>
        <row r="109">
          <cell r="E109">
            <v>27196</v>
          </cell>
          <cell r="F109">
            <v>1</v>
          </cell>
          <cell r="G109">
            <v>1</v>
          </cell>
          <cell r="M109">
            <v>75487</v>
          </cell>
          <cell r="P109" t="str">
            <v>Caltran</v>
          </cell>
        </row>
        <row r="110">
          <cell r="E110">
            <v>8955</v>
          </cell>
          <cell r="F110">
            <v>1</v>
          </cell>
          <cell r="G110">
            <v>1</v>
          </cell>
          <cell r="M110">
            <v>77054.084439349026</v>
          </cell>
          <cell r="P110" t="str">
            <v>PeMS2016</v>
          </cell>
        </row>
        <row r="111">
          <cell r="E111">
            <v>8938</v>
          </cell>
          <cell r="F111">
            <v>1</v>
          </cell>
          <cell r="G111">
            <v>1</v>
          </cell>
          <cell r="M111">
            <v>88930.36136120648</v>
          </cell>
          <cell r="P111" t="str">
            <v>PeMS2016</v>
          </cell>
        </row>
        <row r="112">
          <cell r="E112">
            <v>8938</v>
          </cell>
          <cell r="F112">
            <v>1</v>
          </cell>
          <cell r="G112">
            <v>1</v>
          </cell>
          <cell r="M112">
            <v>84605</v>
          </cell>
          <cell r="P112" t="str">
            <v>Caltran</v>
          </cell>
        </row>
        <row r="113">
          <cell r="E113">
            <v>22757</v>
          </cell>
          <cell r="F113">
            <v>1</v>
          </cell>
          <cell r="G113">
            <v>1</v>
          </cell>
          <cell r="M113">
            <v>48179.454850444992</v>
          </cell>
          <cell r="P113" t="str">
            <v>PeMS2016</v>
          </cell>
        </row>
        <row r="114">
          <cell r="E114">
            <v>27194</v>
          </cell>
          <cell r="F114">
            <v>1</v>
          </cell>
          <cell r="G114">
            <v>1</v>
          </cell>
          <cell r="M114">
            <v>58241.058175534898</v>
          </cell>
          <cell r="P114" t="str">
            <v>PeMS2016</v>
          </cell>
        </row>
        <row r="115">
          <cell r="E115">
            <v>26675</v>
          </cell>
          <cell r="F115">
            <v>1</v>
          </cell>
          <cell r="G115">
            <v>1</v>
          </cell>
          <cell r="M115">
            <v>72017</v>
          </cell>
          <cell r="P115" t="str">
            <v>Caltran</v>
          </cell>
        </row>
        <row r="116">
          <cell r="E116">
            <v>15914</v>
          </cell>
          <cell r="F116">
            <v>1</v>
          </cell>
          <cell r="G116">
            <v>1</v>
          </cell>
          <cell r="M116">
            <v>66181.077551348077</v>
          </cell>
          <cell r="P116" t="str">
            <v>PeMS2016</v>
          </cell>
        </row>
        <row r="117">
          <cell r="E117">
            <v>27172</v>
          </cell>
          <cell r="F117">
            <v>1</v>
          </cell>
          <cell r="G117">
            <v>1</v>
          </cell>
          <cell r="M117">
            <v>67916</v>
          </cell>
          <cell r="P117" t="str">
            <v>Caltran</v>
          </cell>
        </row>
        <row r="118">
          <cell r="E118">
            <v>1173</v>
          </cell>
          <cell r="F118">
            <v>1</v>
          </cell>
          <cell r="G118">
            <v>1</v>
          </cell>
          <cell r="M118">
            <v>72413</v>
          </cell>
          <cell r="P118" t="str">
            <v>Caltran</v>
          </cell>
        </row>
        <row r="119">
          <cell r="E119">
            <v>27351</v>
          </cell>
          <cell r="F119">
            <v>1</v>
          </cell>
          <cell r="G119">
            <v>1</v>
          </cell>
          <cell r="M119">
            <v>71370.400720434889</v>
          </cell>
          <cell r="P119" t="str">
            <v>PeMS2016</v>
          </cell>
        </row>
        <row r="120">
          <cell r="E120">
            <v>27351</v>
          </cell>
          <cell r="F120">
            <v>1</v>
          </cell>
          <cell r="G120">
            <v>1</v>
          </cell>
          <cell r="M120">
            <v>63870</v>
          </cell>
          <cell r="P120" t="str">
            <v>Caltran</v>
          </cell>
        </row>
        <row r="121">
          <cell r="E121">
            <v>14782</v>
          </cell>
          <cell r="F121">
            <v>1</v>
          </cell>
          <cell r="G121">
            <v>1</v>
          </cell>
          <cell r="M121">
            <v>69040.685038272262</v>
          </cell>
          <cell r="P121" t="str">
            <v>PeMS2016</v>
          </cell>
        </row>
        <row r="122">
          <cell r="E122">
            <v>28417</v>
          </cell>
          <cell r="F122">
            <v>1</v>
          </cell>
          <cell r="G122">
            <v>1</v>
          </cell>
          <cell r="M122">
            <v>69122.917457649106</v>
          </cell>
          <cell r="P122" t="str">
            <v>PeMS2016</v>
          </cell>
        </row>
        <row r="123">
          <cell r="E123">
            <v>579</v>
          </cell>
          <cell r="F123">
            <v>1</v>
          </cell>
          <cell r="G123">
            <v>1</v>
          </cell>
          <cell r="M123">
            <v>60014</v>
          </cell>
          <cell r="P123" t="str">
            <v>Caltran</v>
          </cell>
        </row>
        <row r="124">
          <cell r="E124">
            <v>27182</v>
          </cell>
          <cell r="F124">
            <v>1</v>
          </cell>
          <cell r="G124">
            <v>1</v>
          </cell>
          <cell r="M124">
            <v>57792.904659796463</v>
          </cell>
          <cell r="P124" t="str">
            <v>PeMS2016</v>
          </cell>
        </row>
        <row r="125">
          <cell r="E125">
            <v>27184</v>
          </cell>
          <cell r="F125">
            <v>1</v>
          </cell>
          <cell r="G125">
            <v>1</v>
          </cell>
          <cell r="M125">
            <v>60866.644879535103</v>
          </cell>
          <cell r="P125" t="str">
            <v>PeMS2016</v>
          </cell>
        </row>
        <row r="126">
          <cell r="E126">
            <v>27184</v>
          </cell>
          <cell r="F126">
            <v>1</v>
          </cell>
          <cell r="G126">
            <v>1</v>
          </cell>
          <cell r="M126">
            <v>76030</v>
          </cell>
          <cell r="P126" t="str">
            <v>Caltran</v>
          </cell>
        </row>
        <row r="127">
          <cell r="E127">
            <v>28569</v>
          </cell>
          <cell r="F127">
            <v>1</v>
          </cell>
          <cell r="G127">
            <v>1</v>
          </cell>
          <cell r="M127">
            <v>73264.033457681187</v>
          </cell>
          <cell r="P127" t="str">
            <v>PeMS2016</v>
          </cell>
        </row>
        <row r="128">
          <cell r="E128">
            <v>28569</v>
          </cell>
          <cell r="F128">
            <v>1</v>
          </cell>
          <cell r="G128">
            <v>1</v>
          </cell>
          <cell r="M128">
            <v>62111</v>
          </cell>
          <cell r="P128" t="str">
            <v>Caltran</v>
          </cell>
        </row>
        <row r="129">
          <cell r="E129">
            <v>31193</v>
          </cell>
          <cell r="F129">
            <v>1</v>
          </cell>
          <cell r="G129">
            <v>1</v>
          </cell>
          <cell r="M129">
            <v>73452</v>
          </cell>
          <cell r="P129" t="str">
            <v>SANDAG</v>
          </cell>
        </row>
        <row r="130">
          <cell r="E130">
            <v>28587</v>
          </cell>
          <cell r="F130">
            <v>1</v>
          </cell>
          <cell r="G130">
            <v>1</v>
          </cell>
          <cell r="M130">
            <v>94384</v>
          </cell>
          <cell r="P130" t="str">
            <v>SANDAG</v>
          </cell>
        </row>
        <row r="131">
          <cell r="E131">
            <v>12943</v>
          </cell>
          <cell r="F131">
            <v>1</v>
          </cell>
          <cell r="G131">
            <v>1</v>
          </cell>
          <cell r="M131">
            <v>95765</v>
          </cell>
          <cell r="P131" t="str">
            <v>Caltran</v>
          </cell>
        </row>
        <row r="132">
          <cell r="E132">
            <v>12944</v>
          </cell>
          <cell r="F132">
            <v>1</v>
          </cell>
          <cell r="G132">
            <v>1</v>
          </cell>
          <cell r="M132">
            <v>84346</v>
          </cell>
          <cell r="P132" t="str">
            <v>SANDAG</v>
          </cell>
        </row>
        <row r="133">
          <cell r="E133">
            <v>12946</v>
          </cell>
          <cell r="F133">
            <v>1</v>
          </cell>
          <cell r="G133">
            <v>1</v>
          </cell>
          <cell r="M133">
            <v>94828.49399519444</v>
          </cell>
          <cell r="P133" t="str">
            <v>PeMS2016</v>
          </cell>
        </row>
        <row r="134">
          <cell r="E134">
            <v>12946</v>
          </cell>
          <cell r="F134">
            <v>1</v>
          </cell>
          <cell r="G134">
            <v>1</v>
          </cell>
          <cell r="M134">
            <v>94852</v>
          </cell>
          <cell r="P134" t="str">
            <v>SANDAG</v>
          </cell>
        </row>
        <row r="135">
          <cell r="E135">
            <v>12952</v>
          </cell>
          <cell r="F135">
            <v>1</v>
          </cell>
          <cell r="G135">
            <v>1</v>
          </cell>
          <cell r="M135">
            <v>98610.733739081479</v>
          </cell>
          <cell r="P135" t="str">
            <v>PeMS2016</v>
          </cell>
        </row>
        <row r="136">
          <cell r="E136">
            <v>12952</v>
          </cell>
          <cell r="F136">
            <v>1</v>
          </cell>
          <cell r="G136">
            <v>1</v>
          </cell>
          <cell r="M136">
            <v>98581</v>
          </cell>
          <cell r="P136" t="str">
            <v>SANDAG</v>
          </cell>
        </row>
        <row r="137">
          <cell r="E137">
            <v>12950</v>
          </cell>
          <cell r="F137">
            <v>1</v>
          </cell>
          <cell r="G137">
            <v>1</v>
          </cell>
          <cell r="M137">
            <v>109745</v>
          </cell>
          <cell r="P137" t="str">
            <v>SANDAG</v>
          </cell>
        </row>
        <row r="138">
          <cell r="E138">
            <v>26879</v>
          </cell>
          <cell r="F138">
            <v>1</v>
          </cell>
          <cell r="G138">
            <v>1</v>
          </cell>
          <cell r="M138">
            <v>101214.3752585184</v>
          </cell>
          <cell r="P138" t="str">
            <v>PeMS2016</v>
          </cell>
        </row>
        <row r="139">
          <cell r="E139">
            <v>26879</v>
          </cell>
          <cell r="F139">
            <v>1</v>
          </cell>
          <cell r="G139">
            <v>1</v>
          </cell>
          <cell r="M139">
            <v>100977</v>
          </cell>
          <cell r="P139" t="str">
            <v>SANDAG</v>
          </cell>
        </row>
        <row r="140">
          <cell r="E140">
            <v>8808</v>
          </cell>
          <cell r="F140">
            <v>1</v>
          </cell>
          <cell r="G140">
            <v>1</v>
          </cell>
          <cell r="M140">
            <v>119652.4887051447</v>
          </cell>
          <cell r="P140" t="str">
            <v>PeMS2016</v>
          </cell>
        </row>
        <row r="141">
          <cell r="E141">
            <v>8808</v>
          </cell>
          <cell r="F141">
            <v>1</v>
          </cell>
          <cell r="G141">
            <v>1</v>
          </cell>
          <cell r="M141">
            <v>119047</v>
          </cell>
          <cell r="P141" t="str">
            <v>SANDAG</v>
          </cell>
        </row>
        <row r="142">
          <cell r="E142">
            <v>8810</v>
          </cell>
          <cell r="F142">
            <v>1</v>
          </cell>
          <cell r="G142">
            <v>1</v>
          </cell>
          <cell r="M142">
            <v>110753.64930326051</v>
          </cell>
          <cell r="P142" t="str">
            <v>PeMS2016</v>
          </cell>
        </row>
        <row r="143">
          <cell r="E143">
            <v>8810</v>
          </cell>
          <cell r="F143">
            <v>1</v>
          </cell>
          <cell r="G143">
            <v>1</v>
          </cell>
          <cell r="M143">
            <v>110634</v>
          </cell>
          <cell r="P143" t="str">
            <v>SANDAG</v>
          </cell>
        </row>
        <row r="144">
          <cell r="E144">
            <v>31207</v>
          </cell>
          <cell r="F144">
            <v>1</v>
          </cell>
          <cell r="G144">
            <v>1</v>
          </cell>
          <cell r="M144">
            <v>114450.2489330937</v>
          </cell>
          <cell r="P144" t="str">
            <v>PeMS2016</v>
          </cell>
        </row>
        <row r="145">
          <cell r="E145">
            <v>568</v>
          </cell>
          <cell r="F145">
            <v>1</v>
          </cell>
          <cell r="G145">
            <v>1</v>
          </cell>
          <cell r="M145">
            <v>99227</v>
          </cell>
          <cell r="P145" t="str">
            <v>SANDAG</v>
          </cell>
        </row>
        <row r="146">
          <cell r="E146">
            <v>13646</v>
          </cell>
          <cell r="F146">
            <v>1</v>
          </cell>
          <cell r="G146">
            <v>1</v>
          </cell>
          <cell r="M146">
            <v>115070</v>
          </cell>
          <cell r="P146" t="str">
            <v>SANDAG</v>
          </cell>
        </row>
        <row r="147">
          <cell r="E147">
            <v>13649</v>
          </cell>
          <cell r="F147">
            <v>1</v>
          </cell>
          <cell r="G147">
            <v>1</v>
          </cell>
          <cell r="M147">
            <v>109363.8573704811</v>
          </cell>
          <cell r="P147" t="str">
            <v>PeMS2016</v>
          </cell>
        </row>
        <row r="148">
          <cell r="E148">
            <v>13649</v>
          </cell>
          <cell r="F148">
            <v>1</v>
          </cell>
          <cell r="G148">
            <v>1</v>
          </cell>
          <cell r="M148">
            <v>109799</v>
          </cell>
          <cell r="P148" t="str">
            <v>SANDAG</v>
          </cell>
        </row>
        <row r="149">
          <cell r="E149">
            <v>31208</v>
          </cell>
          <cell r="F149">
            <v>1</v>
          </cell>
          <cell r="G149">
            <v>1</v>
          </cell>
          <cell r="M149">
            <v>105051.44730745449</v>
          </cell>
          <cell r="P149" t="str">
            <v>PeMS2016</v>
          </cell>
        </row>
        <row r="150">
          <cell r="E150">
            <v>13661</v>
          </cell>
          <cell r="F150">
            <v>1</v>
          </cell>
          <cell r="G150">
            <v>1</v>
          </cell>
          <cell r="M150">
            <v>104746</v>
          </cell>
          <cell r="P150" t="str">
            <v>SANDAG</v>
          </cell>
        </row>
        <row r="151">
          <cell r="E151">
            <v>13664</v>
          </cell>
          <cell r="F151">
            <v>1</v>
          </cell>
          <cell r="G151">
            <v>1</v>
          </cell>
          <cell r="M151">
            <v>130370.3924189414</v>
          </cell>
          <cell r="P151" t="str">
            <v>PeMS2016</v>
          </cell>
        </row>
        <row r="152">
          <cell r="E152">
            <v>13664</v>
          </cell>
          <cell r="F152">
            <v>1</v>
          </cell>
          <cell r="G152">
            <v>1</v>
          </cell>
          <cell r="M152">
            <v>125325</v>
          </cell>
          <cell r="P152" t="str">
            <v>SANDAG</v>
          </cell>
        </row>
        <row r="153">
          <cell r="E153">
            <v>13673</v>
          </cell>
          <cell r="F153">
            <v>1</v>
          </cell>
          <cell r="G153">
            <v>1</v>
          </cell>
          <cell r="M153">
            <v>115177.0211570457</v>
          </cell>
          <cell r="P153" t="str">
            <v>PeMS2016</v>
          </cell>
        </row>
        <row r="154">
          <cell r="E154">
            <v>13673</v>
          </cell>
          <cell r="F154">
            <v>1</v>
          </cell>
          <cell r="G154">
            <v>1</v>
          </cell>
          <cell r="M154">
            <v>114809</v>
          </cell>
          <cell r="P154" t="str">
            <v>SANDAG</v>
          </cell>
        </row>
        <row r="155">
          <cell r="E155">
            <v>14644</v>
          </cell>
          <cell r="F155">
            <v>1</v>
          </cell>
          <cell r="G155">
            <v>1</v>
          </cell>
          <cell r="M155">
            <v>153552</v>
          </cell>
          <cell r="P155" t="str">
            <v>SANDAG</v>
          </cell>
        </row>
        <row r="156">
          <cell r="E156">
            <v>570</v>
          </cell>
          <cell r="F156">
            <v>1</v>
          </cell>
          <cell r="G156">
            <v>1</v>
          </cell>
          <cell r="M156">
            <v>107866</v>
          </cell>
          <cell r="P156" t="str">
            <v>SANDAG</v>
          </cell>
        </row>
        <row r="157">
          <cell r="E157">
            <v>14637</v>
          </cell>
          <cell r="F157">
            <v>1</v>
          </cell>
          <cell r="G157">
            <v>1</v>
          </cell>
          <cell r="M157">
            <v>103965.5286170313</v>
          </cell>
          <cell r="P157" t="str">
            <v>PeMS2016</v>
          </cell>
        </row>
        <row r="158">
          <cell r="E158">
            <v>14637</v>
          </cell>
          <cell r="F158">
            <v>1</v>
          </cell>
          <cell r="G158">
            <v>1</v>
          </cell>
          <cell r="M158">
            <v>105327</v>
          </cell>
          <cell r="P158" t="str">
            <v>SANDAG</v>
          </cell>
        </row>
        <row r="159">
          <cell r="E159">
            <v>14660</v>
          </cell>
          <cell r="F159">
            <v>1</v>
          </cell>
          <cell r="G159">
            <v>1</v>
          </cell>
          <cell r="M159">
            <v>113937.5695938693</v>
          </cell>
          <cell r="P159" t="str">
            <v>PeMS2016</v>
          </cell>
        </row>
        <row r="160">
          <cell r="E160">
            <v>14660</v>
          </cell>
          <cell r="F160">
            <v>1</v>
          </cell>
          <cell r="G160">
            <v>1</v>
          </cell>
          <cell r="M160">
            <v>104360</v>
          </cell>
          <cell r="P160" t="str">
            <v>SANDAG</v>
          </cell>
        </row>
        <row r="161">
          <cell r="E161">
            <v>789</v>
          </cell>
          <cell r="F161">
            <v>1</v>
          </cell>
          <cell r="G161">
            <v>1</v>
          </cell>
          <cell r="M161">
            <v>128485.71973533909</v>
          </cell>
          <cell r="P161" t="str">
            <v>PeMS2016</v>
          </cell>
        </row>
        <row r="162">
          <cell r="E162">
            <v>789</v>
          </cell>
          <cell r="F162">
            <v>1</v>
          </cell>
          <cell r="G162">
            <v>1</v>
          </cell>
          <cell r="M162">
            <v>128110</v>
          </cell>
          <cell r="P162" t="str">
            <v>SANDAG</v>
          </cell>
        </row>
        <row r="163">
          <cell r="E163">
            <v>14383</v>
          </cell>
          <cell r="F163">
            <v>1</v>
          </cell>
          <cell r="G163">
            <v>1</v>
          </cell>
          <cell r="M163">
            <v>148338.7143042871</v>
          </cell>
          <cell r="P163" t="str">
            <v>PeMS2016</v>
          </cell>
        </row>
        <row r="164">
          <cell r="E164">
            <v>14383</v>
          </cell>
          <cell r="F164">
            <v>1</v>
          </cell>
          <cell r="G164">
            <v>1</v>
          </cell>
          <cell r="M164">
            <v>147796</v>
          </cell>
          <cell r="P164" t="str">
            <v>SANDAG</v>
          </cell>
        </row>
        <row r="165">
          <cell r="E165">
            <v>28809</v>
          </cell>
          <cell r="F165">
            <v>1</v>
          </cell>
          <cell r="G165">
            <v>1</v>
          </cell>
          <cell r="M165">
            <v>120405</v>
          </cell>
          <cell r="P165" t="str">
            <v>SANDAG</v>
          </cell>
        </row>
        <row r="166">
          <cell r="E166">
            <v>8814</v>
          </cell>
          <cell r="F166">
            <v>1</v>
          </cell>
          <cell r="G166">
            <v>1</v>
          </cell>
          <cell r="M166">
            <v>144522.3177300336</v>
          </cell>
          <cell r="P166" t="str">
            <v>PeMS2016</v>
          </cell>
        </row>
        <row r="167">
          <cell r="E167">
            <v>8814</v>
          </cell>
          <cell r="F167">
            <v>1</v>
          </cell>
          <cell r="G167">
            <v>1</v>
          </cell>
          <cell r="M167">
            <v>144022</v>
          </cell>
          <cell r="P167" t="str">
            <v>SANDAG</v>
          </cell>
        </row>
        <row r="168">
          <cell r="E168">
            <v>14400</v>
          </cell>
          <cell r="F168">
            <v>1</v>
          </cell>
          <cell r="G168">
            <v>1</v>
          </cell>
          <cell r="M168">
            <v>137103.8577524701</v>
          </cell>
          <cell r="P168" t="str">
            <v>PeMS2016</v>
          </cell>
        </row>
        <row r="169">
          <cell r="E169">
            <v>14400</v>
          </cell>
          <cell r="F169">
            <v>1</v>
          </cell>
          <cell r="G169">
            <v>1</v>
          </cell>
          <cell r="M169">
            <v>137156</v>
          </cell>
          <cell r="P169" t="str">
            <v>SANDAG</v>
          </cell>
        </row>
        <row r="170">
          <cell r="E170">
            <v>14407</v>
          </cell>
          <cell r="F170">
            <v>1</v>
          </cell>
          <cell r="G170">
            <v>1</v>
          </cell>
          <cell r="M170">
            <v>138163.57022401271</v>
          </cell>
          <cell r="P170" t="str">
            <v>PeMS2016</v>
          </cell>
        </row>
        <row r="171">
          <cell r="E171">
            <v>14407</v>
          </cell>
          <cell r="F171">
            <v>1</v>
          </cell>
          <cell r="G171">
            <v>1</v>
          </cell>
          <cell r="M171">
            <v>138072</v>
          </cell>
          <cell r="P171" t="str">
            <v>SANDAG</v>
          </cell>
        </row>
        <row r="172">
          <cell r="E172">
            <v>14411</v>
          </cell>
          <cell r="F172">
            <v>1</v>
          </cell>
          <cell r="G172">
            <v>1</v>
          </cell>
          <cell r="M172">
            <v>137099.93970934031</v>
          </cell>
          <cell r="P172" t="str">
            <v>PeMS2016</v>
          </cell>
        </row>
        <row r="173">
          <cell r="E173">
            <v>14411</v>
          </cell>
          <cell r="F173">
            <v>1</v>
          </cell>
          <cell r="G173">
            <v>1</v>
          </cell>
          <cell r="M173">
            <v>136726</v>
          </cell>
          <cell r="P173" t="str">
            <v>SANDAG</v>
          </cell>
        </row>
        <row r="174">
          <cell r="E174">
            <v>14412</v>
          </cell>
          <cell r="F174">
            <v>1</v>
          </cell>
          <cell r="G174">
            <v>1</v>
          </cell>
          <cell r="M174">
            <v>135830</v>
          </cell>
          <cell r="P174" t="str">
            <v>SANDAG</v>
          </cell>
        </row>
        <row r="175">
          <cell r="E175">
            <v>14418</v>
          </cell>
          <cell r="F175">
            <v>1</v>
          </cell>
          <cell r="G175">
            <v>1</v>
          </cell>
          <cell r="M175">
            <v>142219.59040885969</v>
          </cell>
          <cell r="P175" t="str">
            <v>PeMS2016</v>
          </cell>
        </row>
        <row r="176">
          <cell r="E176">
            <v>14418</v>
          </cell>
          <cell r="F176">
            <v>1</v>
          </cell>
          <cell r="G176">
            <v>1</v>
          </cell>
          <cell r="M176">
            <v>141860</v>
          </cell>
          <cell r="P176" t="str">
            <v>SANDAG</v>
          </cell>
        </row>
        <row r="177">
          <cell r="E177">
            <v>14419</v>
          </cell>
          <cell r="F177">
            <v>1</v>
          </cell>
          <cell r="G177">
            <v>1</v>
          </cell>
          <cell r="M177">
            <v>138713.33373219191</v>
          </cell>
          <cell r="P177" t="str">
            <v>PeMS2016</v>
          </cell>
        </row>
        <row r="178">
          <cell r="E178">
            <v>14419</v>
          </cell>
          <cell r="F178">
            <v>1</v>
          </cell>
          <cell r="G178">
            <v>1</v>
          </cell>
          <cell r="M178">
            <v>165496</v>
          </cell>
          <cell r="P178" t="str">
            <v>SANDAG</v>
          </cell>
        </row>
        <row r="179">
          <cell r="E179">
            <v>8816</v>
          </cell>
          <cell r="F179">
            <v>1</v>
          </cell>
          <cell r="G179">
            <v>1</v>
          </cell>
          <cell r="M179">
            <v>88348.291778707935</v>
          </cell>
          <cell r="P179" t="str">
            <v>PeMS2016</v>
          </cell>
        </row>
        <row r="180">
          <cell r="E180">
            <v>15196</v>
          </cell>
          <cell r="F180">
            <v>1</v>
          </cell>
          <cell r="G180">
            <v>1</v>
          </cell>
          <cell r="M180">
            <v>83216</v>
          </cell>
          <cell r="P180" t="str">
            <v>Caltran</v>
          </cell>
        </row>
        <row r="181">
          <cell r="E181">
            <v>15191</v>
          </cell>
          <cell r="F181">
            <v>1</v>
          </cell>
          <cell r="G181">
            <v>1</v>
          </cell>
          <cell r="M181">
            <v>96872.647130326135</v>
          </cell>
          <cell r="P181" t="str">
            <v>PeMS2016</v>
          </cell>
        </row>
        <row r="182">
          <cell r="E182">
            <v>9338</v>
          </cell>
          <cell r="F182">
            <v>1</v>
          </cell>
          <cell r="G182">
            <v>1</v>
          </cell>
          <cell r="M182">
            <v>105713.28689602749</v>
          </cell>
          <cell r="P182" t="str">
            <v>PeMS2016</v>
          </cell>
        </row>
        <row r="183">
          <cell r="E183">
            <v>9335</v>
          </cell>
          <cell r="F183">
            <v>1</v>
          </cell>
          <cell r="G183">
            <v>1</v>
          </cell>
          <cell r="M183">
            <v>99221.755437201879</v>
          </cell>
          <cell r="P183" t="str">
            <v>PeMS2016</v>
          </cell>
        </row>
        <row r="184">
          <cell r="E184">
            <v>9330</v>
          </cell>
          <cell r="F184">
            <v>1</v>
          </cell>
          <cell r="G184">
            <v>1</v>
          </cell>
          <cell r="M184">
            <v>111869.0180632616</v>
          </cell>
          <cell r="P184" t="str">
            <v>PeMS2016</v>
          </cell>
        </row>
        <row r="185">
          <cell r="E185">
            <v>15768</v>
          </cell>
          <cell r="F185">
            <v>1</v>
          </cell>
          <cell r="G185">
            <v>1</v>
          </cell>
          <cell r="M185">
            <v>102926.1405044962</v>
          </cell>
          <cell r="P185" t="str">
            <v>PeMS2016</v>
          </cell>
        </row>
        <row r="186">
          <cell r="E186">
            <v>16570</v>
          </cell>
          <cell r="F186">
            <v>1</v>
          </cell>
          <cell r="G186">
            <v>1</v>
          </cell>
          <cell r="M186">
            <v>116277</v>
          </cell>
          <cell r="P186" t="str">
            <v>Caltran</v>
          </cell>
        </row>
        <row r="187">
          <cell r="E187">
            <v>16761</v>
          </cell>
          <cell r="F187">
            <v>1</v>
          </cell>
          <cell r="G187">
            <v>1</v>
          </cell>
          <cell r="M187">
            <v>68086.245613109015</v>
          </cell>
          <cell r="P187" t="str">
            <v>PeMS2016</v>
          </cell>
        </row>
        <row r="188">
          <cell r="E188">
            <v>8933</v>
          </cell>
          <cell r="F188">
            <v>1</v>
          </cell>
          <cell r="G188">
            <v>1</v>
          </cell>
          <cell r="M188">
            <v>94969</v>
          </cell>
          <cell r="P188" t="str">
            <v>Caltran</v>
          </cell>
        </row>
        <row r="189">
          <cell r="E189">
            <v>8968</v>
          </cell>
          <cell r="F189">
            <v>1</v>
          </cell>
          <cell r="G189">
            <v>1</v>
          </cell>
          <cell r="M189">
            <v>83293.166493871206</v>
          </cell>
          <cell r="P189" t="str">
            <v>PeMS2016</v>
          </cell>
        </row>
        <row r="190">
          <cell r="E190">
            <v>9919</v>
          </cell>
          <cell r="F190">
            <v>1</v>
          </cell>
          <cell r="G190">
            <v>1</v>
          </cell>
          <cell r="M190">
            <v>40602.414970463149</v>
          </cell>
          <cell r="P190" t="str">
            <v>PeMS2016</v>
          </cell>
        </row>
        <row r="191">
          <cell r="E191">
            <v>27694</v>
          </cell>
          <cell r="F191">
            <v>1</v>
          </cell>
          <cell r="G191">
            <v>1</v>
          </cell>
          <cell r="M191">
            <v>21018</v>
          </cell>
          <cell r="P191" t="str">
            <v>Caltran</v>
          </cell>
        </row>
        <row r="192">
          <cell r="E192">
            <v>27884</v>
          </cell>
          <cell r="F192">
            <v>1</v>
          </cell>
          <cell r="G192">
            <v>1</v>
          </cell>
          <cell r="M192">
            <v>29223.670010350459</v>
          </cell>
          <cell r="P192" t="str">
            <v>PeMS2016</v>
          </cell>
        </row>
        <row r="193">
          <cell r="E193">
            <v>27883</v>
          </cell>
          <cell r="F193">
            <v>1</v>
          </cell>
          <cell r="G193">
            <v>1</v>
          </cell>
          <cell r="M193">
            <v>24429.406370461678</v>
          </cell>
          <cell r="P193" t="str">
            <v>PeMS2016</v>
          </cell>
        </row>
        <row r="194">
          <cell r="E194">
            <v>27875</v>
          </cell>
          <cell r="F194">
            <v>1</v>
          </cell>
          <cell r="G194">
            <v>1</v>
          </cell>
          <cell r="M194">
            <v>36316</v>
          </cell>
          <cell r="P194" t="str">
            <v>PeMS2016</v>
          </cell>
        </row>
        <row r="195">
          <cell r="E195">
            <v>27877</v>
          </cell>
          <cell r="F195">
            <v>1</v>
          </cell>
          <cell r="G195">
            <v>1</v>
          </cell>
          <cell r="M195">
            <v>37012.006020542081</v>
          </cell>
          <cell r="P195" t="str">
            <v>PeMS2016</v>
          </cell>
        </row>
        <row r="196">
          <cell r="E196">
            <v>20464</v>
          </cell>
          <cell r="F196">
            <v>1</v>
          </cell>
          <cell r="G196">
            <v>1</v>
          </cell>
          <cell r="M196">
            <v>75530.656935062027</v>
          </cell>
          <cell r="P196" t="str">
            <v>PeMS2016</v>
          </cell>
        </row>
        <row r="197">
          <cell r="E197">
            <v>27903</v>
          </cell>
          <cell r="F197">
            <v>1</v>
          </cell>
          <cell r="G197">
            <v>1</v>
          </cell>
          <cell r="M197">
            <v>52054.232847347041</v>
          </cell>
          <cell r="P197" t="str">
            <v>PeMS2016</v>
          </cell>
        </row>
        <row r="198">
          <cell r="E198">
            <v>27914</v>
          </cell>
          <cell r="F198">
            <v>1</v>
          </cell>
          <cell r="G198">
            <v>1</v>
          </cell>
          <cell r="M198">
            <v>82885</v>
          </cell>
          <cell r="P198" t="str">
            <v>Caltran</v>
          </cell>
        </row>
        <row r="199">
          <cell r="E199">
            <v>27921</v>
          </cell>
          <cell r="F199">
            <v>1</v>
          </cell>
          <cell r="G199">
            <v>1</v>
          </cell>
          <cell r="M199">
            <v>71820.521824551557</v>
          </cell>
          <cell r="P199" t="str">
            <v>PeMS2016</v>
          </cell>
        </row>
        <row r="200">
          <cell r="E200">
            <v>27925</v>
          </cell>
          <cell r="F200">
            <v>1</v>
          </cell>
          <cell r="G200">
            <v>1</v>
          </cell>
          <cell r="M200">
            <v>85760.241429819551</v>
          </cell>
          <cell r="P200" t="str">
            <v>PeMS2016</v>
          </cell>
        </row>
        <row r="201">
          <cell r="E201">
            <v>27929</v>
          </cell>
          <cell r="F201">
            <v>1</v>
          </cell>
          <cell r="G201">
            <v>1</v>
          </cell>
          <cell r="M201">
            <v>74878.857578564828</v>
          </cell>
          <cell r="P201" t="str">
            <v>PeMS2016</v>
          </cell>
        </row>
        <row r="202">
          <cell r="E202">
            <v>27933</v>
          </cell>
          <cell r="F202">
            <v>1</v>
          </cell>
          <cell r="G202">
            <v>1</v>
          </cell>
          <cell r="M202">
            <v>87099.893906791578</v>
          </cell>
          <cell r="P202" t="str">
            <v>PeMS2016</v>
          </cell>
        </row>
        <row r="203">
          <cell r="E203">
            <v>27941</v>
          </cell>
          <cell r="F203">
            <v>1</v>
          </cell>
          <cell r="G203">
            <v>1</v>
          </cell>
          <cell r="M203">
            <v>87065.396320330576</v>
          </cell>
          <cell r="P203" t="str">
            <v>PeMS2016</v>
          </cell>
        </row>
        <row r="204">
          <cell r="E204">
            <v>27946</v>
          </cell>
          <cell r="F204">
            <v>1</v>
          </cell>
          <cell r="G204">
            <v>1</v>
          </cell>
          <cell r="M204">
            <v>88046.392332064497</v>
          </cell>
          <cell r="P204" t="str">
            <v>PeMS2016</v>
          </cell>
        </row>
        <row r="205">
          <cell r="E205">
            <v>27948</v>
          </cell>
          <cell r="F205">
            <v>1</v>
          </cell>
          <cell r="G205">
            <v>1</v>
          </cell>
          <cell r="M205">
            <v>87276.32229743521</v>
          </cell>
          <cell r="P205" t="str">
            <v>PeMS2016</v>
          </cell>
        </row>
        <row r="206">
          <cell r="E206">
            <v>28695</v>
          </cell>
          <cell r="F206">
            <v>1</v>
          </cell>
          <cell r="G206">
            <v>1</v>
          </cell>
          <cell r="M206">
            <v>81715.78035970671</v>
          </cell>
          <cell r="P206" t="str">
            <v>PeMS2016</v>
          </cell>
        </row>
        <row r="207">
          <cell r="E207">
            <v>28718</v>
          </cell>
          <cell r="F207">
            <v>1</v>
          </cell>
          <cell r="G207">
            <v>1</v>
          </cell>
          <cell r="M207">
            <v>86505.113028697058</v>
          </cell>
          <cell r="P207" t="str">
            <v>PeMS2016</v>
          </cell>
        </row>
        <row r="208">
          <cell r="E208">
            <v>28727</v>
          </cell>
          <cell r="F208">
            <v>1</v>
          </cell>
          <cell r="G208">
            <v>1</v>
          </cell>
          <cell r="M208">
            <v>102763</v>
          </cell>
          <cell r="P208" t="str">
            <v>Caltran</v>
          </cell>
        </row>
        <row r="209">
          <cell r="E209">
            <v>20465</v>
          </cell>
          <cell r="F209">
            <v>1</v>
          </cell>
          <cell r="G209">
            <v>1</v>
          </cell>
          <cell r="M209">
            <v>110167.54338702949</v>
          </cell>
          <cell r="P209" t="str">
            <v>PeMS2016</v>
          </cell>
        </row>
        <row r="210">
          <cell r="E210">
            <v>28735</v>
          </cell>
          <cell r="F210">
            <v>1</v>
          </cell>
          <cell r="G210">
            <v>1</v>
          </cell>
          <cell r="M210">
            <v>90923</v>
          </cell>
          <cell r="P210" t="str">
            <v>Caltran</v>
          </cell>
        </row>
        <row r="211">
          <cell r="E211">
            <v>20467</v>
          </cell>
          <cell r="F211">
            <v>1</v>
          </cell>
          <cell r="G211">
            <v>1</v>
          </cell>
          <cell r="M211">
            <v>97423.720506102298</v>
          </cell>
          <cell r="P211" t="str">
            <v>PeMS2016</v>
          </cell>
        </row>
        <row r="212">
          <cell r="E212">
            <v>20467</v>
          </cell>
          <cell r="F212">
            <v>1</v>
          </cell>
          <cell r="G212">
            <v>1</v>
          </cell>
          <cell r="M212">
            <v>83561.989260855727</v>
          </cell>
          <cell r="P212" t="str">
            <v>PeMS2016</v>
          </cell>
        </row>
        <row r="213">
          <cell r="E213">
            <v>27792</v>
          </cell>
          <cell r="F213">
            <v>1</v>
          </cell>
          <cell r="G213">
            <v>1</v>
          </cell>
          <cell r="M213">
            <v>91951.26165421569</v>
          </cell>
          <cell r="P213" t="str">
            <v>PeMS2016</v>
          </cell>
        </row>
        <row r="214">
          <cell r="E214">
            <v>27807</v>
          </cell>
          <cell r="F214">
            <v>1</v>
          </cell>
          <cell r="G214">
            <v>1</v>
          </cell>
          <cell r="M214">
            <v>93934</v>
          </cell>
          <cell r="P214" t="str">
            <v>Caltran</v>
          </cell>
        </row>
        <row r="215">
          <cell r="E215">
            <v>30862</v>
          </cell>
          <cell r="F215">
            <v>1</v>
          </cell>
          <cell r="G215">
            <v>1</v>
          </cell>
          <cell r="M215">
            <v>90053.784586830152</v>
          </cell>
          <cell r="P215" t="str">
            <v>PeMS2016</v>
          </cell>
        </row>
        <row r="216">
          <cell r="E216">
            <v>27825</v>
          </cell>
          <cell r="F216">
            <v>1</v>
          </cell>
          <cell r="G216">
            <v>1</v>
          </cell>
          <cell r="M216">
            <v>138920.62543178769</v>
          </cell>
          <cell r="P216" t="str">
            <v>PeMS2016</v>
          </cell>
        </row>
        <row r="217">
          <cell r="E217">
            <v>27832</v>
          </cell>
          <cell r="F217">
            <v>1</v>
          </cell>
          <cell r="G217">
            <v>1</v>
          </cell>
          <cell r="M217">
            <v>133613.82847627049</v>
          </cell>
          <cell r="P217" t="str">
            <v>PeMS2016</v>
          </cell>
        </row>
        <row r="218">
          <cell r="E218">
            <v>29232</v>
          </cell>
          <cell r="F218">
            <v>1</v>
          </cell>
          <cell r="G218">
            <v>1</v>
          </cell>
          <cell r="M218">
            <v>91829.301392842259</v>
          </cell>
          <cell r="P218" t="str">
            <v>PeMS2016</v>
          </cell>
        </row>
        <row r="219">
          <cell r="E219">
            <v>29756</v>
          </cell>
          <cell r="F219">
            <v>1</v>
          </cell>
          <cell r="G219">
            <v>1</v>
          </cell>
          <cell r="M219">
            <v>86914.474320126814</v>
          </cell>
          <cell r="P219" t="str">
            <v>PeMS2016</v>
          </cell>
        </row>
        <row r="220">
          <cell r="E220">
            <v>20529</v>
          </cell>
          <cell r="F220">
            <v>1</v>
          </cell>
          <cell r="G220">
            <v>1</v>
          </cell>
          <cell r="M220">
            <v>86274.347821917559</v>
          </cell>
          <cell r="P220" t="str">
            <v>PeMS2016</v>
          </cell>
        </row>
        <row r="221">
          <cell r="E221">
            <v>20549</v>
          </cell>
          <cell r="F221">
            <v>1</v>
          </cell>
          <cell r="G221">
            <v>1</v>
          </cell>
          <cell r="M221">
            <v>84873.919681580024</v>
          </cell>
          <cell r="P221" t="str">
            <v>PeMS2016</v>
          </cell>
        </row>
        <row r="222">
          <cell r="E222">
            <v>20549</v>
          </cell>
          <cell r="F222">
            <v>1</v>
          </cell>
          <cell r="G222">
            <v>1</v>
          </cell>
          <cell r="M222">
            <v>87099</v>
          </cell>
          <cell r="P222" t="str">
            <v>Caltran</v>
          </cell>
        </row>
        <row r="223">
          <cell r="E223">
            <v>20588</v>
          </cell>
          <cell r="F223">
            <v>1</v>
          </cell>
          <cell r="G223">
            <v>1</v>
          </cell>
          <cell r="M223">
            <v>79267.181948299549</v>
          </cell>
          <cell r="P223" t="str">
            <v>PeMS2016</v>
          </cell>
        </row>
        <row r="224">
          <cell r="E224">
            <v>10969</v>
          </cell>
          <cell r="F224">
            <v>1</v>
          </cell>
          <cell r="G224">
            <v>1</v>
          </cell>
          <cell r="M224">
            <v>90210.010582752962</v>
          </cell>
          <cell r="P224" t="str">
            <v>PeMS2016</v>
          </cell>
        </row>
        <row r="225">
          <cell r="E225">
            <v>30813</v>
          </cell>
          <cell r="F225">
            <v>1</v>
          </cell>
          <cell r="G225">
            <v>1</v>
          </cell>
          <cell r="M225">
            <v>101171.0465784714</v>
          </cell>
          <cell r="P225" t="str">
            <v>PeMS2016</v>
          </cell>
        </row>
        <row r="226">
          <cell r="E226">
            <v>10966</v>
          </cell>
          <cell r="F226">
            <v>1</v>
          </cell>
          <cell r="G226">
            <v>1</v>
          </cell>
          <cell r="M226">
            <v>101498.9857896016</v>
          </cell>
          <cell r="P226" t="str">
            <v>PeMS2016</v>
          </cell>
        </row>
        <row r="227">
          <cell r="E227">
            <v>20600</v>
          </cell>
          <cell r="F227">
            <v>1</v>
          </cell>
          <cell r="G227">
            <v>1</v>
          </cell>
          <cell r="M227">
            <v>76443.317569179329</v>
          </cell>
          <cell r="P227" t="str">
            <v>PeMS2016</v>
          </cell>
        </row>
        <row r="228">
          <cell r="E228">
            <v>26708</v>
          </cell>
          <cell r="F228">
            <v>1</v>
          </cell>
          <cell r="G228">
            <v>1</v>
          </cell>
          <cell r="M228">
            <v>95084.128785484732</v>
          </cell>
          <cell r="P228" t="str">
            <v>PeMS2016</v>
          </cell>
        </row>
        <row r="229">
          <cell r="E229">
            <v>8790</v>
          </cell>
          <cell r="F229">
            <v>1</v>
          </cell>
          <cell r="G229">
            <v>1</v>
          </cell>
          <cell r="M229">
            <v>89930.862354381068</v>
          </cell>
          <cell r="P229" t="str">
            <v>PeMS2016</v>
          </cell>
        </row>
        <row r="230">
          <cell r="E230">
            <v>8790</v>
          </cell>
          <cell r="F230">
            <v>1</v>
          </cell>
          <cell r="G230">
            <v>1</v>
          </cell>
          <cell r="M230">
            <v>116796</v>
          </cell>
          <cell r="P230" t="str">
            <v>Caltran</v>
          </cell>
        </row>
        <row r="231">
          <cell r="E231">
            <v>8784</v>
          </cell>
          <cell r="F231">
            <v>1</v>
          </cell>
          <cell r="G231">
            <v>1</v>
          </cell>
          <cell r="M231">
            <v>106296.8174527988</v>
          </cell>
          <cell r="P231" t="str">
            <v>PeMS2016</v>
          </cell>
        </row>
        <row r="232">
          <cell r="E232">
            <v>20640</v>
          </cell>
          <cell r="F232">
            <v>1</v>
          </cell>
          <cell r="G232">
            <v>1</v>
          </cell>
          <cell r="M232">
            <v>87309.629176147355</v>
          </cell>
          <cell r="P232" t="str">
            <v>PeMS2016</v>
          </cell>
        </row>
        <row r="233">
          <cell r="E233">
            <v>8781</v>
          </cell>
          <cell r="F233">
            <v>1</v>
          </cell>
          <cell r="G233">
            <v>1</v>
          </cell>
          <cell r="M233">
            <v>81568.437469426775</v>
          </cell>
          <cell r="P233" t="str">
            <v>PeMS2016</v>
          </cell>
        </row>
        <row r="234">
          <cell r="E234">
            <v>26014</v>
          </cell>
          <cell r="F234">
            <v>1</v>
          </cell>
          <cell r="G234">
            <v>1</v>
          </cell>
          <cell r="M234">
            <v>102271</v>
          </cell>
          <cell r="P234" t="str">
            <v>Caltran</v>
          </cell>
        </row>
        <row r="235">
          <cell r="E235">
            <v>12010</v>
          </cell>
          <cell r="F235">
            <v>1</v>
          </cell>
          <cell r="G235">
            <v>1</v>
          </cell>
          <cell r="M235">
            <v>79231.894844321097</v>
          </cell>
          <cell r="P235" t="str">
            <v>PeMS2016</v>
          </cell>
        </row>
        <row r="236">
          <cell r="E236">
            <v>12007</v>
          </cell>
          <cell r="F236">
            <v>1</v>
          </cell>
          <cell r="G236">
            <v>1</v>
          </cell>
          <cell r="M236">
            <v>72538.791912004323</v>
          </cell>
          <cell r="P236" t="str">
            <v>PeMS2016</v>
          </cell>
        </row>
        <row r="237">
          <cell r="E237">
            <v>15020</v>
          </cell>
          <cell r="F237">
            <v>1</v>
          </cell>
          <cell r="G237">
            <v>1</v>
          </cell>
          <cell r="M237">
            <v>87299.455882581024</v>
          </cell>
          <cell r="P237" t="str">
            <v>PeMS2016</v>
          </cell>
        </row>
        <row r="238">
          <cell r="E238">
            <v>15036</v>
          </cell>
          <cell r="F238">
            <v>1</v>
          </cell>
          <cell r="G238">
            <v>1</v>
          </cell>
          <cell r="M238">
            <v>79302.202092406427</v>
          </cell>
          <cell r="P238" t="str">
            <v>PeMS2016</v>
          </cell>
        </row>
        <row r="239">
          <cell r="E239">
            <v>15038</v>
          </cell>
          <cell r="F239">
            <v>1</v>
          </cell>
          <cell r="G239">
            <v>1</v>
          </cell>
          <cell r="M239">
            <v>84222.20678361693</v>
          </cell>
          <cell r="P239" t="str">
            <v>PeMS2016</v>
          </cell>
        </row>
        <row r="240">
          <cell r="E240">
            <v>14290</v>
          </cell>
          <cell r="F240">
            <v>1</v>
          </cell>
          <cell r="G240">
            <v>1</v>
          </cell>
          <cell r="M240">
            <v>77963.023214964502</v>
          </cell>
          <cell r="P240" t="str">
            <v>PeMS2016</v>
          </cell>
        </row>
        <row r="241">
          <cell r="E241">
            <v>8896</v>
          </cell>
          <cell r="F241">
            <v>1</v>
          </cell>
          <cell r="G241">
            <v>1</v>
          </cell>
          <cell r="M241">
            <v>77611</v>
          </cell>
          <cell r="P241" t="str">
            <v>Caltran</v>
          </cell>
        </row>
        <row r="242">
          <cell r="E242">
            <v>14265</v>
          </cell>
          <cell r="F242">
            <v>1</v>
          </cell>
          <cell r="G242">
            <v>1</v>
          </cell>
          <cell r="M242">
            <v>40004.228626964337</v>
          </cell>
          <cell r="P242" t="str">
            <v>PeMS2016</v>
          </cell>
        </row>
        <row r="243">
          <cell r="E243">
            <v>4887</v>
          </cell>
          <cell r="F243">
            <v>1</v>
          </cell>
          <cell r="G243">
            <v>1</v>
          </cell>
          <cell r="M243">
            <v>110380</v>
          </cell>
          <cell r="P243" t="str">
            <v>Caltran</v>
          </cell>
        </row>
        <row r="244">
          <cell r="E244">
            <v>14262</v>
          </cell>
          <cell r="F244">
            <v>1</v>
          </cell>
          <cell r="G244">
            <v>1</v>
          </cell>
          <cell r="M244">
            <v>100409.04415004649</v>
          </cell>
          <cell r="P244" t="str">
            <v>PeMS2016</v>
          </cell>
        </row>
        <row r="245">
          <cell r="E245">
            <v>22603</v>
          </cell>
          <cell r="F245">
            <v>1</v>
          </cell>
          <cell r="G245">
            <v>1</v>
          </cell>
          <cell r="M245">
            <v>87923.041242502906</v>
          </cell>
          <cell r="P245" t="str">
            <v>PeMS2016</v>
          </cell>
        </row>
        <row r="246">
          <cell r="E246">
            <v>13861</v>
          </cell>
          <cell r="F246">
            <v>1</v>
          </cell>
          <cell r="G246">
            <v>1</v>
          </cell>
          <cell r="M246">
            <v>102812.55728012021</v>
          </cell>
          <cell r="P246" t="str">
            <v>PeMS2016</v>
          </cell>
        </row>
        <row r="247">
          <cell r="E247">
            <v>13600</v>
          </cell>
          <cell r="F247">
            <v>1</v>
          </cell>
          <cell r="G247">
            <v>1</v>
          </cell>
          <cell r="M247">
            <v>118363</v>
          </cell>
          <cell r="P247" t="str">
            <v>Caltran</v>
          </cell>
        </row>
        <row r="248">
          <cell r="E248">
            <v>26293</v>
          </cell>
          <cell r="F248">
            <v>1</v>
          </cell>
          <cell r="G248">
            <v>1</v>
          </cell>
          <cell r="M248">
            <v>98447.879150620429</v>
          </cell>
          <cell r="P248" t="str">
            <v>PeMS2016</v>
          </cell>
        </row>
        <row r="249">
          <cell r="E249">
            <v>9872</v>
          </cell>
          <cell r="F249">
            <v>1</v>
          </cell>
          <cell r="G249">
            <v>1</v>
          </cell>
          <cell r="M249">
            <v>104595.8793837415</v>
          </cell>
          <cell r="P249" t="str">
            <v>PeMS2016</v>
          </cell>
        </row>
        <row r="250">
          <cell r="E250">
            <v>13527</v>
          </cell>
          <cell r="F250">
            <v>1</v>
          </cell>
          <cell r="G250">
            <v>1</v>
          </cell>
          <cell r="M250">
            <v>107825.59257397179</v>
          </cell>
          <cell r="P250" t="str">
            <v>PeMS2016</v>
          </cell>
        </row>
        <row r="251">
          <cell r="E251">
            <v>13593</v>
          </cell>
          <cell r="F251">
            <v>1</v>
          </cell>
          <cell r="G251">
            <v>1</v>
          </cell>
          <cell r="M251">
            <v>98736.2160917484</v>
          </cell>
          <cell r="P251" t="str">
            <v>PeMS2016</v>
          </cell>
        </row>
        <row r="252">
          <cell r="E252">
            <v>25842</v>
          </cell>
          <cell r="F252">
            <v>1</v>
          </cell>
          <cell r="G252">
            <v>1</v>
          </cell>
          <cell r="M252">
            <v>104203.8777865366</v>
          </cell>
          <cell r="P252" t="str">
            <v>PeMS2016</v>
          </cell>
        </row>
        <row r="253">
          <cell r="E253">
            <v>26523</v>
          </cell>
          <cell r="F253">
            <v>1</v>
          </cell>
          <cell r="G253">
            <v>1</v>
          </cell>
          <cell r="M253">
            <v>100921.1057016319</v>
          </cell>
          <cell r="P253" t="str">
            <v>PeMS2016</v>
          </cell>
        </row>
        <row r="254">
          <cell r="E254">
            <v>13581</v>
          </cell>
          <cell r="F254">
            <v>1</v>
          </cell>
          <cell r="G254">
            <v>1</v>
          </cell>
          <cell r="M254">
            <v>104032.3557413501</v>
          </cell>
          <cell r="P254" t="str">
            <v>PeMS2016</v>
          </cell>
        </row>
        <row r="255">
          <cell r="E255">
            <v>13579</v>
          </cell>
          <cell r="F255">
            <v>1</v>
          </cell>
          <cell r="G255">
            <v>1</v>
          </cell>
          <cell r="M255">
            <v>95273.277419095757</v>
          </cell>
          <cell r="P255" t="str">
            <v>PeMS2016</v>
          </cell>
        </row>
        <row r="256">
          <cell r="E256">
            <v>13579</v>
          </cell>
          <cell r="F256">
            <v>1</v>
          </cell>
          <cell r="G256">
            <v>1</v>
          </cell>
          <cell r="M256">
            <v>108591</v>
          </cell>
          <cell r="P256" t="str">
            <v>Caltran</v>
          </cell>
        </row>
        <row r="257">
          <cell r="E257">
            <v>615</v>
          </cell>
          <cell r="F257">
            <v>1</v>
          </cell>
          <cell r="G257">
            <v>1</v>
          </cell>
          <cell r="M257">
            <v>100358.0441957587</v>
          </cell>
          <cell r="P257" t="str">
            <v>PeMS2016</v>
          </cell>
        </row>
        <row r="258">
          <cell r="E258">
            <v>16275</v>
          </cell>
          <cell r="F258">
            <v>1</v>
          </cell>
          <cell r="G258">
            <v>1</v>
          </cell>
          <cell r="M258">
            <v>101403.54020261321</v>
          </cell>
          <cell r="P258" t="str">
            <v>PeMS2016</v>
          </cell>
        </row>
        <row r="259">
          <cell r="E259">
            <v>16275</v>
          </cell>
          <cell r="F259">
            <v>1</v>
          </cell>
          <cell r="G259">
            <v>1</v>
          </cell>
          <cell r="M259">
            <v>109782</v>
          </cell>
          <cell r="P259" t="str">
            <v>Caltran</v>
          </cell>
        </row>
        <row r="260">
          <cell r="E260">
            <v>16290</v>
          </cell>
          <cell r="F260">
            <v>1</v>
          </cell>
          <cell r="G260">
            <v>1</v>
          </cell>
          <cell r="M260">
            <v>99469.632930082662</v>
          </cell>
          <cell r="P260" t="str">
            <v>PeMS2016</v>
          </cell>
        </row>
        <row r="261">
          <cell r="E261">
            <v>16291</v>
          </cell>
          <cell r="F261">
            <v>1</v>
          </cell>
          <cell r="G261">
            <v>1</v>
          </cell>
          <cell r="M261">
            <v>104108.7743793627</v>
          </cell>
          <cell r="P261" t="str">
            <v>PeMS2016</v>
          </cell>
        </row>
        <row r="262">
          <cell r="E262">
            <v>671</v>
          </cell>
          <cell r="F262">
            <v>1</v>
          </cell>
          <cell r="G262">
            <v>1</v>
          </cell>
          <cell r="M262">
            <v>95533.639875670706</v>
          </cell>
          <cell r="P262" t="str">
            <v>PeMS2016</v>
          </cell>
        </row>
        <row r="263">
          <cell r="E263">
            <v>8770</v>
          </cell>
          <cell r="F263">
            <v>1</v>
          </cell>
          <cell r="G263">
            <v>1</v>
          </cell>
          <cell r="M263">
            <v>88873.851681881948</v>
          </cell>
          <cell r="P263" t="str">
            <v>PeMS2016</v>
          </cell>
        </row>
        <row r="264">
          <cell r="E264">
            <v>13279</v>
          </cell>
          <cell r="F264">
            <v>1</v>
          </cell>
          <cell r="G264">
            <v>1</v>
          </cell>
          <cell r="M264">
            <v>98062.903503995563</v>
          </cell>
          <cell r="P264" t="str">
            <v>PeMS2016</v>
          </cell>
        </row>
        <row r="265">
          <cell r="E265">
            <v>13277</v>
          </cell>
          <cell r="F265">
            <v>1</v>
          </cell>
          <cell r="G265">
            <v>1</v>
          </cell>
          <cell r="M265">
            <v>86290.433187102652</v>
          </cell>
          <cell r="P265" t="str">
            <v>PeMS2016</v>
          </cell>
        </row>
        <row r="266">
          <cell r="E266">
            <v>673</v>
          </cell>
          <cell r="F266">
            <v>1</v>
          </cell>
          <cell r="G266">
            <v>1</v>
          </cell>
          <cell r="M266">
            <v>93015.142191291481</v>
          </cell>
          <cell r="P266" t="str">
            <v>PeMS2016</v>
          </cell>
        </row>
        <row r="267">
          <cell r="E267">
            <v>8768</v>
          </cell>
          <cell r="F267">
            <v>1</v>
          </cell>
          <cell r="G267">
            <v>1</v>
          </cell>
          <cell r="M267">
            <v>100711.6858672518</v>
          </cell>
          <cell r="P267" t="str">
            <v>PeMS2016</v>
          </cell>
        </row>
        <row r="268">
          <cell r="E268">
            <v>26547</v>
          </cell>
          <cell r="F268">
            <v>1</v>
          </cell>
          <cell r="G268">
            <v>1</v>
          </cell>
          <cell r="M268">
            <v>99712</v>
          </cell>
          <cell r="P268" t="str">
            <v>Caltran</v>
          </cell>
        </row>
        <row r="269">
          <cell r="E269">
            <v>16125</v>
          </cell>
          <cell r="F269">
            <v>1</v>
          </cell>
          <cell r="G269">
            <v>1</v>
          </cell>
          <cell r="M269">
            <v>91626.216616103222</v>
          </cell>
          <cell r="P269" t="str">
            <v>PeMS2016</v>
          </cell>
        </row>
        <row r="270">
          <cell r="E270">
            <v>12253</v>
          </cell>
          <cell r="F270">
            <v>1</v>
          </cell>
          <cell r="G270">
            <v>1</v>
          </cell>
          <cell r="M270">
            <v>104473.56092650539</v>
          </cell>
          <cell r="P270" t="str">
            <v>PeMS2016</v>
          </cell>
        </row>
        <row r="271">
          <cell r="E271">
            <v>12253</v>
          </cell>
          <cell r="F271">
            <v>1</v>
          </cell>
          <cell r="G271">
            <v>1</v>
          </cell>
          <cell r="M271">
            <v>103471</v>
          </cell>
          <cell r="P271" t="str">
            <v>Caltran</v>
          </cell>
        </row>
        <row r="272">
          <cell r="E272">
            <v>12242</v>
          </cell>
          <cell r="F272">
            <v>1</v>
          </cell>
          <cell r="G272">
            <v>1</v>
          </cell>
          <cell r="M272">
            <v>90844.928294050696</v>
          </cell>
          <cell r="P272" t="str">
            <v>PeMS2016</v>
          </cell>
        </row>
        <row r="273">
          <cell r="E273">
            <v>28495</v>
          </cell>
          <cell r="F273">
            <v>1</v>
          </cell>
          <cell r="G273">
            <v>1</v>
          </cell>
          <cell r="M273">
            <v>78485.003102082585</v>
          </cell>
          <cell r="P273" t="str">
            <v>PeMS2016</v>
          </cell>
        </row>
        <row r="274">
          <cell r="E274">
            <v>28511</v>
          </cell>
          <cell r="F274">
            <v>1</v>
          </cell>
          <cell r="G274">
            <v>1</v>
          </cell>
          <cell r="M274">
            <v>82332</v>
          </cell>
          <cell r="P274" t="str">
            <v>Caltran</v>
          </cell>
        </row>
        <row r="275">
          <cell r="E275">
            <v>28512</v>
          </cell>
          <cell r="F275">
            <v>1</v>
          </cell>
          <cell r="G275">
            <v>1</v>
          </cell>
          <cell r="M275">
            <v>71465.367118185182</v>
          </cell>
          <cell r="P275" t="str">
            <v>PeMS2016</v>
          </cell>
        </row>
        <row r="276">
          <cell r="E276">
            <v>28486</v>
          </cell>
          <cell r="F276">
            <v>1</v>
          </cell>
          <cell r="G276">
            <v>1</v>
          </cell>
          <cell r="M276">
            <v>62454.61697690039</v>
          </cell>
          <cell r="P276" t="str">
            <v>PeMS2016</v>
          </cell>
        </row>
        <row r="277">
          <cell r="E277">
            <v>27597</v>
          </cell>
          <cell r="F277">
            <v>1</v>
          </cell>
          <cell r="G277">
            <v>1</v>
          </cell>
          <cell r="M277">
            <v>63067.066033290517</v>
          </cell>
          <cell r="P277" t="str">
            <v>PeMS2016</v>
          </cell>
        </row>
        <row r="278">
          <cell r="E278">
            <v>27597</v>
          </cell>
          <cell r="F278">
            <v>1</v>
          </cell>
          <cell r="G278">
            <v>1</v>
          </cell>
          <cell r="M278">
            <v>64793</v>
          </cell>
          <cell r="P278" t="str">
            <v>Caltran</v>
          </cell>
        </row>
        <row r="279">
          <cell r="E279">
            <v>27519</v>
          </cell>
          <cell r="F279">
            <v>1</v>
          </cell>
          <cell r="G279">
            <v>1</v>
          </cell>
          <cell r="M279">
            <v>66076.858961661041</v>
          </cell>
          <cell r="P279" t="str">
            <v>PeMS2016</v>
          </cell>
        </row>
        <row r="280">
          <cell r="E280">
            <v>27520</v>
          </cell>
          <cell r="F280">
            <v>1</v>
          </cell>
          <cell r="G280">
            <v>1</v>
          </cell>
          <cell r="M280">
            <v>70400.160694099162</v>
          </cell>
          <cell r="P280" t="str">
            <v>PeMS2016</v>
          </cell>
        </row>
        <row r="281">
          <cell r="E281">
            <v>27598</v>
          </cell>
          <cell r="F281">
            <v>1</v>
          </cell>
          <cell r="G281">
            <v>1</v>
          </cell>
          <cell r="M281">
            <v>54384.259490954333</v>
          </cell>
          <cell r="P281" t="str">
            <v>PeMS2016</v>
          </cell>
        </row>
        <row r="282">
          <cell r="E282">
            <v>27598</v>
          </cell>
          <cell r="F282">
            <v>1</v>
          </cell>
          <cell r="G282">
            <v>1</v>
          </cell>
          <cell r="M282">
            <v>64727</v>
          </cell>
          <cell r="P282" t="str">
            <v>Caltran</v>
          </cell>
        </row>
        <row r="283">
          <cell r="E283">
            <v>26623</v>
          </cell>
          <cell r="F283">
            <v>1</v>
          </cell>
          <cell r="G283">
            <v>1</v>
          </cell>
          <cell r="M283">
            <v>63309.145952116713</v>
          </cell>
          <cell r="P283" t="str">
            <v>PeMS2016</v>
          </cell>
        </row>
        <row r="284">
          <cell r="E284">
            <v>28515</v>
          </cell>
          <cell r="F284">
            <v>1</v>
          </cell>
          <cell r="G284">
            <v>1</v>
          </cell>
          <cell r="M284">
            <v>68617.230979847503</v>
          </cell>
          <cell r="P284" t="str">
            <v>PeMS2016</v>
          </cell>
        </row>
        <row r="285">
          <cell r="E285">
            <v>28490</v>
          </cell>
          <cell r="F285">
            <v>1</v>
          </cell>
          <cell r="G285">
            <v>1</v>
          </cell>
          <cell r="M285">
            <v>86225</v>
          </cell>
          <cell r="P285" t="str">
            <v>Caltran</v>
          </cell>
        </row>
        <row r="286">
          <cell r="E286">
            <v>28493</v>
          </cell>
          <cell r="F286">
            <v>1</v>
          </cell>
          <cell r="G286">
            <v>1</v>
          </cell>
          <cell r="M286">
            <v>81917.660323804274</v>
          </cell>
          <cell r="P286" t="str">
            <v>PeMS2016</v>
          </cell>
        </row>
        <row r="287">
          <cell r="E287">
            <v>26562</v>
          </cell>
          <cell r="F287">
            <v>1</v>
          </cell>
          <cell r="G287">
            <v>1</v>
          </cell>
          <cell r="M287">
            <v>88515.998898066333</v>
          </cell>
          <cell r="P287" t="str">
            <v>PeMS2016</v>
          </cell>
        </row>
        <row r="288">
          <cell r="E288">
            <v>12247</v>
          </cell>
          <cell r="F288">
            <v>1</v>
          </cell>
          <cell r="G288">
            <v>1</v>
          </cell>
          <cell r="M288">
            <v>98586.406038741072</v>
          </cell>
          <cell r="P288" t="str">
            <v>PeMS2016</v>
          </cell>
        </row>
        <row r="289">
          <cell r="E289">
            <v>9025</v>
          </cell>
          <cell r="F289">
            <v>1</v>
          </cell>
          <cell r="G289">
            <v>1</v>
          </cell>
          <cell r="M289">
            <v>102699</v>
          </cell>
          <cell r="P289" t="str">
            <v>Caltran</v>
          </cell>
        </row>
        <row r="290">
          <cell r="E290">
            <v>12589</v>
          </cell>
          <cell r="F290">
            <v>1</v>
          </cell>
          <cell r="G290">
            <v>1</v>
          </cell>
          <cell r="M290">
            <v>96391.992332622031</v>
          </cell>
          <cell r="P290" t="str">
            <v>PeMS2016</v>
          </cell>
        </row>
        <row r="291">
          <cell r="E291">
            <v>12583</v>
          </cell>
          <cell r="F291">
            <v>1</v>
          </cell>
          <cell r="G291">
            <v>1</v>
          </cell>
          <cell r="M291">
            <v>90080.731915074663</v>
          </cell>
          <cell r="P291" t="str">
            <v>PeMS2016</v>
          </cell>
        </row>
        <row r="292">
          <cell r="E292">
            <v>26563</v>
          </cell>
          <cell r="F292">
            <v>1</v>
          </cell>
          <cell r="G292">
            <v>1</v>
          </cell>
          <cell r="M292">
            <v>94615.950641628922</v>
          </cell>
          <cell r="P292" t="str">
            <v>PeMS2016</v>
          </cell>
        </row>
        <row r="293">
          <cell r="E293">
            <v>675</v>
          </cell>
          <cell r="F293">
            <v>1</v>
          </cell>
          <cell r="G293">
            <v>1</v>
          </cell>
          <cell r="M293">
            <v>99844</v>
          </cell>
          <cell r="P293" t="str">
            <v>Caltran</v>
          </cell>
        </row>
        <row r="294">
          <cell r="E294">
            <v>674</v>
          </cell>
          <cell r="F294">
            <v>1</v>
          </cell>
          <cell r="G294">
            <v>1</v>
          </cell>
          <cell r="M294">
            <v>92809.83721090453</v>
          </cell>
          <cell r="P294" t="str">
            <v>PeMS2016</v>
          </cell>
        </row>
        <row r="295">
          <cell r="E295">
            <v>13273</v>
          </cell>
          <cell r="F295">
            <v>1</v>
          </cell>
          <cell r="G295">
            <v>1</v>
          </cell>
          <cell r="M295">
            <v>84304.492857324469</v>
          </cell>
          <cell r="P295" t="str">
            <v>PeMS2016</v>
          </cell>
        </row>
        <row r="296">
          <cell r="E296">
            <v>13282</v>
          </cell>
          <cell r="F296">
            <v>1</v>
          </cell>
          <cell r="G296">
            <v>1</v>
          </cell>
          <cell r="M296">
            <v>95358.571792137504</v>
          </cell>
          <cell r="P296" t="str">
            <v>PeMS2016</v>
          </cell>
        </row>
        <row r="297">
          <cell r="E297">
            <v>8771</v>
          </cell>
          <cell r="F297">
            <v>1</v>
          </cell>
          <cell r="G297">
            <v>1</v>
          </cell>
          <cell r="M297">
            <v>92586.873936852222</v>
          </cell>
          <cell r="P297" t="str">
            <v>PeMS2016</v>
          </cell>
        </row>
        <row r="298">
          <cell r="E298">
            <v>8772</v>
          </cell>
          <cell r="F298">
            <v>1</v>
          </cell>
          <cell r="G298">
            <v>1</v>
          </cell>
          <cell r="M298">
            <v>80705.744205969517</v>
          </cell>
          <cell r="P298" t="str">
            <v>PeMS2016</v>
          </cell>
        </row>
        <row r="299">
          <cell r="E299">
            <v>8773</v>
          </cell>
          <cell r="F299">
            <v>1</v>
          </cell>
          <cell r="G299">
            <v>1</v>
          </cell>
          <cell r="M299">
            <v>94564.413920206323</v>
          </cell>
          <cell r="P299" t="str">
            <v>PeMS2016</v>
          </cell>
        </row>
        <row r="300">
          <cell r="E300">
            <v>16272</v>
          </cell>
          <cell r="F300">
            <v>1</v>
          </cell>
          <cell r="G300">
            <v>1</v>
          </cell>
          <cell r="M300">
            <v>98571.160204022221</v>
          </cell>
          <cell r="P300" t="str">
            <v>PeMS2016</v>
          </cell>
        </row>
        <row r="301">
          <cell r="E301">
            <v>16272</v>
          </cell>
          <cell r="F301">
            <v>1</v>
          </cell>
          <cell r="G301">
            <v>1</v>
          </cell>
          <cell r="M301">
            <v>104695</v>
          </cell>
          <cell r="P301" t="str">
            <v>Caltran</v>
          </cell>
        </row>
        <row r="302">
          <cell r="E302">
            <v>621</v>
          </cell>
          <cell r="F302">
            <v>1</v>
          </cell>
          <cell r="G302">
            <v>1</v>
          </cell>
          <cell r="M302">
            <v>95566.921295064298</v>
          </cell>
          <cell r="P302" t="str">
            <v>PeMS2016</v>
          </cell>
        </row>
        <row r="303">
          <cell r="E303">
            <v>13580</v>
          </cell>
          <cell r="F303">
            <v>1</v>
          </cell>
          <cell r="G303">
            <v>1</v>
          </cell>
          <cell r="M303">
            <v>104739</v>
          </cell>
          <cell r="P303" t="str">
            <v>Caltran</v>
          </cell>
        </row>
        <row r="304">
          <cell r="E304">
            <v>13582</v>
          </cell>
          <cell r="F304">
            <v>1</v>
          </cell>
          <cell r="G304">
            <v>1</v>
          </cell>
          <cell r="M304">
            <v>100592.09608380339</v>
          </cell>
          <cell r="P304" t="str">
            <v>PeMS2016</v>
          </cell>
        </row>
        <row r="305">
          <cell r="E305">
            <v>13589</v>
          </cell>
          <cell r="F305">
            <v>1</v>
          </cell>
          <cell r="G305">
            <v>1</v>
          </cell>
          <cell r="M305">
            <v>101738.6731899414</v>
          </cell>
          <cell r="P305" t="str">
            <v>PeMS2016</v>
          </cell>
        </row>
        <row r="306">
          <cell r="E306">
            <v>13590</v>
          </cell>
          <cell r="F306">
            <v>1</v>
          </cell>
          <cell r="G306">
            <v>1</v>
          </cell>
          <cell r="M306">
            <v>97387.628614658475</v>
          </cell>
          <cell r="P306" t="str">
            <v>PeMS2016</v>
          </cell>
        </row>
        <row r="307">
          <cell r="E307">
            <v>643</v>
          </cell>
          <cell r="F307">
            <v>1</v>
          </cell>
          <cell r="G307">
            <v>1</v>
          </cell>
          <cell r="M307">
            <v>105824.0402400601</v>
          </cell>
          <cell r="P307" t="str">
            <v>PeMS2016</v>
          </cell>
        </row>
        <row r="308">
          <cell r="E308">
            <v>13594</v>
          </cell>
          <cell r="F308">
            <v>1</v>
          </cell>
          <cell r="G308">
            <v>1</v>
          </cell>
          <cell r="M308">
            <v>116241.85448608331</v>
          </cell>
          <cell r="P308" t="str">
            <v>PeMS2016</v>
          </cell>
        </row>
        <row r="309">
          <cell r="E309">
            <v>13598</v>
          </cell>
          <cell r="F309">
            <v>1</v>
          </cell>
          <cell r="G309">
            <v>1</v>
          </cell>
          <cell r="M309">
            <v>111400.12344118371</v>
          </cell>
          <cell r="P309" t="str">
            <v>PeMS2016</v>
          </cell>
        </row>
        <row r="310">
          <cell r="E310">
            <v>13597</v>
          </cell>
          <cell r="F310">
            <v>1</v>
          </cell>
          <cell r="G310">
            <v>1</v>
          </cell>
          <cell r="M310">
            <v>122507</v>
          </cell>
          <cell r="P310" t="str">
            <v>Caltran</v>
          </cell>
        </row>
        <row r="311">
          <cell r="E311">
            <v>14246</v>
          </cell>
          <cell r="F311">
            <v>1</v>
          </cell>
          <cell r="G311">
            <v>1</v>
          </cell>
          <cell r="M311">
            <v>118688.36680182839</v>
          </cell>
          <cell r="P311" t="str">
            <v>PeMS2016</v>
          </cell>
        </row>
        <row r="312">
          <cell r="E312">
            <v>8774</v>
          </cell>
          <cell r="F312">
            <v>1</v>
          </cell>
          <cell r="G312">
            <v>1</v>
          </cell>
          <cell r="M312">
            <v>107214.6542836046</v>
          </cell>
          <cell r="P312" t="str">
            <v>PeMS2016</v>
          </cell>
        </row>
        <row r="313">
          <cell r="E313">
            <v>14255</v>
          </cell>
          <cell r="F313">
            <v>1</v>
          </cell>
          <cell r="G313">
            <v>1</v>
          </cell>
          <cell r="M313">
            <v>85924.163781372175</v>
          </cell>
          <cell r="P313" t="str">
            <v>PeMS2016</v>
          </cell>
        </row>
        <row r="314">
          <cell r="E314">
            <v>30776</v>
          </cell>
          <cell r="F314">
            <v>1</v>
          </cell>
          <cell r="G314">
            <v>1</v>
          </cell>
          <cell r="M314">
            <v>102978</v>
          </cell>
          <cell r="P314" t="str">
            <v>Caltran</v>
          </cell>
        </row>
        <row r="315">
          <cell r="E315">
            <v>14263</v>
          </cell>
          <cell r="F315">
            <v>1</v>
          </cell>
          <cell r="G315">
            <v>1</v>
          </cell>
          <cell r="M315">
            <v>72660</v>
          </cell>
          <cell r="P315" t="str">
            <v>Caltran</v>
          </cell>
        </row>
        <row r="316">
          <cell r="E316">
            <v>14286</v>
          </cell>
          <cell r="F316">
            <v>1</v>
          </cell>
          <cell r="G316">
            <v>1</v>
          </cell>
          <cell r="M316">
            <v>64818.876143935879</v>
          </cell>
          <cell r="P316" t="str">
            <v>PeMS2016</v>
          </cell>
        </row>
        <row r="317">
          <cell r="E317">
            <v>9252</v>
          </cell>
          <cell r="F317">
            <v>1</v>
          </cell>
          <cell r="G317">
            <v>1</v>
          </cell>
          <cell r="M317">
            <v>59572.180082686973</v>
          </cell>
          <cell r="P317" t="str">
            <v>PeMS2016</v>
          </cell>
        </row>
        <row r="318">
          <cell r="E318">
            <v>15039</v>
          </cell>
          <cell r="F318">
            <v>1</v>
          </cell>
          <cell r="G318">
            <v>1</v>
          </cell>
          <cell r="M318">
            <v>72760.960583682056</v>
          </cell>
          <cell r="P318" t="str">
            <v>PeMS2016</v>
          </cell>
        </row>
        <row r="319">
          <cell r="E319">
            <v>8777</v>
          </cell>
          <cell r="F319">
            <v>1</v>
          </cell>
          <cell r="G319">
            <v>1</v>
          </cell>
          <cell r="M319">
            <v>80789.494429886327</v>
          </cell>
          <cell r="P319" t="str">
            <v>PeMS2016</v>
          </cell>
        </row>
        <row r="320">
          <cell r="E320">
            <v>12009</v>
          </cell>
          <cell r="F320">
            <v>1</v>
          </cell>
          <cell r="G320">
            <v>1</v>
          </cell>
          <cell r="M320">
            <v>83645.692758606412</v>
          </cell>
          <cell r="P320" t="str">
            <v>PeMS2016</v>
          </cell>
        </row>
        <row r="321">
          <cell r="E321">
            <v>26065</v>
          </cell>
          <cell r="F321">
            <v>1</v>
          </cell>
          <cell r="G321">
            <v>1</v>
          </cell>
          <cell r="M321">
            <v>105583</v>
          </cell>
          <cell r="P321" t="str">
            <v>Caltran</v>
          </cell>
        </row>
        <row r="322">
          <cell r="E322">
            <v>26017</v>
          </cell>
          <cell r="F322">
            <v>1</v>
          </cell>
          <cell r="G322">
            <v>1</v>
          </cell>
          <cell r="M322">
            <v>98559.603404111724</v>
          </cell>
          <cell r="P322" t="str">
            <v>PeMS2016</v>
          </cell>
        </row>
        <row r="323">
          <cell r="E323">
            <v>8780</v>
          </cell>
          <cell r="F323">
            <v>1</v>
          </cell>
          <cell r="G323">
            <v>1</v>
          </cell>
          <cell r="M323">
            <v>77304.130800474639</v>
          </cell>
          <cell r="P323" t="str">
            <v>PeMS2016</v>
          </cell>
        </row>
        <row r="324">
          <cell r="E324">
            <v>20684</v>
          </cell>
          <cell r="F324">
            <v>1</v>
          </cell>
          <cell r="G324">
            <v>1</v>
          </cell>
          <cell r="M324">
            <v>86925.607942932416</v>
          </cell>
          <cell r="P324" t="str">
            <v>PeMS2016</v>
          </cell>
        </row>
        <row r="325">
          <cell r="E325">
            <v>8787</v>
          </cell>
          <cell r="F325">
            <v>1</v>
          </cell>
          <cell r="G325">
            <v>1</v>
          </cell>
          <cell r="M325">
            <v>115020.01721467781</v>
          </cell>
          <cell r="P325" t="str">
            <v>PeMS2016</v>
          </cell>
        </row>
        <row r="326">
          <cell r="E326">
            <v>30816</v>
          </cell>
          <cell r="F326">
            <v>1</v>
          </cell>
          <cell r="G326">
            <v>1</v>
          </cell>
          <cell r="M326">
            <v>110995.204418244</v>
          </cell>
          <cell r="P326" t="str">
            <v>PeMS2016</v>
          </cell>
        </row>
        <row r="327">
          <cell r="E327">
            <v>30816</v>
          </cell>
          <cell r="F327">
            <v>1</v>
          </cell>
          <cell r="G327">
            <v>1</v>
          </cell>
          <cell r="M327">
            <v>115085</v>
          </cell>
          <cell r="P327" t="str">
            <v>Caltran</v>
          </cell>
        </row>
        <row r="328">
          <cell r="E328">
            <v>8791</v>
          </cell>
          <cell r="F328">
            <v>1</v>
          </cell>
          <cell r="G328">
            <v>1</v>
          </cell>
          <cell r="M328">
            <v>101566.32836548809</v>
          </cell>
          <cell r="P328" t="str">
            <v>PeMS2016</v>
          </cell>
        </row>
        <row r="329">
          <cell r="E329">
            <v>20689</v>
          </cell>
          <cell r="F329">
            <v>1</v>
          </cell>
          <cell r="G329">
            <v>1</v>
          </cell>
          <cell r="M329">
            <v>107543.3182274592</v>
          </cell>
          <cell r="P329" t="str">
            <v>PeMS2016</v>
          </cell>
        </row>
        <row r="330">
          <cell r="E330">
            <v>10965</v>
          </cell>
          <cell r="F330">
            <v>1</v>
          </cell>
          <cell r="G330">
            <v>1</v>
          </cell>
          <cell r="M330">
            <v>97702.42120116693</v>
          </cell>
          <cell r="P330" t="str">
            <v>PeMS2016</v>
          </cell>
        </row>
        <row r="331">
          <cell r="E331">
            <v>10968</v>
          </cell>
          <cell r="F331">
            <v>1</v>
          </cell>
          <cell r="G331">
            <v>1</v>
          </cell>
          <cell r="M331">
            <v>97802.904946116716</v>
          </cell>
          <cell r="P331" t="str">
            <v>PeMS2016</v>
          </cell>
        </row>
        <row r="332">
          <cell r="E332">
            <v>20693</v>
          </cell>
          <cell r="F332">
            <v>1</v>
          </cell>
          <cell r="G332">
            <v>1</v>
          </cell>
          <cell r="M332">
            <v>68584.546143420361</v>
          </cell>
          <cell r="P332" t="str">
            <v>PeMS2016</v>
          </cell>
        </row>
        <row r="333">
          <cell r="E333">
            <v>20694</v>
          </cell>
          <cell r="F333">
            <v>1</v>
          </cell>
          <cell r="G333">
            <v>1</v>
          </cell>
          <cell r="M333">
            <v>76554</v>
          </cell>
          <cell r="P333" t="str">
            <v>Caltran</v>
          </cell>
        </row>
        <row r="334">
          <cell r="E334">
            <v>16578</v>
          </cell>
          <cell r="F334">
            <v>1</v>
          </cell>
          <cell r="G334">
            <v>1</v>
          </cell>
          <cell r="M334">
            <v>98694.214190673301</v>
          </cell>
          <cell r="P334" t="str">
            <v>PeMS2016</v>
          </cell>
        </row>
        <row r="335">
          <cell r="E335">
            <v>20700</v>
          </cell>
          <cell r="F335">
            <v>1</v>
          </cell>
          <cell r="G335">
            <v>1</v>
          </cell>
          <cell r="M335">
            <v>80685.846266720982</v>
          </cell>
          <cell r="P335" t="str">
            <v>PeMS2016</v>
          </cell>
        </row>
        <row r="336">
          <cell r="E336">
            <v>27834</v>
          </cell>
          <cell r="F336">
            <v>1</v>
          </cell>
          <cell r="G336">
            <v>1</v>
          </cell>
          <cell r="M336">
            <v>99080.286703734819</v>
          </cell>
          <cell r="P336" t="str">
            <v>PeMS2016</v>
          </cell>
        </row>
        <row r="337">
          <cell r="E337">
            <v>27824</v>
          </cell>
          <cell r="F337">
            <v>1</v>
          </cell>
          <cell r="G337">
            <v>1</v>
          </cell>
          <cell r="M337">
            <v>99726.588923484</v>
          </cell>
          <cell r="P337" t="str">
            <v>PeMS2016</v>
          </cell>
        </row>
        <row r="338">
          <cell r="E338">
            <v>20709</v>
          </cell>
          <cell r="F338">
            <v>1</v>
          </cell>
          <cell r="G338">
            <v>1</v>
          </cell>
          <cell r="M338">
            <v>94097.578497541137</v>
          </cell>
          <cell r="P338" t="str">
            <v>PeMS2016</v>
          </cell>
        </row>
        <row r="339">
          <cell r="E339">
            <v>27806</v>
          </cell>
          <cell r="F339">
            <v>1</v>
          </cell>
          <cell r="G339">
            <v>1</v>
          </cell>
          <cell r="M339">
            <v>93489</v>
          </cell>
          <cell r="P339" t="str">
            <v>Caltran</v>
          </cell>
        </row>
        <row r="340">
          <cell r="E340">
            <v>20711</v>
          </cell>
          <cell r="F340">
            <v>1</v>
          </cell>
          <cell r="G340">
            <v>1</v>
          </cell>
          <cell r="M340">
            <v>75681.043610060253</v>
          </cell>
          <cell r="P340" t="str">
            <v>PeMS2016</v>
          </cell>
        </row>
        <row r="341">
          <cell r="E341">
            <v>28736</v>
          </cell>
          <cell r="F341">
            <v>1</v>
          </cell>
          <cell r="G341">
            <v>1</v>
          </cell>
          <cell r="M341">
            <v>79004.142969579509</v>
          </cell>
          <cell r="P341" t="str">
            <v>PeMS2016</v>
          </cell>
        </row>
        <row r="342">
          <cell r="E342">
            <v>28736</v>
          </cell>
          <cell r="F342">
            <v>1</v>
          </cell>
          <cell r="G342">
            <v>1</v>
          </cell>
          <cell r="M342">
            <v>85598</v>
          </cell>
          <cell r="P342" t="str">
            <v>Caltran</v>
          </cell>
        </row>
        <row r="343">
          <cell r="E343">
            <v>27781</v>
          </cell>
          <cell r="F343">
            <v>1</v>
          </cell>
          <cell r="G343">
            <v>1</v>
          </cell>
          <cell r="M343">
            <v>67128.468037647719</v>
          </cell>
          <cell r="P343" t="str">
            <v>PeMS2016</v>
          </cell>
        </row>
        <row r="344">
          <cell r="E344">
            <v>28726</v>
          </cell>
          <cell r="F344">
            <v>1</v>
          </cell>
          <cell r="G344">
            <v>1</v>
          </cell>
          <cell r="M344">
            <v>105471</v>
          </cell>
          <cell r="P344" t="str">
            <v>Caltran</v>
          </cell>
        </row>
        <row r="345">
          <cell r="E345">
            <v>28717</v>
          </cell>
          <cell r="F345">
            <v>1</v>
          </cell>
          <cell r="G345">
            <v>1</v>
          </cell>
          <cell r="M345">
            <v>97561.192568415325</v>
          </cell>
          <cell r="P345" t="str">
            <v>PeMS2016</v>
          </cell>
        </row>
        <row r="346">
          <cell r="E346">
            <v>28706</v>
          </cell>
          <cell r="F346">
            <v>1</v>
          </cell>
          <cell r="G346">
            <v>1</v>
          </cell>
          <cell r="M346">
            <v>78531.469043374018</v>
          </cell>
          <cell r="P346" t="str">
            <v>PeMS2016</v>
          </cell>
        </row>
        <row r="347">
          <cell r="E347">
            <v>27934</v>
          </cell>
          <cell r="F347">
            <v>1</v>
          </cell>
          <cell r="G347">
            <v>1</v>
          </cell>
          <cell r="M347">
            <v>76063.696412026431</v>
          </cell>
          <cell r="P347" t="str">
            <v>PeMS2016</v>
          </cell>
        </row>
        <row r="348">
          <cell r="E348">
            <v>27915</v>
          </cell>
          <cell r="F348">
            <v>1</v>
          </cell>
          <cell r="G348">
            <v>1</v>
          </cell>
          <cell r="M348">
            <v>82654</v>
          </cell>
          <cell r="P348" t="str">
            <v>Caltran</v>
          </cell>
        </row>
        <row r="349">
          <cell r="E349">
            <v>27902</v>
          </cell>
          <cell r="F349">
            <v>1</v>
          </cell>
          <cell r="G349">
            <v>1</v>
          </cell>
          <cell r="M349">
            <v>53560.239302325303</v>
          </cell>
          <cell r="P349" t="str">
            <v>PeMS2016</v>
          </cell>
        </row>
        <row r="350">
          <cell r="E350">
            <v>27878</v>
          </cell>
          <cell r="F350">
            <v>1</v>
          </cell>
          <cell r="G350">
            <v>1</v>
          </cell>
          <cell r="M350">
            <v>34852.919862044473</v>
          </cell>
          <cell r="P350" t="str">
            <v>PeMS2016</v>
          </cell>
        </row>
        <row r="351">
          <cell r="E351">
            <v>28455</v>
          </cell>
          <cell r="F351">
            <v>1</v>
          </cell>
          <cell r="G351">
            <v>1</v>
          </cell>
          <cell r="M351">
            <v>25624.77894629287</v>
          </cell>
          <cell r="P351" t="str">
            <v>PeMS2016</v>
          </cell>
        </row>
        <row r="352">
          <cell r="E352">
            <v>28455</v>
          </cell>
          <cell r="F352">
            <v>1</v>
          </cell>
          <cell r="G352">
            <v>1</v>
          </cell>
          <cell r="M352">
            <v>25021</v>
          </cell>
          <cell r="P352" t="str">
            <v>Caltran</v>
          </cell>
        </row>
        <row r="353">
          <cell r="E353">
            <v>28086</v>
          </cell>
          <cell r="F353">
            <v>1</v>
          </cell>
          <cell r="G353">
            <v>1</v>
          </cell>
          <cell r="M353">
            <v>55004.975120228213</v>
          </cell>
          <cell r="P353" t="str">
            <v>PeMS2016</v>
          </cell>
        </row>
        <row r="354">
          <cell r="E354">
            <v>28086</v>
          </cell>
          <cell r="F354">
            <v>1</v>
          </cell>
          <cell r="G354">
            <v>1</v>
          </cell>
          <cell r="M354">
            <v>50807</v>
          </cell>
          <cell r="P354" t="str">
            <v>Caltran</v>
          </cell>
        </row>
        <row r="355">
          <cell r="E355">
            <v>27603</v>
          </cell>
          <cell r="F355">
            <v>1</v>
          </cell>
          <cell r="G355">
            <v>1</v>
          </cell>
          <cell r="M355">
            <v>100852.0203594139</v>
          </cell>
          <cell r="P355" t="str">
            <v>PeMS2016</v>
          </cell>
        </row>
        <row r="356">
          <cell r="E356">
            <v>27603</v>
          </cell>
          <cell r="F356">
            <v>1</v>
          </cell>
          <cell r="G356">
            <v>1</v>
          </cell>
          <cell r="M356">
            <v>100716</v>
          </cell>
          <cell r="P356" t="str">
            <v>Caltran</v>
          </cell>
        </row>
        <row r="357">
          <cell r="E357">
            <v>27605</v>
          </cell>
          <cell r="F357">
            <v>1</v>
          </cell>
          <cell r="G357">
            <v>1</v>
          </cell>
          <cell r="M357">
            <v>102178.2157778354</v>
          </cell>
          <cell r="P357" t="str">
            <v>PeMS2016</v>
          </cell>
        </row>
        <row r="358">
          <cell r="E358">
            <v>27555</v>
          </cell>
          <cell r="F358">
            <v>1</v>
          </cell>
          <cell r="G358">
            <v>1</v>
          </cell>
          <cell r="M358">
            <v>102480.56636091891</v>
          </cell>
          <cell r="P358" t="str">
            <v>PeMS2016</v>
          </cell>
        </row>
        <row r="359">
          <cell r="E359">
            <v>27555</v>
          </cell>
          <cell r="F359">
            <v>1</v>
          </cell>
          <cell r="G359">
            <v>1</v>
          </cell>
          <cell r="M359">
            <v>100844</v>
          </cell>
          <cell r="P359" t="str">
            <v>Caltran</v>
          </cell>
        </row>
        <row r="360">
          <cell r="E360">
            <v>29089</v>
          </cell>
          <cell r="F360">
            <v>1</v>
          </cell>
          <cell r="G360">
            <v>1</v>
          </cell>
          <cell r="M360">
            <v>99377.650543791751</v>
          </cell>
          <cell r="P360" t="str">
            <v>PeMS2016</v>
          </cell>
        </row>
        <row r="361">
          <cell r="E361">
            <v>29108</v>
          </cell>
          <cell r="F361">
            <v>1</v>
          </cell>
          <cell r="G361">
            <v>1</v>
          </cell>
          <cell r="M361">
            <v>110584.2063005105</v>
          </cell>
          <cell r="P361" t="str">
            <v>PeMS2016</v>
          </cell>
        </row>
        <row r="362">
          <cell r="E362">
            <v>27607</v>
          </cell>
          <cell r="F362">
            <v>1</v>
          </cell>
          <cell r="G362">
            <v>1</v>
          </cell>
          <cell r="M362">
            <v>69995.030045566964</v>
          </cell>
          <cell r="P362" t="str">
            <v>PeMS2016</v>
          </cell>
        </row>
        <row r="363">
          <cell r="E363">
            <v>28106</v>
          </cell>
          <cell r="F363">
            <v>1</v>
          </cell>
          <cell r="G363">
            <v>1</v>
          </cell>
          <cell r="M363">
            <v>89518.68082673318</v>
          </cell>
          <cell r="P363" t="str">
            <v>PeMS2016</v>
          </cell>
        </row>
        <row r="364">
          <cell r="E364">
            <v>10996</v>
          </cell>
          <cell r="F364">
            <v>1</v>
          </cell>
          <cell r="G364">
            <v>1</v>
          </cell>
          <cell r="M364">
            <v>125503</v>
          </cell>
          <cell r="P364" t="str">
            <v>Caltran</v>
          </cell>
        </row>
        <row r="365">
          <cell r="E365">
            <v>16096</v>
          </cell>
          <cell r="F365">
            <v>1</v>
          </cell>
          <cell r="G365">
            <v>1</v>
          </cell>
          <cell r="M365">
            <v>82283.045804705136</v>
          </cell>
          <cell r="P365" t="str">
            <v>PeMS2016</v>
          </cell>
        </row>
        <row r="366">
          <cell r="E366">
            <v>15432</v>
          </cell>
          <cell r="F366">
            <v>1</v>
          </cell>
          <cell r="G366">
            <v>1</v>
          </cell>
          <cell r="M366">
            <v>123160.52686057369</v>
          </cell>
          <cell r="P366" t="str">
            <v>PeMS2016</v>
          </cell>
        </row>
        <row r="367">
          <cell r="E367">
            <v>14953</v>
          </cell>
          <cell r="F367">
            <v>1</v>
          </cell>
          <cell r="G367">
            <v>1</v>
          </cell>
          <cell r="M367">
            <v>119243.6769461388</v>
          </cell>
          <cell r="P367" t="str">
            <v>PeMS2016</v>
          </cell>
        </row>
        <row r="368">
          <cell r="E368">
            <v>15443</v>
          </cell>
          <cell r="F368">
            <v>1</v>
          </cell>
          <cell r="G368">
            <v>1</v>
          </cell>
          <cell r="M368">
            <v>113934.7591371897</v>
          </cell>
          <cell r="P368" t="str">
            <v>PeMS2016</v>
          </cell>
        </row>
        <row r="369">
          <cell r="E369">
            <v>15443</v>
          </cell>
          <cell r="F369">
            <v>1</v>
          </cell>
          <cell r="G369">
            <v>1</v>
          </cell>
          <cell r="M369">
            <v>118810</v>
          </cell>
          <cell r="P369" t="str">
            <v>Caltran</v>
          </cell>
        </row>
        <row r="370">
          <cell r="E370">
            <v>15457</v>
          </cell>
          <cell r="F370">
            <v>1</v>
          </cell>
          <cell r="G370">
            <v>1</v>
          </cell>
          <cell r="M370">
            <v>103006.15133770221</v>
          </cell>
          <cell r="P370" t="str">
            <v>PeMS2016</v>
          </cell>
        </row>
        <row r="371">
          <cell r="E371">
            <v>15459</v>
          </cell>
          <cell r="F371">
            <v>1</v>
          </cell>
          <cell r="G371">
            <v>1</v>
          </cell>
          <cell r="M371">
            <v>100757</v>
          </cell>
          <cell r="P371" t="str">
            <v>Caltran</v>
          </cell>
        </row>
        <row r="372">
          <cell r="E372">
            <v>11035</v>
          </cell>
          <cell r="F372">
            <v>1</v>
          </cell>
          <cell r="G372">
            <v>1</v>
          </cell>
          <cell r="M372">
            <v>101417.5801767138</v>
          </cell>
          <cell r="P372" t="str">
            <v>PeMS2016</v>
          </cell>
        </row>
        <row r="373">
          <cell r="E373">
            <v>28123</v>
          </cell>
          <cell r="F373">
            <v>1</v>
          </cell>
          <cell r="G373">
            <v>1</v>
          </cell>
          <cell r="M373">
            <v>86552.705088036106</v>
          </cell>
          <cell r="P373" t="str">
            <v>PeMS2016</v>
          </cell>
        </row>
        <row r="374">
          <cell r="E374">
            <v>20719</v>
          </cell>
          <cell r="F374">
            <v>1</v>
          </cell>
          <cell r="G374">
            <v>1</v>
          </cell>
          <cell r="M374">
            <v>84789.067150371164</v>
          </cell>
          <cell r="P374" t="str">
            <v>PeMS2016</v>
          </cell>
        </row>
        <row r="375">
          <cell r="E375">
            <v>28143</v>
          </cell>
          <cell r="F375">
            <v>1</v>
          </cell>
          <cell r="G375">
            <v>1</v>
          </cell>
          <cell r="M375">
            <v>99542</v>
          </cell>
          <cell r="P375" t="str">
            <v>Caltran</v>
          </cell>
        </row>
        <row r="376">
          <cell r="E376">
            <v>28390</v>
          </cell>
          <cell r="F376">
            <v>1</v>
          </cell>
          <cell r="G376">
            <v>1</v>
          </cell>
          <cell r="M376">
            <v>78729.101671993558</v>
          </cell>
          <cell r="P376" t="str">
            <v>PeMS2016</v>
          </cell>
        </row>
        <row r="377">
          <cell r="E377">
            <v>11268</v>
          </cell>
          <cell r="F377">
            <v>1</v>
          </cell>
          <cell r="G377">
            <v>1</v>
          </cell>
          <cell r="M377">
            <v>124107.49641300971</v>
          </cell>
          <cell r="P377" t="str">
            <v>PeMS2016</v>
          </cell>
        </row>
        <row r="378">
          <cell r="E378">
            <v>11268</v>
          </cell>
          <cell r="F378">
            <v>1</v>
          </cell>
          <cell r="G378">
            <v>1</v>
          </cell>
          <cell r="M378">
            <v>119499</v>
          </cell>
          <cell r="P378" t="str">
            <v>Caltran</v>
          </cell>
        </row>
        <row r="379">
          <cell r="E379">
            <v>11054</v>
          </cell>
          <cell r="F379">
            <v>1</v>
          </cell>
          <cell r="G379">
            <v>1</v>
          </cell>
          <cell r="M379">
            <v>100339.17517404151</v>
          </cell>
          <cell r="P379" t="str">
            <v>PeMS2016</v>
          </cell>
        </row>
        <row r="380">
          <cell r="E380">
            <v>11054</v>
          </cell>
          <cell r="F380">
            <v>1</v>
          </cell>
          <cell r="G380">
            <v>1</v>
          </cell>
          <cell r="M380">
            <v>88226</v>
          </cell>
          <cell r="P380" t="str">
            <v>Caltran</v>
          </cell>
        </row>
        <row r="381">
          <cell r="E381">
            <v>11055</v>
          </cell>
          <cell r="F381">
            <v>1</v>
          </cell>
          <cell r="G381">
            <v>1</v>
          </cell>
          <cell r="M381">
            <v>83545.737449708875</v>
          </cell>
          <cell r="P381" t="str">
            <v>PeMS2016</v>
          </cell>
        </row>
        <row r="382">
          <cell r="E382">
            <v>14949</v>
          </cell>
          <cell r="F382">
            <v>1</v>
          </cell>
          <cell r="G382">
            <v>1</v>
          </cell>
          <cell r="M382">
            <v>78886.337474452273</v>
          </cell>
          <cell r="P382" t="str">
            <v>PeMS2016</v>
          </cell>
        </row>
        <row r="383">
          <cell r="E383">
            <v>28179</v>
          </cell>
          <cell r="F383">
            <v>1</v>
          </cell>
          <cell r="G383">
            <v>1</v>
          </cell>
          <cell r="M383">
            <v>59645.578651597149</v>
          </cell>
          <cell r="P383" t="str">
            <v>PeMS2016</v>
          </cell>
        </row>
        <row r="384">
          <cell r="E384">
            <v>28184</v>
          </cell>
          <cell r="F384">
            <v>1</v>
          </cell>
          <cell r="G384">
            <v>1</v>
          </cell>
          <cell r="M384">
            <v>58421.765862669883</v>
          </cell>
          <cell r="P384" t="str">
            <v>PeMS2016</v>
          </cell>
        </row>
        <row r="385">
          <cell r="E385">
            <v>28186</v>
          </cell>
          <cell r="F385">
            <v>1</v>
          </cell>
          <cell r="G385">
            <v>1</v>
          </cell>
          <cell r="M385">
            <v>61008.551762072653</v>
          </cell>
          <cell r="P385" t="str">
            <v>PeMS2016</v>
          </cell>
        </row>
        <row r="386">
          <cell r="E386">
            <v>28380</v>
          </cell>
          <cell r="F386">
            <v>1</v>
          </cell>
          <cell r="G386">
            <v>1</v>
          </cell>
          <cell r="M386">
            <v>40350.344759684624</v>
          </cell>
          <cell r="P386" t="str">
            <v>PeMS2016</v>
          </cell>
        </row>
        <row r="387">
          <cell r="E387">
            <v>28199</v>
          </cell>
          <cell r="F387">
            <v>1</v>
          </cell>
          <cell r="G387">
            <v>1</v>
          </cell>
          <cell r="M387">
            <v>48429.965593420973</v>
          </cell>
          <cell r="P387" t="str">
            <v>PeMS2016</v>
          </cell>
        </row>
        <row r="388">
          <cell r="E388">
            <v>28199</v>
          </cell>
          <cell r="F388">
            <v>1</v>
          </cell>
          <cell r="G388">
            <v>1</v>
          </cell>
          <cell r="M388">
            <v>47339</v>
          </cell>
          <cell r="P388" t="str">
            <v>Caltran</v>
          </cell>
        </row>
        <row r="389">
          <cell r="E389">
            <v>28635</v>
          </cell>
          <cell r="F389">
            <v>1</v>
          </cell>
          <cell r="G389">
            <v>1</v>
          </cell>
          <cell r="M389">
            <v>39284.834383264897</v>
          </cell>
          <cell r="P389" t="str">
            <v>PeMS2016</v>
          </cell>
        </row>
        <row r="390">
          <cell r="E390">
            <v>28636</v>
          </cell>
          <cell r="F390">
            <v>1</v>
          </cell>
          <cell r="G390">
            <v>1</v>
          </cell>
          <cell r="M390">
            <v>43102</v>
          </cell>
          <cell r="P390" t="str">
            <v>Caltran</v>
          </cell>
        </row>
        <row r="391">
          <cell r="E391">
            <v>28203</v>
          </cell>
          <cell r="F391">
            <v>1</v>
          </cell>
          <cell r="G391">
            <v>1</v>
          </cell>
          <cell r="M391">
            <v>30683.788740927848</v>
          </cell>
          <cell r="P391" t="str">
            <v>PeMS2016</v>
          </cell>
        </row>
        <row r="392">
          <cell r="E392">
            <v>28214</v>
          </cell>
          <cell r="F392">
            <v>1</v>
          </cell>
          <cell r="G392">
            <v>1</v>
          </cell>
          <cell r="M392">
            <v>27524.425949272281</v>
          </cell>
          <cell r="P392" t="str">
            <v>PeMS2016</v>
          </cell>
        </row>
        <row r="393">
          <cell r="E393">
            <v>28216</v>
          </cell>
          <cell r="F393">
            <v>1</v>
          </cell>
          <cell r="G393">
            <v>1</v>
          </cell>
          <cell r="M393">
            <v>29209</v>
          </cell>
          <cell r="P393" t="str">
            <v>Caltran</v>
          </cell>
        </row>
        <row r="394">
          <cell r="E394">
            <v>29215</v>
          </cell>
          <cell r="F394">
            <v>1</v>
          </cell>
          <cell r="G394">
            <v>1</v>
          </cell>
          <cell r="M394">
            <v>10818</v>
          </cell>
          <cell r="P394" t="str">
            <v>Caltran</v>
          </cell>
        </row>
        <row r="395">
          <cell r="E395">
            <v>28269</v>
          </cell>
          <cell r="F395">
            <v>1</v>
          </cell>
          <cell r="G395">
            <v>1</v>
          </cell>
          <cell r="M395">
            <v>8499</v>
          </cell>
          <cell r="P395" t="str">
            <v>Caltran</v>
          </cell>
        </row>
        <row r="396">
          <cell r="E396">
            <v>27539</v>
          </cell>
          <cell r="F396">
            <v>1</v>
          </cell>
          <cell r="G396">
            <v>1</v>
          </cell>
          <cell r="M396">
            <v>7355</v>
          </cell>
          <cell r="P396" t="str">
            <v>Caltran</v>
          </cell>
        </row>
        <row r="397">
          <cell r="E397">
            <v>27540</v>
          </cell>
          <cell r="F397">
            <v>1</v>
          </cell>
          <cell r="G397">
            <v>1</v>
          </cell>
          <cell r="M397">
            <v>7157</v>
          </cell>
          <cell r="P397" t="str">
            <v>Caltran</v>
          </cell>
        </row>
        <row r="398">
          <cell r="E398">
            <v>28270</v>
          </cell>
          <cell r="F398">
            <v>1</v>
          </cell>
          <cell r="G398">
            <v>1</v>
          </cell>
          <cell r="M398">
            <v>8138</v>
          </cell>
          <cell r="P398" t="str">
            <v>Caltran</v>
          </cell>
        </row>
        <row r="399">
          <cell r="E399">
            <v>28254</v>
          </cell>
          <cell r="F399">
            <v>1</v>
          </cell>
          <cell r="G399">
            <v>1</v>
          </cell>
          <cell r="M399">
            <v>10533</v>
          </cell>
          <cell r="P399" t="str">
            <v>Caltran</v>
          </cell>
        </row>
        <row r="400">
          <cell r="E400">
            <v>28215</v>
          </cell>
          <cell r="F400">
            <v>1</v>
          </cell>
          <cell r="G400">
            <v>1</v>
          </cell>
          <cell r="M400">
            <v>29297</v>
          </cell>
          <cell r="P400" t="str">
            <v>Caltran</v>
          </cell>
        </row>
        <row r="401">
          <cell r="E401">
            <v>28211</v>
          </cell>
          <cell r="F401">
            <v>1</v>
          </cell>
          <cell r="G401">
            <v>1</v>
          </cell>
          <cell r="M401">
            <v>25195.690811833389</v>
          </cell>
          <cell r="P401" t="str">
            <v>PeMS2016</v>
          </cell>
        </row>
        <row r="402">
          <cell r="E402">
            <v>28638</v>
          </cell>
          <cell r="F402">
            <v>1</v>
          </cell>
          <cell r="G402">
            <v>1</v>
          </cell>
          <cell r="M402">
            <v>33860.011823758563</v>
          </cell>
          <cell r="P402" t="str">
            <v>PeMS2016</v>
          </cell>
        </row>
        <row r="403">
          <cell r="E403">
            <v>28637</v>
          </cell>
          <cell r="F403">
            <v>1</v>
          </cell>
          <cell r="G403">
            <v>1</v>
          </cell>
          <cell r="M403">
            <v>43206.822269930497</v>
          </cell>
          <cell r="P403" t="str">
            <v>PeMS2016</v>
          </cell>
        </row>
        <row r="404">
          <cell r="E404">
            <v>28637</v>
          </cell>
          <cell r="F404">
            <v>1</v>
          </cell>
          <cell r="G404">
            <v>1</v>
          </cell>
          <cell r="M404">
            <v>43615</v>
          </cell>
          <cell r="P404" t="str">
            <v>Caltran</v>
          </cell>
        </row>
        <row r="405">
          <cell r="E405">
            <v>28200</v>
          </cell>
          <cell r="F405">
            <v>1</v>
          </cell>
          <cell r="G405">
            <v>1</v>
          </cell>
          <cell r="M405">
            <v>39155.478792120331</v>
          </cell>
          <cell r="P405" t="str">
            <v>PeMS2016</v>
          </cell>
        </row>
        <row r="406">
          <cell r="E406">
            <v>28197</v>
          </cell>
          <cell r="F406">
            <v>1</v>
          </cell>
          <cell r="G406">
            <v>1</v>
          </cell>
          <cell r="M406">
            <v>49969</v>
          </cell>
          <cell r="P406" t="str">
            <v>Caltran</v>
          </cell>
        </row>
        <row r="407">
          <cell r="E407">
            <v>28195</v>
          </cell>
          <cell r="F407">
            <v>1</v>
          </cell>
          <cell r="G407">
            <v>1</v>
          </cell>
          <cell r="M407">
            <v>50634.754549691708</v>
          </cell>
          <cell r="P407" t="str">
            <v>PeMS2016</v>
          </cell>
        </row>
        <row r="408">
          <cell r="E408">
            <v>28379</v>
          </cell>
          <cell r="F408">
            <v>1</v>
          </cell>
          <cell r="G408">
            <v>1</v>
          </cell>
          <cell r="M408">
            <v>46366.758704990119</v>
          </cell>
          <cell r="P408" t="str">
            <v>PeMS2016</v>
          </cell>
        </row>
        <row r="409">
          <cell r="E409">
            <v>28193</v>
          </cell>
          <cell r="F409">
            <v>1</v>
          </cell>
          <cell r="G409">
            <v>1</v>
          </cell>
          <cell r="M409">
            <v>44272.349654896629</v>
          </cell>
          <cell r="P409" t="str">
            <v>PeMS2016</v>
          </cell>
        </row>
        <row r="410">
          <cell r="E410">
            <v>28188</v>
          </cell>
          <cell r="F410">
            <v>1</v>
          </cell>
          <cell r="G410">
            <v>1</v>
          </cell>
          <cell r="M410">
            <v>66615.028310850132</v>
          </cell>
          <cell r="P410" t="str">
            <v>PeMS2016</v>
          </cell>
        </row>
        <row r="411">
          <cell r="E411">
            <v>28182</v>
          </cell>
          <cell r="F411">
            <v>1</v>
          </cell>
          <cell r="G411">
            <v>1</v>
          </cell>
          <cell r="M411">
            <v>63692.498182607822</v>
          </cell>
          <cell r="P411" t="str">
            <v>PeMS2016</v>
          </cell>
        </row>
        <row r="412">
          <cell r="E412">
            <v>28178</v>
          </cell>
          <cell r="F412">
            <v>1</v>
          </cell>
          <cell r="G412">
            <v>1</v>
          </cell>
          <cell r="M412">
            <v>52433.825106091434</v>
          </cell>
          <cell r="P412" t="str">
            <v>PeMS2016</v>
          </cell>
        </row>
        <row r="413">
          <cell r="E413">
            <v>20727</v>
          </cell>
          <cell r="F413">
            <v>1</v>
          </cell>
          <cell r="G413">
            <v>1</v>
          </cell>
          <cell r="M413">
            <v>52427.506165524494</v>
          </cell>
          <cell r="P413" t="str">
            <v>PeMS2016</v>
          </cell>
        </row>
        <row r="414">
          <cell r="E414">
            <v>20730</v>
          </cell>
          <cell r="F414">
            <v>1</v>
          </cell>
          <cell r="G414">
            <v>1</v>
          </cell>
          <cell r="M414">
            <v>87450.419616140091</v>
          </cell>
          <cell r="P414" t="str">
            <v>PeMS2016</v>
          </cell>
        </row>
        <row r="415">
          <cell r="E415">
            <v>11056</v>
          </cell>
          <cell r="F415">
            <v>1</v>
          </cell>
          <cell r="G415">
            <v>1</v>
          </cell>
          <cell r="M415">
            <v>88709.31575566328</v>
          </cell>
          <cell r="P415" t="str">
            <v>PeMS2016</v>
          </cell>
        </row>
        <row r="416">
          <cell r="E416">
            <v>11263</v>
          </cell>
          <cell r="F416">
            <v>1</v>
          </cell>
          <cell r="G416">
            <v>1</v>
          </cell>
          <cell r="M416">
            <v>98312.400740687037</v>
          </cell>
          <cell r="P416" t="str">
            <v>PeMS2016</v>
          </cell>
        </row>
        <row r="417">
          <cell r="E417">
            <v>11263</v>
          </cell>
          <cell r="F417">
            <v>1</v>
          </cell>
          <cell r="G417">
            <v>1</v>
          </cell>
          <cell r="M417">
            <v>94743</v>
          </cell>
          <cell r="P417" t="str">
            <v>Caltran</v>
          </cell>
        </row>
        <row r="418">
          <cell r="E418">
            <v>11266</v>
          </cell>
          <cell r="F418">
            <v>1</v>
          </cell>
          <cell r="G418">
            <v>1</v>
          </cell>
          <cell r="M418">
            <v>126005.4245046244</v>
          </cell>
          <cell r="P418" t="str">
            <v>PeMS2016</v>
          </cell>
        </row>
        <row r="419">
          <cell r="E419">
            <v>11266</v>
          </cell>
          <cell r="F419">
            <v>1</v>
          </cell>
          <cell r="G419">
            <v>1</v>
          </cell>
          <cell r="M419">
            <v>122404</v>
          </cell>
          <cell r="P419" t="str">
            <v>Caltran</v>
          </cell>
        </row>
        <row r="420">
          <cell r="E420">
            <v>11290</v>
          </cell>
          <cell r="F420">
            <v>1</v>
          </cell>
          <cell r="G420">
            <v>1</v>
          </cell>
          <cell r="M420">
            <v>57748.413492535947</v>
          </cell>
          <cell r="P420" t="str">
            <v>PeMS2016</v>
          </cell>
        </row>
        <row r="421">
          <cell r="E421">
            <v>28396</v>
          </cell>
          <cell r="F421">
            <v>1</v>
          </cell>
          <cell r="G421">
            <v>1</v>
          </cell>
          <cell r="M421">
            <v>57307.664836417542</v>
          </cell>
          <cell r="P421" t="str">
            <v>PeMS2016</v>
          </cell>
        </row>
        <row r="422">
          <cell r="E422">
            <v>28397</v>
          </cell>
          <cell r="F422">
            <v>1</v>
          </cell>
          <cell r="G422">
            <v>1</v>
          </cell>
          <cell r="M422">
            <v>90731.914959433459</v>
          </cell>
          <cell r="P422" t="str">
            <v>PeMS2016</v>
          </cell>
        </row>
        <row r="423">
          <cell r="E423">
            <v>28144</v>
          </cell>
          <cell r="F423">
            <v>1</v>
          </cell>
          <cell r="G423">
            <v>1</v>
          </cell>
          <cell r="M423">
            <v>96859</v>
          </cell>
          <cell r="P423" t="str">
            <v>Caltran</v>
          </cell>
        </row>
        <row r="424">
          <cell r="E424">
            <v>20731</v>
          </cell>
          <cell r="F424">
            <v>1</v>
          </cell>
          <cell r="G424">
            <v>1</v>
          </cell>
          <cell r="M424">
            <v>79966.771932715477</v>
          </cell>
          <cell r="P424" t="str">
            <v>PeMS2016</v>
          </cell>
        </row>
        <row r="425">
          <cell r="E425">
            <v>28124</v>
          </cell>
          <cell r="F425">
            <v>1</v>
          </cell>
          <cell r="G425">
            <v>1</v>
          </cell>
          <cell r="M425">
            <v>83618.498658226788</v>
          </cell>
          <cell r="P425" t="str">
            <v>PeMS2016</v>
          </cell>
        </row>
        <row r="426">
          <cell r="E426">
            <v>28120</v>
          </cell>
          <cell r="F426">
            <v>1</v>
          </cell>
          <cell r="G426">
            <v>1</v>
          </cell>
          <cell r="M426">
            <v>96581.768781629886</v>
          </cell>
          <cell r="P426" t="str">
            <v>PeMS2016</v>
          </cell>
        </row>
        <row r="427">
          <cell r="E427">
            <v>28118</v>
          </cell>
          <cell r="F427">
            <v>1</v>
          </cell>
          <cell r="G427">
            <v>1</v>
          </cell>
          <cell r="M427">
            <v>88696.872452462878</v>
          </cell>
          <cell r="P427" t="str">
            <v>PeMS2016</v>
          </cell>
        </row>
        <row r="428">
          <cell r="E428">
            <v>15458</v>
          </cell>
          <cell r="F428">
            <v>1</v>
          </cell>
          <cell r="G428">
            <v>1</v>
          </cell>
          <cell r="M428">
            <v>97668</v>
          </cell>
          <cell r="P428" t="str">
            <v>Caltran</v>
          </cell>
        </row>
        <row r="429">
          <cell r="E429">
            <v>15456</v>
          </cell>
          <cell r="F429">
            <v>1</v>
          </cell>
          <cell r="G429">
            <v>1</v>
          </cell>
          <cell r="M429">
            <v>98040.997676603773</v>
          </cell>
          <cell r="P429" t="str">
            <v>PeMS2016</v>
          </cell>
        </row>
        <row r="430">
          <cell r="E430">
            <v>15442</v>
          </cell>
          <cell r="F430">
            <v>1</v>
          </cell>
          <cell r="G430">
            <v>1</v>
          </cell>
          <cell r="M430">
            <v>116873</v>
          </cell>
          <cell r="P430" t="str">
            <v>Caltran</v>
          </cell>
        </row>
        <row r="431">
          <cell r="E431">
            <v>15439</v>
          </cell>
          <cell r="F431">
            <v>1</v>
          </cell>
          <cell r="G431">
            <v>1</v>
          </cell>
          <cell r="M431">
            <v>115726.21652185181</v>
          </cell>
          <cell r="P431" t="str">
            <v>PeMS2016</v>
          </cell>
        </row>
        <row r="432">
          <cell r="E432">
            <v>15430</v>
          </cell>
          <cell r="F432">
            <v>1</v>
          </cell>
          <cell r="G432">
            <v>1</v>
          </cell>
          <cell r="M432">
            <v>125614.97547185019</v>
          </cell>
          <cell r="P432" t="str">
            <v>PeMS2016</v>
          </cell>
        </row>
        <row r="433">
          <cell r="E433">
            <v>15425</v>
          </cell>
          <cell r="F433">
            <v>1</v>
          </cell>
          <cell r="G433">
            <v>1</v>
          </cell>
          <cell r="M433">
            <v>120341.01093910739</v>
          </cell>
          <cell r="P433" t="str">
            <v>PeMS2016</v>
          </cell>
        </row>
        <row r="434">
          <cell r="E434">
            <v>16533</v>
          </cell>
          <cell r="F434">
            <v>1</v>
          </cell>
          <cell r="G434">
            <v>1</v>
          </cell>
          <cell r="M434">
            <v>77622.173767361557</v>
          </cell>
          <cell r="P434" t="str">
            <v>PeMS2016</v>
          </cell>
        </row>
        <row r="435">
          <cell r="E435">
            <v>10998</v>
          </cell>
          <cell r="F435">
            <v>1</v>
          </cell>
          <cell r="G435">
            <v>1</v>
          </cell>
          <cell r="M435">
            <v>111690.40917951371</v>
          </cell>
          <cell r="P435" t="str">
            <v>PeMS2016</v>
          </cell>
        </row>
        <row r="436">
          <cell r="E436">
            <v>10998</v>
          </cell>
          <cell r="F436">
            <v>1</v>
          </cell>
          <cell r="G436">
            <v>1</v>
          </cell>
          <cell r="M436">
            <v>130093</v>
          </cell>
          <cell r="P436" t="str">
            <v>Caltran</v>
          </cell>
        </row>
        <row r="437">
          <cell r="E437">
            <v>10994</v>
          </cell>
          <cell r="F437">
            <v>1</v>
          </cell>
          <cell r="G437">
            <v>1</v>
          </cell>
          <cell r="M437">
            <v>86219.240412092026</v>
          </cell>
          <cell r="P437" t="str">
            <v>PeMS2016</v>
          </cell>
        </row>
        <row r="438">
          <cell r="E438">
            <v>10991</v>
          </cell>
          <cell r="F438">
            <v>1</v>
          </cell>
          <cell r="G438">
            <v>1</v>
          </cell>
          <cell r="M438">
            <v>77133.766201174876</v>
          </cell>
          <cell r="P438" t="str">
            <v>PeMS2016</v>
          </cell>
        </row>
        <row r="439">
          <cell r="E439">
            <v>16085</v>
          </cell>
          <cell r="F439">
            <v>1</v>
          </cell>
          <cell r="G439">
            <v>1</v>
          </cell>
          <cell r="M439">
            <v>121927.0206184289</v>
          </cell>
          <cell r="P439" t="str">
            <v>PeMS2016</v>
          </cell>
        </row>
        <row r="440">
          <cell r="E440">
            <v>10981</v>
          </cell>
          <cell r="F440">
            <v>1</v>
          </cell>
          <cell r="G440">
            <v>1</v>
          </cell>
          <cell r="M440">
            <v>114485.41151211339</v>
          </cell>
          <cell r="P440" t="str">
            <v>PeMS2016</v>
          </cell>
        </row>
        <row r="441">
          <cell r="E441">
            <v>29095</v>
          </cell>
          <cell r="F441">
            <v>1</v>
          </cell>
          <cell r="G441">
            <v>1</v>
          </cell>
          <cell r="M441">
            <v>102633.3640000054</v>
          </cell>
          <cell r="P441" t="str">
            <v>PeMS2016</v>
          </cell>
        </row>
        <row r="442">
          <cell r="E442">
            <v>29090</v>
          </cell>
          <cell r="F442">
            <v>1</v>
          </cell>
          <cell r="G442">
            <v>1</v>
          </cell>
          <cell r="M442">
            <v>105465.5209843046</v>
          </cell>
          <cell r="P442" t="str">
            <v>PeMS2016</v>
          </cell>
        </row>
        <row r="443">
          <cell r="E443">
            <v>29090</v>
          </cell>
          <cell r="F443">
            <v>1</v>
          </cell>
          <cell r="G443">
            <v>1</v>
          </cell>
          <cell r="M443">
            <v>103593</v>
          </cell>
          <cell r="P443" t="str">
            <v>Caltran</v>
          </cell>
        </row>
        <row r="444">
          <cell r="E444">
            <v>29086</v>
          </cell>
          <cell r="F444">
            <v>1</v>
          </cell>
          <cell r="G444">
            <v>1</v>
          </cell>
          <cell r="M444">
            <v>103309.7133843808</v>
          </cell>
          <cell r="P444" t="str">
            <v>PeMS2016</v>
          </cell>
        </row>
        <row r="445">
          <cell r="E445">
            <v>29082</v>
          </cell>
          <cell r="F445">
            <v>1</v>
          </cell>
          <cell r="G445">
            <v>1</v>
          </cell>
          <cell r="M445">
            <v>101337</v>
          </cell>
          <cell r="P445" t="str">
            <v>Caltran</v>
          </cell>
        </row>
        <row r="446">
          <cell r="E446">
            <v>27600</v>
          </cell>
          <cell r="F446">
            <v>1</v>
          </cell>
          <cell r="G446">
            <v>1</v>
          </cell>
          <cell r="M446">
            <v>93303.42705381797</v>
          </cell>
          <cell r="P446" t="str">
            <v>PeMS2016</v>
          </cell>
        </row>
        <row r="447">
          <cell r="E447">
            <v>28085</v>
          </cell>
          <cell r="F447">
            <v>1</v>
          </cell>
          <cell r="G447">
            <v>1</v>
          </cell>
          <cell r="M447">
            <v>53947.137251073269</v>
          </cell>
          <cell r="P447" t="str">
            <v>PeMS2016</v>
          </cell>
        </row>
        <row r="448">
          <cell r="E448">
            <v>28085</v>
          </cell>
          <cell r="F448">
            <v>1</v>
          </cell>
          <cell r="G448">
            <v>1</v>
          </cell>
          <cell r="M448">
            <v>50770</v>
          </cell>
          <cell r="P448" t="str">
            <v>Caltran</v>
          </cell>
        </row>
        <row r="449">
          <cell r="E449">
            <v>686</v>
          </cell>
          <cell r="F449">
            <v>1</v>
          </cell>
          <cell r="G449">
            <v>1</v>
          </cell>
          <cell r="M449">
            <v>34407.399770370277</v>
          </cell>
          <cell r="P449" t="str">
            <v>PeMS2016</v>
          </cell>
        </row>
        <row r="450">
          <cell r="E450">
            <v>686</v>
          </cell>
          <cell r="F450">
            <v>1</v>
          </cell>
          <cell r="G450">
            <v>1</v>
          </cell>
          <cell r="M450">
            <v>30460</v>
          </cell>
          <cell r="P450" t="str">
            <v>Caltran</v>
          </cell>
        </row>
        <row r="451">
          <cell r="E451">
            <v>688</v>
          </cell>
          <cell r="F451">
            <v>1</v>
          </cell>
          <cell r="G451">
            <v>1</v>
          </cell>
          <cell r="M451">
            <v>69020.256366848596</v>
          </cell>
          <cell r="P451" t="str">
            <v>PeMS2016</v>
          </cell>
        </row>
        <row r="452">
          <cell r="E452">
            <v>689</v>
          </cell>
          <cell r="F452">
            <v>1</v>
          </cell>
          <cell r="G452">
            <v>1</v>
          </cell>
          <cell r="M452">
            <v>55376.605491112197</v>
          </cell>
          <cell r="P452" t="str">
            <v>PeMS2016</v>
          </cell>
        </row>
        <row r="453">
          <cell r="E453">
            <v>16183</v>
          </cell>
          <cell r="F453">
            <v>1</v>
          </cell>
          <cell r="G453">
            <v>1</v>
          </cell>
          <cell r="M453">
            <v>72820.012548390689</v>
          </cell>
          <cell r="P453" t="str">
            <v>PeMS2016</v>
          </cell>
        </row>
        <row r="454">
          <cell r="E454">
            <v>699</v>
          </cell>
          <cell r="F454">
            <v>1</v>
          </cell>
          <cell r="G454">
            <v>1</v>
          </cell>
          <cell r="M454">
            <v>70589.354443835342</v>
          </cell>
          <cell r="P454" t="str">
            <v>PeMS2016</v>
          </cell>
        </row>
        <row r="455">
          <cell r="E455">
            <v>702</v>
          </cell>
          <cell r="F455">
            <v>1</v>
          </cell>
          <cell r="G455">
            <v>1</v>
          </cell>
          <cell r="M455">
            <v>87410</v>
          </cell>
          <cell r="P455" t="str">
            <v>Caltran</v>
          </cell>
        </row>
        <row r="456">
          <cell r="E456">
            <v>705</v>
          </cell>
          <cell r="F456">
            <v>1</v>
          </cell>
          <cell r="G456">
            <v>1</v>
          </cell>
          <cell r="M456">
            <v>112336.1929438737</v>
          </cell>
          <cell r="P456" t="str">
            <v>PeMS2016</v>
          </cell>
        </row>
        <row r="457">
          <cell r="E457">
            <v>706</v>
          </cell>
          <cell r="F457">
            <v>1</v>
          </cell>
          <cell r="G457">
            <v>1</v>
          </cell>
          <cell r="M457">
            <v>125375</v>
          </cell>
          <cell r="P457" t="str">
            <v>Caltran</v>
          </cell>
        </row>
        <row r="458">
          <cell r="E458">
            <v>708</v>
          </cell>
          <cell r="F458">
            <v>1</v>
          </cell>
          <cell r="G458">
            <v>1</v>
          </cell>
          <cell r="M458">
            <v>69228.498621561448</v>
          </cell>
          <cell r="P458" t="str">
            <v>PeMS2016</v>
          </cell>
        </row>
        <row r="459">
          <cell r="E459">
            <v>20741</v>
          </cell>
          <cell r="F459">
            <v>1</v>
          </cell>
          <cell r="G459">
            <v>1</v>
          </cell>
          <cell r="M459">
            <v>98590.246653102164</v>
          </cell>
          <cell r="P459" t="str">
            <v>PeMS2016</v>
          </cell>
        </row>
        <row r="460">
          <cell r="E460">
            <v>20741</v>
          </cell>
          <cell r="F460">
            <v>1</v>
          </cell>
          <cell r="G460">
            <v>1</v>
          </cell>
          <cell r="M460">
            <v>112918</v>
          </cell>
          <cell r="P460" t="str">
            <v>Caltran</v>
          </cell>
        </row>
        <row r="461">
          <cell r="E461">
            <v>20743</v>
          </cell>
          <cell r="F461">
            <v>1</v>
          </cell>
          <cell r="G461">
            <v>1</v>
          </cell>
          <cell r="M461">
            <v>91644.106931144284</v>
          </cell>
          <cell r="P461" t="str">
            <v>PeMS2016</v>
          </cell>
        </row>
        <row r="462">
          <cell r="E462">
            <v>716</v>
          </cell>
          <cell r="F462">
            <v>1</v>
          </cell>
          <cell r="G462">
            <v>1</v>
          </cell>
          <cell r="M462">
            <v>125971</v>
          </cell>
          <cell r="P462" t="str">
            <v>Caltran</v>
          </cell>
        </row>
        <row r="463">
          <cell r="E463">
            <v>726</v>
          </cell>
          <cell r="F463">
            <v>1</v>
          </cell>
          <cell r="G463">
            <v>1</v>
          </cell>
          <cell r="M463">
            <v>97203.459212768168</v>
          </cell>
          <cell r="P463" t="str">
            <v>PeMS2016</v>
          </cell>
        </row>
        <row r="464">
          <cell r="E464">
            <v>728</v>
          </cell>
          <cell r="F464">
            <v>1</v>
          </cell>
          <cell r="G464">
            <v>1</v>
          </cell>
          <cell r="M464">
            <v>117680</v>
          </cell>
          <cell r="P464" t="str">
            <v>Caltran</v>
          </cell>
        </row>
        <row r="465">
          <cell r="E465">
            <v>3206</v>
          </cell>
          <cell r="F465">
            <v>1</v>
          </cell>
          <cell r="G465">
            <v>1</v>
          </cell>
          <cell r="M465">
            <v>91163.507092465472</v>
          </cell>
          <cell r="P465" t="str">
            <v>PeMS2016</v>
          </cell>
        </row>
        <row r="466">
          <cell r="E466">
            <v>733</v>
          </cell>
          <cell r="F466">
            <v>1</v>
          </cell>
          <cell r="G466">
            <v>1</v>
          </cell>
          <cell r="M466">
            <v>89463.290333641809</v>
          </cell>
          <cell r="P466" t="str">
            <v>PeMS2016</v>
          </cell>
        </row>
        <row r="467">
          <cell r="E467">
            <v>20749</v>
          </cell>
          <cell r="F467">
            <v>1</v>
          </cell>
          <cell r="G467">
            <v>1</v>
          </cell>
          <cell r="M467">
            <v>124792.9765486461</v>
          </cell>
          <cell r="P467" t="str">
            <v>PeMS2016</v>
          </cell>
        </row>
        <row r="468">
          <cell r="E468">
            <v>20749</v>
          </cell>
          <cell r="F468">
            <v>1</v>
          </cell>
          <cell r="G468">
            <v>1</v>
          </cell>
          <cell r="M468">
            <v>124039</v>
          </cell>
          <cell r="P468" t="str">
            <v>Caltran</v>
          </cell>
        </row>
        <row r="469">
          <cell r="E469">
            <v>15870</v>
          </cell>
          <cell r="F469">
            <v>1</v>
          </cell>
          <cell r="G469">
            <v>1</v>
          </cell>
          <cell r="M469">
            <v>75494.727317226905</v>
          </cell>
          <cell r="P469" t="str">
            <v>PeMS2016</v>
          </cell>
        </row>
        <row r="470">
          <cell r="E470">
            <v>738</v>
          </cell>
          <cell r="F470">
            <v>1</v>
          </cell>
          <cell r="G470">
            <v>1</v>
          </cell>
          <cell r="M470">
            <v>76629.073839479155</v>
          </cell>
          <cell r="P470" t="str">
            <v>PeMS2016</v>
          </cell>
        </row>
        <row r="471">
          <cell r="E471">
            <v>744</v>
          </cell>
          <cell r="F471">
            <v>1</v>
          </cell>
          <cell r="G471">
            <v>1</v>
          </cell>
          <cell r="M471">
            <v>86295.510241297903</v>
          </cell>
          <cell r="P471" t="str">
            <v>PeMS2016</v>
          </cell>
        </row>
        <row r="472">
          <cell r="E472">
            <v>746</v>
          </cell>
          <cell r="F472">
            <v>1</v>
          </cell>
          <cell r="G472">
            <v>1</v>
          </cell>
          <cell r="M472">
            <v>99899.427556523515</v>
          </cell>
          <cell r="P472" t="str">
            <v>PeMS2016</v>
          </cell>
        </row>
        <row r="473">
          <cell r="E473">
            <v>746</v>
          </cell>
          <cell r="F473">
            <v>1</v>
          </cell>
          <cell r="G473">
            <v>1</v>
          </cell>
          <cell r="M473">
            <v>97398</v>
          </cell>
          <cell r="P473" t="str">
            <v>Caltran</v>
          </cell>
        </row>
        <row r="474">
          <cell r="E474">
            <v>20755</v>
          </cell>
          <cell r="F474">
            <v>1</v>
          </cell>
          <cell r="G474">
            <v>1</v>
          </cell>
          <cell r="M474">
            <v>78240.756827655146</v>
          </cell>
          <cell r="P474" t="str">
            <v>PeMS2016</v>
          </cell>
        </row>
        <row r="475">
          <cell r="E475">
            <v>751</v>
          </cell>
          <cell r="F475">
            <v>1</v>
          </cell>
          <cell r="G475">
            <v>1</v>
          </cell>
          <cell r="M475">
            <v>111172.7313566886</v>
          </cell>
          <cell r="P475" t="str">
            <v>PeMS2016</v>
          </cell>
        </row>
        <row r="476">
          <cell r="E476">
            <v>751</v>
          </cell>
          <cell r="F476">
            <v>1</v>
          </cell>
          <cell r="G476">
            <v>1</v>
          </cell>
          <cell r="M476">
            <v>103001</v>
          </cell>
          <cell r="P476" t="str">
            <v>Caltran</v>
          </cell>
        </row>
        <row r="477">
          <cell r="E477">
            <v>752</v>
          </cell>
          <cell r="F477">
            <v>1</v>
          </cell>
          <cell r="G477">
            <v>1</v>
          </cell>
          <cell r="M477">
            <v>105349.7017565632</v>
          </cell>
          <cell r="P477" t="str">
            <v>PeMS2016</v>
          </cell>
        </row>
        <row r="478">
          <cell r="E478">
            <v>754</v>
          </cell>
          <cell r="F478">
            <v>1</v>
          </cell>
          <cell r="G478">
            <v>1</v>
          </cell>
          <cell r="M478">
            <v>96581.427456384728</v>
          </cell>
          <cell r="P478" t="str">
            <v>PeMS2016</v>
          </cell>
        </row>
        <row r="479">
          <cell r="E479">
            <v>757</v>
          </cell>
          <cell r="F479">
            <v>1</v>
          </cell>
          <cell r="G479">
            <v>1</v>
          </cell>
          <cell r="M479">
            <v>85157.645631307241</v>
          </cell>
          <cell r="P479" t="str">
            <v>PeMS2016</v>
          </cell>
        </row>
        <row r="480">
          <cell r="E480">
            <v>760</v>
          </cell>
          <cell r="F480">
            <v>1</v>
          </cell>
          <cell r="G480">
            <v>1</v>
          </cell>
          <cell r="M480">
            <v>94619</v>
          </cell>
          <cell r="P480" t="str">
            <v>Caltran</v>
          </cell>
        </row>
        <row r="481">
          <cell r="E481">
            <v>762</v>
          </cell>
          <cell r="F481">
            <v>1</v>
          </cell>
          <cell r="G481">
            <v>1</v>
          </cell>
          <cell r="M481">
            <v>102772.45340771299</v>
          </cell>
          <cell r="P481" t="str">
            <v>PeMS2016</v>
          </cell>
        </row>
        <row r="482">
          <cell r="E482">
            <v>59</v>
          </cell>
          <cell r="F482">
            <v>1</v>
          </cell>
          <cell r="G482">
            <v>1</v>
          </cell>
          <cell r="M482">
            <v>90563.554359976682</v>
          </cell>
          <cell r="P482" t="str">
            <v>PeMS2016</v>
          </cell>
        </row>
        <row r="483">
          <cell r="E483">
            <v>15064</v>
          </cell>
          <cell r="F483">
            <v>1</v>
          </cell>
          <cell r="G483">
            <v>1</v>
          </cell>
          <cell r="M483">
            <v>82822.87507154567</v>
          </cell>
          <cell r="P483" t="str">
            <v>PeMS2016</v>
          </cell>
        </row>
        <row r="484">
          <cell r="E484">
            <v>23851</v>
          </cell>
          <cell r="F484">
            <v>1</v>
          </cell>
          <cell r="G484">
            <v>1</v>
          </cell>
          <cell r="M484">
            <v>71532.467054686509</v>
          </cell>
          <cell r="P484" t="str">
            <v>PeMS2016</v>
          </cell>
        </row>
        <row r="485">
          <cell r="E485">
            <v>26788</v>
          </cell>
          <cell r="F485">
            <v>1</v>
          </cell>
          <cell r="G485">
            <v>1</v>
          </cell>
          <cell r="M485">
            <v>87549.766956058884</v>
          </cell>
          <cell r="P485" t="str">
            <v>PeMS2016</v>
          </cell>
        </row>
        <row r="486">
          <cell r="E486">
            <v>589</v>
          </cell>
          <cell r="F486">
            <v>1</v>
          </cell>
          <cell r="G486">
            <v>1</v>
          </cell>
          <cell r="M486">
            <v>55874.526511452757</v>
          </cell>
          <cell r="P486" t="str">
            <v>PeMS2016</v>
          </cell>
        </row>
        <row r="487">
          <cell r="E487">
            <v>31198</v>
          </cell>
          <cell r="F487">
            <v>1</v>
          </cell>
          <cell r="G487">
            <v>1</v>
          </cell>
          <cell r="M487">
            <v>83328</v>
          </cell>
          <cell r="P487" t="str">
            <v>Caltran</v>
          </cell>
        </row>
        <row r="488">
          <cell r="E488">
            <v>20781</v>
          </cell>
          <cell r="F488">
            <v>1</v>
          </cell>
          <cell r="G488">
            <v>1</v>
          </cell>
          <cell r="M488">
            <v>87684</v>
          </cell>
          <cell r="P488" t="str">
            <v>Caltran</v>
          </cell>
        </row>
        <row r="489">
          <cell r="E489">
            <v>8802</v>
          </cell>
          <cell r="F489">
            <v>1</v>
          </cell>
          <cell r="G489">
            <v>1</v>
          </cell>
          <cell r="M489">
            <v>80219.996234871476</v>
          </cell>
          <cell r="P489" t="str">
            <v>PeMS2016</v>
          </cell>
        </row>
        <row r="490">
          <cell r="E490">
            <v>26791</v>
          </cell>
          <cell r="F490">
            <v>1</v>
          </cell>
          <cell r="G490">
            <v>1</v>
          </cell>
          <cell r="M490">
            <v>84108.32028002468</v>
          </cell>
          <cell r="P490" t="str">
            <v>PeMS2016</v>
          </cell>
        </row>
        <row r="491">
          <cell r="E491">
            <v>24703</v>
          </cell>
          <cell r="F491">
            <v>1</v>
          </cell>
          <cell r="G491">
            <v>1</v>
          </cell>
          <cell r="M491">
            <v>69774.556390688798</v>
          </cell>
          <cell r="P491" t="str">
            <v>PeMS2016</v>
          </cell>
        </row>
        <row r="492">
          <cell r="E492">
            <v>15065</v>
          </cell>
          <cell r="F492">
            <v>1</v>
          </cell>
          <cell r="G492">
            <v>1</v>
          </cell>
          <cell r="M492">
            <v>83493.978901544062</v>
          </cell>
          <cell r="P492" t="str">
            <v>PeMS2016</v>
          </cell>
        </row>
        <row r="493">
          <cell r="E493">
            <v>24704</v>
          </cell>
          <cell r="F493">
            <v>1</v>
          </cell>
          <cell r="G493">
            <v>1</v>
          </cell>
          <cell r="M493">
            <v>90898.703294503357</v>
          </cell>
          <cell r="P493" t="str">
            <v>PeMS2016</v>
          </cell>
        </row>
        <row r="494">
          <cell r="E494">
            <v>770</v>
          </cell>
          <cell r="F494">
            <v>1</v>
          </cell>
          <cell r="G494">
            <v>1</v>
          </cell>
          <cell r="M494">
            <v>89607.856109887347</v>
          </cell>
          <cell r="P494" t="str">
            <v>PeMS2016</v>
          </cell>
        </row>
        <row r="495">
          <cell r="E495">
            <v>771</v>
          </cell>
          <cell r="F495">
            <v>1</v>
          </cell>
          <cell r="G495">
            <v>1</v>
          </cell>
          <cell r="M495">
            <v>97841.951052878241</v>
          </cell>
          <cell r="P495" t="str">
            <v>PeMS2016</v>
          </cell>
        </row>
        <row r="496">
          <cell r="E496">
            <v>771</v>
          </cell>
          <cell r="F496">
            <v>1</v>
          </cell>
          <cell r="G496">
            <v>1</v>
          </cell>
          <cell r="M496">
            <v>97504</v>
          </cell>
          <cell r="P496" t="str">
            <v>Caltran</v>
          </cell>
        </row>
        <row r="497">
          <cell r="E497">
            <v>772</v>
          </cell>
          <cell r="F497">
            <v>1</v>
          </cell>
          <cell r="G497">
            <v>1</v>
          </cell>
          <cell r="M497">
            <v>93083.38432000397</v>
          </cell>
          <cell r="P497" t="str">
            <v>PeMS2016</v>
          </cell>
        </row>
        <row r="498">
          <cell r="E498">
            <v>777</v>
          </cell>
          <cell r="F498">
            <v>1</v>
          </cell>
          <cell r="G498">
            <v>1</v>
          </cell>
          <cell r="M498">
            <v>106367.4460298132</v>
          </cell>
          <cell r="P498" t="str">
            <v>PeMS2016</v>
          </cell>
        </row>
        <row r="499">
          <cell r="E499">
            <v>22716</v>
          </cell>
          <cell r="F499">
            <v>1</v>
          </cell>
          <cell r="G499">
            <v>1</v>
          </cell>
          <cell r="M499">
            <v>74869.401848838432</v>
          </cell>
          <cell r="P499" t="str">
            <v>PeMS2016</v>
          </cell>
        </row>
        <row r="500">
          <cell r="E500">
            <v>778</v>
          </cell>
          <cell r="F500">
            <v>1</v>
          </cell>
          <cell r="G500">
            <v>1</v>
          </cell>
          <cell r="M500">
            <v>83231.857313483808</v>
          </cell>
          <cell r="P500" t="str">
            <v>PeMS2016</v>
          </cell>
        </row>
        <row r="501">
          <cell r="E501">
            <v>786</v>
          </cell>
          <cell r="F501">
            <v>1</v>
          </cell>
          <cell r="G501">
            <v>1</v>
          </cell>
          <cell r="M501">
            <v>113284.8938608507</v>
          </cell>
          <cell r="P501" t="str">
            <v>PeMS2016</v>
          </cell>
        </row>
        <row r="502">
          <cell r="E502">
            <v>787</v>
          </cell>
          <cell r="F502">
            <v>1</v>
          </cell>
          <cell r="G502">
            <v>1</v>
          </cell>
          <cell r="M502">
            <v>109946.9395262372</v>
          </cell>
          <cell r="P502" t="str">
            <v>PeMS2016</v>
          </cell>
        </row>
        <row r="503">
          <cell r="E503">
            <v>788</v>
          </cell>
          <cell r="F503">
            <v>1</v>
          </cell>
          <cell r="G503">
            <v>1</v>
          </cell>
          <cell r="M503">
            <v>115284.0916654329</v>
          </cell>
          <cell r="P503" t="str">
            <v>PeMS2016</v>
          </cell>
        </row>
        <row r="504">
          <cell r="E504">
            <v>788</v>
          </cell>
          <cell r="F504">
            <v>1</v>
          </cell>
          <cell r="G504">
            <v>1</v>
          </cell>
          <cell r="M504">
            <v>110355</v>
          </cell>
          <cell r="P504" t="str">
            <v>Caltran</v>
          </cell>
        </row>
        <row r="505">
          <cell r="E505">
            <v>20782</v>
          </cell>
          <cell r="F505">
            <v>1</v>
          </cell>
          <cell r="G505">
            <v>1</v>
          </cell>
          <cell r="M505">
            <v>77538.02981428559</v>
          </cell>
          <cell r="P505" t="str">
            <v>PeMS2016</v>
          </cell>
        </row>
        <row r="506">
          <cell r="E506">
            <v>792</v>
          </cell>
          <cell r="F506">
            <v>1</v>
          </cell>
          <cell r="G506">
            <v>1</v>
          </cell>
          <cell r="M506">
            <v>103770.3808507826</v>
          </cell>
          <cell r="P506" t="str">
            <v>PeMS2016</v>
          </cell>
        </row>
        <row r="507">
          <cell r="E507">
            <v>797</v>
          </cell>
          <cell r="F507">
            <v>1</v>
          </cell>
          <cell r="G507">
            <v>1</v>
          </cell>
          <cell r="M507">
            <v>100286</v>
          </cell>
          <cell r="P507" t="str">
            <v>Caltran</v>
          </cell>
        </row>
        <row r="508">
          <cell r="E508">
            <v>801</v>
          </cell>
          <cell r="F508">
            <v>1</v>
          </cell>
          <cell r="G508">
            <v>1</v>
          </cell>
          <cell r="M508">
            <v>80553.482588045532</v>
          </cell>
          <cell r="P508" t="str">
            <v>PeMS2016</v>
          </cell>
        </row>
        <row r="509">
          <cell r="E509">
            <v>802</v>
          </cell>
          <cell r="F509">
            <v>1</v>
          </cell>
          <cell r="G509">
            <v>1</v>
          </cell>
          <cell r="M509">
            <v>124522.25528351541</v>
          </cell>
          <cell r="P509" t="str">
            <v>PeMS2016</v>
          </cell>
        </row>
        <row r="510">
          <cell r="E510">
            <v>802</v>
          </cell>
          <cell r="F510">
            <v>1</v>
          </cell>
          <cell r="G510">
            <v>1</v>
          </cell>
          <cell r="M510">
            <v>122501</v>
          </cell>
          <cell r="P510" t="str">
            <v>Caltran</v>
          </cell>
        </row>
        <row r="511">
          <cell r="E511">
            <v>804</v>
          </cell>
          <cell r="F511">
            <v>1</v>
          </cell>
          <cell r="G511">
            <v>1</v>
          </cell>
          <cell r="M511">
            <v>86516.915436401658</v>
          </cell>
          <cell r="P511" t="str">
            <v>PeMS2016</v>
          </cell>
        </row>
        <row r="512">
          <cell r="E512">
            <v>807</v>
          </cell>
          <cell r="F512">
            <v>1</v>
          </cell>
          <cell r="G512">
            <v>1</v>
          </cell>
          <cell r="M512">
            <v>116555</v>
          </cell>
          <cell r="P512" t="str">
            <v>Caltran</v>
          </cell>
        </row>
        <row r="513">
          <cell r="E513">
            <v>3222</v>
          </cell>
          <cell r="F513">
            <v>1</v>
          </cell>
          <cell r="G513">
            <v>1</v>
          </cell>
          <cell r="M513">
            <v>73195.010542658958</v>
          </cell>
          <cell r="P513" t="str">
            <v>PeMS2016</v>
          </cell>
        </row>
        <row r="514">
          <cell r="E514">
            <v>813</v>
          </cell>
          <cell r="F514">
            <v>1</v>
          </cell>
          <cell r="G514">
            <v>1</v>
          </cell>
          <cell r="M514">
            <v>103150.1307463773</v>
          </cell>
          <cell r="P514" t="str">
            <v>PeMS2016</v>
          </cell>
        </row>
        <row r="515">
          <cell r="E515">
            <v>815</v>
          </cell>
          <cell r="F515">
            <v>1</v>
          </cell>
          <cell r="G515">
            <v>1</v>
          </cell>
          <cell r="M515">
            <v>111954</v>
          </cell>
          <cell r="P515" t="str">
            <v>Caltran</v>
          </cell>
        </row>
        <row r="516">
          <cell r="E516">
            <v>20789</v>
          </cell>
          <cell r="F516">
            <v>1</v>
          </cell>
          <cell r="G516">
            <v>1</v>
          </cell>
          <cell r="M516">
            <v>96705.155869663737</v>
          </cell>
          <cell r="P516" t="str">
            <v>PeMS2016</v>
          </cell>
        </row>
        <row r="517">
          <cell r="E517">
            <v>20790</v>
          </cell>
          <cell r="F517">
            <v>1</v>
          </cell>
          <cell r="G517">
            <v>1</v>
          </cell>
          <cell r="M517">
            <v>106659.14915534361</v>
          </cell>
          <cell r="P517" t="str">
            <v>PeMS2016</v>
          </cell>
        </row>
        <row r="518">
          <cell r="E518">
            <v>20790</v>
          </cell>
          <cell r="F518">
            <v>1</v>
          </cell>
          <cell r="G518">
            <v>1</v>
          </cell>
          <cell r="M518">
            <v>109314</v>
          </cell>
          <cell r="P518" t="str">
            <v>Caltran</v>
          </cell>
        </row>
        <row r="519">
          <cell r="E519">
            <v>835</v>
          </cell>
          <cell r="F519">
            <v>1</v>
          </cell>
          <cell r="G519">
            <v>1</v>
          </cell>
          <cell r="M519">
            <v>131719</v>
          </cell>
          <cell r="P519" t="str">
            <v>Caltran</v>
          </cell>
        </row>
        <row r="520">
          <cell r="E520">
            <v>836</v>
          </cell>
          <cell r="F520">
            <v>1</v>
          </cell>
          <cell r="G520">
            <v>1</v>
          </cell>
          <cell r="M520">
            <v>116348.4160263019</v>
          </cell>
          <cell r="P520" t="str">
            <v>PeMS2016</v>
          </cell>
        </row>
        <row r="521">
          <cell r="E521">
            <v>22157</v>
          </cell>
          <cell r="F521">
            <v>1</v>
          </cell>
          <cell r="G521">
            <v>1</v>
          </cell>
          <cell r="M521">
            <v>102842.47170655199</v>
          </cell>
          <cell r="P521" t="str">
            <v>PeMS2016</v>
          </cell>
        </row>
        <row r="522">
          <cell r="E522">
            <v>841</v>
          </cell>
          <cell r="F522">
            <v>1</v>
          </cell>
          <cell r="G522">
            <v>1</v>
          </cell>
          <cell r="M522">
            <v>108504.1623169478</v>
          </cell>
          <cell r="P522" t="str">
            <v>PeMS2016</v>
          </cell>
        </row>
        <row r="523">
          <cell r="E523">
            <v>10633</v>
          </cell>
          <cell r="F523">
            <v>1</v>
          </cell>
          <cell r="G523">
            <v>1</v>
          </cell>
          <cell r="M523">
            <v>61865.993209537461</v>
          </cell>
          <cell r="P523" t="str">
            <v>PeMS2016</v>
          </cell>
        </row>
        <row r="524">
          <cell r="E524">
            <v>843</v>
          </cell>
          <cell r="F524">
            <v>1</v>
          </cell>
          <cell r="G524">
            <v>1</v>
          </cell>
          <cell r="M524">
            <v>67552.623320274244</v>
          </cell>
          <cell r="P524" t="str">
            <v>PeMS2016</v>
          </cell>
        </row>
        <row r="525">
          <cell r="E525">
            <v>843</v>
          </cell>
          <cell r="F525">
            <v>1</v>
          </cell>
          <cell r="G525">
            <v>1</v>
          </cell>
          <cell r="M525">
            <v>85672</v>
          </cell>
          <cell r="P525" t="str">
            <v>Caltran</v>
          </cell>
        </row>
        <row r="526">
          <cell r="E526">
            <v>851</v>
          </cell>
          <cell r="F526">
            <v>1</v>
          </cell>
          <cell r="G526">
            <v>1</v>
          </cell>
          <cell r="M526">
            <v>73646.499741600375</v>
          </cell>
          <cell r="P526" t="str">
            <v>PeMS2016</v>
          </cell>
        </row>
        <row r="527">
          <cell r="E527">
            <v>853</v>
          </cell>
          <cell r="F527">
            <v>1</v>
          </cell>
          <cell r="G527">
            <v>1</v>
          </cell>
          <cell r="M527">
            <v>56541.701844885742</v>
          </cell>
          <cell r="P527" t="str">
            <v>PeMS2016</v>
          </cell>
        </row>
        <row r="528">
          <cell r="E528">
            <v>854</v>
          </cell>
          <cell r="F528">
            <v>1</v>
          </cell>
          <cell r="G528">
            <v>1</v>
          </cell>
          <cell r="M528">
            <v>64667.388299638107</v>
          </cell>
          <cell r="P528" t="str">
            <v>PeMS2016</v>
          </cell>
        </row>
        <row r="529">
          <cell r="E529">
            <v>25533</v>
          </cell>
          <cell r="F529">
            <v>1</v>
          </cell>
          <cell r="G529">
            <v>1</v>
          </cell>
          <cell r="M529">
            <v>30465.392451589461</v>
          </cell>
          <cell r="P529" t="str">
            <v>PeMS2016</v>
          </cell>
        </row>
        <row r="530">
          <cell r="E530">
            <v>857</v>
          </cell>
          <cell r="F530">
            <v>1</v>
          </cell>
          <cell r="G530">
            <v>1</v>
          </cell>
          <cell r="M530">
            <v>35492</v>
          </cell>
          <cell r="P530" t="str">
            <v>Caltran</v>
          </cell>
        </row>
        <row r="531">
          <cell r="E531">
            <v>858</v>
          </cell>
          <cell r="F531">
            <v>1</v>
          </cell>
          <cell r="G531">
            <v>1</v>
          </cell>
          <cell r="M531">
            <v>23695.792755682749</v>
          </cell>
          <cell r="P531" t="str">
            <v>PeMS2016</v>
          </cell>
        </row>
        <row r="532">
          <cell r="E532">
            <v>7190</v>
          </cell>
          <cell r="F532">
            <v>1</v>
          </cell>
          <cell r="G532">
            <v>1</v>
          </cell>
          <cell r="M532">
            <v>55161</v>
          </cell>
          <cell r="P532" t="str">
            <v>Caltran</v>
          </cell>
        </row>
        <row r="533">
          <cell r="E533">
            <v>10158</v>
          </cell>
          <cell r="F533">
            <v>1</v>
          </cell>
          <cell r="G533">
            <v>1</v>
          </cell>
          <cell r="M533">
            <v>68140.552653600826</v>
          </cell>
          <cell r="P533" t="str">
            <v>PeMS2016</v>
          </cell>
        </row>
        <row r="534">
          <cell r="E534">
            <v>7215</v>
          </cell>
          <cell r="F534">
            <v>1</v>
          </cell>
          <cell r="G534">
            <v>1</v>
          </cell>
          <cell r="M534">
            <v>47179.787478684062</v>
          </cell>
          <cell r="P534" t="str">
            <v>PeMS2016</v>
          </cell>
        </row>
        <row r="535">
          <cell r="E535">
            <v>7222</v>
          </cell>
          <cell r="F535">
            <v>1</v>
          </cell>
          <cell r="G535">
            <v>1</v>
          </cell>
          <cell r="M535">
            <v>49064.076229988117</v>
          </cell>
          <cell r="P535" t="str">
            <v>PeMS2016</v>
          </cell>
        </row>
        <row r="536">
          <cell r="E536">
            <v>11296</v>
          </cell>
          <cell r="F536">
            <v>1</v>
          </cell>
          <cell r="G536">
            <v>1</v>
          </cell>
          <cell r="M536">
            <v>91937</v>
          </cell>
          <cell r="P536" t="str">
            <v>Caltran</v>
          </cell>
        </row>
        <row r="537">
          <cell r="E537">
            <v>10793</v>
          </cell>
          <cell r="F537">
            <v>1</v>
          </cell>
          <cell r="G537">
            <v>1</v>
          </cell>
          <cell r="M537">
            <v>54401.083049344052</v>
          </cell>
          <cell r="P537" t="str">
            <v>PeMS2016</v>
          </cell>
        </row>
        <row r="538">
          <cell r="E538">
            <v>31171</v>
          </cell>
          <cell r="F538">
            <v>1</v>
          </cell>
          <cell r="G538">
            <v>1</v>
          </cell>
          <cell r="M538">
            <v>67253.048520991535</v>
          </cell>
          <cell r="P538" t="str">
            <v>PeMS2016</v>
          </cell>
        </row>
        <row r="539">
          <cell r="E539">
            <v>11291</v>
          </cell>
          <cell r="F539">
            <v>1</v>
          </cell>
          <cell r="G539">
            <v>1</v>
          </cell>
          <cell r="M539">
            <v>40172.366953167802</v>
          </cell>
          <cell r="P539" t="str">
            <v>PeMS2016</v>
          </cell>
        </row>
        <row r="540">
          <cell r="E540">
            <v>9483</v>
          </cell>
          <cell r="F540">
            <v>1</v>
          </cell>
          <cell r="G540">
            <v>4</v>
          </cell>
          <cell r="M540">
            <v>4818</v>
          </cell>
          <cell r="P540" t="str">
            <v>SANDAG</v>
          </cell>
        </row>
        <row r="541">
          <cell r="E541">
            <v>28939</v>
          </cell>
          <cell r="F541">
            <v>1</v>
          </cell>
          <cell r="G541">
            <v>1</v>
          </cell>
          <cell r="M541">
            <v>40704.498580252934</v>
          </cell>
          <cell r="P541" t="str">
            <v>PeMS2016</v>
          </cell>
        </row>
        <row r="542">
          <cell r="E542">
            <v>28940</v>
          </cell>
          <cell r="F542">
            <v>1</v>
          </cell>
          <cell r="G542">
            <v>1</v>
          </cell>
          <cell r="M542">
            <v>50320.004017928302</v>
          </cell>
          <cell r="P542" t="str">
            <v>PeMS2016</v>
          </cell>
        </row>
        <row r="543">
          <cell r="E543">
            <v>28940</v>
          </cell>
          <cell r="F543">
            <v>1</v>
          </cell>
          <cell r="G543">
            <v>1</v>
          </cell>
          <cell r="M543">
            <v>48956</v>
          </cell>
          <cell r="P543" t="str">
            <v>Caltran</v>
          </cell>
        </row>
        <row r="544">
          <cell r="E544">
            <v>9509</v>
          </cell>
          <cell r="F544">
            <v>1</v>
          </cell>
          <cell r="G544">
            <v>4</v>
          </cell>
          <cell r="M544">
            <v>6412</v>
          </cell>
          <cell r="P544" t="str">
            <v>SANDAG</v>
          </cell>
        </row>
        <row r="545">
          <cell r="E545">
            <v>28945</v>
          </cell>
          <cell r="F545">
            <v>1</v>
          </cell>
          <cell r="G545">
            <v>1</v>
          </cell>
          <cell r="M545">
            <v>30546.450303431669</v>
          </cell>
          <cell r="P545" t="str">
            <v>PeMS2016</v>
          </cell>
        </row>
        <row r="546">
          <cell r="E546">
            <v>9519</v>
          </cell>
          <cell r="F546">
            <v>1</v>
          </cell>
          <cell r="G546">
            <v>4</v>
          </cell>
          <cell r="M546">
            <v>10237</v>
          </cell>
          <cell r="P546" t="str">
            <v>SANDAG</v>
          </cell>
        </row>
        <row r="547">
          <cell r="E547">
            <v>28924</v>
          </cell>
          <cell r="F547">
            <v>1</v>
          </cell>
          <cell r="G547">
            <v>1</v>
          </cell>
          <cell r="M547">
            <v>38996</v>
          </cell>
          <cell r="P547" t="str">
            <v>Caltran</v>
          </cell>
        </row>
        <row r="548">
          <cell r="E548">
            <v>9143</v>
          </cell>
          <cell r="F548">
            <v>1</v>
          </cell>
          <cell r="G548">
            <v>4</v>
          </cell>
          <cell r="M548">
            <v>14591</v>
          </cell>
          <cell r="P548" t="str">
            <v>SANDAG</v>
          </cell>
        </row>
        <row r="549">
          <cell r="E549">
            <v>28923</v>
          </cell>
          <cell r="F549">
            <v>1</v>
          </cell>
          <cell r="G549">
            <v>1</v>
          </cell>
          <cell r="M549">
            <v>12707</v>
          </cell>
          <cell r="P549" t="str">
            <v>Caltran</v>
          </cell>
        </row>
        <row r="550">
          <cell r="E550">
            <v>10255</v>
          </cell>
          <cell r="F550">
            <v>1</v>
          </cell>
          <cell r="G550">
            <v>4</v>
          </cell>
          <cell r="M550">
            <v>17200</v>
          </cell>
          <cell r="P550" t="str">
            <v>SANDAG</v>
          </cell>
        </row>
        <row r="551">
          <cell r="E551">
            <v>10257</v>
          </cell>
          <cell r="F551">
            <v>1</v>
          </cell>
          <cell r="G551">
            <v>4</v>
          </cell>
          <cell r="M551">
            <v>19075</v>
          </cell>
          <cell r="P551" t="str">
            <v>SANDAG</v>
          </cell>
        </row>
        <row r="552">
          <cell r="E552">
            <v>9012</v>
          </cell>
          <cell r="F552">
            <v>1</v>
          </cell>
          <cell r="G552">
            <v>4</v>
          </cell>
          <cell r="M552">
            <v>17181</v>
          </cell>
          <cell r="P552" t="str">
            <v>SANDAG</v>
          </cell>
        </row>
        <row r="553">
          <cell r="E553">
            <v>28925</v>
          </cell>
          <cell r="F553">
            <v>1</v>
          </cell>
          <cell r="G553">
            <v>1</v>
          </cell>
          <cell r="M553">
            <v>21874.795097813931</v>
          </cell>
          <cell r="P553" t="str">
            <v>PeMS2016</v>
          </cell>
        </row>
        <row r="554">
          <cell r="E554">
            <v>28925</v>
          </cell>
          <cell r="F554">
            <v>1</v>
          </cell>
          <cell r="G554">
            <v>1</v>
          </cell>
          <cell r="M554">
            <v>21459</v>
          </cell>
          <cell r="P554" t="str">
            <v>Caltran</v>
          </cell>
        </row>
        <row r="555">
          <cell r="E555">
            <v>10791</v>
          </cell>
          <cell r="F555">
            <v>1</v>
          </cell>
          <cell r="G555">
            <v>1</v>
          </cell>
          <cell r="M555">
            <v>69503.097474249065</v>
          </cell>
          <cell r="P555" t="str">
            <v>PeMS2016</v>
          </cell>
        </row>
        <row r="556">
          <cell r="E556">
            <v>28950</v>
          </cell>
          <cell r="F556">
            <v>1</v>
          </cell>
          <cell r="G556">
            <v>1</v>
          </cell>
          <cell r="M556">
            <v>35263</v>
          </cell>
          <cell r="P556" t="str">
            <v>Caltran</v>
          </cell>
        </row>
        <row r="557">
          <cell r="E557">
            <v>30782</v>
          </cell>
          <cell r="F557">
            <v>1</v>
          </cell>
          <cell r="G557">
            <v>4</v>
          </cell>
          <cell r="M557">
            <v>15613</v>
          </cell>
          <cell r="P557" t="str">
            <v>SANDAG</v>
          </cell>
        </row>
        <row r="558">
          <cell r="E558">
            <v>7258</v>
          </cell>
          <cell r="F558">
            <v>1</v>
          </cell>
          <cell r="G558">
            <v>1</v>
          </cell>
          <cell r="M558">
            <v>50766.391955077088</v>
          </cell>
          <cell r="P558" t="str">
            <v>PeMS2016</v>
          </cell>
        </row>
        <row r="559">
          <cell r="E559">
            <v>28949</v>
          </cell>
          <cell r="F559">
            <v>1</v>
          </cell>
          <cell r="G559">
            <v>1</v>
          </cell>
          <cell r="M559">
            <v>25845.894244084699</v>
          </cell>
          <cell r="P559" t="str">
            <v>PeMS2016</v>
          </cell>
        </row>
        <row r="560">
          <cell r="E560">
            <v>7259</v>
          </cell>
          <cell r="F560">
            <v>1</v>
          </cell>
          <cell r="G560">
            <v>1</v>
          </cell>
          <cell r="M560">
            <v>49880.35447384126</v>
          </cell>
          <cell r="P560" t="str">
            <v>PeMS2016</v>
          </cell>
        </row>
        <row r="561">
          <cell r="E561">
            <v>7259</v>
          </cell>
          <cell r="F561">
            <v>1</v>
          </cell>
          <cell r="G561">
            <v>1</v>
          </cell>
          <cell r="M561">
            <v>57972</v>
          </cell>
          <cell r="P561" t="str">
            <v>Caltran</v>
          </cell>
        </row>
        <row r="562">
          <cell r="E562">
            <v>9142</v>
          </cell>
          <cell r="F562">
            <v>1</v>
          </cell>
          <cell r="G562">
            <v>4</v>
          </cell>
          <cell r="M562">
            <v>12993</v>
          </cell>
          <cell r="P562" t="str">
            <v>SANDAG</v>
          </cell>
        </row>
        <row r="563">
          <cell r="E563">
            <v>12065</v>
          </cell>
          <cell r="F563">
            <v>1</v>
          </cell>
          <cell r="G563">
            <v>1</v>
          </cell>
          <cell r="M563">
            <v>33296.253872278423</v>
          </cell>
          <cell r="P563" t="str">
            <v>PeMS2016</v>
          </cell>
        </row>
        <row r="564">
          <cell r="E564">
            <v>28941</v>
          </cell>
          <cell r="F564">
            <v>1</v>
          </cell>
          <cell r="G564">
            <v>1</v>
          </cell>
          <cell r="M564">
            <v>45940.505629066181</v>
          </cell>
          <cell r="P564" t="str">
            <v>PeMS2016</v>
          </cell>
        </row>
        <row r="565">
          <cell r="E565">
            <v>28941</v>
          </cell>
          <cell r="F565">
            <v>1</v>
          </cell>
          <cell r="G565">
            <v>1</v>
          </cell>
          <cell r="M565">
            <v>49326</v>
          </cell>
          <cell r="P565" t="str">
            <v>Caltran</v>
          </cell>
        </row>
        <row r="566">
          <cell r="E566">
            <v>9516</v>
          </cell>
          <cell r="F566">
            <v>1</v>
          </cell>
          <cell r="G566">
            <v>4</v>
          </cell>
          <cell r="M566">
            <v>9252</v>
          </cell>
          <cell r="P566" t="str">
            <v>SANDAG</v>
          </cell>
        </row>
        <row r="567">
          <cell r="E567">
            <v>28938</v>
          </cell>
          <cell r="F567">
            <v>1</v>
          </cell>
          <cell r="G567">
            <v>1</v>
          </cell>
          <cell r="M567">
            <v>40547.626005691869</v>
          </cell>
          <cell r="P567" t="str">
            <v>PeMS2016</v>
          </cell>
        </row>
        <row r="568">
          <cell r="E568">
            <v>9510</v>
          </cell>
          <cell r="F568">
            <v>1</v>
          </cell>
          <cell r="G568">
            <v>4</v>
          </cell>
          <cell r="M568">
            <v>6601</v>
          </cell>
          <cell r="P568" t="str">
            <v>SANDAG</v>
          </cell>
        </row>
        <row r="569">
          <cell r="E569">
            <v>9488</v>
          </cell>
          <cell r="F569">
            <v>1</v>
          </cell>
          <cell r="G569">
            <v>4</v>
          </cell>
          <cell r="M569">
            <v>4893</v>
          </cell>
          <cell r="P569" t="str">
            <v>SANDAG</v>
          </cell>
        </row>
        <row r="570">
          <cell r="E570">
            <v>11297</v>
          </cell>
          <cell r="F570">
            <v>1</v>
          </cell>
          <cell r="G570">
            <v>1</v>
          </cell>
          <cell r="M570">
            <v>45025.824202818803</v>
          </cell>
          <cell r="P570" t="str">
            <v>PeMS2016</v>
          </cell>
        </row>
        <row r="571">
          <cell r="E571">
            <v>11297</v>
          </cell>
          <cell r="F571">
            <v>1</v>
          </cell>
          <cell r="G571">
            <v>1</v>
          </cell>
          <cell r="M571">
            <v>90161</v>
          </cell>
          <cell r="P571" t="str">
            <v>Caltran</v>
          </cell>
        </row>
        <row r="572">
          <cell r="E572">
            <v>9043</v>
          </cell>
          <cell r="F572">
            <v>1</v>
          </cell>
          <cell r="G572">
            <v>1</v>
          </cell>
          <cell r="M572">
            <v>80248.658892018691</v>
          </cell>
          <cell r="P572" t="str">
            <v>PeMS2016</v>
          </cell>
        </row>
        <row r="573">
          <cell r="E573">
            <v>10177</v>
          </cell>
          <cell r="F573">
            <v>1</v>
          </cell>
          <cell r="G573">
            <v>1</v>
          </cell>
          <cell r="M573">
            <v>69560.043898540098</v>
          </cell>
          <cell r="P573" t="str">
            <v>PeMS2016</v>
          </cell>
        </row>
        <row r="574">
          <cell r="E574">
            <v>13438</v>
          </cell>
          <cell r="F574">
            <v>1</v>
          </cell>
          <cell r="G574">
            <v>1</v>
          </cell>
          <cell r="M574">
            <v>55871.613174416932</v>
          </cell>
          <cell r="P574" t="str">
            <v>PeMS2016</v>
          </cell>
        </row>
        <row r="575">
          <cell r="E575">
            <v>13438</v>
          </cell>
          <cell r="F575">
            <v>1</v>
          </cell>
          <cell r="G575">
            <v>1</v>
          </cell>
          <cell r="M575">
            <v>53699</v>
          </cell>
          <cell r="P575" t="str">
            <v>Caltran</v>
          </cell>
        </row>
        <row r="576">
          <cell r="E576">
            <v>16046</v>
          </cell>
          <cell r="F576">
            <v>1</v>
          </cell>
          <cell r="G576">
            <v>1</v>
          </cell>
          <cell r="M576">
            <v>56453.651176474421</v>
          </cell>
          <cell r="P576" t="str">
            <v>PeMS2016</v>
          </cell>
        </row>
        <row r="577">
          <cell r="E577">
            <v>16038</v>
          </cell>
          <cell r="F577">
            <v>1</v>
          </cell>
          <cell r="G577">
            <v>1</v>
          </cell>
          <cell r="M577">
            <v>93311.240611434303</v>
          </cell>
          <cell r="P577" t="str">
            <v>PeMS2016</v>
          </cell>
        </row>
        <row r="578">
          <cell r="E578">
            <v>15714</v>
          </cell>
          <cell r="F578">
            <v>1</v>
          </cell>
          <cell r="G578">
            <v>1</v>
          </cell>
          <cell r="M578">
            <v>103793.20521838999</v>
          </cell>
          <cell r="P578" t="str">
            <v>PeMS2016</v>
          </cell>
        </row>
        <row r="579">
          <cell r="E579">
            <v>15714</v>
          </cell>
          <cell r="F579">
            <v>1</v>
          </cell>
          <cell r="G579">
            <v>1</v>
          </cell>
          <cell r="M579">
            <v>98668</v>
          </cell>
          <cell r="P579" t="str">
            <v>Caltran</v>
          </cell>
        </row>
        <row r="580">
          <cell r="E580">
            <v>15690</v>
          </cell>
          <cell r="F580">
            <v>1</v>
          </cell>
          <cell r="G580">
            <v>1</v>
          </cell>
          <cell r="M580">
            <v>65122.185454712409</v>
          </cell>
          <cell r="P580" t="str">
            <v>PeMS2016</v>
          </cell>
        </row>
        <row r="581">
          <cell r="E581">
            <v>8821</v>
          </cell>
          <cell r="F581">
            <v>1</v>
          </cell>
          <cell r="G581">
            <v>1</v>
          </cell>
          <cell r="M581">
            <v>80552.154075993472</v>
          </cell>
          <cell r="P581" t="str">
            <v>PeMS2016</v>
          </cell>
        </row>
        <row r="582">
          <cell r="E582">
            <v>8825</v>
          </cell>
          <cell r="F582">
            <v>1</v>
          </cell>
          <cell r="G582">
            <v>1</v>
          </cell>
          <cell r="M582">
            <v>73380.357296360846</v>
          </cell>
          <cell r="P582" t="str">
            <v>PeMS2016</v>
          </cell>
        </row>
        <row r="583">
          <cell r="E583">
            <v>15317</v>
          </cell>
          <cell r="F583">
            <v>1</v>
          </cell>
          <cell r="G583">
            <v>1</v>
          </cell>
          <cell r="M583">
            <v>74450.196309589301</v>
          </cell>
          <cell r="P583" t="str">
            <v>PeMS2016</v>
          </cell>
        </row>
        <row r="584">
          <cell r="E584">
            <v>15317</v>
          </cell>
          <cell r="F584">
            <v>1</v>
          </cell>
          <cell r="G584">
            <v>1</v>
          </cell>
          <cell r="M584">
            <v>72429</v>
          </cell>
          <cell r="P584" t="str">
            <v>Caltran</v>
          </cell>
        </row>
        <row r="585">
          <cell r="E585">
            <v>15206</v>
          </cell>
          <cell r="F585">
            <v>1</v>
          </cell>
          <cell r="G585">
            <v>1</v>
          </cell>
          <cell r="M585">
            <v>64571.150002602073</v>
          </cell>
          <cell r="P585" t="str">
            <v>PeMS2016</v>
          </cell>
        </row>
        <row r="586">
          <cell r="E586">
            <v>11483</v>
          </cell>
          <cell r="F586">
            <v>1</v>
          </cell>
          <cell r="G586">
            <v>1</v>
          </cell>
          <cell r="M586">
            <v>62798</v>
          </cell>
          <cell r="P586" t="str">
            <v>Caltran</v>
          </cell>
        </row>
        <row r="587">
          <cell r="E587">
            <v>7374</v>
          </cell>
          <cell r="F587">
            <v>1</v>
          </cell>
          <cell r="G587">
            <v>1</v>
          </cell>
          <cell r="M587">
            <v>69598.336444609027</v>
          </cell>
          <cell r="P587" t="str">
            <v>PeMS2016</v>
          </cell>
        </row>
        <row r="588">
          <cell r="E588">
            <v>16162</v>
          </cell>
          <cell r="F588">
            <v>1</v>
          </cell>
          <cell r="G588">
            <v>1</v>
          </cell>
          <cell r="M588">
            <v>84632.234691880309</v>
          </cell>
          <cell r="P588" t="str">
            <v>PeMS2016</v>
          </cell>
        </row>
        <row r="589">
          <cell r="E589">
            <v>16162</v>
          </cell>
          <cell r="F589">
            <v>1</v>
          </cell>
          <cell r="G589">
            <v>1</v>
          </cell>
          <cell r="M589">
            <v>84233</v>
          </cell>
          <cell r="P589" t="str">
            <v>Caltran</v>
          </cell>
        </row>
        <row r="590">
          <cell r="E590">
            <v>16163</v>
          </cell>
          <cell r="F590">
            <v>1</v>
          </cell>
          <cell r="G590">
            <v>1</v>
          </cell>
          <cell r="M590">
            <v>95405.127045568559</v>
          </cell>
          <cell r="P590" t="str">
            <v>PeMS2016</v>
          </cell>
        </row>
        <row r="591">
          <cell r="E591">
            <v>16163</v>
          </cell>
          <cell r="F591">
            <v>1</v>
          </cell>
          <cell r="G591">
            <v>1</v>
          </cell>
          <cell r="M591">
            <v>93567</v>
          </cell>
          <cell r="P591" t="str">
            <v>Caltran</v>
          </cell>
        </row>
        <row r="592">
          <cell r="E592">
            <v>8820</v>
          </cell>
          <cell r="F592">
            <v>1</v>
          </cell>
          <cell r="G592">
            <v>1</v>
          </cell>
          <cell r="M592">
            <v>93098.424674685462</v>
          </cell>
          <cell r="P592" t="str">
            <v>PeMS2016</v>
          </cell>
        </row>
        <row r="593">
          <cell r="E593">
            <v>8823</v>
          </cell>
          <cell r="F593">
            <v>1</v>
          </cell>
          <cell r="G593">
            <v>1</v>
          </cell>
          <cell r="M593">
            <v>72199.672359166638</v>
          </cell>
          <cell r="P593" t="str">
            <v>PeMS2016</v>
          </cell>
        </row>
        <row r="594">
          <cell r="E594">
            <v>15688</v>
          </cell>
          <cell r="F594">
            <v>1</v>
          </cell>
          <cell r="G594">
            <v>1</v>
          </cell>
          <cell r="M594">
            <v>89583.187575448377</v>
          </cell>
          <cell r="P594" t="str">
            <v>PeMS2016</v>
          </cell>
        </row>
        <row r="595">
          <cell r="E595">
            <v>31184</v>
          </cell>
          <cell r="F595">
            <v>1</v>
          </cell>
          <cell r="G595">
            <v>1</v>
          </cell>
          <cell r="M595">
            <v>96691.160813499009</v>
          </cell>
          <cell r="P595" t="str">
            <v>PeMS2016</v>
          </cell>
        </row>
        <row r="596">
          <cell r="E596">
            <v>15705</v>
          </cell>
          <cell r="F596">
            <v>1</v>
          </cell>
          <cell r="G596">
            <v>1</v>
          </cell>
          <cell r="M596">
            <v>74548.463106712719</v>
          </cell>
          <cell r="P596" t="str">
            <v>PeMS2016</v>
          </cell>
        </row>
        <row r="597">
          <cell r="E597">
            <v>25142</v>
          </cell>
          <cell r="F597">
            <v>1</v>
          </cell>
          <cell r="G597">
            <v>1</v>
          </cell>
          <cell r="M597">
            <v>91467.305080495367</v>
          </cell>
          <cell r="P597" t="str">
            <v>PeMS2016</v>
          </cell>
        </row>
        <row r="598">
          <cell r="E598">
            <v>25142</v>
          </cell>
          <cell r="F598">
            <v>1</v>
          </cell>
          <cell r="G598">
            <v>1</v>
          </cell>
          <cell r="M598">
            <v>96247</v>
          </cell>
          <cell r="P598" t="str">
            <v>Caltran</v>
          </cell>
        </row>
        <row r="599">
          <cell r="E599">
            <v>15722</v>
          </cell>
          <cell r="F599">
            <v>1</v>
          </cell>
          <cell r="G599">
            <v>1</v>
          </cell>
          <cell r="M599">
            <v>90440.252462183766</v>
          </cell>
          <cell r="P599" t="str">
            <v>PeMS2016</v>
          </cell>
        </row>
        <row r="600">
          <cell r="E600">
            <v>8887</v>
          </cell>
          <cell r="F600">
            <v>1</v>
          </cell>
          <cell r="G600">
            <v>1</v>
          </cell>
          <cell r="M600">
            <v>99194.23791904797</v>
          </cell>
          <cell r="P600" t="str">
            <v>PeMS2016</v>
          </cell>
        </row>
        <row r="601">
          <cell r="E601">
            <v>16045</v>
          </cell>
          <cell r="F601">
            <v>1</v>
          </cell>
          <cell r="G601">
            <v>1</v>
          </cell>
          <cell r="M601">
            <v>51020.274221507469</v>
          </cell>
          <cell r="P601" t="str">
            <v>PeMS2016</v>
          </cell>
        </row>
        <row r="602">
          <cell r="E602">
            <v>21848</v>
          </cell>
          <cell r="F602">
            <v>1</v>
          </cell>
          <cell r="G602">
            <v>1</v>
          </cell>
          <cell r="M602">
            <v>53153</v>
          </cell>
          <cell r="P602" t="str">
            <v>Caltran</v>
          </cell>
        </row>
        <row r="603">
          <cell r="E603">
            <v>28276</v>
          </cell>
          <cell r="F603">
            <v>1</v>
          </cell>
          <cell r="G603">
            <v>1</v>
          </cell>
          <cell r="M603">
            <v>37442.514384239403</v>
          </cell>
          <cell r="P603" t="str">
            <v>PeMS2016</v>
          </cell>
        </row>
        <row r="604">
          <cell r="E604">
            <v>28281</v>
          </cell>
          <cell r="F604">
            <v>1</v>
          </cell>
          <cell r="G604">
            <v>1</v>
          </cell>
          <cell r="M604">
            <v>44693.49863496724</v>
          </cell>
          <cell r="P604" t="str">
            <v>PeMS2016</v>
          </cell>
        </row>
        <row r="605">
          <cell r="E605">
            <v>11095</v>
          </cell>
          <cell r="F605">
            <v>1</v>
          </cell>
          <cell r="G605">
            <v>1</v>
          </cell>
          <cell r="M605">
            <v>48677</v>
          </cell>
          <cell r="P605" t="str">
            <v>Caltran</v>
          </cell>
        </row>
        <row r="606">
          <cell r="E606">
            <v>7430</v>
          </cell>
          <cell r="F606">
            <v>1</v>
          </cell>
          <cell r="G606">
            <v>1</v>
          </cell>
          <cell r="M606">
            <v>57059</v>
          </cell>
          <cell r="P606" t="str">
            <v>Caltran</v>
          </cell>
        </row>
        <row r="607">
          <cell r="E607">
            <v>7497</v>
          </cell>
          <cell r="F607">
            <v>1</v>
          </cell>
          <cell r="G607">
            <v>1</v>
          </cell>
          <cell r="M607">
            <v>60316</v>
          </cell>
          <cell r="P607" t="str">
            <v>Caltran</v>
          </cell>
        </row>
        <row r="608">
          <cell r="E608">
            <v>28904</v>
          </cell>
          <cell r="F608">
            <v>1</v>
          </cell>
          <cell r="G608">
            <v>1</v>
          </cell>
          <cell r="M608">
            <v>29818.70059171816</v>
          </cell>
          <cell r="P608" t="str">
            <v>PeMS2016</v>
          </cell>
        </row>
        <row r="609">
          <cell r="E609">
            <v>9028</v>
          </cell>
          <cell r="F609">
            <v>1</v>
          </cell>
          <cell r="G609">
            <v>1</v>
          </cell>
          <cell r="M609">
            <v>52885</v>
          </cell>
          <cell r="P609" t="str">
            <v>Caltran</v>
          </cell>
        </row>
        <row r="610">
          <cell r="E610">
            <v>7772</v>
          </cell>
          <cell r="F610">
            <v>1</v>
          </cell>
          <cell r="G610">
            <v>1</v>
          </cell>
          <cell r="M610">
            <v>51824</v>
          </cell>
          <cell r="P610" t="str">
            <v>Caltran</v>
          </cell>
        </row>
        <row r="611">
          <cell r="E611">
            <v>7375</v>
          </cell>
          <cell r="F611">
            <v>1</v>
          </cell>
          <cell r="G611">
            <v>1</v>
          </cell>
          <cell r="M611">
            <v>51626</v>
          </cell>
          <cell r="P611" t="str">
            <v>Caltran</v>
          </cell>
        </row>
        <row r="612">
          <cell r="E612">
            <v>15239</v>
          </cell>
          <cell r="F612">
            <v>1</v>
          </cell>
          <cell r="G612">
            <v>1</v>
          </cell>
          <cell r="M612">
            <v>43172.476489434062</v>
          </cell>
          <cell r="P612" t="str">
            <v>PeMS2016</v>
          </cell>
        </row>
        <row r="613">
          <cell r="E613">
            <v>11124</v>
          </cell>
          <cell r="F613">
            <v>1</v>
          </cell>
          <cell r="G613">
            <v>1</v>
          </cell>
          <cell r="M613">
            <v>45213</v>
          </cell>
          <cell r="P613" t="str">
            <v>Caltran</v>
          </cell>
        </row>
        <row r="614">
          <cell r="E614">
            <v>19481</v>
          </cell>
          <cell r="F614">
            <v>1</v>
          </cell>
          <cell r="G614">
            <v>1</v>
          </cell>
          <cell r="M614">
            <v>46785.317963372363</v>
          </cell>
          <cell r="P614" t="str">
            <v>PeMS2016</v>
          </cell>
        </row>
        <row r="615">
          <cell r="E615">
            <v>19481</v>
          </cell>
          <cell r="F615">
            <v>1</v>
          </cell>
          <cell r="G615">
            <v>1</v>
          </cell>
          <cell r="M615">
            <v>45435</v>
          </cell>
          <cell r="P615" t="str">
            <v>Caltran</v>
          </cell>
        </row>
        <row r="616">
          <cell r="E616">
            <v>7377</v>
          </cell>
          <cell r="F616">
            <v>1</v>
          </cell>
          <cell r="G616">
            <v>1</v>
          </cell>
          <cell r="M616">
            <v>45188</v>
          </cell>
          <cell r="P616" t="str">
            <v>Caltran</v>
          </cell>
        </row>
        <row r="617">
          <cell r="E617">
            <v>27229</v>
          </cell>
          <cell r="F617">
            <v>1</v>
          </cell>
          <cell r="G617">
            <v>1</v>
          </cell>
          <cell r="M617">
            <v>42647</v>
          </cell>
          <cell r="P617" t="str">
            <v>Caltran</v>
          </cell>
        </row>
        <row r="618">
          <cell r="E618">
            <v>27223</v>
          </cell>
          <cell r="F618">
            <v>1</v>
          </cell>
          <cell r="G618">
            <v>1</v>
          </cell>
          <cell r="M618">
            <v>40655</v>
          </cell>
          <cell r="P618" t="str">
            <v>Caltran</v>
          </cell>
        </row>
        <row r="619">
          <cell r="E619">
            <v>27241</v>
          </cell>
          <cell r="F619">
            <v>1</v>
          </cell>
          <cell r="G619">
            <v>1</v>
          </cell>
          <cell r="M619">
            <v>41819</v>
          </cell>
          <cell r="P619" t="str">
            <v>Caltran</v>
          </cell>
        </row>
        <row r="620">
          <cell r="E620">
            <v>15277</v>
          </cell>
          <cell r="F620">
            <v>1</v>
          </cell>
          <cell r="G620">
            <v>1</v>
          </cell>
          <cell r="M620">
            <v>44548</v>
          </cell>
          <cell r="P620" t="str">
            <v>Caltran</v>
          </cell>
        </row>
        <row r="621">
          <cell r="E621">
            <v>11123</v>
          </cell>
          <cell r="F621">
            <v>1</v>
          </cell>
          <cell r="G621">
            <v>1</v>
          </cell>
          <cell r="M621">
            <v>44181</v>
          </cell>
          <cell r="P621" t="str">
            <v>Caltran</v>
          </cell>
        </row>
        <row r="622">
          <cell r="E622">
            <v>7501</v>
          </cell>
          <cell r="F622">
            <v>1</v>
          </cell>
          <cell r="G622">
            <v>1</v>
          </cell>
          <cell r="M622">
            <v>41779.034296671598</v>
          </cell>
          <cell r="P622" t="str">
            <v>PeMS2016</v>
          </cell>
        </row>
        <row r="623">
          <cell r="E623">
            <v>15238</v>
          </cell>
          <cell r="F623">
            <v>1</v>
          </cell>
          <cell r="G623">
            <v>1</v>
          </cell>
          <cell r="M623">
            <v>52580</v>
          </cell>
          <cell r="P623" t="str">
            <v>Caltran</v>
          </cell>
        </row>
        <row r="624">
          <cell r="E624">
            <v>8103</v>
          </cell>
          <cell r="F624">
            <v>1</v>
          </cell>
          <cell r="G624">
            <v>1</v>
          </cell>
          <cell r="M624">
            <v>52138</v>
          </cell>
          <cell r="P624" t="str">
            <v>Caltran</v>
          </cell>
        </row>
        <row r="625">
          <cell r="E625">
            <v>25938</v>
          </cell>
          <cell r="F625">
            <v>1</v>
          </cell>
          <cell r="G625">
            <v>1</v>
          </cell>
          <cell r="M625">
            <v>55889</v>
          </cell>
          <cell r="P625" t="str">
            <v>Caltran</v>
          </cell>
        </row>
        <row r="626">
          <cell r="E626">
            <v>9029</v>
          </cell>
          <cell r="F626">
            <v>1</v>
          </cell>
          <cell r="G626">
            <v>1</v>
          </cell>
          <cell r="M626">
            <v>55839.092938370617</v>
          </cell>
          <cell r="P626" t="str">
            <v>PeMS2016</v>
          </cell>
        </row>
        <row r="627">
          <cell r="E627">
            <v>23867</v>
          </cell>
          <cell r="F627">
            <v>1</v>
          </cell>
          <cell r="G627">
            <v>1</v>
          </cell>
          <cell r="M627">
            <v>44323.421314171013</v>
          </cell>
          <cell r="P627" t="str">
            <v>PeMS2016</v>
          </cell>
        </row>
        <row r="628">
          <cell r="E628">
            <v>24091</v>
          </cell>
          <cell r="F628">
            <v>1</v>
          </cell>
          <cell r="G628">
            <v>1</v>
          </cell>
          <cell r="M628">
            <v>56148</v>
          </cell>
          <cell r="P628" t="str">
            <v>Caltran</v>
          </cell>
        </row>
        <row r="629">
          <cell r="E629">
            <v>11106</v>
          </cell>
          <cell r="F629">
            <v>1</v>
          </cell>
          <cell r="G629">
            <v>1</v>
          </cell>
          <cell r="M629">
            <v>59604</v>
          </cell>
          <cell r="P629" t="str">
            <v>Caltran</v>
          </cell>
        </row>
        <row r="630">
          <cell r="E630">
            <v>11102</v>
          </cell>
          <cell r="F630">
            <v>1</v>
          </cell>
          <cell r="G630">
            <v>1</v>
          </cell>
          <cell r="M630">
            <v>66386.402365255039</v>
          </cell>
          <cell r="P630" t="str">
            <v>PeMS2016</v>
          </cell>
        </row>
        <row r="631">
          <cell r="E631">
            <v>11100</v>
          </cell>
          <cell r="F631">
            <v>1</v>
          </cell>
          <cell r="G631">
            <v>1</v>
          </cell>
          <cell r="M631">
            <v>26878.61200319311</v>
          </cell>
          <cell r="P631" t="str">
            <v>PeMS2016</v>
          </cell>
        </row>
        <row r="632">
          <cell r="E632">
            <v>15157</v>
          </cell>
          <cell r="F632">
            <v>1</v>
          </cell>
          <cell r="G632">
            <v>1</v>
          </cell>
          <cell r="M632">
            <v>44593.22437966866</v>
          </cell>
          <cell r="P632" t="str">
            <v>PeMS2016</v>
          </cell>
        </row>
        <row r="633">
          <cell r="E633">
            <v>15157</v>
          </cell>
          <cell r="F633">
            <v>1</v>
          </cell>
          <cell r="G633">
            <v>1</v>
          </cell>
          <cell r="M633">
            <v>46663</v>
          </cell>
          <cell r="P633" t="str">
            <v>Caltran</v>
          </cell>
        </row>
        <row r="634">
          <cell r="E634">
            <v>28868</v>
          </cell>
          <cell r="F634">
            <v>1</v>
          </cell>
          <cell r="G634">
            <v>1</v>
          </cell>
          <cell r="M634">
            <v>37175.461482515238</v>
          </cell>
          <cell r="P634" t="str">
            <v>PeMS2016</v>
          </cell>
        </row>
        <row r="635">
          <cell r="E635">
            <v>28280</v>
          </cell>
          <cell r="F635">
            <v>1</v>
          </cell>
          <cell r="G635">
            <v>1</v>
          </cell>
          <cell r="M635">
            <v>43400.285929430618</v>
          </cell>
          <cell r="P635" t="str">
            <v>PeMS2016</v>
          </cell>
        </row>
        <row r="636">
          <cell r="E636">
            <v>28279</v>
          </cell>
          <cell r="F636">
            <v>1</v>
          </cell>
          <cell r="G636">
            <v>1</v>
          </cell>
          <cell r="M636">
            <v>36501.894436844617</v>
          </cell>
          <cell r="P636" t="str">
            <v>PeMS2016</v>
          </cell>
        </row>
        <row r="637">
          <cell r="E637">
            <v>27959</v>
          </cell>
          <cell r="F637">
            <v>1</v>
          </cell>
          <cell r="G637">
            <v>1</v>
          </cell>
          <cell r="M637">
            <v>57110</v>
          </cell>
          <cell r="P637" t="str">
            <v>Caltran</v>
          </cell>
        </row>
        <row r="638">
          <cell r="E638">
            <v>28676</v>
          </cell>
          <cell r="F638">
            <v>1</v>
          </cell>
          <cell r="G638">
            <v>1</v>
          </cell>
          <cell r="M638">
            <v>70212</v>
          </cell>
          <cell r="P638" t="str">
            <v>Caltran</v>
          </cell>
        </row>
        <row r="639">
          <cell r="E639">
            <v>28678</v>
          </cell>
          <cell r="F639">
            <v>1</v>
          </cell>
          <cell r="G639">
            <v>1</v>
          </cell>
          <cell r="M639">
            <v>60476.449872515732</v>
          </cell>
          <cell r="P639" t="str">
            <v>PeMS2016</v>
          </cell>
        </row>
        <row r="640">
          <cell r="E640">
            <v>14143</v>
          </cell>
          <cell r="F640">
            <v>1</v>
          </cell>
          <cell r="G640">
            <v>1</v>
          </cell>
          <cell r="M640">
            <v>64932</v>
          </cell>
          <cell r="P640" t="str">
            <v>Caltran</v>
          </cell>
        </row>
        <row r="641">
          <cell r="E641">
            <v>14151</v>
          </cell>
          <cell r="F641">
            <v>1</v>
          </cell>
          <cell r="G641">
            <v>1</v>
          </cell>
          <cell r="M641">
            <v>56930.994255658014</v>
          </cell>
          <cell r="P641" t="str">
            <v>PeMS2016</v>
          </cell>
        </row>
        <row r="642">
          <cell r="E642">
            <v>14153</v>
          </cell>
          <cell r="F642">
            <v>1</v>
          </cell>
          <cell r="G642">
            <v>1</v>
          </cell>
          <cell r="M642">
            <v>59399</v>
          </cell>
          <cell r="P642" t="str">
            <v>Caltran</v>
          </cell>
        </row>
        <row r="643">
          <cell r="E643">
            <v>7514</v>
          </cell>
          <cell r="F643">
            <v>1</v>
          </cell>
          <cell r="G643">
            <v>1</v>
          </cell>
          <cell r="M643">
            <v>49729.405140091032</v>
          </cell>
          <cell r="P643" t="str">
            <v>PeMS2016</v>
          </cell>
        </row>
        <row r="644">
          <cell r="E644">
            <v>7525</v>
          </cell>
          <cell r="F644">
            <v>1</v>
          </cell>
          <cell r="G644">
            <v>1</v>
          </cell>
          <cell r="M644">
            <v>55066</v>
          </cell>
          <cell r="P644" t="str">
            <v>Caltran</v>
          </cell>
        </row>
        <row r="645">
          <cell r="E645">
            <v>14176</v>
          </cell>
          <cell r="F645">
            <v>1</v>
          </cell>
          <cell r="G645">
            <v>1</v>
          </cell>
          <cell r="M645">
            <v>57418</v>
          </cell>
          <cell r="P645" t="str">
            <v>Caltran</v>
          </cell>
        </row>
        <row r="646">
          <cell r="E646">
            <v>14155</v>
          </cell>
          <cell r="F646">
            <v>1</v>
          </cell>
          <cell r="G646">
            <v>1</v>
          </cell>
          <cell r="M646">
            <v>53861.216815049433</v>
          </cell>
          <cell r="P646" t="str">
            <v>PeMS2016</v>
          </cell>
        </row>
        <row r="647">
          <cell r="E647">
            <v>14144</v>
          </cell>
          <cell r="F647">
            <v>1</v>
          </cell>
          <cell r="G647">
            <v>1</v>
          </cell>
          <cell r="M647">
            <v>60968.383602255257</v>
          </cell>
          <cell r="P647" t="str">
            <v>PeMS2016</v>
          </cell>
        </row>
        <row r="648">
          <cell r="E648">
            <v>14144</v>
          </cell>
          <cell r="F648">
            <v>1</v>
          </cell>
          <cell r="G648">
            <v>1</v>
          </cell>
          <cell r="M648">
            <v>62376</v>
          </cell>
          <cell r="P648" t="str">
            <v>Caltran</v>
          </cell>
        </row>
        <row r="649">
          <cell r="E649">
            <v>14142</v>
          </cell>
          <cell r="F649">
            <v>1</v>
          </cell>
          <cell r="G649">
            <v>1</v>
          </cell>
          <cell r="M649">
            <v>68659</v>
          </cell>
          <cell r="P649" t="str">
            <v>Caltran</v>
          </cell>
        </row>
        <row r="650">
          <cell r="E650">
            <v>28675</v>
          </cell>
          <cell r="F650">
            <v>1</v>
          </cell>
          <cell r="G650">
            <v>1</v>
          </cell>
          <cell r="M650">
            <v>64676.951112862727</v>
          </cell>
          <cell r="P650" t="str">
            <v>PeMS2016</v>
          </cell>
        </row>
        <row r="651">
          <cell r="E651">
            <v>28677</v>
          </cell>
          <cell r="F651">
            <v>1</v>
          </cell>
          <cell r="G651">
            <v>1</v>
          </cell>
          <cell r="M651">
            <v>73385</v>
          </cell>
          <cell r="P651" t="str">
            <v>Caltran</v>
          </cell>
        </row>
        <row r="652">
          <cell r="E652">
            <v>27956</v>
          </cell>
          <cell r="F652">
            <v>1</v>
          </cell>
          <cell r="G652">
            <v>1</v>
          </cell>
          <cell r="M652">
            <v>54044</v>
          </cell>
          <cell r="P652" t="str">
            <v>Caltran</v>
          </cell>
        </row>
        <row r="653">
          <cell r="E653">
            <v>27505</v>
          </cell>
          <cell r="F653">
            <v>1</v>
          </cell>
          <cell r="G653">
            <v>1</v>
          </cell>
          <cell r="M653">
            <v>39891.055931578398</v>
          </cell>
          <cell r="P653" t="str">
            <v>PeMS2016</v>
          </cell>
        </row>
        <row r="654">
          <cell r="E654">
            <v>27507</v>
          </cell>
          <cell r="F654">
            <v>1</v>
          </cell>
          <cell r="G654">
            <v>1</v>
          </cell>
          <cell r="M654">
            <v>44209</v>
          </cell>
          <cell r="P654" t="str">
            <v>Caltran</v>
          </cell>
        </row>
        <row r="655">
          <cell r="E655">
            <v>29168</v>
          </cell>
          <cell r="F655">
            <v>1</v>
          </cell>
          <cell r="G655">
            <v>1</v>
          </cell>
          <cell r="M655">
            <v>35357.401683690689</v>
          </cell>
          <cell r="P655" t="str">
            <v>PeMS2016</v>
          </cell>
        </row>
        <row r="656">
          <cell r="E656">
            <v>16356</v>
          </cell>
          <cell r="F656">
            <v>1</v>
          </cell>
          <cell r="G656">
            <v>1</v>
          </cell>
          <cell r="M656">
            <v>41638</v>
          </cell>
          <cell r="P656" t="str">
            <v>Caltran</v>
          </cell>
        </row>
        <row r="657">
          <cell r="E657">
            <v>29169</v>
          </cell>
          <cell r="F657">
            <v>1</v>
          </cell>
          <cell r="G657">
            <v>1</v>
          </cell>
          <cell r="M657">
            <v>34373.513941935533</v>
          </cell>
          <cell r="P657" t="str">
            <v>PeMS2016</v>
          </cell>
        </row>
        <row r="658">
          <cell r="E658">
            <v>16360</v>
          </cell>
          <cell r="F658">
            <v>1</v>
          </cell>
          <cell r="G658">
            <v>1</v>
          </cell>
          <cell r="M658">
            <v>37676</v>
          </cell>
          <cell r="P658" t="str">
            <v>Caltran</v>
          </cell>
        </row>
        <row r="659">
          <cell r="E659">
            <v>16350</v>
          </cell>
          <cell r="F659">
            <v>1</v>
          </cell>
          <cell r="G659">
            <v>1</v>
          </cell>
          <cell r="M659">
            <v>38813.620423659653</v>
          </cell>
          <cell r="P659" t="str">
            <v>PeMS2016</v>
          </cell>
        </row>
        <row r="660">
          <cell r="E660">
            <v>29173</v>
          </cell>
          <cell r="F660">
            <v>1</v>
          </cell>
          <cell r="G660">
            <v>1</v>
          </cell>
          <cell r="M660">
            <v>32308.517902865569</v>
          </cell>
          <cell r="P660" t="str">
            <v>PeMS2016</v>
          </cell>
        </row>
        <row r="661">
          <cell r="E661">
            <v>16353</v>
          </cell>
          <cell r="F661">
            <v>1</v>
          </cell>
          <cell r="G661">
            <v>1</v>
          </cell>
          <cell r="M661">
            <v>38278</v>
          </cell>
          <cell r="P661" t="str">
            <v>Caltran</v>
          </cell>
        </row>
        <row r="662">
          <cell r="E662">
            <v>16144</v>
          </cell>
          <cell r="F662">
            <v>1</v>
          </cell>
          <cell r="G662">
            <v>1</v>
          </cell>
          <cell r="M662">
            <v>32157.384849097831</v>
          </cell>
          <cell r="P662" t="str">
            <v>PeMS2016</v>
          </cell>
        </row>
        <row r="663">
          <cell r="E663">
            <v>16144</v>
          </cell>
          <cell r="F663">
            <v>1</v>
          </cell>
          <cell r="G663">
            <v>1</v>
          </cell>
          <cell r="M663">
            <v>40194</v>
          </cell>
          <cell r="P663" t="str">
            <v>Caltran</v>
          </cell>
        </row>
        <row r="664">
          <cell r="E664">
            <v>11379</v>
          </cell>
          <cell r="F664">
            <v>1</v>
          </cell>
          <cell r="G664">
            <v>1</v>
          </cell>
          <cell r="M664">
            <v>31454.293610917841</v>
          </cell>
          <cell r="P664" t="str">
            <v>PeMS2016</v>
          </cell>
        </row>
        <row r="665">
          <cell r="E665">
            <v>16523</v>
          </cell>
          <cell r="F665">
            <v>1</v>
          </cell>
          <cell r="G665">
            <v>1</v>
          </cell>
          <cell r="M665">
            <v>34858.998994516543</v>
          </cell>
          <cell r="P665" t="str">
            <v>PeMS2016</v>
          </cell>
        </row>
        <row r="666">
          <cell r="E666">
            <v>16523</v>
          </cell>
          <cell r="F666">
            <v>1</v>
          </cell>
          <cell r="G666">
            <v>1</v>
          </cell>
          <cell r="M666">
            <v>34665</v>
          </cell>
          <cell r="P666" t="str">
            <v>Caltran</v>
          </cell>
        </row>
        <row r="667">
          <cell r="E667">
            <v>7664</v>
          </cell>
          <cell r="F667">
            <v>1</v>
          </cell>
          <cell r="G667">
            <v>1</v>
          </cell>
          <cell r="M667">
            <v>37337.740002540697</v>
          </cell>
          <cell r="P667" t="str">
            <v>PeMS2016</v>
          </cell>
        </row>
        <row r="668">
          <cell r="E668">
            <v>7664</v>
          </cell>
          <cell r="F668">
            <v>1</v>
          </cell>
          <cell r="G668">
            <v>1</v>
          </cell>
          <cell r="M668">
            <v>36598</v>
          </cell>
          <cell r="P668" t="str">
            <v>Caltran</v>
          </cell>
        </row>
        <row r="669">
          <cell r="E669">
            <v>7665</v>
          </cell>
          <cell r="F669">
            <v>1</v>
          </cell>
          <cell r="G669">
            <v>1</v>
          </cell>
          <cell r="M669">
            <v>32510.112838466499</v>
          </cell>
          <cell r="P669" t="str">
            <v>PeMS2016</v>
          </cell>
        </row>
        <row r="670">
          <cell r="E670">
            <v>11382</v>
          </cell>
          <cell r="F670">
            <v>1</v>
          </cell>
          <cell r="G670">
            <v>1</v>
          </cell>
          <cell r="M670">
            <v>39215</v>
          </cell>
          <cell r="P670" t="str">
            <v>Caltran</v>
          </cell>
        </row>
        <row r="671">
          <cell r="E671">
            <v>16354</v>
          </cell>
          <cell r="F671">
            <v>1</v>
          </cell>
          <cell r="G671">
            <v>1</v>
          </cell>
          <cell r="M671">
            <v>30319.57130440955</v>
          </cell>
          <cell r="P671" t="str">
            <v>PeMS2016</v>
          </cell>
        </row>
        <row r="672">
          <cell r="E672">
            <v>16352</v>
          </cell>
          <cell r="F672">
            <v>1</v>
          </cell>
          <cell r="G672">
            <v>1</v>
          </cell>
          <cell r="M672">
            <v>39527</v>
          </cell>
          <cell r="P672" t="str">
            <v>Caltran</v>
          </cell>
        </row>
        <row r="673">
          <cell r="E673">
            <v>29171</v>
          </cell>
          <cell r="F673">
            <v>1</v>
          </cell>
          <cell r="G673">
            <v>1</v>
          </cell>
          <cell r="M673">
            <v>30212.61740339993</v>
          </cell>
          <cell r="P673" t="str">
            <v>PeMS2016</v>
          </cell>
        </row>
        <row r="674">
          <cell r="E674">
            <v>29172</v>
          </cell>
          <cell r="F674">
            <v>1</v>
          </cell>
          <cell r="G674">
            <v>1</v>
          </cell>
          <cell r="M674">
            <v>30345.530995104749</v>
          </cell>
          <cell r="P674" t="str">
            <v>PeMS2016</v>
          </cell>
        </row>
        <row r="675">
          <cell r="E675">
            <v>16351</v>
          </cell>
          <cell r="F675">
            <v>1</v>
          </cell>
          <cell r="G675">
            <v>1</v>
          </cell>
          <cell r="M675">
            <v>36142.548297741603</v>
          </cell>
          <cell r="P675" t="str">
            <v>PeMS2016</v>
          </cell>
        </row>
        <row r="676">
          <cell r="E676">
            <v>16358</v>
          </cell>
          <cell r="F676">
            <v>1</v>
          </cell>
          <cell r="G676">
            <v>1</v>
          </cell>
          <cell r="M676">
            <v>32989</v>
          </cell>
          <cell r="P676" t="str">
            <v>Caltran</v>
          </cell>
        </row>
        <row r="677">
          <cell r="E677">
            <v>16357</v>
          </cell>
          <cell r="F677">
            <v>1</v>
          </cell>
          <cell r="G677">
            <v>1</v>
          </cell>
          <cell r="M677">
            <v>37504</v>
          </cell>
          <cell r="P677" t="str">
            <v>Caltran</v>
          </cell>
        </row>
        <row r="678">
          <cell r="E678">
            <v>29167</v>
          </cell>
          <cell r="F678">
            <v>1</v>
          </cell>
          <cell r="G678">
            <v>1</v>
          </cell>
          <cell r="M678">
            <v>36023.042453444337</v>
          </cell>
          <cell r="P678" t="str">
            <v>PeMS2016</v>
          </cell>
        </row>
        <row r="679">
          <cell r="E679">
            <v>8647</v>
          </cell>
          <cell r="F679">
            <v>1</v>
          </cell>
          <cell r="G679">
            <v>1</v>
          </cell>
          <cell r="M679">
            <v>43256</v>
          </cell>
          <cell r="P679" t="str">
            <v>Caltran</v>
          </cell>
        </row>
        <row r="680">
          <cell r="E680">
            <v>457</v>
          </cell>
          <cell r="F680">
            <v>1</v>
          </cell>
          <cell r="G680">
            <v>1</v>
          </cell>
          <cell r="M680">
            <v>40336.464360335318</v>
          </cell>
          <cell r="P680" t="str">
            <v>PeMS2016</v>
          </cell>
        </row>
        <row r="681">
          <cell r="E681">
            <v>7666</v>
          </cell>
          <cell r="F681">
            <v>1</v>
          </cell>
          <cell r="G681">
            <v>1</v>
          </cell>
          <cell r="M681">
            <v>46982</v>
          </cell>
          <cell r="P681" t="str">
            <v>Caltran</v>
          </cell>
        </row>
        <row r="682">
          <cell r="E682">
            <v>13046</v>
          </cell>
          <cell r="F682">
            <v>1</v>
          </cell>
          <cell r="G682">
            <v>1</v>
          </cell>
          <cell r="M682">
            <v>56222</v>
          </cell>
          <cell r="P682" t="str">
            <v>Caltran</v>
          </cell>
        </row>
        <row r="683">
          <cell r="E683">
            <v>13037</v>
          </cell>
          <cell r="F683">
            <v>1</v>
          </cell>
          <cell r="G683">
            <v>1</v>
          </cell>
          <cell r="M683">
            <v>53712</v>
          </cell>
          <cell r="P683" t="str">
            <v>Caltran</v>
          </cell>
        </row>
        <row r="684">
          <cell r="E684">
            <v>9036</v>
          </cell>
          <cell r="F684">
            <v>1</v>
          </cell>
          <cell r="G684">
            <v>1</v>
          </cell>
          <cell r="M684">
            <v>37734</v>
          </cell>
          <cell r="P684" t="str">
            <v>Caltran</v>
          </cell>
        </row>
        <row r="685">
          <cell r="E685">
            <v>9033</v>
          </cell>
          <cell r="F685">
            <v>1</v>
          </cell>
          <cell r="G685">
            <v>1</v>
          </cell>
          <cell r="M685">
            <v>37462</v>
          </cell>
          <cell r="P685" t="str">
            <v>Caltran</v>
          </cell>
        </row>
        <row r="686">
          <cell r="E686">
            <v>13035</v>
          </cell>
          <cell r="F686">
            <v>1</v>
          </cell>
          <cell r="G686">
            <v>1</v>
          </cell>
          <cell r="M686">
            <v>53462</v>
          </cell>
          <cell r="P686" t="str">
            <v>Caltran</v>
          </cell>
        </row>
        <row r="687">
          <cell r="E687">
            <v>14232</v>
          </cell>
          <cell r="F687">
            <v>1</v>
          </cell>
          <cell r="G687">
            <v>1</v>
          </cell>
          <cell r="M687">
            <v>42674</v>
          </cell>
          <cell r="P687" t="str">
            <v>Caltran</v>
          </cell>
        </row>
        <row r="688">
          <cell r="E688">
            <v>7724</v>
          </cell>
          <cell r="F688">
            <v>1</v>
          </cell>
          <cell r="G688">
            <v>1</v>
          </cell>
          <cell r="M688">
            <v>42960</v>
          </cell>
          <cell r="P688" t="str">
            <v>Caltran</v>
          </cell>
        </row>
        <row r="689">
          <cell r="E689">
            <v>16489</v>
          </cell>
          <cell r="F689">
            <v>1</v>
          </cell>
          <cell r="G689">
            <v>1</v>
          </cell>
          <cell r="M689">
            <v>69579.920450109916</v>
          </cell>
          <cell r="P689" t="str">
            <v>PeMS2016</v>
          </cell>
        </row>
        <row r="690">
          <cell r="E690">
            <v>28535</v>
          </cell>
          <cell r="F690">
            <v>1</v>
          </cell>
          <cell r="G690">
            <v>1</v>
          </cell>
          <cell r="M690">
            <v>55866.352199698493</v>
          </cell>
          <cell r="P690" t="str">
            <v>PeMS2016</v>
          </cell>
        </row>
        <row r="691">
          <cell r="E691">
            <v>27544</v>
          </cell>
          <cell r="F691">
            <v>1</v>
          </cell>
          <cell r="G691">
            <v>1</v>
          </cell>
          <cell r="M691">
            <v>63736</v>
          </cell>
          <cell r="P691" t="str">
            <v>Caltran</v>
          </cell>
        </row>
        <row r="692">
          <cell r="E692">
            <v>27245</v>
          </cell>
          <cell r="F692">
            <v>1</v>
          </cell>
          <cell r="G692">
            <v>1</v>
          </cell>
          <cell r="M692">
            <v>54153.126935004962</v>
          </cell>
          <cell r="P692" t="str">
            <v>PeMS2016</v>
          </cell>
        </row>
        <row r="693">
          <cell r="E693">
            <v>8829</v>
          </cell>
          <cell r="F693">
            <v>1</v>
          </cell>
          <cell r="G693">
            <v>1</v>
          </cell>
          <cell r="M693">
            <v>72382</v>
          </cell>
          <cell r="P693" t="str">
            <v>Caltran</v>
          </cell>
        </row>
        <row r="694">
          <cell r="E694">
            <v>8831</v>
          </cell>
          <cell r="F694">
            <v>1</v>
          </cell>
          <cell r="G694">
            <v>1</v>
          </cell>
          <cell r="M694">
            <v>55236.317825523518</v>
          </cell>
          <cell r="P694" t="str">
            <v>PeMS2016</v>
          </cell>
        </row>
        <row r="695">
          <cell r="E695">
            <v>8830</v>
          </cell>
          <cell r="F695">
            <v>1</v>
          </cell>
          <cell r="G695">
            <v>1</v>
          </cell>
          <cell r="M695">
            <v>53613.808520482162</v>
          </cell>
          <cell r="P695" t="str">
            <v>PeMS2016</v>
          </cell>
        </row>
        <row r="696">
          <cell r="E696">
            <v>16566</v>
          </cell>
          <cell r="F696">
            <v>1</v>
          </cell>
          <cell r="G696">
            <v>1</v>
          </cell>
          <cell r="M696">
            <v>54939.905287257061</v>
          </cell>
          <cell r="P696" t="str">
            <v>PeMS2016</v>
          </cell>
        </row>
        <row r="697">
          <cell r="E697">
            <v>16565</v>
          </cell>
          <cell r="F697">
            <v>1</v>
          </cell>
          <cell r="G697">
            <v>1</v>
          </cell>
          <cell r="M697">
            <v>69059</v>
          </cell>
          <cell r="P697" t="str">
            <v>Caltran</v>
          </cell>
        </row>
        <row r="698">
          <cell r="E698">
            <v>7872</v>
          </cell>
          <cell r="F698">
            <v>1</v>
          </cell>
          <cell r="G698">
            <v>1</v>
          </cell>
          <cell r="M698">
            <v>50628.13095230324</v>
          </cell>
          <cell r="P698" t="str">
            <v>PeMS2016</v>
          </cell>
        </row>
        <row r="699">
          <cell r="E699">
            <v>27247</v>
          </cell>
          <cell r="F699">
            <v>1</v>
          </cell>
          <cell r="G699">
            <v>1</v>
          </cell>
          <cell r="M699">
            <v>57274.670003685482</v>
          </cell>
          <cell r="P699" t="str">
            <v>PeMS2016</v>
          </cell>
        </row>
        <row r="700">
          <cell r="E700">
            <v>7873</v>
          </cell>
          <cell r="F700">
            <v>1</v>
          </cell>
          <cell r="G700">
            <v>1</v>
          </cell>
          <cell r="M700">
            <v>68789.518517223725</v>
          </cell>
          <cell r="P700" t="str">
            <v>PeMS2016</v>
          </cell>
        </row>
        <row r="701">
          <cell r="E701">
            <v>8840</v>
          </cell>
          <cell r="F701">
            <v>1</v>
          </cell>
          <cell r="G701">
            <v>1</v>
          </cell>
          <cell r="M701">
            <v>58203.062447822333</v>
          </cell>
          <cell r="P701" t="str">
            <v>PeMS2016</v>
          </cell>
        </row>
        <row r="702">
          <cell r="E702">
            <v>8841</v>
          </cell>
          <cell r="F702">
            <v>1</v>
          </cell>
          <cell r="G702">
            <v>1</v>
          </cell>
          <cell r="M702">
            <v>67828</v>
          </cell>
          <cell r="P702" t="str">
            <v>Caltran</v>
          </cell>
        </row>
        <row r="703">
          <cell r="E703">
            <v>29182</v>
          </cell>
          <cell r="F703">
            <v>1</v>
          </cell>
          <cell r="G703">
            <v>1</v>
          </cell>
          <cell r="M703">
            <v>63050.224619656212</v>
          </cell>
          <cell r="P703" t="str">
            <v>PeMS2016</v>
          </cell>
        </row>
        <row r="704">
          <cell r="E704">
            <v>29182</v>
          </cell>
          <cell r="F704">
            <v>1</v>
          </cell>
          <cell r="G704">
            <v>1</v>
          </cell>
          <cell r="M704">
            <v>61635</v>
          </cell>
          <cell r="P704" t="str">
            <v>Caltran</v>
          </cell>
        </row>
        <row r="705">
          <cell r="E705">
            <v>16428</v>
          </cell>
          <cell r="F705">
            <v>1</v>
          </cell>
          <cell r="G705">
            <v>1</v>
          </cell>
          <cell r="M705">
            <v>72061</v>
          </cell>
          <cell r="P705" t="str">
            <v>Caltran</v>
          </cell>
        </row>
        <row r="706">
          <cell r="E706">
            <v>19571</v>
          </cell>
          <cell r="F706">
            <v>1</v>
          </cell>
          <cell r="G706">
            <v>1</v>
          </cell>
          <cell r="M706">
            <v>61707.372857037823</v>
          </cell>
          <cell r="P706" t="str">
            <v>PeMS2016</v>
          </cell>
        </row>
        <row r="707">
          <cell r="E707">
            <v>30792</v>
          </cell>
          <cell r="F707">
            <v>1</v>
          </cell>
          <cell r="G707">
            <v>1</v>
          </cell>
          <cell r="M707">
            <v>70277.239334872909</v>
          </cell>
          <cell r="P707" t="str">
            <v>PeMS2016</v>
          </cell>
        </row>
        <row r="708">
          <cell r="E708">
            <v>16446</v>
          </cell>
          <cell r="F708">
            <v>1</v>
          </cell>
          <cell r="G708">
            <v>1</v>
          </cell>
          <cell r="M708">
            <v>73188.101508111373</v>
          </cell>
          <cell r="P708" t="str">
            <v>PeMS2016</v>
          </cell>
        </row>
        <row r="709">
          <cell r="E709">
            <v>8846</v>
          </cell>
          <cell r="F709">
            <v>1</v>
          </cell>
          <cell r="G709">
            <v>1</v>
          </cell>
          <cell r="M709">
            <v>70985.773812941348</v>
          </cell>
          <cell r="P709" t="str">
            <v>PeMS2016</v>
          </cell>
        </row>
        <row r="710">
          <cell r="E710">
            <v>8042</v>
          </cell>
          <cell r="F710">
            <v>1</v>
          </cell>
          <cell r="G710">
            <v>1</v>
          </cell>
          <cell r="M710">
            <v>76592.526603512306</v>
          </cell>
          <cell r="P710" t="str">
            <v>PeMS2016</v>
          </cell>
        </row>
        <row r="711">
          <cell r="E711">
            <v>12838</v>
          </cell>
          <cell r="F711">
            <v>1</v>
          </cell>
          <cell r="G711">
            <v>1</v>
          </cell>
          <cell r="M711">
            <v>91699.480012270564</v>
          </cell>
          <cell r="P711" t="str">
            <v>PeMS2016</v>
          </cell>
        </row>
        <row r="712">
          <cell r="E712">
            <v>12838</v>
          </cell>
          <cell r="F712">
            <v>1</v>
          </cell>
          <cell r="G712">
            <v>1</v>
          </cell>
          <cell r="M712">
            <v>89109</v>
          </cell>
          <cell r="P712" t="str">
            <v>Caltran</v>
          </cell>
        </row>
        <row r="713">
          <cell r="E713">
            <v>12841</v>
          </cell>
          <cell r="F713">
            <v>1</v>
          </cell>
          <cell r="G713">
            <v>1</v>
          </cell>
          <cell r="M713">
            <v>40304.233182175711</v>
          </cell>
          <cell r="P713" t="str">
            <v>PeMS2016</v>
          </cell>
        </row>
        <row r="714">
          <cell r="E714">
            <v>12823</v>
          </cell>
          <cell r="F714">
            <v>1</v>
          </cell>
          <cell r="G714">
            <v>1</v>
          </cell>
          <cell r="M714">
            <v>39222.70780849635</v>
          </cell>
          <cell r="P714" t="str">
            <v>PeMS2016</v>
          </cell>
        </row>
        <row r="715">
          <cell r="E715">
            <v>21942</v>
          </cell>
          <cell r="F715">
            <v>1</v>
          </cell>
          <cell r="G715">
            <v>1</v>
          </cell>
          <cell r="M715">
            <v>28638.139732646869</v>
          </cell>
          <cell r="P715" t="str">
            <v>PeMS2016</v>
          </cell>
        </row>
        <row r="716">
          <cell r="E716">
            <v>12837</v>
          </cell>
          <cell r="F716">
            <v>1</v>
          </cell>
          <cell r="G716">
            <v>1</v>
          </cell>
          <cell r="M716">
            <v>90467.845236187786</v>
          </cell>
          <cell r="P716" t="str">
            <v>PeMS2016</v>
          </cell>
        </row>
        <row r="717">
          <cell r="E717">
            <v>8054</v>
          </cell>
          <cell r="F717">
            <v>1</v>
          </cell>
          <cell r="G717">
            <v>1</v>
          </cell>
          <cell r="M717">
            <v>76370.281533746616</v>
          </cell>
          <cell r="P717" t="str">
            <v>PeMS2016</v>
          </cell>
        </row>
        <row r="718">
          <cell r="E718">
            <v>8054</v>
          </cell>
          <cell r="F718">
            <v>1</v>
          </cell>
          <cell r="G718">
            <v>1</v>
          </cell>
          <cell r="M718">
            <v>85680</v>
          </cell>
          <cell r="P718" t="str">
            <v>Caltran</v>
          </cell>
        </row>
        <row r="719">
          <cell r="E719">
            <v>23557</v>
          </cell>
          <cell r="F719">
            <v>1</v>
          </cell>
          <cell r="G719">
            <v>1</v>
          </cell>
          <cell r="M719">
            <v>72027.84490329017</v>
          </cell>
          <cell r="P719" t="str">
            <v>PeMS2016</v>
          </cell>
        </row>
        <row r="720">
          <cell r="E720">
            <v>8056</v>
          </cell>
          <cell r="F720">
            <v>1</v>
          </cell>
          <cell r="G720">
            <v>1</v>
          </cell>
          <cell r="M720">
            <v>84102.045500203123</v>
          </cell>
          <cell r="P720" t="str">
            <v>PeMS2016</v>
          </cell>
        </row>
        <row r="721">
          <cell r="E721">
            <v>30080</v>
          </cell>
          <cell r="F721">
            <v>1</v>
          </cell>
          <cell r="G721">
            <v>1</v>
          </cell>
          <cell r="M721">
            <v>77112.38901353821</v>
          </cell>
          <cell r="P721" t="str">
            <v>PeMS2016</v>
          </cell>
        </row>
        <row r="722">
          <cell r="E722">
            <v>474</v>
          </cell>
          <cell r="F722">
            <v>1</v>
          </cell>
          <cell r="G722">
            <v>1</v>
          </cell>
          <cell r="M722">
            <v>71505.304155983569</v>
          </cell>
          <cell r="P722" t="str">
            <v>PeMS2016</v>
          </cell>
        </row>
        <row r="723">
          <cell r="E723">
            <v>8057</v>
          </cell>
          <cell r="F723">
            <v>1</v>
          </cell>
          <cell r="G723">
            <v>1</v>
          </cell>
          <cell r="M723">
            <v>73181.16898665209</v>
          </cell>
          <cell r="P723" t="str">
            <v>PeMS2016</v>
          </cell>
        </row>
        <row r="724">
          <cell r="E724">
            <v>16430</v>
          </cell>
          <cell r="F724">
            <v>1</v>
          </cell>
          <cell r="G724">
            <v>1</v>
          </cell>
          <cell r="M724">
            <v>57701.97620046611</v>
          </cell>
          <cell r="P724" t="str">
            <v>PeMS2016</v>
          </cell>
        </row>
        <row r="725">
          <cell r="E725">
            <v>16427</v>
          </cell>
          <cell r="F725">
            <v>1</v>
          </cell>
          <cell r="G725">
            <v>1</v>
          </cell>
          <cell r="M725">
            <v>75199</v>
          </cell>
          <cell r="P725" t="str">
            <v>Caltran</v>
          </cell>
        </row>
        <row r="726">
          <cell r="E726">
            <v>29183</v>
          </cell>
          <cell r="F726">
            <v>1</v>
          </cell>
          <cell r="G726">
            <v>1</v>
          </cell>
          <cell r="M726">
            <v>67026.142059944075</v>
          </cell>
          <cell r="P726" t="str">
            <v>PeMS2016</v>
          </cell>
        </row>
        <row r="727">
          <cell r="E727">
            <v>29183</v>
          </cell>
          <cell r="F727">
            <v>1</v>
          </cell>
          <cell r="G727">
            <v>1</v>
          </cell>
          <cell r="M727">
            <v>56540</v>
          </cell>
          <cell r="P727" t="str">
            <v>Caltran</v>
          </cell>
        </row>
        <row r="728">
          <cell r="E728">
            <v>3207</v>
          </cell>
          <cell r="F728">
            <v>1</v>
          </cell>
          <cell r="G728">
            <v>1</v>
          </cell>
          <cell r="M728">
            <v>75792</v>
          </cell>
          <cell r="P728" t="str">
            <v>Caltran</v>
          </cell>
        </row>
        <row r="729">
          <cell r="E729">
            <v>8839</v>
          </cell>
          <cell r="F729">
            <v>1</v>
          </cell>
          <cell r="G729">
            <v>1</v>
          </cell>
          <cell r="M729">
            <v>59377.854719940573</v>
          </cell>
          <cell r="P729" t="str">
            <v>PeMS2016</v>
          </cell>
        </row>
        <row r="730">
          <cell r="E730">
            <v>8058</v>
          </cell>
          <cell r="F730">
            <v>1</v>
          </cell>
          <cell r="G730">
            <v>1</v>
          </cell>
          <cell r="M730">
            <v>69572.482515652839</v>
          </cell>
          <cell r="P730" t="str">
            <v>PeMS2016</v>
          </cell>
        </row>
        <row r="731">
          <cell r="E731">
            <v>8059</v>
          </cell>
          <cell r="F731">
            <v>1</v>
          </cell>
          <cell r="G731">
            <v>1</v>
          </cell>
          <cell r="M731">
            <v>63451.274563806917</v>
          </cell>
          <cell r="P731" t="str">
            <v>PeMS2016</v>
          </cell>
        </row>
        <row r="732">
          <cell r="E732">
            <v>27248</v>
          </cell>
          <cell r="F732">
            <v>1</v>
          </cell>
          <cell r="G732">
            <v>1</v>
          </cell>
          <cell r="M732">
            <v>52703.897940990712</v>
          </cell>
          <cell r="P732" t="str">
            <v>PeMS2016</v>
          </cell>
        </row>
        <row r="733">
          <cell r="E733">
            <v>28849</v>
          </cell>
          <cell r="F733">
            <v>1</v>
          </cell>
          <cell r="G733">
            <v>1</v>
          </cell>
          <cell r="M733">
            <v>62492.962948733533</v>
          </cell>
          <cell r="P733" t="str">
            <v>PeMS2016</v>
          </cell>
        </row>
        <row r="734">
          <cell r="E734">
            <v>16564</v>
          </cell>
          <cell r="F734">
            <v>1</v>
          </cell>
          <cell r="G734">
            <v>1</v>
          </cell>
          <cell r="M734">
            <v>57525.731821030851</v>
          </cell>
          <cell r="P734" t="str">
            <v>PeMS2016</v>
          </cell>
        </row>
        <row r="735">
          <cell r="E735">
            <v>12579</v>
          </cell>
          <cell r="F735">
            <v>1</v>
          </cell>
          <cell r="G735">
            <v>1</v>
          </cell>
          <cell r="M735">
            <v>62787.728633364153</v>
          </cell>
          <cell r="P735" t="str">
            <v>PeMS2016</v>
          </cell>
        </row>
        <row r="736">
          <cell r="E736">
            <v>12571</v>
          </cell>
          <cell r="F736">
            <v>1</v>
          </cell>
          <cell r="G736">
            <v>1</v>
          </cell>
          <cell r="M736">
            <v>71153</v>
          </cell>
          <cell r="P736" t="str">
            <v>Caltran</v>
          </cell>
        </row>
        <row r="737">
          <cell r="E737">
            <v>28540</v>
          </cell>
          <cell r="F737">
            <v>1</v>
          </cell>
          <cell r="G737">
            <v>1</v>
          </cell>
          <cell r="M737">
            <v>55363.546588835547</v>
          </cell>
          <cell r="P737" t="str">
            <v>PeMS2016</v>
          </cell>
        </row>
        <row r="738">
          <cell r="E738">
            <v>27543</v>
          </cell>
          <cell r="F738">
            <v>1</v>
          </cell>
          <cell r="G738">
            <v>1</v>
          </cell>
          <cell r="M738">
            <v>65262</v>
          </cell>
          <cell r="P738" t="str">
            <v>Caltran</v>
          </cell>
        </row>
        <row r="739">
          <cell r="E739">
            <v>28534</v>
          </cell>
          <cell r="F739">
            <v>1</v>
          </cell>
          <cell r="G739">
            <v>1</v>
          </cell>
          <cell r="M739">
            <v>57358.989998718673</v>
          </cell>
          <cell r="P739" t="str">
            <v>PeMS2016</v>
          </cell>
        </row>
        <row r="740">
          <cell r="E740">
            <v>12547</v>
          </cell>
          <cell r="F740">
            <v>1</v>
          </cell>
          <cell r="G740">
            <v>1</v>
          </cell>
          <cell r="M740">
            <v>53689.739390005372</v>
          </cell>
          <cell r="P740" t="str">
            <v>PeMS2016</v>
          </cell>
        </row>
        <row r="741">
          <cell r="E741">
            <v>27737</v>
          </cell>
          <cell r="F741">
            <v>1</v>
          </cell>
          <cell r="G741">
            <v>1</v>
          </cell>
          <cell r="M741">
            <v>40671.339067161818</v>
          </cell>
          <cell r="P741" t="str">
            <v>PeMS2016</v>
          </cell>
        </row>
        <row r="742">
          <cell r="E742">
            <v>27855</v>
          </cell>
          <cell r="F742">
            <v>1</v>
          </cell>
          <cell r="G742">
            <v>1</v>
          </cell>
          <cell r="M742">
            <v>29656</v>
          </cell>
          <cell r="P742" t="str">
            <v>Caltran</v>
          </cell>
        </row>
        <row r="743">
          <cell r="E743">
            <v>27720</v>
          </cell>
          <cell r="F743">
            <v>1</v>
          </cell>
          <cell r="G743">
            <v>1</v>
          </cell>
          <cell r="M743">
            <v>29091</v>
          </cell>
          <cell r="P743" t="str">
            <v>Caltran</v>
          </cell>
        </row>
        <row r="744">
          <cell r="E744">
            <v>9953</v>
          </cell>
          <cell r="F744">
            <v>1</v>
          </cell>
          <cell r="G744">
            <v>1</v>
          </cell>
          <cell r="M744">
            <v>29381</v>
          </cell>
          <cell r="P744" t="str">
            <v>PeMS2016</v>
          </cell>
        </row>
        <row r="745">
          <cell r="E745">
            <v>9903</v>
          </cell>
          <cell r="F745">
            <v>1</v>
          </cell>
          <cell r="G745">
            <v>1</v>
          </cell>
          <cell r="M745">
            <v>40484</v>
          </cell>
          <cell r="P745" t="str">
            <v>Caltran</v>
          </cell>
        </row>
        <row r="746">
          <cell r="E746">
            <v>10003</v>
          </cell>
          <cell r="F746">
            <v>1</v>
          </cell>
          <cell r="G746">
            <v>1</v>
          </cell>
          <cell r="M746">
            <v>19207</v>
          </cell>
          <cell r="P746" t="str">
            <v>Caltran</v>
          </cell>
        </row>
        <row r="747">
          <cell r="E747">
            <v>10016</v>
          </cell>
          <cell r="F747">
            <v>1</v>
          </cell>
          <cell r="G747">
            <v>1</v>
          </cell>
          <cell r="M747">
            <v>13427</v>
          </cell>
          <cell r="P747" t="str">
            <v>Caltran</v>
          </cell>
        </row>
        <row r="748">
          <cell r="E748">
            <v>10015</v>
          </cell>
          <cell r="F748">
            <v>1</v>
          </cell>
          <cell r="G748">
            <v>1</v>
          </cell>
          <cell r="M748">
            <v>21531</v>
          </cell>
          <cell r="P748" t="str">
            <v>Caltran</v>
          </cell>
        </row>
        <row r="749">
          <cell r="E749">
            <v>8185</v>
          </cell>
          <cell r="F749">
            <v>1</v>
          </cell>
          <cell r="G749">
            <v>1</v>
          </cell>
          <cell r="M749">
            <v>23716.866522105502</v>
          </cell>
          <cell r="P749" t="str">
            <v>PeMS2016</v>
          </cell>
        </row>
        <row r="750">
          <cell r="E750">
            <v>9904</v>
          </cell>
          <cell r="F750">
            <v>1</v>
          </cell>
          <cell r="G750">
            <v>1</v>
          </cell>
          <cell r="M750">
            <v>46031</v>
          </cell>
          <cell r="P750" t="str">
            <v>Caltran</v>
          </cell>
        </row>
        <row r="751">
          <cell r="E751">
            <v>10002</v>
          </cell>
          <cell r="F751">
            <v>1</v>
          </cell>
          <cell r="G751">
            <v>1</v>
          </cell>
          <cell r="M751">
            <v>30153.197491685871</v>
          </cell>
          <cell r="P751" t="str">
            <v>PeMS2016</v>
          </cell>
        </row>
        <row r="752">
          <cell r="E752">
            <v>10002</v>
          </cell>
          <cell r="F752">
            <v>1</v>
          </cell>
          <cell r="G752">
            <v>1</v>
          </cell>
          <cell r="M752">
            <v>28666</v>
          </cell>
          <cell r="P752" t="str">
            <v>Caltran</v>
          </cell>
        </row>
        <row r="753">
          <cell r="E753">
            <v>29158</v>
          </cell>
          <cell r="F753">
            <v>1</v>
          </cell>
          <cell r="G753">
            <v>1</v>
          </cell>
          <cell r="M753">
            <v>25714.458904337091</v>
          </cell>
          <cell r="P753" t="str">
            <v>PeMS2016</v>
          </cell>
        </row>
        <row r="754">
          <cell r="E754">
            <v>27724</v>
          </cell>
          <cell r="F754">
            <v>1</v>
          </cell>
          <cell r="G754">
            <v>1</v>
          </cell>
          <cell r="M754">
            <v>28713.59697703338</v>
          </cell>
          <cell r="P754" t="str">
            <v>PeMS2016</v>
          </cell>
        </row>
        <row r="755">
          <cell r="E755">
            <v>27721</v>
          </cell>
          <cell r="F755">
            <v>1</v>
          </cell>
          <cell r="G755">
            <v>1</v>
          </cell>
          <cell r="M755">
            <v>37842.256848164223</v>
          </cell>
          <cell r="P755" t="str">
            <v>PeMS2016</v>
          </cell>
        </row>
        <row r="756">
          <cell r="E756">
            <v>27721</v>
          </cell>
          <cell r="F756">
            <v>1</v>
          </cell>
          <cell r="G756">
            <v>1</v>
          </cell>
          <cell r="M756">
            <v>35065</v>
          </cell>
          <cell r="P756" t="str">
            <v>Caltran</v>
          </cell>
        </row>
        <row r="757">
          <cell r="E757">
            <v>27856</v>
          </cell>
          <cell r="F757">
            <v>1</v>
          </cell>
          <cell r="G757">
            <v>1</v>
          </cell>
          <cell r="M757">
            <v>32272</v>
          </cell>
          <cell r="P757" t="str">
            <v>Caltran</v>
          </cell>
        </row>
        <row r="758">
          <cell r="E758">
            <v>27716</v>
          </cell>
          <cell r="F758">
            <v>1</v>
          </cell>
          <cell r="G758">
            <v>1</v>
          </cell>
          <cell r="M758">
            <v>31877.13717908235</v>
          </cell>
          <cell r="P758" t="str">
            <v>PeMS2016</v>
          </cell>
        </row>
        <row r="759">
          <cell r="E759">
            <v>27719</v>
          </cell>
          <cell r="F759">
            <v>1</v>
          </cell>
          <cell r="G759">
            <v>1</v>
          </cell>
          <cell r="M759">
            <v>53469.183654020933</v>
          </cell>
          <cell r="P759" t="str">
            <v>PeMS2016</v>
          </cell>
        </row>
        <row r="760">
          <cell r="E760">
            <v>27741</v>
          </cell>
          <cell r="F760">
            <v>1</v>
          </cell>
          <cell r="G760">
            <v>1</v>
          </cell>
          <cell r="M760">
            <v>39613.703402648818</v>
          </cell>
          <cell r="P760" t="str">
            <v>PeMS2016</v>
          </cell>
        </row>
        <row r="761">
          <cell r="E761">
            <v>27742</v>
          </cell>
          <cell r="F761">
            <v>1</v>
          </cell>
          <cell r="G761">
            <v>1</v>
          </cell>
          <cell r="M761">
            <v>42725.907490649923</v>
          </cell>
          <cell r="P761" t="str">
            <v>PeMS2016</v>
          </cell>
        </row>
        <row r="762">
          <cell r="E762">
            <v>15859</v>
          </cell>
          <cell r="F762">
            <v>1</v>
          </cell>
          <cell r="G762">
            <v>1</v>
          </cell>
          <cell r="M762">
            <v>67832.850646861712</v>
          </cell>
          <cell r="P762" t="str">
            <v>PeMS2016</v>
          </cell>
        </row>
        <row r="763">
          <cell r="E763">
            <v>15859</v>
          </cell>
          <cell r="F763">
            <v>1</v>
          </cell>
          <cell r="G763">
            <v>1</v>
          </cell>
          <cell r="M763">
            <v>66968</v>
          </cell>
          <cell r="P763" t="str">
            <v>Caltran</v>
          </cell>
        </row>
        <row r="764">
          <cell r="E764">
            <v>15855</v>
          </cell>
          <cell r="F764">
            <v>1</v>
          </cell>
          <cell r="G764">
            <v>1</v>
          </cell>
          <cell r="M764">
            <v>72071.08416068209</v>
          </cell>
          <cell r="P764" t="str">
            <v>PeMS2016</v>
          </cell>
        </row>
        <row r="765">
          <cell r="E765">
            <v>31212</v>
          </cell>
          <cell r="F765">
            <v>1</v>
          </cell>
          <cell r="G765">
            <v>1</v>
          </cell>
          <cell r="M765">
            <v>80711.785095794214</v>
          </cell>
          <cell r="P765" t="str">
            <v>PeMS2016</v>
          </cell>
        </row>
        <row r="766">
          <cell r="E766">
            <v>15853</v>
          </cell>
          <cell r="F766">
            <v>1</v>
          </cell>
          <cell r="G766">
            <v>1</v>
          </cell>
          <cell r="M766">
            <v>80376.736172176708</v>
          </cell>
          <cell r="P766" t="str">
            <v>PeMS2016</v>
          </cell>
        </row>
        <row r="767">
          <cell r="E767">
            <v>28623</v>
          </cell>
          <cell r="F767">
            <v>1</v>
          </cell>
          <cell r="G767">
            <v>1</v>
          </cell>
          <cell r="M767">
            <v>30556</v>
          </cell>
          <cell r="P767" t="str">
            <v>Caltran</v>
          </cell>
        </row>
        <row r="768">
          <cell r="E768">
            <v>29052</v>
          </cell>
          <cell r="F768">
            <v>1</v>
          </cell>
          <cell r="G768">
            <v>1</v>
          </cell>
          <cell r="M768">
            <v>60594.450889112297</v>
          </cell>
          <cell r="P768" t="str">
            <v>PeMS2016</v>
          </cell>
        </row>
        <row r="769">
          <cell r="E769">
            <v>29047</v>
          </cell>
          <cell r="F769">
            <v>1</v>
          </cell>
          <cell r="G769">
            <v>1</v>
          </cell>
          <cell r="M769">
            <v>65558.450445245777</v>
          </cell>
          <cell r="P769" t="str">
            <v>PeMS2016</v>
          </cell>
        </row>
        <row r="770">
          <cell r="E770">
            <v>29039</v>
          </cell>
          <cell r="F770">
            <v>1</v>
          </cell>
          <cell r="G770">
            <v>1</v>
          </cell>
          <cell r="M770">
            <v>103032.5276207628</v>
          </cell>
          <cell r="P770" t="str">
            <v>PeMS2016</v>
          </cell>
        </row>
        <row r="771">
          <cell r="E771">
            <v>29035</v>
          </cell>
          <cell r="F771">
            <v>1</v>
          </cell>
          <cell r="G771">
            <v>1</v>
          </cell>
          <cell r="M771">
            <v>87766.643047028425</v>
          </cell>
          <cell r="P771" t="str">
            <v>PeMS2016</v>
          </cell>
        </row>
        <row r="772">
          <cell r="E772">
            <v>29027</v>
          </cell>
          <cell r="F772">
            <v>1</v>
          </cell>
          <cell r="G772">
            <v>1</v>
          </cell>
          <cell r="M772">
            <v>92082</v>
          </cell>
          <cell r="P772" t="str">
            <v>Caltran</v>
          </cell>
        </row>
        <row r="773">
          <cell r="E773">
            <v>29023</v>
          </cell>
          <cell r="F773">
            <v>1</v>
          </cell>
          <cell r="G773">
            <v>1</v>
          </cell>
          <cell r="M773">
            <v>90365.316943022131</v>
          </cell>
          <cell r="P773" t="str">
            <v>PeMS2016</v>
          </cell>
        </row>
        <row r="774">
          <cell r="E774">
            <v>27993</v>
          </cell>
          <cell r="F774">
            <v>1</v>
          </cell>
          <cell r="G774">
            <v>1</v>
          </cell>
          <cell r="M774">
            <v>61102.001456404832</v>
          </cell>
          <cell r="P774" t="str">
            <v>PeMS2016</v>
          </cell>
        </row>
        <row r="775">
          <cell r="E775">
            <v>28002</v>
          </cell>
          <cell r="F775">
            <v>1</v>
          </cell>
          <cell r="G775">
            <v>1</v>
          </cell>
          <cell r="M775">
            <v>72360</v>
          </cell>
          <cell r="P775" t="str">
            <v>Caltran</v>
          </cell>
        </row>
        <row r="776">
          <cell r="E776">
            <v>10252</v>
          </cell>
          <cell r="F776">
            <v>1</v>
          </cell>
          <cell r="G776">
            <v>1</v>
          </cell>
          <cell r="M776">
            <v>67837.598036268086</v>
          </cell>
          <cell r="P776" t="str">
            <v>PeMS2016</v>
          </cell>
        </row>
        <row r="777">
          <cell r="E777">
            <v>28012</v>
          </cell>
          <cell r="F777">
            <v>1</v>
          </cell>
          <cell r="G777">
            <v>1</v>
          </cell>
          <cell r="M777">
            <v>74942</v>
          </cell>
          <cell r="P777" t="str">
            <v>Caltran</v>
          </cell>
        </row>
        <row r="778">
          <cell r="E778">
            <v>10159</v>
          </cell>
          <cell r="F778">
            <v>1</v>
          </cell>
          <cell r="G778">
            <v>1</v>
          </cell>
          <cell r="M778">
            <v>31928.753096588021</v>
          </cell>
          <cell r="P778" t="str">
            <v>PeMS2016</v>
          </cell>
        </row>
        <row r="779">
          <cell r="E779">
            <v>28016</v>
          </cell>
          <cell r="F779">
            <v>1</v>
          </cell>
          <cell r="G779">
            <v>1</v>
          </cell>
          <cell r="M779">
            <v>56995.362221513453</v>
          </cell>
          <cell r="P779" t="str">
            <v>PeMS2016</v>
          </cell>
        </row>
        <row r="780">
          <cell r="E780">
            <v>28011</v>
          </cell>
          <cell r="F780">
            <v>1</v>
          </cell>
          <cell r="G780">
            <v>1</v>
          </cell>
          <cell r="M780">
            <v>75054</v>
          </cell>
          <cell r="P780" t="str">
            <v>Caltran</v>
          </cell>
        </row>
        <row r="781">
          <cell r="E781">
            <v>28007</v>
          </cell>
          <cell r="F781">
            <v>1</v>
          </cell>
          <cell r="G781">
            <v>1</v>
          </cell>
          <cell r="M781">
            <v>70327.838751853837</v>
          </cell>
          <cell r="P781" t="str">
            <v>PeMS2016</v>
          </cell>
        </row>
        <row r="782">
          <cell r="E782">
            <v>28000</v>
          </cell>
          <cell r="F782">
            <v>1</v>
          </cell>
          <cell r="G782">
            <v>1</v>
          </cell>
          <cell r="M782">
            <v>78513</v>
          </cell>
          <cell r="P782" t="str">
            <v>Caltran</v>
          </cell>
        </row>
        <row r="783">
          <cell r="E783">
            <v>27988</v>
          </cell>
          <cell r="F783">
            <v>1</v>
          </cell>
          <cell r="G783">
            <v>1</v>
          </cell>
          <cell r="M783">
            <v>77212.11508952071</v>
          </cell>
          <cell r="P783" t="str">
            <v>PeMS2016</v>
          </cell>
        </row>
        <row r="784">
          <cell r="E784">
            <v>27987</v>
          </cell>
          <cell r="F784">
            <v>1</v>
          </cell>
          <cell r="G784">
            <v>1</v>
          </cell>
          <cell r="M784">
            <v>72788.898830935228</v>
          </cell>
          <cell r="P784" t="str">
            <v>PeMS2016</v>
          </cell>
        </row>
        <row r="785">
          <cell r="E785">
            <v>29016</v>
          </cell>
          <cell r="F785">
            <v>1</v>
          </cell>
          <cell r="G785">
            <v>1</v>
          </cell>
          <cell r="M785">
            <v>78697.841168842715</v>
          </cell>
          <cell r="P785" t="str">
            <v>PeMS2016</v>
          </cell>
        </row>
        <row r="786">
          <cell r="E786">
            <v>29028</v>
          </cell>
          <cell r="F786">
            <v>1</v>
          </cell>
          <cell r="G786">
            <v>1</v>
          </cell>
          <cell r="M786">
            <v>86599.230002124605</v>
          </cell>
          <cell r="P786" t="str">
            <v>PeMS2016</v>
          </cell>
        </row>
        <row r="787">
          <cell r="E787">
            <v>29028</v>
          </cell>
          <cell r="F787">
            <v>1</v>
          </cell>
          <cell r="G787">
            <v>1</v>
          </cell>
          <cell r="M787">
            <v>88676</v>
          </cell>
          <cell r="P787" t="str">
            <v>Caltran</v>
          </cell>
        </row>
        <row r="788">
          <cell r="E788">
            <v>29037</v>
          </cell>
          <cell r="F788">
            <v>1</v>
          </cell>
          <cell r="G788">
            <v>1</v>
          </cell>
          <cell r="M788">
            <v>83801.733071865689</v>
          </cell>
          <cell r="P788" t="str">
            <v>PeMS2016</v>
          </cell>
        </row>
        <row r="789">
          <cell r="E789">
            <v>29041</v>
          </cell>
          <cell r="F789">
            <v>1</v>
          </cell>
          <cell r="G789">
            <v>1</v>
          </cell>
          <cell r="M789">
            <v>100179.4160788388</v>
          </cell>
          <cell r="P789" t="str">
            <v>PeMS2016</v>
          </cell>
        </row>
        <row r="790">
          <cell r="E790">
            <v>29049</v>
          </cell>
          <cell r="F790">
            <v>1</v>
          </cell>
          <cell r="G790">
            <v>1</v>
          </cell>
          <cell r="M790">
            <v>76826.941235871927</v>
          </cell>
          <cell r="P790" t="str">
            <v>PeMS2016</v>
          </cell>
        </row>
        <row r="791">
          <cell r="E791">
            <v>27614</v>
          </cell>
          <cell r="F791">
            <v>1</v>
          </cell>
          <cell r="G791">
            <v>1</v>
          </cell>
          <cell r="M791">
            <v>85967.763210756675</v>
          </cell>
          <cell r="P791" t="str">
            <v>PeMS2016</v>
          </cell>
        </row>
        <row r="792">
          <cell r="E792">
            <v>29051</v>
          </cell>
          <cell r="F792">
            <v>1</v>
          </cell>
          <cell r="G792">
            <v>1</v>
          </cell>
          <cell r="M792">
            <v>69267.18441799219</v>
          </cell>
          <cell r="P792" t="str">
            <v>PeMS2016</v>
          </cell>
        </row>
        <row r="793">
          <cell r="E793">
            <v>15854</v>
          </cell>
          <cell r="F793">
            <v>1</v>
          </cell>
          <cell r="G793">
            <v>1</v>
          </cell>
          <cell r="M793">
            <v>77626.523571326354</v>
          </cell>
          <cell r="P793" t="str">
            <v>PeMS2016</v>
          </cell>
        </row>
        <row r="794">
          <cell r="E794">
            <v>15854</v>
          </cell>
          <cell r="F794">
            <v>1</v>
          </cell>
          <cell r="G794">
            <v>1</v>
          </cell>
          <cell r="M794">
            <v>74507</v>
          </cell>
          <cell r="P794" t="str">
            <v>Caltran</v>
          </cell>
        </row>
        <row r="795">
          <cell r="E795">
            <v>15856</v>
          </cell>
          <cell r="F795">
            <v>1</v>
          </cell>
          <cell r="G795">
            <v>1</v>
          </cell>
          <cell r="M795">
            <v>68770.076004164788</v>
          </cell>
          <cell r="P795" t="str">
            <v>PeMS2016</v>
          </cell>
        </row>
        <row r="796">
          <cell r="E796">
            <v>15862</v>
          </cell>
          <cell r="F796">
            <v>1</v>
          </cell>
          <cell r="G796">
            <v>1</v>
          </cell>
          <cell r="M796">
            <v>65667.113668458871</v>
          </cell>
          <cell r="P796" t="str">
            <v>PeMS2016</v>
          </cell>
        </row>
        <row r="797">
          <cell r="E797">
            <v>15862</v>
          </cell>
          <cell r="F797">
            <v>1</v>
          </cell>
          <cell r="G797">
            <v>1</v>
          </cell>
          <cell r="M797">
            <v>64850</v>
          </cell>
          <cell r="P797" t="str">
            <v>Caltran</v>
          </cell>
        </row>
        <row r="798">
          <cell r="E798">
            <v>15863</v>
          </cell>
          <cell r="F798">
            <v>1</v>
          </cell>
          <cell r="G798">
            <v>1</v>
          </cell>
          <cell r="M798">
            <v>28853.75567816737</v>
          </cell>
          <cell r="P798" t="str">
            <v>PeMS2016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sql2014a8.sandag.org ws_myflow2016_1" connectionId="1" xr16:uid="{27B206E8-EC40-47C3-86DC-44B921F3BA74}" autoFormatId="16" applyNumberFormats="0" applyBorderFormats="0" applyFontFormats="0" applyPatternFormats="0" applyAlignmentFormats="0" applyWidthHeightFormats="0">
  <queryTableRefresh nextId="4">
    <queryTableFields count="3">
      <queryTableField id="1" name="scenario_id" tableColumnId="1"/>
      <queryTableField id="2" name="hwycov_id" tableColumnId="2"/>
      <queryTableField id="3" name="flow_day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A0A07ED4-C164-4A4E-AC05-4E94B6420964}" name="flow" displayName="flow" ref="D1:F3265" tableType="queryTable" totalsRowShown="0">
  <autoFilter ref="D1:F3265" xr:uid="{A3C3E0FB-220F-4780-9BFD-CCF1D95CD4B9}"/>
  <tableColumns count="3">
    <tableColumn id="1" xr3:uid="{182A80FF-F66C-4204-A0E8-D7BBA4CFD9F0}" uniqueName="1" name="scenario_id" queryTableFieldId="1"/>
    <tableColumn id="2" xr3:uid="{5C2E7CAD-2F80-4711-85F6-23A28F571333}" uniqueName="2" name="hwycov_id" queryTableFieldId="2"/>
    <tableColumn id="3" xr3:uid="{285148A8-F558-4EC4-96DF-D513AFC5326F}" uniqueName="3" name="flow_day" queryTableFieldId="3" dataDxfId="108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class" displayName="class" ref="A1:T2417" totalsRowShown="0" headerRowDxfId="104" dataDxfId="103">
  <autoFilter ref="A1:T2417" xr:uid="{00000000-0009-0000-0100-000001000000}"/>
  <sortState xmlns:xlrd2="http://schemas.microsoft.com/office/spreadsheetml/2017/richdata2" ref="A2:P2252">
    <sortCondition descending="1" ref="O2:O2252"/>
    <sortCondition ref="P2:P2252"/>
  </sortState>
  <tableColumns count="20">
    <tableColumn id="1" xr3:uid="{00000000-0010-0000-0100-000001000000}" name="hwycov_id" dataDxfId="102"/>
    <tableColumn id="2" xr3:uid="{00000000-0010-0000-0100-000002000000}" name="ifc" dataDxfId="101"/>
    <tableColumn id="3" xr3:uid="{00000000-0010-0000-0100-000003000000}" name="ihov" dataDxfId="100"/>
    <tableColumn id="4" xr3:uid="{00000000-0010-0000-0100-000004000000}" name="iway" dataDxfId="99"/>
    <tableColumn id="5" xr3:uid="{00000000-0010-0000-0100-000005000000}" name="source" dataDxfId="98"/>
    <tableColumn id="6" xr3:uid="{00000000-0010-0000-0100-000006000000}" name="class" dataDxfId="97"/>
    <tableColumn id="7" xr3:uid="{00000000-0010-0000-0100-000007000000}" name="vcategory" dataDxfId="96"/>
    <tableColumn id="8" xr3:uid="{00000000-0010-0000-0100-000008000000}" name="msa" dataDxfId="95"/>
    <tableColumn id="9" xr3:uid="{00000000-0010-0000-0100-000009000000}" name="jur" dataDxfId="94"/>
    <tableColumn id="10" xr3:uid="{00000000-0010-0000-0100-00000A000000}" name="count" dataDxfId="93"/>
    <tableColumn id="11" xr3:uid="{00000000-0010-0000-0100-00000B000000}" name="flow" dataDxfId="92">
      <calculatedColumnFormula>VLOOKUP(class[[#This Row],[hwycov_id]],flow[[hwycov_id]:[flow_day]],2,FALSE)</calculatedColumnFormula>
    </tableColumn>
    <tableColumn id="12" xr3:uid="{00000000-0010-0000-0100-00000C000000}" name="gap" dataDxfId="91">
      <calculatedColumnFormula>K2/J2-1</calculatedColumnFormula>
    </tableColumn>
    <tableColumn id="13" xr3:uid="{00000000-0010-0000-0100-00000D000000}" name="x" dataDxfId="90">
      <calculatedColumnFormula>K2-J2</calculatedColumnFormula>
    </tableColumn>
    <tableColumn id="14" xr3:uid="{00000000-0010-0000-0100-00000E000000}" name="x2" dataDxfId="89">
      <calculatedColumnFormula>POWER(M2,2)</calculatedColumnFormula>
    </tableColumn>
    <tableColumn id="15" xr3:uid="{00000000-0010-0000-0100-00000F000000}" name="x3" dataDxfId="88">
      <calculatedColumnFormula>VLOOKUP(class[[#This Row],[hwycov_id]],check!$A$2:$P$26,16,FALSE)</calculatedColumnFormula>
    </tableColumn>
    <tableColumn id="16" xr3:uid="{00000000-0010-0000-0100-000010000000}" name="order" dataDxfId="87"/>
    <tableColumn id="17" xr3:uid="{00000000-0010-0000-0100-000011000000}" name="count_rd" dataDxfId="86">
      <calculatedColumnFormula>ROUND(class[[#This Row],[count]],-3)</calculatedColumnFormula>
    </tableColumn>
    <tableColumn id="18" xr3:uid="{00000000-0010-0000-0100-000012000000}" name="low" dataDxfId="85">
      <calculatedColumnFormula>VLOOKUP(class[[#This Row],[count_rd]],caltran!$J$2:$P$182,7,FALSE)</calculatedColumnFormula>
    </tableColumn>
    <tableColumn id="19" xr3:uid="{00000000-0010-0000-0100-000013000000}" name="high" dataDxfId="84">
      <calculatedColumnFormula>VLOOKUP(class[[#This Row],[count_rd]],caltran!$J$2:$P$182,6,FALSE)</calculatedColumnFormula>
    </tableColumn>
    <tableColumn id="20" xr3:uid="{00000000-0010-0000-0100-000014000000}" name="flag" dataDxfId="83">
      <calculatedColumnFormula>IF(AND(class[[#This Row],[flow]]&gt;=class[[#This Row],[low]], class[[#This Row],[flow]]&lt;=class[[#This Row],[high]]),1,0)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b_flow" displayName="tb_flow" ref="A1:C2252" totalsRowShown="0" headerRowDxfId="70" dataDxfId="69">
  <autoFilter ref="A1:C2252" xr:uid="{00000000-0009-0000-0100-000006000000}"/>
  <tableColumns count="3">
    <tableColumn id="1" xr3:uid="{00000000-0010-0000-0200-000001000000}" name="scenario_id" dataDxfId="68">
      <calculatedColumnFormula>#REF!</calculatedColumnFormula>
    </tableColumn>
    <tableColumn id="2" xr3:uid="{00000000-0010-0000-0200-000002000000}" name="Hwycov_id" dataDxfId="67"/>
    <tableColumn id="3" xr3:uid="{00000000-0010-0000-0200-000003000000}" name="flow" dataDxfId="66">
      <calculatedColumnFormula>VLOOKUP(tb_flow[[#This Row],[Hwycov_id]],#REF!,2,FALSE)</calculatedColumnFormula>
    </tableColumn>
  </tableColumns>
  <tableStyleInfo name="TableStyleLight2" showFirstColumn="0" showLastColumn="0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cnf" displayName="cnf" ref="A1:K2252" totalsRowShown="0">
  <autoFilter ref="A1:K2252" xr:uid="{00000000-0009-0000-0100-000007000000}"/>
  <sortState xmlns:xlrd2="http://schemas.microsoft.com/office/spreadsheetml/2017/richdata2" ref="A2:K2277">
    <sortCondition ref="B2:B2277"/>
    <sortCondition ref="H2:H2277"/>
  </sortState>
  <tableColumns count="11">
    <tableColumn id="1" xr3:uid="{00000000-0010-0000-0300-000001000000}" name="Hwycov_id"/>
    <tableColumn id="2" xr3:uid="{00000000-0010-0000-0300-000002000000}" name="ifc" dataDxfId="63"/>
    <tableColumn id="3" xr3:uid="{00000000-0010-0000-0300-000003000000}" name="ihov" dataDxfId="62"/>
    <tableColumn id="4" xr3:uid="{00000000-0010-0000-0300-000004000000}" name="iway" dataDxfId="61"/>
    <tableColumn id="5" xr3:uid="{00000000-0010-0000-0300-000005000000}" name="msa" dataDxfId="60"/>
    <tableColumn id="6" xr3:uid="{00000000-0010-0000-0300-000006000000}" name="jur" dataDxfId="59"/>
    <tableColumn id="7" xr3:uid="{00000000-0010-0000-0300-000007000000}" name="Length" dataDxfId="58"/>
    <tableColumn id="8" xr3:uid="{00000000-0010-0000-0300-000008000000}" name="count" dataDxfId="57"/>
    <tableColumn id="9" xr3:uid="{00000000-0010-0000-0300-000009000000}" name="source" dataDxfId="56"/>
    <tableColumn id="10" xr3:uid="{00000000-0010-0000-0300-00000A000000}" name="flow" dataDxfId="55">
      <calculatedColumnFormula>IFERROR(VLOOKUP(cnf[[#This Row],[Hwycov_id]],#REF!,2,FALSE),cnf[[#This Row],[count]])</calculatedColumnFormula>
    </tableColumn>
    <tableColumn id="11" xr3:uid="{00000000-0010-0000-0300-00000B000000}" name="gap" dataDxfId="54">
      <calculatedColumnFormula>J2/H2-1</calculatedColumnFormula>
    </tableColumn>
  </tableColumns>
  <tableStyleInfo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4000000}" name="volume" displayName="volume" ref="A1:P2252" totalsRowShown="0" headerRowDxfId="53" dataDxfId="52">
  <autoFilter ref="A1:P2252" xr:uid="{00000000-0009-0000-0100-000002000000}"/>
  <sortState xmlns:xlrd2="http://schemas.microsoft.com/office/spreadsheetml/2017/richdata2" ref="A2:P2277">
    <sortCondition descending="1" ref="O2:O2277"/>
    <sortCondition ref="J2:J2277"/>
  </sortState>
  <tableColumns count="16">
    <tableColumn id="1" xr3:uid="{00000000-0010-0000-0400-000001000000}" name="hwycov_id" dataDxfId="51"/>
    <tableColumn id="2" xr3:uid="{00000000-0010-0000-0400-000002000000}" name="ifc" dataDxfId="50"/>
    <tableColumn id="3" xr3:uid="{00000000-0010-0000-0400-000003000000}" name="ihov" dataDxfId="49"/>
    <tableColumn id="4" xr3:uid="{00000000-0010-0000-0400-000004000000}" name="iway" dataDxfId="48"/>
    <tableColumn id="5" xr3:uid="{00000000-0010-0000-0400-000005000000}" name="source" dataDxfId="47"/>
    <tableColumn id="6" xr3:uid="{00000000-0010-0000-0400-000006000000}" name="class" dataDxfId="46"/>
    <tableColumn id="7" xr3:uid="{00000000-0010-0000-0400-000007000000}" name="vcategory" dataDxfId="45"/>
    <tableColumn id="8" xr3:uid="{00000000-0010-0000-0400-000008000000}" name="msa" dataDxfId="44"/>
    <tableColumn id="9" xr3:uid="{00000000-0010-0000-0400-000009000000}" name="jur" dataDxfId="43"/>
    <tableColumn id="10" xr3:uid="{00000000-0010-0000-0400-00000A000000}" name="count" dataDxfId="42"/>
    <tableColumn id="11" xr3:uid="{00000000-0010-0000-0400-00000B000000}" name="flow" dataDxfId="41">
      <calculatedColumnFormula>VLOOKUP(volume[[#This Row],[hwycov_id]],cnf[],10,FALSE)</calculatedColumnFormula>
    </tableColumn>
    <tableColumn id="12" xr3:uid="{00000000-0010-0000-0400-00000C000000}" name="gap" dataDxfId="40">
      <calculatedColumnFormula>K2/J2-1</calculatedColumnFormula>
    </tableColumn>
    <tableColumn id="13" xr3:uid="{00000000-0010-0000-0400-00000D000000}" name="x" dataDxfId="39">
      <calculatedColumnFormula>K2-J2</calculatedColumnFormula>
    </tableColumn>
    <tableColumn id="14" xr3:uid="{00000000-0010-0000-0400-00000E000000}" name="x2" dataDxfId="38">
      <calculatedColumnFormula>POWER(M2,2)</calculatedColumnFormula>
    </tableColumn>
    <tableColumn id="15" xr3:uid="{00000000-0010-0000-0400-00000F000000}" name="x3" dataDxfId="37">
      <calculatedColumnFormula>VLOOKUP(volume[[#This Row],[hwycov_id]],check!$A$2:$P$26,16,FALSE)</calculatedColumnFormula>
    </tableColumn>
    <tableColumn id="16" xr3:uid="{00000000-0010-0000-0400-000010000000}" name="order" dataDxfId="36"/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5000000}" name="msa" displayName="msa" ref="A1:P2252" totalsRowShown="0" headerRowDxfId="35" dataDxfId="34">
  <autoFilter ref="A1:P2252" xr:uid="{00000000-0009-0000-0100-000004000000}"/>
  <sortState xmlns:xlrd2="http://schemas.microsoft.com/office/spreadsheetml/2017/richdata2" ref="A2:P2277">
    <sortCondition descending="1" ref="O2:O2277"/>
    <sortCondition ref="P2:P2277"/>
  </sortState>
  <tableColumns count="16">
    <tableColumn id="1" xr3:uid="{00000000-0010-0000-0500-000001000000}" name="hwycov_id" dataDxfId="33"/>
    <tableColumn id="2" xr3:uid="{00000000-0010-0000-0500-000002000000}" name="ifc" dataDxfId="32"/>
    <tableColumn id="3" xr3:uid="{00000000-0010-0000-0500-000003000000}" name="ihov" dataDxfId="31"/>
    <tableColumn id="4" xr3:uid="{00000000-0010-0000-0500-000004000000}" name="iway" dataDxfId="30"/>
    <tableColumn id="5" xr3:uid="{00000000-0010-0000-0500-000005000000}" name="source" dataDxfId="29"/>
    <tableColumn id="6" xr3:uid="{00000000-0010-0000-0500-000006000000}" name="class" dataDxfId="28"/>
    <tableColumn id="7" xr3:uid="{00000000-0010-0000-0500-000007000000}" name="vcategory" dataDxfId="27"/>
    <tableColumn id="8" xr3:uid="{00000000-0010-0000-0500-000008000000}" name="msa" dataDxfId="26"/>
    <tableColumn id="9" xr3:uid="{00000000-0010-0000-0500-000009000000}" name="jur" dataDxfId="25"/>
    <tableColumn id="10" xr3:uid="{00000000-0010-0000-0500-00000A000000}" name="count" dataDxfId="24"/>
    <tableColumn id="11" xr3:uid="{00000000-0010-0000-0500-00000B000000}" name="flow" dataDxfId="23">
      <calculatedColumnFormula>VLOOKUP(msa[[#This Row],[hwycov_id]],cnf[],10,FALSE)</calculatedColumnFormula>
    </tableColumn>
    <tableColumn id="12" xr3:uid="{00000000-0010-0000-0500-00000C000000}" name="gap" dataDxfId="22">
      <calculatedColumnFormula>K2/J2-1</calculatedColumnFormula>
    </tableColumn>
    <tableColumn id="13" xr3:uid="{00000000-0010-0000-0500-00000D000000}" name="x" dataDxfId="21">
      <calculatedColumnFormula>K2-J2</calculatedColumnFormula>
    </tableColumn>
    <tableColumn id="14" xr3:uid="{00000000-0010-0000-0500-00000E000000}" name="x2" dataDxfId="20">
      <calculatedColumnFormula>POWER(M2,2)</calculatedColumnFormula>
    </tableColumn>
    <tableColumn id="15" xr3:uid="{00000000-0010-0000-0500-00000F000000}" name="x3" dataDxfId="19">
      <calculatedColumnFormula>VLOOKUP(msa[[#This Row],[hwycov_id]],check!$A$2:$P$26,16,FALSE)</calculatedColumnFormula>
    </tableColumn>
    <tableColumn id="16" xr3:uid="{00000000-0010-0000-0500-000010000000}" name="order" dataDxfId="18"/>
  </tableColumns>
  <tableStyleInfo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6000000}" name="jur" displayName="jur" ref="A1:P2252" totalsRowShown="0" headerRowDxfId="17" dataDxfId="16">
  <autoFilter ref="A1:P2252" xr:uid="{00000000-0009-0000-0100-000003000000}"/>
  <sortState xmlns:xlrd2="http://schemas.microsoft.com/office/spreadsheetml/2017/richdata2" ref="A2:P2277">
    <sortCondition descending="1" ref="O2:O2277"/>
    <sortCondition ref="P2:P2277"/>
  </sortState>
  <tableColumns count="16">
    <tableColumn id="1" xr3:uid="{00000000-0010-0000-0600-000001000000}" name="hwycov_id" dataDxfId="15"/>
    <tableColumn id="2" xr3:uid="{00000000-0010-0000-0600-000002000000}" name="ifc" dataDxfId="14"/>
    <tableColumn id="3" xr3:uid="{00000000-0010-0000-0600-000003000000}" name="ihov" dataDxfId="13"/>
    <tableColumn id="4" xr3:uid="{00000000-0010-0000-0600-000004000000}" name="iway" dataDxfId="12"/>
    <tableColumn id="5" xr3:uid="{00000000-0010-0000-0600-000005000000}" name="source" dataDxfId="11"/>
    <tableColumn id="6" xr3:uid="{00000000-0010-0000-0600-000006000000}" name="class" dataDxfId="10"/>
    <tableColumn id="7" xr3:uid="{00000000-0010-0000-0600-000007000000}" name="vcategory" dataDxfId="9"/>
    <tableColumn id="8" xr3:uid="{00000000-0010-0000-0600-000008000000}" name="msa" dataDxfId="8"/>
    <tableColumn id="9" xr3:uid="{00000000-0010-0000-0600-000009000000}" name="jur" dataDxfId="7"/>
    <tableColumn id="10" xr3:uid="{00000000-0010-0000-0600-00000A000000}" name="count" dataDxfId="6"/>
    <tableColumn id="11" xr3:uid="{00000000-0010-0000-0600-00000B000000}" name="flow" dataDxfId="5">
      <calculatedColumnFormula>VLOOKUP(jur[[#This Row],[hwycov_id]],cnf[],10,FALSE)</calculatedColumnFormula>
    </tableColumn>
    <tableColumn id="12" xr3:uid="{00000000-0010-0000-0600-00000C000000}" name="gap" dataDxfId="4">
      <calculatedColumnFormula>K2/J2-1</calculatedColumnFormula>
    </tableColumn>
    <tableColumn id="13" xr3:uid="{00000000-0010-0000-0600-00000D000000}" name="x" dataDxfId="3">
      <calculatedColumnFormula>K2-J2</calculatedColumnFormula>
    </tableColumn>
    <tableColumn id="14" xr3:uid="{00000000-0010-0000-0600-00000E000000}" name="x2" dataDxfId="2">
      <calculatedColumnFormula>POWER(M2,2)</calculatedColumnFormula>
    </tableColumn>
    <tableColumn id="15" xr3:uid="{00000000-0010-0000-0600-00000F000000}" name="x3" dataDxfId="1">
      <calculatedColumnFormula>VLOOKUP(jur[[#This Row],[hwycov_id]],check!$A$2:$P$26,16,FALSE)</calculatedColumnFormula>
    </tableColumn>
    <tableColumn id="16" xr3:uid="{00000000-0010-0000-0600-000010000000}" name="order" dataDxfId="0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hyperlink" Target="mailto:cliu@sandag.org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A1:F3265"/>
  <sheetViews>
    <sheetView showGridLines="0" workbookViewId="0">
      <selection activeCell="F9" sqref="F9"/>
    </sheetView>
  </sheetViews>
  <sheetFormatPr defaultRowHeight="14.4"/>
  <cols>
    <col min="2" max="2" width="115.5546875" bestFit="1" customWidth="1"/>
    <col min="4" max="4" width="13.44140625" customWidth="1"/>
    <col min="5" max="5" width="12.6640625" customWidth="1"/>
    <col min="6" max="6" width="11.44140625" customWidth="1"/>
  </cols>
  <sheetData>
    <row r="1" spans="1:6">
      <c r="A1" t="s">
        <v>267</v>
      </c>
      <c r="D1" t="s">
        <v>11</v>
      </c>
      <c r="E1" t="s">
        <v>0</v>
      </c>
      <c r="F1" t="s">
        <v>74</v>
      </c>
    </row>
    <row r="2" spans="1:6">
      <c r="E2">
        <f>[3]flow_raw!I2</f>
        <v>58</v>
      </c>
      <c r="F2" s="272">
        <f>[3]flow_raw!L2</f>
        <v>10211.381664</v>
      </c>
    </row>
    <row r="3" spans="1:6">
      <c r="E3">
        <f>[3]flow_raw!I3</f>
        <v>59</v>
      </c>
      <c r="F3" s="272">
        <f>[3]flow_raw!L3</f>
        <v>98695.206055000002</v>
      </c>
    </row>
    <row r="4" spans="1:6">
      <c r="E4">
        <f>[3]flow_raw!I4</f>
        <v>79</v>
      </c>
      <c r="F4" s="272">
        <f>[3]flow_raw!L4</f>
        <v>2595.8521529999998</v>
      </c>
    </row>
    <row r="5" spans="1:6">
      <c r="E5">
        <f>[3]flow_raw!I5</f>
        <v>81</v>
      </c>
      <c r="F5" s="272">
        <f>[3]flow_raw!L5</f>
        <v>15557.992859</v>
      </c>
    </row>
    <row r="6" spans="1:6">
      <c r="E6">
        <f>[3]flow_raw!I6</f>
        <v>95</v>
      </c>
      <c r="F6" s="272">
        <f>[3]flow_raw!L6</f>
        <v>19850.397980000002</v>
      </c>
    </row>
    <row r="7" spans="1:6">
      <c r="A7" t="s">
        <v>68</v>
      </c>
      <c r="E7">
        <f>[3]flow_raw!I7</f>
        <v>115</v>
      </c>
      <c r="F7" s="272">
        <f>[3]flow_raw!L7</f>
        <v>1540.232139</v>
      </c>
    </row>
    <row r="8" spans="1:6">
      <c r="A8">
        <v>1</v>
      </c>
      <c r="B8" t="s">
        <v>69</v>
      </c>
      <c r="E8">
        <f>[3]flow_raw!I8</f>
        <v>164</v>
      </c>
      <c r="F8" s="272">
        <f>[3]flow_raw!L8</f>
        <v>5482.1788489999999</v>
      </c>
    </row>
    <row r="9" spans="1:6">
      <c r="A9">
        <v>2</v>
      </c>
      <c r="B9" t="s">
        <v>81</v>
      </c>
      <c r="E9">
        <f>[3]flow_raw!I9</f>
        <v>181</v>
      </c>
      <c r="F9" s="272">
        <f>[3]flow_raw!L9</f>
        <v>2095.971802</v>
      </c>
    </row>
    <row r="10" spans="1:6">
      <c r="A10">
        <v>3</v>
      </c>
      <c r="B10" t="s">
        <v>103</v>
      </c>
      <c r="E10">
        <f>[3]flow_raw!I10</f>
        <v>187</v>
      </c>
      <c r="F10" s="272">
        <f>[3]flow_raw!L10</f>
        <v>6914.6897449999997</v>
      </c>
    </row>
    <row r="11" spans="1:6">
      <c r="A11" s="220">
        <v>4</v>
      </c>
      <c r="B11" t="s">
        <v>70</v>
      </c>
      <c r="E11">
        <f>[3]flow_raw!I11</f>
        <v>245</v>
      </c>
      <c r="F11" s="272">
        <f>[3]flow_raw!L11</f>
        <v>17813.479156999998</v>
      </c>
    </row>
    <row r="12" spans="1:6">
      <c r="A12" s="220"/>
      <c r="E12">
        <f>[3]flow_raw!I12</f>
        <v>249</v>
      </c>
      <c r="F12" s="272">
        <f>[3]flow_raw!L12</f>
        <v>1075.602797</v>
      </c>
    </row>
    <row r="13" spans="1:6">
      <c r="A13" s="220"/>
      <c r="E13">
        <f>[3]flow_raw!I13</f>
        <v>263</v>
      </c>
      <c r="F13" s="272">
        <f>[3]flow_raw!L13</f>
        <v>35989.780639999997</v>
      </c>
    </row>
    <row r="14" spans="1:6">
      <c r="A14" s="220"/>
      <c r="E14">
        <f>[3]flow_raw!I14</f>
        <v>270</v>
      </c>
      <c r="F14" s="272">
        <f>[3]flow_raw!L14</f>
        <v>3423.4522099999999</v>
      </c>
    </row>
    <row r="15" spans="1:6">
      <c r="E15">
        <f>[3]flow_raw!I15</f>
        <v>281</v>
      </c>
      <c r="F15" s="272">
        <f>[3]flow_raw!L15</f>
        <v>20051.921889999998</v>
      </c>
    </row>
    <row r="16" spans="1:6">
      <c r="E16">
        <f>[3]flow_raw!I16</f>
        <v>320</v>
      </c>
      <c r="F16" s="272">
        <f>[3]flow_raw!L16</f>
        <v>36460.081483000002</v>
      </c>
    </row>
    <row r="17" spans="1:6">
      <c r="E17">
        <f>[3]flow_raw!I17</f>
        <v>323</v>
      </c>
      <c r="F17" s="272">
        <f>[3]flow_raw!L17</f>
        <v>32559.996337</v>
      </c>
    </row>
    <row r="18" spans="1:6">
      <c r="E18">
        <f>[3]flow_raw!I18</f>
        <v>325</v>
      </c>
      <c r="F18" s="272">
        <f>[3]flow_raw!L18</f>
        <v>8405.5431969999991</v>
      </c>
    </row>
    <row r="19" spans="1:6">
      <c r="E19">
        <f>[3]flow_raw!I19</f>
        <v>333</v>
      </c>
      <c r="F19" s="272">
        <f>[3]flow_raw!L19</f>
        <v>16131.365321000001</v>
      </c>
    </row>
    <row r="20" spans="1:6">
      <c r="A20" t="s">
        <v>59</v>
      </c>
      <c r="B20" s="346" t="s">
        <v>266</v>
      </c>
      <c r="E20">
        <f>[3]flow_raw!I20</f>
        <v>369</v>
      </c>
      <c r="F20" s="272">
        <f>[3]flow_raw!L20</f>
        <v>38547.768737000006</v>
      </c>
    </row>
    <row r="21" spans="1:6">
      <c r="E21">
        <f>[3]flow_raw!I21</f>
        <v>379</v>
      </c>
      <c r="F21" s="272">
        <f>[3]flow_raw!L21</f>
        <v>8710.8340769999995</v>
      </c>
    </row>
    <row r="22" spans="1:6">
      <c r="E22">
        <f>[3]flow_raw!I22</f>
        <v>383</v>
      </c>
      <c r="F22" s="272">
        <f>[3]flow_raw!L22</f>
        <v>5652.317438</v>
      </c>
    </row>
    <row r="23" spans="1:6">
      <c r="E23">
        <f>[3]flow_raw!I23</f>
        <v>389</v>
      </c>
      <c r="F23" s="272">
        <f>[3]flow_raw!L23</f>
        <v>14027.377876999999</v>
      </c>
    </row>
    <row r="24" spans="1:6">
      <c r="E24">
        <f>[3]flow_raw!I24</f>
        <v>393</v>
      </c>
      <c r="F24" s="272">
        <f>[3]flow_raw!L24</f>
        <v>4334.6562180000001</v>
      </c>
    </row>
    <row r="25" spans="1:6">
      <c r="E25">
        <f>[3]flow_raw!I25</f>
        <v>420</v>
      </c>
      <c r="F25" s="272">
        <f>[3]flow_raw!L25</f>
        <v>12923.386178000001</v>
      </c>
    </row>
    <row r="26" spans="1:6">
      <c r="E26">
        <f>[3]flow_raw!I26</f>
        <v>422</v>
      </c>
      <c r="F26" s="272">
        <f>[3]flow_raw!L26</f>
        <v>11508.750175999998</v>
      </c>
    </row>
    <row r="27" spans="1:6">
      <c r="E27">
        <f>[3]flow_raw!I27</f>
        <v>442</v>
      </c>
      <c r="F27" s="272">
        <f>[3]flow_raw!L27</f>
        <v>6089.437637</v>
      </c>
    </row>
    <row r="28" spans="1:6">
      <c r="E28">
        <f>[3]flow_raw!I28</f>
        <v>457</v>
      </c>
      <c r="F28" s="272">
        <f>[3]flow_raw!L28</f>
        <v>38288.961670000004</v>
      </c>
    </row>
    <row r="29" spans="1:6">
      <c r="E29">
        <f>[3]flow_raw!I29</f>
        <v>459</v>
      </c>
      <c r="F29" s="272">
        <f>[3]flow_raw!L29</f>
        <v>19016.868801000001</v>
      </c>
    </row>
    <row r="30" spans="1:6">
      <c r="E30">
        <f>[3]flow_raw!I30</f>
        <v>460</v>
      </c>
      <c r="F30" s="272">
        <f>[3]flow_raw!L30</f>
        <v>19532.802338000001</v>
      </c>
    </row>
    <row r="31" spans="1:6">
      <c r="E31">
        <f>[3]flow_raw!I31</f>
        <v>461</v>
      </c>
      <c r="F31" s="272">
        <f>[3]flow_raw!L31</f>
        <v>19016.868801000001</v>
      </c>
    </row>
    <row r="32" spans="1:6">
      <c r="E32">
        <f>[3]flow_raw!I32</f>
        <v>462</v>
      </c>
      <c r="F32" s="272">
        <f>[3]flow_raw!L32</f>
        <v>16278.746428999999</v>
      </c>
    </row>
    <row r="33" spans="5:6">
      <c r="E33">
        <f>[3]flow_raw!I33</f>
        <v>463</v>
      </c>
      <c r="F33" s="272">
        <f>[3]flow_raw!L33</f>
        <v>18267.111881999997</v>
      </c>
    </row>
    <row r="34" spans="5:6">
      <c r="E34">
        <f>[3]flow_raw!I34</f>
        <v>464</v>
      </c>
      <c r="F34" s="272">
        <f>[3]flow_raw!L34</f>
        <v>18485.277920999997</v>
      </c>
    </row>
    <row r="35" spans="5:6">
      <c r="E35">
        <f>[3]flow_raw!I35</f>
        <v>465</v>
      </c>
      <c r="F35" s="272">
        <f>[3]flow_raw!L35</f>
        <v>18267.111881999997</v>
      </c>
    </row>
    <row r="36" spans="5:6">
      <c r="E36">
        <f>[3]flow_raw!I36</f>
        <v>466</v>
      </c>
      <c r="F36" s="272">
        <f>[3]flow_raw!L36</f>
        <v>20628.949859</v>
      </c>
    </row>
    <row r="37" spans="5:6">
      <c r="E37">
        <f>[3]flow_raw!I37</f>
        <v>468</v>
      </c>
      <c r="F37" s="272">
        <f>[3]flow_raw!L37</f>
        <v>16329.788132</v>
      </c>
    </row>
    <row r="38" spans="5:6">
      <c r="E38">
        <f>[3]flow_raw!I38</f>
        <v>469</v>
      </c>
      <c r="F38" s="272">
        <f>[3]flow_raw!L38</f>
        <v>21240.598422000003</v>
      </c>
    </row>
    <row r="39" spans="5:6">
      <c r="E39">
        <f>[3]flow_raw!I39</f>
        <v>470</v>
      </c>
      <c r="F39" s="272">
        <f>[3]flow_raw!L39</f>
        <v>20142.244094999998</v>
      </c>
    </row>
    <row r="40" spans="5:6">
      <c r="E40">
        <f>[3]flow_raw!I40</f>
        <v>473</v>
      </c>
      <c r="F40" s="272">
        <f>[3]flow_raw!L40</f>
        <v>18229.935348000003</v>
      </c>
    </row>
    <row r="41" spans="5:6">
      <c r="E41">
        <f>[3]flow_raw!I41</f>
        <v>474</v>
      </c>
      <c r="F41" s="272">
        <f>[3]flow_raw!L41</f>
        <v>74533.156740000006</v>
      </c>
    </row>
    <row r="42" spans="5:6">
      <c r="E42">
        <f>[3]flow_raw!I42</f>
        <v>505</v>
      </c>
      <c r="F42" s="272">
        <f>[3]flow_raw!L42</f>
        <v>7668.6296310000007</v>
      </c>
    </row>
    <row r="43" spans="5:6">
      <c r="E43">
        <f>[3]flow_raw!I43</f>
        <v>510</v>
      </c>
      <c r="F43" s="272">
        <f>[3]flow_raw!L43</f>
        <v>20323.273021999998</v>
      </c>
    </row>
    <row r="44" spans="5:6">
      <c r="E44">
        <f>[3]flow_raw!I44</f>
        <v>512</v>
      </c>
      <c r="F44" s="272">
        <f>[3]flow_raw!L44</f>
        <v>18217.949665</v>
      </c>
    </row>
    <row r="45" spans="5:6">
      <c r="E45">
        <f>[3]flow_raw!I45</f>
        <v>513</v>
      </c>
      <c r="F45" s="272">
        <f>[3]flow_raw!L45</f>
        <v>12385.635612</v>
      </c>
    </row>
    <row r="46" spans="5:6">
      <c r="E46">
        <f>[3]flow_raw!I46</f>
        <v>514</v>
      </c>
      <c r="F46" s="272">
        <f>[3]flow_raw!L46</f>
        <v>106181.242187</v>
      </c>
    </row>
    <row r="47" spans="5:6">
      <c r="E47">
        <f>[3]flow_raw!I47</f>
        <v>515</v>
      </c>
      <c r="F47" s="272">
        <f>[3]flow_raw!L47</f>
        <v>14540.553802000002</v>
      </c>
    </row>
    <row r="48" spans="5:6">
      <c r="E48">
        <f>[3]flow_raw!I48</f>
        <v>516</v>
      </c>
      <c r="F48" s="272">
        <f>[3]flow_raw!L48</f>
        <v>98139.890625</v>
      </c>
    </row>
    <row r="49" spans="5:6">
      <c r="E49">
        <f>[3]flow_raw!I49</f>
        <v>517</v>
      </c>
      <c r="F49" s="272">
        <f>[3]flow_raw!L49</f>
        <v>12350.006357999997</v>
      </c>
    </row>
    <row r="50" spans="5:6">
      <c r="E50">
        <f>[3]flow_raw!I50</f>
        <v>520</v>
      </c>
      <c r="F50" s="272">
        <f>[3]flow_raw!L50</f>
        <v>12971.622673</v>
      </c>
    </row>
    <row r="51" spans="5:6">
      <c r="E51">
        <f>[3]flow_raw!I51</f>
        <v>521</v>
      </c>
      <c r="F51" s="272">
        <f>[3]flow_raw!L51</f>
        <v>93227.620603999996</v>
      </c>
    </row>
    <row r="52" spans="5:6">
      <c r="E52">
        <f>[3]flow_raw!I52</f>
        <v>522</v>
      </c>
      <c r="F52" s="272">
        <f>[3]flow_raw!L52</f>
        <v>12350.812808999999</v>
      </c>
    </row>
    <row r="53" spans="5:6">
      <c r="E53">
        <f>[3]flow_raw!I53</f>
        <v>524</v>
      </c>
      <c r="F53" s="272">
        <f>[3]flow_raw!L53</f>
        <v>13607.814053000002</v>
      </c>
    </row>
    <row r="54" spans="5:6">
      <c r="E54">
        <f>[3]flow_raw!I54</f>
        <v>525</v>
      </c>
      <c r="F54" s="272">
        <f>[3]flow_raw!L54</f>
        <v>18234.014641999998</v>
      </c>
    </row>
    <row r="55" spans="5:6">
      <c r="E55">
        <f>[3]flow_raw!I55</f>
        <v>526</v>
      </c>
      <c r="F55" s="272">
        <f>[3]flow_raw!L55</f>
        <v>19942.215820000001</v>
      </c>
    </row>
    <row r="56" spans="5:6">
      <c r="E56">
        <f>[3]flow_raw!I56</f>
        <v>528</v>
      </c>
      <c r="F56" s="272">
        <f>[3]flow_raw!L56</f>
        <v>16839.607810999998</v>
      </c>
    </row>
    <row r="57" spans="5:6">
      <c r="E57">
        <f>[3]flow_raw!I57</f>
        <v>549</v>
      </c>
      <c r="F57" s="272">
        <f>[3]flow_raw!L57</f>
        <v>919.05956600000002</v>
      </c>
    </row>
    <row r="58" spans="5:6">
      <c r="E58">
        <f>[3]flow_raw!I58</f>
        <v>551</v>
      </c>
      <c r="F58" s="272">
        <f>[3]flow_raw!L58</f>
        <v>103069.03955</v>
      </c>
    </row>
    <row r="59" spans="5:6">
      <c r="E59">
        <f>[3]flow_raw!I59</f>
        <v>552</v>
      </c>
      <c r="F59" s="272">
        <f>[3]flow_raw!L59</f>
        <v>18673.438635999999</v>
      </c>
    </row>
    <row r="60" spans="5:6">
      <c r="E60">
        <f>[3]flow_raw!I60</f>
        <v>553</v>
      </c>
      <c r="F60" s="272">
        <f>[3]flow_raw!L60</f>
        <v>16714.459533000005</v>
      </c>
    </row>
    <row r="61" spans="5:6">
      <c r="E61">
        <f>[3]flow_raw!I61</f>
        <v>554</v>
      </c>
      <c r="F61" s="272">
        <f>[3]flow_raw!L61</f>
        <v>115262.455567</v>
      </c>
    </row>
    <row r="62" spans="5:6">
      <c r="E62">
        <f>[3]flow_raw!I62</f>
        <v>556</v>
      </c>
      <c r="F62" s="272">
        <f>[3]flow_raw!L62</f>
        <v>102884.05566500001</v>
      </c>
    </row>
    <row r="63" spans="5:6">
      <c r="E63">
        <f>[3]flow_raw!I63</f>
        <v>558</v>
      </c>
      <c r="F63" s="272">
        <f>[3]flow_raw!L63</f>
        <v>56388.114259000002</v>
      </c>
    </row>
    <row r="64" spans="5:6">
      <c r="E64">
        <f>[3]flow_raw!I64</f>
        <v>562</v>
      </c>
      <c r="F64" s="272">
        <f>[3]flow_raw!L64</f>
        <v>104830.93164</v>
      </c>
    </row>
    <row r="65" spans="5:6">
      <c r="E65">
        <f>[3]flow_raw!I65</f>
        <v>563</v>
      </c>
      <c r="F65" s="272">
        <f>[3]flow_raw!L65</f>
        <v>12933.023884</v>
      </c>
    </row>
    <row r="66" spans="5:6">
      <c r="E66">
        <f>[3]flow_raw!I66</f>
        <v>564</v>
      </c>
      <c r="F66" s="272">
        <f>[3]flow_raw!L66</f>
        <v>70956.381836999994</v>
      </c>
    </row>
    <row r="67" spans="5:6">
      <c r="E67">
        <f>[3]flow_raw!I67</f>
        <v>568</v>
      </c>
      <c r="F67" s="272">
        <f>[3]flow_raw!L67</f>
        <v>105047.663086</v>
      </c>
    </row>
    <row r="68" spans="5:6">
      <c r="E68">
        <f>[3]flow_raw!I68</f>
        <v>570</v>
      </c>
      <c r="F68" s="272">
        <f>[3]flow_raw!L68</f>
        <v>106011.73535100001</v>
      </c>
    </row>
    <row r="69" spans="5:6">
      <c r="E69">
        <f>[3]flow_raw!I69</f>
        <v>573</v>
      </c>
      <c r="F69" s="272">
        <f>[3]flow_raw!L69</f>
        <v>101970.67456100001</v>
      </c>
    </row>
    <row r="70" spans="5:6">
      <c r="E70">
        <f>[3]flow_raw!I70</f>
        <v>574</v>
      </c>
      <c r="F70" s="272">
        <f>[3]flow_raw!L70</f>
        <v>162119.00488199998</v>
      </c>
    </row>
    <row r="71" spans="5:6">
      <c r="E71">
        <f>[3]flow_raw!I71</f>
        <v>575</v>
      </c>
      <c r="F71" s="272">
        <f>[3]flow_raw!L71</f>
        <v>142506.07959000001</v>
      </c>
    </row>
    <row r="72" spans="5:6">
      <c r="E72">
        <f>[3]flow_raw!I72</f>
        <v>578</v>
      </c>
      <c r="F72" s="272">
        <f>[3]flow_raw!L72</f>
        <v>101970.67456100001</v>
      </c>
    </row>
    <row r="73" spans="5:6">
      <c r="E73">
        <f>[3]flow_raw!I73</f>
        <v>579</v>
      </c>
      <c r="F73" s="272">
        <f>[3]flow_raw!L73</f>
        <v>64070.779053000006</v>
      </c>
    </row>
    <row r="74" spans="5:6">
      <c r="E74">
        <f>[3]flow_raw!I74</f>
        <v>580</v>
      </c>
      <c r="F74" s="272">
        <f>[3]flow_raw!L74</f>
        <v>97140.472657000006</v>
      </c>
    </row>
    <row r="75" spans="5:6">
      <c r="E75">
        <f>[3]flow_raw!I75</f>
        <v>589</v>
      </c>
      <c r="F75" s="272">
        <f>[3]flow_raw!L75</f>
        <v>67872.261232000004</v>
      </c>
    </row>
    <row r="76" spans="5:6">
      <c r="E76">
        <f>[3]flow_raw!I76</f>
        <v>590</v>
      </c>
      <c r="F76" s="272">
        <f>[3]flow_raw!L76</f>
        <v>85461.778808999996</v>
      </c>
    </row>
    <row r="77" spans="5:6">
      <c r="E77">
        <f>[3]flow_raw!I77</f>
        <v>601</v>
      </c>
      <c r="F77" s="272">
        <f>[3]flow_raw!L77</f>
        <v>5956.0510709999999</v>
      </c>
    </row>
    <row r="78" spans="5:6">
      <c r="E78">
        <f>[3]flow_raw!I78</f>
        <v>605</v>
      </c>
      <c r="F78" s="272">
        <f>[3]flow_raw!L78</f>
        <v>39715.721678999995</v>
      </c>
    </row>
    <row r="79" spans="5:6">
      <c r="E79">
        <f>[3]flow_raw!I79</f>
        <v>608</v>
      </c>
      <c r="F79" s="272">
        <f>[3]flow_raw!L79</f>
        <v>18444.466720999997</v>
      </c>
    </row>
    <row r="80" spans="5:6">
      <c r="E80">
        <f>[3]flow_raw!I80</f>
        <v>610</v>
      </c>
      <c r="F80" s="272">
        <f>[3]flow_raw!L80</f>
        <v>58057.432373000003</v>
      </c>
    </row>
    <row r="81" spans="5:6">
      <c r="E81">
        <f>[3]flow_raw!I81</f>
        <v>611</v>
      </c>
      <c r="F81" s="272">
        <f>[3]flow_raw!L81</f>
        <v>58679.604735000001</v>
      </c>
    </row>
    <row r="82" spans="5:6">
      <c r="E82">
        <f>[3]flow_raw!I82</f>
        <v>615</v>
      </c>
      <c r="F82" s="272">
        <f>[3]flow_raw!L82</f>
        <v>94116.473633000001</v>
      </c>
    </row>
    <row r="83" spans="5:6">
      <c r="E83">
        <f>[3]flow_raw!I83</f>
        <v>617</v>
      </c>
      <c r="F83" s="272">
        <f>[3]flow_raw!L83</f>
        <v>59306.110351000003</v>
      </c>
    </row>
    <row r="84" spans="5:6">
      <c r="E84">
        <f>[3]flow_raw!I84</f>
        <v>618</v>
      </c>
      <c r="F84" s="272">
        <f>[3]flow_raw!L84</f>
        <v>4825.4678960000001</v>
      </c>
    </row>
    <row r="85" spans="5:6">
      <c r="E85">
        <f>[3]flow_raw!I85</f>
        <v>619</v>
      </c>
      <c r="F85" s="272">
        <f>[3]flow_raw!L85</f>
        <v>30622.549500000001</v>
      </c>
    </row>
    <row r="86" spans="5:6">
      <c r="E86">
        <f>[3]flow_raw!I86</f>
        <v>621</v>
      </c>
      <c r="F86" s="272">
        <f>[3]flow_raw!L86</f>
        <v>95122.269532000006</v>
      </c>
    </row>
    <row r="87" spans="5:6">
      <c r="E87">
        <f>[3]flow_raw!I87</f>
        <v>627</v>
      </c>
      <c r="F87" s="272">
        <f>[3]flow_raw!L87</f>
        <v>3557.9893190000003</v>
      </c>
    </row>
    <row r="88" spans="5:6">
      <c r="E88">
        <f>[3]flow_raw!I88</f>
        <v>632</v>
      </c>
      <c r="F88" s="272">
        <f>[3]flow_raw!L88</f>
        <v>10206.172576000001</v>
      </c>
    </row>
    <row r="89" spans="5:6">
      <c r="E89">
        <f>[3]flow_raw!I89</f>
        <v>637</v>
      </c>
      <c r="F89" s="272">
        <f>[3]flow_raw!L89</f>
        <v>99636.930664</v>
      </c>
    </row>
    <row r="90" spans="5:6">
      <c r="E90">
        <f>[3]flow_raw!I90</f>
        <v>640</v>
      </c>
      <c r="F90" s="272">
        <f>[3]flow_raw!L90</f>
        <v>86440.139891999992</v>
      </c>
    </row>
    <row r="91" spans="5:6">
      <c r="E91">
        <f>[3]flow_raw!I91</f>
        <v>643</v>
      </c>
      <c r="F91" s="272">
        <f>[3]flow_raw!L91</f>
        <v>104967.523438</v>
      </c>
    </row>
    <row r="92" spans="5:6">
      <c r="E92">
        <f>[3]flow_raw!I92</f>
        <v>651</v>
      </c>
      <c r="F92" s="272">
        <f>[3]flow_raw!L92</f>
        <v>37400.533202999999</v>
      </c>
    </row>
    <row r="93" spans="5:6">
      <c r="E93">
        <f>[3]flow_raw!I93</f>
        <v>653</v>
      </c>
      <c r="F93" s="272">
        <f>[3]flow_raw!L93</f>
        <v>12141.221131</v>
      </c>
    </row>
    <row r="94" spans="5:6">
      <c r="E94">
        <f>[3]flow_raw!I94</f>
        <v>659</v>
      </c>
      <c r="F94" s="272">
        <f>[3]flow_raw!L94</f>
        <v>12141.221131</v>
      </c>
    </row>
    <row r="95" spans="5:6">
      <c r="E95">
        <f>[3]flow_raw!I95</f>
        <v>660</v>
      </c>
      <c r="F95" s="272">
        <f>[3]flow_raw!L95</f>
        <v>12141.221131</v>
      </c>
    </row>
    <row r="96" spans="5:6">
      <c r="E96">
        <f>[3]flow_raw!I96</f>
        <v>662</v>
      </c>
      <c r="F96" s="272">
        <f>[3]flow_raw!L96</f>
        <v>12141.221131</v>
      </c>
    </row>
    <row r="97" spans="5:6">
      <c r="E97">
        <f>[3]flow_raw!I97</f>
        <v>663</v>
      </c>
      <c r="F97" s="272">
        <f>[3]flow_raw!L97</f>
        <v>12981.969094</v>
      </c>
    </row>
    <row r="98" spans="5:6">
      <c r="E98">
        <f>[3]flow_raw!I98</f>
        <v>664</v>
      </c>
      <c r="F98" s="272">
        <f>[3]flow_raw!L98</f>
        <v>14819.546040999998</v>
      </c>
    </row>
    <row r="99" spans="5:6">
      <c r="E99">
        <f>[3]flow_raw!I99</f>
        <v>665</v>
      </c>
      <c r="F99" s="272">
        <f>[3]flow_raw!L99</f>
        <v>9769.6736450000008</v>
      </c>
    </row>
    <row r="100" spans="5:6">
      <c r="E100">
        <f>[3]flow_raw!I100</f>
        <v>666</v>
      </c>
      <c r="F100" s="272">
        <f>[3]flow_raw!L100</f>
        <v>9769.6736450000008</v>
      </c>
    </row>
    <row r="101" spans="5:6">
      <c r="E101">
        <f>[3]flow_raw!I101</f>
        <v>668</v>
      </c>
      <c r="F101" s="272">
        <f>[3]flow_raw!L101</f>
        <v>9769.6736450000008</v>
      </c>
    </row>
    <row r="102" spans="5:6">
      <c r="E102">
        <f>[3]flow_raw!I102</f>
        <v>669</v>
      </c>
      <c r="F102" s="272">
        <f>[3]flow_raw!L102</f>
        <v>95919.797363000005</v>
      </c>
    </row>
    <row r="103" spans="5:6">
      <c r="E103">
        <f>[3]flow_raw!I103</f>
        <v>671</v>
      </c>
      <c r="F103" s="272">
        <f>[3]flow_raw!L103</f>
        <v>91868.364746000007</v>
      </c>
    </row>
    <row r="104" spans="5:6">
      <c r="E104">
        <f>[3]flow_raw!I104</f>
        <v>672</v>
      </c>
      <c r="F104" s="272">
        <f>[3]flow_raw!L104</f>
        <v>92656.915037999992</v>
      </c>
    </row>
    <row r="105" spans="5:6">
      <c r="E105">
        <f>[3]flow_raw!I105</f>
        <v>673</v>
      </c>
      <c r="F105" s="272">
        <f>[3]flow_raw!L105</f>
        <v>87231.596679000009</v>
      </c>
    </row>
    <row r="106" spans="5:6">
      <c r="E106">
        <f>[3]flow_raw!I106</f>
        <v>674</v>
      </c>
      <c r="F106" s="272">
        <f>[3]flow_raw!L106</f>
        <v>87542.405761999995</v>
      </c>
    </row>
    <row r="107" spans="5:6">
      <c r="E107">
        <f>[3]flow_raw!I107</f>
        <v>675</v>
      </c>
      <c r="F107" s="272">
        <f>[3]flow_raw!L107</f>
        <v>92851.379393999989</v>
      </c>
    </row>
    <row r="108" spans="5:6">
      <c r="E108">
        <f>[3]flow_raw!I108</f>
        <v>680</v>
      </c>
      <c r="F108" s="272">
        <f>[3]flow_raw!L108</f>
        <v>9412.235068</v>
      </c>
    </row>
    <row r="109" spans="5:6">
      <c r="E109">
        <f>[3]flow_raw!I109</f>
        <v>682</v>
      </c>
      <c r="F109" s="272">
        <f>[3]flow_raw!L109</f>
        <v>8637.9263229999997</v>
      </c>
    </row>
    <row r="110" spans="5:6">
      <c r="E110">
        <f>[3]flow_raw!I110</f>
        <v>684</v>
      </c>
      <c r="F110" s="272">
        <f>[3]flow_raw!L110</f>
        <v>24259.155272999997</v>
      </c>
    </row>
    <row r="111" spans="5:6">
      <c r="E111">
        <f>[3]flow_raw!I111</f>
        <v>685</v>
      </c>
      <c r="F111" s="272">
        <f>[3]flow_raw!L111</f>
        <v>23594.474609999997</v>
      </c>
    </row>
    <row r="112" spans="5:6">
      <c r="E112">
        <f>[3]flow_raw!I112</f>
        <v>686</v>
      </c>
      <c r="F112" s="272">
        <f>[3]flow_raw!L112</f>
        <v>33388.267823000002</v>
      </c>
    </row>
    <row r="113" spans="5:6">
      <c r="E113">
        <f>[3]flow_raw!I113</f>
        <v>687</v>
      </c>
      <c r="F113" s="272">
        <f>[3]flow_raw!L113</f>
        <v>29212.021972999999</v>
      </c>
    </row>
    <row r="114" spans="5:6">
      <c r="E114">
        <f>[3]flow_raw!I114</f>
        <v>688</v>
      </c>
      <c r="F114" s="272">
        <f>[3]flow_raw!L114</f>
        <v>62835.051268999996</v>
      </c>
    </row>
    <row r="115" spans="5:6">
      <c r="E115">
        <f>[3]flow_raw!I115</f>
        <v>689</v>
      </c>
      <c r="F115" s="272">
        <f>[3]flow_raw!L115</f>
        <v>55576.499268</v>
      </c>
    </row>
    <row r="116" spans="5:6">
      <c r="E116">
        <f>[3]flow_raw!I116</f>
        <v>690</v>
      </c>
      <c r="F116" s="272">
        <f>[3]flow_raw!L116</f>
        <v>76091.814454000007</v>
      </c>
    </row>
    <row r="117" spans="5:6">
      <c r="E117">
        <f>[3]flow_raw!I117</f>
        <v>696</v>
      </c>
      <c r="F117" s="272">
        <f>[3]flow_raw!L117</f>
        <v>65981.900878999993</v>
      </c>
    </row>
    <row r="118" spans="5:6">
      <c r="E118">
        <f>[3]flow_raw!I118</f>
        <v>698</v>
      </c>
      <c r="F118" s="272">
        <f>[3]flow_raw!L118</f>
        <v>75800.104004000008</v>
      </c>
    </row>
    <row r="119" spans="5:6">
      <c r="E119">
        <f>[3]flow_raw!I119</f>
        <v>699</v>
      </c>
      <c r="F119" s="272">
        <f>[3]flow_raw!L119</f>
        <v>63039.242430999999</v>
      </c>
    </row>
    <row r="120" spans="5:6">
      <c r="E120">
        <f>[3]flow_raw!I120</f>
        <v>700</v>
      </c>
      <c r="F120" s="272">
        <f>[3]flow_raw!L120</f>
        <v>77808.527830999999</v>
      </c>
    </row>
    <row r="121" spans="5:6">
      <c r="E121">
        <f>[3]flow_raw!I121</f>
        <v>702</v>
      </c>
      <c r="F121" s="272">
        <f>[3]flow_raw!L121</f>
        <v>68319.553222999995</v>
      </c>
    </row>
    <row r="122" spans="5:6">
      <c r="E122">
        <f>[3]flow_raw!I122</f>
        <v>703</v>
      </c>
      <c r="F122" s="272">
        <f>[3]flow_raw!L122</f>
        <v>61224.240234000004</v>
      </c>
    </row>
    <row r="123" spans="5:6">
      <c r="E123">
        <f>[3]flow_raw!I123</f>
        <v>704</v>
      </c>
      <c r="F123" s="272">
        <f>[3]flow_raw!L123</f>
        <v>81969.205566999997</v>
      </c>
    </row>
    <row r="124" spans="5:6">
      <c r="E124">
        <f>[3]flow_raw!I124</f>
        <v>705</v>
      </c>
      <c r="F124" s="272">
        <f>[3]flow_raw!L124</f>
        <v>91347.141600000003</v>
      </c>
    </row>
    <row r="125" spans="5:6">
      <c r="E125">
        <f>[3]flow_raw!I125</f>
        <v>706</v>
      </c>
      <c r="F125" s="272">
        <f>[3]flow_raw!L125</f>
        <v>99722.536133000001</v>
      </c>
    </row>
    <row r="126" spans="5:6">
      <c r="E126">
        <f>[3]flow_raw!I126</f>
        <v>707</v>
      </c>
      <c r="F126" s="272">
        <f>[3]flow_raw!L126</f>
        <v>71458.366699999999</v>
      </c>
    </row>
    <row r="127" spans="5:6">
      <c r="E127">
        <f>[3]flow_raw!I127</f>
        <v>708</v>
      </c>
      <c r="F127" s="272">
        <f>[3]flow_raw!L127</f>
        <v>64622.671875000007</v>
      </c>
    </row>
    <row r="128" spans="5:6">
      <c r="E128">
        <f>[3]flow_raw!I128</f>
        <v>711</v>
      </c>
      <c r="F128" s="272">
        <f>[3]flow_raw!L128</f>
        <v>76407.649901000012</v>
      </c>
    </row>
    <row r="129" spans="5:6">
      <c r="E129">
        <f>[3]flow_raw!I129</f>
        <v>716</v>
      </c>
      <c r="F129" s="272">
        <f>[3]flow_raw!L129</f>
        <v>101046.10742099999</v>
      </c>
    </row>
    <row r="130" spans="5:6">
      <c r="E130">
        <f>[3]flow_raw!I130</f>
        <v>717</v>
      </c>
      <c r="F130" s="272">
        <f>[3]flow_raw!L130</f>
        <v>97442.162110999998</v>
      </c>
    </row>
    <row r="131" spans="5:6">
      <c r="E131">
        <f>[3]flow_raw!I131</f>
        <v>720</v>
      </c>
      <c r="F131" s="272">
        <f>[3]flow_raw!L131</f>
        <v>105379.21191500001</v>
      </c>
    </row>
    <row r="132" spans="5:6">
      <c r="E132">
        <f>[3]flow_raw!I132</f>
        <v>721</v>
      </c>
      <c r="F132" s="272">
        <f>[3]flow_raw!L132</f>
        <v>109616.00976500001</v>
      </c>
    </row>
    <row r="133" spans="5:6">
      <c r="E133">
        <f>[3]flow_raw!I133</f>
        <v>722</v>
      </c>
      <c r="F133" s="272">
        <f>[3]flow_raw!L133</f>
        <v>117722.97167899999</v>
      </c>
    </row>
    <row r="134" spans="5:6">
      <c r="E134">
        <f>[3]flow_raw!I134</f>
        <v>725</v>
      </c>
      <c r="F134" s="272">
        <f>[3]flow_raw!L134</f>
        <v>110348.328125</v>
      </c>
    </row>
    <row r="135" spans="5:6">
      <c r="E135">
        <f>[3]flow_raw!I135</f>
        <v>726</v>
      </c>
      <c r="F135" s="272">
        <f>[3]flow_raw!L135</f>
        <v>105697.46875</v>
      </c>
    </row>
    <row r="136" spans="5:6">
      <c r="E136">
        <f>[3]flow_raw!I136</f>
        <v>727</v>
      </c>
      <c r="F136" s="272">
        <f>[3]flow_raw!L136</f>
        <v>116789.33300699999</v>
      </c>
    </row>
    <row r="137" spans="5:6">
      <c r="E137">
        <f>[3]flow_raw!I137</f>
        <v>728</v>
      </c>
      <c r="F137" s="272">
        <f>[3]flow_raw!L137</f>
        <v>111865.05957100001</v>
      </c>
    </row>
    <row r="138" spans="5:6">
      <c r="E138">
        <f>[3]flow_raw!I138</f>
        <v>729</v>
      </c>
      <c r="F138" s="272">
        <f>[3]flow_raw!L138</f>
        <v>92647.173341000002</v>
      </c>
    </row>
    <row r="139" spans="5:6">
      <c r="E139">
        <f>[3]flow_raw!I139</f>
        <v>730</v>
      </c>
      <c r="F139" s="272">
        <f>[3]flow_raw!L139</f>
        <v>95733.577147999997</v>
      </c>
    </row>
    <row r="140" spans="5:6">
      <c r="E140">
        <f>[3]flow_raw!I140</f>
        <v>733</v>
      </c>
      <c r="F140" s="272">
        <f>[3]flow_raw!L140</f>
        <v>90611.772948999991</v>
      </c>
    </row>
    <row r="141" spans="5:6">
      <c r="E141">
        <f>[3]flow_raw!I141</f>
        <v>734</v>
      </c>
      <c r="F141" s="272">
        <f>[3]flow_raw!L141</f>
        <v>88369.518066999997</v>
      </c>
    </row>
    <row r="142" spans="5:6">
      <c r="E142">
        <f>[3]flow_raw!I142</f>
        <v>735</v>
      </c>
      <c r="F142" s="272">
        <f>[3]flow_raw!L142</f>
        <v>89023.037597999995</v>
      </c>
    </row>
    <row r="143" spans="5:6">
      <c r="E143">
        <f>[3]flow_raw!I143</f>
        <v>738</v>
      </c>
      <c r="F143" s="272">
        <f>[3]flow_raw!L143</f>
        <v>74187.800780999998</v>
      </c>
    </row>
    <row r="144" spans="5:6">
      <c r="E144">
        <f>[3]flow_raw!I144</f>
        <v>743</v>
      </c>
      <c r="F144" s="272">
        <f>[3]flow_raw!L144</f>
        <v>96192.944823999991</v>
      </c>
    </row>
    <row r="145" spans="5:6">
      <c r="E145">
        <f>[3]flow_raw!I145</f>
        <v>744</v>
      </c>
      <c r="F145" s="272">
        <f>[3]flow_raw!L145</f>
        <v>86504.582520000011</v>
      </c>
    </row>
    <row r="146" spans="5:6">
      <c r="E146">
        <f>[3]flow_raw!I146</f>
        <v>746</v>
      </c>
      <c r="F146" s="272">
        <f>[3]flow_raw!L146</f>
        <v>96334.624024000004</v>
      </c>
    </row>
    <row r="147" spans="5:6">
      <c r="E147">
        <f>[3]flow_raw!I147</f>
        <v>748</v>
      </c>
      <c r="F147" s="272">
        <f>[3]flow_raw!L147</f>
        <v>97352.165039</v>
      </c>
    </row>
    <row r="148" spans="5:6">
      <c r="E148">
        <f>[3]flow_raw!I148</f>
        <v>749</v>
      </c>
      <c r="F148" s="272">
        <f>[3]flow_raw!L148</f>
        <v>112709.141602</v>
      </c>
    </row>
    <row r="149" spans="5:6">
      <c r="E149">
        <f>[3]flow_raw!I149</f>
        <v>751</v>
      </c>
      <c r="F149" s="272">
        <f>[3]flow_raw!L149</f>
        <v>116008.05761599999</v>
      </c>
    </row>
    <row r="150" spans="5:6">
      <c r="E150">
        <f>[3]flow_raw!I150</f>
        <v>752</v>
      </c>
      <c r="F150" s="272">
        <f>[3]flow_raw!L150</f>
        <v>109355.83593700001</v>
      </c>
    </row>
    <row r="151" spans="5:6">
      <c r="E151">
        <f>[3]flow_raw!I151</f>
        <v>753</v>
      </c>
      <c r="F151" s="272">
        <f>[3]flow_raw!L151</f>
        <v>113791.828125</v>
      </c>
    </row>
    <row r="152" spans="5:6">
      <c r="E152">
        <f>[3]flow_raw!I152</f>
        <v>754</v>
      </c>
      <c r="F152" s="272">
        <f>[3]flow_raw!L152</f>
        <v>100727.332031</v>
      </c>
    </row>
    <row r="153" spans="5:6">
      <c r="E153">
        <f>[3]flow_raw!I153</f>
        <v>755</v>
      </c>
      <c r="F153" s="272">
        <f>[3]flow_raw!L153</f>
        <v>81233.683105999997</v>
      </c>
    </row>
    <row r="154" spans="5:6">
      <c r="E154">
        <f>[3]flow_raw!I154</f>
        <v>756</v>
      </c>
      <c r="F154" s="272">
        <f>[3]flow_raw!L154</f>
        <v>114864.676758</v>
      </c>
    </row>
    <row r="155" spans="5:6">
      <c r="E155">
        <f>[3]flow_raw!I155</f>
        <v>757</v>
      </c>
      <c r="F155" s="272">
        <f>[3]flow_raw!L155</f>
        <v>96080.290038000006</v>
      </c>
    </row>
    <row r="156" spans="5:6">
      <c r="E156">
        <f>[3]flow_raw!I156</f>
        <v>758</v>
      </c>
      <c r="F156" s="272">
        <f>[3]flow_raw!L156</f>
        <v>112534.87793</v>
      </c>
    </row>
    <row r="157" spans="5:6">
      <c r="E157">
        <f>[3]flow_raw!I157</f>
        <v>759</v>
      </c>
      <c r="F157" s="272">
        <f>[3]flow_raw!L157</f>
        <v>94449.170897999997</v>
      </c>
    </row>
    <row r="158" spans="5:6">
      <c r="E158">
        <f>[3]flow_raw!I158</f>
        <v>760</v>
      </c>
      <c r="F158" s="272">
        <f>[3]flow_raw!L158</f>
        <v>110773.66113199999</v>
      </c>
    </row>
    <row r="159" spans="5:6">
      <c r="E159">
        <f>[3]flow_raw!I159</f>
        <v>762</v>
      </c>
      <c r="F159" s="272">
        <f>[3]flow_raw!L159</f>
        <v>94784.846680000002</v>
      </c>
    </row>
    <row r="160" spans="5:6">
      <c r="E160">
        <f>[3]flow_raw!I160</f>
        <v>763</v>
      </c>
      <c r="F160" s="272">
        <f>[3]flow_raw!L160</f>
        <v>88223.506836</v>
      </c>
    </row>
    <row r="161" spans="5:6">
      <c r="E161">
        <f>[3]flow_raw!I161</f>
        <v>764</v>
      </c>
      <c r="F161" s="272">
        <f>[3]flow_raw!L161</f>
        <v>125169.83105399999</v>
      </c>
    </row>
    <row r="162" spans="5:6">
      <c r="E162">
        <f>[3]flow_raw!I162</f>
        <v>766</v>
      </c>
      <c r="F162" s="272">
        <f>[3]flow_raw!L162</f>
        <v>8627.6594089999999</v>
      </c>
    </row>
    <row r="163" spans="5:6">
      <c r="E163">
        <f>[3]flow_raw!I163</f>
        <v>768</v>
      </c>
      <c r="F163" s="272">
        <f>[3]flow_raw!L163</f>
        <v>128354.924316</v>
      </c>
    </row>
    <row r="164" spans="5:6">
      <c r="E164">
        <f>[3]flow_raw!I164</f>
        <v>769</v>
      </c>
      <c r="F164" s="272">
        <f>[3]flow_raw!L164</f>
        <v>95928.938475999996</v>
      </c>
    </row>
    <row r="165" spans="5:6">
      <c r="E165">
        <f>[3]flow_raw!I165</f>
        <v>770</v>
      </c>
      <c r="F165" s="272">
        <f>[3]flow_raw!L165</f>
        <v>96907.680175000001</v>
      </c>
    </row>
    <row r="166" spans="5:6">
      <c r="E166">
        <f>[3]flow_raw!I166</f>
        <v>771</v>
      </c>
      <c r="F166" s="272">
        <f>[3]flow_raw!L166</f>
        <v>110818.84228600001</v>
      </c>
    </row>
    <row r="167" spans="5:6">
      <c r="E167">
        <f>[3]flow_raw!I167</f>
        <v>772</v>
      </c>
      <c r="F167" s="272">
        <f>[3]flow_raw!L167</f>
        <v>93253.75634800001</v>
      </c>
    </row>
    <row r="168" spans="5:6">
      <c r="E168">
        <f>[3]flow_raw!I168</f>
        <v>773</v>
      </c>
      <c r="F168" s="272">
        <f>[3]flow_raw!L168</f>
        <v>100961.166017</v>
      </c>
    </row>
    <row r="169" spans="5:6">
      <c r="E169">
        <f>[3]flow_raw!I169</f>
        <v>774</v>
      </c>
      <c r="F169" s="272">
        <f>[3]flow_raw!L169</f>
        <v>108063.232422</v>
      </c>
    </row>
    <row r="170" spans="5:6">
      <c r="E170">
        <f>[3]flow_raw!I170</f>
        <v>775</v>
      </c>
      <c r="F170" s="272">
        <f>[3]flow_raw!L170</f>
        <v>44215.236176999999</v>
      </c>
    </row>
    <row r="171" spans="5:6">
      <c r="E171">
        <f>[3]flow_raw!I171</f>
        <v>776</v>
      </c>
      <c r="F171" s="272">
        <f>[3]flow_raw!L171</f>
        <v>90715.143555000002</v>
      </c>
    </row>
    <row r="172" spans="5:6">
      <c r="E172">
        <f>[3]flow_raw!I172</f>
        <v>777</v>
      </c>
      <c r="F172" s="272">
        <f>[3]flow_raw!L172</f>
        <v>104667.084473</v>
      </c>
    </row>
    <row r="173" spans="5:6">
      <c r="E173">
        <f>[3]flow_raw!I173</f>
        <v>778</v>
      </c>
      <c r="F173" s="272">
        <f>[3]flow_raw!L173</f>
        <v>79591.878173000005</v>
      </c>
    </row>
    <row r="174" spans="5:6">
      <c r="E174">
        <f>[3]flow_raw!I174</f>
        <v>779</v>
      </c>
      <c r="F174" s="272">
        <f>[3]flow_raw!L174</f>
        <v>104528.89184500001</v>
      </c>
    </row>
    <row r="175" spans="5:6">
      <c r="E175">
        <f>[3]flow_raw!I175</f>
        <v>782</v>
      </c>
      <c r="F175" s="272">
        <f>[3]flow_raw!L175</f>
        <v>102901.857422</v>
      </c>
    </row>
    <row r="176" spans="5:6">
      <c r="E176">
        <f>[3]flow_raw!I176</f>
        <v>783</v>
      </c>
      <c r="F176" s="272">
        <f>[3]flow_raw!L176</f>
        <v>106743.061523</v>
      </c>
    </row>
    <row r="177" spans="5:6">
      <c r="E177">
        <f>[3]flow_raw!I177</f>
        <v>786</v>
      </c>
      <c r="F177" s="272">
        <f>[3]flow_raw!L177</f>
        <v>118706.859375</v>
      </c>
    </row>
    <row r="178" spans="5:6">
      <c r="E178">
        <f>[3]flow_raw!I178</f>
        <v>787</v>
      </c>
      <c r="F178" s="272">
        <f>[3]flow_raw!L178</f>
        <v>112377.62548799999</v>
      </c>
    </row>
    <row r="179" spans="5:6">
      <c r="E179">
        <f>[3]flow_raw!I179</f>
        <v>788</v>
      </c>
      <c r="F179" s="272">
        <f>[3]flow_raw!L179</f>
        <v>118579.720216</v>
      </c>
    </row>
    <row r="180" spans="5:6">
      <c r="E180">
        <f>[3]flow_raw!I180</f>
        <v>789</v>
      </c>
      <c r="F180" s="272">
        <f>[3]flow_raw!L180</f>
        <v>128671.261719</v>
      </c>
    </row>
    <row r="181" spans="5:6">
      <c r="E181">
        <f>[3]flow_raw!I181</f>
        <v>790</v>
      </c>
      <c r="F181" s="272">
        <f>[3]flow_raw!L181</f>
        <v>44049.656373000005</v>
      </c>
    </row>
    <row r="182" spans="5:6">
      <c r="E182">
        <f>[3]flow_raw!I182</f>
        <v>791</v>
      </c>
      <c r="F182" s="272">
        <f>[3]flow_raw!L182</f>
        <v>117634.26513699999</v>
      </c>
    </row>
    <row r="183" spans="5:6">
      <c r="E183">
        <f>[3]flow_raw!I183</f>
        <v>792</v>
      </c>
      <c r="F183" s="272">
        <f>[3]flow_raw!L183</f>
        <v>102268.34667899999</v>
      </c>
    </row>
    <row r="184" spans="5:6">
      <c r="E184">
        <f>[3]flow_raw!I184</f>
        <v>797</v>
      </c>
      <c r="F184" s="272">
        <f>[3]flow_raw!L184</f>
        <v>103321.110107</v>
      </c>
    </row>
    <row r="185" spans="5:6">
      <c r="E185">
        <f>[3]flow_raw!I185</f>
        <v>799</v>
      </c>
      <c r="F185" s="272">
        <f>[3]flow_raw!L185</f>
        <v>89771.657716000002</v>
      </c>
    </row>
    <row r="186" spans="5:6">
      <c r="E186">
        <f>[3]flow_raw!I186</f>
        <v>800</v>
      </c>
      <c r="F186" s="272">
        <f>[3]flow_raw!L186</f>
        <v>102180.518555</v>
      </c>
    </row>
    <row r="187" spans="5:6">
      <c r="E187">
        <f>[3]flow_raw!I187</f>
        <v>801</v>
      </c>
      <c r="F187" s="272">
        <f>[3]flow_raw!L187</f>
        <v>79297.532959000004</v>
      </c>
    </row>
    <row r="188" spans="5:6">
      <c r="E188">
        <f>[3]flow_raw!I188</f>
        <v>802</v>
      </c>
      <c r="F188" s="272">
        <f>[3]flow_raw!L188</f>
        <v>128025.126221</v>
      </c>
    </row>
    <row r="189" spans="5:6">
      <c r="E189">
        <f>[3]flow_raw!I189</f>
        <v>803</v>
      </c>
      <c r="F189" s="272">
        <f>[3]flow_raw!L189</f>
        <v>119994.376953</v>
      </c>
    </row>
    <row r="190" spans="5:6">
      <c r="E190">
        <f>[3]flow_raw!I190</f>
        <v>804</v>
      </c>
      <c r="F190" s="272">
        <f>[3]flow_raw!L190</f>
        <v>92425.210204999996</v>
      </c>
    </row>
    <row r="191" spans="5:6">
      <c r="E191">
        <f>[3]flow_raw!I191</f>
        <v>805</v>
      </c>
      <c r="F191" s="272">
        <f>[3]flow_raw!L191</f>
        <v>101194.42041000001</v>
      </c>
    </row>
    <row r="192" spans="5:6">
      <c r="E192">
        <f>[3]flow_raw!I192</f>
        <v>806</v>
      </c>
      <c r="F192" s="272">
        <f>[3]flow_raw!L192</f>
        <v>86395.772217000005</v>
      </c>
    </row>
    <row r="193" spans="5:6">
      <c r="E193">
        <f>[3]flow_raw!I193</f>
        <v>807</v>
      </c>
      <c r="F193" s="272">
        <f>[3]flow_raw!L193</f>
        <v>119757.614502</v>
      </c>
    </row>
    <row r="194" spans="5:6">
      <c r="E194">
        <f>[3]flow_raw!I194</f>
        <v>808</v>
      </c>
      <c r="F194" s="272">
        <f>[3]flow_raw!L194</f>
        <v>123312.31713899999</v>
      </c>
    </row>
    <row r="195" spans="5:6">
      <c r="E195">
        <f>[3]flow_raw!I195</f>
        <v>809</v>
      </c>
      <c r="F195" s="272">
        <f>[3]flow_raw!L195</f>
        <v>110265.613038</v>
      </c>
    </row>
    <row r="196" spans="5:6">
      <c r="E196">
        <f>[3]flow_raw!I196</f>
        <v>810</v>
      </c>
      <c r="F196" s="272">
        <f>[3]flow_raw!L196</f>
        <v>116486.22973599999</v>
      </c>
    </row>
    <row r="197" spans="5:6">
      <c r="E197">
        <f>[3]flow_raw!I197</f>
        <v>811</v>
      </c>
      <c r="F197" s="272">
        <f>[3]flow_raw!L197</f>
        <v>110484.423341</v>
      </c>
    </row>
    <row r="198" spans="5:6">
      <c r="E198">
        <f>[3]flow_raw!I198</f>
        <v>813</v>
      </c>
      <c r="F198" s="272">
        <f>[3]flow_raw!L198</f>
        <v>102911.507568</v>
      </c>
    </row>
    <row r="199" spans="5:6">
      <c r="E199">
        <f>[3]flow_raw!I199</f>
        <v>815</v>
      </c>
      <c r="F199" s="272">
        <f>[3]flow_raw!L199</f>
        <v>108686.03271499999</v>
      </c>
    </row>
    <row r="200" spans="5:6">
      <c r="E200">
        <f>[3]flow_raw!I200</f>
        <v>822</v>
      </c>
      <c r="F200" s="272">
        <f>[3]flow_raw!L200</f>
        <v>83667.777832000007</v>
      </c>
    </row>
    <row r="201" spans="5:6">
      <c r="E201">
        <f>[3]flow_raw!I201</f>
        <v>823</v>
      </c>
      <c r="F201" s="272">
        <f>[3]flow_raw!L201</f>
        <v>76713.498535000006</v>
      </c>
    </row>
    <row r="202" spans="5:6">
      <c r="E202">
        <f>[3]flow_raw!I202</f>
        <v>824</v>
      </c>
      <c r="F202" s="272">
        <f>[3]flow_raw!L202</f>
        <v>80865.540527000005</v>
      </c>
    </row>
    <row r="203" spans="5:6">
      <c r="E203">
        <f>[3]flow_raw!I203</f>
        <v>833</v>
      </c>
      <c r="F203" s="272">
        <f>[3]flow_raw!L203</f>
        <v>29749.262237999996</v>
      </c>
    </row>
    <row r="204" spans="5:6">
      <c r="E204">
        <f>[3]flow_raw!I204</f>
        <v>834</v>
      </c>
      <c r="F204" s="272">
        <f>[3]flow_raw!L204</f>
        <v>99582.076658999998</v>
      </c>
    </row>
    <row r="205" spans="5:6">
      <c r="E205">
        <f>[3]flow_raw!I205</f>
        <v>835</v>
      </c>
      <c r="F205" s="272">
        <f>[3]flow_raw!L205</f>
        <v>117632.87695400001</v>
      </c>
    </row>
    <row r="206" spans="5:6">
      <c r="E206">
        <f>[3]flow_raw!I206</f>
        <v>836</v>
      </c>
      <c r="F206" s="272">
        <f>[3]flow_raw!L206</f>
        <v>107808.16503899998</v>
      </c>
    </row>
    <row r="207" spans="5:6">
      <c r="E207">
        <f>[3]flow_raw!I207</f>
        <v>837</v>
      </c>
      <c r="F207" s="272">
        <f>[3]flow_raw!L207</f>
        <v>116939.509277</v>
      </c>
    </row>
    <row r="208" spans="5:6">
      <c r="E208">
        <f>[3]flow_raw!I208</f>
        <v>839</v>
      </c>
      <c r="F208" s="272">
        <f>[3]flow_raw!L208</f>
        <v>86296.669433000003</v>
      </c>
    </row>
    <row r="209" spans="5:6">
      <c r="E209">
        <f>[3]flow_raw!I209</f>
        <v>841</v>
      </c>
      <c r="F209" s="272">
        <f>[3]flow_raw!L209</f>
        <v>93521.359376000008</v>
      </c>
    </row>
    <row r="210" spans="5:6">
      <c r="E210">
        <f>[3]flow_raw!I210</f>
        <v>842</v>
      </c>
      <c r="F210" s="272">
        <f>[3]flow_raw!L210</f>
        <v>60665.350829000003</v>
      </c>
    </row>
    <row r="211" spans="5:6">
      <c r="E211">
        <f>[3]flow_raw!I211</f>
        <v>843</v>
      </c>
      <c r="F211" s="272">
        <f>[3]flow_raw!L211</f>
        <v>67463.364501999997</v>
      </c>
    </row>
    <row r="212" spans="5:6">
      <c r="E212">
        <f>[3]flow_raw!I212</f>
        <v>844</v>
      </c>
      <c r="F212" s="272">
        <f>[3]flow_raw!L212</f>
        <v>66116.969727000003</v>
      </c>
    </row>
    <row r="213" spans="5:6">
      <c r="E213">
        <f>[3]flow_raw!I213</f>
        <v>845</v>
      </c>
      <c r="F213" s="272">
        <f>[3]flow_raw!L213</f>
        <v>84705.347410999995</v>
      </c>
    </row>
    <row r="214" spans="5:6">
      <c r="E214">
        <f>[3]flow_raw!I214</f>
        <v>846</v>
      </c>
      <c r="F214" s="272">
        <f>[3]flow_raw!L214</f>
        <v>23.541995</v>
      </c>
    </row>
    <row r="215" spans="5:6">
      <c r="E215">
        <f>[3]flow_raw!I215</f>
        <v>851</v>
      </c>
      <c r="F215" s="272">
        <f>[3]flow_raw!L215</f>
        <v>75199.918458</v>
      </c>
    </row>
    <row r="216" spans="5:6">
      <c r="E216">
        <f>[3]flow_raw!I216</f>
        <v>852</v>
      </c>
      <c r="F216" s="272">
        <f>[3]flow_raw!L216</f>
        <v>87945.515138000002</v>
      </c>
    </row>
    <row r="217" spans="5:6">
      <c r="E217">
        <f>[3]flow_raw!I217</f>
        <v>853</v>
      </c>
      <c r="F217" s="272">
        <f>[3]flow_raw!L217</f>
        <v>67487.615233000004</v>
      </c>
    </row>
    <row r="218" spans="5:6">
      <c r="E218">
        <f>[3]flow_raw!I218</f>
        <v>854</v>
      </c>
      <c r="F218" s="272">
        <f>[3]flow_raw!L218</f>
        <v>75521.623290000003</v>
      </c>
    </row>
    <row r="219" spans="5:6">
      <c r="E219">
        <f>[3]flow_raw!I219</f>
        <v>855</v>
      </c>
      <c r="F219" s="272">
        <f>[3]flow_raw!L219</f>
        <v>30932.153685999998</v>
      </c>
    </row>
    <row r="220" spans="5:6">
      <c r="E220">
        <f>[3]flow_raw!I220</f>
        <v>856</v>
      </c>
      <c r="F220" s="272">
        <f>[3]flow_raw!L220</f>
        <v>34305.212037000005</v>
      </c>
    </row>
    <row r="221" spans="5:6">
      <c r="E221">
        <f>[3]flow_raw!I221</f>
        <v>857</v>
      </c>
      <c r="F221" s="272">
        <f>[3]flow_raw!L221</f>
        <v>35329.077270000002</v>
      </c>
    </row>
    <row r="222" spans="5:6">
      <c r="E222">
        <f>[3]flow_raw!I222</f>
        <v>858</v>
      </c>
      <c r="F222" s="272">
        <f>[3]flow_raw!L222</f>
        <v>27469.787354</v>
      </c>
    </row>
    <row r="223" spans="5:6">
      <c r="E223">
        <f>[3]flow_raw!I223</f>
        <v>859</v>
      </c>
      <c r="F223" s="272">
        <f>[3]flow_raw!L223</f>
        <v>28708.885620000001</v>
      </c>
    </row>
    <row r="224" spans="5:6">
      <c r="E224">
        <f>[3]flow_raw!I224</f>
        <v>860</v>
      </c>
      <c r="F224" s="272">
        <f>[3]flow_raw!L224</f>
        <v>19385.606446000002</v>
      </c>
    </row>
    <row r="225" spans="5:6">
      <c r="E225">
        <f>[3]flow_raw!I225</f>
        <v>865</v>
      </c>
      <c r="F225" s="272">
        <f>[3]flow_raw!L225</f>
        <v>18012.212907000001</v>
      </c>
    </row>
    <row r="226" spans="5:6">
      <c r="E226">
        <f>[3]flow_raw!I226</f>
        <v>871</v>
      </c>
      <c r="F226" s="272">
        <f>[3]flow_raw!L226</f>
        <v>10237.035667</v>
      </c>
    </row>
    <row r="227" spans="5:6">
      <c r="E227">
        <f>[3]flow_raw!I227</f>
        <v>876</v>
      </c>
      <c r="F227" s="272">
        <f>[3]flow_raw!L227</f>
        <v>17799.175315</v>
      </c>
    </row>
    <row r="228" spans="5:6">
      <c r="E228">
        <f>[3]flow_raw!I228</f>
        <v>880</v>
      </c>
      <c r="F228" s="272">
        <f>[3]flow_raw!L228</f>
        <v>1698.3225509999997</v>
      </c>
    </row>
    <row r="229" spans="5:6">
      <c r="E229">
        <f>[3]flow_raw!I229</f>
        <v>899</v>
      </c>
      <c r="F229" s="272">
        <f>[3]flow_raw!L229</f>
        <v>2453.1188430000002</v>
      </c>
    </row>
    <row r="230" spans="5:6">
      <c r="E230">
        <f>[3]flow_raw!I230</f>
        <v>947</v>
      </c>
      <c r="F230" s="272">
        <f>[3]flow_raw!L230</f>
        <v>9600.3073230000009</v>
      </c>
    </row>
    <row r="231" spans="5:6">
      <c r="E231">
        <f>[3]flow_raw!I231</f>
        <v>973</v>
      </c>
      <c r="F231" s="272">
        <f>[3]flow_raw!L231</f>
        <v>6629.1813840000004</v>
      </c>
    </row>
    <row r="232" spans="5:6">
      <c r="E232">
        <f>[3]flow_raw!I232</f>
        <v>1002</v>
      </c>
      <c r="F232" s="272">
        <f>[3]flow_raw!L232</f>
        <v>32207.132322999998</v>
      </c>
    </row>
    <row r="233" spans="5:6">
      <c r="E233">
        <f>[3]flow_raw!I233</f>
        <v>1003</v>
      </c>
      <c r="F233" s="272">
        <f>[3]flow_raw!L233</f>
        <v>4601.5455489999995</v>
      </c>
    </row>
    <row r="234" spans="5:6">
      <c r="E234">
        <f>[3]flow_raw!I234</f>
        <v>1009</v>
      </c>
      <c r="F234" s="272">
        <f>[3]flow_raw!L234</f>
        <v>9652.0894469999985</v>
      </c>
    </row>
    <row r="235" spans="5:6">
      <c r="E235">
        <f>[3]flow_raw!I235</f>
        <v>1013</v>
      </c>
      <c r="F235" s="272">
        <f>[3]flow_raw!L235</f>
        <v>4351.0501690000001</v>
      </c>
    </row>
    <row r="236" spans="5:6">
      <c r="E236">
        <f>[3]flow_raw!I236</f>
        <v>1027</v>
      </c>
      <c r="F236" s="272">
        <f>[3]flow_raw!L236</f>
        <v>18836.644545999996</v>
      </c>
    </row>
    <row r="237" spans="5:6">
      <c r="E237">
        <f>[3]flow_raw!I237</f>
        <v>1042</v>
      </c>
      <c r="F237" s="272">
        <f>[3]flow_raw!L237</f>
        <v>23505.071442</v>
      </c>
    </row>
    <row r="238" spans="5:6">
      <c r="E238">
        <f>[3]flow_raw!I238</f>
        <v>1061</v>
      </c>
      <c r="F238" s="272">
        <f>[3]flow_raw!L238</f>
        <v>6224.0410389999997</v>
      </c>
    </row>
    <row r="239" spans="5:6">
      <c r="E239">
        <f>[3]flow_raw!I239</f>
        <v>1069</v>
      </c>
      <c r="F239" s="272">
        <f>[3]flow_raw!L239</f>
        <v>6447.6782000000003</v>
      </c>
    </row>
    <row r="240" spans="5:6">
      <c r="E240">
        <f>[3]flow_raw!I240</f>
        <v>1085</v>
      </c>
      <c r="F240" s="272">
        <f>[3]flow_raw!L240</f>
        <v>9937.1824099999976</v>
      </c>
    </row>
    <row r="241" spans="5:6">
      <c r="E241">
        <f>[3]flow_raw!I241</f>
        <v>1088</v>
      </c>
      <c r="F241" s="272">
        <f>[3]flow_raw!L241</f>
        <v>1872.7088279999998</v>
      </c>
    </row>
    <row r="242" spans="5:6">
      <c r="E242">
        <f>[3]flow_raw!I242</f>
        <v>1098</v>
      </c>
      <c r="F242" s="272">
        <f>[3]flow_raw!L242</f>
        <v>21677.438887999997</v>
      </c>
    </row>
    <row r="243" spans="5:6">
      <c r="E243">
        <f>[3]flow_raw!I243</f>
        <v>1107</v>
      </c>
      <c r="F243" s="272">
        <f>[3]flow_raw!L243</f>
        <v>7168.3001030000005</v>
      </c>
    </row>
    <row r="244" spans="5:6">
      <c r="E244">
        <f>[3]flow_raw!I244</f>
        <v>1110</v>
      </c>
      <c r="F244" s="272">
        <f>[3]flow_raw!L244</f>
        <v>7130.3561410000002</v>
      </c>
    </row>
    <row r="245" spans="5:6">
      <c r="E245">
        <f>[3]flow_raw!I245</f>
        <v>1114</v>
      </c>
      <c r="F245" s="272">
        <f>[3]flow_raw!L245</f>
        <v>3307.3731990000001</v>
      </c>
    </row>
    <row r="246" spans="5:6">
      <c r="E246">
        <f>[3]flow_raw!I246</f>
        <v>1116</v>
      </c>
      <c r="F246" s="272">
        <f>[3]flow_raw!L246</f>
        <v>9111.0457040000001</v>
      </c>
    </row>
    <row r="247" spans="5:6">
      <c r="E247">
        <f>[3]flow_raw!I247</f>
        <v>1126</v>
      </c>
      <c r="F247" s="272">
        <f>[3]flow_raw!L247</f>
        <v>17706.288194000001</v>
      </c>
    </row>
    <row r="248" spans="5:6">
      <c r="E248">
        <f>[3]flow_raw!I248</f>
        <v>1147</v>
      </c>
      <c r="F248" s="272">
        <f>[3]flow_raw!L248</f>
        <v>18908.934174000002</v>
      </c>
    </row>
    <row r="249" spans="5:6">
      <c r="E249">
        <f>[3]flow_raw!I249</f>
        <v>1153</v>
      </c>
      <c r="F249" s="272">
        <f>[3]flow_raw!L249</f>
        <v>7717.5290729999997</v>
      </c>
    </row>
    <row r="250" spans="5:6">
      <c r="E250">
        <f>[3]flow_raw!I250</f>
        <v>1173</v>
      </c>
      <c r="F250" s="272">
        <f>[3]flow_raw!L250</f>
        <v>68929.644775000008</v>
      </c>
    </row>
    <row r="251" spans="5:6">
      <c r="E251">
        <f>[3]flow_raw!I251</f>
        <v>1181</v>
      </c>
      <c r="F251" s="272">
        <f>[3]flow_raw!L251</f>
        <v>23753.535554000002</v>
      </c>
    </row>
    <row r="252" spans="5:6">
      <c r="E252">
        <f>[3]flow_raw!I252</f>
        <v>1216</v>
      </c>
      <c r="F252" s="272">
        <f>[3]flow_raw!L252</f>
        <v>2435.043952</v>
      </c>
    </row>
    <row r="253" spans="5:6">
      <c r="E253">
        <f>[3]flow_raw!I253</f>
        <v>1239</v>
      </c>
      <c r="F253" s="272">
        <f>[3]flow_raw!L253</f>
        <v>6077.8491979999999</v>
      </c>
    </row>
    <row r="254" spans="5:6">
      <c r="E254">
        <f>[3]flow_raw!I254</f>
        <v>1243</v>
      </c>
      <c r="F254" s="272">
        <f>[3]flow_raw!L254</f>
        <v>16275.166017</v>
      </c>
    </row>
    <row r="255" spans="5:6">
      <c r="E255">
        <f>[3]flow_raw!I255</f>
        <v>1246</v>
      </c>
      <c r="F255" s="272">
        <f>[3]flow_raw!L255</f>
        <v>24394.295792000001</v>
      </c>
    </row>
    <row r="256" spans="5:6">
      <c r="E256">
        <f>[3]flow_raw!I256</f>
        <v>1250</v>
      </c>
      <c r="F256" s="272">
        <f>[3]flow_raw!L256</f>
        <v>100703.157226</v>
      </c>
    </row>
    <row r="257" spans="5:6">
      <c r="E257">
        <f>[3]flow_raw!I257</f>
        <v>1272</v>
      </c>
      <c r="F257" s="272">
        <f>[3]flow_raw!L257</f>
        <v>6353.5131329999995</v>
      </c>
    </row>
    <row r="258" spans="5:6">
      <c r="E258">
        <f>[3]flow_raw!I258</f>
        <v>1283</v>
      </c>
      <c r="F258" s="272">
        <f>[3]flow_raw!L258</f>
        <v>52363.288453999994</v>
      </c>
    </row>
    <row r="259" spans="5:6">
      <c r="E259">
        <f>[3]flow_raw!I259</f>
        <v>1313</v>
      </c>
      <c r="F259" s="272">
        <f>[3]flow_raw!L259</f>
        <v>12053.895758999999</v>
      </c>
    </row>
    <row r="260" spans="5:6">
      <c r="E260">
        <f>[3]flow_raw!I260</f>
        <v>1315</v>
      </c>
      <c r="F260" s="272">
        <f>[3]flow_raw!L260</f>
        <v>18910.378752999997</v>
      </c>
    </row>
    <row r="261" spans="5:6">
      <c r="E261">
        <f>[3]flow_raw!I261</f>
        <v>1319</v>
      </c>
      <c r="F261" s="272">
        <f>[3]flow_raw!L261</f>
        <v>13951.618957999999</v>
      </c>
    </row>
    <row r="262" spans="5:6">
      <c r="E262">
        <f>[3]flow_raw!I262</f>
        <v>1322</v>
      </c>
      <c r="F262" s="272">
        <f>[3]flow_raw!L262</f>
        <v>2522.4583509999998</v>
      </c>
    </row>
    <row r="263" spans="5:6">
      <c r="E263">
        <f>[3]flow_raw!I263</f>
        <v>1347</v>
      </c>
      <c r="F263" s="272">
        <f>[3]flow_raw!L263</f>
        <v>11773.249061</v>
      </c>
    </row>
    <row r="264" spans="5:6">
      <c r="E264">
        <f>[3]flow_raw!I264</f>
        <v>1422</v>
      </c>
      <c r="F264" s="272">
        <f>[3]flow_raw!L264</f>
        <v>10488.600311999999</v>
      </c>
    </row>
    <row r="265" spans="5:6">
      <c r="E265">
        <f>[3]flow_raw!I265</f>
        <v>1433</v>
      </c>
      <c r="F265" s="272">
        <f>[3]flow_raw!L265</f>
        <v>9862.6953709999998</v>
      </c>
    </row>
    <row r="266" spans="5:6">
      <c r="E266">
        <f>[3]flow_raw!I266</f>
        <v>1451</v>
      </c>
      <c r="F266" s="272">
        <f>[3]flow_raw!L266</f>
        <v>13442.608247</v>
      </c>
    </row>
    <row r="267" spans="5:6">
      <c r="E267">
        <f>[3]flow_raw!I267</f>
        <v>1460</v>
      </c>
      <c r="F267" s="272">
        <f>[3]flow_raw!L267</f>
        <v>4514.6271269999997</v>
      </c>
    </row>
    <row r="268" spans="5:6">
      <c r="E268">
        <f>[3]flow_raw!I268</f>
        <v>1476</v>
      </c>
      <c r="F268" s="272">
        <f>[3]flow_raw!L268</f>
        <v>5606.4131649999999</v>
      </c>
    </row>
    <row r="269" spans="5:6">
      <c r="E269">
        <f>[3]flow_raw!I269</f>
        <v>1477</v>
      </c>
      <c r="F269" s="272">
        <f>[3]flow_raw!L269</f>
        <v>4768.9518860000007</v>
      </c>
    </row>
    <row r="270" spans="5:6">
      <c r="E270">
        <f>[3]flow_raw!I270</f>
        <v>1481</v>
      </c>
      <c r="F270" s="272">
        <f>[3]flow_raw!L270</f>
        <v>32851.603818999996</v>
      </c>
    </row>
    <row r="271" spans="5:6">
      <c r="E271">
        <f>[3]flow_raw!I271</f>
        <v>1482</v>
      </c>
      <c r="F271" s="272">
        <f>[3]flow_raw!L271</f>
        <v>11998.515594</v>
      </c>
    </row>
    <row r="272" spans="5:6">
      <c r="E272">
        <f>[3]flow_raw!I272</f>
        <v>1485</v>
      </c>
      <c r="F272" s="272">
        <f>[3]flow_raw!L272</f>
        <v>25902.534333</v>
      </c>
    </row>
    <row r="273" spans="5:6">
      <c r="E273">
        <f>[3]flow_raw!I273</f>
        <v>1488</v>
      </c>
      <c r="F273" s="272">
        <f>[3]flow_raw!L273</f>
        <v>8730.4085240000004</v>
      </c>
    </row>
    <row r="274" spans="5:6">
      <c r="E274">
        <f>[3]flow_raw!I274</f>
        <v>1489</v>
      </c>
      <c r="F274" s="272">
        <f>[3]flow_raw!L274</f>
        <v>6782.8992619999999</v>
      </c>
    </row>
    <row r="275" spans="5:6">
      <c r="E275">
        <f>[3]flow_raw!I275</f>
        <v>1491</v>
      </c>
      <c r="F275" s="272">
        <f>[3]flow_raw!L275</f>
        <v>23393.181915999998</v>
      </c>
    </row>
    <row r="276" spans="5:6">
      <c r="E276">
        <f>[3]flow_raw!I276</f>
        <v>1502</v>
      </c>
      <c r="F276" s="272">
        <f>[3]flow_raw!L276</f>
        <v>10201.486045999998</v>
      </c>
    </row>
    <row r="277" spans="5:6">
      <c r="E277">
        <f>[3]flow_raw!I277</f>
        <v>1544</v>
      </c>
      <c r="F277" s="272">
        <f>[3]flow_raw!L277</f>
        <v>18177.555434000002</v>
      </c>
    </row>
    <row r="278" spans="5:6">
      <c r="E278">
        <f>[3]flow_raw!I278</f>
        <v>1549</v>
      </c>
      <c r="F278" s="272">
        <f>[3]flow_raw!L278</f>
        <v>10211.381664</v>
      </c>
    </row>
    <row r="279" spans="5:6">
      <c r="E279">
        <f>[3]flow_raw!I279</f>
        <v>1571</v>
      </c>
      <c r="F279" s="272">
        <f>[3]flow_raw!L279</f>
        <v>8676.2773959999995</v>
      </c>
    </row>
    <row r="280" spans="5:6">
      <c r="E280">
        <f>[3]flow_raw!I280</f>
        <v>1580</v>
      </c>
      <c r="F280" s="272">
        <f>[3]flow_raw!L280</f>
        <v>12106.602066000001</v>
      </c>
    </row>
    <row r="281" spans="5:6">
      <c r="E281">
        <f>[3]flow_raw!I281</f>
        <v>1611</v>
      </c>
      <c r="F281" s="272">
        <f>[3]flow_raw!L281</f>
        <v>11034.561386000001</v>
      </c>
    </row>
    <row r="282" spans="5:6">
      <c r="E282">
        <f>[3]flow_raw!I282</f>
        <v>1626</v>
      </c>
      <c r="F282" s="272">
        <f>[3]flow_raw!L282</f>
        <v>11765.326598</v>
      </c>
    </row>
    <row r="283" spans="5:6">
      <c r="E283">
        <f>[3]flow_raw!I283</f>
        <v>1627</v>
      </c>
      <c r="F283" s="272">
        <f>[3]flow_raw!L283</f>
        <v>48921.516477999998</v>
      </c>
    </row>
    <row r="284" spans="5:6">
      <c r="E284">
        <f>[3]flow_raw!I284</f>
        <v>1629</v>
      </c>
      <c r="F284" s="272">
        <f>[3]flow_raw!L284</f>
        <v>71051.707519999996</v>
      </c>
    </row>
    <row r="285" spans="5:6">
      <c r="E285">
        <f>[3]flow_raw!I285</f>
        <v>1658</v>
      </c>
      <c r="F285" s="272">
        <f>[3]flow_raw!L285</f>
        <v>18613.839829</v>
      </c>
    </row>
    <row r="286" spans="5:6">
      <c r="E286">
        <f>[3]flow_raw!I286</f>
        <v>1672</v>
      </c>
      <c r="F286" s="272">
        <f>[3]flow_raw!L286</f>
        <v>1372.9479590000001</v>
      </c>
    </row>
    <row r="287" spans="5:6">
      <c r="E287">
        <f>[3]flow_raw!I287</f>
        <v>1710</v>
      </c>
      <c r="F287" s="272">
        <f>[3]flow_raw!L287</f>
        <v>33407.394044000001</v>
      </c>
    </row>
    <row r="288" spans="5:6">
      <c r="E288">
        <f>[3]flow_raw!I288</f>
        <v>1714</v>
      </c>
      <c r="F288" s="272">
        <f>[3]flow_raw!L288</f>
        <v>31187.075285999999</v>
      </c>
    </row>
    <row r="289" spans="5:6">
      <c r="E289">
        <f>[3]flow_raw!I289</f>
        <v>1716</v>
      </c>
      <c r="F289" s="272">
        <f>[3]flow_raw!L289</f>
        <v>6746.6836550000007</v>
      </c>
    </row>
    <row r="290" spans="5:6">
      <c r="E290">
        <f>[3]flow_raw!I290</f>
        <v>1729</v>
      </c>
      <c r="F290" s="272">
        <f>[3]flow_raw!L290</f>
        <v>10591.740035999999</v>
      </c>
    </row>
    <row r="291" spans="5:6">
      <c r="E291">
        <f>[3]flow_raw!I291</f>
        <v>1739</v>
      </c>
      <c r="F291" s="272">
        <f>[3]flow_raw!L291</f>
        <v>60371.942015999994</v>
      </c>
    </row>
    <row r="292" spans="5:6">
      <c r="E292">
        <f>[3]flow_raw!I292</f>
        <v>1760</v>
      </c>
      <c r="F292" s="272">
        <f>[3]flow_raw!L292</f>
        <v>20342.756469</v>
      </c>
    </row>
    <row r="293" spans="5:6">
      <c r="E293">
        <f>[3]flow_raw!I293</f>
        <v>1764</v>
      </c>
      <c r="F293" s="272">
        <f>[3]flow_raw!L293</f>
        <v>18994.947937000001</v>
      </c>
    </row>
    <row r="294" spans="5:6">
      <c r="E294">
        <f>[3]flow_raw!I294</f>
        <v>1766</v>
      </c>
      <c r="F294" s="272">
        <f>[3]flow_raw!L294</f>
        <v>24742.928314999997</v>
      </c>
    </row>
    <row r="295" spans="5:6">
      <c r="E295">
        <f>[3]flow_raw!I295</f>
        <v>1767</v>
      </c>
      <c r="F295" s="272">
        <f>[3]flow_raw!L295</f>
        <v>19680.279006000001</v>
      </c>
    </row>
    <row r="296" spans="5:6">
      <c r="E296">
        <f>[3]flow_raw!I296</f>
        <v>1768</v>
      </c>
      <c r="F296" s="272">
        <f>[3]flow_raw!L296</f>
        <v>7857.6118470000001</v>
      </c>
    </row>
    <row r="297" spans="5:6">
      <c r="E297">
        <f>[3]flow_raw!I297</f>
        <v>1780</v>
      </c>
      <c r="F297" s="272">
        <f>[3]flow_raw!L297</f>
        <v>5928.9977049999998</v>
      </c>
    </row>
    <row r="298" spans="5:6">
      <c r="E298">
        <f>[3]flow_raw!I298</f>
        <v>1783</v>
      </c>
      <c r="F298" s="272">
        <f>[3]flow_raw!L298</f>
        <v>6417.6801399999995</v>
      </c>
    </row>
    <row r="299" spans="5:6">
      <c r="E299">
        <f>[3]flow_raw!I299</f>
        <v>1787</v>
      </c>
      <c r="F299" s="272">
        <f>[3]flow_raw!L299</f>
        <v>6320.1681190000008</v>
      </c>
    </row>
    <row r="300" spans="5:6">
      <c r="E300">
        <f>[3]flow_raw!I300</f>
        <v>1793</v>
      </c>
      <c r="F300" s="272">
        <f>[3]flow_raw!L300</f>
        <v>5961.5815120000007</v>
      </c>
    </row>
    <row r="301" spans="5:6">
      <c r="E301">
        <f>[3]flow_raw!I301</f>
        <v>1813</v>
      </c>
      <c r="F301" s="272">
        <f>[3]flow_raw!L301</f>
        <v>15783.929595</v>
      </c>
    </row>
    <row r="302" spans="5:6">
      <c r="E302">
        <f>[3]flow_raw!I302</f>
        <v>1825</v>
      </c>
      <c r="F302" s="272">
        <f>[3]flow_raw!L302</f>
        <v>9657.5928800000002</v>
      </c>
    </row>
    <row r="303" spans="5:6">
      <c r="E303">
        <f>[3]flow_raw!I303</f>
        <v>1838</v>
      </c>
      <c r="F303" s="272">
        <f>[3]flow_raw!L303</f>
        <v>6669.2257239999999</v>
      </c>
    </row>
    <row r="304" spans="5:6">
      <c r="E304">
        <f>[3]flow_raw!I304</f>
        <v>1855</v>
      </c>
      <c r="F304" s="272">
        <f>[3]flow_raw!L304</f>
        <v>5053.2162170000001</v>
      </c>
    </row>
    <row r="305" spans="5:6">
      <c r="E305">
        <f>[3]flow_raw!I305</f>
        <v>1858</v>
      </c>
      <c r="F305" s="272">
        <f>[3]flow_raw!L305</f>
        <v>7876.4081720000004</v>
      </c>
    </row>
    <row r="306" spans="5:6">
      <c r="E306">
        <f>[3]flow_raw!I306</f>
        <v>1873</v>
      </c>
      <c r="F306" s="272">
        <f>[3]flow_raw!L306</f>
        <v>11652.828711</v>
      </c>
    </row>
    <row r="307" spans="5:6">
      <c r="E307">
        <f>[3]flow_raw!I307</f>
        <v>1891</v>
      </c>
      <c r="F307" s="272">
        <f>[3]flow_raw!L307</f>
        <v>9254.4371790000005</v>
      </c>
    </row>
    <row r="308" spans="5:6">
      <c r="E308">
        <f>[3]flow_raw!I308</f>
        <v>1905</v>
      </c>
      <c r="F308" s="272">
        <f>[3]flow_raw!L308</f>
        <v>15633.668374000001</v>
      </c>
    </row>
    <row r="309" spans="5:6">
      <c r="E309">
        <f>[3]flow_raw!I309</f>
        <v>1929</v>
      </c>
      <c r="F309" s="272">
        <f>[3]flow_raw!L309</f>
        <v>8837.7949819999994</v>
      </c>
    </row>
    <row r="310" spans="5:6">
      <c r="E310">
        <f>[3]flow_raw!I310</f>
        <v>1944</v>
      </c>
      <c r="F310" s="272">
        <f>[3]flow_raw!L310</f>
        <v>4041.8254750000001</v>
      </c>
    </row>
    <row r="311" spans="5:6">
      <c r="E311">
        <f>[3]flow_raw!I311</f>
        <v>1952</v>
      </c>
      <c r="F311" s="272">
        <f>[3]flow_raw!L311</f>
        <v>569.74721599999998</v>
      </c>
    </row>
    <row r="312" spans="5:6">
      <c r="E312">
        <f>[3]flow_raw!I312</f>
        <v>1955</v>
      </c>
      <c r="F312" s="272">
        <f>[3]flow_raw!L312</f>
        <v>25238.621583</v>
      </c>
    </row>
    <row r="313" spans="5:6">
      <c r="E313">
        <f>[3]flow_raw!I313</f>
        <v>1962</v>
      </c>
      <c r="F313" s="272">
        <f>[3]flow_raw!L313</f>
        <v>3061.3630469999998</v>
      </c>
    </row>
    <row r="314" spans="5:6">
      <c r="E314">
        <f>[3]flow_raw!I314</f>
        <v>1967</v>
      </c>
      <c r="F314" s="272">
        <f>[3]flow_raw!L314</f>
        <v>927.27217100000007</v>
      </c>
    </row>
    <row r="315" spans="5:6">
      <c r="E315">
        <f>[3]flow_raw!I315</f>
        <v>2086</v>
      </c>
      <c r="F315" s="272">
        <f>[3]flow_raw!L315</f>
        <v>8104.5177829999993</v>
      </c>
    </row>
    <row r="316" spans="5:6">
      <c r="E316">
        <f>[3]flow_raw!I316</f>
        <v>2114</v>
      </c>
      <c r="F316" s="272">
        <f>[3]flow_raw!L316</f>
        <v>17842.208663999998</v>
      </c>
    </row>
    <row r="317" spans="5:6">
      <c r="E317">
        <f>[3]flow_raw!I317</f>
        <v>2122</v>
      </c>
      <c r="F317" s="272">
        <f>[3]flow_raw!L317</f>
        <v>2986.8596730000004</v>
      </c>
    </row>
    <row r="318" spans="5:6">
      <c r="E318">
        <f>[3]flow_raw!I318</f>
        <v>2127</v>
      </c>
      <c r="F318" s="272">
        <f>[3]flow_raw!L318</f>
        <v>2346.8635520000003</v>
      </c>
    </row>
    <row r="319" spans="5:6">
      <c r="E319">
        <f>[3]flow_raw!I319</f>
        <v>2148</v>
      </c>
      <c r="F319" s="272">
        <f>[3]flow_raw!L319</f>
        <v>11703.292869000001</v>
      </c>
    </row>
    <row r="320" spans="5:6">
      <c r="E320">
        <f>[3]flow_raw!I320</f>
        <v>2157</v>
      </c>
      <c r="F320" s="272">
        <f>[3]flow_raw!L320</f>
        <v>9587.7043130000002</v>
      </c>
    </row>
    <row r="321" spans="5:6">
      <c r="E321">
        <f>[3]flow_raw!I321</f>
        <v>2184</v>
      </c>
      <c r="F321" s="272">
        <f>[3]flow_raw!L321</f>
        <v>4896.8014610000009</v>
      </c>
    </row>
    <row r="322" spans="5:6">
      <c r="E322">
        <f>[3]flow_raw!I322</f>
        <v>2190</v>
      </c>
      <c r="F322" s="272">
        <f>[3]flow_raw!L322</f>
        <v>12638.386023999999</v>
      </c>
    </row>
    <row r="323" spans="5:6">
      <c r="E323">
        <f>[3]flow_raw!I323</f>
        <v>2192</v>
      </c>
      <c r="F323" s="272">
        <f>[3]flow_raw!L323</f>
        <v>3984.5563169999996</v>
      </c>
    </row>
    <row r="324" spans="5:6">
      <c r="E324">
        <f>[3]flow_raw!I324</f>
        <v>2195</v>
      </c>
      <c r="F324" s="272">
        <f>[3]flow_raw!L324</f>
        <v>4203.5548760000001</v>
      </c>
    </row>
    <row r="325" spans="5:6">
      <c r="E325">
        <f>[3]flow_raw!I325</f>
        <v>2206</v>
      </c>
      <c r="F325" s="272">
        <f>[3]flow_raw!L325</f>
        <v>17987.717896000002</v>
      </c>
    </row>
    <row r="326" spans="5:6">
      <c r="E326">
        <f>[3]flow_raw!I326</f>
        <v>2211</v>
      </c>
      <c r="F326" s="272">
        <f>[3]flow_raw!L326</f>
        <v>4814.3796190000003</v>
      </c>
    </row>
    <row r="327" spans="5:6">
      <c r="E327">
        <f>[3]flow_raw!I327</f>
        <v>2218</v>
      </c>
      <c r="F327" s="272">
        <f>[3]flow_raw!L327</f>
        <v>5915.6578460000001</v>
      </c>
    </row>
    <row r="328" spans="5:6">
      <c r="E328">
        <f>[3]flow_raw!I328</f>
        <v>2290</v>
      </c>
      <c r="F328" s="272">
        <f>[3]flow_raw!L328</f>
        <v>5478.925894</v>
      </c>
    </row>
    <row r="329" spans="5:6">
      <c r="E329">
        <f>[3]flow_raw!I329</f>
        <v>2304</v>
      </c>
      <c r="F329" s="272">
        <f>[3]flow_raw!L329</f>
        <v>5520.1890480000002</v>
      </c>
    </row>
    <row r="330" spans="5:6">
      <c r="E330">
        <f>[3]flow_raw!I330</f>
        <v>2342</v>
      </c>
      <c r="F330" s="272">
        <f>[3]flow_raw!L330</f>
        <v>15500.828902000001</v>
      </c>
    </row>
    <row r="331" spans="5:6">
      <c r="E331">
        <f>[3]flow_raw!I331</f>
        <v>2350</v>
      </c>
      <c r="F331" s="272">
        <f>[3]flow_raw!L331</f>
        <v>7109.6906240000008</v>
      </c>
    </row>
    <row r="332" spans="5:6">
      <c r="E332">
        <f>[3]flow_raw!I332</f>
        <v>2364</v>
      </c>
      <c r="F332" s="272">
        <f>[3]flow_raw!L332</f>
        <v>10406.336113000001</v>
      </c>
    </row>
    <row r="333" spans="5:6">
      <c r="E333">
        <f>[3]flow_raw!I333</f>
        <v>2395</v>
      </c>
      <c r="F333" s="272">
        <f>[3]flow_raw!L333</f>
        <v>2292.9105759999998</v>
      </c>
    </row>
    <row r="334" spans="5:6">
      <c r="E334">
        <f>[3]flow_raw!I334</f>
        <v>2415</v>
      </c>
      <c r="F334" s="272">
        <f>[3]flow_raw!L334</f>
        <v>12449.175728</v>
      </c>
    </row>
    <row r="335" spans="5:6">
      <c r="E335">
        <f>[3]flow_raw!I335</f>
        <v>2426</v>
      </c>
      <c r="F335" s="272">
        <f>[3]flow_raw!L335</f>
        <v>20772.713426000002</v>
      </c>
    </row>
    <row r="336" spans="5:6">
      <c r="E336">
        <f>[3]flow_raw!I336</f>
        <v>2427</v>
      </c>
      <c r="F336" s="272">
        <f>[3]flow_raw!L336</f>
        <v>17120.414564999999</v>
      </c>
    </row>
    <row r="337" spans="5:6">
      <c r="E337">
        <f>[3]flow_raw!I337</f>
        <v>2454</v>
      </c>
      <c r="F337" s="272">
        <f>[3]flow_raw!L337</f>
        <v>6464.002563</v>
      </c>
    </row>
    <row r="338" spans="5:6">
      <c r="E338">
        <f>[3]flow_raw!I338</f>
        <v>2460</v>
      </c>
      <c r="F338" s="272">
        <f>[3]flow_raw!L338</f>
        <v>10096.527425</v>
      </c>
    </row>
    <row r="339" spans="5:6">
      <c r="E339">
        <f>[3]flow_raw!I339</f>
        <v>2464</v>
      </c>
      <c r="F339" s="272">
        <f>[3]flow_raw!L339</f>
        <v>14680.183120000002</v>
      </c>
    </row>
    <row r="340" spans="5:6">
      <c r="E340">
        <f>[3]flow_raw!I340</f>
        <v>2471</v>
      </c>
      <c r="F340" s="272">
        <f>[3]flow_raw!L340</f>
        <v>12404.279477000002</v>
      </c>
    </row>
    <row r="341" spans="5:6">
      <c r="E341">
        <f>[3]flow_raw!I341</f>
        <v>2476</v>
      </c>
      <c r="F341" s="272">
        <f>[3]flow_raw!L341</f>
        <v>3017.1813419999999</v>
      </c>
    </row>
    <row r="342" spans="5:6">
      <c r="E342">
        <f>[3]flow_raw!I342</f>
        <v>2482</v>
      </c>
      <c r="F342" s="272">
        <f>[3]flow_raw!L342</f>
        <v>14063.432937</v>
      </c>
    </row>
    <row r="343" spans="5:6">
      <c r="E343">
        <f>[3]flow_raw!I343</f>
        <v>2487</v>
      </c>
      <c r="F343" s="272">
        <f>[3]flow_raw!L343</f>
        <v>8205.369385</v>
      </c>
    </row>
    <row r="344" spans="5:6">
      <c r="E344">
        <f>[3]flow_raw!I344</f>
        <v>2496</v>
      </c>
      <c r="F344" s="272">
        <f>[3]flow_raw!L344</f>
        <v>20948.441665999999</v>
      </c>
    </row>
    <row r="345" spans="5:6">
      <c r="E345">
        <f>[3]flow_raw!I345</f>
        <v>2497</v>
      </c>
      <c r="F345" s="272">
        <f>[3]flow_raw!L345</f>
        <v>14107.269866999999</v>
      </c>
    </row>
    <row r="346" spans="5:6">
      <c r="E346">
        <f>[3]flow_raw!I346</f>
        <v>2500</v>
      </c>
      <c r="F346" s="272">
        <f>[3]flow_raw!L346</f>
        <v>8811.8566890000002</v>
      </c>
    </row>
    <row r="347" spans="5:6">
      <c r="E347">
        <f>[3]flow_raw!I347</f>
        <v>2538</v>
      </c>
      <c r="F347" s="272">
        <f>[3]flow_raw!L347</f>
        <v>5194.3495759999996</v>
      </c>
    </row>
    <row r="348" spans="5:6">
      <c r="E348">
        <f>[3]flow_raw!I348</f>
        <v>2546</v>
      </c>
      <c r="F348" s="272">
        <f>[3]flow_raw!L348</f>
        <v>17702.120819</v>
      </c>
    </row>
    <row r="349" spans="5:6">
      <c r="E349">
        <f>[3]flow_raw!I349</f>
        <v>2577</v>
      </c>
      <c r="F349" s="272">
        <f>[3]flow_raw!L349</f>
        <v>9359.4213569999993</v>
      </c>
    </row>
    <row r="350" spans="5:6">
      <c r="E350">
        <f>[3]flow_raw!I350</f>
        <v>2578</v>
      </c>
      <c r="F350" s="272">
        <f>[3]flow_raw!L350</f>
        <v>8079.5333559999999</v>
      </c>
    </row>
    <row r="351" spans="5:6">
      <c r="E351">
        <f>[3]flow_raw!I351</f>
        <v>2580</v>
      </c>
      <c r="F351" s="272">
        <f>[3]flow_raw!L351</f>
        <v>18629.883300000001</v>
      </c>
    </row>
    <row r="352" spans="5:6">
      <c r="E352">
        <f>[3]flow_raw!I352</f>
        <v>2600</v>
      </c>
      <c r="F352" s="272">
        <f>[3]flow_raw!L352</f>
        <v>10917.13739</v>
      </c>
    </row>
    <row r="353" spans="5:6">
      <c r="E353">
        <f>[3]flow_raw!I353</f>
        <v>2610</v>
      </c>
      <c r="F353" s="272">
        <f>[3]flow_raw!L353</f>
        <v>4904.6983519999994</v>
      </c>
    </row>
    <row r="354" spans="5:6">
      <c r="E354">
        <f>[3]flow_raw!I354</f>
        <v>2611</v>
      </c>
      <c r="F354" s="272">
        <f>[3]flow_raw!L354</f>
        <v>5665.2461699999994</v>
      </c>
    </row>
    <row r="355" spans="5:6">
      <c r="E355">
        <f>[3]flow_raw!I355</f>
        <v>2621</v>
      </c>
      <c r="F355" s="272">
        <f>[3]flow_raw!L355</f>
        <v>8178.2289430000001</v>
      </c>
    </row>
    <row r="356" spans="5:6">
      <c r="E356">
        <f>[3]flow_raw!I356</f>
        <v>2629</v>
      </c>
      <c r="F356" s="272">
        <f>[3]flow_raw!L356</f>
        <v>9411.9700769999999</v>
      </c>
    </row>
    <row r="357" spans="5:6">
      <c r="E357">
        <f>[3]flow_raw!I357</f>
        <v>2639</v>
      </c>
      <c r="F357" s="272">
        <f>[3]flow_raw!L357</f>
        <v>7237.1343239999997</v>
      </c>
    </row>
    <row r="358" spans="5:6">
      <c r="E358">
        <f>[3]flow_raw!I358</f>
        <v>2677</v>
      </c>
      <c r="F358" s="272">
        <f>[3]flow_raw!L358</f>
        <v>4438.8768349999991</v>
      </c>
    </row>
    <row r="359" spans="5:6">
      <c r="E359">
        <f>[3]flow_raw!I359</f>
        <v>2720</v>
      </c>
      <c r="F359" s="272">
        <f>[3]flow_raw!L359</f>
        <v>4563.1241309999996</v>
      </c>
    </row>
    <row r="360" spans="5:6">
      <c r="E360">
        <f>[3]flow_raw!I360</f>
        <v>2721</v>
      </c>
      <c r="F360" s="272">
        <f>[3]flow_raw!L360</f>
        <v>5927.4794919999995</v>
      </c>
    </row>
    <row r="361" spans="5:6">
      <c r="E361">
        <f>[3]flow_raw!I361</f>
        <v>2734</v>
      </c>
      <c r="F361" s="272">
        <f>[3]flow_raw!L361</f>
        <v>5386.7791610000004</v>
      </c>
    </row>
    <row r="362" spans="5:6">
      <c r="E362">
        <f>[3]flow_raw!I362</f>
        <v>2739</v>
      </c>
      <c r="F362" s="272">
        <f>[3]flow_raw!L362</f>
        <v>11270.034668</v>
      </c>
    </row>
    <row r="363" spans="5:6">
      <c r="E363">
        <f>[3]flow_raw!I363</f>
        <v>2742</v>
      </c>
      <c r="F363" s="272">
        <f>[3]flow_raw!L363</f>
        <v>7636.1498259999998</v>
      </c>
    </row>
    <row r="364" spans="5:6">
      <c r="E364">
        <f>[3]flow_raw!I364</f>
        <v>2751</v>
      </c>
      <c r="F364" s="272">
        <f>[3]flow_raw!L364</f>
        <v>8958.7285159999992</v>
      </c>
    </row>
    <row r="365" spans="5:6">
      <c r="E365">
        <f>[3]flow_raw!I365</f>
        <v>2773</v>
      </c>
      <c r="F365" s="272">
        <f>[3]flow_raw!L365</f>
        <v>27471.764555999998</v>
      </c>
    </row>
    <row r="366" spans="5:6">
      <c r="E366">
        <f>[3]flow_raw!I366</f>
        <v>2776</v>
      </c>
      <c r="F366" s="272">
        <f>[3]flow_raw!L366</f>
        <v>17510.138078</v>
      </c>
    </row>
    <row r="367" spans="5:6">
      <c r="E367">
        <f>[3]flow_raw!I367</f>
        <v>2779</v>
      </c>
      <c r="F367" s="272">
        <f>[3]flow_raw!L367</f>
        <v>13235.858147000001</v>
      </c>
    </row>
    <row r="368" spans="5:6">
      <c r="E368">
        <f>[3]flow_raw!I368</f>
        <v>2780</v>
      </c>
      <c r="F368" s="272">
        <f>[3]flow_raw!L368</f>
        <v>9029.0958199999986</v>
      </c>
    </row>
    <row r="369" spans="5:6">
      <c r="E369">
        <f>[3]flow_raw!I369</f>
        <v>2783</v>
      </c>
      <c r="F369" s="272">
        <f>[3]flow_raw!L369</f>
        <v>6118.7011259999999</v>
      </c>
    </row>
    <row r="370" spans="5:6">
      <c r="E370">
        <f>[3]flow_raw!I370</f>
        <v>2785</v>
      </c>
      <c r="F370" s="272">
        <f>[3]flow_raw!L370</f>
        <v>20233.822067000001</v>
      </c>
    </row>
    <row r="371" spans="5:6">
      <c r="E371">
        <f>[3]flow_raw!I371</f>
        <v>2796</v>
      </c>
      <c r="F371" s="272">
        <f>[3]flow_raw!L371</f>
        <v>20896.295538999999</v>
      </c>
    </row>
    <row r="372" spans="5:6">
      <c r="E372">
        <f>[3]flow_raw!I372</f>
        <v>2801</v>
      </c>
      <c r="F372" s="272">
        <f>[3]flow_raw!L372</f>
        <v>10929.132507</v>
      </c>
    </row>
    <row r="373" spans="5:6">
      <c r="E373">
        <f>[3]flow_raw!I373</f>
        <v>2810</v>
      </c>
      <c r="F373" s="272">
        <f>[3]flow_raw!L373</f>
        <v>7677.1929619999992</v>
      </c>
    </row>
    <row r="374" spans="5:6">
      <c r="E374">
        <f>[3]flow_raw!I374</f>
        <v>2812</v>
      </c>
      <c r="F374" s="272">
        <f>[3]flow_raw!L374</f>
        <v>11942.084869</v>
      </c>
    </row>
    <row r="375" spans="5:6">
      <c r="E375">
        <f>[3]flow_raw!I375</f>
        <v>2833</v>
      </c>
      <c r="F375" s="272">
        <f>[3]flow_raw!L375</f>
        <v>14324.045494000002</v>
      </c>
    </row>
    <row r="376" spans="5:6">
      <c r="E376">
        <f>[3]flow_raw!I376</f>
        <v>2846</v>
      </c>
      <c r="F376" s="272">
        <f>[3]flow_raw!L376</f>
        <v>14833.643661000002</v>
      </c>
    </row>
    <row r="377" spans="5:6">
      <c r="E377">
        <f>[3]flow_raw!I377</f>
        <v>2850</v>
      </c>
      <c r="F377" s="272">
        <f>[3]flow_raw!L377</f>
        <v>13681.751242999999</v>
      </c>
    </row>
    <row r="378" spans="5:6">
      <c r="E378">
        <f>[3]flow_raw!I378</f>
        <v>2851</v>
      </c>
      <c r="F378" s="272">
        <f>[3]flow_raw!L378</f>
        <v>7905.2719659999984</v>
      </c>
    </row>
    <row r="379" spans="5:6">
      <c r="E379">
        <f>[3]flow_raw!I379</f>
        <v>2865</v>
      </c>
      <c r="F379" s="272">
        <f>[3]flow_raw!L379</f>
        <v>10621.925063999999</v>
      </c>
    </row>
    <row r="380" spans="5:6">
      <c r="E380">
        <f>[3]flow_raw!I380</f>
        <v>2866</v>
      </c>
      <c r="F380" s="272">
        <f>[3]flow_raw!L380</f>
        <v>10919.387435000001</v>
      </c>
    </row>
    <row r="381" spans="5:6">
      <c r="E381">
        <f>[3]flow_raw!I381</f>
        <v>2871</v>
      </c>
      <c r="F381" s="272">
        <f>[3]flow_raw!L381</f>
        <v>3583.8730180000002</v>
      </c>
    </row>
    <row r="382" spans="5:6">
      <c r="E382">
        <f>[3]flow_raw!I382</f>
        <v>2899</v>
      </c>
      <c r="F382" s="272">
        <f>[3]flow_raw!L382</f>
        <v>10092.991558999998</v>
      </c>
    </row>
    <row r="383" spans="5:6">
      <c r="E383">
        <f>[3]flow_raw!I383</f>
        <v>2932</v>
      </c>
      <c r="F383" s="272">
        <f>[3]flow_raw!L383</f>
        <v>15352.187516</v>
      </c>
    </row>
    <row r="384" spans="5:6">
      <c r="E384">
        <f>[3]flow_raw!I384</f>
        <v>2958</v>
      </c>
      <c r="F384" s="272">
        <f>[3]flow_raw!L384</f>
        <v>7814.0771330000007</v>
      </c>
    </row>
    <row r="385" spans="5:6">
      <c r="E385">
        <f>[3]flow_raw!I385</f>
        <v>2962</v>
      </c>
      <c r="F385" s="272">
        <f>[3]flow_raw!L385</f>
        <v>9363.632520000001</v>
      </c>
    </row>
    <row r="386" spans="5:6">
      <c r="E386">
        <f>[3]flow_raw!I386</f>
        <v>2978</v>
      </c>
      <c r="F386" s="272">
        <f>[3]flow_raw!L386</f>
        <v>6681.526554</v>
      </c>
    </row>
    <row r="387" spans="5:6">
      <c r="E387">
        <f>[3]flow_raw!I387</f>
        <v>2999</v>
      </c>
      <c r="F387" s="272">
        <f>[3]flow_raw!L387</f>
        <v>19882.734864000002</v>
      </c>
    </row>
    <row r="388" spans="5:6">
      <c r="E388">
        <f>[3]flow_raw!I388</f>
        <v>3010</v>
      </c>
      <c r="F388" s="272">
        <f>[3]flow_raw!L388</f>
        <v>9488.9737549999991</v>
      </c>
    </row>
    <row r="389" spans="5:6">
      <c r="E389">
        <f>[3]flow_raw!I389</f>
        <v>3012</v>
      </c>
      <c r="F389" s="272">
        <f>[3]flow_raw!L389</f>
        <v>12141.221131</v>
      </c>
    </row>
    <row r="390" spans="5:6">
      <c r="E390">
        <f>[3]flow_raw!I390</f>
        <v>3037</v>
      </c>
      <c r="F390" s="272">
        <f>[3]flow_raw!L390</f>
        <v>15860.685798999999</v>
      </c>
    </row>
    <row r="391" spans="5:6">
      <c r="E391">
        <f>[3]flow_raw!I391</f>
        <v>3071</v>
      </c>
      <c r="F391" s="272">
        <f>[3]flow_raw!L391</f>
        <v>4850.9198180000003</v>
      </c>
    </row>
    <row r="392" spans="5:6">
      <c r="E392">
        <f>[3]flow_raw!I392</f>
        <v>3098</v>
      </c>
      <c r="F392" s="272">
        <f>[3]flow_raw!L392</f>
        <v>13536.930113999999</v>
      </c>
    </row>
    <row r="393" spans="5:6">
      <c r="E393">
        <f>[3]flow_raw!I393</f>
        <v>3107</v>
      </c>
      <c r="F393" s="272">
        <f>[3]flow_raw!L393</f>
        <v>17152.819946000003</v>
      </c>
    </row>
    <row r="394" spans="5:6">
      <c r="E394">
        <f>[3]flow_raw!I394</f>
        <v>3110</v>
      </c>
      <c r="F394" s="272">
        <f>[3]flow_raw!L394</f>
        <v>7230.7855620000009</v>
      </c>
    </row>
    <row r="395" spans="5:6">
      <c r="E395">
        <f>[3]flow_raw!I395</f>
        <v>3111</v>
      </c>
      <c r="F395" s="272">
        <f>[3]flow_raw!L395</f>
        <v>9911.7004129999987</v>
      </c>
    </row>
    <row r="396" spans="5:6">
      <c r="E396">
        <f>[3]flow_raw!I396</f>
        <v>3114</v>
      </c>
      <c r="F396" s="272">
        <f>[3]flow_raw!L396</f>
        <v>6077.0110480000003</v>
      </c>
    </row>
    <row r="397" spans="5:6">
      <c r="E397">
        <f>[3]flow_raw!I397</f>
        <v>3115</v>
      </c>
      <c r="F397" s="272">
        <f>[3]flow_raw!L397</f>
        <v>10597.960326999999</v>
      </c>
    </row>
    <row r="398" spans="5:6">
      <c r="E398">
        <f>[3]flow_raw!I398</f>
        <v>3122</v>
      </c>
      <c r="F398" s="272">
        <f>[3]flow_raw!L398</f>
        <v>9769.6736450000008</v>
      </c>
    </row>
    <row r="399" spans="5:6">
      <c r="E399">
        <f>[3]flow_raw!I399</f>
        <v>3125</v>
      </c>
      <c r="F399" s="272">
        <f>[3]flow_raw!L399</f>
        <v>84621.452149000004</v>
      </c>
    </row>
    <row r="400" spans="5:6">
      <c r="E400">
        <f>[3]flow_raw!I400</f>
        <v>3142</v>
      </c>
      <c r="F400" s="272">
        <f>[3]flow_raw!L400</f>
        <v>12686.650148000001</v>
      </c>
    </row>
    <row r="401" spans="5:6">
      <c r="E401">
        <f>[3]flow_raw!I401</f>
        <v>3145</v>
      </c>
      <c r="F401" s="272">
        <f>[3]flow_raw!L401</f>
        <v>77053.388183999996</v>
      </c>
    </row>
    <row r="402" spans="5:6">
      <c r="E402">
        <f>[3]flow_raw!I402</f>
        <v>3163</v>
      </c>
      <c r="F402" s="272">
        <f>[3]flow_raw!L402</f>
        <v>5621.4661109999997</v>
      </c>
    </row>
    <row r="403" spans="5:6">
      <c r="E403">
        <f>[3]flow_raw!I403</f>
        <v>3164</v>
      </c>
      <c r="F403" s="272">
        <f>[3]flow_raw!L403</f>
        <v>11698.342369999998</v>
      </c>
    </row>
    <row r="404" spans="5:6">
      <c r="E404">
        <f>[3]flow_raw!I404</f>
        <v>3171</v>
      </c>
      <c r="F404" s="272">
        <f>[3]flow_raw!L404</f>
        <v>9656.4993529999992</v>
      </c>
    </row>
    <row r="405" spans="5:6">
      <c r="E405">
        <f>[3]flow_raw!I405</f>
        <v>3183</v>
      </c>
      <c r="F405" s="272">
        <f>[3]flow_raw!L405</f>
        <v>8404.6387389999982</v>
      </c>
    </row>
    <row r="406" spans="5:6">
      <c r="E406">
        <f>[3]flow_raw!I406</f>
        <v>3192</v>
      </c>
      <c r="F406" s="272">
        <f>[3]flow_raw!L406</f>
        <v>77053.388183999996</v>
      </c>
    </row>
    <row r="407" spans="5:6">
      <c r="E407">
        <f>[3]flow_raw!I407</f>
        <v>3197</v>
      </c>
      <c r="F407" s="272">
        <f>[3]flow_raw!L407</f>
        <v>69870.537597999995</v>
      </c>
    </row>
    <row r="408" spans="5:6">
      <c r="E408">
        <f>[3]flow_raw!I408</f>
        <v>3204</v>
      </c>
      <c r="F408" s="272">
        <f>[3]flow_raw!L408</f>
        <v>66018.37890499999</v>
      </c>
    </row>
    <row r="409" spans="5:6">
      <c r="E409">
        <f>[3]flow_raw!I409</f>
        <v>3205</v>
      </c>
      <c r="F409" s="272">
        <f>[3]flow_raw!L409</f>
        <v>92087.282225999996</v>
      </c>
    </row>
    <row r="410" spans="5:6">
      <c r="E410">
        <f>[3]flow_raw!I410</f>
        <v>3206</v>
      </c>
      <c r="F410" s="272">
        <f>[3]flow_raw!L410</f>
        <v>82049.208985000005</v>
      </c>
    </row>
    <row r="411" spans="5:6">
      <c r="E411">
        <f>[3]flow_raw!I411</f>
        <v>3207</v>
      </c>
      <c r="F411" s="272">
        <f>[3]flow_raw!L411</f>
        <v>77014.148438000004</v>
      </c>
    </row>
    <row r="412" spans="5:6">
      <c r="E412">
        <f>[3]flow_raw!I412</f>
        <v>3212</v>
      </c>
      <c r="F412" s="272">
        <f>[3]flow_raw!L412</f>
        <v>77014.148438000004</v>
      </c>
    </row>
    <row r="413" spans="5:6">
      <c r="E413">
        <f>[3]flow_raw!I413</f>
        <v>3221</v>
      </c>
      <c r="F413" s="272">
        <f>[3]flow_raw!L413</f>
        <v>96973.612546999997</v>
      </c>
    </row>
    <row r="414" spans="5:6">
      <c r="E414">
        <f>[3]flow_raw!I414</f>
        <v>3222</v>
      </c>
      <c r="F414" s="272">
        <f>[3]flow_raw!L414</f>
        <v>99438.614011999991</v>
      </c>
    </row>
    <row r="415" spans="5:6">
      <c r="E415">
        <f>[3]flow_raw!I415</f>
        <v>3223</v>
      </c>
      <c r="F415" s="272">
        <f>[3]flow_raw!L415</f>
        <v>73815.725097999995</v>
      </c>
    </row>
    <row r="416" spans="5:6">
      <c r="E416">
        <f>[3]flow_raw!I416</f>
        <v>3266</v>
      </c>
      <c r="F416" s="272">
        <f>[3]flow_raw!L416</f>
        <v>7676.3884120000002</v>
      </c>
    </row>
    <row r="417" spans="5:6">
      <c r="E417">
        <f>[3]flow_raw!I417</f>
        <v>3268</v>
      </c>
      <c r="F417" s="272">
        <f>[3]flow_raw!L417</f>
        <v>15808.624145</v>
      </c>
    </row>
    <row r="418" spans="5:6">
      <c r="E418">
        <f>[3]flow_raw!I418</f>
        <v>3305</v>
      </c>
      <c r="F418" s="272">
        <f>[3]flow_raw!L418</f>
        <v>5774.5306849999997</v>
      </c>
    </row>
    <row r="419" spans="5:6">
      <c r="E419">
        <f>[3]flow_raw!I419</f>
        <v>3344</v>
      </c>
      <c r="F419" s="272">
        <f>[3]flow_raw!L419</f>
        <v>3112.527595</v>
      </c>
    </row>
    <row r="420" spans="5:6">
      <c r="E420">
        <f>[3]flow_raw!I420</f>
        <v>3351</v>
      </c>
      <c r="F420" s="272">
        <f>[3]flow_raw!L420</f>
        <v>7882.1467140000004</v>
      </c>
    </row>
    <row r="421" spans="5:6">
      <c r="E421">
        <f>[3]flow_raw!I421</f>
        <v>3353</v>
      </c>
      <c r="F421" s="272">
        <f>[3]flow_raw!L421</f>
        <v>1508.3099970000001</v>
      </c>
    </row>
    <row r="422" spans="5:6">
      <c r="E422">
        <f>[3]flow_raw!I422</f>
        <v>3354</v>
      </c>
      <c r="F422" s="272">
        <f>[3]flow_raw!L422</f>
        <v>40609.861695</v>
      </c>
    </row>
    <row r="423" spans="5:6">
      <c r="E423">
        <f>[3]flow_raw!I423</f>
        <v>3419</v>
      </c>
      <c r="F423" s="272">
        <f>[3]flow_raw!L423</f>
        <v>23826.416260999995</v>
      </c>
    </row>
    <row r="424" spans="5:6">
      <c r="E424">
        <f>[3]flow_raw!I424</f>
        <v>3425</v>
      </c>
      <c r="F424" s="272">
        <f>[3]flow_raw!L424</f>
        <v>5707.5100790000006</v>
      </c>
    </row>
    <row r="425" spans="5:6">
      <c r="E425">
        <f>[3]flow_raw!I425</f>
        <v>3444</v>
      </c>
      <c r="F425" s="272">
        <f>[3]flow_raw!L425</f>
        <v>26491.827238999998</v>
      </c>
    </row>
    <row r="426" spans="5:6">
      <c r="E426">
        <f>[3]flow_raw!I426</f>
        <v>3481</v>
      </c>
      <c r="F426" s="272">
        <f>[3]flow_raw!L426</f>
        <v>10955.484294999998</v>
      </c>
    </row>
    <row r="427" spans="5:6">
      <c r="E427">
        <f>[3]flow_raw!I427</f>
        <v>3488</v>
      </c>
      <c r="F427" s="272">
        <f>[3]flow_raw!L427</f>
        <v>2654.3014090000001</v>
      </c>
    </row>
    <row r="428" spans="5:6">
      <c r="E428">
        <f>[3]flow_raw!I428</f>
        <v>3501</v>
      </c>
      <c r="F428" s="272">
        <f>[3]flow_raw!L428</f>
        <v>8620.661834999999</v>
      </c>
    </row>
    <row r="429" spans="5:6">
      <c r="E429">
        <f>[3]flow_raw!I429</f>
        <v>3507</v>
      </c>
      <c r="F429" s="272">
        <f>[3]flow_raw!L429</f>
        <v>16234.268317</v>
      </c>
    </row>
    <row r="430" spans="5:6">
      <c r="E430">
        <f>[3]flow_raw!I430</f>
        <v>3508</v>
      </c>
      <c r="F430" s="272">
        <f>[3]flow_raw!L430</f>
        <v>3894.522156</v>
      </c>
    </row>
    <row r="431" spans="5:6">
      <c r="E431">
        <f>[3]flow_raw!I431</f>
        <v>3512</v>
      </c>
      <c r="F431" s="272">
        <f>[3]flow_raw!L431</f>
        <v>36562.541198999999</v>
      </c>
    </row>
    <row r="432" spans="5:6">
      <c r="E432">
        <f>[3]flow_raw!I432</f>
        <v>3514</v>
      </c>
      <c r="F432" s="272">
        <f>[3]flow_raw!L432</f>
        <v>44185.308961000002</v>
      </c>
    </row>
    <row r="433" spans="5:6">
      <c r="E433">
        <f>[3]flow_raw!I433</f>
        <v>3517</v>
      </c>
      <c r="F433" s="272">
        <f>[3]flow_raw!L433</f>
        <v>23151.678894000001</v>
      </c>
    </row>
    <row r="434" spans="5:6">
      <c r="E434">
        <f>[3]flow_raw!I434</f>
        <v>3540</v>
      </c>
      <c r="F434" s="272">
        <f>[3]flow_raw!L434</f>
        <v>17655.579224000001</v>
      </c>
    </row>
    <row r="435" spans="5:6">
      <c r="E435">
        <f>[3]flow_raw!I435</f>
        <v>3570</v>
      </c>
      <c r="F435" s="272">
        <f>[3]flow_raw!L435</f>
        <v>13271.200379</v>
      </c>
    </row>
    <row r="436" spans="5:6">
      <c r="E436">
        <f>[3]flow_raw!I436</f>
        <v>3573</v>
      </c>
      <c r="F436" s="272">
        <f>[3]flow_raw!L436</f>
        <v>7185.0285649999996</v>
      </c>
    </row>
    <row r="437" spans="5:6">
      <c r="E437">
        <f>[3]flow_raw!I437</f>
        <v>3578</v>
      </c>
      <c r="F437" s="272">
        <f>[3]flow_raw!L437</f>
        <v>65675.019042999993</v>
      </c>
    </row>
    <row r="438" spans="5:6">
      <c r="E438">
        <f>[3]flow_raw!I438</f>
        <v>3607</v>
      </c>
      <c r="F438" s="272">
        <f>[3]flow_raw!L438</f>
        <v>14126.202683</v>
      </c>
    </row>
    <row r="439" spans="5:6">
      <c r="E439">
        <f>[3]flow_raw!I439</f>
        <v>3634</v>
      </c>
      <c r="F439" s="272">
        <f>[3]flow_raw!L439</f>
        <v>14517.233855999999</v>
      </c>
    </row>
    <row r="440" spans="5:6">
      <c r="E440">
        <f>[3]flow_raw!I440</f>
        <v>3652</v>
      </c>
      <c r="F440" s="272">
        <f>[3]flow_raw!L440</f>
        <v>7088.9844649999995</v>
      </c>
    </row>
    <row r="441" spans="5:6">
      <c r="E441">
        <f>[3]flow_raw!I441</f>
        <v>3658</v>
      </c>
      <c r="F441" s="272">
        <f>[3]flow_raw!L441</f>
        <v>23513.754472999997</v>
      </c>
    </row>
    <row r="442" spans="5:6">
      <c r="E442">
        <f>[3]flow_raw!I442</f>
        <v>3705</v>
      </c>
      <c r="F442" s="272">
        <f>[3]flow_raw!L442</f>
        <v>7440.7151109999995</v>
      </c>
    </row>
    <row r="443" spans="5:6">
      <c r="E443">
        <f>[3]flow_raw!I443</f>
        <v>3770</v>
      </c>
      <c r="F443" s="272">
        <f>[3]flow_raw!L443</f>
        <v>12839.278877000001</v>
      </c>
    </row>
    <row r="444" spans="5:6">
      <c r="E444">
        <f>[3]flow_raw!I444</f>
        <v>3773</v>
      </c>
      <c r="F444" s="272">
        <f>[3]flow_raw!L444</f>
        <v>12654.600053</v>
      </c>
    </row>
    <row r="445" spans="5:6">
      <c r="E445">
        <f>[3]flow_raw!I445</f>
        <v>3782</v>
      </c>
      <c r="F445" s="272">
        <f>[3]flow_raw!L445</f>
        <v>21700.527649</v>
      </c>
    </row>
    <row r="446" spans="5:6">
      <c r="E446">
        <f>[3]flow_raw!I446</f>
        <v>3787</v>
      </c>
      <c r="F446" s="272">
        <f>[3]flow_raw!L446</f>
        <v>5325.6140640000003</v>
      </c>
    </row>
    <row r="447" spans="5:6">
      <c r="E447">
        <f>[3]flow_raw!I447</f>
        <v>3798</v>
      </c>
      <c r="F447" s="272">
        <f>[3]flow_raw!L447</f>
        <v>7831.8991139999998</v>
      </c>
    </row>
    <row r="448" spans="5:6">
      <c r="E448">
        <f>[3]flow_raw!I448</f>
        <v>3804</v>
      </c>
      <c r="F448" s="272">
        <f>[3]flow_raw!L448</f>
        <v>11470.984527000001</v>
      </c>
    </row>
    <row r="449" spans="5:6">
      <c r="E449">
        <f>[3]flow_raw!I449</f>
        <v>3810</v>
      </c>
      <c r="F449" s="272">
        <f>[3]flow_raw!L449</f>
        <v>14864.873072999999</v>
      </c>
    </row>
    <row r="450" spans="5:6">
      <c r="E450">
        <f>[3]flow_raw!I450</f>
        <v>3811</v>
      </c>
      <c r="F450" s="272">
        <f>[3]flow_raw!L450</f>
        <v>15981.669632999998</v>
      </c>
    </row>
    <row r="451" spans="5:6">
      <c r="E451">
        <f>[3]flow_raw!I451</f>
        <v>3813</v>
      </c>
      <c r="F451" s="272">
        <f>[3]flow_raw!L451</f>
        <v>4658.0392850000007</v>
      </c>
    </row>
    <row r="452" spans="5:6">
      <c r="E452">
        <f>[3]flow_raw!I452</f>
        <v>3814</v>
      </c>
      <c r="F452" s="272">
        <f>[3]flow_raw!L452</f>
        <v>4287.9084579999999</v>
      </c>
    </row>
    <row r="453" spans="5:6">
      <c r="E453">
        <f>[3]flow_raw!I453</f>
        <v>3834</v>
      </c>
      <c r="F453" s="272">
        <f>[3]flow_raw!L453</f>
        <v>7899.242553</v>
      </c>
    </row>
    <row r="454" spans="5:6">
      <c r="E454">
        <f>[3]flow_raw!I454</f>
        <v>3842</v>
      </c>
      <c r="F454" s="272">
        <f>[3]flow_raw!L454</f>
        <v>44309.663132000001</v>
      </c>
    </row>
    <row r="455" spans="5:6">
      <c r="E455">
        <f>[3]flow_raw!I455</f>
        <v>3843</v>
      </c>
      <c r="F455" s="272">
        <f>[3]flow_raw!L455</f>
        <v>16982.153803000001</v>
      </c>
    </row>
    <row r="456" spans="5:6">
      <c r="E456">
        <f>[3]flow_raw!I456</f>
        <v>3854</v>
      </c>
      <c r="F456" s="272">
        <f>[3]flow_raw!L456</f>
        <v>70487.040527000005</v>
      </c>
    </row>
    <row r="457" spans="5:6">
      <c r="E457">
        <f>[3]flow_raw!I457</f>
        <v>3860</v>
      </c>
      <c r="F457" s="272">
        <f>[3]flow_raw!L457</f>
        <v>7191.566288</v>
      </c>
    </row>
    <row r="458" spans="5:6">
      <c r="E458">
        <f>[3]flow_raw!I458</f>
        <v>3862</v>
      </c>
      <c r="F458" s="272">
        <f>[3]flow_raw!L458</f>
        <v>11276.306703</v>
      </c>
    </row>
    <row r="459" spans="5:6">
      <c r="E459">
        <f>[3]flow_raw!I459</f>
        <v>3863</v>
      </c>
      <c r="F459" s="272">
        <f>[3]flow_raw!L459</f>
        <v>9751.96162</v>
      </c>
    </row>
    <row r="460" spans="5:6">
      <c r="E460">
        <f>[3]flow_raw!I460</f>
        <v>3869</v>
      </c>
      <c r="F460" s="272">
        <f>[3]flow_raw!L460</f>
        <v>25891.978682000001</v>
      </c>
    </row>
    <row r="461" spans="5:6">
      <c r="E461">
        <f>[3]flow_raw!I461</f>
        <v>3877</v>
      </c>
      <c r="F461" s="272">
        <f>[3]flow_raw!L461</f>
        <v>15258.312392999998</v>
      </c>
    </row>
    <row r="462" spans="5:6">
      <c r="E462">
        <f>[3]flow_raw!I462</f>
        <v>3884</v>
      </c>
      <c r="F462" s="272">
        <f>[3]flow_raw!L462</f>
        <v>6761.2308959999991</v>
      </c>
    </row>
    <row r="463" spans="5:6">
      <c r="E463">
        <f>[3]flow_raw!I463</f>
        <v>3886</v>
      </c>
      <c r="F463" s="272">
        <f>[3]flow_raw!L463</f>
        <v>9078.303061999999</v>
      </c>
    </row>
    <row r="464" spans="5:6">
      <c r="E464">
        <f>[3]flow_raw!I464</f>
        <v>3897</v>
      </c>
      <c r="F464" s="272">
        <f>[3]flow_raw!L464</f>
        <v>1934.6251479999999</v>
      </c>
    </row>
    <row r="465" spans="5:6">
      <c r="E465">
        <f>[3]flow_raw!I465</f>
        <v>3904</v>
      </c>
      <c r="F465" s="272">
        <f>[3]flow_raw!L465</f>
        <v>17543.400330999997</v>
      </c>
    </row>
    <row r="466" spans="5:6">
      <c r="E466">
        <f>[3]flow_raw!I466</f>
        <v>3908</v>
      </c>
      <c r="F466" s="272">
        <f>[3]flow_raw!L466</f>
        <v>3810.8074379999998</v>
      </c>
    </row>
    <row r="467" spans="5:6">
      <c r="E467">
        <f>[3]flow_raw!I467</f>
        <v>3910</v>
      </c>
      <c r="F467" s="272">
        <f>[3]flow_raw!L467</f>
        <v>10986.698299</v>
      </c>
    </row>
    <row r="468" spans="5:6">
      <c r="E468">
        <f>[3]flow_raw!I468</f>
        <v>3924</v>
      </c>
      <c r="F468" s="272">
        <f>[3]flow_raw!L468</f>
        <v>12961.168824</v>
      </c>
    </row>
    <row r="469" spans="5:6">
      <c r="E469">
        <f>[3]flow_raw!I469</f>
        <v>3962</v>
      </c>
      <c r="F469" s="272">
        <f>[3]flow_raw!L469</f>
        <v>8085.9728699999996</v>
      </c>
    </row>
    <row r="470" spans="5:6">
      <c r="E470">
        <f>[3]flow_raw!I470</f>
        <v>3968</v>
      </c>
      <c r="F470" s="272">
        <f>[3]flow_raw!L470</f>
        <v>100742.999023</v>
      </c>
    </row>
    <row r="471" spans="5:6">
      <c r="E471">
        <f>[3]flow_raw!I471</f>
        <v>3982</v>
      </c>
      <c r="F471" s="272">
        <f>[3]flow_raw!L471</f>
        <v>7724.0150549999998</v>
      </c>
    </row>
    <row r="472" spans="5:6">
      <c r="E472">
        <f>[3]flow_raw!I472</f>
        <v>3988</v>
      </c>
      <c r="F472" s="272">
        <f>[3]flow_raw!L472</f>
        <v>21498.415373999997</v>
      </c>
    </row>
    <row r="473" spans="5:6">
      <c r="E473">
        <f>[3]flow_raw!I473</f>
        <v>3994</v>
      </c>
      <c r="F473" s="272">
        <f>[3]flow_raw!L473</f>
        <v>19828.787873000001</v>
      </c>
    </row>
    <row r="474" spans="5:6">
      <c r="E474">
        <f>[3]flow_raw!I474</f>
        <v>4022</v>
      </c>
      <c r="F474" s="272">
        <f>[3]flow_raw!L474</f>
        <v>6765.5884699999997</v>
      </c>
    </row>
    <row r="475" spans="5:6">
      <c r="E475">
        <f>[3]flow_raw!I475</f>
        <v>4055</v>
      </c>
      <c r="F475" s="272">
        <f>[3]flow_raw!L475</f>
        <v>8576.326599</v>
      </c>
    </row>
    <row r="476" spans="5:6">
      <c r="E476">
        <f>[3]flow_raw!I476</f>
        <v>4081</v>
      </c>
      <c r="F476" s="272">
        <f>[3]flow_raw!L476</f>
        <v>18486.651855</v>
      </c>
    </row>
    <row r="477" spans="5:6">
      <c r="E477">
        <f>[3]flow_raw!I477</f>
        <v>4083</v>
      </c>
      <c r="F477" s="272">
        <f>[3]flow_raw!L477</f>
        <v>1866.5863319999999</v>
      </c>
    </row>
    <row r="478" spans="5:6">
      <c r="E478">
        <f>[3]flow_raw!I478</f>
        <v>4087</v>
      </c>
      <c r="F478" s="272">
        <f>[3]flow_raw!L478</f>
        <v>2461.2165610000002</v>
      </c>
    </row>
    <row r="479" spans="5:6">
      <c r="E479">
        <f>[3]flow_raw!I479</f>
        <v>4090</v>
      </c>
      <c r="F479" s="272">
        <f>[3]flow_raw!L479</f>
        <v>4389.2564139999995</v>
      </c>
    </row>
    <row r="480" spans="5:6">
      <c r="E480">
        <f>[3]flow_raw!I480</f>
        <v>4121</v>
      </c>
      <c r="F480" s="272">
        <f>[3]flow_raw!L480</f>
        <v>7063.3234569999995</v>
      </c>
    </row>
    <row r="481" spans="5:6">
      <c r="E481">
        <f>[3]flow_raw!I481</f>
        <v>4122</v>
      </c>
      <c r="F481" s="272">
        <f>[3]flow_raw!L481</f>
        <v>25519.793793000001</v>
      </c>
    </row>
    <row r="482" spans="5:6">
      <c r="E482">
        <f>[3]flow_raw!I482</f>
        <v>4133</v>
      </c>
      <c r="F482" s="272">
        <f>[3]flow_raw!L482</f>
        <v>34024.784362999999</v>
      </c>
    </row>
    <row r="483" spans="5:6">
      <c r="E483">
        <f>[3]flow_raw!I483</f>
        <v>4192</v>
      </c>
      <c r="F483" s="272">
        <f>[3]flow_raw!L483</f>
        <v>20703.684089000002</v>
      </c>
    </row>
    <row r="484" spans="5:6">
      <c r="E484">
        <f>[3]flow_raw!I484</f>
        <v>4195</v>
      </c>
      <c r="F484" s="272">
        <f>[3]flow_raw!L484</f>
        <v>26665.676895000001</v>
      </c>
    </row>
    <row r="485" spans="5:6">
      <c r="E485">
        <f>[3]flow_raw!I485</f>
        <v>4202</v>
      </c>
      <c r="F485" s="272">
        <f>[3]flow_raw!L485</f>
        <v>20559.592619999999</v>
      </c>
    </row>
    <row r="486" spans="5:6">
      <c r="E486">
        <f>[3]flow_raw!I486</f>
        <v>4230</v>
      </c>
      <c r="F486" s="272">
        <f>[3]flow_raw!L486</f>
        <v>19299.524552000003</v>
      </c>
    </row>
    <row r="487" spans="5:6">
      <c r="E487">
        <f>[3]flow_raw!I487</f>
        <v>4237</v>
      </c>
      <c r="F487" s="272">
        <f>[3]flow_raw!L487</f>
        <v>22326.087403000001</v>
      </c>
    </row>
    <row r="488" spans="5:6">
      <c r="E488">
        <f>[3]flow_raw!I488</f>
        <v>4239</v>
      </c>
      <c r="F488" s="272">
        <f>[3]flow_raw!L488</f>
        <v>5116.4075460000004</v>
      </c>
    </row>
    <row r="489" spans="5:6">
      <c r="E489">
        <f>[3]flow_raw!I489</f>
        <v>4251</v>
      </c>
      <c r="F489" s="272">
        <f>[3]flow_raw!L489</f>
        <v>25113.066405999998</v>
      </c>
    </row>
    <row r="490" spans="5:6">
      <c r="E490">
        <f>[3]flow_raw!I490</f>
        <v>4304</v>
      </c>
      <c r="F490" s="272">
        <f>[3]flow_raw!L490</f>
        <v>2052.774594</v>
      </c>
    </row>
    <row r="491" spans="5:6">
      <c r="E491">
        <f>[3]flow_raw!I491</f>
        <v>4369</v>
      </c>
      <c r="F491" s="272">
        <f>[3]flow_raw!L491</f>
        <v>4146.3404620000001</v>
      </c>
    </row>
    <row r="492" spans="5:6">
      <c r="E492">
        <f>[3]flow_raw!I492</f>
        <v>4386</v>
      </c>
      <c r="F492" s="272">
        <f>[3]flow_raw!L492</f>
        <v>9412.4789889999993</v>
      </c>
    </row>
    <row r="493" spans="5:6">
      <c r="E493">
        <f>[3]flow_raw!I493</f>
        <v>4392</v>
      </c>
      <c r="F493" s="272">
        <f>[3]flow_raw!L493</f>
        <v>6378.0664360000001</v>
      </c>
    </row>
    <row r="494" spans="5:6">
      <c r="E494">
        <f>[3]flow_raw!I494</f>
        <v>4394</v>
      </c>
      <c r="F494" s="272">
        <f>[3]flow_raw!L494</f>
        <v>7205.1028360000009</v>
      </c>
    </row>
    <row r="495" spans="5:6">
      <c r="E495">
        <f>[3]flow_raw!I495</f>
        <v>4425</v>
      </c>
      <c r="F495" s="272">
        <f>[3]flow_raw!L495</f>
        <v>14422.149462000001</v>
      </c>
    </row>
    <row r="496" spans="5:6">
      <c r="E496">
        <f>[3]flow_raw!I496</f>
        <v>4431</v>
      </c>
      <c r="F496" s="272">
        <f>[3]flow_raw!L496</f>
        <v>22705.619600000002</v>
      </c>
    </row>
    <row r="497" spans="5:6">
      <c r="E497">
        <f>[3]flow_raw!I497</f>
        <v>4435</v>
      </c>
      <c r="F497" s="272">
        <f>[3]flow_raw!L497</f>
        <v>1582.8837579999999</v>
      </c>
    </row>
    <row r="498" spans="5:6">
      <c r="E498">
        <f>[3]flow_raw!I498</f>
        <v>4479</v>
      </c>
      <c r="F498" s="272">
        <f>[3]flow_raw!L498</f>
        <v>21086.397797000001</v>
      </c>
    </row>
    <row r="499" spans="5:6">
      <c r="E499">
        <f>[3]flow_raw!I499</f>
        <v>4480</v>
      </c>
      <c r="F499" s="272">
        <f>[3]flow_raw!L499</f>
        <v>21980.505857</v>
      </c>
    </row>
    <row r="500" spans="5:6">
      <c r="E500">
        <f>[3]flow_raw!I500</f>
        <v>4496</v>
      </c>
      <c r="F500" s="272">
        <f>[3]flow_raw!L500</f>
        <v>19588.493651999997</v>
      </c>
    </row>
    <row r="501" spans="5:6">
      <c r="E501">
        <f>[3]flow_raw!I501</f>
        <v>4506</v>
      </c>
      <c r="F501" s="272">
        <f>[3]flow_raw!L501</f>
        <v>9642.7649529999999</v>
      </c>
    </row>
    <row r="502" spans="5:6">
      <c r="E502">
        <f>[3]flow_raw!I502</f>
        <v>4513</v>
      </c>
      <c r="F502" s="272">
        <f>[3]flow_raw!L502</f>
        <v>23220.040771</v>
      </c>
    </row>
    <row r="503" spans="5:6">
      <c r="E503">
        <f>[3]flow_raw!I503</f>
        <v>4519</v>
      </c>
      <c r="F503" s="272">
        <f>[3]flow_raw!L503</f>
        <v>8566.1102609999998</v>
      </c>
    </row>
    <row r="504" spans="5:6">
      <c r="E504">
        <f>[3]flow_raw!I504</f>
        <v>4547</v>
      </c>
      <c r="F504" s="272">
        <f>[3]flow_raw!L504</f>
        <v>15843.719322999999</v>
      </c>
    </row>
    <row r="505" spans="5:6">
      <c r="E505">
        <f>[3]flow_raw!I505</f>
        <v>4571</v>
      </c>
      <c r="F505" s="272">
        <f>[3]flow_raw!L505</f>
        <v>6892.6741569999995</v>
      </c>
    </row>
    <row r="506" spans="5:6">
      <c r="E506">
        <f>[3]flow_raw!I506</f>
        <v>4590</v>
      </c>
      <c r="F506" s="272">
        <f>[3]flow_raw!L506</f>
        <v>12860.808477999999</v>
      </c>
    </row>
    <row r="507" spans="5:6">
      <c r="E507">
        <f>[3]flow_raw!I507</f>
        <v>4600</v>
      </c>
      <c r="F507" s="272">
        <f>[3]flow_raw!L507</f>
        <v>19074.560042999998</v>
      </c>
    </row>
    <row r="508" spans="5:6">
      <c r="E508">
        <f>[3]flow_raw!I508</f>
        <v>4621</v>
      </c>
      <c r="F508" s="272">
        <f>[3]flow_raw!L508</f>
        <v>7557.5399479999996</v>
      </c>
    </row>
    <row r="509" spans="5:6">
      <c r="E509">
        <f>[3]flow_raw!I509</f>
        <v>4623</v>
      </c>
      <c r="F509" s="272">
        <f>[3]flow_raw!L509</f>
        <v>7851.7206559999995</v>
      </c>
    </row>
    <row r="510" spans="5:6">
      <c r="E510">
        <f>[3]flow_raw!I510</f>
        <v>4627</v>
      </c>
      <c r="F510" s="272">
        <f>[3]flow_raw!L510</f>
        <v>12998.633629</v>
      </c>
    </row>
    <row r="511" spans="5:6">
      <c r="E511">
        <f>[3]flow_raw!I511</f>
        <v>4642</v>
      </c>
      <c r="F511" s="272">
        <f>[3]flow_raw!L511</f>
        <v>5422.9540849999994</v>
      </c>
    </row>
    <row r="512" spans="5:6">
      <c r="E512">
        <f>[3]flow_raw!I512</f>
        <v>4646</v>
      </c>
      <c r="F512" s="272">
        <f>[3]flow_raw!L512</f>
        <v>9896.6085649999986</v>
      </c>
    </row>
    <row r="513" spans="5:6">
      <c r="E513">
        <f>[3]flow_raw!I513</f>
        <v>4685</v>
      </c>
      <c r="F513" s="272">
        <f>[3]flow_raw!L513</f>
        <v>14857.511231</v>
      </c>
    </row>
    <row r="514" spans="5:6">
      <c r="E514">
        <f>[3]flow_raw!I514</f>
        <v>4694</v>
      </c>
      <c r="F514" s="272">
        <f>[3]flow_raw!L514</f>
        <v>18396.242203000002</v>
      </c>
    </row>
    <row r="515" spans="5:6">
      <c r="E515">
        <f>[3]flow_raw!I515</f>
        <v>4695</v>
      </c>
      <c r="F515" s="272">
        <f>[3]flow_raw!L515</f>
        <v>21343.939117000002</v>
      </c>
    </row>
    <row r="516" spans="5:6">
      <c r="E516">
        <f>[3]flow_raw!I516</f>
        <v>4713</v>
      </c>
      <c r="F516" s="272">
        <f>[3]flow_raw!L516</f>
        <v>17544.094969999998</v>
      </c>
    </row>
    <row r="517" spans="5:6">
      <c r="E517">
        <f>[3]flow_raw!I517</f>
        <v>4739</v>
      </c>
      <c r="F517" s="272">
        <f>[3]flow_raw!L517</f>
        <v>9122.9196549999997</v>
      </c>
    </row>
    <row r="518" spans="5:6">
      <c r="E518">
        <f>[3]flow_raw!I518</f>
        <v>4746</v>
      </c>
      <c r="F518" s="272">
        <f>[3]flow_raw!L518</f>
        <v>30711.677551000001</v>
      </c>
    </row>
    <row r="519" spans="5:6">
      <c r="E519">
        <f>[3]flow_raw!I519</f>
        <v>4758</v>
      </c>
      <c r="F519" s="272">
        <f>[3]flow_raw!L519</f>
        <v>6381.178468000001</v>
      </c>
    </row>
    <row r="520" spans="5:6">
      <c r="E520">
        <f>[3]flow_raw!I520</f>
        <v>4768</v>
      </c>
      <c r="F520" s="272">
        <f>[3]flow_raw!L520</f>
        <v>5438.2391349999998</v>
      </c>
    </row>
    <row r="521" spans="5:6">
      <c r="E521">
        <f>[3]flow_raw!I521</f>
        <v>4776</v>
      </c>
      <c r="F521" s="272">
        <f>[3]flow_raw!L521</f>
        <v>23616.148359999999</v>
      </c>
    </row>
    <row r="522" spans="5:6">
      <c r="E522">
        <f>[3]flow_raw!I522</f>
        <v>4780</v>
      </c>
      <c r="F522" s="272">
        <f>[3]flow_raw!L522</f>
        <v>33064.371461000002</v>
      </c>
    </row>
    <row r="523" spans="5:6">
      <c r="E523">
        <f>[3]flow_raw!I523</f>
        <v>4781</v>
      </c>
      <c r="F523" s="272">
        <f>[3]flow_raw!L523</f>
        <v>31471.677186000001</v>
      </c>
    </row>
    <row r="524" spans="5:6">
      <c r="E524">
        <f>[3]flow_raw!I524</f>
        <v>4782</v>
      </c>
      <c r="F524" s="272">
        <f>[3]flow_raw!L524</f>
        <v>5426.802447</v>
      </c>
    </row>
    <row r="525" spans="5:6">
      <c r="E525">
        <f>[3]flow_raw!I525</f>
        <v>4790</v>
      </c>
      <c r="F525" s="272">
        <f>[3]flow_raw!L525</f>
        <v>4396.5806570000004</v>
      </c>
    </row>
    <row r="526" spans="5:6">
      <c r="E526">
        <f>[3]flow_raw!I526</f>
        <v>4887</v>
      </c>
      <c r="F526" s="272">
        <f>[3]flow_raw!L526</f>
        <v>109647.322266</v>
      </c>
    </row>
    <row r="527" spans="5:6">
      <c r="E527">
        <f>[3]flow_raw!I527</f>
        <v>4969</v>
      </c>
      <c r="F527" s="272">
        <f>[3]flow_raw!L527</f>
        <v>8994.1935109999995</v>
      </c>
    </row>
    <row r="528" spans="5:6">
      <c r="E528">
        <f>[3]flow_raw!I528</f>
        <v>4981</v>
      </c>
      <c r="F528" s="272">
        <f>[3]flow_raw!L528</f>
        <v>3808.8748209999994</v>
      </c>
    </row>
    <row r="529" spans="5:6">
      <c r="E529">
        <f>[3]flow_raw!I529</f>
        <v>5000</v>
      </c>
      <c r="F529" s="272">
        <f>[3]flow_raw!L529</f>
        <v>5406.4013869999999</v>
      </c>
    </row>
    <row r="530" spans="5:6">
      <c r="E530">
        <f>[3]flow_raw!I530</f>
        <v>5012</v>
      </c>
      <c r="F530" s="272">
        <f>[3]flow_raw!L530</f>
        <v>10408.654541</v>
      </c>
    </row>
    <row r="531" spans="5:6">
      <c r="E531">
        <f>[3]flow_raw!I531</f>
        <v>5032</v>
      </c>
      <c r="F531" s="272">
        <f>[3]flow_raw!L531</f>
        <v>14834.837385999999</v>
      </c>
    </row>
    <row r="532" spans="5:6">
      <c r="E532">
        <f>[3]flow_raw!I532</f>
        <v>5051</v>
      </c>
      <c r="F532" s="272">
        <f>[3]flow_raw!L532</f>
        <v>40457.464494</v>
      </c>
    </row>
    <row r="533" spans="5:6">
      <c r="E533">
        <f>[3]flow_raw!I533</f>
        <v>5062</v>
      </c>
      <c r="F533" s="272">
        <f>[3]flow_raw!L533</f>
        <v>18810.291152999998</v>
      </c>
    </row>
    <row r="534" spans="5:6">
      <c r="E534">
        <f>[3]flow_raw!I534</f>
        <v>5063</v>
      </c>
      <c r="F534" s="272">
        <f>[3]flow_raw!L534</f>
        <v>991.03814700000009</v>
      </c>
    </row>
    <row r="535" spans="5:6">
      <c r="E535">
        <f>[3]flow_raw!I535</f>
        <v>5072</v>
      </c>
      <c r="F535" s="272">
        <f>[3]flow_raw!L535</f>
        <v>16552.547386999999</v>
      </c>
    </row>
    <row r="536" spans="5:6">
      <c r="E536">
        <f>[3]flow_raw!I536</f>
        <v>5111</v>
      </c>
      <c r="F536" s="272">
        <f>[3]flow_raw!L536</f>
        <v>5937.0165560000005</v>
      </c>
    </row>
    <row r="537" spans="5:6">
      <c r="E537">
        <f>[3]flow_raw!I537</f>
        <v>5120</v>
      </c>
      <c r="F537" s="272">
        <f>[3]flow_raw!L537</f>
        <v>11977.442153</v>
      </c>
    </row>
    <row r="538" spans="5:6">
      <c r="E538">
        <f>[3]flow_raw!I538</f>
        <v>5121</v>
      </c>
      <c r="F538" s="272">
        <f>[3]flow_raw!L538</f>
        <v>8868.7965560000011</v>
      </c>
    </row>
    <row r="539" spans="5:6">
      <c r="E539">
        <f>[3]flow_raw!I539</f>
        <v>5122</v>
      </c>
      <c r="F539" s="272">
        <f>[3]flow_raw!L539</f>
        <v>13646.028934</v>
      </c>
    </row>
    <row r="540" spans="5:6">
      <c r="E540">
        <f>[3]flow_raw!I540</f>
        <v>5125</v>
      </c>
      <c r="F540" s="272">
        <f>[3]flow_raw!L540</f>
        <v>24604.86508</v>
      </c>
    </row>
    <row r="541" spans="5:6">
      <c r="E541">
        <f>[3]flow_raw!I541</f>
        <v>5127</v>
      </c>
      <c r="F541" s="272">
        <f>[3]flow_raw!L541</f>
        <v>63083.604613000003</v>
      </c>
    </row>
    <row r="542" spans="5:6">
      <c r="E542">
        <f>[3]flow_raw!I542</f>
        <v>5141</v>
      </c>
      <c r="F542" s="272">
        <f>[3]flow_raw!L542</f>
        <v>17311.21283</v>
      </c>
    </row>
    <row r="543" spans="5:6">
      <c r="E543">
        <f>[3]flow_raw!I543</f>
        <v>5144</v>
      </c>
      <c r="F543" s="272">
        <f>[3]flow_raw!L543</f>
        <v>55135.413207999998</v>
      </c>
    </row>
    <row r="544" spans="5:6">
      <c r="E544">
        <f>[3]flow_raw!I544</f>
        <v>5163</v>
      </c>
      <c r="F544" s="272">
        <f>[3]flow_raw!L544</f>
        <v>13550.306322999999</v>
      </c>
    </row>
    <row r="545" spans="5:6">
      <c r="E545">
        <f>[3]flow_raw!I545</f>
        <v>5174</v>
      </c>
      <c r="F545" s="272">
        <f>[3]flow_raw!L545</f>
        <v>15825.487503</v>
      </c>
    </row>
    <row r="546" spans="5:6">
      <c r="E546">
        <f>[3]flow_raw!I546</f>
        <v>5193</v>
      </c>
      <c r="F546" s="272">
        <f>[3]flow_raw!L546</f>
        <v>2045.079387</v>
      </c>
    </row>
    <row r="547" spans="5:6">
      <c r="E547">
        <f>[3]flow_raw!I547</f>
        <v>5215</v>
      </c>
      <c r="F547" s="272">
        <f>[3]flow_raw!L547</f>
        <v>30669.099061000001</v>
      </c>
    </row>
    <row r="548" spans="5:6">
      <c r="E548">
        <f>[3]flow_raw!I548</f>
        <v>5224</v>
      </c>
      <c r="F548" s="272">
        <f>[3]flow_raw!L548</f>
        <v>3844.820725</v>
      </c>
    </row>
    <row r="549" spans="5:6">
      <c r="E549">
        <f>[3]flow_raw!I549</f>
        <v>5232</v>
      </c>
      <c r="F549" s="272">
        <f>[3]flow_raw!L549</f>
        <v>26261.651732999999</v>
      </c>
    </row>
    <row r="550" spans="5:6">
      <c r="E550">
        <f>[3]flow_raw!I550</f>
        <v>5236</v>
      </c>
      <c r="F550" s="272">
        <f>[3]flow_raw!L550</f>
        <v>34971.932130000001</v>
      </c>
    </row>
    <row r="551" spans="5:6">
      <c r="E551">
        <f>[3]flow_raw!I551</f>
        <v>5242</v>
      </c>
      <c r="F551" s="272">
        <f>[3]flow_raw!L551</f>
        <v>21382.941407999999</v>
      </c>
    </row>
    <row r="552" spans="5:6">
      <c r="E552">
        <f>[3]flow_raw!I552</f>
        <v>5247</v>
      </c>
      <c r="F552" s="272">
        <f>[3]flow_raw!L552</f>
        <v>1938.1202960000001</v>
      </c>
    </row>
    <row r="553" spans="5:6">
      <c r="E553">
        <f>[3]flow_raw!I553</f>
        <v>5261</v>
      </c>
      <c r="F553" s="272">
        <f>[3]flow_raw!L553</f>
        <v>258.72143899999998</v>
      </c>
    </row>
    <row r="554" spans="5:6">
      <c r="E554">
        <f>[3]flow_raw!I554</f>
        <v>5312</v>
      </c>
      <c r="F554" s="272">
        <f>[3]flow_raw!L554</f>
        <v>14037.553098999999</v>
      </c>
    </row>
    <row r="555" spans="5:6">
      <c r="E555">
        <f>[3]flow_raw!I555</f>
        <v>5325</v>
      </c>
      <c r="F555" s="272">
        <f>[3]flow_raw!L555</f>
        <v>5552.158535999999</v>
      </c>
    </row>
    <row r="556" spans="5:6">
      <c r="E556">
        <f>[3]flow_raw!I556</f>
        <v>5330</v>
      </c>
      <c r="F556" s="272">
        <f>[3]flow_raw!L556</f>
        <v>6471.8557959999998</v>
      </c>
    </row>
    <row r="557" spans="5:6">
      <c r="E557">
        <f>[3]flow_raw!I557</f>
        <v>5331</v>
      </c>
      <c r="F557" s="272">
        <f>[3]flow_raw!L557</f>
        <v>9387.3592680000002</v>
      </c>
    </row>
    <row r="558" spans="5:6">
      <c r="E558">
        <f>[3]flow_raw!I558</f>
        <v>5332</v>
      </c>
      <c r="F558" s="272">
        <f>[3]flow_raw!L558</f>
        <v>10276.424872</v>
      </c>
    </row>
    <row r="559" spans="5:6">
      <c r="E559">
        <f>[3]flow_raw!I559</f>
        <v>5336</v>
      </c>
      <c r="F559" s="272">
        <f>[3]flow_raw!L559</f>
        <v>8363.8105009999999</v>
      </c>
    </row>
    <row r="560" spans="5:6">
      <c r="E560">
        <f>[3]flow_raw!I560</f>
        <v>5339</v>
      </c>
      <c r="F560" s="272">
        <f>[3]flow_raw!L560</f>
        <v>6108.1581449999994</v>
      </c>
    </row>
    <row r="561" spans="5:6">
      <c r="E561">
        <f>[3]flow_raw!I561</f>
        <v>5340</v>
      </c>
      <c r="F561" s="272">
        <f>[3]flow_raw!L561</f>
        <v>2704.1126449999997</v>
      </c>
    </row>
    <row r="562" spans="5:6">
      <c r="E562">
        <f>[3]flow_raw!I562</f>
        <v>5373</v>
      </c>
      <c r="F562" s="272">
        <f>[3]flow_raw!L562</f>
        <v>7133.5673779999997</v>
      </c>
    </row>
    <row r="563" spans="5:6">
      <c r="E563">
        <f>[3]flow_raw!I563</f>
        <v>5375</v>
      </c>
      <c r="F563" s="272">
        <f>[3]flow_raw!L563</f>
        <v>8604.4907390000008</v>
      </c>
    </row>
    <row r="564" spans="5:6">
      <c r="E564">
        <f>[3]flow_raw!I564</f>
        <v>5378</v>
      </c>
      <c r="F564" s="272">
        <f>[3]flow_raw!L564</f>
        <v>9960.6764770000009</v>
      </c>
    </row>
    <row r="565" spans="5:6">
      <c r="E565">
        <f>[3]flow_raw!I565</f>
        <v>5417</v>
      </c>
      <c r="F565" s="272">
        <f>[3]flow_raw!L565</f>
        <v>11384.33029</v>
      </c>
    </row>
    <row r="566" spans="5:6">
      <c r="E566">
        <f>[3]flow_raw!I566</f>
        <v>5426</v>
      </c>
      <c r="F566" s="272">
        <f>[3]flow_raw!L566</f>
        <v>16196.855469000002</v>
      </c>
    </row>
    <row r="567" spans="5:6">
      <c r="E567">
        <f>[3]flow_raw!I567</f>
        <v>5454</v>
      </c>
      <c r="F567" s="272">
        <f>[3]flow_raw!L567</f>
        <v>18576.104460000002</v>
      </c>
    </row>
    <row r="568" spans="5:6">
      <c r="E568">
        <f>[3]flow_raw!I568</f>
        <v>5460</v>
      </c>
      <c r="F568" s="272">
        <f>[3]flow_raw!L568</f>
        <v>7577.103916</v>
      </c>
    </row>
    <row r="569" spans="5:6">
      <c r="E569">
        <f>[3]flow_raw!I569</f>
        <v>5489</v>
      </c>
      <c r="F569" s="272">
        <f>[3]flow_raw!L569</f>
        <v>14830.291297</v>
      </c>
    </row>
    <row r="570" spans="5:6">
      <c r="E570">
        <f>[3]flow_raw!I570</f>
        <v>5535</v>
      </c>
      <c r="F570" s="272">
        <f>[3]flow_raw!L570</f>
        <v>3081.9880680000001</v>
      </c>
    </row>
    <row r="571" spans="5:6">
      <c r="E571">
        <f>[3]flow_raw!I571</f>
        <v>5592</v>
      </c>
      <c r="F571" s="272">
        <f>[3]flow_raw!L571</f>
        <v>365.54965600000003</v>
      </c>
    </row>
    <row r="572" spans="5:6">
      <c r="E572">
        <f>[3]flow_raw!I572</f>
        <v>5706</v>
      </c>
      <c r="F572" s="272">
        <f>[3]flow_raw!L572</f>
        <v>30221.773101999999</v>
      </c>
    </row>
    <row r="573" spans="5:6">
      <c r="E573">
        <f>[3]flow_raw!I573</f>
        <v>5720</v>
      </c>
      <c r="F573" s="272">
        <f>[3]flow_raw!L573</f>
        <v>4734.7633820000001</v>
      </c>
    </row>
    <row r="574" spans="5:6">
      <c r="E574">
        <f>[3]flow_raw!I574</f>
        <v>5744</v>
      </c>
      <c r="F574" s="272">
        <f>[3]flow_raw!L574</f>
        <v>13224.842668000001</v>
      </c>
    </row>
    <row r="575" spans="5:6">
      <c r="E575">
        <f>[3]flow_raw!I575</f>
        <v>5751</v>
      </c>
      <c r="F575" s="272">
        <f>[3]flow_raw!L575</f>
        <v>18313.699767999999</v>
      </c>
    </row>
    <row r="576" spans="5:6">
      <c r="E576">
        <f>[3]flow_raw!I576</f>
        <v>5754</v>
      </c>
      <c r="F576" s="272">
        <f>[3]flow_raw!L576</f>
        <v>6823.541389</v>
      </c>
    </row>
    <row r="577" spans="5:6">
      <c r="E577">
        <f>[3]flow_raw!I577</f>
        <v>5777</v>
      </c>
      <c r="F577" s="272">
        <f>[3]flow_raw!L577</f>
        <v>3782.32881</v>
      </c>
    </row>
    <row r="578" spans="5:6">
      <c r="E578">
        <f>[3]flow_raw!I578</f>
        <v>5786</v>
      </c>
      <c r="F578" s="272">
        <f>[3]flow_raw!L578</f>
        <v>3395.7206070000002</v>
      </c>
    </row>
    <row r="579" spans="5:6">
      <c r="E579">
        <f>[3]flow_raw!I579</f>
        <v>5812</v>
      </c>
      <c r="F579" s="272">
        <f>[3]flow_raw!L579</f>
        <v>4643.5159720000001</v>
      </c>
    </row>
    <row r="580" spans="5:6">
      <c r="E580">
        <f>[3]flow_raw!I580</f>
        <v>5814</v>
      </c>
      <c r="F580" s="272">
        <f>[3]flow_raw!L580</f>
        <v>12205.686509000001</v>
      </c>
    </row>
    <row r="581" spans="5:6">
      <c r="E581">
        <f>[3]flow_raw!I581</f>
        <v>5817</v>
      </c>
      <c r="F581" s="272">
        <f>[3]flow_raw!L581</f>
        <v>426.344223</v>
      </c>
    </row>
    <row r="582" spans="5:6">
      <c r="E582">
        <f>[3]flow_raw!I582</f>
        <v>5830</v>
      </c>
      <c r="F582" s="272">
        <f>[3]flow_raw!L582</f>
        <v>14368.581313999999</v>
      </c>
    </row>
    <row r="583" spans="5:6">
      <c r="E583">
        <f>[3]flow_raw!I583</f>
        <v>5863</v>
      </c>
      <c r="F583" s="272">
        <f>[3]flow_raw!L583</f>
        <v>6803.1361809999999</v>
      </c>
    </row>
    <row r="584" spans="5:6">
      <c r="E584">
        <f>[3]flow_raw!I584</f>
        <v>5864</v>
      </c>
      <c r="F584" s="272">
        <f>[3]flow_raw!L584</f>
        <v>10890.917434999999</v>
      </c>
    </row>
    <row r="585" spans="5:6">
      <c r="E585">
        <f>[3]flow_raw!I585</f>
        <v>5865</v>
      </c>
      <c r="F585" s="272">
        <f>[3]flow_raw!L585</f>
        <v>3894.0789299999997</v>
      </c>
    </row>
    <row r="586" spans="5:6">
      <c r="E586">
        <f>[3]flow_raw!I586</f>
        <v>5867</v>
      </c>
      <c r="F586" s="272">
        <f>[3]flow_raw!L586</f>
        <v>4941.5942850000001</v>
      </c>
    </row>
    <row r="587" spans="5:6">
      <c r="E587">
        <f>[3]flow_raw!I587</f>
        <v>5870</v>
      </c>
      <c r="F587" s="272">
        <f>[3]flow_raw!L587</f>
        <v>6574.9685850000005</v>
      </c>
    </row>
    <row r="588" spans="5:6">
      <c r="E588">
        <f>[3]flow_raw!I588</f>
        <v>5878</v>
      </c>
      <c r="F588" s="272">
        <f>[3]flow_raw!L588</f>
        <v>9857.0923660000008</v>
      </c>
    </row>
    <row r="589" spans="5:6">
      <c r="E589">
        <f>[3]flow_raw!I589</f>
        <v>5886</v>
      </c>
      <c r="F589" s="272">
        <f>[3]flow_raw!L589</f>
        <v>7348.7278109999997</v>
      </c>
    </row>
    <row r="590" spans="5:6">
      <c r="E590">
        <f>[3]flow_raw!I590</f>
        <v>5887</v>
      </c>
      <c r="F590" s="272">
        <f>[3]flow_raw!L590</f>
        <v>7556.0846029999993</v>
      </c>
    </row>
    <row r="591" spans="5:6">
      <c r="E591">
        <f>[3]flow_raw!I591</f>
        <v>5890</v>
      </c>
      <c r="F591" s="272">
        <f>[3]flow_raw!L591</f>
        <v>7097.4174599999997</v>
      </c>
    </row>
    <row r="592" spans="5:6">
      <c r="E592">
        <f>[3]flow_raw!I592</f>
        <v>5891</v>
      </c>
      <c r="F592" s="272">
        <f>[3]flow_raw!L592</f>
        <v>9610.1565559999999</v>
      </c>
    </row>
    <row r="593" spans="5:6">
      <c r="E593">
        <f>[3]flow_raw!I593</f>
        <v>5900</v>
      </c>
      <c r="F593" s="272">
        <f>[3]flow_raw!L593</f>
        <v>7633.0445280000004</v>
      </c>
    </row>
    <row r="594" spans="5:6">
      <c r="E594">
        <f>[3]flow_raw!I594</f>
        <v>5903</v>
      </c>
      <c r="F594" s="272">
        <f>[3]flow_raw!L594</f>
        <v>8377.6756290000012</v>
      </c>
    </row>
    <row r="595" spans="5:6">
      <c r="E595">
        <f>[3]flow_raw!I595</f>
        <v>5904</v>
      </c>
      <c r="F595" s="272">
        <f>[3]flow_raw!L595</f>
        <v>12103.325263000001</v>
      </c>
    </row>
    <row r="596" spans="5:6">
      <c r="E596">
        <f>[3]flow_raw!I596</f>
        <v>5905</v>
      </c>
      <c r="F596" s="272">
        <f>[3]flow_raw!L596</f>
        <v>11242.417450000001</v>
      </c>
    </row>
    <row r="597" spans="5:6">
      <c r="E597">
        <f>[3]flow_raw!I597</f>
        <v>5920</v>
      </c>
      <c r="F597" s="272">
        <f>[3]flow_raw!L597</f>
        <v>617.67480799999998</v>
      </c>
    </row>
    <row r="598" spans="5:6">
      <c r="E598">
        <f>[3]flow_raw!I598</f>
        <v>5927</v>
      </c>
      <c r="F598" s="272">
        <f>[3]flow_raw!L598</f>
        <v>25442.575302000001</v>
      </c>
    </row>
    <row r="599" spans="5:6">
      <c r="E599">
        <f>[3]flow_raw!I599</f>
        <v>5940</v>
      </c>
      <c r="F599" s="272">
        <f>[3]flow_raw!L599</f>
        <v>8108.8073609999992</v>
      </c>
    </row>
    <row r="600" spans="5:6">
      <c r="E600">
        <f>[3]flow_raw!I600</f>
        <v>5957</v>
      </c>
      <c r="F600" s="272">
        <f>[3]flow_raw!L600</f>
        <v>10427.477091000001</v>
      </c>
    </row>
    <row r="601" spans="5:6">
      <c r="E601">
        <f>[3]flow_raw!I601</f>
        <v>5982</v>
      </c>
      <c r="F601" s="272">
        <f>[3]flow_raw!L601</f>
        <v>13548.858254999999</v>
      </c>
    </row>
    <row r="602" spans="5:6">
      <c r="E602">
        <f>[3]flow_raw!I602</f>
        <v>5988</v>
      </c>
      <c r="F602" s="272">
        <f>[3]flow_raw!L602</f>
        <v>5790.3296129999999</v>
      </c>
    </row>
    <row r="603" spans="5:6">
      <c r="E603">
        <f>[3]flow_raw!I603</f>
        <v>6000</v>
      </c>
      <c r="F603" s="272">
        <f>[3]flow_raw!L603</f>
        <v>18287.183471000004</v>
      </c>
    </row>
    <row r="604" spans="5:6">
      <c r="E604">
        <f>[3]flow_raw!I604</f>
        <v>6015</v>
      </c>
      <c r="F604" s="272">
        <f>[3]flow_raw!L604</f>
        <v>17252.639367</v>
      </c>
    </row>
    <row r="605" spans="5:6">
      <c r="E605">
        <f>[3]flow_raw!I605</f>
        <v>6035</v>
      </c>
      <c r="F605" s="272">
        <f>[3]flow_raw!L605</f>
        <v>18610.035751000003</v>
      </c>
    </row>
    <row r="606" spans="5:6">
      <c r="E606">
        <f>[3]flow_raw!I606</f>
        <v>6046</v>
      </c>
      <c r="F606" s="272">
        <f>[3]flow_raw!L606</f>
        <v>20262.384536000001</v>
      </c>
    </row>
    <row r="607" spans="5:6">
      <c r="E607">
        <f>[3]flow_raw!I607</f>
        <v>6047</v>
      </c>
      <c r="F607" s="272">
        <f>[3]flow_raw!L607</f>
        <v>19856.712736999998</v>
      </c>
    </row>
    <row r="608" spans="5:6">
      <c r="E608">
        <f>[3]flow_raw!I608</f>
        <v>6052</v>
      </c>
      <c r="F608" s="272">
        <f>[3]flow_raw!L608</f>
        <v>9033.7553439999992</v>
      </c>
    </row>
    <row r="609" spans="5:6">
      <c r="E609">
        <f>[3]flow_raw!I609</f>
        <v>6055</v>
      </c>
      <c r="F609" s="272">
        <f>[3]flow_raw!L609</f>
        <v>5684.9511490000004</v>
      </c>
    </row>
    <row r="610" spans="5:6">
      <c r="E610">
        <f>[3]flow_raw!I610</f>
        <v>6073</v>
      </c>
      <c r="F610" s="272">
        <f>[3]flow_raw!L610</f>
        <v>4319.3839369999996</v>
      </c>
    </row>
    <row r="611" spans="5:6">
      <c r="E611">
        <f>[3]flow_raw!I611</f>
        <v>6078</v>
      </c>
      <c r="F611" s="272">
        <f>[3]flow_raw!L611</f>
        <v>4437.7406389999996</v>
      </c>
    </row>
    <row r="612" spans="5:6">
      <c r="E612">
        <f>[3]flow_raw!I612</f>
        <v>6086</v>
      </c>
      <c r="F612" s="272">
        <f>[3]flow_raw!L612</f>
        <v>6627.6243460000005</v>
      </c>
    </row>
    <row r="613" spans="5:6">
      <c r="E613">
        <f>[3]flow_raw!I613</f>
        <v>6099</v>
      </c>
      <c r="F613" s="272">
        <f>[3]flow_raw!L613</f>
        <v>8880.078141</v>
      </c>
    </row>
    <row r="614" spans="5:6">
      <c r="E614">
        <f>[3]flow_raw!I614</f>
        <v>6102</v>
      </c>
      <c r="F614" s="272">
        <f>[3]flow_raw!L614</f>
        <v>18251.600815999998</v>
      </c>
    </row>
    <row r="615" spans="5:6">
      <c r="E615">
        <f>[3]flow_raw!I615</f>
        <v>6124</v>
      </c>
      <c r="F615" s="272">
        <f>[3]flow_raw!L615</f>
        <v>3007.2689289999998</v>
      </c>
    </row>
    <row r="616" spans="5:6">
      <c r="E616">
        <f>[3]flow_raw!I616</f>
        <v>6152</v>
      </c>
      <c r="F616" s="272">
        <f>[3]flow_raw!L616</f>
        <v>15299.816413999999</v>
      </c>
    </row>
    <row r="617" spans="5:6">
      <c r="E617">
        <f>[3]flow_raw!I617</f>
        <v>6183</v>
      </c>
      <c r="F617" s="272">
        <f>[3]flow_raw!L617</f>
        <v>10557.388594</v>
      </c>
    </row>
    <row r="618" spans="5:6">
      <c r="E618">
        <f>[3]flow_raw!I618</f>
        <v>6215</v>
      </c>
      <c r="F618" s="272">
        <f>[3]flow_raw!L618</f>
        <v>11009.291993000001</v>
      </c>
    </row>
    <row r="619" spans="5:6">
      <c r="E619">
        <f>[3]flow_raw!I619</f>
        <v>6237</v>
      </c>
      <c r="F619" s="272">
        <f>[3]flow_raw!L619</f>
        <v>5559.3373570000003</v>
      </c>
    </row>
    <row r="620" spans="5:6">
      <c r="E620">
        <f>[3]flow_raw!I620</f>
        <v>6261</v>
      </c>
      <c r="F620" s="272">
        <f>[3]flow_raw!L620</f>
        <v>17992.567964000002</v>
      </c>
    </row>
    <row r="621" spans="5:6">
      <c r="E621">
        <f>[3]flow_raw!I621</f>
        <v>6305</v>
      </c>
      <c r="F621" s="272">
        <f>[3]flow_raw!L621</f>
        <v>8531.319864000001</v>
      </c>
    </row>
    <row r="622" spans="5:6">
      <c r="E622">
        <f>[3]flow_raw!I622</f>
        <v>6308</v>
      </c>
      <c r="F622" s="272">
        <f>[3]flow_raw!L622</f>
        <v>11466.531761999999</v>
      </c>
    </row>
    <row r="623" spans="5:6">
      <c r="E623">
        <f>[3]flow_raw!I623</f>
        <v>6317</v>
      </c>
      <c r="F623" s="272">
        <f>[3]flow_raw!L623</f>
        <v>4216.8527669999994</v>
      </c>
    </row>
    <row r="624" spans="5:6">
      <c r="E624">
        <f>[3]flow_raw!I624</f>
        <v>6328</v>
      </c>
      <c r="F624" s="272">
        <f>[3]flow_raw!L624</f>
        <v>2758.1039769999998</v>
      </c>
    </row>
    <row r="625" spans="5:6">
      <c r="E625">
        <f>[3]flow_raw!I625</f>
        <v>6346</v>
      </c>
      <c r="F625" s="272">
        <f>[3]flow_raw!L625</f>
        <v>4644.5495680000004</v>
      </c>
    </row>
    <row r="626" spans="5:6">
      <c r="E626">
        <f>[3]flow_raw!I626</f>
        <v>6396</v>
      </c>
      <c r="F626" s="272">
        <f>[3]flow_raw!L626</f>
        <v>23214.649049</v>
      </c>
    </row>
    <row r="627" spans="5:6">
      <c r="E627">
        <f>[3]flow_raw!I627</f>
        <v>6401</v>
      </c>
      <c r="F627" s="272">
        <f>[3]flow_raw!L627</f>
        <v>12629.93434</v>
      </c>
    </row>
    <row r="628" spans="5:6">
      <c r="E628">
        <f>[3]flow_raw!I628</f>
        <v>6402</v>
      </c>
      <c r="F628" s="272">
        <f>[3]flow_raw!L628</f>
        <v>2174.9169190000002</v>
      </c>
    </row>
    <row r="629" spans="5:6">
      <c r="E629">
        <f>[3]flow_raw!I629</f>
        <v>6443</v>
      </c>
      <c r="F629" s="272">
        <f>[3]flow_raw!L629</f>
        <v>10387.155518</v>
      </c>
    </row>
    <row r="630" spans="5:6">
      <c r="E630">
        <f>[3]flow_raw!I630</f>
        <v>6454</v>
      </c>
      <c r="F630" s="272">
        <f>[3]flow_raw!L630</f>
        <v>38313.544707000001</v>
      </c>
    </row>
    <row r="631" spans="5:6">
      <c r="E631">
        <f>[3]flow_raw!I631</f>
        <v>6488</v>
      </c>
      <c r="F631" s="272">
        <f>[3]flow_raw!L631</f>
        <v>44948.216918000006</v>
      </c>
    </row>
    <row r="632" spans="5:6">
      <c r="E632">
        <f>[3]flow_raw!I632</f>
        <v>6503</v>
      </c>
      <c r="F632" s="272">
        <f>[3]flow_raw!L632</f>
        <v>3486.132036</v>
      </c>
    </row>
    <row r="633" spans="5:6">
      <c r="E633">
        <f>[3]flow_raw!I633</f>
        <v>6531</v>
      </c>
      <c r="F633" s="272">
        <f>[3]flow_raw!L633</f>
        <v>12877.178534999999</v>
      </c>
    </row>
    <row r="634" spans="5:6">
      <c r="E634">
        <f>[3]flow_raw!I634</f>
        <v>6581</v>
      </c>
      <c r="F634" s="272">
        <f>[3]flow_raw!L634</f>
        <v>10667.591004000002</v>
      </c>
    </row>
    <row r="635" spans="5:6">
      <c r="E635">
        <f>[3]flow_raw!I635</f>
        <v>6590</v>
      </c>
      <c r="F635" s="272">
        <f>[3]flow_raw!L635</f>
        <v>1014.6193510000001</v>
      </c>
    </row>
    <row r="636" spans="5:6">
      <c r="E636">
        <f>[3]flow_raw!I636</f>
        <v>6604</v>
      </c>
      <c r="F636" s="272">
        <f>[3]flow_raw!L636</f>
        <v>69061.283813999995</v>
      </c>
    </row>
    <row r="637" spans="5:6">
      <c r="E637">
        <f>[3]flow_raw!I637</f>
        <v>6605</v>
      </c>
      <c r="F637" s="272">
        <f>[3]flow_raw!L637</f>
        <v>7789.9332739999991</v>
      </c>
    </row>
    <row r="638" spans="5:6">
      <c r="E638">
        <f>[3]flow_raw!I638</f>
        <v>6609</v>
      </c>
      <c r="F638" s="272">
        <f>[3]flow_raw!L638</f>
        <v>10695.461295999999</v>
      </c>
    </row>
    <row r="639" spans="5:6">
      <c r="E639">
        <f>[3]flow_raw!I639</f>
        <v>6625</v>
      </c>
      <c r="F639" s="272">
        <f>[3]flow_raw!L639</f>
        <v>11808.131523</v>
      </c>
    </row>
    <row r="640" spans="5:6">
      <c r="E640">
        <f>[3]flow_raw!I640</f>
        <v>6641</v>
      </c>
      <c r="F640" s="272">
        <f>[3]flow_raw!L640</f>
        <v>16925.247191999999</v>
      </c>
    </row>
    <row r="641" spans="5:6">
      <c r="E641">
        <f>[3]flow_raw!I641</f>
        <v>6664</v>
      </c>
      <c r="F641" s="272">
        <f>[3]flow_raw!L641</f>
        <v>12141.221131</v>
      </c>
    </row>
    <row r="642" spans="5:6">
      <c r="E642">
        <f>[3]flow_raw!I642</f>
        <v>6666</v>
      </c>
      <c r="F642" s="272">
        <f>[3]flow_raw!L642</f>
        <v>13536.930113999999</v>
      </c>
    </row>
    <row r="643" spans="5:6">
      <c r="E643">
        <f>[3]flow_raw!I643</f>
        <v>6667</v>
      </c>
      <c r="F643" s="272">
        <f>[3]flow_raw!L643</f>
        <v>17037.509094000001</v>
      </c>
    </row>
    <row r="644" spans="5:6">
      <c r="E644">
        <f>[3]flow_raw!I644</f>
        <v>6706</v>
      </c>
      <c r="F644" s="272">
        <f>[3]flow_raw!L644</f>
        <v>16203.616899000001</v>
      </c>
    </row>
    <row r="645" spans="5:6">
      <c r="E645">
        <f>[3]flow_raw!I645</f>
        <v>6726</v>
      </c>
      <c r="F645" s="272">
        <f>[3]flow_raw!L645</f>
        <v>5946.1391160000003</v>
      </c>
    </row>
    <row r="646" spans="5:6">
      <c r="E646">
        <f>[3]flow_raw!I646</f>
        <v>6783</v>
      </c>
      <c r="F646" s="272">
        <f>[3]flow_raw!L646</f>
        <v>19501.141050999999</v>
      </c>
    </row>
    <row r="647" spans="5:6">
      <c r="E647">
        <f>[3]flow_raw!I647</f>
        <v>6819</v>
      </c>
      <c r="F647" s="272">
        <f>[3]flow_raw!L647</f>
        <v>203.81510700000001</v>
      </c>
    </row>
    <row r="648" spans="5:6">
      <c r="E648">
        <f>[3]flow_raw!I648</f>
        <v>6829</v>
      </c>
      <c r="F648" s="272">
        <f>[3]flow_raw!L648</f>
        <v>3854.5385029999998</v>
      </c>
    </row>
    <row r="649" spans="5:6">
      <c r="E649">
        <f>[3]flow_raw!I649</f>
        <v>6839</v>
      </c>
      <c r="F649" s="272">
        <f>[3]flow_raw!L649</f>
        <v>5412.481812</v>
      </c>
    </row>
    <row r="650" spans="5:6">
      <c r="E650">
        <f>[3]flow_raw!I650</f>
        <v>6852</v>
      </c>
      <c r="F650" s="272">
        <f>[3]flow_raw!L650</f>
        <v>70956.381836999994</v>
      </c>
    </row>
    <row r="651" spans="5:6">
      <c r="E651">
        <f>[3]flow_raw!I651</f>
        <v>6855</v>
      </c>
      <c r="F651" s="272">
        <f>[3]flow_raw!L651</f>
        <v>19102.299393000001</v>
      </c>
    </row>
    <row r="652" spans="5:6">
      <c r="E652">
        <f>[3]flow_raw!I652</f>
        <v>6863</v>
      </c>
      <c r="F652" s="272">
        <f>[3]flow_raw!L652</f>
        <v>11513.495392000001</v>
      </c>
    </row>
    <row r="653" spans="5:6">
      <c r="E653">
        <f>[3]flow_raw!I653</f>
        <v>6951</v>
      </c>
      <c r="F653" s="272">
        <f>[3]flow_raw!L653</f>
        <v>12200.566674000002</v>
      </c>
    </row>
    <row r="654" spans="5:6">
      <c r="E654">
        <f>[3]flow_raw!I654</f>
        <v>6986</v>
      </c>
      <c r="F654" s="272">
        <f>[3]flow_raw!L654</f>
        <v>7374.8160659999994</v>
      </c>
    </row>
    <row r="655" spans="5:6">
      <c r="E655">
        <f>[3]flow_raw!I655</f>
        <v>6989</v>
      </c>
      <c r="F655" s="272">
        <f>[3]flow_raw!L655</f>
        <v>7288.9898979999998</v>
      </c>
    </row>
    <row r="656" spans="5:6">
      <c r="E656">
        <f>[3]flow_raw!I656</f>
        <v>6997</v>
      </c>
      <c r="F656" s="272">
        <f>[3]flow_raw!L656</f>
        <v>23462.432936000001</v>
      </c>
    </row>
    <row r="657" spans="5:6">
      <c r="E657">
        <f>[3]flow_raw!I657</f>
        <v>7005</v>
      </c>
      <c r="F657" s="272">
        <f>[3]flow_raw!L657</f>
        <v>9365.5342110000001</v>
      </c>
    </row>
    <row r="658" spans="5:6">
      <c r="E658">
        <f>[3]flow_raw!I658</f>
        <v>7018</v>
      </c>
      <c r="F658" s="272">
        <f>[3]flow_raw!L658</f>
        <v>12230.190086999999</v>
      </c>
    </row>
    <row r="659" spans="5:6">
      <c r="E659">
        <f>[3]flow_raw!I659</f>
        <v>7020</v>
      </c>
      <c r="F659" s="272">
        <f>[3]flow_raw!L659</f>
        <v>13843.440766</v>
      </c>
    </row>
    <row r="660" spans="5:6">
      <c r="E660">
        <f>[3]flow_raw!I660</f>
        <v>7021</v>
      </c>
      <c r="F660" s="272">
        <f>[3]flow_raw!L660</f>
        <v>14111.372176999999</v>
      </c>
    </row>
    <row r="661" spans="5:6">
      <c r="E661">
        <f>[3]flow_raw!I661</f>
        <v>7072</v>
      </c>
      <c r="F661" s="272">
        <f>[3]flow_raw!L661</f>
        <v>13719.544881999998</v>
      </c>
    </row>
    <row r="662" spans="5:6">
      <c r="E662">
        <f>[3]flow_raw!I662</f>
        <v>7073</v>
      </c>
      <c r="F662" s="272">
        <f>[3]flow_raw!L662</f>
        <v>5750.1953269999995</v>
      </c>
    </row>
    <row r="663" spans="5:6">
      <c r="E663">
        <f>[3]flow_raw!I663</f>
        <v>7074</v>
      </c>
      <c r="F663" s="272">
        <f>[3]flow_raw!L663</f>
        <v>5750.1953269999995</v>
      </c>
    </row>
    <row r="664" spans="5:6">
      <c r="E664">
        <f>[3]flow_raw!I664</f>
        <v>7083</v>
      </c>
      <c r="F664" s="272">
        <f>[3]flow_raw!L664</f>
        <v>9461.3062219999993</v>
      </c>
    </row>
    <row r="665" spans="5:6">
      <c r="E665">
        <f>[3]flow_raw!I665</f>
        <v>7090</v>
      </c>
      <c r="F665" s="272">
        <f>[3]flow_raw!L665</f>
        <v>9829.3035349999991</v>
      </c>
    </row>
    <row r="666" spans="5:6">
      <c r="E666">
        <f>[3]flow_raw!I666</f>
        <v>7096</v>
      </c>
      <c r="F666" s="272">
        <f>[3]flow_raw!L666</f>
        <v>14633.680581999999</v>
      </c>
    </row>
    <row r="667" spans="5:6">
      <c r="E667">
        <f>[3]flow_raw!I667</f>
        <v>7099</v>
      </c>
      <c r="F667" s="272">
        <f>[3]flow_raw!L667</f>
        <v>6359.4334840000001</v>
      </c>
    </row>
    <row r="668" spans="5:6">
      <c r="E668">
        <f>[3]flow_raw!I668</f>
        <v>7103</v>
      </c>
      <c r="F668" s="272">
        <f>[3]flow_raw!L668</f>
        <v>5881.7167829999999</v>
      </c>
    </row>
    <row r="669" spans="5:6">
      <c r="E669">
        <f>[3]flow_raw!I669</f>
        <v>7106</v>
      </c>
      <c r="F669" s="272">
        <f>[3]flow_raw!L669</f>
        <v>12257.471494999998</v>
      </c>
    </row>
    <row r="670" spans="5:6">
      <c r="E670">
        <f>[3]flow_raw!I670</f>
        <v>7108</v>
      </c>
      <c r="F670" s="272">
        <f>[3]flow_raw!L670</f>
        <v>11288.638193000001</v>
      </c>
    </row>
    <row r="671" spans="5:6">
      <c r="E671">
        <f>[3]flow_raw!I671</f>
        <v>7132</v>
      </c>
      <c r="F671" s="272">
        <f>[3]flow_raw!L671</f>
        <v>13363.560058000001</v>
      </c>
    </row>
    <row r="672" spans="5:6">
      <c r="E672">
        <f>[3]flow_raw!I672</f>
        <v>7139</v>
      </c>
      <c r="F672" s="272">
        <f>[3]flow_raw!L672</f>
        <v>15078.557785000001</v>
      </c>
    </row>
    <row r="673" spans="5:6">
      <c r="E673">
        <f>[3]flow_raw!I673</f>
        <v>7190</v>
      </c>
      <c r="F673" s="272">
        <f>[3]flow_raw!L673</f>
        <v>54240.212891000003</v>
      </c>
    </row>
    <row r="674" spans="5:6">
      <c r="E674">
        <f>[3]flow_raw!I674</f>
        <v>7215</v>
      </c>
      <c r="F674" s="272">
        <f>[3]flow_raw!L674</f>
        <v>45601.215086999997</v>
      </c>
    </row>
    <row r="675" spans="5:6">
      <c r="E675">
        <f>[3]flow_raw!I675</f>
        <v>7216</v>
      </c>
      <c r="F675" s="272">
        <f>[3]flow_raw!L675</f>
        <v>51665.653565000001</v>
      </c>
    </row>
    <row r="676" spans="5:6">
      <c r="E676">
        <f>[3]flow_raw!I676</f>
        <v>7218</v>
      </c>
      <c r="F676" s="272">
        <f>[3]flow_raw!L676</f>
        <v>8362.6603169999998</v>
      </c>
    </row>
    <row r="677" spans="5:6">
      <c r="E677">
        <f>[3]flow_raw!I677</f>
        <v>7222</v>
      </c>
      <c r="F677" s="272">
        <f>[3]flow_raw!L677</f>
        <v>44480.622802999998</v>
      </c>
    </row>
    <row r="678" spans="5:6">
      <c r="E678">
        <f>[3]flow_raw!I678</f>
        <v>7223</v>
      </c>
      <c r="F678" s="272">
        <f>[3]flow_raw!L678</f>
        <v>45867.710204999996</v>
      </c>
    </row>
    <row r="679" spans="5:6">
      <c r="E679">
        <f>[3]flow_raw!I679</f>
        <v>7258</v>
      </c>
      <c r="F679" s="272">
        <f>[3]flow_raw!L679</f>
        <v>52956.694336</v>
      </c>
    </row>
    <row r="680" spans="5:6">
      <c r="E680">
        <f>[3]flow_raw!I680</f>
        <v>7259</v>
      </c>
      <c r="F680" s="272">
        <f>[3]flow_raw!L680</f>
        <v>45161.973389000006</v>
      </c>
    </row>
    <row r="681" spans="5:6">
      <c r="E681">
        <f>[3]flow_raw!I681</f>
        <v>7260</v>
      </c>
      <c r="F681" s="272">
        <f>[3]flow_raw!L681</f>
        <v>55220.994384999998</v>
      </c>
    </row>
    <row r="682" spans="5:6">
      <c r="E682">
        <f>[3]flow_raw!I682</f>
        <v>7277</v>
      </c>
      <c r="F682" s="272">
        <f>[3]flow_raw!L682</f>
        <v>3627.5424430000003</v>
      </c>
    </row>
    <row r="683" spans="5:6">
      <c r="E683">
        <f>[3]flow_raw!I683</f>
        <v>7279</v>
      </c>
      <c r="F683" s="272">
        <f>[3]flow_raw!L683</f>
        <v>4539.200433</v>
      </c>
    </row>
    <row r="684" spans="5:6">
      <c r="E684">
        <f>[3]flow_raw!I684</f>
        <v>7283</v>
      </c>
      <c r="F684" s="272">
        <f>[3]flow_raw!L684</f>
        <v>17605.594589</v>
      </c>
    </row>
    <row r="685" spans="5:6">
      <c r="E685">
        <f>[3]flow_raw!I685</f>
        <v>7303</v>
      </c>
      <c r="F685" s="272">
        <f>[3]flow_raw!L685</f>
        <v>15271.577347</v>
      </c>
    </row>
    <row r="686" spans="5:6">
      <c r="E686">
        <f>[3]flow_raw!I686</f>
        <v>7310</v>
      </c>
      <c r="F686" s="272">
        <f>[3]flow_raw!L686</f>
        <v>6752.8488010000001</v>
      </c>
    </row>
    <row r="687" spans="5:6">
      <c r="E687">
        <f>[3]flow_raw!I687</f>
        <v>7373</v>
      </c>
      <c r="F687" s="272">
        <f>[3]flow_raw!L687</f>
        <v>91191.249022999997</v>
      </c>
    </row>
    <row r="688" spans="5:6">
      <c r="E688">
        <f>[3]flow_raw!I688</f>
        <v>7374</v>
      </c>
      <c r="F688" s="272">
        <f>[3]flow_raw!L688</f>
        <v>72531.326659999992</v>
      </c>
    </row>
    <row r="689" spans="5:6">
      <c r="E689">
        <f>[3]flow_raw!I689</f>
        <v>7375</v>
      </c>
      <c r="F689" s="272">
        <f>[3]flow_raw!L689</f>
        <v>59962.772948999998</v>
      </c>
    </row>
    <row r="690" spans="5:6">
      <c r="E690">
        <f>[3]flow_raw!I690</f>
        <v>7376</v>
      </c>
      <c r="F690" s="272">
        <f>[3]flow_raw!L690</f>
        <v>45716.663452000008</v>
      </c>
    </row>
    <row r="691" spans="5:6">
      <c r="E691">
        <f>[3]flow_raw!I691</f>
        <v>7377</v>
      </c>
      <c r="F691" s="272">
        <f>[3]flow_raw!L691</f>
        <v>50135.496339000005</v>
      </c>
    </row>
    <row r="692" spans="5:6">
      <c r="E692">
        <f>[3]flow_raw!I692</f>
        <v>7380</v>
      </c>
      <c r="F692" s="272">
        <f>[3]flow_raw!L692</f>
        <v>56391.898436999996</v>
      </c>
    </row>
    <row r="693" spans="5:6">
      <c r="E693">
        <f>[3]flow_raw!I693</f>
        <v>7400</v>
      </c>
      <c r="F693" s="272">
        <f>[3]flow_raw!L693</f>
        <v>8202.180053</v>
      </c>
    </row>
    <row r="694" spans="5:6">
      <c r="E694">
        <f>[3]flow_raw!I694</f>
        <v>7425</v>
      </c>
      <c r="F694" s="272">
        <f>[3]flow_raw!L694</f>
        <v>15267.839164000001</v>
      </c>
    </row>
    <row r="695" spans="5:6">
      <c r="E695">
        <f>[3]flow_raw!I695</f>
        <v>7430</v>
      </c>
      <c r="F695" s="272">
        <f>[3]flow_raw!L695</f>
        <v>62222.291747999996</v>
      </c>
    </row>
    <row r="696" spans="5:6">
      <c r="E696">
        <f>[3]flow_raw!I696</f>
        <v>7432</v>
      </c>
      <c r="F696" s="272">
        <f>[3]flow_raw!L696</f>
        <v>21609.757537999998</v>
      </c>
    </row>
    <row r="697" spans="5:6">
      <c r="E697">
        <f>[3]flow_raw!I697</f>
        <v>7435</v>
      </c>
      <c r="F697" s="272">
        <f>[3]flow_raw!L697</f>
        <v>7995.5574529999994</v>
      </c>
    </row>
    <row r="698" spans="5:6">
      <c r="E698">
        <f>[3]flow_raw!I698</f>
        <v>7437</v>
      </c>
      <c r="F698" s="272">
        <f>[3]flow_raw!L698</f>
        <v>7824.6648170000008</v>
      </c>
    </row>
    <row r="699" spans="5:6">
      <c r="E699">
        <f>[3]flow_raw!I699</f>
        <v>7440</v>
      </c>
      <c r="F699" s="272">
        <f>[3]flow_raw!L699</f>
        <v>5109.4816549999996</v>
      </c>
    </row>
    <row r="700" spans="5:6">
      <c r="E700">
        <f>[3]flow_raw!I700</f>
        <v>7442</v>
      </c>
      <c r="F700" s="272">
        <f>[3]flow_raw!L700</f>
        <v>61171.726073999998</v>
      </c>
    </row>
    <row r="701" spans="5:6">
      <c r="E701">
        <f>[3]flow_raw!I701</f>
        <v>7448</v>
      </c>
      <c r="F701" s="272">
        <f>[3]flow_raw!L701</f>
        <v>8893.5246739999984</v>
      </c>
    </row>
    <row r="702" spans="5:6">
      <c r="E702">
        <f>[3]flow_raw!I702</f>
        <v>7470</v>
      </c>
      <c r="F702" s="272">
        <f>[3]flow_raw!L702</f>
        <v>56391.898436999996</v>
      </c>
    </row>
    <row r="703" spans="5:6">
      <c r="E703">
        <f>[3]flow_raw!I703</f>
        <v>7492</v>
      </c>
      <c r="F703" s="272">
        <f>[3]flow_raw!L703</f>
        <v>43374.988403999996</v>
      </c>
    </row>
    <row r="704" spans="5:6">
      <c r="E704">
        <f>[3]flow_raw!I704</f>
        <v>7496</v>
      </c>
      <c r="F704" s="272">
        <f>[3]flow_raw!L704</f>
        <v>23512.402526000002</v>
      </c>
    </row>
    <row r="705" spans="5:6">
      <c r="E705">
        <f>[3]flow_raw!I705</f>
        <v>7497</v>
      </c>
      <c r="F705" s="272">
        <f>[3]flow_raw!L705</f>
        <v>62222.291747999996</v>
      </c>
    </row>
    <row r="706" spans="5:6">
      <c r="E706">
        <f>[3]flow_raw!I706</f>
        <v>7499</v>
      </c>
      <c r="F706" s="272">
        <f>[3]flow_raw!L706</f>
        <v>41256.071534000002</v>
      </c>
    </row>
    <row r="707" spans="5:6">
      <c r="E707">
        <f>[3]flow_raw!I707</f>
        <v>7501</v>
      </c>
      <c r="F707" s="272">
        <f>[3]flow_raw!L707</f>
        <v>51860.025389999995</v>
      </c>
    </row>
    <row r="708" spans="5:6">
      <c r="E708">
        <f>[3]flow_raw!I708</f>
        <v>7505</v>
      </c>
      <c r="F708" s="272">
        <f>[3]flow_raw!L708</f>
        <v>27210.278565000001</v>
      </c>
    </row>
    <row r="709" spans="5:6">
      <c r="E709">
        <f>[3]flow_raw!I709</f>
        <v>7506</v>
      </c>
      <c r="F709" s="272">
        <f>[3]flow_raw!L709</f>
        <v>43564.594482</v>
      </c>
    </row>
    <row r="710" spans="5:6">
      <c r="E710">
        <f>[3]flow_raw!I710</f>
        <v>7514</v>
      </c>
      <c r="F710" s="272">
        <f>[3]flow_raw!L710</f>
        <v>41553.056517999998</v>
      </c>
    </row>
    <row r="711" spans="5:6">
      <c r="E711">
        <f>[3]flow_raw!I711</f>
        <v>7521</v>
      </c>
      <c r="F711" s="272">
        <f>[3]flow_raw!L711</f>
        <v>6918.887596999999</v>
      </c>
    </row>
    <row r="712" spans="5:6">
      <c r="E712">
        <f>[3]flow_raw!I712</f>
        <v>7525</v>
      </c>
      <c r="F712" s="272">
        <f>[3]flow_raw!L712</f>
        <v>51198.138672000001</v>
      </c>
    </row>
    <row r="713" spans="5:6">
      <c r="E713">
        <f>[3]flow_raw!I713</f>
        <v>7526</v>
      </c>
      <c r="F713" s="272">
        <f>[3]flow_raw!L713</f>
        <v>45262.255249999995</v>
      </c>
    </row>
    <row r="714" spans="5:6">
      <c r="E714">
        <f>[3]flow_raw!I714</f>
        <v>7545</v>
      </c>
      <c r="F714" s="272">
        <f>[3]flow_raw!L714</f>
        <v>40745.055054000004</v>
      </c>
    </row>
    <row r="715" spans="5:6">
      <c r="E715">
        <f>[3]flow_raw!I715</f>
        <v>7565</v>
      </c>
      <c r="F715" s="272">
        <f>[3]flow_raw!L715</f>
        <v>16260.582738999999</v>
      </c>
    </row>
    <row r="716" spans="5:6">
      <c r="E716">
        <f>[3]flow_raw!I716</f>
        <v>7569</v>
      </c>
      <c r="F716" s="272">
        <f>[3]flow_raw!L716</f>
        <v>16556.260452000002</v>
      </c>
    </row>
    <row r="717" spans="5:6">
      <c r="E717">
        <f>[3]flow_raw!I717</f>
        <v>7573</v>
      </c>
      <c r="F717" s="272">
        <f>[3]flow_raw!L717</f>
        <v>13775.117781000001</v>
      </c>
    </row>
    <row r="718" spans="5:6">
      <c r="E718">
        <f>[3]flow_raw!I718</f>
        <v>7585</v>
      </c>
      <c r="F718" s="272">
        <f>[3]flow_raw!L718</f>
        <v>20585.304061999999</v>
      </c>
    </row>
    <row r="719" spans="5:6">
      <c r="E719">
        <f>[3]flow_raw!I719</f>
        <v>7630</v>
      </c>
      <c r="F719" s="272">
        <f>[3]flow_raw!L719</f>
        <v>44737.035399</v>
      </c>
    </row>
    <row r="720" spans="5:6">
      <c r="E720">
        <f>[3]flow_raw!I720</f>
        <v>7636</v>
      </c>
      <c r="F720" s="272">
        <f>[3]flow_raw!L720</f>
        <v>25616.477386999999</v>
      </c>
    </row>
    <row r="721" spans="5:6">
      <c r="E721">
        <f>[3]flow_raw!I721</f>
        <v>7648</v>
      </c>
      <c r="F721" s="272">
        <f>[3]flow_raw!L721</f>
        <v>35831.411743999997</v>
      </c>
    </row>
    <row r="722" spans="5:6">
      <c r="E722">
        <f>[3]flow_raw!I722</f>
        <v>7653</v>
      </c>
      <c r="F722" s="272">
        <f>[3]flow_raw!L722</f>
        <v>40857.833373000001</v>
      </c>
    </row>
    <row r="723" spans="5:6">
      <c r="E723">
        <f>[3]flow_raw!I723</f>
        <v>7664</v>
      </c>
      <c r="F723" s="272">
        <f>[3]flow_raw!L723</f>
        <v>36891.795898999997</v>
      </c>
    </row>
    <row r="724" spans="5:6">
      <c r="E724">
        <f>[3]flow_raw!I724</f>
        <v>7665</v>
      </c>
      <c r="F724" s="272">
        <f>[3]flow_raw!L724</f>
        <v>30936.777098999999</v>
      </c>
    </row>
    <row r="725" spans="5:6">
      <c r="E725">
        <f>[3]flow_raw!I725</f>
        <v>7666</v>
      </c>
      <c r="F725" s="272">
        <f>[3]flow_raw!L725</f>
        <v>45352.288329999996</v>
      </c>
    </row>
    <row r="726" spans="5:6">
      <c r="E726">
        <f>[3]flow_raw!I726</f>
        <v>7699</v>
      </c>
      <c r="F726" s="272">
        <f>[3]flow_raw!L726</f>
        <v>21898.620790000001</v>
      </c>
    </row>
    <row r="727" spans="5:6">
      <c r="E727">
        <f>[3]flow_raw!I727</f>
        <v>7706</v>
      </c>
      <c r="F727" s="272">
        <f>[3]flow_raw!L727</f>
        <v>8100.8790200000003</v>
      </c>
    </row>
    <row r="728" spans="5:6">
      <c r="E728">
        <f>[3]flow_raw!I728</f>
        <v>7707</v>
      </c>
      <c r="F728" s="272">
        <f>[3]flow_raw!L728</f>
        <v>10738.949155999999</v>
      </c>
    </row>
    <row r="729" spans="5:6">
      <c r="E729">
        <f>[3]flow_raw!I729</f>
        <v>7710</v>
      </c>
      <c r="F729" s="272">
        <f>[3]flow_raw!L729</f>
        <v>14563.276829</v>
      </c>
    </row>
    <row r="730" spans="5:6">
      <c r="E730">
        <f>[3]flow_raw!I730</f>
        <v>7716</v>
      </c>
      <c r="F730" s="272">
        <f>[3]flow_raw!L730</f>
        <v>26455.454590000001</v>
      </c>
    </row>
    <row r="731" spans="5:6">
      <c r="E731">
        <f>[3]flow_raw!I731</f>
        <v>7723</v>
      </c>
      <c r="F731" s="272">
        <f>[3]flow_raw!L731</f>
        <v>41639.690674000005</v>
      </c>
    </row>
    <row r="732" spans="5:6">
      <c r="E732">
        <f>[3]flow_raw!I732</f>
        <v>7724</v>
      </c>
      <c r="F732" s="272">
        <f>[3]flow_raw!L732</f>
        <v>44049.656373000005</v>
      </c>
    </row>
    <row r="733" spans="5:6">
      <c r="E733">
        <f>[3]flow_raw!I733</f>
        <v>7725</v>
      </c>
      <c r="F733" s="272">
        <f>[3]flow_raw!L733</f>
        <v>44049.656373000005</v>
      </c>
    </row>
    <row r="734" spans="5:6">
      <c r="E734">
        <f>[3]flow_raw!I734</f>
        <v>7742</v>
      </c>
      <c r="F734" s="272">
        <f>[3]flow_raw!L734</f>
        <v>2634.4779960000001</v>
      </c>
    </row>
    <row r="735" spans="5:6">
      <c r="E735">
        <f>[3]flow_raw!I735</f>
        <v>7744</v>
      </c>
      <c r="F735" s="272">
        <f>[3]flow_raw!L735</f>
        <v>31275.394104000006</v>
      </c>
    </row>
    <row r="736" spans="5:6">
      <c r="E736">
        <f>[3]flow_raw!I736</f>
        <v>7755</v>
      </c>
      <c r="F736" s="272">
        <f>[3]flow_raw!L736</f>
        <v>5369.5567640000008</v>
      </c>
    </row>
    <row r="737" spans="5:6">
      <c r="E737">
        <f>[3]flow_raw!I737</f>
        <v>7762</v>
      </c>
      <c r="F737" s="272">
        <f>[3]flow_raw!L737</f>
        <v>13538.13867</v>
      </c>
    </row>
    <row r="738" spans="5:6">
      <c r="E738">
        <f>[3]flow_raw!I738</f>
        <v>7772</v>
      </c>
      <c r="F738" s="272">
        <f>[3]flow_raw!L738</f>
        <v>59962.772948999998</v>
      </c>
    </row>
    <row r="739" spans="5:6">
      <c r="E739">
        <f>[3]flow_raw!I739</f>
        <v>7800</v>
      </c>
      <c r="F739" s="272">
        <f>[3]flow_raw!L739</f>
        <v>6517.6995219999999</v>
      </c>
    </row>
    <row r="740" spans="5:6">
      <c r="E740">
        <f>[3]flow_raw!I740</f>
        <v>7828</v>
      </c>
      <c r="F740" s="272">
        <f>[3]flow_raw!L740</f>
        <v>18056.725935999999</v>
      </c>
    </row>
    <row r="741" spans="5:6">
      <c r="E741">
        <f>[3]flow_raw!I741</f>
        <v>7838</v>
      </c>
      <c r="F741" s="272">
        <f>[3]flow_raw!L741</f>
        <v>2086.2879499999999</v>
      </c>
    </row>
    <row r="742" spans="5:6">
      <c r="E742">
        <f>[3]flow_raw!I742</f>
        <v>7867</v>
      </c>
      <c r="F742" s="272">
        <f>[3]flow_raw!L742</f>
        <v>3223.0210939999997</v>
      </c>
    </row>
    <row r="743" spans="5:6">
      <c r="E743">
        <f>[3]flow_raw!I743</f>
        <v>7872</v>
      </c>
      <c r="F743" s="272">
        <f>[3]flow_raw!L743</f>
        <v>51440.310301999998</v>
      </c>
    </row>
    <row r="744" spans="5:6">
      <c r="E744">
        <f>[3]flow_raw!I744</f>
        <v>7873</v>
      </c>
      <c r="F744" s="272">
        <f>[3]flow_raw!L744</f>
        <v>63707.851561999996</v>
      </c>
    </row>
    <row r="745" spans="5:6">
      <c r="E745">
        <f>[3]flow_raw!I745</f>
        <v>7874</v>
      </c>
      <c r="F745" s="272">
        <f>[3]flow_raw!L745</f>
        <v>70675.43456899999</v>
      </c>
    </row>
    <row r="746" spans="5:6">
      <c r="E746">
        <f>[3]flow_raw!I746</f>
        <v>7877</v>
      </c>
      <c r="F746" s="272">
        <f>[3]flow_raw!L746</f>
        <v>30497.756164999999</v>
      </c>
    </row>
    <row r="747" spans="5:6">
      <c r="E747">
        <f>[3]flow_raw!I747</f>
        <v>7893</v>
      </c>
      <c r="F747" s="272">
        <f>[3]flow_raw!L747</f>
        <v>8133.9706560000004</v>
      </c>
    </row>
    <row r="748" spans="5:6">
      <c r="E748">
        <f>[3]flow_raw!I748</f>
        <v>7919</v>
      </c>
      <c r="F748" s="272">
        <f>[3]flow_raw!L748</f>
        <v>26138.518005999998</v>
      </c>
    </row>
    <row r="749" spans="5:6">
      <c r="E749">
        <f>[3]flow_raw!I749</f>
        <v>7940</v>
      </c>
      <c r="F749" s="272">
        <f>[3]flow_raw!L749</f>
        <v>3938.6959100000004</v>
      </c>
    </row>
    <row r="750" spans="5:6">
      <c r="E750">
        <f>[3]flow_raw!I750</f>
        <v>7949</v>
      </c>
      <c r="F750" s="272">
        <f>[3]flow_raw!L750</f>
        <v>31921.264343999999</v>
      </c>
    </row>
    <row r="751" spans="5:6">
      <c r="E751">
        <f>[3]flow_raw!I751</f>
        <v>7963</v>
      </c>
      <c r="F751" s="272">
        <f>[3]flow_raw!L751</f>
        <v>85533.850586</v>
      </c>
    </row>
    <row r="752" spans="5:6">
      <c r="E752">
        <f>[3]flow_raw!I752</f>
        <v>7980</v>
      </c>
      <c r="F752" s="272">
        <f>[3]flow_raw!L752</f>
        <v>4659.5521020000006</v>
      </c>
    </row>
    <row r="753" spans="5:6">
      <c r="E753">
        <f>[3]flow_raw!I753</f>
        <v>7998</v>
      </c>
      <c r="F753" s="272">
        <f>[3]flow_raw!L753</f>
        <v>7377.0640720000001</v>
      </c>
    </row>
    <row r="754" spans="5:6">
      <c r="E754">
        <f>[3]flow_raw!I754</f>
        <v>8000</v>
      </c>
      <c r="F754" s="272">
        <f>[3]flow_raw!L754</f>
        <v>17615.073715999999</v>
      </c>
    </row>
    <row r="755" spans="5:6">
      <c r="E755">
        <f>[3]flow_raw!I755</f>
        <v>8011</v>
      </c>
      <c r="F755" s="272">
        <f>[3]flow_raw!L755</f>
        <v>23034.500013999997</v>
      </c>
    </row>
    <row r="756" spans="5:6">
      <c r="E756">
        <f>[3]flow_raw!I756</f>
        <v>8022</v>
      </c>
      <c r="F756" s="272">
        <f>[3]flow_raw!L756</f>
        <v>93986.820311999996</v>
      </c>
    </row>
    <row r="757" spans="5:6">
      <c r="E757">
        <f>[3]flow_raw!I757</f>
        <v>8024</v>
      </c>
      <c r="F757" s="272">
        <f>[3]flow_raw!L757</f>
        <v>10312.500235000001</v>
      </c>
    </row>
    <row r="758" spans="5:6">
      <c r="E758">
        <f>[3]flow_raw!I758</f>
        <v>8034</v>
      </c>
      <c r="F758" s="272">
        <f>[3]flow_raw!L758</f>
        <v>5828.7023090000002</v>
      </c>
    </row>
    <row r="759" spans="5:6">
      <c r="E759">
        <f>[3]flow_raw!I759</f>
        <v>8042</v>
      </c>
      <c r="F759" s="272">
        <f>[3]flow_raw!L759</f>
        <v>81139.621581999992</v>
      </c>
    </row>
    <row r="760" spans="5:6">
      <c r="E760">
        <f>[3]flow_raw!I760</f>
        <v>8051</v>
      </c>
      <c r="F760" s="272">
        <f>[3]flow_raw!L760</f>
        <v>18533.792709999998</v>
      </c>
    </row>
    <row r="761" spans="5:6">
      <c r="E761">
        <f>[3]flow_raw!I761</f>
        <v>8054</v>
      </c>
      <c r="F761" s="272">
        <f>[3]flow_raw!L761</f>
        <v>78796.636717999994</v>
      </c>
    </row>
    <row r="762" spans="5:6">
      <c r="E762">
        <f>[3]flow_raw!I762</f>
        <v>8056</v>
      </c>
      <c r="F762" s="272">
        <f>[3]flow_raw!L762</f>
        <v>84424.208495999992</v>
      </c>
    </row>
    <row r="763" spans="5:6">
      <c r="E763">
        <f>[3]flow_raw!I763</f>
        <v>8057</v>
      </c>
      <c r="F763" s="272">
        <f>[3]flow_raw!L763</f>
        <v>75764.83129799999</v>
      </c>
    </row>
    <row r="764" spans="5:6">
      <c r="E764">
        <f>[3]flow_raw!I764</f>
        <v>8058</v>
      </c>
      <c r="F764" s="272">
        <f>[3]flow_raw!L764</f>
        <v>65438.648192999994</v>
      </c>
    </row>
    <row r="765" spans="5:6">
      <c r="E765">
        <f>[3]flow_raw!I765</f>
        <v>8059</v>
      </c>
      <c r="F765" s="272">
        <f>[3]flow_raw!L765</f>
        <v>56943.158691000004</v>
      </c>
    </row>
    <row r="766" spans="5:6">
      <c r="E766">
        <f>[3]flow_raw!I766</f>
        <v>8060</v>
      </c>
      <c r="F766" s="272">
        <f>[3]flow_raw!L766</f>
        <v>62783.97754</v>
      </c>
    </row>
    <row r="767" spans="5:6">
      <c r="E767">
        <f>[3]flow_raw!I767</f>
        <v>8082</v>
      </c>
      <c r="F767" s="272">
        <f>[3]flow_raw!L767</f>
        <v>5661.1644059999999</v>
      </c>
    </row>
    <row r="768" spans="5:6">
      <c r="E768">
        <f>[3]flow_raw!I768</f>
        <v>8084</v>
      </c>
      <c r="F768" s="272">
        <f>[3]flow_raw!L768</f>
        <v>4935.7121879999995</v>
      </c>
    </row>
    <row r="769" spans="5:6">
      <c r="E769">
        <f>[3]flow_raw!I769</f>
        <v>8090</v>
      </c>
      <c r="F769" s="272">
        <f>[3]flow_raw!L769</f>
        <v>4386.3059199999998</v>
      </c>
    </row>
    <row r="770" spans="5:6">
      <c r="E770">
        <f>[3]flow_raw!I770</f>
        <v>8101</v>
      </c>
      <c r="F770" s="272">
        <f>[3]flow_raw!L770</f>
        <v>7519.5784300000005</v>
      </c>
    </row>
    <row r="771" spans="5:6">
      <c r="E771">
        <f>[3]flow_raw!I771</f>
        <v>8102</v>
      </c>
      <c r="F771" s="272">
        <f>[3]flow_raw!L771</f>
        <v>22017.604767000001</v>
      </c>
    </row>
    <row r="772" spans="5:6">
      <c r="E772">
        <f>[3]flow_raw!I772</f>
        <v>8103</v>
      </c>
      <c r="F772" s="272">
        <f>[3]flow_raw!L772</f>
        <v>64789.617676000002</v>
      </c>
    </row>
    <row r="773" spans="5:6">
      <c r="E773">
        <f>[3]flow_raw!I773</f>
        <v>8158</v>
      </c>
      <c r="F773" s="272">
        <f>[3]flow_raw!L773</f>
        <v>19423.730202999999</v>
      </c>
    </row>
    <row r="774" spans="5:6">
      <c r="E774">
        <f>[3]flow_raw!I774</f>
        <v>8185</v>
      </c>
      <c r="F774" s="272">
        <f>[3]flow_raw!L774</f>
        <v>21307.741456</v>
      </c>
    </row>
    <row r="775" spans="5:6">
      <c r="E775">
        <f>[3]flow_raw!I775</f>
        <v>8213</v>
      </c>
      <c r="F775" s="272">
        <f>[3]flow_raw!L775</f>
        <v>17330.184632</v>
      </c>
    </row>
    <row r="776" spans="5:6">
      <c r="E776">
        <f>[3]flow_raw!I776</f>
        <v>8218</v>
      </c>
      <c r="F776" s="272">
        <f>[3]flow_raw!L776</f>
        <v>34687.245116999999</v>
      </c>
    </row>
    <row r="777" spans="5:6">
      <c r="E777">
        <f>[3]flow_raw!I777</f>
        <v>8235</v>
      </c>
      <c r="F777" s="272">
        <f>[3]flow_raw!L777</f>
        <v>4335.2245199999998</v>
      </c>
    </row>
    <row r="778" spans="5:6">
      <c r="E778">
        <f>[3]flow_raw!I778</f>
        <v>8253</v>
      </c>
      <c r="F778" s="272">
        <f>[3]flow_raw!L778</f>
        <v>803.43514699999992</v>
      </c>
    </row>
    <row r="779" spans="5:6">
      <c r="E779">
        <f>[3]flow_raw!I779</f>
        <v>8257</v>
      </c>
      <c r="F779" s="272">
        <f>[3]flow_raw!L779</f>
        <v>5755.7790219999997</v>
      </c>
    </row>
    <row r="780" spans="5:6">
      <c r="E780">
        <f>[3]flow_raw!I780</f>
        <v>8260</v>
      </c>
      <c r="F780" s="272">
        <f>[3]flow_raw!L780</f>
        <v>7819.6568989999996</v>
      </c>
    </row>
    <row r="781" spans="5:6">
      <c r="E781">
        <f>[3]flow_raw!I781</f>
        <v>8303</v>
      </c>
      <c r="F781" s="272">
        <f>[3]flow_raw!L781</f>
        <v>2328.1635539999997</v>
      </c>
    </row>
    <row r="782" spans="5:6">
      <c r="E782">
        <f>[3]flow_raw!I782</f>
        <v>8338</v>
      </c>
      <c r="F782" s="272">
        <f>[3]flow_raw!L782</f>
        <v>11384.509666000002</v>
      </c>
    </row>
    <row r="783" spans="5:6">
      <c r="E783">
        <f>[3]flow_raw!I783</f>
        <v>8353</v>
      </c>
      <c r="F783" s="272">
        <f>[3]flow_raw!L783</f>
        <v>8299.8095709999998</v>
      </c>
    </row>
    <row r="784" spans="5:6">
      <c r="E784">
        <f>[3]flow_raw!I784</f>
        <v>8361</v>
      </c>
      <c r="F784" s="272">
        <f>[3]flow_raw!L784</f>
        <v>901.01809800000001</v>
      </c>
    </row>
    <row r="785" spans="5:6">
      <c r="E785">
        <f>[3]flow_raw!I785</f>
        <v>8366</v>
      </c>
      <c r="F785" s="272">
        <f>[3]flow_raw!L785</f>
        <v>11016.870896</v>
      </c>
    </row>
    <row r="786" spans="5:6">
      <c r="E786">
        <f>[3]flow_raw!I786</f>
        <v>8371</v>
      </c>
      <c r="F786" s="272">
        <f>[3]flow_raw!L786</f>
        <v>7906.7773880000004</v>
      </c>
    </row>
    <row r="787" spans="5:6">
      <c r="E787">
        <f>[3]flow_raw!I787</f>
        <v>8375</v>
      </c>
      <c r="F787" s="272">
        <f>[3]flow_raw!L787</f>
        <v>7697.9958910000005</v>
      </c>
    </row>
    <row r="788" spans="5:6">
      <c r="E788">
        <f>[3]flow_raw!I788</f>
        <v>8376</v>
      </c>
      <c r="F788" s="272">
        <f>[3]flow_raw!L788</f>
        <v>41495.025269000005</v>
      </c>
    </row>
    <row r="789" spans="5:6">
      <c r="E789">
        <f>[3]flow_raw!I789</f>
        <v>8380</v>
      </c>
      <c r="F789" s="272">
        <f>[3]flow_raw!L789</f>
        <v>3594.5974339999993</v>
      </c>
    </row>
    <row r="790" spans="5:6">
      <c r="E790">
        <f>[3]flow_raw!I790</f>
        <v>8382</v>
      </c>
      <c r="F790" s="272">
        <f>[3]flow_raw!L790</f>
        <v>14888.159925</v>
      </c>
    </row>
    <row r="791" spans="5:6">
      <c r="E791">
        <f>[3]flow_raw!I791</f>
        <v>8383</v>
      </c>
      <c r="F791" s="272">
        <f>[3]flow_raw!L791</f>
        <v>2512.060152</v>
      </c>
    </row>
    <row r="792" spans="5:6">
      <c r="E792">
        <f>[3]flow_raw!I792</f>
        <v>8387</v>
      </c>
      <c r="F792" s="272">
        <f>[3]flow_raw!L792</f>
        <v>11120.800592</v>
      </c>
    </row>
    <row r="793" spans="5:6">
      <c r="E793">
        <f>[3]flow_raw!I793</f>
        <v>8401</v>
      </c>
      <c r="F793" s="272">
        <f>[3]flow_raw!L793</f>
        <v>1616.9007230000002</v>
      </c>
    </row>
    <row r="794" spans="5:6">
      <c r="E794">
        <f>[3]flow_raw!I794</f>
        <v>8415</v>
      </c>
      <c r="F794" s="272">
        <f>[3]flow_raw!L794</f>
        <v>6801.7046709999995</v>
      </c>
    </row>
    <row r="795" spans="5:6">
      <c r="E795">
        <f>[3]flow_raw!I795</f>
        <v>8420</v>
      </c>
      <c r="F795" s="272">
        <f>[3]flow_raw!L795</f>
        <v>2880.5224940000003</v>
      </c>
    </row>
    <row r="796" spans="5:6">
      <c r="E796">
        <f>[3]flow_raw!I796</f>
        <v>8425</v>
      </c>
      <c r="F796" s="272">
        <f>[3]flow_raw!L796</f>
        <v>5876.8674300000002</v>
      </c>
    </row>
    <row r="797" spans="5:6">
      <c r="E797">
        <f>[3]flow_raw!I797</f>
        <v>8443</v>
      </c>
      <c r="F797" s="272">
        <f>[3]flow_raw!L797</f>
        <v>8119.6774789999999</v>
      </c>
    </row>
    <row r="798" spans="5:6">
      <c r="E798">
        <f>[3]flow_raw!I798</f>
        <v>8449</v>
      </c>
      <c r="F798" s="272">
        <f>[3]flow_raw!L798</f>
        <v>13607.951288999999</v>
      </c>
    </row>
    <row r="799" spans="5:6">
      <c r="E799">
        <f>[3]flow_raw!I799</f>
        <v>8453</v>
      </c>
      <c r="F799" s="272">
        <f>[3]flow_raw!L799</f>
        <v>16098.107476000001</v>
      </c>
    </row>
    <row r="800" spans="5:6">
      <c r="E800">
        <f>[3]flow_raw!I800</f>
        <v>8464</v>
      </c>
      <c r="F800" s="272">
        <f>[3]flow_raw!L800</f>
        <v>2469.143853</v>
      </c>
    </row>
    <row r="801" spans="5:6">
      <c r="E801">
        <f>[3]flow_raw!I801</f>
        <v>8481</v>
      </c>
      <c r="F801" s="272">
        <f>[3]flow_raw!L801</f>
        <v>1928.4486459999998</v>
      </c>
    </row>
    <row r="802" spans="5:6">
      <c r="E802">
        <f>[3]flow_raw!I802</f>
        <v>8485</v>
      </c>
      <c r="F802" s="272">
        <f>[3]flow_raw!L802</f>
        <v>9291.0076330000011</v>
      </c>
    </row>
    <row r="803" spans="5:6">
      <c r="E803">
        <f>[3]flow_raw!I803</f>
        <v>8493</v>
      </c>
      <c r="F803" s="272">
        <f>[3]flow_raw!L803</f>
        <v>16002.39183</v>
      </c>
    </row>
    <row r="804" spans="5:6">
      <c r="E804">
        <f>[3]flow_raw!I804</f>
        <v>8501</v>
      </c>
      <c r="F804" s="272">
        <f>[3]flow_raw!L804</f>
        <v>5949.081196000001</v>
      </c>
    </row>
    <row r="805" spans="5:6">
      <c r="E805">
        <f>[3]flow_raw!I805</f>
        <v>8505</v>
      </c>
      <c r="F805" s="272">
        <f>[3]flow_raw!L805</f>
        <v>3479.393908</v>
      </c>
    </row>
    <row r="806" spans="5:6">
      <c r="E806">
        <f>[3]flow_raw!I806</f>
        <v>8508</v>
      </c>
      <c r="F806" s="272">
        <f>[3]flow_raw!L806</f>
        <v>7191.4565589999993</v>
      </c>
    </row>
    <row r="807" spans="5:6">
      <c r="E807">
        <f>[3]flow_raw!I807</f>
        <v>8547</v>
      </c>
      <c r="F807" s="272">
        <f>[3]flow_raw!L807</f>
        <v>3505.159114</v>
      </c>
    </row>
    <row r="808" spans="5:6">
      <c r="E808">
        <f>[3]flow_raw!I808</f>
        <v>8565</v>
      </c>
      <c r="F808" s="272">
        <f>[3]flow_raw!L808</f>
        <v>531.32395200000008</v>
      </c>
    </row>
    <row r="809" spans="5:6">
      <c r="E809">
        <f>[3]flow_raw!I809</f>
        <v>8580</v>
      </c>
      <c r="F809" s="272">
        <f>[3]flow_raw!L809</f>
        <v>7045.8612669999993</v>
      </c>
    </row>
    <row r="810" spans="5:6">
      <c r="E810">
        <f>[3]flow_raw!I810</f>
        <v>8602</v>
      </c>
      <c r="F810" s="272">
        <f>[3]flow_raw!L810</f>
        <v>10539.892188</v>
      </c>
    </row>
    <row r="811" spans="5:6">
      <c r="E811">
        <f>[3]flow_raw!I811</f>
        <v>8606</v>
      </c>
      <c r="F811" s="272">
        <f>[3]flow_raw!L811</f>
        <v>4371.2873880000006</v>
      </c>
    </row>
    <row r="812" spans="5:6">
      <c r="E812">
        <f>[3]flow_raw!I812</f>
        <v>8619</v>
      </c>
      <c r="F812" s="272">
        <f>[3]flow_raw!L812</f>
        <v>7038.9900289999996</v>
      </c>
    </row>
    <row r="813" spans="5:6">
      <c r="E813">
        <f>[3]flow_raw!I813</f>
        <v>8627</v>
      </c>
      <c r="F813" s="272">
        <f>[3]flow_raw!L813</f>
        <v>6627.624511</v>
      </c>
    </row>
    <row r="814" spans="5:6">
      <c r="E814">
        <f>[3]flow_raw!I814</f>
        <v>8628</v>
      </c>
      <c r="F814" s="272">
        <f>[3]flow_raw!L814</f>
        <v>2030.35337</v>
      </c>
    </row>
    <row r="815" spans="5:6">
      <c r="E815">
        <f>[3]flow_raw!I815</f>
        <v>8631</v>
      </c>
      <c r="F815" s="272">
        <f>[3]flow_raw!L815</f>
        <v>3293.7992750000003</v>
      </c>
    </row>
    <row r="816" spans="5:6">
      <c r="E816">
        <f>[3]flow_raw!I816</f>
        <v>8639</v>
      </c>
      <c r="F816" s="272">
        <f>[3]flow_raw!L816</f>
        <v>6382.9319770000002</v>
      </c>
    </row>
    <row r="817" spans="5:6">
      <c r="E817">
        <f>[3]flow_raw!I817</f>
        <v>8646</v>
      </c>
      <c r="F817" s="272">
        <f>[3]flow_raw!L817</f>
        <v>3062.0327160000002</v>
      </c>
    </row>
    <row r="818" spans="5:6">
      <c r="E818">
        <f>[3]flow_raw!I818</f>
        <v>8647</v>
      </c>
      <c r="F818" s="272">
        <f>[3]flow_raw!L818</f>
        <v>41350.993650999997</v>
      </c>
    </row>
    <row r="819" spans="5:6">
      <c r="E819">
        <f>[3]flow_raw!I819</f>
        <v>8667</v>
      </c>
      <c r="F819" s="272">
        <f>[3]flow_raw!L819</f>
        <v>5026.1651110000003</v>
      </c>
    </row>
    <row r="820" spans="5:6">
      <c r="E820">
        <f>[3]flow_raw!I820</f>
        <v>8720</v>
      </c>
      <c r="F820" s="272">
        <f>[3]flow_raw!L820</f>
        <v>11017.610499999999</v>
      </c>
    </row>
    <row r="821" spans="5:6">
      <c r="E821">
        <f>[3]flow_raw!I821</f>
        <v>8721</v>
      </c>
      <c r="F821" s="272">
        <f>[3]flow_raw!L821</f>
        <v>1569.1991269999999</v>
      </c>
    </row>
    <row r="822" spans="5:6">
      <c r="E822">
        <f>[3]flow_raw!I822</f>
        <v>8724</v>
      </c>
      <c r="F822" s="272">
        <f>[3]flow_raw!L822</f>
        <v>9349.2845830000006</v>
      </c>
    </row>
    <row r="823" spans="5:6">
      <c r="E823">
        <f>[3]flow_raw!I823</f>
        <v>8734</v>
      </c>
      <c r="F823" s="272">
        <f>[3]flow_raw!L823</f>
        <v>2557.7665799999995</v>
      </c>
    </row>
    <row r="824" spans="5:6">
      <c r="E824">
        <f>[3]flow_raw!I824</f>
        <v>8745</v>
      </c>
      <c r="F824" s="272">
        <f>[3]flow_raw!L824</f>
        <v>13004.158431</v>
      </c>
    </row>
    <row r="825" spans="5:6">
      <c r="E825">
        <f>[3]flow_raw!I825</f>
        <v>8768</v>
      </c>
      <c r="F825" s="272">
        <f>[3]flow_raw!L825</f>
        <v>100614.48144600001</v>
      </c>
    </row>
    <row r="826" spans="5:6">
      <c r="E826">
        <f>[3]flow_raw!I826</f>
        <v>8769</v>
      </c>
      <c r="F826" s="272">
        <f>[3]flow_raw!L826</f>
        <v>98778.857422000001</v>
      </c>
    </row>
    <row r="827" spans="5:6">
      <c r="E827">
        <f>[3]flow_raw!I827</f>
        <v>8770</v>
      </c>
      <c r="F827" s="272">
        <f>[3]flow_raw!L827</f>
        <v>99286.657714000001</v>
      </c>
    </row>
    <row r="828" spans="5:6">
      <c r="E828">
        <f>[3]flow_raw!I828</f>
        <v>8771</v>
      </c>
      <c r="F828" s="272">
        <f>[3]flow_raw!L828</f>
        <v>100293.06933500001</v>
      </c>
    </row>
    <row r="829" spans="5:6">
      <c r="E829">
        <f>[3]flow_raw!I829</f>
        <v>8772</v>
      </c>
      <c r="F829" s="272">
        <f>[3]flow_raw!L829</f>
        <v>100703.157226</v>
      </c>
    </row>
    <row r="830" spans="5:6">
      <c r="E830">
        <f>[3]flow_raw!I830</f>
        <v>8773</v>
      </c>
      <c r="F830" s="272">
        <f>[3]flow_raw!L830</f>
        <v>95626.425780999984</v>
      </c>
    </row>
    <row r="831" spans="5:6">
      <c r="E831">
        <f>[3]flow_raw!I831</f>
        <v>8774</v>
      </c>
      <c r="F831" s="272">
        <f>[3]flow_raw!L831</f>
        <v>105724.23632900001</v>
      </c>
    </row>
    <row r="832" spans="5:6">
      <c r="E832">
        <f>[3]flow_raw!I832</f>
        <v>8775</v>
      </c>
      <c r="F832" s="272">
        <f>[3]flow_raw!L832</f>
        <v>110512.15625</v>
      </c>
    </row>
    <row r="833" spans="5:6">
      <c r="E833">
        <f>[3]flow_raw!I833</f>
        <v>8776</v>
      </c>
      <c r="F833" s="272">
        <f>[3]flow_raw!L833</f>
        <v>121297.14111300001</v>
      </c>
    </row>
    <row r="834" spans="5:6">
      <c r="E834">
        <f>[3]flow_raw!I834</f>
        <v>8777</v>
      </c>
      <c r="F834" s="272">
        <f>[3]flow_raw!L834</f>
        <v>74119.743896</v>
      </c>
    </row>
    <row r="835" spans="5:6">
      <c r="E835">
        <f>[3]flow_raw!I835</f>
        <v>8778</v>
      </c>
      <c r="F835" s="272">
        <f>[3]flow_raw!L835</f>
        <v>86145.40918100001</v>
      </c>
    </row>
    <row r="836" spans="5:6">
      <c r="E836">
        <f>[3]flow_raw!I836</f>
        <v>8780</v>
      </c>
      <c r="F836" s="272">
        <f>[3]flow_raw!L836</f>
        <v>68924.23535100001</v>
      </c>
    </row>
    <row r="837" spans="5:6">
      <c r="E837">
        <f>[3]flow_raw!I837</f>
        <v>8781</v>
      </c>
      <c r="F837" s="272">
        <f>[3]flow_raw!L837</f>
        <v>67700.753662000003</v>
      </c>
    </row>
    <row r="838" spans="5:6">
      <c r="E838">
        <f>[3]flow_raw!I838</f>
        <v>8784</v>
      </c>
      <c r="F838" s="272">
        <f>[3]flow_raw!L838</f>
        <v>98717.275391000003</v>
      </c>
    </row>
    <row r="839" spans="5:6">
      <c r="E839">
        <f>[3]flow_raw!I839</f>
        <v>8785</v>
      </c>
      <c r="F839" s="272">
        <f>[3]flow_raw!L839</f>
        <v>103958.36962900001</v>
      </c>
    </row>
    <row r="840" spans="5:6">
      <c r="E840">
        <f>[3]flow_raw!I840</f>
        <v>8786</v>
      </c>
      <c r="F840" s="272">
        <f>[3]flow_raw!L840</f>
        <v>97625.117677000002</v>
      </c>
    </row>
    <row r="841" spans="5:6">
      <c r="E841">
        <f>[3]flow_raw!I841</f>
        <v>8787</v>
      </c>
      <c r="F841" s="272">
        <f>[3]flow_raw!L841</f>
        <v>90684.970215000008</v>
      </c>
    </row>
    <row r="842" spans="5:6">
      <c r="E842">
        <f>[3]flow_raw!I842</f>
        <v>8788</v>
      </c>
      <c r="F842" s="272">
        <f>[3]flow_raw!L842</f>
        <v>95135.61572300001</v>
      </c>
    </row>
    <row r="843" spans="5:6">
      <c r="E843">
        <f>[3]flow_raw!I843</f>
        <v>8789</v>
      </c>
      <c r="F843" s="272">
        <f>[3]flow_raw!L843</f>
        <v>99491.034178999995</v>
      </c>
    </row>
    <row r="844" spans="5:6">
      <c r="E844">
        <f>[3]flow_raw!I844</f>
        <v>8790</v>
      </c>
      <c r="F844" s="272">
        <f>[3]flow_raw!L844</f>
        <v>106692.04248</v>
      </c>
    </row>
    <row r="845" spans="5:6">
      <c r="E845">
        <f>[3]flow_raw!I845</f>
        <v>8791</v>
      </c>
      <c r="F845" s="272">
        <f>[3]flow_raw!L845</f>
        <v>89682.570800000001</v>
      </c>
    </row>
    <row r="846" spans="5:6">
      <c r="E846">
        <f>[3]flow_raw!I846</f>
        <v>8792</v>
      </c>
      <c r="F846" s="272">
        <f>[3]flow_raw!L846</f>
        <v>93639.508056999999</v>
      </c>
    </row>
    <row r="847" spans="5:6">
      <c r="E847">
        <f>[3]flow_raw!I847</f>
        <v>8793</v>
      </c>
      <c r="F847" s="272">
        <f>[3]flow_raw!L847</f>
        <v>99130.661133000001</v>
      </c>
    </row>
    <row r="848" spans="5:6">
      <c r="E848">
        <f>[3]flow_raw!I848</f>
        <v>8794</v>
      </c>
      <c r="F848" s="272">
        <f>[3]flow_raw!L848</f>
        <v>102081.439942</v>
      </c>
    </row>
    <row r="849" spans="5:6">
      <c r="E849">
        <f>[3]flow_raw!I849</f>
        <v>8797</v>
      </c>
      <c r="F849" s="272">
        <f>[3]flow_raw!L849</f>
        <v>93385.943847000002</v>
      </c>
    </row>
    <row r="850" spans="5:6">
      <c r="E850">
        <f>[3]flow_raw!I850</f>
        <v>8802</v>
      </c>
      <c r="F850" s="272">
        <f>[3]flow_raw!L850</f>
        <v>77588.459472999995</v>
      </c>
    </row>
    <row r="851" spans="5:6">
      <c r="E851">
        <f>[3]flow_raw!I851</f>
        <v>8803</v>
      </c>
      <c r="F851" s="272">
        <f>[3]flow_raw!L851</f>
        <v>86673.894042</v>
      </c>
    </row>
    <row r="852" spans="5:6">
      <c r="E852">
        <f>[3]flow_raw!I852</f>
        <v>8804</v>
      </c>
      <c r="F852" s="272">
        <f>[3]flow_raw!L852</f>
        <v>124715.497558</v>
      </c>
    </row>
    <row r="853" spans="5:6">
      <c r="E853">
        <f>[3]flow_raw!I853</f>
        <v>8807</v>
      </c>
      <c r="F853" s="272">
        <f>[3]flow_raw!L853</f>
        <v>124266.093263</v>
      </c>
    </row>
    <row r="854" spans="5:6">
      <c r="E854">
        <f>[3]flow_raw!I854</f>
        <v>8808</v>
      </c>
      <c r="F854" s="272">
        <f>[3]flow_raw!L854</f>
        <v>132614.22753999999</v>
      </c>
    </row>
    <row r="855" spans="5:6">
      <c r="E855">
        <f>[3]flow_raw!I855</f>
        <v>8809</v>
      </c>
      <c r="F855" s="272">
        <f>[3]flow_raw!L855</f>
        <v>111993.857422</v>
      </c>
    </row>
    <row r="856" spans="5:6">
      <c r="E856">
        <f>[3]flow_raw!I856</f>
        <v>8810</v>
      </c>
      <c r="F856" s="272">
        <f>[3]flow_raw!L856</f>
        <v>113984.33496000001</v>
      </c>
    </row>
    <row r="857" spans="5:6">
      <c r="E857">
        <f>[3]flow_raw!I857</f>
        <v>8811</v>
      </c>
      <c r="F857" s="272">
        <f>[3]flow_raw!L857</f>
        <v>117535.17284999999</v>
      </c>
    </row>
    <row r="858" spans="5:6">
      <c r="E858">
        <f>[3]flow_raw!I858</f>
        <v>8812</v>
      </c>
      <c r="F858" s="272">
        <f>[3]flow_raw!L858</f>
        <v>108709.90966800001</v>
      </c>
    </row>
    <row r="859" spans="5:6">
      <c r="E859">
        <f>[3]flow_raw!I859</f>
        <v>8813</v>
      </c>
      <c r="F859" s="272">
        <f>[3]flow_raw!L859</f>
        <v>135082.064453</v>
      </c>
    </row>
    <row r="860" spans="5:6">
      <c r="E860">
        <f>[3]flow_raw!I860</f>
        <v>8814</v>
      </c>
      <c r="F860" s="272">
        <f>[3]flow_raw!L860</f>
        <v>148121.875</v>
      </c>
    </row>
    <row r="861" spans="5:6">
      <c r="E861">
        <f>[3]flow_raw!I861</f>
        <v>8815</v>
      </c>
      <c r="F861" s="272">
        <f>[3]flow_raw!L861</f>
        <v>90606.776368000006</v>
      </c>
    </row>
    <row r="862" spans="5:6">
      <c r="E862">
        <f>[3]flow_raw!I862</f>
        <v>8816</v>
      </c>
      <c r="F862" s="272">
        <f>[3]flow_raw!L862</f>
        <v>100975.330566</v>
      </c>
    </row>
    <row r="863" spans="5:6">
      <c r="E863">
        <f>[3]flow_raw!I863</f>
        <v>8817</v>
      </c>
      <c r="F863" s="272">
        <f>[3]flow_raw!L863</f>
        <v>89393.801269999996</v>
      </c>
    </row>
    <row r="864" spans="5:6">
      <c r="E864">
        <f>[3]flow_raw!I864</f>
        <v>8820</v>
      </c>
      <c r="F864" s="272">
        <f>[3]flow_raw!L864</f>
        <v>82388.437013000002</v>
      </c>
    </row>
    <row r="865" spans="5:6">
      <c r="E865">
        <f>[3]flow_raw!I865</f>
        <v>8821</v>
      </c>
      <c r="F865" s="272">
        <f>[3]flow_raw!L865</f>
        <v>88314.465332000007</v>
      </c>
    </row>
    <row r="866" spans="5:6">
      <c r="E866">
        <f>[3]flow_raw!I866</f>
        <v>8822</v>
      </c>
      <c r="F866" s="272">
        <f>[3]flow_raw!L866</f>
        <v>65112.693359999997</v>
      </c>
    </row>
    <row r="867" spans="5:6">
      <c r="E867">
        <f>[3]flow_raw!I867</f>
        <v>8823</v>
      </c>
      <c r="F867" s="272">
        <f>[3]flow_raw!L867</f>
        <v>61017.715819000005</v>
      </c>
    </row>
    <row r="868" spans="5:6">
      <c r="E868">
        <f>[3]flow_raw!I868</f>
        <v>8824</v>
      </c>
      <c r="F868" s="272">
        <f>[3]flow_raw!L868</f>
        <v>67941.773438000004</v>
      </c>
    </row>
    <row r="869" spans="5:6">
      <c r="E869">
        <f>[3]flow_raw!I869</f>
        <v>8825</v>
      </c>
      <c r="F869" s="272">
        <f>[3]flow_raw!L869</f>
        <v>69773.734375</v>
      </c>
    </row>
    <row r="870" spans="5:6">
      <c r="E870">
        <f>[3]flow_raw!I870</f>
        <v>8826</v>
      </c>
      <c r="F870" s="272">
        <f>[3]flow_raw!L870</f>
        <v>83856.538086</v>
      </c>
    </row>
    <row r="871" spans="5:6">
      <c r="E871">
        <f>[3]flow_raw!I871</f>
        <v>8827</v>
      </c>
      <c r="F871" s="272">
        <f>[3]flow_raw!L871</f>
        <v>113727.611328</v>
      </c>
    </row>
    <row r="872" spans="5:6">
      <c r="E872">
        <f>[3]flow_raw!I872</f>
        <v>8828</v>
      </c>
      <c r="F872" s="272">
        <f>[3]flow_raw!L872</f>
        <v>76454.536376999997</v>
      </c>
    </row>
    <row r="873" spans="5:6">
      <c r="E873">
        <f>[3]flow_raw!I873</f>
        <v>8829</v>
      </c>
      <c r="F873" s="272">
        <f>[3]flow_raw!L873</f>
        <v>62370.722901000001</v>
      </c>
    </row>
    <row r="874" spans="5:6">
      <c r="E874">
        <f>[3]flow_raw!I874</f>
        <v>8830</v>
      </c>
      <c r="F874" s="272">
        <f>[3]flow_raw!L874</f>
        <v>48545.599854</v>
      </c>
    </row>
    <row r="875" spans="5:6">
      <c r="E875">
        <f>[3]flow_raw!I875</f>
        <v>8831</v>
      </c>
      <c r="F875" s="272">
        <f>[3]flow_raw!L875</f>
        <v>54692.829589999994</v>
      </c>
    </row>
    <row r="876" spans="5:6">
      <c r="E876">
        <f>[3]flow_raw!I876</f>
        <v>8832</v>
      </c>
      <c r="F876" s="272">
        <f>[3]flow_raw!L876</f>
        <v>57259.139159999999</v>
      </c>
    </row>
    <row r="877" spans="5:6">
      <c r="E877">
        <f>[3]flow_raw!I877</f>
        <v>8833</v>
      </c>
      <c r="F877" s="272">
        <f>[3]flow_raw!L877</f>
        <v>59114.528807999995</v>
      </c>
    </row>
    <row r="878" spans="5:6">
      <c r="E878">
        <f>[3]flow_raw!I878</f>
        <v>8834</v>
      </c>
      <c r="F878" s="272">
        <f>[3]flow_raw!L878</f>
        <v>51785.512938999993</v>
      </c>
    </row>
    <row r="879" spans="5:6">
      <c r="E879">
        <f>[3]flow_raw!I879</f>
        <v>8835</v>
      </c>
      <c r="F879" s="272">
        <f>[3]flow_raw!L879</f>
        <v>69941.823486000008</v>
      </c>
    </row>
    <row r="880" spans="5:6">
      <c r="E880">
        <f>[3]flow_raw!I880</f>
        <v>8836</v>
      </c>
      <c r="F880" s="272">
        <f>[3]flow_raw!L880</f>
        <v>68449.170409999992</v>
      </c>
    </row>
    <row r="881" spans="5:6">
      <c r="E881">
        <f>[3]flow_raw!I881</f>
        <v>8837</v>
      </c>
      <c r="F881" s="272">
        <f>[3]flow_raw!L881</f>
        <v>70516.557616999999</v>
      </c>
    </row>
    <row r="882" spans="5:6">
      <c r="E882">
        <f>[3]flow_raw!I882</f>
        <v>8838</v>
      </c>
      <c r="F882" s="272">
        <f>[3]flow_raw!L882</f>
        <v>68367.338867999992</v>
      </c>
    </row>
    <row r="883" spans="5:6">
      <c r="E883">
        <f>[3]flow_raw!I883</f>
        <v>8839</v>
      </c>
      <c r="F883" s="272">
        <f>[3]flow_raw!L883</f>
        <v>61992.329344999998</v>
      </c>
    </row>
    <row r="884" spans="5:6">
      <c r="E884">
        <f>[3]flow_raw!I884</f>
        <v>8840</v>
      </c>
      <c r="F884" s="272">
        <f>[3]flow_raw!L884</f>
        <v>60252.176757000001</v>
      </c>
    </row>
    <row r="885" spans="5:6">
      <c r="E885">
        <f>[3]flow_raw!I885</f>
        <v>8841</v>
      </c>
      <c r="F885" s="272">
        <f>[3]flow_raw!L885</f>
        <v>77053.388183999996</v>
      </c>
    </row>
    <row r="886" spans="5:6">
      <c r="E886">
        <f>[3]flow_raw!I886</f>
        <v>8842</v>
      </c>
      <c r="F886" s="272">
        <f>[3]flow_raw!L886</f>
        <v>77593.762696000005</v>
      </c>
    </row>
    <row r="887" spans="5:6">
      <c r="E887">
        <f>[3]flow_raw!I887</f>
        <v>8843</v>
      </c>
      <c r="F887" s="272">
        <f>[3]flow_raw!L887</f>
        <v>88847.536132000008</v>
      </c>
    </row>
    <row r="888" spans="5:6">
      <c r="E888">
        <f>[3]flow_raw!I888</f>
        <v>8844</v>
      </c>
      <c r="F888" s="272">
        <f>[3]flow_raw!L888</f>
        <v>85769.961915000007</v>
      </c>
    </row>
    <row r="889" spans="5:6">
      <c r="E889">
        <f>[3]flow_raw!I889</f>
        <v>8845</v>
      </c>
      <c r="F889" s="272">
        <f>[3]flow_raw!L889</f>
        <v>91887.445800999994</v>
      </c>
    </row>
    <row r="890" spans="5:6">
      <c r="E890">
        <f>[3]flow_raw!I890</f>
        <v>8846</v>
      </c>
      <c r="F890" s="272">
        <f>[3]flow_raw!L890</f>
        <v>85533.850586</v>
      </c>
    </row>
    <row r="891" spans="5:6">
      <c r="E891">
        <f>[3]flow_raw!I891</f>
        <v>8849</v>
      </c>
      <c r="F891" s="272">
        <f>[3]flow_raw!L891</f>
        <v>6870.4879150000006</v>
      </c>
    </row>
    <row r="892" spans="5:6">
      <c r="E892">
        <f>[3]flow_raw!I892</f>
        <v>8853</v>
      </c>
      <c r="F892" s="272">
        <f>[3]flow_raw!L892</f>
        <v>11236.4552</v>
      </c>
    </row>
    <row r="893" spans="5:6">
      <c r="E893">
        <f>[3]flow_raw!I893</f>
        <v>8879</v>
      </c>
      <c r="F893" s="272">
        <f>[3]flow_raw!L893</f>
        <v>75122.131590000005</v>
      </c>
    </row>
    <row r="894" spans="5:6">
      <c r="E894">
        <f>[3]flow_raw!I894</f>
        <v>8887</v>
      </c>
      <c r="F894" s="272">
        <f>[3]flow_raw!L894</f>
        <v>92335.568846999988</v>
      </c>
    </row>
    <row r="895" spans="5:6">
      <c r="E895">
        <f>[3]flow_raw!I895</f>
        <v>8896</v>
      </c>
      <c r="F895" s="272">
        <f>[3]flow_raw!L895</f>
        <v>70829.822509999998</v>
      </c>
    </row>
    <row r="896" spans="5:6">
      <c r="E896">
        <f>[3]flow_raw!I896</f>
        <v>8898</v>
      </c>
      <c r="F896" s="272">
        <f>[3]flow_raw!L896</f>
        <v>19370.437347999999</v>
      </c>
    </row>
    <row r="897" spans="5:6">
      <c r="E897">
        <f>[3]flow_raw!I897</f>
        <v>8899</v>
      </c>
      <c r="F897" s="272">
        <f>[3]flow_raw!L897</f>
        <v>119832.995117</v>
      </c>
    </row>
    <row r="898" spans="5:6">
      <c r="E898">
        <f>[3]flow_raw!I898</f>
        <v>8900</v>
      </c>
      <c r="F898" s="272">
        <f>[3]flow_raw!L898</f>
        <v>110874.268555</v>
      </c>
    </row>
    <row r="899" spans="5:6">
      <c r="E899">
        <f>[3]flow_raw!I899</f>
        <v>8902</v>
      </c>
      <c r="F899" s="272">
        <f>[3]flow_raw!L899</f>
        <v>54169.876220000006</v>
      </c>
    </row>
    <row r="900" spans="5:6">
      <c r="E900">
        <f>[3]flow_raw!I900</f>
        <v>8921</v>
      </c>
      <c r="F900" s="272">
        <f>[3]flow_raw!L900</f>
        <v>72717.496582000007</v>
      </c>
    </row>
    <row r="901" spans="5:6">
      <c r="E901">
        <f>[3]flow_raw!I901</f>
        <v>8930</v>
      </c>
      <c r="F901" s="272">
        <f>[3]flow_raw!L901</f>
        <v>49971.699218000002</v>
      </c>
    </row>
    <row r="902" spans="5:6">
      <c r="E902">
        <f>[3]flow_raw!I902</f>
        <v>8933</v>
      </c>
      <c r="F902" s="272">
        <f>[3]flow_raw!L902</f>
        <v>101970.67456100001</v>
      </c>
    </row>
    <row r="903" spans="5:6">
      <c r="E903">
        <f>[3]flow_raw!I903</f>
        <v>8935</v>
      </c>
      <c r="F903" s="272">
        <f>[3]flow_raw!L903</f>
        <v>23560.703520000003</v>
      </c>
    </row>
    <row r="904" spans="5:6">
      <c r="E904">
        <f>[3]flow_raw!I904</f>
        <v>8938</v>
      </c>
      <c r="F904" s="272">
        <f>[3]flow_raw!L904</f>
        <v>91110.760498999996</v>
      </c>
    </row>
    <row r="905" spans="5:6">
      <c r="E905">
        <f>[3]flow_raw!I905</f>
        <v>8939</v>
      </c>
      <c r="F905" s="272">
        <f>[3]flow_raw!L905</f>
        <v>100311.124023</v>
      </c>
    </row>
    <row r="906" spans="5:6">
      <c r="E906">
        <f>[3]flow_raw!I906</f>
        <v>8943</v>
      </c>
      <c r="F906" s="272">
        <f>[3]flow_raw!L906</f>
        <v>10101.986602999999</v>
      </c>
    </row>
    <row r="907" spans="5:6">
      <c r="E907">
        <f>[3]flow_raw!I907</f>
        <v>8944</v>
      </c>
      <c r="F907" s="272">
        <f>[3]flow_raw!L907</f>
        <v>91110.760498999996</v>
      </c>
    </row>
    <row r="908" spans="5:6">
      <c r="E908">
        <f>[3]flow_raw!I908</f>
        <v>8949</v>
      </c>
      <c r="F908" s="272">
        <f>[3]flow_raw!L908</f>
        <v>9306.4599159999998</v>
      </c>
    </row>
    <row r="909" spans="5:6">
      <c r="E909">
        <f>[3]flow_raw!I909</f>
        <v>8950</v>
      </c>
      <c r="F909" s="272">
        <f>[3]flow_raw!L909</f>
        <v>8813.6345519999995</v>
      </c>
    </row>
    <row r="910" spans="5:6">
      <c r="E910">
        <f>[3]flow_raw!I910</f>
        <v>8952</v>
      </c>
      <c r="F910" s="272">
        <f>[3]flow_raw!L910</f>
        <v>9611.5279539999992</v>
      </c>
    </row>
    <row r="911" spans="5:6">
      <c r="E911">
        <f>[3]flow_raw!I911</f>
        <v>8954</v>
      </c>
      <c r="F911" s="272">
        <f>[3]flow_raw!L911</f>
        <v>90209.132324000006</v>
      </c>
    </row>
    <row r="912" spans="5:6">
      <c r="E912">
        <f>[3]flow_raw!I912</f>
        <v>8955</v>
      </c>
      <c r="F912" s="272">
        <f>[3]flow_raw!L912</f>
        <v>82287.547363999998</v>
      </c>
    </row>
    <row r="913" spans="5:6">
      <c r="E913">
        <f>[3]flow_raw!I913</f>
        <v>8960</v>
      </c>
      <c r="F913" s="272">
        <f>[3]flow_raw!L913</f>
        <v>18936.322540000001</v>
      </c>
    </row>
    <row r="914" spans="5:6">
      <c r="E914">
        <f>[3]flow_raw!I914</f>
        <v>8966</v>
      </c>
      <c r="F914" s="272">
        <f>[3]flow_raw!L914</f>
        <v>100311.124023</v>
      </c>
    </row>
    <row r="915" spans="5:6">
      <c r="E915">
        <f>[3]flow_raw!I915</f>
        <v>8967</v>
      </c>
      <c r="F915" s="272">
        <f>[3]flow_raw!L915</f>
        <v>5831.5792309999997</v>
      </c>
    </row>
    <row r="916" spans="5:6">
      <c r="E916">
        <f>[3]flow_raw!I916</f>
        <v>8968</v>
      </c>
      <c r="F916" s="272">
        <f>[3]flow_raw!L916</f>
        <v>88319.356690000001</v>
      </c>
    </row>
    <row r="917" spans="5:6">
      <c r="E917">
        <f>[3]flow_raw!I917</f>
        <v>8972</v>
      </c>
      <c r="F917" s="272">
        <f>[3]flow_raw!L917</f>
        <v>99541.196289</v>
      </c>
    </row>
    <row r="918" spans="5:6">
      <c r="E918">
        <f>[3]flow_raw!I918</f>
        <v>8973</v>
      </c>
      <c r="F918" s="272">
        <f>[3]flow_raw!L918</f>
        <v>93144.827147999997</v>
      </c>
    </row>
    <row r="919" spans="5:6">
      <c r="E919">
        <f>[3]flow_raw!I919</f>
        <v>8976</v>
      </c>
      <c r="F919" s="272">
        <f>[3]flow_raw!L919</f>
        <v>103069.03955</v>
      </c>
    </row>
    <row r="920" spans="5:6">
      <c r="E920">
        <f>[3]flow_raw!I920</f>
        <v>8977</v>
      </c>
      <c r="F920" s="272">
        <f>[3]flow_raw!L920</f>
        <v>93709.621582000007</v>
      </c>
    </row>
    <row r="921" spans="5:6">
      <c r="E921">
        <f>[3]flow_raw!I921</f>
        <v>8982</v>
      </c>
      <c r="F921" s="272">
        <f>[3]flow_raw!L921</f>
        <v>96297.678221999988</v>
      </c>
    </row>
    <row r="922" spans="5:6">
      <c r="E922">
        <f>[3]flow_raw!I922</f>
        <v>8983</v>
      </c>
      <c r="F922" s="272">
        <f>[3]flow_raw!L922</f>
        <v>9376.6398310000004</v>
      </c>
    </row>
    <row r="923" spans="5:6">
      <c r="E923">
        <f>[3]flow_raw!I923</f>
        <v>8985</v>
      </c>
      <c r="F923" s="272">
        <f>[3]flow_raw!L923</f>
        <v>6484.7858679999999</v>
      </c>
    </row>
    <row r="924" spans="5:6">
      <c r="E924">
        <f>[3]flow_raw!I924</f>
        <v>8991</v>
      </c>
      <c r="F924" s="272">
        <f>[3]flow_raw!L924</f>
        <v>45663.969270000001</v>
      </c>
    </row>
    <row r="925" spans="5:6">
      <c r="E925">
        <f>[3]flow_raw!I925</f>
        <v>9012</v>
      </c>
      <c r="F925" s="272">
        <f>[3]flow_raw!L925</f>
        <v>16419.844681999999</v>
      </c>
    </row>
    <row r="926" spans="5:6">
      <c r="E926">
        <f>[3]flow_raw!I926</f>
        <v>9022</v>
      </c>
      <c r="F926" s="272">
        <f>[3]flow_raw!L926</f>
        <v>105724.23632900001</v>
      </c>
    </row>
    <row r="927" spans="5:6">
      <c r="E927">
        <f>[3]flow_raw!I927</f>
        <v>9025</v>
      </c>
      <c r="F927" s="272">
        <f>[3]flow_raw!L927</f>
        <v>100124.123047</v>
      </c>
    </row>
    <row r="928" spans="5:6">
      <c r="E928">
        <f>[3]flow_raw!I928</f>
        <v>9027</v>
      </c>
      <c r="F928" s="272">
        <f>[3]flow_raw!L928</f>
        <v>54443.383544999997</v>
      </c>
    </row>
    <row r="929" spans="5:6">
      <c r="E929">
        <f>[3]flow_raw!I929</f>
        <v>9028</v>
      </c>
      <c r="F929" s="272">
        <f>[3]flow_raw!L929</f>
        <v>62627.314209000004</v>
      </c>
    </row>
    <row r="930" spans="5:6">
      <c r="E930">
        <f>[3]flow_raw!I930</f>
        <v>9029</v>
      </c>
      <c r="F930" s="272">
        <f>[3]flow_raw!L930</f>
        <v>67535.417481000011</v>
      </c>
    </row>
    <row r="931" spans="5:6">
      <c r="E931">
        <f>[3]flow_raw!I931</f>
        <v>9031</v>
      </c>
      <c r="F931" s="272">
        <f>[3]flow_raw!L931</f>
        <v>5480.6474600000001</v>
      </c>
    </row>
    <row r="932" spans="5:6">
      <c r="E932">
        <f>[3]flow_raw!I932</f>
        <v>9032</v>
      </c>
      <c r="F932" s="272">
        <f>[3]flow_raw!L932</f>
        <v>5634.9811090000003</v>
      </c>
    </row>
    <row r="933" spans="5:6">
      <c r="E933">
        <f>[3]flow_raw!I933</f>
        <v>9033</v>
      </c>
      <c r="F933" s="272">
        <f>[3]flow_raw!L933</f>
        <v>37400.408203000006</v>
      </c>
    </row>
    <row r="934" spans="5:6">
      <c r="E934">
        <f>[3]flow_raw!I934</f>
        <v>9034</v>
      </c>
      <c r="F934" s="272">
        <f>[3]flow_raw!L934</f>
        <v>26597.216797000001</v>
      </c>
    </row>
    <row r="935" spans="5:6">
      <c r="E935">
        <f>[3]flow_raw!I935</f>
        <v>9035</v>
      </c>
      <c r="F935" s="272">
        <f>[3]flow_raw!L935</f>
        <v>24466.346984</v>
      </c>
    </row>
    <row r="936" spans="5:6">
      <c r="E936">
        <f>[3]flow_raw!I936</f>
        <v>9036</v>
      </c>
      <c r="F936" s="272">
        <f>[3]flow_raw!L936</f>
        <v>39676.096312999995</v>
      </c>
    </row>
    <row r="937" spans="5:6">
      <c r="E937">
        <f>[3]flow_raw!I937</f>
        <v>9037</v>
      </c>
      <c r="F937" s="272">
        <f>[3]flow_raw!L937</f>
        <v>42641.025147</v>
      </c>
    </row>
    <row r="938" spans="5:6">
      <c r="E938">
        <f>[3]flow_raw!I938</f>
        <v>9039</v>
      </c>
      <c r="F938" s="272">
        <f>[3]flow_raw!L938</f>
        <v>69839.424316999997</v>
      </c>
    </row>
    <row r="939" spans="5:6">
      <c r="E939">
        <f>[3]flow_raw!I939</f>
        <v>9041</v>
      </c>
      <c r="F939" s="272">
        <f>[3]flow_raw!L939</f>
        <v>42518.352783000002</v>
      </c>
    </row>
    <row r="940" spans="5:6">
      <c r="E940">
        <f>[3]flow_raw!I940</f>
        <v>9042</v>
      </c>
      <c r="F940" s="272">
        <f>[3]flow_raw!L940</f>
        <v>89648.314941000004</v>
      </c>
    </row>
    <row r="941" spans="5:6">
      <c r="E941">
        <f>[3]flow_raw!I941</f>
        <v>9043</v>
      </c>
      <c r="F941" s="272">
        <f>[3]flow_raw!L941</f>
        <v>81689.570069000009</v>
      </c>
    </row>
    <row r="942" spans="5:6">
      <c r="E942">
        <f>[3]flow_raw!I942</f>
        <v>9054</v>
      </c>
      <c r="F942" s="272">
        <f>[3]flow_raw!L942</f>
        <v>69839.424316999997</v>
      </c>
    </row>
    <row r="943" spans="5:6">
      <c r="E943">
        <f>[3]flow_raw!I943</f>
        <v>9068</v>
      </c>
      <c r="F943" s="272">
        <f>[3]flow_raw!L943</f>
        <v>6469.5023989999991</v>
      </c>
    </row>
    <row r="944" spans="5:6">
      <c r="E944">
        <f>[3]flow_raw!I944</f>
        <v>9112</v>
      </c>
      <c r="F944" s="272">
        <f>[3]flow_raw!L944</f>
        <v>29053.068986000002</v>
      </c>
    </row>
    <row r="945" spans="5:6">
      <c r="E945">
        <f>[3]flow_raw!I945</f>
        <v>9132</v>
      </c>
      <c r="F945" s="272">
        <f>[3]flow_raw!L945</f>
        <v>5850.4757689999997</v>
      </c>
    </row>
    <row r="946" spans="5:6">
      <c r="E946">
        <f>[3]flow_raw!I946</f>
        <v>9136</v>
      </c>
      <c r="F946" s="272">
        <f>[3]flow_raw!L946</f>
        <v>11209.208786000001</v>
      </c>
    </row>
    <row r="947" spans="5:6">
      <c r="E947">
        <f>[3]flow_raw!I947</f>
        <v>9142</v>
      </c>
      <c r="F947" s="272">
        <f>[3]flow_raw!L947</f>
        <v>12132.899002</v>
      </c>
    </row>
    <row r="948" spans="5:6">
      <c r="E948">
        <f>[3]flow_raw!I948</f>
        <v>9143</v>
      </c>
      <c r="F948" s="272">
        <f>[3]flow_raw!L948</f>
        <v>11535.425811999999</v>
      </c>
    </row>
    <row r="949" spans="5:6">
      <c r="E949">
        <f>[3]flow_raw!I949</f>
        <v>9144</v>
      </c>
      <c r="F949" s="272">
        <f>[3]flow_raw!L949</f>
        <v>11535.425811999999</v>
      </c>
    </row>
    <row r="950" spans="5:6">
      <c r="E950">
        <f>[3]flow_raw!I950</f>
        <v>9146</v>
      </c>
      <c r="F950" s="272">
        <f>[3]flow_raw!L950</f>
        <v>13363.006835999999</v>
      </c>
    </row>
    <row r="951" spans="5:6">
      <c r="E951">
        <f>[3]flow_raw!I951</f>
        <v>9186</v>
      </c>
      <c r="F951" s="272">
        <f>[3]flow_raw!L951</f>
        <v>13345.045458000001</v>
      </c>
    </row>
    <row r="952" spans="5:6">
      <c r="E952">
        <f>[3]flow_raw!I952</f>
        <v>9221</v>
      </c>
      <c r="F952" s="272">
        <f>[3]flow_raw!L952</f>
        <v>4812.1595569999999</v>
      </c>
    </row>
    <row r="953" spans="5:6">
      <c r="E953">
        <f>[3]flow_raw!I953</f>
        <v>9240</v>
      </c>
      <c r="F953" s="272">
        <f>[3]flow_raw!L953</f>
        <v>6928.5701609999996</v>
      </c>
    </row>
    <row r="954" spans="5:6">
      <c r="E954">
        <f>[3]flow_raw!I954</f>
        <v>9241</v>
      </c>
      <c r="F954" s="272">
        <f>[3]flow_raw!L954</f>
        <v>73821.120605000004</v>
      </c>
    </row>
    <row r="955" spans="5:6">
      <c r="E955">
        <f>[3]flow_raw!I955</f>
        <v>9249</v>
      </c>
      <c r="F955" s="272">
        <f>[3]flow_raw!L955</f>
        <v>80163.230467999994</v>
      </c>
    </row>
    <row r="956" spans="5:6">
      <c r="E956">
        <f>[3]flow_raw!I956</f>
        <v>9250</v>
      </c>
      <c r="F956" s="272">
        <f>[3]flow_raw!L956</f>
        <v>71678.572509999998</v>
      </c>
    </row>
    <row r="957" spans="5:6">
      <c r="E957">
        <f>[3]flow_raw!I957</f>
        <v>9251</v>
      </c>
      <c r="F957" s="272">
        <f>[3]flow_raw!L957</f>
        <v>73821.120605000004</v>
      </c>
    </row>
    <row r="958" spans="5:6">
      <c r="E958">
        <f>[3]flow_raw!I958</f>
        <v>9252</v>
      </c>
      <c r="F958" s="272">
        <f>[3]flow_raw!L958</f>
        <v>58154.203368999995</v>
      </c>
    </row>
    <row r="959" spans="5:6">
      <c r="E959">
        <f>[3]flow_raw!I959</f>
        <v>9281</v>
      </c>
      <c r="F959" s="272">
        <f>[3]flow_raw!L959</f>
        <v>38072.817442999993</v>
      </c>
    </row>
    <row r="960" spans="5:6">
      <c r="E960">
        <f>[3]flow_raw!I960</f>
        <v>9289</v>
      </c>
      <c r="F960" s="272">
        <f>[3]flow_raw!L960</f>
        <v>24893.423217</v>
      </c>
    </row>
    <row r="961" spans="5:6">
      <c r="E961">
        <f>[3]flow_raw!I961</f>
        <v>9299</v>
      </c>
      <c r="F961" s="272">
        <f>[3]flow_raw!L961</f>
        <v>38743.027708000001</v>
      </c>
    </row>
    <row r="962" spans="5:6">
      <c r="E962">
        <f>[3]flow_raw!I962</f>
        <v>9300</v>
      </c>
      <c r="F962" s="272">
        <f>[3]flow_raw!L962</f>
        <v>61171.726073999998</v>
      </c>
    </row>
    <row r="963" spans="5:6">
      <c r="E963">
        <f>[3]flow_raw!I963</f>
        <v>9305</v>
      </c>
      <c r="F963" s="272">
        <f>[3]flow_raw!L963</f>
        <v>11135.166358999999</v>
      </c>
    </row>
    <row r="964" spans="5:6">
      <c r="E964">
        <f>[3]flow_raw!I964</f>
        <v>9307</v>
      </c>
      <c r="F964" s="272">
        <f>[3]flow_raw!L964</f>
        <v>58934.931885999991</v>
      </c>
    </row>
    <row r="965" spans="5:6">
      <c r="E965">
        <f>[3]flow_raw!I965</f>
        <v>9308</v>
      </c>
      <c r="F965" s="272">
        <f>[3]flow_raw!L965</f>
        <v>51607.284240000001</v>
      </c>
    </row>
    <row r="966" spans="5:6">
      <c r="E966">
        <f>[3]flow_raw!I966</f>
        <v>9316</v>
      </c>
      <c r="F966" s="272">
        <f>[3]flow_raw!L966</f>
        <v>10102.828667</v>
      </c>
    </row>
    <row r="967" spans="5:6">
      <c r="E967">
        <f>[3]flow_raw!I967</f>
        <v>9328</v>
      </c>
      <c r="F967" s="272">
        <f>[3]flow_raw!L967</f>
        <v>120630.057617</v>
      </c>
    </row>
    <row r="968" spans="5:6">
      <c r="E968">
        <f>[3]flow_raw!I968</f>
        <v>9330</v>
      </c>
      <c r="F968" s="272">
        <f>[3]flow_raw!L968</f>
        <v>125885.601075</v>
      </c>
    </row>
    <row r="969" spans="5:6">
      <c r="E969">
        <f>[3]flow_raw!I969</f>
        <v>9331</v>
      </c>
      <c r="F969" s="272">
        <f>[3]flow_raw!L969</f>
        <v>20478.262482000002</v>
      </c>
    </row>
    <row r="970" spans="5:6">
      <c r="E970">
        <f>[3]flow_raw!I970</f>
        <v>9333</v>
      </c>
      <c r="F970" s="272">
        <f>[3]flow_raw!L970</f>
        <v>104220.92285100001</v>
      </c>
    </row>
    <row r="971" spans="5:6">
      <c r="E971">
        <f>[3]flow_raw!I971</f>
        <v>9335</v>
      </c>
      <c r="F971" s="272">
        <f>[3]flow_raw!L971</f>
        <v>111205.41552699999</v>
      </c>
    </row>
    <row r="972" spans="5:6">
      <c r="E972">
        <f>[3]flow_raw!I972</f>
        <v>9336</v>
      </c>
      <c r="F972" s="272">
        <f>[3]flow_raw!L972</f>
        <v>110868.81201199999</v>
      </c>
    </row>
    <row r="973" spans="5:6">
      <c r="E973">
        <f>[3]flow_raw!I973</f>
        <v>9337</v>
      </c>
      <c r="F973" s="272">
        <f>[3]flow_raw!L973</f>
        <v>85973.520996000007</v>
      </c>
    </row>
    <row r="974" spans="5:6">
      <c r="E974">
        <f>[3]flow_raw!I974</f>
        <v>9338</v>
      </c>
      <c r="F974" s="272">
        <f>[3]flow_raw!L974</f>
        <v>119710.85839899999</v>
      </c>
    </row>
    <row r="975" spans="5:6">
      <c r="E975">
        <f>[3]flow_raw!I975</f>
        <v>9339</v>
      </c>
      <c r="F975" s="272">
        <f>[3]flow_raw!L975</f>
        <v>109136.133302</v>
      </c>
    </row>
    <row r="976" spans="5:6">
      <c r="E976">
        <f>[3]flow_raw!I976</f>
        <v>9342</v>
      </c>
      <c r="F976" s="272">
        <f>[3]flow_raw!L976</f>
        <v>92570.673341000002</v>
      </c>
    </row>
    <row r="977" spans="5:6">
      <c r="E977">
        <f>[3]flow_raw!I977</f>
        <v>9343</v>
      </c>
      <c r="F977" s="272">
        <f>[3]flow_raw!L977</f>
        <v>100178.53857400001</v>
      </c>
    </row>
    <row r="978" spans="5:6">
      <c r="E978">
        <f>[3]flow_raw!I978</f>
        <v>9345</v>
      </c>
      <c r="F978" s="272">
        <f>[3]flow_raw!L978</f>
        <v>12875.227172999999</v>
      </c>
    </row>
    <row r="979" spans="5:6">
      <c r="E979">
        <f>[3]flow_raw!I979</f>
        <v>9357</v>
      </c>
      <c r="F979" s="272">
        <f>[3]flow_raw!L979</f>
        <v>11404.748573000001</v>
      </c>
    </row>
    <row r="980" spans="5:6">
      <c r="E980">
        <f>[3]flow_raw!I980</f>
        <v>9367</v>
      </c>
      <c r="F980" s="272">
        <f>[3]flow_raw!L980</f>
        <v>14810.757522</v>
      </c>
    </row>
    <row r="981" spans="5:6">
      <c r="E981">
        <f>[3]flow_raw!I981</f>
        <v>9410</v>
      </c>
      <c r="F981" s="272">
        <f>[3]flow_raw!L981</f>
        <v>24.028453999999996</v>
      </c>
    </row>
    <row r="982" spans="5:6">
      <c r="E982">
        <f>[3]flow_raw!I982</f>
        <v>9468</v>
      </c>
      <c r="F982" s="272">
        <f>[3]flow_raw!L982</f>
        <v>6089.437637</v>
      </c>
    </row>
    <row r="983" spans="5:6">
      <c r="E983">
        <f>[3]flow_raw!I983</f>
        <v>9472</v>
      </c>
      <c r="F983" s="272">
        <f>[3]flow_raw!L983</f>
        <v>6089.437637</v>
      </c>
    </row>
    <row r="984" spans="5:6">
      <c r="E984">
        <f>[3]flow_raw!I984</f>
        <v>9473</v>
      </c>
      <c r="F984" s="272">
        <f>[3]flow_raw!L984</f>
        <v>4855.8446360000007</v>
      </c>
    </row>
    <row r="985" spans="5:6">
      <c r="E985">
        <f>[3]flow_raw!I985</f>
        <v>9474</v>
      </c>
      <c r="F985" s="272">
        <f>[3]flow_raw!L985</f>
        <v>4855.8446360000007</v>
      </c>
    </row>
    <row r="986" spans="5:6">
      <c r="E986">
        <f>[3]flow_raw!I986</f>
        <v>9477</v>
      </c>
      <c r="F986" s="272">
        <f>[3]flow_raw!L986</f>
        <v>4855.8446360000007</v>
      </c>
    </row>
    <row r="987" spans="5:6">
      <c r="E987">
        <f>[3]flow_raw!I987</f>
        <v>9483</v>
      </c>
      <c r="F987" s="272">
        <f>[3]flow_raw!L987</f>
        <v>6089.437637</v>
      </c>
    </row>
    <row r="988" spans="5:6">
      <c r="E988">
        <f>[3]flow_raw!I988</f>
        <v>9484</v>
      </c>
      <c r="F988" s="272">
        <f>[3]flow_raw!L988</f>
        <v>4351.5607310000005</v>
      </c>
    </row>
    <row r="989" spans="5:6">
      <c r="E989">
        <f>[3]flow_raw!I989</f>
        <v>9485</v>
      </c>
      <c r="F989" s="272">
        <f>[3]flow_raw!L989</f>
        <v>4351.5607310000005</v>
      </c>
    </row>
    <row r="990" spans="5:6">
      <c r="E990">
        <f>[3]flow_raw!I990</f>
        <v>9488</v>
      </c>
      <c r="F990" s="272">
        <f>[3]flow_raw!L990</f>
        <v>4855.8446360000007</v>
      </c>
    </row>
    <row r="991" spans="5:6">
      <c r="E991">
        <f>[3]flow_raw!I991</f>
        <v>9489</v>
      </c>
      <c r="F991" s="272">
        <f>[3]flow_raw!L991</f>
        <v>3461.1147769999998</v>
      </c>
    </row>
    <row r="992" spans="5:6">
      <c r="E992">
        <f>[3]flow_raw!I992</f>
        <v>9490</v>
      </c>
      <c r="F992" s="272">
        <f>[3]flow_raw!L992</f>
        <v>3461.1147769999998</v>
      </c>
    </row>
    <row r="993" spans="5:6">
      <c r="E993">
        <f>[3]flow_raw!I993</f>
        <v>9507</v>
      </c>
      <c r="F993" s="272">
        <f>[3]flow_raw!L993</f>
        <v>6396.2919230000007</v>
      </c>
    </row>
    <row r="994" spans="5:6">
      <c r="E994">
        <f>[3]flow_raw!I994</f>
        <v>9509</v>
      </c>
      <c r="F994" s="272">
        <f>[3]flow_raw!L994</f>
        <v>6601.5854800000006</v>
      </c>
    </row>
    <row r="995" spans="5:6">
      <c r="E995">
        <f>[3]flow_raw!I995</f>
        <v>9510</v>
      </c>
      <c r="F995" s="272">
        <f>[3]flow_raw!L995</f>
        <v>5389.2153019999996</v>
      </c>
    </row>
    <row r="996" spans="5:6">
      <c r="E996">
        <f>[3]flow_raw!I996</f>
        <v>9512</v>
      </c>
      <c r="F996" s="272">
        <f>[3]flow_raw!L996</f>
        <v>5069.6228019999999</v>
      </c>
    </row>
    <row r="997" spans="5:6">
      <c r="E997">
        <f>[3]flow_raw!I997</f>
        <v>9513</v>
      </c>
      <c r="F997" s="272">
        <f>[3]flow_raw!L997</f>
        <v>5069.6228019999999</v>
      </c>
    </row>
    <row r="998" spans="5:6">
      <c r="E998">
        <f>[3]flow_raw!I998</f>
        <v>9516</v>
      </c>
      <c r="F998" s="272">
        <f>[3]flow_raw!L998</f>
        <v>8217.9044950000007</v>
      </c>
    </row>
    <row r="999" spans="5:6">
      <c r="E999">
        <f>[3]flow_raw!I999</f>
        <v>9517</v>
      </c>
      <c r="F999" s="272">
        <f>[3]flow_raw!L999</f>
        <v>67726.767821999994</v>
      </c>
    </row>
    <row r="1000" spans="5:6">
      <c r="E1000">
        <f>[3]flow_raw!I1000</f>
        <v>9518</v>
      </c>
      <c r="F1000" s="272">
        <f>[3]flow_raw!L1000</f>
        <v>67726.767821999994</v>
      </c>
    </row>
    <row r="1001" spans="5:6">
      <c r="E1001">
        <f>[3]flow_raw!I1001</f>
        <v>9519</v>
      </c>
      <c r="F1001" s="272">
        <f>[3]flow_raw!L1001</f>
        <v>8157.318878</v>
      </c>
    </row>
    <row r="1002" spans="5:6">
      <c r="E1002">
        <f>[3]flow_raw!I1002</f>
        <v>9538</v>
      </c>
      <c r="F1002" s="272">
        <f>[3]flow_raw!L1002</f>
        <v>12497.437171000001</v>
      </c>
    </row>
    <row r="1003" spans="5:6">
      <c r="E1003">
        <f>[3]flow_raw!I1003</f>
        <v>9540</v>
      </c>
      <c r="F1003" s="272">
        <f>[3]flow_raw!L1003</f>
        <v>6318.6622769999994</v>
      </c>
    </row>
    <row r="1004" spans="5:6">
      <c r="E1004">
        <f>[3]flow_raw!I1004</f>
        <v>9546</v>
      </c>
      <c r="F1004" s="272">
        <f>[3]flow_raw!L1004</f>
        <v>5343.0235269999994</v>
      </c>
    </row>
    <row r="1005" spans="5:6">
      <c r="E1005">
        <f>[3]flow_raw!I1005</f>
        <v>9548</v>
      </c>
      <c r="F1005" s="272">
        <f>[3]flow_raw!L1005</f>
        <v>22057.077742999998</v>
      </c>
    </row>
    <row r="1006" spans="5:6">
      <c r="E1006">
        <f>[3]flow_raw!I1006</f>
        <v>9568</v>
      </c>
      <c r="F1006" s="272">
        <f>[3]flow_raw!L1006</f>
        <v>25796.253997</v>
      </c>
    </row>
    <row r="1007" spans="5:6">
      <c r="E1007">
        <f>[3]flow_raw!I1007</f>
        <v>9569</v>
      </c>
      <c r="F1007" s="272">
        <f>[3]flow_raw!L1007</f>
        <v>18550.438765000003</v>
      </c>
    </row>
    <row r="1008" spans="5:6">
      <c r="E1008">
        <f>[3]flow_raw!I1008</f>
        <v>9580</v>
      </c>
      <c r="F1008" s="272">
        <f>[3]flow_raw!L1008</f>
        <v>30812.556397</v>
      </c>
    </row>
    <row r="1009" spans="5:6">
      <c r="E1009">
        <f>[3]flow_raw!I1009</f>
        <v>9591</v>
      </c>
      <c r="F1009" s="272">
        <f>[3]flow_raw!L1009</f>
        <v>1117.2581890000001</v>
      </c>
    </row>
    <row r="1010" spans="5:6">
      <c r="E1010">
        <f>[3]flow_raw!I1010</f>
        <v>9617</v>
      </c>
      <c r="F1010" s="272">
        <f>[3]flow_raw!L1010</f>
        <v>19617.748259</v>
      </c>
    </row>
    <row r="1011" spans="5:6">
      <c r="E1011">
        <f>[3]flow_raw!I1011</f>
        <v>9621</v>
      </c>
      <c r="F1011" s="272">
        <f>[3]flow_raw!L1011</f>
        <v>13106.218568</v>
      </c>
    </row>
    <row r="1012" spans="5:6">
      <c r="E1012">
        <f>[3]flow_raw!I1012</f>
        <v>9684</v>
      </c>
      <c r="F1012" s="272">
        <f>[3]flow_raw!L1012</f>
        <v>0</v>
      </c>
    </row>
    <row r="1013" spans="5:6">
      <c r="E1013">
        <f>[3]flow_raw!I1013</f>
        <v>9688</v>
      </c>
      <c r="F1013" s="272">
        <f>[3]flow_raw!L1013</f>
        <v>3379.8673819999995</v>
      </c>
    </row>
    <row r="1014" spans="5:6">
      <c r="E1014">
        <f>[3]flow_raw!I1014</f>
        <v>9697</v>
      </c>
      <c r="F1014" s="272">
        <f>[3]flow_raw!L1014</f>
        <v>8541.7700430000004</v>
      </c>
    </row>
    <row r="1015" spans="5:6">
      <c r="E1015">
        <f>[3]flow_raw!I1015</f>
        <v>9719</v>
      </c>
      <c r="F1015" s="272">
        <f>[3]flow_raw!L1015</f>
        <v>7331.7028010000004</v>
      </c>
    </row>
    <row r="1016" spans="5:6">
      <c r="E1016">
        <f>[3]flow_raw!I1016</f>
        <v>9728</v>
      </c>
      <c r="F1016" s="272">
        <f>[3]flow_raw!L1016</f>
        <v>5004.8677659999994</v>
      </c>
    </row>
    <row r="1017" spans="5:6">
      <c r="E1017">
        <f>[3]flow_raw!I1017</f>
        <v>9729</v>
      </c>
      <c r="F1017" s="272">
        <f>[3]flow_raw!L1017</f>
        <v>11399.731667</v>
      </c>
    </row>
    <row r="1018" spans="5:6">
      <c r="E1018">
        <f>[3]flow_raw!I1018</f>
        <v>9730</v>
      </c>
      <c r="F1018" s="272">
        <f>[3]flow_raw!L1018</f>
        <v>18835.316726999998</v>
      </c>
    </row>
    <row r="1019" spans="5:6">
      <c r="E1019">
        <f>[3]flow_raw!I1019</f>
        <v>9758</v>
      </c>
      <c r="F1019" s="272">
        <f>[3]flow_raw!L1019</f>
        <v>3262.2259869999998</v>
      </c>
    </row>
    <row r="1020" spans="5:6">
      <c r="E1020">
        <f>[3]flow_raw!I1020</f>
        <v>9765</v>
      </c>
      <c r="F1020" s="272">
        <f>[3]flow_raw!L1020</f>
        <v>7885.4684099999995</v>
      </c>
    </row>
    <row r="1021" spans="5:6">
      <c r="E1021">
        <f>[3]flow_raw!I1021</f>
        <v>9808</v>
      </c>
      <c r="F1021" s="272">
        <f>[3]flow_raw!L1021</f>
        <v>11017.610499999999</v>
      </c>
    </row>
    <row r="1022" spans="5:6">
      <c r="E1022">
        <f>[3]flow_raw!I1022</f>
        <v>9859</v>
      </c>
      <c r="F1022" s="272">
        <f>[3]flow_raw!L1022</f>
        <v>1933.62907</v>
      </c>
    </row>
    <row r="1023" spans="5:6">
      <c r="E1023">
        <f>[3]flow_raw!I1023</f>
        <v>9868</v>
      </c>
      <c r="F1023" s="272">
        <f>[3]flow_raw!L1023</f>
        <v>50234.957275000008</v>
      </c>
    </row>
    <row r="1024" spans="5:6">
      <c r="E1024">
        <f>[3]flow_raw!I1024</f>
        <v>9872</v>
      </c>
      <c r="F1024" s="272">
        <f>[3]flow_raw!L1024</f>
        <v>121892.582519</v>
      </c>
    </row>
    <row r="1025" spans="5:6">
      <c r="E1025">
        <f>[3]flow_raw!I1025</f>
        <v>9873</v>
      </c>
      <c r="F1025" s="272">
        <f>[3]flow_raw!L1025</f>
        <v>120481.58984299999</v>
      </c>
    </row>
    <row r="1026" spans="5:6">
      <c r="E1026">
        <f>[3]flow_raw!I1026</f>
        <v>9877</v>
      </c>
      <c r="F1026" s="272">
        <f>[3]flow_raw!L1026</f>
        <v>41077.300233000002</v>
      </c>
    </row>
    <row r="1027" spans="5:6">
      <c r="E1027">
        <f>[3]flow_raw!I1027</f>
        <v>9881</v>
      </c>
      <c r="F1027" s="272">
        <f>[3]flow_raw!L1027</f>
        <v>7265.7396189999999</v>
      </c>
    </row>
    <row r="1028" spans="5:6">
      <c r="E1028">
        <f>[3]flow_raw!I1028</f>
        <v>9882</v>
      </c>
      <c r="F1028" s="272">
        <f>[3]flow_raw!L1028</f>
        <v>1951.6968140000004</v>
      </c>
    </row>
    <row r="1029" spans="5:6">
      <c r="E1029">
        <f>[3]flow_raw!I1029</f>
        <v>9887</v>
      </c>
      <c r="F1029" s="272">
        <f>[3]flow_raw!L1029</f>
        <v>40866.126128999997</v>
      </c>
    </row>
    <row r="1030" spans="5:6">
      <c r="E1030">
        <f>[3]flow_raw!I1030</f>
        <v>9895</v>
      </c>
      <c r="F1030" s="272">
        <f>[3]flow_raw!L1030</f>
        <v>34330.774673</v>
      </c>
    </row>
    <row r="1031" spans="5:6">
      <c r="E1031">
        <f>[3]flow_raw!I1031</f>
        <v>9898</v>
      </c>
      <c r="F1031" s="272">
        <f>[3]flow_raw!L1031</f>
        <v>3499.4548340000001</v>
      </c>
    </row>
    <row r="1032" spans="5:6">
      <c r="E1032">
        <f>[3]flow_raw!I1032</f>
        <v>9899</v>
      </c>
      <c r="F1032" s="272">
        <f>[3]flow_raw!L1032</f>
        <v>22599.864927999999</v>
      </c>
    </row>
    <row r="1033" spans="5:6">
      <c r="E1033">
        <f>[3]flow_raw!I1033</f>
        <v>9903</v>
      </c>
      <c r="F1033" s="272">
        <f>[3]flow_raw!L1033</f>
        <v>52461.669190000001</v>
      </c>
    </row>
    <row r="1034" spans="5:6">
      <c r="E1034">
        <f>[3]flow_raw!I1034</f>
        <v>9904</v>
      </c>
      <c r="F1034" s="272">
        <f>[3]flow_raw!L1034</f>
        <v>48143.319580000003</v>
      </c>
    </row>
    <row r="1035" spans="5:6">
      <c r="E1035">
        <f>[3]flow_raw!I1035</f>
        <v>9910</v>
      </c>
      <c r="F1035" s="272">
        <f>[3]flow_raw!L1035</f>
        <v>19574.099975999998</v>
      </c>
    </row>
    <row r="1036" spans="5:6">
      <c r="E1036">
        <f>[3]flow_raw!I1036</f>
        <v>9914</v>
      </c>
      <c r="F1036" s="272">
        <f>[3]flow_raw!L1036</f>
        <v>19033.434327000003</v>
      </c>
    </row>
    <row r="1037" spans="5:6">
      <c r="E1037">
        <f>[3]flow_raw!I1037</f>
        <v>9915</v>
      </c>
      <c r="F1037" s="272">
        <f>[3]flow_raw!L1037</f>
        <v>19240.811280000002</v>
      </c>
    </row>
    <row r="1038" spans="5:6">
      <c r="E1038">
        <f>[3]flow_raw!I1038</f>
        <v>9919</v>
      </c>
      <c r="F1038" s="272">
        <f>[3]flow_raw!L1038</f>
        <v>38013.314941999997</v>
      </c>
    </row>
    <row r="1039" spans="5:6">
      <c r="E1039">
        <f>[3]flow_raw!I1039</f>
        <v>9930</v>
      </c>
      <c r="F1039" s="272">
        <f>[3]flow_raw!L1039</f>
        <v>47859.099610000005</v>
      </c>
    </row>
    <row r="1040" spans="5:6">
      <c r="E1040">
        <f>[3]flow_raw!I1040</f>
        <v>9931</v>
      </c>
      <c r="F1040" s="272">
        <f>[3]flow_raw!L1040</f>
        <v>22028.104767000001</v>
      </c>
    </row>
    <row r="1041" spans="5:6">
      <c r="E1041">
        <f>[3]flow_raw!I1041</f>
        <v>9937</v>
      </c>
      <c r="F1041" s="272">
        <f>[3]flow_raw!L1041</f>
        <v>17117.737009</v>
      </c>
    </row>
    <row r="1042" spans="5:6">
      <c r="E1042">
        <f>[3]flow_raw!I1042</f>
        <v>9940</v>
      </c>
      <c r="F1042" s="272">
        <f>[3]flow_raw!L1042</f>
        <v>12441.771979000001</v>
      </c>
    </row>
    <row r="1043" spans="5:6">
      <c r="E1043">
        <f>[3]flow_raw!I1043</f>
        <v>9946</v>
      </c>
      <c r="F1043" s="272">
        <f>[3]flow_raw!L1043</f>
        <v>30225.670716000001</v>
      </c>
    </row>
    <row r="1044" spans="5:6">
      <c r="E1044">
        <f>[3]flow_raw!I1044</f>
        <v>9951</v>
      </c>
      <c r="F1044" s="272">
        <f>[3]flow_raw!L1044</f>
        <v>7647.2941749999991</v>
      </c>
    </row>
    <row r="1045" spans="5:6">
      <c r="E1045">
        <f>[3]flow_raw!I1045</f>
        <v>9953</v>
      </c>
      <c r="F1045" s="272">
        <f>[3]flow_raw!L1045</f>
        <v>35245.611329000007</v>
      </c>
    </row>
    <row r="1046" spans="5:6">
      <c r="E1046">
        <f>[3]flow_raw!I1046</f>
        <v>9979</v>
      </c>
      <c r="F1046" s="272">
        <f>[3]flow_raw!L1046</f>
        <v>1187.748411</v>
      </c>
    </row>
    <row r="1047" spans="5:6">
      <c r="E1047">
        <f>[3]flow_raw!I1047</f>
        <v>9987</v>
      </c>
      <c r="F1047" s="272">
        <f>[3]flow_raw!L1047</f>
        <v>7024.2494399999996</v>
      </c>
    </row>
    <row r="1048" spans="5:6">
      <c r="E1048">
        <f>[3]flow_raw!I1048</f>
        <v>10002</v>
      </c>
      <c r="F1048" s="272">
        <f>[3]flow_raw!L1048</f>
        <v>30674.225828999999</v>
      </c>
    </row>
    <row r="1049" spans="5:6">
      <c r="E1049">
        <f>[3]flow_raw!I1049</f>
        <v>10003</v>
      </c>
      <c r="F1049" s="272">
        <f>[3]flow_raw!L1049</f>
        <v>32476.090576000002</v>
      </c>
    </row>
    <row r="1050" spans="5:6">
      <c r="E1050">
        <f>[3]flow_raw!I1050</f>
        <v>10012</v>
      </c>
      <c r="F1050" s="272">
        <f>[3]flow_raw!L1050</f>
        <v>9366.4864340000004</v>
      </c>
    </row>
    <row r="1051" spans="5:6">
      <c r="E1051">
        <f>[3]flow_raw!I1051</f>
        <v>10013</v>
      </c>
      <c r="F1051" s="272">
        <f>[3]flow_raw!L1051</f>
        <v>22017.604767000001</v>
      </c>
    </row>
    <row r="1052" spans="5:6">
      <c r="E1052">
        <f>[3]flow_raw!I1052</f>
        <v>10015</v>
      </c>
      <c r="F1052" s="272">
        <f>[3]flow_raw!L1052</f>
        <v>28573.481261999998</v>
      </c>
    </row>
    <row r="1053" spans="5:6">
      <c r="E1053">
        <f>[3]flow_raw!I1053</f>
        <v>10016</v>
      </c>
      <c r="F1053" s="272">
        <f>[3]flow_raw!L1053</f>
        <v>29023.313079</v>
      </c>
    </row>
    <row r="1054" spans="5:6">
      <c r="E1054">
        <f>[3]flow_raw!I1054</f>
        <v>10026</v>
      </c>
      <c r="F1054" s="272">
        <f>[3]flow_raw!L1054</f>
        <v>11308.87912</v>
      </c>
    </row>
    <row r="1055" spans="5:6">
      <c r="E1055">
        <f>[3]flow_raw!I1055</f>
        <v>10034</v>
      </c>
      <c r="F1055" s="272">
        <f>[3]flow_raw!L1055</f>
        <v>35941.509582999999</v>
      </c>
    </row>
    <row r="1056" spans="5:6">
      <c r="E1056">
        <f>[3]flow_raw!I1056</f>
        <v>10040</v>
      </c>
      <c r="F1056" s="272">
        <f>[3]flow_raw!L1056</f>
        <v>2570.2465090000001</v>
      </c>
    </row>
    <row r="1057" spans="5:6">
      <c r="E1057">
        <f>[3]flow_raw!I1057</f>
        <v>10044</v>
      </c>
      <c r="F1057" s="272">
        <f>[3]flow_raw!L1057</f>
        <v>35245.611329000007</v>
      </c>
    </row>
    <row r="1058" spans="5:6">
      <c r="E1058">
        <f>[3]flow_raw!I1058</f>
        <v>10056</v>
      </c>
      <c r="F1058" s="272">
        <f>[3]flow_raw!L1058</f>
        <v>52461.669190000001</v>
      </c>
    </row>
    <row r="1059" spans="5:6">
      <c r="E1059">
        <f>[3]flow_raw!I1059</f>
        <v>10057</v>
      </c>
      <c r="F1059" s="272">
        <f>[3]flow_raw!L1059</f>
        <v>48143.319580000003</v>
      </c>
    </row>
    <row r="1060" spans="5:6">
      <c r="E1060">
        <f>[3]flow_raw!I1060</f>
        <v>10067</v>
      </c>
      <c r="F1060" s="272">
        <f>[3]flow_raw!L1060</f>
        <v>36280.108398999997</v>
      </c>
    </row>
    <row r="1061" spans="5:6">
      <c r="E1061">
        <f>[3]flow_raw!I1061</f>
        <v>10075</v>
      </c>
      <c r="F1061" s="272">
        <f>[3]flow_raw!L1061</f>
        <v>4420.5753020000002</v>
      </c>
    </row>
    <row r="1062" spans="5:6">
      <c r="E1062">
        <f>[3]flow_raw!I1062</f>
        <v>10085</v>
      </c>
      <c r="F1062" s="272">
        <f>[3]flow_raw!L1062</f>
        <v>13734.080383</v>
      </c>
    </row>
    <row r="1063" spans="5:6">
      <c r="E1063">
        <f>[3]flow_raw!I1063</f>
        <v>10103</v>
      </c>
      <c r="F1063" s="272">
        <f>[3]flow_raw!L1063</f>
        <v>2743.520399</v>
      </c>
    </row>
    <row r="1064" spans="5:6">
      <c r="E1064">
        <f>[3]flow_raw!I1064</f>
        <v>10120</v>
      </c>
      <c r="F1064" s="272">
        <f>[3]flow_raw!L1064</f>
        <v>1099.876207</v>
      </c>
    </row>
    <row r="1065" spans="5:6">
      <c r="E1065">
        <f>[3]flow_raw!I1065</f>
        <v>10127</v>
      </c>
      <c r="F1065" s="272">
        <f>[3]flow_raw!L1065</f>
        <v>3501.318597</v>
      </c>
    </row>
    <row r="1066" spans="5:6">
      <c r="E1066">
        <f>[3]flow_raw!I1066</f>
        <v>10130</v>
      </c>
      <c r="F1066" s="272">
        <f>[3]flow_raw!L1066</f>
        <v>5948.3797030000005</v>
      </c>
    </row>
    <row r="1067" spans="5:6">
      <c r="E1067">
        <f>[3]flow_raw!I1067</f>
        <v>10134</v>
      </c>
      <c r="F1067" s="272">
        <f>[3]flow_raw!L1067</f>
        <v>3490.6248310000001</v>
      </c>
    </row>
    <row r="1068" spans="5:6">
      <c r="E1068">
        <f>[3]flow_raw!I1068</f>
        <v>10146</v>
      </c>
      <c r="F1068" s="272">
        <f>[3]flow_raw!L1068</f>
        <v>16068.803856</v>
      </c>
    </row>
    <row r="1069" spans="5:6">
      <c r="E1069">
        <f>[3]flow_raw!I1069</f>
        <v>10158</v>
      </c>
      <c r="F1069" s="272">
        <f>[3]flow_raw!L1069</f>
        <v>71998.711425000001</v>
      </c>
    </row>
    <row r="1070" spans="5:6">
      <c r="E1070">
        <f>[3]flow_raw!I1070</f>
        <v>10159</v>
      </c>
      <c r="F1070" s="272">
        <f>[3]flow_raw!L1070</f>
        <v>36334.214232999999</v>
      </c>
    </row>
    <row r="1071" spans="5:6">
      <c r="E1071">
        <f>[3]flow_raw!I1071</f>
        <v>10173</v>
      </c>
      <c r="F1071" s="272">
        <f>[3]flow_raw!L1071</f>
        <v>11166.069399</v>
      </c>
    </row>
    <row r="1072" spans="5:6">
      <c r="E1072">
        <f>[3]flow_raw!I1072</f>
        <v>10174</v>
      </c>
      <c r="F1072" s="272">
        <f>[3]flow_raw!L1072</f>
        <v>39171.215454000005</v>
      </c>
    </row>
    <row r="1073" spans="5:6">
      <c r="E1073">
        <f>[3]flow_raw!I1073</f>
        <v>10177</v>
      </c>
      <c r="F1073" s="272">
        <f>[3]flow_raw!L1073</f>
        <v>81689.570069000009</v>
      </c>
    </row>
    <row r="1074" spans="5:6">
      <c r="E1074">
        <f>[3]flow_raw!I1074</f>
        <v>10183</v>
      </c>
      <c r="F1074" s="272">
        <f>[3]flow_raw!L1074</f>
        <v>7040.2071190000006</v>
      </c>
    </row>
    <row r="1075" spans="5:6">
      <c r="E1075">
        <f>[3]flow_raw!I1075</f>
        <v>10184</v>
      </c>
      <c r="F1075" s="272">
        <f>[3]flow_raw!L1075</f>
        <v>821.80429000000004</v>
      </c>
    </row>
    <row r="1076" spans="5:6">
      <c r="E1076">
        <f>[3]flow_raw!I1076</f>
        <v>10187</v>
      </c>
      <c r="F1076" s="272">
        <f>[3]flow_raw!L1076</f>
        <v>5673.9078410000002</v>
      </c>
    </row>
    <row r="1077" spans="5:6">
      <c r="E1077">
        <f>[3]flow_raw!I1077</f>
        <v>10209</v>
      </c>
      <c r="F1077" s="272">
        <f>[3]flow_raw!L1077</f>
        <v>2140.9610189999999</v>
      </c>
    </row>
    <row r="1078" spans="5:6">
      <c r="E1078">
        <f>[3]flow_raw!I1078</f>
        <v>10211</v>
      </c>
      <c r="F1078" s="272">
        <f>[3]flow_raw!L1078</f>
        <v>2027.2392610000002</v>
      </c>
    </row>
    <row r="1079" spans="5:6">
      <c r="E1079">
        <f>[3]flow_raw!I1079</f>
        <v>10238</v>
      </c>
      <c r="F1079" s="272">
        <f>[3]flow_raw!L1079</f>
        <v>4855.8446360000007</v>
      </c>
    </row>
    <row r="1080" spans="5:6">
      <c r="E1080">
        <f>[3]flow_raw!I1080</f>
        <v>10241</v>
      </c>
      <c r="F1080" s="272">
        <f>[3]flow_raw!L1080</f>
        <v>4855.8446360000007</v>
      </c>
    </row>
    <row r="1081" spans="5:6">
      <c r="E1081">
        <f>[3]flow_raw!I1081</f>
        <v>10243</v>
      </c>
      <c r="F1081" s="272">
        <f>[3]flow_raw!L1081</f>
        <v>6089.437637</v>
      </c>
    </row>
    <row r="1082" spans="5:6">
      <c r="E1082">
        <f>[3]flow_raw!I1082</f>
        <v>10248</v>
      </c>
      <c r="F1082" s="272">
        <f>[3]flow_raw!L1082</f>
        <v>6089.437637</v>
      </c>
    </row>
    <row r="1083" spans="5:6">
      <c r="E1083">
        <f>[3]flow_raw!I1083</f>
        <v>10252</v>
      </c>
      <c r="F1083" s="272">
        <f>[3]flow_raw!L1083</f>
        <v>63885.613282000006</v>
      </c>
    </row>
    <row r="1084" spans="5:6">
      <c r="E1084">
        <f>[3]flow_raw!I1084</f>
        <v>10255</v>
      </c>
      <c r="F1084" s="272">
        <f>[3]flow_raw!L1084</f>
        <v>13363.560058000001</v>
      </c>
    </row>
    <row r="1085" spans="5:6">
      <c r="E1085">
        <f>[3]flow_raw!I1085</f>
        <v>10257</v>
      </c>
      <c r="F1085" s="272">
        <f>[3]flow_raw!L1085</f>
        <v>16384.194274000001</v>
      </c>
    </row>
    <row r="1086" spans="5:6">
      <c r="E1086">
        <f>[3]flow_raw!I1086</f>
        <v>10258</v>
      </c>
      <c r="F1086" s="272">
        <f>[3]flow_raw!L1086</f>
        <v>15248.903137000001</v>
      </c>
    </row>
    <row r="1087" spans="5:6">
      <c r="E1087">
        <f>[3]flow_raw!I1087</f>
        <v>10275</v>
      </c>
      <c r="F1087" s="272">
        <f>[3]flow_raw!L1087</f>
        <v>8204.6254200000003</v>
      </c>
    </row>
    <row r="1088" spans="5:6">
      <c r="E1088">
        <f>[3]flow_raw!I1088</f>
        <v>10281</v>
      </c>
      <c r="F1088" s="272">
        <f>[3]flow_raw!L1088</f>
        <v>9426.2339869999996</v>
      </c>
    </row>
    <row r="1089" spans="5:6">
      <c r="E1089">
        <f>[3]flow_raw!I1089</f>
        <v>10301</v>
      </c>
      <c r="F1089" s="272">
        <f>[3]flow_raw!L1089</f>
        <v>14600.093308000003</v>
      </c>
    </row>
    <row r="1090" spans="5:6">
      <c r="E1090">
        <f>[3]flow_raw!I1090</f>
        <v>10306</v>
      </c>
      <c r="F1090" s="272">
        <f>[3]flow_raw!L1090</f>
        <v>18218.051851</v>
      </c>
    </row>
    <row r="1091" spans="5:6">
      <c r="E1091">
        <f>[3]flow_raw!I1091</f>
        <v>10307</v>
      </c>
      <c r="F1091" s="272">
        <f>[3]flow_raw!L1091</f>
        <v>6310.3619569999992</v>
      </c>
    </row>
    <row r="1092" spans="5:6">
      <c r="E1092">
        <f>[3]flow_raw!I1092</f>
        <v>10322</v>
      </c>
      <c r="F1092" s="272">
        <f>[3]flow_raw!L1092</f>
        <v>8602.5536969999994</v>
      </c>
    </row>
    <row r="1093" spans="5:6">
      <c r="E1093">
        <f>[3]flow_raw!I1093</f>
        <v>10326</v>
      </c>
      <c r="F1093" s="272">
        <f>[3]flow_raw!L1093</f>
        <v>27847.742186999996</v>
      </c>
    </row>
    <row r="1094" spans="5:6">
      <c r="E1094">
        <f>[3]flow_raw!I1094</f>
        <v>10364</v>
      </c>
      <c r="F1094" s="272">
        <f>[3]flow_raw!L1094</f>
        <v>5290.9284630000002</v>
      </c>
    </row>
    <row r="1095" spans="5:6">
      <c r="E1095">
        <f>[3]flow_raw!I1095</f>
        <v>10372</v>
      </c>
      <c r="F1095" s="272">
        <f>[3]flow_raw!L1095</f>
        <v>20310.683196999998</v>
      </c>
    </row>
    <row r="1096" spans="5:6">
      <c r="E1096">
        <f>[3]flow_raw!I1096</f>
        <v>10384</v>
      </c>
      <c r="F1096" s="272">
        <f>[3]flow_raw!L1096</f>
        <v>12196.872482999999</v>
      </c>
    </row>
    <row r="1097" spans="5:6">
      <c r="E1097">
        <f>[3]flow_raw!I1097</f>
        <v>10388</v>
      </c>
      <c r="F1097" s="272">
        <f>[3]flow_raw!L1097</f>
        <v>7025.4745939999993</v>
      </c>
    </row>
    <row r="1098" spans="5:6">
      <c r="E1098">
        <f>[3]flow_raw!I1098</f>
        <v>10389</v>
      </c>
      <c r="F1098" s="272">
        <f>[3]flow_raw!L1098</f>
        <v>27134.883040999994</v>
      </c>
    </row>
    <row r="1099" spans="5:6">
      <c r="E1099">
        <f>[3]flow_raw!I1099</f>
        <v>10390</v>
      </c>
      <c r="F1099" s="272">
        <f>[3]flow_raw!L1099</f>
        <v>31709.522247000001</v>
      </c>
    </row>
    <row r="1100" spans="5:6">
      <c r="E1100">
        <f>[3]flow_raw!I1100</f>
        <v>10402</v>
      </c>
      <c r="F1100" s="272">
        <f>[3]flow_raw!L1100</f>
        <v>21407.413788000002</v>
      </c>
    </row>
    <row r="1101" spans="5:6">
      <c r="E1101">
        <f>[3]flow_raw!I1101</f>
        <v>10403</v>
      </c>
      <c r="F1101" s="272">
        <f>[3]flow_raw!L1101</f>
        <v>28064.526016</v>
      </c>
    </row>
    <row r="1102" spans="5:6">
      <c r="E1102">
        <f>[3]flow_raw!I1102</f>
        <v>10406</v>
      </c>
      <c r="F1102" s="272">
        <f>[3]flow_raw!L1102</f>
        <v>4516.7298929999997</v>
      </c>
    </row>
    <row r="1103" spans="5:6">
      <c r="E1103">
        <f>[3]flow_raw!I1103</f>
        <v>10415</v>
      </c>
      <c r="F1103" s="272">
        <f>[3]flow_raw!L1103</f>
        <v>19084.064010999999</v>
      </c>
    </row>
    <row r="1104" spans="5:6">
      <c r="E1104">
        <f>[3]flow_raw!I1104</f>
        <v>10429</v>
      </c>
      <c r="F1104" s="272">
        <f>[3]flow_raw!L1104</f>
        <v>15467.894998</v>
      </c>
    </row>
    <row r="1105" spans="5:6">
      <c r="E1105">
        <f>[3]flow_raw!I1105</f>
        <v>10481</v>
      </c>
      <c r="F1105" s="272">
        <f>[3]flow_raw!L1105</f>
        <v>76794.21508699999</v>
      </c>
    </row>
    <row r="1106" spans="5:6">
      <c r="E1106">
        <f>[3]flow_raw!I1106</f>
        <v>10482</v>
      </c>
      <c r="F1106" s="272">
        <f>[3]flow_raw!L1106</f>
        <v>22462.474854</v>
      </c>
    </row>
    <row r="1107" spans="5:6">
      <c r="E1107">
        <f>[3]flow_raw!I1107</f>
        <v>10486</v>
      </c>
      <c r="F1107" s="272">
        <f>[3]flow_raw!L1107</f>
        <v>93757.386229999989</v>
      </c>
    </row>
    <row r="1108" spans="5:6">
      <c r="E1108">
        <f>[3]flow_raw!I1108</f>
        <v>10545</v>
      </c>
      <c r="F1108" s="272">
        <f>[3]flow_raw!L1108</f>
        <v>7317.6227709999994</v>
      </c>
    </row>
    <row r="1109" spans="5:6">
      <c r="E1109">
        <f>[3]flow_raw!I1109</f>
        <v>10558</v>
      </c>
      <c r="F1109" s="272">
        <f>[3]flow_raw!L1109</f>
        <v>8601.1747840000007</v>
      </c>
    </row>
    <row r="1110" spans="5:6">
      <c r="E1110">
        <f>[3]flow_raw!I1110</f>
        <v>10563</v>
      </c>
      <c r="F1110" s="272">
        <f>[3]flow_raw!L1110</f>
        <v>21514.535598000002</v>
      </c>
    </row>
    <row r="1111" spans="5:6">
      <c r="E1111">
        <f>[3]flow_raw!I1111</f>
        <v>10572</v>
      </c>
      <c r="F1111" s="272">
        <f>[3]flow_raw!L1111</f>
        <v>77233.038086</v>
      </c>
    </row>
    <row r="1112" spans="5:6">
      <c r="E1112">
        <f>[3]flow_raw!I1112</f>
        <v>10575</v>
      </c>
      <c r="F1112" s="272">
        <f>[3]flow_raw!L1112</f>
        <v>9488.9737549999991</v>
      </c>
    </row>
    <row r="1113" spans="5:6">
      <c r="E1113">
        <f>[3]flow_raw!I1113</f>
        <v>10608</v>
      </c>
      <c r="F1113" s="272">
        <f>[3]flow_raw!L1113</f>
        <v>23107.997468000001</v>
      </c>
    </row>
    <row r="1114" spans="5:6">
      <c r="E1114">
        <f>[3]flow_raw!I1114</f>
        <v>10621</v>
      </c>
      <c r="F1114" s="272">
        <f>[3]flow_raw!L1114</f>
        <v>4601.9945039999993</v>
      </c>
    </row>
    <row r="1115" spans="5:6">
      <c r="E1115">
        <f>[3]flow_raw!I1115</f>
        <v>10633</v>
      </c>
      <c r="F1115" s="272">
        <f>[3]flow_raw!L1115</f>
        <v>60665.350829000003</v>
      </c>
    </row>
    <row r="1116" spans="5:6">
      <c r="E1116">
        <f>[3]flow_raw!I1116</f>
        <v>10646</v>
      </c>
      <c r="F1116" s="272">
        <f>[3]flow_raw!L1116</f>
        <v>9131.3428500000009</v>
      </c>
    </row>
    <row r="1117" spans="5:6">
      <c r="E1117">
        <f>[3]flow_raw!I1117</f>
        <v>10647</v>
      </c>
      <c r="F1117" s="272">
        <f>[3]flow_raw!L1117</f>
        <v>10373.427021</v>
      </c>
    </row>
    <row r="1118" spans="5:6">
      <c r="E1118">
        <f>[3]flow_raw!I1118</f>
        <v>10650</v>
      </c>
      <c r="F1118" s="272">
        <f>[3]flow_raw!L1118</f>
        <v>9824.7202450000004</v>
      </c>
    </row>
    <row r="1119" spans="5:6">
      <c r="E1119">
        <f>[3]flow_raw!I1119</f>
        <v>10658</v>
      </c>
      <c r="F1119" s="272">
        <f>[3]flow_raw!L1119</f>
        <v>9769.6736450000008</v>
      </c>
    </row>
    <row r="1120" spans="5:6">
      <c r="E1120">
        <f>[3]flow_raw!I1120</f>
        <v>10668</v>
      </c>
      <c r="F1120" s="272">
        <f>[3]flow_raw!L1120</f>
        <v>7017.3951390000002</v>
      </c>
    </row>
    <row r="1121" spans="5:6">
      <c r="E1121">
        <f>[3]flow_raw!I1121</f>
        <v>10671</v>
      </c>
      <c r="F1121" s="272">
        <f>[3]flow_raw!L1121</f>
        <v>10175.983719</v>
      </c>
    </row>
    <row r="1122" spans="5:6">
      <c r="E1122">
        <f>[3]flow_raw!I1122</f>
        <v>10674</v>
      </c>
      <c r="F1122" s="272">
        <f>[3]flow_raw!L1122</f>
        <v>7329.1180499999991</v>
      </c>
    </row>
    <row r="1123" spans="5:6">
      <c r="E1123">
        <f>[3]flow_raw!I1123</f>
        <v>10705</v>
      </c>
      <c r="F1123" s="272">
        <f>[3]flow_raw!L1123</f>
        <v>4967.8311450000001</v>
      </c>
    </row>
    <row r="1124" spans="5:6">
      <c r="E1124">
        <f>[3]flow_raw!I1124</f>
        <v>10718</v>
      </c>
      <c r="F1124" s="272">
        <f>[3]flow_raw!L1124</f>
        <v>20521.919181000001</v>
      </c>
    </row>
    <row r="1125" spans="5:6">
      <c r="E1125">
        <f>[3]flow_raw!I1125</f>
        <v>10728</v>
      </c>
      <c r="F1125" s="272">
        <f>[3]flow_raw!L1125</f>
        <v>9838.1821060000002</v>
      </c>
    </row>
    <row r="1126" spans="5:6">
      <c r="E1126">
        <f>[3]flow_raw!I1126</f>
        <v>10757</v>
      </c>
      <c r="F1126" s="272">
        <f>[3]flow_raw!L1126</f>
        <v>4906.718398</v>
      </c>
    </row>
    <row r="1127" spans="5:6">
      <c r="E1127">
        <f>[3]flow_raw!I1127</f>
        <v>10790</v>
      </c>
      <c r="F1127" s="272">
        <f>[3]flow_raw!L1127</f>
        <v>60384.943970000008</v>
      </c>
    </row>
    <row r="1128" spans="5:6">
      <c r="E1128">
        <f>[3]flow_raw!I1128</f>
        <v>10791</v>
      </c>
      <c r="F1128" s="272">
        <f>[3]flow_raw!L1128</f>
        <v>60384.943970000008</v>
      </c>
    </row>
    <row r="1129" spans="5:6">
      <c r="E1129">
        <f>[3]flow_raw!I1129</f>
        <v>10792</v>
      </c>
      <c r="F1129" s="272">
        <f>[3]flow_raw!L1129</f>
        <v>57751.824707000007</v>
      </c>
    </row>
    <row r="1130" spans="5:6">
      <c r="E1130">
        <f>[3]flow_raw!I1130</f>
        <v>10793</v>
      </c>
      <c r="F1130" s="272">
        <f>[3]flow_raw!L1130</f>
        <v>57751.824707000007</v>
      </c>
    </row>
    <row r="1131" spans="5:6">
      <c r="E1131">
        <f>[3]flow_raw!I1131</f>
        <v>10843</v>
      </c>
      <c r="F1131" s="272">
        <f>[3]flow_raw!L1131</f>
        <v>15213.918679</v>
      </c>
    </row>
    <row r="1132" spans="5:6">
      <c r="E1132">
        <f>[3]flow_raw!I1132</f>
        <v>10849</v>
      </c>
      <c r="F1132" s="272">
        <f>[3]flow_raw!L1132</f>
        <v>30547.273392000003</v>
      </c>
    </row>
    <row r="1133" spans="5:6">
      <c r="E1133">
        <f>[3]flow_raw!I1133</f>
        <v>10853</v>
      </c>
      <c r="F1133" s="272">
        <f>[3]flow_raw!L1133</f>
        <v>15901.734376</v>
      </c>
    </row>
    <row r="1134" spans="5:6">
      <c r="E1134">
        <f>[3]flow_raw!I1134</f>
        <v>10859</v>
      </c>
      <c r="F1134" s="272">
        <f>[3]flow_raw!L1134</f>
        <v>107564.723145</v>
      </c>
    </row>
    <row r="1135" spans="5:6">
      <c r="E1135">
        <f>[3]flow_raw!I1135</f>
        <v>10860</v>
      </c>
      <c r="F1135" s="272">
        <f>[3]flow_raw!L1135</f>
        <v>1145.193831</v>
      </c>
    </row>
    <row r="1136" spans="5:6">
      <c r="E1136">
        <f>[3]flow_raw!I1136</f>
        <v>10861</v>
      </c>
      <c r="F1136" s="272">
        <f>[3]flow_raw!L1136</f>
        <v>2479.0849989999997</v>
      </c>
    </row>
    <row r="1137" spans="5:6">
      <c r="E1137">
        <f>[3]flow_raw!I1137</f>
        <v>10865</v>
      </c>
      <c r="F1137" s="272">
        <f>[3]flow_raw!L1137</f>
        <v>12487.50769</v>
      </c>
    </row>
    <row r="1138" spans="5:6">
      <c r="E1138">
        <f>[3]flow_raw!I1138</f>
        <v>10871</v>
      </c>
      <c r="F1138" s="272">
        <f>[3]flow_raw!L1138</f>
        <v>5332.6705019999999</v>
      </c>
    </row>
    <row r="1139" spans="5:6">
      <c r="E1139">
        <f>[3]flow_raw!I1139</f>
        <v>10874</v>
      </c>
      <c r="F1139" s="272">
        <f>[3]flow_raw!L1139</f>
        <v>10574.729218</v>
      </c>
    </row>
    <row r="1140" spans="5:6">
      <c r="E1140">
        <f>[3]flow_raw!I1140</f>
        <v>10875</v>
      </c>
      <c r="F1140" s="272">
        <f>[3]flow_raw!L1140</f>
        <v>8957.5916449999986</v>
      </c>
    </row>
    <row r="1141" spans="5:6">
      <c r="E1141">
        <f>[3]flow_raw!I1141</f>
        <v>10877</v>
      </c>
      <c r="F1141" s="272">
        <f>[3]flow_raw!L1141</f>
        <v>5302.3543699999991</v>
      </c>
    </row>
    <row r="1142" spans="5:6">
      <c r="E1142">
        <f>[3]flow_raw!I1142</f>
        <v>10878</v>
      </c>
      <c r="F1142" s="272">
        <f>[3]flow_raw!L1142</f>
        <v>4787.9257960000004</v>
      </c>
    </row>
    <row r="1143" spans="5:6">
      <c r="E1143">
        <f>[3]flow_raw!I1143</f>
        <v>10880</v>
      </c>
      <c r="F1143" s="272">
        <f>[3]flow_raw!L1143</f>
        <v>3973.3397749999999</v>
      </c>
    </row>
    <row r="1144" spans="5:6">
      <c r="E1144">
        <f>[3]flow_raw!I1144</f>
        <v>10881</v>
      </c>
      <c r="F1144" s="272">
        <f>[3]flow_raw!L1144</f>
        <v>12152.367401000001</v>
      </c>
    </row>
    <row r="1145" spans="5:6">
      <c r="E1145">
        <f>[3]flow_raw!I1145</f>
        <v>10882</v>
      </c>
      <c r="F1145" s="272">
        <f>[3]flow_raw!L1145</f>
        <v>8484.6586909999987</v>
      </c>
    </row>
    <row r="1146" spans="5:6">
      <c r="E1146">
        <f>[3]flow_raw!I1146</f>
        <v>10883</v>
      </c>
      <c r="F1146" s="272">
        <f>[3]flow_raw!L1146</f>
        <v>12025.666045999998</v>
      </c>
    </row>
    <row r="1147" spans="5:6">
      <c r="E1147">
        <f>[3]flow_raw!I1147</f>
        <v>10885</v>
      </c>
      <c r="F1147" s="272">
        <f>[3]flow_raw!L1147</f>
        <v>14701.457275000001</v>
      </c>
    </row>
    <row r="1148" spans="5:6">
      <c r="E1148">
        <f>[3]flow_raw!I1148</f>
        <v>10886</v>
      </c>
      <c r="F1148" s="272">
        <f>[3]flow_raw!L1148</f>
        <v>11509.928496999999</v>
      </c>
    </row>
    <row r="1149" spans="5:6">
      <c r="E1149">
        <f>[3]flow_raw!I1149</f>
        <v>10890</v>
      </c>
      <c r="F1149" s="272">
        <f>[3]flow_raw!L1149</f>
        <v>4450.6486359999999</v>
      </c>
    </row>
    <row r="1150" spans="5:6">
      <c r="E1150">
        <f>[3]flow_raw!I1150</f>
        <v>10893</v>
      </c>
      <c r="F1150" s="272">
        <f>[3]flow_raw!L1150</f>
        <v>1865.915438</v>
      </c>
    </row>
    <row r="1151" spans="5:6">
      <c r="E1151">
        <f>[3]flow_raw!I1151</f>
        <v>10894</v>
      </c>
      <c r="F1151" s="272">
        <f>[3]flow_raw!L1151</f>
        <v>6940.1476130000001</v>
      </c>
    </row>
    <row r="1152" spans="5:6">
      <c r="E1152">
        <f>[3]flow_raw!I1152</f>
        <v>10896</v>
      </c>
      <c r="F1152" s="272">
        <f>[3]flow_raw!L1152</f>
        <v>5241.0988319999997</v>
      </c>
    </row>
    <row r="1153" spans="5:6">
      <c r="E1153">
        <f>[3]flow_raw!I1153</f>
        <v>10901</v>
      </c>
      <c r="F1153" s="272">
        <f>[3]flow_raw!L1153</f>
        <v>3612.7976840000001</v>
      </c>
    </row>
    <row r="1154" spans="5:6">
      <c r="E1154">
        <f>[3]flow_raw!I1154</f>
        <v>10903</v>
      </c>
      <c r="F1154" s="272">
        <f>[3]flow_raw!L1154</f>
        <v>4315.9753869999995</v>
      </c>
    </row>
    <row r="1155" spans="5:6">
      <c r="E1155">
        <f>[3]flow_raw!I1155</f>
        <v>10905</v>
      </c>
      <c r="F1155" s="272">
        <f>[3]flow_raw!L1155</f>
        <v>8046.2335819999998</v>
      </c>
    </row>
    <row r="1156" spans="5:6">
      <c r="E1156">
        <f>[3]flow_raw!I1156</f>
        <v>10906</v>
      </c>
      <c r="F1156" s="272">
        <f>[3]flow_raw!L1156</f>
        <v>7418.2930910000005</v>
      </c>
    </row>
    <row r="1157" spans="5:6">
      <c r="E1157">
        <f>[3]flow_raw!I1157</f>
        <v>10913</v>
      </c>
      <c r="F1157" s="272">
        <f>[3]flow_raw!L1157</f>
        <v>85788.095702999999</v>
      </c>
    </row>
    <row r="1158" spans="5:6">
      <c r="E1158">
        <f>[3]flow_raw!I1158</f>
        <v>10915</v>
      </c>
      <c r="F1158" s="272">
        <f>[3]flow_raw!L1158</f>
        <v>16000.514068</v>
      </c>
    </row>
    <row r="1159" spans="5:6">
      <c r="E1159">
        <f>[3]flow_raw!I1159</f>
        <v>10928</v>
      </c>
      <c r="F1159" s="272">
        <f>[3]flow_raw!L1159</f>
        <v>5911.2333529999996</v>
      </c>
    </row>
    <row r="1160" spans="5:6">
      <c r="E1160">
        <f>[3]flow_raw!I1160</f>
        <v>10929</v>
      </c>
      <c r="F1160" s="272">
        <f>[3]flow_raw!L1160</f>
        <v>7102.0658869999997</v>
      </c>
    </row>
    <row r="1161" spans="5:6">
      <c r="E1161">
        <f>[3]flow_raw!I1161</f>
        <v>10931</v>
      </c>
      <c r="F1161" s="272">
        <f>[3]flow_raw!L1161</f>
        <v>3784.6602779999998</v>
      </c>
    </row>
    <row r="1162" spans="5:6">
      <c r="E1162">
        <f>[3]flow_raw!I1162</f>
        <v>10933</v>
      </c>
      <c r="F1162" s="272">
        <f>[3]flow_raw!L1162</f>
        <v>5562.4576119999992</v>
      </c>
    </row>
    <row r="1163" spans="5:6">
      <c r="E1163">
        <f>[3]flow_raw!I1163</f>
        <v>10934</v>
      </c>
      <c r="F1163" s="272">
        <f>[3]flow_raw!L1163</f>
        <v>3729.2835400000004</v>
      </c>
    </row>
    <row r="1164" spans="5:6">
      <c r="E1164">
        <f>[3]flow_raw!I1164</f>
        <v>10935</v>
      </c>
      <c r="F1164" s="272">
        <f>[3]flow_raw!L1164</f>
        <v>10222.658569000001</v>
      </c>
    </row>
    <row r="1165" spans="5:6">
      <c r="E1165">
        <f>[3]flow_raw!I1165</f>
        <v>10936</v>
      </c>
      <c r="F1165" s="272">
        <f>[3]flow_raw!L1165</f>
        <v>5886.4035960000001</v>
      </c>
    </row>
    <row r="1166" spans="5:6">
      <c r="E1166">
        <f>[3]flow_raw!I1166</f>
        <v>10950</v>
      </c>
      <c r="F1166" s="272">
        <f>[3]flow_raw!L1166</f>
        <v>14177.967056</v>
      </c>
    </row>
    <row r="1167" spans="5:6">
      <c r="E1167">
        <f>[3]flow_raw!I1167</f>
        <v>10951</v>
      </c>
      <c r="F1167" s="272">
        <f>[3]flow_raw!L1167</f>
        <v>6202.0868530000007</v>
      </c>
    </row>
    <row r="1168" spans="5:6">
      <c r="E1168">
        <f>[3]flow_raw!I1168</f>
        <v>10954</v>
      </c>
      <c r="F1168" s="272">
        <f>[3]flow_raw!L1168</f>
        <v>6187.0099190000001</v>
      </c>
    </row>
    <row r="1169" spans="5:6">
      <c r="E1169">
        <f>[3]flow_raw!I1169</f>
        <v>10956</v>
      </c>
      <c r="F1169" s="272">
        <f>[3]flow_raw!L1169</f>
        <v>18253.858763999997</v>
      </c>
    </row>
    <row r="1170" spans="5:6">
      <c r="E1170">
        <f>[3]flow_raw!I1170</f>
        <v>10963</v>
      </c>
      <c r="F1170" s="272">
        <f>[3]flow_raw!L1170</f>
        <v>75653.151366999999</v>
      </c>
    </row>
    <row r="1171" spans="5:6">
      <c r="E1171">
        <f>[3]flow_raw!I1171</f>
        <v>10965</v>
      </c>
      <c r="F1171" s="272">
        <f>[3]flow_raw!L1171</f>
        <v>84150.521240000002</v>
      </c>
    </row>
    <row r="1172" spans="5:6">
      <c r="E1172">
        <f>[3]flow_raw!I1172</f>
        <v>10966</v>
      </c>
      <c r="F1172" s="272">
        <f>[3]flow_raw!L1172</f>
        <v>83014.367186999996</v>
      </c>
    </row>
    <row r="1173" spans="5:6">
      <c r="E1173">
        <f>[3]flow_raw!I1173</f>
        <v>10967</v>
      </c>
      <c r="F1173" s="272">
        <f>[3]flow_raw!L1173</f>
        <v>90554.625488000005</v>
      </c>
    </row>
    <row r="1174" spans="5:6">
      <c r="E1174">
        <f>[3]flow_raw!I1174</f>
        <v>10968</v>
      </c>
      <c r="F1174" s="272">
        <f>[3]flow_raw!L1174</f>
        <v>85220.889160999999</v>
      </c>
    </row>
    <row r="1175" spans="5:6">
      <c r="E1175">
        <f>[3]flow_raw!I1175</f>
        <v>10969</v>
      </c>
      <c r="F1175" s="272">
        <f>[3]flow_raw!L1175</f>
        <v>79844.859129999997</v>
      </c>
    </row>
    <row r="1176" spans="5:6">
      <c r="E1176">
        <f>[3]flow_raw!I1176</f>
        <v>10970</v>
      </c>
      <c r="F1176" s="272">
        <f>[3]flow_raw!L1176</f>
        <v>88457.738768999989</v>
      </c>
    </row>
    <row r="1177" spans="5:6">
      <c r="E1177">
        <f>[3]flow_raw!I1177</f>
        <v>10975</v>
      </c>
      <c r="F1177" s="272">
        <f>[3]flow_raw!L1177</f>
        <v>17023.640960999997</v>
      </c>
    </row>
    <row r="1178" spans="5:6">
      <c r="E1178">
        <f>[3]flow_raw!I1178</f>
        <v>10979</v>
      </c>
      <c r="F1178" s="272">
        <f>[3]flow_raw!L1178</f>
        <v>75513.899168999997</v>
      </c>
    </row>
    <row r="1179" spans="5:6">
      <c r="E1179">
        <f>[3]flow_raw!I1179</f>
        <v>10980</v>
      </c>
      <c r="F1179" s="272">
        <f>[3]flow_raw!L1179</f>
        <v>21682.204408000001</v>
      </c>
    </row>
    <row r="1180" spans="5:6">
      <c r="E1180">
        <f>[3]flow_raw!I1180</f>
        <v>10981</v>
      </c>
      <c r="F1180" s="272">
        <f>[3]flow_raw!L1180</f>
        <v>101241.32519499998</v>
      </c>
    </row>
    <row r="1181" spans="5:6">
      <c r="E1181">
        <f>[3]flow_raw!I1181</f>
        <v>10982</v>
      </c>
      <c r="F1181" s="272">
        <f>[3]flow_raw!L1181</f>
        <v>90241.470213999986</v>
      </c>
    </row>
    <row r="1182" spans="5:6">
      <c r="E1182">
        <f>[3]flow_raw!I1182</f>
        <v>10985</v>
      </c>
      <c r="F1182" s="272">
        <f>[3]flow_raw!L1182</f>
        <v>9391.2926100000004</v>
      </c>
    </row>
    <row r="1183" spans="5:6">
      <c r="E1183">
        <f>[3]flow_raw!I1183</f>
        <v>10986</v>
      </c>
      <c r="F1183" s="272">
        <f>[3]flow_raw!L1183</f>
        <v>4420.6642869999996</v>
      </c>
    </row>
    <row r="1184" spans="5:6">
      <c r="E1184">
        <f>[3]flow_raw!I1184</f>
        <v>10990</v>
      </c>
      <c r="F1184" s="272">
        <f>[3]flow_raw!L1184</f>
        <v>7057.3481309999997</v>
      </c>
    </row>
    <row r="1185" spans="5:6">
      <c r="E1185">
        <f>[3]flow_raw!I1185</f>
        <v>10991</v>
      </c>
      <c r="F1185" s="272">
        <f>[3]flow_raw!L1185</f>
        <v>65723.353273000001</v>
      </c>
    </row>
    <row r="1186" spans="5:6">
      <c r="E1186">
        <f>[3]flow_raw!I1186</f>
        <v>10994</v>
      </c>
      <c r="F1186" s="272">
        <f>[3]flow_raw!L1186</f>
        <v>78146.500487999991</v>
      </c>
    </row>
    <row r="1187" spans="5:6">
      <c r="E1187">
        <f>[3]flow_raw!I1187</f>
        <v>10995</v>
      </c>
      <c r="F1187" s="272">
        <f>[3]flow_raw!L1187</f>
        <v>19034.501539999997</v>
      </c>
    </row>
    <row r="1188" spans="5:6">
      <c r="E1188">
        <f>[3]flow_raw!I1188</f>
        <v>10996</v>
      </c>
      <c r="F1188" s="272">
        <f>[3]flow_raw!L1188</f>
        <v>113425.98999</v>
      </c>
    </row>
    <row r="1189" spans="5:6">
      <c r="E1189">
        <f>[3]flow_raw!I1189</f>
        <v>10998</v>
      </c>
      <c r="F1189" s="272">
        <f>[3]flow_raw!L1189</f>
        <v>123505.32763699999</v>
      </c>
    </row>
    <row r="1190" spans="5:6">
      <c r="E1190">
        <f>[3]flow_raw!I1190</f>
        <v>11006</v>
      </c>
      <c r="F1190" s="272">
        <f>[3]flow_raw!L1190</f>
        <v>13420.982972</v>
      </c>
    </row>
    <row r="1191" spans="5:6">
      <c r="E1191">
        <f>[3]flow_raw!I1191</f>
        <v>11017</v>
      </c>
      <c r="F1191" s="272">
        <f>[3]flow_raw!L1191</f>
        <v>9666.8133240000006</v>
      </c>
    </row>
    <row r="1192" spans="5:6">
      <c r="E1192">
        <f>[3]flow_raw!I1192</f>
        <v>11018</v>
      </c>
      <c r="F1192" s="272">
        <f>[3]flow_raw!L1192</f>
        <v>7549.6364520000016</v>
      </c>
    </row>
    <row r="1193" spans="5:6">
      <c r="E1193">
        <f>[3]flow_raw!I1193</f>
        <v>11019</v>
      </c>
      <c r="F1193" s="272">
        <f>[3]flow_raw!L1193</f>
        <v>8623.7462459999988</v>
      </c>
    </row>
    <row r="1194" spans="5:6">
      <c r="E1194">
        <f>[3]flow_raw!I1194</f>
        <v>11020</v>
      </c>
      <c r="F1194" s="272">
        <f>[3]flow_raw!L1194</f>
        <v>1531.7075810000001</v>
      </c>
    </row>
    <row r="1195" spans="5:6">
      <c r="E1195">
        <f>[3]flow_raw!I1195</f>
        <v>11021</v>
      </c>
      <c r="F1195" s="272">
        <f>[3]flow_raw!L1195</f>
        <v>9627.1588439999996</v>
      </c>
    </row>
    <row r="1196" spans="5:6">
      <c r="E1196">
        <f>[3]flow_raw!I1196</f>
        <v>11023</v>
      </c>
      <c r="F1196" s="272">
        <f>[3]flow_raw!L1196</f>
        <v>7731.1939089999996</v>
      </c>
    </row>
    <row r="1197" spans="5:6">
      <c r="E1197">
        <f>[3]flow_raw!I1197</f>
        <v>11030</v>
      </c>
      <c r="F1197" s="272">
        <f>[3]flow_raw!L1197</f>
        <v>10601.126464999999</v>
      </c>
    </row>
    <row r="1198" spans="5:6">
      <c r="E1198">
        <f>[3]flow_raw!I1198</f>
        <v>11035</v>
      </c>
      <c r="F1198" s="272">
        <f>[3]flow_raw!L1198</f>
        <v>107901.04711900001</v>
      </c>
    </row>
    <row r="1199" spans="5:6">
      <c r="E1199">
        <f>[3]flow_raw!I1199</f>
        <v>11040</v>
      </c>
      <c r="F1199" s="272">
        <f>[3]flow_raw!L1199</f>
        <v>9983.6884769999997</v>
      </c>
    </row>
    <row r="1200" spans="5:6">
      <c r="E1200">
        <f>[3]flow_raw!I1200</f>
        <v>11046</v>
      </c>
      <c r="F1200" s="272">
        <f>[3]flow_raw!L1200</f>
        <v>3903.8725360000003</v>
      </c>
    </row>
    <row r="1201" spans="5:6">
      <c r="E1201">
        <f>[3]flow_raw!I1201</f>
        <v>11050</v>
      </c>
      <c r="F1201" s="272">
        <f>[3]flow_raw!L1201</f>
        <v>39068.736939000002</v>
      </c>
    </row>
    <row r="1202" spans="5:6">
      <c r="E1202">
        <f>[3]flow_raw!I1202</f>
        <v>11054</v>
      </c>
      <c r="F1202" s="272">
        <f>[3]flow_raw!L1202</f>
        <v>81708.349121000007</v>
      </c>
    </row>
    <row r="1203" spans="5:6">
      <c r="E1203">
        <f>[3]flow_raw!I1203</f>
        <v>11055</v>
      </c>
      <c r="F1203" s="272">
        <f>[3]flow_raw!L1203</f>
        <v>75354.552733999997</v>
      </c>
    </row>
    <row r="1204" spans="5:6">
      <c r="E1204">
        <f>[3]flow_raw!I1204</f>
        <v>11056</v>
      </c>
      <c r="F1204" s="272">
        <f>[3]flow_raw!L1204</f>
        <v>82933.996581999992</v>
      </c>
    </row>
    <row r="1205" spans="5:6">
      <c r="E1205">
        <f>[3]flow_raw!I1205</f>
        <v>11057</v>
      </c>
      <c r="F1205" s="272">
        <f>[3]flow_raw!L1205</f>
        <v>87956.645018999989</v>
      </c>
    </row>
    <row r="1206" spans="5:6">
      <c r="E1206">
        <f>[3]flow_raw!I1206</f>
        <v>11058</v>
      </c>
      <c r="F1206" s="272">
        <f>[3]flow_raw!L1206</f>
        <v>80463.571289</v>
      </c>
    </row>
    <row r="1207" spans="5:6">
      <c r="E1207">
        <f>[3]flow_raw!I1207</f>
        <v>11062</v>
      </c>
      <c r="F1207" s="272">
        <f>[3]flow_raw!L1207</f>
        <v>8193.6972270000006</v>
      </c>
    </row>
    <row r="1208" spans="5:6">
      <c r="E1208">
        <f>[3]flow_raw!I1208</f>
        <v>11068</v>
      </c>
      <c r="F1208" s="272">
        <f>[3]flow_raw!L1208</f>
        <v>27082.132813</v>
      </c>
    </row>
    <row r="1209" spans="5:6">
      <c r="E1209">
        <f>[3]flow_raw!I1209</f>
        <v>11079</v>
      </c>
      <c r="F1209" s="272">
        <f>[3]flow_raw!L1209</f>
        <v>2421.383644</v>
      </c>
    </row>
    <row r="1210" spans="5:6">
      <c r="E1210">
        <f>[3]flow_raw!I1210</f>
        <v>11089</v>
      </c>
      <c r="F1210" s="272">
        <f>[3]flow_raw!L1210</f>
        <v>14667.456260000001</v>
      </c>
    </row>
    <row r="1211" spans="5:6">
      <c r="E1211">
        <f>[3]flow_raw!I1211</f>
        <v>11095</v>
      </c>
      <c r="F1211" s="272">
        <f>[3]flow_raw!L1211</f>
        <v>47515.684814</v>
      </c>
    </row>
    <row r="1212" spans="5:6">
      <c r="E1212">
        <f>[3]flow_raw!I1212</f>
        <v>11097</v>
      </c>
      <c r="F1212" s="272">
        <f>[3]flow_raw!L1212</f>
        <v>29694.152343999998</v>
      </c>
    </row>
    <row r="1213" spans="5:6">
      <c r="E1213">
        <f>[3]flow_raw!I1213</f>
        <v>11100</v>
      </c>
      <c r="F1213" s="272">
        <f>[3]flow_raw!L1213</f>
        <v>28680.755859000004</v>
      </c>
    </row>
    <row r="1214" spans="5:6">
      <c r="E1214">
        <f>[3]flow_raw!I1214</f>
        <v>11101</v>
      </c>
      <c r="F1214" s="272">
        <f>[3]flow_raw!L1214</f>
        <v>67860.514404999994</v>
      </c>
    </row>
    <row r="1215" spans="5:6">
      <c r="E1215">
        <f>[3]flow_raw!I1215</f>
        <v>11102</v>
      </c>
      <c r="F1215" s="272">
        <f>[3]flow_raw!L1215</f>
        <v>66605.819824999999</v>
      </c>
    </row>
    <row r="1216" spans="5:6">
      <c r="E1216">
        <f>[3]flow_raw!I1216</f>
        <v>11103</v>
      </c>
      <c r="F1216" s="272">
        <f>[3]flow_raw!L1216</f>
        <v>68965.483397999997</v>
      </c>
    </row>
    <row r="1217" spans="5:6">
      <c r="E1217">
        <f>[3]flow_raw!I1217</f>
        <v>11106</v>
      </c>
      <c r="F1217" s="272">
        <f>[3]flow_raw!L1217</f>
        <v>59874.442382000001</v>
      </c>
    </row>
    <row r="1218" spans="5:6">
      <c r="E1218">
        <f>[3]flow_raw!I1218</f>
        <v>11107</v>
      </c>
      <c r="F1218" s="272">
        <f>[3]flow_raw!L1218</f>
        <v>39645.146971999995</v>
      </c>
    </row>
    <row r="1219" spans="5:6">
      <c r="E1219">
        <f>[3]flow_raw!I1219</f>
        <v>11109</v>
      </c>
      <c r="F1219" s="272">
        <f>[3]flow_raw!L1219</f>
        <v>70655.715331999992</v>
      </c>
    </row>
    <row r="1220" spans="5:6">
      <c r="E1220">
        <f>[3]flow_raw!I1220</f>
        <v>11110</v>
      </c>
      <c r="F1220" s="272">
        <f>[3]flow_raw!L1220</f>
        <v>53804.175047999997</v>
      </c>
    </row>
    <row r="1221" spans="5:6">
      <c r="E1221">
        <f>[3]flow_raw!I1221</f>
        <v>11112</v>
      </c>
      <c r="F1221" s="272">
        <f>[3]flow_raw!L1221</f>
        <v>45230.196776999997</v>
      </c>
    </row>
    <row r="1222" spans="5:6">
      <c r="E1222">
        <f>[3]flow_raw!I1222</f>
        <v>11113</v>
      </c>
      <c r="F1222" s="272">
        <f>[3]flow_raw!L1222</f>
        <v>58411.763671999994</v>
      </c>
    </row>
    <row r="1223" spans="5:6">
      <c r="E1223">
        <f>[3]flow_raw!I1223</f>
        <v>11114</v>
      </c>
      <c r="F1223" s="272">
        <f>[3]flow_raw!L1223</f>
        <v>3091.6472320000003</v>
      </c>
    </row>
    <row r="1224" spans="5:6">
      <c r="E1224">
        <f>[3]flow_raw!I1224</f>
        <v>11120</v>
      </c>
      <c r="F1224" s="272">
        <f>[3]flow_raw!L1224</f>
        <v>56391.898436999996</v>
      </c>
    </row>
    <row r="1225" spans="5:6">
      <c r="E1225">
        <f>[3]flow_raw!I1225</f>
        <v>11123</v>
      </c>
      <c r="F1225" s="272">
        <f>[3]flow_raw!L1225</f>
        <v>53628.600097000002</v>
      </c>
    </row>
    <row r="1226" spans="5:6">
      <c r="E1226">
        <f>[3]flow_raw!I1226</f>
        <v>11124</v>
      </c>
      <c r="F1226" s="272">
        <f>[3]flow_raw!L1226</f>
        <v>52045.639404000001</v>
      </c>
    </row>
    <row r="1227" spans="5:6">
      <c r="E1227">
        <f>[3]flow_raw!I1227</f>
        <v>11125</v>
      </c>
      <c r="F1227" s="272">
        <f>[3]flow_raw!L1227</f>
        <v>9769.6736450000008</v>
      </c>
    </row>
    <row r="1228" spans="5:6">
      <c r="E1228">
        <f>[3]flow_raw!I1228</f>
        <v>11131</v>
      </c>
      <c r="F1228" s="272">
        <f>[3]flow_raw!L1228</f>
        <v>8375.3910219999998</v>
      </c>
    </row>
    <row r="1229" spans="5:6">
      <c r="E1229">
        <f>[3]flow_raw!I1229</f>
        <v>11133</v>
      </c>
      <c r="F1229" s="272">
        <f>[3]flow_raw!L1229</f>
        <v>13382.883575</v>
      </c>
    </row>
    <row r="1230" spans="5:6">
      <c r="E1230">
        <f>[3]flow_raw!I1230</f>
        <v>11145</v>
      </c>
      <c r="F1230" s="272">
        <f>[3]flow_raw!L1230</f>
        <v>6823.7124029999995</v>
      </c>
    </row>
    <row r="1231" spans="5:6">
      <c r="E1231">
        <f>[3]flow_raw!I1231</f>
        <v>11147</v>
      </c>
      <c r="F1231" s="272">
        <f>[3]flow_raw!L1231</f>
        <v>5430.9843600000004</v>
      </c>
    </row>
    <row r="1232" spans="5:6">
      <c r="E1232">
        <f>[3]flow_raw!I1232</f>
        <v>11152</v>
      </c>
      <c r="F1232" s="272">
        <f>[3]flow_raw!L1232</f>
        <v>7212.9572449999996</v>
      </c>
    </row>
    <row r="1233" spans="5:6">
      <c r="E1233">
        <f>[3]flow_raw!I1233</f>
        <v>11153</v>
      </c>
      <c r="F1233" s="272">
        <f>[3]flow_raw!L1233</f>
        <v>18058.721679999999</v>
      </c>
    </row>
    <row r="1234" spans="5:6">
      <c r="E1234">
        <f>[3]flow_raw!I1234</f>
        <v>11156</v>
      </c>
      <c r="F1234" s="272">
        <f>[3]flow_raw!L1234</f>
        <v>4403.8937430000005</v>
      </c>
    </row>
    <row r="1235" spans="5:6">
      <c r="E1235">
        <f>[3]flow_raw!I1235</f>
        <v>11181</v>
      </c>
      <c r="F1235" s="272">
        <f>[3]flow_raw!L1235</f>
        <v>15499.244309000002</v>
      </c>
    </row>
    <row r="1236" spans="5:6">
      <c r="E1236">
        <f>[3]flow_raw!I1236</f>
        <v>11193</v>
      </c>
      <c r="F1236" s="272">
        <f>[3]flow_raw!L1236</f>
        <v>2990.5098969999999</v>
      </c>
    </row>
    <row r="1237" spans="5:6">
      <c r="E1237">
        <f>[3]flow_raw!I1237</f>
        <v>11244</v>
      </c>
      <c r="F1237" s="272">
        <f>[3]flow_raw!L1237</f>
        <v>7080.4023750000006</v>
      </c>
    </row>
    <row r="1238" spans="5:6">
      <c r="E1238">
        <f>[3]flow_raw!I1238</f>
        <v>11245</v>
      </c>
      <c r="F1238" s="272">
        <f>[3]flow_raw!L1238</f>
        <v>53967.403564999993</v>
      </c>
    </row>
    <row r="1239" spans="5:6">
      <c r="E1239">
        <f>[3]flow_raw!I1239</f>
        <v>11257</v>
      </c>
      <c r="F1239" s="272">
        <f>[3]flow_raw!L1239</f>
        <v>5949.4237979999998</v>
      </c>
    </row>
    <row r="1240" spans="5:6">
      <c r="E1240">
        <f>[3]flow_raw!I1240</f>
        <v>11262</v>
      </c>
      <c r="F1240" s="272">
        <f>[3]flow_raw!L1240</f>
        <v>2878.2181819999996</v>
      </c>
    </row>
    <row r="1241" spans="5:6">
      <c r="E1241">
        <f>[3]flow_raw!I1241</f>
        <v>11263</v>
      </c>
      <c r="F1241" s="272">
        <f>[3]flow_raw!L1241</f>
        <v>91472.946289999993</v>
      </c>
    </row>
    <row r="1242" spans="5:6">
      <c r="E1242">
        <f>[3]flow_raw!I1242</f>
        <v>11264</v>
      </c>
      <c r="F1242" s="272">
        <f>[3]flow_raw!L1242</f>
        <v>18722.682616999999</v>
      </c>
    </row>
    <row r="1243" spans="5:6">
      <c r="E1243">
        <f>[3]flow_raw!I1243</f>
        <v>11266</v>
      </c>
      <c r="F1243" s="272">
        <f>[3]flow_raw!L1243</f>
        <v>110195.63085999999</v>
      </c>
    </row>
    <row r="1244" spans="5:6">
      <c r="E1244">
        <f>[3]flow_raw!I1244</f>
        <v>11268</v>
      </c>
      <c r="F1244" s="272">
        <f>[3]flow_raw!L1244</f>
        <v>112958.050537</v>
      </c>
    </row>
    <row r="1245" spans="5:6">
      <c r="E1245">
        <f>[3]flow_raw!I1245</f>
        <v>11271</v>
      </c>
      <c r="F1245" s="272">
        <f>[3]flow_raw!L1245</f>
        <v>106897.226807</v>
      </c>
    </row>
    <row r="1246" spans="5:6">
      <c r="E1246">
        <f>[3]flow_raw!I1246</f>
        <v>11275</v>
      </c>
      <c r="F1246" s="272">
        <f>[3]flow_raw!L1246</f>
        <v>31291.014893</v>
      </c>
    </row>
    <row r="1247" spans="5:6">
      <c r="E1247">
        <f>[3]flow_raw!I1247</f>
        <v>11276</v>
      </c>
      <c r="F1247" s="272">
        <f>[3]flow_raw!L1247</f>
        <v>4399.2939460000007</v>
      </c>
    </row>
    <row r="1248" spans="5:6">
      <c r="E1248">
        <f>[3]flow_raw!I1248</f>
        <v>11278</v>
      </c>
      <c r="F1248" s="272">
        <f>[3]flow_raw!L1248</f>
        <v>82682.694092000005</v>
      </c>
    </row>
    <row r="1249" spans="5:6">
      <c r="E1249">
        <f>[3]flow_raw!I1249</f>
        <v>11280</v>
      </c>
      <c r="F1249" s="272">
        <f>[3]flow_raw!L1249</f>
        <v>67446.607422000001</v>
      </c>
    </row>
    <row r="1250" spans="5:6">
      <c r="E1250">
        <f>[3]flow_raw!I1250</f>
        <v>11281</v>
      </c>
      <c r="F1250" s="272">
        <f>[3]flow_raw!L1250</f>
        <v>14858.123902000001</v>
      </c>
    </row>
    <row r="1251" spans="5:6">
      <c r="E1251">
        <f>[3]flow_raw!I1251</f>
        <v>11282</v>
      </c>
      <c r="F1251" s="272">
        <f>[3]flow_raw!L1251</f>
        <v>83099.824706999992</v>
      </c>
    </row>
    <row r="1252" spans="5:6">
      <c r="E1252">
        <f>[3]flow_raw!I1252</f>
        <v>11283</v>
      </c>
      <c r="F1252" s="272">
        <f>[3]flow_raw!L1252</f>
        <v>4152.328528</v>
      </c>
    </row>
    <row r="1253" spans="5:6">
      <c r="E1253">
        <f>[3]flow_raw!I1253</f>
        <v>11284</v>
      </c>
      <c r="F1253" s="272">
        <f>[3]flow_raw!L1253</f>
        <v>28246.838806</v>
      </c>
    </row>
    <row r="1254" spans="5:6">
      <c r="E1254">
        <f>[3]flow_raw!I1254</f>
        <v>11285</v>
      </c>
      <c r="F1254" s="272">
        <f>[3]flow_raw!L1254</f>
        <v>23328.846495999998</v>
      </c>
    </row>
    <row r="1255" spans="5:6">
      <c r="E1255">
        <f>[3]flow_raw!I1255</f>
        <v>11287</v>
      </c>
      <c r="F1255" s="272">
        <f>[3]flow_raw!L1255</f>
        <v>51240.426758000001</v>
      </c>
    </row>
    <row r="1256" spans="5:6">
      <c r="E1256">
        <f>[3]flow_raw!I1256</f>
        <v>11288</v>
      </c>
      <c r="F1256" s="272">
        <f>[3]flow_raw!L1256</f>
        <v>58503.343993999995</v>
      </c>
    </row>
    <row r="1257" spans="5:6">
      <c r="E1257">
        <f>[3]flow_raw!I1257</f>
        <v>11289</v>
      </c>
      <c r="F1257" s="272">
        <f>[3]flow_raw!L1257</f>
        <v>104246.198242</v>
      </c>
    </row>
    <row r="1258" spans="5:6">
      <c r="E1258">
        <f>[3]flow_raw!I1258</f>
        <v>11290</v>
      </c>
      <c r="F1258" s="272">
        <f>[3]flow_raw!L1258</f>
        <v>56987.775146</v>
      </c>
    </row>
    <row r="1259" spans="5:6">
      <c r="E1259">
        <f>[3]flow_raw!I1259</f>
        <v>11291</v>
      </c>
      <c r="F1259" s="272">
        <f>[3]flow_raw!L1259</f>
        <v>37036.842529000001</v>
      </c>
    </row>
    <row r="1260" spans="5:6">
      <c r="E1260">
        <f>[3]flow_raw!I1260</f>
        <v>11293</v>
      </c>
      <c r="F1260" s="272">
        <f>[3]flow_raw!L1260</f>
        <v>83546.260009000005</v>
      </c>
    </row>
    <row r="1261" spans="5:6">
      <c r="E1261">
        <f>[3]flow_raw!I1261</f>
        <v>11294</v>
      </c>
      <c r="F1261" s="272">
        <f>[3]flow_raw!L1261</f>
        <v>77823.360839999994</v>
      </c>
    </row>
    <row r="1262" spans="5:6">
      <c r="E1262">
        <f>[3]flow_raw!I1262</f>
        <v>11296</v>
      </c>
      <c r="F1262" s="272">
        <f>[3]flow_raw!L1262</f>
        <v>96297.678221999988</v>
      </c>
    </row>
    <row r="1263" spans="5:6">
      <c r="E1263">
        <f>[3]flow_raw!I1263</f>
        <v>11297</v>
      </c>
      <c r="F1263" s="272">
        <f>[3]flow_raw!L1263</f>
        <v>89648.314941000004</v>
      </c>
    </row>
    <row r="1264" spans="5:6">
      <c r="E1264">
        <f>[3]flow_raw!I1264</f>
        <v>11311</v>
      </c>
      <c r="F1264" s="272">
        <f>[3]flow_raw!L1264</f>
        <v>35835.148315999999</v>
      </c>
    </row>
    <row r="1265" spans="5:6">
      <c r="E1265">
        <f>[3]flow_raw!I1265</f>
        <v>11312</v>
      </c>
      <c r="F1265" s="272">
        <f>[3]flow_raw!L1265</f>
        <v>34697.531860999996</v>
      </c>
    </row>
    <row r="1266" spans="5:6">
      <c r="E1266">
        <f>[3]flow_raw!I1266</f>
        <v>11315</v>
      </c>
      <c r="F1266" s="272">
        <f>[3]flow_raw!L1266</f>
        <v>14376.608886</v>
      </c>
    </row>
    <row r="1267" spans="5:6">
      <c r="E1267">
        <f>[3]flow_raw!I1267</f>
        <v>11326</v>
      </c>
      <c r="F1267" s="272">
        <f>[3]flow_raw!L1267</f>
        <v>49971.699218000002</v>
      </c>
    </row>
    <row r="1268" spans="5:6">
      <c r="E1268">
        <f>[3]flow_raw!I1268</f>
        <v>11327</v>
      </c>
      <c r="F1268" s="272">
        <f>[3]flow_raw!L1268</f>
        <v>72321.664061999996</v>
      </c>
    </row>
    <row r="1269" spans="5:6">
      <c r="E1269">
        <f>[3]flow_raw!I1269</f>
        <v>11329</v>
      </c>
      <c r="F1269" s="272">
        <f>[3]flow_raw!L1269</f>
        <v>67219.716063</v>
      </c>
    </row>
    <row r="1270" spans="5:6">
      <c r="E1270">
        <f>[3]flow_raw!I1270</f>
        <v>11370</v>
      </c>
      <c r="F1270" s="272">
        <f>[3]flow_raw!L1270</f>
        <v>29694.152343999998</v>
      </c>
    </row>
    <row r="1271" spans="5:6">
      <c r="E1271">
        <f>[3]flow_raw!I1271</f>
        <v>11371</v>
      </c>
      <c r="F1271" s="272">
        <f>[3]flow_raw!L1271</f>
        <v>64789.617676000002</v>
      </c>
    </row>
    <row r="1272" spans="5:6">
      <c r="E1272">
        <f>[3]flow_raw!I1272</f>
        <v>11379</v>
      </c>
      <c r="F1272" s="272">
        <f>[3]flow_raw!L1272</f>
        <v>28082.477417999999</v>
      </c>
    </row>
    <row r="1273" spans="5:6">
      <c r="E1273">
        <f>[3]flow_raw!I1273</f>
        <v>11382</v>
      </c>
      <c r="F1273" s="272">
        <f>[3]flow_raw!L1273</f>
        <v>36514.923094999998</v>
      </c>
    </row>
    <row r="1274" spans="5:6">
      <c r="E1274">
        <f>[3]flow_raw!I1274</f>
        <v>11407</v>
      </c>
      <c r="F1274" s="272">
        <f>[3]flow_raw!L1274</f>
        <v>10905.813340000001</v>
      </c>
    </row>
    <row r="1275" spans="5:6">
      <c r="E1275">
        <f>[3]flow_raw!I1275</f>
        <v>11414</v>
      </c>
      <c r="F1275" s="272">
        <f>[3]flow_raw!L1275</f>
        <v>13031.396073</v>
      </c>
    </row>
    <row r="1276" spans="5:6">
      <c r="E1276">
        <f>[3]flow_raw!I1276</f>
        <v>11420</v>
      </c>
      <c r="F1276" s="272">
        <f>[3]flow_raw!L1276</f>
        <v>14346.844573999999</v>
      </c>
    </row>
    <row r="1277" spans="5:6">
      <c r="E1277">
        <f>[3]flow_raw!I1277</f>
        <v>11421</v>
      </c>
      <c r="F1277" s="272">
        <f>[3]flow_raw!L1277</f>
        <v>27821.383177000003</v>
      </c>
    </row>
    <row r="1278" spans="5:6">
      <c r="E1278">
        <f>[3]flow_raw!I1278</f>
        <v>11481</v>
      </c>
      <c r="F1278" s="272">
        <f>[3]flow_raw!L1278</f>
        <v>64497.151610999994</v>
      </c>
    </row>
    <row r="1279" spans="5:6">
      <c r="E1279">
        <f>[3]flow_raw!I1279</f>
        <v>11483</v>
      </c>
      <c r="F1279" s="272">
        <f>[3]flow_raw!L1279</f>
        <v>71386.481445999991</v>
      </c>
    </row>
    <row r="1280" spans="5:6">
      <c r="E1280">
        <f>[3]flow_raw!I1280</f>
        <v>11484</v>
      </c>
      <c r="F1280" s="272">
        <f>[3]flow_raw!L1280</f>
        <v>3332.2313720000002</v>
      </c>
    </row>
    <row r="1281" spans="5:6">
      <c r="E1281">
        <f>[3]flow_raw!I1281</f>
        <v>11485</v>
      </c>
      <c r="F1281" s="272">
        <f>[3]flow_raw!L1281</f>
        <v>5652.9886930000002</v>
      </c>
    </row>
    <row r="1282" spans="5:6">
      <c r="E1282">
        <f>[3]flow_raw!I1282</f>
        <v>11492</v>
      </c>
      <c r="F1282" s="272">
        <f>[3]flow_raw!L1282</f>
        <v>2128.1537269999999</v>
      </c>
    </row>
    <row r="1283" spans="5:6">
      <c r="E1283">
        <f>[3]flow_raw!I1283</f>
        <v>11500</v>
      </c>
      <c r="F1283" s="272">
        <f>[3]flow_raw!L1283</f>
        <v>5531.1595340000003</v>
      </c>
    </row>
    <row r="1284" spans="5:6">
      <c r="E1284">
        <f>[3]flow_raw!I1284</f>
        <v>11503</v>
      </c>
      <c r="F1284" s="272">
        <f>[3]flow_raw!L1284</f>
        <v>14184.685606999999</v>
      </c>
    </row>
    <row r="1285" spans="5:6">
      <c r="E1285">
        <f>[3]flow_raw!I1285</f>
        <v>11513</v>
      </c>
      <c r="F1285" s="272">
        <f>[3]flow_raw!L1285</f>
        <v>5144.1035769999999</v>
      </c>
    </row>
    <row r="1286" spans="5:6">
      <c r="E1286">
        <f>[3]flow_raw!I1286</f>
        <v>11514</v>
      </c>
      <c r="F1286" s="272">
        <f>[3]flow_raw!L1286</f>
        <v>35941.509582999999</v>
      </c>
    </row>
    <row r="1287" spans="5:6">
      <c r="E1287">
        <f>[3]flow_raw!I1287</f>
        <v>11536</v>
      </c>
      <c r="F1287" s="272">
        <f>[3]flow_raw!L1287</f>
        <v>32377.731047000001</v>
      </c>
    </row>
    <row r="1288" spans="5:6">
      <c r="E1288">
        <f>[3]flow_raw!I1288</f>
        <v>11541</v>
      </c>
      <c r="F1288" s="272">
        <f>[3]flow_raw!L1288</f>
        <v>12237.766109</v>
      </c>
    </row>
    <row r="1289" spans="5:6">
      <c r="E1289">
        <f>[3]flow_raw!I1289</f>
        <v>11556</v>
      </c>
      <c r="F1289" s="272">
        <f>[3]flow_raw!L1289</f>
        <v>68123.518554999988</v>
      </c>
    </row>
    <row r="1290" spans="5:6">
      <c r="E1290">
        <f>[3]flow_raw!I1290</f>
        <v>11564</v>
      </c>
      <c r="F1290" s="272">
        <f>[3]flow_raw!L1290</f>
        <v>19613.554031</v>
      </c>
    </row>
    <row r="1291" spans="5:6">
      <c r="E1291">
        <f>[3]flow_raw!I1291</f>
        <v>11580</v>
      </c>
      <c r="F1291" s="272">
        <f>[3]flow_raw!L1291</f>
        <v>25408.012207</v>
      </c>
    </row>
    <row r="1292" spans="5:6">
      <c r="E1292">
        <f>[3]flow_raw!I1292</f>
        <v>11586</v>
      </c>
      <c r="F1292" s="272">
        <f>[3]flow_raw!L1292</f>
        <v>28541.564361999997</v>
      </c>
    </row>
    <row r="1293" spans="5:6">
      <c r="E1293">
        <f>[3]flow_raw!I1293</f>
        <v>11590</v>
      </c>
      <c r="F1293" s="272">
        <f>[3]flow_raw!L1293</f>
        <v>38326.136261</v>
      </c>
    </row>
    <row r="1294" spans="5:6">
      <c r="E1294">
        <f>[3]flow_raw!I1294</f>
        <v>11595</v>
      </c>
      <c r="F1294" s="272">
        <f>[3]flow_raw!L1294</f>
        <v>23264.954332000001</v>
      </c>
    </row>
    <row r="1295" spans="5:6">
      <c r="E1295">
        <f>[3]flow_raw!I1295</f>
        <v>11599</v>
      </c>
      <c r="F1295" s="272">
        <f>[3]flow_raw!L1295</f>
        <v>25022.828675000004</v>
      </c>
    </row>
    <row r="1296" spans="5:6">
      <c r="E1296">
        <f>[3]flow_raw!I1296</f>
        <v>11610</v>
      </c>
      <c r="F1296" s="272">
        <f>[3]flow_raw!L1296</f>
        <v>28057.596434999999</v>
      </c>
    </row>
    <row r="1297" spans="5:6">
      <c r="E1297">
        <f>[3]flow_raw!I1297</f>
        <v>11614</v>
      </c>
      <c r="F1297" s="272">
        <f>[3]flow_raw!L1297</f>
        <v>12721.718903000001</v>
      </c>
    </row>
    <row r="1298" spans="5:6">
      <c r="E1298">
        <f>[3]flow_raw!I1298</f>
        <v>11618</v>
      </c>
      <c r="F1298" s="272">
        <f>[3]flow_raw!L1298</f>
        <v>2352.4424899999999</v>
      </c>
    </row>
    <row r="1299" spans="5:6">
      <c r="E1299">
        <f>[3]flow_raw!I1299</f>
        <v>11635</v>
      </c>
      <c r="F1299" s="272">
        <f>[3]flow_raw!L1299</f>
        <v>32808.757750999997</v>
      </c>
    </row>
    <row r="1300" spans="5:6">
      <c r="E1300">
        <f>[3]flow_raw!I1300</f>
        <v>11638</v>
      </c>
      <c r="F1300" s="272">
        <f>[3]flow_raw!L1300</f>
        <v>5182.3225079999993</v>
      </c>
    </row>
    <row r="1301" spans="5:6">
      <c r="E1301">
        <f>[3]flow_raw!I1301</f>
        <v>11642</v>
      </c>
      <c r="F1301" s="272">
        <f>[3]flow_raw!L1301</f>
        <v>4289.7832309999994</v>
      </c>
    </row>
    <row r="1302" spans="5:6">
      <c r="E1302">
        <f>[3]flow_raw!I1302</f>
        <v>11644</v>
      </c>
      <c r="F1302" s="272">
        <f>[3]flow_raw!L1302</f>
        <v>4149.1728729999995</v>
      </c>
    </row>
    <row r="1303" spans="5:6">
      <c r="E1303">
        <f>[3]flow_raw!I1303</f>
        <v>11645</v>
      </c>
      <c r="F1303" s="272">
        <f>[3]flow_raw!L1303</f>
        <v>4073.8782569999998</v>
      </c>
    </row>
    <row r="1304" spans="5:6">
      <c r="E1304">
        <f>[3]flow_raw!I1304</f>
        <v>11660</v>
      </c>
      <c r="F1304" s="272">
        <f>[3]flow_raw!L1304</f>
        <v>20493.858864000002</v>
      </c>
    </row>
    <row r="1305" spans="5:6">
      <c r="E1305">
        <f>[3]flow_raw!I1305</f>
        <v>11697</v>
      </c>
      <c r="F1305" s="272">
        <f>[3]flow_raw!L1305</f>
        <v>8080.3340330000001</v>
      </c>
    </row>
    <row r="1306" spans="5:6">
      <c r="E1306">
        <f>[3]flow_raw!I1306</f>
        <v>11707</v>
      </c>
      <c r="F1306" s="272">
        <f>[3]flow_raw!L1306</f>
        <v>4567.2730039999997</v>
      </c>
    </row>
    <row r="1307" spans="5:6">
      <c r="E1307">
        <f>[3]flow_raw!I1307</f>
        <v>11709</v>
      </c>
      <c r="F1307" s="272">
        <f>[3]flow_raw!L1307</f>
        <v>111.53602000000001</v>
      </c>
    </row>
    <row r="1308" spans="5:6">
      <c r="E1308">
        <f>[3]flow_raw!I1308</f>
        <v>11741</v>
      </c>
      <c r="F1308" s="272">
        <f>[3]flow_raw!L1308</f>
        <v>6021.6125099999999</v>
      </c>
    </row>
    <row r="1309" spans="5:6">
      <c r="E1309">
        <f>[3]flow_raw!I1309</f>
        <v>11748</v>
      </c>
      <c r="F1309" s="272">
        <f>[3]flow_raw!L1309</f>
        <v>3125.8158789999998</v>
      </c>
    </row>
    <row r="1310" spans="5:6">
      <c r="E1310">
        <f>[3]flow_raw!I1310</f>
        <v>11757</v>
      </c>
      <c r="F1310" s="272">
        <f>[3]flow_raw!L1310</f>
        <v>314.14043400000003</v>
      </c>
    </row>
    <row r="1311" spans="5:6">
      <c r="E1311">
        <f>[3]flow_raw!I1311</f>
        <v>11762</v>
      </c>
      <c r="F1311" s="272">
        <f>[3]flow_raw!L1311</f>
        <v>1264.2878750000002</v>
      </c>
    </row>
    <row r="1312" spans="5:6">
      <c r="E1312">
        <f>[3]flow_raw!I1312</f>
        <v>11809</v>
      </c>
      <c r="F1312" s="272">
        <f>[3]flow_raw!L1312</f>
        <v>6927.7053910000004</v>
      </c>
    </row>
    <row r="1313" spans="5:6">
      <c r="E1313">
        <f>[3]flow_raw!I1313</f>
        <v>11820</v>
      </c>
      <c r="F1313" s="272">
        <f>[3]flow_raw!L1313</f>
        <v>5638.4522710000001</v>
      </c>
    </row>
    <row r="1314" spans="5:6">
      <c r="E1314">
        <f>[3]flow_raw!I1314</f>
        <v>11867</v>
      </c>
      <c r="F1314" s="272">
        <f>[3]flow_raw!L1314</f>
        <v>9597.3077699999994</v>
      </c>
    </row>
    <row r="1315" spans="5:6">
      <c r="E1315">
        <f>[3]flow_raw!I1315</f>
        <v>11878</v>
      </c>
      <c r="F1315" s="272">
        <f>[3]flow_raw!L1315</f>
        <v>2666.6686099999997</v>
      </c>
    </row>
    <row r="1316" spans="5:6">
      <c r="E1316">
        <f>[3]flow_raw!I1316</f>
        <v>11882</v>
      </c>
      <c r="F1316" s="272">
        <f>[3]flow_raw!L1316</f>
        <v>3132.991904</v>
      </c>
    </row>
    <row r="1317" spans="5:6">
      <c r="E1317">
        <f>[3]flow_raw!I1317</f>
        <v>11987</v>
      </c>
      <c r="F1317" s="272">
        <f>[3]flow_raw!L1317</f>
        <v>31897.723052999998</v>
      </c>
    </row>
    <row r="1318" spans="5:6">
      <c r="E1318">
        <f>[3]flow_raw!I1318</f>
        <v>11997</v>
      </c>
      <c r="F1318" s="272">
        <f>[3]flow_raw!L1318</f>
        <v>16384.916748</v>
      </c>
    </row>
    <row r="1319" spans="5:6">
      <c r="E1319">
        <f>[3]flow_raw!I1319</f>
        <v>12007</v>
      </c>
      <c r="F1319" s="272">
        <f>[3]flow_raw!L1319</f>
        <v>69733.751709999997</v>
      </c>
    </row>
    <row r="1320" spans="5:6">
      <c r="E1320">
        <f>[3]flow_raw!I1320</f>
        <v>12009</v>
      </c>
      <c r="F1320" s="272">
        <f>[3]flow_raw!L1320</f>
        <v>71539.472657000006</v>
      </c>
    </row>
    <row r="1321" spans="5:6">
      <c r="E1321">
        <f>[3]flow_raw!I1321</f>
        <v>12010</v>
      </c>
      <c r="F1321" s="272">
        <f>[3]flow_raw!L1321</f>
        <v>76652.599610000005</v>
      </c>
    </row>
    <row r="1322" spans="5:6">
      <c r="E1322">
        <f>[3]flow_raw!I1322</f>
        <v>12035</v>
      </c>
      <c r="F1322" s="272">
        <f>[3]flow_raw!L1322</f>
        <v>42675.727417000002</v>
      </c>
    </row>
    <row r="1323" spans="5:6">
      <c r="E1323">
        <f>[3]flow_raw!I1323</f>
        <v>12040</v>
      </c>
      <c r="F1323" s="272">
        <f>[3]flow_raw!L1323</f>
        <v>54923.375609000002</v>
      </c>
    </row>
    <row r="1324" spans="5:6">
      <c r="E1324">
        <f>[3]flow_raw!I1324</f>
        <v>12065</v>
      </c>
      <c r="F1324" s="272">
        <f>[3]flow_raw!L1324</f>
        <v>26404.304749000003</v>
      </c>
    </row>
    <row r="1325" spans="5:6">
      <c r="E1325">
        <f>[3]flow_raw!I1325</f>
        <v>12104</v>
      </c>
      <c r="F1325" s="272">
        <f>[3]flow_raw!L1325</f>
        <v>25191.929594000001</v>
      </c>
    </row>
    <row r="1326" spans="5:6">
      <c r="E1326">
        <f>[3]flow_raw!I1326</f>
        <v>12128</v>
      </c>
      <c r="F1326" s="272">
        <f>[3]flow_raw!L1326</f>
        <v>46719.384094000008</v>
      </c>
    </row>
    <row r="1327" spans="5:6">
      <c r="E1327">
        <f>[3]flow_raw!I1327</f>
        <v>12152</v>
      </c>
      <c r="F1327" s="272">
        <f>[3]flow_raw!L1327</f>
        <v>21056.480439999999</v>
      </c>
    </row>
    <row r="1328" spans="5:6">
      <c r="E1328">
        <f>[3]flow_raw!I1328</f>
        <v>12193</v>
      </c>
      <c r="F1328" s="272">
        <f>[3]flow_raw!L1328</f>
        <v>7668.6296310000007</v>
      </c>
    </row>
    <row r="1329" spans="5:6">
      <c r="E1329">
        <f>[3]flow_raw!I1329</f>
        <v>12197</v>
      </c>
      <c r="F1329" s="272">
        <f>[3]flow_raw!L1329</f>
        <v>11981.564949</v>
      </c>
    </row>
    <row r="1330" spans="5:6">
      <c r="E1330">
        <f>[3]flow_raw!I1330</f>
        <v>12223</v>
      </c>
      <c r="F1330" s="272">
        <f>[3]flow_raw!L1330</f>
        <v>5269.6688839999997</v>
      </c>
    </row>
    <row r="1331" spans="5:6">
      <c r="E1331">
        <f>[3]flow_raw!I1331</f>
        <v>12225</v>
      </c>
      <c r="F1331" s="272">
        <f>[3]flow_raw!L1331</f>
        <v>7316.2318720000003</v>
      </c>
    </row>
    <row r="1332" spans="5:6">
      <c r="E1332">
        <f>[3]flow_raw!I1332</f>
        <v>12238</v>
      </c>
      <c r="F1332" s="272">
        <f>[3]flow_raw!L1332</f>
        <v>93176.441407000006</v>
      </c>
    </row>
    <row r="1333" spans="5:6">
      <c r="E1333">
        <f>[3]flow_raw!I1333</f>
        <v>12239</v>
      </c>
      <c r="F1333" s="272">
        <f>[3]flow_raw!L1333</f>
        <v>95244.77880900001</v>
      </c>
    </row>
    <row r="1334" spans="5:6">
      <c r="E1334">
        <f>[3]flow_raw!I1334</f>
        <v>12240</v>
      </c>
      <c r="F1334" s="272">
        <f>[3]flow_raw!L1334</f>
        <v>14411.371262000001</v>
      </c>
    </row>
    <row r="1335" spans="5:6">
      <c r="E1335">
        <f>[3]flow_raw!I1335</f>
        <v>12241</v>
      </c>
      <c r="F1335" s="272">
        <f>[3]flow_raw!L1335</f>
        <v>89822.154297999994</v>
      </c>
    </row>
    <row r="1336" spans="5:6">
      <c r="E1336">
        <f>[3]flow_raw!I1336</f>
        <v>12242</v>
      </c>
      <c r="F1336" s="272">
        <f>[3]flow_raw!L1336</f>
        <v>92950.589844000002</v>
      </c>
    </row>
    <row r="1337" spans="5:6">
      <c r="E1337">
        <f>[3]flow_raw!I1337</f>
        <v>12245</v>
      </c>
      <c r="F1337" s="272">
        <f>[3]flow_raw!L1337</f>
        <v>101250.333983</v>
      </c>
    </row>
    <row r="1338" spans="5:6">
      <c r="E1338">
        <f>[3]flow_raw!I1338</f>
        <v>12247</v>
      </c>
      <c r="F1338" s="272">
        <f>[3]flow_raw!L1338</f>
        <v>95925.533204000007</v>
      </c>
    </row>
    <row r="1339" spans="5:6">
      <c r="E1339">
        <f>[3]flow_raw!I1339</f>
        <v>12253</v>
      </c>
      <c r="F1339" s="272">
        <f>[3]flow_raw!L1339</f>
        <v>98990.169920999993</v>
      </c>
    </row>
    <row r="1340" spans="5:6">
      <c r="E1340">
        <f>[3]flow_raw!I1340</f>
        <v>12267</v>
      </c>
      <c r="F1340" s="272">
        <f>[3]flow_raw!L1340</f>
        <v>75086.319334999993</v>
      </c>
    </row>
    <row r="1341" spans="5:6">
      <c r="E1341">
        <f>[3]flow_raw!I1341</f>
        <v>12268</v>
      </c>
      <c r="F1341" s="272">
        <f>[3]flow_raw!L1341</f>
        <v>58953.762694999998</v>
      </c>
    </row>
    <row r="1342" spans="5:6">
      <c r="E1342">
        <f>[3]flow_raw!I1342</f>
        <v>12270</v>
      </c>
      <c r="F1342" s="272">
        <f>[3]flow_raw!L1342</f>
        <v>77629.106444999998</v>
      </c>
    </row>
    <row r="1343" spans="5:6">
      <c r="E1343">
        <f>[3]flow_raw!I1343</f>
        <v>12390</v>
      </c>
      <c r="F1343" s="272">
        <f>[3]flow_raw!L1343</f>
        <v>9333.117760000001</v>
      </c>
    </row>
    <row r="1344" spans="5:6">
      <c r="E1344">
        <f>[3]flow_raw!I1344</f>
        <v>12393</v>
      </c>
      <c r="F1344" s="272">
        <f>[3]flow_raw!L1344</f>
        <v>5890.6828110000006</v>
      </c>
    </row>
    <row r="1345" spans="5:6">
      <c r="E1345">
        <f>[3]flow_raw!I1345</f>
        <v>12396</v>
      </c>
      <c r="F1345" s="272">
        <f>[3]flow_raw!L1345</f>
        <v>5204.4000259999993</v>
      </c>
    </row>
    <row r="1346" spans="5:6">
      <c r="E1346">
        <f>[3]flow_raw!I1346</f>
        <v>12432</v>
      </c>
      <c r="F1346" s="272">
        <f>[3]flow_raw!L1346</f>
        <v>14840.834318000001</v>
      </c>
    </row>
    <row r="1347" spans="5:6">
      <c r="E1347">
        <f>[3]flow_raw!I1347</f>
        <v>12482</v>
      </c>
      <c r="F1347" s="272">
        <f>[3]flow_raw!L1347</f>
        <v>16487.163063</v>
      </c>
    </row>
    <row r="1348" spans="5:6">
      <c r="E1348">
        <f>[3]flow_raw!I1348</f>
        <v>12499</v>
      </c>
      <c r="F1348" s="272">
        <f>[3]flow_raw!L1348</f>
        <v>8896.5436399999999</v>
      </c>
    </row>
    <row r="1349" spans="5:6">
      <c r="E1349">
        <f>[3]flow_raw!I1349</f>
        <v>12545</v>
      </c>
      <c r="F1349" s="272">
        <f>[3]flow_raw!L1349</f>
        <v>3296.9347349999998</v>
      </c>
    </row>
    <row r="1350" spans="5:6">
      <c r="E1350">
        <f>[3]flow_raw!I1350</f>
        <v>12547</v>
      </c>
      <c r="F1350" s="272">
        <f>[3]flow_raw!L1350</f>
        <v>55984.439939999989</v>
      </c>
    </row>
    <row r="1351" spans="5:6">
      <c r="E1351">
        <f>[3]flow_raw!I1351</f>
        <v>12548</v>
      </c>
      <c r="F1351" s="272">
        <f>[3]flow_raw!L1351</f>
        <v>6175.6346279999998</v>
      </c>
    </row>
    <row r="1352" spans="5:6">
      <c r="E1352">
        <f>[3]flow_raw!I1352</f>
        <v>12561</v>
      </c>
      <c r="F1352" s="272">
        <f>[3]flow_raw!L1352</f>
        <v>39915.226043000002</v>
      </c>
    </row>
    <row r="1353" spans="5:6">
      <c r="E1353">
        <f>[3]flow_raw!I1353</f>
        <v>12562</v>
      </c>
      <c r="F1353" s="272">
        <f>[3]flow_raw!L1353</f>
        <v>12269.713744000001</v>
      </c>
    </row>
    <row r="1354" spans="5:6">
      <c r="E1354">
        <f>[3]flow_raw!I1354</f>
        <v>12568</v>
      </c>
      <c r="F1354" s="272">
        <f>[3]flow_raw!L1354</f>
        <v>11914.346649999999</v>
      </c>
    </row>
    <row r="1355" spans="5:6">
      <c r="E1355">
        <f>[3]flow_raw!I1355</f>
        <v>12571</v>
      </c>
      <c r="F1355" s="272">
        <f>[3]flow_raw!L1355</f>
        <v>62783.97754</v>
      </c>
    </row>
    <row r="1356" spans="5:6">
      <c r="E1356">
        <f>[3]flow_raw!I1356</f>
        <v>12572</v>
      </c>
      <c r="F1356" s="272">
        <f>[3]flow_raw!L1356</f>
        <v>62783.97754</v>
      </c>
    </row>
    <row r="1357" spans="5:6">
      <c r="E1357">
        <f>[3]flow_raw!I1357</f>
        <v>12573</v>
      </c>
      <c r="F1357" s="272">
        <f>[3]flow_raw!L1357</f>
        <v>62370.722901000001</v>
      </c>
    </row>
    <row r="1358" spans="5:6">
      <c r="E1358">
        <f>[3]flow_raw!I1358</f>
        <v>12574</v>
      </c>
      <c r="F1358" s="272">
        <f>[3]flow_raw!L1358</f>
        <v>62370.722901000001</v>
      </c>
    </row>
    <row r="1359" spans="5:6">
      <c r="E1359">
        <f>[3]flow_raw!I1359</f>
        <v>12578</v>
      </c>
      <c r="F1359" s="272">
        <f>[3]flow_raw!L1359</f>
        <v>48725.867674999994</v>
      </c>
    </row>
    <row r="1360" spans="5:6">
      <c r="E1360">
        <f>[3]flow_raw!I1360</f>
        <v>12579</v>
      </c>
      <c r="F1360" s="272">
        <f>[3]flow_raw!L1360</f>
        <v>53972.122315000001</v>
      </c>
    </row>
    <row r="1361" spans="5:6">
      <c r="E1361">
        <f>[3]flow_raw!I1361</f>
        <v>12582</v>
      </c>
      <c r="F1361" s="272">
        <f>[3]flow_raw!L1361</f>
        <v>96979.428711</v>
      </c>
    </row>
    <row r="1362" spans="5:6">
      <c r="E1362">
        <f>[3]flow_raw!I1362</f>
        <v>12583</v>
      </c>
      <c r="F1362" s="272">
        <f>[3]flow_raw!L1362</f>
        <v>91461.567869999999</v>
      </c>
    </row>
    <row r="1363" spans="5:6">
      <c r="E1363">
        <f>[3]flow_raw!I1363</f>
        <v>12584</v>
      </c>
      <c r="F1363" s="272">
        <f>[3]flow_raw!L1363</f>
        <v>92059.058105000004</v>
      </c>
    </row>
    <row r="1364" spans="5:6">
      <c r="E1364">
        <f>[3]flow_raw!I1364</f>
        <v>12585</v>
      </c>
      <c r="F1364" s="272">
        <f>[3]flow_raw!L1364</f>
        <v>100200.903808</v>
      </c>
    </row>
    <row r="1365" spans="5:6">
      <c r="E1365">
        <f>[3]flow_raw!I1365</f>
        <v>12586</v>
      </c>
      <c r="F1365" s="272">
        <f>[3]flow_raw!L1365</f>
        <v>98063.165039000014</v>
      </c>
    </row>
    <row r="1366" spans="5:6">
      <c r="E1366">
        <f>[3]flow_raw!I1366</f>
        <v>12589</v>
      </c>
      <c r="F1366" s="272">
        <f>[3]flow_raw!L1366</f>
        <v>94831.375977000003</v>
      </c>
    </row>
    <row r="1367" spans="5:6">
      <c r="E1367">
        <f>[3]flow_raw!I1367</f>
        <v>12591</v>
      </c>
      <c r="F1367" s="272">
        <f>[3]flow_raw!L1367</f>
        <v>99245.409668000008</v>
      </c>
    </row>
    <row r="1368" spans="5:6">
      <c r="E1368">
        <f>[3]flow_raw!I1368</f>
        <v>12592</v>
      </c>
      <c r="F1368" s="272">
        <f>[3]flow_raw!L1368</f>
        <v>93804.720702999999</v>
      </c>
    </row>
    <row r="1369" spans="5:6">
      <c r="E1369">
        <f>[3]flow_raw!I1369</f>
        <v>12593</v>
      </c>
      <c r="F1369" s="272">
        <f>[3]flow_raw!L1369</f>
        <v>98203.866211</v>
      </c>
    </row>
    <row r="1370" spans="5:6">
      <c r="E1370">
        <f>[3]flow_raw!I1370</f>
        <v>12601</v>
      </c>
      <c r="F1370" s="272">
        <f>[3]flow_raw!L1370</f>
        <v>3346.8491829999994</v>
      </c>
    </row>
    <row r="1371" spans="5:6">
      <c r="E1371">
        <f>[3]flow_raw!I1371</f>
        <v>12642</v>
      </c>
      <c r="F1371" s="272">
        <f>[3]flow_raw!L1371</f>
        <v>13535.039720000001</v>
      </c>
    </row>
    <row r="1372" spans="5:6">
      <c r="E1372">
        <f>[3]flow_raw!I1372</f>
        <v>12645</v>
      </c>
      <c r="F1372" s="272">
        <f>[3]flow_raw!L1372</f>
        <v>10713.763222</v>
      </c>
    </row>
    <row r="1373" spans="5:6">
      <c r="E1373">
        <f>[3]flow_raw!I1373</f>
        <v>12652</v>
      </c>
      <c r="F1373" s="272">
        <f>[3]flow_raw!L1373</f>
        <v>4719.7211299999999</v>
      </c>
    </row>
    <row r="1374" spans="5:6">
      <c r="E1374">
        <f>[3]flow_raw!I1374</f>
        <v>12664</v>
      </c>
      <c r="F1374" s="272">
        <f>[3]flow_raw!L1374</f>
        <v>1676.54394</v>
      </c>
    </row>
    <row r="1375" spans="5:6">
      <c r="E1375">
        <f>[3]flow_raw!I1375</f>
        <v>12668</v>
      </c>
      <c r="F1375" s="272">
        <f>[3]flow_raw!L1375</f>
        <v>2125.1713300000001</v>
      </c>
    </row>
    <row r="1376" spans="5:6">
      <c r="E1376">
        <f>[3]flow_raw!I1376</f>
        <v>12671</v>
      </c>
      <c r="F1376" s="272">
        <f>[3]flow_raw!L1376</f>
        <v>5620.0464109999994</v>
      </c>
    </row>
    <row r="1377" spans="5:6">
      <c r="E1377">
        <f>[3]flow_raw!I1377</f>
        <v>12673</v>
      </c>
      <c r="F1377" s="272">
        <f>[3]flow_raw!L1377</f>
        <v>4394.6820479999997</v>
      </c>
    </row>
    <row r="1378" spans="5:6">
      <c r="E1378">
        <f>[3]flow_raw!I1378</f>
        <v>12680</v>
      </c>
      <c r="F1378" s="272">
        <f>[3]flow_raw!L1378</f>
        <v>9987.5957940000008</v>
      </c>
    </row>
    <row r="1379" spans="5:6">
      <c r="E1379">
        <f>[3]flow_raw!I1379</f>
        <v>12683</v>
      </c>
      <c r="F1379" s="272">
        <f>[3]flow_raw!L1379</f>
        <v>28971.513747000005</v>
      </c>
    </row>
    <row r="1380" spans="5:6">
      <c r="E1380">
        <f>[3]flow_raw!I1380</f>
        <v>12685</v>
      </c>
      <c r="F1380" s="272">
        <f>[3]flow_raw!L1380</f>
        <v>7784.0742699999992</v>
      </c>
    </row>
    <row r="1381" spans="5:6">
      <c r="E1381">
        <f>[3]flow_raw!I1381</f>
        <v>12686</v>
      </c>
      <c r="F1381" s="272">
        <f>[3]flow_raw!L1381</f>
        <v>812.50768900000003</v>
      </c>
    </row>
    <row r="1382" spans="5:6">
      <c r="E1382">
        <f>[3]flow_raw!I1382</f>
        <v>12693</v>
      </c>
      <c r="F1382" s="272">
        <f>[3]flow_raw!L1382</f>
        <v>7855.7702879999997</v>
      </c>
    </row>
    <row r="1383" spans="5:6">
      <c r="E1383">
        <f>[3]flow_raw!I1383</f>
        <v>12713</v>
      </c>
      <c r="F1383" s="272">
        <f>[3]flow_raw!L1383</f>
        <v>21724.144286000002</v>
      </c>
    </row>
    <row r="1384" spans="5:6">
      <c r="E1384">
        <f>[3]flow_raw!I1384</f>
        <v>12728</v>
      </c>
      <c r="F1384" s="272">
        <f>[3]flow_raw!L1384</f>
        <v>24966.377868000003</v>
      </c>
    </row>
    <row r="1385" spans="5:6">
      <c r="E1385">
        <f>[3]flow_raw!I1385</f>
        <v>12742</v>
      </c>
      <c r="F1385" s="272">
        <f>[3]flow_raw!L1385</f>
        <v>18581.653624999999</v>
      </c>
    </row>
    <row r="1386" spans="5:6">
      <c r="E1386">
        <f>[3]flow_raw!I1386</f>
        <v>12749</v>
      </c>
      <c r="F1386" s="272">
        <f>[3]flow_raw!L1386</f>
        <v>94876.548339999994</v>
      </c>
    </row>
    <row r="1387" spans="5:6">
      <c r="E1387">
        <f>[3]flow_raw!I1387</f>
        <v>12750</v>
      </c>
      <c r="F1387" s="272">
        <f>[3]flow_raw!L1387</f>
        <v>59908.457031999998</v>
      </c>
    </row>
    <row r="1388" spans="5:6">
      <c r="E1388">
        <f>[3]flow_raw!I1388</f>
        <v>12753</v>
      </c>
      <c r="F1388" s="272">
        <f>[3]flow_raw!L1388</f>
        <v>59306.110351000003</v>
      </c>
    </row>
    <row r="1389" spans="5:6">
      <c r="E1389">
        <f>[3]flow_raw!I1389</f>
        <v>12758</v>
      </c>
      <c r="F1389" s="272">
        <f>[3]flow_raw!L1389</f>
        <v>59265.113281999998</v>
      </c>
    </row>
    <row r="1390" spans="5:6">
      <c r="E1390">
        <f>[3]flow_raw!I1390</f>
        <v>12759</v>
      </c>
      <c r="F1390" s="272">
        <f>[3]flow_raw!L1390</f>
        <v>58018.076415000003</v>
      </c>
    </row>
    <row r="1391" spans="5:6">
      <c r="E1391">
        <f>[3]flow_raw!I1391</f>
        <v>12761</v>
      </c>
      <c r="F1391" s="272">
        <f>[3]flow_raw!L1391</f>
        <v>58057.432373000003</v>
      </c>
    </row>
    <row r="1392" spans="5:6">
      <c r="E1392">
        <f>[3]flow_raw!I1392</f>
        <v>12767</v>
      </c>
      <c r="F1392" s="272">
        <f>[3]flow_raw!L1392</f>
        <v>67303.680297999992</v>
      </c>
    </row>
    <row r="1393" spans="5:6">
      <c r="E1393">
        <f>[3]flow_raw!I1393</f>
        <v>12768</v>
      </c>
      <c r="F1393" s="272">
        <f>[3]flow_raw!L1393</f>
        <v>68047.447266000003</v>
      </c>
    </row>
    <row r="1394" spans="5:6">
      <c r="E1394">
        <f>[3]flow_raw!I1394</f>
        <v>12783</v>
      </c>
      <c r="F1394" s="272">
        <f>[3]flow_raw!L1394</f>
        <v>3763.6824790000001</v>
      </c>
    </row>
    <row r="1395" spans="5:6">
      <c r="E1395">
        <f>[3]flow_raw!I1395</f>
        <v>12800</v>
      </c>
      <c r="F1395" s="272">
        <f>[3]flow_raw!L1395</f>
        <v>15408.413498</v>
      </c>
    </row>
    <row r="1396" spans="5:6">
      <c r="E1396">
        <f>[3]flow_raw!I1396</f>
        <v>12821</v>
      </c>
      <c r="F1396" s="272">
        <f>[3]flow_raw!L1396</f>
        <v>4845.4420929999997</v>
      </c>
    </row>
    <row r="1397" spans="5:6">
      <c r="E1397">
        <f>[3]flow_raw!I1397</f>
        <v>12823</v>
      </c>
      <c r="F1397" s="272">
        <f>[3]flow_raw!L1397</f>
        <v>41070.423338999994</v>
      </c>
    </row>
    <row r="1398" spans="5:6">
      <c r="E1398">
        <f>[3]flow_raw!I1398</f>
        <v>12825</v>
      </c>
      <c r="F1398" s="272">
        <f>[3]flow_raw!L1398</f>
        <v>6938.7718650000006</v>
      </c>
    </row>
    <row r="1399" spans="5:6">
      <c r="E1399">
        <f>[3]flow_raw!I1399</f>
        <v>12830</v>
      </c>
      <c r="F1399" s="272">
        <f>[3]flow_raw!L1399</f>
        <v>36224.982667000004</v>
      </c>
    </row>
    <row r="1400" spans="5:6">
      <c r="E1400">
        <f>[3]flow_raw!I1400</f>
        <v>12832</v>
      </c>
      <c r="F1400" s="272">
        <f>[3]flow_raw!L1400</f>
        <v>70489.939698000002</v>
      </c>
    </row>
    <row r="1401" spans="5:6">
      <c r="E1401">
        <f>[3]flow_raw!I1401</f>
        <v>12833</v>
      </c>
      <c r="F1401" s="272">
        <f>[3]flow_raw!L1401</f>
        <v>49201.30603</v>
      </c>
    </row>
    <row r="1402" spans="5:6">
      <c r="E1402">
        <f>[3]flow_raw!I1402</f>
        <v>12834</v>
      </c>
      <c r="F1402" s="272">
        <f>[3]flow_raw!L1402</f>
        <v>45410.916259999998</v>
      </c>
    </row>
    <row r="1403" spans="5:6">
      <c r="E1403">
        <f>[3]flow_raw!I1403</f>
        <v>12836</v>
      </c>
      <c r="F1403" s="272">
        <f>[3]flow_raw!L1403</f>
        <v>35393.775513000001</v>
      </c>
    </row>
    <row r="1404" spans="5:6">
      <c r="E1404">
        <f>[3]flow_raw!I1404</f>
        <v>12837</v>
      </c>
      <c r="F1404" s="272">
        <f>[3]flow_raw!L1404</f>
        <v>89291.466306999995</v>
      </c>
    </row>
    <row r="1405" spans="5:6">
      <c r="E1405">
        <f>[3]flow_raw!I1405</f>
        <v>12838</v>
      </c>
      <c r="F1405" s="272">
        <f>[3]flow_raw!L1405</f>
        <v>91784.047850999996</v>
      </c>
    </row>
    <row r="1406" spans="5:6">
      <c r="E1406">
        <f>[3]flow_raw!I1406</f>
        <v>12841</v>
      </c>
      <c r="F1406" s="272">
        <f>[3]flow_raw!L1406</f>
        <v>39820.313966000002</v>
      </c>
    </row>
    <row r="1407" spans="5:6">
      <c r="E1407">
        <f>[3]flow_raw!I1407</f>
        <v>12880</v>
      </c>
      <c r="F1407" s="272">
        <f>[3]flow_raw!L1407</f>
        <v>21644.848571999995</v>
      </c>
    </row>
    <row r="1408" spans="5:6">
      <c r="E1408">
        <f>[3]flow_raw!I1408</f>
        <v>12908</v>
      </c>
      <c r="F1408" s="272">
        <f>[3]flow_raw!L1408</f>
        <v>15090.876259000001</v>
      </c>
    </row>
    <row r="1409" spans="5:6">
      <c r="E1409">
        <f>[3]flow_raw!I1409</f>
        <v>12909</v>
      </c>
      <c r="F1409" s="272">
        <f>[3]flow_raw!L1409</f>
        <v>4256.0757679999997</v>
      </c>
    </row>
    <row r="1410" spans="5:6">
      <c r="E1410">
        <f>[3]flow_raw!I1410</f>
        <v>12929</v>
      </c>
      <c r="F1410" s="272">
        <f>[3]flow_raw!L1410</f>
        <v>101361.92382699999</v>
      </c>
    </row>
    <row r="1411" spans="5:6">
      <c r="E1411">
        <f>[3]flow_raw!I1411</f>
        <v>12932</v>
      </c>
      <c r="F1411" s="272">
        <f>[3]flow_raw!L1411</f>
        <v>113892.03124899999</v>
      </c>
    </row>
    <row r="1412" spans="5:6">
      <c r="E1412">
        <f>[3]flow_raw!I1412</f>
        <v>12933</v>
      </c>
      <c r="F1412" s="272">
        <f>[3]flow_raw!L1412</f>
        <v>13381.260986000001</v>
      </c>
    </row>
    <row r="1413" spans="5:6">
      <c r="E1413">
        <f>[3]flow_raw!I1413</f>
        <v>12934</v>
      </c>
      <c r="F1413" s="272">
        <f>[3]flow_raw!L1413</f>
        <v>10192.536011</v>
      </c>
    </row>
    <row r="1414" spans="5:6">
      <c r="E1414">
        <f>[3]flow_raw!I1414</f>
        <v>12935</v>
      </c>
      <c r="F1414" s="272">
        <f>[3]flow_raw!L1414</f>
        <v>107245.804688</v>
      </c>
    </row>
    <row r="1415" spans="5:6">
      <c r="E1415">
        <f>[3]flow_raw!I1415</f>
        <v>12943</v>
      </c>
      <c r="F1415" s="272">
        <f>[3]flow_raw!L1415</f>
        <v>107494.40918</v>
      </c>
    </row>
    <row r="1416" spans="5:6">
      <c r="E1416">
        <f>[3]flow_raw!I1416</f>
        <v>12944</v>
      </c>
      <c r="F1416" s="272">
        <f>[3]flow_raw!L1416</f>
        <v>102575.89160199999</v>
      </c>
    </row>
    <row r="1417" spans="5:6">
      <c r="E1417">
        <f>[3]flow_raw!I1417</f>
        <v>12945</v>
      </c>
      <c r="F1417" s="272">
        <f>[3]flow_raw!L1417</f>
        <v>104921.97167899999</v>
      </c>
    </row>
    <row r="1418" spans="5:6">
      <c r="E1418">
        <f>[3]flow_raw!I1418</f>
        <v>12946</v>
      </c>
      <c r="F1418" s="272">
        <f>[3]flow_raw!L1418</f>
        <v>103205.03417899999</v>
      </c>
    </row>
    <row r="1419" spans="5:6">
      <c r="E1419">
        <f>[3]flow_raw!I1419</f>
        <v>12949</v>
      </c>
      <c r="F1419" s="272">
        <f>[3]flow_raw!L1419</f>
        <v>114948.678223</v>
      </c>
    </row>
    <row r="1420" spans="5:6">
      <c r="E1420">
        <f>[3]flow_raw!I1420</f>
        <v>12950</v>
      </c>
      <c r="F1420" s="272">
        <f>[3]flow_raw!L1420</f>
        <v>122233.56835899998</v>
      </c>
    </row>
    <row r="1421" spans="5:6">
      <c r="E1421">
        <f>[3]flow_raw!I1421</f>
        <v>12952</v>
      </c>
      <c r="F1421" s="272">
        <f>[3]flow_raw!L1421</f>
        <v>104830.93164</v>
      </c>
    </row>
    <row r="1422" spans="5:6">
      <c r="E1422">
        <f>[3]flow_raw!I1422</f>
        <v>12953</v>
      </c>
      <c r="F1422" s="272">
        <f>[3]flow_raw!L1422</f>
        <v>17402.638548999999</v>
      </c>
    </row>
    <row r="1423" spans="5:6">
      <c r="E1423">
        <f>[3]flow_raw!I1423</f>
        <v>12955</v>
      </c>
      <c r="F1423" s="272">
        <f>[3]flow_raw!L1423</f>
        <v>94876.548339999994</v>
      </c>
    </row>
    <row r="1424" spans="5:6">
      <c r="E1424">
        <f>[3]flow_raw!I1424</f>
        <v>12957</v>
      </c>
      <c r="F1424" s="272">
        <f>[3]flow_raw!L1424</f>
        <v>99136.593261999995</v>
      </c>
    </row>
    <row r="1425" spans="5:6">
      <c r="E1425">
        <f>[3]flow_raw!I1425</f>
        <v>12970</v>
      </c>
      <c r="F1425" s="272">
        <f>[3]flow_raw!L1425</f>
        <v>348.98334000000006</v>
      </c>
    </row>
    <row r="1426" spans="5:6">
      <c r="E1426">
        <f>[3]flow_raw!I1426</f>
        <v>12975</v>
      </c>
      <c r="F1426" s="272">
        <f>[3]flow_raw!L1426</f>
        <v>3250.7510699999998</v>
      </c>
    </row>
    <row r="1427" spans="5:6">
      <c r="E1427">
        <f>[3]flow_raw!I1427</f>
        <v>12977</v>
      </c>
      <c r="F1427" s="272">
        <f>[3]flow_raw!L1427</f>
        <v>13513.791687000001</v>
      </c>
    </row>
    <row r="1428" spans="5:6">
      <c r="E1428">
        <f>[3]flow_raw!I1428</f>
        <v>12983</v>
      </c>
      <c r="F1428" s="272">
        <f>[3]flow_raw!L1428</f>
        <v>28156.519408</v>
      </c>
    </row>
    <row r="1429" spans="5:6">
      <c r="E1429">
        <f>[3]flow_raw!I1429</f>
        <v>12985</v>
      </c>
      <c r="F1429" s="272">
        <f>[3]flow_raw!L1429</f>
        <v>13847.488419000001</v>
      </c>
    </row>
    <row r="1430" spans="5:6">
      <c r="E1430">
        <f>[3]flow_raw!I1430</f>
        <v>12987</v>
      </c>
      <c r="F1430" s="272">
        <f>[3]flow_raw!L1430</f>
        <v>24868.689973</v>
      </c>
    </row>
    <row r="1431" spans="5:6">
      <c r="E1431">
        <f>[3]flow_raw!I1431</f>
        <v>12994</v>
      </c>
      <c r="F1431" s="272">
        <f>[3]flow_raw!L1431</f>
        <v>12463.627403000002</v>
      </c>
    </row>
    <row r="1432" spans="5:6">
      <c r="E1432">
        <f>[3]flow_raw!I1432</f>
        <v>13001</v>
      </c>
      <c r="F1432" s="272">
        <f>[3]flow_raw!L1432</f>
        <v>9879.9542839999995</v>
      </c>
    </row>
    <row r="1433" spans="5:6">
      <c r="E1433">
        <f>[3]flow_raw!I1433</f>
        <v>13010</v>
      </c>
      <c r="F1433" s="272">
        <f>[3]flow_raw!L1433</f>
        <v>10587.115347999999</v>
      </c>
    </row>
    <row r="1434" spans="5:6">
      <c r="E1434">
        <f>[3]flow_raw!I1434</f>
        <v>13013</v>
      </c>
      <c r="F1434" s="272">
        <f>[3]flow_raw!L1434</f>
        <v>7782.0583879999995</v>
      </c>
    </row>
    <row r="1435" spans="5:6">
      <c r="E1435">
        <f>[3]flow_raw!I1435</f>
        <v>13026</v>
      </c>
      <c r="F1435" s="272">
        <f>[3]flow_raw!L1435</f>
        <v>13557.889573</v>
      </c>
    </row>
    <row r="1436" spans="5:6">
      <c r="E1436">
        <f>[3]flow_raw!I1436</f>
        <v>13034</v>
      </c>
      <c r="F1436" s="272">
        <f>[3]flow_raw!L1436</f>
        <v>37649.085448999998</v>
      </c>
    </row>
    <row r="1437" spans="5:6">
      <c r="E1437">
        <f>[3]flow_raw!I1437</f>
        <v>13035</v>
      </c>
      <c r="F1437" s="272">
        <f>[3]flow_raw!L1437</f>
        <v>63471.679199999999</v>
      </c>
    </row>
    <row r="1438" spans="5:6">
      <c r="E1438">
        <f>[3]flow_raw!I1438</f>
        <v>13036</v>
      </c>
      <c r="F1438" s="272">
        <f>[3]flow_raw!L1438</f>
        <v>56118.46777399999</v>
      </c>
    </row>
    <row r="1439" spans="5:6">
      <c r="E1439">
        <f>[3]flow_raw!I1439</f>
        <v>13037</v>
      </c>
      <c r="F1439" s="272">
        <f>[3]flow_raw!L1439</f>
        <v>62143.946777000005</v>
      </c>
    </row>
    <row r="1440" spans="5:6">
      <c r="E1440">
        <f>[3]flow_raw!I1440</f>
        <v>13046</v>
      </c>
      <c r="F1440" s="272">
        <f>[3]flow_raw!L1440</f>
        <v>51730.270020000004</v>
      </c>
    </row>
    <row r="1441" spans="5:6">
      <c r="E1441">
        <f>[3]flow_raw!I1441</f>
        <v>13051</v>
      </c>
      <c r="F1441" s="272">
        <f>[3]flow_raw!L1441</f>
        <v>58610.914549999994</v>
      </c>
    </row>
    <row r="1442" spans="5:6">
      <c r="E1442">
        <f>[3]flow_raw!I1442</f>
        <v>13052</v>
      </c>
      <c r="F1442" s="272">
        <f>[3]flow_raw!L1442</f>
        <v>63748.975830000003</v>
      </c>
    </row>
    <row r="1443" spans="5:6">
      <c r="E1443">
        <f>[3]flow_raw!I1443</f>
        <v>13053</v>
      </c>
      <c r="F1443" s="272">
        <f>[3]flow_raw!L1443</f>
        <v>27082.132813</v>
      </c>
    </row>
    <row r="1444" spans="5:6">
      <c r="E1444">
        <f>[3]flow_raw!I1444</f>
        <v>13056</v>
      </c>
      <c r="F1444" s="272">
        <f>[3]flow_raw!L1444</f>
        <v>52580.044921000001</v>
      </c>
    </row>
    <row r="1445" spans="5:6">
      <c r="E1445">
        <f>[3]flow_raw!I1445</f>
        <v>13066</v>
      </c>
      <c r="F1445" s="272">
        <f>[3]flow_raw!L1445</f>
        <v>3739.2874380000003</v>
      </c>
    </row>
    <row r="1446" spans="5:6">
      <c r="E1446">
        <f>[3]flow_raw!I1446</f>
        <v>13068</v>
      </c>
      <c r="F1446" s="272">
        <f>[3]flow_raw!L1446</f>
        <v>7698.1377620000003</v>
      </c>
    </row>
    <row r="1447" spans="5:6">
      <c r="E1447">
        <f>[3]flow_raw!I1447</f>
        <v>13069</v>
      </c>
      <c r="F1447" s="272">
        <f>[3]flow_raw!L1447</f>
        <v>25363.161970999998</v>
      </c>
    </row>
    <row r="1448" spans="5:6">
      <c r="E1448">
        <f>[3]flow_raw!I1448</f>
        <v>13099</v>
      </c>
      <c r="F1448" s="272">
        <f>[3]flow_raw!L1448</f>
        <v>86269.079832999996</v>
      </c>
    </row>
    <row r="1449" spans="5:6">
      <c r="E1449">
        <f>[3]flow_raw!I1449</f>
        <v>13100</v>
      </c>
      <c r="F1449" s="272">
        <f>[3]flow_raw!L1449</f>
        <v>92075.630372</v>
      </c>
    </row>
    <row r="1450" spans="5:6">
      <c r="E1450">
        <f>[3]flow_raw!I1450</f>
        <v>13115</v>
      </c>
      <c r="F1450" s="272">
        <f>[3]flow_raw!L1450</f>
        <v>38313.058960000002</v>
      </c>
    </row>
    <row r="1451" spans="5:6">
      <c r="E1451">
        <f>[3]flow_raw!I1451</f>
        <v>13116</v>
      </c>
      <c r="F1451" s="272">
        <f>[3]flow_raw!L1451</f>
        <v>35146.832702</v>
      </c>
    </row>
    <row r="1452" spans="5:6">
      <c r="E1452">
        <f>[3]flow_raw!I1452</f>
        <v>13117</v>
      </c>
      <c r="F1452" s="272">
        <f>[3]flow_raw!L1452</f>
        <v>46077.760254000001</v>
      </c>
    </row>
    <row r="1453" spans="5:6">
      <c r="E1453">
        <f>[3]flow_raw!I1453</f>
        <v>13118</v>
      </c>
      <c r="F1453" s="272">
        <f>[3]flow_raw!L1453</f>
        <v>39794.462891000003</v>
      </c>
    </row>
    <row r="1454" spans="5:6">
      <c r="E1454">
        <f>[3]flow_raw!I1454</f>
        <v>13123</v>
      </c>
      <c r="F1454" s="272">
        <f>[3]flow_raw!L1454</f>
        <v>38339.490845</v>
      </c>
    </row>
    <row r="1455" spans="5:6">
      <c r="E1455">
        <f>[3]flow_raw!I1455</f>
        <v>13124</v>
      </c>
      <c r="F1455" s="272">
        <f>[3]flow_raw!L1455</f>
        <v>41907.252684999999</v>
      </c>
    </row>
    <row r="1456" spans="5:6">
      <c r="E1456">
        <f>[3]flow_raw!I1456</f>
        <v>13128</v>
      </c>
      <c r="F1456" s="272">
        <f>[3]flow_raw!L1456</f>
        <v>35671.003905999998</v>
      </c>
    </row>
    <row r="1457" spans="5:6">
      <c r="E1457">
        <f>[3]flow_raw!I1457</f>
        <v>13135</v>
      </c>
      <c r="F1457" s="272">
        <f>[3]flow_raw!L1457</f>
        <v>38445.341675000003</v>
      </c>
    </row>
    <row r="1458" spans="5:6">
      <c r="E1458">
        <f>[3]flow_raw!I1458</f>
        <v>13141</v>
      </c>
      <c r="F1458" s="272">
        <f>[3]flow_raw!L1458</f>
        <v>28535.392576999999</v>
      </c>
    </row>
    <row r="1459" spans="5:6">
      <c r="E1459">
        <f>[3]flow_raw!I1459</f>
        <v>13149</v>
      </c>
      <c r="F1459" s="272">
        <f>[3]flow_raw!L1459</f>
        <v>28952.924927</v>
      </c>
    </row>
    <row r="1460" spans="5:6">
      <c r="E1460">
        <f>[3]flow_raw!I1460</f>
        <v>13153</v>
      </c>
      <c r="F1460" s="272">
        <f>[3]flow_raw!L1460</f>
        <v>23090.156982999997</v>
      </c>
    </row>
    <row r="1461" spans="5:6">
      <c r="E1461">
        <f>[3]flow_raw!I1461</f>
        <v>13181</v>
      </c>
      <c r="F1461" s="272">
        <f>[3]flow_raw!L1461</f>
        <v>7282.9476539999996</v>
      </c>
    </row>
    <row r="1462" spans="5:6">
      <c r="E1462">
        <f>[3]flow_raw!I1462</f>
        <v>13202</v>
      </c>
      <c r="F1462" s="272">
        <f>[3]flow_raw!L1462</f>
        <v>1349.2548240000001</v>
      </c>
    </row>
    <row r="1463" spans="5:6">
      <c r="E1463">
        <f>[3]flow_raw!I1463</f>
        <v>13204</v>
      </c>
      <c r="F1463" s="272">
        <f>[3]flow_raw!L1463</f>
        <v>16160.959945000001</v>
      </c>
    </row>
    <row r="1464" spans="5:6">
      <c r="E1464">
        <f>[3]flow_raw!I1464</f>
        <v>13257</v>
      </c>
      <c r="F1464" s="272">
        <f>[3]flow_raw!L1464</f>
        <v>12839.691535000002</v>
      </c>
    </row>
    <row r="1465" spans="5:6">
      <c r="E1465">
        <f>[3]flow_raw!I1465</f>
        <v>13263</v>
      </c>
      <c r="F1465" s="272">
        <f>[3]flow_raw!L1465</f>
        <v>62332.275880000008</v>
      </c>
    </row>
    <row r="1466" spans="5:6">
      <c r="E1466">
        <f>[3]flow_raw!I1466</f>
        <v>13265</v>
      </c>
      <c r="F1466" s="272">
        <f>[3]flow_raw!L1466</f>
        <v>38906.344422000002</v>
      </c>
    </row>
    <row r="1467" spans="5:6">
      <c r="E1467">
        <f>[3]flow_raw!I1467</f>
        <v>13271</v>
      </c>
      <c r="F1467" s="272">
        <f>[3]flow_raw!L1467</f>
        <v>2588.2338339999997</v>
      </c>
    </row>
    <row r="1468" spans="5:6">
      <c r="E1468">
        <f>[3]flow_raw!I1468</f>
        <v>13272</v>
      </c>
      <c r="F1468" s="272">
        <f>[3]flow_raw!L1468</f>
        <v>6679.2651820000001</v>
      </c>
    </row>
    <row r="1469" spans="5:6">
      <c r="E1469">
        <f>[3]flow_raw!I1469</f>
        <v>13273</v>
      </c>
      <c r="F1469" s="272">
        <f>[3]flow_raw!L1469</f>
        <v>85142.315429000009</v>
      </c>
    </row>
    <row r="1470" spans="5:6">
      <c r="E1470">
        <f>[3]flow_raw!I1470</f>
        <v>13274</v>
      </c>
      <c r="F1470" s="272">
        <f>[3]flow_raw!L1470</f>
        <v>93004.71142599998</v>
      </c>
    </row>
    <row r="1471" spans="5:6">
      <c r="E1471">
        <f>[3]flow_raw!I1471</f>
        <v>13275</v>
      </c>
      <c r="F1471" s="272">
        <f>[3]flow_raw!L1471</f>
        <v>91606.187011000002</v>
      </c>
    </row>
    <row r="1472" spans="5:6">
      <c r="E1472">
        <f>[3]flow_raw!I1472</f>
        <v>13277</v>
      </c>
      <c r="F1472" s="272">
        <f>[3]flow_raw!L1472</f>
        <v>83027.944822999998</v>
      </c>
    </row>
    <row r="1473" spans="5:6">
      <c r="E1473">
        <f>[3]flow_raw!I1473</f>
        <v>13278</v>
      </c>
      <c r="F1473" s="272">
        <f>[3]flow_raw!L1473</f>
        <v>11006.819823999998</v>
      </c>
    </row>
    <row r="1474" spans="5:6">
      <c r="E1474">
        <f>[3]flow_raw!I1474</f>
        <v>13279</v>
      </c>
      <c r="F1474" s="272">
        <f>[3]flow_raw!L1474</f>
        <v>94034.766602000003</v>
      </c>
    </row>
    <row r="1475" spans="5:6">
      <c r="E1475">
        <f>[3]flow_raw!I1475</f>
        <v>13281</v>
      </c>
      <c r="F1475" s="272">
        <f>[3]flow_raw!L1475</f>
        <v>91821.585937999989</v>
      </c>
    </row>
    <row r="1476" spans="5:6">
      <c r="E1476">
        <f>[3]flow_raw!I1476</f>
        <v>13282</v>
      </c>
      <c r="F1476" s="272">
        <f>[3]flow_raw!L1476</f>
        <v>94409.811524999997</v>
      </c>
    </row>
    <row r="1477" spans="5:6">
      <c r="E1477">
        <f>[3]flow_raw!I1477</f>
        <v>13291</v>
      </c>
      <c r="F1477" s="272">
        <f>[3]flow_raw!L1477</f>
        <v>12020.382141000002</v>
      </c>
    </row>
    <row r="1478" spans="5:6">
      <c r="E1478">
        <f>[3]flow_raw!I1478</f>
        <v>13321</v>
      </c>
      <c r="F1478" s="272">
        <f>[3]flow_raw!L1478</f>
        <v>3466.6245039999999</v>
      </c>
    </row>
    <row r="1479" spans="5:6">
      <c r="E1479">
        <f>[3]flow_raw!I1479</f>
        <v>13322</v>
      </c>
      <c r="F1479" s="272">
        <f>[3]flow_raw!L1479</f>
        <v>13632.030052000002</v>
      </c>
    </row>
    <row r="1480" spans="5:6">
      <c r="E1480">
        <f>[3]flow_raw!I1480</f>
        <v>13344</v>
      </c>
      <c r="F1480" s="272">
        <f>[3]flow_raw!L1480</f>
        <v>11171.437591999998</v>
      </c>
    </row>
    <row r="1481" spans="5:6">
      <c r="E1481">
        <f>[3]flow_raw!I1481</f>
        <v>13386</v>
      </c>
      <c r="F1481" s="272">
        <f>[3]flow_raw!L1481</f>
        <v>14712.089614</v>
      </c>
    </row>
    <row r="1482" spans="5:6">
      <c r="E1482">
        <f>[3]flow_raw!I1482</f>
        <v>13394</v>
      </c>
      <c r="F1482" s="272">
        <f>[3]flow_raw!L1482</f>
        <v>14650.087249</v>
      </c>
    </row>
    <row r="1483" spans="5:6">
      <c r="E1483">
        <f>[3]flow_raw!I1483</f>
        <v>13438</v>
      </c>
      <c r="F1483" s="272">
        <f>[3]flow_raw!L1483</f>
        <v>52177.633789</v>
      </c>
    </row>
    <row r="1484" spans="5:6">
      <c r="E1484">
        <f>[3]flow_raw!I1484</f>
        <v>13519</v>
      </c>
      <c r="F1484" s="272">
        <f>[3]flow_raw!L1484</f>
        <v>15702.471342999999</v>
      </c>
    </row>
    <row r="1485" spans="5:6">
      <c r="E1485">
        <f>[3]flow_raw!I1485</f>
        <v>13522</v>
      </c>
      <c r="F1485" s="272">
        <f>[3]flow_raw!L1485</f>
        <v>253.46199299999998</v>
      </c>
    </row>
    <row r="1486" spans="5:6">
      <c r="E1486">
        <f>[3]flow_raw!I1486</f>
        <v>13524</v>
      </c>
      <c r="F1486" s="272">
        <f>[3]flow_raw!L1486</f>
        <v>170.27845099999999</v>
      </c>
    </row>
    <row r="1487" spans="5:6">
      <c r="E1487">
        <f>[3]flow_raw!I1487</f>
        <v>13526</v>
      </c>
      <c r="F1487" s="272">
        <f>[3]flow_raw!L1487</f>
        <v>14643.126829999999</v>
      </c>
    </row>
    <row r="1488" spans="5:6">
      <c r="E1488">
        <f>[3]flow_raw!I1488</f>
        <v>13527</v>
      </c>
      <c r="F1488" s="272">
        <f>[3]flow_raw!L1488</f>
        <v>107249.446777</v>
      </c>
    </row>
    <row r="1489" spans="5:6">
      <c r="E1489">
        <f>[3]flow_raw!I1489</f>
        <v>13553</v>
      </c>
      <c r="F1489" s="272">
        <f>[3]flow_raw!L1489</f>
        <v>8130.0841060000002</v>
      </c>
    </row>
    <row r="1490" spans="5:6">
      <c r="E1490">
        <f>[3]flow_raw!I1490</f>
        <v>13555</v>
      </c>
      <c r="F1490" s="272">
        <f>[3]flow_raw!L1490</f>
        <v>11588.512086000001</v>
      </c>
    </row>
    <row r="1491" spans="5:6">
      <c r="E1491">
        <f>[3]flow_raw!I1491</f>
        <v>13557</v>
      </c>
      <c r="F1491" s="272">
        <f>[3]flow_raw!L1491</f>
        <v>8184.0298199999997</v>
      </c>
    </row>
    <row r="1492" spans="5:6">
      <c r="E1492">
        <f>[3]flow_raw!I1492</f>
        <v>13559</v>
      </c>
      <c r="F1492" s="272">
        <f>[3]flow_raw!L1492</f>
        <v>3166.4472579999997</v>
      </c>
    </row>
    <row r="1493" spans="5:6">
      <c r="E1493">
        <f>[3]flow_raw!I1493</f>
        <v>13564</v>
      </c>
      <c r="F1493" s="272">
        <f>[3]flow_raw!L1493</f>
        <v>11454.147255</v>
      </c>
    </row>
    <row r="1494" spans="5:6">
      <c r="E1494">
        <f>[3]flow_raw!I1494</f>
        <v>13569</v>
      </c>
      <c r="F1494" s="272">
        <f>[3]flow_raw!L1494</f>
        <v>2372.479765</v>
      </c>
    </row>
    <row r="1495" spans="5:6">
      <c r="E1495">
        <f>[3]flow_raw!I1495</f>
        <v>13579</v>
      </c>
      <c r="F1495" s="272">
        <f>[3]flow_raw!L1495</f>
        <v>100973.801269</v>
      </c>
    </row>
    <row r="1496" spans="5:6">
      <c r="E1496">
        <f>[3]flow_raw!I1496</f>
        <v>13580</v>
      </c>
      <c r="F1496" s="272">
        <f>[3]flow_raw!L1496</f>
        <v>101839.21679800001</v>
      </c>
    </row>
    <row r="1497" spans="5:6">
      <c r="E1497">
        <f>[3]flow_raw!I1497</f>
        <v>13581</v>
      </c>
      <c r="F1497" s="272">
        <f>[3]flow_raw!L1497</f>
        <v>96679.277344000002</v>
      </c>
    </row>
    <row r="1498" spans="5:6">
      <c r="E1498">
        <f>[3]flow_raw!I1498</f>
        <v>13582</v>
      </c>
      <c r="F1498" s="272">
        <f>[3]flow_raw!L1498</f>
        <v>97794.897461</v>
      </c>
    </row>
    <row r="1499" spans="5:6">
      <c r="E1499">
        <f>[3]flow_raw!I1499</f>
        <v>13583</v>
      </c>
      <c r="F1499" s="272">
        <f>[3]flow_raw!L1499</f>
        <v>6712.4871219999995</v>
      </c>
    </row>
    <row r="1500" spans="5:6">
      <c r="E1500">
        <f>[3]flow_raw!I1500</f>
        <v>13585</v>
      </c>
      <c r="F1500" s="272">
        <f>[3]flow_raw!L1500</f>
        <v>104507.378906</v>
      </c>
    </row>
    <row r="1501" spans="5:6">
      <c r="E1501">
        <f>[3]flow_raw!I1501</f>
        <v>13586</v>
      </c>
      <c r="F1501" s="272">
        <f>[3]flow_raw!L1501</f>
        <v>103916.413575</v>
      </c>
    </row>
    <row r="1502" spans="5:6">
      <c r="E1502">
        <f>[3]flow_raw!I1502</f>
        <v>13587</v>
      </c>
      <c r="F1502" s="272">
        <f>[3]flow_raw!L1502</f>
        <v>7819.2917179999995</v>
      </c>
    </row>
    <row r="1503" spans="5:6">
      <c r="E1503">
        <f>[3]flow_raw!I1503</f>
        <v>13588</v>
      </c>
      <c r="F1503" s="272">
        <f>[3]flow_raw!L1503</f>
        <v>99600.443358999997</v>
      </c>
    </row>
    <row r="1504" spans="5:6">
      <c r="E1504">
        <f>[3]flow_raw!I1504</f>
        <v>13589</v>
      </c>
      <c r="F1504" s="272">
        <f>[3]flow_raw!L1504</f>
        <v>99651.462889999995</v>
      </c>
    </row>
    <row r="1505" spans="5:6">
      <c r="E1505">
        <f>[3]flow_raw!I1505</f>
        <v>13590</v>
      </c>
      <c r="F1505" s="272">
        <f>[3]flow_raw!L1505</f>
        <v>105220.99511600001</v>
      </c>
    </row>
    <row r="1506" spans="5:6">
      <c r="E1506">
        <f>[3]flow_raw!I1506</f>
        <v>13592</v>
      </c>
      <c r="F1506" s="272">
        <f>[3]flow_raw!L1506</f>
        <v>5569.5292350000009</v>
      </c>
    </row>
    <row r="1507" spans="5:6">
      <c r="E1507">
        <f>[3]flow_raw!I1507</f>
        <v>13593</v>
      </c>
      <c r="F1507" s="272">
        <f>[3]flow_raw!L1507</f>
        <v>107419.728516</v>
      </c>
    </row>
    <row r="1508" spans="5:6">
      <c r="E1508">
        <f>[3]flow_raw!I1508</f>
        <v>13594</v>
      </c>
      <c r="F1508" s="272">
        <f>[3]flow_raw!L1508</f>
        <v>120481.58984299999</v>
      </c>
    </row>
    <row r="1509" spans="5:6">
      <c r="E1509">
        <f>[3]flow_raw!I1509</f>
        <v>13595</v>
      </c>
      <c r="F1509" s="272">
        <f>[3]flow_raw!L1509</f>
        <v>121892.582519</v>
      </c>
    </row>
    <row r="1510" spans="5:6">
      <c r="E1510">
        <f>[3]flow_raw!I1510</f>
        <v>13596</v>
      </c>
      <c r="F1510" s="272">
        <f>[3]flow_raw!L1510</f>
        <v>7964.7054749999998</v>
      </c>
    </row>
    <row r="1511" spans="5:6">
      <c r="E1511">
        <f>[3]flow_raw!I1511</f>
        <v>13597</v>
      </c>
      <c r="F1511" s="272">
        <f>[3]flow_raw!L1511</f>
        <v>109015.49707</v>
      </c>
    </row>
    <row r="1512" spans="5:6">
      <c r="E1512">
        <f>[3]flow_raw!I1512</f>
        <v>13598</v>
      </c>
      <c r="F1512" s="272">
        <f>[3]flow_raw!L1512</f>
        <v>101278.941406</v>
      </c>
    </row>
    <row r="1513" spans="5:6">
      <c r="E1513">
        <f>[3]flow_raw!I1513</f>
        <v>13599</v>
      </c>
      <c r="F1513" s="272">
        <f>[3]flow_raw!L1513</f>
        <v>112944.93945400001</v>
      </c>
    </row>
    <row r="1514" spans="5:6">
      <c r="E1514">
        <f>[3]flow_raw!I1514</f>
        <v>13600</v>
      </c>
      <c r="F1514" s="272">
        <f>[3]flow_raw!L1514</f>
        <v>112827.48583999999</v>
      </c>
    </row>
    <row r="1515" spans="5:6">
      <c r="E1515">
        <f>[3]flow_raw!I1515</f>
        <v>13601</v>
      </c>
      <c r="F1515" s="272">
        <f>[3]flow_raw!L1515</f>
        <v>6228.243316</v>
      </c>
    </row>
    <row r="1516" spans="5:6">
      <c r="E1516">
        <f>[3]flow_raw!I1516</f>
        <v>13620</v>
      </c>
      <c r="F1516" s="272">
        <f>[3]flow_raw!L1516</f>
        <v>46028.508912000005</v>
      </c>
    </row>
    <row r="1517" spans="5:6">
      <c r="E1517">
        <f>[3]flow_raw!I1517</f>
        <v>13636</v>
      </c>
      <c r="F1517" s="272">
        <f>[3]flow_raw!L1517</f>
        <v>10581.758269999998</v>
      </c>
    </row>
    <row r="1518" spans="5:6">
      <c r="E1518">
        <f>[3]flow_raw!I1518</f>
        <v>13637</v>
      </c>
      <c r="F1518" s="272">
        <f>[3]flow_raw!L1518</f>
        <v>108609.09179599999</v>
      </c>
    </row>
    <row r="1519" spans="5:6">
      <c r="E1519">
        <f>[3]flow_raw!I1519</f>
        <v>13639</v>
      </c>
      <c r="F1519" s="272">
        <f>[3]flow_raw!L1519</f>
        <v>98027.335449999999</v>
      </c>
    </row>
    <row r="1520" spans="5:6">
      <c r="E1520">
        <f>[3]flow_raw!I1520</f>
        <v>13640</v>
      </c>
      <c r="F1520" s="272">
        <f>[3]flow_raw!L1520</f>
        <v>107993.246581</v>
      </c>
    </row>
    <row r="1521" spans="5:6">
      <c r="E1521">
        <f>[3]flow_raw!I1521</f>
        <v>13642</v>
      </c>
      <c r="F1521" s="272">
        <f>[3]flow_raw!L1521</f>
        <v>114164.09570400001</v>
      </c>
    </row>
    <row r="1522" spans="5:6">
      <c r="E1522">
        <f>[3]flow_raw!I1522</f>
        <v>13644</v>
      </c>
      <c r="F1522" s="272">
        <f>[3]flow_raw!L1522</f>
        <v>3558.7533129999993</v>
      </c>
    </row>
    <row r="1523" spans="5:6">
      <c r="E1523">
        <f>[3]flow_raw!I1523</f>
        <v>13646</v>
      </c>
      <c r="F1523" s="272">
        <f>[3]flow_raw!L1523</f>
        <v>116654.313476</v>
      </c>
    </row>
    <row r="1524" spans="5:6">
      <c r="E1524">
        <f>[3]flow_raw!I1524</f>
        <v>13647</v>
      </c>
      <c r="F1524" s="272">
        <f>[3]flow_raw!L1524</f>
        <v>9346.2892759999995</v>
      </c>
    </row>
    <row r="1525" spans="5:6">
      <c r="E1525">
        <f>[3]flow_raw!I1525</f>
        <v>13648</v>
      </c>
      <c r="F1525" s="272">
        <f>[3]flow_raw!L1525</f>
        <v>101429.446777</v>
      </c>
    </row>
    <row r="1526" spans="5:6">
      <c r="E1526">
        <f>[3]flow_raw!I1526</f>
        <v>13649</v>
      </c>
      <c r="F1526" s="272">
        <f>[3]flow_raw!L1526</f>
        <v>107952.33300699999</v>
      </c>
    </row>
    <row r="1527" spans="5:6">
      <c r="E1527">
        <f>[3]flow_raw!I1527</f>
        <v>13651</v>
      </c>
      <c r="F1527" s="272">
        <f>[3]flow_raw!L1527</f>
        <v>12903.175170000002</v>
      </c>
    </row>
    <row r="1528" spans="5:6">
      <c r="E1528">
        <f>[3]flow_raw!I1528</f>
        <v>13652</v>
      </c>
      <c r="F1528" s="272">
        <f>[3]flow_raw!L1528</f>
        <v>106011.73535100001</v>
      </c>
    </row>
    <row r="1529" spans="5:6">
      <c r="E1529">
        <f>[3]flow_raw!I1529</f>
        <v>13653</v>
      </c>
      <c r="F1529" s="272">
        <f>[3]flow_raw!L1529</f>
        <v>115032.681641</v>
      </c>
    </row>
    <row r="1530" spans="5:6">
      <c r="E1530">
        <f>[3]flow_raw!I1530</f>
        <v>13654</v>
      </c>
      <c r="F1530" s="272">
        <f>[3]flow_raw!L1530</f>
        <v>11915.948119000001</v>
      </c>
    </row>
    <row r="1531" spans="5:6">
      <c r="E1531">
        <f>[3]flow_raw!I1531</f>
        <v>13658</v>
      </c>
      <c r="F1531" s="272">
        <f>[3]flow_raw!L1531</f>
        <v>97872.562988999998</v>
      </c>
    </row>
    <row r="1532" spans="5:6">
      <c r="E1532">
        <f>[3]flow_raw!I1532</f>
        <v>13659</v>
      </c>
      <c r="F1532" s="272">
        <f>[3]flow_raw!L1532</f>
        <v>14275.102539</v>
      </c>
    </row>
    <row r="1533" spans="5:6">
      <c r="E1533">
        <f>[3]flow_raw!I1533</f>
        <v>13660</v>
      </c>
      <c r="F1533" s="272">
        <f>[3]flow_raw!L1533</f>
        <v>14251.090209</v>
      </c>
    </row>
    <row r="1534" spans="5:6">
      <c r="E1534">
        <f>[3]flow_raw!I1534</f>
        <v>13661</v>
      </c>
      <c r="F1534" s="272">
        <f>[3]flow_raw!L1534</f>
        <v>106381.751953</v>
      </c>
    </row>
    <row r="1535" spans="5:6">
      <c r="E1535">
        <f>[3]flow_raw!I1535</f>
        <v>13662</v>
      </c>
      <c r="F1535" s="272">
        <f>[3]flow_raw!L1535</f>
        <v>112414.98877</v>
      </c>
    </row>
    <row r="1536" spans="5:6">
      <c r="E1536">
        <f>[3]flow_raw!I1536</f>
        <v>13664</v>
      </c>
      <c r="F1536" s="272">
        <f>[3]flow_raw!L1536</f>
        <v>120632.84570200001</v>
      </c>
    </row>
    <row r="1537" spans="5:6">
      <c r="E1537">
        <f>[3]flow_raw!I1537</f>
        <v>13668</v>
      </c>
      <c r="F1537" s="272">
        <f>[3]flow_raw!L1537</f>
        <v>8096.1558519999999</v>
      </c>
    </row>
    <row r="1538" spans="5:6">
      <c r="E1538">
        <f>[3]flow_raw!I1538</f>
        <v>13670</v>
      </c>
      <c r="F1538" s="272">
        <f>[3]flow_raw!L1538</f>
        <v>27024.484359000002</v>
      </c>
    </row>
    <row r="1539" spans="5:6">
      <c r="E1539">
        <f>[3]flow_raw!I1539</f>
        <v>13672</v>
      </c>
      <c r="F1539" s="272">
        <f>[3]flow_raw!L1539</f>
        <v>103705.42333999999</v>
      </c>
    </row>
    <row r="1540" spans="5:6">
      <c r="E1540">
        <f>[3]flow_raw!I1540</f>
        <v>13673</v>
      </c>
      <c r="F1540" s="272">
        <f>[3]flow_raw!L1540</f>
        <v>112536.689453</v>
      </c>
    </row>
    <row r="1541" spans="5:6">
      <c r="E1541">
        <f>[3]flow_raw!I1541</f>
        <v>13722</v>
      </c>
      <c r="F1541" s="272">
        <f>[3]flow_raw!L1541</f>
        <v>2821.8488879999995</v>
      </c>
    </row>
    <row r="1542" spans="5:6">
      <c r="E1542">
        <f>[3]flow_raw!I1542</f>
        <v>13728</v>
      </c>
      <c r="F1542" s="272">
        <f>[3]flow_raw!L1542</f>
        <v>27780.722992999999</v>
      </c>
    </row>
    <row r="1543" spans="5:6">
      <c r="E1543">
        <f>[3]flow_raw!I1543</f>
        <v>13748</v>
      </c>
      <c r="F1543" s="272">
        <f>[3]flow_raw!L1543</f>
        <v>10441.154848999999</v>
      </c>
    </row>
    <row r="1544" spans="5:6">
      <c r="E1544">
        <f>[3]flow_raw!I1544</f>
        <v>13783</v>
      </c>
      <c r="F1544" s="272">
        <f>[3]flow_raw!L1544</f>
        <v>2592.4448659999998</v>
      </c>
    </row>
    <row r="1545" spans="5:6">
      <c r="E1545">
        <f>[3]flow_raw!I1545</f>
        <v>13847</v>
      </c>
      <c r="F1545" s="272">
        <f>[3]flow_raw!L1545</f>
        <v>14273.168594999999</v>
      </c>
    </row>
    <row r="1546" spans="5:6">
      <c r="E1546">
        <f>[3]flow_raw!I1546</f>
        <v>13851</v>
      </c>
      <c r="F1546" s="272">
        <f>[3]flow_raw!L1546</f>
        <v>18281.466417</v>
      </c>
    </row>
    <row r="1547" spans="5:6">
      <c r="E1547">
        <f>[3]flow_raw!I1547</f>
        <v>13853</v>
      </c>
      <c r="F1547" s="272">
        <f>[3]flow_raw!L1547</f>
        <v>18174.422990000003</v>
      </c>
    </row>
    <row r="1548" spans="5:6">
      <c r="E1548">
        <f>[3]flow_raw!I1548</f>
        <v>13861</v>
      </c>
      <c r="F1548" s="272">
        <f>[3]flow_raw!L1548</f>
        <v>106743.061523</v>
      </c>
    </row>
    <row r="1549" spans="5:6">
      <c r="E1549">
        <f>[3]flow_raw!I1549</f>
        <v>13869</v>
      </c>
      <c r="F1549" s="272">
        <f>[3]flow_raw!L1549</f>
        <v>106048.234375</v>
      </c>
    </row>
    <row r="1550" spans="5:6">
      <c r="E1550">
        <f>[3]flow_raw!I1550</f>
        <v>13870</v>
      </c>
      <c r="F1550" s="272">
        <f>[3]flow_raw!L1550</f>
        <v>109661.037109</v>
      </c>
    </row>
    <row r="1551" spans="5:6">
      <c r="E1551">
        <f>[3]flow_raw!I1551</f>
        <v>13926</v>
      </c>
      <c r="F1551" s="272">
        <f>[3]flow_raw!L1551</f>
        <v>5333.5153270000001</v>
      </c>
    </row>
    <row r="1552" spans="5:6">
      <c r="E1552">
        <f>[3]flow_raw!I1552</f>
        <v>13929</v>
      </c>
      <c r="F1552" s="272">
        <f>[3]flow_raw!L1552</f>
        <v>2969.5444740000003</v>
      </c>
    </row>
    <row r="1553" spans="5:6">
      <c r="E1553">
        <f>[3]flow_raw!I1553</f>
        <v>13938</v>
      </c>
      <c r="F1553" s="272">
        <f>[3]flow_raw!L1553</f>
        <v>1985.0840450000001</v>
      </c>
    </row>
    <row r="1554" spans="5:6">
      <c r="E1554">
        <f>[3]flow_raw!I1554</f>
        <v>13939</v>
      </c>
      <c r="F1554" s="272">
        <f>[3]flow_raw!L1554</f>
        <v>12179.709762</v>
      </c>
    </row>
    <row r="1555" spans="5:6">
      <c r="E1555">
        <f>[3]flow_raw!I1555</f>
        <v>13944</v>
      </c>
      <c r="F1555" s="272">
        <f>[3]flow_raw!L1555</f>
        <v>147.28743000000003</v>
      </c>
    </row>
    <row r="1556" spans="5:6">
      <c r="E1556">
        <f>[3]flow_raw!I1556</f>
        <v>13974</v>
      </c>
      <c r="F1556" s="272">
        <f>[3]flow_raw!L1556</f>
        <v>32685.771606999999</v>
      </c>
    </row>
    <row r="1557" spans="5:6">
      <c r="E1557">
        <f>[3]flow_raw!I1557</f>
        <v>13975</v>
      </c>
      <c r="F1557" s="272">
        <f>[3]flow_raw!L1557</f>
        <v>26901.706786999999</v>
      </c>
    </row>
    <row r="1558" spans="5:6">
      <c r="E1558">
        <f>[3]flow_raw!I1558</f>
        <v>13991</v>
      </c>
      <c r="F1558" s="272">
        <f>[3]flow_raw!L1558</f>
        <v>23265.021546000004</v>
      </c>
    </row>
    <row r="1559" spans="5:6">
      <c r="E1559">
        <f>[3]flow_raw!I1559</f>
        <v>13992</v>
      </c>
      <c r="F1559" s="272">
        <f>[3]flow_raw!L1559</f>
        <v>28150.881530999999</v>
      </c>
    </row>
    <row r="1560" spans="5:6">
      <c r="E1560">
        <f>[3]flow_raw!I1560</f>
        <v>13993</v>
      </c>
      <c r="F1560" s="272">
        <f>[3]flow_raw!L1560</f>
        <v>28057.278563999997</v>
      </c>
    </row>
    <row r="1561" spans="5:6">
      <c r="E1561">
        <f>[3]flow_raw!I1561</f>
        <v>13994</v>
      </c>
      <c r="F1561" s="272">
        <f>[3]flow_raw!L1561</f>
        <v>34578.294800000003</v>
      </c>
    </row>
    <row r="1562" spans="5:6">
      <c r="E1562">
        <f>[3]flow_raw!I1562</f>
        <v>14022</v>
      </c>
      <c r="F1562" s="272">
        <f>[3]flow_raw!L1562</f>
        <v>6089.437637</v>
      </c>
    </row>
    <row r="1563" spans="5:6">
      <c r="E1563">
        <f>[3]flow_raw!I1563</f>
        <v>14024</v>
      </c>
      <c r="F1563" s="272">
        <f>[3]flow_raw!L1563</f>
        <v>6089.437637</v>
      </c>
    </row>
    <row r="1564" spans="5:6">
      <c r="E1564">
        <f>[3]flow_raw!I1564</f>
        <v>14025</v>
      </c>
      <c r="F1564" s="272">
        <f>[3]flow_raw!L1564</f>
        <v>4855.8446360000007</v>
      </c>
    </row>
    <row r="1565" spans="5:6">
      <c r="E1565">
        <f>[3]flow_raw!I1565</f>
        <v>14026</v>
      </c>
      <c r="F1565" s="272">
        <f>[3]flow_raw!L1565</f>
        <v>4855.8446360000007</v>
      </c>
    </row>
    <row r="1566" spans="5:6">
      <c r="E1566">
        <f>[3]flow_raw!I1566</f>
        <v>14072</v>
      </c>
      <c r="F1566" s="272">
        <f>[3]flow_raw!L1566</f>
        <v>32066.699341</v>
      </c>
    </row>
    <row r="1567" spans="5:6">
      <c r="E1567">
        <f>[3]flow_raw!I1567</f>
        <v>14107</v>
      </c>
      <c r="F1567" s="272">
        <f>[3]flow_raw!L1567</f>
        <v>5066.5869629999997</v>
      </c>
    </row>
    <row r="1568" spans="5:6">
      <c r="E1568">
        <f>[3]flow_raw!I1568</f>
        <v>14117</v>
      </c>
      <c r="F1568" s="272">
        <f>[3]flow_raw!L1568</f>
        <v>6669.2771970000003</v>
      </c>
    </row>
    <row r="1569" spans="5:6">
      <c r="E1569">
        <f>[3]flow_raw!I1569</f>
        <v>14120</v>
      </c>
      <c r="F1569" s="272">
        <f>[3]flow_raw!L1569</f>
        <v>7778.3620820000006</v>
      </c>
    </row>
    <row r="1570" spans="5:6">
      <c r="E1570">
        <f>[3]flow_raw!I1570</f>
        <v>14125</v>
      </c>
      <c r="F1570" s="272">
        <f>[3]flow_raw!L1570</f>
        <v>4102.9925370000001</v>
      </c>
    </row>
    <row r="1571" spans="5:6">
      <c r="E1571">
        <f>[3]flow_raw!I1571</f>
        <v>14142</v>
      </c>
      <c r="F1571" s="272">
        <f>[3]flow_raw!L1571</f>
        <v>57389.852051000002</v>
      </c>
    </row>
    <row r="1572" spans="5:6">
      <c r="E1572">
        <f>[3]flow_raw!I1572</f>
        <v>14143</v>
      </c>
      <c r="F1572" s="272">
        <f>[3]flow_raw!L1572</f>
        <v>55525.504394000003</v>
      </c>
    </row>
    <row r="1573" spans="5:6">
      <c r="E1573">
        <f>[3]flow_raw!I1573</f>
        <v>14144</v>
      </c>
      <c r="F1573" s="272">
        <f>[3]flow_raw!L1573</f>
        <v>49797.687012000002</v>
      </c>
    </row>
    <row r="1574" spans="5:6">
      <c r="E1574">
        <f>[3]flow_raw!I1574</f>
        <v>14151</v>
      </c>
      <c r="F1574" s="272">
        <f>[3]flow_raw!L1574</f>
        <v>48288.685912999994</v>
      </c>
    </row>
    <row r="1575" spans="5:6">
      <c r="E1575">
        <f>[3]flow_raw!I1575</f>
        <v>14153</v>
      </c>
      <c r="F1575" s="272">
        <f>[3]flow_raw!L1575</f>
        <v>50409.168701000002</v>
      </c>
    </row>
    <row r="1576" spans="5:6">
      <c r="E1576">
        <f>[3]flow_raw!I1576</f>
        <v>14154</v>
      </c>
      <c r="F1576" s="272">
        <f>[3]flow_raw!L1576</f>
        <v>52132.425292999993</v>
      </c>
    </row>
    <row r="1577" spans="5:6">
      <c r="E1577">
        <f>[3]flow_raw!I1577</f>
        <v>14155</v>
      </c>
      <c r="F1577" s="272">
        <f>[3]flow_raw!L1577</f>
        <v>44658.334961</v>
      </c>
    </row>
    <row r="1578" spans="5:6">
      <c r="E1578">
        <f>[3]flow_raw!I1578</f>
        <v>14169</v>
      </c>
      <c r="F1578" s="272">
        <f>[3]flow_raw!L1578</f>
        <v>12398.878968000001</v>
      </c>
    </row>
    <row r="1579" spans="5:6">
      <c r="E1579">
        <f>[3]flow_raw!I1579</f>
        <v>14174</v>
      </c>
      <c r="F1579" s="272">
        <f>[3]flow_raw!L1579</f>
        <v>6211.3951590000006</v>
      </c>
    </row>
    <row r="1580" spans="5:6">
      <c r="E1580">
        <f>[3]flow_raw!I1580</f>
        <v>14176</v>
      </c>
      <c r="F1580" s="272">
        <f>[3]flow_raw!L1580</f>
        <v>52143.270997</v>
      </c>
    </row>
    <row r="1581" spans="5:6">
      <c r="E1581">
        <f>[3]flow_raw!I1581</f>
        <v>14180</v>
      </c>
      <c r="F1581" s="272">
        <f>[3]flow_raw!L1581</f>
        <v>13090.760611000002</v>
      </c>
    </row>
    <row r="1582" spans="5:6">
      <c r="E1582">
        <f>[3]flow_raw!I1582</f>
        <v>14192</v>
      </c>
      <c r="F1582" s="272">
        <f>[3]flow_raw!L1582</f>
        <v>9769.6736450000008</v>
      </c>
    </row>
    <row r="1583" spans="5:6">
      <c r="E1583">
        <f>[3]flow_raw!I1583</f>
        <v>14193</v>
      </c>
      <c r="F1583" s="272">
        <f>[3]flow_raw!L1583</f>
        <v>64812.322021</v>
      </c>
    </row>
    <row r="1584" spans="5:6">
      <c r="E1584">
        <f>[3]flow_raw!I1584</f>
        <v>14194</v>
      </c>
      <c r="F1584" s="272">
        <f>[3]flow_raw!L1584</f>
        <v>13536.930113999999</v>
      </c>
    </row>
    <row r="1585" spans="5:6">
      <c r="E1585">
        <f>[3]flow_raw!I1585</f>
        <v>14196</v>
      </c>
      <c r="F1585" s="272">
        <f>[3]flow_raw!L1585</f>
        <v>4457.7106089999997</v>
      </c>
    </row>
    <row r="1586" spans="5:6">
      <c r="E1586">
        <f>[3]flow_raw!I1586</f>
        <v>14199</v>
      </c>
      <c r="F1586" s="272">
        <f>[3]flow_raw!L1586</f>
        <v>12667.447571000001</v>
      </c>
    </row>
    <row r="1587" spans="5:6">
      <c r="E1587">
        <f>[3]flow_raw!I1587</f>
        <v>14201</v>
      </c>
      <c r="F1587" s="272">
        <f>[3]flow_raw!L1587</f>
        <v>14491.945474</v>
      </c>
    </row>
    <row r="1588" spans="5:6">
      <c r="E1588">
        <f>[3]flow_raw!I1588</f>
        <v>14202</v>
      </c>
      <c r="F1588" s="272">
        <f>[3]flow_raw!L1588</f>
        <v>12667.447571000001</v>
      </c>
    </row>
    <row r="1589" spans="5:6">
      <c r="E1589">
        <f>[3]flow_raw!I1589</f>
        <v>14203</v>
      </c>
      <c r="F1589" s="272">
        <f>[3]flow_raw!L1589</f>
        <v>13536.930113999999</v>
      </c>
    </row>
    <row r="1590" spans="5:6">
      <c r="E1590">
        <f>[3]flow_raw!I1590</f>
        <v>14205</v>
      </c>
      <c r="F1590" s="272">
        <f>[3]flow_raw!L1590</f>
        <v>10597.960326999999</v>
      </c>
    </row>
    <row r="1591" spans="5:6">
      <c r="E1591">
        <f>[3]flow_raw!I1591</f>
        <v>14207</v>
      </c>
      <c r="F1591" s="272">
        <f>[3]flow_raw!L1591</f>
        <v>20521.184797999998</v>
      </c>
    </row>
    <row r="1592" spans="5:6">
      <c r="E1592">
        <f>[3]flow_raw!I1592</f>
        <v>14211</v>
      </c>
      <c r="F1592" s="272">
        <f>[3]flow_raw!L1592</f>
        <v>12667.447571000001</v>
      </c>
    </row>
    <row r="1593" spans="5:6">
      <c r="E1593">
        <f>[3]flow_raw!I1593</f>
        <v>14213</v>
      </c>
      <c r="F1593" s="272">
        <f>[3]flow_raw!L1593</f>
        <v>64812.322021</v>
      </c>
    </row>
    <row r="1594" spans="5:6">
      <c r="E1594">
        <f>[3]flow_raw!I1594</f>
        <v>14215</v>
      </c>
      <c r="F1594" s="272">
        <f>[3]flow_raw!L1594</f>
        <v>4969.1209259999996</v>
      </c>
    </row>
    <row r="1595" spans="5:6">
      <c r="E1595">
        <f>[3]flow_raw!I1595</f>
        <v>14216</v>
      </c>
      <c r="F1595" s="272">
        <f>[3]flow_raw!L1595</f>
        <v>9490.4866140000013</v>
      </c>
    </row>
    <row r="1596" spans="5:6">
      <c r="E1596">
        <f>[3]flow_raw!I1596</f>
        <v>14223</v>
      </c>
      <c r="F1596" s="272">
        <f>[3]flow_raw!L1596</f>
        <v>2858.6145459999998</v>
      </c>
    </row>
    <row r="1597" spans="5:6">
      <c r="E1597">
        <f>[3]flow_raw!I1597</f>
        <v>14232</v>
      </c>
      <c r="F1597" s="272">
        <f>[3]flow_raw!L1597</f>
        <v>43449.686156999996</v>
      </c>
    </row>
    <row r="1598" spans="5:6">
      <c r="E1598">
        <f>[3]flow_raw!I1598</f>
        <v>14233</v>
      </c>
      <c r="F1598" s="272">
        <f>[3]flow_raw!L1598</f>
        <v>22992.044432999999</v>
      </c>
    </row>
    <row r="1599" spans="5:6">
      <c r="E1599">
        <f>[3]flow_raw!I1599</f>
        <v>14237</v>
      </c>
      <c r="F1599" s="272">
        <f>[3]flow_raw!L1599</f>
        <v>18680.938356000002</v>
      </c>
    </row>
    <row r="1600" spans="5:6">
      <c r="E1600">
        <f>[3]flow_raw!I1600</f>
        <v>14245</v>
      </c>
      <c r="F1600" s="272">
        <f>[3]flow_raw!L1600</f>
        <v>10585.884704</v>
      </c>
    </row>
    <row r="1601" spans="5:6">
      <c r="E1601">
        <f>[3]flow_raw!I1601</f>
        <v>14246</v>
      </c>
      <c r="F1601" s="272">
        <f>[3]flow_raw!L1601</f>
        <v>118518.648438</v>
      </c>
    </row>
    <row r="1602" spans="5:6">
      <c r="E1602">
        <f>[3]flow_raw!I1602</f>
        <v>14247</v>
      </c>
      <c r="F1602" s="272">
        <f>[3]flow_raw!L1602</f>
        <v>108204.205078</v>
      </c>
    </row>
    <row r="1603" spans="5:6">
      <c r="E1603">
        <f>[3]flow_raw!I1603</f>
        <v>14248</v>
      </c>
      <c r="F1603" s="272">
        <f>[3]flow_raw!L1603</f>
        <v>120842.09521500001</v>
      </c>
    </row>
    <row r="1604" spans="5:6">
      <c r="E1604">
        <f>[3]flow_raw!I1604</f>
        <v>14251</v>
      </c>
      <c r="F1604" s="272">
        <f>[3]flow_raw!L1604</f>
        <v>15406.512940999999</v>
      </c>
    </row>
    <row r="1605" spans="5:6">
      <c r="E1605">
        <f>[3]flow_raw!I1605</f>
        <v>14252</v>
      </c>
      <c r="F1605" s="272">
        <f>[3]flow_raw!L1605</f>
        <v>112998.33642600001</v>
      </c>
    </row>
    <row r="1606" spans="5:6">
      <c r="E1606">
        <f>[3]flow_raw!I1606</f>
        <v>14254</v>
      </c>
      <c r="F1606" s="272">
        <f>[3]flow_raw!L1606</f>
        <v>5815.6862190000002</v>
      </c>
    </row>
    <row r="1607" spans="5:6">
      <c r="E1607">
        <f>[3]flow_raw!I1607</f>
        <v>14255</v>
      </c>
      <c r="F1607" s="272">
        <f>[3]flow_raw!L1607</f>
        <v>98976.448242000013</v>
      </c>
    </row>
    <row r="1608" spans="5:6">
      <c r="E1608">
        <f>[3]flow_raw!I1608</f>
        <v>14256</v>
      </c>
      <c r="F1608" s="272">
        <f>[3]flow_raw!L1608</f>
        <v>105140.719726</v>
      </c>
    </row>
    <row r="1609" spans="5:6">
      <c r="E1609">
        <f>[3]flow_raw!I1609</f>
        <v>14262</v>
      </c>
      <c r="F1609" s="272">
        <f>[3]flow_raw!L1609</f>
        <v>110956.399902</v>
      </c>
    </row>
    <row r="1610" spans="5:6">
      <c r="E1610">
        <f>[3]flow_raw!I1610</f>
        <v>14263</v>
      </c>
      <c r="F1610" s="272">
        <f>[3]flow_raw!L1610</f>
        <v>68081.747070999991</v>
      </c>
    </row>
    <row r="1611" spans="5:6">
      <c r="E1611">
        <f>[3]flow_raw!I1611</f>
        <v>14265</v>
      </c>
      <c r="F1611" s="272">
        <f>[3]flow_raw!L1611</f>
        <v>47324.751709000004</v>
      </c>
    </row>
    <row r="1612" spans="5:6">
      <c r="E1612">
        <f>[3]flow_raw!I1612</f>
        <v>14269</v>
      </c>
      <c r="F1612" s="272">
        <f>[3]flow_raw!L1612</f>
        <v>97829.513670999993</v>
      </c>
    </row>
    <row r="1613" spans="5:6">
      <c r="E1613">
        <f>[3]flow_raw!I1613</f>
        <v>14271</v>
      </c>
      <c r="F1613" s="272">
        <f>[3]flow_raw!L1613</f>
        <v>98245.139647999997</v>
      </c>
    </row>
    <row r="1614" spans="5:6">
      <c r="E1614">
        <f>[3]flow_raw!I1614</f>
        <v>14286</v>
      </c>
      <c r="F1614" s="272">
        <f>[3]flow_raw!L1614</f>
        <v>61104.989257000001</v>
      </c>
    </row>
    <row r="1615" spans="5:6">
      <c r="E1615">
        <f>[3]flow_raw!I1615</f>
        <v>14288</v>
      </c>
      <c r="F1615" s="272">
        <f>[3]flow_raw!L1615</f>
        <v>88797.684080999999</v>
      </c>
    </row>
    <row r="1616" spans="5:6">
      <c r="E1616">
        <f>[3]flow_raw!I1616</f>
        <v>14289</v>
      </c>
      <c r="F1616" s="272">
        <f>[3]flow_raw!L1616</f>
        <v>85199.628905000005</v>
      </c>
    </row>
    <row r="1617" spans="5:6">
      <c r="E1617">
        <f>[3]flow_raw!I1617</f>
        <v>14290</v>
      </c>
      <c r="F1617" s="272">
        <f>[3]flow_raw!L1617</f>
        <v>66428.970459999997</v>
      </c>
    </row>
    <row r="1618" spans="5:6">
      <c r="E1618">
        <f>[3]flow_raw!I1618</f>
        <v>14291</v>
      </c>
      <c r="F1618" s="272">
        <f>[3]flow_raw!L1618</f>
        <v>80163.230467999994</v>
      </c>
    </row>
    <row r="1619" spans="5:6">
      <c r="E1619">
        <f>[3]flow_raw!I1619</f>
        <v>14301</v>
      </c>
      <c r="F1619" s="272">
        <f>[3]flow_raw!L1619</f>
        <v>4031.2213099999999</v>
      </c>
    </row>
    <row r="1620" spans="5:6">
      <c r="E1620">
        <f>[3]flow_raw!I1620</f>
        <v>14305</v>
      </c>
      <c r="F1620" s="272">
        <f>[3]flow_raw!L1620</f>
        <v>30934.396359999999</v>
      </c>
    </row>
    <row r="1621" spans="5:6">
      <c r="E1621">
        <f>[3]flow_raw!I1621</f>
        <v>14311</v>
      </c>
      <c r="F1621" s="272">
        <f>[3]flow_raw!L1621</f>
        <v>2845.6848239999999</v>
      </c>
    </row>
    <row r="1622" spans="5:6">
      <c r="E1622">
        <f>[3]flow_raw!I1622</f>
        <v>14313</v>
      </c>
      <c r="F1622" s="272">
        <f>[3]flow_raw!L1622</f>
        <v>14661.853691</v>
      </c>
    </row>
    <row r="1623" spans="5:6">
      <c r="E1623">
        <f>[3]flow_raw!I1623</f>
        <v>14383</v>
      </c>
      <c r="F1623" s="272">
        <f>[3]flow_raw!L1623</f>
        <v>141639.70605399998</v>
      </c>
    </row>
    <row r="1624" spans="5:6">
      <c r="E1624">
        <f>[3]flow_raw!I1624</f>
        <v>14384</v>
      </c>
      <c r="F1624" s="272">
        <f>[3]flow_raw!L1624</f>
        <v>141573.431152</v>
      </c>
    </row>
    <row r="1625" spans="5:6">
      <c r="E1625">
        <f>[3]flow_raw!I1625</f>
        <v>14386</v>
      </c>
      <c r="F1625" s="272">
        <f>[3]flow_raw!L1625</f>
        <v>127738.111328</v>
      </c>
    </row>
    <row r="1626" spans="5:6">
      <c r="E1626">
        <f>[3]flow_raw!I1626</f>
        <v>14391</v>
      </c>
      <c r="F1626" s="272">
        <f>[3]flow_raw!L1626</f>
        <v>133626.95996200002</v>
      </c>
    </row>
    <row r="1627" spans="5:6">
      <c r="E1627">
        <f>[3]flow_raw!I1627</f>
        <v>14392</v>
      </c>
      <c r="F1627" s="272">
        <f>[3]flow_raw!L1627</f>
        <v>137485.53369099999</v>
      </c>
    </row>
    <row r="1628" spans="5:6">
      <c r="E1628">
        <f>[3]flow_raw!I1628</f>
        <v>14393</v>
      </c>
      <c r="F1628" s="272">
        <f>[3]flow_raw!L1628</f>
        <v>14914.046692</v>
      </c>
    </row>
    <row r="1629" spans="5:6">
      <c r="E1629">
        <f>[3]flow_raw!I1629</f>
        <v>14394</v>
      </c>
      <c r="F1629" s="272">
        <f>[3]flow_raw!L1629</f>
        <v>13957.317077</v>
      </c>
    </row>
    <row r="1630" spans="5:6">
      <c r="E1630">
        <f>[3]flow_raw!I1630</f>
        <v>14397</v>
      </c>
      <c r="F1630" s="272">
        <f>[3]flow_raw!L1630</f>
        <v>136872.22998200002</v>
      </c>
    </row>
    <row r="1631" spans="5:6">
      <c r="E1631">
        <f>[3]flow_raw!I1631</f>
        <v>14398</v>
      </c>
      <c r="F1631" s="272">
        <f>[3]flow_raw!L1631</f>
        <v>12241.824280000001</v>
      </c>
    </row>
    <row r="1632" spans="5:6">
      <c r="E1632">
        <f>[3]flow_raw!I1632</f>
        <v>14399</v>
      </c>
      <c r="F1632" s="272">
        <f>[3]flow_raw!L1632</f>
        <v>143028.882323</v>
      </c>
    </row>
    <row r="1633" spans="5:6">
      <c r="E1633">
        <f>[3]flow_raw!I1633</f>
        <v>14400</v>
      </c>
      <c r="F1633" s="272">
        <f>[3]flow_raw!L1633</f>
        <v>139711.809569</v>
      </c>
    </row>
    <row r="1634" spans="5:6">
      <c r="E1634">
        <f>[3]flow_raw!I1634</f>
        <v>14401</v>
      </c>
      <c r="F1634" s="272">
        <f>[3]flow_raw!L1634</f>
        <v>10964.408416</v>
      </c>
    </row>
    <row r="1635" spans="5:6">
      <c r="E1635">
        <f>[3]flow_raw!I1635</f>
        <v>14402</v>
      </c>
      <c r="F1635" s="272">
        <f>[3]flow_raw!L1635</f>
        <v>130787.058594</v>
      </c>
    </row>
    <row r="1636" spans="5:6">
      <c r="E1636">
        <f>[3]flow_raw!I1636</f>
        <v>14403</v>
      </c>
      <c r="F1636" s="272">
        <f>[3]flow_raw!L1636</f>
        <v>150676.21582000001</v>
      </c>
    </row>
    <row r="1637" spans="5:6">
      <c r="E1637">
        <f>[3]flow_raw!I1637</f>
        <v>14405</v>
      </c>
      <c r="F1637" s="272">
        <f>[3]flow_raw!L1637</f>
        <v>19172.628516000001</v>
      </c>
    </row>
    <row r="1638" spans="5:6">
      <c r="E1638">
        <f>[3]flow_raw!I1638</f>
        <v>14407</v>
      </c>
      <c r="F1638" s="272">
        <f>[3]flow_raw!L1638</f>
        <v>140459.159181</v>
      </c>
    </row>
    <row r="1639" spans="5:6">
      <c r="E1639">
        <f>[3]flow_raw!I1639</f>
        <v>14408</v>
      </c>
      <c r="F1639" s="272">
        <f>[3]flow_raw!L1639</f>
        <v>10197.7901</v>
      </c>
    </row>
    <row r="1640" spans="5:6">
      <c r="E1640">
        <f>[3]flow_raw!I1640</f>
        <v>14409</v>
      </c>
      <c r="F1640" s="272">
        <f>[3]flow_raw!L1640</f>
        <v>133515.05029300001</v>
      </c>
    </row>
    <row r="1641" spans="5:6">
      <c r="E1641">
        <f>[3]flow_raw!I1641</f>
        <v>14410</v>
      </c>
      <c r="F1641" s="272">
        <f>[3]flow_raw!L1641</f>
        <v>157229.64941300001</v>
      </c>
    </row>
    <row r="1642" spans="5:6">
      <c r="E1642">
        <f>[3]flow_raw!I1642</f>
        <v>14411</v>
      </c>
      <c r="F1642" s="272">
        <f>[3]flow_raw!L1642</f>
        <v>149689.06836</v>
      </c>
    </row>
    <row r="1643" spans="5:6">
      <c r="E1643">
        <f>[3]flow_raw!I1643</f>
        <v>14412</v>
      </c>
      <c r="F1643" s="272">
        <f>[3]flow_raw!L1643</f>
        <v>159886.85058500001</v>
      </c>
    </row>
    <row r="1644" spans="5:6">
      <c r="E1644">
        <f>[3]flow_raw!I1644</f>
        <v>14413</v>
      </c>
      <c r="F1644" s="272">
        <f>[3]flow_raw!L1644</f>
        <v>141914.83740299998</v>
      </c>
    </row>
    <row r="1645" spans="5:6">
      <c r="E1645">
        <f>[3]flow_raw!I1645</f>
        <v>14414</v>
      </c>
      <c r="F1645" s="272">
        <f>[3]flow_raw!L1645</f>
        <v>2006.2653040000002</v>
      </c>
    </row>
    <row r="1646" spans="5:6">
      <c r="E1646">
        <f>[3]flow_raw!I1646</f>
        <v>14418</v>
      </c>
      <c r="F1646" s="272">
        <f>[3]flow_raw!L1646</f>
        <v>161501.05761799999</v>
      </c>
    </row>
    <row r="1647" spans="5:6">
      <c r="E1647">
        <f>[3]flow_raw!I1647</f>
        <v>14419</v>
      </c>
      <c r="F1647" s="272">
        <f>[3]flow_raw!L1647</f>
        <v>163138.10253900001</v>
      </c>
    </row>
    <row r="1648" spans="5:6">
      <c r="E1648">
        <f>[3]flow_raw!I1648</f>
        <v>14429</v>
      </c>
      <c r="F1648" s="272">
        <f>[3]flow_raw!L1648</f>
        <v>10440.488435000001</v>
      </c>
    </row>
    <row r="1649" spans="5:6">
      <c r="E1649">
        <f>[3]flow_raw!I1649</f>
        <v>14482</v>
      </c>
      <c r="F1649" s="272">
        <f>[3]flow_raw!L1649</f>
        <v>6244.4893919999995</v>
      </c>
    </row>
    <row r="1650" spans="5:6">
      <c r="E1650">
        <f>[3]flow_raw!I1650</f>
        <v>14510</v>
      </c>
      <c r="F1650" s="272">
        <f>[3]flow_raw!L1650</f>
        <v>17817.698165000002</v>
      </c>
    </row>
    <row r="1651" spans="5:6">
      <c r="E1651">
        <f>[3]flow_raw!I1651</f>
        <v>14511</v>
      </c>
      <c r="F1651" s="272">
        <f>[3]flow_raw!L1651</f>
        <v>7425.3899709999996</v>
      </c>
    </row>
    <row r="1652" spans="5:6">
      <c r="E1652">
        <f>[3]flow_raw!I1652</f>
        <v>14515</v>
      </c>
      <c r="F1652" s="272">
        <f>[3]flow_raw!L1652</f>
        <v>118159.111084</v>
      </c>
    </row>
    <row r="1653" spans="5:6">
      <c r="E1653">
        <f>[3]flow_raw!I1653</f>
        <v>14563</v>
      </c>
      <c r="F1653" s="272">
        <f>[3]flow_raw!L1653</f>
        <v>12491.636551</v>
      </c>
    </row>
    <row r="1654" spans="5:6">
      <c r="E1654">
        <f>[3]flow_raw!I1654</f>
        <v>14608</v>
      </c>
      <c r="F1654" s="272">
        <f>[3]flow_raw!L1654</f>
        <v>5250.0720330000004</v>
      </c>
    </row>
    <row r="1655" spans="5:6">
      <c r="E1655">
        <f>[3]flow_raw!I1655</f>
        <v>14609</v>
      </c>
      <c r="F1655" s="272">
        <f>[3]flow_raw!L1655</f>
        <v>17634.435027</v>
      </c>
    </row>
    <row r="1656" spans="5:6">
      <c r="E1656">
        <f>[3]flow_raw!I1656</f>
        <v>14613</v>
      </c>
      <c r="F1656" s="272">
        <f>[3]flow_raw!L1656</f>
        <v>3794.9106750000001</v>
      </c>
    </row>
    <row r="1657" spans="5:6">
      <c r="E1657">
        <f>[3]flow_raw!I1657</f>
        <v>14616</v>
      </c>
      <c r="F1657" s="272">
        <f>[3]flow_raw!L1657</f>
        <v>1625.9014810000001</v>
      </c>
    </row>
    <row r="1658" spans="5:6">
      <c r="E1658">
        <f>[3]flow_raw!I1658</f>
        <v>14618</v>
      </c>
      <c r="F1658" s="272">
        <f>[3]flow_raw!L1658</f>
        <v>14891.251831</v>
      </c>
    </row>
    <row r="1659" spans="5:6">
      <c r="E1659">
        <f>[3]flow_raw!I1659</f>
        <v>14620</v>
      </c>
      <c r="F1659" s="272">
        <f>[3]flow_raw!L1659</f>
        <v>12272.239867</v>
      </c>
    </row>
    <row r="1660" spans="5:6">
      <c r="E1660">
        <f>[3]flow_raw!I1660</f>
        <v>14621</v>
      </c>
      <c r="F1660" s="272">
        <f>[3]flow_raw!L1660</f>
        <v>6170.8475340000005</v>
      </c>
    </row>
    <row r="1661" spans="5:6">
      <c r="E1661">
        <f>[3]flow_raw!I1661</f>
        <v>14622</v>
      </c>
      <c r="F1661" s="272">
        <f>[3]flow_raw!L1661</f>
        <v>5400.907166</v>
      </c>
    </row>
    <row r="1662" spans="5:6">
      <c r="E1662">
        <f>[3]flow_raw!I1662</f>
        <v>14623</v>
      </c>
      <c r="F1662" s="272">
        <f>[3]flow_raw!L1662</f>
        <v>6205.743958</v>
      </c>
    </row>
    <row r="1663" spans="5:6">
      <c r="E1663">
        <f>[3]flow_raw!I1663</f>
        <v>14624</v>
      </c>
      <c r="F1663" s="272">
        <f>[3]flow_raw!L1663</f>
        <v>9965.9167479999996</v>
      </c>
    </row>
    <row r="1664" spans="5:6">
      <c r="E1664">
        <f>[3]flow_raw!I1664</f>
        <v>14625</v>
      </c>
      <c r="F1664" s="272">
        <f>[3]flow_raw!L1664</f>
        <v>7080.3520209999997</v>
      </c>
    </row>
    <row r="1665" spans="5:6">
      <c r="E1665">
        <f>[3]flow_raw!I1665</f>
        <v>14626</v>
      </c>
      <c r="F1665" s="272">
        <f>[3]flow_raw!L1665</f>
        <v>8701.9835819999989</v>
      </c>
    </row>
    <row r="1666" spans="5:6">
      <c r="E1666">
        <f>[3]flow_raw!I1666</f>
        <v>14627</v>
      </c>
      <c r="F1666" s="272">
        <f>[3]flow_raw!L1666</f>
        <v>7179.6433420000003</v>
      </c>
    </row>
    <row r="1667" spans="5:6">
      <c r="E1667">
        <f>[3]flow_raw!I1667</f>
        <v>14630</v>
      </c>
      <c r="F1667" s="272">
        <f>[3]flow_raw!L1667</f>
        <v>8709.5712280000007</v>
      </c>
    </row>
    <row r="1668" spans="5:6">
      <c r="E1668">
        <f>[3]flow_raw!I1668</f>
        <v>14632</v>
      </c>
      <c r="F1668" s="272">
        <f>[3]flow_raw!L1668</f>
        <v>11337.052399</v>
      </c>
    </row>
    <row r="1669" spans="5:6">
      <c r="E1669">
        <f>[3]flow_raw!I1669</f>
        <v>14635</v>
      </c>
      <c r="F1669" s="272">
        <f>[3]flow_raw!L1669</f>
        <v>106011.73535100001</v>
      </c>
    </row>
    <row r="1670" spans="5:6">
      <c r="E1670">
        <f>[3]flow_raw!I1670</f>
        <v>14637</v>
      </c>
      <c r="F1670" s="272">
        <f>[3]flow_raw!L1670</f>
        <v>116006.11034999999</v>
      </c>
    </row>
    <row r="1671" spans="5:6">
      <c r="E1671">
        <f>[3]flow_raw!I1671</f>
        <v>14639</v>
      </c>
      <c r="F1671" s="272">
        <f>[3]flow_raw!L1671</f>
        <v>111189.00000100001</v>
      </c>
    </row>
    <row r="1672" spans="5:6">
      <c r="E1672">
        <f>[3]flow_raw!I1672</f>
        <v>14644</v>
      </c>
      <c r="F1672" s="272">
        <f>[3]flow_raw!L1672</f>
        <v>125491.353516</v>
      </c>
    </row>
    <row r="1673" spans="5:6">
      <c r="E1673">
        <f>[3]flow_raw!I1673</f>
        <v>14645</v>
      </c>
      <c r="F1673" s="272">
        <f>[3]flow_raw!L1673</f>
        <v>106011.73535100001</v>
      </c>
    </row>
    <row r="1674" spans="5:6">
      <c r="E1674">
        <f>[3]flow_raw!I1674</f>
        <v>14647</v>
      </c>
      <c r="F1674" s="272">
        <f>[3]flow_raw!L1674</f>
        <v>116492.72607500001</v>
      </c>
    </row>
    <row r="1675" spans="5:6">
      <c r="E1675">
        <f>[3]flow_raw!I1675</f>
        <v>14648</v>
      </c>
      <c r="F1675" s="272">
        <f>[3]flow_raw!L1675</f>
        <v>10262.332886</v>
      </c>
    </row>
    <row r="1676" spans="5:6">
      <c r="E1676">
        <f>[3]flow_raw!I1676</f>
        <v>14650</v>
      </c>
      <c r="F1676" s="272">
        <f>[3]flow_raw!L1676</f>
        <v>100742.999023</v>
      </c>
    </row>
    <row r="1677" spans="5:6">
      <c r="E1677">
        <f>[3]flow_raw!I1677</f>
        <v>14652</v>
      </c>
      <c r="F1677" s="272">
        <f>[3]flow_raw!L1677</f>
        <v>106230.396972</v>
      </c>
    </row>
    <row r="1678" spans="5:6">
      <c r="E1678">
        <f>[3]flow_raw!I1678</f>
        <v>14653</v>
      </c>
      <c r="F1678" s="272">
        <f>[3]flow_raw!L1678</f>
        <v>9994.3744509999997</v>
      </c>
    </row>
    <row r="1679" spans="5:6">
      <c r="E1679">
        <f>[3]flow_raw!I1679</f>
        <v>14656</v>
      </c>
      <c r="F1679" s="272">
        <f>[3]flow_raw!L1679</f>
        <v>11939.761413999999</v>
      </c>
    </row>
    <row r="1680" spans="5:6">
      <c r="E1680">
        <f>[3]flow_raw!I1680</f>
        <v>14658</v>
      </c>
      <c r="F1680" s="272">
        <f>[3]flow_raw!L1680</f>
        <v>125776.367188</v>
      </c>
    </row>
    <row r="1681" spans="5:6">
      <c r="E1681">
        <f>[3]flow_raw!I1681</f>
        <v>14660</v>
      </c>
      <c r="F1681" s="272">
        <f>[3]flow_raw!L1681</f>
        <v>113308.24609299999</v>
      </c>
    </row>
    <row r="1682" spans="5:6">
      <c r="E1682">
        <f>[3]flow_raw!I1682</f>
        <v>14662</v>
      </c>
      <c r="F1682" s="272">
        <f>[3]flow_raw!L1682</f>
        <v>27517.347351</v>
      </c>
    </row>
    <row r="1683" spans="5:6">
      <c r="E1683">
        <f>[3]flow_raw!I1683</f>
        <v>14666</v>
      </c>
      <c r="F1683" s="272">
        <f>[3]flow_raw!L1683</f>
        <v>137716.132812</v>
      </c>
    </row>
    <row r="1684" spans="5:6">
      <c r="E1684">
        <f>[3]flow_raw!I1684</f>
        <v>14668</v>
      </c>
      <c r="F1684" s="272">
        <f>[3]flow_raw!L1684</f>
        <v>7343.9561150000009</v>
      </c>
    </row>
    <row r="1685" spans="5:6">
      <c r="E1685">
        <f>[3]flow_raw!I1685</f>
        <v>14674</v>
      </c>
      <c r="F1685" s="272">
        <f>[3]flow_raw!L1685</f>
        <v>4087.8949890000004</v>
      </c>
    </row>
    <row r="1686" spans="5:6">
      <c r="E1686">
        <f>[3]flow_raw!I1686</f>
        <v>14675</v>
      </c>
      <c r="F1686" s="272">
        <f>[3]flow_raw!L1686</f>
        <v>14494.915465999999</v>
      </c>
    </row>
    <row r="1687" spans="5:6">
      <c r="E1687">
        <f>[3]flow_raw!I1687</f>
        <v>14682</v>
      </c>
      <c r="F1687" s="272">
        <f>[3]flow_raw!L1687</f>
        <v>155599.10351700001</v>
      </c>
    </row>
    <row r="1688" spans="5:6">
      <c r="E1688">
        <f>[3]flow_raw!I1688</f>
        <v>14684</v>
      </c>
      <c r="F1688" s="272">
        <f>[3]flow_raw!L1688</f>
        <v>1637.0365700000002</v>
      </c>
    </row>
    <row r="1689" spans="5:6">
      <c r="E1689">
        <f>[3]flow_raw!I1689</f>
        <v>14715</v>
      </c>
      <c r="F1689" s="272">
        <f>[3]flow_raw!L1689</f>
        <v>63598.847899</v>
      </c>
    </row>
    <row r="1690" spans="5:6">
      <c r="E1690">
        <f>[3]flow_raw!I1690</f>
        <v>14742</v>
      </c>
      <c r="F1690" s="272">
        <f>[3]flow_raw!L1690</f>
        <v>3752.2190249999994</v>
      </c>
    </row>
    <row r="1691" spans="5:6">
      <c r="E1691">
        <f>[3]flow_raw!I1691</f>
        <v>14755</v>
      </c>
      <c r="F1691" s="272">
        <f>[3]flow_raw!L1691</f>
        <v>8221.3455109999995</v>
      </c>
    </row>
    <row r="1692" spans="5:6">
      <c r="E1692">
        <f>[3]flow_raw!I1692</f>
        <v>14761</v>
      </c>
      <c r="F1692" s="272">
        <f>[3]flow_raw!L1692</f>
        <v>9946.9650930000025</v>
      </c>
    </row>
    <row r="1693" spans="5:6">
      <c r="E1693">
        <f>[3]flow_raw!I1693</f>
        <v>14767</v>
      </c>
      <c r="F1693" s="272">
        <f>[3]flow_raw!L1693</f>
        <v>17289.514451000003</v>
      </c>
    </row>
    <row r="1694" spans="5:6">
      <c r="E1694">
        <f>[3]flow_raw!I1694</f>
        <v>14768</v>
      </c>
      <c r="F1694" s="272">
        <f>[3]flow_raw!L1694</f>
        <v>9414.0471649999999</v>
      </c>
    </row>
    <row r="1695" spans="5:6">
      <c r="E1695">
        <f>[3]flow_raw!I1695</f>
        <v>14769</v>
      </c>
      <c r="F1695" s="272">
        <f>[3]flow_raw!L1695</f>
        <v>9711.1350080000011</v>
      </c>
    </row>
    <row r="1696" spans="5:6">
      <c r="E1696">
        <f>[3]flow_raw!I1696</f>
        <v>14771</v>
      </c>
      <c r="F1696" s="272">
        <f>[3]flow_raw!L1696</f>
        <v>17069.016631999999</v>
      </c>
    </row>
    <row r="1697" spans="5:6">
      <c r="E1697">
        <f>[3]flow_raw!I1697</f>
        <v>14772</v>
      </c>
      <c r="F1697" s="272">
        <f>[3]flow_raw!L1697</f>
        <v>17503.664428</v>
      </c>
    </row>
    <row r="1698" spans="5:6">
      <c r="E1698">
        <f>[3]flow_raw!I1698</f>
        <v>14775</v>
      </c>
      <c r="F1698" s="272">
        <f>[3]flow_raw!L1698</f>
        <v>5698.5972099999999</v>
      </c>
    </row>
    <row r="1699" spans="5:6">
      <c r="E1699">
        <f>[3]flow_raw!I1699</f>
        <v>14782</v>
      </c>
      <c r="F1699" s="272">
        <f>[3]flow_raw!L1699</f>
        <v>67042.793944999998</v>
      </c>
    </row>
    <row r="1700" spans="5:6">
      <c r="E1700">
        <f>[3]flow_raw!I1700</f>
        <v>14792</v>
      </c>
      <c r="F1700" s="272">
        <f>[3]flow_raw!L1700</f>
        <v>13214.605990999999</v>
      </c>
    </row>
    <row r="1701" spans="5:6">
      <c r="E1701">
        <f>[3]flow_raw!I1701</f>
        <v>14804</v>
      </c>
      <c r="F1701" s="272">
        <f>[3]flow_raw!L1701</f>
        <v>21477.150572999999</v>
      </c>
    </row>
    <row r="1702" spans="5:6">
      <c r="E1702">
        <f>[3]flow_raw!I1702</f>
        <v>14914</v>
      </c>
      <c r="F1702" s="272">
        <f>[3]flow_raw!L1702</f>
        <v>14692.565049000001</v>
      </c>
    </row>
    <row r="1703" spans="5:6">
      <c r="E1703">
        <f>[3]flow_raw!I1703</f>
        <v>14947</v>
      </c>
      <c r="F1703" s="272">
        <f>[3]flow_raw!L1703</f>
        <v>5979.9264210000001</v>
      </c>
    </row>
    <row r="1704" spans="5:6">
      <c r="E1704">
        <f>[3]flow_raw!I1704</f>
        <v>14949</v>
      </c>
      <c r="F1704" s="272">
        <f>[3]flow_raw!L1704</f>
        <v>70190.148925000001</v>
      </c>
    </row>
    <row r="1705" spans="5:6">
      <c r="E1705">
        <f>[3]flow_raw!I1705</f>
        <v>14953</v>
      </c>
      <c r="F1705" s="272">
        <f>[3]flow_raw!L1705</f>
        <v>123161.135499</v>
      </c>
    </row>
    <row r="1706" spans="5:6">
      <c r="E1706">
        <f>[3]flow_raw!I1706</f>
        <v>14969</v>
      </c>
      <c r="F1706" s="272">
        <f>[3]flow_raw!L1706</f>
        <v>24891.140657000004</v>
      </c>
    </row>
    <row r="1707" spans="5:6">
      <c r="E1707">
        <f>[3]flow_raw!I1707</f>
        <v>14982</v>
      </c>
      <c r="F1707" s="272">
        <f>[3]flow_raw!L1707</f>
        <v>38721.408143000008</v>
      </c>
    </row>
    <row r="1708" spans="5:6">
      <c r="E1708">
        <f>[3]flow_raw!I1708</f>
        <v>14991</v>
      </c>
      <c r="F1708" s="272">
        <f>[3]flow_raw!L1708</f>
        <v>1735.67083</v>
      </c>
    </row>
    <row r="1709" spans="5:6">
      <c r="E1709">
        <f>[3]flow_raw!I1709</f>
        <v>15004</v>
      </c>
      <c r="F1709" s="272">
        <f>[3]flow_raw!L1709</f>
        <v>3092.9205500000003</v>
      </c>
    </row>
    <row r="1710" spans="5:6">
      <c r="E1710">
        <f>[3]flow_raw!I1710</f>
        <v>15010</v>
      </c>
      <c r="F1710" s="272">
        <f>[3]flow_raw!L1710</f>
        <v>85429.326660999999</v>
      </c>
    </row>
    <row r="1711" spans="5:6">
      <c r="E1711">
        <f>[3]flow_raw!I1711</f>
        <v>15020</v>
      </c>
      <c r="F1711" s="272">
        <f>[3]flow_raw!L1711</f>
        <v>74584.025146</v>
      </c>
    </row>
    <row r="1712" spans="5:6">
      <c r="E1712">
        <f>[3]flow_raw!I1712</f>
        <v>15035</v>
      </c>
      <c r="F1712" s="272">
        <f>[3]flow_raw!L1712</f>
        <v>75036.036865000002</v>
      </c>
    </row>
    <row r="1713" spans="5:6">
      <c r="E1713">
        <f>[3]flow_raw!I1713</f>
        <v>15036</v>
      </c>
      <c r="F1713" s="272">
        <f>[3]flow_raw!L1713</f>
        <v>75789.84375</v>
      </c>
    </row>
    <row r="1714" spans="5:6">
      <c r="E1714">
        <f>[3]flow_raw!I1714</f>
        <v>15037</v>
      </c>
      <c r="F1714" s="272">
        <f>[3]flow_raw!L1714</f>
        <v>67849.192626000004</v>
      </c>
    </row>
    <row r="1715" spans="5:6">
      <c r="E1715">
        <f>[3]flow_raw!I1715</f>
        <v>15038</v>
      </c>
      <c r="F1715" s="272">
        <f>[3]flow_raw!L1715</f>
        <v>59526.208984999997</v>
      </c>
    </row>
    <row r="1716" spans="5:6">
      <c r="E1716">
        <f>[3]flow_raw!I1716</f>
        <v>15039</v>
      </c>
      <c r="F1716" s="272">
        <f>[3]flow_raw!L1716</f>
        <v>68107.468263000002</v>
      </c>
    </row>
    <row r="1717" spans="5:6">
      <c r="E1717">
        <f>[3]flow_raw!I1717</f>
        <v>15041</v>
      </c>
      <c r="F1717" s="272">
        <f>[3]flow_raw!L1717</f>
        <v>62127.538573999998</v>
      </c>
    </row>
    <row r="1718" spans="5:6">
      <c r="E1718">
        <f>[3]flow_raw!I1718</f>
        <v>15042</v>
      </c>
      <c r="F1718" s="272">
        <f>[3]flow_raw!L1718</f>
        <v>45445.406309999998</v>
      </c>
    </row>
    <row r="1719" spans="5:6">
      <c r="E1719">
        <f>[3]flow_raw!I1719</f>
        <v>15051</v>
      </c>
      <c r="F1719" s="272">
        <f>[3]flow_raw!L1719</f>
        <v>10633.593352</v>
      </c>
    </row>
    <row r="1720" spans="5:6">
      <c r="E1720">
        <f>[3]flow_raw!I1720</f>
        <v>15064</v>
      </c>
      <c r="F1720" s="272">
        <f>[3]flow_raw!L1720</f>
        <v>103847.891601</v>
      </c>
    </row>
    <row r="1721" spans="5:6">
      <c r="E1721">
        <f>[3]flow_raw!I1721</f>
        <v>15065</v>
      </c>
      <c r="F1721" s="272">
        <f>[3]flow_raw!L1721</f>
        <v>101788.60937600001</v>
      </c>
    </row>
    <row r="1722" spans="5:6">
      <c r="E1722">
        <f>[3]flow_raw!I1722</f>
        <v>15080</v>
      </c>
      <c r="F1722" s="272">
        <f>[3]flow_raw!L1722</f>
        <v>12248.794523999999</v>
      </c>
    </row>
    <row r="1723" spans="5:6">
      <c r="E1723">
        <f>[3]flow_raw!I1723</f>
        <v>15081</v>
      </c>
      <c r="F1723" s="272">
        <f>[3]flow_raw!L1723</f>
        <v>116264.32714899999</v>
      </c>
    </row>
    <row r="1724" spans="5:6">
      <c r="E1724">
        <f>[3]flow_raw!I1724</f>
        <v>15082</v>
      </c>
      <c r="F1724" s="272">
        <f>[3]flow_raw!L1724</f>
        <v>120098.095703</v>
      </c>
    </row>
    <row r="1725" spans="5:6">
      <c r="E1725">
        <f>[3]flow_raw!I1725</f>
        <v>15083</v>
      </c>
      <c r="F1725" s="272">
        <f>[3]flow_raw!L1725</f>
        <v>120262.31347600001</v>
      </c>
    </row>
    <row r="1726" spans="5:6">
      <c r="E1726">
        <f>[3]flow_raw!I1726</f>
        <v>15092</v>
      </c>
      <c r="F1726" s="272">
        <f>[3]flow_raw!L1726</f>
        <v>6228.0251439999993</v>
      </c>
    </row>
    <row r="1727" spans="5:6">
      <c r="E1727">
        <f>[3]flow_raw!I1727</f>
        <v>15102</v>
      </c>
      <c r="F1727" s="272">
        <f>[3]flow_raw!L1727</f>
        <v>25691.536881</v>
      </c>
    </row>
    <row r="1728" spans="5:6">
      <c r="E1728">
        <f>[3]flow_raw!I1728</f>
        <v>15125</v>
      </c>
      <c r="F1728" s="272">
        <f>[3]flow_raw!L1728</f>
        <v>1208.7661929999999</v>
      </c>
    </row>
    <row r="1729" spans="5:6">
      <c r="E1729">
        <f>[3]flow_raw!I1729</f>
        <v>15139</v>
      </c>
      <c r="F1729" s="272">
        <f>[3]flow_raw!L1729</f>
        <v>11675.438947999999</v>
      </c>
    </row>
    <row r="1730" spans="5:6">
      <c r="E1730">
        <f>[3]flow_raw!I1730</f>
        <v>15144</v>
      </c>
      <c r="F1730" s="272">
        <f>[3]flow_raw!L1730</f>
        <v>4764.4781039999998</v>
      </c>
    </row>
    <row r="1731" spans="5:6">
      <c r="E1731">
        <f>[3]flow_raw!I1731</f>
        <v>15157</v>
      </c>
      <c r="F1731" s="272">
        <f>[3]flow_raw!L1731</f>
        <v>48291.375731999993</v>
      </c>
    </row>
    <row r="1732" spans="5:6">
      <c r="E1732">
        <f>[3]flow_raw!I1732</f>
        <v>15167</v>
      </c>
      <c r="F1732" s="272">
        <f>[3]flow_raw!L1732</f>
        <v>1126.628645</v>
      </c>
    </row>
    <row r="1733" spans="5:6">
      <c r="E1733">
        <f>[3]flow_raw!I1733</f>
        <v>15170</v>
      </c>
      <c r="F1733" s="272">
        <f>[3]flow_raw!L1733</f>
        <v>2896.0502610000003</v>
      </c>
    </row>
    <row r="1734" spans="5:6">
      <c r="E1734">
        <f>[3]flow_raw!I1734</f>
        <v>15171</v>
      </c>
      <c r="F1734" s="272">
        <f>[3]flow_raw!L1734</f>
        <v>37949.530609000001</v>
      </c>
    </row>
    <row r="1735" spans="5:6">
      <c r="E1735">
        <f>[3]flow_raw!I1735</f>
        <v>15174</v>
      </c>
      <c r="F1735" s="272">
        <f>[3]flow_raw!L1735</f>
        <v>9490.6809389999999</v>
      </c>
    </row>
    <row r="1736" spans="5:6">
      <c r="E1736">
        <f>[3]flow_raw!I1736</f>
        <v>15176</v>
      </c>
      <c r="F1736" s="272">
        <f>[3]flow_raw!L1736</f>
        <v>76242.829528000002</v>
      </c>
    </row>
    <row r="1737" spans="5:6">
      <c r="E1737">
        <f>[3]flow_raw!I1737</f>
        <v>15187</v>
      </c>
      <c r="F1737" s="272">
        <f>[3]flow_raw!L1737</f>
        <v>97621.847167</v>
      </c>
    </row>
    <row r="1738" spans="5:6">
      <c r="E1738">
        <f>[3]flow_raw!I1738</f>
        <v>15188</v>
      </c>
      <c r="F1738" s="272">
        <f>[3]flow_raw!L1738</f>
        <v>110265.31640600001</v>
      </c>
    </row>
    <row r="1739" spans="5:6">
      <c r="E1739">
        <f>[3]flow_raw!I1739</f>
        <v>15191</v>
      </c>
      <c r="F1739" s="272">
        <f>[3]flow_raw!L1739</f>
        <v>108342.31494200001</v>
      </c>
    </row>
    <row r="1740" spans="5:6">
      <c r="E1740">
        <f>[3]flow_raw!I1740</f>
        <v>15196</v>
      </c>
      <c r="F1740" s="272">
        <f>[3]flow_raw!L1740</f>
        <v>93645.661134000009</v>
      </c>
    </row>
    <row r="1741" spans="5:6">
      <c r="E1741">
        <f>[3]flow_raw!I1741</f>
        <v>15197</v>
      </c>
      <c r="F1741" s="272">
        <f>[3]flow_raw!L1741</f>
        <v>14696.652436</v>
      </c>
    </row>
    <row r="1742" spans="5:6">
      <c r="E1742">
        <f>[3]flow_raw!I1742</f>
        <v>15205</v>
      </c>
      <c r="F1742" s="272">
        <f>[3]flow_raw!L1742</f>
        <v>6001.8092200000001</v>
      </c>
    </row>
    <row r="1743" spans="5:6">
      <c r="E1743">
        <f>[3]flow_raw!I1743</f>
        <v>15206</v>
      </c>
      <c r="F1743" s="272">
        <f>[3]flow_raw!L1743</f>
        <v>63945.769287000003</v>
      </c>
    </row>
    <row r="1744" spans="5:6">
      <c r="E1744">
        <f>[3]flow_raw!I1744</f>
        <v>15207</v>
      </c>
      <c r="F1744" s="272">
        <f>[3]flow_raw!L1744</f>
        <v>62728.133301000002</v>
      </c>
    </row>
    <row r="1745" spans="5:6">
      <c r="E1745">
        <f>[3]flow_raw!I1745</f>
        <v>15208</v>
      </c>
      <c r="F1745" s="272">
        <f>[3]flow_raw!L1745</f>
        <v>77469.472656000013</v>
      </c>
    </row>
    <row r="1746" spans="5:6">
      <c r="E1746">
        <f>[3]flow_raw!I1746</f>
        <v>15209</v>
      </c>
      <c r="F1746" s="272">
        <f>[3]flow_raw!L1746</f>
        <v>81296.818847000002</v>
      </c>
    </row>
    <row r="1747" spans="5:6">
      <c r="E1747">
        <f>[3]flow_raw!I1747</f>
        <v>15211</v>
      </c>
      <c r="F1747" s="272">
        <f>[3]flow_raw!L1747</f>
        <v>71693.496582000007</v>
      </c>
    </row>
    <row r="1748" spans="5:6">
      <c r="E1748">
        <f>[3]flow_raw!I1748</f>
        <v>15220</v>
      </c>
      <c r="F1748" s="272">
        <f>[3]flow_raw!L1748</f>
        <v>20000.940430000002</v>
      </c>
    </row>
    <row r="1749" spans="5:6">
      <c r="E1749">
        <f>[3]flow_raw!I1749</f>
        <v>15230</v>
      </c>
      <c r="F1749" s="272">
        <f>[3]flow_raw!L1749</f>
        <v>79695.451658999998</v>
      </c>
    </row>
    <row r="1750" spans="5:6">
      <c r="E1750">
        <f>[3]flow_raw!I1750</f>
        <v>15235</v>
      </c>
      <c r="F1750" s="272">
        <f>[3]flow_raw!L1750</f>
        <v>11473.645423999998</v>
      </c>
    </row>
    <row r="1751" spans="5:6">
      <c r="E1751">
        <f>[3]flow_raw!I1751</f>
        <v>15236</v>
      </c>
      <c r="F1751" s="272">
        <f>[3]flow_raw!L1751</f>
        <v>59962.772948999998</v>
      </c>
    </row>
    <row r="1752" spans="5:6">
      <c r="E1752">
        <f>[3]flow_raw!I1752</f>
        <v>15238</v>
      </c>
      <c r="F1752" s="272">
        <f>[3]flow_raw!L1752</f>
        <v>64789.617676000002</v>
      </c>
    </row>
    <row r="1753" spans="5:6">
      <c r="E1753">
        <f>[3]flow_raw!I1753</f>
        <v>15239</v>
      </c>
      <c r="F1753" s="272">
        <f>[3]flow_raw!L1753</f>
        <v>49851.229491999999</v>
      </c>
    </row>
    <row r="1754" spans="5:6">
      <c r="E1754">
        <f>[3]flow_raw!I1754</f>
        <v>15240</v>
      </c>
      <c r="F1754" s="272">
        <f>[3]flow_raw!L1754</f>
        <v>11495.995148</v>
      </c>
    </row>
    <row r="1755" spans="5:6">
      <c r="E1755">
        <f>[3]flow_raw!I1755</f>
        <v>15252</v>
      </c>
      <c r="F1755" s="272">
        <f>[3]flow_raw!L1755</f>
        <v>2454.803304</v>
      </c>
    </row>
    <row r="1756" spans="5:6">
      <c r="E1756">
        <f>[3]flow_raw!I1756</f>
        <v>15253</v>
      </c>
      <c r="F1756" s="272">
        <f>[3]flow_raw!L1756</f>
        <v>3253.8068599999997</v>
      </c>
    </row>
    <row r="1757" spans="5:6">
      <c r="E1757">
        <f>[3]flow_raw!I1757</f>
        <v>15255</v>
      </c>
      <c r="F1757" s="272">
        <f>[3]flow_raw!L1757</f>
        <v>652.23131600000011</v>
      </c>
    </row>
    <row r="1758" spans="5:6">
      <c r="E1758">
        <f>[3]flow_raw!I1758</f>
        <v>15277</v>
      </c>
      <c r="F1758" s="272">
        <f>[3]flow_raw!L1758</f>
        <v>53628.600097000002</v>
      </c>
    </row>
    <row r="1759" spans="5:6">
      <c r="E1759">
        <f>[3]flow_raw!I1759</f>
        <v>15279</v>
      </c>
      <c r="F1759" s="272">
        <f>[3]flow_raw!L1759</f>
        <v>46162.983154000001</v>
      </c>
    </row>
    <row r="1760" spans="5:6">
      <c r="E1760">
        <f>[3]flow_raw!I1760</f>
        <v>15280</v>
      </c>
      <c r="F1760" s="272">
        <f>[3]flow_raw!L1760</f>
        <v>37894.849731000002</v>
      </c>
    </row>
    <row r="1761" spans="5:6">
      <c r="E1761">
        <f>[3]flow_raw!I1761</f>
        <v>15282</v>
      </c>
      <c r="F1761" s="272">
        <f>[3]flow_raw!L1761</f>
        <v>22760.883307</v>
      </c>
    </row>
    <row r="1762" spans="5:6">
      <c r="E1762">
        <f>[3]flow_raw!I1762</f>
        <v>15286</v>
      </c>
      <c r="F1762" s="272">
        <f>[3]flow_raw!L1762</f>
        <v>5184.60959</v>
      </c>
    </row>
    <row r="1763" spans="5:6">
      <c r="E1763">
        <f>[3]flow_raw!I1763</f>
        <v>15289</v>
      </c>
      <c r="F1763" s="272">
        <f>[3]flow_raw!L1763</f>
        <v>7563.0927440000005</v>
      </c>
    </row>
    <row r="1764" spans="5:6">
      <c r="E1764">
        <f>[3]flow_raw!I1764</f>
        <v>15290</v>
      </c>
      <c r="F1764" s="272">
        <f>[3]flow_raw!L1764</f>
        <v>14523.429634</v>
      </c>
    </row>
    <row r="1765" spans="5:6">
      <c r="E1765">
        <f>[3]flow_raw!I1765</f>
        <v>15304</v>
      </c>
      <c r="F1765" s="272">
        <f>[3]flow_raw!L1765</f>
        <v>32076.196533000002</v>
      </c>
    </row>
    <row r="1766" spans="5:6">
      <c r="E1766">
        <f>[3]flow_raw!I1766</f>
        <v>15305</v>
      </c>
      <c r="F1766" s="272">
        <f>[3]flow_raw!L1766</f>
        <v>33796.789794000004</v>
      </c>
    </row>
    <row r="1767" spans="5:6">
      <c r="E1767">
        <f>[3]flow_raw!I1767</f>
        <v>15306</v>
      </c>
      <c r="F1767" s="272">
        <f>[3]flow_raw!L1767</f>
        <v>5226.654896</v>
      </c>
    </row>
    <row r="1768" spans="5:6">
      <c r="E1768">
        <f>[3]flow_raw!I1768</f>
        <v>15311</v>
      </c>
      <c r="F1768" s="272">
        <f>[3]flow_raw!L1768</f>
        <v>55111.005372</v>
      </c>
    </row>
    <row r="1769" spans="5:6">
      <c r="E1769">
        <f>[3]flow_raw!I1769</f>
        <v>15315</v>
      </c>
      <c r="F1769" s="272">
        <f>[3]flow_raw!L1769</f>
        <v>75385.284667999993</v>
      </c>
    </row>
    <row r="1770" spans="5:6">
      <c r="E1770">
        <f>[3]flow_raw!I1770</f>
        <v>15317</v>
      </c>
      <c r="F1770" s="272">
        <f>[3]flow_raw!L1770</f>
        <v>69598.749024000004</v>
      </c>
    </row>
    <row r="1771" spans="5:6">
      <c r="E1771">
        <f>[3]flow_raw!I1771</f>
        <v>15318</v>
      </c>
      <c r="F1771" s="272">
        <f>[3]flow_raw!L1771</f>
        <v>71631.496094999995</v>
      </c>
    </row>
    <row r="1772" spans="5:6">
      <c r="E1772">
        <f>[3]flow_raw!I1772</f>
        <v>15345</v>
      </c>
      <c r="F1772" s="272">
        <f>[3]flow_raw!L1772</f>
        <v>19100.909423999998</v>
      </c>
    </row>
    <row r="1773" spans="5:6">
      <c r="E1773">
        <f>[3]flow_raw!I1773</f>
        <v>15360</v>
      </c>
      <c r="F1773" s="272">
        <f>[3]flow_raw!L1773</f>
        <v>1101.350623</v>
      </c>
    </row>
    <row r="1774" spans="5:6">
      <c r="E1774">
        <f>[3]flow_raw!I1774</f>
        <v>15379</v>
      </c>
      <c r="F1774" s="272">
        <f>[3]flow_raw!L1774</f>
        <v>2805.3047029999998</v>
      </c>
    </row>
    <row r="1775" spans="5:6">
      <c r="E1775">
        <f>[3]flow_raw!I1775</f>
        <v>15406</v>
      </c>
      <c r="F1775" s="272">
        <f>[3]flow_raw!L1775</f>
        <v>43374.988403999996</v>
      </c>
    </row>
    <row r="1776" spans="5:6">
      <c r="E1776">
        <f>[3]flow_raw!I1776</f>
        <v>15408</v>
      </c>
      <c r="F1776" s="272">
        <f>[3]flow_raw!L1776</f>
        <v>4726.324302</v>
      </c>
    </row>
    <row r="1777" spans="5:6">
      <c r="E1777">
        <f>[3]flow_raw!I1777</f>
        <v>15412</v>
      </c>
      <c r="F1777" s="272">
        <f>[3]flow_raw!L1777</f>
        <v>40745.055054000004</v>
      </c>
    </row>
    <row r="1778" spans="5:6">
      <c r="E1778">
        <f>[3]flow_raw!I1778</f>
        <v>15414</v>
      </c>
      <c r="F1778" s="272">
        <f>[3]flow_raw!L1778</f>
        <v>32813.702332000001</v>
      </c>
    </row>
    <row r="1779" spans="5:6">
      <c r="E1779">
        <f>[3]flow_raw!I1779</f>
        <v>15425</v>
      </c>
      <c r="F1779" s="272">
        <f>[3]flow_raw!L1779</f>
        <v>105187.337891</v>
      </c>
    </row>
    <row r="1780" spans="5:6">
      <c r="E1780">
        <f>[3]flow_raw!I1780</f>
        <v>15429</v>
      </c>
      <c r="F1780" s="272">
        <f>[3]flow_raw!L1780</f>
        <v>125584.50219699999</v>
      </c>
    </row>
    <row r="1781" spans="5:6">
      <c r="E1781">
        <f>[3]flow_raw!I1781</f>
        <v>15430</v>
      </c>
      <c r="F1781" s="272">
        <f>[3]flow_raw!L1781</f>
        <v>116895.86084000001</v>
      </c>
    </row>
    <row r="1782" spans="5:6">
      <c r="E1782">
        <f>[3]flow_raw!I1782</f>
        <v>15432</v>
      </c>
      <c r="F1782" s="272">
        <f>[3]flow_raw!L1782</f>
        <v>132198.85034100001</v>
      </c>
    </row>
    <row r="1783" spans="5:6">
      <c r="E1783">
        <f>[3]flow_raw!I1783</f>
        <v>15435</v>
      </c>
      <c r="F1783" s="272">
        <f>[3]flow_raw!L1783</f>
        <v>123161.135499</v>
      </c>
    </row>
    <row r="1784" spans="5:6">
      <c r="E1784">
        <f>[3]flow_raw!I1784</f>
        <v>15439</v>
      </c>
      <c r="F1784" s="272">
        <f>[3]flow_raw!L1784</f>
        <v>107229.047364</v>
      </c>
    </row>
    <row r="1785" spans="5:6">
      <c r="E1785">
        <f>[3]flow_raw!I1785</f>
        <v>15440</v>
      </c>
      <c r="F1785" s="272">
        <f>[3]flow_raw!L1785</f>
        <v>30569.805053999997</v>
      </c>
    </row>
    <row r="1786" spans="5:6">
      <c r="E1786">
        <f>[3]flow_raw!I1786</f>
        <v>15442</v>
      </c>
      <c r="F1786" s="272">
        <f>[3]flow_raw!L1786</f>
        <v>112373.701172</v>
      </c>
    </row>
    <row r="1787" spans="5:6">
      <c r="E1787">
        <f>[3]flow_raw!I1787</f>
        <v>15443</v>
      </c>
      <c r="F1787" s="272">
        <f>[3]flow_raw!L1787</f>
        <v>128340.62671</v>
      </c>
    </row>
    <row r="1788" spans="5:6">
      <c r="E1788">
        <f>[3]flow_raw!I1788</f>
        <v>15455</v>
      </c>
      <c r="F1788" s="272">
        <f>[3]flow_raw!L1788</f>
        <v>11167.813813000001</v>
      </c>
    </row>
    <row r="1789" spans="5:6">
      <c r="E1789">
        <f>[3]flow_raw!I1789</f>
        <v>15456</v>
      </c>
      <c r="F1789" s="272">
        <f>[3]flow_raw!L1789</f>
        <v>96200.321290000007</v>
      </c>
    </row>
    <row r="1790" spans="5:6">
      <c r="E1790">
        <f>[3]flow_raw!I1790</f>
        <v>15457</v>
      </c>
      <c r="F1790" s="272">
        <f>[3]flow_raw!L1790</f>
        <v>97770.817381999994</v>
      </c>
    </row>
    <row r="1791" spans="5:6">
      <c r="E1791">
        <f>[3]flow_raw!I1791</f>
        <v>15458</v>
      </c>
      <c r="F1791" s="272">
        <f>[3]flow_raw!L1791</f>
        <v>107368.13330100001</v>
      </c>
    </row>
    <row r="1792" spans="5:6">
      <c r="E1792">
        <f>[3]flow_raw!I1792</f>
        <v>15459</v>
      </c>
      <c r="F1792" s="272">
        <f>[3]flow_raw!L1792</f>
        <v>108929.688476</v>
      </c>
    </row>
    <row r="1793" spans="5:6">
      <c r="E1793">
        <f>[3]flow_raw!I1793</f>
        <v>15469</v>
      </c>
      <c r="F1793" s="272">
        <f>[3]flow_raw!L1793</f>
        <v>30741.187469</v>
      </c>
    </row>
    <row r="1794" spans="5:6">
      <c r="E1794">
        <f>[3]flow_raw!I1794</f>
        <v>15470</v>
      </c>
      <c r="F1794" s="272">
        <f>[3]flow_raw!L1794</f>
        <v>11404.09275</v>
      </c>
    </row>
    <row r="1795" spans="5:6">
      <c r="E1795">
        <f>[3]flow_raw!I1795</f>
        <v>15508</v>
      </c>
      <c r="F1795" s="272">
        <f>[3]flow_raw!L1795</f>
        <v>3359.382877</v>
      </c>
    </row>
    <row r="1796" spans="5:6">
      <c r="E1796">
        <f>[3]flow_raw!I1796</f>
        <v>15510</v>
      </c>
      <c r="F1796" s="272">
        <f>[3]flow_raw!L1796</f>
        <v>450.05981899999995</v>
      </c>
    </row>
    <row r="1797" spans="5:6">
      <c r="E1797">
        <f>[3]flow_raw!I1797</f>
        <v>15521</v>
      </c>
      <c r="F1797" s="272">
        <f>[3]flow_raw!L1797</f>
        <v>13267.072223000003</v>
      </c>
    </row>
    <row r="1798" spans="5:6">
      <c r="E1798">
        <f>[3]flow_raw!I1798</f>
        <v>15525</v>
      </c>
      <c r="F1798" s="272">
        <f>[3]flow_raw!L1798</f>
        <v>9195.4398340000007</v>
      </c>
    </row>
    <row r="1799" spans="5:6">
      <c r="E1799">
        <f>[3]flow_raw!I1799</f>
        <v>15542</v>
      </c>
      <c r="F1799" s="272">
        <f>[3]flow_raw!L1799</f>
        <v>3399.5102399999996</v>
      </c>
    </row>
    <row r="1800" spans="5:6">
      <c r="E1800">
        <f>[3]flow_raw!I1800</f>
        <v>15567</v>
      </c>
      <c r="F1800" s="272">
        <f>[3]flow_raw!L1800</f>
        <v>807.29792599999985</v>
      </c>
    </row>
    <row r="1801" spans="5:6">
      <c r="E1801">
        <f>[3]flow_raw!I1801</f>
        <v>15568</v>
      </c>
      <c r="F1801" s="272">
        <f>[3]flow_raw!L1801</f>
        <v>603.30642999999998</v>
      </c>
    </row>
    <row r="1802" spans="5:6">
      <c r="E1802">
        <f>[3]flow_raw!I1802</f>
        <v>15578</v>
      </c>
      <c r="F1802" s="272">
        <f>[3]flow_raw!L1802</f>
        <v>564.76706899999999</v>
      </c>
    </row>
    <row r="1803" spans="5:6">
      <c r="E1803">
        <f>[3]flow_raw!I1803</f>
        <v>15581</v>
      </c>
      <c r="F1803" s="272">
        <f>[3]flow_raw!L1803</f>
        <v>2143.6282919999999</v>
      </c>
    </row>
    <row r="1804" spans="5:6">
      <c r="E1804">
        <f>[3]flow_raw!I1804</f>
        <v>15598</v>
      </c>
      <c r="F1804" s="272">
        <f>[3]flow_raw!L1804</f>
        <v>6624.3279880000009</v>
      </c>
    </row>
    <row r="1805" spans="5:6">
      <c r="E1805">
        <f>[3]flow_raw!I1805</f>
        <v>15609</v>
      </c>
      <c r="F1805" s="272">
        <f>[3]flow_raw!L1805</f>
        <v>12136.010204</v>
      </c>
    </row>
    <row r="1806" spans="5:6">
      <c r="E1806">
        <f>[3]flow_raw!I1806</f>
        <v>15610</v>
      </c>
      <c r="F1806" s="272">
        <f>[3]flow_raw!L1806</f>
        <v>16548.350891999999</v>
      </c>
    </row>
    <row r="1807" spans="5:6">
      <c r="E1807">
        <f>[3]flow_raw!I1807</f>
        <v>15639</v>
      </c>
      <c r="F1807" s="272">
        <f>[3]flow_raw!L1807</f>
        <v>6724.977527</v>
      </c>
    </row>
    <row r="1808" spans="5:6">
      <c r="E1808">
        <f>[3]flow_raw!I1808</f>
        <v>15671</v>
      </c>
      <c r="F1808" s="272">
        <f>[3]flow_raw!L1808</f>
        <v>16816.326642</v>
      </c>
    </row>
    <row r="1809" spans="5:6">
      <c r="E1809">
        <f>[3]flow_raw!I1809</f>
        <v>15676</v>
      </c>
      <c r="F1809" s="272">
        <f>[3]flow_raw!L1809</f>
        <v>10577.841918999999</v>
      </c>
    </row>
    <row r="1810" spans="5:6">
      <c r="E1810">
        <f>[3]flow_raw!I1810</f>
        <v>15680</v>
      </c>
      <c r="F1810" s="272">
        <f>[3]flow_raw!L1810</f>
        <v>10597.960326999999</v>
      </c>
    </row>
    <row r="1811" spans="5:6">
      <c r="E1811">
        <f>[3]flow_raw!I1811</f>
        <v>15681</v>
      </c>
      <c r="F1811" s="272">
        <f>[3]flow_raw!L1811</f>
        <v>10577.841918999999</v>
      </c>
    </row>
    <row r="1812" spans="5:6">
      <c r="E1812">
        <f>[3]flow_raw!I1812</f>
        <v>15682</v>
      </c>
      <c r="F1812" s="272">
        <f>[3]flow_raw!L1812</f>
        <v>10597.960326999999</v>
      </c>
    </row>
    <row r="1813" spans="5:6">
      <c r="E1813">
        <f>[3]flow_raw!I1813</f>
        <v>15683</v>
      </c>
      <c r="F1813" s="272">
        <f>[3]flow_raw!L1813</f>
        <v>10577.841918999999</v>
      </c>
    </row>
    <row r="1814" spans="5:6">
      <c r="E1814">
        <f>[3]flow_raw!I1814</f>
        <v>15684</v>
      </c>
      <c r="F1814" s="272">
        <f>[3]flow_raw!L1814</f>
        <v>67042.793944999998</v>
      </c>
    </row>
    <row r="1815" spans="5:6">
      <c r="E1815">
        <f>[3]flow_raw!I1815</f>
        <v>15687</v>
      </c>
      <c r="F1815" s="272">
        <f>[3]flow_raw!L1815</f>
        <v>7057.386856000001</v>
      </c>
    </row>
    <row r="1816" spans="5:6">
      <c r="E1816">
        <f>[3]flow_raw!I1816</f>
        <v>15688</v>
      </c>
      <c r="F1816" s="272">
        <f>[3]flow_raw!L1816</f>
        <v>87969.594727000003</v>
      </c>
    </row>
    <row r="1817" spans="5:6">
      <c r="E1817">
        <f>[3]flow_raw!I1817</f>
        <v>15689</v>
      </c>
      <c r="F1817" s="272">
        <f>[3]flow_raw!L1817</f>
        <v>63032.577637000002</v>
      </c>
    </row>
    <row r="1818" spans="5:6">
      <c r="E1818">
        <f>[3]flow_raw!I1818</f>
        <v>15690</v>
      </c>
      <c r="F1818" s="272">
        <f>[3]flow_raw!L1818</f>
        <v>64362.887695000005</v>
      </c>
    </row>
    <row r="1819" spans="5:6">
      <c r="E1819">
        <f>[3]flow_raw!I1819</f>
        <v>15693</v>
      </c>
      <c r="F1819" s="272">
        <f>[3]flow_raw!L1819</f>
        <v>7895.0414250000003</v>
      </c>
    </row>
    <row r="1820" spans="5:6">
      <c r="E1820">
        <f>[3]flow_raw!I1820</f>
        <v>15696</v>
      </c>
      <c r="F1820" s="272">
        <f>[3]flow_raw!L1820</f>
        <v>88107.790039</v>
      </c>
    </row>
    <row r="1821" spans="5:6">
      <c r="E1821">
        <f>[3]flow_raw!I1821</f>
        <v>15699</v>
      </c>
      <c r="F1821" s="272">
        <f>[3]flow_raw!L1821</f>
        <v>97993.880858000004</v>
      </c>
    </row>
    <row r="1822" spans="5:6">
      <c r="E1822">
        <f>[3]flow_raw!I1822</f>
        <v>15700</v>
      </c>
      <c r="F1822" s="272">
        <f>[3]flow_raw!L1822</f>
        <v>106343.541016</v>
      </c>
    </row>
    <row r="1823" spans="5:6">
      <c r="E1823">
        <f>[3]flow_raw!I1823</f>
        <v>15703</v>
      </c>
      <c r="F1823" s="272">
        <f>[3]flow_raw!L1823</f>
        <v>97419.717285000006</v>
      </c>
    </row>
    <row r="1824" spans="5:6">
      <c r="E1824">
        <f>[3]flow_raw!I1824</f>
        <v>15705</v>
      </c>
      <c r="F1824" s="272">
        <f>[3]flow_raw!L1824</f>
        <v>84441.461915000007</v>
      </c>
    </row>
    <row r="1825" spans="5:6">
      <c r="E1825">
        <f>[3]flow_raw!I1825</f>
        <v>15709</v>
      </c>
      <c r="F1825" s="272">
        <f>[3]flow_raw!L1825</f>
        <v>90171.074705999999</v>
      </c>
    </row>
    <row r="1826" spans="5:6">
      <c r="E1826">
        <f>[3]flow_raw!I1826</f>
        <v>15710</v>
      </c>
      <c r="F1826" s="272">
        <f>[3]flow_raw!L1826</f>
        <v>95962.854491999999</v>
      </c>
    </row>
    <row r="1827" spans="5:6">
      <c r="E1827">
        <f>[3]flow_raw!I1827</f>
        <v>15714</v>
      </c>
      <c r="F1827" s="272">
        <f>[3]flow_raw!L1827</f>
        <v>108983.499511</v>
      </c>
    </row>
    <row r="1828" spans="5:6">
      <c r="E1828">
        <f>[3]flow_raw!I1828</f>
        <v>15715</v>
      </c>
      <c r="F1828" s="272">
        <f>[3]flow_raw!L1828</f>
        <v>95202.421875</v>
      </c>
    </row>
    <row r="1829" spans="5:6">
      <c r="E1829">
        <f>[3]flow_raw!I1829</f>
        <v>15720</v>
      </c>
      <c r="F1829" s="272">
        <f>[3]flow_raw!L1829</f>
        <v>89916.633543999997</v>
      </c>
    </row>
    <row r="1830" spans="5:6">
      <c r="E1830">
        <f>[3]flow_raw!I1830</f>
        <v>15722</v>
      </c>
      <c r="F1830" s="272">
        <f>[3]flow_raw!L1830</f>
        <v>82947.811524000004</v>
      </c>
    </row>
    <row r="1831" spans="5:6">
      <c r="E1831">
        <f>[3]flow_raw!I1831</f>
        <v>15730</v>
      </c>
      <c r="F1831" s="272">
        <f>[3]flow_raw!L1831</f>
        <v>37668.929077000001</v>
      </c>
    </row>
    <row r="1832" spans="5:6">
      <c r="E1832">
        <f>[3]flow_raw!I1832</f>
        <v>15732</v>
      </c>
      <c r="F1832" s="272">
        <f>[3]flow_raw!L1832</f>
        <v>31610.990967000002</v>
      </c>
    </row>
    <row r="1833" spans="5:6">
      <c r="E1833">
        <f>[3]flow_raw!I1833</f>
        <v>15759</v>
      </c>
      <c r="F1833" s="272">
        <f>[3]flow_raw!L1833</f>
        <v>28007.281768000001</v>
      </c>
    </row>
    <row r="1834" spans="5:6">
      <c r="E1834">
        <f>[3]flow_raw!I1834</f>
        <v>15767</v>
      </c>
      <c r="F1834" s="272">
        <f>[3]flow_raw!L1834</f>
        <v>137597.67187600001</v>
      </c>
    </row>
    <row r="1835" spans="5:6">
      <c r="E1835">
        <f>[3]flow_raw!I1835</f>
        <v>15768</v>
      </c>
      <c r="F1835" s="272">
        <f>[3]flow_raw!L1835</f>
        <v>112494.575683</v>
      </c>
    </row>
    <row r="1836" spans="5:6">
      <c r="E1836">
        <f>[3]flow_raw!I1836</f>
        <v>15775</v>
      </c>
      <c r="F1836" s="272">
        <f>[3]flow_raw!L1836</f>
        <v>57583.520019999996</v>
      </c>
    </row>
    <row r="1837" spans="5:6">
      <c r="E1837">
        <f>[3]flow_raw!I1837</f>
        <v>15776</v>
      </c>
      <c r="F1837" s="272">
        <f>[3]flow_raw!L1837</f>
        <v>129743.316406</v>
      </c>
    </row>
    <row r="1838" spans="5:6">
      <c r="E1838">
        <f>[3]flow_raw!I1838</f>
        <v>15778</v>
      </c>
      <c r="F1838" s="272">
        <f>[3]flow_raw!L1838</f>
        <v>13091.910857999999</v>
      </c>
    </row>
    <row r="1839" spans="5:6">
      <c r="E1839">
        <f>[3]flow_raw!I1839</f>
        <v>15781</v>
      </c>
      <c r="F1839" s="272">
        <f>[3]flow_raw!L1839</f>
        <v>25103.090575999999</v>
      </c>
    </row>
    <row r="1840" spans="5:6">
      <c r="E1840">
        <f>[3]flow_raw!I1840</f>
        <v>15810</v>
      </c>
      <c r="F1840" s="272">
        <f>[3]flow_raw!L1840</f>
        <v>11531.630928000002</v>
      </c>
    </row>
    <row r="1841" spans="5:6">
      <c r="E1841">
        <f>[3]flow_raw!I1841</f>
        <v>15848</v>
      </c>
      <c r="F1841" s="272">
        <f>[3]flow_raw!L1841</f>
        <v>15294.446899</v>
      </c>
    </row>
    <row r="1842" spans="5:6">
      <c r="E1842">
        <f>[3]flow_raw!I1842</f>
        <v>15849</v>
      </c>
      <c r="F1842" s="272">
        <f>[3]flow_raw!L1842</f>
        <v>81538.149781</v>
      </c>
    </row>
    <row r="1843" spans="5:6">
      <c r="E1843">
        <f>[3]flow_raw!I1843</f>
        <v>15850</v>
      </c>
      <c r="F1843" s="272">
        <f>[3]flow_raw!L1843</f>
        <v>90884.785155999998</v>
      </c>
    </row>
    <row r="1844" spans="5:6">
      <c r="E1844">
        <f>[3]flow_raw!I1844</f>
        <v>15851</v>
      </c>
      <c r="F1844" s="272">
        <f>[3]flow_raw!L1844</f>
        <v>92678.867552999989</v>
      </c>
    </row>
    <row r="1845" spans="5:6">
      <c r="E1845">
        <f>[3]flow_raw!I1845</f>
        <v>15852</v>
      </c>
      <c r="F1845" s="272">
        <f>[3]flow_raw!L1845</f>
        <v>82308.465819999998</v>
      </c>
    </row>
    <row r="1846" spans="5:6">
      <c r="E1846">
        <f>[3]flow_raw!I1846</f>
        <v>15853</v>
      </c>
      <c r="F1846" s="272">
        <f>[3]flow_raw!L1846</f>
        <v>85913.287597999995</v>
      </c>
    </row>
    <row r="1847" spans="5:6">
      <c r="E1847">
        <f>[3]flow_raw!I1847</f>
        <v>15854</v>
      </c>
      <c r="F1847" s="272">
        <f>[3]flow_raw!L1847</f>
        <v>85495.570312000011</v>
      </c>
    </row>
    <row r="1848" spans="5:6">
      <c r="E1848">
        <f>[3]flow_raw!I1848</f>
        <v>15855</v>
      </c>
      <c r="F1848" s="272">
        <f>[3]flow_raw!L1848</f>
        <v>76760.702758999993</v>
      </c>
    </row>
    <row r="1849" spans="5:6">
      <c r="E1849">
        <f>[3]flow_raw!I1849</f>
        <v>15856</v>
      </c>
      <c r="F1849" s="272">
        <f>[3]flow_raw!L1849</f>
        <v>76979.032227000003</v>
      </c>
    </row>
    <row r="1850" spans="5:6">
      <c r="E1850">
        <f>[3]flow_raw!I1850</f>
        <v>15857</v>
      </c>
      <c r="F1850" s="272">
        <f>[3]flow_raw!L1850</f>
        <v>78408.929688000004</v>
      </c>
    </row>
    <row r="1851" spans="5:6">
      <c r="E1851">
        <f>[3]flow_raw!I1851</f>
        <v>15858</v>
      </c>
      <c r="F1851" s="272">
        <f>[3]flow_raw!L1851</f>
        <v>78145.262267999991</v>
      </c>
    </row>
    <row r="1852" spans="5:6">
      <c r="E1852">
        <f>[3]flow_raw!I1852</f>
        <v>15859</v>
      </c>
      <c r="F1852" s="272">
        <f>[3]flow_raw!L1852</f>
        <v>73353.312682000003</v>
      </c>
    </row>
    <row r="1853" spans="5:6">
      <c r="E1853">
        <f>[3]flow_raw!I1853</f>
        <v>15862</v>
      </c>
      <c r="F1853" s="272">
        <f>[3]flow_raw!L1853</f>
        <v>73579.005372</v>
      </c>
    </row>
    <row r="1854" spans="5:6">
      <c r="E1854">
        <f>[3]flow_raw!I1854</f>
        <v>15863</v>
      </c>
      <c r="F1854" s="272">
        <f>[3]flow_raw!L1854</f>
        <v>31834.583252</v>
      </c>
    </row>
    <row r="1855" spans="5:6">
      <c r="E1855">
        <f>[3]flow_raw!I1855</f>
        <v>15869</v>
      </c>
      <c r="F1855" s="272">
        <f>[3]flow_raw!L1855</f>
        <v>10577.841918999999</v>
      </c>
    </row>
    <row r="1856" spans="5:6">
      <c r="E1856">
        <f>[3]flow_raw!I1856</f>
        <v>15870</v>
      </c>
      <c r="F1856" s="272">
        <f>[3]flow_raw!L1856</f>
        <v>74187.800780999998</v>
      </c>
    </row>
    <row r="1857" spans="5:6">
      <c r="E1857">
        <f>[3]flow_raw!I1857</f>
        <v>15874</v>
      </c>
      <c r="F1857" s="272">
        <f>[3]flow_raw!L1857</f>
        <v>79297.532959000004</v>
      </c>
    </row>
    <row r="1858" spans="5:6">
      <c r="E1858">
        <f>[3]flow_raw!I1858</f>
        <v>15877</v>
      </c>
      <c r="F1858" s="272">
        <f>[3]flow_raw!L1858</f>
        <v>72717.496582000007</v>
      </c>
    </row>
    <row r="1859" spans="5:6">
      <c r="E1859">
        <f>[3]flow_raw!I1859</f>
        <v>15880</v>
      </c>
      <c r="F1859" s="272">
        <f>[3]flow_raw!L1859</f>
        <v>10683.842253999999</v>
      </c>
    </row>
    <row r="1860" spans="5:6">
      <c r="E1860">
        <f>[3]flow_raw!I1860</f>
        <v>15896</v>
      </c>
      <c r="F1860" s="272">
        <f>[3]flow_raw!L1860</f>
        <v>22750.212617000001</v>
      </c>
    </row>
    <row r="1861" spans="5:6">
      <c r="E1861">
        <f>[3]flow_raw!I1861</f>
        <v>15914</v>
      </c>
      <c r="F1861" s="272">
        <f>[3]flow_raw!L1861</f>
        <v>65266.147948999998</v>
      </c>
    </row>
    <row r="1862" spans="5:6">
      <c r="E1862">
        <f>[3]flow_raw!I1862</f>
        <v>15916</v>
      </c>
      <c r="F1862" s="272">
        <f>[3]flow_raw!L1862</f>
        <v>50712.349608999997</v>
      </c>
    </row>
    <row r="1863" spans="5:6">
      <c r="E1863">
        <f>[3]flow_raw!I1863</f>
        <v>15917</v>
      </c>
      <c r="F1863" s="272">
        <f>[3]flow_raw!L1863</f>
        <v>42383.158448000002</v>
      </c>
    </row>
    <row r="1864" spans="5:6">
      <c r="E1864">
        <f>[3]flow_raw!I1864</f>
        <v>15938</v>
      </c>
      <c r="F1864" s="272">
        <f>[3]flow_raw!L1864</f>
        <v>2397.9005729999999</v>
      </c>
    </row>
    <row r="1865" spans="5:6">
      <c r="E1865">
        <f>[3]flow_raw!I1865</f>
        <v>15955</v>
      </c>
      <c r="F1865" s="272">
        <f>[3]flow_raw!L1865</f>
        <v>10754.0849</v>
      </c>
    </row>
    <row r="1866" spans="5:6">
      <c r="E1866">
        <f>[3]flow_raw!I1866</f>
        <v>15999</v>
      </c>
      <c r="F1866" s="272">
        <f>[3]flow_raw!L1866</f>
        <v>20391.635773999998</v>
      </c>
    </row>
    <row r="1867" spans="5:6">
      <c r="E1867">
        <f>[3]flow_raw!I1867</f>
        <v>16032</v>
      </c>
      <c r="F1867" s="272">
        <f>[3]flow_raw!L1867</f>
        <v>101641.07470699999</v>
      </c>
    </row>
    <row r="1868" spans="5:6">
      <c r="E1868">
        <f>[3]flow_raw!I1868</f>
        <v>16037</v>
      </c>
      <c r="F1868" s="272">
        <f>[3]flow_raw!L1868</f>
        <v>63036.367187000003</v>
      </c>
    </row>
    <row r="1869" spans="5:6">
      <c r="E1869">
        <f>[3]flow_raw!I1869</f>
        <v>16038</v>
      </c>
      <c r="F1869" s="272">
        <f>[3]flow_raw!L1869</f>
        <v>96286.044433000003</v>
      </c>
    </row>
    <row r="1870" spans="5:6">
      <c r="E1870">
        <f>[3]flow_raw!I1870</f>
        <v>16040</v>
      </c>
      <c r="F1870" s="272">
        <f>[3]flow_raw!L1870</f>
        <v>78529.604004000008</v>
      </c>
    </row>
    <row r="1871" spans="5:6">
      <c r="E1871">
        <f>[3]flow_raw!I1871</f>
        <v>16041</v>
      </c>
      <c r="F1871" s="272">
        <f>[3]flow_raw!L1871</f>
        <v>77283.244628</v>
      </c>
    </row>
    <row r="1872" spans="5:6">
      <c r="E1872">
        <f>[3]flow_raw!I1872</f>
        <v>16045</v>
      </c>
      <c r="F1872" s="272">
        <f>[3]flow_raw!L1872</f>
        <v>51249.159912000003</v>
      </c>
    </row>
    <row r="1873" spans="5:6">
      <c r="E1873">
        <f>[3]flow_raw!I1873</f>
        <v>16046</v>
      </c>
      <c r="F1873" s="272">
        <f>[3]flow_raw!L1873</f>
        <v>60295.666748000003</v>
      </c>
    </row>
    <row r="1874" spans="5:6">
      <c r="E1874">
        <f>[3]flow_raw!I1874</f>
        <v>16054</v>
      </c>
      <c r="F1874" s="272">
        <f>[3]flow_raw!L1874</f>
        <v>57796.6875</v>
      </c>
    </row>
    <row r="1875" spans="5:6">
      <c r="E1875">
        <f>[3]flow_raw!I1875</f>
        <v>16057</v>
      </c>
      <c r="F1875" s="272">
        <f>[3]flow_raw!L1875</f>
        <v>60467.099854</v>
      </c>
    </row>
    <row r="1876" spans="5:6">
      <c r="E1876">
        <f>[3]flow_raw!I1876</f>
        <v>16059</v>
      </c>
      <c r="F1876" s="272">
        <f>[3]flow_raw!L1876</f>
        <v>129743.316406</v>
      </c>
    </row>
    <row r="1877" spans="5:6">
      <c r="E1877">
        <f>[3]flow_raw!I1877</f>
        <v>16062</v>
      </c>
      <c r="F1877" s="272">
        <f>[3]flow_raw!L1877</f>
        <v>7291.3464290000002</v>
      </c>
    </row>
    <row r="1878" spans="5:6">
      <c r="E1878">
        <f>[3]flow_raw!I1878</f>
        <v>16069</v>
      </c>
      <c r="F1878" s="272">
        <f>[3]flow_raw!L1878</f>
        <v>3355.0485210000006</v>
      </c>
    </row>
    <row r="1879" spans="5:6">
      <c r="E1879">
        <f>[3]flow_raw!I1879</f>
        <v>16084</v>
      </c>
      <c r="F1879" s="272">
        <f>[3]flow_raw!L1879</f>
        <v>92951.014158999998</v>
      </c>
    </row>
    <row r="1880" spans="5:6">
      <c r="E1880">
        <f>[3]flow_raw!I1880</f>
        <v>16085</v>
      </c>
      <c r="F1880" s="272">
        <f>[3]flow_raw!L1880</f>
        <v>105146.531739</v>
      </c>
    </row>
    <row r="1881" spans="5:6">
      <c r="E1881">
        <f>[3]flow_raw!I1881</f>
        <v>16092</v>
      </c>
      <c r="F1881" s="272">
        <f>[3]flow_raw!L1881</f>
        <v>27576.826019</v>
      </c>
    </row>
    <row r="1882" spans="5:6">
      <c r="E1882">
        <f>[3]flow_raw!I1882</f>
        <v>16096</v>
      </c>
      <c r="F1882" s="272">
        <f>[3]flow_raw!L1882</f>
        <v>76453.483886000002</v>
      </c>
    </row>
    <row r="1883" spans="5:6">
      <c r="E1883">
        <f>[3]flow_raw!I1883</f>
        <v>16097</v>
      </c>
      <c r="F1883" s="272">
        <f>[3]flow_raw!L1883</f>
        <v>4103.0603289999999</v>
      </c>
    </row>
    <row r="1884" spans="5:6">
      <c r="E1884">
        <f>[3]flow_raw!I1884</f>
        <v>16114</v>
      </c>
      <c r="F1884" s="272">
        <f>[3]flow_raw!L1884</f>
        <v>22803.775877</v>
      </c>
    </row>
    <row r="1885" spans="5:6">
      <c r="E1885">
        <f>[3]flow_raw!I1885</f>
        <v>16118</v>
      </c>
      <c r="F1885" s="272">
        <f>[3]flow_raw!L1885</f>
        <v>11607.157639000001</v>
      </c>
    </row>
    <row r="1886" spans="5:6">
      <c r="E1886">
        <f>[3]flow_raw!I1886</f>
        <v>16125</v>
      </c>
      <c r="F1886" s="272">
        <f>[3]flow_raw!L1886</f>
        <v>102694.311036</v>
      </c>
    </row>
    <row r="1887" spans="5:6">
      <c r="E1887">
        <f>[3]flow_raw!I1887</f>
        <v>16126</v>
      </c>
      <c r="F1887" s="272">
        <f>[3]flow_raw!L1887</f>
        <v>57583.520019999996</v>
      </c>
    </row>
    <row r="1888" spans="5:6">
      <c r="E1888">
        <f>[3]flow_raw!I1888</f>
        <v>16127</v>
      </c>
      <c r="F1888" s="272">
        <f>[3]flow_raw!L1888</f>
        <v>68115.505126999997</v>
      </c>
    </row>
    <row r="1889" spans="5:6">
      <c r="E1889">
        <f>[3]flow_raw!I1889</f>
        <v>16128</v>
      </c>
      <c r="F1889" s="272">
        <f>[3]flow_raw!L1889</f>
        <v>65458.608641999999</v>
      </c>
    </row>
    <row r="1890" spans="5:6">
      <c r="E1890">
        <f>[3]flow_raw!I1890</f>
        <v>16131</v>
      </c>
      <c r="F1890" s="272">
        <f>[3]flow_raw!L1890</f>
        <v>61082.361573000002</v>
      </c>
    </row>
    <row r="1891" spans="5:6">
      <c r="E1891">
        <f>[3]flow_raw!I1891</f>
        <v>16136</v>
      </c>
      <c r="F1891" s="272">
        <f>[3]flow_raw!L1891</f>
        <v>74425.973876999997</v>
      </c>
    </row>
    <row r="1892" spans="5:6">
      <c r="E1892">
        <f>[3]flow_raw!I1892</f>
        <v>16138</v>
      </c>
      <c r="F1892" s="272">
        <f>[3]flow_raw!L1892</f>
        <v>62332.275880000008</v>
      </c>
    </row>
    <row r="1893" spans="5:6">
      <c r="E1893">
        <f>[3]flow_raw!I1893</f>
        <v>16144</v>
      </c>
      <c r="F1893" s="272">
        <f>[3]flow_raw!L1893</f>
        <v>35619.444824999999</v>
      </c>
    </row>
    <row r="1894" spans="5:6">
      <c r="E1894">
        <f>[3]flow_raw!I1894</f>
        <v>16155</v>
      </c>
      <c r="F1894" s="272">
        <f>[3]flow_raw!L1894</f>
        <v>9067.3707269999995</v>
      </c>
    </row>
    <row r="1895" spans="5:6">
      <c r="E1895">
        <f>[3]flow_raw!I1895</f>
        <v>16158</v>
      </c>
      <c r="F1895" s="272">
        <f>[3]flow_raw!L1895</f>
        <v>3624.97604</v>
      </c>
    </row>
    <row r="1896" spans="5:6">
      <c r="E1896">
        <f>[3]flow_raw!I1896</f>
        <v>16159</v>
      </c>
      <c r="F1896" s="272">
        <f>[3]flow_raw!L1896</f>
        <v>2935.390007</v>
      </c>
    </row>
    <row r="1897" spans="5:6">
      <c r="E1897">
        <f>[3]flow_raw!I1897</f>
        <v>16162</v>
      </c>
      <c r="F1897" s="272">
        <f>[3]flow_raw!L1897</f>
        <v>76910.097167</v>
      </c>
    </row>
    <row r="1898" spans="5:6">
      <c r="E1898">
        <f>[3]flow_raw!I1898</f>
        <v>16163</v>
      </c>
      <c r="F1898" s="272">
        <f>[3]flow_raw!L1898</f>
        <v>79579.675293000008</v>
      </c>
    </row>
    <row r="1899" spans="5:6">
      <c r="E1899">
        <f>[3]flow_raw!I1899</f>
        <v>16164</v>
      </c>
      <c r="F1899" s="272">
        <f>[3]flow_raw!L1899</f>
        <v>73577.864258000001</v>
      </c>
    </row>
    <row r="1900" spans="5:6">
      <c r="E1900">
        <f>[3]flow_raw!I1900</f>
        <v>16167</v>
      </c>
      <c r="F1900" s="272">
        <f>[3]flow_raw!L1900</f>
        <v>161709.583984</v>
      </c>
    </row>
    <row r="1901" spans="5:6">
      <c r="E1901">
        <f>[3]flow_raw!I1901</f>
        <v>16168</v>
      </c>
      <c r="F1901" s="272">
        <f>[3]flow_raw!L1901</f>
        <v>12954.662902</v>
      </c>
    </row>
    <row r="1902" spans="5:6">
      <c r="E1902">
        <f>[3]flow_raw!I1902</f>
        <v>16170</v>
      </c>
      <c r="F1902" s="272">
        <f>[3]flow_raw!L1902</f>
        <v>44255.331056000003</v>
      </c>
    </row>
    <row r="1903" spans="5:6">
      <c r="E1903">
        <f>[3]flow_raw!I1903</f>
        <v>16183</v>
      </c>
      <c r="F1903" s="272">
        <f>[3]flow_raw!L1903</f>
        <v>65981.900878999993</v>
      </c>
    </row>
    <row r="1904" spans="5:6">
      <c r="E1904">
        <f>[3]flow_raw!I1904</f>
        <v>16210</v>
      </c>
      <c r="F1904" s="272">
        <f>[3]flow_raw!L1904</f>
        <v>1445.403687</v>
      </c>
    </row>
    <row r="1905" spans="5:6">
      <c r="E1905">
        <f>[3]flow_raw!I1905</f>
        <v>16217</v>
      </c>
      <c r="F1905" s="272">
        <f>[3]flow_raw!L1905</f>
        <v>11941.097573999999</v>
      </c>
    </row>
    <row r="1906" spans="5:6">
      <c r="E1906">
        <f>[3]flow_raw!I1906</f>
        <v>16223</v>
      </c>
      <c r="F1906" s="272">
        <f>[3]flow_raw!L1906</f>
        <v>44670.183348999999</v>
      </c>
    </row>
    <row r="1907" spans="5:6">
      <c r="E1907">
        <f>[3]flow_raw!I1907</f>
        <v>16227</v>
      </c>
      <c r="F1907" s="272">
        <f>[3]flow_raw!L1907</f>
        <v>32189.814636000003</v>
      </c>
    </row>
    <row r="1908" spans="5:6">
      <c r="E1908">
        <f>[3]flow_raw!I1908</f>
        <v>16236</v>
      </c>
      <c r="F1908" s="272">
        <f>[3]flow_raw!L1908</f>
        <v>49790.889832000001</v>
      </c>
    </row>
    <row r="1909" spans="5:6">
      <c r="E1909">
        <f>[3]flow_raw!I1909</f>
        <v>16248</v>
      </c>
      <c r="F1909" s="272">
        <f>[3]flow_raw!L1909</f>
        <v>52921.086486</v>
      </c>
    </row>
    <row r="1910" spans="5:6">
      <c r="E1910">
        <f>[3]flow_raw!I1910</f>
        <v>16269</v>
      </c>
      <c r="F1910" s="272">
        <f>[3]flow_raw!L1910</f>
        <v>21261.174881999999</v>
      </c>
    </row>
    <row r="1911" spans="5:6">
      <c r="E1911">
        <f>[3]flow_raw!I1911</f>
        <v>16270</v>
      </c>
      <c r="F1911" s="272">
        <f>[3]flow_raw!L1911</f>
        <v>7593.8080599999994</v>
      </c>
    </row>
    <row r="1912" spans="5:6">
      <c r="E1912">
        <f>[3]flow_raw!I1912</f>
        <v>16271</v>
      </c>
      <c r="F1912" s="272">
        <f>[3]flow_raw!L1912</f>
        <v>95122.269532000006</v>
      </c>
    </row>
    <row r="1913" spans="5:6">
      <c r="E1913">
        <f>[3]flow_raw!I1913</f>
        <v>16272</v>
      </c>
      <c r="F1913" s="272">
        <f>[3]flow_raw!L1913</f>
        <v>102799.460937</v>
      </c>
    </row>
    <row r="1914" spans="5:6">
      <c r="E1914">
        <f>[3]flow_raw!I1914</f>
        <v>16274</v>
      </c>
      <c r="F1914" s="272">
        <f>[3]flow_raw!L1914</f>
        <v>94116.473633000001</v>
      </c>
    </row>
    <row r="1915" spans="5:6">
      <c r="E1915">
        <f>[3]flow_raw!I1915</f>
        <v>16275</v>
      </c>
      <c r="F1915" s="272">
        <f>[3]flow_raw!L1915</f>
        <v>101710.27783200001</v>
      </c>
    </row>
    <row r="1916" spans="5:6">
      <c r="E1916">
        <f>[3]flow_raw!I1916</f>
        <v>16290</v>
      </c>
      <c r="F1916" s="272">
        <f>[3]flow_raw!L1916</f>
        <v>95043.234862999991</v>
      </c>
    </row>
    <row r="1917" spans="5:6">
      <c r="E1917">
        <f>[3]flow_raw!I1917</f>
        <v>16291</v>
      </c>
      <c r="F1917" s="272">
        <f>[3]flow_raw!L1917</f>
        <v>100046.59472600001</v>
      </c>
    </row>
    <row r="1918" spans="5:6">
      <c r="E1918">
        <f>[3]flow_raw!I1918</f>
        <v>16292</v>
      </c>
      <c r="F1918" s="272">
        <f>[3]flow_raw!L1918</f>
        <v>15514.068604</v>
      </c>
    </row>
    <row r="1919" spans="5:6">
      <c r="E1919">
        <f>[3]flow_raw!I1919</f>
        <v>16313</v>
      </c>
      <c r="F1919" s="272">
        <f>[3]flow_raw!L1919</f>
        <v>6783.6047660000004</v>
      </c>
    </row>
    <row r="1920" spans="5:6">
      <c r="E1920">
        <f>[3]flow_raw!I1920</f>
        <v>16343</v>
      </c>
      <c r="F1920" s="272">
        <f>[3]flow_raw!L1920</f>
        <v>4388.928269</v>
      </c>
    </row>
    <row r="1921" spans="5:6">
      <c r="E1921">
        <f>[3]flow_raw!I1921</f>
        <v>16349</v>
      </c>
      <c r="F1921" s="272">
        <f>[3]flow_raw!L1921</f>
        <v>6651.231597</v>
      </c>
    </row>
    <row r="1922" spans="5:6">
      <c r="E1922">
        <f>[3]flow_raw!I1922</f>
        <v>16350</v>
      </c>
      <c r="F1922" s="272">
        <f>[3]flow_raw!L1922</f>
        <v>35942.911620999999</v>
      </c>
    </row>
    <row r="1923" spans="5:6">
      <c r="E1923">
        <f>[3]flow_raw!I1923</f>
        <v>16351</v>
      </c>
      <c r="F1923" s="272">
        <f>[3]flow_raw!L1923</f>
        <v>36668.569337000008</v>
      </c>
    </row>
    <row r="1924" spans="5:6">
      <c r="E1924">
        <f>[3]flow_raw!I1924</f>
        <v>16352</v>
      </c>
      <c r="F1924" s="272">
        <f>[3]flow_raw!L1924</f>
        <v>42362.976562999997</v>
      </c>
    </row>
    <row r="1925" spans="5:6">
      <c r="E1925">
        <f>[3]flow_raw!I1925</f>
        <v>16353</v>
      </c>
      <c r="F1925" s="272">
        <f>[3]flow_raw!L1925</f>
        <v>40916.340943000003</v>
      </c>
    </row>
    <row r="1926" spans="5:6">
      <c r="E1926">
        <f>[3]flow_raw!I1926</f>
        <v>16354</v>
      </c>
      <c r="F1926" s="272">
        <f>[3]flow_raw!L1926</f>
        <v>29998.027100000003</v>
      </c>
    </row>
    <row r="1927" spans="5:6">
      <c r="E1927">
        <f>[3]flow_raw!I1927</f>
        <v>16355</v>
      </c>
      <c r="F1927" s="272">
        <f>[3]flow_raw!L1927</f>
        <v>29240.739502</v>
      </c>
    </row>
    <row r="1928" spans="5:6">
      <c r="E1928">
        <f>[3]flow_raw!I1928</f>
        <v>16356</v>
      </c>
      <c r="F1928" s="272">
        <f>[3]flow_raw!L1928</f>
        <v>42074.889769999994</v>
      </c>
    </row>
    <row r="1929" spans="5:6">
      <c r="E1929">
        <f>[3]flow_raw!I1929</f>
        <v>16357</v>
      </c>
      <c r="F1929" s="272">
        <f>[3]flow_raw!L1929</f>
        <v>41619.295653000001</v>
      </c>
    </row>
    <row r="1930" spans="5:6">
      <c r="E1930">
        <f>[3]flow_raw!I1930</f>
        <v>16358</v>
      </c>
      <c r="F1930" s="272">
        <f>[3]flow_raw!L1930</f>
        <v>36668.569337000008</v>
      </c>
    </row>
    <row r="1931" spans="5:6">
      <c r="E1931">
        <f>[3]flow_raw!I1931</f>
        <v>16359</v>
      </c>
      <c r="F1931" s="272">
        <f>[3]flow_raw!L1931</f>
        <v>33043.592529000001</v>
      </c>
    </row>
    <row r="1932" spans="5:6">
      <c r="E1932">
        <f>[3]flow_raw!I1932</f>
        <v>16360</v>
      </c>
      <c r="F1932" s="272">
        <f>[3]flow_raw!L1932</f>
        <v>35942.911620999999</v>
      </c>
    </row>
    <row r="1933" spans="5:6">
      <c r="E1933">
        <f>[3]flow_raw!I1933</f>
        <v>16361</v>
      </c>
      <c r="F1933" s="272">
        <f>[3]flow_raw!L1933</f>
        <v>36668.569337000008</v>
      </c>
    </row>
    <row r="1934" spans="5:6">
      <c r="E1934">
        <f>[3]flow_raw!I1934</f>
        <v>16362</v>
      </c>
      <c r="F1934" s="272">
        <f>[3]flow_raw!L1934</f>
        <v>35942.911620999999</v>
      </c>
    </row>
    <row r="1935" spans="5:6">
      <c r="E1935">
        <f>[3]flow_raw!I1935</f>
        <v>16370</v>
      </c>
      <c r="F1935" s="272">
        <f>[3]flow_raw!L1935</f>
        <v>69870.537597999995</v>
      </c>
    </row>
    <row r="1936" spans="5:6">
      <c r="E1936">
        <f>[3]flow_raw!I1936</f>
        <v>16381</v>
      </c>
      <c r="F1936" s="272">
        <f>[3]flow_raw!L1936</f>
        <v>25894.602616999997</v>
      </c>
    </row>
    <row r="1937" spans="5:6">
      <c r="E1937">
        <f>[3]flow_raw!I1937</f>
        <v>16389</v>
      </c>
      <c r="F1937" s="272">
        <f>[3]flow_raw!L1937</f>
        <v>33007.447173</v>
      </c>
    </row>
    <row r="1938" spans="5:6">
      <c r="E1938">
        <f>[3]flow_raw!I1938</f>
        <v>16394</v>
      </c>
      <c r="F1938" s="272">
        <f>[3]flow_raw!L1938</f>
        <v>33808.353942000002</v>
      </c>
    </row>
    <row r="1939" spans="5:6">
      <c r="E1939">
        <f>[3]flow_raw!I1939</f>
        <v>16427</v>
      </c>
      <c r="F1939" s="272">
        <f>[3]flow_raw!L1939</f>
        <v>57600.631591000005</v>
      </c>
    </row>
    <row r="1940" spans="5:6">
      <c r="E1940">
        <f>[3]flow_raw!I1940</f>
        <v>16428</v>
      </c>
      <c r="F1940" s="272">
        <f>[3]flow_raw!L1940</f>
        <v>80073.708497</v>
      </c>
    </row>
    <row r="1941" spans="5:6">
      <c r="E1941">
        <f>[3]flow_raw!I1941</f>
        <v>16429</v>
      </c>
      <c r="F1941" s="272">
        <f>[3]flow_raw!L1941</f>
        <v>67726.767821999994</v>
      </c>
    </row>
    <row r="1942" spans="5:6">
      <c r="E1942">
        <f>[3]flow_raw!I1942</f>
        <v>16430</v>
      </c>
      <c r="F1942" s="272">
        <f>[3]flow_raw!L1942</f>
        <v>57600.631591000005</v>
      </c>
    </row>
    <row r="1943" spans="5:6">
      <c r="E1943">
        <f>[3]flow_raw!I1943</f>
        <v>16431</v>
      </c>
      <c r="F1943" s="272">
        <f>[3]flow_raw!L1943</f>
        <v>77014.148438000004</v>
      </c>
    </row>
    <row r="1944" spans="5:6">
      <c r="E1944">
        <f>[3]flow_raw!I1944</f>
        <v>16432</v>
      </c>
      <c r="F1944" s="272">
        <f>[3]flow_raw!L1944</f>
        <v>8746.3520509999998</v>
      </c>
    </row>
    <row r="1945" spans="5:6">
      <c r="E1945">
        <f>[3]flow_raw!I1945</f>
        <v>16434</v>
      </c>
      <c r="F1945" s="272">
        <f>[3]flow_raw!L1945</f>
        <v>8187.2928009999996</v>
      </c>
    </row>
    <row r="1946" spans="5:6">
      <c r="E1946">
        <f>[3]flow_raw!I1946</f>
        <v>16436</v>
      </c>
      <c r="F1946" s="272">
        <f>[3]flow_raw!L1946</f>
        <v>11766.668702000001</v>
      </c>
    </row>
    <row r="1947" spans="5:6">
      <c r="E1947">
        <f>[3]flow_raw!I1947</f>
        <v>16445</v>
      </c>
      <c r="F1947" s="272">
        <f>[3]flow_raw!L1947</f>
        <v>91390.461425000001</v>
      </c>
    </row>
    <row r="1948" spans="5:6">
      <c r="E1948">
        <f>[3]flow_raw!I1948</f>
        <v>16446</v>
      </c>
      <c r="F1948" s="272">
        <f>[3]flow_raw!L1948</f>
        <v>77761.780763000002</v>
      </c>
    </row>
    <row r="1949" spans="5:6">
      <c r="E1949">
        <f>[3]flow_raw!I1949</f>
        <v>16447</v>
      </c>
      <c r="F1949" s="272">
        <f>[3]flow_raw!L1949</f>
        <v>89747.823243000006</v>
      </c>
    </row>
    <row r="1950" spans="5:6">
      <c r="E1950">
        <f>[3]flow_raw!I1950</f>
        <v>16450</v>
      </c>
      <c r="F1950" s="272">
        <f>[3]flow_raw!L1950</f>
        <v>86284.650391000003</v>
      </c>
    </row>
    <row r="1951" spans="5:6">
      <c r="E1951">
        <f>[3]flow_raw!I1951</f>
        <v>16489</v>
      </c>
      <c r="F1951" s="272">
        <f>[3]flow_raw!L1951</f>
        <v>59588.468751</v>
      </c>
    </row>
    <row r="1952" spans="5:6">
      <c r="E1952">
        <f>[3]flow_raw!I1952</f>
        <v>16490</v>
      </c>
      <c r="F1952" s="272">
        <f>[3]flow_raw!L1952</f>
        <v>28419.205077999999</v>
      </c>
    </row>
    <row r="1953" spans="5:6">
      <c r="E1953">
        <f>[3]flow_raw!I1953</f>
        <v>16491</v>
      </c>
      <c r="F1953" s="272">
        <f>[3]flow_raw!L1953</f>
        <v>30088.519165999998</v>
      </c>
    </row>
    <row r="1954" spans="5:6">
      <c r="E1954">
        <f>[3]flow_raw!I1954</f>
        <v>16495</v>
      </c>
      <c r="F1954" s="272">
        <f>[3]flow_raw!L1954</f>
        <v>30477.739990000002</v>
      </c>
    </row>
    <row r="1955" spans="5:6">
      <c r="E1955">
        <f>[3]flow_raw!I1955</f>
        <v>16499</v>
      </c>
      <c r="F1955" s="272">
        <f>[3]flow_raw!L1955</f>
        <v>30377.631591999998</v>
      </c>
    </row>
    <row r="1956" spans="5:6">
      <c r="E1956">
        <f>[3]flow_raw!I1956</f>
        <v>16505</v>
      </c>
      <c r="F1956" s="272">
        <f>[3]flow_raw!L1956</f>
        <v>42661.123048000001</v>
      </c>
    </row>
    <row r="1957" spans="5:6">
      <c r="E1957">
        <f>[3]flow_raw!I1957</f>
        <v>16516</v>
      </c>
      <c r="F1957" s="272">
        <f>[3]flow_raw!L1957</f>
        <v>3504.6037090000004</v>
      </c>
    </row>
    <row r="1958" spans="5:6">
      <c r="E1958">
        <f>[3]flow_raw!I1958</f>
        <v>16519</v>
      </c>
      <c r="F1958" s="272">
        <f>[3]flow_raw!L1958</f>
        <v>2185.8238789999996</v>
      </c>
    </row>
    <row r="1959" spans="5:6">
      <c r="E1959">
        <f>[3]flow_raw!I1959</f>
        <v>16523</v>
      </c>
      <c r="F1959" s="272">
        <f>[3]flow_raw!L1959</f>
        <v>32239.035400000001</v>
      </c>
    </row>
    <row r="1960" spans="5:6">
      <c r="E1960">
        <f>[3]flow_raw!I1960</f>
        <v>16524</v>
      </c>
      <c r="F1960" s="272">
        <f>[3]flow_raw!L1960</f>
        <v>32239.035400000001</v>
      </c>
    </row>
    <row r="1961" spans="5:6">
      <c r="E1961">
        <f>[3]flow_raw!I1961</f>
        <v>16533</v>
      </c>
      <c r="F1961" s="272">
        <f>[3]flow_raw!L1961</f>
        <v>70284.721680000002</v>
      </c>
    </row>
    <row r="1962" spans="5:6">
      <c r="E1962">
        <f>[3]flow_raw!I1962</f>
        <v>16534</v>
      </c>
      <c r="F1962" s="272">
        <f>[3]flow_raw!L1962</f>
        <v>75838.087891000003</v>
      </c>
    </row>
    <row r="1963" spans="5:6">
      <c r="E1963">
        <f>[3]flow_raw!I1963</f>
        <v>16546</v>
      </c>
      <c r="F1963" s="272">
        <f>[3]flow_raw!L1963</f>
        <v>23374.691271</v>
      </c>
    </row>
    <row r="1964" spans="5:6">
      <c r="E1964">
        <f>[3]flow_raw!I1964</f>
        <v>16564</v>
      </c>
      <c r="F1964" s="272">
        <f>[3]flow_raw!L1964</f>
        <v>51221.262940000001</v>
      </c>
    </row>
    <row r="1965" spans="5:6">
      <c r="E1965">
        <f>[3]flow_raw!I1965</f>
        <v>16565</v>
      </c>
      <c r="F1965" s="272">
        <f>[3]flow_raw!L1965</f>
        <v>63297.535154999998</v>
      </c>
    </row>
    <row r="1966" spans="5:6">
      <c r="E1966">
        <f>[3]flow_raw!I1966</f>
        <v>16566</v>
      </c>
      <c r="F1966" s="272">
        <f>[3]flow_raw!L1966</f>
        <v>50336.366943000001</v>
      </c>
    </row>
    <row r="1967" spans="5:6">
      <c r="E1967">
        <f>[3]flow_raw!I1967</f>
        <v>16567</v>
      </c>
      <c r="F1967" s="272">
        <f>[3]flow_raw!L1967</f>
        <v>61714.754151000001</v>
      </c>
    </row>
    <row r="1968" spans="5:6">
      <c r="E1968">
        <f>[3]flow_raw!I1968</f>
        <v>16570</v>
      </c>
      <c r="F1968" s="272">
        <f>[3]flow_raw!L1968</f>
        <v>125292.255859</v>
      </c>
    </row>
    <row r="1969" spans="5:6">
      <c r="E1969">
        <f>[3]flow_raw!I1969</f>
        <v>16578</v>
      </c>
      <c r="F1969" s="272">
        <f>[3]flow_raw!L1969</f>
        <v>95774.020751999997</v>
      </c>
    </row>
    <row r="1970" spans="5:6">
      <c r="E1970">
        <f>[3]flow_raw!I1970</f>
        <v>16580</v>
      </c>
      <c r="F1970" s="272">
        <f>[3]flow_raw!L1970</f>
        <v>107841.103516</v>
      </c>
    </row>
    <row r="1971" spans="5:6">
      <c r="E1971">
        <f>[3]flow_raw!I1971</f>
        <v>16584</v>
      </c>
      <c r="F1971" s="272">
        <f>[3]flow_raw!L1971</f>
        <v>98729.935058999996</v>
      </c>
    </row>
    <row r="1972" spans="5:6">
      <c r="E1972">
        <f>[3]flow_raw!I1972</f>
        <v>16589</v>
      </c>
      <c r="F1972" s="272">
        <f>[3]flow_raw!L1972</f>
        <v>25942.130249000002</v>
      </c>
    </row>
    <row r="1973" spans="5:6">
      <c r="E1973">
        <f>[3]flow_raw!I1973</f>
        <v>16601</v>
      </c>
      <c r="F1973" s="272">
        <f>[3]flow_raw!L1973</f>
        <v>3785.3262729999997</v>
      </c>
    </row>
    <row r="1974" spans="5:6">
      <c r="E1974">
        <f>[3]flow_raw!I1974</f>
        <v>16605</v>
      </c>
      <c r="F1974" s="272">
        <f>[3]flow_raw!L1974</f>
        <v>20020.812834999997</v>
      </c>
    </row>
    <row r="1975" spans="5:6">
      <c r="E1975">
        <f>[3]flow_raw!I1975</f>
        <v>16607</v>
      </c>
      <c r="F1975" s="272">
        <f>[3]flow_raw!L1975</f>
        <v>14045.567291000003</v>
      </c>
    </row>
    <row r="1976" spans="5:6">
      <c r="E1976">
        <f>[3]flow_raw!I1976</f>
        <v>16608</v>
      </c>
      <c r="F1976" s="272">
        <f>[3]flow_raw!L1976</f>
        <v>4553.671069</v>
      </c>
    </row>
    <row r="1977" spans="5:6">
      <c r="E1977">
        <f>[3]flow_raw!I1977</f>
        <v>16632</v>
      </c>
      <c r="F1977" s="272">
        <f>[3]flow_raw!L1977</f>
        <v>6503.4878810000009</v>
      </c>
    </row>
    <row r="1978" spans="5:6">
      <c r="E1978">
        <f>[3]flow_raw!I1978</f>
        <v>16656</v>
      </c>
      <c r="F1978" s="272">
        <f>[3]flow_raw!L1978</f>
        <v>35286.033629999991</v>
      </c>
    </row>
    <row r="1979" spans="5:6">
      <c r="E1979">
        <f>[3]flow_raw!I1979</f>
        <v>16698</v>
      </c>
      <c r="F1979" s="272">
        <f>[3]flow_raw!L1979</f>
        <v>6938.1722750000008</v>
      </c>
    </row>
    <row r="1980" spans="5:6">
      <c r="E1980">
        <f>[3]flow_raw!I1980</f>
        <v>16700</v>
      </c>
      <c r="F1980" s="272">
        <f>[3]flow_raw!L1980</f>
        <v>9192.7337929999994</v>
      </c>
    </row>
    <row r="1981" spans="5:6">
      <c r="E1981">
        <f>[3]flow_raw!I1981</f>
        <v>16729</v>
      </c>
      <c r="F1981" s="272">
        <f>[3]flow_raw!L1981</f>
        <v>15969.743318000001</v>
      </c>
    </row>
    <row r="1982" spans="5:6">
      <c r="E1982">
        <f>[3]flow_raw!I1982</f>
        <v>16743</v>
      </c>
      <c r="F1982" s="272">
        <f>[3]flow_raw!L1982</f>
        <v>3810.7544250000001</v>
      </c>
    </row>
    <row r="1983" spans="5:6">
      <c r="E1983">
        <f>[3]flow_raw!I1983</f>
        <v>16748</v>
      </c>
      <c r="F1983" s="272">
        <f>[3]flow_raw!L1983</f>
        <v>4986.020837</v>
      </c>
    </row>
    <row r="1984" spans="5:6">
      <c r="E1984">
        <f>[3]flow_raw!I1984</f>
        <v>16757</v>
      </c>
      <c r="F1984" s="272">
        <f>[3]flow_raw!L1984</f>
        <v>3216.5379859999998</v>
      </c>
    </row>
    <row r="1985" spans="5:6">
      <c r="E1985">
        <f>[3]flow_raw!I1985</f>
        <v>16759</v>
      </c>
      <c r="F1985" s="272">
        <f>[3]flow_raw!L1985</f>
        <v>80890.579100999996</v>
      </c>
    </row>
    <row r="1986" spans="5:6">
      <c r="E1986">
        <f>[3]flow_raw!I1986</f>
        <v>16760</v>
      </c>
      <c r="F1986" s="272">
        <f>[3]flow_raw!L1986</f>
        <v>86973.078126000008</v>
      </c>
    </row>
    <row r="1987" spans="5:6">
      <c r="E1987">
        <f>[3]flow_raw!I1987</f>
        <v>16761</v>
      </c>
      <c r="F1987" s="272">
        <f>[3]flow_raw!L1987</f>
        <v>70675.43456899999</v>
      </c>
    </row>
    <row r="1988" spans="5:6">
      <c r="E1988">
        <f>[3]flow_raw!I1988</f>
        <v>16769</v>
      </c>
      <c r="F1988" s="272">
        <f>[3]flow_raw!L1988</f>
        <v>11508.973725</v>
      </c>
    </row>
    <row r="1989" spans="5:6">
      <c r="E1989">
        <f>[3]flow_raw!I1989</f>
        <v>16778</v>
      </c>
      <c r="F1989" s="272">
        <f>[3]flow_raw!L1989</f>
        <v>34448.081649</v>
      </c>
    </row>
    <row r="1990" spans="5:6">
      <c r="E1990">
        <f>[3]flow_raw!I1990</f>
        <v>16785</v>
      </c>
      <c r="F1990" s="272">
        <f>[3]flow_raw!L1990</f>
        <v>20790.378341000003</v>
      </c>
    </row>
    <row r="1991" spans="5:6">
      <c r="E1991">
        <f>[3]flow_raw!I1991</f>
        <v>16800</v>
      </c>
      <c r="F1991" s="272">
        <f>[3]flow_raw!L1991</f>
        <v>12855.513473999999</v>
      </c>
    </row>
    <row r="1992" spans="5:6">
      <c r="E1992">
        <f>[3]flow_raw!I1992</f>
        <v>16801</v>
      </c>
      <c r="F1992" s="272">
        <f>[3]flow_raw!L1992</f>
        <v>24156.030593999996</v>
      </c>
    </row>
    <row r="1993" spans="5:6">
      <c r="E1993">
        <f>[3]flow_raw!I1993</f>
        <v>16845</v>
      </c>
      <c r="F1993" s="272">
        <f>[3]flow_raw!L1993</f>
        <v>11044.963506</v>
      </c>
    </row>
    <row r="1994" spans="5:6">
      <c r="E1994">
        <f>[3]flow_raw!I1994</f>
        <v>16869</v>
      </c>
      <c r="F1994" s="272">
        <f>[3]flow_raw!L1994</f>
        <v>5930.3568250000008</v>
      </c>
    </row>
    <row r="1995" spans="5:6">
      <c r="E1995">
        <f>[3]flow_raw!I1995</f>
        <v>16871</v>
      </c>
      <c r="F1995" s="272">
        <f>[3]flow_raw!L1995</f>
        <v>31766.280273000004</v>
      </c>
    </row>
    <row r="1996" spans="5:6">
      <c r="E1996">
        <f>[3]flow_raw!I1996</f>
        <v>16905</v>
      </c>
      <c r="F1996" s="272">
        <f>[3]flow_raw!L1996</f>
        <v>11830.025796</v>
      </c>
    </row>
    <row r="1997" spans="5:6">
      <c r="E1997">
        <f>[3]flow_raw!I1997</f>
        <v>16908</v>
      </c>
      <c r="F1997" s="272">
        <f>[3]flow_raw!L1997</f>
        <v>14530.036714999998</v>
      </c>
    </row>
    <row r="1998" spans="5:6">
      <c r="E1998">
        <f>[3]flow_raw!I1998</f>
        <v>16948</v>
      </c>
      <c r="F1998" s="272">
        <f>[3]flow_raw!L1998</f>
        <v>23714.048340000001</v>
      </c>
    </row>
    <row r="1999" spans="5:6">
      <c r="E1999">
        <f>[3]flow_raw!I1999</f>
        <v>16952</v>
      </c>
      <c r="F1999" s="272">
        <f>[3]flow_raw!L1999</f>
        <v>15435.791595999999</v>
      </c>
    </row>
    <row r="2000" spans="5:6">
      <c r="E2000">
        <f>[3]flow_raw!I2000</f>
        <v>16959</v>
      </c>
      <c r="F2000" s="272">
        <f>[3]flow_raw!L2000</f>
        <v>28772.859894000001</v>
      </c>
    </row>
    <row r="2001" spans="5:6">
      <c r="E2001">
        <f>[3]flow_raw!I2001</f>
        <v>16973</v>
      </c>
      <c r="F2001" s="272">
        <f>[3]flow_raw!L2001</f>
        <v>2673.0647200000003</v>
      </c>
    </row>
    <row r="2002" spans="5:6">
      <c r="E2002">
        <f>[3]flow_raw!I2002</f>
        <v>17010</v>
      </c>
      <c r="F2002" s="272">
        <f>[3]flow_raw!L2002</f>
        <v>388.36353599999995</v>
      </c>
    </row>
    <row r="2003" spans="5:6">
      <c r="E2003">
        <f>[3]flow_raw!I2003</f>
        <v>17012</v>
      </c>
      <c r="F2003" s="272">
        <f>[3]flow_raw!L2003</f>
        <v>1903.5544439999999</v>
      </c>
    </row>
    <row r="2004" spans="5:6">
      <c r="E2004">
        <f>[3]flow_raw!I2004</f>
        <v>17046</v>
      </c>
      <c r="F2004" s="272">
        <f>[3]flow_raw!L2004</f>
        <v>5722.7547370000002</v>
      </c>
    </row>
    <row r="2005" spans="5:6">
      <c r="E2005">
        <f>[3]flow_raw!I2005</f>
        <v>17055</v>
      </c>
      <c r="F2005" s="272">
        <f>[3]flow_raw!L2005</f>
        <v>8211.9044620000004</v>
      </c>
    </row>
    <row r="2006" spans="5:6">
      <c r="E2006">
        <f>[3]flow_raw!I2006</f>
        <v>17077</v>
      </c>
      <c r="F2006" s="272">
        <f>[3]flow_raw!L2006</f>
        <v>12770.99136</v>
      </c>
    </row>
    <row r="2007" spans="5:6">
      <c r="E2007">
        <f>[3]flow_raw!I2007</f>
        <v>17078</v>
      </c>
      <c r="F2007" s="272">
        <f>[3]flow_raw!L2007</f>
        <v>8203.9448430000011</v>
      </c>
    </row>
    <row r="2008" spans="5:6">
      <c r="E2008">
        <f>[3]flow_raw!I2008</f>
        <v>17088</v>
      </c>
      <c r="F2008" s="272">
        <f>[3]flow_raw!L2008</f>
        <v>6089.843758</v>
      </c>
    </row>
    <row r="2009" spans="5:6">
      <c r="E2009">
        <f>[3]flow_raw!I2009</f>
        <v>17092</v>
      </c>
      <c r="F2009" s="272">
        <f>[3]flow_raw!L2009</f>
        <v>8620.7648489999992</v>
      </c>
    </row>
    <row r="2010" spans="5:6">
      <c r="E2010">
        <f>[3]flow_raw!I2010</f>
        <v>17153</v>
      </c>
      <c r="F2010" s="272">
        <f>[3]flow_raw!L2010</f>
        <v>755.256531</v>
      </c>
    </row>
    <row r="2011" spans="5:6">
      <c r="E2011">
        <f>[3]flow_raw!I2011</f>
        <v>17193</v>
      </c>
      <c r="F2011" s="272">
        <f>[3]flow_raw!L2011</f>
        <v>15379.722456</v>
      </c>
    </row>
    <row r="2012" spans="5:6">
      <c r="E2012">
        <f>[3]flow_raw!I2012</f>
        <v>17202</v>
      </c>
      <c r="F2012" s="272">
        <f>[3]flow_raw!L2012</f>
        <v>16239.863433999999</v>
      </c>
    </row>
    <row r="2013" spans="5:6">
      <c r="E2013">
        <f>[3]flow_raw!I2013</f>
        <v>17223</v>
      </c>
      <c r="F2013" s="272">
        <f>[3]flow_raw!L2013</f>
        <v>68.291247999999996</v>
      </c>
    </row>
    <row r="2014" spans="5:6">
      <c r="E2014">
        <f>[3]flow_raw!I2014</f>
        <v>17275</v>
      </c>
      <c r="F2014" s="272">
        <f>[3]flow_raw!L2014</f>
        <v>6330.0186759999997</v>
      </c>
    </row>
    <row r="2015" spans="5:6">
      <c r="E2015">
        <f>[3]flow_raw!I2015</f>
        <v>17281</v>
      </c>
      <c r="F2015" s="272">
        <f>[3]flow_raw!L2015</f>
        <v>18683.400755999999</v>
      </c>
    </row>
    <row r="2016" spans="5:6">
      <c r="E2016">
        <f>[3]flow_raw!I2016</f>
        <v>17300</v>
      </c>
      <c r="F2016" s="272">
        <f>[3]flow_raw!L2016</f>
        <v>64789.617676000002</v>
      </c>
    </row>
    <row r="2017" spans="5:6">
      <c r="E2017">
        <f>[3]flow_raw!I2017</f>
        <v>17325</v>
      </c>
      <c r="F2017" s="272">
        <f>[3]flow_raw!L2017</f>
        <v>36482.525391999996</v>
      </c>
    </row>
    <row r="2018" spans="5:6">
      <c r="E2018">
        <f>[3]flow_raw!I2018</f>
        <v>17337</v>
      </c>
      <c r="F2018" s="272">
        <f>[3]flow_raw!L2018</f>
        <v>1481.4574700000001</v>
      </c>
    </row>
    <row r="2019" spans="5:6">
      <c r="E2019">
        <f>[3]flow_raw!I2019</f>
        <v>17403</v>
      </c>
      <c r="F2019" s="272">
        <f>[3]flow_raw!L2019</f>
        <v>11801.410592</v>
      </c>
    </row>
    <row r="2020" spans="5:6">
      <c r="E2020">
        <f>[3]flow_raw!I2020</f>
        <v>17405</v>
      </c>
      <c r="F2020" s="272">
        <f>[3]flow_raw!L2020</f>
        <v>19222.591247</v>
      </c>
    </row>
    <row r="2021" spans="5:6">
      <c r="E2021">
        <f>[3]flow_raw!I2021</f>
        <v>17407</v>
      </c>
      <c r="F2021" s="272">
        <f>[3]flow_raw!L2021</f>
        <v>14417.136445</v>
      </c>
    </row>
    <row r="2022" spans="5:6">
      <c r="E2022">
        <f>[3]flow_raw!I2022</f>
        <v>17428</v>
      </c>
      <c r="F2022" s="272">
        <f>[3]flow_raw!L2022</f>
        <v>5267.3765880000001</v>
      </c>
    </row>
    <row r="2023" spans="5:6">
      <c r="E2023">
        <f>[3]flow_raw!I2023</f>
        <v>17438</v>
      </c>
      <c r="F2023" s="272">
        <f>[3]flow_raw!L2023</f>
        <v>8229.4958339999994</v>
      </c>
    </row>
    <row r="2024" spans="5:6">
      <c r="E2024">
        <f>[3]flow_raw!I2024</f>
        <v>17444</v>
      </c>
      <c r="F2024" s="272">
        <f>[3]flow_raw!L2024</f>
        <v>1971.309428</v>
      </c>
    </row>
    <row r="2025" spans="5:6">
      <c r="E2025">
        <f>[3]flow_raw!I2025</f>
        <v>17457</v>
      </c>
      <c r="F2025" s="272">
        <f>[3]flow_raw!L2025</f>
        <v>4903.1280289999995</v>
      </c>
    </row>
    <row r="2026" spans="5:6">
      <c r="E2026">
        <f>[3]flow_raw!I2026</f>
        <v>17463</v>
      </c>
      <c r="F2026" s="272">
        <f>[3]flow_raw!L2026</f>
        <v>10836.684158</v>
      </c>
    </row>
    <row r="2027" spans="5:6">
      <c r="E2027">
        <f>[3]flow_raw!I2027</f>
        <v>17485</v>
      </c>
      <c r="F2027" s="272">
        <f>[3]flow_raw!L2027</f>
        <v>7420.1281409999992</v>
      </c>
    </row>
    <row r="2028" spans="5:6">
      <c r="E2028">
        <f>[3]flow_raw!I2028</f>
        <v>17488</v>
      </c>
      <c r="F2028" s="272">
        <f>[3]flow_raw!L2028</f>
        <v>5719.3945970000004</v>
      </c>
    </row>
    <row r="2029" spans="5:6">
      <c r="E2029">
        <f>[3]flow_raw!I2029</f>
        <v>17499</v>
      </c>
      <c r="F2029" s="272">
        <f>[3]flow_raw!L2029</f>
        <v>10357.38638</v>
      </c>
    </row>
    <row r="2030" spans="5:6">
      <c r="E2030">
        <f>[3]flow_raw!I2030</f>
        <v>17509</v>
      </c>
      <c r="F2030" s="272">
        <f>[3]flow_raw!L2030</f>
        <v>3379.3181519999998</v>
      </c>
    </row>
    <row r="2031" spans="5:6">
      <c r="E2031">
        <f>[3]flow_raw!I2031</f>
        <v>17514</v>
      </c>
      <c r="F2031" s="272">
        <f>[3]flow_raw!L2031</f>
        <v>18345.57602</v>
      </c>
    </row>
    <row r="2032" spans="5:6">
      <c r="E2032">
        <f>[3]flow_raw!I2032</f>
        <v>17563</v>
      </c>
      <c r="F2032" s="272">
        <f>[3]flow_raw!L2032</f>
        <v>11047.737152</v>
      </c>
    </row>
    <row r="2033" spans="5:6">
      <c r="E2033">
        <f>[3]flow_raw!I2033</f>
        <v>17567</v>
      </c>
      <c r="F2033" s="272">
        <f>[3]flow_raw!L2033</f>
        <v>8933.3621519999997</v>
      </c>
    </row>
    <row r="2034" spans="5:6">
      <c r="E2034">
        <f>[3]flow_raw!I2034</f>
        <v>17591</v>
      </c>
      <c r="F2034" s="272">
        <f>[3]flow_raw!L2034</f>
        <v>7465.2695130000002</v>
      </c>
    </row>
    <row r="2035" spans="5:6">
      <c r="E2035">
        <f>[3]flow_raw!I2035</f>
        <v>17597</v>
      </c>
      <c r="F2035" s="272">
        <f>[3]flow_raw!L2035</f>
        <v>20177.185668999999</v>
      </c>
    </row>
    <row r="2036" spans="5:6">
      <c r="E2036">
        <f>[3]flow_raw!I2036</f>
        <v>17610</v>
      </c>
      <c r="F2036" s="272">
        <f>[3]flow_raw!L2036</f>
        <v>8576.4422240000022</v>
      </c>
    </row>
    <row r="2037" spans="5:6">
      <c r="E2037">
        <f>[3]flow_raw!I2037</f>
        <v>17622</v>
      </c>
      <c r="F2037" s="272">
        <f>[3]flow_raw!L2037</f>
        <v>23066.878135999999</v>
      </c>
    </row>
    <row r="2038" spans="5:6">
      <c r="E2038">
        <f>[3]flow_raw!I2038</f>
        <v>17641</v>
      </c>
      <c r="F2038" s="272">
        <f>[3]flow_raw!L2038</f>
        <v>19084.806334999997</v>
      </c>
    </row>
    <row r="2039" spans="5:6">
      <c r="E2039">
        <f>[3]flow_raw!I2039</f>
        <v>17671</v>
      </c>
      <c r="F2039" s="272">
        <f>[3]flow_raw!L2039</f>
        <v>1715.0992200000001</v>
      </c>
    </row>
    <row r="2040" spans="5:6">
      <c r="E2040">
        <f>[3]flow_raw!I2040</f>
        <v>17721</v>
      </c>
      <c r="F2040" s="272">
        <f>[3]flow_raw!L2040</f>
        <v>36669.473176</v>
      </c>
    </row>
    <row r="2041" spans="5:6">
      <c r="E2041">
        <f>[3]flow_raw!I2041</f>
        <v>17750</v>
      </c>
      <c r="F2041" s="272">
        <f>[3]flow_raw!L2041</f>
        <v>6298.5227369999993</v>
      </c>
    </row>
    <row r="2042" spans="5:6">
      <c r="E2042">
        <f>[3]flow_raw!I2042</f>
        <v>17754</v>
      </c>
      <c r="F2042" s="272">
        <f>[3]flow_raw!L2042</f>
        <v>8054.2884300000005</v>
      </c>
    </row>
    <row r="2043" spans="5:6">
      <c r="E2043">
        <f>[3]flow_raw!I2043</f>
        <v>17760</v>
      </c>
      <c r="F2043" s="272">
        <f>[3]flow_raw!L2043</f>
        <v>1277.104073</v>
      </c>
    </row>
    <row r="2044" spans="5:6">
      <c r="E2044">
        <f>[3]flow_raw!I2044</f>
        <v>17764</v>
      </c>
      <c r="F2044" s="272">
        <f>[3]flow_raw!L2044</f>
        <v>9949.5641250000008</v>
      </c>
    </row>
    <row r="2045" spans="5:6">
      <c r="E2045">
        <f>[3]flow_raw!I2045</f>
        <v>17786</v>
      </c>
      <c r="F2045" s="272">
        <f>[3]flow_raw!L2045</f>
        <v>19452.212539</v>
      </c>
    </row>
    <row r="2046" spans="5:6">
      <c r="E2046">
        <f>[3]flow_raw!I2046</f>
        <v>17789</v>
      </c>
      <c r="F2046" s="272">
        <f>[3]flow_raw!L2046</f>
        <v>18431.712751999999</v>
      </c>
    </row>
    <row r="2047" spans="5:6">
      <c r="E2047">
        <f>[3]flow_raw!I2047</f>
        <v>17792</v>
      </c>
      <c r="F2047" s="272">
        <f>[3]flow_raw!L2047</f>
        <v>242.76951100000002</v>
      </c>
    </row>
    <row r="2048" spans="5:6">
      <c r="E2048">
        <f>[3]flow_raw!I2048</f>
        <v>17814</v>
      </c>
      <c r="F2048" s="272">
        <f>[3]flow_raw!L2048</f>
        <v>5685.381445</v>
      </c>
    </row>
    <row r="2049" spans="5:6">
      <c r="E2049">
        <f>[3]flow_raw!I2049</f>
        <v>17816</v>
      </c>
      <c r="F2049" s="272">
        <f>[3]flow_raw!L2049</f>
        <v>7941.2358089999989</v>
      </c>
    </row>
    <row r="2050" spans="5:6">
      <c r="E2050">
        <f>[3]flow_raw!I2050</f>
        <v>17881</v>
      </c>
      <c r="F2050" s="272">
        <f>[3]flow_raw!L2050</f>
        <v>17830.925659</v>
      </c>
    </row>
    <row r="2051" spans="5:6">
      <c r="E2051">
        <f>[3]flow_raw!I2051</f>
        <v>17884</v>
      </c>
      <c r="F2051" s="272">
        <f>[3]flow_raw!L2051</f>
        <v>11606.250215</v>
      </c>
    </row>
    <row r="2052" spans="5:6">
      <c r="E2052">
        <f>[3]flow_raw!I2052</f>
        <v>17892</v>
      </c>
      <c r="F2052" s="272">
        <f>[3]flow_raw!L2052</f>
        <v>28864.485352</v>
      </c>
    </row>
    <row r="2053" spans="5:6">
      <c r="E2053">
        <f>[3]flow_raw!I2053</f>
        <v>17935</v>
      </c>
      <c r="F2053" s="272">
        <f>[3]flow_raw!L2053</f>
        <v>2996.8379660000001</v>
      </c>
    </row>
    <row r="2054" spans="5:6">
      <c r="E2054">
        <f>[3]flow_raw!I2054</f>
        <v>17967</v>
      </c>
      <c r="F2054" s="272">
        <f>[3]flow_raw!L2054</f>
        <v>2820.1958040000004</v>
      </c>
    </row>
    <row r="2055" spans="5:6">
      <c r="E2055">
        <f>[3]flow_raw!I2055</f>
        <v>17983</v>
      </c>
      <c r="F2055" s="272">
        <f>[3]flow_raw!L2055</f>
        <v>7653.7035719999994</v>
      </c>
    </row>
    <row r="2056" spans="5:6">
      <c r="E2056">
        <f>[3]flow_raw!I2056</f>
        <v>17986</v>
      </c>
      <c r="F2056" s="272">
        <f>[3]flow_raw!L2056</f>
        <v>46075.169922000001</v>
      </c>
    </row>
    <row r="2057" spans="5:6">
      <c r="E2057">
        <f>[3]flow_raw!I2057</f>
        <v>17989</v>
      </c>
      <c r="F2057" s="272">
        <f>[3]flow_raw!L2057</f>
        <v>393.37618099999997</v>
      </c>
    </row>
    <row r="2058" spans="5:6">
      <c r="E2058">
        <f>[3]flow_raw!I2058</f>
        <v>17990</v>
      </c>
      <c r="F2058" s="272">
        <f>[3]flow_raw!L2058</f>
        <v>5964.8717580000002</v>
      </c>
    </row>
    <row r="2059" spans="5:6">
      <c r="E2059">
        <f>[3]flow_raw!I2059</f>
        <v>17994</v>
      </c>
      <c r="F2059" s="272">
        <f>[3]flow_raw!L2059</f>
        <v>16914.288087000001</v>
      </c>
    </row>
    <row r="2060" spans="5:6">
      <c r="E2060">
        <f>[3]flow_raw!I2060</f>
        <v>18004</v>
      </c>
      <c r="F2060" s="272">
        <f>[3]flow_raw!L2060</f>
        <v>9515.3689000000013</v>
      </c>
    </row>
    <row r="2061" spans="5:6">
      <c r="E2061">
        <f>[3]flow_raw!I2061</f>
        <v>18064</v>
      </c>
      <c r="F2061" s="272">
        <f>[3]flow_raw!L2061</f>
        <v>2375.0225469999996</v>
      </c>
    </row>
    <row r="2062" spans="5:6">
      <c r="E2062">
        <f>[3]flow_raw!I2062</f>
        <v>18125</v>
      </c>
      <c r="F2062" s="272">
        <f>[3]flow_raw!L2062</f>
        <v>851.40325600000006</v>
      </c>
    </row>
    <row r="2063" spans="5:6">
      <c r="E2063">
        <f>[3]flow_raw!I2063</f>
        <v>18140</v>
      </c>
      <c r="F2063" s="272">
        <f>[3]flow_raw!L2063</f>
        <v>5136.7515329999997</v>
      </c>
    </row>
    <row r="2064" spans="5:6">
      <c r="E2064">
        <f>[3]flow_raw!I2064</f>
        <v>18200</v>
      </c>
      <c r="F2064" s="272">
        <f>[3]flow_raw!L2064</f>
        <v>4447.3450339999999</v>
      </c>
    </row>
    <row r="2065" spans="5:6">
      <c r="E2065">
        <f>[3]flow_raw!I2065</f>
        <v>18218</v>
      </c>
      <c r="F2065" s="272">
        <f>[3]flow_raw!L2065</f>
        <v>5068.2871400000004</v>
      </c>
    </row>
    <row r="2066" spans="5:6">
      <c r="E2066">
        <f>[3]flow_raw!I2066</f>
        <v>18258</v>
      </c>
      <c r="F2066" s="272">
        <f>[3]flow_raw!L2066</f>
        <v>9042.5874629999998</v>
      </c>
    </row>
    <row r="2067" spans="5:6">
      <c r="E2067">
        <f>[3]flow_raw!I2067</f>
        <v>18298</v>
      </c>
      <c r="F2067" s="272">
        <f>[3]flow_raw!L2067</f>
        <v>6632.7752949999995</v>
      </c>
    </row>
    <row r="2068" spans="5:6">
      <c r="E2068">
        <f>[3]flow_raw!I2068</f>
        <v>18300</v>
      </c>
      <c r="F2068" s="272">
        <f>[3]flow_raw!L2068</f>
        <v>8679.8762050000005</v>
      </c>
    </row>
    <row r="2069" spans="5:6">
      <c r="E2069">
        <f>[3]flow_raw!I2069</f>
        <v>18311</v>
      </c>
      <c r="F2069" s="272">
        <f>[3]flow_raw!L2069</f>
        <v>2364.5590090000001</v>
      </c>
    </row>
    <row r="2070" spans="5:6">
      <c r="E2070">
        <f>[3]flow_raw!I2070</f>
        <v>18333</v>
      </c>
      <c r="F2070" s="272">
        <f>[3]flow_raw!L2070</f>
        <v>1355.5552960000002</v>
      </c>
    </row>
    <row r="2071" spans="5:6">
      <c r="E2071">
        <f>[3]flow_raw!I2071</f>
        <v>18349</v>
      </c>
      <c r="F2071" s="272">
        <f>[3]flow_raw!L2071</f>
        <v>8432.2234960000005</v>
      </c>
    </row>
    <row r="2072" spans="5:6">
      <c r="E2072">
        <f>[3]flow_raw!I2072</f>
        <v>18352</v>
      </c>
      <c r="F2072" s="272">
        <f>[3]flow_raw!L2072</f>
        <v>14207.899308</v>
      </c>
    </row>
    <row r="2073" spans="5:6">
      <c r="E2073">
        <f>[3]flow_raw!I2073</f>
        <v>18355</v>
      </c>
      <c r="F2073" s="272">
        <f>[3]flow_raw!L2073</f>
        <v>18509.135375999998</v>
      </c>
    </row>
    <row r="2074" spans="5:6">
      <c r="E2074">
        <f>[3]flow_raw!I2074</f>
        <v>18359</v>
      </c>
      <c r="F2074" s="272">
        <f>[3]flow_raw!L2074</f>
        <v>10450.308715000001</v>
      </c>
    </row>
    <row r="2075" spans="5:6">
      <c r="E2075">
        <f>[3]flow_raw!I2075</f>
        <v>18377</v>
      </c>
      <c r="F2075" s="272">
        <f>[3]flow_raw!L2075</f>
        <v>8456.9197879999992</v>
      </c>
    </row>
    <row r="2076" spans="5:6">
      <c r="E2076">
        <f>[3]flow_raw!I2076</f>
        <v>18403</v>
      </c>
      <c r="F2076" s="272">
        <f>[3]flow_raw!L2076</f>
        <v>11829.762510999999</v>
      </c>
    </row>
    <row r="2077" spans="5:6">
      <c r="E2077">
        <f>[3]flow_raw!I2077</f>
        <v>18406</v>
      </c>
      <c r="F2077" s="272">
        <f>[3]flow_raw!L2077</f>
        <v>10186.766296</v>
      </c>
    </row>
    <row r="2078" spans="5:6">
      <c r="E2078">
        <f>[3]flow_raw!I2078</f>
        <v>18408</v>
      </c>
      <c r="F2078" s="272">
        <f>[3]flow_raw!L2078</f>
        <v>3221.8362269999998</v>
      </c>
    </row>
    <row r="2079" spans="5:6">
      <c r="E2079">
        <f>[3]flow_raw!I2079</f>
        <v>18410</v>
      </c>
      <c r="F2079" s="272">
        <f>[3]flow_raw!L2079</f>
        <v>3322.3732799999998</v>
      </c>
    </row>
    <row r="2080" spans="5:6">
      <c r="E2080">
        <f>[3]flow_raw!I2080</f>
        <v>18435</v>
      </c>
      <c r="F2080" s="272">
        <f>[3]flow_raw!L2080</f>
        <v>2313.425878</v>
      </c>
    </row>
    <row r="2081" spans="5:6">
      <c r="E2081">
        <f>[3]flow_raw!I2081</f>
        <v>18442</v>
      </c>
      <c r="F2081" s="272">
        <f>[3]flow_raw!L2081</f>
        <v>7983.5486680000004</v>
      </c>
    </row>
    <row r="2082" spans="5:6">
      <c r="E2082">
        <f>[3]flow_raw!I2082</f>
        <v>18471</v>
      </c>
      <c r="F2082" s="272">
        <f>[3]flow_raw!L2082</f>
        <v>11829.762510999999</v>
      </c>
    </row>
    <row r="2083" spans="5:6">
      <c r="E2083">
        <f>[3]flow_raw!I2083</f>
        <v>18473</v>
      </c>
      <c r="F2083" s="272">
        <f>[3]flow_raw!L2083</f>
        <v>8835.9820180000006</v>
      </c>
    </row>
    <row r="2084" spans="5:6">
      <c r="E2084">
        <f>[3]flow_raw!I2084</f>
        <v>18477</v>
      </c>
      <c r="F2084" s="272">
        <f>[3]flow_raw!L2084</f>
        <v>7856.639983</v>
      </c>
    </row>
    <row r="2085" spans="5:6">
      <c r="E2085">
        <f>[3]flow_raw!I2085</f>
        <v>18483</v>
      </c>
      <c r="F2085" s="272">
        <f>[3]flow_raw!L2085</f>
        <v>8627.200922</v>
      </c>
    </row>
    <row r="2086" spans="5:6">
      <c r="E2086">
        <f>[3]flow_raw!I2086</f>
        <v>18488</v>
      </c>
      <c r="F2086" s="272">
        <f>[3]flow_raw!L2086</f>
        <v>3532.682562</v>
      </c>
    </row>
    <row r="2087" spans="5:6">
      <c r="E2087">
        <f>[3]flow_raw!I2087</f>
        <v>18490</v>
      </c>
      <c r="F2087" s="272">
        <f>[3]flow_raw!L2087</f>
        <v>4760.5226050000001</v>
      </c>
    </row>
    <row r="2088" spans="5:6">
      <c r="E2088">
        <f>[3]flow_raw!I2088</f>
        <v>18497</v>
      </c>
      <c r="F2088" s="272">
        <f>[3]flow_raw!L2088</f>
        <v>1900.4404360000003</v>
      </c>
    </row>
    <row r="2089" spans="5:6">
      <c r="E2089">
        <f>[3]flow_raw!I2089</f>
        <v>18531</v>
      </c>
      <c r="F2089" s="272">
        <f>[3]flow_raw!L2089</f>
        <v>7488.3835130000007</v>
      </c>
    </row>
    <row r="2090" spans="5:6">
      <c r="E2090">
        <f>[3]flow_raw!I2090</f>
        <v>18539</v>
      </c>
      <c r="F2090" s="272">
        <f>[3]flow_raw!L2090</f>
        <v>6593.8144359999997</v>
      </c>
    </row>
    <row r="2091" spans="5:6">
      <c r="E2091">
        <f>[3]flow_raw!I2091</f>
        <v>18544</v>
      </c>
      <c r="F2091" s="272">
        <f>[3]flow_raw!L2091</f>
        <v>8272.2747349999991</v>
      </c>
    </row>
    <row r="2092" spans="5:6">
      <c r="E2092">
        <f>[3]flow_raw!I2092</f>
        <v>18546</v>
      </c>
      <c r="F2092" s="272">
        <f>[3]flow_raw!L2092</f>
        <v>7650.216382999999</v>
      </c>
    </row>
    <row r="2093" spans="5:6">
      <c r="E2093">
        <f>[3]flow_raw!I2093</f>
        <v>18552</v>
      </c>
      <c r="F2093" s="272">
        <f>[3]flow_raw!L2093</f>
        <v>3390.445995</v>
      </c>
    </row>
    <row r="2094" spans="5:6">
      <c r="E2094">
        <f>[3]flow_raw!I2094</f>
        <v>18554</v>
      </c>
      <c r="F2094" s="272">
        <f>[3]flow_raw!L2094</f>
        <v>2240.7286539999996</v>
      </c>
    </row>
    <row r="2095" spans="5:6">
      <c r="E2095">
        <f>[3]flow_raw!I2095</f>
        <v>18556</v>
      </c>
      <c r="F2095" s="272">
        <f>[3]flow_raw!L2095</f>
        <v>3815.4756889999999</v>
      </c>
    </row>
    <row r="2096" spans="5:6">
      <c r="E2096">
        <f>[3]flow_raw!I2096</f>
        <v>18567</v>
      </c>
      <c r="F2096" s="272">
        <f>[3]flow_raw!L2096</f>
        <v>12714.445921999999</v>
      </c>
    </row>
    <row r="2097" spans="5:6">
      <c r="E2097">
        <f>[3]flow_raw!I2097</f>
        <v>18569</v>
      </c>
      <c r="F2097" s="272">
        <f>[3]flow_raw!L2097</f>
        <v>8972.0765090000004</v>
      </c>
    </row>
    <row r="2098" spans="5:6">
      <c r="E2098">
        <f>[3]flow_raw!I2098</f>
        <v>18577</v>
      </c>
      <c r="F2098" s="272">
        <f>[3]flow_raw!L2098</f>
        <v>4115.0472090000003</v>
      </c>
    </row>
    <row r="2099" spans="5:6">
      <c r="E2099">
        <f>[3]flow_raw!I2099</f>
        <v>18582</v>
      </c>
      <c r="F2099" s="272">
        <f>[3]flow_raw!L2099</f>
        <v>5603.3196259999995</v>
      </c>
    </row>
    <row r="2100" spans="5:6">
      <c r="E2100">
        <f>[3]flow_raw!I2100</f>
        <v>18595</v>
      </c>
      <c r="F2100" s="272">
        <f>[3]flow_raw!L2100</f>
        <v>14008.906616</v>
      </c>
    </row>
    <row r="2101" spans="5:6">
      <c r="E2101">
        <f>[3]flow_raw!I2101</f>
        <v>18606</v>
      </c>
      <c r="F2101" s="272">
        <f>[3]flow_raw!L2101</f>
        <v>4739.7948569999999</v>
      </c>
    </row>
    <row r="2102" spans="5:6">
      <c r="E2102">
        <f>[3]flow_raw!I2102</f>
        <v>18620</v>
      </c>
      <c r="F2102" s="272">
        <f>[3]flow_raw!L2102</f>
        <v>6987.1448359999995</v>
      </c>
    </row>
    <row r="2103" spans="5:6">
      <c r="E2103">
        <f>[3]flow_raw!I2103</f>
        <v>18621</v>
      </c>
      <c r="F2103" s="272">
        <f>[3]flow_raw!L2103</f>
        <v>6070.8315119999997</v>
      </c>
    </row>
    <row r="2104" spans="5:6">
      <c r="E2104">
        <f>[3]flow_raw!I2104</f>
        <v>18626</v>
      </c>
      <c r="F2104" s="272">
        <f>[3]flow_raw!L2104</f>
        <v>9694.1678090000005</v>
      </c>
    </row>
    <row r="2105" spans="5:6">
      <c r="E2105">
        <f>[3]flow_raw!I2105</f>
        <v>18627</v>
      </c>
      <c r="F2105" s="272">
        <f>[3]flow_raw!L2105</f>
        <v>9485.4898069999999</v>
      </c>
    </row>
    <row r="2106" spans="5:6">
      <c r="E2106">
        <f>[3]flow_raw!I2106</f>
        <v>18632</v>
      </c>
      <c r="F2106" s="272">
        <f>[3]flow_raw!L2106</f>
        <v>11849.400024000002</v>
      </c>
    </row>
    <row r="2107" spans="5:6">
      <c r="E2107">
        <f>[3]flow_raw!I2107</f>
        <v>18637</v>
      </c>
      <c r="F2107" s="272">
        <f>[3]flow_raw!L2107</f>
        <v>10410.075073999998</v>
      </c>
    </row>
    <row r="2108" spans="5:6">
      <c r="E2108">
        <f>[3]flow_raw!I2108</f>
        <v>18644</v>
      </c>
      <c r="F2108" s="272">
        <f>[3]flow_raw!L2108</f>
        <v>10943.968018</v>
      </c>
    </row>
    <row r="2109" spans="5:6">
      <c r="E2109">
        <f>[3]flow_raw!I2109</f>
        <v>18645</v>
      </c>
      <c r="F2109" s="272">
        <f>[3]flow_raw!L2109</f>
        <v>17966.540435000003</v>
      </c>
    </row>
    <row r="2110" spans="5:6">
      <c r="E2110">
        <f>[3]flow_raw!I2110</f>
        <v>18650</v>
      </c>
      <c r="F2110" s="272">
        <f>[3]flow_raw!L2110</f>
        <v>19051.583998999999</v>
      </c>
    </row>
    <row r="2111" spans="5:6">
      <c r="E2111">
        <f>[3]flow_raw!I2111</f>
        <v>18687</v>
      </c>
      <c r="F2111" s="272">
        <f>[3]flow_raw!L2111</f>
        <v>25557.116607999997</v>
      </c>
    </row>
    <row r="2112" spans="5:6">
      <c r="E2112">
        <f>[3]flow_raw!I2112</f>
        <v>18703</v>
      </c>
      <c r="F2112" s="272">
        <f>[3]flow_raw!L2112</f>
        <v>1810.2599800000003</v>
      </c>
    </row>
    <row r="2113" spans="5:6">
      <c r="E2113">
        <f>[3]flow_raw!I2113</f>
        <v>18732</v>
      </c>
      <c r="F2113" s="272">
        <f>[3]flow_raw!L2113</f>
        <v>10907.120864</v>
      </c>
    </row>
    <row r="2114" spans="5:6">
      <c r="E2114">
        <f>[3]flow_raw!I2114</f>
        <v>18734</v>
      </c>
      <c r="F2114" s="272">
        <f>[3]flow_raw!L2114</f>
        <v>9606.218879</v>
      </c>
    </row>
    <row r="2115" spans="5:6">
      <c r="E2115">
        <f>[3]flow_raw!I2115</f>
        <v>18777</v>
      </c>
      <c r="F2115" s="272">
        <f>[3]flow_raw!L2115</f>
        <v>7709.5552369999996</v>
      </c>
    </row>
    <row r="2116" spans="5:6">
      <c r="E2116">
        <f>[3]flow_raw!I2116</f>
        <v>18784</v>
      </c>
      <c r="F2116" s="272">
        <f>[3]flow_raw!L2116</f>
        <v>3374.8293990000002</v>
      </c>
    </row>
    <row r="2117" spans="5:6">
      <c r="E2117">
        <f>[3]flow_raw!I2117</f>
        <v>18788</v>
      </c>
      <c r="F2117" s="272">
        <f>[3]flow_raw!L2117</f>
        <v>7315.5215319999998</v>
      </c>
    </row>
    <row r="2118" spans="5:6">
      <c r="E2118">
        <f>[3]flow_raw!I2118</f>
        <v>18800</v>
      </c>
      <c r="F2118" s="272">
        <f>[3]flow_raw!L2118</f>
        <v>27627.674714000001</v>
      </c>
    </row>
    <row r="2119" spans="5:6">
      <c r="E2119">
        <f>[3]flow_raw!I2119</f>
        <v>18803</v>
      </c>
      <c r="F2119" s="272">
        <f>[3]flow_raw!L2119</f>
        <v>11198.605591</v>
      </c>
    </row>
    <row r="2120" spans="5:6">
      <c r="E2120">
        <f>[3]flow_raw!I2120</f>
        <v>18819</v>
      </c>
      <c r="F2120" s="272">
        <f>[3]flow_raw!L2120</f>
        <v>2351.5876079999998</v>
      </c>
    </row>
    <row r="2121" spans="5:6">
      <c r="E2121">
        <f>[3]flow_raw!I2121</f>
        <v>18949</v>
      </c>
      <c r="F2121" s="272">
        <f>[3]flow_raw!L2121</f>
        <v>62627.314209000004</v>
      </c>
    </row>
    <row r="2122" spans="5:6">
      <c r="E2122">
        <f>[3]flow_raw!I2122</f>
        <v>18981</v>
      </c>
      <c r="F2122" s="272">
        <f>[3]flow_raw!L2122</f>
        <v>674.88619799999992</v>
      </c>
    </row>
    <row r="2123" spans="5:6">
      <c r="E2123">
        <f>[3]flow_raw!I2123</f>
        <v>18983</v>
      </c>
      <c r="F2123" s="272">
        <f>[3]flow_raw!L2123</f>
        <v>1628.8391419999998</v>
      </c>
    </row>
    <row r="2124" spans="5:6">
      <c r="E2124">
        <f>[3]flow_raw!I2124</f>
        <v>18990</v>
      </c>
      <c r="F2124" s="272">
        <f>[3]flow_raw!L2124</f>
        <v>1522.7962950000001</v>
      </c>
    </row>
    <row r="2125" spans="5:6">
      <c r="E2125">
        <f>[3]flow_raw!I2125</f>
        <v>19006</v>
      </c>
      <c r="F2125" s="272">
        <f>[3]flow_raw!L2125</f>
        <v>14975.789436999999</v>
      </c>
    </row>
    <row r="2126" spans="5:6">
      <c r="E2126">
        <f>[3]flow_raw!I2126</f>
        <v>19008</v>
      </c>
      <c r="F2126" s="272">
        <f>[3]flow_raw!L2126</f>
        <v>15600.570540999997</v>
      </c>
    </row>
    <row r="2127" spans="5:6">
      <c r="E2127">
        <f>[3]flow_raw!I2127</f>
        <v>19011</v>
      </c>
      <c r="F2127" s="272">
        <f>[3]flow_raw!L2127</f>
        <v>10535.557955</v>
      </c>
    </row>
    <row r="2128" spans="5:6">
      <c r="E2128">
        <f>[3]flow_raw!I2128</f>
        <v>19021</v>
      </c>
      <c r="F2128" s="272">
        <f>[3]flow_raw!L2128</f>
        <v>4956.0259690000003</v>
      </c>
    </row>
    <row r="2129" spans="5:6">
      <c r="E2129">
        <f>[3]flow_raw!I2129</f>
        <v>19024</v>
      </c>
      <c r="F2129" s="272">
        <f>[3]flow_raw!L2129</f>
        <v>153.95458400000001</v>
      </c>
    </row>
    <row r="2130" spans="5:6">
      <c r="E2130">
        <f>[3]flow_raw!I2130</f>
        <v>19027</v>
      </c>
      <c r="F2130" s="272">
        <f>[3]flow_raw!L2130</f>
        <v>1440.3717320000001</v>
      </c>
    </row>
    <row r="2131" spans="5:6">
      <c r="E2131">
        <f>[3]flow_raw!I2131</f>
        <v>19030</v>
      </c>
      <c r="F2131" s="272">
        <f>[3]flow_raw!L2131</f>
        <v>10613.027833</v>
      </c>
    </row>
    <row r="2132" spans="5:6">
      <c r="E2132">
        <f>[3]flow_raw!I2132</f>
        <v>19042</v>
      </c>
      <c r="F2132" s="272">
        <f>[3]flow_raw!L2132</f>
        <v>13641.661971000001</v>
      </c>
    </row>
    <row r="2133" spans="5:6">
      <c r="E2133">
        <f>[3]flow_raw!I2133</f>
        <v>19045</v>
      </c>
      <c r="F2133" s="272">
        <f>[3]flow_raw!L2133</f>
        <v>14454.012771999998</v>
      </c>
    </row>
    <row r="2134" spans="5:6">
      <c r="E2134">
        <f>[3]flow_raw!I2134</f>
        <v>19046</v>
      </c>
      <c r="F2134" s="272">
        <f>[3]flow_raw!L2134</f>
        <v>11145.632935000001</v>
      </c>
    </row>
    <row r="2135" spans="5:6">
      <c r="E2135">
        <f>[3]flow_raw!I2135</f>
        <v>19048</v>
      </c>
      <c r="F2135" s="272">
        <f>[3]flow_raw!L2135</f>
        <v>6575.9543429999994</v>
      </c>
    </row>
    <row r="2136" spans="5:6">
      <c r="E2136">
        <f>[3]flow_raw!I2136</f>
        <v>19065</v>
      </c>
      <c r="F2136" s="272">
        <f>[3]flow_raw!L2136</f>
        <v>2769.5105679999997</v>
      </c>
    </row>
    <row r="2137" spans="5:6">
      <c r="E2137">
        <f>[3]flow_raw!I2137</f>
        <v>19120</v>
      </c>
      <c r="F2137" s="272">
        <f>[3]flow_raw!L2137</f>
        <v>4275.0224170000001</v>
      </c>
    </row>
    <row r="2138" spans="5:6">
      <c r="E2138">
        <f>[3]flow_raw!I2138</f>
        <v>19152</v>
      </c>
      <c r="F2138" s="272">
        <f>[3]flow_raw!L2138</f>
        <v>71998.711425000001</v>
      </c>
    </row>
    <row r="2139" spans="5:6">
      <c r="E2139">
        <f>[3]flow_raw!I2139</f>
        <v>19168</v>
      </c>
      <c r="F2139" s="272">
        <f>[3]flow_raw!L2139</f>
        <v>12456.278839999999</v>
      </c>
    </row>
    <row r="2140" spans="5:6">
      <c r="E2140">
        <f>[3]flow_raw!I2140</f>
        <v>19169</v>
      </c>
      <c r="F2140" s="272">
        <f>[3]flow_raw!L2140</f>
        <v>3844.2393350000002</v>
      </c>
    </row>
    <row r="2141" spans="5:6">
      <c r="E2141">
        <f>[3]flow_raw!I2141</f>
        <v>19174</v>
      </c>
      <c r="F2141" s="272">
        <f>[3]flow_raw!L2141</f>
        <v>6749.1469190000007</v>
      </c>
    </row>
    <row r="2142" spans="5:6">
      <c r="E2142">
        <f>[3]flow_raw!I2142</f>
        <v>19180</v>
      </c>
      <c r="F2142" s="272">
        <f>[3]flow_raw!L2142</f>
        <v>6327.629371</v>
      </c>
    </row>
    <row r="2143" spans="5:6">
      <c r="E2143">
        <f>[3]flow_raw!I2143</f>
        <v>19208</v>
      </c>
      <c r="F2143" s="272">
        <f>[3]flow_raw!L2143</f>
        <v>19160.026206999999</v>
      </c>
    </row>
    <row r="2144" spans="5:6">
      <c r="E2144">
        <f>[3]flow_raw!I2144</f>
        <v>19321</v>
      </c>
      <c r="F2144" s="272">
        <f>[3]flow_raw!L2144</f>
        <v>9126.9246120000007</v>
      </c>
    </row>
    <row r="2145" spans="5:6">
      <c r="E2145">
        <f>[3]flow_raw!I2145</f>
        <v>19341</v>
      </c>
      <c r="F2145" s="272">
        <f>[3]flow_raw!L2145</f>
        <v>4010.2190399999999</v>
      </c>
    </row>
    <row r="2146" spans="5:6">
      <c r="E2146">
        <f>[3]flow_raw!I2146</f>
        <v>19402</v>
      </c>
      <c r="F2146" s="272">
        <f>[3]flow_raw!L2146</f>
        <v>4068.3077760000001</v>
      </c>
    </row>
    <row r="2147" spans="5:6">
      <c r="E2147">
        <f>[3]flow_raw!I2147</f>
        <v>19415</v>
      </c>
      <c r="F2147" s="272">
        <f>[3]flow_raw!L2147</f>
        <v>27009.863708000001</v>
      </c>
    </row>
    <row r="2148" spans="5:6">
      <c r="E2148">
        <f>[3]flow_raw!I2148</f>
        <v>19452</v>
      </c>
      <c r="F2148" s="272">
        <f>[3]flow_raw!L2148</f>
        <v>6697.6990910000004</v>
      </c>
    </row>
    <row r="2149" spans="5:6">
      <c r="E2149">
        <f>[3]flow_raw!I2149</f>
        <v>19455</v>
      </c>
      <c r="F2149" s="272">
        <f>[3]flow_raw!L2149</f>
        <v>9769.6736450000008</v>
      </c>
    </row>
    <row r="2150" spans="5:6">
      <c r="E2150">
        <f>[3]flow_raw!I2150</f>
        <v>19481</v>
      </c>
      <c r="F2150" s="272">
        <f>[3]flow_raw!L2150</f>
        <v>52045.639404000001</v>
      </c>
    </row>
    <row r="2151" spans="5:6">
      <c r="E2151">
        <f>[3]flow_raw!I2151</f>
        <v>19518</v>
      </c>
      <c r="F2151" s="272">
        <f>[3]flow_raw!L2151</f>
        <v>18928.457563</v>
      </c>
    </row>
    <row r="2152" spans="5:6">
      <c r="E2152">
        <f>[3]flow_raw!I2152</f>
        <v>19564</v>
      </c>
      <c r="F2152" s="272">
        <f>[3]flow_raw!L2152</f>
        <v>11209.208786000001</v>
      </c>
    </row>
    <row r="2153" spans="5:6">
      <c r="E2153">
        <f>[3]flow_raw!I2153</f>
        <v>19568</v>
      </c>
      <c r="F2153" s="272">
        <f>[3]flow_raw!L2153</f>
        <v>10396.687043000002</v>
      </c>
    </row>
    <row r="2154" spans="5:6">
      <c r="E2154">
        <f>[3]flow_raw!I2154</f>
        <v>19571</v>
      </c>
      <c r="F2154" s="272">
        <f>[3]flow_raw!L2154</f>
        <v>69839.424316999997</v>
      </c>
    </row>
    <row r="2155" spans="5:6">
      <c r="E2155">
        <f>[3]flow_raw!I2155</f>
        <v>19605</v>
      </c>
      <c r="F2155" s="272">
        <f>[3]flow_raw!L2155</f>
        <v>78877.353759999998</v>
      </c>
    </row>
    <row r="2156" spans="5:6">
      <c r="E2156">
        <f>[3]flow_raw!I2156</f>
        <v>19671</v>
      </c>
      <c r="F2156" s="272">
        <f>[3]flow_raw!L2156</f>
        <v>100476.817628</v>
      </c>
    </row>
    <row r="2157" spans="5:6">
      <c r="E2157">
        <f>[3]flow_raw!I2157</f>
        <v>19684</v>
      </c>
      <c r="F2157" s="272">
        <f>[3]flow_raw!L2157</f>
        <v>1372.318031</v>
      </c>
    </row>
    <row r="2158" spans="5:6">
      <c r="E2158">
        <f>[3]flow_raw!I2158</f>
        <v>19715</v>
      </c>
      <c r="F2158" s="272">
        <f>[3]flow_raw!L2158</f>
        <v>18308.248961999998</v>
      </c>
    </row>
    <row r="2159" spans="5:6">
      <c r="E2159">
        <f>[3]flow_raw!I2159</f>
        <v>19742</v>
      </c>
      <c r="F2159" s="272">
        <f>[3]flow_raw!L2159</f>
        <v>10681.765916</v>
      </c>
    </row>
    <row r="2160" spans="5:6">
      <c r="E2160">
        <f>[3]flow_raw!I2160</f>
        <v>19754</v>
      </c>
      <c r="F2160" s="272">
        <f>[3]flow_raw!L2160</f>
        <v>12.985413000000001</v>
      </c>
    </row>
    <row r="2161" spans="5:6">
      <c r="E2161">
        <f>[3]flow_raw!I2161</f>
        <v>19757</v>
      </c>
      <c r="F2161" s="272">
        <f>[3]flow_raw!L2161</f>
        <v>2445.0315909999999</v>
      </c>
    </row>
    <row r="2162" spans="5:6">
      <c r="E2162">
        <f>[3]flow_raw!I2162</f>
        <v>19765</v>
      </c>
      <c r="F2162" s="272">
        <f>[3]flow_raw!L2162</f>
        <v>4189.119506</v>
      </c>
    </row>
    <row r="2163" spans="5:6">
      <c r="E2163">
        <f>[3]flow_raw!I2163</f>
        <v>19800</v>
      </c>
      <c r="F2163" s="272">
        <f>[3]flow_raw!L2163</f>
        <v>1527.2692959999999</v>
      </c>
    </row>
    <row r="2164" spans="5:6">
      <c r="E2164">
        <f>[3]flow_raw!I2164</f>
        <v>19842</v>
      </c>
      <c r="F2164" s="272">
        <f>[3]flow_raw!L2164</f>
        <v>25677.829758</v>
      </c>
    </row>
    <row r="2165" spans="5:6">
      <c r="E2165">
        <f>[3]flow_raw!I2165</f>
        <v>19870</v>
      </c>
      <c r="F2165" s="272">
        <f>[3]flow_raw!L2165</f>
        <v>13785.300490999998</v>
      </c>
    </row>
    <row r="2166" spans="5:6">
      <c r="E2166">
        <f>[3]flow_raw!I2166</f>
        <v>19872</v>
      </c>
      <c r="F2166" s="272">
        <f>[3]flow_raw!L2166</f>
        <v>13140.607759</v>
      </c>
    </row>
    <row r="2167" spans="5:6">
      <c r="E2167">
        <f>[3]flow_raw!I2167</f>
        <v>19873</v>
      </c>
      <c r="F2167" s="272">
        <f>[3]flow_raw!L2167</f>
        <v>12637.477493999999</v>
      </c>
    </row>
    <row r="2168" spans="5:6">
      <c r="E2168">
        <f>[3]flow_raw!I2168</f>
        <v>19883</v>
      </c>
      <c r="F2168" s="272">
        <f>[3]flow_raw!L2168</f>
        <v>9505.8562940000011</v>
      </c>
    </row>
    <row r="2169" spans="5:6">
      <c r="E2169">
        <f>[3]flow_raw!I2169</f>
        <v>19900</v>
      </c>
      <c r="F2169" s="272">
        <f>[3]flow_raw!L2169</f>
        <v>16604.230887999998</v>
      </c>
    </row>
    <row r="2170" spans="5:6">
      <c r="E2170">
        <f>[3]flow_raw!I2170</f>
        <v>19904</v>
      </c>
      <c r="F2170" s="272">
        <f>[3]flow_raw!L2170</f>
        <v>29268.995453000003</v>
      </c>
    </row>
    <row r="2171" spans="5:6">
      <c r="E2171">
        <f>[3]flow_raw!I2171</f>
        <v>19909</v>
      </c>
      <c r="F2171" s="272">
        <f>[3]flow_raw!L2171</f>
        <v>17983.174428999999</v>
      </c>
    </row>
    <row r="2172" spans="5:6">
      <c r="E2172">
        <f>[3]flow_raw!I2172</f>
        <v>19911</v>
      </c>
      <c r="F2172" s="272">
        <f>[3]flow_raw!L2172</f>
        <v>21688.553452</v>
      </c>
    </row>
    <row r="2173" spans="5:6">
      <c r="E2173">
        <f>[3]flow_raw!I2173</f>
        <v>19914</v>
      </c>
      <c r="F2173" s="272">
        <f>[3]flow_raw!L2173</f>
        <v>22591.351379</v>
      </c>
    </row>
    <row r="2174" spans="5:6">
      <c r="E2174">
        <f>[3]flow_raw!I2174</f>
        <v>19917</v>
      </c>
      <c r="F2174" s="272">
        <f>[3]flow_raw!L2174</f>
        <v>33706.226888999998</v>
      </c>
    </row>
    <row r="2175" spans="5:6">
      <c r="E2175">
        <f>[3]flow_raw!I2175</f>
        <v>19924</v>
      </c>
      <c r="F2175" s="272">
        <f>[3]flow_raw!L2175</f>
        <v>41223.231442999997</v>
      </c>
    </row>
    <row r="2176" spans="5:6">
      <c r="E2176">
        <f>[3]flow_raw!I2176</f>
        <v>19926</v>
      </c>
      <c r="F2176" s="272">
        <f>[3]flow_raw!L2176</f>
        <v>26545.372346999997</v>
      </c>
    </row>
    <row r="2177" spans="5:6">
      <c r="E2177">
        <f>[3]flow_raw!I2177</f>
        <v>19930</v>
      </c>
      <c r="F2177" s="272">
        <f>[3]flow_raw!L2177</f>
        <v>17979.035767000001</v>
      </c>
    </row>
    <row r="2178" spans="5:6">
      <c r="E2178">
        <f>[3]flow_raw!I2178</f>
        <v>19934</v>
      </c>
      <c r="F2178" s="272">
        <f>[3]flow_raw!L2178</f>
        <v>23088.066619000001</v>
      </c>
    </row>
    <row r="2179" spans="5:6">
      <c r="E2179">
        <f>[3]flow_raw!I2179</f>
        <v>19938</v>
      </c>
      <c r="F2179" s="272">
        <f>[3]flow_raw!L2179</f>
        <v>21554.752899999999</v>
      </c>
    </row>
    <row r="2180" spans="5:6">
      <c r="E2180">
        <f>[3]flow_raw!I2180</f>
        <v>19942</v>
      </c>
      <c r="F2180" s="272">
        <f>[3]flow_raw!L2180</f>
        <v>17986.625121999998</v>
      </c>
    </row>
    <row r="2181" spans="5:6">
      <c r="E2181">
        <f>[3]flow_raw!I2181</f>
        <v>19948</v>
      </c>
      <c r="F2181" s="272">
        <f>[3]flow_raw!L2181</f>
        <v>16652.691606</v>
      </c>
    </row>
    <row r="2182" spans="5:6">
      <c r="E2182">
        <f>[3]flow_raw!I2182</f>
        <v>19953</v>
      </c>
      <c r="F2182" s="272">
        <f>[3]flow_raw!L2182</f>
        <v>15224.229370000001</v>
      </c>
    </row>
    <row r="2183" spans="5:6">
      <c r="E2183">
        <f>[3]flow_raw!I2183</f>
        <v>19975</v>
      </c>
      <c r="F2183" s="272">
        <f>[3]flow_raw!L2183</f>
        <v>6759.4197269999995</v>
      </c>
    </row>
    <row r="2184" spans="5:6">
      <c r="E2184">
        <f>[3]flow_raw!I2184</f>
        <v>19994</v>
      </c>
      <c r="F2184" s="272">
        <f>[3]flow_raw!L2184</f>
        <v>13471.597999000001</v>
      </c>
    </row>
    <row r="2185" spans="5:6">
      <c r="E2185">
        <f>[3]flow_raw!I2185</f>
        <v>20010</v>
      </c>
      <c r="F2185" s="272">
        <f>[3]flow_raw!L2185</f>
        <v>10484.795092</v>
      </c>
    </row>
    <row r="2186" spans="5:6">
      <c r="E2186">
        <f>[3]flow_raw!I2186</f>
        <v>20028</v>
      </c>
      <c r="F2186" s="272">
        <f>[3]flow_raw!L2186</f>
        <v>27572.446746999998</v>
      </c>
    </row>
    <row r="2187" spans="5:6">
      <c r="E2187">
        <f>[3]flow_raw!I2187</f>
        <v>20030</v>
      </c>
      <c r="F2187" s="272">
        <f>[3]flow_raw!L2187</f>
        <v>61823.588865999998</v>
      </c>
    </row>
    <row r="2188" spans="5:6">
      <c r="E2188">
        <f>[3]flow_raw!I2188</f>
        <v>20034</v>
      </c>
      <c r="F2188" s="272">
        <f>[3]flow_raw!L2188</f>
        <v>42447.852052000002</v>
      </c>
    </row>
    <row r="2189" spans="5:6">
      <c r="E2189">
        <f>[3]flow_raw!I2189</f>
        <v>20043</v>
      </c>
      <c r="F2189" s="272">
        <f>[3]flow_raw!L2189</f>
        <v>2607.0843959999997</v>
      </c>
    </row>
    <row r="2190" spans="5:6">
      <c r="E2190">
        <f>[3]flow_raw!I2190</f>
        <v>20052</v>
      </c>
      <c r="F2190" s="272">
        <f>[3]flow_raw!L2190</f>
        <v>1818.352054</v>
      </c>
    </row>
    <row r="2191" spans="5:6">
      <c r="E2191">
        <f>[3]flow_raw!I2191</f>
        <v>20069</v>
      </c>
      <c r="F2191" s="272">
        <f>[3]flow_raw!L2191</f>
        <v>24226.797104000001</v>
      </c>
    </row>
    <row r="2192" spans="5:6">
      <c r="E2192">
        <f>[3]flow_raw!I2192</f>
        <v>20104</v>
      </c>
      <c r="F2192" s="272">
        <f>[3]flow_raw!L2192</f>
        <v>2556.8955430000001</v>
      </c>
    </row>
    <row r="2193" spans="5:6">
      <c r="E2193">
        <f>[3]flow_raw!I2193</f>
        <v>20111</v>
      </c>
      <c r="F2193" s="272">
        <f>[3]flow_raw!L2193</f>
        <v>5938.0385289999995</v>
      </c>
    </row>
    <row r="2194" spans="5:6">
      <c r="E2194">
        <f>[3]flow_raw!I2194</f>
        <v>20112</v>
      </c>
      <c r="F2194" s="272">
        <f>[3]flow_raw!L2194</f>
        <v>5594.4014610000004</v>
      </c>
    </row>
    <row r="2195" spans="5:6">
      <c r="E2195">
        <f>[3]flow_raw!I2195</f>
        <v>20123</v>
      </c>
      <c r="F2195" s="272">
        <f>[3]flow_raw!L2195</f>
        <v>3340.5976089999999</v>
      </c>
    </row>
    <row r="2196" spans="5:6">
      <c r="E2196">
        <f>[3]flow_raw!I2196</f>
        <v>20130</v>
      </c>
      <c r="F2196" s="272">
        <f>[3]flow_raw!L2196</f>
        <v>2011.1621949999999</v>
      </c>
    </row>
    <row r="2197" spans="5:6">
      <c r="E2197">
        <f>[3]flow_raw!I2197</f>
        <v>20144</v>
      </c>
      <c r="F2197" s="272">
        <f>[3]flow_raw!L2197</f>
        <v>10498.920692</v>
      </c>
    </row>
    <row r="2198" spans="5:6">
      <c r="E2198">
        <f>[3]flow_raw!I2198</f>
        <v>20157</v>
      </c>
      <c r="F2198" s="272">
        <f>[3]flow_raw!L2198</f>
        <v>10479.690809</v>
      </c>
    </row>
    <row r="2199" spans="5:6">
      <c r="E2199">
        <f>[3]flow_raw!I2199</f>
        <v>20173</v>
      </c>
      <c r="F2199" s="272">
        <f>[3]flow_raw!L2199</f>
        <v>5912.8355489999994</v>
      </c>
    </row>
    <row r="2200" spans="5:6">
      <c r="E2200">
        <f>[3]flow_raw!I2200</f>
        <v>20209</v>
      </c>
      <c r="F2200" s="272">
        <f>[3]flow_raw!L2200</f>
        <v>6394.8777129999999</v>
      </c>
    </row>
    <row r="2201" spans="5:6">
      <c r="E2201">
        <f>[3]flow_raw!I2201</f>
        <v>20315</v>
      </c>
      <c r="F2201" s="272">
        <f>[3]flow_raw!L2201</f>
        <v>10182.044777999999</v>
      </c>
    </row>
    <row r="2202" spans="5:6">
      <c r="E2202">
        <f>[3]flow_raw!I2202</f>
        <v>20332</v>
      </c>
      <c r="F2202" s="272">
        <f>[3]flow_raw!L2202</f>
        <v>19284.203206999999</v>
      </c>
    </row>
    <row r="2203" spans="5:6">
      <c r="E2203">
        <f>[3]flow_raw!I2203</f>
        <v>20345</v>
      </c>
      <c r="F2203" s="272">
        <f>[3]flow_raw!L2203</f>
        <v>25921.886018999998</v>
      </c>
    </row>
    <row r="2204" spans="5:6">
      <c r="E2204">
        <f>[3]flow_raw!I2204</f>
        <v>20347</v>
      </c>
      <c r="F2204" s="272">
        <f>[3]flow_raw!L2204</f>
        <v>9867.6278160000002</v>
      </c>
    </row>
    <row r="2205" spans="5:6">
      <c r="E2205">
        <f>[3]flow_raw!I2205</f>
        <v>20351</v>
      </c>
      <c r="F2205" s="272">
        <f>[3]flow_raw!L2205</f>
        <v>6902.698832</v>
      </c>
    </row>
    <row r="2206" spans="5:6">
      <c r="E2206">
        <f>[3]flow_raw!I2206</f>
        <v>20369</v>
      </c>
      <c r="F2206" s="272">
        <f>[3]flow_raw!L2206</f>
        <v>8991.6187439999994</v>
      </c>
    </row>
    <row r="2207" spans="5:6">
      <c r="E2207">
        <f>[3]flow_raw!I2207</f>
        <v>20413</v>
      </c>
      <c r="F2207" s="272">
        <f>[3]flow_raw!L2207</f>
        <v>691.93873299999996</v>
      </c>
    </row>
    <row r="2208" spans="5:6">
      <c r="E2208">
        <f>[3]flow_raw!I2208</f>
        <v>20457</v>
      </c>
      <c r="F2208" s="272">
        <f>[3]flow_raw!L2208</f>
        <v>103439.736328</v>
      </c>
    </row>
    <row r="2209" spans="5:6">
      <c r="E2209">
        <f>[3]flow_raw!I2209</f>
        <v>20458</v>
      </c>
      <c r="F2209" s="272">
        <f>[3]flow_raw!L2209</f>
        <v>82019.040039</v>
      </c>
    </row>
    <row r="2210" spans="5:6">
      <c r="E2210">
        <f>[3]flow_raw!I2210</f>
        <v>20463</v>
      </c>
      <c r="F2210" s="272">
        <f>[3]flow_raw!L2210</f>
        <v>73715.677247</v>
      </c>
    </row>
    <row r="2211" spans="5:6">
      <c r="E2211">
        <f>[3]flow_raw!I2211</f>
        <v>20464</v>
      </c>
      <c r="F2211" s="272">
        <f>[3]flow_raw!L2211</f>
        <v>57034.801267999996</v>
      </c>
    </row>
    <row r="2212" spans="5:6">
      <c r="E2212">
        <f>[3]flow_raw!I2212</f>
        <v>20465</v>
      </c>
      <c r="F2212" s="272">
        <f>[3]flow_raw!L2212</f>
        <v>122069.38232399999</v>
      </c>
    </row>
    <row r="2213" spans="5:6">
      <c r="E2213">
        <f>[3]flow_raw!I2213</f>
        <v>20466</v>
      </c>
      <c r="F2213" s="272">
        <f>[3]flow_raw!L2213</f>
        <v>83550.744630000001</v>
      </c>
    </row>
    <row r="2214" spans="5:6">
      <c r="E2214">
        <f>[3]flow_raw!I2214</f>
        <v>20467</v>
      </c>
      <c r="F2214" s="272">
        <f>[3]flow_raw!L2214</f>
        <v>89808.269042000014</v>
      </c>
    </row>
    <row r="2215" spans="5:6">
      <c r="E2215">
        <f>[3]flow_raw!I2215</f>
        <v>20471</v>
      </c>
      <c r="F2215" s="272">
        <f>[3]flow_raw!L2215</f>
        <v>82614.520995999992</v>
      </c>
    </row>
    <row r="2216" spans="5:6">
      <c r="E2216">
        <f>[3]flow_raw!I2216</f>
        <v>20472</v>
      </c>
      <c r="F2216" s="272">
        <f>[3]flow_raw!L2216</f>
        <v>82614.520995999992</v>
      </c>
    </row>
    <row r="2217" spans="5:6">
      <c r="E2217">
        <f>[3]flow_raw!I2217</f>
        <v>20487</v>
      </c>
      <c r="F2217" s="272">
        <f>[3]flow_raw!L2217</f>
        <v>112395.005372</v>
      </c>
    </row>
    <row r="2218" spans="5:6">
      <c r="E2218">
        <f>[3]flow_raw!I2218</f>
        <v>20491</v>
      </c>
      <c r="F2218" s="272">
        <f>[3]flow_raw!L2218</f>
        <v>2354.1877960000002</v>
      </c>
    </row>
    <row r="2219" spans="5:6">
      <c r="E2219">
        <f>[3]flow_raw!I2219</f>
        <v>20514</v>
      </c>
      <c r="F2219" s="272">
        <f>[3]flow_raw!L2219</f>
        <v>6720.0889590000006</v>
      </c>
    </row>
    <row r="2220" spans="5:6">
      <c r="E2220">
        <f>[3]flow_raw!I2220</f>
        <v>20516</v>
      </c>
      <c r="F2220" s="272">
        <f>[3]flow_raw!L2220</f>
        <v>13073.494322999999</v>
      </c>
    </row>
    <row r="2221" spans="5:6">
      <c r="E2221">
        <f>[3]flow_raw!I2221</f>
        <v>20529</v>
      </c>
      <c r="F2221" s="272">
        <f>[3]flow_raw!L2221</f>
        <v>105124.75781299999</v>
      </c>
    </row>
    <row r="2222" spans="5:6">
      <c r="E2222">
        <f>[3]flow_raw!I2222</f>
        <v>20549</v>
      </c>
      <c r="F2222" s="272">
        <f>[3]flow_raw!L2222</f>
        <v>81015.704345000006</v>
      </c>
    </row>
    <row r="2223" spans="5:6">
      <c r="E2223">
        <f>[3]flow_raw!I2223</f>
        <v>20588</v>
      </c>
      <c r="F2223" s="272">
        <f>[3]flow_raw!L2223</f>
        <v>74246.046143</v>
      </c>
    </row>
    <row r="2224" spans="5:6">
      <c r="E2224">
        <f>[3]flow_raw!I2224</f>
        <v>20600</v>
      </c>
      <c r="F2224" s="272">
        <f>[3]flow_raw!L2224</f>
        <v>62556.438966000002</v>
      </c>
    </row>
    <row r="2225" spans="5:6">
      <c r="E2225">
        <f>[3]flow_raw!I2225</f>
        <v>20626</v>
      </c>
      <c r="F2225" s="272">
        <f>[3]flow_raw!L2225</f>
        <v>5566.3873519999997</v>
      </c>
    </row>
    <row r="2226" spans="5:6">
      <c r="E2226">
        <f>[3]flow_raw!I2226</f>
        <v>20639</v>
      </c>
      <c r="F2226" s="272">
        <f>[3]flow_raw!L2226</f>
        <v>75575.514404000001</v>
      </c>
    </row>
    <row r="2227" spans="5:6">
      <c r="E2227">
        <f>[3]flow_raw!I2227</f>
        <v>20640</v>
      </c>
      <c r="F2227" s="272">
        <f>[3]flow_raw!L2227</f>
        <v>81358.510985999994</v>
      </c>
    </row>
    <row r="2228" spans="5:6">
      <c r="E2228">
        <f>[3]flow_raw!I2228</f>
        <v>20653</v>
      </c>
      <c r="F2228" s="272">
        <f>[3]flow_raw!L2228</f>
        <v>16794.484146999999</v>
      </c>
    </row>
    <row r="2229" spans="5:6">
      <c r="E2229">
        <f>[3]flow_raw!I2229</f>
        <v>20654</v>
      </c>
      <c r="F2229" s="272">
        <f>[3]flow_raw!L2229</f>
        <v>97515.599608999997</v>
      </c>
    </row>
    <row r="2230" spans="5:6">
      <c r="E2230">
        <f>[3]flow_raw!I2230</f>
        <v>20679</v>
      </c>
      <c r="F2230" s="272">
        <f>[3]flow_raw!L2230</f>
        <v>14821.919007</v>
      </c>
    </row>
    <row r="2231" spans="5:6">
      <c r="E2231">
        <f>[3]flow_raw!I2231</f>
        <v>20684</v>
      </c>
      <c r="F2231" s="272">
        <f>[3]flow_raw!L2231</f>
        <v>83625.686522999997</v>
      </c>
    </row>
    <row r="2232" spans="5:6">
      <c r="E2232">
        <f>[3]flow_raw!I2232</f>
        <v>20685</v>
      </c>
      <c r="F2232" s="272">
        <f>[3]flow_raw!L2232</f>
        <v>60419.465576000002</v>
      </c>
    </row>
    <row r="2233" spans="5:6">
      <c r="E2233">
        <f>[3]flow_raw!I2233</f>
        <v>20689</v>
      </c>
      <c r="F2233" s="272">
        <f>[3]flow_raw!L2233</f>
        <v>92053.762694999998</v>
      </c>
    </row>
    <row r="2234" spans="5:6">
      <c r="E2234">
        <f>[3]flow_raw!I2234</f>
        <v>20693</v>
      </c>
      <c r="F2234" s="272">
        <f>[3]flow_raw!L2234</f>
        <v>68197.820066999993</v>
      </c>
    </row>
    <row r="2235" spans="5:6">
      <c r="E2235">
        <f>[3]flow_raw!I2235</f>
        <v>20694</v>
      </c>
      <c r="F2235" s="272">
        <f>[3]flow_raw!L2235</f>
        <v>74577.217285999999</v>
      </c>
    </row>
    <row r="2236" spans="5:6">
      <c r="E2236">
        <f>[3]flow_raw!I2236</f>
        <v>20696</v>
      </c>
      <c r="F2236" s="272">
        <f>[3]flow_raw!L2236</f>
        <v>99851.491944000009</v>
      </c>
    </row>
    <row r="2237" spans="5:6">
      <c r="E2237">
        <f>[3]flow_raw!I2237</f>
        <v>20700</v>
      </c>
      <c r="F2237" s="272">
        <f>[3]flow_raw!L2237</f>
        <v>83732.159425000005</v>
      </c>
    </row>
    <row r="2238" spans="5:6">
      <c r="E2238">
        <f>[3]flow_raw!I2238</f>
        <v>20701</v>
      </c>
      <c r="F2238" s="272">
        <f>[3]flow_raw!L2238</f>
        <v>114250.570312</v>
      </c>
    </row>
    <row r="2239" spans="5:6">
      <c r="E2239">
        <f>[3]flow_raw!I2239</f>
        <v>20703</v>
      </c>
      <c r="F2239" s="272">
        <f>[3]flow_raw!L2239</f>
        <v>134591.240479</v>
      </c>
    </row>
    <row r="2240" spans="5:6">
      <c r="E2240">
        <f>[3]flow_raw!I2240</f>
        <v>20705</v>
      </c>
      <c r="F2240" s="272">
        <f>[3]flow_raw!L2240</f>
        <v>52293.627197000002</v>
      </c>
    </row>
    <row r="2241" spans="5:6">
      <c r="E2241">
        <f>[3]flow_raw!I2241</f>
        <v>20706</v>
      </c>
      <c r="F2241" s="272">
        <f>[3]flow_raw!L2241</f>
        <v>86357.591797000001</v>
      </c>
    </row>
    <row r="2242" spans="5:6">
      <c r="E2242">
        <f>[3]flow_raw!I2242</f>
        <v>20709</v>
      </c>
      <c r="F2242" s="272">
        <f>[3]flow_raw!L2242</f>
        <v>97507.703613999998</v>
      </c>
    </row>
    <row r="2243" spans="5:6">
      <c r="E2243">
        <f>[3]flow_raw!I2243</f>
        <v>20710</v>
      </c>
      <c r="F2243" s="272">
        <f>[3]flow_raw!L2243</f>
        <v>77016.254272000006</v>
      </c>
    </row>
    <row r="2244" spans="5:6">
      <c r="E2244">
        <f>[3]flow_raw!I2244</f>
        <v>20711</v>
      </c>
      <c r="F2244" s="272">
        <f>[3]flow_raw!L2244</f>
        <v>88595.692870999992</v>
      </c>
    </row>
    <row r="2245" spans="5:6">
      <c r="E2245">
        <f>[3]flow_raw!I2245</f>
        <v>20713</v>
      </c>
      <c r="F2245" s="272">
        <f>[3]flow_raw!L2245</f>
        <v>85007.668701999995</v>
      </c>
    </row>
    <row r="2246" spans="5:6">
      <c r="E2246">
        <f>[3]flow_raw!I2246</f>
        <v>20717</v>
      </c>
      <c r="F2246" s="272">
        <f>[3]flow_raw!L2246</f>
        <v>101885.15405300001</v>
      </c>
    </row>
    <row r="2247" spans="5:6">
      <c r="E2247">
        <f>[3]flow_raw!I2247</f>
        <v>20719</v>
      </c>
      <c r="F2247" s="272">
        <f>[3]flow_raw!L2247</f>
        <v>76104.923094999991</v>
      </c>
    </row>
    <row r="2248" spans="5:6">
      <c r="E2248">
        <f>[3]flow_raw!I2248</f>
        <v>20725</v>
      </c>
      <c r="F2248" s="272">
        <f>[3]flow_raw!L2248</f>
        <v>45886.300414999998</v>
      </c>
    </row>
    <row r="2249" spans="5:6">
      <c r="E2249">
        <f>[3]flow_raw!I2249</f>
        <v>20726</v>
      </c>
      <c r="F2249" s="272">
        <f>[3]flow_raw!L2249</f>
        <v>40531.510254000001</v>
      </c>
    </row>
    <row r="2250" spans="5:6">
      <c r="E2250">
        <f>[3]flow_raw!I2250</f>
        <v>20727</v>
      </c>
      <c r="F2250" s="272">
        <f>[3]flow_raw!L2250</f>
        <v>42927.190919000001</v>
      </c>
    </row>
    <row r="2251" spans="5:6">
      <c r="E2251">
        <f>[3]flow_raw!I2251</f>
        <v>20730</v>
      </c>
      <c r="F2251" s="272">
        <f>[3]flow_raw!L2251</f>
        <v>79762.943847000002</v>
      </c>
    </row>
    <row r="2252" spans="5:6">
      <c r="E2252">
        <f>[3]flow_raw!I2252</f>
        <v>20731</v>
      </c>
      <c r="F2252" s="272">
        <f>[3]flow_raw!L2252</f>
        <v>70472.036622</v>
      </c>
    </row>
    <row r="2253" spans="5:6">
      <c r="E2253">
        <f>[3]flow_raw!I2253</f>
        <v>20741</v>
      </c>
      <c r="F2253" s="272">
        <f>[3]flow_raw!L2253</f>
        <v>98299.781739000013</v>
      </c>
    </row>
    <row r="2254" spans="5:6">
      <c r="E2254">
        <f>[3]flow_raw!I2254</f>
        <v>20743</v>
      </c>
      <c r="F2254" s="272">
        <f>[3]flow_raw!L2254</f>
        <v>86591.75</v>
      </c>
    </row>
    <row r="2255" spans="5:6">
      <c r="E2255">
        <f>[3]flow_raw!I2255</f>
        <v>20747</v>
      </c>
      <c r="F2255" s="272">
        <f>[3]flow_raw!L2255</f>
        <v>95026.251952000006</v>
      </c>
    </row>
    <row r="2256" spans="5:6">
      <c r="E2256">
        <f>[3]flow_raw!I2256</f>
        <v>20749</v>
      </c>
      <c r="F2256" s="272">
        <f>[3]flow_raw!L2256</f>
        <v>123786.58398600001</v>
      </c>
    </row>
    <row r="2257" spans="5:6">
      <c r="E2257">
        <f>[3]flow_raw!I2257</f>
        <v>20750</v>
      </c>
      <c r="F2257" s="272">
        <f>[3]flow_raw!L2257</f>
        <v>84090.860840000008</v>
      </c>
    </row>
    <row r="2258" spans="5:6">
      <c r="E2258">
        <f>[3]flow_raw!I2258</f>
        <v>20755</v>
      </c>
      <c r="F2258" s="272">
        <f>[3]flow_raw!L2258</f>
        <v>81098.154297000001</v>
      </c>
    </row>
    <row r="2259" spans="5:6">
      <c r="E2259">
        <f>[3]flow_raw!I2259</f>
        <v>20762</v>
      </c>
      <c r="F2259" s="272">
        <f>[3]flow_raw!L2259</f>
        <v>81306.102050999994</v>
      </c>
    </row>
    <row r="2260" spans="5:6">
      <c r="E2260">
        <f>[3]flow_raw!I2260</f>
        <v>20775</v>
      </c>
      <c r="F2260" s="272">
        <f>[3]flow_raw!L2260</f>
        <v>7419.4452010000005</v>
      </c>
    </row>
    <row r="2261" spans="5:6">
      <c r="E2261">
        <f>[3]flow_raw!I2261</f>
        <v>20781</v>
      </c>
      <c r="F2261" s="272">
        <f>[3]flow_raw!L2261</f>
        <v>81089.218750999993</v>
      </c>
    </row>
    <row r="2262" spans="5:6">
      <c r="E2262">
        <f>[3]flow_raw!I2262</f>
        <v>20782</v>
      </c>
      <c r="F2262" s="272">
        <f>[3]flow_raw!L2262</f>
        <v>79965.326660000006</v>
      </c>
    </row>
    <row r="2263" spans="5:6">
      <c r="E2263">
        <f>[3]flow_raw!I2263</f>
        <v>20787</v>
      </c>
      <c r="F2263" s="272">
        <f>[3]flow_raw!L2263</f>
        <v>89562.367675999994</v>
      </c>
    </row>
    <row r="2264" spans="5:6">
      <c r="E2264">
        <f>[3]flow_raw!I2264</f>
        <v>20788</v>
      </c>
      <c r="F2264" s="272">
        <f>[3]flow_raw!L2264</f>
        <v>97349.005372</v>
      </c>
    </row>
    <row r="2265" spans="5:6">
      <c r="E2265">
        <f>[3]flow_raw!I2265</f>
        <v>20789</v>
      </c>
      <c r="F2265" s="272">
        <f>[3]flow_raw!L2265</f>
        <v>93124.558594000002</v>
      </c>
    </row>
    <row r="2266" spans="5:6">
      <c r="E2266">
        <f>[3]flow_raw!I2266</f>
        <v>20790</v>
      </c>
      <c r="F2266" s="272">
        <f>[3]flow_raw!L2266</f>
        <v>105279.552247</v>
      </c>
    </row>
    <row r="2267" spans="5:6">
      <c r="E2267">
        <f>[3]flow_raw!I2267</f>
        <v>20840</v>
      </c>
      <c r="F2267" s="272">
        <f>[3]flow_raw!L2267</f>
        <v>32791.506042000001</v>
      </c>
    </row>
    <row r="2268" spans="5:6">
      <c r="E2268">
        <f>[3]flow_raw!I2268</f>
        <v>20848</v>
      </c>
      <c r="F2268" s="272">
        <f>[3]flow_raw!L2268</f>
        <v>10469.019226</v>
      </c>
    </row>
    <row r="2269" spans="5:6">
      <c r="E2269">
        <f>[3]flow_raw!I2269</f>
        <v>20856</v>
      </c>
      <c r="F2269" s="272">
        <f>[3]flow_raw!L2269</f>
        <v>6109.1354869999996</v>
      </c>
    </row>
    <row r="2270" spans="5:6">
      <c r="E2270">
        <f>[3]flow_raw!I2270</f>
        <v>20923</v>
      </c>
      <c r="F2270" s="272">
        <f>[3]flow_raw!L2270</f>
        <v>6780.5676679999997</v>
      </c>
    </row>
    <row r="2271" spans="5:6">
      <c r="E2271">
        <f>[3]flow_raw!I2271</f>
        <v>20948</v>
      </c>
      <c r="F2271" s="272">
        <f>[3]flow_raw!L2271</f>
        <v>13124.365493000001</v>
      </c>
    </row>
    <row r="2272" spans="5:6">
      <c r="E2272">
        <f>[3]flow_raw!I2272</f>
        <v>20979</v>
      </c>
      <c r="F2272" s="272">
        <f>[3]flow_raw!L2272</f>
        <v>17198.342163000001</v>
      </c>
    </row>
    <row r="2273" spans="5:6">
      <c r="E2273">
        <f>[3]flow_raw!I2273</f>
        <v>21120</v>
      </c>
      <c r="F2273" s="272">
        <f>[3]flow_raw!L2273</f>
        <v>4076.5208320000002</v>
      </c>
    </row>
    <row r="2274" spans="5:6">
      <c r="E2274">
        <f>[3]flow_raw!I2274</f>
        <v>21124</v>
      </c>
      <c r="F2274" s="272">
        <f>[3]flow_raw!L2274</f>
        <v>2185.2596020000001</v>
      </c>
    </row>
    <row r="2275" spans="5:6">
      <c r="E2275">
        <f>[3]flow_raw!I2275</f>
        <v>21143</v>
      </c>
      <c r="F2275" s="272">
        <f>[3]flow_raw!L2275</f>
        <v>160.38922400000001</v>
      </c>
    </row>
    <row r="2276" spans="5:6">
      <c r="E2276">
        <f>[3]flow_raw!I2276</f>
        <v>21291</v>
      </c>
      <c r="F2276" s="272">
        <f>[3]flow_raw!L2276</f>
        <v>7618.1270059999997</v>
      </c>
    </row>
    <row r="2277" spans="5:6">
      <c r="E2277">
        <f>[3]flow_raw!I2277</f>
        <v>21296</v>
      </c>
      <c r="F2277" s="272">
        <f>[3]flow_raw!L2277</f>
        <v>5833.6067839999996</v>
      </c>
    </row>
    <row r="2278" spans="5:6">
      <c r="E2278">
        <f>[3]flow_raw!I2278</f>
        <v>21310</v>
      </c>
      <c r="F2278" s="272">
        <f>[3]flow_raw!L2278</f>
        <v>492.39045300000009</v>
      </c>
    </row>
    <row r="2279" spans="5:6">
      <c r="E2279">
        <f>[3]flow_raw!I2279</f>
        <v>21781</v>
      </c>
      <c r="F2279" s="272">
        <f>[3]flow_raw!L2279</f>
        <v>16875.641815000003</v>
      </c>
    </row>
    <row r="2280" spans="5:6">
      <c r="E2280">
        <f>[3]flow_raw!I2280</f>
        <v>21782</v>
      </c>
      <c r="F2280" s="272">
        <f>[3]flow_raw!L2280</f>
        <v>52177.633789</v>
      </c>
    </row>
    <row r="2281" spans="5:6">
      <c r="E2281">
        <f>[3]flow_raw!I2281</f>
        <v>21822</v>
      </c>
      <c r="F2281" s="272">
        <f>[3]flow_raw!L2281</f>
        <v>55111.005372</v>
      </c>
    </row>
    <row r="2282" spans="5:6">
      <c r="E2282">
        <f>[3]flow_raw!I2282</f>
        <v>21828</v>
      </c>
      <c r="F2282" s="272">
        <f>[3]flow_raw!L2282</f>
        <v>4120.684698</v>
      </c>
    </row>
    <row r="2283" spans="5:6">
      <c r="E2283">
        <f>[3]flow_raw!I2283</f>
        <v>21848</v>
      </c>
      <c r="F2283" s="272">
        <f>[3]flow_raw!L2283</f>
        <v>54739.785643999996</v>
      </c>
    </row>
    <row r="2284" spans="5:6">
      <c r="E2284">
        <f>[3]flow_raw!I2284</f>
        <v>21849</v>
      </c>
      <c r="F2284" s="272">
        <f>[3]flow_raw!L2284</f>
        <v>65665.937498999992</v>
      </c>
    </row>
    <row r="2285" spans="5:6">
      <c r="E2285">
        <f>[3]flow_raw!I2285</f>
        <v>21850</v>
      </c>
      <c r="F2285" s="272">
        <f>[3]flow_raw!L2285</f>
        <v>15253.919189999999</v>
      </c>
    </row>
    <row r="2286" spans="5:6">
      <c r="E2286">
        <f>[3]flow_raw!I2286</f>
        <v>21860</v>
      </c>
      <c r="F2286" s="272">
        <f>[3]flow_raw!L2286</f>
        <v>28322.301147000002</v>
      </c>
    </row>
    <row r="2287" spans="5:6">
      <c r="E2287">
        <f>[3]flow_raw!I2287</f>
        <v>21880</v>
      </c>
      <c r="F2287" s="272">
        <f>[3]flow_raw!L2287</f>
        <v>26455.454590000001</v>
      </c>
    </row>
    <row r="2288" spans="5:6">
      <c r="E2288">
        <f>[3]flow_raw!I2288</f>
        <v>21940</v>
      </c>
      <c r="F2288" s="272">
        <f>[3]flow_raw!L2288</f>
        <v>44049.656373000005</v>
      </c>
    </row>
    <row r="2289" spans="5:6">
      <c r="E2289">
        <f>[3]flow_raw!I2289</f>
        <v>21941</v>
      </c>
      <c r="F2289" s="272">
        <f>[3]flow_raw!L2289</f>
        <v>34264.957030999998</v>
      </c>
    </row>
    <row r="2290" spans="5:6">
      <c r="E2290">
        <f>[3]flow_raw!I2290</f>
        <v>21942</v>
      </c>
      <c r="F2290" s="272">
        <f>[3]flow_raw!L2290</f>
        <v>34160.732910999999</v>
      </c>
    </row>
    <row r="2291" spans="5:6">
      <c r="E2291">
        <f>[3]flow_raw!I2291</f>
        <v>21943</v>
      </c>
      <c r="F2291" s="272">
        <f>[3]flow_raw!L2291</f>
        <v>15619.779634</v>
      </c>
    </row>
    <row r="2292" spans="5:6">
      <c r="E2292">
        <f>[3]flow_raw!I2292</f>
        <v>21972</v>
      </c>
      <c r="F2292" s="272">
        <f>[3]flow_raw!L2292</f>
        <v>3158.9506959999999</v>
      </c>
    </row>
    <row r="2293" spans="5:6">
      <c r="E2293">
        <f>[3]flow_raw!I2293</f>
        <v>22033</v>
      </c>
      <c r="F2293" s="272">
        <f>[3]flow_raw!L2293</f>
        <v>8217.5011599999998</v>
      </c>
    </row>
    <row r="2294" spans="5:6">
      <c r="E2294">
        <f>[3]flow_raw!I2294</f>
        <v>22077</v>
      </c>
      <c r="F2294" s="272">
        <f>[3]flow_raw!L2294</f>
        <v>8902.3010709999999</v>
      </c>
    </row>
    <row r="2295" spans="5:6">
      <c r="E2295">
        <f>[3]flow_raw!I2295</f>
        <v>22102</v>
      </c>
      <c r="F2295" s="272">
        <f>[3]flow_raw!L2295</f>
        <v>3212.7547160000004</v>
      </c>
    </row>
    <row r="2296" spans="5:6">
      <c r="E2296">
        <f>[3]flow_raw!I2296</f>
        <v>22145</v>
      </c>
      <c r="F2296" s="272">
        <f>[3]flow_raw!L2296</f>
        <v>540.12542000000008</v>
      </c>
    </row>
    <row r="2297" spans="5:6">
      <c r="E2297">
        <f>[3]flow_raw!I2297</f>
        <v>22146</v>
      </c>
      <c r="F2297" s="272">
        <f>[3]flow_raw!L2297</f>
        <v>69870.537597999995</v>
      </c>
    </row>
    <row r="2298" spans="5:6">
      <c r="E2298">
        <f>[3]flow_raw!I2298</f>
        <v>22157</v>
      </c>
      <c r="F2298" s="272">
        <f>[3]flow_raw!L2298</f>
        <v>86296.669433000003</v>
      </c>
    </row>
    <row r="2299" spans="5:6">
      <c r="E2299">
        <f>[3]flow_raw!I2299</f>
        <v>22158</v>
      </c>
      <c r="F2299" s="272">
        <f>[3]flow_raw!L2299</f>
        <v>86296.669433000003</v>
      </c>
    </row>
    <row r="2300" spans="5:6">
      <c r="E2300">
        <f>[3]flow_raw!I2300</f>
        <v>22275</v>
      </c>
      <c r="F2300" s="272">
        <f>[3]flow_raw!L2300</f>
        <v>12971.622673</v>
      </c>
    </row>
    <row r="2301" spans="5:6">
      <c r="E2301">
        <f>[3]flow_raw!I2301</f>
        <v>22377</v>
      </c>
      <c r="F2301" s="272">
        <f>[3]flow_raw!L2301</f>
        <v>832.55180799999994</v>
      </c>
    </row>
    <row r="2302" spans="5:6">
      <c r="E2302">
        <f>[3]flow_raw!I2302</f>
        <v>22381</v>
      </c>
      <c r="F2302" s="272">
        <f>[3]flow_raw!L2302</f>
        <v>17066.748321999999</v>
      </c>
    </row>
    <row r="2303" spans="5:6">
      <c r="E2303">
        <f>[3]flow_raw!I2303</f>
        <v>22431</v>
      </c>
      <c r="F2303" s="272">
        <f>[3]flow_raw!L2303</f>
        <v>2684.3117039999997</v>
      </c>
    </row>
    <row r="2304" spans="5:6">
      <c r="E2304">
        <f>[3]flow_raw!I2304</f>
        <v>22472</v>
      </c>
      <c r="F2304" s="272">
        <f>[3]flow_raw!L2304</f>
        <v>17935.072029000003</v>
      </c>
    </row>
    <row r="2305" spans="5:6">
      <c r="E2305">
        <f>[3]flow_raw!I2305</f>
        <v>22478</v>
      </c>
      <c r="F2305" s="272">
        <f>[3]flow_raw!L2305</f>
        <v>5756.0664370000004</v>
      </c>
    </row>
    <row r="2306" spans="5:6">
      <c r="E2306">
        <f>[3]flow_raw!I2306</f>
        <v>22491</v>
      </c>
      <c r="F2306" s="272">
        <f>[3]flow_raw!L2306</f>
        <v>12347.711326000001</v>
      </c>
    </row>
    <row r="2307" spans="5:6">
      <c r="E2307">
        <f>[3]flow_raw!I2307</f>
        <v>22503</v>
      </c>
      <c r="F2307" s="272">
        <f>[3]flow_raw!L2307</f>
        <v>18672.622162</v>
      </c>
    </row>
    <row r="2308" spans="5:6">
      <c r="E2308">
        <f>[3]flow_raw!I2308</f>
        <v>22603</v>
      </c>
      <c r="F2308" s="272">
        <f>[3]flow_raw!L2308</f>
        <v>105140.719726</v>
      </c>
    </row>
    <row r="2309" spans="5:6">
      <c r="E2309">
        <f>[3]flow_raw!I2309</f>
        <v>22648</v>
      </c>
      <c r="F2309" s="272">
        <f>[3]flow_raw!L2309</f>
        <v>9560.0291749999997</v>
      </c>
    </row>
    <row r="2310" spans="5:6">
      <c r="E2310">
        <f>[3]flow_raw!I2310</f>
        <v>22715</v>
      </c>
      <c r="F2310" s="272">
        <f>[3]flow_raw!L2310</f>
        <v>81233.683105999997</v>
      </c>
    </row>
    <row r="2311" spans="5:6">
      <c r="E2311">
        <f>[3]flow_raw!I2311</f>
        <v>22716</v>
      </c>
      <c r="F2311" s="272">
        <f>[3]flow_raw!L2311</f>
        <v>79591.878173000005</v>
      </c>
    </row>
    <row r="2312" spans="5:6">
      <c r="E2312">
        <f>[3]flow_raw!I2312</f>
        <v>22740</v>
      </c>
      <c r="F2312" s="272">
        <f>[3]flow_raw!L2312</f>
        <v>70956.381836999994</v>
      </c>
    </row>
    <row r="2313" spans="5:6">
      <c r="E2313">
        <f>[3]flow_raw!I2313</f>
        <v>22743</v>
      </c>
      <c r="F2313" s="272">
        <f>[3]flow_raw!L2313</f>
        <v>69851.188966000002</v>
      </c>
    </row>
    <row r="2314" spans="5:6">
      <c r="E2314">
        <f>[3]flow_raw!I2314</f>
        <v>22745</v>
      </c>
      <c r="F2314" s="272">
        <f>[3]flow_raw!L2314</f>
        <v>1785.657109</v>
      </c>
    </row>
    <row r="2315" spans="5:6">
      <c r="E2315">
        <f>[3]flow_raw!I2315</f>
        <v>22756</v>
      </c>
      <c r="F2315" s="272">
        <f>[3]flow_raw!L2315</f>
        <v>72717.496582000007</v>
      </c>
    </row>
    <row r="2316" spans="5:6">
      <c r="E2316">
        <f>[3]flow_raw!I2316</f>
        <v>22757</v>
      </c>
      <c r="F2316" s="272">
        <f>[3]flow_raw!L2316</f>
        <v>42383.158448000002</v>
      </c>
    </row>
    <row r="2317" spans="5:6">
      <c r="E2317">
        <f>[3]flow_raw!I2317</f>
        <v>22761</v>
      </c>
      <c r="F2317" s="272">
        <f>[3]flow_raw!L2317</f>
        <v>63903.100585999993</v>
      </c>
    </row>
    <row r="2318" spans="5:6">
      <c r="E2318">
        <f>[3]flow_raw!I2318</f>
        <v>22830</v>
      </c>
      <c r="F2318" s="272">
        <f>[3]flow_raw!L2318</f>
        <v>20584.877044000001</v>
      </c>
    </row>
    <row r="2319" spans="5:6">
      <c r="E2319">
        <f>[3]flow_raw!I2319</f>
        <v>22846</v>
      </c>
      <c r="F2319" s="272">
        <f>[3]flow_raw!L2319</f>
        <v>10563.781706</v>
      </c>
    </row>
    <row r="2320" spans="5:6">
      <c r="E2320">
        <f>[3]flow_raw!I2320</f>
        <v>22890</v>
      </c>
      <c r="F2320" s="272">
        <f>[3]flow_raw!L2320</f>
        <v>1461.4853579999999</v>
      </c>
    </row>
    <row r="2321" spans="5:6">
      <c r="E2321">
        <f>[3]flow_raw!I2321</f>
        <v>22901</v>
      </c>
      <c r="F2321" s="272">
        <f>[3]flow_raw!L2321</f>
        <v>3150.7816429999998</v>
      </c>
    </row>
    <row r="2322" spans="5:6">
      <c r="E2322">
        <f>[3]flow_raw!I2322</f>
        <v>22904</v>
      </c>
      <c r="F2322" s="272">
        <f>[3]flow_raw!L2322</f>
        <v>15073.795576</v>
      </c>
    </row>
    <row r="2323" spans="5:6">
      <c r="E2323">
        <f>[3]flow_raw!I2323</f>
        <v>22914</v>
      </c>
      <c r="F2323" s="272">
        <f>[3]flow_raw!L2323</f>
        <v>1218.3588989999998</v>
      </c>
    </row>
    <row r="2324" spans="5:6">
      <c r="E2324">
        <f>[3]flow_raw!I2324</f>
        <v>22937</v>
      </c>
      <c r="F2324" s="272">
        <f>[3]flow_raw!L2324</f>
        <v>55111.005372</v>
      </c>
    </row>
    <row r="2325" spans="5:6">
      <c r="E2325">
        <f>[3]flow_raw!I2325</f>
        <v>22952</v>
      </c>
      <c r="F2325" s="272">
        <f>[3]flow_raw!L2325</f>
        <v>13750.508752</v>
      </c>
    </row>
    <row r="2326" spans="5:6">
      <c r="E2326">
        <f>[3]flow_raw!I2326</f>
        <v>22953</v>
      </c>
      <c r="F2326" s="272">
        <f>[3]flow_raw!L2326</f>
        <v>76454.536376999997</v>
      </c>
    </row>
    <row r="2327" spans="5:6">
      <c r="E2327">
        <f>[3]flow_raw!I2327</f>
        <v>22965</v>
      </c>
      <c r="F2327" s="272">
        <f>[3]flow_raw!L2327</f>
        <v>15695.816512999998</v>
      </c>
    </row>
    <row r="2328" spans="5:6">
      <c r="E2328">
        <f>[3]flow_raw!I2328</f>
        <v>22981</v>
      </c>
      <c r="F2328" s="272">
        <f>[3]flow_raw!L2328</f>
        <v>4523.0638909999998</v>
      </c>
    </row>
    <row r="2329" spans="5:6">
      <c r="E2329">
        <f>[3]flow_raw!I2329</f>
        <v>23000</v>
      </c>
      <c r="F2329" s="272">
        <f>[3]flow_raw!L2329</f>
        <v>54739.785643999996</v>
      </c>
    </row>
    <row r="2330" spans="5:6">
      <c r="E2330">
        <f>[3]flow_raw!I2330</f>
        <v>23044</v>
      </c>
      <c r="F2330" s="272">
        <f>[3]flow_raw!L2330</f>
        <v>20533.461211999998</v>
      </c>
    </row>
    <row r="2331" spans="5:6">
      <c r="E2331">
        <f>[3]flow_raw!I2331</f>
        <v>23053</v>
      </c>
      <c r="F2331" s="272">
        <f>[3]flow_raw!L2331</f>
        <v>20142.244094999998</v>
      </c>
    </row>
    <row r="2332" spans="5:6">
      <c r="E2332">
        <f>[3]flow_raw!I2332</f>
        <v>23078</v>
      </c>
      <c r="F2332" s="272">
        <f>[3]flow_raw!L2332</f>
        <v>3306.0471480000001</v>
      </c>
    </row>
    <row r="2333" spans="5:6">
      <c r="E2333">
        <f>[3]flow_raw!I2333</f>
        <v>23128</v>
      </c>
      <c r="F2333" s="272">
        <f>[3]flow_raw!L2333</f>
        <v>16482.229719999999</v>
      </c>
    </row>
    <row r="2334" spans="5:6">
      <c r="E2334">
        <f>[3]flow_raw!I2334</f>
        <v>23142</v>
      </c>
      <c r="F2334" s="272">
        <f>[3]flow_raw!L2334</f>
        <v>18367.799376999996</v>
      </c>
    </row>
    <row r="2335" spans="5:6">
      <c r="E2335">
        <f>[3]flow_raw!I2335</f>
        <v>23153</v>
      </c>
      <c r="F2335" s="272">
        <f>[3]flow_raw!L2335</f>
        <v>1504.7719670000001</v>
      </c>
    </row>
    <row r="2336" spans="5:6">
      <c r="E2336">
        <f>[3]flow_raw!I2336</f>
        <v>23154</v>
      </c>
      <c r="F2336" s="272">
        <f>[3]flow_raw!L2336</f>
        <v>12775.653354999999</v>
      </c>
    </row>
    <row r="2337" spans="5:6">
      <c r="E2337">
        <f>[3]flow_raw!I2337</f>
        <v>23157</v>
      </c>
      <c r="F2337" s="272">
        <f>[3]flow_raw!L2337</f>
        <v>2077.8554759999997</v>
      </c>
    </row>
    <row r="2338" spans="5:6">
      <c r="E2338">
        <f>[3]flow_raw!I2338</f>
        <v>23172</v>
      </c>
      <c r="F2338" s="272">
        <f>[3]flow_raw!L2338</f>
        <v>8085.0526849999987</v>
      </c>
    </row>
    <row r="2339" spans="5:6">
      <c r="E2339">
        <f>[3]flow_raw!I2339</f>
        <v>23185</v>
      </c>
      <c r="F2339" s="272">
        <f>[3]flow_raw!L2339</f>
        <v>20794.518615000001</v>
      </c>
    </row>
    <row r="2340" spans="5:6">
      <c r="E2340">
        <f>[3]flow_raw!I2340</f>
        <v>23196</v>
      </c>
      <c r="F2340" s="272">
        <f>[3]flow_raw!L2340</f>
        <v>6580.8435050000007</v>
      </c>
    </row>
    <row r="2341" spans="5:6">
      <c r="E2341">
        <f>[3]flow_raw!I2341</f>
        <v>23365</v>
      </c>
      <c r="F2341" s="272">
        <f>[3]flow_raw!L2341</f>
        <v>6878.0308989999994</v>
      </c>
    </row>
    <row r="2342" spans="5:6">
      <c r="E2342">
        <f>[3]flow_raw!I2342</f>
        <v>23435</v>
      </c>
      <c r="F2342" s="272">
        <f>[3]flow_raw!L2342</f>
        <v>22613.869383999998</v>
      </c>
    </row>
    <row r="2343" spans="5:6">
      <c r="E2343">
        <f>[3]flow_raw!I2343</f>
        <v>23438</v>
      </c>
      <c r="F2343" s="272">
        <f>[3]flow_raw!L2343</f>
        <v>5030.4553080000005</v>
      </c>
    </row>
    <row r="2344" spans="5:6">
      <c r="E2344">
        <f>[3]flow_raw!I2344</f>
        <v>23557</v>
      </c>
      <c r="F2344" s="272">
        <f>[3]flow_raw!L2344</f>
        <v>91887.445800999994</v>
      </c>
    </row>
    <row r="2345" spans="5:6">
      <c r="E2345">
        <f>[3]flow_raw!I2345</f>
        <v>23583</v>
      </c>
      <c r="F2345" s="272">
        <f>[3]flow_raw!L2345</f>
        <v>1607.290258</v>
      </c>
    </row>
    <row r="2346" spans="5:6">
      <c r="E2346">
        <f>[3]flow_raw!I2346</f>
        <v>23584</v>
      </c>
      <c r="F2346" s="272">
        <f>[3]flow_raw!L2346</f>
        <v>1263.2107000000001</v>
      </c>
    </row>
    <row r="2347" spans="5:6">
      <c r="E2347">
        <f>[3]flow_raw!I2347</f>
        <v>23589</v>
      </c>
      <c r="F2347" s="272">
        <f>[3]flow_raw!L2347</f>
        <v>1894.4193599999999</v>
      </c>
    </row>
    <row r="2348" spans="5:6">
      <c r="E2348">
        <f>[3]flow_raw!I2348</f>
        <v>23605</v>
      </c>
      <c r="F2348" s="272">
        <f>[3]flow_raw!L2348</f>
        <v>464.60009099999996</v>
      </c>
    </row>
    <row r="2349" spans="5:6">
      <c r="E2349">
        <f>[3]flow_raw!I2349</f>
        <v>23641</v>
      </c>
      <c r="F2349" s="272">
        <f>[3]flow_raw!L2349</f>
        <v>4158.3196250000001</v>
      </c>
    </row>
    <row r="2350" spans="5:6">
      <c r="E2350">
        <f>[3]flow_raw!I2350</f>
        <v>23765</v>
      </c>
      <c r="F2350" s="272">
        <f>[3]flow_raw!L2350</f>
        <v>942.84740299999999</v>
      </c>
    </row>
    <row r="2351" spans="5:6">
      <c r="E2351">
        <f>[3]flow_raw!I2351</f>
        <v>23824</v>
      </c>
      <c r="F2351" s="272">
        <f>[3]flow_raw!L2351</f>
        <v>3689.9569770000003</v>
      </c>
    </row>
    <row r="2352" spans="5:6">
      <c r="E2352">
        <f>[3]flow_raw!I2352</f>
        <v>23825</v>
      </c>
      <c r="F2352" s="272">
        <f>[3]flow_raw!L2352</f>
        <v>4848.4148550000009</v>
      </c>
    </row>
    <row r="2353" spans="5:6">
      <c r="E2353">
        <f>[3]flow_raw!I2353</f>
        <v>23851</v>
      </c>
      <c r="F2353" s="272">
        <f>[3]flow_raw!L2353</f>
        <v>83076.607910999999</v>
      </c>
    </row>
    <row r="2354" spans="5:6">
      <c r="E2354">
        <f>[3]flow_raw!I2354</f>
        <v>23867</v>
      </c>
      <c r="F2354" s="272">
        <f>[3]flow_raw!L2354</f>
        <v>39645.146971999995</v>
      </c>
    </row>
    <row r="2355" spans="5:6">
      <c r="E2355">
        <f>[3]flow_raw!I2355</f>
        <v>23874</v>
      </c>
      <c r="F2355" s="272">
        <f>[3]flow_raw!L2355</f>
        <v>9858.8210639999998</v>
      </c>
    </row>
    <row r="2356" spans="5:6">
      <c r="E2356">
        <f>[3]flow_raw!I2356</f>
        <v>23885</v>
      </c>
      <c r="F2356" s="272">
        <f>[3]flow_raw!L2356</f>
        <v>28863.456785999999</v>
      </c>
    </row>
    <row r="2357" spans="5:6">
      <c r="E2357">
        <f>[3]flow_raw!I2357</f>
        <v>24067</v>
      </c>
      <c r="F2357" s="272">
        <f>[3]flow_raw!L2357</f>
        <v>9894.3962309999988</v>
      </c>
    </row>
    <row r="2358" spans="5:6">
      <c r="E2358">
        <f>[3]flow_raw!I2358</f>
        <v>24091</v>
      </c>
      <c r="F2358" s="272">
        <f>[3]flow_raw!L2358</f>
        <v>59874.442382000001</v>
      </c>
    </row>
    <row r="2359" spans="5:6">
      <c r="E2359">
        <f>[3]flow_raw!I2359</f>
        <v>24140</v>
      </c>
      <c r="F2359" s="272">
        <f>[3]flow_raw!L2359</f>
        <v>77808.527830999999</v>
      </c>
    </row>
    <row r="2360" spans="5:6">
      <c r="E2360">
        <f>[3]flow_raw!I2360</f>
        <v>24142</v>
      </c>
      <c r="F2360" s="272">
        <f>[3]flow_raw!L2360</f>
        <v>4672.3740109999999</v>
      </c>
    </row>
    <row r="2361" spans="5:6">
      <c r="E2361">
        <f>[3]flow_raw!I2361</f>
        <v>24143</v>
      </c>
      <c r="F2361" s="272">
        <f>[3]flow_raw!L2361</f>
        <v>77233.038086</v>
      </c>
    </row>
    <row r="2362" spans="5:6">
      <c r="E2362">
        <f>[3]flow_raw!I2362</f>
        <v>24158</v>
      </c>
      <c r="F2362" s="272">
        <f>[3]flow_raw!L2362</f>
        <v>59962.772948999998</v>
      </c>
    </row>
    <row r="2363" spans="5:6">
      <c r="E2363">
        <f>[3]flow_raw!I2363</f>
        <v>24173</v>
      </c>
      <c r="F2363" s="272">
        <f>[3]flow_raw!L2363</f>
        <v>3804.0187469999996</v>
      </c>
    </row>
    <row r="2364" spans="5:6">
      <c r="E2364">
        <f>[3]flow_raw!I2364</f>
        <v>24186</v>
      </c>
      <c r="F2364" s="272">
        <f>[3]flow_raw!L2364</f>
        <v>64789.617676000002</v>
      </c>
    </row>
    <row r="2365" spans="5:6">
      <c r="E2365">
        <f>[3]flow_raw!I2365</f>
        <v>24190</v>
      </c>
      <c r="F2365" s="272">
        <f>[3]flow_raw!L2365</f>
        <v>18358.941314</v>
      </c>
    </row>
    <row r="2366" spans="5:6">
      <c r="E2366">
        <f>[3]flow_raw!I2366</f>
        <v>24212</v>
      </c>
      <c r="F2366" s="272">
        <f>[3]flow_raw!L2366</f>
        <v>12141.221131</v>
      </c>
    </row>
    <row r="2367" spans="5:6">
      <c r="E2367">
        <f>[3]flow_raw!I2367</f>
        <v>24224</v>
      </c>
      <c r="F2367" s="272">
        <f>[3]flow_raw!L2367</f>
        <v>9769.6736450000008</v>
      </c>
    </row>
    <row r="2368" spans="5:6">
      <c r="E2368">
        <f>[3]flow_raw!I2368</f>
        <v>24470</v>
      </c>
      <c r="F2368" s="272">
        <f>[3]flow_raw!L2368</f>
        <v>29132.244294</v>
      </c>
    </row>
    <row r="2369" spans="5:6">
      <c r="E2369">
        <f>[3]flow_raw!I2369</f>
        <v>24499</v>
      </c>
      <c r="F2369" s="272">
        <f>[3]flow_raw!L2369</f>
        <v>89393.801269999996</v>
      </c>
    </row>
    <row r="2370" spans="5:6">
      <c r="E2370">
        <f>[3]flow_raw!I2370</f>
        <v>24523</v>
      </c>
      <c r="F2370" s="272">
        <f>[3]flow_raw!L2370</f>
        <v>109136.133302</v>
      </c>
    </row>
    <row r="2371" spans="5:6">
      <c r="E2371">
        <f>[3]flow_raw!I2371</f>
        <v>24565</v>
      </c>
      <c r="F2371" s="272">
        <f>[3]flow_raw!L2371</f>
        <v>5337.7429529999999</v>
      </c>
    </row>
    <row r="2372" spans="5:6">
      <c r="E2372">
        <f>[3]flow_raw!I2372</f>
        <v>24657</v>
      </c>
      <c r="F2372" s="272">
        <f>[3]flow_raw!L2372</f>
        <v>1469.4762540000002</v>
      </c>
    </row>
    <row r="2373" spans="5:6">
      <c r="E2373">
        <f>[3]flow_raw!I2373</f>
        <v>24696</v>
      </c>
      <c r="F2373" s="272">
        <f>[3]flow_raw!L2373</f>
        <v>58847.519042999993</v>
      </c>
    </row>
    <row r="2374" spans="5:6">
      <c r="E2374">
        <f>[3]flow_raw!I2374</f>
        <v>24703</v>
      </c>
      <c r="F2374" s="272">
        <f>[3]flow_raw!L2374</f>
        <v>82230.105468000009</v>
      </c>
    </row>
    <row r="2375" spans="5:6">
      <c r="E2375">
        <f>[3]flow_raw!I2375</f>
        <v>24704</v>
      </c>
      <c r="F2375" s="272">
        <f>[3]flow_raw!L2375</f>
        <v>120262.31347600001</v>
      </c>
    </row>
    <row r="2376" spans="5:6">
      <c r="E2376">
        <f>[3]flow_raw!I2376</f>
        <v>24714</v>
      </c>
      <c r="F2376" s="272">
        <f>[3]flow_raw!L2376</f>
        <v>11882.429946999999</v>
      </c>
    </row>
    <row r="2377" spans="5:6">
      <c r="E2377">
        <f>[3]flow_raw!I2377</f>
        <v>24739</v>
      </c>
      <c r="F2377" s="272">
        <f>[3]flow_raw!L2377</f>
        <v>10493.377686</v>
      </c>
    </row>
    <row r="2378" spans="5:6">
      <c r="E2378">
        <f>[3]flow_raw!I2378</f>
        <v>24750</v>
      </c>
      <c r="F2378" s="272">
        <f>[3]flow_raw!L2378</f>
        <v>12981.969094</v>
      </c>
    </row>
    <row r="2379" spans="5:6">
      <c r="E2379">
        <f>[3]flow_raw!I2379</f>
        <v>24754</v>
      </c>
      <c r="F2379" s="272">
        <f>[3]flow_raw!L2379</f>
        <v>2664.9969000000006</v>
      </c>
    </row>
    <row r="2380" spans="5:6">
      <c r="E2380">
        <f>[3]flow_raw!I2380</f>
        <v>24770</v>
      </c>
      <c r="F2380" s="272">
        <f>[3]flow_raw!L2380</f>
        <v>14819.546040999998</v>
      </c>
    </row>
    <row r="2381" spans="5:6">
      <c r="E2381">
        <f>[3]flow_raw!I2381</f>
        <v>24785</v>
      </c>
      <c r="F2381" s="272">
        <f>[3]flow_raw!L2381</f>
        <v>301.76540699999998</v>
      </c>
    </row>
    <row r="2382" spans="5:6">
      <c r="E2382">
        <f>[3]flow_raw!I2382</f>
        <v>24815</v>
      </c>
      <c r="F2382" s="272">
        <f>[3]flow_raw!L2382</f>
        <v>3493.0372450000004</v>
      </c>
    </row>
    <row r="2383" spans="5:6">
      <c r="E2383">
        <f>[3]flow_raw!I2383</f>
        <v>25025</v>
      </c>
      <c r="F2383" s="272">
        <f>[3]flow_raw!L2383</f>
        <v>63903.100585999993</v>
      </c>
    </row>
    <row r="2384" spans="5:6">
      <c r="E2384">
        <f>[3]flow_raw!I2384</f>
        <v>25099</v>
      </c>
      <c r="F2384" s="272">
        <f>[3]flow_raw!L2384</f>
        <v>122914.90673799999</v>
      </c>
    </row>
    <row r="2385" spans="5:6">
      <c r="E2385">
        <f>[3]flow_raw!I2385</f>
        <v>25100</v>
      </c>
      <c r="F2385" s="272">
        <f>[3]flow_raw!L2385</f>
        <v>127151.706055</v>
      </c>
    </row>
    <row r="2386" spans="5:6">
      <c r="E2386">
        <f>[3]flow_raw!I2386</f>
        <v>25104</v>
      </c>
      <c r="F2386" s="272">
        <f>[3]flow_raw!L2386</f>
        <v>125168.109375</v>
      </c>
    </row>
    <row r="2387" spans="5:6">
      <c r="E2387">
        <f>[3]flow_raw!I2387</f>
        <v>25105</v>
      </c>
      <c r="F2387" s="272">
        <f>[3]flow_raw!L2387</f>
        <v>157880.587891</v>
      </c>
    </row>
    <row r="2388" spans="5:6">
      <c r="E2388">
        <f>[3]flow_raw!I2388</f>
        <v>25128</v>
      </c>
      <c r="F2388" s="272">
        <f>[3]flow_raw!L2388</f>
        <v>108983.499511</v>
      </c>
    </row>
    <row r="2389" spans="5:6">
      <c r="E2389">
        <f>[3]flow_raw!I2389</f>
        <v>25142</v>
      </c>
      <c r="F2389" s="272">
        <f>[3]flow_raw!L2389</f>
        <v>95202.421875</v>
      </c>
    </row>
    <row r="2390" spans="5:6">
      <c r="E2390">
        <f>[3]flow_raw!I2390</f>
        <v>25162</v>
      </c>
      <c r="F2390" s="272">
        <f>[3]flow_raw!L2390</f>
        <v>19033.434327000003</v>
      </c>
    </row>
    <row r="2391" spans="5:6">
      <c r="E2391">
        <f>[3]flow_raw!I2391</f>
        <v>25163</v>
      </c>
      <c r="F2391" s="272">
        <f>[3]flow_raw!L2391</f>
        <v>82947.811524000004</v>
      </c>
    </row>
    <row r="2392" spans="5:6">
      <c r="E2392">
        <f>[3]flow_raw!I2392</f>
        <v>25259</v>
      </c>
      <c r="F2392" s="272">
        <f>[3]flow_raw!L2392</f>
        <v>19033.434327000003</v>
      </c>
    </row>
    <row r="2393" spans="5:6">
      <c r="E2393">
        <f>[3]flow_raw!I2393</f>
        <v>25357</v>
      </c>
      <c r="F2393" s="272">
        <f>[3]flow_raw!L2393</f>
        <v>5112.053226</v>
      </c>
    </row>
    <row r="2394" spans="5:6">
      <c r="E2394">
        <f>[3]flow_raw!I2394</f>
        <v>25364</v>
      </c>
      <c r="F2394" s="272">
        <f>[3]flow_raw!L2394</f>
        <v>6752.8488010000001</v>
      </c>
    </row>
    <row r="2395" spans="5:6">
      <c r="E2395">
        <f>[3]flow_raw!I2395</f>
        <v>25381</v>
      </c>
      <c r="F2395" s="272">
        <f>[3]flow_raw!L2395</f>
        <v>8902.3010709999999</v>
      </c>
    </row>
    <row r="2396" spans="5:6">
      <c r="E2396">
        <f>[3]flow_raw!I2396</f>
        <v>25386</v>
      </c>
      <c r="F2396" s="272">
        <f>[3]flow_raw!L2396</f>
        <v>10211.381664</v>
      </c>
    </row>
    <row r="2397" spans="5:6">
      <c r="E2397">
        <f>[3]flow_raw!I2397</f>
        <v>25387</v>
      </c>
      <c r="F2397" s="272">
        <f>[3]flow_raw!L2397</f>
        <v>120851.17236300001</v>
      </c>
    </row>
    <row r="2398" spans="5:6">
      <c r="E2398">
        <f>[3]flow_raw!I2398</f>
        <v>25406</v>
      </c>
      <c r="F2398" s="272">
        <f>[3]flow_raw!L2398</f>
        <v>118790.091797</v>
      </c>
    </row>
    <row r="2399" spans="5:6">
      <c r="E2399">
        <f>[3]flow_raw!I2399</f>
        <v>25409</v>
      </c>
      <c r="F2399" s="272">
        <f>[3]flow_raw!L2399</f>
        <v>62322.572753999993</v>
      </c>
    </row>
    <row r="2400" spans="5:6">
      <c r="E2400">
        <f>[3]flow_raw!I2400</f>
        <v>25467</v>
      </c>
      <c r="F2400" s="272">
        <f>[3]flow_raw!L2400</f>
        <v>11897.821349000002</v>
      </c>
    </row>
    <row r="2401" spans="5:6">
      <c r="E2401">
        <f>[3]flow_raw!I2401</f>
        <v>25470</v>
      </c>
      <c r="F2401" s="272">
        <f>[3]flow_raw!L2401</f>
        <v>7843.7610479999994</v>
      </c>
    </row>
    <row r="2402" spans="5:6">
      <c r="E2402">
        <f>[3]flow_raw!I2402</f>
        <v>25471</v>
      </c>
      <c r="F2402" s="272">
        <f>[3]flow_raw!L2402</f>
        <v>9320.838624</v>
      </c>
    </row>
    <row r="2403" spans="5:6">
      <c r="E2403">
        <f>[3]flow_raw!I2403</f>
        <v>25531</v>
      </c>
      <c r="F2403" s="272">
        <f>[3]flow_raw!L2403</f>
        <v>29212.021972999999</v>
      </c>
    </row>
    <row r="2404" spans="5:6">
      <c r="E2404">
        <f>[3]flow_raw!I2404</f>
        <v>25532</v>
      </c>
      <c r="F2404" s="272">
        <f>[3]flow_raw!L2404</f>
        <v>29212.021972999999</v>
      </c>
    </row>
    <row r="2405" spans="5:6">
      <c r="E2405">
        <f>[3]flow_raw!I2405</f>
        <v>25533</v>
      </c>
      <c r="F2405" s="272">
        <f>[3]flow_raw!L2405</f>
        <v>30932.153685999998</v>
      </c>
    </row>
    <row r="2406" spans="5:6">
      <c r="E2406">
        <f>[3]flow_raw!I2406</f>
        <v>25742</v>
      </c>
      <c r="F2406" s="272">
        <f>[3]flow_raw!L2406</f>
        <v>67407.035155999998</v>
      </c>
    </row>
    <row r="2407" spans="5:6">
      <c r="E2407">
        <f>[3]flow_raw!I2407</f>
        <v>25749</v>
      </c>
      <c r="F2407" s="272">
        <f>[3]flow_raw!L2407</f>
        <v>12603.437536999998</v>
      </c>
    </row>
    <row r="2408" spans="5:6">
      <c r="E2408">
        <f>[3]flow_raw!I2408</f>
        <v>25750</v>
      </c>
      <c r="F2408" s="272">
        <f>[3]flow_raw!L2408</f>
        <v>102884.05566500001</v>
      </c>
    </row>
    <row r="2409" spans="5:6">
      <c r="E2409">
        <f>[3]flow_raw!I2409</f>
        <v>25751</v>
      </c>
      <c r="F2409" s="272">
        <f>[3]flow_raw!L2409</f>
        <v>111323.39160100001</v>
      </c>
    </row>
    <row r="2410" spans="5:6">
      <c r="E2410">
        <f>[3]flow_raw!I2410</f>
        <v>25753</v>
      </c>
      <c r="F2410" s="272">
        <f>[3]flow_raw!L2410</f>
        <v>7463.2334289999999</v>
      </c>
    </row>
    <row r="2411" spans="5:6">
      <c r="E2411">
        <f>[3]flow_raw!I2411</f>
        <v>25757</v>
      </c>
      <c r="F2411" s="272">
        <f>[3]flow_raw!L2411</f>
        <v>23714.601685000001</v>
      </c>
    </row>
    <row r="2412" spans="5:6">
      <c r="E2412">
        <f>[3]flow_raw!I2412</f>
        <v>25807</v>
      </c>
      <c r="F2412" s="272">
        <f>[3]flow_raw!L2412</f>
        <v>1575.6899269999999</v>
      </c>
    </row>
    <row r="2413" spans="5:6">
      <c r="E2413">
        <f>[3]flow_raw!I2413</f>
        <v>25811</v>
      </c>
      <c r="F2413" s="272">
        <f>[3]flow_raw!L2413</f>
        <v>36241.332520000004</v>
      </c>
    </row>
    <row r="2414" spans="5:6">
      <c r="E2414">
        <f>[3]flow_raw!I2414</f>
        <v>25812</v>
      </c>
      <c r="F2414" s="272">
        <f>[3]flow_raw!L2414</f>
        <v>36241.332520000004</v>
      </c>
    </row>
    <row r="2415" spans="5:6">
      <c r="E2415">
        <f>[3]flow_raw!I2415</f>
        <v>25821</v>
      </c>
      <c r="F2415" s="272" t="e">
        <f>[3]flow_raw!L2415</f>
        <v>#N/A</v>
      </c>
    </row>
    <row r="2416" spans="5:6">
      <c r="E2416">
        <f>[3]flow_raw!I2416</f>
        <v>25822</v>
      </c>
      <c r="F2416" s="272">
        <f>[3]flow_raw!L2416</f>
        <v>9469.5529169999991</v>
      </c>
    </row>
    <row r="2417" spans="5:6">
      <c r="E2417">
        <f>[3]flow_raw!I2417</f>
        <v>25842</v>
      </c>
      <c r="F2417" s="272">
        <f>[3]flow_raw!L2417</f>
        <v>99600.443358999997</v>
      </c>
    </row>
    <row r="2418" spans="5:6">
      <c r="E2418">
        <f>[3]flow_raw!I2418</f>
        <v>25843</v>
      </c>
      <c r="F2418" s="272">
        <f>[3]flow_raw!L2418</f>
        <v>99651.462889999995</v>
      </c>
    </row>
    <row r="2419" spans="5:6">
      <c r="E2419">
        <f>[3]flow_raw!I2419</f>
        <v>25848</v>
      </c>
      <c r="F2419" s="272">
        <f>[3]flow_raw!L2419</f>
        <v>99722.536133000001</v>
      </c>
    </row>
    <row r="2420" spans="5:6">
      <c r="E2420">
        <f>[3]flow_raw!I2420</f>
        <v>25849</v>
      </c>
      <c r="F2420" s="272">
        <f>[3]flow_raw!L2420</f>
        <v>90867.088379000008</v>
      </c>
    </row>
    <row r="2421" spans="5:6">
      <c r="E2421">
        <f>[3]flow_raw!I2421</f>
        <v>25866</v>
      </c>
      <c r="F2421" s="272">
        <f>[3]flow_raw!L2421</f>
        <v>60271.720214000001</v>
      </c>
    </row>
    <row r="2422" spans="5:6">
      <c r="E2422">
        <f>[3]flow_raw!I2422</f>
        <v>25867</v>
      </c>
      <c r="F2422" s="272">
        <f>[3]flow_raw!L2422</f>
        <v>109647.322266</v>
      </c>
    </row>
    <row r="2423" spans="5:6">
      <c r="E2423">
        <f>[3]flow_raw!I2423</f>
        <v>25868</v>
      </c>
      <c r="F2423" s="272" t="e">
        <f>[3]flow_raw!L2423</f>
        <v>#N/A</v>
      </c>
    </row>
    <row r="2424" spans="5:6">
      <c r="E2424">
        <f>[3]flow_raw!I2424</f>
        <v>25869</v>
      </c>
      <c r="F2424" s="272">
        <f>[3]flow_raw!L2424</f>
        <v>105084.350586</v>
      </c>
    </row>
    <row r="2425" spans="5:6">
      <c r="E2425">
        <f>[3]flow_raw!I2425</f>
        <v>25878</v>
      </c>
      <c r="F2425" s="272">
        <f>[3]flow_raw!L2425</f>
        <v>88797.684080999999</v>
      </c>
    </row>
    <row r="2426" spans="5:6">
      <c r="E2426">
        <f>[3]flow_raw!I2426</f>
        <v>25879</v>
      </c>
      <c r="F2426" s="272">
        <f>[3]flow_raw!L2426</f>
        <v>85199.628905000005</v>
      </c>
    </row>
    <row r="2427" spans="5:6">
      <c r="E2427">
        <f>[3]flow_raw!I2427</f>
        <v>25883</v>
      </c>
      <c r="F2427" s="272">
        <f>[3]flow_raw!L2427</f>
        <v>44737.035399</v>
      </c>
    </row>
    <row r="2428" spans="5:6">
      <c r="E2428">
        <f>[3]flow_raw!I2428</f>
        <v>25886</v>
      </c>
      <c r="F2428" s="272">
        <f>[3]flow_raw!L2428</f>
        <v>6079.9595019999997</v>
      </c>
    </row>
    <row r="2429" spans="5:6">
      <c r="E2429">
        <f>[3]flow_raw!I2429</f>
        <v>25887</v>
      </c>
      <c r="F2429" s="272">
        <f>[3]flow_raw!L2429</f>
        <v>43449.686156999996</v>
      </c>
    </row>
    <row r="2430" spans="5:6">
      <c r="E2430">
        <f>[3]flow_raw!I2430</f>
        <v>25889</v>
      </c>
      <c r="F2430" s="272">
        <f>[3]flow_raw!L2430</f>
        <v>43449.686156999996</v>
      </c>
    </row>
    <row r="2431" spans="5:6">
      <c r="E2431">
        <f>[3]flow_raw!I2431</f>
        <v>25890</v>
      </c>
      <c r="F2431" s="272">
        <f>[3]flow_raw!L2431</f>
        <v>44049.656373000005</v>
      </c>
    </row>
    <row r="2432" spans="5:6">
      <c r="E2432">
        <f>[3]flow_raw!I2432</f>
        <v>25891</v>
      </c>
      <c r="F2432" s="272">
        <f>[3]flow_raw!L2432</f>
        <v>44049.656373000005</v>
      </c>
    </row>
    <row r="2433" spans="5:6">
      <c r="E2433">
        <f>[3]flow_raw!I2433</f>
        <v>25938</v>
      </c>
      <c r="F2433" s="272">
        <f>[3]flow_raw!L2433</f>
        <v>67535.417481000011</v>
      </c>
    </row>
    <row r="2434" spans="5:6">
      <c r="E2434">
        <f>[3]flow_raw!I2434</f>
        <v>26013</v>
      </c>
      <c r="F2434" s="272">
        <f>[3]flow_raw!L2434</f>
        <v>5179.4900589999997</v>
      </c>
    </row>
    <row r="2435" spans="5:6">
      <c r="E2435">
        <f>[3]flow_raw!I2435</f>
        <v>26014</v>
      </c>
      <c r="F2435" s="272">
        <f>[3]flow_raw!L2435</f>
        <v>85764.037596999988</v>
      </c>
    </row>
    <row r="2436" spans="5:6">
      <c r="E2436">
        <f>[3]flow_raw!I2436</f>
        <v>26017</v>
      </c>
      <c r="F2436" s="272">
        <f>[3]flow_raw!L2436</f>
        <v>91113.922363000005</v>
      </c>
    </row>
    <row r="2437" spans="5:6">
      <c r="E2437">
        <f>[3]flow_raw!I2437</f>
        <v>26064</v>
      </c>
      <c r="F2437" s="272">
        <f>[3]flow_raw!L2437</f>
        <v>85764.037596999988</v>
      </c>
    </row>
    <row r="2438" spans="5:6">
      <c r="E2438">
        <f>[3]flow_raw!I2438</f>
        <v>26065</v>
      </c>
      <c r="F2438" s="272">
        <f>[3]flow_raw!L2438</f>
        <v>91113.922363000005</v>
      </c>
    </row>
    <row r="2439" spans="5:6">
      <c r="E2439">
        <f>[3]flow_raw!I2439</f>
        <v>26117</v>
      </c>
      <c r="F2439" s="272">
        <f>[3]flow_raw!L2439</f>
        <v>11344.014893</v>
      </c>
    </row>
    <row r="2440" spans="5:6">
      <c r="E2440">
        <f>[3]flow_raw!I2440</f>
        <v>26279</v>
      </c>
      <c r="F2440" s="272">
        <f>[3]flow_raw!L2440</f>
        <v>109647.322266</v>
      </c>
    </row>
    <row r="2441" spans="5:6">
      <c r="E2441">
        <f>[3]flow_raw!I2441</f>
        <v>26293</v>
      </c>
      <c r="F2441" s="272">
        <f>[3]flow_raw!L2441</f>
        <v>104488.60937600001</v>
      </c>
    </row>
    <row r="2442" spans="5:6">
      <c r="E2442">
        <f>[3]flow_raw!I2442</f>
        <v>26294</v>
      </c>
      <c r="F2442" s="272">
        <f>[3]flow_raw!L2442</f>
        <v>112351.507812</v>
      </c>
    </row>
    <row r="2443" spans="5:6">
      <c r="E2443">
        <f>[3]flow_raw!I2443</f>
        <v>26417</v>
      </c>
      <c r="F2443" s="272">
        <f>[3]flow_raw!L2443</f>
        <v>105846.93554599999</v>
      </c>
    </row>
    <row r="2444" spans="5:6">
      <c r="E2444">
        <f>[3]flow_raw!I2444</f>
        <v>26419</v>
      </c>
      <c r="F2444" s="272">
        <f>[3]flow_raw!L2444</f>
        <v>2562.884239</v>
      </c>
    </row>
    <row r="2445" spans="5:6">
      <c r="E2445">
        <f>[3]flow_raw!I2445</f>
        <v>26523</v>
      </c>
      <c r="F2445" s="272">
        <f>[3]flow_raw!L2445</f>
        <v>96679.277344000002</v>
      </c>
    </row>
    <row r="2446" spans="5:6">
      <c r="E2446">
        <f>[3]flow_raw!I2446</f>
        <v>26546</v>
      </c>
      <c r="F2446" s="272">
        <f>[3]flow_raw!L2446</f>
        <v>88369.518066999997</v>
      </c>
    </row>
    <row r="2447" spans="5:6">
      <c r="E2447">
        <f>[3]flow_raw!I2447</f>
        <v>26547</v>
      </c>
      <c r="F2447" s="272">
        <f>[3]flow_raw!L2447</f>
        <v>93804.720702999999</v>
      </c>
    </row>
    <row r="2448" spans="5:6">
      <c r="E2448">
        <f>[3]flow_raw!I2448</f>
        <v>26561</v>
      </c>
      <c r="F2448" s="272">
        <f>[3]flow_raw!L2448</f>
        <v>92950.589844000002</v>
      </c>
    </row>
    <row r="2449" spans="5:6">
      <c r="E2449">
        <f>[3]flow_raw!I2449</f>
        <v>26562</v>
      </c>
      <c r="F2449" s="272">
        <f>[3]flow_raw!L2449</f>
        <v>89822.154297999994</v>
      </c>
    </row>
    <row r="2450" spans="5:6">
      <c r="E2450">
        <f>[3]flow_raw!I2450</f>
        <v>26563</v>
      </c>
      <c r="F2450" s="272">
        <f>[3]flow_raw!L2450</f>
        <v>92851.379393999989</v>
      </c>
    </row>
    <row r="2451" spans="5:6">
      <c r="E2451">
        <f>[3]flow_raw!I2451</f>
        <v>26564</v>
      </c>
      <c r="F2451" s="272">
        <f>[3]flow_raw!L2451</f>
        <v>89023.037597999995</v>
      </c>
    </row>
    <row r="2452" spans="5:6">
      <c r="E2452">
        <f>[3]flow_raw!I2452</f>
        <v>26622</v>
      </c>
      <c r="F2452" s="272">
        <f>[3]flow_raw!L2452</f>
        <v>97794.897461</v>
      </c>
    </row>
    <row r="2453" spans="5:6">
      <c r="E2453">
        <f>[3]flow_raw!I2453</f>
        <v>26623</v>
      </c>
      <c r="F2453" s="272">
        <f>[3]flow_raw!L2453</f>
        <v>59973.527833</v>
      </c>
    </row>
    <row r="2454" spans="5:6">
      <c r="E2454">
        <f>[3]flow_raw!I2454</f>
        <v>26667</v>
      </c>
      <c r="F2454" s="272">
        <f>[3]flow_raw!L2454</f>
        <v>59642.575440000008</v>
      </c>
    </row>
    <row r="2455" spans="5:6">
      <c r="E2455">
        <f>[3]flow_raw!I2455</f>
        <v>26675</v>
      </c>
      <c r="F2455" s="272">
        <f>[3]flow_raw!L2455</f>
        <v>59174.064452999999</v>
      </c>
    </row>
    <row r="2456" spans="5:6">
      <c r="E2456">
        <f>[3]flow_raw!I2456</f>
        <v>26707</v>
      </c>
      <c r="F2456" s="272">
        <f>[3]flow_raw!L2456</f>
        <v>102081.439942</v>
      </c>
    </row>
    <row r="2457" spans="5:6">
      <c r="E2457">
        <f>[3]flow_raw!I2457</f>
        <v>26708</v>
      </c>
      <c r="F2457" s="272">
        <f>[3]flow_raw!L2457</f>
        <v>93639.508056999999</v>
      </c>
    </row>
    <row r="2458" spans="5:6">
      <c r="E2458">
        <f>[3]flow_raw!I2458</f>
        <v>26722</v>
      </c>
      <c r="F2458" s="272">
        <f>[3]flow_raw!L2458</f>
        <v>106692.04248</v>
      </c>
    </row>
    <row r="2459" spans="5:6">
      <c r="E2459">
        <f>[3]flow_raw!I2459</f>
        <v>26788</v>
      </c>
      <c r="F2459" s="272">
        <f>[3]flow_raw!L2459</f>
        <v>97829.513670999993</v>
      </c>
    </row>
    <row r="2460" spans="5:6">
      <c r="E2460">
        <f>[3]flow_raw!I2460</f>
        <v>26791</v>
      </c>
      <c r="F2460" s="272">
        <f>[3]flow_raw!L2460</f>
        <v>98245.139647999997</v>
      </c>
    </row>
    <row r="2461" spans="5:6">
      <c r="E2461">
        <f>[3]flow_raw!I2461</f>
        <v>26865</v>
      </c>
      <c r="F2461" s="272">
        <f>[3]flow_raw!L2461</f>
        <v>20545.761626</v>
      </c>
    </row>
    <row r="2462" spans="5:6">
      <c r="E2462">
        <f>[3]flow_raw!I2462</f>
        <v>26870</v>
      </c>
      <c r="F2462" s="272">
        <f>[3]flow_raw!L2462</f>
        <v>109616.00976500001</v>
      </c>
    </row>
    <row r="2463" spans="5:6">
      <c r="E2463">
        <f>[3]flow_raw!I2463</f>
        <v>26879</v>
      </c>
      <c r="F2463" s="272">
        <f>[3]flow_raw!L2463</f>
        <v>117722.97167899999</v>
      </c>
    </row>
    <row r="2464" spans="5:6">
      <c r="E2464">
        <f>[3]flow_raw!I2464</f>
        <v>26911</v>
      </c>
      <c r="F2464" s="272">
        <f>[3]flow_raw!L2464</f>
        <v>57600.631591000005</v>
      </c>
    </row>
    <row r="2465" spans="5:6">
      <c r="E2465">
        <f>[3]flow_raw!I2465</f>
        <v>27014</v>
      </c>
      <c r="F2465" s="272">
        <f>[3]flow_raw!L2465</f>
        <v>32428.954103</v>
      </c>
    </row>
    <row r="2466" spans="5:6">
      <c r="E2466">
        <f>[3]flow_raw!I2466</f>
        <v>27015</v>
      </c>
      <c r="F2466" s="272">
        <f>[3]flow_raw!L2466</f>
        <v>18288.921844</v>
      </c>
    </row>
    <row r="2467" spans="5:6">
      <c r="E2467">
        <f>[3]flow_raw!I2467</f>
        <v>27112</v>
      </c>
      <c r="F2467" s="272">
        <f>[3]flow_raw!L2467</f>
        <v>28295.582290999999</v>
      </c>
    </row>
    <row r="2468" spans="5:6">
      <c r="E2468">
        <f>[3]flow_raw!I2468</f>
        <v>27131</v>
      </c>
      <c r="F2468" s="272">
        <f>[3]flow_raw!L2468</f>
        <v>110012.740235</v>
      </c>
    </row>
    <row r="2469" spans="5:6">
      <c r="E2469">
        <f>[3]flow_raw!I2469</f>
        <v>27139</v>
      </c>
      <c r="F2469" s="272">
        <f>[3]flow_raw!L2469</f>
        <v>10059.021575999999</v>
      </c>
    </row>
    <row r="2470" spans="5:6">
      <c r="E2470">
        <f>[3]flow_raw!I2470</f>
        <v>27141</v>
      </c>
      <c r="F2470" s="272">
        <f>[3]flow_raw!L2470</f>
        <v>6064.4394230000007</v>
      </c>
    </row>
    <row r="2471" spans="5:6">
      <c r="E2471">
        <f>[3]flow_raw!I2471</f>
        <v>27152</v>
      </c>
      <c r="F2471" s="272">
        <f>[3]flow_raw!L2471</f>
        <v>4453.1703179999995</v>
      </c>
    </row>
    <row r="2472" spans="5:6">
      <c r="E2472">
        <f>[3]flow_raw!I2472</f>
        <v>27154</v>
      </c>
      <c r="F2472" s="272">
        <f>[3]flow_raw!L2472</f>
        <v>14720.982055999999</v>
      </c>
    </row>
    <row r="2473" spans="5:6">
      <c r="E2473">
        <f>[3]flow_raw!I2473</f>
        <v>27155</v>
      </c>
      <c r="F2473" s="272">
        <f>[3]flow_raw!L2473</f>
        <v>13637.348526</v>
      </c>
    </row>
    <row r="2474" spans="5:6">
      <c r="E2474">
        <f>[3]flow_raw!I2474</f>
        <v>27157</v>
      </c>
      <c r="F2474" s="272">
        <f>[3]flow_raw!L2474</f>
        <v>27901.026062000001</v>
      </c>
    </row>
    <row r="2475" spans="5:6">
      <c r="E2475">
        <f>[3]flow_raw!I2475</f>
        <v>27161</v>
      </c>
      <c r="F2475" s="272">
        <f>[3]flow_raw!L2475</f>
        <v>17748.671142000003</v>
      </c>
    </row>
    <row r="2476" spans="5:6">
      <c r="E2476">
        <f>[3]flow_raw!I2476</f>
        <v>27162</v>
      </c>
      <c r="F2476" s="272">
        <f>[3]flow_raw!L2476</f>
        <v>30560.640137000002</v>
      </c>
    </row>
    <row r="2477" spans="5:6">
      <c r="E2477">
        <f>[3]flow_raw!I2477</f>
        <v>27165</v>
      </c>
      <c r="F2477" s="272">
        <f>[3]flow_raw!L2477</f>
        <v>55864.934082</v>
      </c>
    </row>
    <row r="2478" spans="5:6">
      <c r="E2478">
        <f>[3]flow_raw!I2478</f>
        <v>27166</v>
      </c>
      <c r="F2478" s="272">
        <f>[3]flow_raw!L2478</f>
        <v>61915.562987999998</v>
      </c>
    </row>
    <row r="2479" spans="5:6">
      <c r="E2479">
        <f>[3]flow_raw!I2479</f>
        <v>27167</v>
      </c>
      <c r="F2479" s="272">
        <f>[3]flow_raw!L2479</f>
        <v>64081.290039</v>
      </c>
    </row>
    <row r="2480" spans="5:6">
      <c r="E2480">
        <f>[3]flow_raw!I2480</f>
        <v>27168</v>
      </c>
      <c r="F2480" s="272">
        <f>[3]flow_raw!L2480</f>
        <v>67042.793944999998</v>
      </c>
    </row>
    <row r="2481" spans="5:6">
      <c r="E2481">
        <f>[3]flow_raw!I2481</f>
        <v>27169</v>
      </c>
      <c r="F2481" s="272">
        <f>[3]flow_raw!L2481</f>
        <v>66241.654297000001</v>
      </c>
    </row>
    <row r="2482" spans="5:6">
      <c r="E2482">
        <f>[3]flow_raw!I2482</f>
        <v>27170</v>
      </c>
      <c r="F2482" s="272">
        <f>[3]flow_raw!L2482</f>
        <v>61204.347658000006</v>
      </c>
    </row>
    <row r="2483" spans="5:6">
      <c r="E2483">
        <f>[3]flow_raw!I2483</f>
        <v>27171</v>
      </c>
      <c r="F2483" s="272">
        <f>[3]flow_raw!L2483</f>
        <v>65434.967774000004</v>
      </c>
    </row>
    <row r="2484" spans="5:6">
      <c r="E2484">
        <f>[3]flow_raw!I2484</f>
        <v>27172</v>
      </c>
      <c r="F2484" s="272">
        <f>[3]flow_raw!L2484</f>
        <v>65795.250487999991</v>
      </c>
    </row>
    <row r="2485" spans="5:6">
      <c r="E2485">
        <f>[3]flow_raw!I2485</f>
        <v>27173</v>
      </c>
      <c r="F2485" s="272">
        <f>[3]flow_raw!L2485</f>
        <v>62612.119141999996</v>
      </c>
    </row>
    <row r="2486" spans="5:6">
      <c r="E2486">
        <f>[3]flow_raw!I2486</f>
        <v>27174</v>
      </c>
      <c r="F2486" s="272">
        <f>[3]flow_raw!L2486</f>
        <v>59642.575440000008</v>
      </c>
    </row>
    <row r="2487" spans="5:6">
      <c r="E2487">
        <f>[3]flow_raw!I2487</f>
        <v>27175</v>
      </c>
      <c r="F2487" s="272">
        <f>[3]flow_raw!L2487</f>
        <v>59174.064452999999</v>
      </c>
    </row>
    <row r="2488" spans="5:6">
      <c r="E2488">
        <f>[3]flow_raw!I2488</f>
        <v>27177</v>
      </c>
      <c r="F2488" s="272">
        <f>[3]flow_raw!L2488</f>
        <v>63993.630370999999</v>
      </c>
    </row>
    <row r="2489" spans="5:6">
      <c r="E2489">
        <f>[3]flow_raw!I2489</f>
        <v>27178</v>
      </c>
      <c r="F2489" s="272">
        <f>[3]flow_raw!L2489</f>
        <v>63303.489624000002</v>
      </c>
    </row>
    <row r="2490" spans="5:6">
      <c r="E2490">
        <f>[3]flow_raw!I2490</f>
        <v>27179</v>
      </c>
      <c r="F2490" s="272">
        <f>[3]flow_raw!L2490</f>
        <v>65199.631592000005</v>
      </c>
    </row>
    <row r="2491" spans="5:6">
      <c r="E2491">
        <f>[3]flow_raw!I2491</f>
        <v>27180</v>
      </c>
      <c r="F2491" s="272">
        <f>[3]flow_raw!L2491</f>
        <v>67037.739256999994</v>
      </c>
    </row>
    <row r="2492" spans="5:6">
      <c r="E2492">
        <f>[3]flow_raw!I2492</f>
        <v>27181</v>
      </c>
      <c r="F2492" s="272">
        <f>[3]flow_raw!L2492</f>
        <v>64812.322021</v>
      </c>
    </row>
    <row r="2493" spans="5:6">
      <c r="E2493">
        <f>[3]flow_raw!I2493</f>
        <v>27182</v>
      </c>
      <c r="F2493" s="272">
        <f>[3]flow_raw!L2493</f>
        <v>60046.483153000008</v>
      </c>
    </row>
    <row r="2494" spans="5:6">
      <c r="E2494">
        <f>[3]flow_raw!I2494</f>
        <v>27183</v>
      </c>
      <c r="F2494" s="272">
        <f>[3]flow_raw!L2494</f>
        <v>59041.777587999997</v>
      </c>
    </row>
    <row r="2495" spans="5:6">
      <c r="E2495">
        <f>[3]flow_raw!I2495</f>
        <v>27184</v>
      </c>
      <c r="F2495" s="272">
        <f>[3]flow_raw!L2495</f>
        <v>58202.217040999996</v>
      </c>
    </row>
    <row r="2496" spans="5:6">
      <c r="E2496">
        <f>[3]flow_raw!I2496</f>
        <v>27185</v>
      </c>
      <c r="F2496" s="272">
        <f>[3]flow_raw!L2496</f>
        <v>12847.198974000001</v>
      </c>
    </row>
    <row r="2497" spans="5:6">
      <c r="E2497">
        <f>[3]flow_raw!I2497</f>
        <v>27187</v>
      </c>
      <c r="F2497" s="272">
        <f>[3]flow_raw!L2497</f>
        <v>60814.645264999999</v>
      </c>
    </row>
    <row r="2498" spans="5:6">
      <c r="E2498">
        <f>[3]flow_raw!I2498</f>
        <v>27188</v>
      </c>
      <c r="F2498" s="272">
        <f>[3]flow_raw!L2498</f>
        <v>61928.293944999998</v>
      </c>
    </row>
    <row r="2499" spans="5:6">
      <c r="E2499">
        <f>[3]flow_raw!I2499</f>
        <v>27189</v>
      </c>
      <c r="F2499" s="272">
        <f>[3]flow_raw!L2499</f>
        <v>68624.694336</v>
      </c>
    </row>
    <row r="2500" spans="5:6">
      <c r="E2500">
        <f>[3]flow_raw!I2500</f>
        <v>27190</v>
      </c>
      <c r="F2500" s="272">
        <f>[3]flow_raw!L2500</f>
        <v>68624.694336</v>
      </c>
    </row>
    <row r="2501" spans="5:6">
      <c r="E2501">
        <f>[3]flow_raw!I2501</f>
        <v>27191</v>
      </c>
      <c r="F2501" s="272">
        <f>[3]flow_raw!L2501</f>
        <v>67911.197997999989</v>
      </c>
    </row>
    <row r="2502" spans="5:6">
      <c r="E2502">
        <f>[3]flow_raw!I2502</f>
        <v>27192</v>
      </c>
      <c r="F2502" s="272">
        <f>[3]flow_raw!L2502</f>
        <v>67911.197997999989</v>
      </c>
    </row>
    <row r="2503" spans="5:6">
      <c r="E2503">
        <f>[3]flow_raw!I2503</f>
        <v>27193</v>
      </c>
      <c r="F2503" s="272">
        <f>[3]flow_raw!L2503</f>
        <v>67911.197997999989</v>
      </c>
    </row>
    <row r="2504" spans="5:6">
      <c r="E2504">
        <f>[3]flow_raw!I2504</f>
        <v>27194</v>
      </c>
      <c r="F2504" s="272">
        <f>[3]flow_raw!L2504</f>
        <v>68624.694336</v>
      </c>
    </row>
    <row r="2505" spans="5:6">
      <c r="E2505">
        <f>[3]flow_raw!I2505</f>
        <v>27195</v>
      </c>
      <c r="F2505" s="272">
        <f>[3]flow_raw!L2505</f>
        <v>66839.760741999999</v>
      </c>
    </row>
    <row r="2506" spans="5:6">
      <c r="E2506">
        <f>[3]flow_raw!I2506</f>
        <v>27196</v>
      </c>
      <c r="F2506" s="272">
        <f>[3]flow_raw!L2506</f>
        <v>67563.265625</v>
      </c>
    </row>
    <row r="2507" spans="5:6">
      <c r="E2507">
        <f>[3]flow_raw!I2507</f>
        <v>27204</v>
      </c>
      <c r="F2507" s="272">
        <f>[3]flow_raw!L2507</f>
        <v>5626.8030710000003</v>
      </c>
    </row>
    <row r="2508" spans="5:6">
      <c r="E2508">
        <f>[3]flow_raw!I2508</f>
        <v>27205</v>
      </c>
      <c r="F2508" s="272">
        <f>[3]flow_raw!L2508</f>
        <v>6917.6683349999994</v>
      </c>
    </row>
    <row r="2509" spans="5:6">
      <c r="E2509">
        <f>[3]flow_raw!I2509</f>
        <v>27206</v>
      </c>
      <c r="F2509" s="272">
        <f>[3]flow_raw!L2509</f>
        <v>7047.5953369999997</v>
      </c>
    </row>
    <row r="2510" spans="5:6">
      <c r="E2510">
        <f>[3]flow_raw!I2510</f>
        <v>27207</v>
      </c>
      <c r="F2510" s="272">
        <f>[3]flow_raw!L2510</f>
        <v>5897.4983520000005</v>
      </c>
    </row>
    <row r="2511" spans="5:6">
      <c r="E2511">
        <f>[3]flow_raw!I2511</f>
        <v>27208</v>
      </c>
      <c r="F2511" s="272">
        <f>[3]flow_raw!L2511</f>
        <v>5324.4436649999998</v>
      </c>
    </row>
    <row r="2512" spans="5:6">
      <c r="E2512">
        <f>[3]flow_raw!I2512</f>
        <v>27209</v>
      </c>
      <c r="F2512" s="272">
        <f>[3]flow_raw!L2512</f>
        <v>6488.5067749999989</v>
      </c>
    </row>
    <row r="2513" spans="5:6">
      <c r="E2513">
        <f>[3]flow_raw!I2513</f>
        <v>27210</v>
      </c>
      <c r="F2513" s="272">
        <f>[3]flow_raw!L2513</f>
        <v>6661.1949459999996</v>
      </c>
    </row>
    <row r="2514" spans="5:6">
      <c r="E2514">
        <f>[3]flow_raw!I2514</f>
        <v>27211</v>
      </c>
      <c r="F2514" s="272">
        <f>[3]flow_raw!L2514</f>
        <v>5743.5250860000006</v>
      </c>
    </row>
    <row r="2515" spans="5:6">
      <c r="E2515">
        <f>[3]flow_raw!I2515</f>
        <v>27212</v>
      </c>
      <c r="F2515" s="272">
        <f>[3]flow_raw!L2515</f>
        <v>5119.951963999999</v>
      </c>
    </row>
    <row r="2516" spans="5:6">
      <c r="E2516">
        <f>[3]flow_raw!I2516</f>
        <v>27213</v>
      </c>
      <c r="F2516" s="272">
        <f>[3]flow_raw!L2516</f>
        <v>5472.6688540000005</v>
      </c>
    </row>
    <row r="2517" spans="5:6">
      <c r="E2517">
        <f>[3]flow_raw!I2517</f>
        <v>27214</v>
      </c>
      <c r="F2517" s="272">
        <f>[3]flow_raw!L2517</f>
        <v>5474.047364</v>
      </c>
    </row>
    <row r="2518" spans="5:6">
      <c r="E2518">
        <f>[3]flow_raw!I2518</f>
        <v>27218</v>
      </c>
      <c r="F2518" s="272">
        <f>[3]flow_raw!L2518</f>
        <v>45262.255249999995</v>
      </c>
    </row>
    <row r="2519" spans="5:6">
      <c r="E2519">
        <f>[3]flow_raw!I2519</f>
        <v>27223</v>
      </c>
      <c r="F2519" s="272">
        <f>[3]flow_raw!L2519</f>
        <v>43720.008055999999</v>
      </c>
    </row>
    <row r="2520" spans="5:6">
      <c r="E2520">
        <f>[3]flow_raw!I2520</f>
        <v>27224</v>
      </c>
      <c r="F2520" s="272">
        <f>[3]flow_raw!L2520</f>
        <v>39967.703370000003</v>
      </c>
    </row>
    <row r="2521" spans="5:6">
      <c r="E2521">
        <f>[3]flow_raw!I2521</f>
        <v>27229</v>
      </c>
      <c r="F2521" s="272">
        <f>[3]flow_raw!L2521</f>
        <v>47562.399535999997</v>
      </c>
    </row>
    <row r="2522" spans="5:6">
      <c r="E2522">
        <f>[3]flow_raw!I2522</f>
        <v>27230</v>
      </c>
      <c r="F2522" s="272">
        <f>[3]flow_raw!L2522</f>
        <v>41032.339845000002</v>
      </c>
    </row>
    <row r="2523" spans="5:6">
      <c r="E2523">
        <f>[3]flow_raw!I2523</f>
        <v>27235</v>
      </c>
      <c r="F2523" s="272">
        <f>[3]flow_raw!L2523</f>
        <v>44737.035399</v>
      </c>
    </row>
    <row r="2524" spans="5:6">
      <c r="E2524">
        <f>[3]flow_raw!I2524</f>
        <v>27236</v>
      </c>
      <c r="F2524" s="272">
        <f>[3]flow_raw!L2524</f>
        <v>39812.648194000001</v>
      </c>
    </row>
    <row r="2525" spans="5:6">
      <c r="E2525">
        <f>[3]flow_raw!I2525</f>
        <v>27237</v>
      </c>
      <c r="F2525" s="272">
        <f>[3]flow_raw!L2525</f>
        <v>38027.422851999996</v>
      </c>
    </row>
    <row r="2526" spans="5:6">
      <c r="E2526">
        <f>[3]flow_raw!I2526</f>
        <v>27238</v>
      </c>
      <c r="F2526" s="272">
        <f>[3]flow_raw!L2526</f>
        <v>39913.350098000003</v>
      </c>
    </row>
    <row r="2527" spans="5:6">
      <c r="E2527">
        <f>[3]flow_raw!I2527</f>
        <v>27241</v>
      </c>
      <c r="F2527" s="272">
        <f>[3]flow_raw!L2527</f>
        <v>45074.470459000004</v>
      </c>
    </row>
    <row r="2528" spans="5:6">
      <c r="E2528">
        <f>[3]flow_raw!I2528</f>
        <v>27245</v>
      </c>
      <c r="F2528" s="272">
        <f>[3]flow_raw!L2528</f>
        <v>50101.010009999998</v>
      </c>
    </row>
    <row r="2529" spans="5:6">
      <c r="E2529">
        <f>[3]flow_raw!I2529</f>
        <v>27247</v>
      </c>
      <c r="F2529" s="272">
        <f>[3]flow_raw!L2529</f>
        <v>59552.623779999994</v>
      </c>
    </row>
    <row r="2530" spans="5:6">
      <c r="E2530">
        <f>[3]flow_raw!I2530</f>
        <v>27248</v>
      </c>
      <c r="F2530" s="272">
        <f>[3]flow_raw!L2530</f>
        <v>51785.512938999993</v>
      </c>
    </row>
    <row r="2531" spans="5:6">
      <c r="E2531">
        <f>[3]flow_raw!I2531</f>
        <v>27249</v>
      </c>
      <c r="F2531" s="272">
        <f>[3]flow_raw!L2531</f>
        <v>15021.815979000001</v>
      </c>
    </row>
    <row r="2532" spans="5:6">
      <c r="E2532">
        <f>[3]flow_raw!I2532</f>
        <v>27251</v>
      </c>
      <c r="F2532" s="272">
        <f>[3]flow_raw!L2532</f>
        <v>8524.2275549999995</v>
      </c>
    </row>
    <row r="2533" spans="5:6">
      <c r="E2533">
        <f>[3]flow_raw!I2533</f>
        <v>27253</v>
      </c>
      <c r="F2533" s="272">
        <f>[3]flow_raw!L2533</f>
        <v>4741.317626</v>
      </c>
    </row>
    <row r="2534" spans="5:6">
      <c r="E2534">
        <f>[3]flow_raw!I2534</f>
        <v>27254</v>
      </c>
      <c r="F2534" s="272">
        <f>[3]flow_raw!L2534</f>
        <v>5077.9104289999996</v>
      </c>
    </row>
    <row r="2535" spans="5:6">
      <c r="E2535">
        <f>[3]flow_raw!I2535</f>
        <v>27255</v>
      </c>
      <c r="F2535" s="272">
        <f>[3]flow_raw!L2535</f>
        <v>6736.6226960000004</v>
      </c>
    </row>
    <row r="2536" spans="5:6">
      <c r="E2536">
        <f>[3]flow_raw!I2536</f>
        <v>27262</v>
      </c>
      <c r="F2536" s="272">
        <f>[3]flow_raw!L2536</f>
        <v>85926.456542999993</v>
      </c>
    </row>
    <row r="2537" spans="5:6">
      <c r="E2537">
        <f>[3]flow_raw!I2537</f>
        <v>27264</v>
      </c>
      <c r="F2537" s="272">
        <f>[3]flow_raw!L2537</f>
        <v>7903.2374569999993</v>
      </c>
    </row>
    <row r="2538" spans="5:6">
      <c r="E2538">
        <f>[3]flow_raw!I2538</f>
        <v>27269</v>
      </c>
      <c r="F2538" s="272">
        <f>[3]flow_raw!L2538</f>
        <v>6667.0419459999994</v>
      </c>
    </row>
    <row r="2539" spans="5:6">
      <c r="E2539">
        <f>[3]flow_raw!I2539</f>
        <v>27273</v>
      </c>
      <c r="F2539" s="272">
        <f>[3]flow_raw!L2539</f>
        <v>4128.053817</v>
      </c>
    </row>
    <row r="2540" spans="5:6">
      <c r="E2540">
        <f>[3]flow_raw!I2540</f>
        <v>27304</v>
      </c>
      <c r="F2540" s="272">
        <f>[3]flow_raw!L2540</f>
        <v>8410.0660699999989</v>
      </c>
    </row>
    <row r="2541" spans="5:6">
      <c r="E2541">
        <f>[3]flow_raw!I2541</f>
        <v>27305</v>
      </c>
      <c r="F2541" s="272">
        <f>[3]flow_raw!L2541</f>
        <v>3268.5930589999998</v>
      </c>
    </row>
    <row r="2542" spans="5:6">
      <c r="E2542">
        <f>[3]flow_raw!I2542</f>
        <v>27307</v>
      </c>
      <c r="F2542" s="272">
        <f>[3]flow_raw!L2542</f>
        <v>6964.2615949999999</v>
      </c>
    </row>
    <row r="2543" spans="5:6">
      <c r="E2543">
        <f>[3]flow_raw!I2543</f>
        <v>27310</v>
      </c>
      <c r="F2543" s="272">
        <f>[3]flow_raw!L2543</f>
        <v>1844.267327</v>
      </c>
    </row>
    <row r="2544" spans="5:6">
      <c r="E2544">
        <f>[3]flow_raw!I2544</f>
        <v>27335</v>
      </c>
      <c r="F2544" s="272">
        <f>[3]flow_raw!L2544</f>
        <v>5627.9857479999991</v>
      </c>
    </row>
    <row r="2545" spans="5:6">
      <c r="E2545">
        <f>[3]flow_raw!I2545</f>
        <v>27351</v>
      </c>
      <c r="F2545" s="272">
        <f>[3]flow_raw!L2545</f>
        <v>69874.592284000013</v>
      </c>
    </row>
    <row r="2546" spans="5:6">
      <c r="E2546">
        <f>[3]flow_raw!I2546</f>
        <v>27352</v>
      </c>
      <c r="F2546" s="272">
        <f>[3]flow_raw!L2546</f>
        <v>67999.342773000011</v>
      </c>
    </row>
    <row r="2547" spans="5:6">
      <c r="E2547">
        <f>[3]flow_raw!I2547</f>
        <v>27400</v>
      </c>
      <c r="F2547" s="272">
        <f>[3]flow_raw!L2547</f>
        <v>18574.497833999998</v>
      </c>
    </row>
    <row r="2548" spans="5:6">
      <c r="E2548">
        <f>[3]flow_raw!I2548</f>
        <v>27412</v>
      </c>
      <c r="F2548" s="272">
        <f>[3]flow_raw!L2548</f>
        <v>25616.477386999999</v>
      </c>
    </row>
    <row r="2549" spans="5:6">
      <c r="E2549">
        <f>[3]flow_raw!I2549</f>
        <v>27432</v>
      </c>
      <c r="F2549" s="272">
        <f>[3]flow_raw!L2549</f>
        <v>738.39854300000002</v>
      </c>
    </row>
    <row r="2550" spans="5:6">
      <c r="E2550">
        <f>[3]flow_raw!I2550</f>
        <v>27461</v>
      </c>
      <c r="F2550" s="272">
        <f>[3]flow_raw!L2550</f>
        <v>10553.492813000001</v>
      </c>
    </row>
    <row r="2551" spans="5:6">
      <c r="E2551">
        <f>[3]flow_raw!I2551</f>
        <v>27502</v>
      </c>
      <c r="F2551" s="272">
        <f>[3]flow_raw!L2551</f>
        <v>9391.7327580000001</v>
      </c>
    </row>
    <row r="2552" spans="5:6">
      <c r="E2552">
        <f>[3]flow_raw!I2552</f>
        <v>27504</v>
      </c>
      <c r="F2552" s="272">
        <f>[3]flow_raw!L2552</f>
        <v>38288.961670000004</v>
      </c>
    </row>
    <row r="2553" spans="5:6">
      <c r="E2553">
        <f>[3]flow_raw!I2553</f>
        <v>27505</v>
      </c>
      <c r="F2553" s="272">
        <f>[3]flow_raw!L2553</f>
        <v>38953.869017999998</v>
      </c>
    </row>
    <row r="2554" spans="5:6">
      <c r="E2554">
        <f>[3]flow_raw!I2554</f>
        <v>27506</v>
      </c>
      <c r="F2554" s="272">
        <f>[3]flow_raw!L2554</f>
        <v>2780.8441089999997</v>
      </c>
    </row>
    <row r="2555" spans="5:6">
      <c r="E2555">
        <f>[3]flow_raw!I2555</f>
        <v>27507</v>
      </c>
      <c r="F2555" s="272">
        <f>[3]flow_raw!L2555</f>
        <v>41734.714233999999</v>
      </c>
    </row>
    <row r="2556" spans="5:6">
      <c r="E2556">
        <f>[3]flow_raw!I2556</f>
        <v>27511</v>
      </c>
      <c r="F2556" s="272">
        <f>[3]flow_raw!L2556</f>
        <v>24563.212158000002</v>
      </c>
    </row>
    <row r="2557" spans="5:6">
      <c r="E2557">
        <f>[3]flow_raw!I2557</f>
        <v>27512</v>
      </c>
      <c r="F2557" s="272">
        <f>[3]flow_raw!L2557</f>
        <v>33613.327513999997</v>
      </c>
    </row>
    <row r="2558" spans="5:6">
      <c r="E2558">
        <f>[3]flow_raw!I2558</f>
        <v>27517</v>
      </c>
      <c r="F2558" s="272">
        <f>[3]flow_raw!L2558</f>
        <v>58413.240722999995</v>
      </c>
    </row>
    <row r="2559" spans="5:6">
      <c r="E2559">
        <f>[3]flow_raw!I2559</f>
        <v>27518</v>
      </c>
      <c r="F2559" s="272">
        <f>[3]flow_raw!L2559</f>
        <v>57149.858888000002</v>
      </c>
    </row>
    <row r="2560" spans="5:6">
      <c r="E2560">
        <f>[3]flow_raw!I2560</f>
        <v>27519</v>
      </c>
      <c r="F2560" s="272">
        <f>[3]flow_raw!L2560</f>
        <v>59688.940917999993</v>
      </c>
    </row>
    <row r="2561" spans="5:6">
      <c r="E2561">
        <f>[3]flow_raw!I2561</f>
        <v>27520</v>
      </c>
      <c r="F2561" s="272">
        <f>[3]flow_raw!L2561</f>
        <v>60871.537598000003</v>
      </c>
    </row>
    <row r="2562" spans="5:6">
      <c r="E2562">
        <f>[3]flow_raw!I2562</f>
        <v>27521</v>
      </c>
      <c r="F2562" s="272">
        <f>[3]flow_raw!L2562</f>
        <v>60868.266114000005</v>
      </c>
    </row>
    <row r="2563" spans="5:6">
      <c r="E2563">
        <f>[3]flow_raw!I2563</f>
        <v>27522</v>
      </c>
      <c r="F2563" s="272">
        <f>[3]flow_raw!L2563</f>
        <v>59685.526365999998</v>
      </c>
    </row>
    <row r="2564" spans="5:6">
      <c r="E2564">
        <f>[3]flow_raw!I2564</f>
        <v>27531</v>
      </c>
      <c r="F2564" s="272">
        <f>[3]flow_raw!L2564</f>
        <v>11091.862976</v>
      </c>
    </row>
    <row r="2565" spans="5:6">
      <c r="E2565">
        <f>[3]flow_raw!I2565</f>
        <v>27534</v>
      </c>
      <c r="F2565" s="272">
        <f>[3]flow_raw!L2565</f>
        <v>8258.3978879999995</v>
      </c>
    </row>
    <row r="2566" spans="5:6">
      <c r="E2566">
        <f>[3]flow_raw!I2566</f>
        <v>27535</v>
      </c>
      <c r="F2566" s="272">
        <f>[3]flow_raw!L2566</f>
        <v>6768.6208500000002</v>
      </c>
    </row>
    <row r="2567" spans="5:6">
      <c r="E2567">
        <f>[3]flow_raw!I2567</f>
        <v>27536</v>
      </c>
      <c r="F2567" s="272">
        <f>[3]flow_raw!L2567</f>
        <v>6612.3691399999998</v>
      </c>
    </row>
    <row r="2568" spans="5:6">
      <c r="E2568">
        <f>[3]flow_raw!I2568</f>
        <v>27537</v>
      </c>
      <c r="F2568" s="272">
        <f>[3]flow_raw!L2568</f>
        <v>5908.5355829999999</v>
      </c>
    </row>
    <row r="2569" spans="5:6">
      <c r="E2569">
        <f>[3]flow_raw!I2569</f>
        <v>27538</v>
      </c>
      <c r="F2569" s="272">
        <f>[3]flow_raw!L2569</f>
        <v>5759.294586</v>
      </c>
    </row>
    <row r="2570" spans="5:6">
      <c r="E2570">
        <f>[3]flow_raw!I2570</f>
        <v>27539</v>
      </c>
      <c r="F2570" s="272">
        <f>[3]flow_raw!L2570</f>
        <v>5871.2312930000007</v>
      </c>
    </row>
    <row r="2571" spans="5:6">
      <c r="E2571">
        <f>[3]flow_raw!I2571</f>
        <v>27540</v>
      </c>
      <c r="F2571" s="272">
        <f>[3]flow_raw!L2571</f>
        <v>5650.7938550000008</v>
      </c>
    </row>
    <row r="2572" spans="5:6">
      <c r="E2572">
        <f>[3]flow_raw!I2572</f>
        <v>27541</v>
      </c>
      <c r="F2572" s="272">
        <f>[3]flow_raw!L2572</f>
        <v>5474.047364</v>
      </c>
    </row>
    <row r="2573" spans="5:6">
      <c r="E2573">
        <f>[3]flow_raw!I2573</f>
        <v>27542</v>
      </c>
      <c r="F2573" s="272">
        <f>[3]flow_raw!L2573</f>
        <v>5627.9857479999991</v>
      </c>
    </row>
    <row r="2574" spans="5:6">
      <c r="E2574">
        <f>[3]flow_raw!I2574</f>
        <v>27543</v>
      </c>
      <c r="F2574" s="272">
        <f>[3]flow_raw!L2574</f>
        <v>57541.171875</v>
      </c>
    </row>
    <row r="2575" spans="5:6">
      <c r="E2575">
        <f>[3]flow_raw!I2575</f>
        <v>27544</v>
      </c>
      <c r="F2575" s="272">
        <f>[3]flow_raw!L2575</f>
        <v>57457.105957</v>
      </c>
    </row>
    <row r="2576" spans="5:6">
      <c r="E2576">
        <f>[3]flow_raw!I2576</f>
        <v>27545</v>
      </c>
      <c r="F2576" s="272">
        <f>[3]flow_raw!L2576</f>
        <v>58565.501464000001</v>
      </c>
    </row>
    <row r="2577" spans="5:6">
      <c r="E2577">
        <f>[3]flow_raw!I2577</f>
        <v>27546</v>
      </c>
      <c r="F2577" s="272">
        <f>[3]flow_raw!L2577</f>
        <v>9418.531844000001</v>
      </c>
    </row>
    <row r="2578" spans="5:6">
      <c r="E2578">
        <f>[3]flow_raw!I2578</f>
        <v>27547</v>
      </c>
      <c r="F2578" s="272">
        <f>[3]flow_raw!L2578</f>
        <v>5462.3015439999999</v>
      </c>
    </row>
    <row r="2579" spans="5:6">
      <c r="E2579">
        <f>[3]flow_raw!I2579</f>
        <v>27548</v>
      </c>
      <c r="F2579" s="272">
        <f>[3]flow_raw!L2579</f>
        <v>4374.5918499999998</v>
      </c>
    </row>
    <row r="2580" spans="5:6">
      <c r="E2580">
        <f>[3]flow_raw!I2580</f>
        <v>27551</v>
      </c>
      <c r="F2580" s="272">
        <f>[3]flow_raw!L2580</f>
        <v>87790.245848999999</v>
      </c>
    </row>
    <row r="2581" spans="5:6">
      <c r="E2581">
        <f>[3]flow_raw!I2581</f>
        <v>27552</v>
      </c>
      <c r="F2581" s="272">
        <f>[3]flow_raw!L2581</f>
        <v>57499.765625000007</v>
      </c>
    </row>
    <row r="2582" spans="5:6">
      <c r="E2582">
        <f>[3]flow_raw!I2582</f>
        <v>27554</v>
      </c>
      <c r="F2582" s="272">
        <f>[3]flow_raw!L2582</f>
        <v>96710.903808999996</v>
      </c>
    </row>
    <row r="2583" spans="5:6">
      <c r="E2583">
        <f>[3]flow_raw!I2583</f>
        <v>27555</v>
      </c>
      <c r="F2583" s="272">
        <f>[3]flow_raw!L2583</f>
        <v>95589.350831000003</v>
      </c>
    </row>
    <row r="2584" spans="5:6">
      <c r="E2584">
        <f>[3]flow_raw!I2584</f>
        <v>27563</v>
      </c>
      <c r="F2584" s="272">
        <f>[3]flow_raw!L2584</f>
        <v>5517.8653560000002</v>
      </c>
    </row>
    <row r="2585" spans="5:6">
      <c r="E2585">
        <f>[3]flow_raw!I2585</f>
        <v>27571</v>
      </c>
      <c r="F2585" s="272">
        <f>[3]flow_raw!L2585</f>
        <v>273.506957</v>
      </c>
    </row>
    <row r="2586" spans="5:6">
      <c r="E2586">
        <f>[3]flow_raw!I2586</f>
        <v>27576</v>
      </c>
      <c r="F2586" s="272">
        <f>[3]flow_raw!L2586</f>
        <v>15550.251464999999</v>
      </c>
    </row>
    <row r="2587" spans="5:6">
      <c r="E2587">
        <f>[3]flow_raw!I2587</f>
        <v>27577</v>
      </c>
      <c r="F2587" s="272">
        <f>[3]flow_raw!L2587</f>
        <v>83838.366211</v>
      </c>
    </row>
    <row r="2588" spans="5:6">
      <c r="E2588">
        <f>[3]flow_raw!I2588</f>
        <v>27578</v>
      </c>
      <c r="F2588" s="272">
        <f>[3]flow_raw!L2588</f>
        <v>91461.663574999999</v>
      </c>
    </row>
    <row r="2589" spans="5:6">
      <c r="E2589">
        <f>[3]flow_raw!I2589</f>
        <v>27580</v>
      </c>
      <c r="F2589" s="272">
        <f>[3]flow_raw!L2589</f>
        <v>9442.6266469999991</v>
      </c>
    </row>
    <row r="2590" spans="5:6">
      <c r="E2590">
        <f>[3]flow_raw!I2590</f>
        <v>27585</v>
      </c>
      <c r="F2590" s="272">
        <f>[3]flow_raw!L2590</f>
        <v>13651.309982000001</v>
      </c>
    </row>
    <row r="2591" spans="5:6">
      <c r="E2591">
        <f>[3]flow_raw!I2591</f>
        <v>27588</v>
      </c>
      <c r="F2591" s="272">
        <f>[3]flow_raw!L2591</f>
        <v>4907.6244669999996</v>
      </c>
    </row>
    <row r="2592" spans="5:6">
      <c r="E2592">
        <f>[3]flow_raw!I2592</f>
        <v>27589</v>
      </c>
      <c r="F2592" s="272">
        <f>[3]flow_raw!L2592</f>
        <v>71427.961426000009</v>
      </c>
    </row>
    <row r="2593" spans="5:6">
      <c r="E2593">
        <f>[3]flow_raw!I2593</f>
        <v>27594</v>
      </c>
      <c r="F2593" s="272">
        <f>[3]flow_raw!L2593</f>
        <v>77378.00390499999</v>
      </c>
    </row>
    <row r="2594" spans="5:6">
      <c r="E2594">
        <f>[3]flow_raw!I2594</f>
        <v>27597</v>
      </c>
      <c r="F2594" s="272">
        <f>[3]flow_raw!L2594</f>
        <v>59685.526365999998</v>
      </c>
    </row>
    <row r="2595" spans="5:6">
      <c r="E2595">
        <f>[3]flow_raw!I2595</f>
        <v>27598</v>
      </c>
      <c r="F2595" s="272">
        <f>[3]flow_raw!L2595</f>
        <v>60868.266114000005</v>
      </c>
    </row>
    <row r="2596" spans="5:6">
      <c r="E2596">
        <f>[3]flow_raw!I2596</f>
        <v>27599</v>
      </c>
      <c r="F2596" s="272">
        <f>[3]flow_raw!L2596</f>
        <v>59973.527833</v>
      </c>
    </row>
    <row r="2597" spans="5:6">
      <c r="E2597">
        <f>[3]flow_raw!I2597</f>
        <v>27600</v>
      </c>
      <c r="F2597" s="272">
        <f>[3]flow_raw!L2597</f>
        <v>81763.864256999994</v>
      </c>
    </row>
    <row r="2598" spans="5:6">
      <c r="E2598">
        <f>[3]flow_raw!I2598</f>
        <v>27601</v>
      </c>
      <c r="F2598" s="272">
        <f>[3]flow_raw!L2598</f>
        <v>58213.186523000004</v>
      </c>
    </row>
    <row r="2599" spans="5:6">
      <c r="E2599">
        <f>[3]flow_raw!I2599</f>
        <v>27602</v>
      </c>
      <c r="F2599" s="272">
        <f>[3]flow_raw!L2599</f>
        <v>74237.184080999999</v>
      </c>
    </row>
    <row r="2600" spans="5:6">
      <c r="E2600">
        <f>[3]flow_raw!I2600</f>
        <v>27603</v>
      </c>
      <c r="F2600" s="272">
        <f>[3]flow_raw!L2600</f>
        <v>91462.429931999999</v>
      </c>
    </row>
    <row r="2601" spans="5:6">
      <c r="E2601">
        <f>[3]flow_raw!I2601</f>
        <v>27605</v>
      </c>
      <c r="F2601" s="272">
        <f>[3]flow_raw!L2601</f>
        <v>95589.350831000003</v>
      </c>
    </row>
    <row r="2602" spans="5:6">
      <c r="E2602">
        <f>[3]flow_raw!I2602</f>
        <v>27606</v>
      </c>
      <c r="F2602" s="272">
        <f>[3]flow_raw!L2602</f>
        <v>58676.083617000004</v>
      </c>
    </row>
    <row r="2603" spans="5:6">
      <c r="E2603">
        <f>[3]flow_raw!I2603</f>
        <v>27607</v>
      </c>
      <c r="F2603" s="272">
        <f>[3]flow_raw!L2603</f>
        <v>60380.424072000009</v>
      </c>
    </row>
    <row r="2604" spans="5:6">
      <c r="E2604">
        <f>[3]flow_raw!I2604</f>
        <v>27611</v>
      </c>
      <c r="F2604" s="272">
        <f>[3]flow_raw!L2604</f>
        <v>9818.1997059999994</v>
      </c>
    </row>
    <row r="2605" spans="5:6">
      <c r="E2605">
        <f>[3]flow_raw!I2605</f>
        <v>27613</v>
      </c>
      <c r="F2605" s="272">
        <f>[3]flow_raw!L2605</f>
        <v>66732.997071999998</v>
      </c>
    </row>
    <row r="2606" spans="5:6">
      <c r="E2606">
        <f>[3]flow_raw!I2606</f>
        <v>27614</v>
      </c>
      <c r="F2606" s="272">
        <f>[3]flow_raw!L2606</f>
        <v>90867.088379000008</v>
      </c>
    </row>
    <row r="2607" spans="5:6">
      <c r="E2607">
        <f>[3]flow_raw!I2607</f>
        <v>27615</v>
      </c>
      <c r="F2607" s="272">
        <f>[3]flow_raw!L2607</f>
        <v>12667.447571000001</v>
      </c>
    </row>
    <row r="2608" spans="5:6">
      <c r="E2608">
        <f>[3]flow_raw!I2608</f>
        <v>27637</v>
      </c>
      <c r="F2608" s="272">
        <f>[3]flow_raw!L2608</f>
        <v>6647.8883829999995</v>
      </c>
    </row>
    <row r="2609" spans="5:6">
      <c r="E2609">
        <f>[3]flow_raw!I2609</f>
        <v>27658</v>
      </c>
      <c r="F2609" s="272">
        <f>[3]flow_raw!L2609</f>
        <v>64696.017821999994</v>
      </c>
    </row>
    <row r="2610" spans="5:6">
      <c r="E2610">
        <f>[3]flow_raw!I2610</f>
        <v>27659</v>
      </c>
      <c r="F2610" s="272">
        <f>[3]flow_raw!L2610</f>
        <v>65034.997071000005</v>
      </c>
    </row>
    <row r="2611" spans="5:6">
      <c r="E2611">
        <f>[3]flow_raw!I2611</f>
        <v>27694</v>
      </c>
      <c r="F2611" s="272">
        <f>[3]flow_raw!L2611</f>
        <v>15456.564575</v>
      </c>
    </row>
    <row r="2612" spans="5:6">
      <c r="E2612">
        <f>[3]flow_raw!I2612</f>
        <v>27706</v>
      </c>
      <c r="F2612" s="272">
        <f>[3]flow_raw!L2612</f>
        <v>31324.302490000002</v>
      </c>
    </row>
    <row r="2613" spans="5:6">
      <c r="E2613">
        <f>[3]flow_raw!I2613</f>
        <v>27716</v>
      </c>
      <c r="F2613" s="272">
        <f>[3]flow_raw!L2613</f>
        <v>37012.888427999998</v>
      </c>
    </row>
    <row r="2614" spans="5:6">
      <c r="E2614">
        <f>[3]flow_raw!I2614</f>
        <v>27717</v>
      </c>
      <c r="F2614" s="272">
        <f>[3]flow_raw!L2614</f>
        <v>40315.023925000001</v>
      </c>
    </row>
    <row r="2615" spans="5:6">
      <c r="E2615">
        <f>[3]flow_raw!I2615</f>
        <v>27718</v>
      </c>
      <c r="F2615" s="272">
        <f>[3]flow_raw!L2615</f>
        <v>47859.099610000005</v>
      </c>
    </row>
    <row r="2616" spans="5:6">
      <c r="E2616">
        <f>[3]flow_raw!I2616</f>
        <v>27719</v>
      </c>
      <c r="F2616" s="272">
        <f>[3]flow_raw!L2616</f>
        <v>44291.251220999999</v>
      </c>
    </row>
    <row r="2617" spans="5:6">
      <c r="E2617">
        <f>[3]flow_raw!I2617</f>
        <v>27720</v>
      </c>
      <c r="F2617" s="272">
        <f>[3]flow_raw!L2617</f>
        <v>42581.399412999992</v>
      </c>
    </row>
    <row r="2618" spans="5:6">
      <c r="E2618">
        <f>[3]flow_raw!I2618</f>
        <v>27721</v>
      </c>
      <c r="F2618" s="272">
        <f>[3]flow_raw!L2618</f>
        <v>39603.390380999997</v>
      </c>
    </row>
    <row r="2619" spans="5:6">
      <c r="E2619">
        <f>[3]flow_raw!I2619</f>
        <v>27722</v>
      </c>
      <c r="F2619" s="272">
        <f>[3]flow_raw!L2619</f>
        <v>32476.090576000002</v>
      </c>
    </row>
    <row r="2620" spans="5:6">
      <c r="E2620">
        <f>[3]flow_raw!I2620</f>
        <v>27724</v>
      </c>
      <c r="F2620" s="272">
        <f>[3]flow_raw!L2620</f>
        <v>34521.537597000002</v>
      </c>
    </row>
    <row r="2621" spans="5:6">
      <c r="E2621">
        <f>[3]flow_raw!I2621</f>
        <v>27737</v>
      </c>
      <c r="F2621" s="272">
        <f>[3]flow_raw!L2621</f>
        <v>47859.099610000005</v>
      </c>
    </row>
    <row r="2622" spans="5:6">
      <c r="E2622">
        <f>[3]flow_raw!I2622</f>
        <v>27738</v>
      </c>
      <c r="F2622" s="272">
        <f>[3]flow_raw!L2622</f>
        <v>46551.265136000002</v>
      </c>
    </row>
    <row r="2623" spans="5:6">
      <c r="E2623">
        <f>[3]flow_raw!I2623</f>
        <v>27739</v>
      </c>
      <c r="F2623" s="272">
        <f>[3]flow_raw!L2623</f>
        <v>47859.099610000005</v>
      </c>
    </row>
    <row r="2624" spans="5:6">
      <c r="E2624">
        <f>[3]flow_raw!I2624</f>
        <v>27740</v>
      </c>
      <c r="F2624" s="272">
        <f>[3]flow_raw!L2624</f>
        <v>44291.251220999999</v>
      </c>
    </row>
    <row r="2625" spans="5:6">
      <c r="E2625">
        <f>[3]flow_raw!I2625</f>
        <v>27741</v>
      </c>
      <c r="F2625" s="272">
        <f>[3]flow_raw!L2625</f>
        <v>44291.251220999999</v>
      </c>
    </row>
    <row r="2626" spans="5:6">
      <c r="E2626">
        <f>[3]flow_raw!I2626</f>
        <v>27742</v>
      </c>
      <c r="F2626" s="272">
        <f>[3]flow_raw!L2626</f>
        <v>43207.296141999999</v>
      </c>
    </row>
    <row r="2627" spans="5:6">
      <c r="E2627">
        <f>[3]flow_raw!I2627</f>
        <v>27743</v>
      </c>
      <c r="F2627" s="272">
        <f>[3]flow_raw!L2627</f>
        <v>11236.943222</v>
      </c>
    </row>
    <row r="2628" spans="5:6">
      <c r="E2628">
        <f>[3]flow_raw!I2628</f>
        <v>27744</v>
      </c>
      <c r="F2628" s="272">
        <f>[3]flow_raw!L2628</f>
        <v>40306.564085999998</v>
      </c>
    </row>
    <row r="2629" spans="5:6">
      <c r="E2629">
        <f>[3]flow_raw!I2629</f>
        <v>27754</v>
      </c>
      <c r="F2629" s="272">
        <f>[3]flow_raw!L2629</f>
        <v>10220.542281999999</v>
      </c>
    </row>
    <row r="2630" spans="5:6">
      <c r="E2630">
        <f>[3]flow_raw!I2630</f>
        <v>27757</v>
      </c>
      <c r="F2630" s="272">
        <f>[3]flow_raw!L2630</f>
        <v>11056.174682000001</v>
      </c>
    </row>
    <row r="2631" spans="5:6">
      <c r="E2631">
        <f>[3]flow_raw!I2631</f>
        <v>27763</v>
      </c>
      <c r="F2631" s="272">
        <f>[3]flow_raw!L2631</f>
        <v>4988.4147490000005</v>
      </c>
    </row>
    <row r="2632" spans="5:6">
      <c r="E2632">
        <f>[3]flow_raw!I2632</f>
        <v>27764</v>
      </c>
      <c r="F2632" s="272">
        <f>[3]flow_raw!L2632</f>
        <v>17420.655762000002</v>
      </c>
    </row>
    <row r="2633" spans="5:6">
      <c r="E2633">
        <f>[3]flow_raw!I2633</f>
        <v>27766</v>
      </c>
      <c r="F2633" s="272">
        <f>[3]flow_raw!L2633</f>
        <v>42518.352783000002</v>
      </c>
    </row>
    <row r="2634" spans="5:6">
      <c r="E2634">
        <f>[3]flow_raw!I2634</f>
        <v>27774</v>
      </c>
      <c r="F2634" s="272">
        <f>[3]flow_raw!L2634</f>
        <v>26708.713866999999</v>
      </c>
    </row>
    <row r="2635" spans="5:6">
      <c r="E2635">
        <f>[3]flow_raw!I2635</f>
        <v>27781</v>
      </c>
      <c r="F2635" s="272">
        <f>[3]flow_raw!L2635</f>
        <v>73862.975220000008</v>
      </c>
    </row>
    <row r="2636" spans="5:6">
      <c r="E2636">
        <f>[3]flow_raw!I2636</f>
        <v>27789</v>
      </c>
      <c r="F2636" s="272">
        <f>[3]flow_raw!L2636</f>
        <v>81400.23339899999</v>
      </c>
    </row>
    <row r="2637" spans="5:6">
      <c r="E2637">
        <f>[3]flow_raw!I2637</f>
        <v>27790</v>
      </c>
      <c r="F2637" s="272">
        <f>[3]flow_raw!L2637</f>
        <v>97978.327393</v>
      </c>
    </row>
    <row r="2638" spans="5:6">
      <c r="E2638">
        <f>[3]flow_raw!I2638</f>
        <v>27791</v>
      </c>
      <c r="F2638" s="272">
        <f>[3]flow_raw!L2638</f>
        <v>103841.97607400001</v>
      </c>
    </row>
    <row r="2639" spans="5:6">
      <c r="E2639">
        <f>[3]flow_raw!I2639</f>
        <v>27792</v>
      </c>
      <c r="F2639" s="272">
        <f>[3]flow_raw!L2639</f>
        <v>102853.89208999999</v>
      </c>
    </row>
    <row r="2640" spans="5:6">
      <c r="E2640">
        <f>[3]flow_raw!I2640</f>
        <v>27795</v>
      </c>
      <c r="F2640" s="272">
        <f>[3]flow_raw!L2640</f>
        <v>94334.008790000007</v>
      </c>
    </row>
    <row r="2641" spans="5:6">
      <c r="E2641">
        <f>[3]flow_raw!I2641</f>
        <v>27796</v>
      </c>
      <c r="F2641" s="272">
        <f>[3]flow_raw!L2641</f>
        <v>89965.059080999999</v>
      </c>
    </row>
    <row r="2642" spans="5:6">
      <c r="E2642">
        <f>[3]flow_raw!I2642</f>
        <v>27800</v>
      </c>
      <c r="F2642" s="272">
        <f>[3]flow_raw!L2642</f>
        <v>4791.9506379999993</v>
      </c>
    </row>
    <row r="2643" spans="5:6">
      <c r="E2643">
        <f>[3]flow_raw!I2643</f>
        <v>27802</v>
      </c>
      <c r="F2643" s="272">
        <f>[3]flow_raw!L2643</f>
        <v>9152.5771779999995</v>
      </c>
    </row>
    <row r="2644" spans="5:6">
      <c r="E2644">
        <f>[3]flow_raw!I2644</f>
        <v>27804</v>
      </c>
      <c r="F2644" s="272">
        <f>[3]flow_raw!L2644</f>
        <v>1429.892981</v>
      </c>
    </row>
    <row r="2645" spans="5:6">
      <c r="E2645">
        <f>[3]flow_raw!I2645</f>
        <v>27806</v>
      </c>
      <c r="F2645" s="272">
        <f>[3]flow_raw!L2645</f>
        <v>103626.40576199999</v>
      </c>
    </row>
    <row r="2646" spans="5:6">
      <c r="E2646">
        <f>[3]flow_raw!I2646</f>
        <v>27807</v>
      </c>
      <c r="F2646" s="272">
        <f>[3]flow_raw!L2646</f>
        <v>101387.51708999999</v>
      </c>
    </row>
    <row r="2647" spans="5:6">
      <c r="E2647">
        <f>[3]flow_raw!I2647</f>
        <v>27812</v>
      </c>
      <c r="F2647" s="272">
        <f>[3]flow_raw!L2647</f>
        <v>45871.393800000005</v>
      </c>
    </row>
    <row r="2648" spans="5:6">
      <c r="E2648">
        <f>[3]flow_raw!I2648</f>
        <v>27820</v>
      </c>
      <c r="F2648" s="272">
        <f>[3]flow_raw!L2648</f>
        <v>128485.911133</v>
      </c>
    </row>
    <row r="2649" spans="5:6">
      <c r="E2649">
        <f>[3]flow_raw!I2649</f>
        <v>27824</v>
      </c>
      <c r="F2649" s="272">
        <f>[3]flow_raw!L2649</f>
        <v>97906.470946999994</v>
      </c>
    </row>
    <row r="2650" spans="5:6">
      <c r="E2650">
        <f>[3]flow_raw!I2650</f>
        <v>27825</v>
      </c>
      <c r="F2650" s="272">
        <f>[3]flow_raw!L2650</f>
        <v>143860.42578000002</v>
      </c>
    </row>
    <row r="2651" spans="5:6">
      <c r="E2651">
        <f>[3]flow_raw!I2651</f>
        <v>27827</v>
      </c>
      <c r="F2651" s="272">
        <f>[3]flow_raw!L2651</f>
        <v>34063.965332</v>
      </c>
    </row>
    <row r="2652" spans="5:6">
      <c r="E2652">
        <f>[3]flow_raw!I2652</f>
        <v>27832</v>
      </c>
      <c r="F2652" s="272">
        <f>[3]flow_raw!L2652</f>
        <v>118294.372559</v>
      </c>
    </row>
    <row r="2653" spans="5:6">
      <c r="E2653">
        <f>[3]flow_raw!I2653</f>
        <v>27834</v>
      </c>
      <c r="F2653" s="272">
        <f>[3]flow_raw!L2653</f>
        <v>105496.01171999999</v>
      </c>
    </row>
    <row r="2654" spans="5:6">
      <c r="E2654">
        <f>[3]flow_raw!I2654</f>
        <v>27835</v>
      </c>
      <c r="F2654" s="272">
        <f>[3]flow_raw!L2654</f>
        <v>29095.227539</v>
      </c>
    </row>
    <row r="2655" spans="5:6">
      <c r="E2655">
        <f>[3]flow_raw!I2655</f>
        <v>27843</v>
      </c>
      <c r="F2655" s="272">
        <f>[3]flow_raw!L2655</f>
        <v>50957.909792000006</v>
      </c>
    </row>
    <row r="2656" spans="5:6">
      <c r="E2656">
        <f>[3]flow_raw!I2656</f>
        <v>27844</v>
      </c>
      <c r="F2656" s="272">
        <f>[3]flow_raw!L2656</f>
        <v>50565.052064000003</v>
      </c>
    </row>
    <row r="2657" spans="5:6">
      <c r="E2657">
        <f>[3]flow_raw!I2657</f>
        <v>27845</v>
      </c>
      <c r="F2657" s="272">
        <f>[3]flow_raw!L2657</f>
        <v>68080.092407999997</v>
      </c>
    </row>
    <row r="2658" spans="5:6">
      <c r="E2658">
        <f>[3]flow_raw!I2658</f>
        <v>27853</v>
      </c>
      <c r="F2658" s="272">
        <f>[3]flow_raw!L2658</f>
        <v>22454.993835000001</v>
      </c>
    </row>
    <row r="2659" spans="5:6">
      <c r="E2659">
        <f>[3]flow_raw!I2659</f>
        <v>27855</v>
      </c>
      <c r="F2659" s="272">
        <f>[3]flow_raw!L2659</f>
        <v>26342.417907999999</v>
      </c>
    </row>
    <row r="2660" spans="5:6">
      <c r="E2660">
        <f>[3]flow_raw!I2660</f>
        <v>27856</v>
      </c>
      <c r="F2660" s="272">
        <f>[3]flow_raw!L2660</f>
        <v>27479.694334999996</v>
      </c>
    </row>
    <row r="2661" spans="5:6">
      <c r="E2661">
        <f>[3]flow_raw!I2661</f>
        <v>27857</v>
      </c>
      <c r="F2661" s="272">
        <f>[3]flow_raw!L2661</f>
        <v>5641.710403</v>
      </c>
    </row>
    <row r="2662" spans="5:6">
      <c r="E2662">
        <f>[3]flow_raw!I2662</f>
        <v>27858</v>
      </c>
      <c r="F2662" s="272">
        <f>[3]flow_raw!L2662</f>
        <v>5626.3025659999994</v>
      </c>
    </row>
    <row r="2663" spans="5:6">
      <c r="E2663">
        <f>[3]flow_raw!I2663</f>
        <v>27860</v>
      </c>
      <c r="F2663" s="272">
        <f>[3]flow_raw!L2663</f>
        <v>23172.516662000002</v>
      </c>
    </row>
    <row r="2664" spans="5:6">
      <c r="E2664">
        <f>[3]flow_raw!I2664</f>
        <v>27862</v>
      </c>
      <c r="F2664" s="272">
        <f>[3]flow_raw!L2664</f>
        <v>6895.3378139999995</v>
      </c>
    </row>
    <row r="2665" spans="5:6">
      <c r="E2665">
        <f>[3]flow_raw!I2665</f>
        <v>27864</v>
      </c>
      <c r="F2665" s="272">
        <f>[3]flow_raw!L2665</f>
        <v>22427.110747999999</v>
      </c>
    </row>
    <row r="2666" spans="5:6">
      <c r="E2666">
        <f>[3]flow_raw!I2666</f>
        <v>27866</v>
      </c>
      <c r="F2666" s="272">
        <f>[3]flow_raw!L2666</f>
        <v>7603.9842829999998</v>
      </c>
    </row>
    <row r="2667" spans="5:6">
      <c r="E2667">
        <f>[3]flow_raw!I2667</f>
        <v>27868</v>
      </c>
      <c r="F2667" s="272">
        <f>[3]flow_raw!L2667</f>
        <v>6890.1591640000006</v>
      </c>
    </row>
    <row r="2668" spans="5:6">
      <c r="E2668">
        <f>[3]flow_raw!I2668</f>
        <v>27869</v>
      </c>
      <c r="F2668" s="272">
        <f>[3]flow_raw!L2668</f>
        <v>12477.048004</v>
      </c>
    </row>
    <row r="2669" spans="5:6">
      <c r="E2669">
        <f>[3]flow_raw!I2669</f>
        <v>27870</v>
      </c>
      <c r="F2669" s="272">
        <f>[3]flow_raw!L2669</f>
        <v>8349.3895870000015</v>
      </c>
    </row>
    <row r="2670" spans="5:6">
      <c r="E2670">
        <f>[3]flow_raw!I2670</f>
        <v>27875</v>
      </c>
      <c r="F2670" s="272">
        <f>[3]flow_raw!L2670</f>
        <v>26136.721191000004</v>
      </c>
    </row>
    <row r="2671" spans="5:6">
      <c r="E2671">
        <f>[3]flow_raw!I2671</f>
        <v>27877</v>
      </c>
      <c r="F2671" s="272">
        <f>[3]flow_raw!L2671</f>
        <v>28114.403564000004</v>
      </c>
    </row>
    <row r="2672" spans="5:6">
      <c r="E2672">
        <f>[3]flow_raw!I2672</f>
        <v>27878</v>
      </c>
      <c r="F2672" s="272">
        <f>[3]flow_raw!L2672</f>
        <v>22421.932768999999</v>
      </c>
    </row>
    <row r="2673" spans="5:6">
      <c r="E2673">
        <f>[3]flow_raw!I2673</f>
        <v>27880</v>
      </c>
      <c r="F2673" s="272">
        <f>[3]flow_raw!L2673</f>
        <v>26967.508300999998</v>
      </c>
    </row>
    <row r="2674" spans="5:6">
      <c r="E2674">
        <f>[3]flow_raw!I2674</f>
        <v>27883</v>
      </c>
      <c r="F2674" s="272">
        <f>[3]flow_raw!L2674</f>
        <v>20612.594849000001</v>
      </c>
    </row>
    <row r="2675" spans="5:6">
      <c r="E2675">
        <f>[3]flow_raw!I2675</f>
        <v>27884</v>
      </c>
      <c r="F2675" s="272">
        <f>[3]flow_raw!L2675</f>
        <v>22027.962645000003</v>
      </c>
    </row>
    <row r="2676" spans="5:6">
      <c r="E2676">
        <f>[3]flow_raw!I2676</f>
        <v>27887</v>
      </c>
      <c r="F2676" s="272">
        <f>[3]flow_raw!L2676</f>
        <v>17593.109009</v>
      </c>
    </row>
    <row r="2677" spans="5:6">
      <c r="E2677">
        <f>[3]flow_raw!I2677</f>
        <v>27888</v>
      </c>
      <c r="F2677" s="272">
        <f>[3]flow_raw!L2677</f>
        <v>18486.90149</v>
      </c>
    </row>
    <row r="2678" spans="5:6">
      <c r="E2678">
        <f>[3]flow_raw!I2678</f>
        <v>27893</v>
      </c>
      <c r="F2678" s="272">
        <f>[3]flow_raw!L2678</f>
        <v>49514.135010999998</v>
      </c>
    </row>
    <row r="2679" spans="5:6">
      <c r="E2679">
        <f>[3]flow_raw!I2679</f>
        <v>27894</v>
      </c>
      <c r="F2679" s="272">
        <f>[3]flow_raw!L2679</f>
        <v>45146.941894000003</v>
      </c>
    </row>
    <row r="2680" spans="5:6">
      <c r="E2680">
        <f>[3]flow_raw!I2680</f>
        <v>27898</v>
      </c>
      <c r="F2680" s="272">
        <f>[3]flow_raw!L2680</f>
        <v>48709.531129000003</v>
      </c>
    </row>
    <row r="2681" spans="5:6">
      <c r="E2681">
        <f>[3]flow_raw!I2681</f>
        <v>27901</v>
      </c>
      <c r="F2681" s="272">
        <f>[3]flow_raw!L2681</f>
        <v>56894.605345999997</v>
      </c>
    </row>
    <row r="2682" spans="5:6">
      <c r="E2682">
        <f>[3]flow_raw!I2682</f>
        <v>27902</v>
      </c>
      <c r="F2682" s="272">
        <f>[3]flow_raw!L2682</f>
        <v>44478.437621999998</v>
      </c>
    </row>
    <row r="2683" spans="5:6">
      <c r="E2683">
        <f>[3]flow_raw!I2683</f>
        <v>27903</v>
      </c>
      <c r="F2683" s="272">
        <f>[3]flow_raw!L2683</f>
        <v>48745.303223000003</v>
      </c>
    </row>
    <row r="2684" spans="5:6">
      <c r="E2684">
        <f>[3]flow_raw!I2684</f>
        <v>27914</v>
      </c>
      <c r="F2684" s="272">
        <f>[3]flow_raw!L2684</f>
        <v>78807.074219000002</v>
      </c>
    </row>
    <row r="2685" spans="5:6">
      <c r="E2685">
        <f>[3]flow_raw!I2685</f>
        <v>27915</v>
      </c>
      <c r="F2685" s="272">
        <f>[3]flow_raw!L2685</f>
        <v>66700.231446000005</v>
      </c>
    </row>
    <row r="2686" spans="5:6">
      <c r="E2686">
        <f>[3]flow_raw!I2686</f>
        <v>27916</v>
      </c>
      <c r="F2686" s="272">
        <f>[3]flow_raw!L2686</f>
        <v>76955.956054999988</v>
      </c>
    </row>
    <row r="2687" spans="5:6">
      <c r="E2687">
        <f>[3]flow_raw!I2687</f>
        <v>27918</v>
      </c>
      <c r="F2687" s="272">
        <f>[3]flow_raw!L2687</f>
        <v>73747.187621999998</v>
      </c>
    </row>
    <row r="2688" spans="5:6">
      <c r="E2688">
        <f>[3]flow_raw!I2688</f>
        <v>27919</v>
      </c>
      <c r="F2688" s="272">
        <f>[3]flow_raw!L2688</f>
        <v>83577.941407000006</v>
      </c>
    </row>
    <row r="2689" spans="5:6">
      <c r="E2689">
        <f>[3]flow_raw!I2689</f>
        <v>27921</v>
      </c>
      <c r="F2689" s="272">
        <f>[3]flow_raw!L2689</f>
        <v>76981.437988999998</v>
      </c>
    </row>
    <row r="2690" spans="5:6">
      <c r="E2690">
        <f>[3]flow_raw!I2690</f>
        <v>27923</v>
      </c>
      <c r="F2690" s="272">
        <f>[3]flow_raw!L2690</f>
        <v>68759.903931000008</v>
      </c>
    </row>
    <row r="2691" spans="5:6">
      <c r="E2691">
        <f>[3]flow_raw!I2691</f>
        <v>27924</v>
      </c>
      <c r="F2691" s="272">
        <f>[3]flow_raw!L2691</f>
        <v>78366.401488999996</v>
      </c>
    </row>
    <row r="2692" spans="5:6">
      <c r="E2692">
        <f>[3]flow_raw!I2692</f>
        <v>27925</v>
      </c>
      <c r="F2692" s="272">
        <f>[3]flow_raw!L2692</f>
        <v>88030.377928999995</v>
      </c>
    </row>
    <row r="2693" spans="5:6">
      <c r="E2693">
        <f>[3]flow_raw!I2693</f>
        <v>27928</v>
      </c>
      <c r="F2693" s="272">
        <f>[3]flow_raw!L2693</f>
        <v>74930.677856000009</v>
      </c>
    </row>
    <row r="2694" spans="5:6">
      <c r="E2694">
        <f>[3]flow_raw!I2694</f>
        <v>27929</v>
      </c>
      <c r="F2694" s="272">
        <f>[3]flow_raw!L2694</f>
        <v>82112.143066999997</v>
      </c>
    </row>
    <row r="2695" spans="5:6">
      <c r="E2695">
        <f>[3]flow_raw!I2695</f>
        <v>27930</v>
      </c>
      <c r="F2695" s="272">
        <f>[3]flow_raw!L2695</f>
        <v>83695.451415999996</v>
      </c>
    </row>
    <row r="2696" spans="5:6">
      <c r="E2696">
        <f>[3]flow_raw!I2696</f>
        <v>27931</v>
      </c>
      <c r="F2696" s="272">
        <f>[3]flow_raw!L2696</f>
        <v>95262.291991999999</v>
      </c>
    </row>
    <row r="2697" spans="5:6">
      <c r="E2697">
        <f>[3]flow_raw!I2697</f>
        <v>27933</v>
      </c>
      <c r="F2697" s="272">
        <f>[3]flow_raw!L2697</f>
        <v>90276.039550000001</v>
      </c>
    </row>
    <row r="2698" spans="5:6">
      <c r="E2698">
        <f>[3]flow_raw!I2698</f>
        <v>27934</v>
      </c>
      <c r="F2698" s="272">
        <f>[3]flow_raw!L2698</f>
        <v>78917.565917999993</v>
      </c>
    </row>
    <row r="2699" spans="5:6">
      <c r="E2699">
        <f>[3]flow_raw!I2699</f>
        <v>27936</v>
      </c>
      <c r="F2699" s="272">
        <f>[3]flow_raw!L2699</f>
        <v>99125.430664</v>
      </c>
    </row>
    <row r="2700" spans="5:6">
      <c r="E2700">
        <f>[3]flow_raw!I2700</f>
        <v>27937</v>
      </c>
      <c r="F2700" s="272">
        <f>[3]flow_raw!L2700</f>
        <v>87357.075440000001</v>
      </c>
    </row>
    <row r="2701" spans="5:6">
      <c r="E2701">
        <f>[3]flow_raw!I2701</f>
        <v>27940</v>
      </c>
      <c r="F2701" s="272">
        <f>[3]flow_raw!L2701</f>
        <v>81381.426269999996</v>
      </c>
    </row>
    <row r="2702" spans="5:6">
      <c r="E2702">
        <f>[3]flow_raw!I2702</f>
        <v>27941</v>
      </c>
      <c r="F2702" s="272">
        <f>[3]flow_raw!L2702</f>
        <v>92917.664061999996</v>
      </c>
    </row>
    <row r="2703" spans="5:6">
      <c r="E2703">
        <f>[3]flow_raw!I2703</f>
        <v>27942</v>
      </c>
      <c r="F2703" s="272">
        <f>[3]flow_raw!L2703</f>
        <v>90781.344237999991</v>
      </c>
    </row>
    <row r="2704" spans="5:6">
      <c r="E2704">
        <f>[3]flow_raw!I2704</f>
        <v>27943</v>
      </c>
      <c r="F2704" s="272">
        <f>[3]flow_raw!L2704</f>
        <v>101198.941406</v>
      </c>
    </row>
    <row r="2705" spans="5:6">
      <c r="E2705">
        <f>[3]flow_raw!I2705</f>
        <v>27945</v>
      </c>
      <c r="F2705" s="272">
        <f>[3]flow_raw!L2705</f>
        <v>90636.346191000004</v>
      </c>
    </row>
    <row r="2706" spans="5:6">
      <c r="E2706">
        <f>[3]flow_raw!I2706</f>
        <v>27946</v>
      </c>
      <c r="F2706" s="272">
        <f>[3]flow_raw!L2706</f>
        <v>95420.878419000001</v>
      </c>
    </row>
    <row r="2707" spans="5:6">
      <c r="E2707">
        <f>[3]flow_raw!I2707</f>
        <v>27948</v>
      </c>
      <c r="F2707" s="272">
        <f>[3]flow_raw!L2707</f>
        <v>77808.871580999999</v>
      </c>
    </row>
    <row r="2708" spans="5:6">
      <c r="E2708">
        <f>[3]flow_raw!I2708</f>
        <v>27951</v>
      </c>
      <c r="F2708" s="272">
        <f>[3]flow_raw!L2708</f>
        <v>70301.830077000006</v>
      </c>
    </row>
    <row r="2709" spans="5:6">
      <c r="E2709">
        <f>[3]flow_raw!I2709</f>
        <v>27952</v>
      </c>
      <c r="F2709" s="272">
        <f>[3]flow_raw!L2709</f>
        <v>86970.756349000003</v>
      </c>
    </row>
    <row r="2710" spans="5:6">
      <c r="E2710">
        <f>[3]flow_raw!I2710</f>
        <v>27956</v>
      </c>
      <c r="F2710" s="272">
        <f>[3]flow_raw!L2710</f>
        <v>43244.666260000005</v>
      </c>
    </row>
    <row r="2711" spans="5:6">
      <c r="E2711">
        <f>[3]flow_raw!I2711</f>
        <v>27957</v>
      </c>
      <c r="F2711" s="272">
        <f>[3]flow_raw!L2711</f>
        <v>53344.466552999991</v>
      </c>
    </row>
    <row r="2712" spans="5:6">
      <c r="E2712">
        <f>[3]flow_raw!I2712</f>
        <v>27959</v>
      </c>
      <c r="F2712" s="272">
        <f>[3]flow_raw!L2712</f>
        <v>55326.405274000004</v>
      </c>
    </row>
    <row r="2713" spans="5:6">
      <c r="E2713">
        <f>[3]flow_raw!I2713</f>
        <v>27962</v>
      </c>
      <c r="F2713" s="272">
        <f>[3]flow_raw!L2713</f>
        <v>44036.302245999999</v>
      </c>
    </row>
    <row r="2714" spans="5:6">
      <c r="E2714">
        <f>[3]flow_raw!I2714</f>
        <v>27963</v>
      </c>
      <c r="F2714" s="272">
        <f>[3]flow_raw!L2714</f>
        <v>62515.868042000002</v>
      </c>
    </row>
    <row r="2715" spans="5:6">
      <c r="E2715">
        <f>[3]flow_raw!I2715</f>
        <v>27964</v>
      </c>
      <c r="F2715" s="272">
        <f>[3]flow_raw!L2715</f>
        <v>55089.392823000002</v>
      </c>
    </row>
    <row r="2716" spans="5:6">
      <c r="E2716">
        <f>[3]flow_raw!I2716</f>
        <v>27966</v>
      </c>
      <c r="F2716" s="272">
        <f>[3]flow_raw!L2716</f>
        <v>6898.8173509999997</v>
      </c>
    </row>
    <row r="2717" spans="5:6">
      <c r="E2717">
        <f>[3]flow_raw!I2717</f>
        <v>27972</v>
      </c>
      <c r="F2717" s="272">
        <f>[3]flow_raw!L2717</f>
        <v>41759.416259999998</v>
      </c>
    </row>
    <row r="2718" spans="5:6">
      <c r="E2718">
        <f>[3]flow_raw!I2718</f>
        <v>27974</v>
      </c>
      <c r="F2718" s="272">
        <f>[3]flow_raw!L2718</f>
        <v>32302.666259999998</v>
      </c>
    </row>
    <row r="2719" spans="5:6">
      <c r="E2719">
        <f>[3]flow_raw!I2719</f>
        <v>27976</v>
      </c>
      <c r="F2719" s="272">
        <f>[3]flow_raw!L2719</f>
        <v>40584.458495999999</v>
      </c>
    </row>
    <row r="2720" spans="5:6">
      <c r="E2720">
        <f>[3]flow_raw!I2720</f>
        <v>27979</v>
      </c>
      <c r="F2720" s="272">
        <f>[3]flow_raw!L2720</f>
        <v>31825.449096</v>
      </c>
    </row>
    <row r="2721" spans="5:6">
      <c r="E2721">
        <f>[3]flow_raw!I2721</f>
        <v>27980</v>
      </c>
      <c r="F2721" s="272">
        <f>[3]flow_raw!L2721</f>
        <v>70738.284667999993</v>
      </c>
    </row>
    <row r="2722" spans="5:6">
      <c r="E2722">
        <f>[3]flow_raw!I2722</f>
        <v>27981</v>
      </c>
      <c r="F2722" s="272">
        <f>[3]flow_raw!L2722</f>
        <v>76335.587890999988</v>
      </c>
    </row>
    <row r="2723" spans="5:6">
      <c r="E2723">
        <f>[3]flow_raw!I2723</f>
        <v>27982</v>
      </c>
      <c r="F2723" s="272">
        <f>[3]flow_raw!L2723</f>
        <v>5597.3041570000005</v>
      </c>
    </row>
    <row r="2724" spans="5:6">
      <c r="E2724">
        <f>[3]flow_raw!I2724</f>
        <v>27985</v>
      </c>
      <c r="F2724" s="272">
        <f>[3]flow_raw!L2724</f>
        <v>67038.712402000005</v>
      </c>
    </row>
    <row r="2725" spans="5:6">
      <c r="E2725">
        <f>[3]flow_raw!I2725</f>
        <v>27987</v>
      </c>
      <c r="F2725" s="272">
        <f>[3]flow_raw!L2725</f>
        <v>76157.346680000002</v>
      </c>
    </row>
    <row r="2726" spans="5:6">
      <c r="E2726">
        <f>[3]flow_raw!I2726</f>
        <v>27988</v>
      </c>
      <c r="F2726" s="272">
        <f>[3]flow_raw!L2726</f>
        <v>69333.631347999995</v>
      </c>
    </row>
    <row r="2727" spans="5:6">
      <c r="E2727">
        <f>[3]flow_raw!I2727</f>
        <v>27989</v>
      </c>
      <c r="F2727" s="272">
        <f>[3]flow_raw!L2727</f>
        <v>64064.274780000007</v>
      </c>
    </row>
    <row r="2728" spans="5:6">
      <c r="E2728">
        <f>[3]flow_raw!I2728</f>
        <v>27990</v>
      </c>
      <c r="F2728" s="272">
        <f>[3]flow_raw!L2728</f>
        <v>6650.7370759999994</v>
      </c>
    </row>
    <row r="2729" spans="5:6">
      <c r="E2729">
        <f>[3]flow_raw!I2729</f>
        <v>27991</v>
      </c>
      <c r="F2729" s="272">
        <f>[3]flow_raw!L2729</f>
        <v>7289.9785769999999</v>
      </c>
    </row>
    <row r="2730" spans="5:6">
      <c r="E2730">
        <f>[3]flow_raw!I2730</f>
        <v>27993</v>
      </c>
      <c r="F2730" s="272">
        <f>[3]flow_raw!L2730</f>
        <v>57413.535035000008</v>
      </c>
    </row>
    <row r="2731" spans="5:6">
      <c r="E2731">
        <f>[3]flow_raw!I2731</f>
        <v>27996</v>
      </c>
      <c r="F2731" s="272">
        <f>[3]flow_raw!L2731</f>
        <v>13338.362642</v>
      </c>
    </row>
    <row r="2732" spans="5:6">
      <c r="E2732">
        <f>[3]flow_raw!I2732</f>
        <v>27998</v>
      </c>
      <c r="F2732" s="272">
        <f>[3]flow_raw!L2732</f>
        <v>76623.610352000003</v>
      </c>
    </row>
    <row r="2733" spans="5:6">
      <c r="E2733">
        <f>[3]flow_raw!I2733</f>
        <v>27999</v>
      </c>
      <c r="F2733" s="272">
        <f>[3]flow_raw!L2733</f>
        <v>4355.8735120000001</v>
      </c>
    </row>
    <row r="2734" spans="5:6">
      <c r="E2734">
        <f>[3]flow_raw!I2734</f>
        <v>28000</v>
      </c>
      <c r="F2734" s="272">
        <f>[3]flow_raw!L2734</f>
        <v>72267.742188000004</v>
      </c>
    </row>
    <row r="2735" spans="5:6">
      <c r="E2735">
        <f>[3]flow_raw!I2735</f>
        <v>28002</v>
      </c>
      <c r="F2735" s="272">
        <f>[3]flow_raw!L2735</f>
        <v>70751.901123000003</v>
      </c>
    </row>
    <row r="2736" spans="5:6">
      <c r="E2736">
        <f>[3]flow_raw!I2736</f>
        <v>28004</v>
      </c>
      <c r="F2736" s="272">
        <f>[3]flow_raw!L2736</f>
        <v>5184.7383890000001</v>
      </c>
    </row>
    <row r="2737" spans="5:6">
      <c r="E2737">
        <f>[3]flow_raw!I2737</f>
        <v>28005</v>
      </c>
      <c r="F2737" s="272">
        <f>[3]flow_raw!L2737</f>
        <v>8900.5986789999988</v>
      </c>
    </row>
    <row r="2738" spans="5:6">
      <c r="E2738">
        <f>[3]flow_raw!I2738</f>
        <v>28007</v>
      </c>
      <c r="F2738" s="272">
        <f>[3]flow_raw!L2738</f>
        <v>67082.998534999992</v>
      </c>
    </row>
    <row r="2739" spans="5:6">
      <c r="E2739">
        <f>[3]flow_raw!I2739</f>
        <v>28011</v>
      </c>
      <c r="F2739" s="272">
        <f>[3]flow_raw!L2739</f>
        <v>75983.599119999999</v>
      </c>
    </row>
    <row r="2740" spans="5:6">
      <c r="E2740">
        <f>[3]flow_raw!I2740</f>
        <v>28012</v>
      </c>
      <c r="F2740" s="272">
        <f>[3]flow_raw!L2740</f>
        <v>73304.146483999997</v>
      </c>
    </row>
    <row r="2741" spans="5:6">
      <c r="E2741">
        <f>[3]flow_raw!I2741</f>
        <v>28013</v>
      </c>
      <c r="F2741" s="272">
        <f>[3]flow_raw!L2741</f>
        <v>73304.146483999997</v>
      </c>
    </row>
    <row r="2742" spans="5:6">
      <c r="E2742">
        <f>[3]flow_raw!I2742</f>
        <v>28016</v>
      </c>
      <c r="F2742" s="272">
        <f>[3]flow_raw!L2742</f>
        <v>64927.424804000002</v>
      </c>
    </row>
    <row r="2743" spans="5:6">
      <c r="E2743">
        <f>[3]flow_raw!I2743</f>
        <v>28019</v>
      </c>
      <c r="F2743" s="272">
        <f>[3]flow_raw!L2743</f>
        <v>3420.2759250000004</v>
      </c>
    </row>
    <row r="2744" spans="5:6">
      <c r="E2744">
        <f>[3]flow_raw!I2744</f>
        <v>28020</v>
      </c>
      <c r="F2744" s="272">
        <f>[3]flow_raw!L2744</f>
        <v>1114.04844</v>
      </c>
    </row>
    <row r="2745" spans="5:6">
      <c r="E2745">
        <f>[3]flow_raw!I2745</f>
        <v>28022</v>
      </c>
      <c r="F2745" s="272">
        <f>[3]flow_raw!L2745</f>
        <v>5442.1277460000001</v>
      </c>
    </row>
    <row r="2746" spans="5:6">
      <c r="E2746">
        <f>[3]flow_raw!I2746</f>
        <v>28023</v>
      </c>
      <c r="F2746" s="272">
        <f>[3]flow_raw!L2746</f>
        <v>8530.7824089999995</v>
      </c>
    </row>
    <row r="2747" spans="5:6">
      <c r="E2747">
        <f>[3]flow_raw!I2747</f>
        <v>28030</v>
      </c>
      <c r="F2747" s="272">
        <f>[3]flow_raw!L2747</f>
        <v>6113.6387940000004</v>
      </c>
    </row>
    <row r="2748" spans="5:6">
      <c r="E2748">
        <f>[3]flow_raw!I2748</f>
        <v>28032</v>
      </c>
      <c r="F2748" s="272">
        <f>[3]flow_raw!L2748</f>
        <v>12794.416565000001</v>
      </c>
    </row>
    <row r="2749" spans="5:6">
      <c r="E2749">
        <f>[3]flow_raw!I2749</f>
        <v>28035</v>
      </c>
      <c r="F2749" s="272">
        <f>[3]flow_raw!L2749</f>
        <v>18063.284789999998</v>
      </c>
    </row>
    <row r="2750" spans="5:6">
      <c r="E2750">
        <f>[3]flow_raw!I2750</f>
        <v>28038</v>
      </c>
      <c r="F2750" s="272">
        <f>[3]flow_raw!L2750</f>
        <v>14108.115357000001</v>
      </c>
    </row>
    <row r="2751" spans="5:6">
      <c r="E2751">
        <f>[3]flow_raw!I2751</f>
        <v>28044</v>
      </c>
      <c r="F2751" s="272">
        <f>[3]flow_raw!L2751</f>
        <v>8092.6063379999996</v>
      </c>
    </row>
    <row r="2752" spans="5:6">
      <c r="E2752">
        <f>[3]flow_raw!I2752</f>
        <v>28045</v>
      </c>
      <c r="F2752" s="272">
        <f>[3]flow_raw!L2752</f>
        <v>7707.4110249999994</v>
      </c>
    </row>
    <row r="2753" spans="5:6">
      <c r="E2753">
        <f>[3]flow_raw!I2753</f>
        <v>28057</v>
      </c>
      <c r="F2753" s="272">
        <f>[3]flow_raw!L2753</f>
        <v>8859.7296490000008</v>
      </c>
    </row>
    <row r="2754" spans="5:6">
      <c r="E2754">
        <f>[3]flow_raw!I2754</f>
        <v>28058</v>
      </c>
      <c r="F2754" s="272">
        <f>[3]flow_raw!L2754</f>
        <v>9374.5126949999994</v>
      </c>
    </row>
    <row r="2755" spans="5:6">
      <c r="E2755">
        <f>[3]flow_raw!I2755</f>
        <v>28061</v>
      </c>
      <c r="F2755" s="272">
        <f>[3]flow_raw!L2755</f>
        <v>11996.209289000002</v>
      </c>
    </row>
    <row r="2756" spans="5:6">
      <c r="E2756">
        <f>[3]flow_raw!I2756</f>
        <v>28066</v>
      </c>
      <c r="F2756" s="272">
        <f>[3]flow_raw!L2756</f>
        <v>4947.9182309999997</v>
      </c>
    </row>
    <row r="2757" spans="5:6">
      <c r="E2757">
        <f>[3]flow_raw!I2757</f>
        <v>28073</v>
      </c>
      <c r="F2757" s="272">
        <f>[3]flow_raw!L2757</f>
        <v>31707.254210999999</v>
      </c>
    </row>
    <row r="2758" spans="5:6">
      <c r="E2758">
        <f>[3]flow_raw!I2758</f>
        <v>28075</v>
      </c>
      <c r="F2758" s="272">
        <f>[3]flow_raw!L2758</f>
        <v>26505.929320999996</v>
      </c>
    </row>
    <row r="2759" spans="5:6">
      <c r="E2759">
        <f>[3]flow_raw!I2759</f>
        <v>28084</v>
      </c>
      <c r="F2759" s="272">
        <f>[3]flow_raw!L2759</f>
        <v>42129.855712999997</v>
      </c>
    </row>
    <row r="2760" spans="5:6">
      <c r="E2760">
        <f>[3]flow_raw!I2760</f>
        <v>28085</v>
      </c>
      <c r="F2760" s="272">
        <f>[3]flow_raw!L2760</f>
        <v>46902.228273000001</v>
      </c>
    </row>
    <row r="2761" spans="5:6">
      <c r="E2761">
        <f>[3]flow_raw!I2761</f>
        <v>28086</v>
      </c>
      <c r="F2761" s="272">
        <f>[3]flow_raw!L2761</f>
        <v>50704.776855000004</v>
      </c>
    </row>
    <row r="2762" spans="5:6">
      <c r="E2762">
        <f>[3]flow_raw!I2762</f>
        <v>28087</v>
      </c>
      <c r="F2762" s="272">
        <f>[3]flow_raw!L2762</f>
        <v>32559.996337</v>
      </c>
    </row>
    <row r="2763" spans="5:6">
      <c r="E2763">
        <f>[3]flow_raw!I2763</f>
        <v>28093</v>
      </c>
      <c r="F2763" s="272">
        <f>[3]flow_raw!L2763</f>
        <v>55398.088989999997</v>
      </c>
    </row>
    <row r="2764" spans="5:6">
      <c r="E2764">
        <f>[3]flow_raw!I2764</f>
        <v>28096</v>
      </c>
      <c r="F2764" s="272">
        <f>[3]flow_raw!L2764</f>
        <v>83663.105103000009</v>
      </c>
    </row>
    <row r="2765" spans="5:6">
      <c r="E2765">
        <f>[3]flow_raw!I2765</f>
        <v>28106</v>
      </c>
      <c r="F2765" s="272">
        <f>[3]flow_raw!L2765</f>
        <v>70428.282227000003</v>
      </c>
    </row>
    <row r="2766" spans="5:6">
      <c r="E2766">
        <f>[3]flow_raw!I2766</f>
        <v>28110</v>
      </c>
      <c r="F2766" s="272">
        <f>[3]flow_raw!L2766</f>
        <v>7785.6896349999997</v>
      </c>
    </row>
    <row r="2767" spans="5:6">
      <c r="E2767">
        <f>[3]flow_raw!I2767</f>
        <v>28117</v>
      </c>
      <c r="F2767" s="272">
        <f>[3]flow_raw!L2767</f>
        <v>5683.6483000000007</v>
      </c>
    </row>
    <row r="2768" spans="5:6">
      <c r="E2768">
        <f>[3]flow_raw!I2768</f>
        <v>28118</v>
      </c>
      <c r="F2768" s="272">
        <f>[3]flow_raw!L2768</f>
        <v>85118.281738000005</v>
      </c>
    </row>
    <row r="2769" spans="5:6">
      <c r="E2769">
        <f>[3]flow_raw!I2769</f>
        <v>28119</v>
      </c>
      <c r="F2769" s="272">
        <f>[3]flow_raw!L2769</f>
        <v>97612.055665000007</v>
      </c>
    </row>
    <row r="2770" spans="5:6">
      <c r="E2770">
        <f>[3]flow_raw!I2770</f>
        <v>28120</v>
      </c>
      <c r="F2770" s="272">
        <f>[3]flow_raw!L2770</f>
        <v>90801.930176000009</v>
      </c>
    </row>
    <row r="2771" spans="5:6">
      <c r="E2771">
        <f>[3]flow_raw!I2771</f>
        <v>28123</v>
      </c>
      <c r="F2771" s="272">
        <f>[3]flow_raw!L2771</f>
        <v>85617.210206000003</v>
      </c>
    </row>
    <row r="2772" spans="5:6">
      <c r="E2772">
        <f>[3]flow_raw!I2772</f>
        <v>28124</v>
      </c>
      <c r="F2772" s="272">
        <f>[3]flow_raw!L2772</f>
        <v>80818.244140999988</v>
      </c>
    </row>
    <row r="2773" spans="5:6">
      <c r="E2773">
        <f>[3]flow_raw!I2773</f>
        <v>28126</v>
      </c>
      <c r="F2773" s="272">
        <f>[3]flow_raw!L2773</f>
        <v>83666.821777999998</v>
      </c>
    </row>
    <row r="2774" spans="5:6">
      <c r="E2774">
        <f>[3]flow_raw!I2774</f>
        <v>28127</v>
      </c>
      <c r="F2774" s="272">
        <f>[3]flow_raw!L2774</f>
        <v>91979.137451000002</v>
      </c>
    </row>
    <row r="2775" spans="5:6">
      <c r="E2775">
        <f>[3]flow_raw!I2775</f>
        <v>28131</v>
      </c>
      <c r="F2775" s="272">
        <f>[3]flow_raw!L2775</f>
        <v>13194.784425000002</v>
      </c>
    </row>
    <row r="2776" spans="5:6">
      <c r="E2776">
        <f>[3]flow_raw!I2776</f>
        <v>28133</v>
      </c>
      <c r="F2776" s="272">
        <f>[3]flow_raw!L2776</f>
        <v>3507.7655600000003</v>
      </c>
    </row>
    <row r="2777" spans="5:6">
      <c r="E2777">
        <f>[3]flow_raw!I2777</f>
        <v>28137</v>
      </c>
      <c r="F2777" s="272">
        <f>[3]flow_raw!L2777</f>
        <v>6683.8306430000002</v>
      </c>
    </row>
    <row r="2778" spans="5:6">
      <c r="E2778">
        <f>[3]flow_raw!I2778</f>
        <v>28142</v>
      </c>
      <c r="F2778" s="272">
        <f>[3]flow_raw!L2778</f>
        <v>20426.563251</v>
      </c>
    </row>
    <row r="2779" spans="5:6">
      <c r="E2779">
        <f>[3]flow_raw!I2779</f>
        <v>28143</v>
      </c>
      <c r="F2779" s="272">
        <f>[3]flow_raw!L2779</f>
        <v>86296.52270500001</v>
      </c>
    </row>
    <row r="2780" spans="5:6">
      <c r="E2780">
        <f>[3]flow_raw!I2780</f>
        <v>28144</v>
      </c>
      <c r="F2780" s="272">
        <f>[3]flow_raw!L2780</f>
        <v>82851.368652999998</v>
      </c>
    </row>
    <row r="2781" spans="5:6">
      <c r="E2781">
        <f>[3]flow_raw!I2781</f>
        <v>28146</v>
      </c>
      <c r="F2781" s="272">
        <f>[3]flow_raw!L2781</f>
        <v>2031.8942030000001</v>
      </c>
    </row>
    <row r="2782" spans="5:6">
      <c r="E2782">
        <f>[3]flow_raw!I2782</f>
        <v>28150</v>
      </c>
      <c r="F2782" s="272">
        <f>[3]flow_raw!L2782</f>
        <v>9771.2382519999992</v>
      </c>
    </row>
    <row r="2783" spans="5:6">
      <c r="E2783">
        <f>[3]flow_raw!I2783</f>
        <v>28153</v>
      </c>
      <c r="F2783" s="272">
        <f>[3]flow_raw!L2783</f>
        <v>8538.9546200000004</v>
      </c>
    </row>
    <row r="2784" spans="5:6">
      <c r="E2784">
        <f>[3]flow_raw!I2784</f>
        <v>28158</v>
      </c>
      <c r="F2784" s="272">
        <f>[3]flow_raw!L2784</f>
        <v>6234.6082150000002</v>
      </c>
    </row>
    <row r="2785" spans="5:6">
      <c r="E2785">
        <f>[3]flow_raw!I2785</f>
        <v>28162</v>
      </c>
      <c r="F2785" s="272">
        <f>[3]flow_raw!L2785</f>
        <v>2133.0736320000001</v>
      </c>
    </row>
    <row r="2786" spans="5:6">
      <c r="E2786">
        <f>[3]flow_raw!I2786</f>
        <v>28164</v>
      </c>
      <c r="F2786" s="272">
        <f>[3]flow_raw!L2786</f>
        <v>3519.0181879999996</v>
      </c>
    </row>
    <row r="2787" spans="5:6">
      <c r="E2787">
        <f>[3]flow_raw!I2787</f>
        <v>28167</v>
      </c>
      <c r="F2787" s="272">
        <f>[3]flow_raw!L2787</f>
        <v>37189.878660999995</v>
      </c>
    </row>
    <row r="2788" spans="5:6">
      <c r="E2788">
        <f>[3]flow_raw!I2788</f>
        <v>28178</v>
      </c>
      <c r="F2788" s="272">
        <f>[3]flow_raw!L2788</f>
        <v>64501.475586999994</v>
      </c>
    </row>
    <row r="2789" spans="5:6">
      <c r="E2789">
        <f>[3]flow_raw!I2789</f>
        <v>28179</v>
      </c>
      <c r="F2789" s="272">
        <f>[3]flow_raw!L2789</f>
        <v>55663.969361000003</v>
      </c>
    </row>
    <row r="2790" spans="5:6">
      <c r="E2790">
        <f>[3]flow_raw!I2790</f>
        <v>28181</v>
      </c>
      <c r="F2790" s="272">
        <f>[3]flow_raw!L2790</f>
        <v>10983.870543000001</v>
      </c>
    </row>
    <row r="2791" spans="5:6">
      <c r="E2791">
        <f>[3]flow_raw!I2791</f>
        <v>28182</v>
      </c>
      <c r="F2791" s="272">
        <f>[3]flow_raw!L2791</f>
        <v>53517.599120999992</v>
      </c>
    </row>
    <row r="2792" spans="5:6">
      <c r="E2792">
        <f>[3]flow_raw!I2792</f>
        <v>28183</v>
      </c>
      <c r="F2792" s="272">
        <f>[3]flow_raw!L2792</f>
        <v>2505.0394429999997</v>
      </c>
    </row>
    <row r="2793" spans="5:6">
      <c r="E2793">
        <f>[3]flow_raw!I2793</f>
        <v>28184</v>
      </c>
      <c r="F2793" s="272">
        <f>[3]flow_raw!L2793</f>
        <v>45175.299559999999</v>
      </c>
    </row>
    <row r="2794" spans="5:6">
      <c r="E2794">
        <f>[3]flow_raw!I2794</f>
        <v>28186</v>
      </c>
      <c r="F2794" s="272">
        <f>[3]flow_raw!L2794</f>
        <v>47848.374878000002</v>
      </c>
    </row>
    <row r="2795" spans="5:6">
      <c r="E2795">
        <f>[3]flow_raw!I2795</f>
        <v>28188</v>
      </c>
      <c r="F2795" s="272">
        <f>[3]flow_raw!L2795</f>
        <v>56022.639160999999</v>
      </c>
    </row>
    <row r="2796" spans="5:6">
      <c r="E2796">
        <f>[3]flow_raw!I2796</f>
        <v>28189</v>
      </c>
      <c r="F2796" s="272">
        <f>[3]flow_raw!L2796</f>
        <v>18115.168334999998</v>
      </c>
    </row>
    <row r="2797" spans="5:6">
      <c r="E2797">
        <f>[3]flow_raw!I2797</f>
        <v>28191</v>
      </c>
      <c r="F2797" s="272">
        <f>[3]flow_raw!L2797</f>
        <v>34800.121948</v>
      </c>
    </row>
    <row r="2798" spans="5:6">
      <c r="E2798">
        <f>[3]flow_raw!I2798</f>
        <v>28193</v>
      </c>
      <c r="F2798" s="272">
        <f>[3]flow_raw!L2798</f>
        <v>37907.469727000003</v>
      </c>
    </row>
    <row r="2799" spans="5:6">
      <c r="E2799">
        <f>[3]flow_raw!I2799</f>
        <v>28195</v>
      </c>
      <c r="F2799" s="272">
        <f>[3]flow_raw!L2799</f>
        <v>44120.910644000003</v>
      </c>
    </row>
    <row r="2800" spans="5:6">
      <c r="E2800">
        <f>[3]flow_raw!I2800</f>
        <v>28197</v>
      </c>
      <c r="F2800" s="272">
        <f>[3]flow_raw!L2800</f>
        <v>44120.910644000003</v>
      </c>
    </row>
    <row r="2801" spans="5:6">
      <c r="E2801">
        <f>[3]flow_raw!I2801</f>
        <v>28199</v>
      </c>
      <c r="F2801" s="272">
        <f>[3]flow_raw!L2801</f>
        <v>40259.545655000002</v>
      </c>
    </row>
    <row r="2802" spans="5:6">
      <c r="E2802">
        <f>[3]flow_raw!I2802</f>
        <v>28200</v>
      </c>
      <c r="F2802" s="272">
        <f>[3]flow_raw!L2802</f>
        <v>34805.188721999999</v>
      </c>
    </row>
    <row r="2803" spans="5:6">
      <c r="E2803">
        <f>[3]flow_raw!I2803</f>
        <v>28203</v>
      </c>
      <c r="F2803" s="272">
        <f>[3]flow_raw!L2803</f>
        <v>26757.081970000003</v>
      </c>
    </row>
    <row r="2804" spans="5:6">
      <c r="E2804">
        <f>[3]flow_raw!I2804</f>
        <v>28204</v>
      </c>
      <c r="F2804" s="272">
        <f>[3]flow_raw!L2804</f>
        <v>735.66230799999994</v>
      </c>
    </row>
    <row r="2805" spans="5:6">
      <c r="E2805">
        <f>[3]flow_raw!I2805</f>
        <v>28205</v>
      </c>
      <c r="F2805" s="272">
        <f>[3]flow_raw!L2805</f>
        <v>24203.296875999997</v>
      </c>
    </row>
    <row r="2806" spans="5:6">
      <c r="E2806">
        <f>[3]flow_raw!I2806</f>
        <v>28206</v>
      </c>
      <c r="F2806" s="272">
        <f>[3]flow_raw!L2806</f>
        <v>29082.041504000001</v>
      </c>
    </row>
    <row r="2807" spans="5:6">
      <c r="E2807">
        <f>[3]flow_raw!I2807</f>
        <v>28207</v>
      </c>
      <c r="F2807" s="272">
        <f>[3]flow_raw!L2807</f>
        <v>4878.7437129999998</v>
      </c>
    </row>
    <row r="2808" spans="5:6">
      <c r="E2808">
        <f>[3]flow_raw!I2808</f>
        <v>28208</v>
      </c>
      <c r="F2808" s="272">
        <f>[3]flow_raw!L2808</f>
        <v>27486.468201</v>
      </c>
    </row>
    <row r="2809" spans="5:6">
      <c r="E2809">
        <f>[3]flow_raw!I2809</f>
        <v>28209</v>
      </c>
      <c r="F2809" s="272">
        <f>[3]flow_raw!L2809</f>
        <v>20681.878721999998</v>
      </c>
    </row>
    <row r="2810" spans="5:6">
      <c r="E2810">
        <f>[3]flow_raw!I2810</f>
        <v>28211</v>
      </c>
      <c r="F2810" s="272">
        <f>[3]flow_raw!L2810</f>
        <v>21781.913818999998</v>
      </c>
    </row>
    <row r="2811" spans="5:6">
      <c r="E2811">
        <f>[3]flow_raw!I2811</f>
        <v>28212</v>
      </c>
      <c r="F2811" s="272">
        <f>[3]flow_raw!L2811</f>
        <v>5347.6575939999993</v>
      </c>
    </row>
    <row r="2812" spans="5:6">
      <c r="E2812">
        <f>[3]flow_raw!I2812</f>
        <v>28214</v>
      </c>
      <c r="F2812" s="272">
        <f>[3]flow_raw!L2812</f>
        <v>26673.919190000001</v>
      </c>
    </row>
    <row r="2813" spans="5:6">
      <c r="E2813">
        <f>[3]flow_raw!I2813</f>
        <v>28215</v>
      </c>
      <c r="F2813" s="272">
        <f>[3]flow_raw!L2813</f>
        <v>27129.571533000002</v>
      </c>
    </row>
    <row r="2814" spans="5:6">
      <c r="E2814">
        <f>[3]flow_raw!I2814</f>
        <v>28216</v>
      </c>
      <c r="F2814" s="272">
        <f>[3]flow_raw!L2814</f>
        <v>26836.265137000002</v>
      </c>
    </row>
    <row r="2815" spans="5:6">
      <c r="E2815">
        <f>[3]flow_raw!I2815</f>
        <v>28219</v>
      </c>
      <c r="F2815" s="272">
        <f>[3]flow_raw!L2815</f>
        <v>23226.711181999999</v>
      </c>
    </row>
    <row r="2816" spans="5:6">
      <c r="E2816">
        <f>[3]flow_raw!I2816</f>
        <v>28222</v>
      </c>
      <c r="F2816" s="272">
        <f>[3]flow_raw!L2816</f>
        <v>23030.228027999998</v>
      </c>
    </row>
    <row r="2817" spans="5:6">
      <c r="E2817">
        <f>[3]flow_raw!I2817</f>
        <v>28223</v>
      </c>
      <c r="F2817" s="272">
        <f>[3]flow_raw!L2817</f>
        <v>23960.967529000001</v>
      </c>
    </row>
    <row r="2818" spans="5:6">
      <c r="E2818">
        <f>[3]flow_raw!I2818</f>
        <v>28227</v>
      </c>
      <c r="F2818" s="272">
        <f>[3]flow_raw!L2818</f>
        <v>14656.865967000002</v>
      </c>
    </row>
    <row r="2819" spans="5:6">
      <c r="E2819">
        <f>[3]flow_raw!I2819</f>
        <v>28229</v>
      </c>
      <c r="F2819" s="272">
        <f>[3]flow_raw!L2819</f>
        <v>14764.097411999999</v>
      </c>
    </row>
    <row r="2820" spans="5:6">
      <c r="E2820">
        <f>[3]flow_raw!I2820</f>
        <v>28231</v>
      </c>
      <c r="F2820" s="272">
        <f>[3]flow_raw!L2820</f>
        <v>15198.384644</v>
      </c>
    </row>
    <row r="2821" spans="5:6">
      <c r="E2821">
        <f>[3]flow_raw!I2821</f>
        <v>28232</v>
      </c>
      <c r="F2821" s="272">
        <f>[3]flow_raw!L2821</f>
        <v>15102.008361999999</v>
      </c>
    </row>
    <row r="2822" spans="5:6">
      <c r="E2822">
        <f>[3]flow_raw!I2822</f>
        <v>28235</v>
      </c>
      <c r="F2822" s="272">
        <f>[3]flow_raw!L2822</f>
        <v>11851.451353999999</v>
      </c>
    </row>
    <row r="2823" spans="5:6">
      <c r="E2823">
        <f>[3]flow_raw!I2823</f>
        <v>28237</v>
      </c>
      <c r="F2823" s="272">
        <f>[3]flow_raw!L2823</f>
        <v>11690.683472000002</v>
      </c>
    </row>
    <row r="2824" spans="5:6">
      <c r="E2824">
        <f>[3]flow_raw!I2824</f>
        <v>28239</v>
      </c>
      <c r="F2824" s="272">
        <f>[3]flow_raw!L2824</f>
        <v>12468.525877999999</v>
      </c>
    </row>
    <row r="2825" spans="5:6">
      <c r="E2825">
        <f>[3]flow_raw!I2825</f>
        <v>28240</v>
      </c>
      <c r="F2825" s="272">
        <f>[3]flow_raw!L2825</f>
        <v>12594.814818999999</v>
      </c>
    </row>
    <row r="2826" spans="5:6">
      <c r="E2826">
        <f>[3]flow_raw!I2826</f>
        <v>28244</v>
      </c>
      <c r="F2826" s="272">
        <f>[3]flow_raw!L2826</f>
        <v>12468.525877999999</v>
      </c>
    </row>
    <row r="2827" spans="5:6">
      <c r="E2827">
        <f>[3]flow_raw!I2827</f>
        <v>28245</v>
      </c>
      <c r="F2827" s="272">
        <f>[3]flow_raw!L2827</f>
        <v>12568.925110999999</v>
      </c>
    </row>
    <row r="2828" spans="5:6">
      <c r="E2828">
        <f>[3]flow_raw!I2828</f>
        <v>28246</v>
      </c>
      <c r="F2828" s="272">
        <f>[3]flow_raw!L2828</f>
        <v>13371.780882999999</v>
      </c>
    </row>
    <row r="2829" spans="5:6">
      <c r="E2829">
        <f>[3]flow_raw!I2829</f>
        <v>28247</v>
      </c>
      <c r="F2829" s="272">
        <f>[3]flow_raw!L2829</f>
        <v>13418.360474000001</v>
      </c>
    </row>
    <row r="2830" spans="5:6">
      <c r="E2830">
        <f>[3]flow_raw!I2830</f>
        <v>28250</v>
      </c>
      <c r="F2830" s="272">
        <f>[3]flow_raw!L2830</f>
        <v>9209.3586429999996</v>
      </c>
    </row>
    <row r="2831" spans="5:6">
      <c r="E2831">
        <f>[3]flow_raw!I2831</f>
        <v>28253</v>
      </c>
      <c r="F2831" s="272">
        <f>[3]flow_raw!L2831</f>
        <v>9371.5745239999997</v>
      </c>
    </row>
    <row r="2832" spans="5:6">
      <c r="E2832">
        <f>[3]flow_raw!I2832</f>
        <v>28254</v>
      </c>
      <c r="F2832" s="272">
        <f>[3]flow_raw!L2832</f>
        <v>9328.8969120000002</v>
      </c>
    </row>
    <row r="2833" spans="5:6">
      <c r="E2833">
        <f>[3]flow_raw!I2833</f>
        <v>28257</v>
      </c>
      <c r="F2833" s="272">
        <f>[3]flow_raw!L2833</f>
        <v>8298.3165900000004</v>
      </c>
    </row>
    <row r="2834" spans="5:6">
      <c r="E2834">
        <f>[3]flow_raw!I2834</f>
        <v>28258</v>
      </c>
      <c r="F2834" s="272">
        <f>[3]flow_raw!L2834</f>
        <v>8418.4231560000007</v>
      </c>
    </row>
    <row r="2835" spans="5:6">
      <c r="E2835">
        <f>[3]flow_raw!I2835</f>
        <v>28260</v>
      </c>
      <c r="F2835" s="272">
        <f>[3]flow_raw!L2835</f>
        <v>8410.2021490000006</v>
      </c>
    </row>
    <row r="2836" spans="5:6">
      <c r="E2836">
        <f>[3]flow_raw!I2836</f>
        <v>28261</v>
      </c>
      <c r="F2836" s="272">
        <f>[3]flow_raw!L2836</f>
        <v>8669.4254149999997</v>
      </c>
    </row>
    <row r="2837" spans="5:6">
      <c r="E2837">
        <f>[3]flow_raw!I2837</f>
        <v>28264</v>
      </c>
      <c r="F2837" s="272">
        <f>[3]flow_raw!L2837</f>
        <v>8453.4469600000011</v>
      </c>
    </row>
    <row r="2838" spans="5:6">
      <c r="E2838">
        <f>[3]flow_raw!I2838</f>
        <v>28265</v>
      </c>
      <c r="F2838" s="272">
        <f>[3]flow_raw!L2838</f>
        <v>8349.3057239999998</v>
      </c>
    </row>
    <row r="2839" spans="5:6">
      <c r="E2839">
        <f>[3]flow_raw!I2839</f>
        <v>28267</v>
      </c>
      <c r="F2839" s="272">
        <f>[3]flow_raw!L2839</f>
        <v>8096.6747430000005</v>
      </c>
    </row>
    <row r="2840" spans="5:6">
      <c r="E2840">
        <f>[3]flow_raw!I2840</f>
        <v>28269</v>
      </c>
      <c r="F2840" s="272">
        <f>[3]flow_raw!L2840</f>
        <v>7108.6815180000003</v>
      </c>
    </row>
    <row r="2841" spans="5:6">
      <c r="E2841">
        <f>[3]flow_raw!I2841</f>
        <v>28270</v>
      </c>
      <c r="F2841" s="272">
        <f>[3]flow_raw!L2841</f>
        <v>6981.3024299999997</v>
      </c>
    </row>
    <row r="2842" spans="5:6">
      <c r="E2842">
        <f>[3]flow_raw!I2842</f>
        <v>28276</v>
      </c>
      <c r="F2842" s="272">
        <f>[3]flow_raw!L2842</f>
        <v>29554.409667000004</v>
      </c>
    </row>
    <row r="2843" spans="5:6">
      <c r="E2843">
        <f>[3]flow_raw!I2843</f>
        <v>28279</v>
      </c>
      <c r="F2843" s="272">
        <f>[3]flow_raw!L2843</f>
        <v>33498.331664999998</v>
      </c>
    </row>
    <row r="2844" spans="5:6">
      <c r="E2844">
        <f>[3]flow_raw!I2844</f>
        <v>28280</v>
      </c>
      <c r="F2844" s="272">
        <f>[3]flow_raw!L2844</f>
        <v>40219.090330999999</v>
      </c>
    </row>
    <row r="2845" spans="5:6">
      <c r="E2845">
        <f>[3]flow_raw!I2845</f>
        <v>28281</v>
      </c>
      <c r="F2845" s="272">
        <f>[3]flow_raw!L2845</f>
        <v>37440.953734999996</v>
      </c>
    </row>
    <row r="2846" spans="5:6">
      <c r="E2846">
        <f>[3]flow_raw!I2846</f>
        <v>28284</v>
      </c>
      <c r="F2846" s="272">
        <f>[3]flow_raw!L2846</f>
        <v>33413.754882000001</v>
      </c>
    </row>
    <row r="2847" spans="5:6">
      <c r="E2847">
        <f>[3]flow_raw!I2847</f>
        <v>28292</v>
      </c>
      <c r="F2847" s="272">
        <f>[3]flow_raw!L2847</f>
        <v>28863.456785999999</v>
      </c>
    </row>
    <row r="2848" spans="5:6">
      <c r="E2848">
        <f>[3]flow_raw!I2848</f>
        <v>28304</v>
      </c>
      <c r="F2848" s="272">
        <f>[3]flow_raw!L2848</f>
        <v>8612.8813470000005</v>
      </c>
    </row>
    <row r="2849" spans="5:6">
      <c r="E2849">
        <f>[3]flow_raw!I2849</f>
        <v>28306</v>
      </c>
      <c r="F2849" s="272">
        <f>[3]flow_raw!L2849</f>
        <v>6379.395348</v>
      </c>
    </row>
    <row r="2850" spans="5:6">
      <c r="E2850">
        <f>[3]flow_raw!I2850</f>
        <v>28307</v>
      </c>
      <c r="F2850" s="272">
        <f>[3]flow_raw!L2850</f>
        <v>5598.8158880000001</v>
      </c>
    </row>
    <row r="2851" spans="5:6">
      <c r="E2851">
        <f>[3]flow_raw!I2851</f>
        <v>28309</v>
      </c>
      <c r="F2851" s="272">
        <f>[3]flow_raw!L2851</f>
        <v>9111.1668399999999</v>
      </c>
    </row>
    <row r="2852" spans="5:6">
      <c r="E2852">
        <f>[3]flow_raw!I2852</f>
        <v>28318</v>
      </c>
      <c r="F2852" s="272">
        <f>[3]flow_raw!L2852</f>
        <v>4503.1780849999996</v>
      </c>
    </row>
    <row r="2853" spans="5:6">
      <c r="E2853">
        <f>[3]flow_raw!I2853</f>
        <v>28319</v>
      </c>
      <c r="F2853" s="272">
        <f>[3]flow_raw!L2853</f>
        <v>4659.485428</v>
      </c>
    </row>
    <row r="2854" spans="5:6">
      <c r="E2854">
        <f>[3]flow_raw!I2854</f>
        <v>28323</v>
      </c>
      <c r="F2854" s="272">
        <f>[3]flow_raw!L2854</f>
        <v>5323.6099549999999</v>
      </c>
    </row>
    <row r="2855" spans="5:6">
      <c r="E2855">
        <f>[3]flow_raw!I2855</f>
        <v>28326</v>
      </c>
      <c r="F2855" s="272">
        <f>[3]flow_raw!L2855</f>
        <v>10644.430419999999</v>
      </c>
    </row>
    <row r="2856" spans="5:6">
      <c r="E2856">
        <f>[3]flow_raw!I2856</f>
        <v>28328</v>
      </c>
      <c r="F2856" s="272">
        <f>[3]flow_raw!L2856</f>
        <v>13090.809327999999</v>
      </c>
    </row>
    <row r="2857" spans="5:6">
      <c r="E2857">
        <f>[3]flow_raw!I2857</f>
        <v>28335</v>
      </c>
      <c r="F2857" s="272">
        <f>[3]flow_raw!L2857</f>
        <v>8477.334809</v>
      </c>
    </row>
    <row r="2858" spans="5:6">
      <c r="E2858">
        <f>[3]flow_raw!I2858</f>
        <v>28345</v>
      </c>
      <c r="F2858" s="272">
        <f>[3]flow_raw!L2858</f>
        <v>14769.286744000001</v>
      </c>
    </row>
    <row r="2859" spans="5:6">
      <c r="E2859">
        <f>[3]flow_raw!I2859</f>
        <v>28373</v>
      </c>
      <c r="F2859" s="272">
        <f>[3]flow_raw!L2859</f>
        <v>10371.570297</v>
      </c>
    </row>
    <row r="2860" spans="5:6">
      <c r="E2860">
        <f>[3]flow_raw!I2860</f>
        <v>28379</v>
      </c>
      <c r="F2860" s="272">
        <f>[3]flow_raw!L2860</f>
        <v>39837.337891000003</v>
      </c>
    </row>
    <row r="2861" spans="5:6">
      <c r="E2861">
        <f>[3]flow_raw!I2861</f>
        <v>28380</v>
      </c>
      <c r="F2861" s="272">
        <f>[3]flow_raw!L2861</f>
        <v>37229.918701000002</v>
      </c>
    </row>
    <row r="2862" spans="5:6">
      <c r="E2862">
        <f>[3]flow_raw!I2862</f>
        <v>28381</v>
      </c>
      <c r="F2862" s="272">
        <f>[3]flow_raw!L2862</f>
        <v>37229.918701000002</v>
      </c>
    </row>
    <row r="2863" spans="5:6">
      <c r="E2863">
        <f>[3]flow_raw!I2863</f>
        <v>28390</v>
      </c>
      <c r="F2863" s="272">
        <f>[3]flow_raw!L2863</f>
        <v>82682.694092000005</v>
      </c>
    </row>
    <row r="2864" spans="5:6">
      <c r="E2864">
        <f>[3]flow_raw!I2864</f>
        <v>28395</v>
      </c>
      <c r="F2864" s="272">
        <f>[3]flow_raw!L2864</f>
        <v>5881.9810719999996</v>
      </c>
    </row>
    <row r="2865" spans="5:6">
      <c r="E2865">
        <f>[3]flow_raw!I2865</f>
        <v>28396</v>
      </c>
      <c r="F2865" s="272">
        <f>[3]flow_raw!L2865</f>
        <v>52588.479246999996</v>
      </c>
    </row>
    <row r="2866" spans="5:6">
      <c r="E2866">
        <f>[3]flow_raw!I2866</f>
        <v>28397</v>
      </c>
      <c r="F2866" s="272">
        <f>[3]flow_raw!L2866</f>
        <v>78947.497069999998</v>
      </c>
    </row>
    <row r="2867" spans="5:6">
      <c r="E2867">
        <f>[3]flow_raw!I2867</f>
        <v>28417</v>
      </c>
      <c r="F2867" s="272">
        <f>[3]flow_raw!L2867</f>
        <v>67985.473389000006</v>
      </c>
    </row>
    <row r="2868" spans="5:6">
      <c r="E2868">
        <f>[3]flow_raw!I2868</f>
        <v>28418</v>
      </c>
      <c r="F2868" s="272">
        <f>[3]flow_raw!L2868</f>
        <v>67985.473389000006</v>
      </c>
    </row>
    <row r="2869" spans="5:6">
      <c r="E2869">
        <f>[3]flow_raw!I2869</f>
        <v>28441</v>
      </c>
      <c r="F2869" s="272">
        <f>[3]flow_raw!L2869</f>
        <v>14314.376465000001</v>
      </c>
    </row>
    <row r="2870" spans="5:6">
      <c r="E2870">
        <f>[3]flow_raw!I2870</f>
        <v>28444</v>
      </c>
      <c r="F2870" s="272">
        <f>[3]flow_raw!L2870</f>
        <v>13835.297973000001</v>
      </c>
    </row>
    <row r="2871" spans="5:6">
      <c r="E2871">
        <f>[3]flow_raw!I2871</f>
        <v>28448</v>
      </c>
      <c r="F2871" s="272">
        <f>[3]flow_raw!L2871</f>
        <v>11712.063355000002</v>
      </c>
    </row>
    <row r="2872" spans="5:6">
      <c r="E2872">
        <f>[3]flow_raw!I2872</f>
        <v>28453</v>
      </c>
      <c r="F2872" s="272">
        <f>[3]flow_raw!L2872</f>
        <v>32931.675780999998</v>
      </c>
    </row>
    <row r="2873" spans="5:6">
      <c r="E2873">
        <f>[3]flow_raw!I2873</f>
        <v>28455</v>
      </c>
      <c r="F2873" s="272">
        <f>[3]flow_raw!L2873</f>
        <v>25106.215515</v>
      </c>
    </row>
    <row r="2874" spans="5:6">
      <c r="E2874">
        <f>[3]flow_raw!I2874</f>
        <v>28465</v>
      </c>
      <c r="F2874" s="272">
        <f>[3]flow_raw!L2874</f>
        <v>37697.626527</v>
      </c>
    </row>
    <row r="2875" spans="5:6">
      <c r="E2875">
        <f>[3]flow_raw!I2875</f>
        <v>28466</v>
      </c>
      <c r="F2875" s="272">
        <f>[3]flow_raw!L2875</f>
        <v>30778.774963</v>
      </c>
    </row>
    <row r="2876" spans="5:6">
      <c r="E2876">
        <f>[3]flow_raw!I2876</f>
        <v>28472</v>
      </c>
      <c r="F2876" s="272">
        <f>[3]flow_raw!L2876</f>
        <v>17148.229126000002</v>
      </c>
    </row>
    <row r="2877" spans="5:6">
      <c r="E2877">
        <f>[3]flow_raw!I2877</f>
        <v>28473</v>
      </c>
      <c r="F2877" s="272">
        <f>[3]flow_raw!L2877</f>
        <v>43052.726560999996</v>
      </c>
    </row>
    <row r="2878" spans="5:6">
      <c r="E2878">
        <f>[3]flow_raw!I2878</f>
        <v>28475</v>
      </c>
      <c r="F2878" s="272">
        <f>[3]flow_raw!L2878</f>
        <v>10208.918701000001</v>
      </c>
    </row>
    <row r="2879" spans="5:6">
      <c r="E2879">
        <f>[3]flow_raw!I2879</f>
        <v>28477</v>
      </c>
      <c r="F2879" s="272">
        <f>[3]flow_raw!L2879</f>
        <v>14819.546040999998</v>
      </c>
    </row>
    <row r="2880" spans="5:6">
      <c r="E2880">
        <f>[3]flow_raw!I2880</f>
        <v>28479</v>
      </c>
      <c r="F2880" s="272">
        <f>[3]flow_raw!L2880</f>
        <v>98245.139647999997</v>
      </c>
    </row>
    <row r="2881" spans="5:6">
      <c r="E2881">
        <f>[3]flow_raw!I2881</f>
        <v>28482</v>
      </c>
      <c r="F2881" s="272">
        <f>[3]flow_raw!L2881</f>
        <v>5076.7314149999993</v>
      </c>
    </row>
    <row r="2882" spans="5:6">
      <c r="E2882">
        <f>[3]flow_raw!I2882</f>
        <v>28483</v>
      </c>
      <c r="F2882" s="272">
        <f>[3]flow_raw!L2882</f>
        <v>7173.0372320000006</v>
      </c>
    </row>
    <row r="2883" spans="5:6">
      <c r="E2883">
        <f>[3]flow_raw!I2883</f>
        <v>28486</v>
      </c>
      <c r="F2883" s="272">
        <f>[3]flow_raw!L2883</f>
        <v>58847.519042999993</v>
      </c>
    </row>
    <row r="2884" spans="5:6">
      <c r="E2884">
        <f>[3]flow_raw!I2884</f>
        <v>28489</v>
      </c>
      <c r="F2884" s="272">
        <f>[3]flow_raw!L2884</f>
        <v>3004.9531100000004</v>
      </c>
    </row>
    <row r="2885" spans="5:6">
      <c r="E2885">
        <f>[3]flow_raw!I2885</f>
        <v>28490</v>
      </c>
      <c r="F2885" s="272">
        <f>[3]flow_raw!L2885</f>
        <v>83595.494139999995</v>
      </c>
    </row>
    <row r="2886" spans="5:6">
      <c r="E2886">
        <f>[3]flow_raw!I2886</f>
        <v>28492</v>
      </c>
      <c r="F2886" s="272">
        <f>[3]flow_raw!L2886</f>
        <v>87906.775391000003</v>
      </c>
    </row>
    <row r="2887" spans="5:6">
      <c r="E2887">
        <f>[3]flow_raw!I2887</f>
        <v>28493</v>
      </c>
      <c r="F2887" s="272">
        <f>[3]flow_raw!L2887</f>
        <v>80590.547850999996</v>
      </c>
    </row>
    <row r="2888" spans="5:6">
      <c r="E2888">
        <f>[3]flow_raw!I2888</f>
        <v>28495</v>
      </c>
      <c r="F2888" s="272">
        <f>[3]flow_raw!L2888</f>
        <v>75871.971680999995</v>
      </c>
    </row>
    <row r="2889" spans="5:6">
      <c r="E2889">
        <f>[3]flow_raw!I2889</f>
        <v>28497</v>
      </c>
      <c r="F2889" s="272">
        <f>[3]flow_raw!L2889</f>
        <v>7693.4456789999995</v>
      </c>
    </row>
    <row r="2890" spans="5:6">
      <c r="E2890">
        <f>[3]flow_raw!I2890</f>
        <v>28498</v>
      </c>
      <c r="F2890" s="272">
        <f>[3]flow_raw!L2890</f>
        <v>3354.2886509999998</v>
      </c>
    </row>
    <row r="2891" spans="5:6">
      <c r="E2891">
        <f>[3]flow_raw!I2891</f>
        <v>28506</v>
      </c>
      <c r="F2891" s="272">
        <f>[3]flow_raw!L2891</f>
        <v>1590.0656759999999</v>
      </c>
    </row>
    <row r="2892" spans="5:6">
      <c r="E2892">
        <f>[3]flow_raw!I2892</f>
        <v>28507</v>
      </c>
      <c r="F2892" s="272">
        <f>[3]flow_raw!L2892</f>
        <v>4198.5855410000004</v>
      </c>
    </row>
    <row r="2893" spans="5:6">
      <c r="E2893">
        <f>[3]flow_raw!I2893</f>
        <v>28511</v>
      </c>
      <c r="F2893" s="272">
        <f>[3]flow_raw!L2893</f>
        <v>77856.849121000007</v>
      </c>
    </row>
    <row r="2894" spans="5:6">
      <c r="E2894">
        <f>[3]flow_raw!I2894</f>
        <v>28512</v>
      </c>
      <c r="F2894" s="272">
        <f>[3]flow_raw!L2894</f>
        <v>69615.937988000005</v>
      </c>
    </row>
    <row r="2895" spans="5:6">
      <c r="E2895">
        <f>[3]flow_raw!I2895</f>
        <v>28515</v>
      </c>
      <c r="F2895" s="272">
        <f>[3]flow_raw!L2895</f>
        <v>72631.525879000008</v>
      </c>
    </row>
    <row r="2896" spans="5:6">
      <c r="E2896">
        <f>[3]flow_raw!I2896</f>
        <v>28516</v>
      </c>
      <c r="F2896" s="272">
        <f>[3]flow_raw!L2896</f>
        <v>6922.7749020000001</v>
      </c>
    </row>
    <row r="2897" spans="5:6">
      <c r="E2897">
        <f>[3]flow_raw!I2897</f>
        <v>28529</v>
      </c>
      <c r="F2897" s="272">
        <f>[3]flow_raw!L2897</f>
        <v>8713.5423119999996</v>
      </c>
    </row>
    <row r="2898" spans="5:6">
      <c r="E2898">
        <f>[3]flow_raw!I2898</f>
        <v>28530</v>
      </c>
      <c r="F2898" s="272">
        <f>[3]flow_raw!L2898</f>
        <v>6147.2296820000001</v>
      </c>
    </row>
    <row r="2899" spans="5:6">
      <c r="E2899">
        <f>[3]flow_raw!I2899</f>
        <v>28531</v>
      </c>
      <c r="F2899" s="272">
        <f>[3]flow_raw!L2899</f>
        <v>6655.6915899999995</v>
      </c>
    </row>
    <row r="2900" spans="5:6">
      <c r="E2900">
        <f>[3]flow_raw!I2900</f>
        <v>28532</v>
      </c>
      <c r="F2900" s="272">
        <f>[3]flow_raw!L2900</f>
        <v>12998.666503</v>
      </c>
    </row>
    <row r="2901" spans="5:6">
      <c r="E2901">
        <f>[3]flow_raw!I2901</f>
        <v>28533</v>
      </c>
      <c r="F2901" s="272">
        <f>[3]flow_raw!L2901</f>
        <v>5881.2530059999999</v>
      </c>
    </row>
    <row r="2902" spans="5:6">
      <c r="E2902">
        <f>[3]flow_raw!I2902</f>
        <v>28534</v>
      </c>
      <c r="F2902" s="272">
        <f>[3]flow_raw!L2902</f>
        <v>52687.504883000001</v>
      </c>
    </row>
    <row r="2903" spans="5:6">
      <c r="E2903">
        <f>[3]flow_raw!I2903</f>
        <v>28535</v>
      </c>
      <c r="F2903" s="272">
        <f>[3]flow_raw!L2903</f>
        <v>53412.835206000003</v>
      </c>
    </row>
    <row r="2904" spans="5:6">
      <c r="E2904">
        <f>[3]flow_raw!I2904</f>
        <v>28536</v>
      </c>
      <c r="F2904" s="272">
        <f>[3]flow_raw!L2904</f>
        <v>4853.6660920000004</v>
      </c>
    </row>
    <row r="2905" spans="5:6">
      <c r="E2905">
        <f>[3]flow_raw!I2905</f>
        <v>28537</v>
      </c>
      <c r="F2905" s="272">
        <f>[3]flow_raw!L2905</f>
        <v>4044.2714989999995</v>
      </c>
    </row>
    <row r="2906" spans="5:6">
      <c r="E2906">
        <f>[3]flow_raw!I2906</f>
        <v>28538</v>
      </c>
      <c r="F2906" s="272">
        <f>[3]flow_raw!L2906</f>
        <v>7356.0959640000001</v>
      </c>
    </row>
    <row r="2907" spans="5:6">
      <c r="E2907">
        <f>[3]flow_raw!I2907</f>
        <v>28539</v>
      </c>
      <c r="F2907" s="272">
        <f>[3]flow_raw!L2907</f>
        <v>6671.5391840000002</v>
      </c>
    </row>
    <row r="2908" spans="5:6">
      <c r="E2908">
        <f>[3]flow_raw!I2908</f>
        <v>28540</v>
      </c>
      <c r="F2908" s="272">
        <f>[3]flow_raw!L2908</f>
        <v>50869.631836</v>
      </c>
    </row>
    <row r="2909" spans="5:6">
      <c r="E2909">
        <f>[3]flow_raw!I2909</f>
        <v>28544</v>
      </c>
      <c r="F2909" s="272">
        <f>[3]flow_raw!L2909</f>
        <v>5246.2518390000005</v>
      </c>
    </row>
    <row r="2910" spans="5:6">
      <c r="E2910">
        <f>[3]flow_raw!I2910</f>
        <v>28548</v>
      </c>
      <c r="F2910" s="272">
        <f>[3]flow_raw!L2910</f>
        <v>6601.5950000000012</v>
      </c>
    </row>
    <row r="2911" spans="5:6">
      <c r="E2911">
        <f>[3]flow_raw!I2911</f>
        <v>28550</v>
      </c>
      <c r="F2911" s="272">
        <f>[3]flow_raw!L2911</f>
        <v>3231.7843009999997</v>
      </c>
    </row>
    <row r="2912" spans="5:6">
      <c r="E2912">
        <f>[3]flow_raw!I2912</f>
        <v>28554</v>
      </c>
      <c r="F2912" s="272">
        <f>[3]flow_raw!L2912</f>
        <v>2309.0960129999999</v>
      </c>
    </row>
    <row r="2913" spans="5:6">
      <c r="E2913">
        <f>[3]flow_raw!I2913</f>
        <v>28564</v>
      </c>
      <c r="F2913" s="272">
        <f>[3]flow_raw!L2913</f>
        <v>67550.731446000005</v>
      </c>
    </row>
    <row r="2914" spans="5:6">
      <c r="E2914">
        <f>[3]flow_raw!I2914</f>
        <v>28565</v>
      </c>
      <c r="F2914" s="272">
        <f>[3]flow_raw!L2914</f>
        <v>66819.106323999993</v>
      </c>
    </row>
    <row r="2915" spans="5:6">
      <c r="E2915">
        <f>[3]flow_raw!I2915</f>
        <v>28568</v>
      </c>
      <c r="F2915" s="272">
        <f>[3]flow_raw!L2915</f>
        <v>62137.951171000001</v>
      </c>
    </row>
    <row r="2916" spans="5:6">
      <c r="E2916">
        <f>[3]flow_raw!I2916</f>
        <v>28569</v>
      </c>
      <c r="F2916" s="272">
        <f>[3]flow_raw!L2916</f>
        <v>59670.044434000003</v>
      </c>
    </row>
    <row r="2917" spans="5:6">
      <c r="E2917">
        <f>[3]flow_raw!I2917</f>
        <v>28570</v>
      </c>
      <c r="F2917" s="272">
        <f>[3]flow_raw!L2917</f>
        <v>4340.4883730000001</v>
      </c>
    </row>
    <row r="2918" spans="5:6">
      <c r="E2918">
        <f>[3]flow_raw!I2918</f>
        <v>28583</v>
      </c>
      <c r="F2918" s="272">
        <f>[3]flow_raw!L2918</f>
        <v>8452.9665840000016</v>
      </c>
    </row>
    <row r="2919" spans="5:6">
      <c r="E2919">
        <f>[3]flow_raw!I2919</f>
        <v>28587</v>
      </c>
      <c r="F2919" s="272">
        <f>[3]flow_raw!L2919</f>
        <v>103699.49707</v>
      </c>
    </row>
    <row r="2920" spans="5:6">
      <c r="E2920">
        <f>[3]flow_raw!I2920</f>
        <v>28588</v>
      </c>
      <c r="F2920" s="272">
        <f>[3]flow_raw!L2920</f>
        <v>93864.544433999996</v>
      </c>
    </row>
    <row r="2921" spans="5:6">
      <c r="E2921">
        <f>[3]flow_raw!I2921</f>
        <v>28590</v>
      </c>
      <c r="F2921" s="272">
        <f>[3]flow_raw!L2921</f>
        <v>4918.5180819999996</v>
      </c>
    </row>
    <row r="2922" spans="5:6">
      <c r="E2922">
        <f>[3]flow_raw!I2922</f>
        <v>28591</v>
      </c>
      <c r="F2922" s="272">
        <f>[3]flow_raw!L2922</f>
        <v>6401.4266820000003</v>
      </c>
    </row>
    <row r="2923" spans="5:6">
      <c r="E2923">
        <f>[3]flow_raw!I2923</f>
        <v>28601</v>
      </c>
      <c r="F2923" s="272">
        <f>[3]flow_raw!L2923</f>
        <v>25497.909119</v>
      </c>
    </row>
    <row r="2924" spans="5:6">
      <c r="E2924">
        <f>[3]flow_raw!I2924</f>
        <v>28604</v>
      </c>
      <c r="F2924" s="272">
        <f>[3]flow_raw!L2924</f>
        <v>3379.2376930000005</v>
      </c>
    </row>
    <row r="2925" spans="5:6">
      <c r="E2925">
        <f>[3]flow_raw!I2925</f>
        <v>28611</v>
      </c>
      <c r="F2925" s="272">
        <f>[3]flow_raw!L2925</f>
        <v>33643.670348</v>
      </c>
    </row>
    <row r="2926" spans="5:6">
      <c r="E2926">
        <f>[3]flow_raw!I2926</f>
        <v>28613</v>
      </c>
      <c r="F2926" s="272">
        <f>[3]flow_raw!L2926</f>
        <v>35794.811341000001</v>
      </c>
    </row>
    <row r="2927" spans="5:6">
      <c r="E2927">
        <f>[3]flow_raw!I2927</f>
        <v>28615</v>
      </c>
      <c r="F2927" s="272">
        <f>[3]flow_raw!L2927</f>
        <v>27320.016418000003</v>
      </c>
    </row>
    <row r="2928" spans="5:6">
      <c r="E2928">
        <f>[3]flow_raw!I2928</f>
        <v>28619</v>
      </c>
      <c r="F2928" s="272">
        <f>[3]flow_raw!L2928</f>
        <v>28777.423644000002</v>
      </c>
    </row>
    <row r="2929" spans="5:6">
      <c r="E2929">
        <f>[3]flow_raw!I2929</f>
        <v>28623</v>
      </c>
      <c r="F2929" s="272">
        <f>[3]flow_raw!L2929</f>
        <v>26439.351929</v>
      </c>
    </row>
    <row r="2930" spans="5:6">
      <c r="E2930">
        <f>[3]flow_raw!I2930</f>
        <v>28632</v>
      </c>
      <c r="F2930" s="272">
        <f>[3]flow_raw!L2930</f>
        <v>9315.7207649999982</v>
      </c>
    </row>
    <row r="2931" spans="5:6">
      <c r="E2931">
        <f>[3]flow_raw!I2931</f>
        <v>28633</v>
      </c>
      <c r="F2931" s="272">
        <f>[3]flow_raw!L2931</f>
        <v>1746.5594479999997</v>
      </c>
    </row>
    <row r="2932" spans="5:6">
      <c r="E2932">
        <f>[3]flow_raw!I2932</f>
        <v>28634</v>
      </c>
      <c r="F2932" s="272">
        <f>[3]flow_raw!L2932</f>
        <v>39837.337891000003</v>
      </c>
    </row>
    <row r="2933" spans="5:6">
      <c r="E2933">
        <f>[3]flow_raw!I2933</f>
        <v>28635</v>
      </c>
      <c r="F2933" s="272">
        <f>[3]flow_raw!L2933</f>
        <v>31614.106994000002</v>
      </c>
    </row>
    <row r="2934" spans="5:6">
      <c r="E2934">
        <f>[3]flow_raw!I2934</f>
        <v>28636</v>
      </c>
      <c r="F2934" s="272">
        <f>[3]flow_raw!L2934</f>
        <v>33876.630858999997</v>
      </c>
    </row>
    <row r="2935" spans="5:6">
      <c r="E2935">
        <f>[3]flow_raw!I2935</f>
        <v>28637</v>
      </c>
      <c r="F2935" s="272">
        <f>[3]flow_raw!L2935</f>
        <v>36551.746337999997</v>
      </c>
    </row>
    <row r="2936" spans="5:6">
      <c r="E2936">
        <f>[3]flow_raw!I2936</f>
        <v>28638</v>
      </c>
      <c r="F2936" s="272">
        <f>[3]flow_raw!L2936</f>
        <v>28346.380127999997</v>
      </c>
    </row>
    <row r="2937" spans="5:6">
      <c r="E2937">
        <f>[3]flow_raw!I2937</f>
        <v>28642</v>
      </c>
      <c r="F2937" s="272">
        <f>[3]flow_raw!L2937</f>
        <v>8578.2412559999993</v>
      </c>
    </row>
    <row r="2938" spans="5:6">
      <c r="E2938">
        <f>[3]flow_raw!I2938</f>
        <v>28653</v>
      </c>
      <c r="F2938" s="272">
        <f>[3]flow_raw!L2938</f>
        <v>4044.326247</v>
      </c>
    </row>
    <row r="2939" spans="5:6">
      <c r="E2939">
        <f>[3]flow_raw!I2939</f>
        <v>28659</v>
      </c>
      <c r="F2939" s="272">
        <f>[3]flow_raw!L2939</f>
        <v>2151.979644</v>
      </c>
    </row>
    <row r="2940" spans="5:6">
      <c r="E2940">
        <f>[3]flow_raw!I2940</f>
        <v>28673</v>
      </c>
      <c r="F2940" s="272">
        <f>[3]flow_raw!L2940</f>
        <v>69870.537597999995</v>
      </c>
    </row>
    <row r="2941" spans="5:6">
      <c r="E2941">
        <f>[3]flow_raw!I2941</f>
        <v>28674</v>
      </c>
      <c r="F2941" s="272">
        <f>[3]flow_raw!L2941</f>
        <v>7124.2889399999995</v>
      </c>
    </row>
    <row r="2942" spans="5:6">
      <c r="E2942">
        <f>[3]flow_raw!I2942</f>
        <v>28675</v>
      </c>
      <c r="F2942" s="272">
        <f>[3]flow_raw!L2942</f>
        <v>53147.438477000003</v>
      </c>
    </row>
    <row r="2943" spans="5:6">
      <c r="E2943">
        <f>[3]flow_raw!I2943</f>
        <v>28676</v>
      </c>
      <c r="F2943" s="272">
        <f>[3]flow_raw!L2943</f>
        <v>58914.662108999997</v>
      </c>
    </row>
    <row r="2944" spans="5:6">
      <c r="E2944">
        <f>[3]flow_raw!I2944</f>
        <v>28677</v>
      </c>
      <c r="F2944" s="272">
        <f>[3]flow_raw!L2944</f>
        <v>60271.720214000001</v>
      </c>
    </row>
    <row r="2945" spans="5:6">
      <c r="E2945">
        <f>[3]flow_raw!I2945</f>
        <v>28678</v>
      </c>
      <c r="F2945" s="272">
        <f>[3]flow_raw!L2945</f>
        <v>51422.508910999997</v>
      </c>
    </row>
    <row r="2946" spans="5:6">
      <c r="E2946">
        <f>[3]flow_raw!I2946</f>
        <v>28684</v>
      </c>
      <c r="F2946" s="272">
        <f>[3]flow_raw!L2946</f>
        <v>2120.4805649999998</v>
      </c>
    </row>
    <row r="2947" spans="5:6">
      <c r="E2947">
        <f>[3]flow_raw!I2947</f>
        <v>28685</v>
      </c>
      <c r="F2947" s="272">
        <f>[3]flow_raw!L2947</f>
        <v>2334.7423440000002</v>
      </c>
    </row>
    <row r="2948" spans="5:6">
      <c r="E2948">
        <f>[3]flow_raw!I2948</f>
        <v>28689</v>
      </c>
      <c r="F2948" s="272">
        <f>[3]flow_raw!L2948</f>
        <v>7474.0916139999999</v>
      </c>
    </row>
    <row r="2949" spans="5:6">
      <c r="E2949">
        <f>[3]flow_raw!I2949</f>
        <v>28691</v>
      </c>
      <c r="F2949" s="272">
        <f>[3]flow_raw!L2949</f>
        <v>9645.0862439999983</v>
      </c>
    </row>
    <row r="2950" spans="5:6">
      <c r="E2950">
        <f>[3]flow_raw!I2950</f>
        <v>28692</v>
      </c>
      <c r="F2950" s="272">
        <f>[3]flow_raw!L2950</f>
        <v>9645.0862439999983</v>
      </c>
    </row>
    <row r="2951" spans="5:6">
      <c r="E2951">
        <f>[3]flow_raw!I2951</f>
        <v>28695</v>
      </c>
      <c r="F2951" s="272">
        <f>[3]flow_raw!L2951</f>
        <v>103761.58007900001</v>
      </c>
    </row>
    <row r="2952" spans="5:6">
      <c r="E2952">
        <f>[3]flow_raw!I2952</f>
        <v>28696</v>
      </c>
      <c r="F2952" s="272">
        <f>[3]flow_raw!L2952</f>
        <v>112258.659178</v>
      </c>
    </row>
    <row r="2953" spans="5:6">
      <c r="E2953">
        <f>[3]flow_raw!I2953</f>
        <v>28698</v>
      </c>
      <c r="F2953" s="272">
        <f>[3]flow_raw!L2953</f>
        <v>88052.899902999998</v>
      </c>
    </row>
    <row r="2954" spans="5:6">
      <c r="E2954">
        <f>[3]flow_raw!I2954</f>
        <v>28700</v>
      </c>
      <c r="F2954" s="272">
        <f>[3]flow_raw!L2954</f>
        <v>78245.174805000002</v>
      </c>
    </row>
    <row r="2955" spans="5:6">
      <c r="E2955">
        <f>[3]flow_raw!I2955</f>
        <v>28701</v>
      </c>
      <c r="F2955" s="272">
        <f>[3]flow_raw!L2955</f>
        <v>101764.48974599999</v>
      </c>
    </row>
    <row r="2956" spans="5:6">
      <c r="E2956">
        <f>[3]flow_raw!I2956</f>
        <v>28705</v>
      </c>
      <c r="F2956" s="272">
        <f>[3]flow_raw!L2956</f>
        <v>98328.791748000003</v>
      </c>
    </row>
    <row r="2957" spans="5:6">
      <c r="E2957">
        <f>[3]flow_raw!I2957</f>
        <v>28706</v>
      </c>
      <c r="F2957" s="272">
        <f>[3]flow_raw!L2957</f>
        <v>91291.105469000002</v>
      </c>
    </row>
    <row r="2958" spans="5:6">
      <c r="E2958">
        <f>[3]flow_raw!I2958</f>
        <v>28708</v>
      </c>
      <c r="F2958" s="272">
        <f>[3]flow_raw!L2958</f>
        <v>111723.217772</v>
      </c>
    </row>
    <row r="2959" spans="5:6">
      <c r="E2959">
        <f>[3]flow_raw!I2959</f>
        <v>28710</v>
      </c>
      <c r="F2959" s="272">
        <f>[3]flow_raw!L2959</f>
        <v>99783.105469000002</v>
      </c>
    </row>
    <row r="2960" spans="5:6">
      <c r="E2960">
        <f>[3]flow_raw!I2960</f>
        <v>28716</v>
      </c>
      <c r="F2960" s="272">
        <f>[3]flow_raw!L2960</f>
        <v>92406.239013999992</v>
      </c>
    </row>
    <row r="2961" spans="5:6">
      <c r="E2961">
        <f>[3]flow_raw!I2961</f>
        <v>28717</v>
      </c>
      <c r="F2961" s="272">
        <f>[3]flow_raw!L2961</f>
        <v>97658.715576000002</v>
      </c>
    </row>
    <row r="2962" spans="5:6">
      <c r="E2962">
        <f>[3]flow_raw!I2962</f>
        <v>28718</v>
      </c>
      <c r="F2962" s="272">
        <f>[3]flow_raw!L2962</f>
        <v>94323.759764999995</v>
      </c>
    </row>
    <row r="2963" spans="5:6">
      <c r="E2963">
        <f>[3]flow_raw!I2963</f>
        <v>28722</v>
      </c>
      <c r="F2963" s="272">
        <f>[3]flow_raw!L2963</f>
        <v>93413.272217000005</v>
      </c>
    </row>
    <row r="2964" spans="5:6">
      <c r="E2964">
        <f>[3]flow_raw!I2964</f>
        <v>28725</v>
      </c>
      <c r="F2964" s="272">
        <f>[3]flow_raw!L2964</f>
        <v>102741.87890700001</v>
      </c>
    </row>
    <row r="2965" spans="5:6">
      <c r="E2965">
        <f>[3]flow_raw!I2965</f>
        <v>28726</v>
      </c>
      <c r="F2965" s="272">
        <f>[3]flow_raw!L2965</f>
        <v>107513.42944200001</v>
      </c>
    </row>
    <row r="2966" spans="5:6">
      <c r="E2966">
        <f>[3]flow_raw!I2966</f>
        <v>28727</v>
      </c>
      <c r="F2966" s="272">
        <f>[3]flow_raw!L2966</f>
        <v>117699.427734</v>
      </c>
    </row>
    <row r="2967" spans="5:6">
      <c r="E2967">
        <f>[3]flow_raw!I2967</f>
        <v>28730</v>
      </c>
      <c r="F2967" s="272">
        <f>[3]flow_raw!L2967</f>
        <v>111586.678711</v>
      </c>
    </row>
    <row r="2968" spans="5:6">
      <c r="E2968">
        <f>[3]flow_raw!I2968</f>
        <v>28735</v>
      </c>
      <c r="F2968" s="272">
        <f>[3]flow_raw!L2968</f>
        <v>95202.662108999997</v>
      </c>
    </row>
    <row r="2969" spans="5:6">
      <c r="E2969">
        <f>[3]flow_raw!I2969</f>
        <v>28736</v>
      </c>
      <c r="F2969" s="272">
        <f>[3]flow_raw!L2969</f>
        <v>92906.190186000007</v>
      </c>
    </row>
    <row r="2970" spans="5:6">
      <c r="E2970">
        <f>[3]flow_raw!I2970</f>
        <v>28739</v>
      </c>
      <c r="F2970" s="272">
        <f>[3]flow_raw!L2970</f>
        <v>5394.3921200000004</v>
      </c>
    </row>
    <row r="2971" spans="5:6">
      <c r="E2971">
        <f>[3]flow_raw!I2971</f>
        <v>28745</v>
      </c>
      <c r="F2971" s="272">
        <f>[3]flow_raw!L2971</f>
        <v>101352.00012099999</v>
      </c>
    </row>
    <row r="2972" spans="5:6">
      <c r="E2972">
        <f>[3]flow_raw!I2972</f>
        <v>28746</v>
      </c>
      <c r="F2972" s="272">
        <f>[3]flow_raw!L2972</f>
        <v>96963.381347999995</v>
      </c>
    </row>
    <row r="2973" spans="5:6">
      <c r="E2973">
        <f>[3]flow_raw!I2973</f>
        <v>28747</v>
      </c>
      <c r="F2973" s="272">
        <f>[3]flow_raw!L2973</f>
        <v>105270.950684</v>
      </c>
    </row>
    <row r="2974" spans="5:6">
      <c r="E2974">
        <f>[3]flow_raw!I2974</f>
        <v>28752</v>
      </c>
      <c r="F2974" s="272">
        <f>[3]flow_raw!L2974</f>
        <v>46401.091002999994</v>
      </c>
    </row>
    <row r="2975" spans="5:6">
      <c r="E2975">
        <f>[3]flow_raw!I2975</f>
        <v>28762</v>
      </c>
      <c r="F2975" s="272">
        <f>[3]flow_raw!L2975</f>
        <v>14454.362059999999</v>
      </c>
    </row>
    <row r="2976" spans="5:6">
      <c r="E2976">
        <f>[3]flow_raw!I2976</f>
        <v>28773</v>
      </c>
      <c r="F2976" s="272">
        <f>[3]flow_raw!L2976</f>
        <v>10352.956054999999</v>
      </c>
    </row>
    <row r="2977" spans="5:6">
      <c r="E2977">
        <f>[3]flow_raw!I2977</f>
        <v>28779</v>
      </c>
      <c r="F2977" s="272">
        <f>[3]flow_raw!L2977</f>
        <v>7857.6118470000001</v>
      </c>
    </row>
    <row r="2978" spans="5:6">
      <c r="E2978">
        <f>[3]flow_raw!I2978</f>
        <v>28780</v>
      </c>
      <c r="F2978" s="272">
        <f>[3]flow_raw!L2978</f>
        <v>34193.369934000002</v>
      </c>
    </row>
    <row r="2979" spans="5:6">
      <c r="E2979">
        <f>[3]flow_raw!I2979</f>
        <v>28781</v>
      </c>
      <c r="F2979" s="272">
        <f>[3]flow_raw!L2979</f>
        <v>11897.821349000002</v>
      </c>
    </row>
    <row r="2980" spans="5:6">
      <c r="E2980">
        <f>[3]flow_raw!I2980</f>
        <v>28784</v>
      </c>
      <c r="F2980" s="272">
        <f>[3]flow_raw!L2980</f>
        <v>11148.623595999999</v>
      </c>
    </row>
    <row r="2981" spans="5:6">
      <c r="E2981">
        <f>[3]flow_raw!I2981</f>
        <v>28786</v>
      </c>
      <c r="F2981" s="272">
        <f>[3]flow_raw!L2981</f>
        <v>10807.686706999999</v>
      </c>
    </row>
    <row r="2982" spans="5:6">
      <c r="E2982">
        <f>[3]flow_raw!I2982</f>
        <v>28787</v>
      </c>
      <c r="F2982" s="272">
        <f>[3]flow_raw!L2982</f>
        <v>43965.172363999998</v>
      </c>
    </row>
    <row r="2983" spans="5:6">
      <c r="E2983">
        <f>[3]flow_raw!I2983</f>
        <v>28788</v>
      </c>
      <c r="F2983" s="272">
        <f>[3]flow_raw!L2983</f>
        <v>10711.002686</v>
      </c>
    </row>
    <row r="2984" spans="5:6">
      <c r="E2984">
        <f>[3]flow_raw!I2984</f>
        <v>28789</v>
      </c>
      <c r="F2984" s="272">
        <f>[3]flow_raw!L2984</f>
        <v>42050.982239000004</v>
      </c>
    </row>
    <row r="2985" spans="5:6">
      <c r="E2985">
        <f>[3]flow_raw!I2985</f>
        <v>28790</v>
      </c>
      <c r="F2985" s="272">
        <f>[3]flow_raw!L2985</f>
        <v>31339.977539999996</v>
      </c>
    </row>
    <row r="2986" spans="5:6">
      <c r="E2986">
        <f>[3]flow_raw!I2986</f>
        <v>28791</v>
      </c>
      <c r="F2986" s="272">
        <f>[3]flow_raw!L2986</f>
        <v>33157.484376</v>
      </c>
    </row>
    <row r="2987" spans="5:6">
      <c r="E2987">
        <f>[3]flow_raw!I2987</f>
        <v>28792</v>
      </c>
      <c r="F2987" s="272">
        <f>[3]flow_raw!L2987</f>
        <v>44086.618407999995</v>
      </c>
    </row>
    <row r="2988" spans="5:6">
      <c r="E2988">
        <f>[3]flow_raw!I2988</f>
        <v>28793</v>
      </c>
      <c r="F2988" s="272">
        <f>[3]flow_raw!L2988</f>
        <v>60829.019043</v>
      </c>
    </row>
    <row r="2989" spans="5:6">
      <c r="E2989">
        <f>[3]flow_raw!I2989</f>
        <v>28794</v>
      </c>
      <c r="F2989" s="272">
        <f>[3]flow_raw!L2989</f>
        <v>23505.071442</v>
      </c>
    </row>
    <row r="2990" spans="5:6">
      <c r="E2990">
        <f>[3]flow_raw!I2990</f>
        <v>28795</v>
      </c>
      <c r="F2990" s="272">
        <f>[3]flow_raw!L2990</f>
        <v>42488.602418000002</v>
      </c>
    </row>
    <row r="2991" spans="5:6">
      <c r="E2991">
        <f>[3]flow_raw!I2991</f>
        <v>28796</v>
      </c>
      <c r="F2991" s="272">
        <f>[3]flow_raw!L2991</f>
        <v>62322.572753999993</v>
      </c>
    </row>
    <row r="2992" spans="5:6">
      <c r="E2992">
        <f>[3]flow_raw!I2992</f>
        <v>28797</v>
      </c>
      <c r="F2992" s="272">
        <f>[3]flow_raw!L2992</f>
        <v>18983.530274000001</v>
      </c>
    </row>
    <row r="2993" spans="5:6">
      <c r="E2993">
        <f>[3]flow_raw!I2993</f>
        <v>28798</v>
      </c>
      <c r="F2993" s="272">
        <f>[3]flow_raw!L2993</f>
        <v>67631.207030999998</v>
      </c>
    </row>
    <row r="2994" spans="5:6">
      <c r="E2994">
        <f>[3]flow_raw!I2994</f>
        <v>28805</v>
      </c>
      <c r="F2994" s="272">
        <f>[3]flow_raw!L2994</f>
        <v>83928.465330999999</v>
      </c>
    </row>
    <row r="2995" spans="5:6">
      <c r="E2995">
        <f>[3]flow_raw!I2995</f>
        <v>28806</v>
      </c>
      <c r="F2995" s="272">
        <f>[3]flow_raw!L2995</f>
        <v>67872.261232000004</v>
      </c>
    </row>
    <row r="2996" spans="5:6">
      <c r="E2996">
        <f>[3]flow_raw!I2996</f>
        <v>28809</v>
      </c>
      <c r="F2996" s="272">
        <f>[3]flow_raw!L2996</f>
        <v>125042.955078</v>
      </c>
    </row>
    <row r="2997" spans="5:6">
      <c r="E2997">
        <f>[3]flow_raw!I2997</f>
        <v>28810</v>
      </c>
      <c r="F2997" s="272">
        <f>[3]flow_raw!L2997</f>
        <v>122571.47802800001</v>
      </c>
    </row>
    <row r="2998" spans="5:6">
      <c r="E2998">
        <f>[3]flow_raw!I2998</f>
        <v>28811</v>
      </c>
      <c r="F2998" s="272">
        <f>[3]flow_raw!L2998</f>
        <v>6085.1708980000003</v>
      </c>
    </row>
    <row r="2999" spans="5:6">
      <c r="E2999">
        <f>[3]flow_raw!I2999</f>
        <v>28812</v>
      </c>
      <c r="F2999" s="272">
        <f>[3]flow_raw!L2999</f>
        <v>10217.067505999999</v>
      </c>
    </row>
    <row r="3000" spans="5:6">
      <c r="E3000">
        <f>[3]flow_raw!I3000</f>
        <v>28813</v>
      </c>
      <c r="F3000" s="272">
        <f>[3]flow_raw!L3000</f>
        <v>9229.9110120000005</v>
      </c>
    </row>
    <row r="3001" spans="5:6">
      <c r="E3001">
        <f>[3]flow_raw!I3001</f>
        <v>28817</v>
      </c>
      <c r="F3001" s="272">
        <f>[3]flow_raw!L3001</f>
        <v>6110.4794170000014</v>
      </c>
    </row>
    <row r="3002" spans="5:6">
      <c r="E3002">
        <f>[3]flow_raw!I3002</f>
        <v>28819</v>
      </c>
      <c r="F3002" s="272">
        <f>[3]flow_raw!L3002</f>
        <v>1630.5490450000002</v>
      </c>
    </row>
    <row r="3003" spans="5:6">
      <c r="E3003">
        <f>[3]flow_raw!I3003</f>
        <v>28827</v>
      </c>
      <c r="F3003" s="272">
        <f>[3]flow_raw!L3003</f>
        <v>29349.253173999998</v>
      </c>
    </row>
    <row r="3004" spans="5:6">
      <c r="E3004">
        <f>[3]flow_raw!I3004</f>
        <v>28834</v>
      </c>
      <c r="F3004" s="272">
        <f>[3]flow_raw!L3004</f>
        <v>1609.1558150000001</v>
      </c>
    </row>
    <row r="3005" spans="5:6">
      <c r="E3005">
        <f>[3]flow_raw!I3005</f>
        <v>28836</v>
      </c>
      <c r="F3005" s="272">
        <f>[3]flow_raw!L3005</f>
        <v>12468.121949</v>
      </c>
    </row>
    <row r="3006" spans="5:6">
      <c r="E3006">
        <f>[3]flow_raw!I3006</f>
        <v>28839</v>
      </c>
      <c r="F3006" s="272">
        <f>[3]flow_raw!L3006</f>
        <v>65433.876952999999</v>
      </c>
    </row>
    <row r="3007" spans="5:6">
      <c r="E3007">
        <f>[3]flow_raw!I3007</f>
        <v>28840</v>
      </c>
      <c r="F3007" s="272">
        <f>[3]flow_raw!L3007</f>
        <v>13993.570801</v>
      </c>
    </row>
    <row r="3008" spans="5:6">
      <c r="E3008">
        <f>[3]flow_raw!I3008</f>
        <v>28844</v>
      </c>
      <c r="F3008" s="272">
        <f>[3]flow_raw!L3008</f>
        <v>11813.334289999999</v>
      </c>
    </row>
    <row r="3009" spans="5:6">
      <c r="E3009">
        <f>[3]flow_raw!I3009</f>
        <v>28845</v>
      </c>
      <c r="F3009" s="272">
        <f>[3]flow_raw!L3009</f>
        <v>6177.0208430000002</v>
      </c>
    </row>
    <row r="3010" spans="5:6">
      <c r="E3010">
        <f>[3]flow_raw!I3010</f>
        <v>28846</v>
      </c>
      <c r="F3010" s="272">
        <f>[3]flow_raw!L3010</f>
        <v>7125.1977769999994</v>
      </c>
    </row>
    <row r="3011" spans="5:6">
      <c r="E3011">
        <f>[3]flow_raw!I3011</f>
        <v>28849</v>
      </c>
      <c r="F3011" s="272">
        <f>[3]flow_raw!L3011</f>
        <v>57962.537353</v>
      </c>
    </row>
    <row r="3012" spans="5:6">
      <c r="E3012">
        <f>[3]flow_raw!I3012</f>
        <v>28850</v>
      </c>
      <c r="F3012" s="272">
        <f>[3]flow_raw!L3012</f>
        <v>58565.501464000001</v>
      </c>
    </row>
    <row r="3013" spans="5:6">
      <c r="E3013">
        <f>[3]flow_raw!I3013</f>
        <v>28851</v>
      </c>
      <c r="F3013" s="272">
        <f>[3]flow_raw!L3013</f>
        <v>7893.2652600000001</v>
      </c>
    </row>
    <row r="3014" spans="5:6">
      <c r="E3014">
        <f>[3]flow_raw!I3014</f>
        <v>28852</v>
      </c>
      <c r="F3014" s="272">
        <f>[3]flow_raw!L3014</f>
        <v>15666.921874000001</v>
      </c>
    </row>
    <row r="3015" spans="5:6">
      <c r="E3015">
        <f>[3]flow_raw!I3015</f>
        <v>28853</v>
      </c>
      <c r="F3015" s="272">
        <f>[3]flow_raw!L3015</f>
        <v>14605.944092</v>
      </c>
    </row>
    <row r="3016" spans="5:6">
      <c r="E3016">
        <f>[3]flow_raw!I3016</f>
        <v>28855</v>
      </c>
      <c r="F3016" s="272">
        <f>[3]flow_raw!L3016</f>
        <v>916.28984200000002</v>
      </c>
    </row>
    <row r="3017" spans="5:6">
      <c r="E3017">
        <f>[3]flow_raw!I3017</f>
        <v>28857</v>
      </c>
      <c r="F3017" s="272">
        <f>[3]flow_raw!L3017</f>
        <v>8322.9879140000012</v>
      </c>
    </row>
    <row r="3018" spans="5:6">
      <c r="E3018">
        <f>[3]flow_raw!I3018</f>
        <v>28860</v>
      </c>
      <c r="F3018" s="272">
        <f>[3]flow_raw!L3018</f>
        <v>8905.5009470000005</v>
      </c>
    </row>
    <row r="3019" spans="5:6">
      <c r="E3019">
        <f>[3]flow_raw!I3019</f>
        <v>28862</v>
      </c>
      <c r="F3019" s="272">
        <f>[3]flow_raw!L3019</f>
        <v>3833.7659829999993</v>
      </c>
    </row>
    <row r="3020" spans="5:6">
      <c r="E3020">
        <f>[3]flow_raw!I3020</f>
        <v>28865</v>
      </c>
      <c r="F3020" s="272">
        <f>[3]flow_raw!L3020</f>
        <v>12539.826263999999</v>
      </c>
    </row>
    <row r="3021" spans="5:6">
      <c r="E3021">
        <f>[3]flow_raw!I3021</f>
        <v>28868</v>
      </c>
      <c r="F3021" s="272">
        <f>[3]flow_raw!L3021</f>
        <v>33287.526245000001</v>
      </c>
    </row>
    <row r="3022" spans="5:6">
      <c r="E3022">
        <f>[3]flow_raw!I3022</f>
        <v>28883</v>
      </c>
      <c r="F3022" s="272">
        <f>[3]flow_raw!L3022</f>
        <v>10568.178162</v>
      </c>
    </row>
    <row r="3023" spans="5:6">
      <c r="E3023">
        <f>[3]flow_raw!I3023</f>
        <v>28899</v>
      </c>
      <c r="F3023" s="272">
        <f>[3]flow_raw!L3023</f>
        <v>78049.291991999999</v>
      </c>
    </row>
    <row r="3024" spans="5:6">
      <c r="E3024">
        <f>[3]flow_raw!I3024</f>
        <v>28902</v>
      </c>
      <c r="F3024" s="272">
        <f>[3]flow_raw!L3024</f>
        <v>27210.278565000001</v>
      </c>
    </row>
    <row r="3025" spans="5:6">
      <c r="E3025">
        <f>[3]flow_raw!I3025</f>
        <v>28904</v>
      </c>
      <c r="F3025" s="272">
        <f>[3]flow_raw!L3025</f>
        <v>36875.597291000005</v>
      </c>
    </row>
    <row r="3026" spans="5:6">
      <c r="E3026">
        <f>[3]flow_raw!I3026</f>
        <v>28916</v>
      </c>
      <c r="F3026" s="272">
        <f>[3]flow_raw!L3026</f>
        <v>38084.508057000006</v>
      </c>
    </row>
    <row r="3027" spans="5:6">
      <c r="E3027">
        <f>[3]flow_raw!I3027</f>
        <v>28917</v>
      </c>
      <c r="F3027" s="272">
        <f>[3]flow_raw!L3027</f>
        <v>2628.006065</v>
      </c>
    </row>
    <row r="3028" spans="5:6">
      <c r="E3028">
        <f>[3]flow_raw!I3028</f>
        <v>28918</v>
      </c>
      <c r="F3028" s="272">
        <f>[3]flow_raw!L3028</f>
        <v>2918.8554910000003</v>
      </c>
    </row>
    <row r="3029" spans="5:6">
      <c r="E3029">
        <f>[3]flow_raw!I3029</f>
        <v>28920</v>
      </c>
      <c r="F3029" s="272">
        <f>[3]flow_raw!L3029</f>
        <v>17385.089782999999</v>
      </c>
    </row>
    <row r="3030" spans="5:6">
      <c r="E3030">
        <f>[3]flow_raw!I3030</f>
        <v>28923</v>
      </c>
      <c r="F3030" s="272">
        <f>[3]flow_raw!L3030</f>
        <v>17532.087371999998</v>
      </c>
    </row>
    <row r="3031" spans="5:6">
      <c r="E3031">
        <f>[3]flow_raw!I3031</f>
        <v>28924</v>
      </c>
      <c r="F3031" s="272">
        <f>[3]flow_raw!L3031</f>
        <v>36241.332520000004</v>
      </c>
    </row>
    <row r="3032" spans="5:6">
      <c r="E3032">
        <f>[3]flow_raw!I3032</f>
        <v>28925</v>
      </c>
      <c r="F3032" s="272">
        <f>[3]flow_raw!L3032</f>
        <v>19213.934723999999</v>
      </c>
    </row>
    <row r="3033" spans="5:6">
      <c r="E3033">
        <f>[3]flow_raw!I3033</f>
        <v>28929</v>
      </c>
      <c r="F3033" s="272">
        <f>[3]flow_raw!L3033</f>
        <v>48971.942138999999</v>
      </c>
    </row>
    <row r="3034" spans="5:6">
      <c r="E3034">
        <f>[3]flow_raw!I3034</f>
        <v>28937</v>
      </c>
      <c r="F3034" s="272">
        <f>[3]flow_raw!L3034</f>
        <v>2533.4036289999999</v>
      </c>
    </row>
    <row r="3035" spans="5:6">
      <c r="E3035">
        <f>[3]flow_raw!I3035</f>
        <v>28938</v>
      </c>
      <c r="F3035" s="272">
        <f>[3]flow_raw!L3035</f>
        <v>37208.879272999999</v>
      </c>
    </row>
    <row r="3036" spans="5:6">
      <c r="E3036">
        <f>[3]flow_raw!I3036</f>
        <v>28939</v>
      </c>
      <c r="F3036" s="272">
        <f>[3]flow_raw!L3036</f>
        <v>38648.666625000005</v>
      </c>
    </row>
    <row r="3037" spans="5:6">
      <c r="E3037">
        <f>[3]flow_raw!I3037</f>
        <v>28940</v>
      </c>
      <c r="F3037" s="272">
        <f>[3]flow_raw!L3037</f>
        <v>41565.472656000005</v>
      </c>
    </row>
    <row r="3038" spans="5:6">
      <c r="E3038">
        <f>[3]flow_raw!I3038</f>
        <v>28941</v>
      </c>
      <c r="F3038" s="272">
        <f>[3]flow_raw!L3038</f>
        <v>39742.285157000006</v>
      </c>
    </row>
    <row r="3039" spans="5:6">
      <c r="E3039">
        <f>[3]flow_raw!I3039</f>
        <v>28942</v>
      </c>
      <c r="F3039" s="272">
        <f>[3]flow_raw!L3039</f>
        <v>9136.5162660000005</v>
      </c>
    </row>
    <row r="3040" spans="5:6">
      <c r="E3040">
        <f>[3]flow_raw!I3040</f>
        <v>28943</v>
      </c>
      <c r="F3040" s="272">
        <f>[3]flow_raw!L3040</f>
        <v>13337.979522</v>
      </c>
    </row>
    <row r="3041" spans="5:6">
      <c r="E3041">
        <f>[3]flow_raw!I3041</f>
        <v>28944</v>
      </c>
      <c r="F3041" s="272">
        <f>[3]flow_raw!L3041</f>
        <v>10636.628113000001</v>
      </c>
    </row>
    <row r="3042" spans="5:6">
      <c r="E3042">
        <f>[3]flow_raw!I3042</f>
        <v>28945</v>
      </c>
      <c r="F3042" s="272">
        <f>[3]flow_raw!L3042</f>
        <v>24462.713441</v>
      </c>
    </row>
    <row r="3043" spans="5:6">
      <c r="E3043">
        <f>[3]flow_raw!I3043</f>
        <v>28946</v>
      </c>
      <c r="F3043" s="272">
        <f>[3]flow_raw!L3043</f>
        <v>7253.8526620000002</v>
      </c>
    </row>
    <row r="3044" spans="5:6">
      <c r="E3044">
        <f>[3]flow_raw!I3044</f>
        <v>28947</v>
      </c>
      <c r="F3044" s="272">
        <f>[3]flow_raw!L3044</f>
        <v>3238.1528310000003</v>
      </c>
    </row>
    <row r="3045" spans="5:6">
      <c r="E3045">
        <f>[3]flow_raw!I3045</f>
        <v>28948</v>
      </c>
      <c r="F3045" s="272">
        <f>[3]flow_raw!L3045</f>
        <v>24462.713441</v>
      </c>
    </row>
    <row r="3046" spans="5:6">
      <c r="E3046">
        <f>[3]flow_raw!I3046</f>
        <v>28949</v>
      </c>
      <c r="F3046" s="272">
        <f>[3]flow_raw!L3046</f>
        <v>18288.921844</v>
      </c>
    </row>
    <row r="3047" spans="5:6">
      <c r="E3047">
        <f>[3]flow_raw!I3047</f>
        <v>28950</v>
      </c>
      <c r="F3047" s="272">
        <f>[3]flow_raw!L3047</f>
        <v>27482.067443</v>
      </c>
    </row>
    <row r="3048" spans="5:6">
      <c r="E3048">
        <f>[3]flow_raw!I3048</f>
        <v>28953</v>
      </c>
      <c r="F3048" s="272">
        <f>[3]flow_raw!L3048</f>
        <v>7777.721923000001</v>
      </c>
    </row>
    <row r="3049" spans="5:6">
      <c r="E3049">
        <f>[3]flow_raw!I3049</f>
        <v>28955</v>
      </c>
      <c r="F3049" s="272">
        <f>[3]flow_raw!L3049</f>
        <v>13433.839964999997</v>
      </c>
    </row>
    <row r="3050" spans="5:6">
      <c r="E3050">
        <f>[3]flow_raw!I3050</f>
        <v>28957</v>
      </c>
      <c r="F3050" s="272">
        <f>[3]flow_raw!L3050</f>
        <v>4650.8631439999999</v>
      </c>
    </row>
    <row r="3051" spans="5:6">
      <c r="E3051">
        <f>[3]flow_raw!I3051</f>
        <v>28966</v>
      </c>
      <c r="F3051" s="272">
        <f>[3]flow_raw!L3051</f>
        <v>3086.407706</v>
      </c>
    </row>
    <row r="3052" spans="5:6">
      <c r="E3052">
        <f>[3]flow_raw!I3052</f>
        <v>28978</v>
      </c>
      <c r="F3052" s="272">
        <f>[3]flow_raw!L3052</f>
        <v>24937.015290000003</v>
      </c>
    </row>
    <row r="3053" spans="5:6">
      <c r="E3053">
        <f>[3]flow_raw!I3053</f>
        <v>28984</v>
      </c>
      <c r="F3053" s="272">
        <f>[3]flow_raw!L3053</f>
        <v>4435.9961170000006</v>
      </c>
    </row>
    <row r="3054" spans="5:6">
      <c r="E3054">
        <f>[3]flow_raw!I3054</f>
        <v>28987</v>
      </c>
      <c r="F3054" s="272">
        <f>[3]flow_raw!L3054</f>
        <v>6329.2301179999995</v>
      </c>
    </row>
    <row r="3055" spans="5:6">
      <c r="E3055">
        <f>[3]flow_raw!I3055</f>
        <v>28989</v>
      </c>
      <c r="F3055" s="272">
        <f>[3]flow_raw!L3055</f>
        <v>6652.2213360000005</v>
      </c>
    </row>
    <row r="3056" spans="5:6">
      <c r="E3056">
        <f>[3]flow_raw!I3056</f>
        <v>29008</v>
      </c>
      <c r="F3056" s="272">
        <f>[3]flow_raw!L3056</f>
        <v>9830.039123999999</v>
      </c>
    </row>
    <row r="3057" spans="5:6">
      <c r="E3057">
        <f>[3]flow_raw!I3057</f>
        <v>29011</v>
      </c>
      <c r="F3057" s="272">
        <f>[3]flow_raw!L3057</f>
        <v>9688.3638309999988</v>
      </c>
    </row>
    <row r="3058" spans="5:6">
      <c r="E3058">
        <f>[3]flow_raw!I3058</f>
        <v>29016</v>
      </c>
      <c r="F3058" s="272">
        <f>[3]flow_raw!L3058</f>
        <v>75706.113769999996</v>
      </c>
    </row>
    <row r="3059" spans="5:6">
      <c r="E3059">
        <f>[3]flow_raw!I3059</f>
        <v>29018</v>
      </c>
      <c r="F3059" s="272">
        <f>[3]flow_raw!L3059</f>
        <v>90042.932616999999</v>
      </c>
    </row>
    <row r="3060" spans="5:6">
      <c r="E3060">
        <f>[3]flow_raw!I3060</f>
        <v>29019</v>
      </c>
      <c r="F3060" s="272">
        <f>[3]flow_raw!L3060</f>
        <v>89235.192383000001</v>
      </c>
    </row>
    <row r="3061" spans="5:6">
      <c r="E3061">
        <f>[3]flow_raw!I3061</f>
        <v>29020</v>
      </c>
      <c r="F3061" s="272">
        <f>[3]flow_raw!L3061</f>
        <v>3838.416534</v>
      </c>
    </row>
    <row r="3062" spans="5:6">
      <c r="E3062">
        <f>[3]flow_raw!I3062</f>
        <v>29023</v>
      </c>
      <c r="F3062" s="272">
        <f>[3]flow_raw!L3062</f>
        <v>85396.779906999989</v>
      </c>
    </row>
    <row r="3063" spans="5:6">
      <c r="E3063">
        <f>[3]flow_raw!I3063</f>
        <v>29024</v>
      </c>
      <c r="F3063" s="272">
        <f>[3]flow_raw!L3063</f>
        <v>84721.347168000008</v>
      </c>
    </row>
    <row r="3064" spans="5:6">
      <c r="E3064">
        <f>[3]flow_raw!I3064</f>
        <v>29025</v>
      </c>
      <c r="F3064" s="272">
        <f>[3]flow_raw!L3064</f>
        <v>76394.690552</v>
      </c>
    </row>
    <row r="3065" spans="5:6">
      <c r="E3065">
        <f>[3]flow_raw!I3065</f>
        <v>29027</v>
      </c>
      <c r="F3065" s="272">
        <f>[3]flow_raw!L3065</f>
        <v>90313.781371999998</v>
      </c>
    </row>
    <row r="3066" spans="5:6">
      <c r="E3066">
        <f>[3]flow_raw!I3066</f>
        <v>29028</v>
      </c>
      <c r="F3066" s="272">
        <f>[3]flow_raw!L3066</f>
        <v>87738.525389999995</v>
      </c>
    </row>
    <row r="3067" spans="5:6">
      <c r="E3067">
        <f>[3]flow_raw!I3067</f>
        <v>29029</v>
      </c>
      <c r="F3067" s="272">
        <f>[3]flow_raw!L3067</f>
        <v>5627.588135</v>
      </c>
    </row>
    <row r="3068" spans="5:6">
      <c r="E3068">
        <f>[3]flow_raw!I3068</f>
        <v>29030</v>
      </c>
      <c r="F3068" s="272">
        <f>[3]flow_raw!L3068</f>
        <v>11227.448242999999</v>
      </c>
    </row>
    <row r="3069" spans="5:6">
      <c r="E3069">
        <f>[3]flow_raw!I3069</f>
        <v>29032</v>
      </c>
      <c r="F3069" s="272">
        <f>[3]flow_raw!L3069</f>
        <v>3137.561463</v>
      </c>
    </row>
    <row r="3070" spans="5:6">
      <c r="E3070">
        <f>[3]flow_raw!I3070</f>
        <v>29033</v>
      </c>
      <c r="F3070" s="272">
        <f>[3]flow_raw!L3070</f>
        <v>82110.941894000003</v>
      </c>
    </row>
    <row r="3071" spans="5:6">
      <c r="E3071">
        <f>[3]flow_raw!I3071</f>
        <v>29034</v>
      </c>
      <c r="F3071" s="272">
        <f>[3]flow_raw!L3071</f>
        <v>4117.1162420000001</v>
      </c>
    </row>
    <row r="3072" spans="5:6">
      <c r="E3072">
        <f>[3]flow_raw!I3072</f>
        <v>29035</v>
      </c>
      <c r="F3072" s="272">
        <f>[3]flow_raw!L3072</f>
        <v>86196.668091</v>
      </c>
    </row>
    <row r="3073" spans="5:6">
      <c r="E3073">
        <f>[3]flow_raw!I3073</f>
        <v>29037</v>
      </c>
      <c r="F3073" s="272">
        <f>[3]flow_raw!L3073</f>
        <v>85248.502441000004</v>
      </c>
    </row>
    <row r="3074" spans="5:6">
      <c r="E3074">
        <f>[3]flow_raw!I3074</f>
        <v>29039</v>
      </c>
      <c r="F3074" s="272">
        <f>[3]flow_raw!L3074</f>
        <v>102605.40490699999</v>
      </c>
    </row>
    <row r="3075" spans="5:6">
      <c r="E3075">
        <f>[3]flow_raw!I3075</f>
        <v>29041</v>
      </c>
      <c r="F3075" s="272">
        <f>[3]flow_raw!L3075</f>
        <v>96475.948243999999</v>
      </c>
    </row>
    <row r="3076" spans="5:6">
      <c r="E3076">
        <f>[3]flow_raw!I3076</f>
        <v>29042</v>
      </c>
      <c r="F3076" s="272">
        <f>[3]flow_raw!L3076</f>
        <v>102941.02881</v>
      </c>
    </row>
    <row r="3077" spans="5:6">
      <c r="E3077">
        <f>[3]flow_raw!I3077</f>
        <v>29045</v>
      </c>
      <c r="F3077" s="272">
        <f>[3]flow_raw!L3077</f>
        <v>98111.618042000002</v>
      </c>
    </row>
    <row r="3078" spans="5:6">
      <c r="E3078">
        <f>[3]flow_raw!I3078</f>
        <v>29046</v>
      </c>
      <c r="F3078" s="272">
        <f>[3]flow_raw!L3078</f>
        <v>63903.100585999993</v>
      </c>
    </row>
    <row r="3079" spans="5:6">
      <c r="E3079">
        <f>[3]flow_raw!I3079</f>
        <v>29047</v>
      </c>
      <c r="F3079" s="272">
        <f>[3]flow_raw!L3079</f>
        <v>57137.514647999997</v>
      </c>
    </row>
    <row r="3080" spans="5:6">
      <c r="E3080">
        <f>[3]flow_raw!I3080</f>
        <v>29049</v>
      </c>
      <c r="F3080" s="272">
        <f>[3]flow_raw!L3080</f>
        <v>82389.75</v>
      </c>
    </row>
    <row r="3081" spans="5:6">
      <c r="E3081">
        <f>[3]flow_raw!I3081</f>
        <v>29050</v>
      </c>
      <c r="F3081" s="272">
        <f>[3]flow_raw!L3081</f>
        <v>78586.778443000003</v>
      </c>
    </row>
    <row r="3082" spans="5:6">
      <c r="E3082">
        <f>[3]flow_raw!I3082</f>
        <v>29051</v>
      </c>
      <c r="F3082" s="272">
        <f>[3]flow_raw!L3082</f>
        <v>75590.341308999996</v>
      </c>
    </row>
    <row r="3083" spans="5:6">
      <c r="E3083">
        <f>[3]flow_raw!I3083</f>
        <v>29052</v>
      </c>
      <c r="F3083" s="272">
        <f>[3]flow_raw!L3083</f>
        <v>62990.533081000001</v>
      </c>
    </row>
    <row r="3084" spans="5:6">
      <c r="E3084">
        <f>[3]flow_raw!I3084</f>
        <v>29059</v>
      </c>
      <c r="F3084" s="272">
        <f>[3]flow_raw!L3084</f>
        <v>8516.5395509999998</v>
      </c>
    </row>
    <row r="3085" spans="5:6">
      <c r="E3085">
        <f>[3]flow_raw!I3085</f>
        <v>29060</v>
      </c>
      <c r="F3085" s="272">
        <f>[3]flow_raw!L3085</f>
        <v>41744.422118000002</v>
      </c>
    </row>
    <row r="3086" spans="5:6">
      <c r="E3086">
        <f>[3]flow_raw!I3086</f>
        <v>29080</v>
      </c>
      <c r="F3086" s="272">
        <f>[3]flow_raw!L3086</f>
        <v>96710.903808999996</v>
      </c>
    </row>
    <row r="3087" spans="5:6">
      <c r="E3087">
        <f>[3]flow_raw!I3087</f>
        <v>29082</v>
      </c>
      <c r="F3087" s="272">
        <f>[3]flow_raw!L3087</f>
        <v>89313.566651000001</v>
      </c>
    </row>
    <row r="3088" spans="5:6">
      <c r="E3088">
        <f>[3]flow_raw!I3088</f>
        <v>29086</v>
      </c>
      <c r="F3088" s="272">
        <f>[3]flow_raw!L3088</f>
        <v>86915.512450999988</v>
      </c>
    </row>
    <row r="3089" spans="5:6">
      <c r="E3089">
        <f>[3]flow_raw!I3089</f>
        <v>29088</v>
      </c>
      <c r="F3089" s="272">
        <f>[3]flow_raw!L3089</f>
        <v>95589.350831000003</v>
      </c>
    </row>
    <row r="3090" spans="5:6">
      <c r="E3090">
        <f>[3]flow_raw!I3090</f>
        <v>29089</v>
      </c>
      <c r="F3090" s="272">
        <f>[3]flow_raw!L3090</f>
        <v>87382.668212000004</v>
      </c>
    </row>
    <row r="3091" spans="5:6">
      <c r="E3091">
        <f>[3]flow_raw!I3091</f>
        <v>29090</v>
      </c>
      <c r="F3091" s="272">
        <f>[3]flow_raw!L3091</f>
        <v>96710.903808999996</v>
      </c>
    </row>
    <row r="3092" spans="5:6">
      <c r="E3092">
        <f>[3]flow_raw!I3092</f>
        <v>29095</v>
      </c>
      <c r="F3092" s="272">
        <f>[3]flow_raw!L3092</f>
        <v>91084.063475000003</v>
      </c>
    </row>
    <row r="3093" spans="5:6">
      <c r="E3093">
        <f>[3]flow_raw!I3093</f>
        <v>29097</v>
      </c>
      <c r="F3093" s="272">
        <f>[3]flow_raw!L3093</f>
        <v>53831.700440000008</v>
      </c>
    </row>
    <row r="3094" spans="5:6">
      <c r="E3094">
        <f>[3]flow_raw!I3094</f>
        <v>29105</v>
      </c>
      <c r="F3094" s="272">
        <f>[3]flow_raw!L3094</f>
        <v>87600.425170999995</v>
      </c>
    </row>
    <row r="3095" spans="5:6">
      <c r="E3095">
        <f>[3]flow_raw!I3095</f>
        <v>29108</v>
      </c>
      <c r="F3095" s="272">
        <f>[3]flow_raw!L3095</f>
        <v>98375.404417999991</v>
      </c>
    </row>
    <row r="3096" spans="5:6">
      <c r="E3096">
        <f>[3]flow_raw!I3096</f>
        <v>29109</v>
      </c>
      <c r="F3096" s="272">
        <f>[3]flow_raw!L3096</f>
        <v>71424.933594999995</v>
      </c>
    </row>
    <row r="3097" spans="5:6">
      <c r="E3097">
        <f>[3]flow_raw!I3097</f>
        <v>29111</v>
      </c>
      <c r="F3097" s="272">
        <f>[3]flow_raw!L3097</f>
        <v>73194.356933000003</v>
      </c>
    </row>
    <row r="3098" spans="5:6">
      <c r="E3098">
        <f>[3]flow_raw!I3098</f>
        <v>29129</v>
      </c>
      <c r="F3098" s="272">
        <f>[3]flow_raw!L3098</f>
        <v>23826.416260999995</v>
      </c>
    </row>
    <row r="3099" spans="5:6">
      <c r="E3099">
        <f>[3]flow_raw!I3099</f>
        <v>29130</v>
      </c>
      <c r="F3099" s="272">
        <f>[3]flow_raw!L3099</f>
        <v>20260.202211</v>
      </c>
    </row>
    <row r="3100" spans="5:6">
      <c r="E3100">
        <f>[3]flow_raw!I3100</f>
        <v>29136</v>
      </c>
      <c r="F3100" s="272">
        <f>[3]flow_raw!L3100</f>
        <v>10109.914000999999</v>
      </c>
    </row>
    <row r="3101" spans="5:6">
      <c r="E3101">
        <f>[3]flow_raw!I3101</f>
        <v>29146</v>
      </c>
      <c r="F3101" s="272">
        <f>[3]flow_raw!L3101</f>
        <v>3804.0187469999996</v>
      </c>
    </row>
    <row r="3102" spans="5:6">
      <c r="E3102">
        <f>[3]flow_raw!I3102</f>
        <v>29148</v>
      </c>
      <c r="F3102" s="272">
        <f>[3]flow_raw!L3102</f>
        <v>3804.0187469999996</v>
      </c>
    </row>
    <row r="3103" spans="5:6">
      <c r="E3103">
        <f>[3]flow_raw!I3103</f>
        <v>29150</v>
      </c>
      <c r="F3103" s="272">
        <f>[3]flow_raw!L3103</f>
        <v>5085.3258710000009</v>
      </c>
    </row>
    <row r="3104" spans="5:6">
      <c r="E3104">
        <f>[3]flow_raw!I3104</f>
        <v>29157</v>
      </c>
      <c r="F3104" s="272">
        <f>[3]flow_raw!L3104</f>
        <v>30674.225828999999</v>
      </c>
    </row>
    <row r="3105" spans="5:6">
      <c r="E3105">
        <f>[3]flow_raw!I3105</f>
        <v>29158</v>
      </c>
      <c r="F3105" s="272">
        <f>[3]flow_raw!L3105</f>
        <v>29436.210448999998</v>
      </c>
    </row>
    <row r="3106" spans="5:6">
      <c r="E3106">
        <f>[3]flow_raw!I3106</f>
        <v>29159</v>
      </c>
      <c r="F3106" s="272">
        <f>[3]flow_raw!L3106</f>
        <v>34521.537597000002</v>
      </c>
    </row>
    <row r="3107" spans="5:6">
      <c r="E3107">
        <f>[3]flow_raw!I3107</f>
        <v>29160</v>
      </c>
      <c r="F3107" s="272">
        <f>[3]flow_raw!L3107</f>
        <v>32476.090576000002</v>
      </c>
    </row>
    <row r="3108" spans="5:6">
      <c r="E3108">
        <f>[3]flow_raw!I3108</f>
        <v>29161</v>
      </c>
      <c r="F3108" s="272">
        <f>[3]flow_raw!L3108</f>
        <v>32476.090576000002</v>
      </c>
    </row>
    <row r="3109" spans="5:6">
      <c r="E3109">
        <f>[3]flow_raw!I3109</f>
        <v>29163</v>
      </c>
      <c r="F3109" s="272">
        <f>[3]flow_raw!L3109</f>
        <v>12760.859619999999</v>
      </c>
    </row>
    <row r="3110" spans="5:6">
      <c r="E3110">
        <f>[3]flow_raw!I3110</f>
        <v>29166</v>
      </c>
      <c r="F3110" s="272">
        <f>[3]flow_raw!L3110</f>
        <v>5003.3554069999991</v>
      </c>
    </row>
    <row r="3111" spans="5:6">
      <c r="E3111">
        <f>[3]flow_raw!I3111</f>
        <v>29167</v>
      </c>
      <c r="F3111" s="272">
        <f>[3]flow_raw!L3111</f>
        <v>34968.063476999996</v>
      </c>
    </row>
    <row r="3112" spans="5:6">
      <c r="E3112">
        <f>[3]flow_raw!I3112</f>
        <v>29168</v>
      </c>
      <c r="F3112" s="272">
        <f>[3]flow_raw!L3112</f>
        <v>34722.660156999998</v>
      </c>
    </row>
    <row r="3113" spans="5:6">
      <c r="E3113">
        <f>[3]flow_raw!I3113</f>
        <v>29169</v>
      </c>
      <c r="F3113" s="272">
        <f>[3]flow_raw!L3113</f>
        <v>33007.518371999999</v>
      </c>
    </row>
    <row r="3114" spans="5:6">
      <c r="E3114">
        <f>[3]flow_raw!I3114</f>
        <v>29170</v>
      </c>
      <c r="F3114" s="272">
        <f>[3]flow_raw!L3114</f>
        <v>30594.234557999996</v>
      </c>
    </row>
    <row r="3115" spans="5:6">
      <c r="E3115">
        <f>[3]flow_raw!I3115</f>
        <v>29171</v>
      </c>
      <c r="F3115" s="272">
        <f>[3]flow_raw!L3115</f>
        <v>32279.641357</v>
      </c>
    </row>
    <row r="3116" spans="5:6">
      <c r="E3116">
        <f>[3]flow_raw!I3116</f>
        <v>29172</v>
      </c>
      <c r="F3116" s="272">
        <f>[3]flow_raw!L3116</f>
        <v>32279.641357</v>
      </c>
    </row>
    <row r="3117" spans="5:6">
      <c r="E3117">
        <f>[3]flow_raw!I3117</f>
        <v>29173</v>
      </c>
      <c r="F3117" s="272">
        <f>[3]flow_raw!L3117</f>
        <v>30594.234557999996</v>
      </c>
    </row>
    <row r="3118" spans="5:6">
      <c r="E3118">
        <f>[3]flow_raw!I3118</f>
        <v>29176</v>
      </c>
      <c r="F3118" s="272">
        <f>[3]flow_raw!L3118</f>
        <v>7754.3401949999998</v>
      </c>
    </row>
    <row r="3119" spans="5:6">
      <c r="E3119">
        <f>[3]flow_raw!I3119</f>
        <v>29177</v>
      </c>
      <c r="F3119" s="272">
        <f>[3]flow_raw!L3119</f>
        <v>10234.280519</v>
      </c>
    </row>
    <row r="3120" spans="5:6">
      <c r="E3120">
        <f>[3]flow_raw!I3120</f>
        <v>29178</v>
      </c>
      <c r="F3120" s="272">
        <f>[3]flow_raw!L3120</f>
        <v>11496.769378000001</v>
      </c>
    </row>
    <row r="3121" spans="5:6">
      <c r="E3121">
        <f>[3]flow_raw!I3121</f>
        <v>29181</v>
      </c>
      <c r="F3121" s="272">
        <f>[3]flow_raw!L3121</f>
        <v>11150.588806</v>
      </c>
    </row>
    <row r="3122" spans="5:6">
      <c r="E3122">
        <f>[3]flow_raw!I3122</f>
        <v>29182</v>
      </c>
      <c r="F3122" s="272">
        <f>[3]flow_raw!L3122</f>
        <v>68307.03759800001</v>
      </c>
    </row>
    <row r="3123" spans="5:6">
      <c r="E3123">
        <f>[3]flow_raw!I3123</f>
        <v>29183</v>
      </c>
      <c r="F3123" s="272">
        <f>[3]flow_raw!L3123</f>
        <v>68826.852539</v>
      </c>
    </row>
    <row r="3124" spans="5:6">
      <c r="E3124">
        <f>[3]flow_raw!I3124</f>
        <v>29184</v>
      </c>
      <c r="F3124" s="272">
        <f>[3]flow_raw!L3124</f>
        <v>10199.794098999999</v>
      </c>
    </row>
    <row r="3125" spans="5:6">
      <c r="E3125">
        <f>[3]flow_raw!I3125</f>
        <v>29188</v>
      </c>
      <c r="F3125" s="272">
        <f>[3]flow_raw!L3125</f>
        <v>8008.1835019999999</v>
      </c>
    </row>
    <row r="3126" spans="5:6">
      <c r="E3126">
        <f>[3]flow_raw!I3126</f>
        <v>29189</v>
      </c>
      <c r="F3126" s="272">
        <f>[3]flow_raw!L3126</f>
        <v>13628.683288</v>
      </c>
    </row>
    <row r="3127" spans="5:6">
      <c r="E3127">
        <f>[3]flow_raw!I3127</f>
        <v>29215</v>
      </c>
      <c r="F3127" s="272">
        <f>[3]flow_raw!L3127</f>
        <v>9469.5529169999991</v>
      </c>
    </row>
    <row r="3128" spans="5:6">
      <c r="E3128">
        <f>[3]flow_raw!I3128</f>
        <v>29218</v>
      </c>
      <c r="F3128" s="272">
        <f>[3]flow_raw!L3128</f>
        <v>4077.4748169999998</v>
      </c>
    </row>
    <row r="3129" spans="5:6">
      <c r="E3129">
        <f>[3]flow_raw!I3129</f>
        <v>29224</v>
      </c>
      <c r="F3129" s="272">
        <f>[3]flow_raw!L3129</f>
        <v>82876.759766000003</v>
      </c>
    </row>
    <row r="3130" spans="5:6">
      <c r="E3130">
        <f>[3]flow_raw!I3130</f>
        <v>29232</v>
      </c>
      <c r="F3130" s="272">
        <f>[3]flow_raw!L3130</f>
        <v>95565.827636999995</v>
      </c>
    </row>
    <row r="3131" spans="5:6">
      <c r="E3131">
        <f>[3]flow_raw!I3131</f>
        <v>29235</v>
      </c>
      <c r="F3131" s="272">
        <f>[3]flow_raw!L3131</f>
        <v>3187.107986</v>
      </c>
    </row>
    <row r="3132" spans="5:6">
      <c r="E3132">
        <f>[3]flow_raw!I3132</f>
        <v>29252</v>
      </c>
      <c r="F3132" s="272">
        <f>[3]flow_raw!L3132</f>
        <v>4126.9704590000001</v>
      </c>
    </row>
    <row r="3133" spans="5:6">
      <c r="E3133">
        <f>[3]flow_raw!I3133</f>
        <v>29368</v>
      </c>
      <c r="F3133" s="272">
        <f>[3]flow_raw!L3133</f>
        <v>14414.298741000001</v>
      </c>
    </row>
    <row r="3134" spans="5:6">
      <c r="E3134">
        <f>[3]flow_raw!I3134</f>
        <v>29407</v>
      </c>
      <c r="F3134" s="272">
        <f>[3]flow_raw!L3134</f>
        <v>4626.1993550000007</v>
      </c>
    </row>
    <row r="3135" spans="5:6">
      <c r="E3135">
        <f>[3]flow_raw!I3135</f>
        <v>29409</v>
      </c>
      <c r="F3135" s="272">
        <f>[3]flow_raw!L3135</f>
        <v>13454.338183000002</v>
      </c>
    </row>
    <row r="3136" spans="5:6">
      <c r="E3136">
        <f>[3]flow_raw!I3136</f>
        <v>29410</v>
      </c>
      <c r="F3136" s="272">
        <f>[3]flow_raw!L3136</f>
        <v>14572.932312000001</v>
      </c>
    </row>
    <row r="3137" spans="5:6">
      <c r="E3137">
        <f>[3]flow_raw!I3137</f>
        <v>29415</v>
      </c>
      <c r="F3137" s="272">
        <f>[3]flow_raw!L3137</f>
        <v>14747.326897000001</v>
      </c>
    </row>
    <row r="3138" spans="5:6">
      <c r="E3138">
        <f>[3]flow_raw!I3138</f>
        <v>29442</v>
      </c>
      <c r="F3138" s="272">
        <f>[3]flow_raw!L3138</f>
        <v>14320.377548</v>
      </c>
    </row>
    <row r="3139" spans="5:6">
      <c r="E3139">
        <f>[3]flow_raw!I3139</f>
        <v>29488</v>
      </c>
      <c r="F3139" s="272">
        <f>[3]flow_raw!L3139</f>
        <v>10467.165810999999</v>
      </c>
    </row>
    <row r="3140" spans="5:6">
      <c r="E3140">
        <f>[3]flow_raw!I3140</f>
        <v>29490</v>
      </c>
      <c r="F3140" s="272">
        <f>[3]flow_raw!L3140</f>
        <v>8456.3313450000005</v>
      </c>
    </row>
    <row r="3141" spans="5:6">
      <c r="E3141">
        <f>[3]flow_raw!I3141</f>
        <v>29492</v>
      </c>
      <c r="F3141" s="272">
        <f>[3]flow_raw!L3141</f>
        <v>8902.3010709999999</v>
      </c>
    </row>
    <row r="3142" spans="5:6">
      <c r="E3142">
        <f>[3]flow_raw!I3142</f>
        <v>29533</v>
      </c>
      <c r="F3142" s="272">
        <f>[3]flow_raw!L3142</f>
        <v>10471.707527999999</v>
      </c>
    </row>
    <row r="3143" spans="5:6">
      <c r="E3143">
        <f>[3]flow_raw!I3143</f>
        <v>29547</v>
      </c>
      <c r="F3143" s="272">
        <f>[3]flow_raw!L3143</f>
        <v>10211.381664</v>
      </c>
    </row>
    <row r="3144" spans="5:6">
      <c r="E3144">
        <f>[3]flow_raw!I3144</f>
        <v>29548</v>
      </c>
      <c r="F3144" s="272">
        <f>[3]flow_raw!L3144</f>
        <v>9204.7687990000013</v>
      </c>
    </row>
    <row r="3145" spans="5:6">
      <c r="E3145">
        <f>[3]flow_raw!I3145</f>
        <v>29550</v>
      </c>
      <c r="F3145" s="272">
        <f>[3]flow_raw!L3145</f>
        <v>12106.602066000001</v>
      </c>
    </row>
    <row r="3146" spans="5:6">
      <c r="E3146">
        <f>[3]flow_raw!I3146</f>
        <v>29551</v>
      </c>
      <c r="F3146" s="272">
        <f>[3]flow_raw!L3146</f>
        <v>12106.602066000001</v>
      </c>
    </row>
    <row r="3147" spans="5:6">
      <c r="E3147">
        <f>[3]flow_raw!I3147</f>
        <v>29553</v>
      </c>
      <c r="F3147" s="272">
        <f>[3]flow_raw!L3147</f>
        <v>10211.381664</v>
      </c>
    </row>
    <row r="3148" spans="5:6">
      <c r="E3148">
        <f>[3]flow_raw!I3148</f>
        <v>29559</v>
      </c>
      <c r="F3148" s="272">
        <f>[3]flow_raw!L3148</f>
        <v>12106.602066000001</v>
      </c>
    </row>
    <row r="3149" spans="5:6">
      <c r="E3149">
        <f>[3]flow_raw!I3149</f>
        <v>29565</v>
      </c>
      <c r="F3149" s="272">
        <f>[3]flow_raw!L3149</f>
        <v>8902.3010709999999</v>
      </c>
    </row>
    <row r="3150" spans="5:6">
      <c r="E3150">
        <f>[3]flow_raw!I3150</f>
        <v>29570</v>
      </c>
      <c r="F3150" s="272">
        <f>[3]flow_raw!L3150</f>
        <v>11344.014893</v>
      </c>
    </row>
    <row r="3151" spans="5:6">
      <c r="E3151">
        <f>[3]flow_raw!I3151</f>
        <v>29571</v>
      </c>
      <c r="F3151" s="272">
        <f>[3]flow_raw!L3151</f>
        <v>8902.3010709999999</v>
      </c>
    </row>
    <row r="3152" spans="5:6">
      <c r="E3152">
        <f>[3]flow_raw!I3152</f>
        <v>29573</v>
      </c>
      <c r="F3152" s="272">
        <f>[3]flow_raw!L3152</f>
        <v>11344.014893</v>
      </c>
    </row>
    <row r="3153" spans="5:6">
      <c r="E3153">
        <f>[3]flow_raw!I3153</f>
        <v>29575</v>
      </c>
      <c r="F3153" s="272">
        <f>[3]flow_raw!L3153</f>
        <v>11344.014893</v>
      </c>
    </row>
    <row r="3154" spans="5:6">
      <c r="E3154">
        <f>[3]flow_raw!I3154</f>
        <v>29577</v>
      </c>
      <c r="F3154" s="272">
        <f>[3]flow_raw!L3154</f>
        <v>11344.014893</v>
      </c>
    </row>
    <row r="3155" spans="5:6">
      <c r="E3155">
        <f>[3]flow_raw!I3155</f>
        <v>29587</v>
      </c>
      <c r="F3155" s="272">
        <f>[3]flow_raw!L3155</f>
        <v>11072.571533</v>
      </c>
    </row>
    <row r="3156" spans="5:6">
      <c r="E3156">
        <f>[3]flow_raw!I3156</f>
        <v>29716</v>
      </c>
      <c r="F3156" s="272">
        <f>[3]flow_raw!L3156</f>
        <v>12643.473526</v>
      </c>
    </row>
    <row r="3157" spans="5:6">
      <c r="E3157">
        <f>[3]flow_raw!I3157</f>
        <v>29750</v>
      </c>
      <c r="F3157" s="272">
        <f>[3]flow_raw!L3157</f>
        <v>12981.969094</v>
      </c>
    </row>
    <row r="3158" spans="5:6">
      <c r="E3158">
        <f>[3]flow_raw!I3158</f>
        <v>29752</v>
      </c>
      <c r="F3158" s="272">
        <f>[3]flow_raw!L3158</f>
        <v>14819.546040999998</v>
      </c>
    </row>
    <row r="3159" spans="5:6">
      <c r="E3159">
        <f>[3]flow_raw!I3159</f>
        <v>29753</v>
      </c>
      <c r="F3159" s="272">
        <f>[3]flow_raw!L3159</f>
        <v>12981.969094</v>
      </c>
    </row>
    <row r="3160" spans="5:6">
      <c r="E3160">
        <f>[3]flow_raw!I3160</f>
        <v>29756</v>
      </c>
      <c r="F3160" s="272">
        <f>[3]flow_raw!L3160</f>
        <v>82876.759766000003</v>
      </c>
    </row>
    <row r="3161" spans="5:6">
      <c r="E3161">
        <f>[3]flow_raw!I3161</f>
        <v>29758</v>
      </c>
      <c r="F3161" s="272">
        <f>[3]flow_raw!L3161</f>
        <v>29518.251464000001</v>
      </c>
    </row>
    <row r="3162" spans="5:6">
      <c r="E3162">
        <f>[3]flow_raw!I3162</f>
        <v>29761</v>
      </c>
      <c r="F3162" s="272">
        <f>[3]flow_raw!L3162</f>
        <v>29212.021972999999</v>
      </c>
    </row>
    <row r="3163" spans="5:6">
      <c r="E3163">
        <f>[3]flow_raw!I3163</f>
        <v>29772</v>
      </c>
      <c r="F3163" s="272">
        <f>[3]flow_raw!L3163</f>
        <v>30932.153685999998</v>
      </c>
    </row>
    <row r="3164" spans="5:6">
      <c r="E3164">
        <f>[3]flow_raw!I3164</f>
        <v>29794</v>
      </c>
      <c r="F3164" s="272">
        <f>[3]flow_raw!L3164</f>
        <v>763.547012</v>
      </c>
    </row>
    <row r="3165" spans="5:6">
      <c r="E3165">
        <f>[3]flow_raw!I3165</f>
        <v>29816</v>
      </c>
      <c r="F3165" s="272">
        <f>[3]flow_raw!L3165</f>
        <v>101710.27783200001</v>
      </c>
    </row>
    <row r="3166" spans="5:6">
      <c r="E3166">
        <f>[3]flow_raw!I3166</f>
        <v>29827</v>
      </c>
      <c r="F3166" s="272">
        <f>[3]flow_raw!L3166</f>
        <v>1284.1488890000001</v>
      </c>
    </row>
    <row r="3167" spans="5:6">
      <c r="E3167">
        <f>[3]flow_raw!I3167</f>
        <v>29835</v>
      </c>
      <c r="F3167" s="272">
        <f>[3]flow_raw!L3167</f>
        <v>6857.3262629999999</v>
      </c>
    </row>
    <row r="3168" spans="5:6">
      <c r="E3168">
        <f>[3]flow_raw!I3168</f>
        <v>29884</v>
      </c>
      <c r="F3168" s="272">
        <f>[3]flow_raw!L3168</f>
        <v>3597.289327</v>
      </c>
    </row>
    <row r="3169" spans="5:6">
      <c r="E3169">
        <f>[3]flow_raw!I3169</f>
        <v>30057</v>
      </c>
      <c r="F3169" s="272">
        <f>[3]flow_raw!L3169</f>
        <v>982.93823299999997</v>
      </c>
    </row>
    <row r="3170" spans="5:6">
      <c r="E3170">
        <f>[3]flow_raw!I3170</f>
        <v>30058</v>
      </c>
      <c r="F3170" s="272">
        <f>[3]flow_raw!L3170</f>
        <v>8338.8792869999997</v>
      </c>
    </row>
    <row r="3171" spans="5:6">
      <c r="E3171">
        <f>[3]flow_raw!I3171</f>
        <v>30080</v>
      </c>
      <c r="F3171" s="272">
        <f>[3]flow_raw!L3171</f>
        <v>79548.028319999998</v>
      </c>
    </row>
    <row r="3172" spans="5:6">
      <c r="E3172">
        <f>[3]flow_raw!I3172</f>
        <v>30437</v>
      </c>
      <c r="F3172" s="272">
        <f>[3]flow_raw!L3172</f>
        <v>3184.0380250000003</v>
      </c>
    </row>
    <row r="3173" spans="5:6">
      <c r="E3173">
        <f>[3]flow_raw!I3173</f>
        <v>30706</v>
      </c>
      <c r="F3173" s="272">
        <f>[3]flow_raw!L3173</f>
        <v>102081.439942</v>
      </c>
    </row>
    <row r="3174" spans="5:6">
      <c r="E3174">
        <f>[3]flow_raw!I3174</f>
        <v>30711</v>
      </c>
      <c r="F3174" s="272">
        <f>[3]flow_raw!L3174</f>
        <v>20881.827647000002</v>
      </c>
    </row>
    <row r="3175" spans="5:6">
      <c r="E3175">
        <f>[3]flow_raw!I3175</f>
        <v>30725</v>
      </c>
      <c r="F3175" s="272">
        <f>[3]flow_raw!L3175</f>
        <v>45403.971862999999</v>
      </c>
    </row>
    <row r="3176" spans="5:6">
      <c r="E3176">
        <f>[3]flow_raw!I3176</f>
        <v>30729</v>
      </c>
      <c r="F3176" s="272">
        <f>[3]flow_raw!L3176</f>
        <v>13084.772346999998</v>
      </c>
    </row>
    <row r="3177" spans="5:6">
      <c r="E3177">
        <f>[3]flow_raw!I3177</f>
        <v>30747</v>
      </c>
      <c r="F3177" s="272">
        <f>[3]flow_raw!L3177</f>
        <v>1314.20985</v>
      </c>
    </row>
    <row r="3178" spans="5:6">
      <c r="E3178">
        <f>[3]flow_raw!I3178</f>
        <v>30751</v>
      </c>
      <c r="F3178" s="272">
        <f>[3]flow_raw!L3178</f>
        <v>11476.594528999998</v>
      </c>
    </row>
    <row r="3179" spans="5:6">
      <c r="E3179">
        <f>[3]flow_raw!I3179</f>
        <v>30752</v>
      </c>
      <c r="F3179" s="272">
        <f>[3]flow_raw!L3179</f>
        <v>16846.006804999997</v>
      </c>
    </row>
    <row r="3180" spans="5:6">
      <c r="E3180">
        <f>[3]flow_raw!I3180</f>
        <v>30776</v>
      </c>
      <c r="F3180" s="272">
        <f>[3]flow_raw!L3180</f>
        <v>105084.350586</v>
      </c>
    </row>
    <row r="3181" spans="5:6">
      <c r="E3181">
        <f>[3]flow_raw!I3181</f>
        <v>30782</v>
      </c>
      <c r="F3181" s="272">
        <f>[3]flow_raw!L3181</f>
        <v>15271.577347</v>
      </c>
    </row>
    <row r="3182" spans="5:6">
      <c r="E3182">
        <f>[3]flow_raw!I3182</f>
        <v>30784</v>
      </c>
      <c r="F3182" s="272">
        <f>[3]flow_raw!L3182</f>
        <v>21898.620790000001</v>
      </c>
    </row>
    <row r="3183" spans="5:6">
      <c r="E3183">
        <f>[3]flow_raw!I3183</f>
        <v>30791</v>
      </c>
      <c r="F3183" s="272">
        <f>[3]flow_raw!L3183</f>
        <v>69839.424316999997</v>
      </c>
    </row>
    <row r="3184" spans="5:6">
      <c r="E3184">
        <f>[3]flow_raw!I3184</f>
        <v>30792</v>
      </c>
      <c r="F3184" s="272">
        <f>[3]flow_raw!L3184</f>
        <v>71934.666503999993</v>
      </c>
    </row>
    <row r="3185" spans="5:6">
      <c r="E3185">
        <f>[3]flow_raw!I3185</f>
        <v>30797</v>
      </c>
      <c r="F3185" s="272">
        <f>[3]flow_raw!L3185</f>
        <v>502.34754699999996</v>
      </c>
    </row>
    <row r="3186" spans="5:6">
      <c r="E3186">
        <f>[3]flow_raw!I3186</f>
        <v>30804</v>
      </c>
      <c r="F3186" s="272">
        <f>[3]flow_raw!L3186</f>
        <v>1203.070465</v>
      </c>
    </row>
    <row r="3187" spans="5:6">
      <c r="E3187">
        <f>[3]flow_raw!I3187</f>
        <v>30805</v>
      </c>
      <c r="F3187" s="272">
        <f>[3]flow_raw!L3187</f>
        <v>8902.3010709999999</v>
      </c>
    </row>
    <row r="3188" spans="5:6">
      <c r="E3188">
        <f>[3]flow_raw!I3188</f>
        <v>30813</v>
      </c>
      <c r="F3188" s="272">
        <f>[3]flow_raw!L3188</f>
        <v>83014.367186999996</v>
      </c>
    </row>
    <row r="3189" spans="5:6">
      <c r="E3189">
        <f>[3]flow_raw!I3189</f>
        <v>30814</v>
      </c>
      <c r="F3189" s="272">
        <f>[3]flow_raw!L3189</f>
        <v>83014.367186999996</v>
      </c>
    </row>
    <row r="3190" spans="5:6">
      <c r="E3190">
        <f>[3]flow_raw!I3190</f>
        <v>30815</v>
      </c>
      <c r="F3190" s="272">
        <f>[3]flow_raw!L3190</f>
        <v>106692.04248</v>
      </c>
    </row>
    <row r="3191" spans="5:6">
      <c r="E3191">
        <f>[3]flow_raw!I3191</f>
        <v>30816</v>
      </c>
      <c r="F3191" s="272">
        <f>[3]flow_raw!L3191</f>
        <v>99491.034178999995</v>
      </c>
    </row>
    <row r="3192" spans="5:6">
      <c r="E3192">
        <f>[3]flow_raw!I3192</f>
        <v>30817</v>
      </c>
      <c r="F3192" s="272">
        <f>[3]flow_raw!L3192</f>
        <v>84150.521240000002</v>
      </c>
    </row>
    <row r="3193" spans="5:6">
      <c r="E3193">
        <f>[3]flow_raw!I3193</f>
        <v>30818</v>
      </c>
      <c r="F3193" s="272">
        <f>[3]flow_raw!L3193</f>
        <v>90554.625488000005</v>
      </c>
    </row>
    <row r="3194" spans="5:6">
      <c r="E3194">
        <f>[3]flow_raw!I3194</f>
        <v>30820</v>
      </c>
      <c r="F3194" s="272">
        <f>[3]flow_raw!L3194</f>
        <v>46902.228273000001</v>
      </c>
    </row>
    <row r="3195" spans="5:6">
      <c r="E3195">
        <f>[3]flow_raw!I3195</f>
        <v>30835</v>
      </c>
      <c r="F3195" s="272">
        <f>[3]flow_raw!L3195</f>
        <v>6328.1370630000001</v>
      </c>
    </row>
    <row r="3196" spans="5:6">
      <c r="E3196">
        <f>[3]flow_raw!I3196</f>
        <v>30841</v>
      </c>
      <c r="F3196" s="272">
        <f>[3]flow_raw!L3196</f>
        <v>89965.059080999999</v>
      </c>
    </row>
    <row r="3197" spans="5:6">
      <c r="E3197">
        <f>[3]flow_raw!I3197</f>
        <v>30842</v>
      </c>
      <c r="F3197" s="272">
        <f>[3]flow_raw!L3197</f>
        <v>97978.327393</v>
      </c>
    </row>
    <row r="3198" spans="5:6">
      <c r="E3198">
        <f>[3]flow_raw!I3198</f>
        <v>30860</v>
      </c>
      <c r="F3198" s="272">
        <f>[3]flow_raw!L3198</f>
        <v>81400.23339899999</v>
      </c>
    </row>
    <row r="3199" spans="5:6">
      <c r="E3199">
        <f>[3]flow_raw!I3199</f>
        <v>30862</v>
      </c>
      <c r="F3199" s="272">
        <f>[3]flow_raw!L3199</f>
        <v>128485.911133</v>
      </c>
    </row>
    <row r="3200" spans="5:6">
      <c r="E3200">
        <f>[3]flow_raw!I3200</f>
        <v>30863</v>
      </c>
      <c r="F3200" s="272">
        <f>[3]flow_raw!L3200</f>
        <v>143860.42578000002</v>
      </c>
    </row>
    <row r="3201" spans="5:6">
      <c r="E3201">
        <f>[3]flow_raw!I3201</f>
        <v>30864</v>
      </c>
      <c r="F3201" s="272">
        <f>[3]flow_raw!L3201</f>
        <v>98729.935058999996</v>
      </c>
    </row>
    <row r="3202" spans="5:6">
      <c r="E3202">
        <f>[3]flow_raw!I3202</f>
        <v>30865</v>
      </c>
      <c r="F3202" s="272">
        <f>[3]flow_raw!L3202</f>
        <v>77016.254272000006</v>
      </c>
    </row>
    <row r="3203" spans="5:6">
      <c r="E3203">
        <f>[3]flow_raw!I3203</f>
        <v>30899</v>
      </c>
      <c r="F3203" s="272">
        <f>[3]flow_raw!L3203</f>
        <v>6404.1033930000003</v>
      </c>
    </row>
    <row r="3204" spans="5:6">
      <c r="E3204">
        <f>[3]flow_raw!I3204</f>
        <v>30903</v>
      </c>
      <c r="F3204" s="272">
        <f>[3]flow_raw!L3204</f>
        <v>63496.196043999997</v>
      </c>
    </row>
    <row r="3205" spans="5:6">
      <c r="E3205">
        <f>[3]flow_raw!I3205</f>
        <v>30904</v>
      </c>
      <c r="F3205" s="272">
        <f>[3]flow_raw!L3205</f>
        <v>73353.312682000003</v>
      </c>
    </row>
    <row r="3206" spans="5:6">
      <c r="E3206">
        <f>[3]flow_raw!I3206</f>
        <v>30923</v>
      </c>
      <c r="F3206" s="272">
        <f>[3]flow_raw!L3206</f>
        <v>10395.345581</v>
      </c>
    </row>
    <row r="3207" spans="5:6">
      <c r="E3207">
        <f>[3]flow_raw!I3207</f>
        <v>30944</v>
      </c>
      <c r="F3207" s="272">
        <f>[3]flow_raw!L3207</f>
        <v>593.06536300000005</v>
      </c>
    </row>
    <row r="3208" spans="5:6">
      <c r="E3208">
        <f>[3]flow_raw!I3208</f>
        <v>30981</v>
      </c>
      <c r="F3208" s="272">
        <f>[3]flow_raw!L3208</f>
        <v>5112.053226</v>
      </c>
    </row>
    <row r="3209" spans="5:6">
      <c r="E3209">
        <f>[3]flow_raw!I3209</f>
        <v>30995</v>
      </c>
      <c r="F3209" s="272">
        <f>[3]flow_raw!L3209</f>
        <v>11522.282005000001</v>
      </c>
    </row>
    <row r="3210" spans="5:6">
      <c r="E3210">
        <f>[3]flow_raw!I3210</f>
        <v>31013</v>
      </c>
      <c r="F3210" s="272">
        <f>[3]flow_raw!L3210</f>
        <v>6089.437637</v>
      </c>
    </row>
    <row r="3211" spans="5:6">
      <c r="E3211">
        <f>[3]flow_raw!I3211</f>
        <v>31014</v>
      </c>
      <c r="F3211" s="272">
        <f>[3]flow_raw!L3211</f>
        <v>4855.8446360000007</v>
      </c>
    </row>
    <row r="3212" spans="5:6">
      <c r="E3212">
        <f>[3]flow_raw!I3212</f>
        <v>31021</v>
      </c>
      <c r="F3212" s="272">
        <f>[3]flow_raw!L3212</f>
        <v>27628.717253999999</v>
      </c>
    </row>
    <row r="3213" spans="5:6">
      <c r="E3213">
        <f>[3]flow_raw!I3213</f>
        <v>31029</v>
      </c>
      <c r="F3213" s="272">
        <f>[3]flow_raw!L3213</f>
        <v>5502.8876129999999</v>
      </c>
    </row>
    <row r="3214" spans="5:6">
      <c r="E3214">
        <f>[3]flow_raw!I3214</f>
        <v>31033</v>
      </c>
      <c r="F3214" s="272">
        <f>[3]flow_raw!L3214</f>
        <v>775.30854500000009</v>
      </c>
    </row>
    <row r="3215" spans="5:6">
      <c r="E3215">
        <f>[3]flow_raw!I3215</f>
        <v>31042</v>
      </c>
      <c r="F3215" s="272">
        <f>[3]flow_raw!L3215</f>
        <v>27638.163453999998</v>
      </c>
    </row>
    <row r="3216" spans="5:6">
      <c r="E3216">
        <f>[3]flow_raw!I3216</f>
        <v>31045</v>
      </c>
      <c r="F3216" s="272">
        <f>[3]flow_raw!L3216</f>
        <v>26145.066971</v>
      </c>
    </row>
    <row r="3217" spans="5:6">
      <c r="E3217">
        <f>[3]flow_raw!I3217</f>
        <v>31105</v>
      </c>
      <c r="F3217" s="272">
        <f>[3]flow_raw!L3217</f>
        <v>28322.301147000002</v>
      </c>
    </row>
    <row r="3218" spans="5:6">
      <c r="E3218">
        <f>[3]flow_raw!I3218</f>
        <v>31108</v>
      </c>
      <c r="F3218" s="272">
        <f>[3]flow_raw!L3218</f>
        <v>26455.454590000001</v>
      </c>
    </row>
    <row r="3219" spans="5:6">
      <c r="E3219">
        <f>[3]flow_raw!I3219</f>
        <v>31144</v>
      </c>
      <c r="F3219" s="272">
        <f>[3]flow_raw!L3219</f>
        <v>10368.556581999999</v>
      </c>
    </row>
    <row r="3220" spans="5:6">
      <c r="E3220">
        <f>[3]flow_raw!I3220</f>
        <v>31167</v>
      </c>
      <c r="F3220" s="272">
        <f>[3]flow_raw!L3220</f>
        <v>8004.1679679999997</v>
      </c>
    </row>
    <row r="3221" spans="5:6">
      <c r="E3221">
        <f>[3]flow_raw!I3221</f>
        <v>31171</v>
      </c>
      <c r="F3221" s="272">
        <f>[3]flow_raw!L3221</f>
        <v>57751.824707000007</v>
      </c>
    </row>
    <row r="3222" spans="5:6">
      <c r="E3222">
        <f>[3]flow_raw!I3222</f>
        <v>31172</v>
      </c>
      <c r="F3222" s="272">
        <f>[3]flow_raw!L3222</f>
        <v>60384.943970000008</v>
      </c>
    </row>
    <row r="3223" spans="5:6">
      <c r="E3223">
        <f>[3]flow_raw!I3223</f>
        <v>31183</v>
      </c>
      <c r="F3223" s="272">
        <f>[3]flow_raw!L3223</f>
        <v>97993.880858000004</v>
      </c>
    </row>
    <row r="3224" spans="5:6">
      <c r="E3224">
        <f>[3]flow_raw!I3224</f>
        <v>31184</v>
      </c>
      <c r="F3224" s="272">
        <f>[3]flow_raw!L3224</f>
        <v>88107.790039</v>
      </c>
    </row>
    <row r="3225" spans="5:6">
      <c r="E3225">
        <f>[3]flow_raw!I3225</f>
        <v>31192</v>
      </c>
      <c r="F3225" s="272">
        <f>[3]flow_raw!L3225</f>
        <v>45370.503173999998</v>
      </c>
    </row>
    <row r="3226" spans="5:6">
      <c r="E3226">
        <f>[3]flow_raw!I3226</f>
        <v>31193</v>
      </c>
      <c r="F3226" s="272">
        <f>[3]flow_raw!L3226</f>
        <v>69596.920408999998</v>
      </c>
    </row>
    <row r="3227" spans="5:6">
      <c r="E3227">
        <f>[3]flow_raw!I3227</f>
        <v>31198</v>
      </c>
      <c r="F3227" s="272">
        <f>[3]flow_raw!L3227</f>
        <v>81306.102050999994</v>
      </c>
    </row>
    <row r="3228" spans="5:6">
      <c r="E3228">
        <f>[3]flow_raw!I3228</f>
        <v>31204</v>
      </c>
      <c r="F3228" s="272">
        <f>[3]flow_raw!L3228</f>
        <v>16236.642840999997</v>
      </c>
    </row>
    <row r="3229" spans="5:6">
      <c r="E3229">
        <f>[3]flow_raw!I3229</f>
        <v>31205</v>
      </c>
      <c r="F3229" s="272">
        <f>[3]flow_raw!L3229</f>
        <v>110775.74169900001</v>
      </c>
    </row>
    <row r="3230" spans="5:6">
      <c r="E3230">
        <f>[3]flow_raw!I3230</f>
        <v>31206</v>
      </c>
      <c r="F3230" s="272">
        <f>[3]flow_raw!L3230</f>
        <v>114164.09570400001</v>
      </c>
    </row>
    <row r="3231" spans="5:6">
      <c r="E3231">
        <f>[3]flow_raw!I3231</f>
        <v>31207</v>
      </c>
      <c r="F3231" s="272">
        <f>[3]flow_raw!L3231</f>
        <v>115593.499024</v>
      </c>
    </row>
    <row r="3232" spans="5:6">
      <c r="E3232">
        <f>[3]flow_raw!I3232</f>
        <v>31208</v>
      </c>
      <c r="F3232" s="272">
        <f>[3]flow_raw!L3232</f>
        <v>103116.73339699999</v>
      </c>
    </row>
    <row r="3233" spans="5:6">
      <c r="E3233">
        <f>[3]flow_raw!I3233</f>
        <v>31210</v>
      </c>
      <c r="F3233" s="272">
        <f>[3]flow_raw!L3233</f>
        <v>89271.177857000002</v>
      </c>
    </row>
    <row r="3234" spans="5:6">
      <c r="E3234">
        <f>[3]flow_raw!I3234</f>
        <v>31211</v>
      </c>
      <c r="F3234" s="272">
        <f>[3]flow_raw!L3234</f>
        <v>31834.583252</v>
      </c>
    </row>
    <row r="3235" spans="5:6">
      <c r="E3235">
        <f>[3]flow_raw!I3235</f>
        <v>31212</v>
      </c>
      <c r="F3235" s="272">
        <f>[3]flow_raw!L3235</f>
        <v>85913.287597999995</v>
      </c>
    </row>
    <row r="3236" spans="5:6">
      <c r="E3236">
        <f>[3]flow_raw!I3236</f>
        <v>31213</v>
      </c>
      <c r="F3236" s="272">
        <f>[3]flow_raw!L3236</f>
        <v>85495.570312000011</v>
      </c>
    </row>
    <row r="3237" spans="5:6">
      <c r="E3237">
        <f>[3]flow_raw!I3237</f>
        <v>31221</v>
      </c>
      <c r="F3237" s="272">
        <f>[3]flow_raw!L3237</f>
        <v>24065.460268000003</v>
      </c>
    </row>
    <row r="3238" spans="5:6">
      <c r="E3238">
        <f>[3]flow_raw!I3238</f>
        <v>31272</v>
      </c>
      <c r="F3238" s="272">
        <f>[3]flow_raw!L3238</f>
        <v>33132.82776</v>
      </c>
    </row>
    <row r="3239" spans="5:6">
      <c r="E3239">
        <f>[3]flow_raw!I3239</f>
        <v>31274</v>
      </c>
      <c r="F3239" s="272">
        <f>[3]flow_raw!L3239</f>
        <v>8069.415868</v>
      </c>
    </row>
    <row r="3240" spans="5:6">
      <c r="E3240">
        <f>[3]flow_raw!I3240</f>
        <v>31277</v>
      </c>
      <c r="F3240" s="272">
        <f>[3]flow_raw!L3240</f>
        <v>15710.055908000002</v>
      </c>
    </row>
    <row r="3241" spans="5:6">
      <c r="E3241">
        <f>[3]flow_raw!I3241</f>
        <v>31287</v>
      </c>
      <c r="F3241" s="272">
        <f>[3]flow_raw!L3241</f>
        <v>12294.179124000002</v>
      </c>
    </row>
    <row r="3242" spans="5:6">
      <c r="E3242">
        <f>[3]flow_raw!I3242</f>
        <v>31308</v>
      </c>
      <c r="F3242" s="272">
        <f>[3]flow_raw!L3242</f>
        <v>77014.148438000004</v>
      </c>
    </row>
    <row r="3243" spans="5:6">
      <c r="E3243">
        <f>[3]flow_raw!I3243</f>
        <v>31310</v>
      </c>
      <c r="F3243" s="272">
        <f>[3]flow_raw!L3243</f>
        <v>34521.537597000002</v>
      </c>
    </row>
    <row r="3244" spans="5:6">
      <c r="E3244">
        <f>[3]flow_raw!I3244</f>
        <v>31311</v>
      </c>
      <c r="F3244" s="272">
        <f>[3]flow_raw!L3244</f>
        <v>89648.314941000004</v>
      </c>
    </row>
    <row r="3245" spans="5:6">
      <c r="E3245">
        <f>[3]flow_raw!I3245</f>
        <v>31312</v>
      </c>
      <c r="F3245" s="272">
        <f>[3]flow_raw!L3245</f>
        <v>35146.832702</v>
      </c>
    </row>
    <row r="3246" spans="5:6">
      <c r="E3246">
        <f>[3]flow_raw!I3246</f>
        <v>36079</v>
      </c>
      <c r="F3246" s="272">
        <f>[3]flow_raw!L3246</f>
        <v>22532.743407999998</v>
      </c>
    </row>
    <row r="3247" spans="5:6">
      <c r="E3247">
        <f>[3]flow_raw!I3247</f>
        <v>37212</v>
      </c>
      <c r="F3247" s="272">
        <f>[3]flow_raw!L3247</f>
        <v>6354.3221130000002</v>
      </c>
    </row>
    <row r="3248" spans="5:6">
      <c r="E3248">
        <f>[3]flow_raw!I3248</f>
        <v>37248</v>
      </c>
      <c r="F3248" s="272">
        <f>[3]flow_raw!L3248</f>
        <v>11758.999351</v>
      </c>
    </row>
    <row r="3249" spans="5:6">
      <c r="E3249">
        <f>[3]flow_raw!I3249</f>
        <v>37251</v>
      </c>
      <c r="F3249" s="272">
        <f>[3]flow_raw!L3249</f>
        <v>5237.5284140000003</v>
      </c>
    </row>
    <row r="3250" spans="5:6">
      <c r="E3250">
        <f>[3]flow_raw!I3250</f>
        <v>37404</v>
      </c>
      <c r="F3250" s="272">
        <f>[3]flow_raw!L3250</f>
        <v>2747.1394129999999</v>
      </c>
    </row>
    <row r="3251" spans="5:6">
      <c r="E3251">
        <f>[3]flow_raw!I3251</f>
        <v>37892</v>
      </c>
      <c r="F3251" s="272">
        <f>[3]flow_raw!L3251</f>
        <v>11690.652464999999</v>
      </c>
    </row>
    <row r="3252" spans="5:6">
      <c r="E3252">
        <f>[3]flow_raw!I3252</f>
        <v>40147</v>
      </c>
      <c r="F3252" s="272">
        <f>[3]flow_raw!L3252</f>
        <v>2202.2971980000002</v>
      </c>
    </row>
    <row r="3253" spans="5:6">
      <c r="E3253">
        <f>[3]flow_raw!I3253</f>
        <v>40257</v>
      </c>
      <c r="F3253" s="272">
        <f>[3]flow_raw!L3253</f>
        <v>3597.289327</v>
      </c>
    </row>
    <row r="3254" spans="5:6">
      <c r="E3254">
        <f>[3]flow_raw!I3254</f>
        <v>40311</v>
      </c>
      <c r="F3254" s="272">
        <f>[3]flow_raw!L3254</f>
        <v>3362.464352</v>
      </c>
    </row>
    <row r="3255" spans="5:6">
      <c r="E3255">
        <f>[3]flow_raw!I3255</f>
        <v>40388</v>
      </c>
      <c r="F3255" s="272">
        <f>[3]flow_raw!L3255</f>
        <v>3182.3625710000001</v>
      </c>
    </row>
    <row r="3256" spans="5:6">
      <c r="E3256">
        <f>[3]flow_raw!I3256</f>
        <v>45606</v>
      </c>
      <c r="F3256" s="272">
        <f>[3]flow_raw!L3256</f>
        <v>8991.0261379999993</v>
      </c>
    </row>
    <row r="3257" spans="5:6">
      <c r="E3257">
        <f>[3]flow_raw!I3257</f>
        <v>48918</v>
      </c>
      <c r="F3257" s="272">
        <f>[3]flow_raw!L3257</f>
        <v>7629.2636820000007</v>
      </c>
    </row>
    <row r="3258" spans="5:6">
      <c r="E3258">
        <f>[3]flow_raw!I3258</f>
        <v>49124</v>
      </c>
      <c r="F3258" s="272">
        <f>[3]flow_raw!L3258</f>
        <v>6768.1637109999992</v>
      </c>
    </row>
    <row r="3259" spans="5:6">
      <c r="E3259">
        <f>[3]flow_raw!I3259</f>
        <v>49233</v>
      </c>
      <c r="F3259" s="272">
        <f>[3]flow_raw!L3259</f>
        <v>1184.0743439999999</v>
      </c>
    </row>
    <row r="3260" spans="5:6">
      <c r="E3260">
        <f>[3]flow_raw!I3260</f>
        <v>49571</v>
      </c>
      <c r="F3260" s="272">
        <f>[3]flow_raw!L3260</f>
        <v>1193.1113420000001</v>
      </c>
    </row>
    <row r="3261" spans="5:6">
      <c r="E3261">
        <f>[3]flow_raw!I3261</f>
        <v>50272</v>
      </c>
      <c r="F3261" s="272">
        <f>[3]flow_raw!L3261</f>
        <v>1667.6466680000001</v>
      </c>
    </row>
    <row r="3262" spans="5:6">
      <c r="E3262">
        <f>[3]flow_raw!I3262</f>
        <v>51053</v>
      </c>
      <c r="F3262" s="272">
        <f>[3]flow_raw!L3262</f>
        <v>17219.383545000001</v>
      </c>
    </row>
    <row r="3263" spans="5:6">
      <c r="E3263">
        <f>[3]flow_raw!I3263</f>
        <v>51054</v>
      </c>
      <c r="F3263" s="272">
        <f>[3]flow_raw!L3263</f>
        <v>17404.086304</v>
      </c>
    </row>
    <row r="3264" spans="5:6">
      <c r="E3264">
        <f>[3]flow_raw!I3264</f>
        <v>51182</v>
      </c>
      <c r="F3264" s="272">
        <f>[3]flow_raw!L3264</f>
        <v>22499.8573</v>
      </c>
    </row>
    <row r="3265" spans="5:6">
      <c r="E3265">
        <f>[3]flow_raw!I3265</f>
        <v>51183</v>
      </c>
      <c r="F3265" s="272">
        <f>[3]flow_raw!L3265</f>
        <v>22579.881347999999</v>
      </c>
    </row>
  </sheetData>
  <hyperlinks>
    <hyperlink ref="B20" r:id="rId1" xr:uid="{00000000-0004-0000-0000-000000000000}"/>
  </hyperlinks>
  <pageMargins left="0.7" right="0.7" top="0.75" bottom="0.75" header="0.3" footer="0.3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theme="4" tint="-0.249977111117893"/>
    <pageSetUpPr fitToPage="1"/>
  </sheetPr>
  <dimension ref="B1:N35"/>
  <sheetViews>
    <sheetView showGridLines="0" tabSelected="1" topLeftCell="A13" workbookViewId="0">
      <selection activeCell="D30" sqref="D30:I30"/>
    </sheetView>
  </sheetViews>
  <sheetFormatPr defaultRowHeight="14.4"/>
  <cols>
    <col min="2" max="2" width="5.109375" style="79" bestFit="1" customWidth="1"/>
    <col min="3" max="3" width="4.6640625" style="79" bestFit="1" customWidth="1"/>
    <col min="4" max="4" width="35" bestFit="1" customWidth="1"/>
    <col min="5" max="8" width="12" customWidth="1"/>
    <col min="9" max="14" width="13.88671875" customWidth="1"/>
  </cols>
  <sheetData>
    <row r="1" spans="2:14" ht="15" thickBot="1"/>
    <row r="2" spans="2:14">
      <c r="D2" s="373" t="s">
        <v>16</v>
      </c>
      <c r="E2" s="376" t="s">
        <v>17</v>
      </c>
      <c r="F2" s="377"/>
      <c r="G2" s="377"/>
      <c r="H2" s="377"/>
      <c r="I2" s="377"/>
      <c r="J2" s="378" t="s">
        <v>18</v>
      </c>
      <c r="K2" s="377"/>
      <c r="L2" s="377"/>
      <c r="M2" s="377"/>
      <c r="N2" s="379"/>
    </row>
    <row r="3" spans="2:14">
      <c r="D3" s="374"/>
      <c r="E3" s="380" t="s">
        <v>19</v>
      </c>
      <c r="F3" s="381"/>
      <c r="G3" s="381"/>
      <c r="H3" s="381"/>
      <c r="I3" s="381"/>
      <c r="J3" s="382" t="s">
        <v>19</v>
      </c>
      <c r="K3" s="381"/>
      <c r="L3" s="381"/>
      <c r="M3" s="381"/>
      <c r="N3" s="383"/>
    </row>
    <row r="4" spans="2:14">
      <c r="D4" s="374"/>
      <c r="E4" s="1" t="s">
        <v>48</v>
      </c>
      <c r="F4" s="77" t="s">
        <v>49</v>
      </c>
      <c r="G4" s="77" t="s">
        <v>50</v>
      </c>
      <c r="H4" s="77" t="s">
        <v>10</v>
      </c>
      <c r="I4" s="216" t="s">
        <v>20</v>
      </c>
      <c r="J4" s="218" t="s">
        <v>48</v>
      </c>
      <c r="K4" s="77" t="s">
        <v>49</v>
      </c>
      <c r="L4" s="77" t="s">
        <v>50</v>
      </c>
      <c r="M4" s="77" t="s">
        <v>10</v>
      </c>
      <c r="N4" s="2" t="s">
        <v>20</v>
      </c>
    </row>
    <row r="5" spans="2:14">
      <c r="D5" s="375"/>
      <c r="E5" s="1">
        <v>1</v>
      </c>
      <c r="F5" s="77">
        <v>2</v>
      </c>
      <c r="G5" s="77">
        <v>3</v>
      </c>
      <c r="H5" s="77">
        <v>4</v>
      </c>
      <c r="I5" s="217"/>
      <c r="J5" s="218">
        <v>1</v>
      </c>
      <c r="K5" s="77">
        <v>2</v>
      </c>
      <c r="L5" s="77">
        <v>3</v>
      </c>
      <c r="M5" s="77">
        <v>4</v>
      </c>
      <c r="N5" s="219"/>
    </row>
    <row r="6" spans="2:14">
      <c r="B6" s="81">
        <f>C7</f>
        <v>1</v>
      </c>
      <c r="C6" s="81">
        <f>MAX(class[gap])</f>
        <v>7.5284888923076938</v>
      </c>
      <c r="D6" s="3" t="s">
        <v>21</v>
      </c>
      <c r="E6" s="4">
        <f>COUNTIFS(class[class],E$5,class[gap],"&gt;="&amp;$B6)</f>
        <v>1</v>
      </c>
      <c r="F6" s="4">
        <f>COUNTIFS(class[class],F$5,class[gap],"&gt;="&amp;$B6)</f>
        <v>14</v>
      </c>
      <c r="G6" s="4">
        <f>COUNTIFS(class[class],G$5,class[gap],"&gt;="&amp;$B6)</f>
        <v>13</v>
      </c>
      <c r="H6" s="4">
        <f>COUNTIFS(class[class],H$5,class[gap],"&gt;="&amp;$B6)</f>
        <v>35</v>
      </c>
      <c r="I6" s="5">
        <f>SUM(E6:H6)</f>
        <v>63</v>
      </c>
      <c r="J6" s="6">
        <f>IF(E$23=0,"",E6/E$23)</f>
        <v>1.2547051442910915E-3</v>
      </c>
      <c r="K6" s="7">
        <f>IF(F$23=0,"",F6/F$23)</f>
        <v>3.1963470319634701E-2</v>
      </c>
      <c r="L6" s="7">
        <f>IF(G$23=0,"",G6/G$23)</f>
        <v>2.2298456260720412E-2</v>
      </c>
      <c r="M6" s="7">
        <f>IF(H$23=0,"",H6/H$23)</f>
        <v>5.8528428093645488E-2</v>
      </c>
      <c r="N6" s="8">
        <f>IF(I$23=0,"",I6/I$23)</f>
        <v>2.6076158940397352E-2</v>
      </c>
    </row>
    <row r="7" spans="2:14">
      <c r="B7" s="81">
        <f>C8</f>
        <v>0.5</v>
      </c>
      <c r="C7" s="81">
        <f>B7+50%</f>
        <v>1</v>
      </c>
      <c r="D7" s="3" t="s">
        <v>22</v>
      </c>
      <c r="E7" s="9">
        <f>COUNTIFS(class[class],E$5,class[gap],"&gt;="&amp;$B7,class[gap],"&lt;"&amp;$C7)</f>
        <v>2</v>
      </c>
      <c r="F7" s="9">
        <f>COUNTIFS(class[class],F$5,class[gap],"&gt;="&amp;$B7,class[gap],"&lt;"&amp;$C7)</f>
        <v>24</v>
      </c>
      <c r="G7" s="9">
        <f>COUNTIFS(class[class],G$5,class[gap],"&gt;="&amp;$B7,class[gap],"&lt;"&amp;$C7)</f>
        <v>27</v>
      </c>
      <c r="H7" s="9">
        <f>COUNTIFS(class[class],H$5,class[gap],"&gt;="&amp;$B7,class[gap],"&lt;"&amp;$C7)</f>
        <v>56</v>
      </c>
      <c r="I7" s="5">
        <f t="shared" ref="I7:I19" si="0">SUM(E7:H7)</f>
        <v>109</v>
      </c>
      <c r="J7" s="10">
        <f t="shared" ref="J7:J19" si="1">IF(E$23=0,"",E7/E$23)</f>
        <v>2.509410288582183E-3</v>
      </c>
      <c r="K7" s="11">
        <f t="shared" ref="K7:K19" si="2">IF(F$23=0,"",F7/F$23)</f>
        <v>5.4794520547945202E-2</v>
      </c>
      <c r="L7" s="11">
        <f t="shared" ref="L7:N19" si="3">IF(G$23=0,"",G7/G$23)</f>
        <v>4.6312178387650088E-2</v>
      </c>
      <c r="M7" s="11">
        <f t="shared" si="3"/>
        <v>9.3645484949832769E-2</v>
      </c>
      <c r="N7" s="8">
        <f t="shared" si="3"/>
        <v>4.5115894039735101E-2</v>
      </c>
    </row>
    <row r="8" spans="2:14">
      <c r="B8" s="81">
        <f>C9</f>
        <v>0.30000000000000004</v>
      </c>
      <c r="C8" s="81">
        <f>B8+20%</f>
        <v>0.5</v>
      </c>
      <c r="D8" s="3" t="s">
        <v>23</v>
      </c>
      <c r="E8" s="9">
        <f>COUNTIFS(class[class],E$5,class[gap],"&gt;="&amp;$B8,class[gap],"&lt;"&amp;$C8)</f>
        <v>6</v>
      </c>
      <c r="F8" s="9">
        <f>COUNTIFS(class[class],F$5,class[gap],"&gt;="&amp;$B8,class[gap],"&lt;"&amp;$C8)</f>
        <v>34</v>
      </c>
      <c r="G8" s="9">
        <f>COUNTIFS(class[class],G$5,class[gap],"&gt;="&amp;$B8,class[gap],"&lt;"&amp;$C8)</f>
        <v>42</v>
      </c>
      <c r="H8" s="9">
        <f>COUNTIFS(class[class],H$5,class[gap],"&gt;="&amp;$B8,class[gap],"&lt;"&amp;$C8)</f>
        <v>40</v>
      </c>
      <c r="I8" s="5">
        <f t="shared" si="0"/>
        <v>122</v>
      </c>
      <c r="J8" s="10">
        <f t="shared" si="1"/>
        <v>7.5282308657465494E-3</v>
      </c>
      <c r="K8" s="11">
        <f t="shared" si="2"/>
        <v>7.7625570776255703E-2</v>
      </c>
      <c r="L8" s="11">
        <f t="shared" si="3"/>
        <v>7.2041166380789029E-2</v>
      </c>
      <c r="M8" s="11">
        <f t="shared" si="3"/>
        <v>6.6889632107023408E-2</v>
      </c>
      <c r="N8" s="8">
        <f t="shared" si="3"/>
        <v>5.0496688741721855E-2</v>
      </c>
    </row>
    <row r="9" spans="2:14">
      <c r="B9" s="81">
        <f>C10</f>
        <v>0.2</v>
      </c>
      <c r="C9" s="81">
        <f>B9+10%</f>
        <v>0.30000000000000004</v>
      </c>
      <c r="D9" s="12" t="s">
        <v>24</v>
      </c>
      <c r="E9" s="13">
        <f>COUNTIFS(class[class],E$5,class[gap],"&gt;="&amp;$B9,class[gap],"&lt;"&amp;$C9)</f>
        <v>23</v>
      </c>
      <c r="F9" s="13">
        <f>COUNTIFS(class[class],F$5,class[gap],"&gt;="&amp;$B9,class[gap],"&lt;"&amp;$C9)</f>
        <v>30</v>
      </c>
      <c r="G9" s="13">
        <f>COUNTIFS(class[class],G$5,class[gap],"&gt;="&amp;$B9,class[gap],"&lt;"&amp;$C9)</f>
        <v>27</v>
      </c>
      <c r="H9" s="13">
        <f>COUNTIFS(class[class],H$5,class[gap],"&gt;="&amp;$B9,class[gap],"&lt;"&amp;$C9)</f>
        <v>31</v>
      </c>
      <c r="I9" s="14">
        <f t="shared" si="0"/>
        <v>111</v>
      </c>
      <c r="J9" s="15">
        <f t="shared" si="1"/>
        <v>2.8858218318695106E-2</v>
      </c>
      <c r="K9" s="16">
        <f t="shared" si="2"/>
        <v>6.8493150684931503E-2</v>
      </c>
      <c r="L9" s="16">
        <f t="shared" si="3"/>
        <v>4.6312178387650088E-2</v>
      </c>
      <c r="M9" s="16">
        <f t="shared" si="3"/>
        <v>5.1839464882943144E-2</v>
      </c>
      <c r="N9" s="17">
        <f t="shared" si="3"/>
        <v>4.5943708609271522E-2</v>
      </c>
    </row>
    <row r="10" spans="2:14">
      <c r="B10" s="81">
        <f>C11</f>
        <v>0.1</v>
      </c>
      <c r="C10" s="81">
        <f>B10+10%</f>
        <v>0.2</v>
      </c>
      <c r="D10" s="12" t="s">
        <v>25</v>
      </c>
      <c r="E10" s="13">
        <f>COUNTIFS(class[class],E$5,class[gap],"&gt;="&amp;$B10,class[gap],"&lt;"&amp;$C10)</f>
        <v>97</v>
      </c>
      <c r="F10" s="13">
        <f>COUNTIFS(class[class],F$5,class[gap],"&gt;="&amp;$B10,class[gap],"&lt;"&amp;$C10)</f>
        <v>39</v>
      </c>
      <c r="G10" s="13">
        <f>COUNTIFS(class[class],G$5,class[gap],"&gt;="&amp;$B10,class[gap],"&lt;"&amp;$C10)</f>
        <v>44</v>
      </c>
      <c r="H10" s="13">
        <f>COUNTIFS(class[class],H$5,class[gap],"&gt;="&amp;$B10,class[gap],"&lt;"&amp;$C10)</f>
        <v>35</v>
      </c>
      <c r="I10" s="14">
        <f t="shared" si="0"/>
        <v>215</v>
      </c>
      <c r="J10" s="15">
        <f t="shared" si="1"/>
        <v>0.12170639899623588</v>
      </c>
      <c r="K10" s="16">
        <f t="shared" si="2"/>
        <v>8.9041095890410954E-2</v>
      </c>
      <c r="L10" s="16">
        <f t="shared" si="3"/>
        <v>7.5471698113207544E-2</v>
      </c>
      <c r="M10" s="16">
        <f t="shared" si="3"/>
        <v>5.8528428093645488E-2</v>
      </c>
      <c r="N10" s="17">
        <f t="shared" si="3"/>
        <v>8.8990066225165559E-2</v>
      </c>
    </row>
    <row r="11" spans="2:14">
      <c r="B11" s="81">
        <v>0</v>
      </c>
      <c r="C11" s="81">
        <f>B11+10%</f>
        <v>0.1</v>
      </c>
      <c r="D11" s="12" t="s">
        <v>26</v>
      </c>
      <c r="E11" s="13">
        <f>COUNTIFS(class[class],E$5,class[gap],"&gt;="&amp;$B11,class[gap],"&lt;"&amp;$C11)</f>
        <v>203</v>
      </c>
      <c r="F11" s="13">
        <f>COUNTIFS(class[class],F$5,class[gap],"&gt;="&amp;$B11,class[gap],"&lt;"&amp;$C11)</f>
        <v>34</v>
      </c>
      <c r="G11" s="13">
        <f>COUNTIFS(class[class],G$5,class[gap],"&gt;="&amp;$B11,class[gap],"&lt;"&amp;$C11)</f>
        <v>65</v>
      </c>
      <c r="H11" s="13">
        <f>COUNTIFS(class[class],H$5,class[gap],"&gt;="&amp;$B11,class[gap],"&lt;"&amp;$C11)</f>
        <v>54</v>
      </c>
      <c r="I11" s="14">
        <f t="shared" si="0"/>
        <v>356</v>
      </c>
      <c r="J11" s="15">
        <f t="shared" si="1"/>
        <v>0.25470514429109159</v>
      </c>
      <c r="K11" s="16">
        <f t="shared" si="2"/>
        <v>7.7625570776255703E-2</v>
      </c>
      <c r="L11" s="16">
        <f t="shared" si="3"/>
        <v>0.11149228130360206</v>
      </c>
      <c r="M11" s="16">
        <f t="shared" si="3"/>
        <v>9.0301003344481601E-2</v>
      </c>
      <c r="N11" s="17">
        <f>IF(I$23=0,"",I11/I$23)</f>
        <v>0.14735099337748345</v>
      </c>
    </row>
    <row r="12" spans="2:14">
      <c r="B12" s="81">
        <f>C12-10%</f>
        <v>-0.1</v>
      </c>
      <c r="C12" s="81">
        <v>0</v>
      </c>
      <c r="D12" s="18" t="s">
        <v>27</v>
      </c>
      <c r="E12" s="19">
        <f>COUNTIFS(class[class],E$5,class[gap],"&gt;="&amp;$B12,class[gap],"&lt;"&amp;$C12)</f>
        <v>290</v>
      </c>
      <c r="F12" s="19">
        <f>COUNTIFS(class[class],F$5,class[gap],"&gt;="&amp;$B12,class[gap],"&lt;"&amp;$C12)</f>
        <v>47</v>
      </c>
      <c r="G12" s="19">
        <f>COUNTIFS(class[class],G$5,class[gap],"&gt;="&amp;$B12,class[gap],"&lt;"&amp;$C12)</f>
        <v>74</v>
      </c>
      <c r="H12" s="19">
        <f>COUNTIFS(class[class],H$5,class[gap],"&gt;="&amp;$B12,class[gap],"&lt;"&amp;$C12)</f>
        <v>37</v>
      </c>
      <c r="I12" s="20">
        <f t="shared" si="0"/>
        <v>448</v>
      </c>
      <c r="J12" s="21">
        <f t="shared" si="1"/>
        <v>0.36386449184441655</v>
      </c>
      <c r="K12" s="22">
        <f t="shared" si="2"/>
        <v>0.10730593607305935</v>
      </c>
      <c r="L12" s="22">
        <f t="shared" si="3"/>
        <v>0.12692967409948541</v>
      </c>
      <c r="M12" s="22">
        <f t="shared" si="3"/>
        <v>6.1872909698996656E-2</v>
      </c>
      <c r="N12" s="23">
        <f t="shared" si="3"/>
        <v>0.18543046357615894</v>
      </c>
    </row>
    <row r="13" spans="2:14">
      <c r="B13" s="81">
        <f>C13-10%</f>
        <v>-0.2</v>
      </c>
      <c r="C13" s="81">
        <f>B12</f>
        <v>-0.1</v>
      </c>
      <c r="D13" s="24" t="s">
        <v>28</v>
      </c>
      <c r="E13" s="25">
        <f>COUNTIFS(class[class],E$5,class[gap],"&gt;="&amp;$B13,class[gap],"&lt;"&amp;$C13)</f>
        <v>128</v>
      </c>
      <c r="F13" s="25">
        <f>COUNTIFS(class[class],F$5,class[gap],"&gt;="&amp;$B13,class[gap],"&lt;"&amp;$C13)</f>
        <v>63</v>
      </c>
      <c r="G13" s="25">
        <f>COUNTIFS(class[class],G$5,class[gap],"&gt;="&amp;$B13,class[gap],"&lt;"&amp;$C13)</f>
        <v>85</v>
      </c>
      <c r="H13" s="25">
        <f>COUNTIFS(class[class],H$5,class[gap],"&gt;="&amp;$B13,class[gap],"&lt;"&amp;$C13)</f>
        <v>59</v>
      </c>
      <c r="I13" s="26">
        <f t="shared" si="0"/>
        <v>335</v>
      </c>
      <c r="J13" s="27">
        <f t="shared" si="1"/>
        <v>0.16060225846925971</v>
      </c>
      <c r="K13" s="28">
        <f t="shared" si="2"/>
        <v>0.14383561643835616</v>
      </c>
      <c r="L13" s="28">
        <f t="shared" si="3"/>
        <v>0.14579759862778729</v>
      </c>
      <c r="M13" s="28">
        <f t="shared" si="3"/>
        <v>9.8662207357859535E-2</v>
      </c>
      <c r="N13" s="29">
        <f t="shared" si="3"/>
        <v>0.13865894039735099</v>
      </c>
    </row>
    <row r="14" spans="2:14">
      <c r="B14" s="81">
        <f t="shared" ref="B14" si="4">C14-10%</f>
        <v>-0.30000000000000004</v>
      </c>
      <c r="C14" s="81">
        <f t="shared" ref="C14:C16" si="5">B13</f>
        <v>-0.2</v>
      </c>
      <c r="D14" s="24" t="s">
        <v>29</v>
      </c>
      <c r="E14" s="25">
        <f>COUNTIFS(class[class],E$5,class[gap],"&gt;="&amp;$B14,class[gap],"&lt;"&amp;$C14)</f>
        <v>34</v>
      </c>
      <c r="F14" s="25">
        <f>COUNTIFS(class[class],F$5,class[gap],"&gt;="&amp;$B14,class[gap],"&lt;"&amp;$C14)</f>
        <v>65</v>
      </c>
      <c r="G14" s="25">
        <f>COUNTIFS(class[class],G$5,class[gap],"&gt;="&amp;$B14,class[gap],"&lt;"&amp;$C14)</f>
        <v>72</v>
      </c>
      <c r="H14" s="25">
        <f>COUNTIFS(class[class],H$5,class[gap],"&gt;="&amp;$B14,class[gap],"&lt;"&amp;$C14)</f>
        <v>59</v>
      </c>
      <c r="I14" s="26">
        <f t="shared" si="0"/>
        <v>230</v>
      </c>
      <c r="J14" s="27">
        <f t="shared" si="1"/>
        <v>4.2659974905897118E-2</v>
      </c>
      <c r="K14" s="28">
        <f t="shared" si="2"/>
        <v>0.14840182648401826</v>
      </c>
      <c r="L14" s="28">
        <f t="shared" si="3"/>
        <v>0.1234991423670669</v>
      </c>
      <c r="M14" s="28">
        <f t="shared" si="3"/>
        <v>9.8662207357859535E-2</v>
      </c>
      <c r="N14" s="29">
        <f t="shared" si="3"/>
        <v>9.5198675496688742E-2</v>
      </c>
    </row>
    <row r="15" spans="2:14">
      <c r="B15" s="81">
        <f>C15-20%</f>
        <v>-0.5</v>
      </c>
      <c r="C15" s="81">
        <f t="shared" si="5"/>
        <v>-0.30000000000000004</v>
      </c>
      <c r="D15" s="30" t="s">
        <v>30</v>
      </c>
      <c r="E15" s="31">
        <f>COUNTIFS(class[class],E$5,class[gap],"&gt;="&amp;$B15,class[gap],"&lt;"&amp;$C15)</f>
        <v>8</v>
      </c>
      <c r="F15" s="31">
        <f>COUNTIFS(class[class],F$5,class[gap],"&gt;="&amp;$B15,class[gap],"&lt;"&amp;$C15)</f>
        <v>65</v>
      </c>
      <c r="G15" s="31">
        <f>COUNTIFS(class[class],G$5,class[gap],"&gt;="&amp;$B15,class[gap],"&lt;"&amp;$C15)</f>
        <v>81</v>
      </c>
      <c r="H15" s="31">
        <f>COUNTIFS(class[class],H$5,class[gap],"&gt;="&amp;$B15,class[gap],"&lt;"&amp;$C15)</f>
        <v>77</v>
      </c>
      <c r="I15" s="32">
        <f t="shared" si="0"/>
        <v>231</v>
      </c>
      <c r="J15" s="33">
        <f t="shared" si="1"/>
        <v>1.0037641154328732E-2</v>
      </c>
      <c r="K15" s="34">
        <f t="shared" si="2"/>
        <v>0.14840182648401826</v>
      </c>
      <c r="L15" s="34">
        <f t="shared" si="3"/>
        <v>0.13893653516295026</v>
      </c>
      <c r="M15" s="34">
        <f t="shared" si="3"/>
        <v>0.12876254180602006</v>
      </c>
      <c r="N15" s="35">
        <f t="shared" si="3"/>
        <v>9.5612582781456956E-2</v>
      </c>
    </row>
    <row r="16" spans="2:14">
      <c r="B16" s="81">
        <f>MIN(class[gap])</f>
        <v>-1</v>
      </c>
      <c r="C16" s="81">
        <f t="shared" si="5"/>
        <v>-0.5</v>
      </c>
      <c r="D16" s="30" t="s">
        <v>31</v>
      </c>
      <c r="E16" s="31">
        <f>COUNTIFS(class[class],E$5,class[gap],"&lt;"&amp;$C16)</f>
        <v>5</v>
      </c>
      <c r="F16" s="31">
        <f>COUNTIFS(class[class],F$5,class[gap],"&lt;"&amp;$C16)</f>
        <v>23</v>
      </c>
      <c r="G16" s="31">
        <f>COUNTIFS(class[class],G$5,class[gap],"&lt;"&amp;$C16)</f>
        <v>53</v>
      </c>
      <c r="H16" s="31">
        <f>COUNTIFS(class[class],H$5,class[gap],"&lt;"&amp;$C16)</f>
        <v>115</v>
      </c>
      <c r="I16" s="32">
        <f t="shared" si="0"/>
        <v>196</v>
      </c>
      <c r="J16" s="33">
        <f t="shared" si="1"/>
        <v>6.2735257214554582E-3</v>
      </c>
      <c r="K16" s="34">
        <f t="shared" si="2"/>
        <v>5.2511415525114152E-2</v>
      </c>
      <c r="L16" s="34">
        <f t="shared" si="3"/>
        <v>9.0909090909090912E-2</v>
      </c>
      <c r="M16" s="34">
        <f t="shared" si="3"/>
        <v>0.19230769230769232</v>
      </c>
      <c r="N16" s="35">
        <f t="shared" si="3"/>
        <v>8.1125827814569534E-2</v>
      </c>
    </row>
    <row r="17" spans="2:14">
      <c r="D17" s="36" t="s">
        <v>32</v>
      </c>
      <c r="E17" s="37">
        <f>E11+E12</f>
        <v>493</v>
      </c>
      <c r="F17" s="37">
        <f>F11+F12</f>
        <v>81</v>
      </c>
      <c r="G17" s="37">
        <f>G11+G12</f>
        <v>139</v>
      </c>
      <c r="H17" s="38">
        <f>H11+H12</f>
        <v>91</v>
      </c>
      <c r="I17" s="38">
        <f t="shared" si="0"/>
        <v>804</v>
      </c>
      <c r="J17" s="39">
        <f t="shared" si="1"/>
        <v>0.61856963613550819</v>
      </c>
      <c r="K17" s="40">
        <f t="shared" si="2"/>
        <v>0.18493150684931506</v>
      </c>
      <c r="L17" s="40">
        <f t="shared" si="3"/>
        <v>0.23842195540308747</v>
      </c>
      <c r="M17" s="41">
        <f t="shared" si="3"/>
        <v>0.15217391304347827</v>
      </c>
      <c r="N17" s="42">
        <f>IF(I$23=0,"",I17/I$23)</f>
        <v>0.33278145695364236</v>
      </c>
    </row>
    <row r="18" spans="2:14">
      <c r="D18" s="43" t="s">
        <v>33</v>
      </c>
      <c r="E18" s="44">
        <f>SUM(E10:E13)</f>
        <v>718</v>
      </c>
      <c r="F18" s="44">
        <f>SUM(F10:F13)</f>
        <v>183</v>
      </c>
      <c r="G18" s="44">
        <f>SUM(G10:G13)</f>
        <v>268</v>
      </c>
      <c r="H18" s="45">
        <f>SUM(H10:H13)</f>
        <v>185</v>
      </c>
      <c r="I18" s="45">
        <f t="shared" si="0"/>
        <v>1354</v>
      </c>
      <c r="J18" s="46">
        <f t="shared" si="1"/>
        <v>0.9008782936010038</v>
      </c>
      <c r="K18" s="47">
        <f t="shared" si="2"/>
        <v>0.4178082191780822</v>
      </c>
      <c r="L18" s="47">
        <f t="shared" si="3"/>
        <v>0.45969125214408235</v>
      </c>
      <c r="M18" s="48">
        <f t="shared" si="3"/>
        <v>0.30936454849498329</v>
      </c>
      <c r="N18" s="49">
        <f t="shared" si="3"/>
        <v>0.56043046357615889</v>
      </c>
    </row>
    <row r="19" spans="2:14" ht="15" thickBot="1">
      <c r="D19" s="50" t="s">
        <v>34</v>
      </c>
      <c r="E19" s="51">
        <f>SUM(E9:E14)</f>
        <v>775</v>
      </c>
      <c r="F19" s="51">
        <f>SUM(F9:F14)</f>
        <v>278</v>
      </c>
      <c r="G19" s="51">
        <f>SUM(G9:G14)</f>
        <v>367</v>
      </c>
      <c r="H19" s="52">
        <f>SUM(H9:H14)</f>
        <v>275</v>
      </c>
      <c r="I19" s="52">
        <f t="shared" si="0"/>
        <v>1695</v>
      </c>
      <c r="J19" s="53">
        <f t="shared" si="1"/>
        <v>0.97239648682559598</v>
      </c>
      <c r="K19" s="54">
        <f t="shared" si="2"/>
        <v>0.63470319634703198</v>
      </c>
      <c r="L19" s="54">
        <f t="shared" si="3"/>
        <v>0.6295025728987993</v>
      </c>
      <c r="M19" s="55">
        <f t="shared" si="3"/>
        <v>0.45986622073578598</v>
      </c>
      <c r="N19" s="56">
        <f>IF(I$23=0,"",I19/I$23)</f>
        <v>0.70157284768211925</v>
      </c>
    </row>
    <row r="20" spans="2:14">
      <c r="D20" s="357" t="s">
        <v>35</v>
      </c>
      <c r="E20" s="358"/>
      <c r="F20" s="358"/>
      <c r="G20" s="358"/>
      <c r="H20" s="358"/>
      <c r="I20" s="358"/>
      <c r="J20" s="370" t="s">
        <v>36</v>
      </c>
      <c r="K20" s="371"/>
      <c r="L20" s="371"/>
      <c r="M20" s="371"/>
      <c r="N20" s="372"/>
    </row>
    <row r="21" spans="2:14" s="239" customFormat="1">
      <c r="B21" s="250"/>
      <c r="C21" s="250"/>
      <c r="D21" s="3" t="s">
        <v>37</v>
      </c>
      <c r="E21" s="251">
        <f>SUM(E6:E11)</f>
        <v>332</v>
      </c>
      <c r="F21" s="251">
        <f t="shared" ref="F21:I21" si="6">SUM(F6:F11)</f>
        <v>175</v>
      </c>
      <c r="G21" s="251">
        <f t="shared" si="6"/>
        <v>218</v>
      </c>
      <c r="H21" s="251">
        <f t="shared" si="6"/>
        <v>251</v>
      </c>
      <c r="I21" s="5">
        <f t="shared" si="6"/>
        <v>976</v>
      </c>
      <c r="J21" s="252">
        <f>IF(E$23=0,"",E21/E$23)</f>
        <v>0.41656210790464243</v>
      </c>
      <c r="K21" s="253">
        <f>IF(F$23=0,"",F21/F$23)</f>
        <v>0.3995433789954338</v>
      </c>
      <c r="L21" s="253">
        <f t="shared" ref="L21:N23" si="7">IF(G$23=0,"",G21/G$23)</f>
        <v>0.37392795883361923</v>
      </c>
      <c r="M21" s="253">
        <f t="shared" si="7"/>
        <v>0.4197324414715719</v>
      </c>
      <c r="N21" s="254">
        <f t="shared" si="7"/>
        <v>0.40397350993377484</v>
      </c>
    </row>
    <row r="22" spans="2:14" s="263" customFormat="1">
      <c r="B22" s="255"/>
      <c r="C22" s="255"/>
      <c r="D22" s="256" t="s">
        <v>38</v>
      </c>
      <c r="E22" s="257">
        <f>SUM(E12:E16)</f>
        <v>465</v>
      </c>
      <c r="F22" s="257">
        <f t="shared" ref="F22:I22" si="8">SUM(F12:F16)</f>
        <v>263</v>
      </c>
      <c r="G22" s="257">
        <f t="shared" si="8"/>
        <v>365</v>
      </c>
      <c r="H22" s="258">
        <f t="shared" si="8"/>
        <v>347</v>
      </c>
      <c r="I22" s="258">
        <f t="shared" si="8"/>
        <v>1440</v>
      </c>
      <c r="J22" s="259">
        <f t="shared" ref="J22:J23" si="9">IF(E$23=0,"",E22/E$23)</f>
        <v>0.58343789209535757</v>
      </c>
      <c r="K22" s="260">
        <f>IF(F$23=0,"",F22/F$23)</f>
        <v>0.6004566210045662</v>
      </c>
      <c r="L22" s="260">
        <f t="shared" si="7"/>
        <v>0.62607204116638082</v>
      </c>
      <c r="M22" s="261">
        <f t="shared" si="7"/>
        <v>0.58026755852842804</v>
      </c>
      <c r="N22" s="262">
        <f t="shared" si="7"/>
        <v>0.59602649006622521</v>
      </c>
    </row>
    <row r="23" spans="2:14" s="64" customFormat="1" ht="13.8">
      <c r="B23" s="80"/>
      <c r="C23" s="80"/>
      <c r="D23" s="61" t="s">
        <v>39</v>
      </c>
      <c r="E23" s="62">
        <f>E21+E22</f>
        <v>797</v>
      </c>
      <c r="F23" s="62">
        <f t="shared" ref="F23:I23" si="10">F21+F22</f>
        <v>438</v>
      </c>
      <c r="G23" s="62">
        <f t="shared" si="10"/>
        <v>583</v>
      </c>
      <c r="H23" s="62">
        <f t="shared" si="10"/>
        <v>598</v>
      </c>
      <c r="I23" s="63">
        <f t="shared" si="10"/>
        <v>2416</v>
      </c>
      <c r="J23" s="328">
        <f t="shared" si="9"/>
        <v>1</v>
      </c>
      <c r="K23" s="329">
        <f>IF(F$23=0,"",F23/F$23)</f>
        <v>1</v>
      </c>
      <c r="L23" s="329">
        <f t="shared" si="7"/>
        <v>1</v>
      </c>
      <c r="M23" s="329">
        <f t="shared" si="7"/>
        <v>1</v>
      </c>
      <c r="N23" s="330">
        <f t="shared" si="7"/>
        <v>1</v>
      </c>
    </row>
    <row r="24" spans="2:14" s="59" customFormat="1">
      <c r="B24" s="80"/>
      <c r="C24" s="80"/>
      <c r="D24" s="361" t="s">
        <v>40</v>
      </c>
      <c r="E24" s="362"/>
      <c r="F24" s="362"/>
      <c r="G24" s="362"/>
      <c r="H24" s="362"/>
      <c r="I24" s="362"/>
      <c r="J24" s="363"/>
      <c r="K24" s="364"/>
      <c r="L24" s="364"/>
      <c r="M24" s="364"/>
      <c r="N24" s="365"/>
    </row>
    <row r="25" spans="2:14" s="59" customFormat="1">
      <c r="B25" s="80"/>
      <c r="C25" s="80"/>
      <c r="D25" s="65" t="s">
        <v>41</v>
      </c>
      <c r="E25" s="66">
        <f>AVERAGEIFS(class[gap],class[class],E$5,class[gap],"&gt;=0")</f>
        <v>0.10122983293368608</v>
      </c>
      <c r="F25" s="66">
        <f>AVERAGEIFS(class[gap],class[class],F$5,class[gap],"&gt;=0")</f>
        <v>0.43842692493968077</v>
      </c>
      <c r="G25" s="66">
        <f>AVERAGEIFS(class[gap],class[class],G$5,class[gap],"&gt;=0")</f>
        <v>0.32398896016863288</v>
      </c>
      <c r="H25" s="67">
        <f>AVERAGEIFS(class[gap],class[class],H$5,class[gap],"&gt;=0")</f>
        <v>0.55755362655685403</v>
      </c>
      <c r="I25" s="67">
        <f>AVERAGEIFS(class[gap],class[gap],"&gt;=0")</f>
        <v>0.32879976432475383</v>
      </c>
      <c r="J25" s="333"/>
      <c r="K25" s="68"/>
      <c r="L25" s="68"/>
      <c r="M25" s="68"/>
      <c r="N25" s="324"/>
    </row>
    <row r="26" spans="2:14" s="59" customFormat="1">
      <c r="B26" s="80"/>
      <c r="C26" s="80"/>
      <c r="D26" s="57" t="s">
        <v>42</v>
      </c>
      <c r="E26" s="69">
        <f>AVERAGEIFS(class[gap],class[class],E$5,class[gap],"&lt;0")</f>
        <v>-9.8803456349385865E-2</v>
      </c>
      <c r="F26" s="69">
        <f>AVERAGEIFS(class[gap],class[class],F$5,class[gap],"&lt;0")</f>
        <v>-0.258345590482356</v>
      </c>
      <c r="G26" s="69">
        <f>AVERAGEIFS(class[gap],class[class],G$5,class[gap],"&lt;0")</f>
        <v>-0.27048610770543952</v>
      </c>
      <c r="H26" s="70">
        <f>AVERAGEIFS(class[gap],class[class],H$5,class[gap],"&lt;0")</f>
        <v>-0.39198226334365643</v>
      </c>
      <c r="I26" s="70">
        <f>AVERAGEIFS(class[gap],class[gap],"&lt;0")</f>
        <v>-0.24210678624448492</v>
      </c>
      <c r="J26" s="333"/>
      <c r="K26" s="68"/>
      <c r="L26" s="68"/>
      <c r="M26" s="68"/>
      <c r="N26" s="324"/>
    </row>
    <row r="27" spans="2:14" s="59" customFormat="1" ht="15" thickBot="1">
      <c r="B27" s="80"/>
      <c r="C27" s="80"/>
      <c r="D27" s="57" t="s">
        <v>43</v>
      </c>
      <c r="E27" s="58">
        <f>AVERAGEIFS(class[gap],class[class],E$5)</f>
        <v>-1.5477167714530293E-2</v>
      </c>
      <c r="F27" s="58">
        <f>AVERAGEIFS(class[gap],class[class],F$5)</f>
        <v>2.00452547205127E-2</v>
      </c>
      <c r="G27" s="58">
        <f>AVERAGEIFS(class[gap],class[class],G$5)</f>
        <v>-4.8195258997810304E-2</v>
      </c>
      <c r="H27" s="58">
        <f>AVERAGEIFS(class[gap],class[class],H$5)</f>
        <v>6.5687539891665517E-3</v>
      </c>
      <c r="I27" s="60">
        <f>AVERAGE(class[gap])</f>
        <v>-1.1475663166845151E-2</v>
      </c>
      <c r="J27" s="334"/>
      <c r="K27" s="71"/>
      <c r="L27" s="71"/>
      <c r="M27" s="71"/>
      <c r="N27" s="325"/>
    </row>
    <row r="28" spans="2:14">
      <c r="D28" s="366" t="s">
        <v>44</v>
      </c>
      <c r="E28" s="367"/>
      <c r="F28" s="367"/>
      <c r="G28" s="367"/>
      <c r="H28" s="367"/>
      <c r="I28" s="367"/>
      <c r="J28" s="335"/>
      <c r="K28" s="72"/>
      <c r="L28" s="72"/>
      <c r="M28" s="72"/>
      <c r="N28" s="326"/>
    </row>
    <row r="29" spans="2:14">
      <c r="D29" s="73" t="s">
        <v>45</v>
      </c>
      <c r="E29" s="74">
        <f>SQRT(AVERAGE(x2_f))/AVERAGE(count_f)</f>
        <v>0.11171403063090597</v>
      </c>
      <c r="F29" s="74">
        <f>SQRT(AVERAGE(x2_r))/AVERAGE(count_r)</f>
        <v>0.37375251988566971</v>
      </c>
      <c r="G29" s="74">
        <f>SQRT(AVERAGE(x2_a))/AVERAGE(count_a)</f>
        <v>0.36382138497985278</v>
      </c>
      <c r="H29" s="74">
        <f>SQRT(AVERAGE(x2_c))/AVERAGE(count_c)</f>
        <v>0.56631797464564482</v>
      </c>
      <c r="I29" s="74">
        <f>SQRT(AVERAGE(class[x2]))/AVERAGE(class[count])</f>
        <v>0.19779157159692709</v>
      </c>
      <c r="J29" s="335"/>
      <c r="K29" s="72"/>
      <c r="L29" s="72"/>
      <c r="M29" s="72"/>
      <c r="N29" s="326"/>
    </row>
    <row r="30" spans="2:14">
      <c r="D30" s="368" t="s">
        <v>46</v>
      </c>
      <c r="E30" s="369"/>
      <c r="F30" s="369"/>
      <c r="G30" s="369"/>
      <c r="H30" s="369"/>
      <c r="I30" s="369"/>
      <c r="J30" s="335"/>
      <c r="K30" s="72"/>
      <c r="L30" s="72"/>
      <c r="M30" s="72"/>
      <c r="N30" s="326"/>
    </row>
    <row r="31" spans="2:14" ht="15" thickBot="1">
      <c r="D31" s="75" t="s">
        <v>47</v>
      </c>
      <c r="E31" s="76">
        <f>LINEST(flow_f,count_f,FALSE)</f>
        <v>0.99215179619152305</v>
      </c>
      <c r="F31" s="76">
        <f>LINEST(flow_r,count_r,FALSE)</f>
        <v>0.94080014877548857</v>
      </c>
      <c r="G31" s="76">
        <f>LINEST(flow_a,count_a,FALSE)</f>
        <v>0.91321457044029919</v>
      </c>
      <c r="H31" s="76">
        <f>LINEST(flow_c,count_c,FALSE)</f>
        <v>0.81666955817055153</v>
      </c>
      <c r="I31" s="356">
        <f>LINEST(class[flow],class[count],FALSE)</f>
        <v>0.98602019227981619</v>
      </c>
      <c r="J31" s="336"/>
      <c r="K31" s="331"/>
      <c r="L31" s="331"/>
      <c r="M31" s="331"/>
      <c r="N31" s="332"/>
    </row>
    <row r="32" spans="2:14">
      <c r="D32" s="357" t="s">
        <v>262</v>
      </c>
      <c r="E32" s="358"/>
      <c r="F32" s="358"/>
      <c r="G32" s="358"/>
      <c r="H32" s="358"/>
      <c r="I32" s="358"/>
      <c r="J32" s="359" t="s">
        <v>263</v>
      </c>
      <c r="K32" s="358"/>
      <c r="L32" s="358"/>
      <c r="M32" s="358"/>
      <c r="N32" s="360"/>
    </row>
    <row r="33" spans="4:14">
      <c r="D33" s="57" t="s">
        <v>260</v>
      </c>
      <c r="E33" s="338">
        <f>COUNTIFS(class[class],E$5,class[flag],"1")</f>
        <v>682</v>
      </c>
      <c r="F33" s="338">
        <f>COUNTIFS(class[class],F$5,class[flag],"1")</f>
        <v>326</v>
      </c>
      <c r="G33" s="338">
        <f>COUNTIFS(class[class],G$5,class[flag],"1")</f>
        <v>346</v>
      </c>
      <c r="H33" s="338">
        <f>COUNTIFS(class[class],H$5,class[flag],"1")</f>
        <v>344</v>
      </c>
      <c r="I33" s="339">
        <f>SUM(E33:H33)</f>
        <v>1698</v>
      </c>
      <c r="J33" s="343">
        <f>E33/E$35</f>
        <v>0.85570890840652447</v>
      </c>
      <c r="K33" s="69">
        <f t="shared" ref="K33:N34" si="11">F33/F$35</f>
        <v>0.74429223744292239</v>
      </c>
      <c r="L33" s="69">
        <f t="shared" si="11"/>
        <v>0.59348198970840482</v>
      </c>
      <c r="M33" s="69">
        <f t="shared" si="11"/>
        <v>0.57525083612040129</v>
      </c>
      <c r="N33" s="344">
        <f t="shared" si="11"/>
        <v>0.70281456953642385</v>
      </c>
    </row>
    <row r="34" spans="4:14">
      <c r="D34" s="337" t="s">
        <v>261</v>
      </c>
      <c r="E34" s="338">
        <f>COUNTIFS(class[class],E$5,class[flag],"0")</f>
        <v>115</v>
      </c>
      <c r="F34" s="338">
        <f>COUNTIFS(class[class],F$5,class[flag],"0")</f>
        <v>112</v>
      </c>
      <c r="G34" s="338">
        <f>COUNTIFS(class[class],G$5,class[flag],"0")</f>
        <v>237</v>
      </c>
      <c r="H34" s="339">
        <f>COUNTIFS(class[class],H$5,class[flag],"0")</f>
        <v>254</v>
      </c>
      <c r="I34" s="339">
        <f>SUM(E34:H34)</f>
        <v>718</v>
      </c>
      <c r="J34" s="345">
        <f>E34/E$35</f>
        <v>0.14429109159347553</v>
      </c>
      <c r="K34" s="69">
        <f t="shared" si="11"/>
        <v>0.25570776255707761</v>
      </c>
      <c r="L34" s="69">
        <f t="shared" si="11"/>
        <v>0.40651801029159518</v>
      </c>
      <c r="M34" s="69">
        <f t="shared" si="11"/>
        <v>0.42474916387959866</v>
      </c>
      <c r="N34" s="344">
        <f t="shared" si="11"/>
        <v>0.29718543046357615</v>
      </c>
    </row>
    <row r="35" spans="4:14" ht="15" thickBot="1">
      <c r="D35" s="322" t="s">
        <v>39</v>
      </c>
      <c r="E35" s="323">
        <f>E33+E34</f>
        <v>797</v>
      </c>
      <c r="F35" s="323">
        <f t="shared" ref="F35:I35" si="12">F33+F34</f>
        <v>438</v>
      </c>
      <c r="G35" s="323">
        <f t="shared" si="12"/>
        <v>583</v>
      </c>
      <c r="H35" s="323">
        <f t="shared" si="12"/>
        <v>598</v>
      </c>
      <c r="I35" s="327">
        <f t="shared" si="12"/>
        <v>2416</v>
      </c>
      <c r="J35" s="340">
        <f>J33+J34</f>
        <v>1</v>
      </c>
      <c r="K35" s="341">
        <f t="shared" ref="K35:N35" si="13">K33+K34</f>
        <v>1</v>
      </c>
      <c r="L35" s="341">
        <f t="shared" si="13"/>
        <v>1</v>
      </c>
      <c r="M35" s="341">
        <f t="shared" si="13"/>
        <v>1</v>
      </c>
      <c r="N35" s="342">
        <f t="shared" si="13"/>
        <v>1</v>
      </c>
    </row>
  </sheetData>
  <mergeCells count="13">
    <mergeCell ref="D20:I20"/>
    <mergeCell ref="J20:N20"/>
    <mergeCell ref="D2:D5"/>
    <mergeCell ref="E2:I2"/>
    <mergeCell ref="J2:N2"/>
    <mergeCell ref="E3:I3"/>
    <mergeCell ref="J3:N3"/>
    <mergeCell ref="D32:I32"/>
    <mergeCell ref="J32:N32"/>
    <mergeCell ref="D24:I24"/>
    <mergeCell ref="J24:N24"/>
    <mergeCell ref="D28:I28"/>
    <mergeCell ref="D30:I30"/>
  </mergeCells>
  <conditionalFormatting sqref="E21:I23">
    <cfRule type="cellIs" dxfId="107" priority="3" operator="equal">
      <formula>0</formula>
    </cfRule>
  </conditionalFormatting>
  <conditionalFormatting sqref="E33:I35">
    <cfRule type="cellIs" dxfId="106" priority="2" operator="equal">
      <formula>0</formula>
    </cfRule>
  </conditionalFormatting>
  <conditionalFormatting sqref="K33:N35">
    <cfRule type="cellIs" dxfId="105" priority="1" operator="equal">
      <formula>0</formula>
    </cfRule>
  </conditionalFormatting>
  <pageMargins left="0.7" right="0.7" top="0.75" bottom="0.75" header="0.3" footer="0.3"/>
  <pageSetup scale="66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2"/>
  <dimension ref="A1:W2417"/>
  <sheetViews>
    <sheetView showGridLines="0" workbookViewId="0">
      <pane ySplit="1" topLeftCell="A2" activePane="bottomLeft" state="frozen"/>
      <selection activeCell="O26" sqref="O26"/>
      <selection pane="bottomLeft" activeCell="K19" sqref="K19"/>
    </sheetView>
  </sheetViews>
  <sheetFormatPr defaultRowHeight="14.4"/>
  <cols>
    <col min="1" max="1" width="12.88671875" bestFit="1" customWidth="1"/>
    <col min="2" max="2" width="5.5546875" bestFit="1" customWidth="1"/>
    <col min="3" max="3" width="7.33203125" bestFit="1" customWidth="1"/>
    <col min="4" max="4" width="7.5546875" style="355" bestFit="1" customWidth="1"/>
    <col min="5" max="5" width="10.33203125" bestFit="1" customWidth="1"/>
    <col min="6" max="6" width="7.5546875" bestFit="1" customWidth="1"/>
    <col min="7" max="7" width="12" style="227" bestFit="1" customWidth="1"/>
    <col min="8" max="8" width="7" style="227" bestFit="1" customWidth="1"/>
    <col min="9" max="9" width="5.88671875" style="227" bestFit="1" customWidth="1"/>
    <col min="10" max="11" width="8.44140625" style="59" bestFit="1" customWidth="1"/>
    <col min="12" max="13" width="8.44140625" bestFit="1" customWidth="1"/>
    <col min="14" max="14" width="11.109375" bestFit="1" customWidth="1"/>
    <col min="15" max="16" width="9.33203125" customWidth="1"/>
    <col min="17" max="17" width="11.44140625" customWidth="1"/>
    <col min="18" max="19" width="9.109375" style="272"/>
    <col min="22" max="22" width="15.109375" bestFit="1" customWidth="1"/>
  </cols>
  <sheetData>
    <row r="1" spans="1:20">
      <c r="A1" s="59" t="s">
        <v>0</v>
      </c>
      <c r="B1" s="59" t="s">
        <v>1</v>
      </c>
      <c r="C1" s="59" t="s">
        <v>2</v>
      </c>
      <c r="D1" s="353" t="s">
        <v>3</v>
      </c>
      <c r="E1" s="59" t="s">
        <v>4</v>
      </c>
      <c r="F1" s="59" t="s">
        <v>7</v>
      </c>
      <c r="G1" s="227" t="s">
        <v>8</v>
      </c>
      <c r="H1" s="227" t="s">
        <v>5</v>
      </c>
      <c r="I1" s="227" t="s">
        <v>6</v>
      </c>
      <c r="J1" s="59" t="s">
        <v>9</v>
      </c>
      <c r="K1" s="59" t="s">
        <v>12</v>
      </c>
      <c r="L1" s="59" t="s">
        <v>13</v>
      </c>
      <c r="M1" s="59" t="s">
        <v>14</v>
      </c>
      <c r="N1" s="78" t="s">
        <v>15</v>
      </c>
      <c r="O1" s="59" t="s">
        <v>245</v>
      </c>
      <c r="P1" s="59" t="s">
        <v>246</v>
      </c>
      <c r="Q1" s="304" t="s">
        <v>251</v>
      </c>
      <c r="R1" s="321" t="s">
        <v>252</v>
      </c>
      <c r="S1" s="321" t="s">
        <v>253</v>
      </c>
      <c r="T1" s="59" t="s">
        <v>104</v>
      </c>
    </row>
    <row r="2" spans="1:20">
      <c r="A2" s="347">
        <f>'[4]All Counts'!E2</f>
        <v>460</v>
      </c>
      <c r="B2" s="59">
        <f>'[4]All Counts'!F2</f>
        <v>1</v>
      </c>
      <c r="C2" s="59">
        <f>'[4]All Counts'!G2</f>
        <v>2</v>
      </c>
      <c r="D2" s="353">
        <v>1</v>
      </c>
      <c r="E2" s="59" t="str">
        <f>'[4]All Counts'!P2</f>
        <v>SANDAG</v>
      </c>
      <c r="F2" s="59">
        <v>1</v>
      </c>
      <c r="G2" s="227">
        <v>0</v>
      </c>
      <c r="H2" s="227">
        <v>8</v>
      </c>
      <c r="I2" s="227">
        <v>19</v>
      </c>
      <c r="J2" s="59">
        <f>'[4]All Counts'!M2</f>
        <v>20500</v>
      </c>
      <c r="K2" s="78">
        <f>VLOOKUP(class[[#This Row],[hwycov_id]],flow[[hwycov_id]:[flow_day]],2,FALSE)</f>
        <v>19532.802338000001</v>
      </c>
      <c r="L2" s="229">
        <f t="shared" ref="L2:L65" si="0">K2/J2-1</f>
        <v>-4.7180373756097516E-2</v>
      </c>
      <c r="M2" s="228">
        <f t="shared" ref="M2:M65" si="1">K2-J2</f>
        <v>-967.19766199999867</v>
      </c>
      <c r="N2" s="228">
        <f t="shared" ref="N2:N65" si="2">POWER(M2,2)</f>
        <v>935471.31737826369</v>
      </c>
      <c r="O2" s="59" t="e">
        <f>VLOOKUP(class[[#This Row],[hwycov_id]],check!$A$2:$P$26,16,FALSE)</f>
        <v>#N/A</v>
      </c>
      <c r="P2" s="59">
        <v>1</v>
      </c>
      <c r="Q2" s="304">
        <f>ROUND(class[[#This Row],[count]],-3)</f>
        <v>21000</v>
      </c>
      <c r="R2" s="321">
        <f>VLOOKUP(class[[#This Row],[count_rd]],caltran!$J$2:$P$182,7,FALSE)</f>
        <v>15330</v>
      </c>
      <c r="S2" s="321">
        <f>VLOOKUP(class[[#This Row],[count_rd]],caltran!$J$2:$P$182,6,FALSE)</f>
        <v>26670</v>
      </c>
      <c r="T2" s="59">
        <f>IF(AND(class[[#This Row],[flow]]&gt;=class[[#This Row],[low]], class[[#This Row],[flow]]&lt;=class[[#This Row],[high]]),1,0)</f>
        <v>1</v>
      </c>
    </row>
    <row r="3" spans="1:20">
      <c r="A3" s="347">
        <f>'[4]All Counts'!E3</f>
        <v>526</v>
      </c>
      <c r="B3" s="59">
        <f>'[4]All Counts'!F3</f>
        <v>1</v>
      </c>
      <c r="C3" s="59">
        <f>'[4]All Counts'!G3</f>
        <v>2</v>
      </c>
      <c r="D3" s="353">
        <v>1</v>
      </c>
      <c r="E3" s="59" t="str">
        <f>'[4]All Counts'!P3</f>
        <v>SANDAG</v>
      </c>
      <c r="F3" s="59">
        <v>1</v>
      </c>
      <c r="G3" s="227">
        <v>0</v>
      </c>
      <c r="H3" s="227">
        <v>8</v>
      </c>
      <c r="I3" s="227">
        <v>19</v>
      </c>
      <c r="J3" s="59">
        <f>'[4]All Counts'!M3</f>
        <v>23285</v>
      </c>
      <c r="K3" s="78">
        <f>VLOOKUP(class[[#This Row],[hwycov_id]],flow[[hwycov_id]:[flow_day]],2,FALSE)</f>
        <v>19942.215820000001</v>
      </c>
      <c r="L3" s="229">
        <f t="shared" si="0"/>
        <v>-0.14355955250161045</v>
      </c>
      <c r="M3" s="228">
        <f t="shared" si="1"/>
        <v>-3342.7841799999987</v>
      </c>
      <c r="N3" s="228">
        <f t="shared" si="2"/>
        <v>11174206.074058264</v>
      </c>
      <c r="O3" s="59" t="e">
        <f>VLOOKUP(class[[#This Row],[hwycov_id]],check!$A$2:$P$26,16,FALSE)</f>
        <v>#N/A</v>
      </c>
      <c r="P3" s="59">
        <v>2</v>
      </c>
      <c r="Q3" s="304">
        <f>ROUND(class[[#This Row],[count]],-3)</f>
        <v>23000</v>
      </c>
      <c r="R3" s="321">
        <f>VLOOKUP(class[[#This Row],[count_rd]],caltran!$J$2:$P$182,7,FALSE)</f>
        <v>16905</v>
      </c>
      <c r="S3" s="321">
        <f>VLOOKUP(class[[#This Row],[count_rd]],caltran!$J$2:$P$182,6,FALSE)</f>
        <v>29095.000000000004</v>
      </c>
      <c r="T3" s="59">
        <f>IF(AND(class[[#This Row],[flow]]&gt;=class[[#This Row],[low]], class[[#This Row],[flow]]&lt;=class[[#This Row],[high]]),1,0)</f>
        <v>1</v>
      </c>
    </row>
    <row r="4" spans="1:20">
      <c r="A4" s="347">
        <f>'[4]All Counts'!E4</f>
        <v>23044</v>
      </c>
      <c r="B4" s="59">
        <f>'[4]All Counts'!F4</f>
        <v>1</v>
      </c>
      <c r="C4" s="59">
        <f>'[4]All Counts'!G4</f>
        <v>2</v>
      </c>
      <c r="D4" s="353">
        <v>1</v>
      </c>
      <c r="E4" s="59" t="str">
        <f>'[4]All Counts'!P4</f>
        <v>SANDAG</v>
      </c>
      <c r="F4" s="59">
        <v>1</v>
      </c>
      <c r="G4" s="227">
        <v>0</v>
      </c>
      <c r="H4" s="227">
        <v>8</v>
      </c>
      <c r="I4" s="227">
        <v>19</v>
      </c>
      <c r="J4" s="59">
        <f>'[4]All Counts'!M4</f>
        <v>26840</v>
      </c>
      <c r="K4" s="78">
        <f>VLOOKUP(class[[#This Row],[hwycov_id]],flow[[hwycov_id]:[flow_day]],2,FALSE)</f>
        <v>20533.461211999998</v>
      </c>
      <c r="L4" s="229">
        <f t="shared" si="0"/>
        <v>-0.23496791311475418</v>
      </c>
      <c r="M4" s="228">
        <f t="shared" si="1"/>
        <v>-6306.5387880000017</v>
      </c>
      <c r="N4" s="228">
        <f t="shared" si="2"/>
        <v>39772431.484548531</v>
      </c>
      <c r="O4" s="59" t="e">
        <f>VLOOKUP(class[[#This Row],[hwycov_id]],check!$A$2:$P$26,16,FALSE)</f>
        <v>#N/A</v>
      </c>
      <c r="P4" s="59">
        <v>3</v>
      </c>
      <c r="Q4" s="304">
        <f>ROUND(class[[#This Row],[count]],-3)</f>
        <v>27000</v>
      </c>
      <c r="R4" s="321">
        <f>VLOOKUP(class[[#This Row],[count_rd]],caltran!$J$2:$P$182,7,FALSE)</f>
        <v>20250</v>
      </c>
      <c r="S4" s="321">
        <f>VLOOKUP(class[[#This Row],[count_rd]],caltran!$J$2:$P$182,6,FALSE)</f>
        <v>33750</v>
      </c>
      <c r="T4" s="59">
        <f>IF(AND(class[[#This Row],[flow]]&gt;=class[[#This Row],[low]], class[[#This Row],[flow]]&lt;=class[[#This Row],[high]]),1,0)</f>
        <v>1</v>
      </c>
    </row>
    <row r="5" spans="1:20">
      <c r="A5" s="347">
        <f>'[4]All Counts'!E5</f>
        <v>459</v>
      </c>
      <c r="B5" s="59">
        <f>'[4]All Counts'!F5</f>
        <v>1</v>
      </c>
      <c r="C5" s="59">
        <f>'[4]All Counts'!G5</f>
        <v>2</v>
      </c>
      <c r="D5" s="353">
        <v>1</v>
      </c>
      <c r="E5" s="59" t="str">
        <f>'[4]All Counts'!P5</f>
        <v>SANDAG</v>
      </c>
      <c r="F5" s="59">
        <v>1</v>
      </c>
      <c r="G5" s="227">
        <v>0</v>
      </c>
      <c r="H5" s="227">
        <v>8</v>
      </c>
      <c r="I5" s="227">
        <v>19</v>
      </c>
      <c r="J5" s="59">
        <f>'[4]All Counts'!M5</f>
        <v>24808</v>
      </c>
      <c r="K5" s="78">
        <f>VLOOKUP(class[[#This Row],[hwycov_id]],flow[[hwycov_id]:[flow_day]],2,FALSE)</f>
        <v>19016.868801000001</v>
      </c>
      <c r="L5" s="229">
        <f t="shared" si="0"/>
        <v>-0.23343805220090297</v>
      </c>
      <c r="M5" s="228">
        <f t="shared" si="1"/>
        <v>-5791.1311989999995</v>
      </c>
      <c r="N5" s="228">
        <f t="shared" si="2"/>
        <v>33537200.564031173</v>
      </c>
      <c r="O5" s="59" t="e">
        <f>VLOOKUP(class[[#This Row],[hwycov_id]],check!$A$2:$P$26,16,FALSE)</f>
        <v>#N/A</v>
      </c>
      <c r="P5" s="59">
        <v>4</v>
      </c>
      <c r="Q5" s="304">
        <f>ROUND(class[[#This Row],[count]],-3)</f>
        <v>25000</v>
      </c>
      <c r="R5" s="321">
        <f>VLOOKUP(class[[#This Row],[count_rd]],caltran!$J$2:$P$182,7,FALSE)</f>
        <v>18625</v>
      </c>
      <c r="S5" s="321">
        <f>VLOOKUP(class[[#This Row],[count_rd]],caltran!$J$2:$P$182,6,FALSE)</f>
        <v>31374.999999999996</v>
      </c>
      <c r="T5" s="59">
        <f>IF(AND(class[[#This Row],[flow]]&gt;=class[[#This Row],[low]], class[[#This Row],[flow]]&lt;=class[[#This Row],[high]]),1,0)</f>
        <v>1</v>
      </c>
    </row>
    <row r="6" spans="1:20">
      <c r="A6" s="347">
        <f>'[4]All Counts'!E6</f>
        <v>461</v>
      </c>
      <c r="B6" s="59">
        <f>'[4]All Counts'!F6</f>
        <v>1</v>
      </c>
      <c r="C6" s="59">
        <f>'[4]All Counts'!G6</f>
        <v>2</v>
      </c>
      <c r="D6" s="353">
        <v>1</v>
      </c>
      <c r="E6" s="59" t="str">
        <f>'[4]All Counts'!P6</f>
        <v>SANDAG</v>
      </c>
      <c r="F6" s="59">
        <v>1</v>
      </c>
      <c r="G6" s="227">
        <v>1</v>
      </c>
      <c r="H6" s="227">
        <v>8</v>
      </c>
      <c r="I6" s="227">
        <v>19</v>
      </c>
      <c r="J6" s="59">
        <f>'[4]All Counts'!M6</f>
        <v>27575</v>
      </c>
      <c r="K6" s="78">
        <f>VLOOKUP(class[[#This Row],[hwycov_id]],flow[[hwycov_id]:[flow_day]],2,FALSE)</f>
        <v>19016.868801000001</v>
      </c>
      <c r="L6" s="229">
        <f t="shared" si="0"/>
        <v>-0.31035833903898458</v>
      </c>
      <c r="M6" s="228">
        <f t="shared" si="1"/>
        <v>-8558.1311989999995</v>
      </c>
      <c r="N6" s="228">
        <f t="shared" si="2"/>
        <v>73241609.619297162</v>
      </c>
      <c r="O6" s="59" t="e">
        <f>VLOOKUP(class[[#This Row],[hwycov_id]],check!$A$2:$P$26,16,FALSE)</f>
        <v>#N/A</v>
      </c>
      <c r="P6" s="59">
        <v>5</v>
      </c>
      <c r="Q6" s="304">
        <f>ROUND(class[[#This Row],[count]],-3)</f>
        <v>28000</v>
      </c>
      <c r="R6" s="321">
        <f>VLOOKUP(class[[#This Row],[count_rd]],caltran!$J$2:$P$182,7,FALSE)</f>
        <v>21056</v>
      </c>
      <c r="S6" s="321">
        <f>VLOOKUP(class[[#This Row],[count_rd]],caltran!$J$2:$P$182,6,FALSE)</f>
        <v>34944</v>
      </c>
      <c r="T6" s="59">
        <f>IF(AND(class[[#This Row],[flow]]&gt;=class[[#This Row],[low]], class[[#This Row],[flow]]&lt;=class[[#This Row],[high]]),1,0)</f>
        <v>0</v>
      </c>
    </row>
    <row r="7" spans="1:20">
      <c r="A7" s="347">
        <f>'[4]All Counts'!E7</f>
        <v>512</v>
      </c>
      <c r="B7" s="59">
        <f>'[4]All Counts'!F7</f>
        <v>1</v>
      </c>
      <c r="C7" s="59">
        <f>'[4]All Counts'!G7</f>
        <v>2</v>
      </c>
      <c r="D7" s="353">
        <v>1</v>
      </c>
      <c r="E7" s="59" t="str">
        <f>'[4]All Counts'!P7</f>
        <v>SANDAG</v>
      </c>
      <c r="F7" s="59">
        <v>1</v>
      </c>
      <c r="G7" s="227">
        <v>1</v>
      </c>
      <c r="H7" s="227">
        <v>8</v>
      </c>
      <c r="I7" s="227">
        <v>19</v>
      </c>
      <c r="J7" s="59">
        <f>'[4]All Counts'!M7</f>
        <v>22917</v>
      </c>
      <c r="K7" s="78">
        <f>VLOOKUP(class[[#This Row],[hwycov_id]],flow[[hwycov_id]:[flow_day]],2,FALSE)</f>
        <v>18217.949665</v>
      </c>
      <c r="L7" s="229">
        <f t="shared" si="0"/>
        <v>-0.20504648666928482</v>
      </c>
      <c r="M7" s="228">
        <f t="shared" si="1"/>
        <v>-4699.0503349999999</v>
      </c>
      <c r="N7" s="228">
        <f t="shared" si="2"/>
        <v>22081074.050863612</v>
      </c>
      <c r="O7" s="59" t="e">
        <f>VLOOKUP(class[[#This Row],[hwycov_id]],check!$A$2:$P$26,16,FALSE)</f>
        <v>#N/A</v>
      </c>
      <c r="P7" s="59">
        <v>6</v>
      </c>
      <c r="Q7" s="304">
        <f>ROUND(class[[#This Row],[count]],-3)</f>
        <v>23000</v>
      </c>
      <c r="R7" s="321">
        <f>VLOOKUP(class[[#This Row],[count_rd]],caltran!$J$2:$P$182,7,FALSE)</f>
        <v>16905</v>
      </c>
      <c r="S7" s="321">
        <f>VLOOKUP(class[[#This Row],[count_rd]],caltran!$J$2:$P$182,6,FALSE)</f>
        <v>29095.000000000004</v>
      </c>
      <c r="T7" s="59">
        <f>IF(AND(class[[#This Row],[flow]]&gt;=class[[#This Row],[low]], class[[#This Row],[flow]]&lt;=class[[#This Row],[high]]),1,0)</f>
        <v>1</v>
      </c>
    </row>
    <row r="8" spans="1:20">
      <c r="A8" s="347">
        <f>'[4]All Counts'!E8</f>
        <v>468</v>
      </c>
      <c r="B8" s="59">
        <f>'[4]All Counts'!F8</f>
        <v>1</v>
      </c>
      <c r="C8" s="59">
        <f>'[4]All Counts'!G8</f>
        <v>2</v>
      </c>
      <c r="D8" s="353">
        <v>1</v>
      </c>
      <c r="E8" s="59" t="str">
        <f>'[4]All Counts'!P8</f>
        <v>SANDAG</v>
      </c>
      <c r="F8" s="59">
        <v>1</v>
      </c>
      <c r="G8" s="227">
        <v>1</v>
      </c>
      <c r="H8" s="227">
        <v>5</v>
      </c>
      <c r="I8" s="227">
        <v>16</v>
      </c>
      <c r="J8" s="59">
        <f>'[4]All Counts'!M8</f>
        <v>25570</v>
      </c>
      <c r="K8" s="78">
        <f>VLOOKUP(class[[#This Row],[hwycov_id]],flow[[hwycov_id]:[flow_day]],2,FALSE)</f>
        <v>16329.788132</v>
      </c>
      <c r="L8" s="229">
        <f t="shared" si="0"/>
        <v>-0.36136925569026201</v>
      </c>
      <c r="M8" s="228">
        <f t="shared" si="1"/>
        <v>-9240.2118680000003</v>
      </c>
      <c r="N8" s="228">
        <f t="shared" si="2"/>
        <v>85381515.365528062</v>
      </c>
      <c r="O8" s="59" t="e">
        <f>VLOOKUP(class[[#This Row],[hwycov_id]],check!$A$2:$P$26,16,FALSE)</f>
        <v>#N/A</v>
      </c>
      <c r="P8" s="59">
        <v>8</v>
      </c>
      <c r="Q8" s="304">
        <f>ROUND(class[[#This Row],[count]],-3)</f>
        <v>26000</v>
      </c>
      <c r="R8" s="321">
        <f>VLOOKUP(class[[#This Row],[count_rd]],caltran!$J$2:$P$182,7,FALSE)</f>
        <v>19448</v>
      </c>
      <c r="S8" s="321">
        <f>VLOOKUP(class[[#This Row],[count_rd]],caltran!$J$2:$P$182,6,FALSE)</f>
        <v>32552</v>
      </c>
      <c r="T8" s="59">
        <f>IF(AND(class[[#This Row],[flow]]&gt;=class[[#This Row],[low]], class[[#This Row],[flow]]&lt;=class[[#This Row],[high]]),1,0)</f>
        <v>0</v>
      </c>
    </row>
    <row r="9" spans="1:20">
      <c r="A9" s="347">
        <f>'[4]All Counts'!E9</f>
        <v>469</v>
      </c>
      <c r="B9" s="59">
        <f>'[4]All Counts'!F9</f>
        <v>1</v>
      </c>
      <c r="C9" s="59">
        <f>'[4]All Counts'!G9</f>
        <v>2</v>
      </c>
      <c r="D9" s="353">
        <v>1</v>
      </c>
      <c r="E9" s="59" t="str">
        <f>'[4]All Counts'!P9</f>
        <v>SANDAG</v>
      </c>
      <c r="F9" s="59">
        <v>1</v>
      </c>
      <c r="G9" s="227">
        <v>1</v>
      </c>
      <c r="H9" s="227">
        <v>4</v>
      </c>
      <c r="I9" s="227">
        <v>14</v>
      </c>
      <c r="J9" s="59">
        <f>'[4]All Counts'!M9</f>
        <v>26535</v>
      </c>
      <c r="K9" s="78">
        <f>VLOOKUP(class[[#This Row],[hwycov_id]],flow[[hwycov_id]:[flow_day]],2,FALSE)</f>
        <v>21240.598422000003</v>
      </c>
      <c r="L9" s="229">
        <f t="shared" si="0"/>
        <v>-0.19952521492368558</v>
      </c>
      <c r="M9" s="228">
        <f t="shared" si="1"/>
        <v>-5294.4015779999972</v>
      </c>
      <c r="N9" s="228">
        <f t="shared" si="2"/>
        <v>28030688.06912886</v>
      </c>
      <c r="O9" s="59" t="e">
        <f>VLOOKUP(class[[#This Row],[hwycov_id]],check!$A$2:$P$26,16,FALSE)</f>
        <v>#N/A</v>
      </c>
      <c r="P9" s="59">
        <v>9</v>
      </c>
      <c r="Q9" s="304">
        <f>ROUND(class[[#This Row],[count]],-3)</f>
        <v>27000</v>
      </c>
      <c r="R9" s="321">
        <f>VLOOKUP(class[[#This Row],[count_rd]],caltran!$J$2:$P$182,7,FALSE)</f>
        <v>20250</v>
      </c>
      <c r="S9" s="321">
        <f>VLOOKUP(class[[#This Row],[count_rd]],caltran!$J$2:$P$182,6,FALSE)</f>
        <v>33750</v>
      </c>
      <c r="T9" s="59">
        <f>IF(AND(class[[#This Row],[flow]]&gt;=class[[#This Row],[low]], class[[#This Row],[flow]]&lt;=class[[#This Row],[high]]),1,0)</f>
        <v>1</v>
      </c>
    </row>
    <row r="10" spans="1:20">
      <c r="A10" s="347">
        <f>'[4]All Counts'!E10</f>
        <v>470</v>
      </c>
      <c r="B10" s="59">
        <f>'[4]All Counts'!F10</f>
        <v>1</v>
      </c>
      <c r="C10" s="59">
        <f>'[4]All Counts'!G10</f>
        <v>2</v>
      </c>
      <c r="D10" s="353">
        <v>1</v>
      </c>
      <c r="E10" s="59" t="str">
        <f>'[4]All Counts'!P10</f>
        <v>SANDAG</v>
      </c>
      <c r="F10" s="59">
        <v>1</v>
      </c>
      <c r="G10" s="227">
        <v>1</v>
      </c>
      <c r="H10" s="227">
        <v>4</v>
      </c>
      <c r="I10" s="227">
        <v>14</v>
      </c>
      <c r="J10" s="59">
        <f>'[4]All Counts'!M10</f>
        <v>26764</v>
      </c>
      <c r="K10" s="78">
        <f>VLOOKUP(class[[#This Row],[hwycov_id]],flow[[hwycov_id]:[flow_day]],2,FALSE)</f>
        <v>20142.244094999998</v>
      </c>
      <c r="L10" s="229">
        <f t="shared" si="0"/>
        <v>-0.24741278975489467</v>
      </c>
      <c r="M10" s="228">
        <f t="shared" si="1"/>
        <v>-6621.7559050000018</v>
      </c>
      <c r="N10" s="228">
        <f t="shared" si="2"/>
        <v>43847651.265402392</v>
      </c>
      <c r="O10" s="59" t="e">
        <f>VLOOKUP(class[[#This Row],[hwycov_id]],check!$A$2:$P$26,16,FALSE)</f>
        <v>#N/A</v>
      </c>
      <c r="P10" s="59">
        <v>10</v>
      </c>
      <c r="Q10" s="304">
        <f>ROUND(class[[#This Row],[count]],-3)</f>
        <v>27000</v>
      </c>
      <c r="R10" s="321">
        <f>VLOOKUP(class[[#This Row],[count_rd]],caltran!$J$2:$P$182,7,FALSE)</f>
        <v>20250</v>
      </c>
      <c r="S10" s="321">
        <f>VLOOKUP(class[[#This Row],[count_rd]],caltran!$J$2:$P$182,6,FALSE)</f>
        <v>33750</v>
      </c>
      <c r="T10" s="59">
        <f>IF(AND(class[[#This Row],[flow]]&gt;=class[[#This Row],[low]], class[[#This Row],[flow]]&lt;=class[[#This Row],[high]]),1,0)</f>
        <v>0</v>
      </c>
    </row>
    <row r="11" spans="1:20">
      <c r="A11" s="347">
        <f>'[4]All Counts'!E11</f>
        <v>23053</v>
      </c>
      <c r="B11" s="59">
        <f>'[4]All Counts'!F11</f>
        <v>1</v>
      </c>
      <c r="C11" s="59">
        <f>'[4]All Counts'!G11</f>
        <v>2</v>
      </c>
      <c r="D11" s="353">
        <v>1</v>
      </c>
      <c r="E11" s="59" t="str">
        <f>'[4]All Counts'!P11</f>
        <v>SANDAG</v>
      </c>
      <c r="F11" s="59">
        <v>1</v>
      </c>
      <c r="G11" s="227">
        <v>2</v>
      </c>
      <c r="H11" s="227">
        <v>4</v>
      </c>
      <c r="I11" s="227">
        <v>14</v>
      </c>
      <c r="J11" s="59">
        <f>'[4]All Counts'!M11</f>
        <v>26852</v>
      </c>
      <c r="K11" s="78">
        <f>VLOOKUP(class[[#This Row],[hwycov_id]],flow[[hwycov_id]:[flow_day]],2,FALSE)</f>
        <v>20142.244094999998</v>
      </c>
      <c r="L11" s="229">
        <f t="shared" si="0"/>
        <v>-0.24987918609414572</v>
      </c>
      <c r="M11" s="228">
        <f t="shared" si="1"/>
        <v>-6709.7559050000018</v>
      </c>
      <c r="N11" s="228">
        <f t="shared" si="2"/>
        <v>45020824.304682396</v>
      </c>
      <c r="O11" s="59" t="e">
        <f>VLOOKUP(class[[#This Row],[hwycov_id]],check!$A$2:$P$26,16,FALSE)</f>
        <v>#N/A</v>
      </c>
      <c r="P11" s="59">
        <v>11</v>
      </c>
      <c r="Q11" s="304">
        <f>ROUND(class[[#This Row],[count]],-3)</f>
        <v>27000</v>
      </c>
      <c r="R11" s="321">
        <f>VLOOKUP(class[[#This Row],[count_rd]],caltran!$J$2:$P$182,7,FALSE)</f>
        <v>20250</v>
      </c>
      <c r="S11" s="321">
        <f>VLOOKUP(class[[#This Row],[count_rd]],caltran!$J$2:$P$182,6,FALSE)</f>
        <v>33750</v>
      </c>
      <c r="T11" s="59">
        <f>IF(AND(class[[#This Row],[flow]]&gt;=class[[#This Row],[low]], class[[#This Row],[flow]]&lt;=class[[#This Row],[high]]),1,0)</f>
        <v>0</v>
      </c>
    </row>
    <row r="12" spans="1:20">
      <c r="A12" s="347">
        <f>'[4]All Counts'!E12</f>
        <v>473</v>
      </c>
      <c r="B12" s="59">
        <f>'[4]All Counts'!F12</f>
        <v>1</v>
      </c>
      <c r="C12" s="59">
        <f>'[4]All Counts'!G12</f>
        <v>2</v>
      </c>
      <c r="D12" s="353">
        <v>1</v>
      </c>
      <c r="E12" s="59" t="str">
        <f>'[4]All Counts'!P12</f>
        <v>SANDAG</v>
      </c>
      <c r="F12" s="59">
        <v>1</v>
      </c>
      <c r="G12" s="227">
        <v>2</v>
      </c>
      <c r="H12" s="227">
        <v>5</v>
      </c>
      <c r="I12" s="227">
        <v>16</v>
      </c>
      <c r="J12" s="59">
        <f>'[4]All Counts'!M12</f>
        <v>24018</v>
      </c>
      <c r="K12" s="78">
        <f>VLOOKUP(class[[#This Row],[hwycov_id]],flow[[hwycov_id]:[flow_day]],2,FALSE)</f>
        <v>18229.935348000003</v>
      </c>
      <c r="L12" s="229">
        <f t="shared" si="0"/>
        <v>-0.24098861903572311</v>
      </c>
      <c r="M12" s="228">
        <f t="shared" si="1"/>
        <v>-5788.0646519999973</v>
      </c>
      <c r="N12" s="228">
        <f t="shared" si="2"/>
        <v>33501692.415731851</v>
      </c>
      <c r="O12" s="59" t="e">
        <f>VLOOKUP(class[[#This Row],[hwycov_id]],check!$A$2:$P$26,16,FALSE)</f>
        <v>#N/A</v>
      </c>
      <c r="P12" s="59">
        <v>12</v>
      </c>
      <c r="Q12" s="304">
        <f>ROUND(class[[#This Row],[count]],-3)</f>
        <v>24000</v>
      </c>
      <c r="R12" s="321">
        <f>VLOOKUP(class[[#This Row],[count_rd]],caltran!$J$2:$P$182,7,FALSE)</f>
        <v>17760</v>
      </c>
      <c r="S12" s="321">
        <f>VLOOKUP(class[[#This Row],[count_rd]],caltran!$J$2:$P$182,6,FALSE)</f>
        <v>30240</v>
      </c>
      <c r="T12" s="59">
        <f>IF(AND(class[[#This Row],[flow]]&gt;=class[[#This Row],[low]], class[[#This Row],[flow]]&lt;=class[[#This Row],[high]]),1,0)</f>
        <v>1</v>
      </c>
    </row>
    <row r="13" spans="1:20">
      <c r="A13" s="347">
        <f>'[4]All Counts'!E13</f>
        <v>29368</v>
      </c>
      <c r="B13" s="59">
        <f>'[4]All Counts'!F13</f>
        <v>1</v>
      </c>
      <c r="C13" s="59">
        <f>'[4]All Counts'!G13</f>
        <v>2</v>
      </c>
      <c r="D13" s="353">
        <v>1</v>
      </c>
      <c r="E13" s="59" t="str">
        <f>'[4]All Counts'!P13</f>
        <v>PeMS2016</v>
      </c>
      <c r="F13" s="59">
        <v>1</v>
      </c>
      <c r="G13" s="227">
        <v>2</v>
      </c>
      <c r="H13" s="227">
        <v>4</v>
      </c>
      <c r="I13" s="227">
        <v>14</v>
      </c>
      <c r="J13" s="59">
        <f>'[4]All Counts'!M13</f>
        <v>15110.10920817783</v>
      </c>
      <c r="K13" s="78">
        <f>VLOOKUP(class[[#This Row],[hwycov_id]],flow[[hwycov_id]:[flow_day]],2,FALSE)</f>
        <v>14414.298741000001</v>
      </c>
      <c r="L13" s="229">
        <f t="shared" si="0"/>
        <v>-4.6049334097548744E-2</v>
      </c>
      <c r="M13" s="228">
        <f t="shared" si="1"/>
        <v>-695.8104671778292</v>
      </c>
      <c r="N13" s="228">
        <f t="shared" si="2"/>
        <v>484152.20623422891</v>
      </c>
      <c r="O13" s="59" t="e">
        <f>VLOOKUP(class[[#This Row],[hwycov_id]],check!$A$2:$P$26,16,FALSE)</f>
        <v>#N/A</v>
      </c>
      <c r="P13" s="59">
        <v>13</v>
      </c>
      <c r="Q13" s="304">
        <f>ROUND(class[[#This Row],[count]],-3)</f>
        <v>15000</v>
      </c>
      <c r="R13" s="321">
        <f>VLOOKUP(class[[#This Row],[count_rd]],caltran!$J$2:$P$182,7,FALSE)</f>
        <v>10455.000000000002</v>
      </c>
      <c r="S13" s="321">
        <f>VLOOKUP(class[[#This Row],[count_rd]],caltran!$J$2:$P$182,6,FALSE)</f>
        <v>19545</v>
      </c>
      <c r="T13" s="59">
        <f>IF(AND(class[[#This Row],[flow]]&gt;=class[[#This Row],[low]], class[[#This Row],[flow]]&lt;=class[[#This Row],[high]]),1,0)</f>
        <v>1</v>
      </c>
    </row>
    <row r="14" spans="1:20">
      <c r="A14" s="347">
        <f>'[4]All Counts'!E14</f>
        <v>29368</v>
      </c>
      <c r="B14" s="59">
        <f>'[4]All Counts'!F14</f>
        <v>1</v>
      </c>
      <c r="C14" s="59">
        <f>'[4]All Counts'!G14</f>
        <v>2</v>
      </c>
      <c r="D14" s="353">
        <v>1</v>
      </c>
      <c r="E14" s="59" t="str">
        <f>'[4]All Counts'!P14</f>
        <v>SANDAG</v>
      </c>
      <c r="F14" s="59">
        <v>1</v>
      </c>
      <c r="G14" s="227">
        <v>2</v>
      </c>
      <c r="H14" s="227">
        <v>4</v>
      </c>
      <c r="I14" s="227">
        <v>14</v>
      </c>
      <c r="J14" s="59">
        <f>'[4]All Counts'!M14</f>
        <v>18511</v>
      </c>
      <c r="K14" s="78">
        <f>VLOOKUP(class[[#This Row],[hwycov_id]],flow[[hwycov_id]:[flow_day]],2,FALSE)</f>
        <v>14414.298741000001</v>
      </c>
      <c r="L14" s="229">
        <f t="shared" si="0"/>
        <v>-0.22131172054454107</v>
      </c>
      <c r="M14" s="228">
        <f t="shared" si="1"/>
        <v>-4096.7012589999995</v>
      </c>
      <c r="N14" s="228">
        <f t="shared" si="2"/>
        <v>16782961.20549218</v>
      </c>
      <c r="O14" s="59" t="e">
        <f>VLOOKUP(class[[#This Row],[hwycov_id]],check!$A$2:$P$26,16,FALSE)</f>
        <v>#N/A</v>
      </c>
      <c r="P14" s="59">
        <v>16</v>
      </c>
      <c r="Q14" s="304">
        <f>ROUND(class[[#This Row],[count]],-3)</f>
        <v>19000</v>
      </c>
      <c r="R14" s="321">
        <f>VLOOKUP(class[[#This Row],[count_rd]],caltran!$J$2:$P$182,7,FALSE)</f>
        <v>13680</v>
      </c>
      <c r="S14" s="321">
        <f>VLOOKUP(class[[#This Row],[count_rd]],caltran!$J$2:$P$182,6,FALSE)</f>
        <v>24320</v>
      </c>
      <c r="T14" s="59">
        <f>IF(AND(class[[#This Row],[flow]]&gt;=class[[#This Row],[low]], class[[#This Row],[flow]]&lt;=class[[#This Row],[high]]),1,0)</f>
        <v>1</v>
      </c>
    </row>
    <row r="15" spans="1:20">
      <c r="A15" s="347">
        <f>'[4]All Counts'!E15</f>
        <v>25749</v>
      </c>
      <c r="B15" s="59">
        <f>'[4]All Counts'!F15</f>
        <v>1</v>
      </c>
      <c r="C15" s="59">
        <f>'[4]All Counts'!G15</f>
        <v>2</v>
      </c>
      <c r="D15" s="353">
        <v>1</v>
      </c>
      <c r="E15" s="59" t="str">
        <f>'[4]All Counts'!P15</f>
        <v>SANDAG</v>
      </c>
      <c r="F15" s="59">
        <v>1</v>
      </c>
      <c r="G15" s="227">
        <v>2</v>
      </c>
      <c r="H15" s="227">
        <v>2</v>
      </c>
      <c r="I15" s="227">
        <v>14</v>
      </c>
      <c r="J15" s="59">
        <f>'[4]All Counts'!M15</f>
        <v>22469</v>
      </c>
      <c r="K15" s="78">
        <f>VLOOKUP(class[[#This Row],[hwycov_id]],flow[[hwycov_id]:[flow_day]],2,FALSE)</f>
        <v>12603.437536999998</v>
      </c>
      <c r="L15" s="229">
        <f t="shared" si="0"/>
        <v>-0.43907438973697099</v>
      </c>
      <c r="M15" s="228">
        <f t="shared" si="1"/>
        <v>-9865.562463000002</v>
      </c>
      <c r="N15" s="228">
        <f t="shared" si="2"/>
        <v>97329322.711354673</v>
      </c>
      <c r="O15" s="59" t="e">
        <f>VLOOKUP(class[[#This Row],[hwycov_id]],check!$A$2:$P$26,16,FALSE)</f>
        <v>#N/A</v>
      </c>
      <c r="P15" s="59">
        <v>18</v>
      </c>
      <c r="Q15" s="304">
        <f>ROUND(class[[#This Row],[count]],-3)</f>
        <v>22000</v>
      </c>
      <c r="R15" s="321">
        <f>VLOOKUP(class[[#This Row],[count_rd]],caltran!$J$2:$P$182,7,FALSE)</f>
        <v>16114.999999999998</v>
      </c>
      <c r="S15" s="321">
        <f>VLOOKUP(class[[#This Row],[count_rd]],caltran!$J$2:$P$182,6,FALSE)</f>
        <v>27885</v>
      </c>
      <c r="T15" s="59">
        <f>IF(AND(class[[#This Row],[flow]]&gt;=class[[#This Row],[low]], class[[#This Row],[flow]]&lt;=class[[#This Row],[high]]),1,0)</f>
        <v>0</v>
      </c>
    </row>
    <row r="16" spans="1:20">
      <c r="A16" s="347">
        <f>'[4]All Counts'!E16</f>
        <v>29442</v>
      </c>
      <c r="B16" s="59">
        <f>'[4]All Counts'!F16</f>
        <v>1</v>
      </c>
      <c r="C16" s="59">
        <f>'[4]All Counts'!G16</f>
        <v>2</v>
      </c>
      <c r="D16" s="353">
        <v>1</v>
      </c>
      <c r="E16" s="59" t="str">
        <f>'[4]All Counts'!P16</f>
        <v>SANDAG</v>
      </c>
      <c r="F16" s="59">
        <v>1</v>
      </c>
      <c r="G16" s="227">
        <v>2</v>
      </c>
      <c r="H16" s="227">
        <v>5</v>
      </c>
      <c r="I16" s="227">
        <v>19</v>
      </c>
      <c r="J16" s="59">
        <f>'[4]All Counts'!M16</f>
        <v>27194</v>
      </c>
      <c r="K16" s="78">
        <f>VLOOKUP(class[[#This Row],[hwycov_id]],flow[[hwycov_id]:[flow_day]],2,FALSE)</f>
        <v>14320.377548</v>
      </c>
      <c r="L16" s="229">
        <f t="shared" si="0"/>
        <v>-0.47339936941972494</v>
      </c>
      <c r="M16" s="228">
        <f t="shared" si="1"/>
        <v>-12873.622452</v>
      </c>
      <c r="N16" s="228">
        <f t="shared" si="2"/>
        <v>165730155.03663847</v>
      </c>
      <c r="O16" s="59" t="e">
        <f>VLOOKUP(class[[#This Row],[hwycov_id]],check!$A$2:$P$26,16,FALSE)</f>
        <v>#N/A</v>
      </c>
      <c r="P16" s="59">
        <v>19</v>
      </c>
      <c r="Q16" s="304">
        <f>ROUND(class[[#This Row],[count]],-3)</f>
        <v>27000</v>
      </c>
      <c r="R16" s="321">
        <f>VLOOKUP(class[[#This Row],[count_rd]],caltran!$J$2:$P$182,7,FALSE)</f>
        <v>20250</v>
      </c>
      <c r="S16" s="321">
        <f>VLOOKUP(class[[#This Row],[count_rd]],caltran!$J$2:$P$182,6,FALSE)</f>
        <v>33750</v>
      </c>
      <c r="T16" s="59">
        <f>IF(AND(class[[#This Row],[flow]]&gt;=class[[#This Row],[low]], class[[#This Row],[flow]]&lt;=class[[#This Row],[high]]),1,0)</f>
        <v>0</v>
      </c>
    </row>
    <row r="17" spans="1:20">
      <c r="A17" s="347">
        <f>'[4]All Counts'!E17</f>
        <v>513</v>
      </c>
      <c r="B17" s="59">
        <f>'[4]All Counts'!F17</f>
        <v>1</v>
      </c>
      <c r="C17" s="59">
        <f>'[4]All Counts'!G17</f>
        <v>2</v>
      </c>
      <c r="D17" s="353">
        <v>1</v>
      </c>
      <c r="E17" s="59" t="str">
        <f>'[4]All Counts'!P17</f>
        <v>SANDAG</v>
      </c>
      <c r="F17" s="59">
        <v>1</v>
      </c>
      <c r="G17" s="227">
        <v>2</v>
      </c>
      <c r="H17" s="227">
        <v>5</v>
      </c>
      <c r="I17" s="227">
        <v>5</v>
      </c>
      <c r="J17" s="59">
        <f>'[4]All Counts'!M17</f>
        <v>25041</v>
      </c>
      <c r="K17" s="78">
        <f>VLOOKUP(class[[#This Row],[hwycov_id]],flow[[hwycov_id]:[flow_day]],2,FALSE)</f>
        <v>12385.635612</v>
      </c>
      <c r="L17" s="229">
        <f t="shared" si="0"/>
        <v>-0.50538574290164129</v>
      </c>
      <c r="M17" s="228">
        <f t="shared" si="1"/>
        <v>-12655.364388</v>
      </c>
      <c r="N17" s="228">
        <f t="shared" si="2"/>
        <v>160158247.7930586</v>
      </c>
      <c r="O17" s="59" t="e">
        <f>VLOOKUP(class[[#This Row],[hwycov_id]],check!$A$2:$P$26,16,FALSE)</f>
        <v>#N/A</v>
      </c>
      <c r="P17" s="59">
        <v>20</v>
      </c>
      <c r="Q17" s="304">
        <f>ROUND(class[[#This Row],[count]],-3)</f>
        <v>25000</v>
      </c>
      <c r="R17" s="321">
        <f>VLOOKUP(class[[#This Row],[count_rd]],caltran!$J$2:$P$182,7,FALSE)</f>
        <v>18625</v>
      </c>
      <c r="S17" s="321">
        <f>VLOOKUP(class[[#This Row],[count_rd]],caltran!$J$2:$P$182,6,FALSE)</f>
        <v>31374.999999999996</v>
      </c>
      <c r="T17" s="59">
        <f>IF(AND(class[[#This Row],[flow]]&gt;=class[[#This Row],[low]], class[[#This Row],[flow]]&lt;=class[[#This Row],[high]]),1,0)</f>
        <v>0</v>
      </c>
    </row>
    <row r="18" spans="1:20">
      <c r="A18" s="347">
        <f>'[4]All Counts'!E18</f>
        <v>23128</v>
      </c>
      <c r="B18" s="59">
        <f>'[4]All Counts'!F18</f>
        <v>1</v>
      </c>
      <c r="C18" s="59">
        <f>'[4]All Counts'!G18</f>
        <v>2</v>
      </c>
      <c r="D18" s="353">
        <v>1</v>
      </c>
      <c r="E18" s="59" t="str">
        <f>'[4]All Counts'!P18</f>
        <v>SANDAG</v>
      </c>
      <c r="F18" s="59">
        <v>1</v>
      </c>
      <c r="G18" s="227">
        <v>2</v>
      </c>
      <c r="H18" s="227">
        <v>5</v>
      </c>
      <c r="I18" s="227">
        <v>9</v>
      </c>
      <c r="J18" s="59">
        <f>'[4]All Counts'!M18</f>
        <v>26786</v>
      </c>
      <c r="K18" s="78">
        <f>VLOOKUP(class[[#This Row],[hwycov_id]],flow[[hwycov_id]:[flow_day]],2,FALSE)</f>
        <v>16482.229719999999</v>
      </c>
      <c r="L18" s="229">
        <f t="shared" si="0"/>
        <v>-0.38466998730680213</v>
      </c>
      <c r="M18" s="228">
        <f t="shared" si="1"/>
        <v>-10303.770280000001</v>
      </c>
      <c r="N18" s="228">
        <f t="shared" si="2"/>
        <v>106167681.98301129</v>
      </c>
      <c r="O18" s="59" t="e">
        <f>VLOOKUP(class[[#This Row],[hwycov_id]],check!$A$2:$P$26,16,FALSE)</f>
        <v>#N/A</v>
      </c>
      <c r="P18" s="59">
        <v>21</v>
      </c>
      <c r="Q18" s="304">
        <f>ROUND(class[[#This Row],[count]],-3)</f>
        <v>27000</v>
      </c>
      <c r="R18" s="321">
        <f>VLOOKUP(class[[#This Row],[count_rd]],caltran!$J$2:$P$182,7,FALSE)</f>
        <v>20250</v>
      </c>
      <c r="S18" s="321">
        <f>VLOOKUP(class[[#This Row],[count_rd]],caltran!$J$2:$P$182,6,FALSE)</f>
        <v>33750</v>
      </c>
      <c r="T18" s="59">
        <f>IF(AND(class[[#This Row],[flow]]&gt;=class[[#This Row],[low]], class[[#This Row],[flow]]&lt;=class[[#This Row],[high]]),1,0)</f>
        <v>0</v>
      </c>
    </row>
    <row r="19" spans="1:20">
      <c r="A19" s="347">
        <f>'[4]All Counts'!E19</f>
        <v>517</v>
      </c>
      <c r="B19" s="59">
        <f>'[4]All Counts'!F19</f>
        <v>1</v>
      </c>
      <c r="C19" s="59">
        <f>'[4]All Counts'!G19</f>
        <v>2</v>
      </c>
      <c r="D19" s="353">
        <v>1</v>
      </c>
      <c r="E19" s="59" t="str">
        <f>'[4]All Counts'!P19</f>
        <v>SANDAG</v>
      </c>
      <c r="F19" s="59">
        <v>1</v>
      </c>
      <c r="G19" s="227">
        <v>2</v>
      </c>
      <c r="H19" s="227">
        <v>5</v>
      </c>
      <c r="I19" s="227">
        <v>19</v>
      </c>
      <c r="J19" s="59">
        <f>'[4]All Counts'!M19</f>
        <v>25476</v>
      </c>
      <c r="K19" s="78">
        <f>VLOOKUP(class[[#This Row],[hwycov_id]],flow[[hwycov_id]:[flow_day]],2,FALSE)</f>
        <v>12350.006357999997</v>
      </c>
      <c r="L19" s="229">
        <f t="shared" si="0"/>
        <v>-0.51522977084314658</v>
      </c>
      <c r="M19" s="228">
        <f t="shared" si="1"/>
        <v>-13125.993642000003</v>
      </c>
      <c r="N19" s="228">
        <f t="shared" si="2"/>
        <v>172291709.0898245</v>
      </c>
      <c r="O19" s="59" t="e">
        <f>VLOOKUP(class[[#This Row],[hwycov_id]],check!$A$2:$P$26,16,FALSE)</f>
        <v>#N/A</v>
      </c>
      <c r="P19" s="59">
        <v>23</v>
      </c>
      <c r="Q19" s="304">
        <f>ROUND(class[[#This Row],[count]],-3)</f>
        <v>25000</v>
      </c>
      <c r="R19" s="321">
        <f>VLOOKUP(class[[#This Row],[count_rd]],caltran!$J$2:$P$182,7,FALSE)</f>
        <v>18625</v>
      </c>
      <c r="S19" s="321">
        <f>VLOOKUP(class[[#This Row],[count_rd]],caltran!$J$2:$P$182,6,FALSE)</f>
        <v>31374.999999999996</v>
      </c>
      <c r="T19" s="59">
        <f>IF(AND(class[[#This Row],[flow]]&gt;=class[[#This Row],[low]], class[[#This Row],[flow]]&lt;=class[[#This Row],[high]]),1,0)</f>
        <v>0</v>
      </c>
    </row>
    <row r="20" spans="1:20">
      <c r="A20" s="347">
        <f>'[4]All Counts'!E20</f>
        <v>520</v>
      </c>
      <c r="B20" s="59">
        <f>'[4]All Counts'!F20</f>
        <v>1</v>
      </c>
      <c r="C20" s="59">
        <f>'[4]All Counts'!G20</f>
        <v>2</v>
      </c>
      <c r="D20" s="353">
        <v>1</v>
      </c>
      <c r="E20" s="59" t="str">
        <f>'[4]All Counts'!P20</f>
        <v>SANDAG</v>
      </c>
      <c r="F20" s="59">
        <v>1</v>
      </c>
      <c r="G20" s="227">
        <v>2</v>
      </c>
      <c r="H20" s="227">
        <v>7</v>
      </c>
      <c r="I20" s="227">
        <v>7</v>
      </c>
      <c r="J20" s="59">
        <f>'[4]All Counts'!M20</f>
        <v>26417</v>
      </c>
      <c r="K20" s="78">
        <f>VLOOKUP(class[[#This Row],[hwycov_id]],flow[[hwycov_id]:[flow_day]],2,FALSE)</f>
        <v>12971.622673</v>
      </c>
      <c r="L20" s="229">
        <f t="shared" si="0"/>
        <v>-0.50896685191354052</v>
      </c>
      <c r="M20" s="228">
        <f t="shared" si="1"/>
        <v>-13445.377327</v>
      </c>
      <c r="N20" s="228">
        <f t="shared" si="2"/>
        <v>180778171.46540567</v>
      </c>
      <c r="O20" s="59" t="e">
        <f>VLOOKUP(class[[#This Row],[hwycov_id]],check!$A$2:$P$26,16,FALSE)</f>
        <v>#N/A</v>
      </c>
      <c r="P20" s="59">
        <v>24</v>
      </c>
      <c r="Q20" s="304">
        <f>ROUND(class[[#This Row],[count]],-3)</f>
        <v>26000</v>
      </c>
      <c r="R20" s="321">
        <f>VLOOKUP(class[[#This Row],[count_rd]],caltran!$J$2:$P$182,7,FALSE)</f>
        <v>19448</v>
      </c>
      <c r="S20" s="321">
        <f>VLOOKUP(class[[#This Row],[count_rd]],caltran!$J$2:$P$182,6,FALSE)</f>
        <v>32552</v>
      </c>
      <c r="T20" s="59">
        <f>IF(AND(class[[#This Row],[flow]]&gt;=class[[#This Row],[low]], class[[#This Row],[flow]]&lt;=class[[#This Row],[high]]),1,0)</f>
        <v>0</v>
      </c>
    </row>
    <row r="21" spans="1:20">
      <c r="A21" s="347">
        <f>'[4]All Counts'!E21</f>
        <v>525</v>
      </c>
      <c r="B21" s="59">
        <f>'[4]All Counts'!F21</f>
        <v>1</v>
      </c>
      <c r="C21" s="59">
        <f>'[4]All Counts'!G21</f>
        <v>2</v>
      </c>
      <c r="D21" s="353">
        <v>1</v>
      </c>
      <c r="E21" s="59" t="str">
        <f>'[4]All Counts'!P21</f>
        <v>SANDAG</v>
      </c>
      <c r="F21" s="59">
        <v>1</v>
      </c>
      <c r="G21" s="227">
        <v>2</v>
      </c>
      <c r="H21" s="227">
        <v>2</v>
      </c>
      <c r="I21" s="227">
        <v>14</v>
      </c>
      <c r="J21" s="59">
        <f>'[4]All Counts'!M21</f>
        <v>41937</v>
      </c>
      <c r="K21" s="78">
        <f>VLOOKUP(class[[#This Row],[hwycov_id]],flow[[hwycov_id]:[flow_day]],2,FALSE)</f>
        <v>18234.014641999998</v>
      </c>
      <c r="L21" s="229">
        <f t="shared" si="0"/>
        <v>-0.56520460113980497</v>
      </c>
      <c r="M21" s="228">
        <f t="shared" si="1"/>
        <v>-23702.985358000002</v>
      </c>
      <c r="N21" s="228">
        <f t="shared" si="2"/>
        <v>561831514.88156247</v>
      </c>
      <c r="O21" s="59" t="e">
        <f>VLOOKUP(class[[#This Row],[hwycov_id]],check!$A$2:$P$26,16,FALSE)</f>
        <v>#N/A</v>
      </c>
      <c r="P21" s="59">
        <v>25</v>
      </c>
      <c r="Q21" s="304">
        <f>ROUND(class[[#This Row],[count]],-3)</f>
        <v>42000</v>
      </c>
      <c r="R21" s="321">
        <f>VLOOKUP(class[[#This Row],[count_rd]],caltran!$J$2:$P$182,7,FALSE)</f>
        <v>32953.666666666672</v>
      </c>
      <c r="S21" s="321">
        <f>VLOOKUP(class[[#This Row],[count_rd]],caltran!$J$2:$P$182,6,FALSE)</f>
        <v>51046.333333333328</v>
      </c>
      <c r="T21" s="59">
        <f>IF(AND(class[[#This Row],[flow]]&gt;=class[[#This Row],[low]], class[[#This Row],[flow]]&lt;=class[[#This Row],[high]]),1,0)</f>
        <v>0</v>
      </c>
    </row>
    <row r="22" spans="1:20">
      <c r="A22" s="347">
        <f>'[4]All Counts'!E22</f>
        <v>553</v>
      </c>
      <c r="B22" s="59">
        <f>'[4]All Counts'!F22</f>
        <v>1</v>
      </c>
      <c r="C22" s="59">
        <f>'[4]All Counts'!G22</f>
        <v>2</v>
      </c>
      <c r="D22" s="353">
        <v>1</v>
      </c>
      <c r="E22" s="59" t="str">
        <f>'[4]All Counts'!P22</f>
        <v>SANDAG</v>
      </c>
      <c r="F22" s="59">
        <v>1</v>
      </c>
      <c r="G22" s="227">
        <v>2</v>
      </c>
      <c r="H22" s="227">
        <v>4</v>
      </c>
      <c r="I22" s="227">
        <v>14</v>
      </c>
      <c r="J22" s="59">
        <f>'[4]All Counts'!M22</f>
        <v>30202</v>
      </c>
      <c r="K22" s="78">
        <f>VLOOKUP(class[[#This Row],[hwycov_id]],flow[[hwycov_id]:[flow_day]],2,FALSE)</f>
        <v>16714.459533000005</v>
      </c>
      <c r="L22" s="229">
        <f t="shared" si="0"/>
        <v>-0.44657772554797681</v>
      </c>
      <c r="M22" s="228">
        <f t="shared" si="1"/>
        <v>-13487.540466999995</v>
      </c>
      <c r="N22" s="228">
        <f t="shared" si="2"/>
        <v>181913747.84896246</v>
      </c>
      <c r="O22" s="59" t="e">
        <f>VLOOKUP(class[[#This Row],[hwycov_id]],check!$A$2:$P$26,16,FALSE)</f>
        <v>#N/A</v>
      </c>
      <c r="P22" s="59">
        <v>26</v>
      </c>
      <c r="Q22" s="304">
        <f>ROUND(class[[#This Row],[count]],-3)</f>
        <v>30000</v>
      </c>
      <c r="R22" s="321">
        <f>VLOOKUP(class[[#This Row],[count_rd]],caltran!$J$2:$P$182,7,FALSE)</f>
        <v>22770</v>
      </c>
      <c r="S22" s="321">
        <f>VLOOKUP(class[[#This Row],[count_rd]],caltran!$J$2:$P$182,6,FALSE)</f>
        <v>37230</v>
      </c>
      <c r="T22" s="59">
        <f>IF(AND(class[[#This Row],[flow]]&gt;=class[[#This Row],[low]], class[[#This Row],[flow]]&lt;=class[[#This Row],[high]]),1,0)</f>
        <v>0</v>
      </c>
    </row>
    <row r="23" spans="1:20">
      <c r="A23" s="347">
        <f>'[4]All Counts'!E23</f>
        <v>23142</v>
      </c>
      <c r="B23" s="59">
        <f>'[4]All Counts'!F23</f>
        <v>1</v>
      </c>
      <c r="C23" s="59">
        <f>'[4]All Counts'!G23</f>
        <v>2</v>
      </c>
      <c r="D23" s="353">
        <v>1</v>
      </c>
      <c r="E23" s="59" t="str">
        <f>'[4]All Counts'!P23</f>
        <v>SANDAG</v>
      </c>
      <c r="F23" s="59">
        <v>1</v>
      </c>
      <c r="G23" s="227">
        <v>2</v>
      </c>
      <c r="H23" s="227">
        <v>4</v>
      </c>
      <c r="I23" s="227">
        <v>14</v>
      </c>
      <c r="J23" s="59">
        <f>'[4]All Counts'!M23</f>
        <v>29688</v>
      </c>
      <c r="K23" s="78">
        <f>VLOOKUP(class[[#This Row],[hwycov_id]],flow[[hwycov_id]:[flow_day]],2,FALSE)</f>
        <v>18367.799376999996</v>
      </c>
      <c r="L23" s="229">
        <f t="shared" si="0"/>
        <v>-0.38130559899622762</v>
      </c>
      <c r="M23" s="228">
        <f t="shared" si="1"/>
        <v>-11320.200623000004</v>
      </c>
      <c r="N23" s="228">
        <f t="shared" si="2"/>
        <v>128146942.14496969</v>
      </c>
      <c r="O23" s="59" t="e">
        <f>VLOOKUP(class[[#This Row],[hwycov_id]],check!$A$2:$P$26,16,FALSE)</f>
        <v>#N/A</v>
      </c>
      <c r="P23" s="59">
        <v>27</v>
      </c>
      <c r="Q23" s="304">
        <f>ROUND(class[[#This Row],[count]],-3)</f>
        <v>30000</v>
      </c>
      <c r="R23" s="321">
        <f>VLOOKUP(class[[#This Row],[count_rd]],caltran!$J$2:$P$182,7,FALSE)</f>
        <v>22770</v>
      </c>
      <c r="S23" s="321">
        <f>VLOOKUP(class[[#This Row],[count_rd]],caltran!$J$2:$P$182,6,FALSE)</f>
        <v>37230</v>
      </c>
      <c r="T23" s="59">
        <f>IF(AND(class[[#This Row],[flow]]&gt;=class[[#This Row],[low]], class[[#This Row],[flow]]&lt;=class[[#This Row],[high]]),1,0)</f>
        <v>0</v>
      </c>
    </row>
    <row r="24" spans="1:20">
      <c r="A24" s="347">
        <f>'[4]All Counts'!E24</f>
        <v>29415</v>
      </c>
      <c r="B24" s="59">
        <f>'[4]All Counts'!F24</f>
        <v>1</v>
      </c>
      <c r="C24" s="59">
        <f>'[4]All Counts'!G24</f>
        <v>2</v>
      </c>
      <c r="D24" s="353">
        <v>1</v>
      </c>
      <c r="E24" s="59" t="str">
        <f>'[4]All Counts'!P24</f>
        <v>SANDAG</v>
      </c>
      <c r="F24" s="59">
        <v>1</v>
      </c>
      <c r="G24" s="227">
        <v>2</v>
      </c>
      <c r="H24" s="227">
        <v>5</v>
      </c>
      <c r="I24" s="227">
        <v>19</v>
      </c>
      <c r="J24" s="59">
        <f>'[4]All Counts'!M24</f>
        <v>59498</v>
      </c>
      <c r="K24" s="78">
        <f>VLOOKUP(class[[#This Row],[hwycov_id]],flow[[hwycov_id]:[flow_day]],2,FALSE)</f>
        <v>14747.326897000001</v>
      </c>
      <c r="L24" s="229">
        <f t="shared" si="0"/>
        <v>-0.75213743492218221</v>
      </c>
      <c r="M24" s="228">
        <f t="shared" si="1"/>
        <v>-44750.673103000001</v>
      </c>
      <c r="N24" s="228">
        <f t="shared" si="2"/>
        <v>2002622743.1715677</v>
      </c>
      <c r="O24" s="59" t="e">
        <f>VLOOKUP(class[[#This Row],[hwycov_id]],check!$A$2:$P$26,16,FALSE)</f>
        <v>#N/A</v>
      </c>
      <c r="P24" s="59">
        <v>28</v>
      </c>
      <c r="Q24" s="304">
        <f>ROUND(class[[#This Row],[count]],-3)</f>
        <v>59000</v>
      </c>
      <c r="R24" s="321">
        <f>VLOOKUP(class[[#This Row],[count_rd]],caltran!$J$2:$P$182,7,FALSE)</f>
        <v>48232.5</v>
      </c>
      <c r="S24" s="321">
        <f>VLOOKUP(class[[#This Row],[count_rd]],caltran!$J$2:$P$182,6,FALSE)</f>
        <v>69767.5</v>
      </c>
      <c r="T24" s="59">
        <f>IF(AND(class[[#This Row],[flow]]&gt;=class[[#This Row],[low]], class[[#This Row],[flow]]&lt;=class[[#This Row],[high]]),1,0)</f>
        <v>0</v>
      </c>
    </row>
    <row r="25" spans="1:20">
      <c r="A25" s="347">
        <f>'[4]All Counts'!E25</f>
        <v>16127</v>
      </c>
      <c r="B25" s="59">
        <f>'[4]All Counts'!F25</f>
        <v>1</v>
      </c>
      <c r="C25" s="59">
        <f>'[4]All Counts'!G25</f>
        <v>1</v>
      </c>
      <c r="D25" s="353">
        <v>1</v>
      </c>
      <c r="E25" s="59" t="str">
        <f>'[4]All Counts'!P25</f>
        <v>Caltran</v>
      </c>
      <c r="F25" s="59">
        <v>1</v>
      </c>
      <c r="G25" s="227">
        <v>2</v>
      </c>
      <c r="H25" s="227">
        <v>5</v>
      </c>
      <c r="I25" s="227">
        <v>19</v>
      </c>
      <c r="J25" s="59">
        <f>'[4]All Counts'!M25</f>
        <v>56592</v>
      </c>
      <c r="K25" s="78">
        <f>VLOOKUP(class[[#This Row],[hwycov_id]],flow[[hwycov_id]:[flow_day]],2,FALSE)</f>
        <v>68115.505126999997</v>
      </c>
      <c r="L25" s="229">
        <f t="shared" si="0"/>
        <v>0.20362427776010739</v>
      </c>
      <c r="M25" s="228">
        <f t="shared" si="1"/>
        <v>11523.505126999997</v>
      </c>
      <c r="N25" s="228">
        <f t="shared" si="2"/>
        <v>132791170.41199522</v>
      </c>
      <c r="O25" s="59" t="e">
        <f>VLOOKUP(class[[#This Row],[hwycov_id]],check!$A$2:$P$26,16,FALSE)</f>
        <v>#N/A</v>
      </c>
      <c r="P25" s="59">
        <v>29</v>
      </c>
      <c r="Q25" s="304">
        <f>ROUND(class[[#This Row],[count]],-3)</f>
        <v>57000</v>
      </c>
      <c r="R25" s="321">
        <f>VLOOKUP(class[[#This Row],[count_rd]],caltran!$J$2:$P$182,7,FALSE)</f>
        <v>46375.833333333328</v>
      </c>
      <c r="S25" s="321">
        <f>VLOOKUP(class[[#This Row],[count_rd]],caltran!$J$2:$P$182,6,FALSE)</f>
        <v>67624.166666666672</v>
      </c>
      <c r="T25" s="59">
        <f>IF(AND(class[[#This Row],[flow]]&gt;=class[[#This Row],[low]], class[[#This Row],[flow]]&lt;=class[[#This Row],[high]]),1,0)</f>
        <v>0</v>
      </c>
    </row>
    <row r="26" spans="1:20">
      <c r="A26" s="347">
        <f>'[4]All Counts'!E26</f>
        <v>8977</v>
      </c>
      <c r="B26" s="59">
        <f>'[4]All Counts'!F26</f>
        <v>1</v>
      </c>
      <c r="C26" s="59">
        <f>'[4]All Counts'!G26</f>
        <v>1</v>
      </c>
      <c r="D26" s="353">
        <v>1</v>
      </c>
      <c r="E26" s="59" t="str">
        <f>'[4]All Counts'!P26</f>
        <v>PeMS2016</v>
      </c>
      <c r="F26" s="59">
        <v>1</v>
      </c>
      <c r="G26" s="227">
        <v>2</v>
      </c>
      <c r="H26" s="227">
        <v>4</v>
      </c>
      <c r="I26" s="227">
        <v>14</v>
      </c>
      <c r="J26" s="59">
        <f>'[4]All Counts'!M26</f>
        <v>91226.072362789899</v>
      </c>
      <c r="K26" s="78">
        <f>VLOOKUP(class[[#This Row],[hwycov_id]],flow[[hwycov_id]:[flow_day]],2,FALSE)</f>
        <v>93709.621582000007</v>
      </c>
      <c r="L26" s="229">
        <f t="shared" si="0"/>
        <v>2.7224116471149529E-2</v>
      </c>
      <c r="M26" s="228">
        <f t="shared" si="1"/>
        <v>2483.5492192101083</v>
      </c>
      <c r="N26" s="228">
        <f t="shared" si="2"/>
        <v>6168016.7242391389</v>
      </c>
      <c r="O26" s="59" t="e">
        <f>VLOOKUP(class[[#This Row],[hwycov_id]],check!$A$2:$P$26,16,FALSE)</f>
        <v>#N/A</v>
      </c>
      <c r="P26" s="59">
        <v>30</v>
      </c>
      <c r="Q26" s="304">
        <f>ROUND(class[[#This Row],[count]],-3)</f>
        <v>91000</v>
      </c>
      <c r="R26" s="321">
        <f>VLOOKUP(class[[#This Row],[count_rd]],caltran!$J$2:$P$182,7,FALSE)</f>
        <v>78472.333333333328</v>
      </c>
      <c r="S26" s="321">
        <f>VLOOKUP(class[[#This Row],[count_rd]],caltran!$J$2:$P$182,6,FALSE)</f>
        <v>103527.66666666666</v>
      </c>
      <c r="T26" s="59">
        <f>IF(AND(class[[#This Row],[flow]]&gt;=class[[#This Row],[low]], class[[#This Row],[flow]]&lt;=class[[#This Row],[high]]),1,0)</f>
        <v>1</v>
      </c>
    </row>
    <row r="27" spans="1:20">
      <c r="A27" s="347">
        <f>'[4]All Counts'!E27</f>
        <v>16128</v>
      </c>
      <c r="B27" s="59">
        <f>'[4]All Counts'!F27</f>
        <v>1</v>
      </c>
      <c r="C27" s="59">
        <f>'[4]All Counts'!G27</f>
        <v>1</v>
      </c>
      <c r="D27" s="353">
        <v>1</v>
      </c>
      <c r="E27" s="59" t="str">
        <f>'[4]All Counts'!P27</f>
        <v>PeMS2016</v>
      </c>
      <c r="F27" s="59">
        <v>1</v>
      </c>
      <c r="G27" s="227">
        <v>2</v>
      </c>
      <c r="H27" s="227">
        <v>4</v>
      </c>
      <c r="I27" s="227">
        <v>14</v>
      </c>
      <c r="J27" s="59">
        <f>'[4]All Counts'!M27</f>
        <v>59710.61542597301</v>
      </c>
      <c r="K27" s="78">
        <f>VLOOKUP(class[[#This Row],[hwycov_id]],flow[[hwycov_id]:[flow_day]],2,FALSE)</f>
        <v>65458.608641999999</v>
      </c>
      <c r="L27" s="229">
        <f t="shared" si="0"/>
        <v>9.6264176395119083E-2</v>
      </c>
      <c r="M27" s="228">
        <f t="shared" si="1"/>
        <v>5747.9932160269891</v>
      </c>
      <c r="N27" s="228">
        <f t="shared" si="2"/>
        <v>33039426.01149229</v>
      </c>
      <c r="O27" s="59" t="e">
        <f>VLOOKUP(class[[#This Row],[hwycov_id]],check!$A$2:$P$26,16,FALSE)</f>
        <v>#N/A</v>
      </c>
      <c r="P27" s="59">
        <v>31</v>
      </c>
      <c r="Q27" s="304">
        <f>ROUND(class[[#This Row],[count]],-3)</f>
        <v>60000</v>
      </c>
      <c r="R27" s="321">
        <f>VLOOKUP(class[[#This Row],[count_rd]],caltran!$J$2:$P$182,7,FALSE)</f>
        <v>49200.000000000007</v>
      </c>
      <c r="S27" s="321">
        <f>VLOOKUP(class[[#This Row],[count_rd]],caltran!$J$2:$P$182,6,FALSE)</f>
        <v>70800</v>
      </c>
      <c r="T27" s="59">
        <f>IF(AND(class[[#This Row],[flow]]&gt;=class[[#This Row],[low]], class[[#This Row],[flow]]&lt;=class[[#This Row],[high]]),1,0)</f>
        <v>1</v>
      </c>
    </row>
    <row r="28" spans="1:20">
      <c r="A28" s="347">
        <f>'[4]All Counts'!E28</f>
        <v>11327</v>
      </c>
      <c r="B28" s="59">
        <f>'[4]All Counts'!F28</f>
        <v>1</v>
      </c>
      <c r="C28" s="59">
        <f>'[4]All Counts'!G28</f>
        <v>1</v>
      </c>
      <c r="D28" s="353">
        <v>1</v>
      </c>
      <c r="E28" s="59" t="str">
        <f>'[4]All Counts'!P28</f>
        <v>PeMS2016</v>
      </c>
      <c r="F28" s="59">
        <v>1</v>
      </c>
      <c r="G28" s="227">
        <v>2</v>
      </c>
      <c r="H28" s="227">
        <v>3</v>
      </c>
      <c r="I28" s="227">
        <v>14</v>
      </c>
      <c r="J28" s="59">
        <f>'[4]All Counts'!M28</f>
        <v>66365.890457795278</v>
      </c>
      <c r="K28" s="78">
        <f>VLOOKUP(class[[#This Row],[hwycov_id]],flow[[hwycov_id]:[flow_day]],2,FALSE)</f>
        <v>72321.664061999996</v>
      </c>
      <c r="L28" s="229">
        <f t="shared" si="0"/>
        <v>8.9741485620421724E-2</v>
      </c>
      <c r="M28" s="228">
        <f t="shared" si="1"/>
        <v>5955.7736042047181</v>
      </c>
      <c r="N28" s="228">
        <f t="shared" si="2"/>
        <v>35471239.224541657</v>
      </c>
      <c r="O28" s="59" t="e">
        <f>VLOOKUP(class[[#This Row],[hwycov_id]],check!$A$2:$P$26,16,FALSE)</f>
        <v>#N/A</v>
      </c>
      <c r="P28" s="59">
        <v>32</v>
      </c>
      <c r="Q28" s="304">
        <f>ROUND(class[[#This Row],[count]],-3)</f>
        <v>66000</v>
      </c>
      <c r="R28" s="321">
        <f>VLOOKUP(class[[#This Row],[count_rd]],caltran!$J$2:$P$182,7,FALSE)</f>
        <v>54867.999999999993</v>
      </c>
      <c r="S28" s="321">
        <f>VLOOKUP(class[[#This Row],[count_rd]],caltran!$J$2:$P$182,6,FALSE)</f>
        <v>77132</v>
      </c>
      <c r="T28" s="59">
        <f>IF(AND(class[[#This Row],[flow]]&gt;=class[[#This Row],[low]], class[[#This Row],[flow]]&lt;=class[[#This Row],[high]]),1,0)</f>
        <v>1</v>
      </c>
    </row>
    <row r="29" spans="1:20">
      <c r="A29" s="347">
        <f>'[4]All Counts'!E29</f>
        <v>16136</v>
      </c>
      <c r="B29" s="59">
        <f>'[4]All Counts'!F29</f>
        <v>1</v>
      </c>
      <c r="C29" s="59">
        <f>'[4]All Counts'!G29</f>
        <v>1</v>
      </c>
      <c r="D29" s="353">
        <v>1</v>
      </c>
      <c r="E29" s="59" t="str">
        <f>'[4]All Counts'!P29</f>
        <v>Caltran</v>
      </c>
      <c r="F29" s="59">
        <v>1</v>
      </c>
      <c r="G29" s="227">
        <v>2</v>
      </c>
      <c r="H29" s="227">
        <v>3</v>
      </c>
      <c r="I29" s="227">
        <v>14</v>
      </c>
      <c r="J29" s="59">
        <f>'[4]All Counts'!M29</f>
        <v>70159</v>
      </c>
      <c r="K29" s="78">
        <f>VLOOKUP(class[[#This Row],[hwycov_id]],flow[[hwycov_id]:[flow_day]],2,FALSE)</f>
        <v>74425.973876999997</v>
      </c>
      <c r="L29" s="229">
        <f t="shared" si="0"/>
        <v>6.0818624510041497E-2</v>
      </c>
      <c r="M29" s="228">
        <f t="shared" si="1"/>
        <v>4266.9738769999967</v>
      </c>
      <c r="N29" s="228">
        <f t="shared" si="2"/>
        <v>18207066.067000382</v>
      </c>
      <c r="O29" s="59" t="e">
        <f>VLOOKUP(class[[#This Row],[hwycov_id]],check!$A$2:$P$26,16,FALSE)</f>
        <v>#N/A</v>
      </c>
      <c r="P29" s="59">
        <v>33</v>
      </c>
      <c r="Q29" s="304">
        <f>ROUND(class[[#This Row],[count]],-3)</f>
        <v>70000</v>
      </c>
      <c r="R29" s="321">
        <f>VLOOKUP(class[[#This Row],[count_rd]],caltran!$J$2:$P$182,7,FALSE)</f>
        <v>58660</v>
      </c>
      <c r="S29" s="321">
        <f>VLOOKUP(class[[#This Row],[count_rd]],caltran!$J$2:$P$182,6,FALSE)</f>
        <v>81340</v>
      </c>
      <c r="T29" s="59">
        <f>IF(AND(class[[#This Row],[flow]]&gt;=class[[#This Row],[low]], class[[#This Row],[flow]]&lt;=class[[#This Row],[high]]),1,0)</f>
        <v>1</v>
      </c>
    </row>
    <row r="30" spans="1:20">
      <c r="A30" s="347">
        <f>'[4]All Counts'!E30</f>
        <v>6852</v>
      </c>
      <c r="B30" s="59">
        <f>'[4]All Counts'!F30</f>
        <v>1</v>
      </c>
      <c r="C30" s="59">
        <f>'[4]All Counts'!G30</f>
        <v>1</v>
      </c>
      <c r="D30" s="353">
        <v>1</v>
      </c>
      <c r="E30" s="59" t="str">
        <f>'[4]All Counts'!P30</f>
        <v>PeMS2016</v>
      </c>
      <c r="F30" s="59">
        <v>1</v>
      </c>
      <c r="G30" s="227">
        <v>3</v>
      </c>
      <c r="H30" s="227">
        <v>5</v>
      </c>
      <c r="I30" s="227">
        <v>5</v>
      </c>
      <c r="J30" s="59">
        <f>'[4]All Counts'!M30</f>
        <v>86796.408299181683</v>
      </c>
      <c r="K30" s="78">
        <f>VLOOKUP(class[[#This Row],[hwycov_id]],flow[[hwycov_id]:[flow_day]],2,FALSE)</f>
        <v>70956.381836999994</v>
      </c>
      <c r="L30" s="229">
        <f t="shared" si="0"/>
        <v>-0.18249633564999745</v>
      </c>
      <c r="M30" s="228">
        <f t="shared" si="1"/>
        <v>-15840.02646218169</v>
      </c>
      <c r="N30" s="228">
        <f t="shared" si="2"/>
        <v>250906438.32261616</v>
      </c>
      <c r="O30" s="59" t="e">
        <f>VLOOKUP(class[[#This Row],[hwycov_id]],check!$A$2:$P$26,16,FALSE)</f>
        <v>#N/A</v>
      </c>
      <c r="P30" s="59">
        <v>34</v>
      </c>
      <c r="Q30" s="304">
        <f>ROUND(class[[#This Row],[count]],-3)</f>
        <v>87000</v>
      </c>
      <c r="R30" s="321">
        <f>VLOOKUP(class[[#This Row],[count_rd]],caltran!$J$2:$P$182,7,FALSE)</f>
        <v>74844.166666666672</v>
      </c>
      <c r="S30" s="321">
        <f>VLOOKUP(class[[#This Row],[count_rd]],caltran!$J$2:$P$182,6,FALSE)</f>
        <v>99155.833333333343</v>
      </c>
      <c r="T30" s="59">
        <f>IF(AND(class[[#This Row],[flow]]&gt;=class[[#This Row],[low]], class[[#This Row],[flow]]&lt;=class[[#This Row],[high]]),1,0)</f>
        <v>0</v>
      </c>
    </row>
    <row r="31" spans="1:20">
      <c r="A31" s="347">
        <f>'[4]All Counts'!E31</f>
        <v>8921</v>
      </c>
      <c r="B31" s="59">
        <f>'[4]All Counts'!F31</f>
        <v>1</v>
      </c>
      <c r="C31" s="59">
        <f>'[4]All Counts'!G31</f>
        <v>1</v>
      </c>
      <c r="D31" s="353">
        <v>1</v>
      </c>
      <c r="E31" s="59" t="str">
        <f>'[4]All Counts'!P31</f>
        <v>PeMS2016</v>
      </c>
      <c r="F31" s="59">
        <v>1</v>
      </c>
      <c r="G31" s="227">
        <v>3</v>
      </c>
      <c r="H31" s="227">
        <v>4</v>
      </c>
      <c r="I31" s="227">
        <v>14</v>
      </c>
      <c r="J31" s="59">
        <f>'[4]All Counts'!M31</f>
        <v>64827.152549114457</v>
      </c>
      <c r="K31" s="78">
        <f>VLOOKUP(class[[#This Row],[hwycov_id]],flow[[hwycov_id]:[flow_day]],2,FALSE)</f>
        <v>72717.496582000007</v>
      </c>
      <c r="L31" s="229">
        <f t="shared" si="0"/>
        <v>0.12171356788974586</v>
      </c>
      <c r="M31" s="228">
        <f t="shared" si="1"/>
        <v>7890.3440328855504</v>
      </c>
      <c r="N31" s="228">
        <f t="shared" si="2"/>
        <v>62257528.957292609</v>
      </c>
      <c r="O31" s="59" t="e">
        <f>VLOOKUP(class[[#This Row],[hwycov_id]],check!$A$2:$P$26,16,FALSE)</f>
        <v>#N/A</v>
      </c>
      <c r="P31" s="59">
        <v>35</v>
      </c>
      <c r="Q31" s="304">
        <f>ROUND(class[[#This Row],[count]],-3)</f>
        <v>65000</v>
      </c>
      <c r="R31" s="321">
        <f>VLOOKUP(class[[#This Row],[count_rd]],caltran!$J$2:$P$182,7,FALSE)</f>
        <v>53950</v>
      </c>
      <c r="S31" s="321">
        <f>VLOOKUP(class[[#This Row],[count_rd]],caltran!$J$2:$P$182,6,FALSE)</f>
        <v>76050</v>
      </c>
      <c r="T31" s="59">
        <f>IF(AND(class[[#This Row],[flow]]&gt;=class[[#This Row],[low]], class[[#This Row],[flow]]&lt;=class[[#This Row],[high]]),1,0)</f>
        <v>1</v>
      </c>
    </row>
    <row r="32" spans="1:20">
      <c r="A32" s="347">
        <f>'[4]All Counts'!E32</f>
        <v>16760</v>
      </c>
      <c r="B32" s="59">
        <f>'[4]All Counts'!F32</f>
        <v>1</v>
      </c>
      <c r="C32" s="59">
        <f>'[4]All Counts'!G32</f>
        <v>1</v>
      </c>
      <c r="D32" s="353">
        <v>1</v>
      </c>
      <c r="E32" s="59" t="str">
        <f>'[4]All Counts'!P32</f>
        <v>PeMS2016</v>
      </c>
      <c r="F32" s="59">
        <v>1</v>
      </c>
      <c r="G32" s="227">
        <v>3</v>
      </c>
      <c r="H32" s="227">
        <v>5</v>
      </c>
      <c r="I32" s="227">
        <v>19</v>
      </c>
      <c r="J32" s="59">
        <f>'[4]All Counts'!M32</f>
        <v>79946.371926056177</v>
      </c>
      <c r="K32" s="78">
        <f>VLOOKUP(class[[#This Row],[hwycov_id]],flow[[hwycov_id]:[flow_day]],2,FALSE)</f>
        <v>86973.078126000008</v>
      </c>
      <c r="L32" s="229">
        <f t="shared" si="0"/>
        <v>8.7892746483141826E-2</v>
      </c>
      <c r="M32" s="228">
        <f t="shared" si="1"/>
        <v>7026.7061999438301</v>
      </c>
      <c r="N32" s="228">
        <f t="shared" si="2"/>
        <v>49374600.020329058</v>
      </c>
      <c r="O32" s="59" t="e">
        <f>VLOOKUP(class[[#This Row],[hwycov_id]],check!$A$2:$P$26,16,FALSE)</f>
        <v>#N/A</v>
      </c>
      <c r="P32" s="59">
        <v>36</v>
      </c>
      <c r="Q32" s="304">
        <f>ROUND(class[[#This Row],[count]],-3)</f>
        <v>80000</v>
      </c>
      <c r="R32" s="321">
        <f>VLOOKUP(class[[#This Row],[count_rd]],caltran!$J$2:$P$182,7,FALSE)</f>
        <v>68240</v>
      </c>
      <c r="S32" s="321">
        <f>VLOOKUP(class[[#This Row],[count_rd]],caltran!$J$2:$P$182,6,FALSE)</f>
        <v>91760</v>
      </c>
      <c r="T32" s="59">
        <f>IF(AND(class[[#This Row],[flow]]&gt;=class[[#This Row],[low]], class[[#This Row],[flow]]&lt;=class[[#This Row],[high]]),1,0)</f>
        <v>1</v>
      </c>
    </row>
    <row r="33" spans="1:20">
      <c r="A33" s="347">
        <f>'[4]All Counts'!E33</f>
        <v>15776</v>
      </c>
      <c r="B33" s="59">
        <f>'[4]All Counts'!F33</f>
        <v>1</v>
      </c>
      <c r="C33" s="59">
        <f>'[4]All Counts'!G33</f>
        <v>1</v>
      </c>
      <c r="D33" s="353">
        <v>1</v>
      </c>
      <c r="E33" s="59" t="str">
        <f>'[4]All Counts'!P33</f>
        <v>Caltran</v>
      </c>
      <c r="F33" s="59">
        <v>1</v>
      </c>
      <c r="G33" s="227">
        <v>3</v>
      </c>
      <c r="H33" s="227">
        <v>5</v>
      </c>
      <c r="I33" s="227">
        <v>19</v>
      </c>
      <c r="J33" s="59">
        <f>'[4]All Counts'!M33</f>
        <v>114510</v>
      </c>
      <c r="K33" s="78">
        <f>VLOOKUP(class[[#This Row],[hwycov_id]],flow[[hwycov_id]:[flow_day]],2,FALSE)</f>
        <v>129743.316406</v>
      </c>
      <c r="L33" s="229">
        <f t="shared" si="0"/>
        <v>0.13303044630163297</v>
      </c>
      <c r="M33" s="228">
        <f t="shared" si="1"/>
        <v>15233.316405999998</v>
      </c>
      <c r="N33" s="228">
        <f t="shared" si="2"/>
        <v>232053928.72530869</v>
      </c>
      <c r="O33" s="59" t="e">
        <f>VLOOKUP(class[[#This Row],[hwycov_id]],check!$A$2:$P$26,16,FALSE)</f>
        <v>#N/A</v>
      </c>
      <c r="P33" s="59">
        <v>37</v>
      </c>
      <c r="Q33" s="304">
        <f>ROUND(class[[#This Row],[count]],-3)</f>
        <v>115000</v>
      </c>
      <c r="R33" s="321">
        <f>VLOOKUP(class[[#This Row],[count_rd]],caltran!$J$2:$P$182,7,FALSE)</f>
        <v>100060.95238095237</v>
      </c>
      <c r="S33" s="321">
        <f>VLOOKUP(class[[#This Row],[count_rd]],caltran!$J$2:$P$182,6,FALSE)</f>
        <v>129939.04761904763</v>
      </c>
      <c r="T33" s="59">
        <f>IF(AND(class[[#This Row],[flow]]&gt;=class[[#This Row],[low]], class[[#This Row],[flow]]&lt;=class[[#This Row],[high]]),1,0)</f>
        <v>1</v>
      </c>
    </row>
    <row r="34" spans="1:20">
      <c r="A34" s="347">
        <f>'[4]All Counts'!E34</f>
        <v>20457</v>
      </c>
      <c r="B34" s="59">
        <f>'[4]All Counts'!F34</f>
        <v>1</v>
      </c>
      <c r="C34" s="59">
        <f>'[4]All Counts'!G34</f>
        <v>1</v>
      </c>
      <c r="D34" s="353">
        <v>1</v>
      </c>
      <c r="E34" s="59" t="str">
        <f>'[4]All Counts'!P34</f>
        <v>PeMS2016</v>
      </c>
      <c r="F34" s="59">
        <v>1</v>
      </c>
      <c r="G34" s="227">
        <v>3</v>
      </c>
      <c r="H34" s="227">
        <v>3</v>
      </c>
      <c r="I34" s="227">
        <v>14</v>
      </c>
      <c r="J34" s="59">
        <f>'[4]All Counts'!M34</f>
        <v>97366.15855286576</v>
      </c>
      <c r="K34" s="78">
        <f>VLOOKUP(class[[#This Row],[hwycov_id]],flow[[hwycov_id]:[flow_day]],2,FALSE)</f>
        <v>103439.736328</v>
      </c>
      <c r="L34" s="229">
        <f t="shared" si="0"/>
        <v>6.2378734720611728E-2</v>
      </c>
      <c r="M34" s="228">
        <f t="shared" si="1"/>
        <v>6073.5777751342393</v>
      </c>
      <c r="N34" s="228">
        <f t="shared" si="2"/>
        <v>36888346.990604579</v>
      </c>
      <c r="O34" s="59" t="e">
        <f>VLOOKUP(class[[#This Row],[hwycov_id]],check!$A$2:$P$26,16,FALSE)</f>
        <v>#N/A</v>
      </c>
      <c r="P34" s="59">
        <v>38</v>
      </c>
      <c r="Q34" s="304">
        <f>ROUND(class[[#This Row],[count]],-3)</f>
        <v>97000</v>
      </c>
      <c r="R34" s="321">
        <f>VLOOKUP(class[[#This Row],[count_rd]],caltran!$J$2:$P$182,7,FALSE)</f>
        <v>83727.166666666657</v>
      </c>
      <c r="S34" s="321">
        <f>VLOOKUP(class[[#This Row],[count_rd]],caltran!$J$2:$P$182,6,FALSE)</f>
        <v>110272.83333333334</v>
      </c>
      <c r="T34" s="59">
        <f>IF(AND(class[[#This Row],[flow]]&gt;=class[[#This Row],[low]], class[[#This Row],[flow]]&lt;=class[[#This Row],[high]]),1,0)</f>
        <v>1</v>
      </c>
    </row>
    <row r="35" spans="1:20">
      <c r="A35" s="347">
        <f>'[4]All Counts'!E35</f>
        <v>8939</v>
      </c>
      <c r="B35" s="59">
        <f>'[4]All Counts'!F35</f>
        <v>1</v>
      </c>
      <c r="C35" s="59">
        <f>'[4]All Counts'!G35</f>
        <v>1</v>
      </c>
      <c r="D35" s="353">
        <v>1</v>
      </c>
      <c r="E35" s="59" t="str">
        <f>'[4]All Counts'!P35</f>
        <v>PeMS2016</v>
      </c>
      <c r="F35" s="59">
        <v>1</v>
      </c>
      <c r="G35" s="227">
        <v>3</v>
      </c>
      <c r="H35" s="227">
        <v>5</v>
      </c>
      <c r="I35" s="227">
        <v>19</v>
      </c>
      <c r="J35" s="59">
        <f>'[4]All Counts'!M35</f>
        <v>96155.316825345115</v>
      </c>
      <c r="K35" s="78">
        <f>VLOOKUP(class[[#This Row],[hwycov_id]],flow[[hwycov_id]:[flow_day]],2,FALSE)</f>
        <v>100311.124023</v>
      </c>
      <c r="L35" s="229">
        <f t="shared" si="0"/>
        <v>4.3219733810491379E-2</v>
      </c>
      <c r="M35" s="228">
        <f t="shared" si="1"/>
        <v>4155.8071976548817</v>
      </c>
      <c r="N35" s="228">
        <f t="shared" si="2"/>
        <v>17270733.464080121</v>
      </c>
      <c r="O35" s="59" t="e">
        <f>VLOOKUP(class[[#This Row],[hwycov_id]],check!$A$2:$P$26,16,FALSE)</f>
        <v>#N/A</v>
      </c>
      <c r="P35" s="59">
        <v>39</v>
      </c>
      <c r="Q35" s="304">
        <f>ROUND(class[[#This Row],[count]],-3)</f>
        <v>96000</v>
      </c>
      <c r="R35" s="321">
        <f>VLOOKUP(class[[#This Row],[count_rd]],caltran!$J$2:$P$182,7,FALSE)</f>
        <v>82848</v>
      </c>
      <c r="S35" s="321">
        <f>VLOOKUP(class[[#This Row],[count_rd]],caltran!$J$2:$P$182,6,FALSE)</f>
        <v>109152</v>
      </c>
      <c r="T35" s="59">
        <f>IF(AND(class[[#This Row],[flow]]&gt;=class[[#This Row],[low]], class[[#This Row],[flow]]&lt;=class[[#This Row],[high]]),1,0)</f>
        <v>1</v>
      </c>
    </row>
    <row r="36" spans="1:20">
      <c r="A36" s="347">
        <f>'[4]All Counts'!E36</f>
        <v>8939</v>
      </c>
      <c r="B36" s="59">
        <f>'[4]All Counts'!F36</f>
        <v>1</v>
      </c>
      <c r="C36" s="59">
        <f>'[4]All Counts'!G36</f>
        <v>1</v>
      </c>
      <c r="D36" s="353">
        <v>1</v>
      </c>
      <c r="E36" s="59" t="str">
        <f>'[4]All Counts'!P36</f>
        <v>Caltran</v>
      </c>
      <c r="F36" s="59">
        <v>1</v>
      </c>
      <c r="G36" s="227">
        <v>3</v>
      </c>
      <c r="H36" s="227">
        <v>4</v>
      </c>
      <c r="I36" s="227">
        <v>14</v>
      </c>
      <c r="J36" s="59">
        <f>'[4]All Counts'!M36</f>
        <v>94850</v>
      </c>
      <c r="K36" s="78">
        <f>VLOOKUP(class[[#This Row],[hwycov_id]],flow[[hwycov_id]:[flow_day]],2,FALSE)</f>
        <v>100311.124023</v>
      </c>
      <c r="L36" s="229">
        <f t="shared" si="0"/>
        <v>5.7576426178175932E-2</v>
      </c>
      <c r="M36" s="228">
        <f t="shared" si="1"/>
        <v>5461.1240229999967</v>
      </c>
      <c r="N36" s="228">
        <f t="shared" si="2"/>
        <v>29823875.594587669</v>
      </c>
      <c r="O36" s="59" t="e">
        <f>VLOOKUP(class[[#This Row],[hwycov_id]],check!$A$2:$P$26,16,FALSE)</f>
        <v>#N/A</v>
      </c>
      <c r="P36" s="59">
        <v>40</v>
      </c>
      <c r="Q36" s="304">
        <f>ROUND(class[[#This Row],[count]],-3)</f>
        <v>95000</v>
      </c>
      <c r="R36" s="321">
        <f>VLOOKUP(class[[#This Row],[count_rd]],caltran!$J$2:$P$182,7,FALSE)</f>
        <v>81985</v>
      </c>
      <c r="S36" s="321">
        <f>VLOOKUP(class[[#This Row],[count_rd]],caltran!$J$2:$P$182,6,FALSE)</f>
        <v>108015</v>
      </c>
      <c r="T36" s="59">
        <f>IF(AND(class[[#This Row],[flow]]&gt;=class[[#This Row],[low]], class[[#This Row],[flow]]&lt;=class[[#This Row],[high]]),1,0)</f>
        <v>1</v>
      </c>
    </row>
    <row r="37" spans="1:20">
      <c r="A37" s="347">
        <f>'[4]All Counts'!E37</f>
        <v>9328</v>
      </c>
      <c r="B37" s="59">
        <f>'[4]All Counts'!F37</f>
        <v>1</v>
      </c>
      <c r="C37" s="59">
        <f>'[4]All Counts'!G37</f>
        <v>1</v>
      </c>
      <c r="D37" s="353">
        <v>1</v>
      </c>
      <c r="E37" s="59" t="str">
        <f>'[4]All Counts'!P37</f>
        <v>PeMS2016</v>
      </c>
      <c r="F37" s="59">
        <v>1</v>
      </c>
      <c r="G37" s="227">
        <v>3</v>
      </c>
      <c r="H37" s="227">
        <v>5</v>
      </c>
      <c r="I37" s="227">
        <v>5</v>
      </c>
      <c r="J37" s="59">
        <f>'[4]All Counts'!M37</f>
        <v>117227.0274860241</v>
      </c>
      <c r="K37" s="78">
        <f>VLOOKUP(class[[#This Row],[hwycov_id]],flow[[hwycov_id]:[flow_day]],2,FALSE)</f>
        <v>120630.057617</v>
      </c>
      <c r="L37" s="229">
        <f t="shared" si="0"/>
        <v>2.9029398799535366E-2</v>
      </c>
      <c r="M37" s="228">
        <f t="shared" si="1"/>
        <v>3403.0301309758943</v>
      </c>
      <c r="N37" s="228">
        <f t="shared" si="2"/>
        <v>11580614.072329812</v>
      </c>
      <c r="O37" s="59" t="e">
        <f>VLOOKUP(class[[#This Row],[hwycov_id]],check!$A$2:$P$26,16,FALSE)</f>
        <v>#N/A</v>
      </c>
      <c r="P37" s="59">
        <v>41</v>
      </c>
      <c r="Q37" s="304">
        <f>ROUND(class[[#This Row],[count]],-3)</f>
        <v>117000</v>
      </c>
      <c r="R37" s="321">
        <f>VLOOKUP(class[[#This Row],[count_rd]],caltran!$J$2:$P$182,7,FALSE)</f>
        <v>101877.59523809524</v>
      </c>
      <c r="S37" s="321">
        <f>VLOOKUP(class[[#This Row],[count_rd]],caltran!$J$2:$P$182,6,FALSE)</f>
        <v>132122.40476190476</v>
      </c>
      <c r="T37" s="59">
        <f>IF(AND(class[[#This Row],[flow]]&gt;=class[[#This Row],[low]], class[[#This Row],[flow]]&lt;=class[[#This Row],[high]]),1,0)</f>
        <v>1</v>
      </c>
    </row>
    <row r="38" spans="1:20">
      <c r="A38" s="347">
        <f>'[4]All Counts'!E38</f>
        <v>9333</v>
      </c>
      <c r="B38" s="59">
        <f>'[4]All Counts'!F38</f>
        <v>1</v>
      </c>
      <c r="C38" s="59">
        <f>'[4]All Counts'!G38</f>
        <v>1</v>
      </c>
      <c r="D38" s="353">
        <v>1</v>
      </c>
      <c r="E38" s="59" t="str">
        <f>'[4]All Counts'!P38</f>
        <v>PeMS2016</v>
      </c>
      <c r="F38" s="59">
        <v>1</v>
      </c>
      <c r="G38" s="227">
        <v>3</v>
      </c>
      <c r="H38" s="227">
        <v>4</v>
      </c>
      <c r="I38" s="227">
        <v>14</v>
      </c>
      <c r="J38" s="59">
        <f>'[4]All Counts'!M38</f>
        <v>95636.933083091179</v>
      </c>
      <c r="K38" s="78">
        <f>VLOOKUP(class[[#This Row],[hwycov_id]],flow[[hwycov_id]:[flow_day]],2,FALSE)</f>
        <v>104220.92285100001</v>
      </c>
      <c r="L38" s="229">
        <f t="shared" si="0"/>
        <v>8.9756012569442101E-2</v>
      </c>
      <c r="M38" s="228">
        <f t="shared" si="1"/>
        <v>8583.9897679088317</v>
      </c>
      <c r="N38" s="228">
        <f t="shared" si="2"/>
        <v>73684880.335563526</v>
      </c>
      <c r="O38" s="59" t="e">
        <f>VLOOKUP(class[[#This Row],[hwycov_id]],check!$A$2:$P$26,16,FALSE)</f>
        <v>#N/A</v>
      </c>
      <c r="P38" s="59">
        <v>42</v>
      </c>
      <c r="Q38" s="304">
        <f>ROUND(class[[#This Row],[count]],-3)</f>
        <v>96000</v>
      </c>
      <c r="R38" s="321">
        <f>VLOOKUP(class[[#This Row],[count_rd]],caltran!$J$2:$P$182,7,FALSE)</f>
        <v>82848</v>
      </c>
      <c r="S38" s="321">
        <f>VLOOKUP(class[[#This Row],[count_rd]],caltran!$J$2:$P$182,6,FALSE)</f>
        <v>109152</v>
      </c>
      <c r="T38" s="59">
        <f>IF(AND(class[[#This Row],[flow]]&gt;=class[[#This Row],[low]], class[[#This Row],[flow]]&lt;=class[[#This Row],[high]]),1,0)</f>
        <v>1</v>
      </c>
    </row>
    <row r="39" spans="1:20">
      <c r="A39" s="347">
        <f>'[4]All Counts'!E39</f>
        <v>9336</v>
      </c>
      <c r="B39" s="59">
        <f>'[4]All Counts'!F39</f>
        <v>1</v>
      </c>
      <c r="C39" s="59">
        <f>'[4]All Counts'!G39</f>
        <v>1</v>
      </c>
      <c r="D39" s="353">
        <v>1</v>
      </c>
      <c r="E39" s="59" t="str">
        <f>'[4]All Counts'!P39</f>
        <v>PeMS2016</v>
      </c>
      <c r="F39" s="59">
        <v>1</v>
      </c>
      <c r="G39" s="227">
        <v>3</v>
      </c>
      <c r="H39" s="227">
        <v>3</v>
      </c>
      <c r="I39" s="227">
        <v>14</v>
      </c>
      <c r="J39" s="59">
        <f>'[4]All Counts'!M39</f>
        <v>103652.06555615499</v>
      </c>
      <c r="K39" s="78">
        <f>VLOOKUP(class[[#This Row],[hwycov_id]],flow[[hwycov_id]:[flow_day]],2,FALSE)</f>
        <v>110868.81201199999</v>
      </c>
      <c r="L39" s="229">
        <f t="shared" si="0"/>
        <v>6.9624723994865523E-2</v>
      </c>
      <c r="M39" s="228">
        <f t="shared" si="1"/>
        <v>7216.746455845001</v>
      </c>
      <c r="N39" s="228">
        <f t="shared" si="2"/>
        <v>52081429.407951385</v>
      </c>
      <c r="O39" s="59" t="e">
        <f>VLOOKUP(class[[#This Row],[hwycov_id]],check!$A$2:$P$26,16,FALSE)</f>
        <v>#N/A</v>
      </c>
      <c r="P39" s="59">
        <v>43</v>
      </c>
      <c r="Q39" s="304">
        <f>ROUND(class[[#This Row],[count]],-3)</f>
        <v>104000</v>
      </c>
      <c r="R39" s="321">
        <f>VLOOKUP(class[[#This Row],[count_rd]],caltran!$J$2:$P$182,7,FALSE)</f>
        <v>90066.476190476198</v>
      </c>
      <c r="S39" s="321">
        <f>VLOOKUP(class[[#This Row],[count_rd]],caltran!$J$2:$P$182,6,FALSE)</f>
        <v>117933.5238095238</v>
      </c>
      <c r="T39" s="59">
        <f>IF(AND(class[[#This Row],[flow]]&gt;=class[[#This Row],[low]], class[[#This Row],[flow]]&lt;=class[[#This Row],[high]]),1,0)</f>
        <v>1</v>
      </c>
    </row>
    <row r="40" spans="1:20">
      <c r="A40" s="347">
        <f>'[4]All Counts'!E40</f>
        <v>9337</v>
      </c>
      <c r="B40" s="59">
        <f>'[4]All Counts'!F40</f>
        <v>1</v>
      </c>
      <c r="C40" s="59">
        <f>'[4]All Counts'!G40</f>
        <v>1</v>
      </c>
      <c r="D40" s="353">
        <v>1</v>
      </c>
      <c r="E40" s="59" t="str">
        <f>'[4]All Counts'!P40</f>
        <v>PeMS2016</v>
      </c>
      <c r="F40" s="59">
        <v>1</v>
      </c>
      <c r="G40" s="227">
        <v>3</v>
      </c>
      <c r="H40" s="227">
        <v>5</v>
      </c>
      <c r="I40" s="227">
        <v>19</v>
      </c>
      <c r="J40" s="59">
        <f>'[4]All Counts'!M40</f>
        <v>88650.135915845705</v>
      </c>
      <c r="K40" s="78">
        <f>VLOOKUP(class[[#This Row],[hwycov_id]],flow[[hwycov_id]:[flow_day]],2,FALSE)</f>
        <v>85973.520996000007</v>
      </c>
      <c r="L40" s="229">
        <f t="shared" si="0"/>
        <v>-3.0193015410450941E-2</v>
      </c>
      <c r="M40" s="228">
        <f t="shared" si="1"/>
        <v>-2676.6149198456988</v>
      </c>
      <c r="N40" s="228">
        <f t="shared" si="2"/>
        <v>7164267.4291405967</v>
      </c>
      <c r="O40" s="59" t="e">
        <f>VLOOKUP(class[[#This Row],[hwycov_id]],check!$A$2:$P$26,16,FALSE)</f>
        <v>#N/A</v>
      </c>
      <c r="P40" s="59">
        <v>44</v>
      </c>
      <c r="Q40" s="304">
        <f>ROUND(class[[#This Row],[count]],-3)</f>
        <v>89000</v>
      </c>
      <c r="R40" s="321">
        <f>VLOOKUP(class[[#This Row],[count_rd]],caltran!$J$2:$P$182,7,FALSE)</f>
        <v>76673.5</v>
      </c>
      <c r="S40" s="321">
        <f>VLOOKUP(class[[#This Row],[count_rd]],caltran!$J$2:$P$182,6,FALSE)</f>
        <v>101326.5</v>
      </c>
      <c r="T40" s="59">
        <f>IF(AND(class[[#This Row],[flow]]&gt;=class[[#This Row],[low]], class[[#This Row],[flow]]&lt;=class[[#This Row],[high]]),1,0)</f>
        <v>1</v>
      </c>
    </row>
    <row r="41" spans="1:20">
      <c r="A41" s="347">
        <f>'[4]All Counts'!E41</f>
        <v>27578</v>
      </c>
      <c r="B41" s="59">
        <f>'[4]All Counts'!F41</f>
        <v>1</v>
      </c>
      <c r="C41" s="59">
        <f>'[4]All Counts'!G41</f>
        <v>1</v>
      </c>
      <c r="D41" s="353">
        <v>1</v>
      </c>
      <c r="E41" s="59" t="str">
        <f>'[4]All Counts'!P41</f>
        <v>PeMS2016</v>
      </c>
      <c r="F41" s="59">
        <v>1</v>
      </c>
      <c r="G41" s="227">
        <v>3</v>
      </c>
      <c r="H41" s="227">
        <v>3</v>
      </c>
      <c r="I41" s="227">
        <v>14</v>
      </c>
      <c r="J41" s="59">
        <f>'[4]All Counts'!M41</f>
        <v>80382.539201170628</v>
      </c>
      <c r="K41" s="78">
        <f>VLOOKUP(class[[#This Row],[hwycov_id]],flow[[hwycov_id]:[flow_day]],2,FALSE)</f>
        <v>91461.663574999999</v>
      </c>
      <c r="L41" s="229">
        <f t="shared" si="0"/>
        <v>0.13782998750639153</v>
      </c>
      <c r="M41" s="228">
        <f t="shared" si="1"/>
        <v>11079.124373829371</v>
      </c>
      <c r="N41" s="228">
        <f t="shared" si="2"/>
        <v>122746996.89078005</v>
      </c>
      <c r="O41" s="59" t="e">
        <f>VLOOKUP(class[[#This Row],[hwycov_id]],check!$A$2:$P$26,16,FALSE)</f>
        <v>#N/A</v>
      </c>
      <c r="P41" s="59">
        <v>45</v>
      </c>
      <c r="Q41" s="304">
        <f>ROUND(class[[#This Row],[count]],-3)</f>
        <v>80000</v>
      </c>
      <c r="R41" s="321">
        <f>VLOOKUP(class[[#This Row],[count_rd]],caltran!$J$2:$P$182,7,FALSE)</f>
        <v>68240</v>
      </c>
      <c r="S41" s="321">
        <f>VLOOKUP(class[[#This Row],[count_rd]],caltran!$J$2:$P$182,6,FALSE)</f>
        <v>91760</v>
      </c>
      <c r="T41" s="59">
        <f>IF(AND(class[[#This Row],[flow]]&gt;=class[[#This Row],[low]], class[[#This Row],[flow]]&lt;=class[[#This Row],[high]]),1,0)</f>
        <v>1</v>
      </c>
    </row>
    <row r="42" spans="1:20">
      <c r="A42" s="347">
        <f>'[4]All Counts'!E42</f>
        <v>9342</v>
      </c>
      <c r="B42" s="59">
        <f>'[4]All Counts'!F42</f>
        <v>1</v>
      </c>
      <c r="C42" s="59">
        <f>'[4]All Counts'!G42</f>
        <v>1</v>
      </c>
      <c r="D42" s="353">
        <v>1</v>
      </c>
      <c r="E42" s="59" t="str">
        <f>'[4]All Counts'!P42</f>
        <v>PeMS2016</v>
      </c>
      <c r="F42" s="59">
        <v>1</v>
      </c>
      <c r="G42" s="227">
        <v>3</v>
      </c>
      <c r="H42" s="227">
        <v>3</v>
      </c>
      <c r="I42" s="227">
        <v>14</v>
      </c>
      <c r="J42" s="59">
        <f>'[4]All Counts'!M42</f>
        <v>96703.035880296273</v>
      </c>
      <c r="K42" s="78">
        <f>VLOOKUP(class[[#This Row],[hwycov_id]],flow[[hwycov_id]:[flow_day]],2,FALSE)</f>
        <v>92570.673341000002</v>
      </c>
      <c r="L42" s="229">
        <f t="shared" si="0"/>
        <v>-4.2732500605374035E-2</v>
      </c>
      <c r="M42" s="228">
        <f t="shared" si="1"/>
        <v>-4132.3625392962713</v>
      </c>
      <c r="N42" s="228">
        <f t="shared" si="2"/>
        <v>17076420.156179126</v>
      </c>
      <c r="O42" s="59" t="e">
        <f>VLOOKUP(class[[#This Row],[hwycov_id]],check!$A$2:$P$26,16,FALSE)</f>
        <v>#N/A</v>
      </c>
      <c r="P42" s="59">
        <v>46</v>
      </c>
      <c r="Q42" s="304">
        <f>ROUND(class[[#This Row],[count]],-3)</f>
        <v>97000</v>
      </c>
      <c r="R42" s="321">
        <f>VLOOKUP(class[[#This Row],[count_rd]],caltran!$J$2:$P$182,7,FALSE)</f>
        <v>83727.166666666657</v>
      </c>
      <c r="S42" s="321">
        <f>VLOOKUP(class[[#This Row],[count_rd]],caltran!$J$2:$P$182,6,FALSE)</f>
        <v>110272.83333333334</v>
      </c>
      <c r="T42" s="59">
        <f>IF(AND(class[[#This Row],[flow]]&gt;=class[[#This Row],[low]], class[[#This Row],[flow]]&lt;=class[[#This Row],[high]]),1,0)</f>
        <v>1</v>
      </c>
    </row>
    <row r="43" spans="1:20">
      <c r="A43" s="347">
        <f>'[4]All Counts'!E43</f>
        <v>15230</v>
      </c>
      <c r="B43" s="59">
        <f>'[4]All Counts'!F43</f>
        <v>1</v>
      </c>
      <c r="C43" s="59">
        <f>'[4]All Counts'!G43</f>
        <v>1</v>
      </c>
      <c r="D43" s="353">
        <v>1</v>
      </c>
      <c r="E43" s="59" t="str">
        <f>'[4]All Counts'!P43</f>
        <v>PeMS2016</v>
      </c>
      <c r="F43" s="59">
        <v>1</v>
      </c>
      <c r="G43" s="227">
        <v>3</v>
      </c>
      <c r="H43" s="227">
        <v>4</v>
      </c>
      <c r="I43" s="227">
        <v>14</v>
      </c>
      <c r="J43" s="59">
        <f>'[4]All Counts'!M43</f>
        <v>73735.588008065315</v>
      </c>
      <c r="K43" s="78">
        <f>VLOOKUP(class[[#This Row],[hwycov_id]],flow[[hwycov_id]:[flow_day]],2,FALSE)</f>
        <v>79695.451658999998</v>
      </c>
      <c r="L43" s="229">
        <f t="shared" si="0"/>
        <v>8.0827505576856362E-2</v>
      </c>
      <c r="M43" s="228">
        <f t="shared" si="1"/>
        <v>5959.8636509346834</v>
      </c>
      <c r="N43" s="228">
        <f t="shared" si="2"/>
        <v>35519974.737732492</v>
      </c>
      <c r="O43" s="59" t="e">
        <f>VLOOKUP(class[[#This Row],[hwycov_id]],check!$A$2:$P$26,16,FALSE)</f>
        <v>#N/A</v>
      </c>
      <c r="P43" s="59">
        <v>47</v>
      </c>
      <c r="Q43" s="304">
        <f>ROUND(class[[#This Row],[count]],-3)</f>
        <v>74000</v>
      </c>
      <c r="R43" s="321">
        <f>VLOOKUP(class[[#This Row],[count_rd]],caltran!$J$2:$P$182,7,FALSE)</f>
        <v>62456</v>
      </c>
      <c r="S43" s="321">
        <f>VLOOKUP(class[[#This Row],[count_rd]],caltran!$J$2:$P$182,6,FALSE)</f>
        <v>85544</v>
      </c>
      <c r="T43" s="59">
        <f>IF(AND(class[[#This Row],[flow]]&gt;=class[[#This Row],[low]], class[[#This Row],[flow]]&lt;=class[[#This Row],[high]]),1,0)</f>
        <v>1</v>
      </c>
    </row>
    <row r="44" spans="1:20">
      <c r="A44" s="347">
        <f>'[4]All Counts'!E44</f>
        <v>15230</v>
      </c>
      <c r="B44" s="59">
        <f>'[4]All Counts'!F44</f>
        <v>1</v>
      </c>
      <c r="C44" s="59">
        <f>'[4]All Counts'!G44</f>
        <v>1</v>
      </c>
      <c r="D44" s="353">
        <v>1</v>
      </c>
      <c r="E44" s="59" t="str">
        <f>'[4]All Counts'!P44</f>
        <v>Caltran</v>
      </c>
      <c r="F44" s="59">
        <v>1</v>
      </c>
      <c r="G44" s="227">
        <v>3</v>
      </c>
      <c r="H44" s="227">
        <v>4</v>
      </c>
      <c r="I44" s="227">
        <v>14</v>
      </c>
      <c r="J44" s="59">
        <f>'[4]All Counts'!M44</f>
        <v>84433</v>
      </c>
      <c r="K44" s="78">
        <f>VLOOKUP(class[[#This Row],[hwycov_id]],flow[[hwycov_id]:[flow_day]],2,FALSE)</f>
        <v>79695.451658999998</v>
      </c>
      <c r="L44" s="229">
        <f t="shared" si="0"/>
        <v>-5.6110150545402915E-2</v>
      </c>
      <c r="M44" s="228">
        <f t="shared" si="1"/>
        <v>-4737.5483410000015</v>
      </c>
      <c r="N44" s="228">
        <f t="shared" si="2"/>
        <v>22444364.283311866</v>
      </c>
      <c r="O44" s="59" t="e">
        <f>VLOOKUP(class[[#This Row],[hwycov_id]],check!$A$2:$P$26,16,FALSE)</f>
        <v>#N/A</v>
      </c>
      <c r="P44" s="59">
        <v>48</v>
      </c>
      <c r="Q44" s="304">
        <f>ROUND(class[[#This Row],[count]],-3)</f>
        <v>84000</v>
      </c>
      <c r="R44" s="321">
        <f>VLOOKUP(class[[#This Row],[count_rd]],caltran!$J$2:$P$182,7,FALSE)</f>
        <v>72072</v>
      </c>
      <c r="S44" s="321">
        <f>VLOOKUP(class[[#This Row],[count_rd]],caltran!$J$2:$P$182,6,FALSE)</f>
        <v>95927.999999999985</v>
      </c>
      <c r="T44" s="59">
        <f>IF(AND(class[[#This Row],[flow]]&gt;=class[[#This Row],[low]], class[[#This Row],[flow]]&lt;=class[[#This Row],[high]]),1,0)</f>
        <v>1</v>
      </c>
    </row>
    <row r="45" spans="1:20">
      <c r="A45" s="347">
        <f>'[4]All Counts'!E45</f>
        <v>22743</v>
      </c>
      <c r="B45" s="59">
        <f>'[4]All Counts'!F45</f>
        <v>1</v>
      </c>
      <c r="C45" s="59">
        <f>'[4]All Counts'!G45</f>
        <v>1</v>
      </c>
      <c r="D45" s="353">
        <v>1</v>
      </c>
      <c r="E45" s="59" t="str">
        <f>'[4]All Counts'!P45</f>
        <v>PeMS2016</v>
      </c>
      <c r="F45" s="59">
        <v>1</v>
      </c>
      <c r="G45" s="227">
        <v>3</v>
      </c>
      <c r="H45" s="227">
        <v>5</v>
      </c>
      <c r="I45" s="227">
        <v>16</v>
      </c>
      <c r="J45" s="59">
        <f>'[4]All Counts'!M45</f>
        <v>81360.828385628702</v>
      </c>
      <c r="K45" s="78">
        <f>VLOOKUP(class[[#This Row],[hwycov_id]],flow[[hwycov_id]:[flow_day]],2,FALSE)</f>
        <v>69851.188966000002</v>
      </c>
      <c r="L45" s="229">
        <f t="shared" si="0"/>
        <v>-0.14146413757092136</v>
      </c>
      <c r="M45" s="228">
        <f t="shared" si="1"/>
        <v>-11509.6394196287</v>
      </c>
      <c r="N45" s="228">
        <f t="shared" si="2"/>
        <v>132471799.56987087</v>
      </c>
      <c r="O45" s="59" t="e">
        <f>VLOOKUP(class[[#This Row],[hwycov_id]],check!$A$2:$P$26,16,FALSE)</f>
        <v>#N/A</v>
      </c>
      <c r="P45" s="59">
        <v>49</v>
      </c>
      <c r="Q45" s="304">
        <f>ROUND(class[[#This Row],[count]],-3)</f>
        <v>81000</v>
      </c>
      <c r="R45" s="321">
        <f>VLOOKUP(class[[#This Row],[count_rd]],caltran!$J$2:$P$182,7,FALSE)</f>
        <v>69201</v>
      </c>
      <c r="S45" s="321">
        <f>VLOOKUP(class[[#This Row],[count_rd]],caltran!$J$2:$P$182,6,FALSE)</f>
        <v>92799</v>
      </c>
      <c r="T45" s="59">
        <f>IF(AND(class[[#This Row],[flow]]&gt;=class[[#This Row],[low]], class[[#This Row],[flow]]&lt;=class[[#This Row],[high]]),1,0)</f>
        <v>1</v>
      </c>
    </row>
    <row r="46" spans="1:20">
      <c r="A46" s="347">
        <f>'[4]All Counts'!E46</f>
        <v>15188</v>
      </c>
      <c r="B46" s="59">
        <f>'[4]All Counts'!F46</f>
        <v>1</v>
      </c>
      <c r="C46" s="59">
        <f>'[4]All Counts'!G46</f>
        <v>1</v>
      </c>
      <c r="D46" s="353">
        <v>1</v>
      </c>
      <c r="E46" s="59" t="str">
        <f>'[4]All Counts'!P46</f>
        <v>PeMS2016</v>
      </c>
      <c r="F46" s="59">
        <v>1</v>
      </c>
      <c r="G46" s="227">
        <v>3</v>
      </c>
      <c r="H46" s="227">
        <v>3</v>
      </c>
      <c r="I46" s="227">
        <v>14</v>
      </c>
      <c r="J46" s="59">
        <f>'[4]All Counts'!M46</f>
        <v>111087.0620368832</v>
      </c>
      <c r="K46" s="78">
        <f>VLOOKUP(class[[#This Row],[hwycov_id]],flow[[hwycov_id]:[flow_day]],2,FALSE)</f>
        <v>110265.31640600001</v>
      </c>
      <c r="L46" s="229">
        <f t="shared" si="0"/>
        <v>-7.397311764446135E-3</v>
      </c>
      <c r="M46" s="228">
        <f t="shared" si="1"/>
        <v>-821.74563088318973</v>
      </c>
      <c r="N46" s="228">
        <f t="shared" si="2"/>
        <v>675265.88187561149</v>
      </c>
      <c r="O46" s="59" t="e">
        <f>VLOOKUP(class[[#This Row],[hwycov_id]],check!$A$2:$P$26,16,FALSE)</f>
        <v>#N/A</v>
      </c>
      <c r="P46" s="59">
        <v>50</v>
      </c>
      <c r="Q46" s="304">
        <f>ROUND(class[[#This Row],[count]],-3)</f>
        <v>111000</v>
      </c>
      <c r="R46" s="321">
        <f>VLOOKUP(class[[#This Row],[count_rd]],caltran!$J$2:$P$182,7,FALSE)</f>
        <v>96413.190476190444</v>
      </c>
      <c r="S46" s="321">
        <f>VLOOKUP(class[[#This Row],[count_rd]],caltran!$J$2:$P$182,6,FALSE)</f>
        <v>125586.80952380956</v>
      </c>
      <c r="T46" s="59">
        <f>IF(AND(class[[#This Row],[flow]]&gt;=class[[#This Row],[low]], class[[#This Row],[flow]]&lt;=class[[#This Row],[high]]),1,0)</f>
        <v>1</v>
      </c>
    </row>
    <row r="47" spans="1:20">
      <c r="A47" s="347">
        <f>'[4]All Counts'!E47</f>
        <v>574</v>
      </c>
      <c r="B47" s="59">
        <f>'[4]All Counts'!F47</f>
        <v>1</v>
      </c>
      <c r="C47" s="59">
        <f>'[4]All Counts'!G47</f>
        <v>1</v>
      </c>
      <c r="D47" s="353">
        <v>1</v>
      </c>
      <c r="E47" s="59" t="str">
        <f>'[4]All Counts'!P47</f>
        <v>SANDAG</v>
      </c>
      <c r="F47" s="59">
        <v>1</v>
      </c>
      <c r="G47" s="227">
        <v>3</v>
      </c>
      <c r="H47" s="227">
        <v>4</v>
      </c>
      <c r="I47" s="227">
        <v>14</v>
      </c>
      <c r="J47" s="59">
        <f>'[4]All Counts'!M47</f>
        <v>161246</v>
      </c>
      <c r="K47" s="78">
        <f>VLOOKUP(class[[#This Row],[hwycov_id]],flow[[hwycov_id]:[flow_day]],2,FALSE)</f>
        <v>162119.00488199998</v>
      </c>
      <c r="L47" s="229">
        <f t="shared" si="0"/>
        <v>5.4141180680449263E-3</v>
      </c>
      <c r="M47" s="228">
        <f t="shared" si="1"/>
        <v>873.00488199997926</v>
      </c>
      <c r="N47" s="228">
        <f t="shared" si="2"/>
        <v>762137.52399579773</v>
      </c>
      <c r="O47" s="59" t="e">
        <f>VLOOKUP(class[[#This Row],[hwycov_id]],check!$A$2:$P$26,16,FALSE)</f>
        <v>#N/A</v>
      </c>
      <c r="P47" s="59">
        <v>51</v>
      </c>
      <c r="Q47" s="304">
        <f>ROUND(class[[#This Row],[count]],-3)</f>
        <v>161000</v>
      </c>
      <c r="R47" s="321">
        <f>VLOOKUP(class[[#This Row],[count_rd]],caltran!$J$2:$P$182,7,FALSE)</f>
        <v>142755.88888888882</v>
      </c>
      <c r="S47" s="321">
        <f>VLOOKUP(class[[#This Row],[count_rd]],caltran!$J$2:$P$182,6,FALSE)</f>
        <v>179244.11111111118</v>
      </c>
      <c r="T47" s="59">
        <f>IF(AND(class[[#This Row],[flow]]&gt;=class[[#This Row],[low]], class[[#This Row],[flow]]&lt;=class[[#This Row],[high]]),1,0)</f>
        <v>1</v>
      </c>
    </row>
    <row r="48" spans="1:20">
      <c r="A48" s="347">
        <f>'[4]All Counts'!E48</f>
        <v>14682</v>
      </c>
      <c r="B48" s="59">
        <f>'[4]All Counts'!F48</f>
        <v>1</v>
      </c>
      <c r="C48" s="59">
        <f>'[4]All Counts'!G48</f>
        <v>1</v>
      </c>
      <c r="D48" s="353">
        <v>1</v>
      </c>
      <c r="E48" s="59" t="str">
        <f>'[4]All Counts'!P48</f>
        <v>PeMS2016</v>
      </c>
      <c r="F48" s="59">
        <v>1</v>
      </c>
      <c r="G48" s="227">
        <v>3</v>
      </c>
      <c r="H48" s="227">
        <v>3</v>
      </c>
      <c r="I48" s="227">
        <v>14</v>
      </c>
      <c r="J48" s="59">
        <f>'[4]All Counts'!M48</f>
        <v>152836.72397037351</v>
      </c>
      <c r="K48" s="78">
        <f>VLOOKUP(class[[#This Row],[hwycov_id]],flow[[hwycov_id]:[flow_day]],2,FALSE)</f>
        <v>155599.10351700001</v>
      </c>
      <c r="L48" s="229">
        <f t="shared" si="0"/>
        <v>1.8074056253403858E-2</v>
      </c>
      <c r="M48" s="228">
        <f t="shared" si="1"/>
        <v>2762.3795466265001</v>
      </c>
      <c r="N48" s="228">
        <f t="shared" si="2"/>
        <v>7630740.7596204281</v>
      </c>
      <c r="O48" s="59" t="e">
        <f>VLOOKUP(class[[#This Row],[hwycov_id]],check!$A$2:$P$26,16,FALSE)</f>
        <v>#N/A</v>
      </c>
      <c r="P48" s="59">
        <v>52</v>
      </c>
      <c r="Q48" s="304">
        <f>ROUND(class[[#This Row],[count]],-3)</f>
        <v>153000</v>
      </c>
      <c r="R48" s="321">
        <f>VLOOKUP(class[[#This Row],[count_rd]],caltran!$J$2:$P$182,7,FALSE)</f>
        <v>135201.00000000006</v>
      </c>
      <c r="S48" s="321">
        <f>VLOOKUP(class[[#This Row],[count_rd]],caltran!$J$2:$P$182,6,FALSE)</f>
        <v>170798.99999999994</v>
      </c>
      <c r="T48" s="59">
        <f>IF(AND(class[[#This Row],[flow]]&gt;=class[[#This Row],[low]], class[[#This Row],[flow]]&lt;=class[[#This Row],[high]]),1,0)</f>
        <v>1</v>
      </c>
    </row>
    <row r="49" spans="1:20">
      <c r="A49" s="347">
        <f>'[4]All Counts'!E49</f>
        <v>14682</v>
      </c>
      <c r="B49" s="59">
        <f>'[4]All Counts'!F49</f>
        <v>1</v>
      </c>
      <c r="C49" s="59">
        <f>'[4]All Counts'!G49</f>
        <v>1</v>
      </c>
      <c r="D49" s="353">
        <v>1</v>
      </c>
      <c r="E49" s="59" t="str">
        <f>'[4]All Counts'!P49</f>
        <v>SANDAG</v>
      </c>
      <c r="F49" s="59">
        <v>1</v>
      </c>
      <c r="G49" s="227">
        <v>3</v>
      </c>
      <c r="H49" s="227">
        <v>3</v>
      </c>
      <c r="I49" s="227">
        <v>14</v>
      </c>
      <c r="J49" s="59">
        <f>'[4]All Counts'!M49</f>
        <v>152336</v>
      </c>
      <c r="K49" s="78">
        <f>VLOOKUP(class[[#This Row],[hwycov_id]],flow[[hwycov_id]:[flow_day]],2,FALSE)</f>
        <v>155599.10351700001</v>
      </c>
      <c r="L49" s="229">
        <f t="shared" si="0"/>
        <v>2.1420435858890974E-2</v>
      </c>
      <c r="M49" s="228">
        <f t="shared" si="1"/>
        <v>3263.1035170000105</v>
      </c>
      <c r="N49" s="228">
        <f t="shared" si="2"/>
        <v>10647844.562657837</v>
      </c>
      <c r="O49" s="59" t="e">
        <f>VLOOKUP(class[[#This Row],[hwycov_id]],check!$A$2:$P$26,16,FALSE)</f>
        <v>#N/A</v>
      </c>
      <c r="P49" s="59">
        <v>53</v>
      </c>
      <c r="Q49" s="304">
        <f>ROUND(class[[#This Row],[count]],-3)</f>
        <v>152000</v>
      </c>
      <c r="R49" s="321">
        <f>VLOOKUP(class[[#This Row],[count_rd]],caltran!$J$2:$P$182,7,FALSE)</f>
        <v>134279.13227513229</v>
      </c>
      <c r="S49" s="321">
        <f>VLOOKUP(class[[#This Row],[count_rd]],caltran!$J$2:$P$182,6,FALSE)</f>
        <v>169720.86772486771</v>
      </c>
      <c r="T49" s="59">
        <f>IF(AND(class[[#This Row],[flow]]&gt;=class[[#This Row],[low]], class[[#This Row],[flow]]&lt;=class[[#This Row],[high]]),1,0)</f>
        <v>1</v>
      </c>
    </row>
    <row r="50" spans="1:20">
      <c r="A50" s="347">
        <f>'[4]All Counts'!E50</f>
        <v>14410</v>
      </c>
      <c r="B50" s="59">
        <f>'[4]All Counts'!F50</f>
        <v>1</v>
      </c>
      <c r="C50" s="59">
        <f>'[4]All Counts'!G50</f>
        <v>1</v>
      </c>
      <c r="D50" s="353">
        <v>1</v>
      </c>
      <c r="E50" s="59" t="str">
        <f>'[4]All Counts'!P50</f>
        <v>PeMS2016</v>
      </c>
      <c r="F50" s="59">
        <v>1</v>
      </c>
      <c r="G50" s="227">
        <v>3</v>
      </c>
      <c r="H50" s="227">
        <v>3</v>
      </c>
      <c r="I50" s="227">
        <v>14</v>
      </c>
      <c r="J50" s="59">
        <f>'[4]All Counts'!M50</f>
        <v>135106.92067326629</v>
      </c>
      <c r="K50" s="78">
        <f>VLOOKUP(class[[#This Row],[hwycov_id]],flow[[hwycov_id]:[flow_day]],2,FALSE)</f>
        <v>157229.64941300001</v>
      </c>
      <c r="L50" s="229">
        <f t="shared" si="0"/>
        <v>0.16374237995723306</v>
      </c>
      <c r="M50" s="228">
        <f t="shared" si="1"/>
        <v>22122.72873973372</v>
      </c>
      <c r="N50" s="228">
        <f t="shared" si="2"/>
        <v>489415126.89184034</v>
      </c>
      <c r="O50" s="59" t="e">
        <f>VLOOKUP(class[[#This Row],[hwycov_id]],check!$A$2:$P$26,16,FALSE)</f>
        <v>#N/A</v>
      </c>
      <c r="P50" s="59">
        <v>54</v>
      </c>
      <c r="Q50" s="304">
        <f>ROUND(class[[#This Row],[count]],-3)</f>
        <v>135000</v>
      </c>
      <c r="R50" s="321">
        <f>VLOOKUP(class[[#This Row],[count_rd]],caltran!$J$2:$P$182,7,FALSE)</f>
        <v>118439.99999999996</v>
      </c>
      <c r="S50" s="321">
        <f>VLOOKUP(class[[#This Row],[count_rd]],caltran!$J$2:$P$182,6,FALSE)</f>
        <v>151560.00000000003</v>
      </c>
      <c r="T50" s="59">
        <f>IF(AND(class[[#This Row],[flow]]&gt;=class[[#This Row],[low]], class[[#This Row],[flow]]&lt;=class[[#This Row],[high]]),1,0)</f>
        <v>0</v>
      </c>
    </row>
    <row r="51" spans="1:20">
      <c r="A51" s="347">
        <f>'[4]All Counts'!E51</f>
        <v>14410</v>
      </c>
      <c r="B51" s="59">
        <f>'[4]All Counts'!F51</f>
        <v>1</v>
      </c>
      <c r="C51" s="59">
        <f>'[4]All Counts'!G51</f>
        <v>1</v>
      </c>
      <c r="D51" s="353">
        <v>1</v>
      </c>
      <c r="E51" s="59" t="str">
        <f>'[4]All Counts'!P51</f>
        <v>SANDAG</v>
      </c>
      <c r="F51" s="59">
        <v>1</v>
      </c>
      <c r="G51" s="227">
        <v>3</v>
      </c>
      <c r="H51" s="227">
        <v>3</v>
      </c>
      <c r="I51" s="227">
        <v>14</v>
      </c>
      <c r="J51" s="59">
        <f>'[4]All Counts'!M51</f>
        <v>139304</v>
      </c>
      <c r="K51" s="78">
        <f>VLOOKUP(class[[#This Row],[hwycov_id]],flow[[hwycov_id]:[flow_day]],2,FALSE)</f>
        <v>157229.64941300001</v>
      </c>
      <c r="L51" s="229">
        <f t="shared" si="0"/>
        <v>0.12868007676017923</v>
      </c>
      <c r="M51" s="228">
        <f t="shared" si="1"/>
        <v>17925.649413000006</v>
      </c>
      <c r="N51" s="228">
        <f t="shared" si="2"/>
        <v>321328906.87778747</v>
      </c>
      <c r="O51" s="59" t="e">
        <f>VLOOKUP(class[[#This Row],[hwycov_id]],check!$A$2:$P$26,16,FALSE)</f>
        <v>#N/A</v>
      </c>
      <c r="P51" s="59">
        <v>55</v>
      </c>
      <c r="Q51" s="304">
        <f>ROUND(class[[#This Row],[count]],-3)</f>
        <v>139000</v>
      </c>
      <c r="R51" s="321">
        <f>VLOOKUP(class[[#This Row],[count_rd]],caltran!$J$2:$P$182,7,FALSE)</f>
        <v>122137.97619047617</v>
      </c>
      <c r="S51" s="321">
        <f>VLOOKUP(class[[#This Row],[count_rd]],caltran!$J$2:$P$182,6,FALSE)</f>
        <v>155862.02380952385</v>
      </c>
      <c r="T51" s="59">
        <f>IF(AND(class[[#This Row],[flow]]&gt;=class[[#This Row],[low]], class[[#This Row],[flow]]&lt;=class[[#This Row],[high]]),1,0)</f>
        <v>0</v>
      </c>
    </row>
    <row r="52" spans="1:20">
      <c r="A52" s="347">
        <f>'[4]All Counts'!E52</f>
        <v>14409</v>
      </c>
      <c r="B52" s="59">
        <f>'[4]All Counts'!F52</f>
        <v>1</v>
      </c>
      <c r="C52" s="59">
        <f>'[4]All Counts'!G52</f>
        <v>1</v>
      </c>
      <c r="D52" s="353">
        <v>1</v>
      </c>
      <c r="E52" s="59" t="str">
        <f>'[4]All Counts'!P52</f>
        <v>SANDAG</v>
      </c>
      <c r="F52" s="59">
        <v>1</v>
      </c>
      <c r="G52" s="227">
        <v>3</v>
      </c>
      <c r="H52" s="227">
        <v>3</v>
      </c>
      <c r="I52" s="227">
        <v>14</v>
      </c>
      <c r="J52" s="59">
        <f>'[4]All Counts'!M52</f>
        <v>137722</v>
      </c>
      <c r="K52" s="78">
        <f>VLOOKUP(class[[#This Row],[hwycov_id]],flow[[hwycov_id]:[flow_day]],2,FALSE)</f>
        <v>133515.05029300001</v>
      </c>
      <c r="L52" s="229">
        <f t="shared" si="0"/>
        <v>-3.0546678867573784E-2</v>
      </c>
      <c r="M52" s="228">
        <f t="shared" si="1"/>
        <v>-4206.9497069999925</v>
      </c>
      <c r="N52" s="228">
        <f t="shared" si="2"/>
        <v>17698425.837227322</v>
      </c>
      <c r="O52" s="59" t="e">
        <f>VLOOKUP(class[[#This Row],[hwycov_id]],check!$A$2:$P$26,16,FALSE)</f>
        <v>#N/A</v>
      </c>
      <c r="P52" s="59">
        <v>56</v>
      </c>
      <c r="Q52" s="304">
        <f>ROUND(class[[#This Row],[count]],-3)</f>
        <v>138000</v>
      </c>
      <c r="R52" s="321">
        <f>VLOOKUP(class[[#This Row],[count_rd]],caltran!$J$2:$P$182,7,FALSE)</f>
        <v>121196.85714285712</v>
      </c>
      <c r="S52" s="321">
        <f>VLOOKUP(class[[#This Row],[count_rd]],caltran!$J$2:$P$182,6,FALSE)</f>
        <v>154803.1428571429</v>
      </c>
      <c r="T52" s="59">
        <f>IF(AND(class[[#This Row],[flow]]&gt;=class[[#This Row],[low]], class[[#This Row],[flow]]&lt;=class[[#This Row],[high]]),1,0)</f>
        <v>1</v>
      </c>
    </row>
    <row r="53" spans="1:20">
      <c r="A53" s="347">
        <f>'[4]All Counts'!E53</f>
        <v>14402</v>
      </c>
      <c r="B53" s="59">
        <f>'[4]All Counts'!F53</f>
        <v>1</v>
      </c>
      <c r="C53" s="59">
        <f>'[4]All Counts'!G53</f>
        <v>1</v>
      </c>
      <c r="D53" s="353">
        <v>1</v>
      </c>
      <c r="E53" s="59" t="str">
        <f>'[4]All Counts'!P53</f>
        <v>PeMS2016</v>
      </c>
      <c r="F53" s="59">
        <v>1</v>
      </c>
      <c r="G53" s="227">
        <v>3</v>
      </c>
      <c r="H53" s="227">
        <v>4</v>
      </c>
      <c r="I53" s="227">
        <v>14</v>
      </c>
      <c r="J53" s="59">
        <f>'[4]All Counts'!M53</f>
        <v>137784.17056124969</v>
      </c>
      <c r="K53" s="78">
        <f>VLOOKUP(class[[#This Row],[hwycov_id]],flow[[hwycov_id]:[flow_day]],2,FALSE)</f>
        <v>130787.058594</v>
      </c>
      <c r="L53" s="229">
        <f t="shared" si="0"/>
        <v>-5.0783133786324375E-2</v>
      </c>
      <c r="M53" s="228">
        <f t="shared" si="1"/>
        <v>-6997.1119672496861</v>
      </c>
      <c r="N53" s="228">
        <f t="shared" si="2"/>
        <v>48959575.882228769</v>
      </c>
      <c r="O53" s="59" t="e">
        <f>VLOOKUP(class[[#This Row],[hwycov_id]],check!$A$2:$P$26,16,FALSE)</f>
        <v>#N/A</v>
      </c>
      <c r="P53" s="59">
        <v>57</v>
      </c>
      <c r="Q53" s="304">
        <f>ROUND(class[[#This Row],[count]],-3)</f>
        <v>138000</v>
      </c>
      <c r="R53" s="321">
        <f>VLOOKUP(class[[#This Row],[count_rd]],caltran!$J$2:$P$182,7,FALSE)</f>
        <v>121196.85714285712</v>
      </c>
      <c r="S53" s="321">
        <f>VLOOKUP(class[[#This Row],[count_rd]],caltran!$J$2:$P$182,6,FALSE)</f>
        <v>154803.1428571429</v>
      </c>
      <c r="T53" s="59">
        <f>IF(AND(class[[#This Row],[flow]]&gt;=class[[#This Row],[low]], class[[#This Row],[flow]]&lt;=class[[#This Row],[high]]),1,0)</f>
        <v>1</v>
      </c>
    </row>
    <row r="54" spans="1:20">
      <c r="A54" s="347">
        <f>'[4]All Counts'!E54</f>
        <v>14402</v>
      </c>
      <c r="B54" s="59">
        <f>'[4]All Counts'!F54</f>
        <v>1</v>
      </c>
      <c r="C54" s="59">
        <f>'[4]All Counts'!G54</f>
        <v>1</v>
      </c>
      <c r="D54" s="353">
        <v>1</v>
      </c>
      <c r="E54" s="59" t="str">
        <f>'[4]All Counts'!P54</f>
        <v>SANDAG</v>
      </c>
      <c r="F54" s="59">
        <v>1</v>
      </c>
      <c r="G54" s="227">
        <v>3</v>
      </c>
      <c r="H54" s="227">
        <v>5</v>
      </c>
      <c r="I54" s="227">
        <v>16</v>
      </c>
      <c r="J54" s="59">
        <f>'[4]All Counts'!M54</f>
        <v>137414</v>
      </c>
      <c r="K54" s="78">
        <f>VLOOKUP(class[[#This Row],[hwycov_id]],flow[[hwycov_id]:[flow_day]],2,FALSE)</f>
        <v>130787.058594</v>
      </c>
      <c r="L54" s="229">
        <f t="shared" si="0"/>
        <v>-4.8226100732094213E-2</v>
      </c>
      <c r="M54" s="228">
        <f t="shared" si="1"/>
        <v>-6626.9414059999981</v>
      </c>
      <c r="N54" s="228">
        <f t="shared" si="2"/>
        <v>43916352.398557231</v>
      </c>
      <c r="O54" s="59" t="e">
        <f>VLOOKUP(class[[#This Row],[hwycov_id]],check!$A$2:$P$26,16,FALSE)</f>
        <v>#N/A</v>
      </c>
      <c r="P54" s="59">
        <v>58</v>
      </c>
      <c r="Q54" s="304">
        <f>ROUND(class[[#This Row],[count]],-3)</f>
        <v>137000</v>
      </c>
      <c r="R54" s="321">
        <f>VLOOKUP(class[[#This Row],[count_rd]],caltran!$J$2:$P$182,7,FALSE)</f>
        <v>120284.18783068781</v>
      </c>
      <c r="S54" s="321">
        <f>VLOOKUP(class[[#This Row],[count_rd]],caltran!$J$2:$P$182,6,FALSE)</f>
        <v>153715.81216931221</v>
      </c>
      <c r="T54" s="59">
        <f>IF(AND(class[[#This Row],[flow]]&gt;=class[[#This Row],[low]], class[[#This Row],[flow]]&lt;=class[[#This Row],[high]]),1,0)</f>
        <v>1</v>
      </c>
    </row>
    <row r="55" spans="1:20">
      <c r="A55" s="347">
        <f>'[4]All Counts'!E55</f>
        <v>14397</v>
      </c>
      <c r="B55" s="59">
        <f>'[4]All Counts'!F55</f>
        <v>1</v>
      </c>
      <c r="C55" s="59">
        <f>'[4]All Counts'!G55</f>
        <v>1</v>
      </c>
      <c r="D55" s="353">
        <v>1</v>
      </c>
      <c r="E55" s="59" t="str">
        <f>'[4]All Counts'!P55</f>
        <v>PeMS2016</v>
      </c>
      <c r="F55" s="59">
        <v>1</v>
      </c>
      <c r="G55" s="227">
        <v>3</v>
      </c>
      <c r="H55" s="227">
        <v>4</v>
      </c>
      <c r="I55" s="227">
        <v>14</v>
      </c>
      <c r="J55" s="59">
        <f>'[4]All Counts'!M55</f>
        <v>148340.08474598869</v>
      </c>
      <c r="K55" s="78">
        <f>VLOOKUP(class[[#This Row],[hwycov_id]],flow[[hwycov_id]:[flow_day]],2,FALSE)</f>
        <v>136872.22998200002</v>
      </c>
      <c r="L55" s="229">
        <f t="shared" si="0"/>
        <v>-7.7307861753117768E-2</v>
      </c>
      <c r="M55" s="228">
        <f t="shared" si="1"/>
        <v>-11467.854763988667</v>
      </c>
      <c r="N55" s="228">
        <f t="shared" si="2"/>
        <v>131511692.88793758</v>
      </c>
      <c r="O55" s="59" t="e">
        <f>VLOOKUP(class[[#This Row],[hwycov_id]],check!$A$2:$P$26,16,FALSE)</f>
        <v>#N/A</v>
      </c>
      <c r="P55" s="59">
        <v>59</v>
      </c>
      <c r="Q55" s="304">
        <f>ROUND(class[[#This Row],[count]],-3)</f>
        <v>148000</v>
      </c>
      <c r="R55" s="321">
        <f>VLOOKUP(class[[#This Row],[count_rd]],caltran!$J$2:$P$182,7,FALSE)</f>
        <v>130514.85714285716</v>
      </c>
      <c r="S55" s="321">
        <f>VLOOKUP(class[[#This Row],[count_rd]],caltran!$J$2:$P$182,6,FALSE)</f>
        <v>165485.14285714281</v>
      </c>
      <c r="T55" s="59">
        <f>IF(AND(class[[#This Row],[flow]]&gt;=class[[#This Row],[low]], class[[#This Row],[flow]]&lt;=class[[#This Row],[high]]),1,0)</f>
        <v>1</v>
      </c>
    </row>
    <row r="56" spans="1:20">
      <c r="A56" s="347">
        <f>'[4]All Counts'!E56</f>
        <v>14397</v>
      </c>
      <c r="B56" s="59">
        <f>'[4]All Counts'!F56</f>
        <v>1</v>
      </c>
      <c r="C56" s="59">
        <f>'[4]All Counts'!G56</f>
        <v>1</v>
      </c>
      <c r="D56" s="353">
        <v>1</v>
      </c>
      <c r="E56" s="59" t="str">
        <f>'[4]All Counts'!P56</f>
        <v>SANDAG</v>
      </c>
      <c r="F56" s="59">
        <v>1</v>
      </c>
      <c r="G56" s="227">
        <v>3</v>
      </c>
      <c r="H56" s="227">
        <v>3</v>
      </c>
      <c r="I56" s="227">
        <v>14</v>
      </c>
      <c r="J56" s="59">
        <f>'[4]All Counts'!M56</f>
        <v>147914</v>
      </c>
      <c r="K56" s="78">
        <f>VLOOKUP(class[[#This Row],[hwycov_id]],flow[[hwycov_id]:[flow_day]],2,FALSE)</f>
        <v>136872.22998200002</v>
      </c>
      <c r="L56" s="229">
        <f t="shared" si="0"/>
        <v>-7.4649931838771E-2</v>
      </c>
      <c r="M56" s="228">
        <f t="shared" si="1"/>
        <v>-11041.770017999981</v>
      </c>
      <c r="N56" s="228">
        <f t="shared" si="2"/>
        <v>121920685.1304033</v>
      </c>
      <c r="O56" s="59" t="e">
        <f>VLOOKUP(class[[#This Row],[hwycov_id]],check!$A$2:$P$26,16,FALSE)</f>
        <v>#N/A</v>
      </c>
      <c r="P56" s="59">
        <v>60</v>
      </c>
      <c r="Q56" s="304">
        <f>ROUND(class[[#This Row],[count]],-3)</f>
        <v>148000</v>
      </c>
      <c r="R56" s="321">
        <f>VLOOKUP(class[[#This Row],[count_rd]],caltran!$J$2:$P$182,7,FALSE)</f>
        <v>130514.85714285716</v>
      </c>
      <c r="S56" s="321">
        <f>VLOOKUP(class[[#This Row],[count_rd]],caltran!$J$2:$P$182,6,FALSE)</f>
        <v>165485.14285714281</v>
      </c>
      <c r="T56" s="59">
        <f>IF(AND(class[[#This Row],[flow]]&gt;=class[[#This Row],[low]], class[[#This Row],[flow]]&lt;=class[[#This Row],[high]]),1,0)</f>
        <v>1</v>
      </c>
    </row>
    <row r="57" spans="1:20">
      <c r="A57" s="347">
        <f>'[4]All Counts'!E57</f>
        <v>25099</v>
      </c>
      <c r="B57" s="59">
        <f>'[4]All Counts'!F57</f>
        <v>1</v>
      </c>
      <c r="C57" s="59">
        <f>'[4]All Counts'!G57</f>
        <v>1</v>
      </c>
      <c r="D57" s="353">
        <v>1</v>
      </c>
      <c r="E57" s="59" t="str">
        <f>'[4]All Counts'!P57</f>
        <v>SANDAG</v>
      </c>
      <c r="F57" s="59">
        <v>1</v>
      </c>
      <c r="G57" s="227">
        <v>3</v>
      </c>
      <c r="H57" s="227">
        <v>3</v>
      </c>
      <c r="I57" s="227">
        <v>14</v>
      </c>
      <c r="J57" s="59">
        <f>'[4]All Counts'!M57</f>
        <v>122325</v>
      </c>
      <c r="K57" s="78">
        <f>VLOOKUP(class[[#This Row],[hwycov_id]],flow[[hwycov_id]:[flow_day]],2,FALSE)</f>
        <v>122914.90673799999</v>
      </c>
      <c r="L57" s="229">
        <f t="shared" si="0"/>
        <v>4.8224544287758242E-3</v>
      </c>
      <c r="M57" s="228">
        <f t="shared" si="1"/>
        <v>589.90673799999058</v>
      </c>
      <c r="N57" s="228">
        <f t="shared" si="2"/>
        <v>347989.95953778952</v>
      </c>
      <c r="O57" s="59" t="e">
        <f>VLOOKUP(class[[#This Row],[hwycov_id]],check!$A$2:$P$26,16,FALSE)</f>
        <v>#N/A</v>
      </c>
      <c r="P57" s="59">
        <v>61</v>
      </c>
      <c r="Q57" s="304">
        <f>ROUND(class[[#This Row],[count]],-3)</f>
        <v>122000</v>
      </c>
      <c r="R57" s="321">
        <f>VLOOKUP(class[[#This Row],[count_rd]],caltran!$J$2:$P$182,7,FALSE)</f>
        <v>106452.10052910056</v>
      </c>
      <c r="S57" s="321">
        <f>VLOOKUP(class[[#This Row],[count_rd]],caltran!$J$2:$P$182,6,FALSE)</f>
        <v>137547.89947089946</v>
      </c>
      <c r="T57" s="59">
        <f>IF(AND(class[[#This Row],[flow]]&gt;=class[[#This Row],[low]], class[[#This Row],[flow]]&lt;=class[[#This Row],[high]]),1,0)</f>
        <v>1</v>
      </c>
    </row>
    <row r="58" spans="1:20">
      <c r="A58" s="347">
        <f>'[4]All Counts'!E58</f>
        <v>14384</v>
      </c>
      <c r="B58" s="59">
        <f>'[4]All Counts'!F58</f>
        <v>1</v>
      </c>
      <c r="C58" s="59">
        <f>'[4]All Counts'!G58</f>
        <v>1</v>
      </c>
      <c r="D58" s="353">
        <v>1</v>
      </c>
      <c r="E58" s="59" t="str">
        <f>'[4]All Counts'!P58</f>
        <v>PeMS2016</v>
      </c>
      <c r="F58" s="59">
        <v>1</v>
      </c>
      <c r="G58" s="227">
        <v>3</v>
      </c>
      <c r="H58" s="227">
        <v>5</v>
      </c>
      <c r="I58" s="227">
        <v>16</v>
      </c>
      <c r="J58" s="59">
        <f>'[4]All Counts'!M58</f>
        <v>130140.634249373</v>
      </c>
      <c r="K58" s="78">
        <f>VLOOKUP(class[[#This Row],[hwycov_id]],flow[[hwycov_id]:[flow_day]],2,FALSE)</f>
        <v>141573.431152</v>
      </c>
      <c r="L58" s="229">
        <f t="shared" si="0"/>
        <v>8.784955574075104E-2</v>
      </c>
      <c r="M58" s="228">
        <f t="shared" si="1"/>
        <v>11432.796902627</v>
      </c>
      <c r="N58" s="228">
        <f t="shared" si="2"/>
        <v>130708845.01671752</v>
      </c>
      <c r="O58" s="59" t="e">
        <f>VLOOKUP(class[[#This Row],[hwycov_id]],check!$A$2:$P$26,16,FALSE)</f>
        <v>#N/A</v>
      </c>
      <c r="P58" s="59">
        <v>62</v>
      </c>
      <c r="Q58" s="304">
        <f>ROUND(class[[#This Row],[count]],-3)</f>
        <v>130000</v>
      </c>
      <c r="R58" s="321">
        <f>VLOOKUP(class[[#This Row],[count_rd]],caltran!$J$2:$P$182,7,FALSE)</f>
        <v>113818.09523809518</v>
      </c>
      <c r="S58" s="321">
        <f>VLOOKUP(class[[#This Row],[count_rd]],caltran!$J$2:$P$182,6,FALSE)</f>
        <v>146181.90476190485</v>
      </c>
      <c r="T58" s="59">
        <f>IF(AND(class[[#This Row],[flow]]&gt;=class[[#This Row],[low]], class[[#This Row],[flow]]&lt;=class[[#This Row],[high]]),1,0)</f>
        <v>1</v>
      </c>
    </row>
    <row r="59" spans="1:20">
      <c r="A59" s="347">
        <f>'[4]All Counts'!E59</f>
        <v>14384</v>
      </c>
      <c r="B59" s="59">
        <f>'[4]All Counts'!F59</f>
        <v>1</v>
      </c>
      <c r="C59" s="59">
        <f>'[4]All Counts'!G59</f>
        <v>1</v>
      </c>
      <c r="D59" s="353">
        <v>1</v>
      </c>
      <c r="E59" s="59" t="str">
        <f>'[4]All Counts'!P59</f>
        <v>SANDAG</v>
      </c>
      <c r="F59" s="59">
        <v>1</v>
      </c>
      <c r="G59" s="227">
        <v>3</v>
      </c>
      <c r="H59" s="227">
        <v>3</v>
      </c>
      <c r="I59" s="227">
        <v>14</v>
      </c>
      <c r="J59" s="59">
        <f>'[4]All Counts'!M59</f>
        <v>118761</v>
      </c>
      <c r="K59" s="78">
        <f>VLOOKUP(class[[#This Row],[hwycov_id]],flow[[hwycov_id]:[flow_day]],2,FALSE)</f>
        <v>141573.431152</v>
      </c>
      <c r="L59" s="229">
        <f t="shared" si="0"/>
        <v>0.19208689007334057</v>
      </c>
      <c r="M59" s="228">
        <f t="shared" si="1"/>
        <v>22812.431152000005</v>
      </c>
      <c r="N59" s="228">
        <f t="shared" si="2"/>
        <v>520407015.06474024</v>
      </c>
      <c r="O59" s="59" t="e">
        <f>VLOOKUP(class[[#This Row],[hwycov_id]],check!$A$2:$P$26,16,FALSE)</f>
        <v>#N/A</v>
      </c>
      <c r="P59" s="59">
        <v>63</v>
      </c>
      <c r="Q59" s="304">
        <f>ROUND(class[[#This Row],[count]],-3)</f>
        <v>119000</v>
      </c>
      <c r="R59" s="321">
        <f>VLOOKUP(class[[#This Row],[count_rd]],caltran!$J$2:$P$182,7,FALSE)</f>
        <v>103702.83333333334</v>
      </c>
      <c r="S59" s="321">
        <f>VLOOKUP(class[[#This Row],[count_rd]],caltran!$J$2:$P$182,6,FALSE)</f>
        <v>134297.16666666669</v>
      </c>
      <c r="T59" s="59">
        <f>IF(AND(class[[#This Row],[flow]]&gt;=class[[#This Row],[low]], class[[#This Row],[flow]]&lt;=class[[#This Row],[high]]),1,0)</f>
        <v>0</v>
      </c>
    </row>
    <row r="60" spans="1:20">
      <c r="A60" s="347">
        <f>'[4]All Counts'!E60</f>
        <v>14386</v>
      </c>
      <c r="B60" s="59">
        <f>'[4]All Counts'!F60</f>
        <v>1</v>
      </c>
      <c r="C60" s="59">
        <f>'[4]All Counts'!G60</f>
        <v>1</v>
      </c>
      <c r="D60" s="353">
        <v>1</v>
      </c>
      <c r="E60" s="59" t="str">
        <f>'[4]All Counts'!P60</f>
        <v>PeMS2016</v>
      </c>
      <c r="F60" s="59">
        <v>1</v>
      </c>
      <c r="G60" s="227">
        <v>3</v>
      </c>
      <c r="H60" s="227">
        <v>5</v>
      </c>
      <c r="I60" s="227">
        <v>16</v>
      </c>
      <c r="J60" s="59">
        <f>'[4]All Counts'!M60</f>
        <v>126253.3067851229</v>
      </c>
      <c r="K60" s="78">
        <f>VLOOKUP(class[[#This Row],[hwycov_id]],flow[[hwycov_id]:[flow_day]],2,FALSE)</f>
        <v>127738.111328</v>
      </c>
      <c r="L60" s="229">
        <f t="shared" si="0"/>
        <v>1.1760520026649068E-2</v>
      </c>
      <c r="M60" s="228">
        <f t="shared" si="1"/>
        <v>1484.8045428771002</v>
      </c>
      <c r="N60" s="228">
        <f t="shared" si="2"/>
        <v>2204644.5305484743</v>
      </c>
      <c r="O60" s="59" t="e">
        <f>VLOOKUP(class[[#This Row],[hwycov_id]],check!$A$2:$P$26,16,FALSE)</f>
        <v>#N/A</v>
      </c>
      <c r="P60" s="59">
        <v>64</v>
      </c>
      <c r="Q60" s="304">
        <f>ROUND(class[[#This Row],[count]],-3)</f>
        <v>126000</v>
      </c>
      <c r="R60" s="321">
        <f>VLOOKUP(class[[#This Row],[count_rd]],caltran!$J$2:$P$182,7,FALSE)</f>
        <v>110126.00000000004</v>
      </c>
      <c r="S60" s="321">
        <f>VLOOKUP(class[[#This Row],[count_rd]],caltran!$J$2:$P$182,6,FALSE)</f>
        <v>141873.99999999997</v>
      </c>
      <c r="T60" s="59">
        <f>IF(AND(class[[#This Row],[flow]]&gt;=class[[#This Row],[low]], class[[#This Row],[flow]]&lt;=class[[#This Row],[high]]),1,0)</f>
        <v>1</v>
      </c>
    </row>
    <row r="61" spans="1:20">
      <c r="A61" s="347">
        <f>'[4]All Counts'!E61</f>
        <v>14386</v>
      </c>
      <c r="B61" s="59">
        <f>'[4]All Counts'!F61</f>
        <v>1</v>
      </c>
      <c r="C61" s="59">
        <f>'[4]All Counts'!G61</f>
        <v>1</v>
      </c>
      <c r="D61" s="353">
        <v>1</v>
      </c>
      <c r="E61" s="59" t="str">
        <f>'[4]All Counts'!P61</f>
        <v>SANDAG</v>
      </c>
      <c r="F61" s="59">
        <v>1</v>
      </c>
      <c r="G61" s="227">
        <v>3</v>
      </c>
      <c r="H61" s="227">
        <v>7</v>
      </c>
      <c r="I61" s="227">
        <v>7</v>
      </c>
      <c r="J61" s="59">
        <f>'[4]All Counts'!M61</f>
        <v>125973</v>
      </c>
      <c r="K61" s="78">
        <f>VLOOKUP(class[[#This Row],[hwycov_id]],flow[[hwycov_id]:[flow_day]],2,FALSE)</f>
        <v>127738.111328</v>
      </c>
      <c r="L61" s="229">
        <f t="shared" si="0"/>
        <v>1.4011822596905699E-2</v>
      </c>
      <c r="M61" s="228">
        <f t="shared" si="1"/>
        <v>1765.111327999999</v>
      </c>
      <c r="N61" s="228">
        <f t="shared" si="2"/>
        <v>3115618.0002339203</v>
      </c>
      <c r="O61" s="59" t="e">
        <f>VLOOKUP(class[[#This Row],[hwycov_id]],check!$A$2:$P$26,16,FALSE)</f>
        <v>#N/A</v>
      </c>
      <c r="P61" s="59">
        <v>65</v>
      </c>
      <c r="Q61" s="304">
        <f>ROUND(class[[#This Row],[count]],-3)</f>
        <v>126000</v>
      </c>
      <c r="R61" s="321">
        <f>VLOOKUP(class[[#This Row],[count_rd]],caltran!$J$2:$P$182,7,FALSE)</f>
        <v>110126.00000000004</v>
      </c>
      <c r="S61" s="321">
        <f>VLOOKUP(class[[#This Row],[count_rd]],caltran!$J$2:$P$182,6,FALSE)</f>
        <v>141873.99999999997</v>
      </c>
      <c r="T61" s="59">
        <f>IF(AND(class[[#This Row],[flow]]&gt;=class[[#This Row],[low]], class[[#This Row],[flow]]&lt;=class[[#This Row],[high]]),1,0)</f>
        <v>1</v>
      </c>
    </row>
    <row r="62" spans="1:20">
      <c r="A62" s="347">
        <f>'[4]All Counts'!E62</f>
        <v>10859</v>
      </c>
      <c r="B62" s="59">
        <f>'[4]All Counts'!F62</f>
        <v>1</v>
      </c>
      <c r="C62" s="59">
        <f>'[4]All Counts'!G62</f>
        <v>1</v>
      </c>
      <c r="D62" s="353">
        <v>1</v>
      </c>
      <c r="E62" s="59" t="str">
        <f>'[4]All Counts'!P62</f>
        <v>PeMS2016</v>
      </c>
      <c r="F62" s="59">
        <v>1</v>
      </c>
      <c r="G62" s="227">
        <v>3</v>
      </c>
      <c r="H62" s="227">
        <v>3</v>
      </c>
      <c r="I62" s="227">
        <v>14</v>
      </c>
      <c r="J62" s="59">
        <f>'[4]All Counts'!M62</f>
        <v>116386.5639091879</v>
      </c>
      <c r="K62" s="78">
        <f>VLOOKUP(class[[#This Row],[hwycov_id]],flow[[hwycov_id]:[flow_day]],2,FALSE)</f>
        <v>107564.723145</v>
      </c>
      <c r="L62" s="229">
        <f t="shared" si="0"/>
        <v>-7.5797759362251305E-2</v>
      </c>
      <c r="M62" s="228">
        <f t="shared" si="1"/>
        <v>-8821.8407641879021</v>
      </c>
      <c r="N62" s="228">
        <f t="shared" si="2"/>
        <v>77824874.468687385</v>
      </c>
      <c r="O62" s="59" t="e">
        <f>VLOOKUP(class[[#This Row],[hwycov_id]],check!$A$2:$P$26,16,FALSE)</f>
        <v>#N/A</v>
      </c>
      <c r="P62" s="59">
        <v>66</v>
      </c>
      <c r="Q62" s="304">
        <f>ROUND(class[[#This Row],[count]],-3)</f>
        <v>116000</v>
      </c>
      <c r="R62" s="321">
        <f>VLOOKUP(class[[#This Row],[count_rd]],caltran!$J$2:$P$182,7,FALSE)</f>
        <v>100966.03174603173</v>
      </c>
      <c r="S62" s="321">
        <f>VLOOKUP(class[[#This Row],[count_rd]],caltran!$J$2:$P$182,6,FALSE)</f>
        <v>131033.96825396827</v>
      </c>
      <c r="T62" s="59">
        <f>IF(AND(class[[#This Row],[flow]]&gt;=class[[#This Row],[low]], class[[#This Row],[flow]]&lt;=class[[#This Row],[high]]),1,0)</f>
        <v>1</v>
      </c>
    </row>
    <row r="63" spans="1:20">
      <c r="A63" s="347">
        <f>'[4]All Counts'!E63</f>
        <v>10859</v>
      </c>
      <c r="B63" s="59">
        <f>'[4]All Counts'!F63</f>
        <v>1</v>
      </c>
      <c r="C63" s="59">
        <f>'[4]All Counts'!G63</f>
        <v>1</v>
      </c>
      <c r="D63" s="353">
        <v>1</v>
      </c>
      <c r="E63" s="59" t="str">
        <f>'[4]All Counts'!P63</f>
        <v>SANDAG</v>
      </c>
      <c r="F63" s="59">
        <v>1</v>
      </c>
      <c r="G63" s="227">
        <v>3</v>
      </c>
      <c r="H63" s="227">
        <v>3</v>
      </c>
      <c r="I63" s="227">
        <v>14</v>
      </c>
      <c r="J63" s="59">
        <f>'[4]All Counts'!M63</f>
        <v>116070</v>
      </c>
      <c r="K63" s="78">
        <f>VLOOKUP(class[[#This Row],[hwycov_id]],flow[[hwycov_id]:[flow_day]],2,FALSE)</f>
        <v>107564.723145</v>
      </c>
      <c r="L63" s="229">
        <f t="shared" si="0"/>
        <v>-7.3277133238562997E-2</v>
      </c>
      <c r="M63" s="228">
        <f t="shared" si="1"/>
        <v>-8505.2768550000037</v>
      </c>
      <c r="N63" s="228">
        <f t="shared" si="2"/>
        <v>72339734.380198747</v>
      </c>
      <c r="O63" s="59" t="e">
        <f>VLOOKUP(class[[#This Row],[hwycov_id]],check!$A$2:$P$26,16,FALSE)</f>
        <v>#N/A</v>
      </c>
      <c r="P63" s="59">
        <v>68</v>
      </c>
      <c r="Q63" s="304">
        <f>ROUND(class[[#This Row],[count]],-3)</f>
        <v>116000</v>
      </c>
      <c r="R63" s="321">
        <f>VLOOKUP(class[[#This Row],[count_rd]],caltran!$J$2:$P$182,7,FALSE)</f>
        <v>100966.03174603173</v>
      </c>
      <c r="S63" s="321">
        <f>VLOOKUP(class[[#This Row],[count_rd]],caltran!$J$2:$P$182,6,FALSE)</f>
        <v>131033.96825396827</v>
      </c>
      <c r="T63" s="59">
        <f>IF(AND(class[[#This Row],[flow]]&gt;=class[[#This Row],[low]], class[[#This Row],[flow]]&lt;=class[[#This Row],[high]]),1,0)</f>
        <v>1</v>
      </c>
    </row>
    <row r="64" spans="1:20">
      <c r="A64" s="347">
        <f>'[4]All Counts'!E64</f>
        <v>14639</v>
      </c>
      <c r="B64" s="59">
        <f>'[4]All Counts'!F64</f>
        <v>1</v>
      </c>
      <c r="C64" s="59">
        <f>'[4]All Counts'!G64</f>
        <v>1</v>
      </c>
      <c r="D64" s="353">
        <v>1</v>
      </c>
      <c r="E64" s="59" t="str">
        <f>'[4]All Counts'!P64</f>
        <v>SANDAG</v>
      </c>
      <c r="F64" s="59">
        <v>1</v>
      </c>
      <c r="G64" s="227">
        <v>3</v>
      </c>
      <c r="H64" s="227">
        <v>5</v>
      </c>
      <c r="I64" s="227">
        <v>5</v>
      </c>
      <c r="J64" s="59">
        <f>'[4]All Counts'!M64</f>
        <v>121306</v>
      </c>
      <c r="K64" s="78">
        <f>VLOOKUP(class[[#This Row],[hwycov_id]],flow[[hwycov_id]:[flow_day]],2,FALSE)</f>
        <v>111189.00000100001</v>
      </c>
      <c r="L64" s="229">
        <f t="shared" si="0"/>
        <v>-8.340065618353576E-2</v>
      </c>
      <c r="M64" s="228">
        <f t="shared" si="1"/>
        <v>-10116.999998999992</v>
      </c>
      <c r="N64" s="228">
        <f t="shared" si="2"/>
        <v>102353688.97976585</v>
      </c>
      <c r="O64" s="59" t="e">
        <f>VLOOKUP(class[[#This Row],[hwycov_id]],check!$A$2:$P$26,16,FALSE)</f>
        <v>#N/A</v>
      </c>
      <c r="P64" s="59">
        <v>69</v>
      </c>
      <c r="Q64" s="304">
        <f>ROUND(class[[#This Row],[count]],-3)</f>
        <v>121000</v>
      </c>
      <c r="R64" s="321">
        <f>VLOOKUP(class[[#This Row],[count_rd]],caltran!$J$2:$P$182,7,FALSE)</f>
        <v>105536.96825396827</v>
      </c>
      <c r="S64" s="321">
        <f>VLOOKUP(class[[#This Row],[count_rd]],caltran!$J$2:$P$182,6,FALSE)</f>
        <v>136463.03174603172</v>
      </c>
      <c r="T64" s="59">
        <f>IF(AND(class[[#This Row],[flow]]&gt;=class[[#This Row],[low]], class[[#This Row],[flow]]&lt;=class[[#This Row],[high]]),1,0)</f>
        <v>1</v>
      </c>
    </row>
    <row r="65" spans="1:20">
      <c r="A65" s="347">
        <f>'[4]All Counts'!E65</f>
        <v>3968</v>
      </c>
      <c r="B65" s="59">
        <f>'[4]All Counts'!F65</f>
        <v>1</v>
      </c>
      <c r="C65" s="59">
        <f>'[4]All Counts'!G65</f>
        <v>1</v>
      </c>
      <c r="D65" s="353">
        <v>1</v>
      </c>
      <c r="E65" s="59" t="str">
        <f>'[4]All Counts'!P65</f>
        <v>PeMS2016</v>
      </c>
      <c r="F65" s="59">
        <v>1</v>
      </c>
      <c r="G65" s="227">
        <v>3</v>
      </c>
      <c r="H65" s="227">
        <v>5</v>
      </c>
      <c r="I65" s="227">
        <v>9</v>
      </c>
      <c r="J65" s="59">
        <f>'[4]All Counts'!M65</f>
        <v>110823.8526193483</v>
      </c>
      <c r="K65" s="78">
        <f>VLOOKUP(class[[#This Row],[hwycov_id]],flow[[hwycov_id]:[flow_day]],2,FALSE)</f>
        <v>100742.999023</v>
      </c>
      <c r="L65" s="229">
        <f t="shared" si="0"/>
        <v>-9.0962851029673719E-2</v>
      </c>
      <c r="M65" s="228">
        <f t="shared" si="1"/>
        <v>-10080.853596348301</v>
      </c>
      <c r="N65" s="228">
        <f t="shared" si="2"/>
        <v>101623609.23100847</v>
      </c>
      <c r="O65" s="59" t="e">
        <f>VLOOKUP(class[[#This Row],[hwycov_id]],check!$A$2:$P$26,16,FALSE)</f>
        <v>#N/A</v>
      </c>
      <c r="P65" s="59">
        <v>70</v>
      </c>
      <c r="Q65" s="304">
        <f>ROUND(class[[#This Row],[count]],-3)</f>
        <v>111000</v>
      </c>
      <c r="R65" s="321">
        <f>VLOOKUP(class[[#This Row],[count_rd]],caltran!$J$2:$P$182,7,FALSE)</f>
        <v>96413.190476190444</v>
      </c>
      <c r="S65" s="321">
        <f>VLOOKUP(class[[#This Row],[count_rd]],caltran!$J$2:$P$182,6,FALSE)</f>
        <v>125586.80952380956</v>
      </c>
      <c r="T65" s="59">
        <f>IF(AND(class[[#This Row],[flow]]&gt;=class[[#This Row],[low]], class[[#This Row],[flow]]&lt;=class[[#This Row],[high]]),1,0)</f>
        <v>1</v>
      </c>
    </row>
    <row r="66" spans="1:20">
      <c r="A66" s="347">
        <f>'[4]All Counts'!E66</f>
        <v>3968</v>
      </c>
      <c r="B66" s="59">
        <f>'[4]All Counts'!F66</f>
        <v>1</v>
      </c>
      <c r="C66" s="59">
        <f>'[4]All Counts'!G66</f>
        <v>1</v>
      </c>
      <c r="D66" s="353">
        <v>1</v>
      </c>
      <c r="E66" s="59" t="str">
        <f>'[4]All Counts'!P66</f>
        <v>SANDAG</v>
      </c>
      <c r="F66" s="59">
        <v>1</v>
      </c>
      <c r="G66" s="227">
        <v>3</v>
      </c>
      <c r="H66" s="227">
        <v>3</v>
      </c>
      <c r="I66" s="227">
        <v>14</v>
      </c>
      <c r="J66" s="59">
        <f>'[4]All Counts'!M66</f>
        <v>109810</v>
      </c>
      <c r="K66" s="78">
        <f>VLOOKUP(class[[#This Row],[hwycov_id]],flow[[hwycov_id]:[flow_day]],2,FALSE)</f>
        <v>100742.999023</v>
      </c>
      <c r="L66" s="229">
        <f t="shared" ref="L66:L129" si="3">K66/J66-1</f>
        <v>-8.256990234951278E-2</v>
      </c>
      <c r="M66" s="228">
        <f t="shared" ref="M66:M129" si="4">K66-J66</f>
        <v>-9067.0009770000033</v>
      </c>
      <c r="N66" s="228">
        <f t="shared" ref="N66:N129" si="5">POWER(M66,2)</f>
        <v>82210506.71691902</v>
      </c>
      <c r="O66" s="59" t="e">
        <f>VLOOKUP(class[[#This Row],[hwycov_id]],check!$A$2:$P$26,16,FALSE)</f>
        <v>#N/A</v>
      </c>
      <c r="P66" s="59">
        <v>71</v>
      </c>
      <c r="Q66" s="304">
        <f>ROUND(class[[#This Row],[count]],-3)</f>
        <v>110000</v>
      </c>
      <c r="R66" s="321">
        <f>VLOOKUP(class[[#This Row],[count_rd]],caltran!$J$2:$P$182,7,FALSE)</f>
        <v>95511.428571428536</v>
      </c>
      <c r="S66" s="321">
        <f>VLOOKUP(class[[#This Row],[count_rd]],caltran!$J$2:$P$182,6,FALSE)</f>
        <v>124488.57142857148</v>
      </c>
      <c r="T66" s="59">
        <f>IF(AND(class[[#This Row],[flow]]&gt;=class[[#This Row],[low]], class[[#This Row],[flow]]&lt;=class[[#This Row],[high]]),1,0)</f>
        <v>1</v>
      </c>
    </row>
    <row r="67" spans="1:20">
      <c r="A67" s="347">
        <f>'[4]All Counts'!E67</f>
        <v>13672</v>
      </c>
      <c r="B67" s="59">
        <f>'[4]All Counts'!F67</f>
        <v>1</v>
      </c>
      <c r="C67" s="59">
        <f>'[4]All Counts'!G67</f>
        <v>1</v>
      </c>
      <c r="D67" s="353">
        <v>1</v>
      </c>
      <c r="E67" s="59" t="str">
        <f>'[4]All Counts'!P67</f>
        <v>PeMS2016</v>
      </c>
      <c r="F67" s="59">
        <v>1</v>
      </c>
      <c r="G67" s="227">
        <v>3</v>
      </c>
      <c r="H67" s="227">
        <v>3</v>
      </c>
      <c r="I67" s="227">
        <v>14</v>
      </c>
      <c r="J67" s="59">
        <f>'[4]All Counts'!M67</f>
        <v>111705.332972416</v>
      </c>
      <c r="K67" s="78">
        <f>VLOOKUP(class[[#This Row],[hwycov_id]],flow[[hwycov_id]:[flow_day]],2,FALSE)</f>
        <v>103705.42333999999</v>
      </c>
      <c r="L67" s="229">
        <f t="shared" si="3"/>
        <v>-7.1616183574614745E-2</v>
      </c>
      <c r="M67" s="228">
        <f t="shared" si="4"/>
        <v>-7999.9096324160055</v>
      </c>
      <c r="N67" s="228">
        <f t="shared" si="5"/>
        <v>63998554.12682239</v>
      </c>
      <c r="O67" s="59" t="e">
        <f>VLOOKUP(class[[#This Row],[hwycov_id]],check!$A$2:$P$26,16,FALSE)</f>
        <v>#N/A</v>
      </c>
      <c r="P67" s="59">
        <v>72</v>
      </c>
      <c r="Q67" s="304">
        <f>ROUND(class[[#This Row],[count]],-3)</f>
        <v>112000</v>
      </c>
      <c r="R67" s="321">
        <f>VLOOKUP(class[[#This Row],[count_rd]],caltran!$J$2:$P$182,7,FALSE)</f>
        <v>97321.185185185153</v>
      </c>
      <c r="S67" s="321">
        <f>VLOOKUP(class[[#This Row],[count_rd]],caltran!$J$2:$P$182,6,FALSE)</f>
        <v>126678.81481481483</v>
      </c>
      <c r="T67" s="59">
        <f>IF(AND(class[[#This Row],[flow]]&gt;=class[[#This Row],[low]], class[[#This Row],[flow]]&lt;=class[[#This Row],[high]]),1,0)</f>
        <v>1</v>
      </c>
    </row>
    <row r="68" spans="1:20">
      <c r="A68" s="347">
        <f>'[4]All Counts'!E68</f>
        <v>13672</v>
      </c>
      <c r="B68" s="59">
        <f>'[4]All Counts'!F68</f>
        <v>1</v>
      </c>
      <c r="C68" s="59">
        <f>'[4]All Counts'!G68</f>
        <v>1</v>
      </c>
      <c r="D68" s="353">
        <v>1</v>
      </c>
      <c r="E68" s="59" t="str">
        <f>'[4]All Counts'!P68</f>
        <v>SANDAG</v>
      </c>
      <c r="F68" s="59">
        <v>1</v>
      </c>
      <c r="G68" s="227">
        <v>3</v>
      </c>
      <c r="H68" s="227">
        <v>3</v>
      </c>
      <c r="I68" s="227">
        <v>14</v>
      </c>
      <c r="J68" s="59">
        <f>'[4]All Counts'!M68</f>
        <v>111516</v>
      </c>
      <c r="K68" s="78">
        <f>VLOOKUP(class[[#This Row],[hwycov_id]],flow[[hwycov_id]:[flow_day]],2,FALSE)</f>
        <v>103705.42333999999</v>
      </c>
      <c r="L68" s="229">
        <f t="shared" si="3"/>
        <v>-7.0039964310054215E-2</v>
      </c>
      <c r="M68" s="228">
        <f t="shared" si="4"/>
        <v>-7810.5766600000061</v>
      </c>
      <c r="N68" s="228">
        <f t="shared" si="5"/>
        <v>61005107.761736847</v>
      </c>
      <c r="O68" s="59" t="e">
        <f>VLOOKUP(class[[#This Row],[hwycov_id]],check!$A$2:$P$26,16,FALSE)</f>
        <v>#N/A</v>
      </c>
      <c r="P68" s="59">
        <v>73</v>
      </c>
      <c r="Q68" s="304">
        <f>ROUND(class[[#This Row],[count]],-3)</f>
        <v>112000</v>
      </c>
      <c r="R68" s="321">
        <f>VLOOKUP(class[[#This Row],[count_rd]],caltran!$J$2:$P$182,7,FALSE)</f>
        <v>97321.185185185153</v>
      </c>
      <c r="S68" s="321">
        <f>VLOOKUP(class[[#This Row],[count_rd]],caltran!$J$2:$P$182,6,FALSE)</f>
        <v>126678.81481481483</v>
      </c>
      <c r="T68" s="59">
        <f>IF(AND(class[[#This Row],[flow]]&gt;=class[[#This Row],[low]], class[[#This Row],[flow]]&lt;=class[[#This Row],[high]]),1,0)</f>
        <v>1</v>
      </c>
    </row>
    <row r="69" spans="1:20">
      <c r="A69" s="347">
        <f>'[4]All Counts'!E69</f>
        <v>13662</v>
      </c>
      <c r="B69" s="59">
        <f>'[4]All Counts'!F69</f>
        <v>1</v>
      </c>
      <c r="C69" s="59">
        <f>'[4]All Counts'!G69</f>
        <v>1</v>
      </c>
      <c r="D69" s="353">
        <v>1</v>
      </c>
      <c r="E69" s="59" t="str">
        <f>'[4]All Counts'!P69</f>
        <v>PeMS2016</v>
      </c>
      <c r="F69" s="59">
        <v>1</v>
      </c>
      <c r="G69" s="227">
        <v>3</v>
      </c>
      <c r="H69" s="227">
        <v>5</v>
      </c>
      <c r="I69" s="227">
        <v>9</v>
      </c>
      <c r="J69" s="59">
        <f>'[4]All Counts'!M69</f>
        <v>122955.73146128379</v>
      </c>
      <c r="K69" s="78">
        <f>VLOOKUP(class[[#This Row],[hwycov_id]],flow[[hwycov_id]:[flow_day]],2,FALSE)</f>
        <v>112414.98877</v>
      </c>
      <c r="L69" s="229">
        <f t="shared" si="3"/>
        <v>-8.5727949124542069E-2</v>
      </c>
      <c r="M69" s="228">
        <f t="shared" si="4"/>
        <v>-10540.742691283798</v>
      </c>
      <c r="N69" s="228">
        <f t="shared" si="5"/>
        <v>111107256.4838528</v>
      </c>
      <c r="O69" s="59" t="e">
        <f>VLOOKUP(class[[#This Row],[hwycov_id]],check!$A$2:$P$26,16,FALSE)</f>
        <v>#N/A</v>
      </c>
      <c r="P69" s="59">
        <v>74</v>
      </c>
      <c r="Q69" s="304">
        <f>ROUND(class[[#This Row],[count]],-3)</f>
        <v>123000</v>
      </c>
      <c r="R69" s="321">
        <f>VLOOKUP(class[[#This Row],[count_rd]],caltran!$J$2:$P$182,7,FALSE)</f>
        <v>107355.57142857145</v>
      </c>
      <c r="S69" s="321">
        <f>VLOOKUP(class[[#This Row],[count_rd]],caltran!$J$2:$P$182,6,FALSE)</f>
        <v>138644.42857142855</v>
      </c>
      <c r="T69" s="59">
        <f>IF(AND(class[[#This Row],[flow]]&gt;=class[[#This Row],[low]], class[[#This Row],[flow]]&lt;=class[[#This Row],[high]]),1,0)</f>
        <v>1</v>
      </c>
    </row>
    <row r="70" spans="1:20">
      <c r="A70" s="347">
        <f>'[4]All Counts'!E70</f>
        <v>13662</v>
      </c>
      <c r="B70" s="59">
        <f>'[4]All Counts'!F70</f>
        <v>1</v>
      </c>
      <c r="C70" s="59">
        <f>'[4]All Counts'!G70</f>
        <v>1</v>
      </c>
      <c r="D70" s="353">
        <v>1</v>
      </c>
      <c r="E70" s="59" t="str">
        <f>'[4]All Counts'!P70</f>
        <v>SANDAG</v>
      </c>
      <c r="F70" s="59">
        <v>1</v>
      </c>
      <c r="G70" s="227">
        <v>4</v>
      </c>
      <c r="H70" s="227">
        <v>3</v>
      </c>
      <c r="I70" s="227">
        <v>14</v>
      </c>
      <c r="J70" s="59">
        <f>'[4]All Counts'!M70</f>
        <v>116003</v>
      </c>
      <c r="K70" s="78">
        <f>VLOOKUP(class[[#This Row],[hwycov_id]],flow[[hwycov_id]:[flow_day]],2,FALSE)</f>
        <v>112414.98877</v>
      </c>
      <c r="L70" s="229">
        <f t="shared" si="3"/>
        <v>-3.0930331370740416E-2</v>
      </c>
      <c r="M70" s="228">
        <f t="shared" si="4"/>
        <v>-3588.0112300000037</v>
      </c>
      <c r="N70" s="228">
        <f t="shared" si="5"/>
        <v>12873824.586606139</v>
      </c>
      <c r="O70" s="59" t="e">
        <f>VLOOKUP(class[[#This Row],[hwycov_id]],check!$A$2:$P$26,16,FALSE)</f>
        <v>#N/A</v>
      </c>
      <c r="P70" s="59">
        <v>75</v>
      </c>
      <c r="Q70" s="304">
        <f>ROUND(class[[#This Row],[count]],-3)</f>
        <v>116000</v>
      </c>
      <c r="R70" s="321">
        <f>VLOOKUP(class[[#This Row],[count_rd]],caltran!$J$2:$P$182,7,FALSE)</f>
        <v>100966.03174603173</v>
      </c>
      <c r="S70" s="321">
        <f>VLOOKUP(class[[#This Row],[count_rd]],caltran!$J$2:$P$182,6,FALSE)</f>
        <v>131033.96825396827</v>
      </c>
      <c r="T70" s="59">
        <f>IF(AND(class[[#This Row],[flow]]&gt;=class[[#This Row],[low]], class[[#This Row],[flow]]&lt;=class[[#This Row],[high]]),1,0)</f>
        <v>1</v>
      </c>
    </row>
    <row r="71" spans="1:20">
      <c r="A71" s="347">
        <f>'[4]All Counts'!E71</f>
        <v>516</v>
      </c>
      <c r="B71" s="59">
        <f>'[4]All Counts'!F71</f>
        <v>1</v>
      </c>
      <c r="C71" s="59">
        <f>'[4]All Counts'!G71</f>
        <v>1</v>
      </c>
      <c r="D71" s="353">
        <v>1</v>
      </c>
      <c r="E71" s="59" t="str">
        <f>'[4]All Counts'!P71</f>
        <v>PeMS2016</v>
      </c>
      <c r="F71" s="59">
        <v>1</v>
      </c>
      <c r="G71" s="227">
        <v>4</v>
      </c>
      <c r="H71" s="227">
        <v>3</v>
      </c>
      <c r="I71" s="227">
        <v>14</v>
      </c>
      <c r="J71" s="59">
        <f>'[4]All Counts'!M71</f>
        <v>103598.2595188774</v>
      </c>
      <c r="K71" s="78">
        <f>VLOOKUP(class[[#This Row],[hwycov_id]],flow[[hwycov_id]:[flow_day]],2,FALSE)</f>
        <v>98139.890625</v>
      </c>
      <c r="L71" s="229">
        <f t="shared" si="3"/>
        <v>-5.2687843591453287E-2</v>
      </c>
      <c r="M71" s="228">
        <f t="shared" si="4"/>
        <v>-5458.3688938773994</v>
      </c>
      <c r="N71" s="228">
        <f t="shared" si="5"/>
        <v>29793790.981648386</v>
      </c>
      <c r="O71" s="59" t="e">
        <f>VLOOKUP(class[[#This Row],[hwycov_id]],check!$A$2:$P$26,16,FALSE)</f>
        <v>#N/A</v>
      </c>
      <c r="P71" s="59">
        <v>76</v>
      </c>
      <c r="Q71" s="304">
        <f>ROUND(class[[#This Row],[count]],-3)</f>
        <v>104000</v>
      </c>
      <c r="R71" s="321">
        <f>VLOOKUP(class[[#This Row],[count_rd]],caltran!$J$2:$P$182,7,FALSE)</f>
        <v>90066.476190476198</v>
      </c>
      <c r="S71" s="321">
        <f>VLOOKUP(class[[#This Row],[count_rd]],caltran!$J$2:$P$182,6,FALSE)</f>
        <v>117933.5238095238</v>
      </c>
      <c r="T71" s="59">
        <f>IF(AND(class[[#This Row],[flow]]&gt;=class[[#This Row],[low]], class[[#This Row],[flow]]&lt;=class[[#This Row],[high]]),1,0)</f>
        <v>1</v>
      </c>
    </row>
    <row r="72" spans="1:20">
      <c r="A72" s="347">
        <f>'[4]All Counts'!E72</f>
        <v>516</v>
      </c>
      <c r="B72" s="59">
        <f>'[4]All Counts'!F72</f>
        <v>1</v>
      </c>
      <c r="C72" s="59">
        <f>'[4]All Counts'!G72</f>
        <v>1</v>
      </c>
      <c r="D72" s="353">
        <v>1</v>
      </c>
      <c r="E72" s="59" t="str">
        <f>'[4]All Counts'!P72</f>
        <v>SANDAG</v>
      </c>
      <c r="F72" s="59">
        <v>1</v>
      </c>
      <c r="G72" s="227">
        <v>4</v>
      </c>
      <c r="H72" s="227">
        <v>4</v>
      </c>
      <c r="I72" s="227">
        <v>14</v>
      </c>
      <c r="J72" s="59">
        <f>'[4]All Counts'!M72</f>
        <v>103587</v>
      </c>
      <c r="K72" s="78">
        <f>VLOOKUP(class[[#This Row],[hwycov_id]],flow[[hwycov_id]:[flow_day]],2,FALSE)</f>
        <v>98139.890625</v>
      </c>
      <c r="L72" s="229">
        <f t="shared" si="3"/>
        <v>-5.2584874308552187E-2</v>
      </c>
      <c r="M72" s="228">
        <f t="shared" si="4"/>
        <v>-5447.109375</v>
      </c>
      <c r="N72" s="228">
        <f t="shared" si="5"/>
        <v>29671000.543212891</v>
      </c>
      <c r="O72" s="59" t="e">
        <f>VLOOKUP(class[[#This Row],[hwycov_id]],check!$A$2:$P$26,16,FALSE)</f>
        <v>#N/A</v>
      </c>
      <c r="P72" s="59">
        <v>77</v>
      </c>
      <c r="Q72" s="304">
        <f>ROUND(class[[#This Row],[count]],-3)</f>
        <v>104000</v>
      </c>
      <c r="R72" s="321">
        <f>VLOOKUP(class[[#This Row],[count_rd]],caltran!$J$2:$P$182,7,FALSE)</f>
        <v>90066.476190476198</v>
      </c>
      <c r="S72" s="321">
        <f>VLOOKUP(class[[#This Row],[count_rd]],caltran!$J$2:$P$182,6,FALSE)</f>
        <v>117933.5238095238</v>
      </c>
      <c r="T72" s="59">
        <f>IF(AND(class[[#This Row],[flow]]&gt;=class[[#This Row],[low]], class[[#This Row],[flow]]&lt;=class[[#This Row],[high]]),1,0)</f>
        <v>1</v>
      </c>
    </row>
    <row r="73" spans="1:20">
      <c r="A73" s="347">
        <f>'[4]All Counts'!E73</f>
        <v>13648</v>
      </c>
      <c r="B73" s="59">
        <f>'[4]All Counts'!F73</f>
        <v>1</v>
      </c>
      <c r="C73" s="59">
        <f>'[4]All Counts'!G73</f>
        <v>1</v>
      </c>
      <c r="D73" s="353">
        <v>1</v>
      </c>
      <c r="E73" s="59" t="str">
        <f>'[4]All Counts'!P73</f>
        <v>PeMS2016</v>
      </c>
      <c r="F73" s="59">
        <v>1</v>
      </c>
      <c r="G73" s="227">
        <v>4</v>
      </c>
      <c r="H73" s="227">
        <v>5</v>
      </c>
      <c r="I73" s="227">
        <v>5</v>
      </c>
      <c r="J73" s="59">
        <f>'[4]All Counts'!M73</f>
        <v>101967.8475696223</v>
      </c>
      <c r="K73" s="78">
        <f>VLOOKUP(class[[#This Row],[hwycov_id]],flow[[hwycov_id]:[flow_day]],2,FALSE)</f>
        <v>101429.446777</v>
      </c>
      <c r="L73" s="229">
        <f t="shared" si="3"/>
        <v>-5.280103537094738E-3</v>
      </c>
      <c r="M73" s="228">
        <f t="shared" si="4"/>
        <v>-538.40079262229847</v>
      </c>
      <c r="N73" s="228">
        <f t="shared" si="5"/>
        <v>289875.41349631926</v>
      </c>
      <c r="O73" s="59" t="e">
        <f>VLOOKUP(class[[#This Row],[hwycov_id]],check!$A$2:$P$26,16,FALSE)</f>
        <v>#N/A</v>
      </c>
      <c r="P73" s="59">
        <v>78</v>
      </c>
      <c r="Q73" s="304">
        <f>ROUND(class[[#This Row],[count]],-3)</f>
        <v>102000</v>
      </c>
      <c r="R73" s="321">
        <f>VLOOKUP(class[[#This Row],[count_rd]],caltran!$J$2:$P$182,7,FALSE)</f>
        <v>88232.42857142858</v>
      </c>
      <c r="S73" s="321">
        <f>VLOOKUP(class[[#This Row],[count_rd]],caltran!$J$2:$P$182,6,FALSE)</f>
        <v>115767.57142857142</v>
      </c>
      <c r="T73" s="59">
        <f>IF(AND(class[[#This Row],[flow]]&gt;=class[[#This Row],[low]], class[[#This Row],[flow]]&lt;=class[[#This Row],[high]]),1,0)</f>
        <v>1</v>
      </c>
    </row>
    <row r="74" spans="1:20">
      <c r="A74" s="347">
        <f>'[4]All Counts'!E74</f>
        <v>13648</v>
      </c>
      <c r="B74" s="59">
        <f>'[4]All Counts'!F74</f>
        <v>1</v>
      </c>
      <c r="C74" s="59">
        <f>'[4]All Counts'!G74</f>
        <v>1</v>
      </c>
      <c r="D74" s="353">
        <v>1</v>
      </c>
      <c r="E74" s="59" t="str">
        <f>'[4]All Counts'!P74</f>
        <v>SANDAG</v>
      </c>
      <c r="F74" s="59">
        <v>1</v>
      </c>
      <c r="G74" s="227">
        <v>4</v>
      </c>
      <c r="H74" s="227">
        <v>5</v>
      </c>
      <c r="I74" s="227">
        <v>16</v>
      </c>
      <c r="J74" s="59">
        <f>'[4]All Counts'!M74</f>
        <v>104439</v>
      </c>
      <c r="K74" s="78">
        <f>VLOOKUP(class[[#This Row],[hwycov_id]],flow[[hwycov_id]:[flow_day]],2,FALSE)</f>
        <v>101429.446777</v>
      </c>
      <c r="L74" s="229">
        <f t="shared" si="3"/>
        <v>-2.8816373414146002E-2</v>
      </c>
      <c r="M74" s="228">
        <f t="shared" si="4"/>
        <v>-3009.5532229999953</v>
      </c>
      <c r="N74" s="228">
        <f t="shared" si="5"/>
        <v>9057410.6020696592</v>
      </c>
      <c r="O74" s="59" t="e">
        <f>VLOOKUP(class[[#This Row],[hwycov_id]],check!$A$2:$P$26,16,FALSE)</f>
        <v>#N/A</v>
      </c>
      <c r="P74" s="59">
        <v>79</v>
      </c>
      <c r="Q74" s="304">
        <f>ROUND(class[[#This Row],[count]],-3)</f>
        <v>104000</v>
      </c>
      <c r="R74" s="321">
        <f>VLOOKUP(class[[#This Row],[count_rd]],caltran!$J$2:$P$182,7,FALSE)</f>
        <v>90066.476190476198</v>
      </c>
      <c r="S74" s="321">
        <f>VLOOKUP(class[[#This Row],[count_rd]],caltran!$J$2:$P$182,6,FALSE)</f>
        <v>117933.5238095238</v>
      </c>
      <c r="T74" s="59">
        <f>IF(AND(class[[#This Row],[flow]]&gt;=class[[#This Row],[low]], class[[#This Row],[flow]]&lt;=class[[#This Row],[high]]),1,0)</f>
        <v>1</v>
      </c>
    </row>
    <row r="75" spans="1:20">
      <c r="A75" s="347">
        <f>'[4]All Counts'!E75</f>
        <v>13637</v>
      </c>
      <c r="B75" s="59">
        <f>'[4]All Counts'!F75</f>
        <v>1</v>
      </c>
      <c r="C75" s="59">
        <f>'[4]All Counts'!G75</f>
        <v>1</v>
      </c>
      <c r="D75" s="353">
        <v>1</v>
      </c>
      <c r="E75" s="59" t="str">
        <f>'[4]All Counts'!P75</f>
        <v>PeMS2016</v>
      </c>
      <c r="F75" s="59">
        <v>1</v>
      </c>
      <c r="G75" s="227">
        <v>4</v>
      </c>
      <c r="H75" s="227">
        <v>3</v>
      </c>
      <c r="I75" s="227">
        <v>14</v>
      </c>
      <c r="J75" s="59">
        <f>'[4]All Counts'!M75</f>
        <v>111320.26689589491</v>
      </c>
      <c r="K75" s="78">
        <f>VLOOKUP(class[[#This Row],[hwycov_id]],flow[[hwycov_id]:[flow_day]],2,FALSE)</f>
        <v>108609.09179599999</v>
      </c>
      <c r="L75" s="229">
        <f t="shared" si="3"/>
        <v>-2.4354730504108191E-2</v>
      </c>
      <c r="M75" s="228">
        <f t="shared" si="4"/>
        <v>-2711.1750998949137</v>
      </c>
      <c r="N75" s="228">
        <f t="shared" si="5"/>
        <v>7350470.4222901957</v>
      </c>
      <c r="O75" s="59" t="e">
        <f>VLOOKUP(class[[#This Row],[hwycov_id]],check!$A$2:$P$26,16,FALSE)</f>
        <v>#N/A</v>
      </c>
      <c r="P75" s="59">
        <v>80</v>
      </c>
      <c r="Q75" s="304">
        <f>ROUND(class[[#This Row],[count]],-3)</f>
        <v>111000</v>
      </c>
      <c r="R75" s="321">
        <f>VLOOKUP(class[[#This Row],[count_rd]],caltran!$J$2:$P$182,7,FALSE)</f>
        <v>96413.190476190444</v>
      </c>
      <c r="S75" s="321">
        <f>VLOOKUP(class[[#This Row],[count_rd]],caltran!$J$2:$P$182,6,FALSE)</f>
        <v>125586.80952380956</v>
      </c>
      <c r="T75" s="59">
        <f>IF(AND(class[[#This Row],[flow]]&gt;=class[[#This Row],[low]], class[[#This Row],[flow]]&lt;=class[[#This Row],[high]]),1,0)</f>
        <v>1</v>
      </c>
    </row>
    <row r="76" spans="1:20">
      <c r="A76" s="347">
        <f>'[4]All Counts'!E76</f>
        <v>13637</v>
      </c>
      <c r="B76" s="59">
        <f>'[4]All Counts'!F76</f>
        <v>1</v>
      </c>
      <c r="C76" s="59">
        <f>'[4]All Counts'!G76</f>
        <v>1</v>
      </c>
      <c r="D76" s="353">
        <v>1</v>
      </c>
      <c r="E76" s="59" t="str">
        <f>'[4]All Counts'!P76</f>
        <v>SANDAG</v>
      </c>
      <c r="F76" s="59">
        <v>1</v>
      </c>
      <c r="G76" s="227">
        <v>4</v>
      </c>
      <c r="H76" s="227">
        <v>3</v>
      </c>
      <c r="I76" s="227">
        <v>14</v>
      </c>
      <c r="J76" s="59">
        <f>'[4]All Counts'!M76</f>
        <v>110912</v>
      </c>
      <c r="K76" s="78">
        <f>VLOOKUP(class[[#This Row],[hwycov_id]],flow[[hwycov_id]:[flow_day]],2,FALSE)</f>
        <v>108609.09179599999</v>
      </c>
      <c r="L76" s="229">
        <f t="shared" si="3"/>
        <v>-2.0763381816214732E-2</v>
      </c>
      <c r="M76" s="228">
        <f t="shared" si="4"/>
        <v>-2302.9082040000067</v>
      </c>
      <c r="N76" s="228">
        <f t="shared" si="5"/>
        <v>5303386.1960505359</v>
      </c>
      <c r="O76" s="59" t="e">
        <f>VLOOKUP(class[[#This Row],[hwycov_id]],check!$A$2:$P$26,16,FALSE)</f>
        <v>#N/A</v>
      </c>
      <c r="P76" s="59">
        <v>82</v>
      </c>
      <c r="Q76" s="304">
        <f>ROUND(class[[#This Row],[count]],-3)</f>
        <v>111000</v>
      </c>
      <c r="R76" s="321">
        <f>VLOOKUP(class[[#This Row],[count_rd]],caltran!$J$2:$P$182,7,FALSE)</f>
        <v>96413.190476190444</v>
      </c>
      <c r="S76" s="321">
        <f>VLOOKUP(class[[#This Row],[count_rd]],caltran!$J$2:$P$182,6,FALSE)</f>
        <v>125586.80952380956</v>
      </c>
      <c r="T76" s="59">
        <f>IF(AND(class[[#This Row],[flow]]&gt;=class[[#This Row],[low]], class[[#This Row],[flow]]&lt;=class[[#This Row],[high]]),1,0)</f>
        <v>1</v>
      </c>
    </row>
    <row r="77" spans="1:20">
      <c r="A77" s="347">
        <f>'[4]All Counts'!E77</f>
        <v>13639</v>
      </c>
      <c r="B77" s="59">
        <f>'[4]All Counts'!F77</f>
        <v>1</v>
      </c>
      <c r="C77" s="59">
        <f>'[4]All Counts'!G77</f>
        <v>1</v>
      </c>
      <c r="D77" s="353">
        <v>1</v>
      </c>
      <c r="E77" s="59" t="str">
        <f>'[4]All Counts'!P77</f>
        <v>SANDAG</v>
      </c>
      <c r="F77" s="59">
        <v>1</v>
      </c>
      <c r="G77" s="227">
        <v>4</v>
      </c>
      <c r="H77" s="227">
        <v>5</v>
      </c>
      <c r="I77" s="227">
        <v>16</v>
      </c>
      <c r="J77" s="59">
        <f>'[4]All Counts'!M77</f>
        <v>105046</v>
      </c>
      <c r="K77" s="78">
        <f>VLOOKUP(class[[#This Row],[hwycov_id]],flow[[hwycov_id]:[flow_day]],2,FALSE)</f>
        <v>98027.335449999999</v>
      </c>
      <c r="L77" s="229">
        <f t="shared" si="3"/>
        <v>-6.6815152885402629E-2</v>
      </c>
      <c r="M77" s="228">
        <f t="shared" si="4"/>
        <v>-7018.6645500000013</v>
      </c>
      <c r="N77" s="228">
        <f t="shared" si="5"/>
        <v>49261652.065426722</v>
      </c>
      <c r="O77" s="59" t="e">
        <f>VLOOKUP(class[[#This Row],[hwycov_id]],check!$A$2:$P$26,16,FALSE)</f>
        <v>#N/A</v>
      </c>
      <c r="P77" s="59">
        <v>83</v>
      </c>
      <c r="Q77" s="304">
        <f>ROUND(class[[#This Row],[count]],-3)</f>
        <v>105000</v>
      </c>
      <c r="R77" s="321">
        <f>VLOOKUP(class[[#This Row],[count_rd]],caltran!$J$2:$P$182,7,FALSE)</f>
        <v>90979.999999999942</v>
      </c>
      <c r="S77" s="321">
        <f>VLOOKUP(class[[#This Row],[count_rd]],caltran!$J$2:$P$182,6,FALSE)</f>
        <v>119020.00000000006</v>
      </c>
      <c r="T77" s="59">
        <f>IF(AND(class[[#This Row],[flow]]&gt;=class[[#This Row],[low]], class[[#This Row],[flow]]&lt;=class[[#This Row],[high]]),1,0)</f>
        <v>1</v>
      </c>
    </row>
    <row r="78" spans="1:20">
      <c r="A78" s="347">
        <f>'[4]All Counts'!E78</f>
        <v>13640</v>
      </c>
      <c r="B78" s="59">
        <f>'[4]All Counts'!F78</f>
        <v>1</v>
      </c>
      <c r="C78" s="59">
        <f>'[4]All Counts'!G78</f>
        <v>1</v>
      </c>
      <c r="D78" s="353">
        <v>1</v>
      </c>
      <c r="E78" s="59" t="str">
        <f>'[4]All Counts'!P78</f>
        <v>PeMS2016</v>
      </c>
      <c r="F78" s="59">
        <v>1</v>
      </c>
      <c r="G78" s="227">
        <v>4</v>
      </c>
      <c r="H78" s="227">
        <v>3</v>
      </c>
      <c r="I78" s="227">
        <v>14</v>
      </c>
      <c r="J78" s="59">
        <f>'[4]All Counts'!M78</f>
        <v>105117.0973356485</v>
      </c>
      <c r="K78" s="78">
        <f>VLOOKUP(class[[#This Row],[hwycov_id]],flow[[hwycov_id]:[flow_day]],2,FALSE)</f>
        <v>107993.246581</v>
      </c>
      <c r="L78" s="229">
        <f t="shared" si="3"/>
        <v>2.7361383811500106E-2</v>
      </c>
      <c r="M78" s="228">
        <f t="shared" si="4"/>
        <v>2876.1492453514948</v>
      </c>
      <c r="N78" s="228">
        <f t="shared" si="5"/>
        <v>8272234.481535973</v>
      </c>
      <c r="O78" s="59" t="e">
        <f>VLOOKUP(class[[#This Row],[hwycov_id]],check!$A$2:$P$26,16,FALSE)</f>
        <v>#N/A</v>
      </c>
      <c r="P78" s="59">
        <v>84</v>
      </c>
      <c r="Q78" s="304">
        <f>ROUND(class[[#This Row],[count]],-3)</f>
        <v>105000</v>
      </c>
      <c r="R78" s="321">
        <f>VLOOKUP(class[[#This Row],[count_rd]],caltran!$J$2:$P$182,7,FALSE)</f>
        <v>90979.999999999942</v>
      </c>
      <c r="S78" s="321">
        <f>VLOOKUP(class[[#This Row],[count_rd]],caltran!$J$2:$P$182,6,FALSE)</f>
        <v>119020.00000000006</v>
      </c>
      <c r="T78" s="59">
        <f>IF(AND(class[[#This Row],[flow]]&gt;=class[[#This Row],[low]], class[[#This Row],[flow]]&lt;=class[[#This Row],[high]]),1,0)</f>
        <v>1</v>
      </c>
    </row>
    <row r="79" spans="1:20">
      <c r="A79" s="347">
        <f>'[4]All Counts'!E79</f>
        <v>31206</v>
      </c>
      <c r="B79" s="59">
        <f>'[4]All Counts'!F79</f>
        <v>1</v>
      </c>
      <c r="C79" s="59">
        <f>'[4]All Counts'!G79</f>
        <v>1</v>
      </c>
      <c r="D79" s="353">
        <v>1</v>
      </c>
      <c r="E79" s="59" t="str">
        <f>'[4]All Counts'!P79</f>
        <v>PeMS2016</v>
      </c>
      <c r="F79" s="59">
        <v>1</v>
      </c>
      <c r="G79" s="227">
        <v>4</v>
      </c>
      <c r="H79" s="227">
        <v>5</v>
      </c>
      <c r="I79" s="227">
        <v>16</v>
      </c>
      <c r="J79" s="59">
        <f>'[4]All Counts'!M79</f>
        <v>113853.79344912661</v>
      </c>
      <c r="K79" s="78">
        <f>VLOOKUP(class[[#This Row],[hwycov_id]],flow[[hwycov_id]:[flow_day]],2,FALSE)</f>
        <v>114164.09570400001</v>
      </c>
      <c r="L79" s="229">
        <f t="shared" si="3"/>
        <v>2.7254450244738049E-3</v>
      </c>
      <c r="M79" s="228">
        <f t="shared" si="4"/>
        <v>310.30225487340067</v>
      </c>
      <c r="N79" s="228">
        <f t="shared" si="5"/>
        <v>96287.489379516905</v>
      </c>
      <c r="O79" s="59" t="e">
        <f>VLOOKUP(class[[#This Row],[hwycov_id]],check!$A$2:$P$26,16,FALSE)</f>
        <v>#N/A</v>
      </c>
      <c r="P79" s="59">
        <v>85</v>
      </c>
      <c r="Q79" s="304">
        <f>ROUND(class[[#This Row],[count]],-3)</f>
        <v>114000</v>
      </c>
      <c r="R79" s="321">
        <f>VLOOKUP(class[[#This Row],[count_rd]],caltran!$J$2:$P$182,7,FALSE)</f>
        <v>99139.285714285696</v>
      </c>
      <c r="S79" s="321">
        <f>VLOOKUP(class[[#This Row],[count_rd]],caltran!$J$2:$P$182,6,FALSE)</f>
        <v>128860.7142857143</v>
      </c>
      <c r="T79" s="59">
        <f>IF(AND(class[[#This Row],[flow]]&gt;=class[[#This Row],[low]], class[[#This Row],[flow]]&lt;=class[[#This Row],[high]]),1,0)</f>
        <v>1</v>
      </c>
    </row>
    <row r="80" spans="1:20">
      <c r="A80" s="347">
        <f>'[4]All Counts'!E80</f>
        <v>554</v>
      </c>
      <c r="B80" s="59">
        <f>'[4]All Counts'!F80</f>
        <v>1</v>
      </c>
      <c r="C80" s="59">
        <f>'[4]All Counts'!G80</f>
        <v>1</v>
      </c>
      <c r="D80" s="353">
        <v>1</v>
      </c>
      <c r="E80" s="59" t="str">
        <f>'[4]All Counts'!P80</f>
        <v>SANDAG</v>
      </c>
      <c r="F80" s="59">
        <v>1</v>
      </c>
      <c r="G80" s="227">
        <v>4</v>
      </c>
      <c r="H80" s="227">
        <v>2</v>
      </c>
      <c r="I80" s="227">
        <v>3</v>
      </c>
      <c r="J80" s="59">
        <f>'[4]All Counts'!M80</f>
        <v>110549</v>
      </c>
      <c r="K80" s="78">
        <f>VLOOKUP(class[[#This Row],[hwycov_id]],flow[[hwycov_id]:[flow_day]],2,FALSE)</f>
        <v>115262.455567</v>
      </c>
      <c r="L80" s="229">
        <f t="shared" si="3"/>
        <v>4.2636799672543413E-2</v>
      </c>
      <c r="M80" s="228">
        <f t="shared" si="4"/>
        <v>4713.4555669999972</v>
      </c>
      <c r="N80" s="228">
        <f t="shared" si="5"/>
        <v>22216663.382083267</v>
      </c>
      <c r="O80" s="59" t="e">
        <f>VLOOKUP(class[[#This Row],[hwycov_id]],check!$A$2:$P$26,16,FALSE)</f>
        <v>#N/A</v>
      </c>
      <c r="P80" s="59">
        <v>86</v>
      </c>
      <c r="Q80" s="304">
        <f>ROUND(class[[#This Row],[count]],-3)</f>
        <v>111000</v>
      </c>
      <c r="R80" s="321">
        <f>VLOOKUP(class[[#This Row],[count_rd]],caltran!$J$2:$P$182,7,FALSE)</f>
        <v>96413.190476190444</v>
      </c>
      <c r="S80" s="321">
        <f>VLOOKUP(class[[#This Row],[count_rd]],caltran!$J$2:$P$182,6,FALSE)</f>
        <v>125586.80952380956</v>
      </c>
      <c r="T80" s="59">
        <f>IF(AND(class[[#This Row],[flow]]&gt;=class[[#This Row],[low]], class[[#This Row],[flow]]&lt;=class[[#This Row],[high]]),1,0)</f>
        <v>1</v>
      </c>
    </row>
    <row r="81" spans="1:20">
      <c r="A81" s="347">
        <f>'[4]All Counts'!E81</f>
        <v>8809</v>
      </c>
      <c r="B81" s="59">
        <f>'[4]All Counts'!F81</f>
        <v>1</v>
      </c>
      <c r="C81" s="59">
        <f>'[4]All Counts'!G81</f>
        <v>1</v>
      </c>
      <c r="D81" s="353">
        <v>1</v>
      </c>
      <c r="E81" s="59" t="str">
        <f>'[4]All Counts'!P81</f>
        <v>PeMS2016</v>
      </c>
      <c r="F81" s="59">
        <v>1</v>
      </c>
      <c r="G81" s="227">
        <v>4</v>
      </c>
      <c r="H81" s="227">
        <v>2</v>
      </c>
      <c r="I81" s="227">
        <v>3</v>
      </c>
      <c r="J81" s="59">
        <f>'[4]All Counts'!M81</f>
        <v>109036.5265967264</v>
      </c>
      <c r="K81" s="78">
        <f>VLOOKUP(class[[#This Row],[hwycov_id]],flow[[hwycov_id]:[flow_day]],2,FALSE)</f>
        <v>111993.857422</v>
      </c>
      <c r="L81" s="229">
        <f t="shared" si="3"/>
        <v>2.7122386576118096E-2</v>
      </c>
      <c r="M81" s="228">
        <f t="shared" si="4"/>
        <v>2957.3308252736024</v>
      </c>
      <c r="N81" s="228">
        <f t="shared" si="5"/>
        <v>8745805.6101134457</v>
      </c>
      <c r="O81" s="59" t="e">
        <f>VLOOKUP(class[[#This Row],[hwycov_id]],check!$A$2:$P$26,16,FALSE)</f>
        <v>#N/A</v>
      </c>
      <c r="P81" s="59">
        <v>87</v>
      </c>
      <c r="Q81" s="304">
        <f>ROUND(class[[#This Row],[count]],-3)</f>
        <v>109000</v>
      </c>
      <c r="R81" s="321">
        <f>VLOOKUP(class[[#This Row],[count_rd]],caltran!$J$2:$P$182,7,FALSE)</f>
        <v>94593.833333333299</v>
      </c>
      <c r="S81" s="321">
        <f>VLOOKUP(class[[#This Row],[count_rd]],caltran!$J$2:$P$182,6,FALSE)</f>
        <v>123406.1666666667</v>
      </c>
      <c r="T81" s="59">
        <f>IF(AND(class[[#This Row],[flow]]&gt;=class[[#This Row],[low]], class[[#This Row],[flow]]&lt;=class[[#This Row],[high]]),1,0)</f>
        <v>1</v>
      </c>
    </row>
    <row r="82" spans="1:20">
      <c r="A82" s="347">
        <f>'[4]All Counts'!E82</f>
        <v>8809</v>
      </c>
      <c r="B82" s="59">
        <f>'[4]All Counts'!F82</f>
        <v>1</v>
      </c>
      <c r="C82" s="59">
        <f>'[4]All Counts'!G82</f>
        <v>1</v>
      </c>
      <c r="D82" s="353">
        <v>1</v>
      </c>
      <c r="E82" s="59" t="str">
        <f>'[4]All Counts'!P82</f>
        <v>SANDAG</v>
      </c>
      <c r="F82" s="59">
        <v>1</v>
      </c>
      <c r="G82" s="227">
        <v>4</v>
      </c>
      <c r="H82" s="227">
        <v>5</v>
      </c>
      <c r="I82" s="227">
        <v>5</v>
      </c>
      <c r="J82" s="59">
        <f>'[4]All Counts'!M82</f>
        <v>108995</v>
      </c>
      <c r="K82" s="78">
        <f>VLOOKUP(class[[#This Row],[hwycov_id]],flow[[hwycov_id]:[flow_day]],2,FALSE)</f>
        <v>111993.857422</v>
      </c>
      <c r="L82" s="229">
        <f t="shared" si="3"/>
        <v>2.7513715509885683E-2</v>
      </c>
      <c r="M82" s="228">
        <f t="shared" si="4"/>
        <v>2998.857422000001</v>
      </c>
      <c r="N82" s="228">
        <f t="shared" si="5"/>
        <v>8993145.837484492</v>
      </c>
      <c r="O82" s="59" t="e">
        <f>VLOOKUP(class[[#This Row],[hwycov_id]],check!$A$2:$P$26,16,FALSE)</f>
        <v>#N/A</v>
      </c>
      <c r="P82" s="59">
        <v>88</v>
      </c>
      <c r="Q82" s="304">
        <f>ROUND(class[[#This Row],[count]],-3)</f>
        <v>109000</v>
      </c>
      <c r="R82" s="321">
        <f>VLOOKUP(class[[#This Row],[count_rd]],caltran!$J$2:$P$182,7,FALSE)</f>
        <v>94593.833333333299</v>
      </c>
      <c r="S82" s="321">
        <f>VLOOKUP(class[[#This Row],[count_rd]],caltran!$J$2:$P$182,6,FALSE)</f>
        <v>123406.1666666667</v>
      </c>
      <c r="T82" s="59">
        <f>IF(AND(class[[#This Row],[flow]]&gt;=class[[#This Row],[low]], class[[#This Row],[flow]]&lt;=class[[#This Row],[high]]),1,0)</f>
        <v>1</v>
      </c>
    </row>
    <row r="83" spans="1:20">
      <c r="A83" s="347">
        <f>'[4]All Counts'!E83</f>
        <v>8807</v>
      </c>
      <c r="B83" s="59">
        <f>'[4]All Counts'!F83</f>
        <v>1</v>
      </c>
      <c r="C83" s="59">
        <f>'[4]All Counts'!G83</f>
        <v>1</v>
      </c>
      <c r="D83" s="353">
        <v>1</v>
      </c>
      <c r="E83" s="59" t="str">
        <f>'[4]All Counts'!P83</f>
        <v>PeMS2016</v>
      </c>
      <c r="F83" s="59">
        <v>1</v>
      </c>
      <c r="G83" s="227">
        <v>4</v>
      </c>
      <c r="H83" s="227">
        <v>3</v>
      </c>
      <c r="I83" s="227">
        <v>14</v>
      </c>
      <c r="J83" s="59">
        <f>'[4]All Counts'!M83</f>
        <v>119031.8044988308</v>
      </c>
      <c r="K83" s="78">
        <f>VLOOKUP(class[[#This Row],[hwycov_id]],flow[[hwycov_id]:[flow_day]],2,FALSE)</f>
        <v>124266.093263</v>
      </c>
      <c r="L83" s="229">
        <f t="shared" si="3"/>
        <v>4.3973867204715189E-2</v>
      </c>
      <c r="M83" s="228">
        <f t="shared" si="4"/>
        <v>5234.2887641692068</v>
      </c>
      <c r="N83" s="228">
        <f t="shared" si="5"/>
        <v>27397778.866708003</v>
      </c>
      <c r="O83" s="59" t="e">
        <f>VLOOKUP(class[[#This Row],[hwycov_id]],check!$A$2:$P$26,16,FALSE)</f>
        <v>#N/A</v>
      </c>
      <c r="P83" s="59">
        <v>89</v>
      </c>
      <c r="Q83" s="304">
        <f>ROUND(class[[#This Row],[count]],-3)</f>
        <v>119000</v>
      </c>
      <c r="R83" s="321">
        <f>VLOOKUP(class[[#This Row],[count_rd]],caltran!$J$2:$P$182,7,FALSE)</f>
        <v>103702.83333333334</v>
      </c>
      <c r="S83" s="321">
        <f>VLOOKUP(class[[#This Row],[count_rd]],caltran!$J$2:$P$182,6,FALSE)</f>
        <v>134297.16666666669</v>
      </c>
      <c r="T83" s="59">
        <f>IF(AND(class[[#This Row],[flow]]&gt;=class[[#This Row],[low]], class[[#This Row],[flow]]&lt;=class[[#This Row],[high]]),1,0)</f>
        <v>1</v>
      </c>
    </row>
    <row r="84" spans="1:20">
      <c r="A84" s="347">
        <f>'[4]All Counts'!E84</f>
        <v>8807</v>
      </c>
      <c r="B84" s="59">
        <f>'[4]All Counts'!F84</f>
        <v>1</v>
      </c>
      <c r="C84" s="59">
        <f>'[4]All Counts'!G84</f>
        <v>1</v>
      </c>
      <c r="D84" s="353">
        <v>1</v>
      </c>
      <c r="E84" s="59" t="str">
        <f>'[4]All Counts'!P84</f>
        <v>SANDAG</v>
      </c>
      <c r="F84" s="59">
        <v>1</v>
      </c>
      <c r="G84" s="227">
        <v>4</v>
      </c>
      <c r="H84" s="227">
        <v>3</v>
      </c>
      <c r="I84" s="227">
        <v>14</v>
      </c>
      <c r="J84" s="59">
        <f>'[4]All Counts'!M84</f>
        <v>118808</v>
      </c>
      <c r="K84" s="78">
        <f>VLOOKUP(class[[#This Row],[hwycov_id]],flow[[hwycov_id]:[flow_day]],2,FALSE)</f>
        <v>124266.093263</v>
      </c>
      <c r="L84" s="229">
        <f t="shared" si="3"/>
        <v>4.5940452351693528E-2</v>
      </c>
      <c r="M84" s="228">
        <f t="shared" si="4"/>
        <v>5458.0932630000025</v>
      </c>
      <c r="N84" s="228">
        <f t="shared" si="5"/>
        <v>29790782.067606013</v>
      </c>
      <c r="O84" s="59" t="e">
        <f>VLOOKUP(class[[#This Row],[hwycov_id]],check!$A$2:$P$26,16,FALSE)</f>
        <v>#N/A</v>
      </c>
      <c r="P84" s="59">
        <v>90</v>
      </c>
      <c r="Q84" s="304">
        <f>ROUND(class[[#This Row],[count]],-3)</f>
        <v>119000</v>
      </c>
      <c r="R84" s="321">
        <f>VLOOKUP(class[[#This Row],[count_rd]],caltran!$J$2:$P$182,7,FALSE)</f>
        <v>103702.83333333334</v>
      </c>
      <c r="S84" s="321">
        <f>VLOOKUP(class[[#This Row],[count_rd]],caltran!$J$2:$P$182,6,FALSE)</f>
        <v>134297.16666666669</v>
      </c>
      <c r="T84" s="59">
        <f>IF(AND(class[[#This Row],[flow]]&gt;=class[[#This Row],[low]], class[[#This Row],[flow]]&lt;=class[[#This Row],[high]]),1,0)</f>
        <v>1</v>
      </c>
    </row>
    <row r="85" spans="1:20">
      <c r="A85" s="347">
        <f>'[4]All Counts'!E85</f>
        <v>721</v>
      </c>
      <c r="B85" s="59">
        <f>'[4]All Counts'!F85</f>
        <v>1</v>
      </c>
      <c r="C85" s="59">
        <f>'[4]All Counts'!G85</f>
        <v>1</v>
      </c>
      <c r="D85" s="353">
        <v>1</v>
      </c>
      <c r="E85" s="59" t="str">
        <f>'[4]All Counts'!P85</f>
        <v>PeMS2016</v>
      </c>
      <c r="F85" s="59">
        <v>1</v>
      </c>
      <c r="G85" s="227">
        <v>4</v>
      </c>
      <c r="H85" s="227">
        <v>3</v>
      </c>
      <c r="I85" s="227">
        <v>14</v>
      </c>
      <c r="J85" s="59">
        <f>'[4]All Counts'!M85</f>
        <v>101764.5870647712</v>
      </c>
      <c r="K85" s="78">
        <f>VLOOKUP(class[[#This Row],[hwycov_id]],flow[[hwycov_id]:[flow_day]],2,FALSE)</f>
        <v>109616.00976500001</v>
      </c>
      <c r="L85" s="229">
        <f t="shared" si="3"/>
        <v>7.7152798696382696E-2</v>
      </c>
      <c r="M85" s="228">
        <f t="shared" si="4"/>
        <v>7851.4227002288098</v>
      </c>
      <c r="N85" s="228">
        <f t="shared" si="5"/>
        <v>61644838.417668253</v>
      </c>
      <c r="O85" s="59" t="e">
        <f>VLOOKUP(class[[#This Row],[hwycov_id]],check!$A$2:$P$26,16,FALSE)</f>
        <v>#N/A</v>
      </c>
      <c r="P85" s="59">
        <v>91</v>
      </c>
      <c r="Q85" s="304">
        <f>ROUND(class[[#This Row],[count]],-3)</f>
        <v>102000</v>
      </c>
      <c r="R85" s="321">
        <f>VLOOKUP(class[[#This Row],[count_rd]],caltran!$J$2:$P$182,7,FALSE)</f>
        <v>88232.42857142858</v>
      </c>
      <c r="S85" s="321">
        <f>VLOOKUP(class[[#This Row],[count_rd]],caltran!$J$2:$P$182,6,FALSE)</f>
        <v>115767.57142857142</v>
      </c>
      <c r="T85" s="59">
        <f>IF(AND(class[[#This Row],[flow]]&gt;=class[[#This Row],[low]], class[[#This Row],[flow]]&lt;=class[[#This Row],[high]]),1,0)</f>
        <v>1</v>
      </c>
    </row>
    <row r="86" spans="1:20">
      <c r="A86" s="347">
        <f>'[4]All Counts'!E86</f>
        <v>721</v>
      </c>
      <c r="B86" s="59">
        <f>'[4]All Counts'!F86</f>
        <v>1</v>
      </c>
      <c r="C86" s="59">
        <f>'[4]All Counts'!G86</f>
        <v>1</v>
      </c>
      <c r="D86" s="353">
        <v>1</v>
      </c>
      <c r="E86" s="59" t="str">
        <f>'[4]All Counts'!P86</f>
        <v>SANDAG</v>
      </c>
      <c r="F86" s="59">
        <v>1</v>
      </c>
      <c r="G86" s="227">
        <v>4</v>
      </c>
      <c r="H86" s="227">
        <v>3</v>
      </c>
      <c r="I86" s="227">
        <v>14</v>
      </c>
      <c r="J86" s="59">
        <f>'[4]All Counts'!M86</f>
        <v>101690</v>
      </c>
      <c r="K86" s="78">
        <f>VLOOKUP(class[[#This Row],[hwycov_id]],flow[[hwycov_id]:[flow_day]],2,FALSE)</f>
        <v>109616.00976500001</v>
      </c>
      <c r="L86" s="229">
        <f t="shared" si="3"/>
        <v>7.7942863260890949E-2</v>
      </c>
      <c r="M86" s="228">
        <f t="shared" si="4"/>
        <v>7926.0097650000098</v>
      </c>
      <c r="N86" s="228">
        <f t="shared" si="5"/>
        <v>62821630.79487551</v>
      </c>
      <c r="O86" s="59" t="e">
        <f>VLOOKUP(class[[#This Row],[hwycov_id]],check!$A$2:$P$26,16,FALSE)</f>
        <v>#N/A</v>
      </c>
      <c r="P86" s="59">
        <v>92</v>
      </c>
      <c r="Q86" s="304">
        <f>ROUND(class[[#This Row],[count]],-3)</f>
        <v>102000</v>
      </c>
      <c r="R86" s="321">
        <f>VLOOKUP(class[[#This Row],[count_rd]],caltran!$J$2:$P$182,7,FALSE)</f>
        <v>88232.42857142858</v>
      </c>
      <c r="S86" s="321">
        <f>VLOOKUP(class[[#This Row],[count_rd]],caltran!$J$2:$P$182,6,FALSE)</f>
        <v>115767.57142857142</v>
      </c>
      <c r="T86" s="59">
        <f>IF(AND(class[[#This Row],[flow]]&gt;=class[[#This Row],[low]], class[[#This Row],[flow]]&lt;=class[[#This Row],[high]]),1,0)</f>
        <v>1</v>
      </c>
    </row>
    <row r="87" spans="1:20">
      <c r="A87" s="347">
        <f>'[4]All Counts'!E87</f>
        <v>12955</v>
      </c>
      <c r="B87" s="59">
        <f>'[4]All Counts'!F87</f>
        <v>1</v>
      </c>
      <c r="C87" s="59">
        <f>'[4]All Counts'!G87</f>
        <v>1</v>
      </c>
      <c r="D87" s="353">
        <v>1</v>
      </c>
      <c r="E87" s="59" t="str">
        <f>'[4]All Counts'!P87</f>
        <v>PeMS2016</v>
      </c>
      <c r="F87" s="59">
        <v>1</v>
      </c>
      <c r="G87" s="227">
        <v>4</v>
      </c>
      <c r="H87" s="227">
        <v>3</v>
      </c>
      <c r="I87" s="227">
        <v>14</v>
      </c>
      <c r="J87" s="59">
        <f>'[4]All Counts'!M87</f>
        <v>92209.530271850424</v>
      </c>
      <c r="K87" s="78">
        <f>VLOOKUP(class[[#This Row],[hwycov_id]],flow[[hwycov_id]:[flow_day]],2,FALSE)</f>
        <v>94876.548339999994</v>
      </c>
      <c r="L87" s="229">
        <f t="shared" si="3"/>
        <v>2.8923453576725988E-2</v>
      </c>
      <c r="M87" s="228">
        <f t="shared" si="4"/>
        <v>2667.0180681495694</v>
      </c>
      <c r="N87" s="228">
        <f t="shared" si="5"/>
        <v>7112985.3758362615</v>
      </c>
      <c r="O87" s="59" t="e">
        <f>VLOOKUP(class[[#This Row],[hwycov_id]],check!$A$2:$P$26,16,FALSE)</f>
        <v>#N/A</v>
      </c>
      <c r="P87" s="59">
        <v>93</v>
      </c>
      <c r="Q87" s="304">
        <f>ROUND(class[[#This Row],[count]],-3)</f>
        <v>92000</v>
      </c>
      <c r="R87" s="321">
        <f>VLOOKUP(class[[#This Row],[count_rd]],caltran!$J$2:$P$182,7,FALSE)</f>
        <v>79355.111111111109</v>
      </c>
      <c r="S87" s="321">
        <f>VLOOKUP(class[[#This Row],[count_rd]],caltran!$J$2:$P$182,6,FALSE)</f>
        <v>104644.88888888889</v>
      </c>
      <c r="T87" s="59">
        <f>IF(AND(class[[#This Row],[flow]]&gt;=class[[#This Row],[low]], class[[#This Row],[flow]]&lt;=class[[#This Row],[high]]),1,0)</f>
        <v>1</v>
      </c>
    </row>
    <row r="88" spans="1:20">
      <c r="A88" s="347">
        <f>'[4]All Counts'!E88</f>
        <v>12955</v>
      </c>
      <c r="B88" s="59">
        <f>'[4]All Counts'!F88</f>
        <v>1</v>
      </c>
      <c r="C88" s="59">
        <f>'[4]All Counts'!G88</f>
        <v>1</v>
      </c>
      <c r="D88" s="353">
        <v>1</v>
      </c>
      <c r="E88" s="59" t="str">
        <f>'[4]All Counts'!P88</f>
        <v>Caltran</v>
      </c>
      <c r="F88" s="59">
        <v>1</v>
      </c>
      <c r="G88" s="227">
        <v>4</v>
      </c>
      <c r="H88" s="227">
        <v>5</v>
      </c>
      <c r="I88" s="227">
        <v>19</v>
      </c>
      <c r="J88" s="59">
        <f>'[4]All Counts'!M88</f>
        <v>101451</v>
      </c>
      <c r="K88" s="78">
        <f>VLOOKUP(class[[#This Row],[hwycov_id]],flow[[hwycov_id]:[flow_day]],2,FALSE)</f>
        <v>94876.548339999994</v>
      </c>
      <c r="L88" s="229">
        <f t="shared" si="3"/>
        <v>-6.4804207548471715E-2</v>
      </c>
      <c r="M88" s="228">
        <f t="shared" si="4"/>
        <v>-6574.4516600000061</v>
      </c>
      <c r="N88" s="228">
        <f t="shared" si="5"/>
        <v>43223414.629676834</v>
      </c>
      <c r="O88" s="59" t="e">
        <f>VLOOKUP(class[[#This Row],[hwycov_id]],check!$A$2:$P$26,16,FALSE)</f>
        <v>#N/A</v>
      </c>
      <c r="P88" s="59">
        <v>94</v>
      </c>
      <c r="Q88" s="304">
        <f>ROUND(class[[#This Row],[count]],-3)</f>
        <v>101000</v>
      </c>
      <c r="R88" s="321">
        <f>VLOOKUP(class[[#This Row],[count_rd]],caltran!$J$2:$P$182,7,FALSE)</f>
        <v>87316.904761904778</v>
      </c>
      <c r="S88" s="321">
        <f>VLOOKUP(class[[#This Row],[count_rd]],caltran!$J$2:$P$182,6,FALSE)</f>
        <v>114683.09523809522</v>
      </c>
      <c r="T88" s="59">
        <f>IF(AND(class[[#This Row],[flow]]&gt;=class[[#This Row],[low]], class[[#This Row],[flow]]&lt;=class[[#This Row],[high]]),1,0)</f>
        <v>1</v>
      </c>
    </row>
    <row r="89" spans="1:20">
      <c r="A89" s="347">
        <f>'[4]All Counts'!E89</f>
        <v>12957</v>
      </c>
      <c r="B89" s="59">
        <f>'[4]All Counts'!F89</f>
        <v>1</v>
      </c>
      <c r="C89" s="59">
        <f>'[4]All Counts'!G89</f>
        <v>1</v>
      </c>
      <c r="D89" s="353">
        <v>1</v>
      </c>
      <c r="E89" s="59" t="str">
        <f>'[4]All Counts'!P89</f>
        <v>SANDAG</v>
      </c>
      <c r="F89" s="59">
        <v>1</v>
      </c>
      <c r="G89" s="227">
        <v>4</v>
      </c>
      <c r="H89" s="227">
        <v>3</v>
      </c>
      <c r="I89" s="227">
        <v>14</v>
      </c>
      <c r="J89" s="59">
        <f>'[4]All Counts'!M89</f>
        <v>101544</v>
      </c>
      <c r="K89" s="78">
        <f>VLOOKUP(class[[#This Row],[hwycov_id]],flow[[hwycov_id]:[flow_day]],2,FALSE)</f>
        <v>99136.593261999995</v>
      </c>
      <c r="L89" s="229">
        <f t="shared" si="3"/>
        <v>-2.3708015618845057E-2</v>
      </c>
      <c r="M89" s="228">
        <f t="shared" si="4"/>
        <v>-2407.4067380000051</v>
      </c>
      <c r="N89" s="228">
        <f t="shared" si="5"/>
        <v>5795607.2021678258</v>
      </c>
      <c r="O89" s="59" t="e">
        <f>VLOOKUP(class[[#This Row],[hwycov_id]],check!$A$2:$P$26,16,FALSE)</f>
        <v>#N/A</v>
      </c>
      <c r="P89" s="59">
        <v>95</v>
      </c>
      <c r="Q89" s="304">
        <f>ROUND(class[[#This Row],[count]],-3)</f>
        <v>102000</v>
      </c>
      <c r="R89" s="321">
        <f>VLOOKUP(class[[#This Row],[count_rd]],caltran!$J$2:$P$182,7,FALSE)</f>
        <v>88232.42857142858</v>
      </c>
      <c r="S89" s="321">
        <f>VLOOKUP(class[[#This Row],[count_rd]],caltran!$J$2:$P$182,6,FALSE)</f>
        <v>115767.57142857142</v>
      </c>
      <c r="T89" s="59">
        <f>IF(AND(class[[#This Row],[flow]]&gt;=class[[#This Row],[low]], class[[#This Row],[flow]]&lt;=class[[#This Row],[high]]),1,0)</f>
        <v>1</v>
      </c>
    </row>
    <row r="90" spans="1:20">
      <c r="A90" s="347">
        <f>'[4]All Counts'!E90</f>
        <v>556</v>
      </c>
      <c r="B90" s="59">
        <f>'[4]All Counts'!F90</f>
        <v>1</v>
      </c>
      <c r="C90" s="59">
        <f>'[4]All Counts'!G90</f>
        <v>1</v>
      </c>
      <c r="D90" s="353">
        <v>1</v>
      </c>
      <c r="E90" s="59" t="str">
        <f>'[4]All Counts'!P90</f>
        <v>PeMS2016</v>
      </c>
      <c r="F90" s="59">
        <v>1</v>
      </c>
      <c r="G90" s="227">
        <v>4</v>
      </c>
      <c r="H90" s="227">
        <v>3</v>
      </c>
      <c r="I90" s="227">
        <v>14</v>
      </c>
      <c r="J90" s="59">
        <f>'[4]All Counts'!M90</f>
        <v>97834.23499483394</v>
      </c>
      <c r="K90" s="78">
        <f>VLOOKUP(class[[#This Row],[hwycov_id]],flow[[hwycov_id]:[flow_day]],2,FALSE)</f>
        <v>102884.05566500001</v>
      </c>
      <c r="L90" s="229">
        <f t="shared" si="3"/>
        <v>5.1616089914054308E-2</v>
      </c>
      <c r="M90" s="228">
        <f t="shared" si="4"/>
        <v>5049.8206701660674</v>
      </c>
      <c r="N90" s="228">
        <f t="shared" si="5"/>
        <v>25500688.80083647</v>
      </c>
      <c r="O90" s="59" t="e">
        <f>VLOOKUP(class[[#This Row],[hwycov_id]],check!$A$2:$P$26,16,FALSE)</f>
        <v>#N/A</v>
      </c>
      <c r="P90" s="59">
        <v>97</v>
      </c>
      <c r="Q90" s="304">
        <f>ROUND(class[[#This Row],[count]],-3)</f>
        <v>98000</v>
      </c>
      <c r="R90" s="321">
        <f>VLOOKUP(class[[#This Row],[count_rd]],caltran!$J$2:$P$182,7,FALSE)</f>
        <v>84574</v>
      </c>
      <c r="S90" s="321">
        <f>VLOOKUP(class[[#This Row],[count_rd]],caltran!$J$2:$P$182,6,FALSE)</f>
        <v>111426</v>
      </c>
      <c r="T90" s="59">
        <f>IF(AND(class[[#This Row],[flow]]&gt;=class[[#This Row],[low]], class[[#This Row],[flow]]&lt;=class[[#This Row],[high]]),1,0)</f>
        <v>1</v>
      </c>
    </row>
    <row r="91" spans="1:20">
      <c r="A91" s="347">
        <f>'[4]All Counts'!E91</f>
        <v>669</v>
      </c>
      <c r="B91" s="59">
        <f>'[4]All Counts'!F91</f>
        <v>1</v>
      </c>
      <c r="C91" s="59">
        <f>'[4]All Counts'!G91</f>
        <v>1</v>
      </c>
      <c r="D91" s="353">
        <v>1</v>
      </c>
      <c r="E91" s="59" t="str">
        <f>'[4]All Counts'!P91</f>
        <v>PeMS2016</v>
      </c>
      <c r="F91" s="59">
        <v>1</v>
      </c>
      <c r="G91" s="227">
        <v>4</v>
      </c>
      <c r="H91" s="227">
        <v>3</v>
      </c>
      <c r="I91" s="227">
        <v>14</v>
      </c>
      <c r="J91" s="59">
        <f>'[4]All Counts'!M91</f>
        <v>98636.584017992733</v>
      </c>
      <c r="K91" s="78">
        <f>VLOOKUP(class[[#This Row],[hwycov_id]],flow[[hwycov_id]:[flow_day]],2,FALSE)</f>
        <v>95919.797363000005</v>
      </c>
      <c r="L91" s="229">
        <f t="shared" si="3"/>
        <v>-2.7543397635274469E-2</v>
      </c>
      <c r="M91" s="228">
        <f t="shared" si="4"/>
        <v>-2716.7866549927276</v>
      </c>
      <c r="N91" s="228">
        <f t="shared" si="5"/>
        <v>7380929.7287465734</v>
      </c>
      <c r="O91" s="59" t="e">
        <f>VLOOKUP(class[[#This Row],[hwycov_id]],check!$A$2:$P$26,16,FALSE)</f>
        <v>#N/A</v>
      </c>
      <c r="P91" s="59">
        <v>98</v>
      </c>
      <c r="Q91" s="304">
        <f>ROUND(class[[#This Row],[count]],-3)</f>
        <v>99000</v>
      </c>
      <c r="R91" s="321">
        <f>VLOOKUP(class[[#This Row],[count_rd]],caltran!$J$2:$P$182,7,FALSE)</f>
        <v>85486.5</v>
      </c>
      <c r="S91" s="321">
        <f>VLOOKUP(class[[#This Row],[count_rd]],caltran!$J$2:$P$182,6,FALSE)</f>
        <v>112513.5</v>
      </c>
      <c r="T91" s="59">
        <f>IF(AND(class[[#This Row],[flow]]&gt;=class[[#This Row],[low]], class[[#This Row],[flow]]&lt;=class[[#This Row],[high]]),1,0)</f>
        <v>1</v>
      </c>
    </row>
    <row r="92" spans="1:20">
      <c r="A92" s="347">
        <f>'[4]All Counts'!E92</f>
        <v>12929</v>
      </c>
      <c r="B92" s="59">
        <f>'[4]All Counts'!F92</f>
        <v>1</v>
      </c>
      <c r="C92" s="59">
        <f>'[4]All Counts'!G92</f>
        <v>1</v>
      </c>
      <c r="D92" s="353">
        <v>1</v>
      </c>
      <c r="E92" s="59" t="str">
        <f>'[4]All Counts'!P92</f>
        <v>Caltran</v>
      </c>
      <c r="F92" s="59">
        <v>1</v>
      </c>
      <c r="G92" s="227">
        <v>4</v>
      </c>
      <c r="H92" s="227">
        <v>5</v>
      </c>
      <c r="I92" s="227">
        <v>14</v>
      </c>
      <c r="J92" s="59">
        <f>'[4]All Counts'!M92</f>
        <v>86241</v>
      </c>
      <c r="K92" s="78">
        <f>VLOOKUP(class[[#This Row],[hwycov_id]],flow[[hwycov_id]:[flow_day]],2,FALSE)</f>
        <v>101361.92382699999</v>
      </c>
      <c r="L92" s="229">
        <f t="shared" si="3"/>
        <v>0.17533335451815257</v>
      </c>
      <c r="M92" s="228">
        <f t="shared" si="4"/>
        <v>15120.923826999991</v>
      </c>
      <c r="N92" s="228">
        <f t="shared" si="5"/>
        <v>228642337.38193607</v>
      </c>
      <c r="O92" s="59" t="e">
        <f>VLOOKUP(class[[#This Row],[hwycov_id]],check!$A$2:$P$26,16,FALSE)</f>
        <v>#N/A</v>
      </c>
      <c r="P92" s="59">
        <v>99</v>
      </c>
      <c r="Q92" s="304">
        <f>ROUND(class[[#This Row],[count]],-3)</f>
        <v>86000</v>
      </c>
      <c r="R92" s="321">
        <f>VLOOKUP(class[[#This Row],[count_rd]],caltran!$J$2:$P$182,7,FALSE)</f>
        <v>73931.333333333328</v>
      </c>
      <c r="S92" s="321">
        <f>VLOOKUP(class[[#This Row],[count_rd]],caltran!$J$2:$P$182,6,FALSE)</f>
        <v>98068.666666666672</v>
      </c>
      <c r="T92" s="59">
        <f>IF(AND(class[[#This Row],[flow]]&gt;=class[[#This Row],[low]], class[[#This Row],[flow]]&lt;=class[[#This Row],[high]]),1,0)</f>
        <v>0</v>
      </c>
    </row>
    <row r="93" spans="1:20">
      <c r="A93" s="347">
        <f>'[4]All Counts'!E93</f>
        <v>28588</v>
      </c>
      <c r="B93" s="59">
        <f>'[4]All Counts'!F93</f>
        <v>1</v>
      </c>
      <c r="C93" s="59">
        <f>'[4]All Counts'!G93</f>
        <v>1</v>
      </c>
      <c r="D93" s="353">
        <v>1</v>
      </c>
      <c r="E93" s="59" t="str">
        <f>'[4]All Counts'!P93</f>
        <v>PeMS2016</v>
      </c>
      <c r="F93" s="59">
        <v>1</v>
      </c>
      <c r="G93" s="227">
        <v>4</v>
      </c>
      <c r="H93" s="227">
        <v>5</v>
      </c>
      <c r="I93" s="227">
        <v>9</v>
      </c>
      <c r="J93" s="59">
        <f>'[4]All Counts'!M93</f>
        <v>100208.81127501679</v>
      </c>
      <c r="K93" s="78">
        <f>VLOOKUP(class[[#This Row],[hwycov_id]],flow[[hwycov_id]:[flow_day]],2,FALSE)</f>
        <v>93864.544433999996</v>
      </c>
      <c r="L93" s="229">
        <f t="shared" si="3"/>
        <v>-6.3310469012603621E-2</v>
      </c>
      <c r="M93" s="228">
        <f t="shared" si="4"/>
        <v>-6344.2668410167971</v>
      </c>
      <c r="N93" s="228">
        <f t="shared" si="5"/>
        <v>40249721.75002525</v>
      </c>
      <c r="O93" s="59" t="e">
        <f>VLOOKUP(class[[#This Row],[hwycov_id]],check!$A$2:$P$26,16,FALSE)</f>
        <v>#N/A</v>
      </c>
      <c r="P93" s="59">
        <v>100</v>
      </c>
      <c r="Q93" s="304">
        <f>ROUND(class[[#This Row],[count]],-3)</f>
        <v>100000</v>
      </c>
      <c r="R93" s="321">
        <f>VLOOKUP(class[[#This Row],[count_rd]],caltran!$J$2:$P$182,7,FALSE)</f>
        <v>86400</v>
      </c>
      <c r="S93" s="321">
        <f>VLOOKUP(class[[#This Row],[count_rd]],caltran!$J$2:$P$182,6,FALSE)</f>
        <v>113600.00000000001</v>
      </c>
      <c r="T93" s="59">
        <f>IF(AND(class[[#This Row],[flow]]&gt;=class[[#This Row],[low]], class[[#This Row],[flow]]&lt;=class[[#This Row],[high]]),1,0)</f>
        <v>1</v>
      </c>
    </row>
    <row r="94" spans="1:20">
      <c r="A94" s="347">
        <f>'[4]All Counts'!E94</f>
        <v>558</v>
      </c>
      <c r="B94" s="59">
        <f>'[4]All Counts'!F94</f>
        <v>1</v>
      </c>
      <c r="C94" s="59">
        <f>'[4]All Counts'!G94</f>
        <v>1</v>
      </c>
      <c r="D94" s="353">
        <v>1</v>
      </c>
      <c r="E94" s="59" t="str">
        <f>'[4]All Counts'!P94</f>
        <v>PeMS2016</v>
      </c>
      <c r="F94" s="59">
        <v>1</v>
      </c>
      <c r="G94" s="227">
        <v>4</v>
      </c>
      <c r="H94" s="227">
        <v>5</v>
      </c>
      <c r="I94" s="227">
        <v>16</v>
      </c>
      <c r="J94" s="59">
        <f>'[4]All Counts'!M94</f>
        <v>62116.811858140572</v>
      </c>
      <c r="K94" s="78">
        <f>VLOOKUP(class[[#This Row],[hwycov_id]],flow[[hwycov_id]:[flow_day]],2,FALSE)</f>
        <v>56388.114259000002</v>
      </c>
      <c r="L94" s="229">
        <f t="shared" si="3"/>
        <v>-9.2224591503883069E-2</v>
      </c>
      <c r="M94" s="228">
        <f t="shared" si="4"/>
        <v>-5728.6975991405707</v>
      </c>
      <c r="N94" s="228">
        <f t="shared" si="5"/>
        <v>32817976.182398938</v>
      </c>
      <c r="O94" s="59" t="e">
        <f>VLOOKUP(class[[#This Row],[hwycov_id]],check!$A$2:$P$26,16,FALSE)</f>
        <v>#N/A</v>
      </c>
      <c r="P94" s="59">
        <v>101</v>
      </c>
      <c r="Q94" s="304">
        <f>ROUND(class[[#This Row],[count]],-3)</f>
        <v>62000</v>
      </c>
      <c r="R94" s="321">
        <f>VLOOKUP(class[[#This Row],[count_rd]],caltran!$J$2:$P$182,7,FALSE)</f>
        <v>51063.888888888883</v>
      </c>
      <c r="S94" s="321">
        <f>VLOOKUP(class[[#This Row],[count_rd]],caltran!$J$2:$P$182,6,FALSE)</f>
        <v>72936.111111111109</v>
      </c>
      <c r="T94" s="59">
        <f>IF(AND(class[[#This Row],[flow]]&gt;=class[[#This Row],[low]], class[[#This Row],[flow]]&lt;=class[[#This Row],[high]]),1,0)</f>
        <v>1</v>
      </c>
    </row>
    <row r="95" spans="1:20">
      <c r="A95" s="347">
        <f>'[4]All Counts'!E95</f>
        <v>27165</v>
      </c>
      <c r="B95" s="59">
        <f>'[4]All Counts'!F95</f>
        <v>1</v>
      </c>
      <c r="C95" s="59">
        <f>'[4]All Counts'!G95</f>
        <v>1</v>
      </c>
      <c r="D95" s="353">
        <v>1</v>
      </c>
      <c r="E95" s="59" t="str">
        <f>'[4]All Counts'!P95</f>
        <v>PeMS2016</v>
      </c>
      <c r="F95" s="59">
        <v>1</v>
      </c>
      <c r="G95" s="227">
        <v>4</v>
      </c>
      <c r="H95" s="227">
        <v>3</v>
      </c>
      <c r="I95" s="227">
        <v>14</v>
      </c>
      <c r="J95" s="59">
        <f>'[4]All Counts'!M95</f>
        <v>57639.392727058781</v>
      </c>
      <c r="K95" s="78">
        <f>VLOOKUP(class[[#This Row],[hwycov_id]],flow[[hwycov_id]:[flow_day]],2,FALSE)</f>
        <v>55864.934082</v>
      </c>
      <c r="L95" s="229">
        <f t="shared" si="3"/>
        <v>-3.0785519435664765E-2</v>
      </c>
      <c r="M95" s="228">
        <f t="shared" si="4"/>
        <v>-1774.4586450587813</v>
      </c>
      <c r="N95" s="228">
        <f t="shared" si="5"/>
        <v>3148703.4830238461</v>
      </c>
      <c r="O95" s="59">
        <f>VLOOKUP(class[[#This Row],[hwycov_id]],check!$A$2:$P$26,16,FALSE)</f>
        <v>1</v>
      </c>
      <c r="P95" s="59">
        <v>102</v>
      </c>
      <c r="Q95" s="304">
        <f>ROUND(class[[#This Row],[count]],-3)</f>
        <v>58000</v>
      </c>
      <c r="R95" s="321">
        <f>VLOOKUP(class[[#This Row],[count_rd]],caltran!$J$2:$P$182,7,FALSE)</f>
        <v>47270</v>
      </c>
      <c r="S95" s="321">
        <f>VLOOKUP(class[[#This Row],[count_rd]],caltran!$J$2:$P$182,6,FALSE)</f>
        <v>68730</v>
      </c>
      <c r="T95" s="59">
        <f>IF(AND(class[[#This Row],[flow]]&gt;=class[[#This Row],[low]], class[[#This Row],[flow]]&lt;=class[[#This Row],[high]]),1,0)</f>
        <v>1</v>
      </c>
    </row>
    <row r="96" spans="1:20">
      <c r="A96" s="347">
        <f>'[4]All Counts'!E96</f>
        <v>27183</v>
      </c>
      <c r="B96" s="59">
        <f>'[4]All Counts'!F96</f>
        <v>1</v>
      </c>
      <c r="C96" s="59">
        <f>'[4]All Counts'!G96</f>
        <v>1</v>
      </c>
      <c r="D96" s="353">
        <v>1</v>
      </c>
      <c r="E96" s="59" t="str">
        <f>'[4]All Counts'!P96</f>
        <v>PeMS2016</v>
      </c>
      <c r="F96" s="59">
        <v>1</v>
      </c>
      <c r="G96" s="227">
        <v>4</v>
      </c>
      <c r="H96" s="227">
        <v>5</v>
      </c>
      <c r="I96" s="227">
        <v>14</v>
      </c>
      <c r="J96" s="59">
        <f>'[4]All Counts'!M96</f>
        <v>65635.417528487465</v>
      </c>
      <c r="K96" s="78">
        <f>VLOOKUP(class[[#This Row],[hwycov_id]],flow[[hwycov_id]:[flow_day]],2,FALSE)</f>
        <v>59041.777587999997</v>
      </c>
      <c r="L96" s="229">
        <f t="shared" si="3"/>
        <v>-0.10045856625541627</v>
      </c>
      <c r="M96" s="228">
        <f t="shared" si="4"/>
        <v>-6593.6399404874683</v>
      </c>
      <c r="N96" s="228">
        <f t="shared" si="5"/>
        <v>43476087.664791584</v>
      </c>
      <c r="O96" s="59" t="e">
        <f>VLOOKUP(class[[#This Row],[hwycov_id]],check!$A$2:$P$26,16,FALSE)</f>
        <v>#N/A</v>
      </c>
      <c r="P96" s="59">
        <v>103</v>
      </c>
      <c r="Q96" s="304">
        <f>ROUND(class[[#This Row],[count]],-3)</f>
        <v>66000</v>
      </c>
      <c r="R96" s="321">
        <f>VLOOKUP(class[[#This Row],[count_rd]],caltran!$J$2:$P$182,7,FALSE)</f>
        <v>54867.999999999993</v>
      </c>
      <c r="S96" s="321">
        <f>VLOOKUP(class[[#This Row],[count_rd]],caltran!$J$2:$P$182,6,FALSE)</f>
        <v>77132</v>
      </c>
      <c r="T96" s="59">
        <f>IF(AND(class[[#This Row],[flow]]&gt;=class[[#This Row],[low]], class[[#This Row],[flow]]&lt;=class[[#This Row],[high]]),1,0)</f>
        <v>1</v>
      </c>
    </row>
    <row r="97" spans="1:20">
      <c r="A97" s="347">
        <f>'[4]All Counts'!E97</f>
        <v>27181</v>
      </c>
      <c r="B97" s="59">
        <f>'[4]All Counts'!F97</f>
        <v>1</v>
      </c>
      <c r="C97" s="59">
        <f>'[4]All Counts'!G97</f>
        <v>1</v>
      </c>
      <c r="D97" s="353">
        <v>1</v>
      </c>
      <c r="E97" s="59" t="str">
        <f>'[4]All Counts'!P97</f>
        <v>PeMS2016</v>
      </c>
      <c r="F97" s="59">
        <v>1</v>
      </c>
      <c r="G97" s="227">
        <v>4</v>
      </c>
      <c r="H97" s="227">
        <v>4</v>
      </c>
      <c r="I97" s="227">
        <v>14</v>
      </c>
      <c r="J97" s="59">
        <f>'[4]All Counts'!M97</f>
        <v>68942.304302424673</v>
      </c>
      <c r="K97" s="78">
        <f>VLOOKUP(class[[#This Row],[hwycov_id]],flow[[hwycov_id]:[flow_day]],2,FALSE)</f>
        <v>64812.322021</v>
      </c>
      <c r="L97" s="229">
        <f t="shared" si="3"/>
        <v>-5.9904906330196739E-2</v>
      </c>
      <c r="M97" s="228">
        <f t="shared" si="4"/>
        <v>-4129.9822814246727</v>
      </c>
      <c r="N97" s="228">
        <f t="shared" si="5"/>
        <v>17056753.644881744</v>
      </c>
      <c r="O97" s="59" t="e">
        <f>VLOOKUP(class[[#This Row],[hwycov_id]],check!$A$2:$P$26,16,FALSE)</f>
        <v>#N/A</v>
      </c>
      <c r="P97" s="59">
        <v>104</v>
      </c>
      <c r="Q97" s="304">
        <f>ROUND(class[[#This Row],[count]],-3)</f>
        <v>69000</v>
      </c>
      <c r="R97" s="321">
        <f>VLOOKUP(class[[#This Row],[count_rd]],caltran!$J$2:$P$182,7,FALSE)</f>
        <v>57684</v>
      </c>
      <c r="S97" s="321">
        <f>VLOOKUP(class[[#This Row],[count_rd]],caltran!$J$2:$P$182,6,FALSE)</f>
        <v>80316</v>
      </c>
      <c r="T97" s="59">
        <f>IF(AND(class[[#This Row],[flow]]&gt;=class[[#This Row],[low]], class[[#This Row],[flow]]&lt;=class[[#This Row],[high]]),1,0)</f>
        <v>1</v>
      </c>
    </row>
    <row r="98" spans="1:20">
      <c r="A98" s="347">
        <f>'[4]All Counts'!E98</f>
        <v>27166</v>
      </c>
      <c r="B98" s="59">
        <f>'[4]All Counts'!F98</f>
        <v>1</v>
      </c>
      <c r="C98" s="59">
        <f>'[4]All Counts'!G98</f>
        <v>1</v>
      </c>
      <c r="D98" s="353">
        <v>1</v>
      </c>
      <c r="E98" s="59" t="str">
        <f>'[4]All Counts'!P98</f>
        <v>PeMS2016</v>
      </c>
      <c r="F98" s="59">
        <v>1</v>
      </c>
      <c r="G98" s="227">
        <v>4</v>
      </c>
      <c r="H98" s="227">
        <v>5</v>
      </c>
      <c r="I98" s="227">
        <v>5</v>
      </c>
      <c r="J98" s="59">
        <f>'[4]All Counts'!M98</f>
        <v>54788.357473257623</v>
      </c>
      <c r="K98" s="78">
        <f>VLOOKUP(class[[#This Row],[hwycov_id]],flow[[hwycov_id]:[flow_day]],2,FALSE)</f>
        <v>61915.562987999998</v>
      </c>
      <c r="L98" s="229">
        <f t="shared" si="3"/>
        <v>0.13008613222656273</v>
      </c>
      <c r="M98" s="228">
        <f t="shared" si="4"/>
        <v>7127.2055147423744</v>
      </c>
      <c r="N98" s="228">
        <f t="shared" si="5"/>
        <v>50797058.449374117</v>
      </c>
      <c r="O98" s="59" t="e">
        <f>VLOOKUP(class[[#This Row],[hwycov_id]],check!$A$2:$P$26,16,FALSE)</f>
        <v>#N/A</v>
      </c>
      <c r="P98" s="59">
        <v>106</v>
      </c>
      <c r="Q98" s="304">
        <f>ROUND(class[[#This Row],[count]],-3)</f>
        <v>55000</v>
      </c>
      <c r="R98" s="321">
        <f>VLOOKUP(class[[#This Row],[count_rd]],caltran!$J$2:$P$182,7,FALSE)</f>
        <v>44550</v>
      </c>
      <c r="S98" s="321">
        <f>VLOOKUP(class[[#This Row],[count_rd]],caltran!$J$2:$P$182,6,FALSE)</f>
        <v>65450</v>
      </c>
      <c r="T98" s="59">
        <f>IF(AND(class[[#This Row],[flow]]&gt;=class[[#This Row],[low]], class[[#This Row],[flow]]&lt;=class[[#This Row],[high]]),1,0)</f>
        <v>1</v>
      </c>
    </row>
    <row r="99" spans="1:20">
      <c r="A99" s="347">
        <f>'[4]All Counts'!E99</f>
        <v>27352</v>
      </c>
      <c r="B99" s="59">
        <f>'[4]All Counts'!F99</f>
        <v>1</v>
      </c>
      <c r="C99" s="59">
        <f>'[4]All Counts'!G99</f>
        <v>1</v>
      </c>
      <c r="D99" s="353">
        <v>1</v>
      </c>
      <c r="E99" s="59" t="str">
        <f>'[4]All Counts'!P99</f>
        <v>Caltran</v>
      </c>
      <c r="F99" s="59">
        <v>1</v>
      </c>
      <c r="G99" s="227">
        <v>4</v>
      </c>
      <c r="H99" s="227">
        <v>2</v>
      </c>
      <c r="I99" s="227">
        <v>19</v>
      </c>
      <c r="J99" s="59">
        <f>'[4]All Counts'!M99</f>
        <v>69280</v>
      </c>
      <c r="K99" s="78">
        <f>VLOOKUP(class[[#This Row],[hwycov_id]],flow[[hwycov_id]:[flow_day]],2,FALSE)</f>
        <v>67999.342773000011</v>
      </c>
      <c r="L99" s="229">
        <f t="shared" si="3"/>
        <v>-1.8485237110276942E-2</v>
      </c>
      <c r="M99" s="228">
        <f t="shared" si="4"/>
        <v>-1280.6572269999888</v>
      </c>
      <c r="N99" s="228">
        <f t="shared" si="5"/>
        <v>1640082.9330673008</v>
      </c>
      <c r="O99" s="59" t="e">
        <f>VLOOKUP(class[[#This Row],[hwycov_id]],check!$A$2:$P$26,16,FALSE)</f>
        <v>#N/A</v>
      </c>
      <c r="P99" s="59">
        <v>107</v>
      </c>
      <c r="Q99" s="304">
        <f>ROUND(class[[#This Row],[count]],-3)</f>
        <v>69000</v>
      </c>
      <c r="R99" s="321">
        <f>VLOOKUP(class[[#This Row],[count_rd]],caltran!$J$2:$P$182,7,FALSE)</f>
        <v>57684</v>
      </c>
      <c r="S99" s="321">
        <f>VLOOKUP(class[[#This Row],[count_rd]],caltran!$J$2:$P$182,6,FALSE)</f>
        <v>80316</v>
      </c>
      <c r="T99" s="59">
        <f>IF(AND(class[[#This Row],[flow]]&gt;=class[[#This Row],[low]], class[[#This Row],[flow]]&lt;=class[[#This Row],[high]]),1,0)</f>
        <v>1</v>
      </c>
    </row>
    <row r="100" spans="1:20">
      <c r="A100" s="347">
        <f>'[4]All Counts'!E100</f>
        <v>26667</v>
      </c>
      <c r="B100" s="59">
        <f>'[4]All Counts'!F100</f>
        <v>1</v>
      </c>
      <c r="C100" s="59">
        <f>'[4]All Counts'!G100</f>
        <v>1</v>
      </c>
      <c r="D100" s="353">
        <v>1</v>
      </c>
      <c r="E100" s="59" t="str">
        <f>'[4]All Counts'!P100</f>
        <v>Caltran</v>
      </c>
      <c r="F100" s="59">
        <v>1</v>
      </c>
      <c r="G100" s="227">
        <v>4</v>
      </c>
      <c r="H100" s="227">
        <v>3</v>
      </c>
      <c r="I100" s="227">
        <v>14</v>
      </c>
      <c r="J100" s="59">
        <f>'[4]All Counts'!M100</f>
        <v>65973</v>
      </c>
      <c r="K100" s="78">
        <f>VLOOKUP(class[[#This Row],[hwycov_id]],flow[[hwycov_id]:[flow_day]],2,FALSE)</f>
        <v>59642.575440000008</v>
      </c>
      <c r="L100" s="229">
        <f t="shared" si="3"/>
        <v>-9.5954777863671348E-2</v>
      </c>
      <c r="M100" s="228">
        <f t="shared" si="4"/>
        <v>-6330.4245599999922</v>
      </c>
      <c r="N100" s="228">
        <f t="shared" si="5"/>
        <v>40074275.109851092</v>
      </c>
      <c r="O100" s="59" t="e">
        <f>VLOOKUP(class[[#This Row],[hwycov_id]],check!$A$2:$P$26,16,FALSE)</f>
        <v>#N/A</v>
      </c>
      <c r="P100" s="59">
        <v>108</v>
      </c>
      <c r="Q100" s="304">
        <f>ROUND(class[[#This Row],[count]],-3)</f>
        <v>66000</v>
      </c>
      <c r="R100" s="321">
        <f>VLOOKUP(class[[#This Row],[count_rd]],caltran!$J$2:$P$182,7,FALSE)</f>
        <v>54867.999999999993</v>
      </c>
      <c r="S100" s="321">
        <f>VLOOKUP(class[[#This Row],[count_rd]],caltran!$J$2:$P$182,6,FALSE)</f>
        <v>77132</v>
      </c>
      <c r="T100" s="59">
        <f>IF(AND(class[[#This Row],[flow]]&gt;=class[[#This Row],[low]], class[[#This Row],[flow]]&lt;=class[[#This Row],[high]]),1,0)</f>
        <v>1</v>
      </c>
    </row>
    <row r="101" spans="1:20">
      <c r="A101" s="347">
        <f>'[4]All Counts'!E101</f>
        <v>27193</v>
      </c>
      <c r="B101" s="59">
        <f>'[4]All Counts'!F101</f>
        <v>1</v>
      </c>
      <c r="C101" s="59">
        <f>'[4]All Counts'!G101</f>
        <v>1</v>
      </c>
      <c r="D101" s="353">
        <v>1</v>
      </c>
      <c r="E101" s="59" t="str">
        <f>'[4]All Counts'!P101</f>
        <v>PeMS2016</v>
      </c>
      <c r="F101" s="59">
        <v>1</v>
      </c>
      <c r="G101" s="227">
        <v>4</v>
      </c>
      <c r="H101" s="227">
        <v>3</v>
      </c>
      <c r="I101" s="227">
        <v>14</v>
      </c>
      <c r="J101" s="59">
        <f>'[4]All Counts'!M101</f>
        <v>58031.484475565761</v>
      </c>
      <c r="K101" s="78">
        <f>VLOOKUP(class[[#This Row],[hwycov_id]],flow[[hwycov_id]:[flow_day]],2,FALSE)</f>
        <v>67911.197997999989</v>
      </c>
      <c r="L101" s="229">
        <f t="shared" si="3"/>
        <v>0.17024747189767475</v>
      </c>
      <c r="M101" s="228">
        <f t="shared" si="4"/>
        <v>9879.7135224342273</v>
      </c>
      <c r="N101" s="228">
        <f t="shared" si="5"/>
        <v>97608739.285369724</v>
      </c>
      <c r="O101" s="59" t="e">
        <f>VLOOKUP(class[[#This Row],[hwycov_id]],check!$A$2:$P$26,16,FALSE)</f>
        <v>#N/A</v>
      </c>
      <c r="P101" s="59">
        <v>109</v>
      </c>
      <c r="Q101" s="304">
        <f>ROUND(class[[#This Row],[count]],-3)</f>
        <v>58000</v>
      </c>
      <c r="R101" s="321">
        <f>VLOOKUP(class[[#This Row],[count_rd]],caltran!$J$2:$P$182,7,FALSE)</f>
        <v>47270</v>
      </c>
      <c r="S101" s="321">
        <f>VLOOKUP(class[[#This Row],[count_rd]],caltran!$J$2:$P$182,6,FALSE)</f>
        <v>68730</v>
      </c>
      <c r="T101" s="59">
        <f>IF(AND(class[[#This Row],[flow]]&gt;=class[[#This Row],[low]], class[[#This Row],[flow]]&lt;=class[[#This Row],[high]]),1,0)</f>
        <v>1</v>
      </c>
    </row>
    <row r="102" spans="1:20">
      <c r="A102" s="347">
        <f>'[4]All Counts'!E102</f>
        <v>27193</v>
      </c>
      <c r="B102" s="59">
        <f>'[4]All Counts'!F102</f>
        <v>1</v>
      </c>
      <c r="C102" s="59">
        <f>'[4]All Counts'!G102</f>
        <v>1</v>
      </c>
      <c r="D102" s="353">
        <v>1</v>
      </c>
      <c r="E102" s="59" t="str">
        <f>'[4]All Counts'!P102</f>
        <v>Caltran</v>
      </c>
      <c r="F102" s="59">
        <v>1</v>
      </c>
      <c r="G102" s="227">
        <v>4</v>
      </c>
      <c r="H102" s="227">
        <v>5</v>
      </c>
      <c r="I102" s="227">
        <v>5</v>
      </c>
      <c r="J102" s="59">
        <f>'[4]All Counts'!M102</f>
        <v>68241</v>
      </c>
      <c r="K102" s="78">
        <f>VLOOKUP(class[[#This Row],[hwycov_id]],flow[[hwycov_id]:[flow_day]],2,FALSE)</f>
        <v>67911.197997999989</v>
      </c>
      <c r="L102" s="229">
        <f t="shared" si="3"/>
        <v>-4.8329010712037102E-3</v>
      </c>
      <c r="M102" s="228">
        <f t="shared" si="4"/>
        <v>-329.80200200001127</v>
      </c>
      <c r="N102" s="228">
        <f t="shared" si="5"/>
        <v>108769.36052321544</v>
      </c>
      <c r="O102" s="59" t="e">
        <f>VLOOKUP(class[[#This Row],[hwycov_id]],check!$A$2:$P$26,16,FALSE)</f>
        <v>#N/A</v>
      </c>
      <c r="P102" s="59">
        <v>110</v>
      </c>
      <c r="Q102" s="304">
        <f>ROUND(class[[#This Row],[count]],-3)</f>
        <v>68000</v>
      </c>
      <c r="R102" s="321">
        <f>VLOOKUP(class[[#This Row],[count_rd]],caltran!$J$2:$P$182,7,FALSE)</f>
        <v>56712</v>
      </c>
      <c r="S102" s="321">
        <f>VLOOKUP(class[[#This Row],[count_rd]],caltran!$J$2:$P$182,6,FALSE)</f>
        <v>79288</v>
      </c>
      <c r="T102" s="59">
        <f>IF(AND(class[[#This Row],[flow]]&gt;=class[[#This Row],[low]], class[[#This Row],[flow]]&lt;=class[[#This Row],[high]]),1,0)</f>
        <v>1</v>
      </c>
    </row>
    <row r="103" spans="1:20">
      <c r="A103" s="347">
        <f>'[4]All Counts'!E103</f>
        <v>27195</v>
      </c>
      <c r="B103" s="59">
        <f>'[4]All Counts'!F103</f>
        <v>1</v>
      </c>
      <c r="C103" s="59">
        <f>'[4]All Counts'!G103</f>
        <v>1</v>
      </c>
      <c r="D103" s="353">
        <v>1</v>
      </c>
      <c r="E103" s="59" t="str">
        <f>'[4]All Counts'!P103</f>
        <v>PeMS2016</v>
      </c>
      <c r="F103" s="59">
        <v>1</v>
      </c>
      <c r="G103" s="227">
        <v>4</v>
      </c>
      <c r="H103" s="227">
        <v>2</v>
      </c>
      <c r="I103" s="227">
        <v>14</v>
      </c>
      <c r="J103" s="59">
        <f>'[4]All Counts'!M103</f>
        <v>67337.502457602241</v>
      </c>
      <c r="K103" s="78">
        <f>VLOOKUP(class[[#This Row],[hwycov_id]],flow[[hwycov_id]:[flow_day]],2,FALSE)</f>
        <v>66839.760741999999</v>
      </c>
      <c r="L103" s="229">
        <f t="shared" si="3"/>
        <v>-7.3917460172455707E-3</v>
      </c>
      <c r="M103" s="228">
        <f t="shared" si="4"/>
        <v>-497.74171560224204</v>
      </c>
      <c r="N103" s="228">
        <f t="shared" si="5"/>
        <v>247746.81545066318</v>
      </c>
      <c r="O103" s="59" t="e">
        <f>VLOOKUP(class[[#This Row],[hwycov_id]],check!$A$2:$P$26,16,FALSE)</f>
        <v>#N/A</v>
      </c>
      <c r="P103" s="59">
        <v>111</v>
      </c>
      <c r="Q103" s="304">
        <f>ROUND(class[[#This Row],[count]],-3)</f>
        <v>67000</v>
      </c>
      <c r="R103" s="321">
        <f>VLOOKUP(class[[#This Row],[count_rd]],caltran!$J$2:$P$182,7,FALSE)</f>
        <v>55803.555555555555</v>
      </c>
      <c r="S103" s="321">
        <f>VLOOKUP(class[[#This Row],[count_rd]],caltran!$J$2:$P$182,6,FALSE)</f>
        <v>78196.444444444453</v>
      </c>
      <c r="T103" s="59">
        <f>IF(AND(class[[#This Row],[flow]]&gt;=class[[#This Row],[low]], class[[#This Row],[flow]]&lt;=class[[#This Row],[high]]),1,0)</f>
        <v>1</v>
      </c>
    </row>
    <row r="104" spans="1:20">
      <c r="A104" s="347">
        <f>'[4]All Counts'!E104</f>
        <v>27195</v>
      </c>
      <c r="B104" s="59">
        <f>'[4]All Counts'!F104</f>
        <v>1</v>
      </c>
      <c r="C104" s="59">
        <f>'[4]All Counts'!G104</f>
        <v>1</v>
      </c>
      <c r="D104" s="353">
        <v>1</v>
      </c>
      <c r="E104" s="59" t="str">
        <f>'[4]All Counts'!P104</f>
        <v>Caltran</v>
      </c>
      <c r="F104" s="59">
        <v>1</v>
      </c>
      <c r="G104" s="227">
        <v>4</v>
      </c>
      <c r="H104" s="227">
        <v>2</v>
      </c>
      <c r="I104" s="227">
        <v>19</v>
      </c>
      <c r="J104" s="59">
        <f>'[4]All Counts'!M104</f>
        <v>74066</v>
      </c>
      <c r="K104" s="78">
        <f>VLOOKUP(class[[#This Row],[hwycov_id]],flow[[hwycov_id]:[flow_day]],2,FALSE)</f>
        <v>66839.760741999999</v>
      </c>
      <c r="L104" s="229">
        <f t="shared" si="3"/>
        <v>-9.7564864553236319E-2</v>
      </c>
      <c r="M104" s="228">
        <f t="shared" si="4"/>
        <v>-7226.2392580000014</v>
      </c>
      <c r="N104" s="228">
        <f t="shared" si="5"/>
        <v>52218533.813860409</v>
      </c>
      <c r="O104" s="59" t="e">
        <f>VLOOKUP(class[[#This Row],[hwycov_id]],check!$A$2:$P$26,16,FALSE)</f>
        <v>#N/A</v>
      </c>
      <c r="P104" s="59">
        <v>112</v>
      </c>
      <c r="Q104" s="304">
        <f>ROUND(class[[#This Row],[count]],-3)</f>
        <v>74000</v>
      </c>
      <c r="R104" s="321">
        <f>VLOOKUP(class[[#This Row],[count_rd]],caltran!$J$2:$P$182,7,FALSE)</f>
        <v>62456</v>
      </c>
      <c r="S104" s="321">
        <f>VLOOKUP(class[[#This Row],[count_rd]],caltran!$J$2:$P$182,6,FALSE)</f>
        <v>85544</v>
      </c>
      <c r="T104" s="59">
        <f>IF(AND(class[[#This Row],[flow]]&gt;=class[[#This Row],[low]], class[[#This Row],[flow]]&lt;=class[[#This Row],[high]]),1,0)</f>
        <v>1</v>
      </c>
    </row>
    <row r="105" spans="1:20">
      <c r="A105" s="347">
        <f>'[4]All Counts'!E105</f>
        <v>12767</v>
      </c>
      <c r="B105" s="59">
        <f>'[4]All Counts'!F105</f>
        <v>1</v>
      </c>
      <c r="C105" s="59">
        <f>'[4]All Counts'!G105</f>
        <v>1</v>
      </c>
      <c r="D105" s="353">
        <v>1</v>
      </c>
      <c r="E105" s="59" t="str">
        <f>'[4]All Counts'!P105</f>
        <v>Caltran</v>
      </c>
      <c r="F105" s="59">
        <v>1</v>
      </c>
      <c r="G105" s="227">
        <v>4</v>
      </c>
      <c r="H105" s="227">
        <v>3</v>
      </c>
      <c r="I105" s="227">
        <v>14</v>
      </c>
      <c r="J105" s="59">
        <f>'[4]All Counts'!M105</f>
        <v>74029</v>
      </c>
      <c r="K105" s="78">
        <f>VLOOKUP(class[[#This Row],[hwycov_id]],flow[[hwycov_id]:[flow_day]],2,FALSE)</f>
        <v>67303.680297999992</v>
      </c>
      <c r="L105" s="229">
        <f t="shared" si="3"/>
        <v>-9.0847096435180963E-2</v>
      </c>
      <c r="M105" s="228">
        <f t="shared" si="4"/>
        <v>-6725.319702000008</v>
      </c>
      <c r="N105" s="228">
        <f t="shared" si="5"/>
        <v>45229925.094109476</v>
      </c>
      <c r="O105" s="59" t="e">
        <f>VLOOKUP(class[[#This Row],[hwycov_id]],check!$A$2:$P$26,16,FALSE)</f>
        <v>#N/A</v>
      </c>
      <c r="P105" s="59">
        <v>113</v>
      </c>
      <c r="Q105" s="304">
        <f>ROUND(class[[#This Row],[count]],-3)</f>
        <v>74000</v>
      </c>
      <c r="R105" s="321">
        <f>VLOOKUP(class[[#This Row],[count_rd]],caltran!$J$2:$P$182,7,FALSE)</f>
        <v>62456</v>
      </c>
      <c r="S105" s="321">
        <f>VLOOKUP(class[[#This Row],[count_rd]],caltran!$J$2:$P$182,6,FALSE)</f>
        <v>85544</v>
      </c>
      <c r="T105" s="59">
        <f>IF(AND(class[[#This Row],[flow]]&gt;=class[[#This Row],[low]], class[[#This Row],[flow]]&lt;=class[[#This Row],[high]]),1,0)</f>
        <v>1</v>
      </c>
    </row>
    <row r="106" spans="1:20">
      <c r="A106" s="347">
        <f>'[4]All Counts'!E106</f>
        <v>12768</v>
      </c>
      <c r="B106" s="59">
        <f>'[4]All Counts'!F106</f>
        <v>1</v>
      </c>
      <c r="C106" s="59">
        <f>'[4]All Counts'!G106</f>
        <v>1</v>
      </c>
      <c r="D106" s="353">
        <v>1</v>
      </c>
      <c r="E106" s="59" t="str">
        <f>'[4]All Counts'!P106</f>
        <v>Caltran</v>
      </c>
      <c r="F106" s="59">
        <v>1</v>
      </c>
      <c r="G106" s="227">
        <v>4</v>
      </c>
      <c r="H106" s="227">
        <v>3</v>
      </c>
      <c r="I106" s="227">
        <v>9</v>
      </c>
      <c r="J106" s="59">
        <f>'[4]All Counts'!M106</f>
        <v>74223</v>
      </c>
      <c r="K106" s="78">
        <f>VLOOKUP(class[[#This Row],[hwycov_id]],flow[[hwycov_id]:[flow_day]],2,FALSE)</f>
        <v>68047.447266000003</v>
      </c>
      <c r="L106" s="229">
        <f t="shared" si="3"/>
        <v>-8.3202682914999326E-2</v>
      </c>
      <c r="M106" s="228">
        <f t="shared" si="4"/>
        <v>-6175.5527339999971</v>
      </c>
      <c r="N106" s="228">
        <f t="shared" si="5"/>
        <v>38137451.570414841</v>
      </c>
      <c r="O106" s="59" t="e">
        <f>VLOOKUP(class[[#This Row],[hwycov_id]],check!$A$2:$P$26,16,FALSE)</f>
        <v>#N/A</v>
      </c>
      <c r="P106" s="59">
        <v>115</v>
      </c>
      <c r="Q106" s="304">
        <f>ROUND(class[[#This Row],[count]],-3)</f>
        <v>74000</v>
      </c>
      <c r="R106" s="321">
        <f>VLOOKUP(class[[#This Row],[count_rd]],caltran!$J$2:$P$182,7,FALSE)</f>
        <v>62456</v>
      </c>
      <c r="S106" s="321">
        <f>VLOOKUP(class[[#This Row],[count_rd]],caltran!$J$2:$P$182,6,FALSE)</f>
        <v>85544</v>
      </c>
      <c r="T106" s="59">
        <f>IF(AND(class[[#This Row],[flow]]&gt;=class[[#This Row],[low]], class[[#This Row],[flow]]&lt;=class[[#This Row],[high]]),1,0)</f>
        <v>1</v>
      </c>
    </row>
    <row r="107" spans="1:20">
      <c r="A107" s="347">
        <f>'[4]All Counts'!E107</f>
        <v>20463</v>
      </c>
      <c r="B107" s="59">
        <f>'[4]All Counts'!F107</f>
        <v>1</v>
      </c>
      <c r="C107" s="59">
        <f>'[4]All Counts'!G107</f>
        <v>1</v>
      </c>
      <c r="D107" s="353">
        <v>1</v>
      </c>
      <c r="E107" s="59" t="str">
        <f>'[4]All Counts'!P107</f>
        <v>PeMS2016</v>
      </c>
      <c r="F107" s="59">
        <v>1</v>
      </c>
      <c r="G107" s="227">
        <v>4</v>
      </c>
      <c r="H107" s="227">
        <v>3</v>
      </c>
      <c r="I107" s="227">
        <v>5</v>
      </c>
      <c r="J107" s="59">
        <f>'[4]All Counts'!M107</f>
        <v>81259.106778635236</v>
      </c>
      <c r="K107" s="78">
        <f>VLOOKUP(class[[#This Row],[hwycov_id]],flow[[hwycov_id]:[flow_day]],2,FALSE)</f>
        <v>73715.677247</v>
      </c>
      <c r="L107" s="229">
        <f t="shared" si="3"/>
        <v>-9.2831804713100374E-2</v>
      </c>
      <c r="M107" s="228">
        <f t="shared" si="4"/>
        <v>-7543.4295316352363</v>
      </c>
      <c r="N107" s="228">
        <f t="shared" si="5"/>
        <v>56903329.098746598</v>
      </c>
      <c r="O107" s="59" t="e">
        <f>VLOOKUP(class[[#This Row],[hwycov_id]],check!$A$2:$P$26,16,FALSE)</f>
        <v>#N/A</v>
      </c>
      <c r="P107" s="59">
        <v>116</v>
      </c>
      <c r="Q107" s="304">
        <f>ROUND(class[[#This Row],[count]],-3)</f>
        <v>81000</v>
      </c>
      <c r="R107" s="321">
        <f>VLOOKUP(class[[#This Row],[count_rd]],caltran!$J$2:$P$182,7,FALSE)</f>
        <v>69201</v>
      </c>
      <c r="S107" s="321">
        <f>VLOOKUP(class[[#This Row],[count_rd]],caltran!$J$2:$P$182,6,FALSE)</f>
        <v>92799</v>
      </c>
      <c r="T107" s="59">
        <f>IF(AND(class[[#This Row],[flow]]&gt;=class[[#This Row],[low]], class[[#This Row],[flow]]&lt;=class[[#This Row],[high]]),1,0)</f>
        <v>1</v>
      </c>
    </row>
    <row r="108" spans="1:20">
      <c r="A108" s="347">
        <f>'[4]All Counts'!E108</f>
        <v>27196</v>
      </c>
      <c r="B108" s="59">
        <f>'[4]All Counts'!F108</f>
        <v>1</v>
      </c>
      <c r="C108" s="59">
        <f>'[4]All Counts'!G108</f>
        <v>1</v>
      </c>
      <c r="D108" s="353">
        <v>1</v>
      </c>
      <c r="E108" s="59" t="str">
        <f>'[4]All Counts'!P108</f>
        <v>PeMS2016</v>
      </c>
      <c r="F108" s="59">
        <v>1</v>
      </c>
      <c r="G108" s="227">
        <v>4</v>
      </c>
      <c r="H108" s="227">
        <v>5</v>
      </c>
      <c r="I108" s="227">
        <v>5</v>
      </c>
      <c r="J108" s="59">
        <f>'[4]All Counts'!M108</f>
        <v>59677.15746644383</v>
      </c>
      <c r="K108" s="78">
        <f>VLOOKUP(class[[#This Row],[hwycov_id]],flow[[hwycov_id]:[flow_day]],2,FALSE)</f>
        <v>67563.265625</v>
      </c>
      <c r="L108" s="229">
        <f t="shared" si="3"/>
        <v>0.13214617608069701</v>
      </c>
      <c r="M108" s="228">
        <f t="shared" si="4"/>
        <v>7886.1081585561697</v>
      </c>
      <c r="N108" s="228">
        <f t="shared" si="5"/>
        <v>62190701.888446182</v>
      </c>
      <c r="O108" s="59" t="e">
        <f>VLOOKUP(class[[#This Row],[hwycov_id]],check!$A$2:$P$26,16,FALSE)</f>
        <v>#N/A</v>
      </c>
      <c r="P108" s="59">
        <v>117</v>
      </c>
      <c r="Q108" s="304">
        <f>ROUND(class[[#This Row],[count]],-3)</f>
        <v>60000</v>
      </c>
      <c r="R108" s="321">
        <f>VLOOKUP(class[[#This Row],[count_rd]],caltran!$J$2:$P$182,7,FALSE)</f>
        <v>49200.000000000007</v>
      </c>
      <c r="S108" s="321">
        <f>VLOOKUP(class[[#This Row],[count_rd]],caltran!$J$2:$P$182,6,FALSE)</f>
        <v>70800</v>
      </c>
      <c r="T108" s="59">
        <f>IF(AND(class[[#This Row],[flow]]&gt;=class[[#This Row],[low]], class[[#This Row],[flow]]&lt;=class[[#This Row],[high]]),1,0)</f>
        <v>1</v>
      </c>
    </row>
    <row r="109" spans="1:20">
      <c r="A109" s="347">
        <f>'[4]All Counts'!E109</f>
        <v>27196</v>
      </c>
      <c r="B109" s="59">
        <f>'[4]All Counts'!F109</f>
        <v>1</v>
      </c>
      <c r="C109" s="59">
        <f>'[4]All Counts'!G109</f>
        <v>1</v>
      </c>
      <c r="D109" s="353">
        <v>1</v>
      </c>
      <c r="E109" s="59" t="str">
        <f>'[4]All Counts'!P109</f>
        <v>Caltran</v>
      </c>
      <c r="F109" s="59">
        <v>1</v>
      </c>
      <c r="G109" s="227">
        <v>4</v>
      </c>
      <c r="H109" s="227">
        <v>7</v>
      </c>
      <c r="I109" s="227">
        <v>18</v>
      </c>
      <c r="J109" s="59">
        <f>'[4]All Counts'!M109</f>
        <v>75487</v>
      </c>
      <c r="K109" s="78">
        <f>VLOOKUP(class[[#This Row],[hwycov_id]],flow[[hwycov_id]:[flow_day]],2,FALSE)</f>
        <v>67563.265625</v>
      </c>
      <c r="L109" s="229">
        <f t="shared" si="3"/>
        <v>-0.10496819816657177</v>
      </c>
      <c r="M109" s="228">
        <f t="shared" si="4"/>
        <v>-7923.734375</v>
      </c>
      <c r="N109" s="228">
        <f t="shared" si="5"/>
        <v>62785566.445556641</v>
      </c>
      <c r="O109" s="59" t="e">
        <f>VLOOKUP(class[[#This Row],[hwycov_id]],check!$A$2:$P$26,16,FALSE)</f>
        <v>#N/A</v>
      </c>
      <c r="P109" s="59">
        <v>118</v>
      </c>
      <c r="Q109" s="304">
        <f>ROUND(class[[#This Row],[count]],-3)</f>
        <v>75000</v>
      </c>
      <c r="R109" s="321">
        <f>VLOOKUP(class[[#This Row],[count_rd]],caltran!$J$2:$P$182,7,FALSE)</f>
        <v>63450</v>
      </c>
      <c r="S109" s="321">
        <f>VLOOKUP(class[[#This Row],[count_rd]],caltran!$J$2:$P$182,6,FALSE)</f>
        <v>86550</v>
      </c>
      <c r="T109" s="59">
        <f>IF(AND(class[[#This Row],[flow]]&gt;=class[[#This Row],[low]], class[[#This Row],[flow]]&lt;=class[[#This Row],[high]]),1,0)</f>
        <v>1</v>
      </c>
    </row>
    <row r="110" spans="1:20">
      <c r="A110" s="347">
        <f>'[4]All Counts'!E110</f>
        <v>8955</v>
      </c>
      <c r="B110" s="59">
        <f>'[4]All Counts'!F110</f>
        <v>1</v>
      </c>
      <c r="C110" s="59">
        <f>'[4]All Counts'!G110</f>
        <v>1</v>
      </c>
      <c r="D110" s="353">
        <v>1</v>
      </c>
      <c r="E110" s="59" t="str">
        <f>'[4]All Counts'!P110</f>
        <v>PeMS2016</v>
      </c>
      <c r="F110" s="59">
        <v>1</v>
      </c>
      <c r="G110" s="227">
        <v>5</v>
      </c>
      <c r="H110" s="227">
        <v>2</v>
      </c>
      <c r="I110" s="227">
        <v>14</v>
      </c>
      <c r="J110" s="59">
        <f>'[4]All Counts'!M110</f>
        <v>77054.084439349026</v>
      </c>
      <c r="K110" s="78">
        <f>VLOOKUP(class[[#This Row],[hwycov_id]],flow[[hwycov_id]:[flow_day]],2,FALSE)</f>
        <v>82287.547363999998</v>
      </c>
      <c r="L110" s="229">
        <f t="shared" si="3"/>
        <v>6.791934473986716E-2</v>
      </c>
      <c r="M110" s="228">
        <f t="shared" si="4"/>
        <v>5233.4629246509721</v>
      </c>
      <c r="N110" s="228">
        <f t="shared" si="5"/>
        <v>27389134.183696307</v>
      </c>
      <c r="O110" s="59" t="e">
        <f>VLOOKUP(class[[#This Row],[hwycov_id]],check!$A$2:$P$26,16,FALSE)</f>
        <v>#N/A</v>
      </c>
      <c r="P110" s="59">
        <v>119</v>
      </c>
      <c r="Q110" s="304">
        <f>ROUND(class[[#This Row],[count]],-3)</f>
        <v>77000</v>
      </c>
      <c r="R110" s="321">
        <f>VLOOKUP(class[[#This Row],[count_rd]],caltran!$J$2:$P$182,7,FALSE)</f>
        <v>65351.611111111109</v>
      </c>
      <c r="S110" s="321">
        <f>VLOOKUP(class[[#This Row],[count_rd]],caltran!$J$2:$P$182,6,FALSE)</f>
        <v>88648.388888888891</v>
      </c>
      <c r="T110" s="59">
        <f>IF(AND(class[[#This Row],[flow]]&gt;=class[[#This Row],[low]], class[[#This Row],[flow]]&lt;=class[[#This Row],[high]]),1,0)</f>
        <v>1</v>
      </c>
    </row>
    <row r="111" spans="1:20">
      <c r="A111" s="347">
        <f>'[4]All Counts'!E111</f>
        <v>8938</v>
      </c>
      <c r="B111" s="59">
        <f>'[4]All Counts'!F111</f>
        <v>1</v>
      </c>
      <c r="C111" s="59">
        <f>'[4]All Counts'!G111</f>
        <v>1</v>
      </c>
      <c r="D111" s="353">
        <v>1</v>
      </c>
      <c r="E111" s="59" t="str">
        <f>'[4]All Counts'!P111</f>
        <v>PeMS2016</v>
      </c>
      <c r="F111" s="59">
        <v>1</v>
      </c>
      <c r="G111" s="227">
        <v>5</v>
      </c>
      <c r="H111" s="227">
        <v>5</v>
      </c>
      <c r="I111" s="227">
        <v>5</v>
      </c>
      <c r="J111" s="59">
        <f>'[4]All Counts'!M111</f>
        <v>88930.36136120648</v>
      </c>
      <c r="K111" s="78">
        <f>VLOOKUP(class[[#This Row],[hwycov_id]],flow[[hwycov_id]:[flow_day]],2,FALSE)</f>
        <v>91110.760498999996</v>
      </c>
      <c r="L111" s="229">
        <f t="shared" si="3"/>
        <v>2.4518051028010968E-2</v>
      </c>
      <c r="M111" s="228">
        <f t="shared" si="4"/>
        <v>2180.3991377935163</v>
      </c>
      <c r="N111" s="228">
        <f t="shared" si="5"/>
        <v>4754140.4000907093</v>
      </c>
      <c r="O111" s="59" t="e">
        <f>VLOOKUP(class[[#This Row],[hwycov_id]],check!$A$2:$P$26,16,FALSE)</f>
        <v>#N/A</v>
      </c>
      <c r="P111" s="59">
        <v>120</v>
      </c>
      <c r="Q111" s="304">
        <f>ROUND(class[[#This Row],[count]],-3)</f>
        <v>89000</v>
      </c>
      <c r="R111" s="321">
        <f>VLOOKUP(class[[#This Row],[count_rd]],caltran!$J$2:$P$182,7,FALSE)</f>
        <v>76673.5</v>
      </c>
      <c r="S111" s="321">
        <f>VLOOKUP(class[[#This Row],[count_rd]],caltran!$J$2:$P$182,6,FALSE)</f>
        <v>101326.5</v>
      </c>
      <c r="T111" s="59">
        <f>IF(AND(class[[#This Row],[flow]]&gt;=class[[#This Row],[low]], class[[#This Row],[flow]]&lt;=class[[#This Row],[high]]),1,0)</f>
        <v>1</v>
      </c>
    </row>
    <row r="112" spans="1:20">
      <c r="A112" s="347">
        <f>'[4]All Counts'!E112</f>
        <v>8938</v>
      </c>
      <c r="B112" s="59">
        <f>'[4]All Counts'!F112</f>
        <v>1</v>
      </c>
      <c r="C112" s="59">
        <f>'[4]All Counts'!G112</f>
        <v>1</v>
      </c>
      <c r="D112" s="353">
        <v>1</v>
      </c>
      <c r="E112" s="59" t="str">
        <f>'[4]All Counts'!P112</f>
        <v>Caltran</v>
      </c>
      <c r="F112" s="59">
        <v>1</v>
      </c>
      <c r="G112" s="227">
        <v>5</v>
      </c>
      <c r="H112" s="227">
        <v>2</v>
      </c>
      <c r="I112" s="227">
        <v>14</v>
      </c>
      <c r="J112" s="59">
        <f>'[4]All Counts'!M112</f>
        <v>84605</v>
      </c>
      <c r="K112" s="78">
        <f>VLOOKUP(class[[#This Row],[hwycov_id]],flow[[hwycov_id]:[flow_day]],2,FALSE)</f>
        <v>91110.760498999996</v>
      </c>
      <c r="L112" s="229">
        <f t="shared" si="3"/>
        <v>7.6895697641983229E-2</v>
      </c>
      <c r="M112" s="228">
        <f t="shared" si="4"/>
        <v>6505.7604989999963</v>
      </c>
      <c r="N112" s="228">
        <f t="shared" si="5"/>
        <v>42324919.670348682</v>
      </c>
      <c r="O112" s="59" t="e">
        <f>VLOOKUP(class[[#This Row],[hwycov_id]],check!$A$2:$P$26,16,FALSE)</f>
        <v>#N/A</v>
      </c>
      <c r="P112" s="59">
        <v>121</v>
      </c>
      <c r="Q112" s="304">
        <f>ROUND(class[[#This Row],[count]],-3)</f>
        <v>85000</v>
      </c>
      <c r="R112" s="321">
        <f>VLOOKUP(class[[#This Row],[count_rd]],caltran!$J$2:$P$182,7,FALSE)</f>
        <v>73015</v>
      </c>
      <c r="S112" s="321">
        <f>VLOOKUP(class[[#This Row],[count_rd]],caltran!$J$2:$P$182,6,FALSE)</f>
        <v>96985</v>
      </c>
      <c r="T112" s="59">
        <f>IF(AND(class[[#This Row],[flow]]&gt;=class[[#This Row],[low]], class[[#This Row],[flow]]&lt;=class[[#This Row],[high]]),1,0)</f>
        <v>1</v>
      </c>
    </row>
    <row r="113" spans="1:20">
      <c r="A113" s="347">
        <f>'[4]All Counts'!E113</f>
        <v>22757</v>
      </c>
      <c r="B113" s="59">
        <f>'[4]All Counts'!F113</f>
        <v>1</v>
      </c>
      <c r="C113" s="59">
        <f>'[4]All Counts'!G113</f>
        <v>1</v>
      </c>
      <c r="D113" s="353">
        <v>1</v>
      </c>
      <c r="E113" s="59" t="str">
        <f>'[4]All Counts'!P113</f>
        <v>PeMS2016</v>
      </c>
      <c r="F113" s="59">
        <v>1</v>
      </c>
      <c r="G113" s="227">
        <v>5</v>
      </c>
      <c r="H113" s="227">
        <v>2</v>
      </c>
      <c r="I113" s="227">
        <v>14</v>
      </c>
      <c r="J113" s="59">
        <f>'[4]All Counts'!M113</f>
        <v>48179.454850444992</v>
      </c>
      <c r="K113" s="78">
        <f>VLOOKUP(class[[#This Row],[hwycov_id]],flow[[hwycov_id]:[flow_day]],2,FALSE)</f>
        <v>42383.158448000002</v>
      </c>
      <c r="L113" s="229">
        <f t="shared" si="3"/>
        <v>-0.12030639243298646</v>
      </c>
      <c r="M113" s="228">
        <f t="shared" si="4"/>
        <v>-5796.2964024449902</v>
      </c>
      <c r="N113" s="228">
        <f t="shared" si="5"/>
        <v>33597051.984996736</v>
      </c>
      <c r="O113" s="59" t="e">
        <f>VLOOKUP(class[[#This Row],[hwycov_id]],check!$A$2:$P$26,16,FALSE)</f>
        <v>#N/A</v>
      </c>
      <c r="P113" s="59">
        <v>122</v>
      </c>
      <c r="Q113" s="304">
        <f>ROUND(class[[#This Row],[count]],-3)</f>
        <v>48000</v>
      </c>
      <c r="R113" s="321">
        <f>VLOOKUP(class[[#This Row],[count_rd]],caltran!$J$2:$P$182,7,FALSE)</f>
        <v>38208</v>
      </c>
      <c r="S113" s="321">
        <f>VLOOKUP(class[[#This Row],[count_rd]],caltran!$J$2:$P$182,6,FALSE)</f>
        <v>57792</v>
      </c>
      <c r="T113" s="59">
        <f>IF(AND(class[[#This Row],[flow]]&gt;=class[[#This Row],[low]], class[[#This Row],[flow]]&lt;=class[[#This Row],[high]]),1,0)</f>
        <v>1</v>
      </c>
    </row>
    <row r="114" spans="1:20">
      <c r="A114" s="347">
        <f>'[4]All Counts'!E114</f>
        <v>27194</v>
      </c>
      <c r="B114" s="59">
        <f>'[4]All Counts'!F114</f>
        <v>1</v>
      </c>
      <c r="C114" s="59">
        <f>'[4]All Counts'!G114</f>
        <v>1</v>
      </c>
      <c r="D114" s="353">
        <v>1</v>
      </c>
      <c r="E114" s="59" t="str">
        <f>'[4]All Counts'!P114</f>
        <v>PeMS2016</v>
      </c>
      <c r="F114" s="59">
        <v>1</v>
      </c>
      <c r="G114" s="227">
        <v>5</v>
      </c>
      <c r="H114" s="227">
        <v>4</v>
      </c>
      <c r="I114" s="227">
        <v>14</v>
      </c>
      <c r="J114" s="59">
        <f>'[4]All Counts'!M114</f>
        <v>58241.058175534898</v>
      </c>
      <c r="K114" s="78">
        <f>VLOOKUP(class[[#This Row],[hwycov_id]],flow[[hwycov_id]:[flow_day]],2,FALSE)</f>
        <v>68624.694336</v>
      </c>
      <c r="L114" s="229">
        <f t="shared" si="3"/>
        <v>0.17828721671178216</v>
      </c>
      <c r="M114" s="228">
        <f t="shared" si="4"/>
        <v>10383.636160465103</v>
      </c>
      <c r="N114" s="228">
        <f t="shared" si="5"/>
        <v>107819899.91291846</v>
      </c>
      <c r="O114" s="59" t="e">
        <f>VLOOKUP(class[[#This Row],[hwycov_id]],check!$A$2:$P$26,16,FALSE)</f>
        <v>#N/A</v>
      </c>
      <c r="P114" s="59">
        <v>123</v>
      </c>
      <c r="Q114" s="304">
        <f>ROUND(class[[#This Row],[count]],-3)</f>
        <v>58000</v>
      </c>
      <c r="R114" s="321">
        <f>VLOOKUP(class[[#This Row],[count_rd]],caltran!$J$2:$P$182,7,FALSE)</f>
        <v>47270</v>
      </c>
      <c r="S114" s="321">
        <f>VLOOKUP(class[[#This Row],[count_rd]],caltran!$J$2:$P$182,6,FALSE)</f>
        <v>68730</v>
      </c>
      <c r="T114" s="59">
        <f>IF(AND(class[[#This Row],[flow]]&gt;=class[[#This Row],[low]], class[[#This Row],[flow]]&lt;=class[[#This Row],[high]]),1,0)</f>
        <v>1</v>
      </c>
    </row>
    <row r="115" spans="1:20">
      <c r="A115" s="347">
        <f>'[4]All Counts'!E115</f>
        <v>26675</v>
      </c>
      <c r="B115" s="59">
        <f>'[4]All Counts'!F115</f>
        <v>1</v>
      </c>
      <c r="C115" s="59">
        <f>'[4]All Counts'!G115</f>
        <v>1</v>
      </c>
      <c r="D115" s="353">
        <v>1</v>
      </c>
      <c r="E115" s="59" t="str">
        <f>'[4]All Counts'!P115</f>
        <v>Caltran</v>
      </c>
      <c r="F115" s="59">
        <v>1</v>
      </c>
      <c r="G115" s="227">
        <v>5</v>
      </c>
      <c r="H115" s="227">
        <v>3</v>
      </c>
      <c r="I115" s="227">
        <v>14</v>
      </c>
      <c r="J115" s="59">
        <f>'[4]All Counts'!M115</f>
        <v>72017</v>
      </c>
      <c r="K115" s="78">
        <f>VLOOKUP(class[[#This Row],[hwycov_id]],flow[[hwycov_id]:[flow_day]],2,FALSE)</f>
        <v>59174.064452999999</v>
      </c>
      <c r="L115" s="229">
        <f t="shared" si="3"/>
        <v>-0.17833199865309579</v>
      </c>
      <c r="M115" s="228">
        <f t="shared" si="4"/>
        <v>-12842.935547000001</v>
      </c>
      <c r="N115" s="228">
        <f t="shared" si="5"/>
        <v>164940993.46439621</v>
      </c>
      <c r="O115" s="59" t="e">
        <f>VLOOKUP(class[[#This Row],[hwycov_id]],check!$A$2:$P$26,16,FALSE)</f>
        <v>#N/A</v>
      </c>
      <c r="P115" s="59">
        <v>124</v>
      </c>
      <c r="Q115" s="304">
        <f>ROUND(class[[#This Row],[count]],-3)</f>
        <v>72000</v>
      </c>
      <c r="R115" s="321">
        <f>VLOOKUP(class[[#This Row],[count_rd]],caltran!$J$2:$P$182,7,FALSE)</f>
        <v>60544</v>
      </c>
      <c r="S115" s="321">
        <f>VLOOKUP(class[[#This Row],[count_rd]],caltran!$J$2:$P$182,6,FALSE)</f>
        <v>83456</v>
      </c>
      <c r="T115" s="59">
        <f>IF(AND(class[[#This Row],[flow]]&gt;=class[[#This Row],[low]], class[[#This Row],[flow]]&lt;=class[[#This Row],[high]]),1,0)</f>
        <v>0</v>
      </c>
    </row>
    <row r="116" spans="1:20">
      <c r="A116" s="347">
        <f>'[4]All Counts'!E116</f>
        <v>15914</v>
      </c>
      <c r="B116" s="59">
        <f>'[4]All Counts'!F116</f>
        <v>1</v>
      </c>
      <c r="C116" s="59">
        <f>'[4]All Counts'!G116</f>
        <v>1</v>
      </c>
      <c r="D116" s="353">
        <v>1</v>
      </c>
      <c r="E116" s="59" t="str">
        <f>'[4]All Counts'!P116</f>
        <v>PeMS2016</v>
      </c>
      <c r="F116" s="59">
        <v>1</v>
      </c>
      <c r="G116" s="227">
        <v>5</v>
      </c>
      <c r="H116" s="227">
        <v>3</v>
      </c>
      <c r="I116" s="227">
        <v>14</v>
      </c>
      <c r="J116" s="59">
        <f>'[4]All Counts'!M116</f>
        <v>66181.077551348077</v>
      </c>
      <c r="K116" s="78">
        <f>VLOOKUP(class[[#This Row],[hwycov_id]],flow[[hwycov_id]:[flow_day]],2,FALSE)</f>
        <v>65266.147948999998</v>
      </c>
      <c r="L116" s="229">
        <f t="shared" si="3"/>
        <v>-1.3824640459173643E-2</v>
      </c>
      <c r="M116" s="228">
        <f t="shared" si="4"/>
        <v>-914.92960234807833</v>
      </c>
      <c r="N116" s="228">
        <f t="shared" si="5"/>
        <v>837096.17725281278</v>
      </c>
      <c r="O116" s="59" t="e">
        <f>VLOOKUP(class[[#This Row],[hwycov_id]],check!$A$2:$P$26,16,FALSE)</f>
        <v>#N/A</v>
      </c>
      <c r="P116" s="59">
        <v>125</v>
      </c>
      <c r="Q116" s="304">
        <f>ROUND(class[[#This Row],[count]],-3)</f>
        <v>66000</v>
      </c>
      <c r="R116" s="321">
        <f>VLOOKUP(class[[#This Row],[count_rd]],caltran!$J$2:$P$182,7,FALSE)</f>
        <v>54867.999999999993</v>
      </c>
      <c r="S116" s="321">
        <f>VLOOKUP(class[[#This Row],[count_rd]],caltran!$J$2:$P$182,6,FALSE)</f>
        <v>77132</v>
      </c>
      <c r="T116" s="59">
        <f>IF(AND(class[[#This Row],[flow]]&gt;=class[[#This Row],[low]], class[[#This Row],[flow]]&lt;=class[[#This Row],[high]]),1,0)</f>
        <v>1</v>
      </c>
    </row>
    <row r="117" spans="1:20">
      <c r="A117" s="347">
        <f>'[4]All Counts'!E117</f>
        <v>27172</v>
      </c>
      <c r="B117" s="59">
        <f>'[4]All Counts'!F117</f>
        <v>1</v>
      </c>
      <c r="C117" s="59">
        <f>'[4]All Counts'!G117</f>
        <v>1</v>
      </c>
      <c r="D117" s="353">
        <v>1</v>
      </c>
      <c r="E117" s="59" t="str">
        <f>'[4]All Counts'!P117</f>
        <v>Caltran</v>
      </c>
      <c r="F117" s="59">
        <v>1</v>
      </c>
      <c r="G117" s="227">
        <v>5</v>
      </c>
      <c r="H117" s="227">
        <v>5</v>
      </c>
      <c r="I117" s="227">
        <v>5</v>
      </c>
      <c r="J117" s="59">
        <f>'[4]All Counts'!M117</f>
        <v>67916</v>
      </c>
      <c r="K117" s="78">
        <f>VLOOKUP(class[[#This Row],[hwycov_id]],flow[[hwycov_id]:[flow_day]],2,FALSE)</f>
        <v>65795.250487999991</v>
      </c>
      <c r="L117" s="229">
        <f t="shared" si="3"/>
        <v>-3.1226066199422919E-2</v>
      </c>
      <c r="M117" s="228">
        <f t="shared" si="4"/>
        <v>-2120.7495120000094</v>
      </c>
      <c r="N117" s="228">
        <f t="shared" si="5"/>
        <v>4497578.4926482784</v>
      </c>
      <c r="O117" s="59" t="e">
        <f>VLOOKUP(class[[#This Row],[hwycov_id]],check!$A$2:$P$26,16,FALSE)</f>
        <v>#N/A</v>
      </c>
      <c r="P117" s="59">
        <v>126</v>
      </c>
      <c r="Q117" s="304">
        <f>ROUND(class[[#This Row],[count]],-3)</f>
        <v>68000</v>
      </c>
      <c r="R117" s="321">
        <f>VLOOKUP(class[[#This Row],[count_rd]],caltran!$J$2:$P$182,7,FALSE)</f>
        <v>56712</v>
      </c>
      <c r="S117" s="321">
        <f>VLOOKUP(class[[#This Row],[count_rd]],caltran!$J$2:$P$182,6,FALSE)</f>
        <v>79288</v>
      </c>
      <c r="T117" s="59">
        <f>IF(AND(class[[#This Row],[flow]]&gt;=class[[#This Row],[low]], class[[#This Row],[flow]]&lt;=class[[#This Row],[high]]),1,0)</f>
        <v>1</v>
      </c>
    </row>
    <row r="118" spans="1:20">
      <c r="A118" s="347">
        <f>'[4]All Counts'!E118</f>
        <v>1173</v>
      </c>
      <c r="B118" s="59">
        <f>'[4]All Counts'!F118</f>
        <v>1</v>
      </c>
      <c r="C118" s="59">
        <f>'[4]All Counts'!G118</f>
        <v>1</v>
      </c>
      <c r="D118" s="353">
        <v>1</v>
      </c>
      <c r="E118" s="59" t="str">
        <f>'[4]All Counts'!P118</f>
        <v>Caltran</v>
      </c>
      <c r="F118" s="59">
        <v>1</v>
      </c>
      <c r="G118" s="227">
        <v>5</v>
      </c>
      <c r="H118" s="227">
        <v>3</v>
      </c>
      <c r="I118" s="227">
        <v>14</v>
      </c>
      <c r="J118" s="59">
        <f>'[4]All Counts'!M118</f>
        <v>72413</v>
      </c>
      <c r="K118" s="78">
        <f>VLOOKUP(class[[#This Row],[hwycov_id]],flow[[hwycov_id]:[flow_day]],2,FALSE)</f>
        <v>68929.644775000008</v>
      </c>
      <c r="L118" s="229">
        <f t="shared" si="3"/>
        <v>-4.8104003770041204E-2</v>
      </c>
      <c r="M118" s="228">
        <f t="shared" si="4"/>
        <v>-3483.3552249999921</v>
      </c>
      <c r="N118" s="228">
        <f t="shared" si="5"/>
        <v>12133763.623534745</v>
      </c>
      <c r="O118" s="59" t="e">
        <f>VLOOKUP(class[[#This Row],[hwycov_id]],check!$A$2:$P$26,16,FALSE)</f>
        <v>#N/A</v>
      </c>
      <c r="P118" s="59">
        <v>127</v>
      </c>
      <c r="Q118" s="304">
        <f>ROUND(class[[#This Row],[count]],-3)</f>
        <v>72000</v>
      </c>
      <c r="R118" s="321">
        <f>VLOOKUP(class[[#This Row],[count_rd]],caltran!$J$2:$P$182,7,FALSE)</f>
        <v>60544</v>
      </c>
      <c r="S118" s="321">
        <f>VLOOKUP(class[[#This Row],[count_rd]],caltran!$J$2:$P$182,6,FALSE)</f>
        <v>83456</v>
      </c>
      <c r="T118" s="59">
        <f>IF(AND(class[[#This Row],[flow]]&gt;=class[[#This Row],[low]], class[[#This Row],[flow]]&lt;=class[[#This Row],[high]]),1,0)</f>
        <v>1</v>
      </c>
    </row>
    <row r="119" spans="1:20">
      <c r="A119" s="347">
        <f>'[4]All Counts'!E119</f>
        <v>27351</v>
      </c>
      <c r="B119" s="59">
        <f>'[4]All Counts'!F119</f>
        <v>1</v>
      </c>
      <c r="C119" s="59">
        <f>'[4]All Counts'!G119</f>
        <v>1</v>
      </c>
      <c r="D119" s="353">
        <v>1</v>
      </c>
      <c r="E119" s="59" t="str">
        <f>'[4]All Counts'!P119</f>
        <v>PeMS2016</v>
      </c>
      <c r="F119" s="59">
        <v>1</v>
      </c>
      <c r="G119" s="227">
        <v>5</v>
      </c>
      <c r="H119" s="227">
        <v>5</v>
      </c>
      <c r="I119" s="227">
        <v>5</v>
      </c>
      <c r="J119" s="59">
        <f>'[4]All Counts'!M119</f>
        <v>71370.400720434889</v>
      </c>
      <c r="K119" s="78">
        <f>VLOOKUP(class[[#This Row],[hwycov_id]],flow[[hwycov_id]:[flow_day]],2,FALSE)</f>
        <v>69874.592284000013</v>
      </c>
      <c r="L119" s="229">
        <f t="shared" si="3"/>
        <v>-2.0958386408591267E-2</v>
      </c>
      <c r="M119" s="228">
        <f t="shared" si="4"/>
        <v>-1495.8084364348761</v>
      </c>
      <c r="N119" s="228">
        <f t="shared" si="5"/>
        <v>2237442.8785097487</v>
      </c>
      <c r="O119" s="59" t="e">
        <f>VLOOKUP(class[[#This Row],[hwycov_id]],check!$A$2:$P$26,16,FALSE)</f>
        <v>#N/A</v>
      </c>
      <c r="P119" s="59">
        <v>128</v>
      </c>
      <c r="Q119" s="304">
        <f>ROUND(class[[#This Row],[count]],-3)</f>
        <v>71000</v>
      </c>
      <c r="R119" s="321">
        <f>VLOOKUP(class[[#This Row],[count_rd]],caltran!$J$2:$P$182,7,FALSE)</f>
        <v>59592.666666666664</v>
      </c>
      <c r="S119" s="321">
        <f>VLOOKUP(class[[#This Row],[count_rd]],caltran!$J$2:$P$182,6,FALSE)</f>
        <v>82407.333333333343</v>
      </c>
      <c r="T119" s="59">
        <f>IF(AND(class[[#This Row],[flow]]&gt;=class[[#This Row],[low]], class[[#This Row],[flow]]&lt;=class[[#This Row],[high]]),1,0)</f>
        <v>1</v>
      </c>
    </row>
    <row r="120" spans="1:20">
      <c r="A120" s="347">
        <f>'[4]All Counts'!E120</f>
        <v>27351</v>
      </c>
      <c r="B120" s="59">
        <f>'[4]All Counts'!F120</f>
        <v>1</v>
      </c>
      <c r="C120" s="59">
        <f>'[4]All Counts'!G120</f>
        <v>1</v>
      </c>
      <c r="D120" s="353">
        <v>1</v>
      </c>
      <c r="E120" s="59" t="str">
        <f>'[4]All Counts'!P120</f>
        <v>Caltran</v>
      </c>
      <c r="F120" s="59">
        <v>1</v>
      </c>
      <c r="G120" s="227">
        <v>5</v>
      </c>
      <c r="H120" s="227">
        <v>7</v>
      </c>
      <c r="I120" s="227">
        <v>18</v>
      </c>
      <c r="J120" s="59">
        <f>'[4]All Counts'!M120</f>
        <v>63870</v>
      </c>
      <c r="K120" s="78">
        <f>VLOOKUP(class[[#This Row],[hwycov_id]],flow[[hwycov_id]:[flow_day]],2,FALSE)</f>
        <v>69874.592284000013</v>
      </c>
      <c r="L120" s="229">
        <f t="shared" si="3"/>
        <v>9.4012717770471488E-2</v>
      </c>
      <c r="M120" s="228">
        <f t="shared" si="4"/>
        <v>6004.592284000013</v>
      </c>
      <c r="N120" s="228">
        <f t="shared" si="5"/>
        <v>36055128.497072496</v>
      </c>
      <c r="O120" s="59" t="e">
        <f>VLOOKUP(class[[#This Row],[hwycov_id]],check!$A$2:$P$26,16,FALSE)</f>
        <v>#N/A</v>
      </c>
      <c r="P120" s="59">
        <v>129</v>
      </c>
      <c r="Q120" s="304">
        <f>ROUND(class[[#This Row],[count]],-3)</f>
        <v>64000</v>
      </c>
      <c r="R120" s="321">
        <f>VLOOKUP(class[[#This Row],[count_rd]],caltran!$J$2:$P$182,7,FALSE)</f>
        <v>52960</v>
      </c>
      <c r="S120" s="321">
        <f>VLOOKUP(class[[#This Row],[count_rd]],caltran!$J$2:$P$182,6,FALSE)</f>
        <v>75039.999999999985</v>
      </c>
      <c r="T120" s="59">
        <f>IF(AND(class[[#This Row],[flow]]&gt;=class[[#This Row],[low]], class[[#This Row],[flow]]&lt;=class[[#This Row],[high]]),1,0)</f>
        <v>1</v>
      </c>
    </row>
    <row r="121" spans="1:20">
      <c r="A121" s="347">
        <f>'[4]All Counts'!E121</f>
        <v>14782</v>
      </c>
      <c r="B121" s="59">
        <f>'[4]All Counts'!F121</f>
        <v>1</v>
      </c>
      <c r="C121" s="59">
        <f>'[4]All Counts'!G121</f>
        <v>1</v>
      </c>
      <c r="D121" s="353">
        <v>1</v>
      </c>
      <c r="E121" s="59" t="str">
        <f>'[4]All Counts'!P121</f>
        <v>PeMS2016</v>
      </c>
      <c r="F121" s="59">
        <v>1</v>
      </c>
      <c r="G121" s="227">
        <v>5</v>
      </c>
      <c r="H121" s="227">
        <v>3</v>
      </c>
      <c r="I121" s="227">
        <v>14</v>
      </c>
      <c r="J121" s="59">
        <f>'[4]All Counts'!M121</f>
        <v>69040.685038272262</v>
      </c>
      <c r="K121" s="78">
        <f>VLOOKUP(class[[#This Row],[hwycov_id]],flow[[hwycov_id]:[flow_day]],2,FALSE)</f>
        <v>67042.793944999998</v>
      </c>
      <c r="L121" s="229">
        <f t="shared" si="3"/>
        <v>-2.893788049995083E-2</v>
      </c>
      <c r="M121" s="228">
        <f t="shared" si="4"/>
        <v>-1997.8910932722647</v>
      </c>
      <c r="N121" s="228">
        <f t="shared" si="5"/>
        <v>3991568.820576645</v>
      </c>
      <c r="O121" s="59" t="e">
        <f>VLOOKUP(class[[#This Row],[hwycov_id]],check!$A$2:$P$26,16,FALSE)</f>
        <v>#N/A</v>
      </c>
      <c r="P121" s="59">
        <v>130</v>
      </c>
      <c r="Q121" s="304">
        <f>ROUND(class[[#This Row],[count]],-3)</f>
        <v>69000</v>
      </c>
      <c r="R121" s="321">
        <f>VLOOKUP(class[[#This Row],[count_rd]],caltran!$J$2:$P$182,7,FALSE)</f>
        <v>57684</v>
      </c>
      <c r="S121" s="321">
        <f>VLOOKUP(class[[#This Row],[count_rd]],caltran!$J$2:$P$182,6,FALSE)</f>
        <v>80316</v>
      </c>
      <c r="T121" s="59">
        <f>IF(AND(class[[#This Row],[flow]]&gt;=class[[#This Row],[low]], class[[#This Row],[flow]]&lt;=class[[#This Row],[high]]),1,0)</f>
        <v>1</v>
      </c>
    </row>
    <row r="122" spans="1:20">
      <c r="A122" s="347">
        <f>'[4]All Counts'!E122</f>
        <v>28417</v>
      </c>
      <c r="B122" s="59">
        <f>'[4]All Counts'!F122</f>
        <v>1</v>
      </c>
      <c r="C122" s="59">
        <f>'[4]All Counts'!G122</f>
        <v>1</v>
      </c>
      <c r="D122" s="353">
        <v>1</v>
      </c>
      <c r="E122" s="59" t="str">
        <f>'[4]All Counts'!P122</f>
        <v>PeMS2016</v>
      </c>
      <c r="F122" s="59">
        <v>1</v>
      </c>
      <c r="G122" s="227">
        <v>5</v>
      </c>
      <c r="H122" s="227">
        <v>3</v>
      </c>
      <c r="I122" s="227">
        <v>14</v>
      </c>
      <c r="J122" s="59">
        <f>'[4]All Counts'!M122</f>
        <v>69122.917457649106</v>
      </c>
      <c r="K122" s="78">
        <f>VLOOKUP(class[[#This Row],[hwycov_id]],flow[[hwycov_id]:[flow_day]],2,FALSE)</f>
        <v>67985.473389000006</v>
      </c>
      <c r="L122" s="229">
        <f t="shared" si="3"/>
        <v>-1.6455382823591047E-2</v>
      </c>
      <c r="M122" s="228">
        <f t="shared" si="4"/>
        <v>-1137.4440686490998</v>
      </c>
      <c r="N122" s="228">
        <f t="shared" si="5"/>
        <v>1293779.009305018</v>
      </c>
      <c r="O122" s="59" t="e">
        <f>VLOOKUP(class[[#This Row],[hwycov_id]],check!$A$2:$P$26,16,FALSE)</f>
        <v>#N/A</v>
      </c>
      <c r="P122" s="59">
        <v>131</v>
      </c>
      <c r="Q122" s="304">
        <f>ROUND(class[[#This Row],[count]],-3)</f>
        <v>69000</v>
      </c>
      <c r="R122" s="321">
        <f>VLOOKUP(class[[#This Row],[count_rd]],caltran!$J$2:$P$182,7,FALSE)</f>
        <v>57684</v>
      </c>
      <c r="S122" s="321">
        <f>VLOOKUP(class[[#This Row],[count_rd]],caltran!$J$2:$P$182,6,FALSE)</f>
        <v>80316</v>
      </c>
      <c r="T122" s="59">
        <f>IF(AND(class[[#This Row],[flow]]&gt;=class[[#This Row],[low]], class[[#This Row],[flow]]&lt;=class[[#This Row],[high]]),1,0)</f>
        <v>1</v>
      </c>
    </row>
    <row r="123" spans="1:20">
      <c r="A123" s="347">
        <f>'[4]All Counts'!E123</f>
        <v>579</v>
      </c>
      <c r="B123" s="59">
        <f>'[4]All Counts'!F123</f>
        <v>1</v>
      </c>
      <c r="C123" s="59">
        <f>'[4]All Counts'!G123</f>
        <v>1</v>
      </c>
      <c r="D123" s="353">
        <v>1</v>
      </c>
      <c r="E123" s="59" t="str">
        <f>'[4]All Counts'!P123</f>
        <v>Caltran</v>
      </c>
      <c r="F123" s="59">
        <v>1</v>
      </c>
      <c r="G123" s="227">
        <v>5</v>
      </c>
      <c r="H123" s="227">
        <v>4</v>
      </c>
      <c r="I123" s="227">
        <v>14</v>
      </c>
      <c r="J123" s="59">
        <f>'[4]All Counts'!M123</f>
        <v>60014</v>
      </c>
      <c r="K123" s="78">
        <f>VLOOKUP(class[[#This Row],[hwycov_id]],flow[[hwycov_id]:[flow_day]],2,FALSE)</f>
        <v>64070.779053000006</v>
      </c>
      <c r="L123" s="229">
        <f t="shared" si="3"/>
        <v>6.7597211533975576E-2</v>
      </c>
      <c r="M123" s="228">
        <f t="shared" si="4"/>
        <v>4056.7790530000057</v>
      </c>
      <c r="N123" s="228">
        <f t="shared" si="5"/>
        <v>16457456.284859622</v>
      </c>
      <c r="O123" s="59" t="e">
        <f>VLOOKUP(class[[#This Row],[hwycov_id]],check!$A$2:$P$26,16,FALSE)</f>
        <v>#N/A</v>
      </c>
      <c r="P123" s="59">
        <v>132</v>
      </c>
      <c r="Q123" s="304">
        <f>ROUND(class[[#This Row],[count]],-3)</f>
        <v>60000</v>
      </c>
      <c r="R123" s="321">
        <f>VLOOKUP(class[[#This Row],[count_rd]],caltran!$J$2:$P$182,7,FALSE)</f>
        <v>49200.000000000007</v>
      </c>
      <c r="S123" s="321">
        <f>VLOOKUP(class[[#This Row],[count_rd]],caltran!$J$2:$P$182,6,FALSE)</f>
        <v>70800</v>
      </c>
      <c r="T123" s="59">
        <f>IF(AND(class[[#This Row],[flow]]&gt;=class[[#This Row],[low]], class[[#This Row],[flow]]&lt;=class[[#This Row],[high]]),1,0)</f>
        <v>1</v>
      </c>
    </row>
    <row r="124" spans="1:20">
      <c r="A124" s="347">
        <f>'[4]All Counts'!E124</f>
        <v>27182</v>
      </c>
      <c r="B124" s="59">
        <f>'[4]All Counts'!F124</f>
        <v>1</v>
      </c>
      <c r="C124" s="59">
        <f>'[4]All Counts'!G124</f>
        <v>1</v>
      </c>
      <c r="D124" s="353">
        <v>1</v>
      </c>
      <c r="E124" s="59" t="str">
        <f>'[4]All Counts'!P124</f>
        <v>PeMS2016</v>
      </c>
      <c r="F124" s="59">
        <v>1</v>
      </c>
      <c r="G124" s="227">
        <v>5</v>
      </c>
      <c r="H124" s="227">
        <v>2</v>
      </c>
      <c r="I124" s="227">
        <v>14</v>
      </c>
      <c r="J124" s="59">
        <f>'[4]All Counts'!M124</f>
        <v>57792.904659796463</v>
      </c>
      <c r="K124" s="78">
        <f>VLOOKUP(class[[#This Row],[hwycov_id]],flow[[hwycov_id]:[flow_day]],2,FALSE)</f>
        <v>60046.483153000008</v>
      </c>
      <c r="L124" s="229">
        <f t="shared" si="3"/>
        <v>3.8994034068186245E-2</v>
      </c>
      <c r="M124" s="228">
        <f t="shared" si="4"/>
        <v>2253.5784932035458</v>
      </c>
      <c r="N124" s="228">
        <f t="shared" si="5"/>
        <v>5078616.0250295643</v>
      </c>
      <c r="O124" s="59" t="e">
        <f>VLOOKUP(class[[#This Row],[hwycov_id]],check!$A$2:$P$26,16,FALSE)</f>
        <v>#N/A</v>
      </c>
      <c r="P124" s="59">
        <v>133</v>
      </c>
      <c r="Q124" s="304">
        <f>ROUND(class[[#This Row],[count]],-3)</f>
        <v>58000</v>
      </c>
      <c r="R124" s="321">
        <f>VLOOKUP(class[[#This Row],[count_rd]],caltran!$J$2:$P$182,7,FALSE)</f>
        <v>47270</v>
      </c>
      <c r="S124" s="321">
        <f>VLOOKUP(class[[#This Row],[count_rd]],caltran!$J$2:$P$182,6,FALSE)</f>
        <v>68730</v>
      </c>
      <c r="T124" s="59">
        <f>IF(AND(class[[#This Row],[flow]]&gt;=class[[#This Row],[low]], class[[#This Row],[flow]]&lt;=class[[#This Row],[high]]),1,0)</f>
        <v>1</v>
      </c>
    </row>
    <row r="125" spans="1:20">
      <c r="A125" s="347">
        <f>'[4]All Counts'!E125</f>
        <v>27184</v>
      </c>
      <c r="B125" s="59">
        <f>'[4]All Counts'!F125</f>
        <v>1</v>
      </c>
      <c r="C125" s="59">
        <f>'[4]All Counts'!G125</f>
        <v>1</v>
      </c>
      <c r="D125" s="353">
        <v>1</v>
      </c>
      <c r="E125" s="59" t="str">
        <f>'[4]All Counts'!P125</f>
        <v>PeMS2016</v>
      </c>
      <c r="F125" s="59">
        <v>1</v>
      </c>
      <c r="G125" s="227">
        <v>5</v>
      </c>
      <c r="H125" s="227">
        <v>6</v>
      </c>
      <c r="I125" s="227">
        <v>12</v>
      </c>
      <c r="J125" s="59">
        <f>'[4]All Counts'!M125</f>
        <v>60866.644879535103</v>
      </c>
      <c r="K125" s="78">
        <f>VLOOKUP(class[[#This Row],[hwycov_id]],flow[[hwycov_id]:[flow_day]],2,FALSE)</f>
        <v>58202.217040999996</v>
      </c>
      <c r="L125" s="229">
        <f t="shared" si="3"/>
        <v>-4.3774843246386252E-2</v>
      </c>
      <c r="M125" s="228">
        <f t="shared" si="4"/>
        <v>-2664.4278385351063</v>
      </c>
      <c r="N125" s="228">
        <f t="shared" si="5"/>
        <v>7099175.7067608582</v>
      </c>
      <c r="O125" s="59" t="e">
        <f>VLOOKUP(class[[#This Row],[hwycov_id]],check!$A$2:$P$26,16,FALSE)</f>
        <v>#N/A</v>
      </c>
      <c r="P125" s="59">
        <v>134</v>
      </c>
      <c r="Q125" s="304">
        <f>ROUND(class[[#This Row],[count]],-3)</f>
        <v>61000</v>
      </c>
      <c r="R125" s="321">
        <f>VLOOKUP(class[[#This Row],[count_rd]],caltran!$J$2:$P$182,7,FALSE)</f>
        <v>50121.666666666664</v>
      </c>
      <c r="S125" s="321">
        <f>VLOOKUP(class[[#This Row],[count_rd]],caltran!$J$2:$P$182,6,FALSE)</f>
        <v>71878.333333333328</v>
      </c>
      <c r="T125" s="59">
        <f>IF(AND(class[[#This Row],[flow]]&gt;=class[[#This Row],[low]], class[[#This Row],[flow]]&lt;=class[[#This Row],[high]]),1,0)</f>
        <v>1</v>
      </c>
    </row>
    <row r="126" spans="1:20">
      <c r="A126" s="347">
        <f>'[4]All Counts'!E126</f>
        <v>27184</v>
      </c>
      <c r="B126" s="59">
        <f>'[4]All Counts'!F126</f>
        <v>1</v>
      </c>
      <c r="C126" s="59">
        <f>'[4]All Counts'!G126</f>
        <v>1</v>
      </c>
      <c r="D126" s="353">
        <v>1</v>
      </c>
      <c r="E126" s="59" t="str">
        <f>'[4]All Counts'!P126</f>
        <v>Caltran</v>
      </c>
      <c r="F126" s="59">
        <v>1</v>
      </c>
      <c r="G126" s="227">
        <v>5</v>
      </c>
      <c r="H126" s="227">
        <v>5</v>
      </c>
      <c r="I126" s="227">
        <v>16</v>
      </c>
      <c r="J126" s="59">
        <f>'[4]All Counts'!M126</f>
        <v>76030</v>
      </c>
      <c r="K126" s="78">
        <f>VLOOKUP(class[[#This Row],[hwycov_id]],flow[[hwycov_id]:[flow_day]],2,FALSE)</f>
        <v>58202.217040999996</v>
      </c>
      <c r="L126" s="229">
        <f t="shared" si="3"/>
        <v>-0.23448353227673291</v>
      </c>
      <c r="M126" s="228">
        <f t="shared" si="4"/>
        <v>-17827.782959000004</v>
      </c>
      <c r="N126" s="228">
        <f t="shared" si="5"/>
        <v>317829845.23321092</v>
      </c>
      <c r="O126" s="59" t="e">
        <f>VLOOKUP(class[[#This Row],[hwycov_id]],check!$A$2:$P$26,16,FALSE)</f>
        <v>#N/A</v>
      </c>
      <c r="P126" s="59">
        <v>135</v>
      </c>
      <c r="Q126" s="304">
        <f>ROUND(class[[#This Row],[count]],-3)</f>
        <v>76000</v>
      </c>
      <c r="R126" s="321">
        <f>VLOOKUP(class[[#This Row],[count_rd]],caltran!$J$2:$P$182,7,FALSE)</f>
        <v>64397.333333333328</v>
      </c>
      <c r="S126" s="321">
        <f>VLOOKUP(class[[#This Row],[count_rd]],caltran!$J$2:$P$182,6,FALSE)</f>
        <v>87602.666666666672</v>
      </c>
      <c r="T126" s="59">
        <f>IF(AND(class[[#This Row],[flow]]&gt;=class[[#This Row],[low]], class[[#This Row],[flow]]&lt;=class[[#This Row],[high]]),1,0)</f>
        <v>0</v>
      </c>
    </row>
    <row r="127" spans="1:20">
      <c r="A127" s="347">
        <f>'[4]All Counts'!E127</f>
        <v>28569</v>
      </c>
      <c r="B127" s="59">
        <f>'[4]All Counts'!F127</f>
        <v>1</v>
      </c>
      <c r="C127" s="59">
        <f>'[4]All Counts'!G127</f>
        <v>1</v>
      </c>
      <c r="D127" s="353">
        <v>1</v>
      </c>
      <c r="E127" s="59" t="str">
        <f>'[4]All Counts'!P127</f>
        <v>PeMS2016</v>
      </c>
      <c r="F127" s="59">
        <v>1</v>
      </c>
      <c r="G127" s="227">
        <v>5</v>
      </c>
      <c r="H127" s="227">
        <v>3</v>
      </c>
      <c r="I127" s="227">
        <v>14</v>
      </c>
      <c r="J127" s="59">
        <f>'[4]All Counts'!M127</f>
        <v>73264.033457681187</v>
      </c>
      <c r="K127" s="78">
        <f>VLOOKUP(class[[#This Row],[hwycov_id]],flow[[hwycov_id]:[flow_day]],2,FALSE)</f>
        <v>59670.044434000003</v>
      </c>
      <c r="L127" s="229">
        <f t="shared" si="3"/>
        <v>-0.18554792006548959</v>
      </c>
      <c r="M127" s="228">
        <f t="shared" si="4"/>
        <v>-13593.989023681184</v>
      </c>
      <c r="N127" s="228">
        <f t="shared" si="5"/>
        <v>184796537.57596451</v>
      </c>
      <c r="O127" s="59" t="e">
        <f>VLOOKUP(class[[#This Row],[hwycov_id]],check!$A$2:$P$26,16,FALSE)</f>
        <v>#N/A</v>
      </c>
      <c r="P127" s="59">
        <v>136</v>
      </c>
      <c r="Q127" s="304">
        <f>ROUND(class[[#This Row],[count]],-3)</f>
        <v>73000</v>
      </c>
      <c r="R127" s="321">
        <f>VLOOKUP(class[[#This Row],[count_rd]],caltran!$J$2:$P$182,7,FALSE)</f>
        <v>61466</v>
      </c>
      <c r="S127" s="321">
        <f>VLOOKUP(class[[#This Row],[count_rd]],caltran!$J$2:$P$182,6,FALSE)</f>
        <v>84534</v>
      </c>
      <c r="T127" s="59">
        <f>IF(AND(class[[#This Row],[flow]]&gt;=class[[#This Row],[low]], class[[#This Row],[flow]]&lt;=class[[#This Row],[high]]),1,0)</f>
        <v>0</v>
      </c>
    </row>
    <row r="128" spans="1:20">
      <c r="A128" s="347">
        <f>'[4]All Counts'!E128</f>
        <v>28569</v>
      </c>
      <c r="B128" s="59">
        <f>'[4]All Counts'!F128</f>
        <v>1</v>
      </c>
      <c r="C128" s="59">
        <f>'[4]All Counts'!G128</f>
        <v>1</v>
      </c>
      <c r="D128" s="353">
        <v>1</v>
      </c>
      <c r="E128" s="59" t="str">
        <f>'[4]All Counts'!P128</f>
        <v>Caltran</v>
      </c>
      <c r="F128" s="59">
        <v>1</v>
      </c>
      <c r="G128" s="227">
        <v>5</v>
      </c>
      <c r="H128" s="227">
        <v>2</v>
      </c>
      <c r="I128" s="227">
        <v>14</v>
      </c>
      <c r="J128" s="59">
        <f>'[4]All Counts'!M128</f>
        <v>62111</v>
      </c>
      <c r="K128" s="78">
        <f>VLOOKUP(class[[#This Row],[hwycov_id]],flow[[hwycov_id]:[flow_day]],2,FALSE)</f>
        <v>59670.044434000003</v>
      </c>
      <c r="L128" s="229">
        <f t="shared" si="3"/>
        <v>-3.9299891581201396E-2</v>
      </c>
      <c r="M128" s="228">
        <f t="shared" si="4"/>
        <v>-2440.9555659999969</v>
      </c>
      <c r="N128" s="228">
        <f t="shared" si="5"/>
        <v>5958264.0751863653</v>
      </c>
      <c r="O128" s="59" t="e">
        <f>VLOOKUP(class[[#This Row],[hwycov_id]],check!$A$2:$P$26,16,FALSE)</f>
        <v>#N/A</v>
      </c>
      <c r="P128" s="59">
        <v>137</v>
      </c>
      <c r="Q128" s="304">
        <f>ROUND(class[[#This Row],[count]],-3)</f>
        <v>62000</v>
      </c>
      <c r="R128" s="321">
        <f>VLOOKUP(class[[#This Row],[count_rd]],caltran!$J$2:$P$182,7,FALSE)</f>
        <v>51063.888888888883</v>
      </c>
      <c r="S128" s="321">
        <f>VLOOKUP(class[[#This Row],[count_rd]],caltran!$J$2:$P$182,6,FALSE)</f>
        <v>72936.111111111109</v>
      </c>
      <c r="T128" s="59">
        <f>IF(AND(class[[#This Row],[flow]]&gt;=class[[#This Row],[low]], class[[#This Row],[flow]]&lt;=class[[#This Row],[high]]),1,0)</f>
        <v>1</v>
      </c>
    </row>
    <row r="129" spans="1:20">
      <c r="A129" s="347">
        <f>'[4]All Counts'!E129</f>
        <v>31193</v>
      </c>
      <c r="B129" s="59">
        <f>'[4]All Counts'!F129</f>
        <v>1</v>
      </c>
      <c r="C129" s="59">
        <f>'[4]All Counts'!G129</f>
        <v>1</v>
      </c>
      <c r="D129" s="353">
        <v>1</v>
      </c>
      <c r="E129" s="59" t="str">
        <f>'[4]All Counts'!P129</f>
        <v>SANDAG</v>
      </c>
      <c r="F129" s="59">
        <v>1</v>
      </c>
      <c r="G129" s="227">
        <v>5</v>
      </c>
      <c r="H129" s="227">
        <v>6</v>
      </c>
      <c r="I129" s="227">
        <v>12</v>
      </c>
      <c r="J129" s="59">
        <f>'[4]All Counts'!M129</f>
        <v>73452</v>
      </c>
      <c r="K129" s="78">
        <f>VLOOKUP(class[[#This Row],[hwycov_id]],flow[[hwycov_id]:[flow_day]],2,FALSE)</f>
        <v>69596.920408999998</v>
      </c>
      <c r="L129" s="229">
        <f t="shared" si="3"/>
        <v>-5.2484337948592308E-2</v>
      </c>
      <c r="M129" s="228">
        <f t="shared" si="4"/>
        <v>-3855.0795910000015</v>
      </c>
      <c r="N129" s="228">
        <f t="shared" si="5"/>
        <v>14861638.65294474</v>
      </c>
      <c r="O129" s="59" t="e">
        <f>VLOOKUP(class[[#This Row],[hwycov_id]],check!$A$2:$P$26,16,FALSE)</f>
        <v>#N/A</v>
      </c>
      <c r="P129" s="59">
        <v>138</v>
      </c>
      <c r="Q129" s="304">
        <f>ROUND(class[[#This Row],[count]],-3)</f>
        <v>73000</v>
      </c>
      <c r="R129" s="321">
        <f>VLOOKUP(class[[#This Row],[count_rd]],caltran!$J$2:$P$182,7,FALSE)</f>
        <v>61466</v>
      </c>
      <c r="S129" s="321">
        <f>VLOOKUP(class[[#This Row],[count_rd]],caltran!$J$2:$P$182,6,FALSE)</f>
        <v>84534</v>
      </c>
      <c r="T129" s="59">
        <f>IF(AND(class[[#This Row],[flow]]&gt;=class[[#This Row],[low]], class[[#This Row],[flow]]&lt;=class[[#This Row],[high]]),1,0)</f>
        <v>1</v>
      </c>
    </row>
    <row r="130" spans="1:20">
      <c r="A130" s="347">
        <f>'[4]All Counts'!E130</f>
        <v>28587</v>
      </c>
      <c r="B130" s="59">
        <f>'[4]All Counts'!F130</f>
        <v>1</v>
      </c>
      <c r="C130" s="59">
        <f>'[4]All Counts'!G130</f>
        <v>1</v>
      </c>
      <c r="D130" s="353">
        <v>1</v>
      </c>
      <c r="E130" s="59" t="str">
        <f>'[4]All Counts'!P130</f>
        <v>SANDAG</v>
      </c>
      <c r="F130" s="59">
        <v>1</v>
      </c>
      <c r="G130" s="227">
        <v>5</v>
      </c>
      <c r="H130" s="227">
        <v>5</v>
      </c>
      <c r="I130" s="227">
        <v>5</v>
      </c>
      <c r="J130" s="59">
        <f>'[4]All Counts'!M130</f>
        <v>94384</v>
      </c>
      <c r="K130" s="78">
        <f>VLOOKUP(class[[#This Row],[hwycov_id]],flow[[hwycov_id]:[flow_day]],2,FALSE)</f>
        <v>103699.49707</v>
      </c>
      <c r="L130" s="229">
        <f t="shared" ref="L130:L193" si="6">K130/J130-1</f>
        <v>9.8697841477368931E-2</v>
      </c>
      <c r="M130" s="228">
        <f t="shared" ref="M130:M193" si="7">K130-J130</f>
        <v>9315.4970699999976</v>
      </c>
      <c r="N130" s="228">
        <f t="shared" ref="N130:N193" si="8">POWER(M130,2)</f>
        <v>86778485.661178544</v>
      </c>
      <c r="O130" s="59" t="e">
        <f>VLOOKUP(class[[#This Row],[hwycov_id]],check!$A$2:$P$26,16,FALSE)</f>
        <v>#N/A</v>
      </c>
      <c r="P130" s="59">
        <v>139</v>
      </c>
      <c r="Q130" s="304">
        <f>ROUND(class[[#This Row],[count]],-3)</f>
        <v>94000</v>
      </c>
      <c r="R130" s="321">
        <f>VLOOKUP(class[[#This Row],[count_rd]],caltran!$J$2:$P$182,7,FALSE)</f>
        <v>81122</v>
      </c>
      <c r="S130" s="321">
        <f>VLOOKUP(class[[#This Row],[count_rd]],caltran!$J$2:$P$182,6,FALSE)</f>
        <v>106878</v>
      </c>
      <c r="T130" s="59">
        <f>IF(AND(class[[#This Row],[flow]]&gt;=class[[#This Row],[low]], class[[#This Row],[flow]]&lt;=class[[#This Row],[high]]),1,0)</f>
        <v>1</v>
      </c>
    </row>
    <row r="131" spans="1:20">
      <c r="A131" s="347">
        <f>'[4]All Counts'!E131</f>
        <v>12943</v>
      </c>
      <c r="B131" s="59">
        <f>'[4]All Counts'!F131</f>
        <v>1</v>
      </c>
      <c r="C131" s="59">
        <f>'[4]All Counts'!G131</f>
        <v>1</v>
      </c>
      <c r="D131" s="353">
        <v>1</v>
      </c>
      <c r="E131" s="59" t="str">
        <f>'[4]All Counts'!P131</f>
        <v>Caltran</v>
      </c>
      <c r="F131" s="59">
        <v>1</v>
      </c>
      <c r="G131" s="227">
        <v>5</v>
      </c>
      <c r="H131" s="227">
        <v>6</v>
      </c>
      <c r="I131" s="227">
        <v>12</v>
      </c>
      <c r="J131" s="59">
        <f>'[4]All Counts'!M131</f>
        <v>95765</v>
      </c>
      <c r="K131" s="78">
        <f>VLOOKUP(class[[#This Row],[hwycov_id]],flow[[hwycov_id]:[flow_day]],2,FALSE)</f>
        <v>107494.40918</v>
      </c>
      <c r="L131" s="229">
        <f t="shared" si="6"/>
        <v>0.12248116932073305</v>
      </c>
      <c r="M131" s="228">
        <f t="shared" si="7"/>
        <v>11729.409180000002</v>
      </c>
      <c r="N131" s="228">
        <f t="shared" si="8"/>
        <v>137579039.71186832</v>
      </c>
      <c r="O131" s="59" t="e">
        <f>VLOOKUP(class[[#This Row],[hwycov_id]],check!$A$2:$P$26,16,FALSE)</f>
        <v>#N/A</v>
      </c>
      <c r="P131" s="59">
        <v>140</v>
      </c>
      <c r="Q131" s="304">
        <f>ROUND(class[[#This Row],[count]],-3)</f>
        <v>96000</v>
      </c>
      <c r="R131" s="321">
        <f>VLOOKUP(class[[#This Row],[count_rd]],caltran!$J$2:$P$182,7,FALSE)</f>
        <v>82848</v>
      </c>
      <c r="S131" s="321">
        <f>VLOOKUP(class[[#This Row],[count_rd]],caltran!$J$2:$P$182,6,FALSE)</f>
        <v>109152</v>
      </c>
      <c r="T131" s="59">
        <f>IF(AND(class[[#This Row],[flow]]&gt;=class[[#This Row],[low]], class[[#This Row],[flow]]&lt;=class[[#This Row],[high]]),1,0)</f>
        <v>1</v>
      </c>
    </row>
    <row r="132" spans="1:20">
      <c r="A132" s="347">
        <f>'[4]All Counts'!E132</f>
        <v>12944</v>
      </c>
      <c r="B132" s="59">
        <f>'[4]All Counts'!F132</f>
        <v>1</v>
      </c>
      <c r="C132" s="59">
        <f>'[4]All Counts'!G132</f>
        <v>1</v>
      </c>
      <c r="D132" s="353">
        <v>1</v>
      </c>
      <c r="E132" s="59" t="str">
        <f>'[4]All Counts'!P132</f>
        <v>SANDAG</v>
      </c>
      <c r="F132" s="59">
        <v>1</v>
      </c>
      <c r="G132" s="227">
        <v>5</v>
      </c>
      <c r="H132" s="227">
        <v>2</v>
      </c>
      <c r="I132" s="227">
        <v>2</v>
      </c>
      <c r="J132" s="59">
        <f>'[4]All Counts'!M132</f>
        <v>84346</v>
      </c>
      <c r="K132" s="78">
        <f>VLOOKUP(class[[#This Row],[hwycov_id]],flow[[hwycov_id]:[flow_day]],2,FALSE)</f>
        <v>102575.89160199999</v>
      </c>
      <c r="L132" s="229">
        <f t="shared" si="6"/>
        <v>0.21613226000047403</v>
      </c>
      <c r="M132" s="228">
        <f t="shared" si="7"/>
        <v>18229.891601999989</v>
      </c>
      <c r="N132" s="228">
        <f t="shared" si="8"/>
        <v>332328947.82066971</v>
      </c>
      <c r="O132" s="59" t="e">
        <f>VLOOKUP(class[[#This Row],[hwycov_id]],check!$A$2:$P$26,16,FALSE)</f>
        <v>#N/A</v>
      </c>
      <c r="P132" s="59">
        <v>141</v>
      </c>
      <c r="Q132" s="304">
        <f>ROUND(class[[#This Row],[count]],-3)</f>
        <v>84000</v>
      </c>
      <c r="R132" s="321">
        <f>VLOOKUP(class[[#This Row],[count_rd]],caltran!$J$2:$P$182,7,FALSE)</f>
        <v>72072</v>
      </c>
      <c r="S132" s="321">
        <f>VLOOKUP(class[[#This Row],[count_rd]],caltran!$J$2:$P$182,6,FALSE)</f>
        <v>95927.999999999985</v>
      </c>
      <c r="T132" s="59">
        <f>IF(AND(class[[#This Row],[flow]]&gt;=class[[#This Row],[low]], class[[#This Row],[flow]]&lt;=class[[#This Row],[high]]),1,0)</f>
        <v>0</v>
      </c>
    </row>
    <row r="133" spans="1:20">
      <c r="A133" s="347">
        <f>'[4]All Counts'!E133</f>
        <v>12946</v>
      </c>
      <c r="B133" s="59">
        <f>'[4]All Counts'!F133</f>
        <v>1</v>
      </c>
      <c r="C133" s="59">
        <f>'[4]All Counts'!G133</f>
        <v>1</v>
      </c>
      <c r="D133" s="353">
        <v>1</v>
      </c>
      <c r="E133" s="59" t="str">
        <f>'[4]All Counts'!P133</f>
        <v>PeMS2016</v>
      </c>
      <c r="F133" s="59">
        <v>1</v>
      </c>
      <c r="G133" s="227">
        <v>5</v>
      </c>
      <c r="H133" s="227">
        <v>6</v>
      </c>
      <c r="I133" s="227">
        <v>12</v>
      </c>
      <c r="J133" s="59">
        <f>'[4]All Counts'!M133</f>
        <v>94828.49399519444</v>
      </c>
      <c r="K133" s="78">
        <f>VLOOKUP(class[[#This Row],[hwycov_id]],flow[[hwycov_id]:[flow_day]],2,FALSE)</f>
        <v>103205.03417899999</v>
      </c>
      <c r="L133" s="229">
        <f t="shared" si="6"/>
        <v>8.8333578135597612E-2</v>
      </c>
      <c r="M133" s="228">
        <f t="shared" si="7"/>
        <v>8376.540183805555</v>
      </c>
      <c r="N133" s="228">
        <f t="shared" si="8"/>
        <v>70166425.450909197</v>
      </c>
      <c r="O133" s="59" t="e">
        <f>VLOOKUP(class[[#This Row],[hwycov_id]],check!$A$2:$P$26,16,FALSE)</f>
        <v>#N/A</v>
      </c>
      <c r="P133" s="59">
        <v>142</v>
      </c>
      <c r="Q133" s="304">
        <f>ROUND(class[[#This Row],[count]],-3)</f>
        <v>95000</v>
      </c>
      <c r="R133" s="321">
        <f>VLOOKUP(class[[#This Row],[count_rd]],caltran!$J$2:$P$182,7,FALSE)</f>
        <v>81985</v>
      </c>
      <c r="S133" s="321">
        <f>VLOOKUP(class[[#This Row],[count_rd]],caltran!$J$2:$P$182,6,FALSE)</f>
        <v>108015</v>
      </c>
      <c r="T133" s="59">
        <f>IF(AND(class[[#This Row],[flow]]&gt;=class[[#This Row],[low]], class[[#This Row],[flow]]&lt;=class[[#This Row],[high]]),1,0)</f>
        <v>1</v>
      </c>
    </row>
    <row r="134" spans="1:20">
      <c r="A134" s="347">
        <f>'[4]All Counts'!E134</f>
        <v>12946</v>
      </c>
      <c r="B134" s="59">
        <f>'[4]All Counts'!F134</f>
        <v>1</v>
      </c>
      <c r="C134" s="59">
        <f>'[4]All Counts'!G134</f>
        <v>1</v>
      </c>
      <c r="D134" s="353">
        <v>1</v>
      </c>
      <c r="E134" s="59" t="str">
        <f>'[4]All Counts'!P134</f>
        <v>SANDAG</v>
      </c>
      <c r="F134" s="59">
        <v>1</v>
      </c>
      <c r="G134" s="227">
        <v>5</v>
      </c>
      <c r="H134" s="227">
        <v>6</v>
      </c>
      <c r="I134" s="227">
        <v>18</v>
      </c>
      <c r="J134" s="59">
        <f>'[4]All Counts'!M134</f>
        <v>94852</v>
      </c>
      <c r="K134" s="78">
        <f>VLOOKUP(class[[#This Row],[hwycov_id]],flow[[hwycov_id]:[flow_day]],2,FALSE)</f>
        <v>103205.03417899999</v>
      </c>
      <c r="L134" s="229">
        <f t="shared" si="6"/>
        <v>8.8063869807700312E-2</v>
      </c>
      <c r="M134" s="228">
        <f t="shared" si="7"/>
        <v>8353.0341789999948</v>
      </c>
      <c r="N134" s="228">
        <f t="shared" si="8"/>
        <v>69773179.995542124</v>
      </c>
      <c r="O134" s="59" t="e">
        <f>VLOOKUP(class[[#This Row],[hwycov_id]],check!$A$2:$P$26,16,FALSE)</f>
        <v>#N/A</v>
      </c>
      <c r="P134" s="59">
        <v>143</v>
      </c>
      <c r="Q134" s="304">
        <f>ROUND(class[[#This Row],[count]],-3)</f>
        <v>95000</v>
      </c>
      <c r="R134" s="321">
        <f>VLOOKUP(class[[#This Row],[count_rd]],caltran!$J$2:$P$182,7,FALSE)</f>
        <v>81985</v>
      </c>
      <c r="S134" s="321">
        <f>VLOOKUP(class[[#This Row],[count_rd]],caltran!$J$2:$P$182,6,FALSE)</f>
        <v>108015</v>
      </c>
      <c r="T134" s="59">
        <f>IF(AND(class[[#This Row],[flow]]&gt;=class[[#This Row],[low]], class[[#This Row],[flow]]&lt;=class[[#This Row],[high]]),1,0)</f>
        <v>1</v>
      </c>
    </row>
    <row r="135" spans="1:20">
      <c r="A135" s="347">
        <f>'[4]All Counts'!E135</f>
        <v>12952</v>
      </c>
      <c r="B135" s="59">
        <f>'[4]All Counts'!F135</f>
        <v>1</v>
      </c>
      <c r="C135" s="59">
        <f>'[4]All Counts'!G135</f>
        <v>1</v>
      </c>
      <c r="D135" s="353">
        <v>1</v>
      </c>
      <c r="E135" s="59" t="str">
        <f>'[4]All Counts'!P135</f>
        <v>PeMS2016</v>
      </c>
      <c r="F135" s="59">
        <v>1</v>
      </c>
      <c r="G135" s="227">
        <v>5</v>
      </c>
      <c r="H135" s="227">
        <v>6</v>
      </c>
      <c r="I135" s="227">
        <v>12</v>
      </c>
      <c r="J135" s="59">
        <f>'[4]All Counts'!M135</f>
        <v>98610.733739081479</v>
      </c>
      <c r="K135" s="78">
        <f>VLOOKUP(class[[#This Row],[hwycov_id]],flow[[hwycov_id]:[flow_day]],2,FALSE)</f>
        <v>104830.93164</v>
      </c>
      <c r="L135" s="229">
        <f t="shared" si="6"/>
        <v>6.3078304613134906E-2</v>
      </c>
      <c r="M135" s="228">
        <f t="shared" si="7"/>
        <v>6220.1979009185161</v>
      </c>
      <c r="N135" s="228">
        <f t="shared" si="8"/>
        <v>38690861.926591113</v>
      </c>
      <c r="O135" s="59" t="e">
        <f>VLOOKUP(class[[#This Row],[hwycov_id]],check!$A$2:$P$26,16,FALSE)</f>
        <v>#N/A</v>
      </c>
      <c r="P135" s="59">
        <v>144</v>
      </c>
      <c r="Q135" s="304">
        <f>ROUND(class[[#This Row],[count]],-3)</f>
        <v>99000</v>
      </c>
      <c r="R135" s="321">
        <f>VLOOKUP(class[[#This Row],[count_rd]],caltran!$J$2:$P$182,7,FALSE)</f>
        <v>85486.5</v>
      </c>
      <c r="S135" s="321">
        <f>VLOOKUP(class[[#This Row],[count_rd]],caltran!$J$2:$P$182,6,FALSE)</f>
        <v>112513.5</v>
      </c>
      <c r="T135" s="59">
        <f>IF(AND(class[[#This Row],[flow]]&gt;=class[[#This Row],[low]], class[[#This Row],[flow]]&lt;=class[[#This Row],[high]]),1,0)</f>
        <v>1</v>
      </c>
    </row>
    <row r="136" spans="1:20">
      <c r="A136" s="347">
        <f>'[4]All Counts'!E136</f>
        <v>12952</v>
      </c>
      <c r="B136" s="59">
        <f>'[4]All Counts'!F136</f>
        <v>1</v>
      </c>
      <c r="C136" s="59">
        <f>'[4]All Counts'!G136</f>
        <v>1</v>
      </c>
      <c r="D136" s="353">
        <v>1</v>
      </c>
      <c r="E136" s="59" t="str">
        <f>'[4]All Counts'!P136</f>
        <v>SANDAG</v>
      </c>
      <c r="F136" s="59">
        <v>1</v>
      </c>
      <c r="G136" s="227">
        <v>5</v>
      </c>
      <c r="H136" s="227">
        <v>6</v>
      </c>
      <c r="I136" s="227">
        <v>12</v>
      </c>
      <c r="J136" s="59">
        <f>'[4]All Counts'!M136</f>
        <v>98581</v>
      </c>
      <c r="K136" s="78">
        <f>VLOOKUP(class[[#This Row],[hwycov_id]],flow[[hwycov_id]:[flow_day]],2,FALSE)</f>
        <v>104830.93164</v>
      </c>
      <c r="L136" s="229">
        <f t="shared" si="6"/>
        <v>6.3398947464521571E-2</v>
      </c>
      <c r="M136" s="228">
        <f t="shared" si="7"/>
        <v>6249.9316399999952</v>
      </c>
      <c r="N136" s="228">
        <f t="shared" si="8"/>
        <v>39061645.504673027</v>
      </c>
      <c r="O136" s="59" t="e">
        <f>VLOOKUP(class[[#This Row],[hwycov_id]],check!$A$2:$P$26,16,FALSE)</f>
        <v>#N/A</v>
      </c>
      <c r="P136" s="59">
        <v>145</v>
      </c>
      <c r="Q136" s="304">
        <f>ROUND(class[[#This Row],[count]],-3)</f>
        <v>99000</v>
      </c>
      <c r="R136" s="321">
        <f>VLOOKUP(class[[#This Row],[count_rd]],caltran!$J$2:$P$182,7,FALSE)</f>
        <v>85486.5</v>
      </c>
      <c r="S136" s="321">
        <f>VLOOKUP(class[[#This Row],[count_rd]],caltran!$J$2:$P$182,6,FALSE)</f>
        <v>112513.5</v>
      </c>
      <c r="T136" s="59">
        <f>IF(AND(class[[#This Row],[flow]]&gt;=class[[#This Row],[low]], class[[#This Row],[flow]]&lt;=class[[#This Row],[high]]),1,0)</f>
        <v>1</v>
      </c>
    </row>
    <row r="137" spans="1:20">
      <c r="A137" s="347">
        <f>'[4]All Counts'!E137</f>
        <v>12950</v>
      </c>
      <c r="B137" s="59">
        <f>'[4]All Counts'!F137</f>
        <v>1</v>
      </c>
      <c r="C137" s="59">
        <f>'[4]All Counts'!G137</f>
        <v>1</v>
      </c>
      <c r="D137" s="353">
        <v>1</v>
      </c>
      <c r="E137" s="59" t="str">
        <f>'[4]All Counts'!P137</f>
        <v>SANDAG</v>
      </c>
      <c r="F137" s="59">
        <v>1</v>
      </c>
      <c r="G137" s="227">
        <v>5</v>
      </c>
      <c r="H137" s="227">
        <v>2</v>
      </c>
      <c r="I137" s="227">
        <v>2</v>
      </c>
      <c r="J137" s="59">
        <f>'[4]All Counts'!M137</f>
        <v>109745</v>
      </c>
      <c r="K137" s="78">
        <f>VLOOKUP(class[[#This Row],[hwycov_id]],flow[[hwycov_id]:[flow_day]],2,FALSE)</f>
        <v>122233.56835899998</v>
      </c>
      <c r="L137" s="229">
        <f t="shared" si="6"/>
        <v>0.1137962400018222</v>
      </c>
      <c r="M137" s="228">
        <f t="shared" si="7"/>
        <v>12488.568358999983</v>
      </c>
      <c r="N137" s="228">
        <f t="shared" si="8"/>
        <v>155964339.65741551</v>
      </c>
      <c r="O137" s="59" t="e">
        <f>VLOOKUP(class[[#This Row],[hwycov_id]],check!$A$2:$P$26,16,FALSE)</f>
        <v>#N/A</v>
      </c>
      <c r="P137" s="59">
        <v>146</v>
      </c>
      <c r="Q137" s="304">
        <f>ROUND(class[[#This Row],[count]],-3)</f>
        <v>110000</v>
      </c>
      <c r="R137" s="321">
        <f>VLOOKUP(class[[#This Row],[count_rd]],caltran!$J$2:$P$182,7,FALSE)</f>
        <v>95511.428571428536</v>
      </c>
      <c r="S137" s="321">
        <f>VLOOKUP(class[[#This Row],[count_rd]],caltran!$J$2:$P$182,6,FALSE)</f>
        <v>124488.57142857148</v>
      </c>
      <c r="T137" s="59">
        <f>IF(AND(class[[#This Row],[flow]]&gt;=class[[#This Row],[low]], class[[#This Row],[flow]]&lt;=class[[#This Row],[high]]),1,0)</f>
        <v>1</v>
      </c>
    </row>
    <row r="138" spans="1:20">
      <c r="A138" s="347">
        <f>'[4]All Counts'!E138</f>
        <v>26879</v>
      </c>
      <c r="B138" s="59">
        <f>'[4]All Counts'!F138</f>
        <v>1</v>
      </c>
      <c r="C138" s="59">
        <f>'[4]All Counts'!G138</f>
        <v>1</v>
      </c>
      <c r="D138" s="353">
        <v>1</v>
      </c>
      <c r="E138" s="59" t="str">
        <f>'[4]All Counts'!P138</f>
        <v>PeMS2016</v>
      </c>
      <c r="F138" s="59">
        <v>1</v>
      </c>
      <c r="G138" s="227">
        <v>5</v>
      </c>
      <c r="H138" s="227">
        <v>2</v>
      </c>
      <c r="I138" s="227">
        <v>19</v>
      </c>
      <c r="J138" s="59">
        <f>'[4]All Counts'!M138</f>
        <v>101214.3752585184</v>
      </c>
      <c r="K138" s="78">
        <f>VLOOKUP(class[[#This Row],[hwycov_id]],flow[[hwycov_id]:[flow_day]],2,FALSE)</f>
        <v>117722.97167899999</v>
      </c>
      <c r="L138" s="229">
        <f t="shared" si="6"/>
        <v>0.16310525435063838</v>
      </c>
      <c r="M138" s="228">
        <f t="shared" si="7"/>
        <v>16508.596420481597</v>
      </c>
      <c r="N138" s="228">
        <f t="shared" si="8"/>
        <v>272533755.77433783</v>
      </c>
      <c r="O138" s="59" t="e">
        <f>VLOOKUP(class[[#This Row],[hwycov_id]],check!$A$2:$P$26,16,FALSE)</f>
        <v>#N/A</v>
      </c>
      <c r="P138" s="59">
        <v>147</v>
      </c>
      <c r="Q138" s="304">
        <f>ROUND(class[[#This Row],[count]],-3)</f>
        <v>101000</v>
      </c>
      <c r="R138" s="321">
        <f>VLOOKUP(class[[#This Row],[count_rd]],caltran!$J$2:$P$182,7,FALSE)</f>
        <v>87316.904761904778</v>
      </c>
      <c r="S138" s="321">
        <f>VLOOKUP(class[[#This Row],[count_rd]],caltran!$J$2:$P$182,6,FALSE)</f>
        <v>114683.09523809522</v>
      </c>
      <c r="T138" s="59">
        <f>IF(AND(class[[#This Row],[flow]]&gt;=class[[#This Row],[low]], class[[#This Row],[flow]]&lt;=class[[#This Row],[high]]),1,0)</f>
        <v>0</v>
      </c>
    </row>
    <row r="139" spans="1:20">
      <c r="A139" s="347">
        <f>'[4]All Counts'!E139</f>
        <v>26879</v>
      </c>
      <c r="B139" s="59">
        <f>'[4]All Counts'!F139</f>
        <v>1</v>
      </c>
      <c r="C139" s="59">
        <f>'[4]All Counts'!G139</f>
        <v>1</v>
      </c>
      <c r="D139" s="353">
        <v>1</v>
      </c>
      <c r="E139" s="59" t="str">
        <f>'[4]All Counts'!P139</f>
        <v>SANDAG</v>
      </c>
      <c r="F139" s="59">
        <v>1</v>
      </c>
      <c r="G139" s="227">
        <v>5</v>
      </c>
      <c r="H139" s="227">
        <v>6</v>
      </c>
      <c r="I139" s="227">
        <v>12</v>
      </c>
      <c r="J139" s="59">
        <f>'[4]All Counts'!M139</f>
        <v>100977</v>
      </c>
      <c r="K139" s="78">
        <f>VLOOKUP(class[[#This Row],[hwycov_id]],flow[[hwycov_id]:[flow_day]],2,FALSE)</f>
        <v>117722.97167899999</v>
      </c>
      <c r="L139" s="229">
        <f t="shared" si="6"/>
        <v>0.16583946521485093</v>
      </c>
      <c r="M139" s="228">
        <f t="shared" si="7"/>
        <v>16745.971678999995</v>
      </c>
      <c r="N139" s="228">
        <f t="shared" si="8"/>
        <v>280427567.47386992</v>
      </c>
      <c r="O139" s="59" t="e">
        <f>VLOOKUP(class[[#This Row],[hwycov_id]],check!$A$2:$P$26,16,FALSE)</f>
        <v>#N/A</v>
      </c>
      <c r="P139" s="59">
        <v>148</v>
      </c>
      <c r="Q139" s="304">
        <f>ROUND(class[[#This Row],[count]],-3)</f>
        <v>101000</v>
      </c>
      <c r="R139" s="321">
        <f>VLOOKUP(class[[#This Row],[count_rd]],caltran!$J$2:$P$182,7,FALSE)</f>
        <v>87316.904761904778</v>
      </c>
      <c r="S139" s="321">
        <f>VLOOKUP(class[[#This Row],[count_rd]],caltran!$J$2:$P$182,6,FALSE)</f>
        <v>114683.09523809522</v>
      </c>
      <c r="T139" s="59">
        <f>IF(AND(class[[#This Row],[flow]]&gt;=class[[#This Row],[low]], class[[#This Row],[flow]]&lt;=class[[#This Row],[high]]),1,0)</f>
        <v>0</v>
      </c>
    </row>
    <row r="140" spans="1:20">
      <c r="A140" s="347">
        <f>'[4]All Counts'!E140</f>
        <v>8808</v>
      </c>
      <c r="B140" s="59">
        <f>'[4]All Counts'!F140</f>
        <v>1</v>
      </c>
      <c r="C140" s="59">
        <f>'[4]All Counts'!G140</f>
        <v>1</v>
      </c>
      <c r="D140" s="353">
        <v>1</v>
      </c>
      <c r="E140" s="59" t="str">
        <f>'[4]All Counts'!P140</f>
        <v>PeMS2016</v>
      </c>
      <c r="F140" s="59">
        <v>1</v>
      </c>
      <c r="G140" s="227">
        <v>5</v>
      </c>
      <c r="H140" s="227">
        <v>4</v>
      </c>
      <c r="I140" s="227">
        <v>14</v>
      </c>
      <c r="J140" s="59">
        <f>'[4]All Counts'!M140</f>
        <v>119652.4887051447</v>
      </c>
      <c r="K140" s="78">
        <f>VLOOKUP(class[[#This Row],[hwycov_id]],flow[[hwycov_id]:[flow_day]],2,FALSE)</f>
        <v>132614.22753999999</v>
      </c>
      <c r="L140" s="229">
        <f t="shared" si="6"/>
        <v>0.10832820090183359</v>
      </c>
      <c r="M140" s="228">
        <f t="shared" si="7"/>
        <v>12961.738834855292</v>
      </c>
      <c r="N140" s="228">
        <f t="shared" si="8"/>
        <v>168006673.62299582</v>
      </c>
      <c r="O140" s="59" t="e">
        <f>VLOOKUP(class[[#This Row],[hwycov_id]],check!$A$2:$P$26,16,FALSE)</f>
        <v>#N/A</v>
      </c>
      <c r="P140" s="59">
        <v>149</v>
      </c>
      <c r="Q140" s="304">
        <f>ROUND(class[[#This Row],[count]],-3)</f>
        <v>120000</v>
      </c>
      <c r="R140" s="321">
        <f>VLOOKUP(class[[#This Row],[count_rd]],caltran!$J$2:$P$182,7,FALSE)</f>
        <v>104628.57142857143</v>
      </c>
      <c r="S140" s="321">
        <f>VLOOKUP(class[[#This Row],[count_rd]],caltran!$J$2:$P$182,6,FALSE)</f>
        <v>135371.42857142855</v>
      </c>
      <c r="T140" s="59">
        <f>IF(AND(class[[#This Row],[flow]]&gt;=class[[#This Row],[low]], class[[#This Row],[flow]]&lt;=class[[#This Row],[high]]),1,0)</f>
        <v>1</v>
      </c>
    </row>
    <row r="141" spans="1:20">
      <c r="A141" s="347">
        <f>'[4]All Counts'!E141</f>
        <v>8808</v>
      </c>
      <c r="B141" s="59">
        <f>'[4]All Counts'!F141</f>
        <v>1</v>
      </c>
      <c r="C141" s="59">
        <f>'[4]All Counts'!G141</f>
        <v>1</v>
      </c>
      <c r="D141" s="353">
        <v>1</v>
      </c>
      <c r="E141" s="59" t="str">
        <f>'[4]All Counts'!P141</f>
        <v>SANDAG</v>
      </c>
      <c r="F141" s="59">
        <v>1</v>
      </c>
      <c r="G141" s="227">
        <v>5</v>
      </c>
      <c r="H141" s="227">
        <v>2</v>
      </c>
      <c r="I141" s="227">
        <v>14</v>
      </c>
      <c r="J141" s="59">
        <f>'[4]All Counts'!M141</f>
        <v>119047</v>
      </c>
      <c r="K141" s="78">
        <f>VLOOKUP(class[[#This Row],[hwycov_id]],flow[[hwycov_id]:[flow_day]],2,FALSE)</f>
        <v>132614.22753999999</v>
      </c>
      <c r="L141" s="229">
        <f t="shared" si="6"/>
        <v>0.11396530395558058</v>
      </c>
      <c r="M141" s="228">
        <f t="shared" si="7"/>
        <v>13567.227539999993</v>
      </c>
      <c r="N141" s="228">
        <f t="shared" si="8"/>
        <v>184069663.12213424</v>
      </c>
      <c r="O141" s="59" t="e">
        <f>VLOOKUP(class[[#This Row],[hwycov_id]],check!$A$2:$P$26,16,FALSE)</f>
        <v>#N/A</v>
      </c>
      <c r="P141" s="59">
        <v>150</v>
      </c>
      <c r="Q141" s="304">
        <f>ROUND(class[[#This Row],[count]],-3)</f>
        <v>119000</v>
      </c>
      <c r="R141" s="321">
        <f>VLOOKUP(class[[#This Row],[count_rd]],caltran!$J$2:$P$182,7,FALSE)</f>
        <v>103702.83333333334</v>
      </c>
      <c r="S141" s="321">
        <f>VLOOKUP(class[[#This Row],[count_rd]],caltran!$J$2:$P$182,6,FALSE)</f>
        <v>134297.16666666669</v>
      </c>
      <c r="T141" s="59">
        <f>IF(AND(class[[#This Row],[flow]]&gt;=class[[#This Row],[low]], class[[#This Row],[flow]]&lt;=class[[#This Row],[high]]),1,0)</f>
        <v>1</v>
      </c>
    </row>
    <row r="142" spans="1:20">
      <c r="A142" s="347">
        <f>'[4]All Counts'!E142</f>
        <v>8810</v>
      </c>
      <c r="B142" s="59">
        <f>'[4]All Counts'!F142</f>
        <v>1</v>
      </c>
      <c r="C142" s="59">
        <f>'[4]All Counts'!G142</f>
        <v>1</v>
      </c>
      <c r="D142" s="353">
        <v>1</v>
      </c>
      <c r="E142" s="59" t="str">
        <f>'[4]All Counts'!P142</f>
        <v>PeMS2016</v>
      </c>
      <c r="F142" s="59">
        <v>1</v>
      </c>
      <c r="G142" s="227">
        <v>5</v>
      </c>
      <c r="H142" s="227">
        <v>3</v>
      </c>
      <c r="I142" s="227">
        <v>14</v>
      </c>
      <c r="J142" s="59">
        <f>'[4]All Counts'!M142</f>
        <v>110753.64930326051</v>
      </c>
      <c r="K142" s="78">
        <f>VLOOKUP(class[[#This Row],[hwycov_id]],flow[[hwycov_id]:[flow_day]],2,FALSE)</f>
        <v>113984.33496000001</v>
      </c>
      <c r="L142" s="229">
        <f t="shared" si="6"/>
        <v>2.9170015408642502E-2</v>
      </c>
      <c r="M142" s="228">
        <f t="shared" si="7"/>
        <v>3230.6856567395007</v>
      </c>
      <c r="N142" s="228">
        <f t="shared" si="8"/>
        <v>10437329.812662339</v>
      </c>
      <c r="O142" s="59" t="e">
        <f>VLOOKUP(class[[#This Row],[hwycov_id]],check!$A$2:$P$26,16,FALSE)</f>
        <v>#N/A</v>
      </c>
      <c r="P142" s="59">
        <v>151</v>
      </c>
      <c r="Q142" s="304">
        <f>ROUND(class[[#This Row],[count]],-3)</f>
        <v>111000</v>
      </c>
      <c r="R142" s="321">
        <f>VLOOKUP(class[[#This Row],[count_rd]],caltran!$J$2:$P$182,7,FALSE)</f>
        <v>96413.190476190444</v>
      </c>
      <c r="S142" s="321">
        <f>VLOOKUP(class[[#This Row],[count_rd]],caltran!$J$2:$P$182,6,FALSE)</f>
        <v>125586.80952380956</v>
      </c>
      <c r="T142" s="59">
        <f>IF(AND(class[[#This Row],[flow]]&gt;=class[[#This Row],[low]], class[[#This Row],[flow]]&lt;=class[[#This Row],[high]]),1,0)</f>
        <v>1</v>
      </c>
    </row>
    <row r="143" spans="1:20">
      <c r="A143" s="347">
        <f>'[4]All Counts'!E143</f>
        <v>8810</v>
      </c>
      <c r="B143" s="59">
        <f>'[4]All Counts'!F143</f>
        <v>1</v>
      </c>
      <c r="C143" s="59">
        <f>'[4]All Counts'!G143</f>
        <v>1</v>
      </c>
      <c r="D143" s="353">
        <v>1</v>
      </c>
      <c r="E143" s="59" t="str">
        <f>'[4]All Counts'!P143</f>
        <v>SANDAG</v>
      </c>
      <c r="F143" s="59">
        <v>1</v>
      </c>
      <c r="G143" s="227">
        <v>5</v>
      </c>
      <c r="H143" s="227">
        <v>3</v>
      </c>
      <c r="I143" s="227">
        <v>14</v>
      </c>
      <c r="J143" s="59">
        <f>'[4]All Counts'!M143</f>
        <v>110634</v>
      </c>
      <c r="K143" s="78">
        <f>VLOOKUP(class[[#This Row],[hwycov_id]],flow[[hwycov_id]:[flow_day]],2,FALSE)</f>
        <v>113984.33496000001</v>
      </c>
      <c r="L143" s="229">
        <f t="shared" si="6"/>
        <v>3.0283050056944649E-2</v>
      </c>
      <c r="M143" s="228">
        <f t="shared" si="7"/>
        <v>3350.3349600000074</v>
      </c>
      <c r="N143" s="228">
        <f t="shared" si="8"/>
        <v>11224744.344198251</v>
      </c>
      <c r="O143" s="59" t="e">
        <f>VLOOKUP(class[[#This Row],[hwycov_id]],check!$A$2:$P$26,16,FALSE)</f>
        <v>#N/A</v>
      </c>
      <c r="P143" s="59">
        <v>152</v>
      </c>
      <c r="Q143" s="304">
        <f>ROUND(class[[#This Row],[count]],-3)</f>
        <v>111000</v>
      </c>
      <c r="R143" s="321">
        <f>VLOOKUP(class[[#This Row],[count_rd]],caltran!$J$2:$P$182,7,FALSE)</f>
        <v>96413.190476190444</v>
      </c>
      <c r="S143" s="321">
        <f>VLOOKUP(class[[#This Row],[count_rd]],caltran!$J$2:$P$182,6,FALSE)</f>
        <v>125586.80952380956</v>
      </c>
      <c r="T143" s="59">
        <f>IF(AND(class[[#This Row],[flow]]&gt;=class[[#This Row],[low]], class[[#This Row],[flow]]&lt;=class[[#This Row],[high]]),1,0)</f>
        <v>1</v>
      </c>
    </row>
    <row r="144" spans="1:20">
      <c r="A144" s="347">
        <f>'[4]All Counts'!E144</f>
        <v>31207</v>
      </c>
      <c r="B144" s="59">
        <f>'[4]All Counts'!F144</f>
        <v>1</v>
      </c>
      <c r="C144" s="59">
        <f>'[4]All Counts'!G144</f>
        <v>1</v>
      </c>
      <c r="D144" s="353">
        <v>1</v>
      </c>
      <c r="E144" s="59" t="str">
        <f>'[4]All Counts'!P144</f>
        <v>PeMS2016</v>
      </c>
      <c r="F144" s="59">
        <v>1</v>
      </c>
      <c r="G144" s="227">
        <v>5</v>
      </c>
      <c r="H144" s="227">
        <v>5</v>
      </c>
      <c r="I144" s="227">
        <v>5</v>
      </c>
      <c r="J144" s="59">
        <f>'[4]All Counts'!M144</f>
        <v>114450.2489330937</v>
      </c>
      <c r="K144" s="78">
        <f>VLOOKUP(class[[#This Row],[hwycov_id]],flow[[hwycov_id]:[flow_day]],2,FALSE)</f>
        <v>115593.499024</v>
      </c>
      <c r="L144" s="229">
        <f t="shared" si="6"/>
        <v>9.9890572677971967E-3</v>
      </c>
      <c r="M144" s="228">
        <f t="shared" si="7"/>
        <v>1143.2500909063092</v>
      </c>
      <c r="N144" s="228">
        <f t="shared" si="8"/>
        <v>1307020.7703572842</v>
      </c>
      <c r="O144" s="59" t="e">
        <f>VLOOKUP(class[[#This Row],[hwycov_id]],check!$A$2:$P$26,16,FALSE)</f>
        <v>#N/A</v>
      </c>
      <c r="P144" s="59">
        <v>153</v>
      </c>
      <c r="Q144" s="304">
        <f>ROUND(class[[#This Row],[count]],-3)</f>
        <v>114000</v>
      </c>
      <c r="R144" s="321">
        <f>VLOOKUP(class[[#This Row],[count_rd]],caltran!$J$2:$P$182,7,FALSE)</f>
        <v>99139.285714285696</v>
      </c>
      <c r="S144" s="321">
        <f>VLOOKUP(class[[#This Row],[count_rd]],caltran!$J$2:$P$182,6,FALSE)</f>
        <v>128860.7142857143</v>
      </c>
      <c r="T144" s="59">
        <f>IF(AND(class[[#This Row],[flow]]&gt;=class[[#This Row],[low]], class[[#This Row],[flow]]&lt;=class[[#This Row],[high]]),1,0)</f>
        <v>1</v>
      </c>
    </row>
    <row r="145" spans="1:20">
      <c r="A145" s="347">
        <f>'[4]All Counts'!E145</f>
        <v>568</v>
      </c>
      <c r="B145" s="59">
        <f>'[4]All Counts'!F145</f>
        <v>1</v>
      </c>
      <c r="C145" s="59">
        <f>'[4]All Counts'!G145</f>
        <v>1</v>
      </c>
      <c r="D145" s="353">
        <v>1</v>
      </c>
      <c r="E145" s="59" t="str">
        <f>'[4]All Counts'!P145</f>
        <v>SANDAG</v>
      </c>
      <c r="F145" s="59">
        <v>1</v>
      </c>
      <c r="G145" s="227">
        <v>5</v>
      </c>
      <c r="H145" s="227">
        <v>7</v>
      </c>
      <c r="I145" s="227">
        <v>7</v>
      </c>
      <c r="J145" s="59">
        <f>'[4]All Counts'!M145</f>
        <v>99227</v>
      </c>
      <c r="K145" s="78">
        <f>VLOOKUP(class[[#This Row],[hwycov_id]],flow[[hwycov_id]:[flow_day]],2,FALSE)</f>
        <v>105047.663086</v>
      </c>
      <c r="L145" s="229">
        <f t="shared" si="6"/>
        <v>5.8660073226037168E-2</v>
      </c>
      <c r="M145" s="228">
        <f t="shared" si="7"/>
        <v>5820.6630860000005</v>
      </c>
      <c r="N145" s="228">
        <f t="shared" si="8"/>
        <v>33880118.760723047</v>
      </c>
      <c r="O145" s="59" t="e">
        <f>VLOOKUP(class[[#This Row],[hwycov_id]],check!$A$2:$P$26,16,FALSE)</f>
        <v>#N/A</v>
      </c>
      <c r="P145" s="59">
        <v>154</v>
      </c>
      <c r="Q145" s="304">
        <f>ROUND(class[[#This Row],[count]],-3)</f>
        <v>99000</v>
      </c>
      <c r="R145" s="321">
        <f>VLOOKUP(class[[#This Row],[count_rd]],caltran!$J$2:$P$182,7,FALSE)</f>
        <v>85486.5</v>
      </c>
      <c r="S145" s="321">
        <f>VLOOKUP(class[[#This Row],[count_rd]],caltran!$J$2:$P$182,6,FALSE)</f>
        <v>112513.5</v>
      </c>
      <c r="T145" s="59">
        <f>IF(AND(class[[#This Row],[flow]]&gt;=class[[#This Row],[low]], class[[#This Row],[flow]]&lt;=class[[#This Row],[high]]),1,0)</f>
        <v>1</v>
      </c>
    </row>
    <row r="146" spans="1:20">
      <c r="A146" s="347">
        <f>'[4]All Counts'!E146</f>
        <v>13646</v>
      </c>
      <c r="B146" s="59">
        <f>'[4]All Counts'!F146</f>
        <v>1</v>
      </c>
      <c r="C146" s="59">
        <f>'[4]All Counts'!G146</f>
        <v>1</v>
      </c>
      <c r="D146" s="353">
        <v>1</v>
      </c>
      <c r="E146" s="59" t="str">
        <f>'[4]All Counts'!P146</f>
        <v>SANDAG</v>
      </c>
      <c r="F146" s="59">
        <v>1</v>
      </c>
      <c r="G146" s="227">
        <v>5</v>
      </c>
      <c r="H146" s="227">
        <v>7</v>
      </c>
      <c r="I146" s="227">
        <v>18</v>
      </c>
      <c r="J146" s="59">
        <f>'[4]All Counts'!M146</f>
        <v>115070</v>
      </c>
      <c r="K146" s="78">
        <f>VLOOKUP(class[[#This Row],[hwycov_id]],flow[[hwycov_id]:[flow_day]],2,FALSE)</f>
        <v>116654.313476</v>
      </c>
      <c r="L146" s="229">
        <f t="shared" si="6"/>
        <v>1.3768258242808695E-2</v>
      </c>
      <c r="M146" s="228">
        <f t="shared" si="7"/>
        <v>1584.3134759999957</v>
      </c>
      <c r="N146" s="228">
        <f t="shared" si="8"/>
        <v>2510049.1902351892</v>
      </c>
      <c r="O146" s="59" t="e">
        <f>VLOOKUP(class[[#This Row],[hwycov_id]],check!$A$2:$P$26,16,FALSE)</f>
        <v>#N/A</v>
      </c>
      <c r="P146" s="59">
        <v>155</v>
      </c>
      <c r="Q146" s="304">
        <f>ROUND(class[[#This Row],[count]],-3)</f>
        <v>115000</v>
      </c>
      <c r="R146" s="321">
        <f>VLOOKUP(class[[#This Row],[count_rd]],caltran!$J$2:$P$182,7,FALSE)</f>
        <v>100060.95238095237</v>
      </c>
      <c r="S146" s="321">
        <f>VLOOKUP(class[[#This Row],[count_rd]],caltran!$J$2:$P$182,6,FALSE)</f>
        <v>129939.04761904763</v>
      </c>
      <c r="T146" s="59">
        <f>IF(AND(class[[#This Row],[flow]]&gt;=class[[#This Row],[low]], class[[#This Row],[flow]]&lt;=class[[#This Row],[high]]),1,0)</f>
        <v>1</v>
      </c>
    </row>
    <row r="147" spans="1:20">
      <c r="A147" s="347">
        <f>'[4]All Counts'!E147</f>
        <v>13649</v>
      </c>
      <c r="B147" s="59">
        <f>'[4]All Counts'!F147</f>
        <v>1</v>
      </c>
      <c r="C147" s="59">
        <f>'[4]All Counts'!G147</f>
        <v>1</v>
      </c>
      <c r="D147" s="353">
        <v>1</v>
      </c>
      <c r="E147" s="59" t="str">
        <f>'[4]All Counts'!P147</f>
        <v>PeMS2016</v>
      </c>
      <c r="F147" s="59">
        <v>1</v>
      </c>
      <c r="G147" s="227">
        <v>5</v>
      </c>
      <c r="H147" s="227">
        <v>3</v>
      </c>
      <c r="I147" s="227">
        <v>14</v>
      </c>
      <c r="J147" s="59">
        <f>'[4]All Counts'!M147</f>
        <v>109363.8573704811</v>
      </c>
      <c r="K147" s="78">
        <f>VLOOKUP(class[[#This Row],[hwycov_id]],flow[[hwycov_id]:[flow_day]],2,FALSE)</f>
        <v>107952.33300699999</v>
      </c>
      <c r="L147" s="229">
        <f t="shared" si="6"/>
        <v>-1.2906680483109056E-2</v>
      </c>
      <c r="M147" s="228">
        <f t="shared" si="7"/>
        <v>-1411.524363481105</v>
      </c>
      <c r="N147" s="228">
        <f t="shared" si="8"/>
        <v>1992401.0287007384</v>
      </c>
      <c r="O147" s="59" t="e">
        <f>VLOOKUP(class[[#This Row],[hwycov_id]],check!$A$2:$P$26,16,FALSE)</f>
        <v>#N/A</v>
      </c>
      <c r="P147" s="59">
        <v>156</v>
      </c>
      <c r="Q147" s="304">
        <f>ROUND(class[[#This Row],[count]],-3)</f>
        <v>109000</v>
      </c>
      <c r="R147" s="321">
        <f>VLOOKUP(class[[#This Row],[count_rd]],caltran!$J$2:$P$182,7,FALSE)</f>
        <v>94593.833333333299</v>
      </c>
      <c r="S147" s="321">
        <f>VLOOKUP(class[[#This Row],[count_rd]],caltran!$J$2:$P$182,6,FALSE)</f>
        <v>123406.1666666667</v>
      </c>
      <c r="T147" s="59">
        <f>IF(AND(class[[#This Row],[flow]]&gt;=class[[#This Row],[low]], class[[#This Row],[flow]]&lt;=class[[#This Row],[high]]),1,0)</f>
        <v>1</v>
      </c>
    </row>
    <row r="148" spans="1:20">
      <c r="A148" s="347">
        <f>'[4]All Counts'!E148</f>
        <v>13649</v>
      </c>
      <c r="B148" s="59">
        <f>'[4]All Counts'!F148</f>
        <v>1</v>
      </c>
      <c r="C148" s="59">
        <f>'[4]All Counts'!G148</f>
        <v>1</v>
      </c>
      <c r="D148" s="353">
        <v>1</v>
      </c>
      <c r="E148" s="59" t="str">
        <f>'[4]All Counts'!P148</f>
        <v>SANDAG</v>
      </c>
      <c r="F148" s="59">
        <v>1</v>
      </c>
      <c r="G148" s="227">
        <v>5</v>
      </c>
      <c r="H148" s="227">
        <v>5</v>
      </c>
      <c r="I148" s="227">
        <v>10</v>
      </c>
      <c r="J148" s="59">
        <f>'[4]All Counts'!M148</f>
        <v>109799</v>
      </c>
      <c r="K148" s="78">
        <f>VLOOKUP(class[[#This Row],[hwycov_id]],flow[[hwycov_id]:[flow_day]],2,FALSE)</f>
        <v>107952.33300699999</v>
      </c>
      <c r="L148" s="229">
        <f t="shared" si="6"/>
        <v>-1.6818613949125316E-2</v>
      </c>
      <c r="M148" s="228">
        <f t="shared" si="7"/>
        <v>-1846.6669930000062</v>
      </c>
      <c r="N148" s="228">
        <f t="shared" si="8"/>
        <v>3410178.983035685</v>
      </c>
      <c r="O148" s="59" t="e">
        <f>VLOOKUP(class[[#This Row],[hwycov_id]],check!$A$2:$P$26,16,FALSE)</f>
        <v>#N/A</v>
      </c>
      <c r="P148" s="59">
        <v>157</v>
      </c>
      <c r="Q148" s="304">
        <f>ROUND(class[[#This Row],[count]],-3)</f>
        <v>110000</v>
      </c>
      <c r="R148" s="321">
        <f>VLOOKUP(class[[#This Row],[count_rd]],caltran!$J$2:$P$182,7,FALSE)</f>
        <v>95511.428571428536</v>
      </c>
      <c r="S148" s="321">
        <f>VLOOKUP(class[[#This Row],[count_rd]],caltran!$J$2:$P$182,6,FALSE)</f>
        <v>124488.57142857148</v>
      </c>
      <c r="T148" s="59">
        <f>IF(AND(class[[#This Row],[flow]]&gt;=class[[#This Row],[low]], class[[#This Row],[flow]]&lt;=class[[#This Row],[high]]),1,0)</f>
        <v>1</v>
      </c>
    </row>
    <row r="149" spans="1:20">
      <c r="A149" s="347">
        <f>'[4]All Counts'!E149</f>
        <v>31208</v>
      </c>
      <c r="B149" s="59">
        <f>'[4]All Counts'!F149</f>
        <v>1</v>
      </c>
      <c r="C149" s="59">
        <f>'[4]All Counts'!G149</f>
        <v>1</v>
      </c>
      <c r="D149" s="353">
        <v>1</v>
      </c>
      <c r="E149" s="59" t="str">
        <f>'[4]All Counts'!P149</f>
        <v>PeMS2016</v>
      </c>
      <c r="F149" s="59">
        <v>1</v>
      </c>
      <c r="G149" s="227">
        <v>5</v>
      </c>
      <c r="H149" s="227">
        <v>7</v>
      </c>
      <c r="I149" s="227">
        <v>15</v>
      </c>
      <c r="J149" s="59">
        <f>'[4]All Counts'!M149</f>
        <v>105051.44730745449</v>
      </c>
      <c r="K149" s="78">
        <f>VLOOKUP(class[[#This Row],[hwycov_id]],flow[[hwycov_id]:[flow_day]],2,FALSE)</f>
        <v>103116.73339699999</v>
      </c>
      <c r="L149" s="229">
        <f t="shared" si="6"/>
        <v>-1.8416822995233617E-2</v>
      </c>
      <c r="M149" s="228">
        <f t="shared" si="7"/>
        <v>-1934.7139104545058</v>
      </c>
      <c r="N149" s="228">
        <f t="shared" si="8"/>
        <v>3743117.9153061653</v>
      </c>
      <c r="O149" s="59" t="e">
        <f>VLOOKUP(class[[#This Row],[hwycov_id]],check!$A$2:$P$26,16,FALSE)</f>
        <v>#N/A</v>
      </c>
      <c r="P149" s="59">
        <v>158</v>
      </c>
      <c r="Q149" s="304">
        <f>ROUND(class[[#This Row],[count]],-3)</f>
        <v>105000</v>
      </c>
      <c r="R149" s="321">
        <f>VLOOKUP(class[[#This Row],[count_rd]],caltran!$J$2:$P$182,7,FALSE)</f>
        <v>90979.999999999942</v>
      </c>
      <c r="S149" s="321">
        <f>VLOOKUP(class[[#This Row],[count_rd]],caltran!$J$2:$P$182,6,FALSE)</f>
        <v>119020.00000000006</v>
      </c>
      <c r="T149" s="59">
        <f>IF(AND(class[[#This Row],[flow]]&gt;=class[[#This Row],[low]], class[[#This Row],[flow]]&lt;=class[[#This Row],[high]]),1,0)</f>
        <v>1</v>
      </c>
    </row>
    <row r="150" spans="1:20">
      <c r="A150" s="347">
        <f>'[4]All Counts'!E150</f>
        <v>13661</v>
      </c>
      <c r="B150" s="59">
        <f>'[4]All Counts'!F150</f>
        <v>1</v>
      </c>
      <c r="C150" s="59">
        <f>'[4]All Counts'!G150</f>
        <v>1</v>
      </c>
      <c r="D150" s="353">
        <v>1</v>
      </c>
      <c r="E150" s="59" t="str">
        <f>'[4]All Counts'!P150</f>
        <v>SANDAG</v>
      </c>
      <c r="F150" s="59">
        <v>1</v>
      </c>
      <c r="G150" s="227">
        <v>5</v>
      </c>
      <c r="H150" s="227">
        <v>2</v>
      </c>
      <c r="I150" s="227">
        <v>14</v>
      </c>
      <c r="J150" s="59">
        <f>'[4]All Counts'!M150</f>
        <v>104746</v>
      </c>
      <c r="K150" s="78">
        <f>VLOOKUP(class[[#This Row],[hwycov_id]],flow[[hwycov_id]:[flow_day]],2,FALSE)</f>
        <v>106381.751953</v>
      </c>
      <c r="L150" s="229">
        <f t="shared" si="6"/>
        <v>1.5616366763408607E-2</v>
      </c>
      <c r="M150" s="228">
        <f t="shared" si="7"/>
        <v>1635.751952999999</v>
      </c>
      <c r="N150" s="228">
        <f t="shared" si="8"/>
        <v>2675684.4517433112</v>
      </c>
      <c r="O150" s="59" t="e">
        <f>VLOOKUP(class[[#This Row],[hwycov_id]],check!$A$2:$P$26,16,FALSE)</f>
        <v>#N/A</v>
      </c>
      <c r="P150" s="59">
        <v>159</v>
      </c>
      <c r="Q150" s="304">
        <f>ROUND(class[[#This Row],[count]],-3)</f>
        <v>105000</v>
      </c>
      <c r="R150" s="321">
        <f>VLOOKUP(class[[#This Row],[count_rd]],caltran!$J$2:$P$182,7,FALSE)</f>
        <v>90979.999999999942</v>
      </c>
      <c r="S150" s="321">
        <f>VLOOKUP(class[[#This Row],[count_rd]],caltran!$J$2:$P$182,6,FALSE)</f>
        <v>119020.00000000006</v>
      </c>
      <c r="T150" s="59">
        <f>IF(AND(class[[#This Row],[flow]]&gt;=class[[#This Row],[low]], class[[#This Row],[flow]]&lt;=class[[#This Row],[high]]),1,0)</f>
        <v>1</v>
      </c>
    </row>
    <row r="151" spans="1:20">
      <c r="A151" s="347">
        <f>'[4]All Counts'!E151</f>
        <v>13664</v>
      </c>
      <c r="B151" s="59">
        <f>'[4]All Counts'!F151</f>
        <v>1</v>
      </c>
      <c r="C151" s="59">
        <f>'[4]All Counts'!G151</f>
        <v>1</v>
      </c>
      <c r="D151" s="353">
        <v>1</v>
      </c>
      <c r="E151" s="59" t="str">
        <f>'[4]All Counts'!P151</f>
        <v>PeMS2016</v>
      </c>
      <c r="F151" s="59">
        <v>1</v>
      </c>
      <c r="G151" s="227">
        <v>5</v>
      </c>
      <c r="H151" s="227">
        <v>6</v>
      </c>
      <c r="I151" s="227">
        <v>12</v>
      </c>
      <c r="J151" s="59">
        <f>'[4]All Counts'!M151</f>
        <v>130370.3924189414</v>
      </c>
      <c r="K151" s="78">
        <f>VLOOKUP(class[[#This Row],[hwycov_id]],flow[[hwycov_id]:[flow_day]],2,FALSE)</f>
        <v>120632.84570200001</v>
      </c>
      <c r="L151" s="229">
        <f t="shared" si="6"/>
        <v>-7.4691396844538738E-2</v>
      </c>
      <c r="M151" s="228">
        <f t="shared" si="7"/>
        <v>-9737.5467169413896</v>
      </c>
      <c r="N151" s="228">
        <f t="shared" si="8"/>
        <v>94819816.064616039</v>
      </c>
      <c r="O151" s="59" t="e">
        <f>VLOOKUP(class[[#This Row],[hwycov_id]],check!$A$2:$P$26,16,FALSE)</f>
        <v>#N/A</v>
      </c>
      <c r="P151" s="59">
        <v>160</v>
      </c>
      <c r="Q151" s="304">
        <f>ROUND(class[[#This Row],[count]],-3)</f>
        <v>130000</v>
      </c>
      <c r="R151" s="321">
        <f>VLOOKUP(class[[#This Row],[count_rd]],caltran!$J$2:$P$182,7,FALSE)</f>
        <v>113818.09523809518</v>
      </c>
      <c r="S151" s="321">
        <f>VLOOKUP(class[[#This Row],[count_rd]],caltran!$J$2:$P$182,6,FALSE)</f>
        <v>146181.90476190485</v>
      </c>
      <c r="T151" s="59">
        <f>IF(AND(class[[#This Row],[flow]]&gt;=class[[#This Row],[low]], class[[#This Row],[flow]]&lt;=class[[#This Row],[high]]),1,0)</f>
        <v>1</v>
      </c>
    </row>
    <row r="152" spans="1:20">
      <c r="A152" s="347">
        <f>'[4]All Counts'!E152</f>
        <v>13664</v>
      </c>
      <c r="B152" s="59">
        <f>'[4]All Counts'!F152</f>
        <v>1</v>
      </c>
      <c r="C152" s="59">
        <f>'[4]All Counts'!G152</f>
        <v>1</v>
      </c>
      <c r="D152" s="353">
        <v>1</v>
      </c>
      <c r="E152" s="59" t="str">
        <f>'[4]All Counts'!P152</f>
        <v>SANDAG</v>
      </c>
      <c r="F152" s="59">
        <v>1</v>
      </c>
      <c r="G152" s="227">
        <v>5</v>
      </c>
      <c r="H152" s="227">
        <v>4</v>
      </c>
      <c r="I152" s="227">
        <v>14</v>
      </c>
      <c r="J152" s="59">
        <f>'[4]All Counts'!M152</f>
        <v>125325</v>
      </c>
      <c r="K152" s="78">
        <f>VLOOKUP(class[[#This Row],[hwycov_id]],flow[[hwycov_id]:[flow_day]],2,FALSE)</f>
        <v>120632.84570200001</v>
      </c>
      <c r="L152" s="229">
        <f t="shared" si="6"/>
        <v>-3.7439890668262477E-2</v>
      </c>
      <c r="M152" s="228">
        <f t="shared" si="7"/>
        <v>-4692.154297999994</v>
      </c>
      <c r="N152" s="228">
        <f t="shared" si="8"/>
        <v>22016311.956239816</v>
      </c>
      <c r="O152" s="59" t="e">
        <f>VLOOKUP(class[[#This Row],[hwycov_id]],check!$A$2:$P$26,16,FALSE)</f>
        <v>#N/A</v>
      </c>
      <c r="P152" s="59">
        <v>161</v>
      </c>
      <c r="Q152" s="304">
        <f>ROUND(class[[#This Row],[count]],-3)</f>
        <v>125000</v>
      </c>
      <c r="R152" s="321">
        <f>VLOOKUP(class[[#This Row],[count_rd]],caltran!$J$2:$P$182,7,FALSE)</f>
        <v>109214.28571428575</v>
      </c>
      <c r="S152" s="321">
        <f>VLOOKUP(class[[#This Row],[count_rd]],caltran!$J$2:$P$182,6,FALSE)</f>
        <v>140785.71428571423</v>
      </c>
      <c r="T152" s="59">
        <f>IF(AND(class[[#This Row],[flow]]&gt;=class[[#This Row],[low]], class[[#This Row],[flow]]&lt;=class[[#This Row],[high]]),1,0)</f>
        <v>1</v>
      </c>
    </row>
    <row r="153" spans="1:20">
      <c r="A153" s="347">
        <f>'[4]All Counts'!E153</f>
        <v>13673</v>
      </c>
      <c r="B153" s="59">
        <f>'[4]All Counts'!F153</f>
        <v>1</v>
      </c>
      <c r="C153" s="59">
        <f>'[4]All Counts'!G153</f>
        <v>1</v>
      </c>
      <c r="D153" s="353">
        <v>1</v>
      </c>
      <c r="E153" s="59" t="str">
        <f>'[4]All Counts'!P153</f>
        <v>PeMS2016</v>
      </c>
      <c r="F153" s="59">
        <v>1</v>
      </c>
      <c r="G153" s="227">
        <v>5</v>
      </c>
      <c r="H153" s="227">
        <v>3</v>
      </c>
      <c r="I153" s="227">
        <v>14</v>
      </c>
      <c r="J153" s="59">
        <f>'[4]All Counts'!M153</f>
        <v>115177.0211570457</v>
      </c>
      <c r="K153" s="78">
        <f>VLOOKUP(class[[#This Row],[hwycov_id]],flow[[hwycov_id]:[flow_day]],2,FALSE)</f>
        <v>112536.689453</v>
      </c>
      <c r="L153" s="229">
        <f t="shared" si="6"/>
        <v>-2.2924118695912155E-2</v>
      </c>
      <c r="M153" s="228">
        <f t="shared" si="7"/>
        <v>-2640.3317040457041</v>
      </c>
      <c r="N153" s="228">
        <f t="shared" si="8"/>
        <v>6971351.5073888917</v>
      </c>
      <c r="O153" s="59" t="e">
        <f>VLOOKUP(class[[#This Row],[hwycov_id]],check!$A$2:$P$26,16,FALSE)</f>
        <v>#N/A</v>
      </c>
      <c r="P153" s="59">
        <v>162</v>
      </c>
      <c r="Q153" s="304">
        <f>ROUND(class[[#This Row],[count]],-3)</f>
        <v>115000</v>
      </c>
      <c r="R153" s="321">
        <f>VLOOKUP(class[[#This Row],[count_rd]],caltran!$J$2:$P$182,7,FALSE)</f>
        <v>100060.95238095237</v>
      </c>
      <c r="S153" s="321">
        <f>VLOOKUP(class[[#This Row],[count_rd]],caltran!$J$2:$P$182,6,FALSE)</f>
        <v>129939.04761904763</v>
      </c>
      <c r="T153" s="59">
        <f>IF(AND(class[[#This Row],[flow]]&gt;=class[[#This Row],[low]], class[[#This Row],[flow]]&lt;=class[[#This Row],[high]]),1,0)</f>
        <v>1</v>
      </c>
    </row>
    <row r="154" spans="1:20">
      <c r="A154" s="347">
        <f>'[4]All Counts'!E154</f>
        <v>13673</v>
      </c>
      <c r="B154" s="59">
        <f>'[4]All Counts'!F154</f>
        <v>1</v>
      </c>
      <c r="C154" s="59">
        <f>'[4]All Counts'!G154</f>
        <v>1</v>
      </c>
      <c r="D154" s="353">
        <v>1</v>
      </c>
      <c r="E154" s="59" t="str">
        <f>'[4]All Counts'!P154</f>
        <v>SANDAG</v>
      </c>
      <c r="F154" s="59">
        <v>1</v>
      </c>
      <c r="G154" s="227">
        <v>5</v>
      </c>
      <c r="H154" s="227">
        <v>2</v>
      </c>
      <c r="I154" s="227">
        <v>14</v>
      </c>
      <c r="J154" s="59">
        <f>'[4]All Counts'!M154</f>
        <v>114809</v>
      </c>
      <c r="K154" s="78">
        <f>VLOOKUP(class[[#This Row],[hwycov_id]],flow[[hwycov_id]:[flow_day]],2,FALSE)</f>
        <v>112536.689453</v>
      </c>
      <c r="L154" s="229">
        <f t="shared" si="6"/>
        <v>-1.9792094234772573E-2</v>
      </c>
      <c r="M154" s="228">
        <f t="shared" si="7"/>
        <v>-2272.310547000001</v>
      </c>
      <c r="N154" s="228">
        <f t="shared" si="8"/>
        <v>5163395.2220074432</v>
      </c>
      <c r="O154" s="59" t="e">
        <f>VLOOKUP(class[[#This Row],[hwycov_id]],check!$A$2:$P$26,16,FALSE)</f>
        <v>#N/A</v>
      </c>
      <c r="P154" s="59">
        <v>163</v>
      </c>
      <c r="Q154" s="304">
        <f>ROUND(class[[#This Row],[count]],-3)</f>
        <v>115000</v>
      </c>
      <c r="R154" s="321">
        <f>VLOOKUP(class[[#This Row],[count_rd]],caltran!$J$2:$P$182,7,FALSE)</f>
        <v>100060.95238095237</v>
      </c>
      <c r="S154" s="321">
        <f>VLOOKUP(class[[#This Row],[count_rd]],caltran!$J$2:$P$182,6,FALSE)</f>
        <v>129939.04761904763</v>
      </c>
      <c r="T154" s="59">
        <f>IF(AND(class[[#This Row],[flow]]&gt;=class[[#This Row],[low]], class[[#This Row],[flow]]&lt;=class[[#This Row],[high]]),1,0)</f>
        <v>1</v>
      </c>
    </row>
    <row r="155" spans="1:20">
      <c r="A155" s="347">
        <f>'[4]All Counts'!E155</f>
        <v>14644</v>
      </c>
      <c r="B155" s="59">
        <f>'[4]All Counts'!F155</f>
        <v>1</v>
      </c>
      <c r="C155" s="59">
        <f>'[4]All Counts'!G155</f>
        <v>1</v>
      </c>
      <c r="D155" s="353">
        <v>1</v>
      </c>
      <c r="E155" s="59" t="str">
        <f>'[4]All Counts'!P155</f>
        <v>SANDAG</v>
      </c>
      <c r="F155" s="59">
        <v>1</v>
      </c>
      <c r="G155" s="227">
        <v>5</v>
      </c>
      <c r="H155" s="227">
        <v>7</v>
      </c>
      <c r="I155" s="227">
        <v>15</v>
      </c>
      <c r="J155" s="59">
        <f>'[4]All Counts'!M155</f>
        <v>153552</v>
      </c>
      <c r="K155" s="78">
        <f>VLOOKUP(class[[#This Row],[hwycov_id]],flow[[hwycov_id]:[flow_day]],2,FALSE)</f>
        <v>125491.353516</v>
      </c>
      <c r="L155" s="229">
        <f t="shared" si="6"/>
        <v>-0.18274360792435129</v>
      </c>
      <c r="M155" s="228">
        <f t="shared" si="7"/>
        <v>-28060.646483999997</v>
      </c>
      <c r="N155" s="228">
        <f t="shared" si="8"/>
        <v>787399881.10002136</v>
      </c>
      <c r="O155" s="59" t="e">
        <f>VLOOKUP(class[[#This Row],[hwycov_id]],check!$A$2:$P$26,16,FALSE)</f>
        <v>#N/A</v>
      </c>
      <c r="P155" s="59">
        <v>164</v>
      </c>
      <c r="Q155" s="304">
        <f>ROUND(class[[#This Row],[count]],-3)</f>
        <v>154000</v>
      </c>
      <c r="R155" s="321">
        <f>VLOOKUP(class[[#This Row],[count_rd]],caltran!$J$2:$P$182,7,FALSE)</f>
        <v>136154.33333333331</v>
      </c>
      <c r="S155" s="321">
        <f>VLOOKUP(class[[#This Row],[count_rd]],caltran!$J$2:$P$182,6,FALSE)</f>
        <v>171845.66666666669</v>
      </c>
      <c r="T155" s="59">
        <f>IF(AND(class[[#This Row],[flow]]&gt;=class[[#This Row],[low]], class[[#This Row],[flow]]&lt;=class[[#This Row],[high]]),1,0)</f>
        <v>0</v>
      </c>
    </row>
    <row r="156" spans="1:20">
      <c r="A156" s="347">
        <f>'[4]All Counts'!E156</f>
        <v>570</v>
      </c>
      <c r="B156" s="59">
        <f>'[4]All Counts'!F156</f>
        <v>1</v>
      </c>
      <c r="C156" s="59">
        <f>'[4]All Counts'!G156</f>
        <v>1</v>
      </c>
      <c r="D156" s="353">
        <v>1</v>
      </c>
      <c r="E156" s="59" t="str">
        <f>'[4]All Counts'!P156</f>
        <v>SANDAG</v>
      </c>
      <c r="F156" s="59">
        <v>1</v>
      </c>
      <c r="G156" s="227">
        <v>5</v>
      </c>
      <c r="H156" s="227">
        <v>4</v>
      </c>
      <c r="I156" s="227">
        <v>2</v>
      </c>
      <c r="J156" s="59">
        <f>'[4]All Counts'!M156</f>
        <v>107866</v>
      </c>
      <c r="K156" s="78">
        <f>VLOOKUP(class[[#This Row],[hwycov_id]],flow[[hwycov_id]:[flow_day]],2,FALSE)</f>
        <v>106011.73535100001</v>
      </c>
      <c r="L156" s="229">
        <f t="shared" si="6"/>
        <v>-1.7190446007082749E-2</v>
      </c>
      <c r="M156" s="228">
        <f t="shared" si="7"/>
        <v>-1854.2646489999897</v>
      </c>
      <c r="N156" s="228">
        <f t="shared" si="8"/>
        <v>3438297.3885310553</v>
      </c>
      <c r="O156" s="59" t="e">
        <f>VLOOKUP(class[[#This Row],[hwycov_id]],check!$A$2:$P$26,16,FALSE)</f>
        <v>#N/A</v>
      </c>
      <c r="P156" s="59">
        <v>165</v>
      </c>
      <c r="Q156" s="304">
        <f>ROUND(class[[#This Row],[count]],-3)</f>
        <v>108000</v>
      </c>
      <c r="R156" s="321">
        <f>VLOOKUP(class[[#This Row],[count_rd]],caltran!$J$2:$P$182,7,FALSE)</f>
        <v>93677.142857142826</v>
      </c>
      <c r="S156" s="321">
        <f>VLOOKUP(class[[#This Row],[count_rd]],caltran!$J$2:$P$182,6,FALSE)</f>
        <v>122322.85714285719</v>
      </c>
      <c r="T156" s="59">
        <f>IF(AND(class[[#This Row],[flow]]&gt;=class[[#This Row],[low]], class[[#This Row],[flow]]&lt;=class[[#This Row],[high]]),1,0)</f>
        <v>1</v>
      </c>
    </row>
    <row r="157" spans="1:20">
      <c r="A157" s="347">
        <f>'[4]All Counts'!E157</f>
        <v>14637</v>
      </c>
      <c r="B157" s="59">
        <f>'[4]All Counts'!F157</f>
        <v>1</v>
      </c>
      <c r="C157" s="59">
        <f>'[4]All Counts'!G157</f>
        <v>1</v>
      </c>
      <c r="D157" s="353">
        <v>1</v>
      </c>
      <c r="E157" s="59" t="str">
        <f>'[4]All Counts'!P157</f>
        <v>PeMS2016</v>
      </c>
      <c r="F157" s="59">
        <v>1</v>
      </c>
      <c r="G157" s="227">
        <v>5</v>
      </c>
      <c r="H157" s="227">
        <v>2</v>
      </c>
      <c r="I157" s="227">
        <v>19</v>
      </c>
      <c r="J157" s="59">
        <f>'[4]All Counts'!M157</f>
        <v>103965.5286170313</v>
      </c>
      <c r="K157" s="78">
        <f>VLOOKUP(class[[#This Row],[hwycov_id]],flow[[hwycov_id]:[flow_day]],2,FALSE)</f>
        <v>116006.11034999999</v>
      </c>
      <c r="L157" s="229">
        <f t="shared" si="6"/>
        <v>0.11581321129353861</v>
      </c>
      <c r="M157" s="228">
        <f t="shared" si="7"/>
        <v>12040.581732968683</v>
      </c>
      <c r="N157" s="228">
        <f t="shared" si="8"/>
        <v>144975608.46829915</v>
      </c>
      <c r="O157" s="59" t="e">
        <f>VLOOKUP(class[[#This Row],[hwycov_id]],check!$A$2:$P$26,16,FALSE)</f>
        <v>#N/A</v>
      </c>
      <c r="P157" s="59">
        <v>166</v>
      </c>
      <c r="Q157" s="304">
        <f>ROUND(class[[#This Row],[count]],-3)</f>
        <v>104000</v>
      </c>
      <c r="R157" s="321">
        <f>VLOOKUP(class[[#This Row],[count_rd]],caltran!$J$2:$P$182,7,FALSE)</f>
        <v>90066.476190476198</v>
      </c>
      <c r="S157" s="321">
        <f>VLOOKUP(class[[#This Row],[count_rd]],caltran!$J$2:$P$182,6,FALSE)</f>
        <v>117933.5238095238</v>
      </c>
      <c r="T157" s="59">
        <f>IF(AND(class[[#This Row],[flow]]&gt;=class[[#This Row],[low]], class[[#This Row],[flow]]&lt;=class[[#This Row],[high]]),1,0)</f>
        <v>1</v>
      </c>
    </row>
    <row r="158" spans="1:20">
      <c r="A158" s="347">
        <f>'[4]All Counts'!E158</f>
        <v>14637</v>
      </c>
      <c r="B158" s="59">
        <f>'[4]All Counts'!F158</f>
        <v>1</v>
      </c>
      <c r="C158" s="59">
        <f>'[4]All Counts'!G158</f>
        <v>1</v>
      </c>
      <c r="D158" s="353">
        <v>1</v>
      </c>
      <c r="E158" s="59" t="str">
        <f>'[4]All Counts'!P158</f>
        <v>SANDAG</v>
      </c>
      <c r="F158" s="59">
        <v>1</v>
      </c>
      <c r="G158" s="227">
        <v>5</v>
      </c>
      <c r="H158" s="227">
        <v>2</v>
      </c>
      <c r="I158" s="227">
        <v>19</v>
      </c>
      <c r="J158" s="59">
        <f>'[4]All Counts'!M158</f>
        <v>105327</v>
      </c>
      <c r="K158" s="78">
        <f>VLOOKUP(class[[#This Row],[hwycov_id]],flow[[hwycov_id]:[flow_day]],2,FALSE)</f>
        <v>116006.11034999999</v>
      </c>
      <c r="L158" s="229">
        <f t="shared" si="6"/>
        <v>0.10139005525648681</v>
      </c>
      <c r="M158" s="228">
        <f t="shared" si="7"/>
        <v>10679.110349999988</v>
      </c>
      <c r="N158" s="228">
        <f t="shared" si="8"/>
        <v>114043397.86747687</v>
      </c>
      <c r="O158" s="59" t="e">
        <f>VLOOKUP(class[[#This Row],[hwycov_id]],check!$A$2:$P$26,16,FALSE)</f>
        <v>#N/A</v>
      </c>
      <c r="P158" s="59">
        <v>167</v>
      </c>
      <c r="Q158" s="304">
        <f>ROUND(class[[#This Row],[count]],-3)</f>
        <v>105000</v>
      </c>
      <c r="R158" s="321">
        <f>VLOOKUP(class[[#This Row],[count_rd]],caltran!$J$2:$P$182,7,FALSE)</f>
        <v>90979.999999999942</v>
      </c>
      <c r="S158" s="321">
        <f>VLOOKUP(class[[#This Row],[count_rd]],caltran!$J$2:$P$182,6,FALSE)</f>
        <v>119020.00000000006</v>
      </c>
      <c r="T158" s="59">
        <f>IF(AND(class[[#This Row],[flow]]&gt;=class[[#This Row],[low]], class[[#This Row],[flow]]&lt;=class[[#This Row],[high]]),1,0)</f>
        <v>1</v>
      </c>
    </row>
    <row r="159" spans="1:20">
      <c r="A159" s="347">
        <f>'[4]All Counts'!E159</f>
        <v>14660</v>
      </c>
      <c r="B159" s="59">
        <f>'[4]All Counts'!F159</f>
        <v>1</v>
      </c>
      <c r="C159" s="59">
        <f>'[4]All Counts'!G159</f>
        <v>1</v>
      </c>
      <c r="D159" s="353">
        <v>1</v>
      </c>
      <c r="E159" s="59" t="str">
        <f>'[4]All Counts'!P159</f>
        <v>PeMS2016</v>
      </c>
      <c r="F159" s="59">
        <v>1</v>
      </c>
      <c r="G159" s="227">
        <v>5</v>
      </c>
      <c r="H159" s="227">
        <v>5</v>
      </c>
      <c r="I159" s="227">
        <v>5</v>
      </c>
      <c r="J159" s="59">
        <f>'[4]All Counts'!M159</f>
        <v>113937.5695938693</v>
      </c>
      <c r="K159" s="78">
        <f>VLOOKUP(class[[#This Row],[hwycov_id]],flow[[hwycov_id]:[flow_day]],2,FALSE)</f>
        <v>113308.24609299999</v>
      </c>
      <c r="L159" s="229">
        <f t="shared" si="6"/>
        <v>-5.5234063980171832E-3</v>
      </c>
      <c r="M159" s="228">
        <f t="shared" si="7"/>
        <v>-629.32350086930091</v>
      </c>
      <c r="N159" s="228">
        <f t="shared" si="8"/>
        <v>396048.06874639296</v>
      </c>
      <c r="O159" s="59" t="e">
        <f>VLOOKUP(class[[#This Row],[hwycov_id]],check!$A$2:$P$26,16,FALSE)</f>
        <v>#N/A</v>
      </c>
      <c r="P159" s="59">
        <v>168</v>
      </c>
      <c r="Q159" s="304">
        <f>ROUND(class[[#This Row],[count]],-3)</f>
        <v>114000</v>
      </c>
      <c r="R159" s="321">
        <f>VLOOKUP(class[[#This Row],[count_rd]],caltran!$J$2:$P$182,7,FALSE)</f>
        <v>99139.285714285696</v>
      </c>
      <c r="S159" s="321">
        <f>VLOOKUP(class[[#This Row],[count_rd]],caltran!$J$2:$P$182,6,FALSE)</f>
        <v>128860.7142857143</v>
      </c>
      <c r="T159" s="59">
        <f>IF(AND(class[[#This Row],[flow]]&gt;=class[[#This Row],[low]], class[[#This Row],[flow]]&lt;=class[[#This Row],[high]]),1,0)</f>
        <v>1</v>
      </c>
    </row>
    <row r="160" spans="1:20">
      <c r="A160" s="347">
        <f>'[4]All Counts'!E160</f>
        <v>14660</v>
      </c>
      <c r="B160" s="59">
        <f>'[4]All Counts'!F160</f>
        <v>1</v>
      </c>
      <c r="C160" s="59">
        <f>'[4]All Counts'!G160</f>
        <v>1</v>
      </c>
      <c r="D160" s="353">
        <v>1</v>
      </c>
      <c r="E160" s="59" t="str">
        <f>'[4]All Counts'!P160</f>
        <v>SANDAG</v>
      </c>
      <c r="F160" s="59">
        <v>1</v>
      </c>
      <c r="G160" s="227">
        <v>5</v>
      </c>
      <c r="H160" s="227">
        <v>2</v>
      </c>
      <c r="I160" s="227">
        <v>14</v>
      </c>
      <c r="J160" s="59">
        <f>'[4]All Counts'!M160</f>
        <v>104360</v>
      </c>
      <c r="K160" s="78">
        <f>VLOOKUP(class[[#This Row],[hwycov_id]],flow[[hwycov_id]:[flow_day]],2,FALSE)</f>
        <v>113308.24609299999</v>
      </c>
      <c r="L160" s="229">
        <f t="shared" si="6"/>
        <v>8.574402158873129E-2</v>
      </c>
      <c r="M160" s="228">
        <f t="shared" si="7"/>
        <v>8948.2460929999943</v>
      </c>
      <c r="N160" s="228">
        <f t="shared" si="8"/>
        <v>80071108.14088966</v>
      </c>
      <c r="O160" s="59" t="e">
        <f>VLOOKUP(class[[#This Row],[hwycov_id]],check!$A$2:$P$26,16,FALSE)</f>
        <v>#N/A</v>
      </c>
      <c r="P160" s="59">
        <v>169</v>
      </c>
      <c r="Q160" s="304">
        <f>ROUND(class[[#This Row],[count]],-3)</f>
        <v>104000</v>
      </c>
      <c r="R160" s="321">
        <f>VLOOKUP(class[[#This Row],[count_rd]],caltran!$J$2:$P$182,7,FALSE)</f>
        <v>90066.476190476198</v>
      </c>
      <c r="S160" s="321">
        <f>VLOOKUP(class[[#This Row],[count_rd]],caltran!$J$2:$P$182,6,FALSE)</f>
        <v>117933.5238095238</v>
      </c>
      <c r="T160" s="59">
        <f>IF(AND(class[[#This Row],[flow]]&gt;=class[[#This Row],[low]], class[[#This Row],[flow]]&lt;=class[[#This Row],[high]]),1,0)</f>
        <v>1</v>
      </c>
    </row>
    <row r="161" spans="1:20">
      <c r="A161" s="347">
        <f>'[4]All Counts'!E161</f>
        <v>789</v>
      </c>
      <c r="B161" s="59">
        <f>'[4]All Counts'!F161</f>
        <v>1</v>
      </c>
      <c r="C161" s="59">
        <f>'[4]All Counts'!G161</f>
        <v>1</v>
      </c>
      <c r="D161" s="353">
        <v>1</v>
      </c>
      <c r="E161" s="59" t="str">
        <f>'[4]All Counts'!P161</f>
        <v>PeMS2016</v>
      </c>
      <c r="F161" s="59">
        <v>1</v>
      </c>
      <c r="G161" s="227">
        <v>5</v>
      </c>
      <c r="H161" s="227">
        <v>7</v>
      </c>
      <c r="I161" s="227">
        <v>18</v>
      </c>
      <c r="J161" s="59">
        <f>'[4]All Counts'!M161</f>
        <v>128485.71973533909</v>
      </c>
      <c r="K161" s="78">
        <f>VLOOKUP(class[[#This Row],[hwycov_id]],flow[[hwycov_id]:[flow_day]],2,FALSE)</f>
        <v>128671.261719</v>
      </c>
      <c r="L161" s="229">
        <f t="shared" si="6"/>
        <v>1.4440669674660178E-3</v>
      </c>
      <c r="M161" s="228">
        <f t="shared" si="7"/>
        <v>185.54198366090714</v>
      </c>
      <c r="N161" s="228">
        <f t="shared" si="8"/>
        <v>34425.827700824331</v>
      </c>
      <c r="O161" s="59" t="e">
        <f>VLOOKUP(class[[#This Row],[hwycov_id]],check!$A$2:$P$26,16,FALSE)</f>
        <v>#N/A</v>
      </c>
      <c r="P161" s="59">
        <v>170</v>
      </c>
      <c r="Q161" s="304">
        <f>ROUND(class[[#This Row],[count]],-3)</f>
        <v>128000</v>
      </c>
      <c r="R161" s="321">
        <f>VLOOKUP(class[[#This Row],[count_rd]],caltran!$J$2:$P$182,7,FALSE)</f>
        <v>111951.23809523814</v>
      </c>
      <c r="S161" s="321">
        <f>VLOOKUP(class[[#This Row],[count_rd]],caltran!$J$2:$P$182,6,FALSE)</f>
        <v>144048.76190476184</v>
      </c>
      <c r="T161" s="59">
        <f>IF(AND(class[[#This Row],[flow]]&gt;=class[[#This Row],[low]], class[[#This Row],[flow]]&lt;=class[[#This Row],[high]]),1,0)</f>
        <v>1</v>
      </c>
    </row>
    <row r="162" spans="1:20">
      <c r="A162" s="347">
        <f>'[4]All Counts'!E162</f>
        <v>789</v>
      </c>
      <c r="B162" s="59">
        <f>'[4]All Counts'!F162</f>
        <v>1</v>
      </c>
      <c r="C162" s="59">
        <f>'[4]All Counts'!G162</f>
        <v>1</v>
      </c>
      <c r="D162" s="353">
        <v>1</v>
      </c>
      <c r="E162" s="59" t="str">
        <f>'[4]All Counts'!P162</f>
        <v>SANDAG</v>
      </c>
      <c r="F162" s="59">
        <v>1</v>
      </c>
      <c r="G162" s="227">
        <v>5</v>
      </c>
      <c r="H162" s="227">
        <v>3</v>
      </c>
      <c r="I162" s="227">
        <v>14</v>
      </c>
      <c r="J162" s="59">
        <f>'[4]All Counts'!M162</f>
        <v>128110</v>
      </c>
      <c r="K162" s="78">
        <f>VLOOKUP(class[[#This Row],[hwycov_id]],flow[[hwycov_id]:[flow_day]],2,FALSE)</f>
        <v>128671.261719</v>
      </c>
      <c r="L162" s="229">
        <f t="shared" si="6"/>
        <v>4.3810921785965018E-3</v>
      </c>
      <c r="M162" s="228">
        <f t="shared" si="7"/>
        <v>561.2617190000019</v>
      </c>
      <c r="N162" s="228">
        <f t="shared" si="8"/>
        <v>315014.71721483709</v>
      </c>
      <c r="O162" s="59" t="e">
        <f>VLOOKUP(class[[#This Row],[hwycov_id]],check!$A$2:$P$26,16,FALSE)</f>
        <v>#N/A</v>
      </c>
      <c r="P162" s="59">
        <v>171</v>
      </c>
      <c r="Q162" s="304">
        <f>ROUND(class[[#This Row],[count]],-3)</f>
        <v>128000</v>
      </c>
      <c r="R162" s="321">
        <f>VLOOKUP(class[[#This Row],[count_rd]],caltran!$J$2:$P$182,7,FALSE)</f>
        <v>111951.23809523814</v>
      </c>
      <c r="S162" s="321">
        <f>VLOOKUP(class[[#This Row],[count_rd]],caltran!$J$2:$P$182,6,FALSE)</f>
        <v>144048.76190476184</v>
      </c>
      <c r="T162" s="59">
        <f>IF(AND(class[[#This Row],[flow]]&gt;=class[[#This Row],[low]], class[[#This Row],[flow]]&lt;=class[[#This Row],[high]]),1,0)</f>
        <v>1</v>
      </c>
    </row>
    <row r="163" spans="1:20">
      <c r="A163" s="347">
        <f>'[4]All Counts'!E163</f>
        <v>14383</v>
      </c>
      <c r="B163" s="59">
        <f>'[4]All Counts'!F163</f>
        <v>1</v>
      </c>
      <c r="C163" s="59">
        <f>'[4]All Counts'!G163</f>
        <v>1</v>
      </c>
      <c r="D163" s="353">
        <v>1</v>
      </c>
      <c r="E163" s="59" t="str">
        <f>'[4]All Counts'!P163</f>
        <v>PeMS2016</v>
      </c>
      <c r="F163" s="59">
        <v>1</v>
      </c>
      <c r="G163" s="227">
        <v>5</v>
      </c>
      <c r="H163" s="227">
        <v>2</v>
      </c>
      <c r="I163" s="227">
        <v>2</v>
      </c>
      <c r="J163" s="59">
        <f>'[4]All Counts'!M163</f>
        <v>148338.7143042871</v>
      </c>
      <c r="K163" s="78">
        <f>VLOOKUP(class[[#This Row],[hwycov_id]],flow[[hwycov_id]:[flow_day]],2,FALSE)</f>
        <v>141639.70605399998</v>
      </c>
      <c r="L163" s="229">
        <f t="shared" si="6"/>
        <v>-4.5160215131334169E-2</v>
      </c>
      <c r="M163" s="228">
        <f t="shared" si="7"/>
        <v>-6699.0082502871228</v>
      </c>
      <c r="N163" s="228">
        <f t="shared" si="8"/>
        <v>44876711.537414938</v>
      </c>
      <c r="O163" s="59" t="e">
        <f>VLOOKUP(class[[#This Row],[hwycov_id]],check!$A$2:$P$26,16,FALSE)</f>
        <v>#N/A</v>
      </c>
      <c r="P163" s="59">
        <v>173</v>
      </c>
      <c r="Q163" s="304">
        <f>ROUND(class[[#This Row],[count]],-3)</f>
        <v>148000</v>
      </c>
      <c r="R163" s="321">
        <f>VLOOKUP(class[[#This Row],[count_rd]],caltran!$J$2:$P$182,7,FALSE)</f>
        <v>130514.85714285716</v>
      </c>
      <c r="S163" s="321">
        <f>VLOOKUP(class[[#This Row],[count_rd]],caltran!$J$2:$P$182,6,FALSE)</f>
        <v>165485.14285714281</v>
      </c>
      <c r="T163" s="59">
        <f>IF(AND(class[[#This Row],[flow]]&gt;=class[[#This Row],[low]], class[[#This Row],[flow]]&lt;=class[[#This Row],[high]]),1,0)</f>
        <v>1</v>
      </c>
    </row>
    <row r="164" spans="1:20">
      <c r="A164" s="347">
        <f>'[4]All Counts'!E164</f>
        <v>14383</v>
      </c>
      <c r="B164" s="59">
        <f>'[4]All Counts'!F164</f>
        <v>1</v>
      </c>
      <c r="C164" s="59">
        <f>'[4]All Counts'!G164</f>
        <v>1</v>
      </c>
      <c r="D164" s="353">
        <v>1</v>
      </c>
      <c r="E164" s="59" t="str">
        <f>'[4]All Counts'!P164</f>
        <v>SANDAG</v>
      </c>
      <c r="F164" s="59">
        <v>1</v>
      </c>
      <c r="G164" s="227">
        <v>5</v>
      </c>
      <c r="H164" s="227">
        <v>5</v>
      </c>
      <c r="I164" s="227">
        <v>5</v>
      </c>
      <c r="J164" s="59">
        <f>'[4]All Counts'!M164</f>
        <v>147796</v>
      </c>
      <c r="K164" s="78">
        <f>VLOOKUP(class[[#This Row],[hwycov_id]],flow[[hwycov_id]:[flow_day]],2,FALSE)</f>
        <v>141639.70605399998</v>
      </c>
      <c r="L164" s="229">
        <f t="shared" si="6"/>
        <v>-4.1653995683239242E-2</v>
      </c>
      <c r="M164" s="228">
        <f t="shared" si="7"/>
        <v>-6156.2939460000198</v>
      </c>
      <c r="N164" s="228">
        <f t="shared" si="8"/>
        <v>37899955.149556495</v>
      </c>
      <c r="O164" s="59" t="e">
        <f>VLOOKUP(class[[#This Row],[hwycov_id]],check!$A$2:$P$26,16,FALSE)</f>
        <v>#N/A</v>
      </c>
      <c r="P164" s="59">
        <v>174</v>
      </c>
      <c r="Q164" s="304">
        <f>ROUND(class[[#This Row],[count]],-3)</f>
        <v>148000</v>
      </c>
      <c r="R164" s="321">
        <f>VLOOKUP(class[[#This Row],[count_rd]],caltran!$J$2:$P$182,7,FALSE)</f>
        <v>130514.85714285716</v>
      </c>
      <c r="S164" s="321">
        <f>VLOOKUP(class[[#This Row],[count_rd]],caltran!$J$2:$P$182,6,FALSE)</f>
        <v>165485.14285714281</v>
      </c>
      <c r="T164" s="59">
        <f>IF(AND(class[[#This Row],[flow]]&gt;=class[[#This Row],[low]], class[[#This Row],[flow]]&lt;=class[[#This Row],[high]]),1,0)</f>
        <v>1</v>
      </c>
    </row>
    <row r="165" spans="1:20">
      <c r="A165" s="347">
        <f>'[4]All Counts'!E165</f>
        <v>28809</v>
      </c>
      <c r="B165" s="59">
        <f>'[4]All Counts'!F165</f>
        <v>1</v>
      </c>
      <c r="C165" s="59">
        <f>'[4]All Counts'!G165</f>
        <v>1</v>
      </c>
      <c r="D165" s="353">
        <v>1</v>
      </c>
      <c r="E165" s="59" t="str">
        <f>'[4]All Counts'!P165</f>
        <v>SANDAG</v>
      </c>
      <c r="F165" s="59">
        <v>1</v>
      </c>
      <c r="G165" s="227">
        <v>5</v>
      </c>
      <c r="H165" s="227">
        <v>3</v>
      </c>
      <c r="I165" s="227">
        <v>14</v>
      </c>
      <c r="J165" s="59">
        <f>'[4]All Counts'!M165</f>
        <v>120405</v>
      </c>
      <c r="K165" s="78">
        <f>VLOOKUP(class[[#This Row],[hwycov_id]],flow[[hwycov_id]:[flow_day]],2,FALSE)</f>
        <v>125042.955078</v>
      </c>
      <c r="L165" s="229">
        <f t="shared" si="6"/>
        <v>3.8519621925999781E-2</v>
      </c>
      <c r="M165" s="228">
        <f t="shared" si="7"/>
        <v>4637.955077999999</v>
      </c>
      <c r="N165" s="228">
        <f t="shared" si="8"/>
        <v>21510627.305545978</v>
      </c>
      <c r="O165" s="59" t="e">
        <f>VLOOKUP(class[[#This Row],[hwycov_id]],check!$A$2:$P$26,16,FALSE)</f>
        <v>#N/A</v>
      </c>
      <c r="P165" s="59">
        <v>175</v>
      </c>
      <c r="Q165" s="304">
        <f>ROUND(class[[#This Row],[count]],-3)</f>
        <v>120000</v>
      </c>
      <c r="R165" s="321">
        <f>VLOOKUP(class[[#This Row],[count_rd]],caltran!$J$2:$P$182,7,FALSE)</f>
        <v>104628.57142857143</v>
      </c>
      <c r="S165" s="321">
        <f>VLOOKUP(class[[#This Row],[count_rd]],caltran!$J$2:$P$182,6,FALSE)</f>
        <v>135371.42857142855</v>
      </c>
      <c r="T165" s="59">
        <f>IF(AND(class[[#This Row],[flow]]&gt;=class[[#This Row],[low]], class[[#This Row],[flow]]&lt;=class[[#This Row],[high]]),1,0)</f>
        <v>1</v>
      </c>
    </row>
    <row r="166" spans="1:20">
      <c r="A166" s="347">
        <f>'[4]All Counts'!E166</f>
        <v>8814</v>
      </c>
      <c r="B166" s="59">
        <f>'[4]All Counts'!F166</f>
        <v>1</v>
      </c>
      <c r="C166" s="59">
        <f>'[4]All Counts'!G166</f>
        <v>1</v>
      </c>
      <c r="D166" s="353">
        <v>1</v>
      </c>
      <c r="E166" s="59" t="str">
        <f>'[4]All Counts'!P166</f>
        <v>PeMS2016</v>
      </c>
      <c r="F166" s="59">
        <v>1</v>
      </c>
      <c r="G166" s="227">
        <v>5</v>
      </c>
      <c r="H166" s="227">
        <v>2</v>
      </c>
      <c r="I166" s="227">
        <v>11</v>
      </c>
      <c r="J166" s="59">
        <f>'[4]All Counts'!M166</f>
        <v>144522.3177300336</v>
      </c>
      <c r="K166" s="78">
        <f>VLOOKUP(class[[#This Row],[hwycov_id]],flow[[hwycov_id]:[flow_day]],2,FALSE)</f>
        <v>148121.875</v>
      </c>
      <c r="L166" s="229">
        <f t="shared" si="6"/>
        <v>2.4906584162941225E-2</v>
      </c>
      <c r="M166" s="228">
        <f t="shared" si="7"/>
        <v>3599.5572699664044</v>
      </c>
      <c r="N166" s="228">
        <f t="shared" si="8"/>
        <v>12956812.539767994</v>
      </c>
      <c r="O166" s="59" t="e">
        <f>VLOOKUP(class[[#This Row],[hwycov_id]],check!$A$2:$P$26,16,FALSE)</f>
        <v>#N/A</v>
      </c>
      <c r="P166" s="59">
        <v>176</v>
      </c>
      <c r="Q166" s="304">
        <f>ROUND(class[[#This Row],[count]],-3)</f>
        <v>145000</v>
      </c>
      <c r="R166" s="321">
        <f>VLOOKUP(class[[#This Row],[count_rd]],caltran!$J$2:$P$182,7,FALSE)</f>
        <v>127738.09523809525</v>
      </c>
      <c r="S166" s="321">
        <f>VLOOKUP(class[[#This Row],[count_rd]],caltran!$J$2:$P$182,6,FALSE)</f>
        <v>162261.90476190476</v>
      </c>
      <c r="T166" s="59">
        <f>IF(AND(class[[#This Row],[flow]]&gt;=class[[#This Row],[low]], class[[#This Row],[flow]]&lt;=class[[#This Row],[high]]),1,0)</f>
        <v>1</v>
      </c>
    </row>
    <row r="167" spans="1:20">
      <c r="A167" s="347">
        <f>'[4]All Counts'!E167</f>
        <v>8814</v>
      </c>
      <c r="B167" s="59">
        <f>'[4]All Counts'!F167</f>
        <v>1</v>
      </c>
      <c r="C167" s="59">
        <f>'[4]All Counts'!G167</f>
        <v>1</v>
      </c>
      <c r="D167" s="353">
        <v>1</v>
      </c>
      <c r="E167" s="59" t="str">
        <f>'[4]All Counts'!P167</f>
        <v>SANDAG</v>
      </c>
      <c r="F167" s="59">
        <v>1</v>
      </c>
      <c r="G167" s="227">
        <v>6</v>
      </c>
      <c r="H167" s="227">
        <v>2</v>
      </c>
      <c r="I167" s="227">
        <v>14</v>
      </c>
      <c r="J167" s="59">
        <f>'[4]All Counts'!M167</f>
        <v>144022</v>
      </c>
      <c r="K167" s="78">
        <f>VLOOKUP(class[[#This Row],[hwycov_id]],flow[[hwycov_id]:[flow_day]],2,FALSE)</f>
        <v>148121.875</v>
      </c>
      <c r="L167" s="229">
        <f t="shared" si="6"/>
        <v>2.8467005040896609E-2</v>
      </c>
      <c r="M167" s="228">
        <f t="shared" si="7"/>
        <v>4099.875</v>
      </c>
      <c r="N167" s="228">
        <f t="shared" si="8"/>
        <v>16808975.015625</v>
      </c>
      <c r="O167" s="59" t="e">
        <f>VLOOKUP(class[[#This Row],[hwycov_id]],check!$A$2:$P$26,16,FALSE)</f>
        <v>#N/A</v>
      </c>
      <c r="P167" s="59">
        <v>177</v>
      </c>
      <c r="Q167" s="304">
        <f>ROUND(class[[#This Row],[count]],-3)</f>
        <v>144000</v>
      </c>
      <c r="R167" s="321">
        <f>VLOOKUP(class[[#This Row],[count_rd]],caltran!$J$2:$P$182,7,FALSE)</f>
        <v>126792.00000000001</v>
      </c>
      <c r="S167" s="321">
        <f>VLOOKUP(class[[#This Row],[count_rd]],caltran!$J$2:$P$182,6,FALSE)</f>
        <v>161208</v>
      </c>
      <c r="T167" s="59">
        <f>IF(AND(class[[#This Row],[flow]]&gt;=class[[#This Row],[low]], class[[#This Row],[flow]]&lt;=class[[#This Row],[high]]),1,0)</f>
        <v>1</v>
      </c>
    </row>
    <row r="168" spans="1:20">
      <c r="A168" s="347">
        <f>'[4]All Counts'!E168</f>
        <v>14400</v>
      </c>
      <c r="B168" s="59">
        <f>'[4]All Counts'!F168</f>
        <v>1</v>
      </c>
      <c r="C168" s="59">
        <f>'[4]All Counts'!G168</f>
        <v>1</v>
      </c>
      <c r="D168" s="353">
        <v>1</v>
      </c>
      <c r="E168" s="59" t="str">
        <f>'[4]All Counts'!P168</f>
        <v>PeMS2016</v>
      </c>
      <c r="F168" s="59">
        <v>1</v>
      </c>
      <c r="G168" s="227">
        <v>6</v>
      </c>
      <c r="H168" s="227">
        <v>3</v>
      </c>
      <c r="I168" s="227">
        <v>14</v>
      </c>
      <c r="J168" s="59">
        <f>'[4]All Counts'!M168</f>
        <v>137103.8577524701</v>
      </c>
      <c r="K168" s="78">
        <f>VLOOKUP(class[[#This Row],[hwycov_id]],flow[[hwycov_id]:[flow_day]],2,FALSE)</f>
        <v>139711.809569</v>
      </c>
      <c r="L168" s="229">
        <f t="shared" si="6"/>
        <v>1.9021724547228613E-2</v>
      </c>
      <c r="M168" s="228">
        <f t="shared" si="7"/>
        <v>2607.9518165299087</v>
      </c>
      <c r="N168" s="228">
        <f t="shared" si="8"/>
        <v>6801412.6773416502</v>
      </c>
      <c r="O168" s="59" t="e">
        <f>VLOOKUP(class[[#This Row],[hwycov_id]],check!$A$2:$P$26,16,FALSE)</f>
        <v>#N/A</v>
      </c>
      <c r="P168" s="59">
        <v>178</v>
      </c>
      <c r="Q168" s="304">
        <f>ROUND(class[[#This Row],[count]],-3)</f>
        <v>137000</v>
      </c>
      <c r="R168" s="321">
        <f>VLOOKUP(class[[#This Row],[count_rd]],caltran!$J$2:$P$182,7,FALSE)</f>
        <v>120284.18783068781</v>
      </c>
      <c r="S168" s="321">
        <f>VLOOKUP(class[[#This Row],[count_rd]],caltran!$J$2:$P$182,6,FALSE)</f>
        <v>153715.81216931221</v>
      </c>
      <c r="T168" s="59">
        <f>IF(AND(class[[#This Row],[flow]]&gt;=class[[#This Row],[low]], class[[#This Row],[flow]]&lt;=class[[#This Row],[high]]),1,0)</f>
        <v>1</v>
      </c>
    </row>
    <row r="169" spans="1:20">
      <c r="A169" s="347">
        <f>'[4]All Counts'!E169</f>
        <v>14400</v>
      </c>
      <c r="B169" s="59">
        <f>'[4]All Counts'!F169</f>
        <v>1</v>
      </c>
      <c r="C169" s="59">
        <f>'[4]All Counts'!G169</f>
        <v>1</v>
      </c>
      <c r="D169" s="353">
        <v>1</v>
      </c>
      <c r="E169" s="59" t="str">
        <f>'[4]All Counts'!P169</f>
        <v>SANDAG</v>
      </c>
      <c r="F169" s="59">
        <v>1</v>
      </c>
      <c r="G169" s="227">
        <v>6</v>
      </c>
      <c r="H169" s="227">
        <v>5</v>
      </c>
      <c r="I169" s="227">
        <v>10</v>
      </c>
      <c r="J169" s="59">
        <f>'[4]All Counts'!M169</f>
        <v>137156</v>
      </c>
      <c r="K169" s="78">
        <f>VLOOKUP(class[[#This Row],[hwycov_id]],flow[[hwycov_id]:[flow_day]],2,FALSE)</f>
        <v>139711.809569</v>
      </c>
      <c r="L169" s="229">
        <f t="shared" si="6"/>
        <v>1.8634325651083472E-2</v>
      </c>
      <c r="M169" s="228">
        <f t="shared" si="7"/>
        <v>2555.8095690000046</v>
      </c>
      <c r="N169" s="228">
        <f t="shared" si="8"/>
        <v>6532162.5529919891</v>
      </c>
      <c r="O169" s="59" t="e">
        <f>VLOOKUP(class[[#This Row],[hwycov_id]],check!$A$2:$P$26,16,FALSE)</f>
        <v>#N/A</v>
      </c>
      <c r="P169" s="59">
        <v>179</v>
      </c>
      <c r="Q169" s="304">
        <f>ROUND(class[[#This Row],[count]],-3)</f>
        <v>137000</v>
      </c>
      <c r="R169" s="321">
        <f>VLOOKUP(class[[#This Row],[count_rd]],caltran!$J$2:$P$182,7,FALSE)</f>
        <v>120284.18783068781</v>
      </c>
      <c r="S169" s="321">
        <f>VLOOKUP(class[[#This Row],[count_rd]],caltran!$J$2:$P$182,6,FALSE)</f>
        <v>153715.81216931221</v>
      </c>
      <c r="T169" s="59">
        <f>IF(AND(class[[#This Row],[flow]]&gt;=class[[#This Row],[low]], class[[#This Row],[flow]]&lt;=class[[#This Row],[high]]),1,0)</f>
        <v>1</v>
      </c>
    </row>
    <row r="170" spans="1:20">
      <c r="A170" s="347">
        <f>'[4]All Counts'!E170</f>
        <v>14407</v>
      </c>
      <c r="B170" s="59">
        <f>'[4]All Counts'!F170</f>
        <v>1</v>
      </c>
      <c r="C170" s="59">
        <f>'[4]All Counts'!G170</f>
        <v>1</v>
      </c>
      <c r="D170" s="353">
        <v>1</v>
      </c>
      <c r="E170" s="59" t="str">
        <f>'[4]All Counts'!P170</f>
        <v>PeMS2016</v>
      </c>
      <c r="F170" s="59">
        <v>1</v>
      </c>
      <c r="G170" s="227">
        <v>6</v>
      </c>
      <c r="H170" s="227">
        <v>5</v>
      </c>
      <c r="I170" s="227">
        <v>5</v>
      </c>
      <c r="J170" s="59">
        <f>'[4]All Counts'!M170</f>
        <v>138163.57022401271</v>
      </c>
      <c r="K170" s="78">
        <f>VLOOKUP(class[[#This Row],[hwycov_id]],flow[[hwycov_id]:[flow_day]],2,FALSE)</f>
        <v>140459.159181</v>
      </c>
      <c r="L170" s="229">
        <f t="shared" si="6"/>
        <v>1.6615008958333233E-2</v>
      </c>
      <c r="M170" s="228">
        <f t="shared" si="7"/>
        <v>2295.5889569872816</v>
      </c>
      <c r="N170" s="228">
        <f t="shared" si="8"/>
        <v>5269728.6594419554</v>
      </c>
      <c r="O170" s="59" t="e">
        <f>VLOOKUP(class[[#This Row],[hwycov_id]],check!$A$2:$P$26,16,FALSE)</f>
        <v>#N/A</v>
      </c>
      <c r="P170" s="59">
        <v>180</v>
      </c>
      <c r="Q170" s="304">
        <f>ROUND(class[[#This Row],[count]],-3)</f>
        <v>138000</v>
      </c>
      <c r="R170" s="321">
        <f>VLOOKUP(class[[#This Row],[count_rd]],caltran!$J$2:$P$182,7,FALSE)</f>
        <v>121196.85714285712</v>
      </c>
      <c r="S170" s="321">
        <f>VLOOKUP(class[[#This Row],[count_rd]],caltran!$J$2:$P$182,6,FALSE)</f>
        <v>154803.1428571429</v>
      </c>
      <c r="T170" s="59">
        <f>IF(AND(class[[#This Row],[flow]]&gt;=class[[#This Row],[low]], class[[#This Row],[flow]]&lt;=class[[#This Row],[high]]),1,0)</f>
        <v>1</v>
      </c>
    </row>
    <row r="171" spans="1:20">
      <c r="A171" s="347">
        <f>'[4]All Counts'!E171</f>
        <v>14407</v>
      </c>
      <c r="B171" s="59">
        <f>'[4]All Counts'!F171</f>
        <v>1</v>
      </c>
      <c r="C171" s="59">
        <f>'[4]All Counts'!G171</f>
        <v>1</v>
      </c>
      <c r="D171" s="353">
        <v>1</v>
      </c>
      <c r="E171" s="59" t="str">
        <f>'[4]All Counts'!P171</f>
        <v>SANDAG</v>
      </c>
      <c r="F171" s="59">
        <v>1</v>
      </c>
      <c r="G171" s="227">
        <v>6</v>
      </c>
      <c r="H171" s="227">
        <v>7</v>
      </c>
      <c r="I171" s="227">
        <v>15</v>
      </c>
      <c r="J171" s="59">
        <f>'[4]All Counts'!M171</f>
        <v>138072</v>
      </c>
      <c r="K171" s="78">
        <f>VLOOKUP(class[[#This Row],[hwycov_id]],flow[[hwycov_id]:[flow_day]],2,FALSE)</f>
        <v>140459.159181</v>
      </c>
      <c r="L171" s="229">
        <f t="shared" si="6"/>
        <v>1.7289234464627157E-2</v>
      </c>
      <c r="M171" s="228">
        <f t="shared" si="7"/>
        <v>2387.1591809999954</v>
      </c>
      <c r="N171" s="228">
        <f t="shared" si="8"/>
        <v>5698528.9554325687</v>
      </c>
      <c r="O171" s="59" t="e">
        <f>VLOOKUP(class[[#This Row],[hwycov_id]],check!$A$2:$P$26,16,FALSE)</f>
        <v>#N/A</v>
      </c>
      <c r="P171" s="59">
        <v>181</v>
      </c>
      <c r="Q171" s="304">
        <f>ROUND(class[[#This Row],[count]],-3)</f>
        <v>138000</v>
      </c>
      <c r="R171" s="321">
        <f>VLOOKUP(class[[#This Row],[count_rd]],caltran!$J$2:$P$182,7,FALSE)</f>
        <v>121196.85714285712</v>
      </c>
      <c r="S171" s="321">
        <f>VLOOKUP(class[[#This Row],[count_rd]],caltran!$J$2:$P$182,6,FALSE)</f>
        <v>154803.1428571429</v>
      </c>
      <c r="T171" s="59">
        <f>IF(AND(class[[#This Row],[flow]]&gt;=class[[#This Row],[low]], class[[#This Row],[flow]]&lt;=class[[#This Row],[high]]),1,0)</f>
        <v>1</v>
      </c>
    </row>
    <row r="172" spans="1:20">
      <c r="A172" s="347">
        <f>'[4]All Counts'!E172</f>
        <v>14411</v>
      </c>
      <c r="B172" s="59">
        <f>'[4]All Counts'!F172</f>
        <v>1</v>
      </c>
      <c r="C172" s="59">
        <f>'[4]All Counts'!G172</f>
        <v>1</v>
      </c>
      <c r="D172" s="353">
        <v>1</v>
      </c>
      <c r="E172" s="59" t="str">
        <f>'[4]All Counts'!P172</f>
        <v>PeMS2016</v>
      </c>
      <c r="F172" s="59">
        <v>1</v>
      </c>
      <c r="G172" s="227">
        <v>6</v>
      </c>
      <c r="H172" s="227">
        <v>7</v>
      </c>
      <c r="I172" s="227">
        <v>15</v>
      </c>
      <c r="J172" s="59">
        <f>'[4]All Counts'!M172</f>
        <v>137099.93970934031</v>
      </c>
      <c r="K172" s="78">
        <f>VLOOKUP(class[[#This Row],[hwycov_id]],flow[[hwycov_id]:[flow_day]],2,FALSE)</f>
        <v>149689.06836</v>
      </c>
      <c r="L172" s="229">
        <f t="shared" si="6"/>
        <v>9.182446525760235E-2</v>
      </c>
      <c r="M172" s="228">
        <f t="shared" si="7"/>
        <v>12589.128650659695</v>
      </c>
      <c r="N172" s="228">
        <f t="shared" si="8"/>
        <v>158486160.18286079</v>
      </c>
      <c r="O172" s="59" t="e">
        <f>VLOOKUP(class[[#This Row],[hwycov_id]],check!$A$2:$P$26,16,FALSE)</f>
        <v>#N/A</v>
      </c>
      <c r="P172" s="59">
        <v>182</v>
      </c>
      <c r="Q172" s="304">
        <f>ROUND(class[[#This Row],[count]],-3)</f>
        <v>137000</v>
      </c>
      <c r="R172" s="321">
        <f>VLOOKUP(class[[#This Row],[count_rd]],caltran!$J$2:$P$182,7,FALSE)</f>
        <v>120284.18783068781</v>
      </c>
      <c r="S172" s="321">
        <f>VLOOKUP(class[[#This Row],[count_rd]],caltran!$J$2:$P$182,6,FALSE)</f>
        <v>153715.81216931221</v>
      </c>
      <c r="T172" s="59">
        <f>IF(AND(class[[#This Row],[flow]]&gt;=class[[#This Row],[low]], class[[#This Row],[flow]]&lt;=class[[#This Row],[high]]),1,0)</f>
        <v>1</v>
      </c>
    </row>
    <row r="173" spans="1:20">
      <c r="A173" s="347">
        <f>'[4]All Counts'!E173</f>
        <v>14411</v>
      </c>
      <c r="B173" s="59">
        <f>'[4]All Counts'!F173</f>
        <v>1</v>
      </c>
      <c r="C173" s="59">
        <f>'[4]All Counts'!G173</f>
        <v>1</v>
      </c>
      <c r="D173" s="353">
        <v>1</v>
      </c>
      <c r="E173" s="59" t="str">
        <f>'[4]All Counts'!P173</f>
        <v>SANDAG</v>
      </c>
      <c r="F173" s="59">
        <v>1</v>
      </c>
      <c r="G173" s="227">
        <v>6</v>
      </c>
      <c r="H173" s="227">
        <v>7</v>
      </c>
      <c r="I173" s="227">
        <v>18</v>
      </c>
      <c r="J173" s="59">
        <f>'[4]All Counts'!M173</f>
        <v>136726</v>
      </c>
      <c r="K173" s="78">
        <f>VLOOKUP(class[[#This Row],[hwycov_id]],flow[[hwycov_id]:[flow_day]],2,FALSE)</f>
        <v>149689.06836</v>
      </c>
      <c r="L173" s="229">
        <f t="shared" si="6"/>
        <v>9.4810558050407501E-2</v>
      </c>
      <c r="M173" s="228">
        <f t="shared" si="7"/>
        <v>12963.068360000005</v>
      </c>
      <c r="N173" s="228">
        <f t="shared" si="8"/>
        <v>168041141.30603322</v>
      </c>
      <c r="O173" s="59" t="e">
        <f>VLOOKUP(class[[#This Row],[hwycov_id]],check!$A$2:$P$26,16,FALSE)</f>
        <v>#N/A</v>
      </c>
      <c r="P173" s="59">
        <v>183</v>
      </c>
      <c r="Q173" s="304">
        <f>ROUND(class[[#This Row],[count]],-3)</f>
        <v>137000</v>
      </c>
      <c r="R173" s="321">
        <f>VLOOKUP(class[[#This Row],[count_rd]],caltran!$J$2:$P$182,7,FALSE)</f>
        <v>120284.18783068781</v>
      </c>
      <c r="S173" s="321">
        <f>VLOOKUP(class[[#This Row],[count_rd]],caltran!$J$2:$P$182,6,FALSE)</f>
        <v>153715.81216931221</v>
      </c>
      <c r="T173" s="59">
        <f>IF(AND(class[[#This Row],[flow]]&gt;=class[[#This Row],[low]], class[[#This Row],[flow]]&lt;=class[[#This Row],[high]]),1,0)</f>
        <v>1</v>
      </c>
    </row>
    <row r="174" spans="1:20">
      <c r="A174" s="347">
        <f>'[4]All Counts'!E174</f>
        <v>14412</v>
      </c>
      <c r="B174" s="59">
        <f>'[4]All Counts'!F174</f>
        <v>1</v>
      </c>
      <c r="C174" s="59">
        <f>'[4]All Counts'!G174</f>
        <v>1</v>
      </c>
      <c r="D174" s="353">
        <v>1</v>
      </c>
      <c r="E174" s="59" t="str">
        <f>'[4]All Counts'!P174</f>
        <v>SANDAG</v>
      </c>
      <c r="F174" s="59">
        <v>1</v>
      </c>
      <c r="G174" s="227">
        <v>6</v>
      </c>
      <c r="H174" s="227">
        <v>7</v>
      </c>
      <c r="I174" s="227">
        <v>7</v>
      </c>
      <c r="J174" s="59">
        <f>'[4]All Counts'!M174</f>
        <v>135830</v>
      </c>
      <c r="K174" s="78">
        <f>VLOOKUP(class[[#This Row],[hwycov_id]],flow[[hwycov_id]:[flow_day]],2,FALSE)</f>
        <v>159886.85058500001</v>
      </c>
      <c r="L174" s="229">
        <f t="shared" si="6"/>
        <v>0.17710999473606726</v>
      </c>
      <c r="M174" s="228">
        <f t="shared" si="7"/>
        <v>24056.850585000007</v>
      </c>
      <c r="N174" s="228">
        <f t="shared" si="8"/>
        <v>578732060.06901515</v>
      </c>
      <c r="O174" s="59" t="e">
        <f>VLOOKUP(class[[#This Row],[hwycov_id]],check!$A$2:$P$26,16,FALSE)</f>
        <v>#N/A</v>
      </c>
      <c r="P174" s="59">
        <v>184</v>
      </c>
      <c r="Q174" s="304">
        <f>ROUND(class[[#This Row],[count]],-3)</f>
        <v>136000</v>
      </c>
      <c r="R174" s="321">
        <f>VLOOKUP(class[[#This Row],[count_rd]],caltran!$J$2:$P$182,7,FALSE)</f>
        <v>119358.34920634916</v>
      </c>
      <c r="S174" s="321">
        <f>VLOOKUP(class[[#This Row],[count_rd]],caltran!$J$2:$P$182,6,FALSE)</f>
        <v>152641.65079365083</v>
      </c>
      <c r="T174" s="59">
        <f>IF(AND(class[[#This Row],[flow]]&gt;=class[[#This Row],[low]], class[[#This Row],[flow]]&lt;=class[[#This Row],[high]]),1,0)</f>
        <v>0</v>
      </c>
    </row>
    <row r="175" spans="1:20">
      <c r="A175" s="347">
        <f>'[4]All Counts'!E175</f>
        <v>14418</v>
      </c>
      <c r="B175" s="59">
        <f>'[4]All Counts'!F175</f>
        <v>1</v>
      </c>
      <c r="C175" s="59">
        <f>'[4]All Counts'!G175</f>
        <v>1</v>
      </c>
      <c r="D175" s="353">
        <v>1</v>
      </c>
      <c r="E175" s="59" t="str">
        <f>'[4]All Counts'!P175</f>
        <v>PeMS2016</v>
      </c>
      <c r="F175" s="59">
        <v>1</v>
      </c>
      <c r="G175" s="227">
        <v>6</v>
      </c>
      <c r="H175" s="227">
        <v>7</v>
      </c>
      <c r="I175" s="227">
        <v>7</v>
      </c>
      <c r="J175" s="59">
        <f>'[4]All Counts'!M175</f>
        <v>142219.59040885969</v>
      </c>
      <c r="K175" s="78">
        <f>VLOOKUP(class[[#This Row],[hwycov_id]],flow[[hwycov_id]:[flow_day]],2,FALSE)</f>
        <v>161501.05761799999</v>
      </c>
      <c r="L175" s="229">
        <f t="shared" si="6"/>
        <v>0.1355753251272136</v>
      </c>
      <c r="M175" s="228">
        <f t="shared" si="7"/>
        <v>19281.467209140304</v>
      </c>
      <c r="N175" s="228">
        <f t="shared" si="8"/>
        <v>371774977.73715281</v>
      </c>
      <c r="O175" s="59" t="e">
        <f>VLOOKUP(class[[#This Row],[hwycov_id]],check!$A$2:$P$26,16,FALSE)</f>
        <v>#N/A</v>
      </c>
      <c r="P175" s="59">
        <v>186</v>
      </c>
      <c r="Q175" s="304">
        <f>ROUND(class[[#This Row],[count]],-3)</f>
        <v>142000</v>
      </c>
      <c r="R175" s="321">
        <f>VLOOKUP(class[[#This Row],[count_rd]],caltran!$J$2:$P$182,7,FALSE)</f>
        <v>124931.07407407406</v>
      </c>
      <c r="S175" s="321">
        <f>VLOOKUP(class[[#This Row],[count_rd]],caltran!$J$2:$P$182,6,FALSE)</f>
        <v>159068.92592592593</v>
      </c>
      <c r="T175" s="59">
        <f>IF(AND(class[[#This Row],[flow]]&gt;=class[[#This Row],[low]], class[[#This Row],[flow]]&lt;=class[[#This Row],[high]]),1,0)</f>
        <v>0</v>
      </c>
    </row>
    <row r="176" spans="1:20">
      <c r="A176" s="347">
        <f>'[4]All Counts'!E176</f>
        <v>14418</v>
      </c>
      <c r="B176" s="59">
        <f>'[4]All Counts'!F176</f>
        <v>1</v>
      </c>
      <c r="C176" s="59">
        <f>'[4]All Counts'!G176</f>
        <v>1</v>
      </c>
      <c r="D176" s="353">
        <v>1</v>
      </c>
      <c r="E176" s="59" t="str">
        <f>'[4]All Counts'!P176</f>
        <v>SANDAG</v>
      </c>
      <c r="F176" s="59">
        <v>1</v>
      </c>
      <c r="G176" s="227">
        <v>6</v>
      </c>
      <c r="H176" s="227">
        <v>2</v>
      </c>
      <c r="I176" s="227">
        <v>14</v>
      </c>
      <c r="J176" s="59">
        <f>'[4]All Counts'!M176</f>
        <v>141860</v>
      </c>
      <c r="K176" s="78">
        <f>VLOOKUP(class[[#This Row],[hwycov_id]],flow[[hwycov_id]:[flow_day]],2,FALSE)</f>
        <v>161501.05761799999</v>
      </c>
      <c r="L176" s="229">
        <f t="shared" si="6"/>
        <v>0.13845381092626519</v>
      </c>
      <c r="M176" s="228">
        <f t="shared" si="7"/>
        <v>19641.057617999992</v>
      </c>
      <c r="N176" s="228">
        <f t="shared" si="8"/>
        <v>385771144.3535955</v>
      </c>
      <c r="O176" s="59" t="e">
        <f>VLOOKUP(class[[#This Row],[hwycov_id]],check!$A$2:$P$26,16,FALSE)</f>
        <v>#N/A</v>
      </c>
      <c r="P176" s="59">
        <v>187</v>
      </c>
      <c r="Q176" s="304">
        <f>ROUND(class[[#This Row],[count]],-3)</f>
        <v>142000</v>
      </c>
      <c r="R176" s="321">
        <f>VLOOKUP(class[[#This Row],[count_rd]],caltran!$J$2:$P$182,7,FALSE)</f>
        <v>124931.07407407406</v>
      </c>
      <c r="S176" s="321">
        <f>VLOOKUP(class[[#This Row],[count_rd]],caltran!$J$2:$P$182,6,FALSE)</f>
        <v>159068.92592592593</v>
      </c>
      <c r="T176" s="59">
        <f>IF(AND(class[[#This Row],[flow]]&gt;=class[[#This Row],[low]], class[[#This Row],[flow]]&lt;=class[[#This Row],[high]]),1,0)</f>
        <v>0</v>
      </c>
    </row>
    <row r="177" spans="1:20">
      <c r="A177" s="347">
        <f>'[4]All Counts'!E177</f>
        <v>14419</v>
      </c>
      <c r="B177" s="59">
        <f>'[4]All Counts'!F177</f>
        <v>1</v>
      </c>
      <c r="C177" s="59">
        <f>'[4]All Counts'!G177</f>
        <v>1</v>
      </c>
      <c r="D177" s="353">
        <v>1</v>
      </c>
      <c r="E177" s="59" t="str">
        <f>'[4]All Counts'!P177</f>
        <v>PeMS2016</v>
      </c>
      <c r="F177" s="59">
        <v>1</v>
      </c>
      <c r="G177" s="227">
        <v>6</v>
      </c>
      <c r="H177" s="227">
        <v>7</v>
      </c>
      <c r="I177" s="227">
        <v>18</v>
      </c>
      <c r="J177" s="59">
        <f>'[4]All Counts'!M177</f>
        <v>138713.33373219191</v>
      </c>
      <c r="K177" s="78">
        <f>VLOOKUP(class[[#This Row],[hwycov_id]],flow[[hwycov_id]:[flow_day]],2,FALSE)</f>
        <v>163138.10253900001</v>
      </c>
      <c r="L177" s="229">
        <f t="shared" si="6"/>
        <v>0.17608090116242181</v>
      </c>
      <c r="M177" s="228">
        <f t="shared" si="7"/>
        <v>24424.768806808104</v>
      </c>
      <c r="N177" s="228">
        <f t="shared" si="8"/>
        <v>596569331.26602614</v>
      </c>
      <c r="O177" s="59" t="e">
        <f>VLOOKUP(class[[#This Row],[hwycov_id]],check!$A$2:$P$26,16,FALSE)</f>
        <v>#N/A</v>
      </c>
      <c r="P177" s="59">
        <v>188</v>
      </c>
      <c r="Q177" s="304">
        <f>ROUND(class[[#This Row],[count]],-3)</f>
        <v>139000</v>
      </c>
      <c r="R177" s="321">
        <f>VLOOKUP(class[[#This Row],[count_rd]],caltran!$J$2:$P$182,7,FALSE)</f>
        <v>122137.97619047617</v>
      </c>
      <c r="S177" s="321">
        <f>VLOOKUP(class[[#This Row],[count_rd]],caltran!$J$2:$P$182,6,FALSE)</f>
        <v>155862.02380952385</v>
      </c>
      <c r="T177" s="59">
        <f>IF(AND(class[[#This Row],[flow]]&gt;=class[[#This Row],[low]], class[[#This Row],[flow]]&lt;=class[[#This Row],[high]]),1,0)</f>
        <v>0</v>
      </c>
    </row>
    <row r="178" spans="1:20">
      <c r="A178" s="347">
        <f>'[4]All Counts'!E178</f>
        <v>14419</v>
      </c>
      <c r="B178" s="59">
        <f>'[4]All Counts'!F178</f>
        <v>1</v>
      </c>
      <c r="C178" s="59">
        <f>'[4]All Counts'!G178</f>
        <v>1</v>
      </c>
      <c r="D178" s="353">
        <v>1</v>
      </c>
      <c r="E178" s="59" t="str">
        <f>'[4]All Counts'!P178</f>
        <v>SANDAG</v>
      </c>
      <c r="F178" s="59">
        <v>1</v>
      </c>
      <c r="G178" s="227">
        <v>6</v>
      </c>
      <c r="H178" s="227">
        <v>6</v>
      </c>
      <c r="I178" s="227">
        <v>12</v>
      </c>
      <c r="J178" s="59">
        <f>'[4]All Counts'!M178</f>
        <v>165496</v>
      </c>
      <c r="K178" s="78">
        <f>VLOOKUP(class[[#This Row],[hwycov_id]],flow[[hwycov_id]:[flow_day]],2,FALSE)</f>
        <v>163138.10253900001</v>
      </c>
      <c r="L178" s="229">
        <f t="shared" si="6"/>
        <v>-1.4247458917435951E-2</v>
      </c>
      <c r="M178" s="228">
        <f t="shared" si="7"/>
        <v>-2357.8974609999859</v>
      </c>
      <c r="N178" s="228">
        <f t="shared" si="8"/>
        <v>5559680.4365901798</v>
      </c>
      <c r="O178" s="59" t="e">
        <f>VLOOKUP(class[[#This Row],[hwycov_id]],check!$A$2:$P$26,16,FALSE)</f>
        <v>#N/A</v>
      </c>
      <c r="P178" s="59">
        <v>189</v>
      </c>
      <c r="Q178" s="304">
        <f>ROUND(class[[#This Row],[count]],-3)</f>
        <v>165000</v>
      </c>
      <c r="R178" s="321">
        <f>VLOOKUP(class[[#This Row],[count_rd]],caltran!$J$2:$P$182,7,FALSE)</f>
        <v>146551.42857142852</v>
      </c>
      <c r="S178" s="321">
        <f>VLOOKUP(class[[#This Row],[count_rd]],caltran!$J$2:$P$182,6,FALSE)</f>
        <v>183448.57142857148</v>
      </c>
      <c r="T178" s="59">
        <f>IF(AND(class[[#This Row],[flow]]&gt;=class[[#This Row],[low]], class[[#This Row],[flow]]&lt;=class[[#This Row],[high]]),1,0)</f>
        <v>1</v>
      </c>
    </row>
    <row r="179" spans="1:20">
      <c r="A179" s="347">
        <f>'[4]All Counts'!E179</f>
        <v>8816</v>
      </c>
      <c r="B179" s="59">
        <f>'[4]All Counts'!F179</f>
        <v>1</v>
      </c>
      <c r="C179" s="59">
        <f>'[4]All Counts'!G179</f>
        <v>1</v>
      </c>
      <c r="D179" s="353">
        <v>1</v>
      </c>
      <c r="E179" s="59" t="str">
        <f>'[4]All Counts'!P179</f>
        <v>PeMS2016</v>
      </c>
      <c r="F179" s="59">
        <v>1</v>
      </c>
      <c r="G179" s="227">
        <v>6</v>
      </c>
      <c r="H179" s="227">
        <v>3</v>
      </c>
      <c r="I179" s="227">
        <v>14</v>
      </c>
      <c r="J179" s="59">
        <f>'[4]All Counts'!M179</f>
        <v>88348.291778707935</v>
      </c>
      <c r="K179" s="78">
        <f>VLOOKUP(class[[#This Row],[hwycov_id]],flow[[hwycov_id]:[flow_day]],2,FALSE)</f>
        <v>100975.330566</v>
      </c>
      <c r="L179" s="229">
        <f t="shared" si="6"/>
        <v>0.14292340613579579</v>
      </c>
      <c r="M179" s="228">
        <f t="shared" si="7"/>
        <v>12627.038787292069</v>
      </c>
      <c r="N179" s="228">
        <f t="shared" si="8"/>
        <v>159442108.53577837</v>
      </c>
      <c r="O179" s="59" t="e">
        <f>VLOOKUP(class[[#This Row],[hwycov_id]],check!$A$2:$P$26,16,FALSE)</f>
        <v>#N/A</v>
      </c>
      <c r="P179" s="59">
        <v>190</v>
      </c>
      <c r="Q179" s="304">
        <f>ROUND(class[[#This Row],[count]],-3)</f>
        <v>88000</v>
      </c>
      <c r="R179" s="321">
        <f>VLOOKUP(class[[#This Row],[count_rd]],caltran!$J$2:$P$182,7,FALSE)</f>
        <v>75768</v>
      </c>
      <c r="S179" s="321">
        <f>VLOOKUP(class[[#This Row],[count_rd]],caltran!$J$2:$P$182,6,FALSE)</f>
        <v>100232</v>
      </c>
      <c r="T179" s="59">
        <f>IF(AND(class[[#This Row],[flow]]&gt;=class[[#This Row],[low]], class[[#This Row],[flow]]&lt;=class[[#This Row],[high]]),1,0)</f>
        <v>0</v>
      </c>
    </row>
    <row r="180" spans="1:20">
      <c r="A180" s="347">
        <f>'[4]All Counts'!E180</f>
        <v>15196</v>
      </c>
      <c r="B180" s="59">
        <f>'[4]All Counts'!F180</f>
        <v>1</v>
      </c>
      <c r="C180" s="59">
        <f>'[4]All Counts'!G180</f>
        <v>1</v>
      </c>
      <c r="D180" s="353">
        <v>1</v>
      </c>
      <c r="E180" s="59" t="str">
        <f>'[4]All Counts'!P180</f>
        <v>Caltran</v>
      </c>
      <c r="F180" s="59">
        <v>1</v>
      </c>
      <c r="G180" s="227">
        <v>6</v>
      </c>
      <c r="H180" s="227">
        <v>5</v>
      </c>
      <c r="I180" s="227">
        <v>5</v>
      </c>
      <c r="J180" s="59">
        <f>'[4]All Counts'!M180</f>
        <v>83216</v>
      </c>
      <c r="K180" s="78">
        <f>VLOOKUP(class[[#This Row],[hwycov_id]],flow[[hwycov_id]:[flow_day]],2,FALSE)</f>
        <v>93645.661134000009</v>
      </c>
      <c r="L180" s="229">
        <f t="shared" si="6"/>
        <v>0.12533240162949433</v>
      </c>
      <c r="M180" s="228">
        <f t="shared" si="7"/>
        <v>10429.661134000009</v>
      </c>
      <c r="N180" s="228">
        <f t="shared" si="8"/>
        <v>108777831.37007035</v>
      </c>
      <c r="O180" s="59" t="e">
        <f>VLOOKUP(class[[#This Row],[hwycov_id]],check!$A$2:$P$26,16,FALSE)</f>
        <v>#N/A</v>
      </c>
      <c r="P180" s="59">
        <v>191</v>
      </c>
      <c r="Q180" s="304">
        <f>ROUND(class[[#This Row],[count]],-3)</f>
        <v>83000</v>
      </c>
      <c r="R180" s="321">
        <f>VLOOKUP(class[[#This Row],[count_rd]],caltran!$J$2:$P$182,7,FALSE)</f>
        <v>71131</v>
      </c>
      <c r="S180" s="321">
        <f>VLOOKUP(class[[#This Row],[count_rd]],caltran!$J$2:$P$182,6,FALSE)</f>
        <v>94869</v>
      </c>
      <c r="T180" s="59">
        <f>IF(AND(class[[#This Row],[flow]]&gt;=class[[#This Row],[low]], class[[#This Row],[flow]]&lt;=class[[#This Row],[high]]),1,0)</f>
        <v>1</v>
      </c>
    </row>
    <row r="181" spans="1:20">
      <c r="A181" s="347">
        <f>'[4]All Counts'!E181</f>
        <v>15191</v>
      </c>
      <c r="B181" s="59">
        <f>'[4]All Counts'!F181</f>
        <v>1</v>
      </c>
      <c r="C181" s="59">
        <f>'[4]All Counts'!G181</f>
        <v>1</v>
      </c>
      <c r="D181" s="353">
        <v>1</v>
      </c>
      <c r="E181" s="59" t="str">
        <f>'[4]All Counts'!P181</f>
        <v>PeMS2016</v>
      </c>
      <c r="F181" s="59">
        <v>1</v>
      </c>
      <c r="G181" s="227">
        <v>6</v>
      </c>
      <c r="H181" s="227">
        <v>2</v>
      </c>
      <c r="I181" s="227">
        <v>14</v>
      </c>
      <c r="J181" s="59">
        <f>'[4]All Counts'!M181</f>
        <v>96872.647130326135</v>
      </c>
      <c r="K181" s="78">
        <f>VLOOKUP(class[[#This Row],[hwycov_id]],flow[[hwycov_id]:[flow_day]],2,FALSE)</f>
        <v>108342.31494200001</v>
      </c>
      <c r="L181" s="229">
        <f t="shared" si="6"/>
        <v>0.11839944660790924</v>
      </c>
      <c r="M181" s="228">
        <f t="shared" si="7"/>
        <v>11469.667811673877</v>
      </c>
      <c r="N181" s="228">
        <f t="shared" si="8"/>
        <v>131553279.71014781</v>
      </c>
      <c r="O181" s="59" t="e">
        <f>VLOOKUP(class[[#This Row],[hwycov_id]],check!$A$2:$P$26,16,FALSE)</f>
        <v>#N/A</v>
      </c>
      <c r="P181" s="59">
        <v>192</v>
      </c>
      <c r="Q181" s="304">
        <f>ROUND(class[[#This Row],[count]],-3)</f>
        <v>97000</v>
      </c>
      <c r="R181" s="321">
        <f>VLOOKUP(class[[#This Row],[count_rd]],caltran!$J$2:$P$182,7,FALSE)</f>
        <v>83727.166666666657</v>
      </c>
      <c r="S181" s="321">
        <f>VLOOKUP(class[[#This Row],[count_rd]],caltran!$J$2:$P$182,6,FALSE)</f>
        <v>110272.83333333334</v>
      </c>
      <c r="T181" s="59">
        <f>IF(AND(class[[#This Row],[flow]]&gt;=class[[#This Row],[low]], class[[#This Row],[flow]]&lt;=class[[#This Row],[high]]),1,0)</f>
        <v>1</v>
      </c>
    </row>
    <row r="182" spans="1:20">
      <c r="A182" s="347">
        <f>'[4]All Counts'!E182</f>
        <v>9338</v>
      </c>
      <c r="B182" s="59">
        <f>'[4]All Counts'!F182</f>
        <v>1</v>
      </c>
      <c r="C182" s="59">
        <f>'[4]All Counts'!G182</f>
        <v>1</v>
      </c>
      <c r="D182" s="353">
        <v>1</v>
      </c>
      <c r="E182" s="59" t="str">
        <f>'[4]All Counts'!P182</f>
        <v>PeMS2016</v>
      </c>
      <c r="F182" s="59">
        <v>1</v>
      </c>
      <c r="G182" s="227">
        <v>6</v>
      </c>
      <c r="H182" s="227">
        <v>6</v>
      </c>
      <c r="I182" s="227">
        <v>12</v>
      </c>
      <c r="J182" s="59">
        <f>'[4]All Counts'!M182</f>
        <v>105713.28689602749</v>
      </c>
      <c r="K182" s="78">
        <f>VLOOKUP(class[[#This Row],[hwycov_id]],flow[[hwycov_id]:[flow_day]],2,FALSE)</f>
        <v>119710.85839899999</v>
      </c>
      <c r="L182" s="229">
        <f t="shared" si="6"/>
        <v>0.13241071121683667</v>
      </c>
      <c r="M182" s="228">
        <f t="shared" si="7"/>
        <v>13997.571502972496</v>
      </c>
      <c r="N182" s="228">
        <f t="shared" si="8"/>
        <v>195932007.98082769</v>
      </c>
      <c r="O182" s="59" t="e">
        <f>VLOOKUP(class[[#This Row],[hwycov_id]],check!$A$2:$P$26,16,FALSE)</f>
        <v>#N/A</v>
      </c>
      <c r="P182" s="59">
        <v>193</v>
      </c>
      <c r="Q182" s="304">
        <f>ROUND(class[[#This Row],[count]],-3)</f>
        <v>106000</v>
      </c>
      <c r="R182" s="321">
        <f>VLOOKUP(class[[#This Row],[count_rd]],caltran!$J$2:$P$182,7,FALSE)</f>
        <v>91878.444444444394</v>
      </c>
      <c r="S182" s="321">
        <f>VLOOKUP(class[[#This Row],[count_rd]],caltran!$J$2:$P$182,6,FALSE)</f>
        <v>120121.55555555559</v>
      </c>
      <c r="T182" s="59">
        <f>IF(AND(class[[#This Row],[flow]]&gt;=class[[#This Row],[low]], class[[#This Row],[flow]]&lt;=class[[#This Row],[high]]),1,0)</f>
        <v>1</v>
      </c>
    </row>
    <row r="183" spans="1:20">
      <c r="A183" s="347">
        <f>'[4]All Counts'!E183</f>
        <v>9335</v>
      </c>
      <c r="B183" s="59">
        <f>'[4]All Counts'!F183</f>
        <v>1</v>
      </c>
      <c r="C183" s="59">
        <f>'[4]All Counts'!G183</f>
        <v>1</v>
      </c>
      <c r="D183" s="353">
        <v>1</v>
      </c>
      <c r="E183" s="59" t="str">
        <f>'[4]All Counts'!P183</f>
        <v>PeMS2016</v>
      </c>
      <c r="F183" s="59">
        <v>1</v>
      </c>
      <c r="G183" s="227">
        <v>6</v>
      </c>
      <c r="H183" s="227">
        <v>6</v>
      </c>
      <c r="I183" s="227">
        <v>12</v>
      </c>
      <c r="J183" s="59">
        <f>'[4]All Counts'!M183</f>
        <v>99221.755437201879</v>
      </c>
      <c r="K183" s="78">
        <f>VLOOKUP(class[[#This Row],[hwycov_id]],flow[[hwycov_id]:[flow_day]],2,FALSE)</f>
        <v>111205.41552699999</v>
      </c>
      <c r="L183" s="229">
        <f t="shared" si="6"/>
        <v>0.12077653773604768</v>
      </c>
      <c r="M183" s="228">
        <f t="shared" si="7"/>
        <v>11983.660089798112</v>
      </c>
      <c r="N183" s="228">
        <f t="shared" si="8"/>
        <v>143608109.14782009</v>
      </c>
      <c r="O183" s="59" t="e">
        <f>VLOOKUP(class[[#This Row],[hwycov_id]],check!$A$2:$P$26,16,FALSE)</f>
        <v>#N/A</v>
      </c>
      <c r="P183" s="59">
        <v>194</v>
      </c>
      <c r="Q183" s="304">
        <f>ROUND(class[[#This Row],[count]],-3)</f>
        <v>99000</v>
      </c>
      <c r="R183" s="321">
        <f>VLOOKUP(class[[#This Row],[count_rd]],caltran!$J$2:$P$182,7,FALSE)</f>
        <v>85486.5</v>
      </c>
      <c r="S183" s="321">
        <f>VLOOKUP(class[[#This Row],[count_rd]],caltran!$J$2:$P$182,6,FALSE)</f>
        <v>112513.5</v>
      </c>
      <c r="T183" s="59">
        <f>IF(AND(class[[#This Row],[flow]]&gt;=class[[#This Row],[low]], class[[#This Row],[flow]]&lt;=class[[#This Row],[high]]),1,0)</f>
        <v>1</v>
      </c>
    </row>
    <row r="184" spans="1:20">
      <c r="A184" s="347">
        <f>'[4]All Counts'!E184</f>
        <v>9330</v>
      </c>
      <c r="B184" s="59">
        <f>'[4]All Counts'!F184</f>
        <v>1</v>
      </c>
      <c r="C184" s="59">
        <f>'[4]All Counts'!G184</f>
        <v>1</v>
      </c>
      <c r="D184" s="353">
        <v>1</v>
      </c>
      <c r="E184" s="59" t="str">
        <f>'[4]All Counts'!P184</f>
        <v>PeMS2016</v>
      </c>
      <c r="F184" s="59">
        <v>1</v>
      </c>
      <c r="G184" s="227">
        <v>6</v>
      </c>
      <c r="H184" s="227">
        <v>7</v>
      </c>
      <c r="I184" s="227">
        <v>19</v>
      </c>
      <c r="J184" s="59">
        <f>'[4]All Counts'!M184</f>
        <v>111869.0180632616</v>
      </c>
      <c r="K184" s="78">
        <f>VLOOKUP(class[[#This Row],[hwycov_id]],flow[[hwycov_id]:[flow_day]],2,FALSE)</f>
        <v>125885.601075</v>
      </c>
      <c r="L184" s="229">
        <f t="shared" si="6"/>
        <v>0.12529459232235385</v>
      </c>
      <c r="M184" s="228">
        <f t="shared" si="7"/>
        <v>14016.583011738403</v>
      </c>
      <c r="N184" s="228">
        <f t="shared" si="8"/>
        <v>196464599.32495359</v>
      </c>
      <c r="O184" s="59" t="e">
        <f>VLOOKUP(class[[#This Row],[hwycov_id]],check!$A$2:$P$26,16,FALSE)</f>
        <v>#N/A</v>
      </c>
      <c r="P184" s="59">
        <v>195</v>
      </c>
      <c r="Q184" s="304">
        <f>ROUND(class[[#This Row],[count]],-3)</f>
        <v>112000</v>
      </c>
      <c r="R184" s="321">
        <f>VLOOKUP(class[[#This Row],[count_rd]],caltran!$J$2:$P$182,7,FALSE)</f>
        <v>97321.185185185153</v>
      </c>
      <c r="S184" s="321">
        <f>VLOOKUP(class[[#This Row],[count_rd]],caltran!$J$2:$P$182,6,FALSE)</f>
        <v>126678.81481481483</v>
      </c>
      <c r="T184" s="59">
        <f>IF(AND(class[[#This Row],[flow]]&gt;=class[[#This Row],[low]], class[[#This Row],[flow]]&lt;=class[[#This Row],[high]]),1,0)</f>
        <v>1</v>
      </c>
    </row>
    <row r="185" spans="1:20">
      <c r="A185" s="347">
        <f>'[4]All Counts'!E185</f>
        <v>15768</v>
      </c>
      <c r="B185" s="59">
        <f>'[4]All Counts'!F185</f>
        <v>1</v>
      </c>
      <c r="C185" s="59">
        <f>'[4]All Counts'!G185</f>
        <v>1</v>
      </c>
      <c r="D185" s="353">
        <v>1</v>
      </c>
      <c r="E185" s="59" t="str">
        <f>'[4]All Counts'!P185</f>
        <v>PeMS2016</v>
      </c>
      <c r="F185" s="59">
        <v>1</v>
      </c>
      <c r="G185" s="227">
        <v>6</v>
      </c>
      <c r="H185" s="227">
        <v>2</v>
      </c>
      <c r="I185" s="227">
        <v>11</v>
      </c>
      <c r="J185" s="59">
        <f>'[4]All Counts'!M185</f>
        <v>102926.1405044962</v>
      </c>
      <c r="K185" s="78">
        <f>VLOOKUP(class[[#This Row],[hwycov_id]],flow[[hwycov_id]:[flow_day]],2,FALSE)</f>
        <v>112494.575683</v>
      </c>
      <c r="L185" s="229">
        <f t="shared" si="6"/>
        <v>9.2964091839097041E-2</v>
      </c>
      <c r="M185" s="228">
        <f t="shared" si="7"/>
        <v>9568.4351785038016</v>
      </c>
      <c r="N185" s="228">
        <f t="shared" si="8"/>
        <v>91554951.765229076</v>
      </c>
      <c r="O185" s="59" t="e">
        <f>VLOOKUP(class[[#This Row],[hwycov_id]],check!$A$2:$P$26,16,FALSE)</f>
        <v>#N/A</v>
      </c>
      <c r="P185" s="59">
        <v>196</v>
      </c>
      <c r="Q185" s="304">
        <f>ROUND(class[[#This Row],[count]],-3)</f>
        <v>103000</v>
      </c>
      <c r="R185" s="321">
        <f>VLOOKUP(class[[#This Row],[count_rd]],caltran!$J$2:$P$182,7,FALSE)</f>
        <v>89153.857142857189</v>
      </c>
      <c r="S185" s="321">
        <f>VLOOKUP(class[[#This Row],[count_rd]],caltran!$J$2:$P$182,6,FALSE)</f>
        <v>116846.1428571428</v>
      </c>
      <c r="T185" s="59">
        <f>IF(AND(class[[#This Row],[flow]]&gt;=class[[#This Row],[low]], class[[#This Row],[flow]]&lt;=class[[#This Row],[high]]),1,0)</f>
        <v>1</v>
      </c>
    </row>
    <row r="186" spans="1:20">
      <c r="A186" s="347">
        <f>'[4]All Counts'!E186</f>
        <v>16570</v>
      </c>
      <c r="B186" s="59">
        <f>'[4]All Counts'!F186</f>
        <v>1</v>
      </c>
      <c r="C186" s="59">
        <f>'[4]All Counts'!G186</f>
        <v>1</v>
      </c>
      <c r="D186" s="353">
        <v>1</v>
      </c>
      <c r="E186" s="59" t="str">
        <f>'[4]All Counts'!P186</f>
        <v>Caltran</v>
      </c>
      <c r="F186" s="59">
        <v>1</v>
      </c>
      <c r="G186" s="227">
        <v>6</v>
      </c>
      <c r="H186" s="227">
        <v>6</v>
      </c>
      <c r="I186" s="227">
        <v>19</v>
      </c>
      <c r="J186" s="59">
        <f>'[4]All Counts'!M186</f>
        <v>116277</v>
      </c>
      <c r="K186" s="78">
        <f>VLOOKUP(class[[#This Row],[hwycov_id]],flow[[hwycov_id]:[flow_day]],2,FALSE)</f>
        <v>125292.255859</v>
      </c>
      <c r="L186" s="229">
        <f t="shared" si="6"/>
        <v>7.7532580467332357E-2</v>
      </c>
      <c r="M186" s="228">
        <f t="shared" si="7"/>
        <v>9015.2558589999971</v>
      </c>
      <c r="N186" s="228">
        <f t="shared" si="8"/>
        <v>81274838.203233778</v>
      </c>
      <c r="O186" s="59" t="e">
        <f>VLOOKUP(class[[#This Row],[hwycov_id]],check!$A$2:$P$26,16,FALSE)</f>
        <v>#N/A</v>
      </c>
      <c r="P186" s="59">
        <v>197</v>
      </c>
      <c r="Q186" s="304">
        <f>ROUND(class[[#This Row],[count]],-3)</f>
        <v>116000</v>
      </c>
      <c r="R186" s="321">
        <f>VLOOKUP(class[[#This Row],[count_rd]],caltran!$J$2:$P$182,7,FALSE)</f>
        <v>100966.03174603173</v>
      </c>
      <c r="S186" s="321">
        <f>VLOOKUP(class[[#This Row],[count_rd]],caltran!$J$2:$P$182,6,FALSE)</f>
        <v>131033.96825396827</v>
      </c>
      <c r="T186" s="59">
        <f>IF(AND(class[[#This Row],[flow]]&gt;=class[[#This Row],[low]], class[[#This Row],[flow]]&lt;=class[[#This Row],[high]]),1,0)</f>
        <v>1</v>
      </c>
    </row>
    <row r="187" spans="1:20">
      <c r="A187" s="347">
        <f>'[4]All Counts'!E187</f>
        <v>16761</v>
      </c>
      <c r="B187" s="59">
        <f>'[4]All Counts'!F187</f>
        <v>1</v>
      </c>
      <c r="C187" s="59">
        <f>'[4]All Counts'!G187</f>
        <v>1</v>
      </c>
      <c r="D187" s="353">
        <v>1</v>
      </c>
      <c r="E187" s="59" t="str">
        <f>'[4]All Counts'!P187</f>
        <v>PeMS2016</v>
      </c>
      <c r="F187" s="59">
        <v>1</v>
      </c>
      <c r="G187" s="227">
        <v>6</v>
      </c>
      <c r="H187" s="227">
        <v>6</v>
      </c>
      <c r="I187" s="227">
        <v>19</v>
      </c>
      <c r="J187" s="59">
        <f>'[4]All Counts'!M187</f>
        <v>68086.245613109015</v>
      </c>
      <c r="K187" s="78">
        <f>VLOOKUP(class[[#This Row],[hwycov_id]],flow[[hwycov_id]:[flow_day]],2,FALSE)</f>
        <v>70675.43456899999</v>
      </c>
      <c r="L187" s="229">
        <f t="shared" si="6"/>
        <v>3.8028076487043982E-2</v>
      </c>
      <c r="M187" s="228">
        <f t="shared" si="7"/>
        <v>2589.1889558909752</v>
      </c>
      <c r="N187" s="228">
        <f t="shared" si="8"/>
        <v>6703899.4493077984</v>
      </c>
      <c r="O187" s="59" t="e">
        <f>VLOOKUP(class[[#This Row],[hwycov_id]],check!$A$2:$P$26,16,FALSE)</f>
        <v>#N/A</v>
      </c>
      <c r="P187" s="59">
        <v>198</v>
      </c>
      <c r="Q187" s="304">
        <f>ROUND(class[[#This Row],[count]],-3)</f>
        <v>68000</v>
      </c>
      <c r="R187" s="321">
        <f>VLOOKUP(class[[#This Row],[count_rd]],caltran!$J$2:$P$182,7,FALSE)</f>
        <v>56712</v>
      </c>
      <c r="S187" s="321">
        <f>VLOOKUP(class[[#This Row],[count_rd]],caltran!$J$2:$P$182,6,FALSE)</f>
        <v>79288</v>
      </c>
      <c r="T187" s="59">
        <f>IF(AND(class[[#This Row],[flow]]&gt;=class[[#This Row],[low]], class[[#This Row],[flow]]&lt;=class[[#This Row],[high]]),1,0)</f>
        <v>1</v>
      </c>
    </row>
    <row r="188" spans="1:20">
      <c r="A188" s="347">
        <f>'[4]All Counts'!E188</f>
        <v>8933</v>
      </c>
      <c r="B188" s="59">
        <f>'[4]All Counts'!F188</f>
        <v>1</v>
      </c>
      <c r="C188" s="59">
        <f>'[4]All Counts'!G188</f>
        <v>1</v>
      </c>
      <c r="D188" s="353">
        <v>1</v>
      </c>
      <c r="E188" s="59" t="str">
        <f>'[4]All Counts'!P188</f>
        <v>Caltran</v>
      </c>
      <c r="F188" s="59">
        <v>1</v>
      </c>
      <c r="G188" s="227">
        <v>6</v>
      </c>
      <c r="H188" s="227">
        <v>6</v>
      </c>
      <c r="I188" s="227">
        <v>19</v>
      </c>
      <c r="J188" s="59">
        <f>'[4]All Counts'!M188</f>
        <v>94969</v>
      </c>
      <c r="K188" s="78">
        <f>VLOOKUP(class[[#This Row],[hwycov_id]],flow[[hwycov_id]:[flow_day]],2,FALSE)</f>
        <v>101970.67456100001</v>
      </c>
      <c r="L188" s="229">
        <f t="shared" si="6"/>
        <v>7.3725895407975361E-2</v>
      </c>
      <c r="M188" s="228">
        <f t="shared" si="7"/>
        <v>7001.6745610000071</v>
      </c>
      <c r="N188" s="228">
        <f t="shared" si="8"/>
        <v>49023446.658154644</v>
      </c>
      <c r="O188" s="59" t="e">
        <f>VLOOKUP(class[[#This Row],[hwycov_id]],check!$A$2:$P$26,16,FALSE)</f>
        <v>#N/A</v>
      </c>
      <c r="P188" s="59">
        <v>199</v>
      </c>
      <c r="Q188" s="304">
        <f>ROUND(class[[#This Row],[count]],-3)</f>
        <v>95000</v>
      </c>
      <c r="R188" s="321">
        <f>VLOOKUP(class[[#This Row],[count_rd]],caltran!$J$2:$P$182,7,FALSE)</f>
        <v>81985</v>
      </c>
      <c r="S188" s="321">
        <f>VLOOKUP(class[[#This Row],[count_rd]],caltran!$J$2:$P$182,6,FALSE)</f>
        <v>108015</v>
      </c>
      <c r="T188" s="59">
        <f>IF(AND(class[[#This Row],[flow]]&gt;=class[[#This Row],[low]], class[[#This Row],[flow]]&lt;=class[[#This Row],[high]]),1,0)</f>
        <v>1</v>
      </c>
    </row>
    <row r="189" spans="1:20">
      <c r="A189" s="347">
        <f>'[4]All Counts'!E189</f>
        <v>8968</v>
      </c>
      <c r="B189" s="59">
        <f>'[4]All Counts'!F189</f>
        <v>1</v>
      </c>
      <c r="C189" s="59">
        <f>'[4]All Counts'!G189</f>
        <v>1</v>
      </c>
      <c r="D189" s="353">
        <v>1</v>
      </c>
      <c r="E189" s="59" t="str">
        <f>'[4]All Counts'!P189</f>
        <v>PeMS2016</v>
      </c>
      <c r="F189" s="59">
        <v>1</v>
      </c>
      <c r="G189" s="227">
        <v>6</v>
      </c>
      <c r="H189" s="227">
        <v>2</v>
      </c>
      <c r="I189" s="227">
        <v>14</v>
      </c>
      <c r="J189" s="59">
        <f>'[4]All Counts'!M189</f>
        <v>83293.166493871206</v>
      </c>
      <c r="K189" s="78">
        <f>VLOOKUP(class[[#This Row],[hwycov_id]],flow[[hwycov_id]:[flow_day]],2,FALSE)</f>
        <v>88319.356690000001</v>
      </c>
      <c r="L189" s="229">
        <f t="shared" si="6"/>
        <v>6.0343367982037543E-2</v>
      </c>
      <c r="M189" s="228">
        <f t="shared" si="7"/>
        <v>5026.1901961287949</v>
      </c>
      <c r="N189" s="228">
        <f t="shared" si="8"/>
        <v>25262587.887661215</v>
      </c>
      <c r="O189" s="59" t="e">
        <f>VLOOKUP(class[[#This Row],[hwycov_id]],check!$A$2:$P$26,16,FALSE)</f>
        <v>#N/A</v>
      </c>
      <c r="P189" s="59">
        <v>200</v>
      </c>
      <c r="Q189" s="304">
        <f>ROUND(class[[#This Row],[count]],-3)</f>
        <v>83000</v>
      </c>
      <c r="R189" s="321">
        <f>VLOOKUP(class[[#This Row],[count_rd]],caltran!$J$2:$P$182,7,FALSE)</f>
        <v>71131</v>
      </c>
      <c r="S189" s="321">
        <f>VLOOKUP(class[[#This Row],[count_rd]],caltran!$J$2:$P$182,6,FALSE)</f>
        <v>94869</v>
      </c>
      <c r="T189" s="59">
        <f>IF(AND(class[[#This Row],[flow]]&gt;=class[[#This Row],[low]], class[[#This Row],[flow]]&lt;=class[[#This Row],[high]]),1,0)</f>
        <v>1</v>
      </c>
    </row>
    <row r="190" spans="1:20">
      <c r="A190" s="347">
        <f>'[4]All Counts'!E190</f>
        <v>9919</v>
      </c>
      <c r="B190" s="59">
        <f>'[4]All Counts'!F190</f>
        <v>1</v>
      </c>
      <c r="C190" s="59">
        <f>'[4]All Counts'!G190</f>
        <v>1</v>
      </c>
      <c r="D190" s="353">
        <v>1</v>
      </c>
      <c r="E190" s="59" t="str">
        <f>'[4]All Counts'!P190</f>
        <v>PeMS2016</v>
      </c>
      <c r="F190" s="59">
        <v>1</v>
      </c>
      <c r="G190" s="227">
        <v>6</v>
      </c>
      <c r="H190" s="227">
        <v>2</v>
      </c>
      <c r="I190" s="227">
        <v>14</v>
      </c>
      <c r="J190" s="59">
        <f>'[4]All Counts'!M190</f>
        <v>40602.414970463149</v>
      </c>
      <c r="K190" s="78">
        <f>VLOOKUP(class[[#This Row],[hwycov_id]],flow[[hwycov_id]:[flow_day]],2,FALSE)</f>
        <v>38013.314941999997</v>
      </c>
      <c r="L190" s="229">
        <f t="shared" si="6"/>
        <v>-6.3767143662430747E-2</v>
      </c>
      <c r="M190" s="228">
        <f t="shared" si="7"/>
        <v>-2589.1000284631518</v>
      </c>
      <c r="N190" s="228">
        <f t="shared" si="8"/>
        <v>6703438.9573878935</v>
      </c>
      <c r="O190" s="59" t="e">
        <f>VLOOKUP(class[[#This Row],[hwycov_id]],check!$A$2:$P$26,16,FALSE)</f>
        <v>#N/A</v>
      </c>
      <c r="P190" s="59">
        <v>201</v>
      </c>
      <c r="Q190" s="304">
        <f>ROUND(class[[#This Row],[count]],-3)</f>
        <v>41000</v>
      </c>
      <c r="R190" s="321">
        <f>VLOOKUP(class[[#This Row],[count_rd]],caltran!$J$2:$P$182,7,FALSE)</f>
        <v>32089.333333333332</v>
      </c>
      <c r="S190" s="321">
        <f>VLOOKUP(class[[#This Row],[count_rd]],caltran!$J$2:$P$182,6,FALSE)</f>
        <v>49910.666666666672</v>
      </c>
      <c r="T190" s="59">
        <f>IF(AND(class[[#This Row],[flow]]&gt;=class[[#This Row],[low]], class[[#This Row],[flow]]&lt;=class[[#This Row],[high]]),1,0)</f>
        <v>1</v>
      </c>
    </row>
    <row r="191" spans="1:20">
      <c r="A191" s="347">
        <f>'[4]All Counts'!E191</f>
        <v>27694</v>
      </c>
      <c r="B191" s="59">
        <f>'[4]All Counts'!F191</f>
        <v>1</v>
      </c>
      <c r="C191" s="59">
        <f>'[4]All Counts'!G191</f>
        <v>1</v>
      </c>
      <c r="D191" s="353">
        <v>1</v>
      </c>
      <c r="E191" s="59" t="str">
        <f>'[4]All Counts'!P191</f>
        <v>Caltran</v>
      </c>
      <c r="F191" s="59">
        <v>1</v>
      </c>
      <c r="G191" s="227">
        <v>6</v>
      </c>
      <c r="H191" s="227">
        <v>2</v>
      </c>
      <c r="I191" s="227">
        <v>11</v>
      </c>
      <c r="J191" s="59">
        <f>'[4]All Counts'!M191</f>
        <v>21018</v>
      </c>
      <c r="K191" s="78">
        <f>VLOOKUP(class[[#This Row],[hwycov_id]],flow[[hwycov_id]:[flow_day]],2,FALSE)</f>
        <v>15456.564575</v>
      </c>
      <c r="L191" s="229">
        <f t="shared" si="6"/>
        <v>-0.26460345537158625</v>
      </c>
      <c r="M191" s="228">
        <f t="shared" si="7"/>
        <v>-5561.4354249999997</v>
      </c>
      <c r="N191" s="228">
        <f t="shared" si="8"/>
        <v>30929563.986444928</v>
      </c>
      <c r="O191" s="59" t="e">
        <f>VLOOKUP(class[[#This Row],[hwycov_id]],check!$A$2:$P$26,16,FALSE)</f>
        <v>#N/A</v>
      </c>
      <c r="P191" s="59">
        <v>202</v>
      </c>
      <c r="Q191" s="304">
        <f>ROUND(class[[#This Row],[count]],-3)</f>
        <v>21000</v>
      </c>
      <c r="R191" s="321">
        <f>VLOOKUP(class[[#This Row],[count_rd]],caltran!$J$2:$P$182,7,FALSE)</f>
        <v>15330</v>
      </c>
      <c r="S191" s="321">
        <f>VLOOKUP(class[[#This Row],[count_rd]],caltran!$J$2:$P$182,6,FALSE)</f>
        <v>26670</v>
      </c>
      <c r="T191" s="59">
        <f>IF(AND(class[[#This Row],[flow]]&gt;=class[[#This Row],[low]], class[[#This Row],[flow]]&lt;=class[[#This Row],[high]]),1,0)</f>
        <v>1</v>
      </c>
    </row>
    <row r="192" spans="1:20">
      <c r="A192" s="347">
        <f>'[4]All Counts'!E192</f>
        <v>27884</v>
      </c>
      <c r="B192" s="59">
        <f>'[4]All Counts'!F192</f>
        <v>1</v>
      </c>
      <c r="C192" s="59">
        <f>'[4]All Counts'!G192</f>
        <v>1</v>
      </c>
      <c r="D192" s="353">
        <v>1</v>
      </c>
      <c r="E192" s="59" t="str">
        <f>'[4]All Counts'!P192</f>
        <v>PeMS2016</v>
      </c>
      <c r="F192" s="59">
        <v>1</v>
      </c>
      <c r="G192" s="227">
        <v>6</v>
      </c>
      <c r="H192" s="227">
        <v>2</v>
      </c>
      <c r="I192" s="227">
        <v>14</v>
      </c>
      <c r="J192" s="59">
        <f>'[4]All Counts'!M192</f>
        <v>29223.670010350459</v>
      </c>
      <c r="K192" s="78">
        <f>VLOOKUP(class[[#This Row],[hwycov_id]],flow[[hwycov_id]:[flow_day]],2,FALSE)</f>
        <v>22027.962645000003</v>
      </c>
      <c r="L192" s="229">
        <f t="shared" si="6"/>
        <v>-0.24622873728049477</v>
      </c>
      <c r="M192" s="228">
        <f t="shared" si="7"/>
        <v>-7195.7073653504558</v>
      </c>
      <c r="N192" s="228">
        <f t="shared" si="8"/>
        <v>51778204.4877588</v>
      </c>
      <c r="O192" s="59" t="e">
        <f>VLOOKUP(class[[#This Row],[hwycov_id]],check!$A$2:$P$26,16,FALSE)</f>
        <v>#N/A</v>
      </c>
      <c r="P192" s="59">
        <v>203</v>
      </c>
      <c r="Q192" s="304">
        <f>ROUND(class[[#This Row],[count]],-3)</f>
        <v>29000</v>
      </c>
      <c r="R192" s="321">
        <f>VLOOKUP(class[[#This Row],[count_rd]],caltran!$J$2:$P$182,7,FALSE)</f>
        <v>21924</v>
      </c>
      <c r="S192" s="321">
        <f>VLOOKUP(class[[#This Row],[count_rd]],caltran!$J$2:$P$182,6,FALSE)</f>
        <v>36076</v>
      </c>
      <c r="T192" s="59">
        <f>IF(AND(class[[#This Row],[flow]]&gt;=class[[#This Row],[low]], class[[#This Row],[flow]]&lt;=class[[#This Row],[high]]),1,0)</f>
        <v>1</v>
      </c>
    </row>
    <row r="193" spans="1:20">
      <c r="A193" s="347">
        <f>'[4]All Counts'!E193</f>
        <v>27883</v>
      </c>
      <c r="B193" s="59">
        <f>'[4]All Counts'!F193</f>
        <v>1</v>
      </c>
      <c r="C193" s="59">
        <f>'[4]All Counts'!G193</f>
        <v>1</v>
      </c>
      <c r="D193" s="353">
        <v>1</v>
      </c>
      <c r="E193" s="59" t="str">
        <f>'[4]All Counts'!P193</f>
        <v>PeMS2016</v>
      </c>
      <c r="F193" s="59">
        <v>1</v>
      </c>
      <c r="G193" s="227">
        <v>6</v>
      </c>
      <c r="H193" s="227">
        <v>2</v>
      </c>
      <c r="I193" s="227">
        <v>10</v>
      </c>
      <c r="J193" s="59">
        <f>'[4]All Counts'!M193</f>
        <v>24429.406370461678</v>
      </c>
      <c r="K193" s="78">
        <f>VLOOKUP(class[[#This Row],[hwycov_id]],flow[[hwycov_id]:[flow_day]],2,FALSE)</f>
        <v>20612.594849000001</v>
      </c>
      <c r="L193" s="229">
        <f t="shared" si="6"/>
        <v>-0.15623840643449682</v>
      </c>
      <c r="M193" s="228">
        <f t="shared" si="7"/>
        <v>-3816.8115214616773</v>
      </c>
      <c r="N193" s="228">
        <f t="shared" si="8"/>
        <v>14568050.190362604</v>
      </c>
      <c r="O193" s="59" t="e">
        <f>VLOOKUP(class[[#This Row],[hwycov_id]],check!$A$2:$P$26,16,FALSE)</f>
        <v>#N/A</v>
      </c>
      <c r="P193" s="59">
        <v>204</v>
      </c>
      <c r="Q193" s="304">
        <f>ROUND(class[[#This Row],[count]],-3)</f>
        <v>24000</v>
      </c>
      <c r="R193" s="321">
        <f>VLOOKUP(class[[#This Row],[count_rd]],caltran!$J$2:$P$182,7,FALSE)</f>
        <v>17760</v>
      </c>
      <c r="S193" s="321">
        <f>VLOOKUP(class[[#This Row],[count_rd]],caltran!$J$2:$P$182,6,FALSE)</f>
        <v>30240</v>
      </c>
      <c r="T193" s="59">
        <f>IF(AND(class[[#This Row],[flow]]&gt;=class[[#This Row],[low]], class[[#This Row],[flow]]&lt;=class[[#This Row],[high]]),1,0)</f>
        <v>1</v>
      </c>
    </row>
    <row r="194" spans="1:20">
      <c r="A194" s="347">
        <f>'[4]All Counts'!E194</f>
        <v>27875</v>
      </c>
      <c r="B194" s="59">
        <f>'[4]All Counts'!F194</f>
        <v>1</v>
      </c>
      <c r="C194" s="59">
        <f>'[4]All Counts'!G194</f>
        <v>1</v>
      </c>
      <c r="D194" s="353">
        <v>1</v>
      </c>
      <c r="E194" s="59" t="str">
        <f>'[4]All Counts'!P194</f>
        <v>PeMS2016</v>
      </c>
      <c r="F194" s="59">
        <v>1</v>
      </c>
      <c r="G194" s="227">
        <v>6</v>
      </c>
      <c r="H194" s="227">
        <v>6</v>
      </c>
      <c r="I194" s="227">
        <v>12</v>
      </c>
      <c r="J194" s="59">
        <f>'[4]All Counts'!M194</f>
        <v>36316</v>
      </c>
      <c r="K194" s="78">
        <f>VLOOKUP(class[[#This Row],[hwycov_id]],flow[[hwycov_id]:[flow_day]],2,FALSE)</f>
        <v>26136.721191000004</v>
      </c>
      <c r="L194" s="229">
        <f t="shared" ref="L194:L257" si="9">K194/J194-1</f>
        <v>-0.2802973567848881</v>
      </c>
      <c r="M194" s="228">
        <f t="shared" ref="M194:M257" si="10">K194-J194</f>
        <v>-10179.278808999996</v>
      </c>
      <c r="N194" s="228">
        <f t="shared" ref="N194:N257" si="11">POWER(M194,2)</f>
        <v>103617717.07135637</v>
      </c>
      <c r="O194" s="59" t="e">
        <f>VLOOKUP(class[[#This Row],[hwycov_id]],check!$A$2:$P$26,16,FALSE)</f>
        <v>#N/A</v>
      </c>
      <c r="P194" s="59">
        <v>205</v>
      </c>
      <c r="Q194" s="304">
        <f>ROUND(class[[#This Row],[count]],-3)</f>
        <v>36000</v>
      </c>
      <c r="R194" s="321">
        <f>VLOOKUP(class[[#This Row],[count_rd]],caltran!$J$2:$P$182,7,FALSE)</f>
        <v>27815.999999999996</v>
      </c>
      <c r="S194" s="321">
        <f>VLOOKUP(class[[#This Row],[count_rd]],caltran!$J$2:$P$182,6,FALSE)</f>
        <v>44184</v>
      </c>
      <c r="T194" s="59">
        <f>IF(AND(class[[#This Row],[flow]]&gt;=class[[#This Row],[low]], class[[#This Row],[flow]]&lt;=class[[#This Row],[high]]),1,0)</f>
        <v>0</v>
      </c>
    </row>
    <row r="195" spans="1:20">
      <c r="A195" s="347">
        <f>'[4]All Counts'!E195</f>
        <v>27877</v>
      </c>
      <c r="B195" s="59">
        <f>'[4]All Counts'!F195</f>
        <v>1</v>
      </c>
      <c r="C195" s="59">
        <f>'[4]All Counts'!G195</f>
        <v>1</v>
      </c>
      <c r="D195" s="353">
        <v>1</v>
      </c>
      <c r="E195" s="59" t="str">
        <f>'[4]All Counts'!P195</f>
        <v>PeMS2016</v>
      </c>
      <c r="F195" s="59">
        <v>1</v>
      </c>
      <c r="G195" s="227">
        <v>6</v>
      </c>
      <c r="H195" s="227">
        <v>7</v>
      </c>
      <c r="I195" s="227">
        <v>19</v>
      </c>
      <c r="J195" s="59">
        <f>'[4]All Counts'!M195</f>
        <v>37012.006020542081</v>
      </c>
      <c r="K195" s="78">
        <f>VLOOKUP(class[[#This Row],[hwycov_id]],flow[[hwycov_id]:[flow_day]],2,FALSE)</f>
        <v>28114.403564000004</v>
      </c>
      <c r="L195" s="229">
        <f t="shared" si="9"/>
        <v>-0.24039773611848569</v>
      </c>
      <c r="M195" s="228">
        <f t="shared" si="10"/>
        <v>-8897.6024565420776</v>
      </c>
      <c r="N195" s="228">
        <f t="shared" si="11"/>
        <v>79167329.474663615</v>
      </c>
      <c r="O195" s="59" t="e">
        <f>VLOOKUP(class[[#This Row],[hwycov_id]],check!$A$2:$P$26,16,FALSE)</f>
        <v>#N/A</v>
      </c>
      <c r="P195" s="59">
        <v>206</v>
      </c>
      <c r="Q195" s="304">
        <f>ROUND(class[[#This Row],[count]],-3)</f>
        <v>37000</v>
      </c>
      <c r="R195" s="321">
        <f>VLOOKUP(class[[#This Row],[count_rd]],caltran!$J$2:$P$182,7,FALSE)</f>
        <v>28660.611111111113</v>
      </c>
      <c r="S195" s="321">
        <f>VLOOKUP(class[[#This Row],[count_rd]],caltran!$J$2:$P$182,6,FALSE)</f>
        <v>45339.388888888891</v>
      </c>
      <c r="T195" s="59">
        <f>IF(AND(class[[#This Row],[flow]]&gt;=class[[#This Row],[low]], class[[#This Row],[flow]]&lt;=class[[#This Row],[high]]),1,0)</f>
        <v>0</v>
      </c>
    </row>
    <row r="196" spans="1:20">
      <c r="A196" s="347">
        <f>'[4]All Counts'!E196</f>
        <v>20464</v>
      </c>
      <c r="B196" s="59">
        <f>'[4]All Counts'!F196</f>
        <v>1</v>
      </c>
      <c r="C196" s="59">
        <f>'[4]All Counts'!G196</f>
        <v>1</v>
      </c>
      <c r="D196" s="353">
        <v>1</v>
      </c>
      <c r="E196" s="59" t="str">
        <f>'[4]All Counts'!P196</f>
        <v>PeMS2016</v>
      </c>
      <c r="F196" s="59">
        <v>1</v>
      </c>
      <c r="G196" s="227">
        <v>6</v>
      </c>
      <c r="H196" s="227">
        <v>5</v>
      </c>
      <c r="I196" s="227">
        <v>5</v>
      </c>
      <c r="J196" s="59">
        <f>'[4]All Counts'!M196</f>
        <v>75530.656935062027</v>
      </c>
      <c r="K196" s="78">
        <f>VLOOKUP(class[[#This Row],[hwycov_id]],flow[[hwycov_id]:[flow_day]],2,FALSE)</f>
        <v>57034.801267999996</v>
      </c>
      <c r="L196" s="229">
        <f t="shared" si="9"/>
        <v>-0.24487878720509426</v>
      </c>
      <c r="M196" s="228">
        <f t="shared" si="10"/>
        <v>-18495.855667062031</v>
      </c>
      <c r="N196" s="228">
        <f t="shared" si="11"/>
        <v>342096676.85679066</v>
      </c>
      <c r="O196" s="59" t="e">
        <f>VLOOKUP(class[[#This Row],[hwycov_id]],check!$A$2:$P$26,16,FALSE)</f>
        <v>#N/A</v>
      </c>
      <c r="P196" s="59">
        <v>207</v>
      </c>
      <c r="Q196" s="304">
        <f>ROUND(class[[#This Row],[count]],-3)</f>
        <v>76000</v>
      </c>
      <c r="R196" s="321">
        <f>VLOOKUP(class[[#This Row],[count_rd]],caltran!$J$2:$P$182,7,FALSE)</f>
        <v>64397.333333333328</v>
      </c>
      <c r="S196" s="321">
        <f>VLOOKUP(class[[#This Row],[count_rd]],caltran!$J$2:$P$182,6,FALSE)</f>
        <v>87602.666666666672</v>
      </c>
      <c r="T196" s="59">
        <f>IF(AND(class[[#This Row],[flow]]&gt;=class[[#This Row],[low]], class[[#This Row],[flow]]&lt;=class[[#This Row],[high]]),1,0)</f>
        <v>0</v>
      </c>
    </row>
    <row r="197" spans="1:20">
      <c r="A197" s="347">
        <f>'[4]All Counts'!E197</f>
        <v>27903</v>
      </c>
      <c r="B197" s="59">
        <f>'[4]All Counts'!F197</f>
        <v>1</v>
      </c>
      <c r="C197" s="59">
        <f>'[4]All Counts'!G197</f>
        <v>1</v>
      </c>
      <c r="D197" s="353">
        <v>1</v>
      </c>
      <c r="E197" s="59" t="str">
        <f>'[4]All Counts'!P197</f>
        <v>PeMS2016</v>
      </c>
      <c r="F197" s="59">
        <v>1</v>
      </c>
      <c r="G197" s="227">
        <v>6</v>
      </c>
      <c r="H197" s="227">
        <v>2</v>
      </c>
      <c r="I197" s="227">
        <v>14</v>
      </c>
      <c r="J197" s="59">
        <f>'[4]All Counts'!M197</f>
        <v>52054.232847347041</v>
      </c>
      <c r="K197" s="78">
        <f>VLOOKUP(class[[#This Row],[hwycov_id]],flow[[hwycov_id]:[flow_day]],2,FALSE)</f>
        <v>48745.303223000003</v>
      </c>
      <c r="L197" s="229">
        <f t="shared" si="9"/>
        <v>-6.356696551557528E-2</v>
      </c>
      <c r="M197" s="228">
        <f t="shared" si="10"/>
        <v>-3308.929624347038</v>
      </c>
      <c r="N197" s="228">
        <f t="shared" si="11"/>
        <v>10949015.258881431</v>
      </c>
      <c r="O197" s="59" t="e">
        <f>VLOOKUP(class[[#This Row],[hwycov_id]],check!$A$2:$P$26,16,FALSE)</f>
        <v>#N/A</v>
      </c>
      <c r="P197" s="59">
        <v>208</v>
      </c>
      <c r="Q197" s="304">
        <f>ROUND(class[[#This Row],[count]],-3)</f>
        <v>52000</v>
      </c>
      <c r="R197" s="321">
        <f>VLOOKUP(class[[#This Row],[count_rd]],caltran!$J$2:$P$182,7,FALSE)</f>
        <v>41810.888888888891</v>
      </c>
      <c r="S197" s="321">
        <f>VLOOKUP(class[[#This Row],[count_rd]],caltran!$J$2:$P$182,6,FALSE)</f>
        <v>62189.111111111109</v>
      </c>
      <c r="T197" s="59">
        <f>IF(AND(class[[#This Row],[flow]]&gt;=class[[#This Row],[low]], class[[#This Row],[flow]]&lt;=class[[#This Row],[high]]),1,0)</f>
        <v>1</v>
      </c>
    </row>
    <row r="198" spans="1:20">
      <c r="A198" s="347">
        <f>'[4]All Counts'!E198</f>
        <v>27914</v>
      </c>
      <c r="B198" s="59">
        <f>'[4]All Counts'!F198</f>
        <v>1</v>
      </c>
      <c r="C198" s="59">
        <f>'[4]All Counts'!G198</f>
        <v>1</v>
      </c>
      <c r="D198" s="353">
        <v>1</v>
      </c>
      <c r="E198" s="59" t="str">
        <f>'[4]All Counts'!P198</f>
        <v>Caltran</v>
      </c>
      <c r="F198" s="59">
        <v>1</v>
      </c>
      <c r="G198" s="227">
        <v>6</v>
      </c>
      <c r="H198" s="227">
        <v>5</v>
      </c>
      <c r="I198" s="227">
        <v>10</v>
      </c>
      <c r="J198" s="59">
        <f>'[4]All Counts'!M198</f>
        <v>82885</v>
      </c>
      <c r="K198" s="78">
        <f>VLOOKUP(class[[#This Row],[hwycov_id]],flow[[hwycov_id]:[flow_day]],2,FALSE)</f>
        <v>78807.074219000002</v>
      </c>
      <c r="L198" s="229">
        <f t="shared" si="9"/>
        <v>-4.9199804319237428E-2</v>
      </c>
      <c r="M198" s="228">
        <f t="shared" si="10"/>
        <v>-4077.9257809999981</v>
      </c>
      <c r="N198" s="228">
        <f t="shared" si="11"/>
        <v>16629478.675344445</v>
      </c>
      <c r="O198" s="59" t="e">
        <f>VLOOKUP(class[[#This Row],[hwycov_id]],check!$A$2:$P$26,16,FALSE)</f>
        <v>#N/A</v>
      </c>
      <c r="P198" s="59">
        <v>209</v>
      </c>
      <c r="Q198" s="304">
        <f>ROUND(class[[#This Row],[count]],-3)</f>
        <v>83000</v>
      </c>
      <c r="R198" s="321">
        <f>VLOOKUP(class[[#This Row],[count_rd]],caltran!$J$2:$P$182,7,FALSE)</f>
        <v>71131</v>
      </c>
      <c r="S198" s="321">
        <f>VLOOKUP(class[[#This Row],[count_rd]],caltran!$J$2:$P$182,6,FALSE)</f>
        <v>94869</v>
      </c>
      <c r="T198" s="59">
        <f>IF(AND(class[[#This Row],[flow]]&gt;=class[[#This Row],[low]], class[[#This Row],[flow]]&lt;=class[[#This Row],[high]]),1,0)</f>
        <v>1</v>
      </c>
    </row>
    <row r="199" spans="1:20">
      <c r="A199" s="347">
        <f>'[4]All Counts'!E199</f>
        <v>27921</v>
      </c>
      <c r="B199" s="59">
        <f>'[4]All Counts'!F199</f>
        <v>1</v>
      </c>
      <c r="C199" s="59">
        <f>'[4]All Counts'!G199</f>
        <v>1</v>
      </c>
      <c r="D199" s="353">
        <v>1</v>
      </c>
      <c r="E199" s="59" t="str">
        <f>'[4]All Counts'!P199</f>
        <v>PeMS2016</v>
      </c>
      <c r="F199" s="59">
        <v>1</v>
      </c>
      <c r="G199" s="227">
        <v>6</v>
      </c>
      <c r="H199" s="227">
        <v>2</v>
      </c>
      <c r="I199" s="227">
        <v>14</v>
      </c>
      <c r="J199" s="59">
        <f>'[4]All Counts'!M199</f>
        <v>71820.521824551557</v>
      </c>
      <c r="K199" s="78">
        <f>VLOOKUP(class[[#This Row],[hwycov_id]],flow[[hwycov_id]:[flow_day]],2,FALSE)</f>
        <v>76981.437988999998</v>
      </c>
      <c r="L199" s="229">
        <f t="shared" si="9"/>
        <v>7.1858516665416428E-2</v>
      </c>
      <c r="M199" s="228">
        <f t="shared" si="10"/>
        <v>5160.9161644484411</v>
      </c>
      <c r="N199" s="228">
        <f t="shared" si="11"/>
        <v>26635055.65646521</v>
      </c>
      <c r="O199" s="59" t="e">
        <f>VLOOKUP(class[[#This Row],[hwycov_id]],check!$A$2:$P$26,16,FALSE)</f>
        <v>#N/A</v>
      </c>
      <c r="P199" s="59">
        <v>210</v>
      </c>
      <c r="Q199" s="304">
        <f>ROUND(class[[#This Row],[count]],-3)</f>
        <v>72000</v>
      </c>
      <c r="R199" s="321">
        <f>VLOOKUP(class[[#This Row],[count_rd]],caltran!$J$2:$P$182,7,FALSE)</f>
        <v>60544</v>
      </c>
      <c r="S199" s="321">
        <f>VLOOKUP(class[[#This Row],[count_rd]],caltran!$J$2:$P$182,6,FALSE)</f>
        <v>83456</v>
      </c>
      <c r="T199" s="59">
        <f>IF(AND(class[[#This Row],[flow]]&gt;=class[[#This Row],[low]], class[[#This Row],[flow]]&lt;=class[[#This Row],[high]]),1,0)</f>
        <v>1</v>
      </c>
    </row>
    <row r="200" spans="1:20">
      <c r="A200" s="347">
        <f>'[4]All Counts'!E200</f>
        <v>27925</v>
      </c>
      <c r="B200" s="59">
        <f>'[4]All Counts'!F200</f>
        <v>1</v>
      </c>
      <c r="C200" s="59">
        <f>'[4]All Counts'!G200</f>
        <v>1</v>
      </c>
      <c r="D200" s="353">
        <v>1</v>
      </c>
      <c r="E200" s="59" t="str">
        <f>'[4]All Counts'!P200</f>
        <v>PeMS2016</v>
      </c>
      <c r="F200" s="59">
        <v>1</v>
      </c>
      <c r="G200" s="227">
        <v>6</v>
      </c>
      <c r="H200" s="227">
        <v>2</v>
      </c>
      <c r="I200" s="227">
        <v>14</v>
      </c>
      <c r="J200" s="59">
        <f>'[4]All Counts'!M200</f>
        <v>85760.241429819551</v>
      </c>
      <c r="K200" s="78">
        <f>VLOOKUP(class[[#This Row],[hwycov_id]],flow[[hwycov_id]:[flow_day]],2,FALSE)</f>
        <v>88030.377928999995</v>
      </c>
      <c r="L200" s="229">
        <f t="shared" si="9"/>
        <v>2.6470733539599056E-2</v>
      </c>
      <c r="M200" s="228">
        <f t="shared" si="10"/>
        <v>2270.1364991804439</v>
      </c>
      <c r="N200" s="228">
        <f t="shared" si="11"/>
        <v>5153519.7249112418</v>
      </c>
      <c r="O200" s="59" t="e">
        <f>VLOOKUP(class[[#This Row],[hwycov_id]],check!$A$2:$P$26,16,FALSE)</f>
        <v>#N/A</v>
      </c>
      <c r="P200" s="59">
        <v>212</v>
      </c>
      <c r="Q200" s="304">
        <f>ROUND(class[[#This Row],[count]],-3)</f>
        <v>86000</v>
      </c>
      <c r="R200" s="321">
        <f>VLOOKUP(class[[#This Row],[count_rd]],caltran!$J$2:$P$182,7,FALSE)</f>
        <v>73931.333333333328</v>
      </c>
      <c r="S200" s="321">
        <f>VLOOKUP(class[[#This Row],[count_rd]],caltran!$J$2:$P$182,6,FALSE)</f>
        <v>98068.666666666672</v>
      </c>
      <c r="T200" s="59">
        <f>IF(AND(class[[#This Row],[flow]]&gt;=class[[#This Row],[low]], class[[#This Row],[flow]]&lt;=class[[#This Row],[high]]),1,0)</f>
        <v>1</v>
      </c>
    </row>
    <row r="201" spans="1:20">
      <c r="A201" s="347">
        <f>'[4]All Counts'!E201</f>
        <v>27929</v>
      </c>
      <c r="B201" s="59">
        <f>'[4]All Counts'!F201</f>
        <v>1</v>
      </c>
      <c r="C201" s="59">
        <f>'[4]All Counts'!G201</f>
        <v>1</v>
      </c>
      <c r="D201" s="353">
        <v>1</v>
      </c>
      <c r="E201" s="59" t="str">
        <f>'[4]All Counts'!P201</f>
        <v>PeMS2016</v>
      </c>
      <c r="F201" s="59">
        <v>1</v>
      </c>
      <c r="G201" s="227">
        <v>6</v>
      </c>
      <c r="H201" s="227">
        <v>7</v>
      </c>
      <c r="I201" s="227">
        <v>15</v>
      </c>
      <c r="J201" s="59">
        <f>'[4]All Counts'!M201</f>
        <v>74878.857578564828</v>
      </c>
      <c r="K201" s="78">
        <f>VLOOKUP(class[[#This Row],[hwycov_id]],flow[[hwycov_id]:[flow_day]],2,FALSE)</f>
        <v>82112.143066999997</v>
      </c>
      <c r="L201" s="229">
        <f t="shared" si="9"/>
        <v>9.6599837689107737E-2</v>
      </c>
      <c r="M201" s="228">
        <f t="shared" si="10"/>
        <v>7233.2854884351691</v>
      </c>
      <c r="N201" s="228">
        <f t="shared" si="11"/>
        <v>52320418.957206801</v>
      </c>
      <c r="O201" s="59" t="e">
        <f>VLOOKUP(class[[#This Row],[hwycov_id]],check!$A$2:$P$26,16,FALSE)</f>
        <v>#N/A</v>
      </c>
      <c r="P201" s="59">
        <v>213</v>
      </c>
      <c r="Q201" s="304">
        <f>ROUND(class[[#This Row],[count]],-3)</f>
        <v>75000</v>
      </c>
      <c r="R201" s="321">
        <f>VLOOKUP(class[[#This Row],[count_rd]],caltran!$J$2:$P$182,7,FALSE)</f>
        <v>63450</v>
      </c>
      <c r="S201" s="321">
        <f>VLOOKUP(class[[#This Row],[count_rd]],caltran!$J$2:$P$182,6,FALSE)</f>
        <v>86550</v>
      </c>
      <c r="T201" s="59">
        <f>IF(AND(class[[#This Row],[flow]]&gt;=class[[#This Row],[low]], class[[#This Row],[flow]]&lt;=class[[#This Row],[high]]),1,0)</f>
        <v>1</v>
      </c>
    </row>
    <row r="202" spans="1:20">
      <c r="A202" s="347">
        <f>'[4]All Counts'!E202</f>
        <v>27933</v>
      </c>
      <c r="B202" s="59">
        <f>'[4]All Counts'!F202</f>
        <v>1</v>
      </c>
      <c r="C202" s="59">
        <f>'[4]All Counts'!G202</f>
        <v>1</v>
      </c>
      <c r="D202" s="353">
        <v>1</v>
      </c>
      <c r="E202" s="59" t="str">
        <f>'[4]All Counts'!P202</f>
        <v>PeMS2016</v>
      </c>
      <c r="F202" s="59">
        <v>1</v>
      </c>
      <c r="G202" s="227">
        <v>6</v>
      </c>
      <c r="H202" s="227">
        <v>7</v>
      </c>
      <c r="I202" s="227">
        <v>19</v>
      </c>
      <c r="J202" s="59">
        <f>'[4]All Counts'!M202</f>
        <v>87099.893906791578</v>
      </c>
      <c r="K202" s="78">
        <f>VLOOKUP(class[[#This Row],[hwycov_id]],flow[[hwycov_id]:[flow_day]],2,FALSE)</f>
        <v>90276.039550000001</v>
      </c>
      <c r="L202" s="229">
        <f t="shared" si="9"/>
        <v>3.6465551227965021E-2</v>
      </c>
      <c r="M202" s="228">
        <f t="shared" si="10"/>
        <v>3176.1456432084233</v>
      </c>
      <c r="N202" s="228">
        <f t="shared" si="11"/>
        <v>10087901.146871848</v>
      </c>
      <c r="O202" s="59" t="e">
        <f>VLOOKUP(class[[#This Row],[hwycov_id]],check!$A$2:$P$26,16,FALSE)</f>
        <v>#N/A</v>
      </c>
      <c r="P202" s="59">
        <v>214</v>
      </c>
      <c r="Q202" s="304">
        <f>ROUND(class[[#This Row],[count]],-3)</f>
        <v>87000</v>
      </c>
      <c r="R202" s="321">
        <f>VLOOKUP(class[[#This Row],[count_rd]],caltran!$J$2:$P$182,7,FALSE)</f>
        <v>74844.166666666672</v>
      </c>
      <c r="S202" s="321">
        <f>VLOOKUP(class[[#This Row],[count_rd]],caltran!$J$2:$P$182,6,FALSE)</f>
        <v>99155.833333333343</v>
      </c>
      <c r="T202" s="59">
        <f>IF(AND(class[[#This Row],[flow]]&gt;=class[[#This Row],[low]], class[[#This Row],[flow]]&lt;=class[[#This Row],[high]]),1,0)</f>
        <v>1</v>
      </c>
    </row>
    <row r="203" spans="1:20">
      <c r="A203" s="347">
        <f>'[4]All Counts'!E203</f>
        <v>27941</v>
      </c>
      <c r="B203" s="59">
        <f>'[4]All Counts'!F203</f>
        <v>1</v>
      </c>
      <c r="C203" s="59">
        <f>'[4]All Counts'!G203</f>
        <v>1</v>
      </c>
      <c r="D203" s="353">
        <v>1</v>
      </c>
      <c r="E203" s="59" t="str">
        <f>'[4]All Counts'!P203</f>
        <v>PeMS2016</v>
      </c>
      <c r="F203" s="59">
        <v>1</v>
      </c>
      <c r="G203" s="227">
        <v>6</v>
      </c>
      <c r="H203" s="227">
        <v>7</v>
      </c>
      <c r="I203" s="227">
        <v>18</v>
      </c>
      <c r="J203" s="59">
        <f>'[4]All Counts'!M203</f>
        <v>87065.396320330576</v>
      </c>
      <c r="K203" s="78">
        <f>VLOOKUP(class[[#This Row],[hwycov_id]],flow[[hwycov_id]:[flow_day]],2,FALSE)</f>
        <v>92917.664061999996</v>
      </c>
      <c r="L203" s="229">
        <f t="shared" si="9"/>
        <v>6.721691956857101E-2</v>
      </c>
      <c r="M203" s="228">
        <f t="shared" si="10"/>
        <v>5852.2677416694205</v>
      </c>
      <c r="N203" s="228">
        <f t="shared" si="11"/>
        <v>34249037.720184498</v>
      </c>
      <c r="O203" s="59" t="e">
        <f>VLOOKUP(class[[#This Row],[hwycov_id]],check!$A$2:$P$26,16,FALSE)</f>
        <v>#N/A</v>
      </c>
      <c r="P203" s="59">
        <v>215</v>
      </c>
      <c r="Q203" s="304">
        <f>ROUND(class[[#This Row],[count]],-3)</f>
        <v>87000</v>
      </c>
      <c r="R203" s="321">
        <f>VLOOKUP(class[[#This Row],[count_rd]],caltran!$J$2:$P$182,7,FALSE)</f>
        <v>74844.166666666672</v>
      </c>
      <c r="S203" s="321">
        <f>VLOOKUP(class[[#This Row],[count_rd]],caltran!$J$2:$P$182,6,FALSE)</f>
        <v>99155.833333333343</v>
      </c>
      <c r="T203" s="59">
        <f>IF(AND(class[[#This Row],[flow]]&gt;=class[[#This Row],[low]], class[[#This Row],[flow]]&lt;=class[[#This Row],[high]]),1,0)</f>
        <v>1</v>
      </c>
    </row>
    <row r="204" spans="1:20">
      <c r="A204" s="347">
        <f>'[4]All Counts'!E204</f>
        <v>27946</v>
      </c>
      <c r="B204" s="59">
        <f>'[4]All Counts'!F204</f>
        <v>1</v>
      </c>
      <c r="C204" s="59">
        <f>'[4]All Counts'!G204</f>
        <v>1</v>
      </c>
      <c r="D204" s="353">
        <v>1</v>
      </c>
      <c r="E204" s="59" t="str">
        <f>'[4]All Counts'!P204</f>
        <v>PeMS2016</v>
      </c>
      <c r="F204" s="59">
        <v>1</v>
      </c>
      <c r="G204" s="227">
        <v>6</v>
      </c>
      <c r="H204" s="227">
        <v>2</v>
      </c>
      <c r="I204" s="227">
        <v>14</v>
      </c>
      <c r="J204" s="59">
        <f>'[4]All Counts'!M204</f>
        <v>88046.392332064497</v>
      </c>
      <c r="K204" s="78">
        <f>VLOOKUP(class[[#This Row],[hwycov_id]],flow[[hwycov_id]:[flow_day]],2,FALSE)</f>
        <v>95420.878419000001</v>
      </c>
      <c r="L204" s="229">
        <f t="shared" si="9"/>
        <v>8.3756822870411751E-2</v>
      </c>
      <c r="M204" s="228">
        <f t="shared" si="10"/>
        <v>7374.4860869355034</v>
      </c>
      <c r="N204" s="228">
        <f t="shared" si="11"/>
        <v>54383045.046405315</v>
      </c>
      <c r="O204" s="59" t="e">
        <f>VLOOKUP(class[[#This Row],[hwycov_id]],check!$A$2:$P$26,16,FALSE)</f>
        <v>#N/A</v>
      </c>
      <c r="P204" s="59">
        <v>216</v>
      </c>
      <c r="Q204" s="304">
        <f>ROUND(class[[#This Row],[count]],-3)</f>
        <v>88000</v>
      </c>
      <c r="R204" s="321">
        <f>VLOOKUP(class[[#This Row],[count_rd]],caltran!$J$2:$P$182,7,FALSE)</f>
        <v>75768</v>
      </c>
      <c r="S204" s="321">
        <f>VLOOKUP(class[[#This Row],[count_rd]],caltran!$J$2:$P$182,6,FALSE)</f>
        <v>100232</v>
      </c>
      <c r="T204" s="59">
        <f>IF(AND(class[[#This Row],[flow]]&gt;=class[[#This Row],[low]], class[[#This Row],[flow]]&lt;=class[[#This Row],[high]]),1,0)</f>
        <v>1</v>
      </c>
    </row>
    <row r="205" spans="1:20">
      <c r="A205" s="347">
        <f>'[4]All Counts'!E205</f>
        <v>27948</v>
      </c>
      <c r="B205" s="59">
        <f>'[4]All Counts'!F205</f>
        <v>1</v>
      </c>
      <c r="C205" s="59">
        <f>'[4]All Counts'!G205</f>
        <v>1</v>
      </c>
      <c r="D205" s="353">
        <v>1</v>
      </c>
      <c r="E205" s="59" t="str">
        <f>'[4]All Counts'!P205</f>
        <v>PeMS2016</v>
      </c>
      <c r="F205" s="59">
        <v>1</v>
      </c>
      <c r="G205" s="227">
        <v>6</v>
      </c>
      <c r="H205" s="227">
        <v>7</v>
      </c>
      <c r="I205" s="227">
        <v>7</v>
      </c>
      <c r="J205" s="59">
        <f>'[4]All Counts'!M205</f>
        <v>87276.32229743521</v>
      </c>
      <c r="K205" s="78">
        <f>VLOOKUP(class[[#This Row],[hwycov_id]],flow[[hwycov_id]:[flow_day]],2,FALSE)</f>
        <v>77808.871580999999</v>
      </c>
      <c r="L205" s="229">
        <f t="shared" si="9"/>
        <v>-0.10847673764449439</v>
      </c>
      <c r="M205" s="228">
        <f t="shared" si="10"/>
        <v>-9467.4507164352108</v>
      </c>
      <c r="N205" s="228">
        <f t="shared" si="11"/>
        <v>89632623.068129584</v>
      </c>
      <c r="O205" s="59" t="e">
        <f>VLOOKUP(class[[#This Row],[hwycov_id]],check!$A$2:$P$26,16,FALSE)</f>
        <v>#N/A</v>
      </c>
      <c r="P205" s="59">
        <v>217</v>
      </c>
      <c r="Q205" s="304">
        <f>ROUND(class[[#This Row],[count]],-3)</f>
        <v>87000</v>
      </c>
      <c r="R205" s="321">
        <f>VLOOKUP(class[[#This Row],[count_rd]],caltran!$J$2:$P$182,7,FALSE)</f>
        <v>74844.166666666672</v>
      </c>
      <c r="S205" s="321">
        <f>VLOOKUP(class[[#This Row],[count_rd]],caltran!$J$2:$P$182,6,FALSE)</f>
        <v>99155.833333333343</v>
      </c>
      <c r="T205" s="59">
        <f>IF(AND(class[[#This Row],[flow]]&gt;=class[[#This Row],[low]], class[[#This Row],[flow]]&lt;=class[[#This Row],[high]]),1,0)</f>
        <v>1</v>
      </c>
    </row>
    <row r="206" spans="1:20">
      <c r="A206" s="347">
        <f>'[4]All Counts'!E206</f>
        <v>28695</v>
      </c>
      <c r="B206" s="59">
        <f>'[4]All Counts'!F206</f>
        <v>1</v>
      </c>
      <c r="C206" s="59">
        <f>'[4]All Counts'!G206</f>
        <v>1</v>
      </c>
      <c r="D206" s="353">
        <v>1</v>
      </c>
      <c r="E206" s="59" t="str">
        <f>'[4]All Counts'!P206</f>
        <v>PeMS2016</v>
      </c>
      <c r="F206" s="59">
        <v>1</v>
      </c>
      <c r="G206" s="227">
        <v>6</v>
      </c>
      <c r="H206" s="227">
        <v>7</v>
      </c>
      <c r="I206" s="227">
        <v>19</v>
      </c>
      <c r="J206" s="59">
        <f>'[4]All Counts'!M206</f>
        <v>81715.78035970671</v>
      </c>
      <c r="K206" s="78">
        <f>VLOOKUP(class[[#This Row],[hwycov_id]],flow[[hwycov_id]:[flow_day]],2,FALSE)</f>
        <v>103761.58007900001</v>
      </c>
      <c r="L206" s="229">
        <f t="shared" si="9"/>
        <v>0.2697863206133424</v>
      </c>
      <c r="M206" s="228">
        <f t="shared" si="10"/>
        <v>22045.799719293296</v>
      </c>
      <c r="N206" s="228">
        <f t="shared" si="11"/>
        <v>486017285.26319236</v>
      </c>
      <c r="O206" s="59" t="e">
        <f>VLOOKUP(class[[#This Row],[hwycov_id]],check!$A$2:$P$26,16,FALSE)</f>
        <v>#N/A</v>
      </c>
      <c r="P206" s="59">
        <v>218</v>
      </c>
      <c r="Q206" s="304">
        <f>ROUND(class[[#This Row],[count]],-3)</f>
        <v>82000</v>
      </c>
      <c r="R206" s="321">
        <f>VLOOKUP(class[[#This Row],[count_rd]],caltran!$J$2:$P$182,7,FALSE)</f>
        <v>70155.555555555562</v>
      </c>
      <c r="S206" s="321">
        <f>VLOOKUP(class[[#This Row],[count_rd]],caltran!$J$2:$P$182,6,FALSE)</f>
        <v>93844.444444444438</v>
      </c>
      <c r="T206" s="59">
        <f>IF(AND(class[[#This Row],[flow]]&gt;=class[[#This Row],[low]], class[[#This Row],[flow]]&lt;=class[[#This Row],[high]]),1,0)</f>
        <v>0</v>
      </c>
    </row>
    <row r="207" spans="1:20">
      <c r="A207" s="347">
        <f>'[4]All Counts'!E207</f>
        <v>28718</v>
      </c>
      <c r="B207" s="59">
        <f>'[4]All Counts'!F207</f>
        <v>1</v>
      </c>
      <c r="C207" s="59">
        <f>'[4]All Counts'!G207</f>
        <v>1</v>
      </c>
      <c r="D207" s="353">
        <v>1</v>
      </c>
      <c r="E207" s="59" t="str">
        <f>'[4]All Counts'!P207</f>
        <v>PeMS2016</v>
      </c>
      <c r="F207" s="59">
        <v>1</v>
      </c>
      <c r="G207" s="227">
        <v>6</v>
      </c>
      <c r="H207" s="227">
        <v>2</v>
      </c>
      <c r="I207" s="227">
        <v>14</v>
      </c>
      <c r="J207" s="59">
        <f>'[4]All Counts'!M207</f>
        <v>86505.113028697058</v>
      </c>
      <c r="K207" s="78">
        <f>VLOOKUP(class[[#This Row],[hwycov_id]],flow[[hwycov_id]:[flow_day]],2,FALSE)</f>
        <v>94323.759764999995</v>
      </c>
      <c r="L207" s="229">
        <f t="shared" si="9"/>
        <v>9.0383637019342267E-2</v>
      </c>
      <c r="M207" s="228">
        <f t="shared" si="10"/>
        <v>7818.6467363029369</v>
      </c>
      <c r="N207" s="228">
        <f t="shared" si="11"/>
        <v>61131236.787100568</v>
      </c>
      <c r="O207" s="59" t="e">
        <f>VLOOKUP(class[[#This Row],[hwycov_id]],check!$A$2:$P$26,16,FALSE)</f>
        <v>#N/A</v>
      </c>
      <c r="P207" s="59">
        <v>219</v>
      </c>
      <c r="Q207" s="304">
        <f>ROUND(class[[#This Row],[count]],-3)</f>
        <v>87000</v>
      </c>
      <c r="R207" s="321">
        <f>VLOOKUP(class[[#This Row],[count_rd]],caltran!$J$2:$P$182,7,FALSE)</f>
        <v>74844.166666666672</v>
      </c>
      <c r="S207" s="321">
        <f>VLOOKUP(class[[#This Row],[count_rd]],caltran!$J$2:$P$182,6,FALSE)</f>
        <v>99155.833333333343</v>
      </c>
      <c r="T207" s="59">
        <f>IF(AND(class[[#This Row],[flow]]&gt;=class[[#This Row],[low]], class[[#This Row],[flow]]&lt;=class[[#This Row],[high]]),1,0)</f>
        <v>1</v>
      </c>
    </row>
    <row r="208" spans="1:20">
      <c r="A208" s="347">
        <f>'[4]All Counts'!E208</f>
        <v>28727</v>
      </c>
      <c r="B208" s="59">
        <f>'[4]All Counts'!F208</f>
        <v>1</v>
      </c>
      <c r="C208" s="59">
        <f>'[4]All Counts'!G208</f>
        <v>1</v>
      </c>
      <c r="D208" s="353">
        <v>1</v>
      </c>
      <c r="E208" s="59" t="str">
        <f>'[4]All Counts'!P208</f>
        <v>Caltran</v>
      </c>
      <c r="F208" s="59">
        <v>1</v>
      </c>
      <c r="G208" s="227">
        <v>6</v>
      </c>
      <c r="H208" s="227">
        <v>2</v>
      </c>
      <c r="I208" s="227">
        <v>14</v>
      </c>
      <c r="J208" s="59">
        <f>'[4]All Counts'!M208</f>
        <v>102763</v>
      </c>
      <c r="K208" s="78">
        <f>VLOOKUP(class[[#This Row],[hwycov_id]],flow[[hwycov_id]:[flow_day]],2,FALSE)</f>
        <v>117699.427734</v>
      </c>
      <c r="L208" s="229">
        <f t="shared" si="9"/>
        <v>0.14534830370853324</v>
      </c>
      <c r="M208" s="228">
        <f t="shared" si="10"/>
        <v>14936.427733999997</v>
      </c>
      <c r="N208" s="228">
        <f t="shared" si="11"/>
        <v>223096873.4530043</v>
      </c>
      <c r="O208" s="59" t="e">
        <f>VLOOKUP(class[[#This Row],[hwycov_id]],check!$A$2:$P$26,16,FALSE)</f>
        <v>#N/A</v>
      </c>
      <c r="P208" s="59">
        <v>220</v>
      </c>
      <c r="Q208" s="304">
        <f>ROUND(class[[#This Row],[count]],-3)</f>
        <v>103000</v>
      </c>
      <c r="R208" s="321">
        <f>VLOOKUP(class[[#This Row],[count_rd]],caltran!$J$2:$P$182,7,FALSE)</f>
        <v>89153.857142857189</v>
      </c>
      <c r="S208" s="321">
        <f>VLOOKUP(class[[#This Row],[count_rd]],caltran!$J$2:$P$182,6,FALSE)</f>
        <v>116846.1428571428</v>
      </c>
      <c r="T208" s="59">
        <f>IF(AND(class[[#This Row],[flow]]&gt;=class[[#This Row],[low]], class[[#This Row],[flow]]&lt;=class[[#This Row],[high]]),1,0)</f>
        <v>0</v>
      </c>
    </row>
    <row r="209" spans="1:20">
      <c r="A209" s="347">
        <f>'[4]All Counts'!E209</f>
        <v>20465</v>
      </c>
      <c r="B209" s="59">
        <f>'[4]All Counts'!F209</f>
        <v>1</v>
      </c>
      <c r="C209" s="59">
        <f>'[4]All Counts'!G209</f>
        <v>1</v>
      </c>
      <c r="D209" s="353">
        <v>1</v>
      </c>
      <c r="E209" s="59" t="str">
        <f>'[4]All Counts'!P209</f>
        <v>PeMS2016</v>
      </c>
      <c r="F209" s="59">
        <v>1</v>
      </c>
      <c r="G209" s="227">
        <v>6</v>
      </c>
      <c r="H209" s="227">
        <v>7</v>
      </c>
      <c r="I209" s="227">
        <v>7</v>
      </c>
      <c r="J209" s="59">
        <f>'[4]All Counts'!M209</f>
        <v>110167.54338702949</v>
      </c>
      <c r="K209" s="78">
        <f>VLOOKUP(class[[#This Row],[hwycov_id]],flow[[hwycov_id]:[flow_day]],2,FALSE)</f>
        <v>122069.38232399999</v>
      </c>
      <c r="L209" s="229">
        <f t="shared" si="9"/>
        <v>0.10803398688085619</v>
      </c>
      <c r="M209" s="228">
        <f t="shared" si="10"/>
        <v>11901.838936970496</v>
      </c>
      <c r="N209" s="228">
        <f t="shared" si="11"/>
        <v>141653770.08158699</v>
      </c>
      <c r="O209" s="59" t="e">
        <f>VLOOKUP(class[[#This Row],[hwycov_id]],check!$A$2:$P$26,16,FALSE)</f>
        <v>#N/A</v>
      </c>
      <c r="P209" s="59">
        <v>221</v>
      </c>
      <c r="Q209" s="304">
        <f>ROUND(class[[#This Row],[count]],-3)</f>
        <v>110000</v>
      </c>
      <c r="R209" s="321">
        <f>VLOOKUP(class[[#This Row],[count_rd]],caltran!$J$2:$P$182,7,FALSE)</f>
        <v>95511.428571428536</v>
      </c>
      <c r="S209" s="321">
        <f>VLOOKUP(class[[#This Row],[count_rd]],caltran!$J$2:$P$182,6,FALSE)</f>
        <v>124488.57142857148</v>
      </c>
      <c r="T209" s="59">
        <f>IF(AND(class[[#This Row],[flow]]&gt;=class[[#This Row],[low]], class[[#This Row],[flow]]&lt;=class[[#This Row],[high]]),1,0)</f>
        <v>1</v>
      </c>
    </row>
    <row r="210" spans="1:20">
      <c r="A210" s="347">
        <f>'[4]All Counts'!E210</f>
        <v>28735</v>
      </c>
      <c r="B210" s="59">
        <f>'[4]All Counts'!F210</f>
        <v>1</v>
      </c>
      <c r="C210" s="59">
        <f>'[4]All Counts'!G210</f>
        <v>1</v>
      </c>
      <c r="D210" s="353">
        <v>1</v>
      </c>
      <c r="E210" s="59" t="str">
        <f>'[4]All Counts'!P210</f>
        <v>Caltran</v>
      </c>
      <c r="F210" s="59">
        <v>1</v>
      </c>
      <c r="G210" s="227">
        <v>6</v>
      </c>
      <c r="H210" s="227">
        <v>2</v>
      </c>
      <c r="I210" s="227">
        <v>14</v>
      </c>
      <c r="J210" s="59">
        <f>'[4]All Counts'!M210</f>
        <v>90923</v>
      </c>
      <c r="K210" s="78">
        <f>VLOOKUP(class[[#This Row],[hwycov_id]],flow[[hwycov_id]:[flow_day]],2,FALSE)</f>
        <v>95202.662108999997</v>
      </c>
      <c r="L210" s="229">
        <f t="shared" si="9"/>
        <v>4.7069081629510734E-2</v>
      </c>
      <c r="M210" s="228">
        <f t="shared" si="10"/>
        <v>4279.6621089999971</v>
      </c>
      <c r="N210" s="228">
        <f t="shared" si="11"/>
        <v>18315507.767210305</v>
      </c>
      <c r="O210" s="59" t="e">
        <f>VLOOKUP(class[[#This Row],[hwycov_id]],check!$A$2:$P$26,16,FALSE)</f>
        <v>#N/A</v>
      </c>
      <c r="P210" s="59">
        <v>222</v>
      </c>
      <c r="Q210" s="304">
        <f>ROUND(class[[#This Row],[count]],-3)</f>
        <v>91000</v>
      </c>
      <c r="R210" s="321">
        <f>VLOOKUP(class[[#This Row],[count_rd]],caltran!$J$2:$P$182,7,FALSE)</f>
        <v>78472.333333333328</v>
      </c>
      <c r="S210" s="321">
        <f>VLOOKUP(class[[#This Row],[count_rd]],caltran!$J$2:$P$182,6,FALSE)</f>
        <v>103527.66666666666</v>
      </c>
      <c r="T210" s="59">
        <f>IF(AND(class[[#This Row],[flow]]&gt;=class[[#This Row],[low]], class[[#This Row],[flow]]&lt;=class[[#This Row],[high]]),1,0)</f>
        <v>1</v>
      </c>
    </row>
    <row r="211" spans="1:20">
      <c r="A211" s="347">
        <f>'[4]All Counts'!E211</f>
        <v>20467</v>
      </c>
      <c r="B211" s="59">
        <f>'[4]All Counts'!F211</f>
        <v>1</v>
      </c>
      <c r="C211" s="59">
        <f>'[4]All Counts'!G211</f>
        <v>1</v>
      </c>
      <c r="D211" s="353">
        <v>1</v>
      </c>
      <c r="E211" s="59" t="str">
        <f>'[4]All Counts'!P211</f>
        <v>PeMS2016</v>
      </c>
      <c r="F211" s="59">
        <v>1</v>
      </c>
      <c r="G211" s="227">
        <v>6</v>
      </c>
      <c r="H211" s="227">
        <v>7</v>
      </c>
      <c r="I211" s="227">
        <v>18</v>
      </c>
      <c r="J211" s="59">
        <f>'[4]All Counts'!M211</f>
        <v>97423.720506102298</v>
      </c>
      <c r="K211" s="78">
        <f>VLOOKUP(class[[#This Row],[hwycov_id]],flow[[hwycov_id]:[flow_day]],2,FALSE)</f>
        <v>89808.269042000014</v>
      </c>
      <c r="L211" s="229">
        <f t="shared" si="9"/>
        <v>-7.8168349807840487E-2</v>
      </c>
      <c r="M211" s="228">
        <f t="shared" si="10"/>
        <v>-7615.4514641022834</v>
      </c>
      <c r="N211" s="228">
        <f t="shared" si="11"/>
        <v>57995101.002097614</v>
      </c>
      <c r="O211" s="59" t="e">
        <f>VLOOKUP(class[[#This Row],[hwycov_id]],check!$A$2:$P$26,16,FALSE)</f>
        <v>#N/A</v>
      </c>
      <c r="P211" s="59">
        <v>223</v>
      </c>
      <c r="Q211" s="304">
        <f>ROUND(class[[#This Row],[count]],-3)</f>
        <v>97000</v>
      </c>
      <c r="R211" s="321">
        <f>VLOOKUP(class[[#This Row],[count_rd]],caltran!$J$2:$P$182,7,FALSE)</f>
        <v>83727.166666666657</v>
      </c>
      <c r="S211" s="321">
        <f>VLOOKUP(class[[#This Row],[count_rd]],caltran!$J$2:$P$182,6,FALSE)</f>
        <v>110272.83333333334</v>
      </c>
      <c r="T211" s="59">
        <f>IF(AND(class[[#This Row],[flow]]&gt;=class[[#This Row],[low]], class[[#This Row],[flow]]&lt;=class[[#This Row],[high]]),1,0)</f>
        <v>1</v>
      </c>
    </row>
    <row r="212" spans="1:20">
      <c r="A212" s="347">
        <f>'[4]All Counts'!E212</f>
        <v>20467</v>
      </c>
      <c r="B212" s="59">
        <f>'[4]All Counts'!F212</f>
        <v>1</v>
      </c>
      <c r="C212" s="59">
        <f>'[4]All Counts'!G212</f>
        <v>1</v>
      </c>
      <c r="D212" s="353">
        <v>1</v>
      </c>
      <c r="E212" s="59" t="str">
        <f>'[4]All Counts'!P212</f>
        <v>PeMS2016</v>
      </c>
      <c r="F212" s="59">
        <v>1</v>
      </c>
      <c r="G212" s="227">
        <v>6</v>
      </c>
      <c r="H212" s="227">
        <v>3</v>
      </c>
      <c r="I212" s="227">
        <v>14</v>
      </c>
      <c r="J212" s="59">
        <f>'[4]All Counts'!M212</f>
        <v>83561.989260855727</v>
      </c>
      <c r="K212" s="78">
        <f>VLOOKUP(class[[#This Row],[hwycov_id]],flow[[hwycov_id]:[flow_day]],2,FALSE)</f>
        <v>89808.269042000014</v>
      </c>
      <c r="L212" s="229">
        <f t="shared" si="9"/>
        <v>7.4750252314425669E-2</v>
      </c>
      <c r="M212" s="228">
        <f t="shared" si="10"/>
        <v>6246.279781144287</v>
      </c>
      <c r="N212" s="228">
        <f t="shared" si="11"/>
        <v>39016011.104331918</v>
      </c>
      <c r="O212" s="59" t="e">
        <f>VLOOKUP(class[[#This Row],[hwycov_id]],check!$A$2:$P$26,16,FALSE)</f>
        <v>#N/A</v>
      </c>
      <c r="P212" s="59">
        <v>224</v>
      </c>
      <c r="Q212" s="304">
        <f>ROUND(class[[#This Row],[count]],-3)</f>
        <v>84000</v>
      </c>
      <c r="R212" s="321">
        <f>VLOOKUP(class[[#This Row],[count_rd]],caltran!$J$2:$P$182,7,FALSE)</f>
        <v>72072</v>
      </c>
      <c r="S212" s="321">
        <f>VLOOKUP(class[[#This Row],[count_rd]],caltran!$J$2:$P$182,6,FALSE)</f>
        <v>95927.999999999985</v>
      </c>
      <c r="T212" s="59">
        <f>IF(AND(class[[#This Row],[flow]]&gt;=class[[#This Row],[low]], class[[#This Row],[flow]]&lt;=class[[#This Row],[high]]),1,0)</f>
        <v>1</v>
      </c>
    </row>
    <row r="213" spans="1:20">
      <c r="A213" s="347">
        <f>'[4]All Counts'!E213</f>
        <v>27792</v>
      </c>
      <c r="B213" s="59">
        <f>'[4]All Counts'!F213</f>
        <v>1</v>
      </c>
      <c r="C213" s="59">
        <f>'[4]All Counts'!G213</f>
        <v>1</v>
      </c>
      <c r="D213" s="353">
        <v>1</v>
      </c>
      <c r="E213" s="59" t="str">
        <f>'[4]All Counts'!P213</f>
        <v>PeMS2016</v>
      </c>
      <c r="F213" s="59">
        <v>1</v>
      </c>
      <c r="G213" s="227">
        <v>6</v>
      </c>
      <c r="H213" s="227">
        <v>7</v>
      </c>
      <c r="I213" s="227">
        <v>18</v>
      </c>
      <c r="J213" s="59">
        <f>'[4]All Counts'!M213</f>
        <v>91951.26165421569</v>
      </c>
      <c r="K213" s="78">
        <f>VLOOKUP(class[[#This Row],[hwycov_id]],flow[[hwycov_id]:[flow_day]],2,FALSE)</f>
        <v>102853.89208999999</v>
      </c>
      <c r="L213" s="229">
        <f t="shared" si="9"/>
        <v>0.11856966657819035</v>
      </c>
      <c r="M213" s="228">
        <f t="shared" si="10"/>
        <v>10902.630435784304</v>
      </c>
      <c r="N213" s="228">
        <f t="shared" si="11"/>
        <v>118867350.41929023</v>
      </c>
      <c r="O213" s="59" t="e">
        <f>VLOOKUP(class[[#This Row],[hwycov_id]],check!$A$2:$P$26,16,FALSE)</f>
        <v>#N/A</v>
      </c>
      <c r="P213" s="59">
        <v>225</v>
      </c>
      <c r="Q213" s="304">
        <f>ROUND(class[[#This Row],[count]],-3)</f>
        <v>92000</v>
      </c>
      <c r="R213" s="321">
        <f>VLOOKUP(class[[#This Row],[count_rd]],caltran!$J$2:$P$182,7,FALSE)</f>
        <v>79355.111111111109</v>
      </c>
      <c r="S213" s="321">
        <f>VLOOKUP(class[[#This Row],[count_rd]],caltran!$J$2:$P$182,6,FALSE)</f>
        <v>104644.88888888889</v>
      </c>
      <c r="T213" s="59">
        <f>IF(AND(class[[#This Row],[flow]]&gt;=class[[#This Row],[low]], class[[#This Row],[flow]]&lt;=class[[#This Row],[high]]),1,0)</f>
        <v>1</v>
      </c>
    </row>
    <row r="214" spans="1:20">
      <c r="A214" s="347">
        <f>'[4]All Counts'!E214</f>
        <v>27807</v>
      </c>
      <c r="B214" s="59">
        <f>'[4]All Counts'!F214</f>
        <v>1</v>
      </c>
      <c r="C214" s="59">
        <f>'[4]All Counts'!G214</f>
        <v>1</v>
      </c>
      <c r="D214" s="353">
        <v>1</v>
      </c>
      <c r="E214" s="59" t="str">
        <f>'[4]All Counts'!P214</f>
        <v>Caltran</v>
      </c>
      <c r="F214" s="59">
        <v>1</v>
      </c>
      <c r="G214" s="227">
        <v>6</v>
      </c>
      <c r="H214" s="227">
        <v>6</v>
      </c>
      <c r="I214" s="227">
        <v>12</v>
      </c>
      <c r="J214" s="59">
        <f>'[4]All Counts'!M214</f>
        <v>93934</v>
      </c>
      <c r="K214" s="78">
        <f>VLOOKUP(class[[#This Row],[hwycov_id]],flow[[hwycov_id]:[flow_day]],2,FALSE)</f>
        <v>101387.51708999999</v>
      </c>
      <c r="L214" s="229">
        <f t="shared" si="9"/>
        <v>7.9348447739902461E-2</v>
      </c>
      <c r="M214" s="228">
        <f t="shared" si="10"/>
        <v>7453.5170899999939</v>
      </c>
      <c r="N214" s="228">
        <f t="shared" si="11"/>
        <v>55554917.010921977</v>
      </c>
      <c r="O214" s="59" t="e">
        <f>VLOOKUP(class[[#This Row],[hwycov_id]],check!$A$2:$P$26,16,FALSE)</f>
        <v>#N/A</v>
      </c>
      <c r="P214" s="59">
        <v>226</v>
      </c>
      <c r="Q214" s="304">
        <f>ROUND(class[[#This Row],[count]],-3)</f>
        <v>94000</v>
      </c>
      <c r="R214" s="321">
        <f>VLOOKUP(class[[#This Row],[count_rd]],caltran!$J$2:$P$182,7,FALSE)</f>
        <v>81122</v>
      </c>
      <c r="S214" s="321">
        <f>VLOOKUP(class[[#This Row],[count_rd]],caltran!$J$2:$P$182,6,FALSE)</f>
        <v>106878</v>
      </c>
      <c r="T214" s="59">
        <f>IF(AND(class[[#This Row],[flow]]&gt;=class[[#This Row],[low]], class[[#This Row],[flow]]&lt;=class[[#This Row],[high]]),1,0)</f>
        <v>1</v>
      </c>
    </row>
    <row r="215" spans="1:20">
      <c r="A215" s="347">
        <f>'[4]All Counts'!E215</f>
        <v>30862</v>
      </c>
      <c r="B215" s="59">
        <f>'[4]All Counts'!F215</f>
        <v>1</v>
      </c>
      <c r="C215" s="59">
        <f>'[4]All Counts'!G215</f>
        <v>1</v>
      </c>
      <c r="D215" s="353">
        <v>1</v>
      </c>
      <c r="E215" s="59" t="str">
        <f>'[4]All Counts'!P215</f>
        <v>PeMS2016</v>
      </c>
      <c r="F215" s="59">
        <v>1</v>
      </c>
      <c r="G215" s="227">
        <v>6</v>
      </c>
      <c r="H215" s="227">
        <v>7</v>
      </c>
      <c r="I215" s="227">
        <v>15</v>
      </c>
      <c r="J215" s="59">
        <f>'[4]All Counts'!M215</f>
        <v>90053.784586830152</v>
      </c>
      <c r="K215" s="78">
        <f>VLOOKUP(class[[#This Row],[hwycov_id]],flow[[hwycov_id]:[flow_day]],2,FALSE)</f>
        <v>128485.911133</v>
      </c>
      <c r="L215" s="229">
        <f t="shared" si="9"/>
        <v>0.42676858859955491</v>
      </c>
      <c r="M215" s="228">
        <f t="shared" si="10"/>
        <v>38432.126546169849</v>
      </c>
      <c r="N215" s="228">
        <f t="shared" si="11"/>
        <v>1477028350.8608131</v>
      </c>
      <c r="O215" s="59" t="e">
        <f>VLOOKUP(class[[#This Row],[hwycov_id]],check!$A$2:$P$26,16,FALSE)</f>
        <v>#N/A</v>
      </c>
      <c r="P215" s="59">
        <v>227</v>
      </c>
      <c r="Q215" s="304">
        <f>ROUND(class[[#This Row],[count]],-3)</f>
        <v>90000</v>
      </c>
      <c r="R215" s="321">
        <f>VLOOKUP(class[[#This Row],[count_rd]],caltran!$J$2:$P$182,7,FALSE)</f>
        <v>77580</v>
      </c>
      <c r="S215" s="321">
        <f>VLOOKUP(class[[#This Row],[count_rd]],caltran!$J$2:$P$182,6,FALSE)</f>
        <v>102419.99999999999</v>
      </c>
      <c r="T215" s="59">
        <f>IF(AND(class[[#This Row],[flow]]&gt;=class[[#This Row],[low]], class[[#This Row],[flow]]&lt;=class[[#This Row],[high]]),1,0)</f>
        <v>0</v>
      </c>
    </row>
    <row r="216" spans="1:20">
      <c r="A216" s="347">
        <f>'[4]All Counts'!E216</f>
        <v>27825</v>
      </c>
      <c r="B216" s="59">
        <f>'[4]All Counts'!F216</f>
        <v>1</v>
      </c>
      <c r="C216" s="59">
        <f>'[4]All Counts'!G216</f>
        <v>1</v>
      </c>
      <c r="D216" s="353">
        <v>1</v>
      </c>
      <c r="E216" s="59" t="str">
        <f>'[4]All Counts'!P216</f>
        <v>PeMS2016</v>
      </c>
      <c r="F216" s="59">
        <v>1</v>
      </c>
      <c r="G216" s="227">
        <v>6</v>
      </c>
      <c r="H216" s="227">
        <v>7</v>
      </c>
      <c r="I216" s="227">
        <v>7</v>
      </c>
      <c r="J216" s="59">
        <f>'[4]All Counts'!M216</f>
        <v>138920.62543178769</v>
      </c>
      <c r="K216" s="78">
        <f>VLOOKUP(class[[#This Row],[hwycov_id]],flow[[hwycov_id]:[flow_day]],2,FALSE)</f>
        <v>143860.42578000002</v>
      </c>
      <c r="L216" s="229">
        <f t="shared" si="9"/>
        <v>3.5558437293660594E-2</v>
      </c>
      <c r="M216" s="228">
        <f t="shared" si="10"/>
        <v>4939.8003482123313</v>
      </c>
      <c r="N216" s="228">
        <f t="shared" si="11"/>
        <v>24401627.48019867</v>
      </c>
      <c r="O216" s="59" t="e">
        <f>VLOOKUP(class[[#This Row],[hwycov_id]],check!$A$2:$P$26,16,FALSE)</f>
        <v>#N/A</v>
      </c>
      <c r="P216" s="59">
        <v>228</v>
      </c>
      <c r="Q216" s="304">
        <f>ROUND(class[[#This Row],[count]],-3)</f>
        <v>139000</v>
      </c>
      <c r="R216" s="321">
        <f>VLOOKUP(class[[#This Row],[count_rd]],caltran!$J$2:$P$182,7,FALSE)</f>
        <v>122137.97619047617</v>
      </c>
      <c r="S216" s="321">
        <f>VLOOKUP(class[[#This Row],[count_rd]],caltran!$J$2:$P$182,6,FALSE)</f>
        <v>155862.02380952385</v>
      </c>
      <c r="T216" s="59">
        <f>IF(AND(class[[#This Row],[flow]]&gt;=class[[#This Row],[low]], class[[#This Row],[flow]]&lt;=class[[#This Row],[high]]),1,0)</f>
        <v>1</v>
      </c>
    </row>
    <row r="217" spans="1:20">
      <c r="A217" s="347">
        <f>'[4]All Counts'!E217</f>
        <v>27832</v>
      </c>
      <c r="B217" s="59">
        <f>'[4]All Counts'!F217</f>
        <v>1</v>
      </c>
      <c r="C217" s="59">
        <f>'[4]All Counts'!G217</f>
        <v>1</v>
      </c>
      <c r="D217" s="353">
        <v>1</v>
      </c>
      <c r="E217" s="59" t="str">
        <f>'[4]All Counts'!P217</f>
        <v>PeMS2016</v>
      </c>
      <c r="F217" s="59">
        <v>1</v>
      </c>
      <c r="G217" s="227">
        <v>6</v>
      </c>
      <c r="H217" s="227">
        <v>3</v>
      </c>
      <c r="I217" s="227">
        <v>14</v>
      </c>
      <c r="J217" s="59">
        <f>'[4]All Counts'!M217</f>
        <v>133613.82847627049</v>
      </c>
      <c r="K217" s="78">
        <f>VLOOKUP(class[[#This Row],[hwycov_id]],flow[[hwycov_id]:[flow_day]],2,FALSE)</f>
        <v>118294.372559</v>
      </c>
      <c r="L217" s="229">
        <f t="shared" si="9"/>
        <v>-0.11465471869171973</v>
      </c>
      <c r="M217" s="228">
        <f t="shared" si="10"/>
        <v>-15319.45591727049</v>
      </c>
      <c r="N217" s="228">
        <f t="shared" si="11"/>
        <v>234685729.60119385</v>
      </c>
      <c r="O217" s="59" t="e">
        <f>VLOOKUP(class[[#This Row],[hwycov_id]],check!$A$2:$P$26,16,FALSE)</f>
        <v>#N/A</v>
      </c>
      <c r="P217" s="59">
        <v>229</v>
      </c>
      <c r="Q217" s="304">
        <f>ROUND(class[[#This Row],[count]],-3)</f>
        <v>134000</v>
      </c>
      <c r="R217" s="321">
        <f>VLOOKUP(class[[#This Row],[count_rd]],caltran!$J$2:$P$182,7,FALSE)</f>
        <v>117502.04761904756</v>
      </c>
      <c r="S217" s="321">
        <f>VLOOKUP(class[[#This Row],[count_rd]],caltran!$J$2:$P$182,6,FALSE)</f>
        <v>150497.95238095243</v>
      </c>
      <c r="T217" s="59">
        <f>IF(AND(class[[#This Row],[flow]]&gt;=class[[#This Row],[low]], class[[#This Row],[flow]]&lt;=class[[#This Row],[high]]),1,0)</f>
        <v>1</v>
      </c>
    </row>
    <row r="218" spans="1:20">
      <c r="A218" s="347">
        <f>'[4]All Counts'!E218</f>
        <v>29232</v>
      </c>
      <c r="B218" s="59">
        <f>'[4]All Counts'!F218</f>
        <v>1</v>
      </c>
      <c r="C218" s="59">
        <f>'[4]All Counts'!G218</f>
        <v>1</v>
      </c>
      <c r="D218" s="353">
        <v>1</v>
      </c>
      <c r="E218" s="59" t="str">
        <f>'[4]All Counts'!P218</f>
        <v>PeMS2016</v>
      </c>
      <c r="F218" s="59">
        <v>1</v>
      </c>
      <c r="G218" s="227">
        <v>6</v>
      </c>
      <c r="H218" s="227">
        <v>5</v>
      </c>
      <c r="I218" s="227">
        <v>10</v>
      </c>
      <c r="J218" s="59">
        <f>'[4]All Counts'!M218</f>
        <v>91829.301392842259</v>
      </c>
      <c r="K218" s="78">
        <f>VLOOKUP(class[[#This Row],[hwycov_id]],flow[[hwycov_id]:[flow_day]],2,FALSE)</f>
        <v>95565.827636999995</v>
      </c>
      <c r="L218" s="229">
        <f t="shared" si="9"/>
        <v>4.0689912560403885E-2</v>
      </c>
      <c r="M218" s="228">
        <f t="shared" si="10"/>
        <v>3736.5262441577361</v>
      </c>
      <c r="N218" s="228">
        <f t="shared" si="11"/>
        <v>13961628.373279518</v>
      </c>
      <c r="O218" s="59" t="e">
        <f>VLOOKUP(class[[#This Row],[hwycov_id]],check!$A$2:$P$26,16,FALSE)</f>
        <v>#N/A</v>
      </c>
      <c r="P218" s="59">
        <v>230</v>
      </c>
      <c r="Q218" s="304">
        <f>ROUND(class[[#This Row],[count]],-3)</f>
        <v>92000</v>
      </c>
      <c r="R218" s="321">
        <f>VLOOKUP(class[[#This Row],[count_rd]],caltran!$J$2:$P$182,7,FALSE)</f>
        <v>79355.111111111109</v>
      </c>
      <c r="S218" s="321">
        <f>VLOOKUP(class[[#This Row],[count_rd]],caltran!$J$2:$P$182,6,FALSE)</f>
        <v>104644.88888888889</v>
      </c>
      <c r="T218" s="59">
        <f>IF(AND(class[[#This Row],[flow]]&gt;=class[[#This Row],[low]], class[[#This Row],[flow]]&lt;=class[[#This Row],[high]]),1,0)</f>
        <v>1</v>
      </c>
    </row>
    <row r="219" spans="1:20">
      <c r="A219" s="347">
        <f>'[4]All Counts'!E219</f>
        <v>29756</v>
      </c>
      <c r="B219" s="59">
        <f>'[4]All Counts'!F219</f>
        <v>1</v>
      </c>
      <c r="C219" s="59">
        <f>'[4]All Counts'!G219</f>
        <v>1</v>
      </c>
      <c r="D219" s="353">
        <v>1</v>
      </c>
      <c r="E219" s="59" t="str">
        <f>'[4]All Counts'!P219</f>
        <v>PeMS2016</v>
      </c>
      <c r="F219" s="59">
        <v>1</v>
      </c>
      <c r="G219" s="227">
        <v>6</v>
      </c>
      <c r="H219" s="227">
        <v>6</v>
      </c>
      <c r="I219" s="227">
        <v>12</v>
      </c>
      <c r="J219" s="59">
        <f>'[4]All Counts'!M219</f>
        <v>86914.474320126814</v>
      </c>
      <c r="K219" s="78">
        <f>VLOOKUP(class[[#This Row],[hwycov_id]],flow[[hwycov_id]:[flow_day]],2,FALSE)</f>
        <v>82876.759766000003</v>
      </c>
      <c r="L219" s="229">
        <f t="shared" si="9"/>
        <v>-4.6456181041318212E-2</v>
      </c>
      <c r="M219" s="228">
        <f t="shared" si="10"/>
        <v>-4037.714554126811</v>
      </c>
      <c r="N219" s="228">
        <f t="shared" si="11"/>
        <v>16303138.820607472</v>
      </c>
      <c r="O219" s="59" t="e">
        <f>VLOOKUP(class[[#This Row],[hwycov_id]],check!$A$2:$P$26,16,FALSE)</f>
        <v>#N/A</v>
      </c>
      <c r="P219" s="59">
        <v>231</v>
      </c>
      <c r="Q219" s="304">
        <f>ROUND(class[[#This Row],[count]],-3)</f>
        <v>87000</v>
      </c>
      <c r="R219" s="321">
        <f>VLOOKUP(class[[#This Row],[count_rd]],caltran!$J$2:$P$182,7,FALSE)</f>
        <v>74844.166666666672</v>
      </c>
      <c r="S219" s="321">
        <f>VLOOKUP(class[[#This Row],[count_rd]],caltran!$J$2:$P$182,6,FALSE)</f>
        <v>99155.833333333343</v>
      </c>
      <c r="T219" s="59">
        <f>IF(AND(class[[#This Row],[flow]]&gt;=class[[#This Row],[low]], class[[#This Row],[flow]]&lt;=class[[#This Row],[high]]),1,0)</f>
        <v>1</v>
      </c>
    </row>
    <row r="220" spans="1:20">
      <c r="A220" s="347">
        <f>'[4]All Counts'!E220</f>
        <v>20529</v>
      </c>
      <c r="B220" s="59">
        <f>'[4]All Counts'!F220</f>
        <v>1</v>
      </c>
      <c r="C220" s="59">
        <f>'[4]All Counts'!G220</f>
        <v>1</v>
      </c>
      <c r="D220" s="353">
        <v>1</v>
      </c>
      <c r="E220" s="59" t="str">
        <f>'[4]All Counts'!P220</f>
        <v>PeMS2016</v>
      </c>
      <c r="F220" s="59">
        <v>1</v>
      </c>
      <c r="G220" s="227">
        <v>6</v>
      </c>
      <c r="H220" s="227">
        <v>3</v>
      </c>
      <c r="I220" s="227">
        <v>14</v>
      </c>
      <c r="J220" s="59">
        <f>'[4]All Counts'!M220</f>
        <v>86274.347821917559</v>
      </c>
      <c r="K220" s="78">
        <f>VLOOKUP(class[[#This Row],[hwycov_id]],flow[[hwycov_id]:[flow_day]],2,FALSE)</f>
        <v>105124.75781299999</v>
      </c>
      <c r="L220" s="229">
        <f t="shared" si="9"/>
        <v>0.21849379875919017</v>
      </c>
      <c r="M220" s="228">
        <f t="shared" si="10"/>
        <v>18850.40999108243</v>
      </c>
      <c r="N220" s="228">
        <f t="shared" si="11"/>
        <v>355337956.8319003</v>
      </c>
      <c r="O220" s="59" t="e">
        <f>VLOOKUP(class[[#This Row],[hwycov_id]],check!$A$2:$P$26,16,FALSE)</f>
        <v>#N/A</v>
      </c>
      <c r="P220" s="59">
        <v>232</v>
      </c>
      <c r="Q220" s="304">
        <f>ROUND(class[[#This Row],[count]],-3)</f>
        <v>86000</v>
      </c>
      <c r="R220" s="321">
        <f>VLOOKUP(class[[#This Row],[count_rd]],caltran!$J$2:$P$182,7,FALSE)</f>
        <v>73931.333333333328</v>
      </c>
      <c r="S220" s="321">
        <f>VLOOKUP(class[[#This Row],[count_rd]],caltran!$J$2:$P$182,6,FALSE)</f>
        <v>98068.666666666672</v>
      </c>
      <c r="T220" s="59">
        <f>IF(AND(class[[#This Row],[flow]]&gt;=class[[#This Row],[low]], class[[#This Row],[flow]]&lt;=class[[#This Row],[high]]),1,0)</f>
        <v>0</v>
      </c>
    </row>
    <row r="221" spans="1:20">
      <c r="A221" s="347">
        <f>'[4]All Counts'!E221</f>
        <v>20549</v>
      </c>
      <c r="B221" s="59">
        <f>'[4]All Counts'!F221</f>
        <v>1</v>
      </c>
      <c r="C221" s="59">
        <f>'[4]All Counts'!G221</f>
        <v>1</v>
      </c>
      <c r="D221" s="353">
        <v>1</v>
      </c>
      <c r="E221" s="59" t="str">
        <f>'[4]All Counts'!P221</f>
        <v>PeMS2016</v>
      </c>
      <c r="F221" s="59">
        <v>1</v>
      </c>
      <c r="G221" s="227">
        <v>7</v>
      </c>
      <c r="H221" s="227">
        <v>2</v>
      </c>
      <c r="I221" s="227">
        <v>14</v>
      </c>
      <c r="J221" s="59">
        <f>'[4]All Counts'!M221</f>
        <v>84873.919681580024</v>
      </c>
      <c r="K221" s="78">
        <f>VLOOKUP(class[[#This Row],[hwycov_id]],flow[[hwycov_id]:[flow_day]],2,FALSE)</f>
        <v>81015.704345000006</v>
      </c>
      <c r="L221" s="229">
        <f t="shared" si="9"/>
        <v>-4.5458196711720356E-2</v>
      </c>
      <c r="M221" s="228">
        <f t="shared" si="10"/>
        <v>-3858.2153365800186</v>
      </c>
      <c r="N221" s="228">
        <f t="shared" si="11"/>
        <v>14885825.583421266</v>
      </c>
      <c r="O221" s="59" t="e">
        <f>VLOOKUP(class[[#This Row],[hwycov_id]],check!$A$2:$P$26,16,FALSE)</f>
        <v>#N/A</v>
      </c>
      <c r="P221" s="59">
        <v>233</v>
      </c>
      <c r="Q221" s="304">
        <f>ROUND(class[[#This Row],[count]],-3)</f>
        <v>85000</v>
      </c>
      <c r="R221" s="321">
        <f>VLOOKUP(class[[#This Row],[count_rd]],caltran!$J$2:$P$182,7,FALSE)</f>
        <v>73015</v>
      </c>
      <c r="S221" s="321">
        <f>VLOOKUP(class[[#This Row],[count_rd]],caltran!$J$2:$P$182,6,FALSE)</f>
        <v>96985</v>
      </c>
      <c r="T221" s="59">
        <f>IF(AND(class[[#This Row],[flow]]&gt;=class[[#This Row],[low]], class[[#This Row],[flow]]&lt;=class[[#This Row],[high]]),1,0)</f>
        <v>1</v>
      </c>
    </row>
    <row r="222" spans="1:20">
      <c r="A222" s="347">
        <f>'[4]All Counts'!E222</f>
        <v>20549</v>
      </c>
      <c r="B222" s="59">
        <f>'[4]All Counts'!F222</f>
        <v>1</v>
      </c>
      <c r="C222" s="59">
        <f>'[4]All Counts'!G222</f>
        <v>1</v>
      </c>
      <c r="D222" s="353">
        <v>1</v>
      </c>
      <c r="E222" s="59" t="str">
        <f>'[4]All Counts'!P222</f>
        <v>Caltran</v>
      </c>
      <c r="F222" s="59">
        <v>1</v>
      </c>
      <c r="G222" s="227">
        <v>7</v>
      </c>
      <c r="H222" s="227">
        <v>2</v>
      </c>
      <c r="I222" s="227">
        <v>11</v>
      </c>
      <c r="J222" s="59">
        <f>'[4]All Counts'!M222</f>
        <v>87099</v>
      </c>
      <c r="K222" s="78">
        <f>VLOOKUP(class[[#This Row],[hwycov_id]],flow[[hwycov_id]:[flow_day]],2,FALSE)</f>
        <v>81015.704345000006</v>
      </c>
      <c r="L222" s="229">
        <f t="shared" si="9"/>
        <v>-6.9843461520798122E-2</v>
      </c>
      <c r="M222" s="228">
        <f t="shared" si="10"/>
        <v>-6083.2956549999944</v>
      </c>
      <c r="N222" s="228">
        <f t="shared" si="11"/>
        <v>37006486.026141815</v>
      </c>
      <c r="O222" s="59" t="e">
        <f>VLOOKUP(class[[#This Row],[hwycov_id]],check!$A$2:$P$26,16,FALSE)</f>
        <v>#N/A</v>
      </c>
      <c r="P222" s="59">
        <v>234</v>
      </c>
      <c r="Q222" s="304">
        <f>ROUND(class[[#This Row],[count]],-3)</f>
        <v>87000</v>
      </c>
      <c r="R222" s="321">
        <f>VLOOKUP(class[[#This Row],[count_rd]],caltran!$J$2:$P$182,7,FALSE)</f>
        <v>74844.166666666672</v>
      </c>
      <c r="S222" s="321">
        <f>VLOOKUP(class[[#This Row],[count_rd]],caltran!$J$2:$P$182,6,FALSE)</f>
        <v>99155.833333333343</v>
      </c>
      <c r="T222" s="59">
        <f>IF(AND(class[[#This Row],[flow]]&gt;=class[[#This Row],[low]], class[[#This Row],[flow]]&lt;=class[[#This Row],[high]]),1,0)</f>
        <v>1</v>
      </c>
    </row>
    <row r="223" spans="1:20">
      <c r="A223" s="347">
        <f>'[4]All Counts'!E223</f>
        <v>20588</v>
      </c>
      <c r="B223" s="59">
        <f>'[4]All Counts'!F223</f>
        <v>1</v>
      </c>
      <c r="C223" s="59">
        <f>'[4]All Counts'!G223</f>
        <v>1</v>
      </c>
      <c r="D223" s="353">
        <v>1</v>
      </c>
      <c r="E223" s="59" t="str">
        <f>'[4]All Counts'!P223</f>
        <v>PeMS2016</v>
      </c>
      <c r="F223" s="59">
        <v>1</v>
      </c>
      <c r="G223" s="227">
        <v>7</v>
      </c>
      <c r="H223" s="227">
        <v>7</v>
      </c>
      <c r="I223" s="227">
        <v>15</v>
      </c>
      <c r="J223" s="59">
        <f>'[4]All Counts'!M223</f>
        <v>79267.181948299549</v>
      </c>
      <c r="K223" s="78">
        <f>VLOOKUP(class[[#This Row],[hwycov_id]],flow[[hwycov_id]:[flow_day]],2,FALSE)</f>
        <v>74246.046143</v>
      </c>
      <c r="L223" s="229">
        <f t="shared" si="9"/>
        <v>-6.3344446994148096E-2</v>
      </c>
      <c r="M223" s="228">
        <f t="shared" si="10"/>
        <v>-5021.1358052995492</v>
      </c>
      <c r="N223" s="228">
        <f t="shared" si="11"/>
        <v>25211804.775261153</v>
      </c>
      <c r="O223" s="59" t="e">
        <f>VLOOKUP(class[[#This Row],[hwycov_id]],check!$A$2:$P$26,16,FALSE)</f>
        <v>#N/A</v>
      </c>
      <c r="P223" s="59">
        <v>235</v>
      </c>
      <c r="Q223" s="304">
        <f>ROUND(class[[#This Row],[count]],-3)</f>
        <v>79000</v>
      </c>
      <c r="R223" s="321">
        <f>VLOOKUP(class[[#This Row],[count_rd]],caltran!$J$2:$P$182,7,FALSE)</f>
        <v>67268.5</v>
      </c>
      <c r="S223" s="321">
        <f>VLOOKUP(class[[#This Row],[count_rd]],caltran!$J$2:$P$182,6,FALSE)</f>
        <v>90731.5</v>
      </c>
      <c r="T223" s="59">
        <f>IF(AND(class[[#This Row],[flow]]&gt;=class[[#This Row],[low]], class[[#This Row],[flow]]&lt;=class[[#This Row],[high]]),1,0)</f>
        <v>1</v>
      </c>
    </row>
    <row r="224" spans="1:20">
      <c r="A224" s="347">
        <f>'[4]All Counts'!E224</f>
        <v>10969</v>
      </c>
      <c r="B224" s="59">
        <f>'[4]All Counts'!F224</f>
        <v>1</v>
      </c>
      <c r="C224" s="59">
        <f>'[4]All Counts'!G224</f>
        <v>1</v>
      </c>
      <c r="D224" s="353">
        <v>1</v>
      </c>
      <c r="E224" s="59" t="str">
        <f>'[4]All Counts'!P224</f>
        <v>PeMS2016</v>
      </c>
      <c r="F224" s="59">
        <v>1</v>
      </c>
      <c r="G224" s="227">
        <v>7</v>
      </c>
      <c r="H224" s="227">
        <v>4</v>
      </c>
      <c r="I224" s="227">
        <v>2</v>
      </c>
      <c r="J224" s="59">
        <f>'[4]All Counts'!M224</f>
        <v>90210.010582752962</v>
      </c>
      <c r="K224" s="78">
        <f>VLOOKUP(class[[#This Row],[hwycov_id]],flow[[hwycov_id]:[flow_day]],2,FALSE)</f>
        <v>79844.859129999997</v>
      </c>
      <c r="L224" s="229">
        <f t="shared" si="9"/>
        <v>-0.11490023541505556</v>
      </c>
      <c r="M224" s="228">
        <f t="shared" si="10"/>
        <v>-10365.151452752965</v>
      </c>
      <c r="N224" s="228">
        <f t="shared" si="11"/>
        <v>107436364.6385069</v>
      </c>
      <c r="O224" s="59" t="e">
        <f>VLOOKUP(class[[#This Row],[hwycov_id]],check!$A$2:$P$26,16,FALSE)</f>
        <v>#N/A</v>
      </c>
      <c r="P224" s="59">
        <v>236</v>
      </c>
      <c r="Q224" s="304">
        <f>ROUND(class[[#This Row],[count]],-3)</f>
        <v>90000</v>
      </c>
      <c r="R224" s="321">
        <f>VLOOKUP(class[[#This Row],[count_rd]],caltran!$J$2:$P$182,7,FALSE)</f>
        <v>77580</v>
      </c>
      <c r="S224" s="321">
        <f>VLOOKUP(class[[#This Row],[count_rd]],caltran!$J$2:$P$182,6,FALSE)</f>
        <v>102419.99999999999</v>
      </c>
      <c r="T224" s="59">
        <f>IF(AND(class[[#This Row],[flow]]&gt;=class[[#This Row],[low]], class[[#This Row],[flow]]&lt;=class[[#This Row],[high]]),1,0)</f>
        <v>1</v>
      </c>
    </row>
    <row r="225" spans="1:20">
      <c r="A225" s="347">
        <f>'[4]All Counts'!E225</f>
        <v>30813</v>
      </c>
      <c r="B225" s="59">
        <f>'[4]All Counts'!F225</f>
        <v>1</v>
      </c>
      <c r="C225" s="59">
        <f>'[4]All Counts'!G225</f>
        <v>1</v>
      </c>
      <c r="D225" s="353">
        <v>1</v>
      </c>
      <c r="E225" s="59" t="str">
        <f>'[4]All Counts'!P225</f>
        <v>PeMS2016</v>
      </c>
      <c r="F225" s="59">
        <v>1</v>
      </c>
      <c r="G225" s="227">
        <v>7</v>
      </c>
      <c r="H225" s="227">
        <v>7</v>
      </c>
      <c r="I225" s="227">
        <v>15</v>
      </c>
      <c r="J225" s="59">
        <f>'[4]All Counts'!M225</f>
        <v>101171.0465784714</v>
      </c>
      <c r="K225" s="78">
        <f>VLOOKUP(class[[#This Row],[hwycov_id]],flow[[hwycov_id]:[flow_day]],2,FALSE)</f>
        <v>83014.367186999996</v>
      </c>
      <c r="L225" s="229">
        <f t="shared" si="9"/>
        <v>-0.17946517314505117</v>
      </c>
      <c r="M225" s="228">
        <f t="shared" si="10"/>
        <v>-18156.679391471407</v>
      </c>
      <c r="N225" s="228">
        <f t="shared" si="11"/>
        <v>329665006.52468252</v>
      </c>
      <c r="O225" s="59" t="e">
        <f>VLOOKUP(class[[#This Row],[hwycov_id]],check!$A$2:$P$26,16,FALSE)</f>
        <v>#N/A</v>
      </c>
      <c r="P225" s="59">
        <v>237</v>
      </c>
      <c r="Q225" s="304">
        <f>ROUND(class[[#This Row],[count]],-3)</f>
        <v>101000</v>
      </c>
      <c r="R225" s="321">
        <f>VLOOKUP(class[[#This Row],[count_rd]],caltran!$J$2:$P$182,7,FALSE)</f>
        <v>87316.904761904778</v>
      </c>
      <c r="S225" s="321">
        <f>VLOOKUP(class[[#This Row],[count_rd]],caltran!$J$2:$P$182,6,FALSE)</f>
        <v>114683.09523809522</v>
      </c>
      <c r="T225" s="59">
        <f>IF(AND(class[[#This Row],[flow]]&gt;=class[[#This Row],[low]], class[[#This Row],[flow]]&lt;=class[[#This Row],[high]]),1,0)</f>
        <v>0</v>
      </c>
    </row>
    <row r="226" spans="1:20">
      <c r="A226" s="347">
        <f>'[4]All Counts'!E226</f>
        <v>10966</v>
      </c>
      <c r="B226" s="59">
        <f>'[4]All Counts'!F226</f>
        <v>1</v>
      </c>
      <c r="C226" s="59">
        <f>'[4]All Counts'!G226</f>
        <v>1</v>
      </c>
      <c r="D226" s="353">
        <v>1</v>
      </c>
      <c r="E226" s="59" t="str">
        <f>'[4]All Counts'!P226</f>
        <v>PeMS2016</v>
      </c>
      <c r="F226" s="59">
        <v>1</v>
      </c>
      <c r="G226" s="227">
        <v>7</v>
      </c>
      <c r="H226" s="227">
        <v>3</v>
      </c>
      <c r="I226" s="227">
        <v>14</v>
      </c>
      <c r="J226" s="59">
        <f>'[4]All Counts'!M226</f>
        <v>101498.9857896016</v>
      </c>
      <c r="K226" s="78">
        <f>VLOOKUP(class[[#This Row],[hwycov_id]],flow[[hwycov_id]:[flow_day]],2,FALSE)</f>
        <v>83014.367186999996</v>
      </c>
      <c r="L226" s="229">
        <f t="shared" si="9"/>
        <v>-0.18211628873729424</v>
      </c>
      <c r="M226" s="228">
        <f t="shared" si="10"/>
        <v>-18484.618602601608</v>
      </c>
      <c r="N226" s="228">
        <f t="shared" si="11"/>
        <v>341681124.88364542</v>
      </c>
      <c r="O226" s="59" t="e">
        <f>VLOOKUP(class[[#This Row],[hwycov_id]],check!$A$2:$P$26,16,FALSE)</f>
        <v>#N/A</v>
      </c>
      <c r="P226" s="59">
        <v>238</v>
      </c>
      <c r="Q226" s="304">
        <f>ROUND(class[[#This Row],[count]],-3)</f>
        <v>101000</v>
      </c>
      <c r="R226" s="321">
        <f>VLOOKUP(class[[#This Row],[count_rd]],caltran!$J$2:$P$182,7,FALSE)</f>
        <v>87316.904761904778</v>
      </c>
      <c r="S226" s="321">
        <f>VLOOKUP(class[[#This Row],[count_rd]],caltran!$J$2:$P$182,6,FALSE)</f>
        <v>114683.09523809522</v>
      </c>
      <c r="T226" s="59">
        <f>IF(AND(class[[#This Row],[flow]]&gt;=class[[#This Row],[low]], class[[#This Row],[flow]]&lt;=class[[#This Row],[high]]),1,0)</f>
        <v>0</v>
      </c>
    </row>
    <row r="227" spans="1:20">
      <c r="A227" s="347">
        <f>'[4]All Counts'!E227</f>
        <v>20600</v>
      </c>
      <c r="B227" s="59">
        <f>'[4]All Counts'!F227</f>
        <v>1</v>
      </c>
      <c r="C227" s="59">
        <f>'[4]All Counts'!G227</f>
        <v>1</v>
      </c>
      <c r="D227" s="353">
        <v>1</v>
      </c>
      <c r="E227" s="59" t="str">
        <f>'[4]All Counts'!P227</f>
        <v>PeMS2016</v>
      </c>
      <c r="F227" s="59">
        <v>1</v>
      </c>
      <c r="G227" s="227">
        <v>7</v>
      </c>
      <c r="H227" s="227">
        <v>2</v>
      </c>
      <c r="I227" s="227">
        <v>14</v>
      </c>
      <c r="J227" s="59">
        <f>'[4]All Counts'!M227</f>
        <v>76443.317569179329</v>
      </c>
      <c r="K227" s="78">
        <f>VLOOKUP(class[[#This Row],[hwycov_id]],flow[[hwycov_id]:[flow_day]],2,FALSE)</f>
        <v>62556.438966000002</v>
      </c>
      <c r="L227" s="229">
        <f t="shared" si="9"/>
        <v>-0.18166242707365554</v>
      </c>
      <c r="M227" s="228">
        <f t="shared" si="10"/>
        <v>-13886.878603179328</v>
      </c>
      <c r="N227" s="228">
        <f t="shared" si="11"/>
        <v>192845397.33943984</v>
      </c>
      <c r="O227" s="59">
        <f>VLOOKUP(class[[#This Row],[hwycov_id]],check!$A$2:$P$26,16,FALSE)</f>
        <v>1</v>
      </c>
      <c r="P227" s="59">
        <v>239</v>
      </c>
      <c r="Q227" s="304">
        <f>ROUND(class[[#This Row],[count]],-3)</f>
        <v>76000</v>
      </c>
      <c r="R227" s="321">
        <f>VLOOKUP(class[[#This Row],[count_rd]],caltran!$J$2:$P$182,7,FALSE)</f>
        <v>64397.333333333328</v>
      </c>
      <c r="S227" s="321">
        <f>VLOOKUP(class[[#This Row],[count_rd]],caltran!$J$2:$P$182,6,FALSE)</f>
        <v>87602.666666666672</v>
      </c>
      <c r="T227" s="59">
        <f>IF(AND(class[[#This Row],[flow]]&gt;=class[[#This Row],[low]], class[[#This Row],[flow]]&lt;=class[[#This Row],[high]]),1,0)</f>
        <v>0</v>
      </c>
    </row>
    <row r="228" spans="1:20">
      <c r="A228" s="347">
        <f>'[4]All Counts'!E228</f>
        <v>26708</v>
      </c>
      <c r="B228" s="59">
        <f>'[4]All Counts'!F228</f>
        <v>1</v>
      </c>
      <c r="C228" s="59">
        <f>'[4]All Counts'!G228</f>
        <v>1</v>
      </c>
      <c r="D228" s="353">
        <v>1</v>
      </c>
      <c r="E228" s="59" t="str">
        <f>'[4]All Counts'!P228</f>
        <v>PeMS2016</v>
      </c>
      <c r="F228" s="59">
        <v>1</v>
      </c>
      <c r="G228" s="227">
        <v>7</v>
      </c>
      <c r="H228" s="227">
        <v>7</v>
      </c>
      <c r="I228" s="227">
        <v>15</v>
      </c>
      <c r="J228" s="59">
        <f>'[4]All Counts'!M228</f>
        <v>95084.128785484732</v>
      </c>
      <c r="K228" s="78">
        <f>VLOOKUP(class[[#This Row],[hwycov_id]],flow[[hwycov_id]:[flow_day]],2,FALSE)</f>
        <v>93639.508056999999</v>
      </c>
      <c r="L228" s="229">
        <f t="shared" si="9"/>
        <v>-1.5193079506926721E-2</v>
      </c>
      <c r="M228" s="228">
        <f t="shared" si="10"/>
        <v>-1444.6207284847333</v>
      </c>
      <c r="N228" s="228">
        <f t="shared" si="11"/>
        <v>2086929.0491677613</v>
      </c>
      <c r="O228" s="59" t="e">
        <f>VLOOKUP(class[[#This Row],[hwycov_id]],check!$A$2:$P$26,16,FALSE)</f>
        <v>#N/A</v>
      </c>
      <c r="P228" s="59">
        <v>241</v>
      </c>
      <c r="Q228" s="304">
        <f>ROUND(class[[#This Row],[count]],-3)</f>
        <v>95000</v>
      </c>
      <c r="R228" s="321">
        <f>VLOOKUP(class[[#This Row],[count_rd]],caltran!$J$2:$P$182,7,FALSE)</f>
        <v>81985</v>
      </c>
      <c r="S228" s="321">
        <f>VLOOKUP(class[[#This Row],[count_rd]],caltran!$J$2:$P$182,6,FALSE)</f>
        <v>108015</v>
      </c>
      <c r="T228" s="59">
        <f>IF(AND(class[[#This Row],[flow]]&gt;=class[[#This Row],[low]], class[[#This Row],[flow]]&lt;=class[[#This Row],[high]]),1,0)</f>
        <v>1</v>
      </c>
    </row>
    <row r="229" spans="1:20">
      <c r="A229" s="347">
        <f>'[4]All Counts'!E229</f>
        <v>8790</v>
      </c>
      <c r="B229" s="59">
        <f>'[4]All Counts'!F229</f>
        <v>1</v>
      </c>
      <c r="C229" s="59">
        <f>'[4]All Counts'!G229</f>
        <v>1</v>
      </c>
      <c r="D229" s="353">
        <v>1</v>
      </c>
      <c r="E229" s="59" t="str">
        <f>'[4]All Counts'!P229</f>
        <v>PeMS2016</v>
      </c>
      <c r="F229" s="59">
        <v>1</v>
      </c>
      <c r="G229" s="227">
        <v>7</v>
      </c>
      <c r="H229" s="227">
        <v>6</v>
      </c>
      <c r="I229" s="227">
        <v>12</v>
      </c>
      <c r="J229" s="59">
        <f>'[4]All Counts'!M229</f>
        <v>89930.862354381068</v>
      </c>
      <c r="K229" s="78">
        <f>VLOOKUP(class[[#This Row],[hwycov_id]],flow[[hwycov_id]:[flow_day]],2,FALSE)</f>
        <v>106692.04248</v>
      </c>
      <c r="L229" s="229">
        <f t="shared" si="9"/>
        <v>0.18637850996657757</v>
      </c>
      <c r="M229" s="228">
        <f t="shared" si="10"/>
        <v>16761.180125618936</v>
      </c>
      <c r="N229" s="228">
        <f t="shared" si="11"/>
        <v>280937159.20344317</v>
      </c>
      <c r="O229" s="59" t="e">
        <f>VLOOKUP(class[[#This Row],[hwycov_id]],check!$A$2:$P$26,16,FALSE)</f>
        <v>#N/A</v>
      </c>
      <c r="P229" s="59">
        <v>242</v>
      </c>
      <c r="Q229" s="304">
        <f>ROUND(class[[#This Row],[count]],-3)</f>
        <v>90000</v>
      </c>
      <c r="R229" s="321">
        <f>VLOOKUP(class[[#This Row],[count_rd]],caltran!$J$2:$P$182,7,FALSE)</f>
        <v>77580</v>
      </c>
      <c r="S229" s="321">
        <f>VLOOKUP(class[[#This Row],[count_rd]],caltran!$J$2:$P$182,6,FALSE)</f>
        <v>102419.99999999999</v>
      </c>
      <c r="T229" s="59">
        <f>IF(AND(class[[#This Row],[flow]]&gt;=class[[#This Row],[low]], class[[#This Row],[flow]]&lt;=class[[#This Row],[high]]),1,0)</f>
        <v>0</v>
      </c>
    </row>
    <row r="230" spans="1:20">
      <c r="A230" s="347">
        <f>'[4]All Counts'!E230</f>
        <v>8790</v>
      </c>
      <c r="B230" s="59">
        <f>'[4]All Counts'!F230</f>
        <v>1</v>
      </c>
      <c r="C230" s="59">
        <f>'[4]All Counts'!G230</f>
        <v>1</v>
      </c>
      <c r="D230" s="353">
        <v>1</v>
      </c>
      <c r="E230" s="59" t="str">
        <f>'[4]All Counts'!P230</f>
        <v>Caltran</v>
      </c>
      <c r="F230" s="59">
        <v>1</v>
      </c>
      <c r="G230" s="227">
        <v>7</v>
      </c>
      <c r="H230" s="227">
        <v>2</v>
      </c>
      <c r="I230" s="227">
        <v>14</v>
      </c>
      <c r="J230" s="59">
        <f>'[4]All Counts'!M230</f>
        <v>116796</v>
      </c>
      <c r="K230" s="78">
        <f>VLOOKUP(class[[#This Row],[hwycov_id]],flow[[hwycov_id]:[flow_day]],2,FALSE)</f>
        <v>106692.04248</v>
      </c>
      <c r="L230" s="229">
        <f t="shared" si="9"/>
        <v>-8.6509448268776268E-2</v>
      </c>
      <c r="M230" s="228">
        <f t="shared" si="10"/>
        <v>-10103.957519999996</v>
      </c>
      <c r="N230" s="228">
        <f t="shared" si="11"/>
        <v>102089957.56596448</v>
      </c>
      <c r="O230" s="59" t="e">
        <f>VLOOKUP(class[[#This Row],[hwycov_id]],check!$A$2:$P$26,16,FALSE)</f>
        <v>#N/A</v>
      </c>
      <c r="P230" s="59">
        <v>243</v>
      </c>
      <c r="Q230" s="304">
        <f>ROUND(class[[#This Row],[count]],-3)</f>
        <v>117000</v>
      </c>
      <c r="R230" s="321">
        <f>VLOOKUP(class[[#This Row],[count_rd]],caltran!$J$2:$P$182,7,FALSE)</f>
        <v>101877.59523809524</v>
      </c>
      <c r="S230" s="321">
        <f>VLOOKUP(class[[#This Row],[count_rd]],caltran!$J$2:$P$182,6,FALSE)</f>
        <v>132122.40476190476</v>
      </c>
      <c r="T230" s="59">
        <f>IF(AND(class[[#This Row],[flow]]&gt;=class[[#This Row],[low]], class[[#This Row],[flow]]&lt;=class[[#This Row],[high]]),1,0)</f>
        <v>1</v>
      </c>
    </row>
    <row r="231" spans="1:20">
      <c r="A231" s="347">
        <f>'[4]All Counts'!E231</f>
        <v>8784</v>
      </c>
      <c r="B231" s="59">
        <f>'[4]All Counts'!F231</f>
        <v>1</v>
      </c>
      <c r="C231" s="59">
        <f>'[4]All Counts'!G231</f>
        <v>1</v>
      </c>
      <c r="D231" s="353">
        <v>1</v>
      </c>
      <c r="E231" s="59" t="str">
        <f>'[4]All Counts'!P231</f>
        <v>PeMS2016</v>
      </c>
      <c r="F231" s="59">
        <v>1</v>
      </c>
      <c r="G231" s="227">
        <v>7</v>
      </c>
      <c r="H231" s="227">
        <v>4</v>
      </c>
      <c r="I231" s="227">
        <v>2</v>
      </c>
      <c r="J231" s="59">
        <f>'[4]All Counts'!M231</f>
        <v>106296.8174527988</v>
      </c>
      <c r="K231" s="78">
        <f>VLOOKUP(class[[#This Row],[hwycov_id]],flow[[hwycov_id]:[flow_day]],2,FALSE)</f>
        <v>98717.275391000003</v>
      </c>
      <c r="L231" s="229">
        <f t="shared" si="9"/>
        <v>-7.1305446799143413E-2</v>
      </c>
      <c r="M231" s="228">
        <f t="shared" si="10"/>
        <v>-7579.5420617987984</v>
      </c>
      <c r="N231" s="228">
        <f t="shared" si="11"/>
        <v>57449457.866577178</v>
      </c>
      <c r="O231" s="59" t="e">
        <f>VLOOKUP(class[[#This Row],[hwycov_id]],check!$A$2:$P$26,16,FALSE)</f>
        <v>#N/A</v>
      </c>
      <c r="P231" s="59">
        <v>245</v>
      </c>
      <c r="Q231" s="304">
        <f>ROUND(class[[#This Row],[count]],-3)</f>
        <v>106000</v>
      </c>
      <c r="R231" s="321">
        <f>VLOOKUP(class[[#This Row],[count_rd]],caltran!$J$2:$P$182,7,FALSE)</f>
        <v>91878.444444444394</v>
      </c>
      <c r="S231" s="321">
        <f>VLOOKUP(class[[#This Row],[count_rd]],caltran!$J$2:$P$182,6,FALSE)</f>
        <v>120121.55555555559</v>
      </c>
      <c r="T231" s="59">
        <f>IF(AND(class[[#This Row],[flow]]&gt;=class[[#This Row],[low]], class[[#This Row],[flow]]&lt;=class[[#This Row],[high]]),1,0)</f>
        <v>1</v>
      </c>
    </row>
    <row r="232" spans="1:20">
      <c r="A232" s="347">
        <f>'[4]All Counts'!E232</f>
        <v>20640</v>
      </c>
      <c r="B232" s="59">
        <f>'[4]All Counts'!F232</f>
        <v>1</v>
      </c>
      <c r="C232" s="59">
        <f>'[4]All Counts'!G232</f>
        <v>1</v>
      </c>
      <c r="D232" s="353">
        <v>1</v>
      </c>
      <c r="E232" s="59" t="str">
        <f>'[4]All Counts'!P232</f>
        <v>PeMS2016</v>
      </c>
      <c r="F232" s="59">
        <v>1</v>
      </c>
      <c r="G232" s="227">
        <v>7</v>
      </c>
      <c r="H232" s="227">
        <v>7</v>
      </c>
      <c r="I232" s="227">
        <v>7</v>
      </c>
      <c r="J232" s="59">
        <f>'[4]All Counts'!M232</f>
        <v>87309.629176147355</v>
      </c>
      <c r="K232" s="78">
        <f>VLOOKUP(class[[#This Row],[hwycov_id]],flow[[hwycov_id]:[flow_day]],2,FALSE)</f>
        <v>81358.510985999994</v>
      </c>
      <c r="L232" s="229">
        <f t="shared" si="9"/>
        <v>-6.8161075087616818E-2</v>
      </c>
      <c r="M232" s="228">
        <f t="shared" si="10"/>
        <v>-5951.118190147361</v>
      </c>
      <c r="N232" s="228">
        <f t="shared" si="11"/>
        <v>35415807.713102803</v>
      </c>
      <c r="O232" s="59" t="e">
        <f>VLOOKUP(class[[#This Row],[hwycov_id]],check!$A$2:$P$26,16,FALSE)</f>
        <v>#N/A</v>
      </c>
      <c r="P232" s="59">
        <v>246</v>
      </c>
      <c r="Q232" s="304">
        <f>ROUND(class[[#This Row],[count]],-3)</f>
        <v>87000</v>
      </c>
      <c r="R232" s="321">
        <f>VLOOKUP(class[[#This Row],[count_rd]],caltran!$J$2:$P$182,7,FALSE)</f>
        <v>74844.166666666672</v>
      </c>
      <c r="S232" s="321">
        <f>VLOOKUP(class[[#This Row],[count_rd]],caltran!$J$2:$P$182,6,FALSE)</f>
        <v>99155.833333333343</v>
      </c>
      <c r="T232" s="59">
        <f>IF(AND(class[[#This Row],[flow]]&gt;=class[[#This Row],[low]], class[[#This Row],[flow]]&lt;=class[[#This Row],[high]]),1,0)</f>
        <v>1</v>
      </c>
    </row>
    <row r="233" spans="1:20">
      <c r="A233" s="347">
        <f>'[4]All Counts'!E233</f>
        <v>8781</v>
      </c>
      <c r="B233" s="59">
        <f>'[4]All Counts'!F233</f>
        <v>1</v>
      </c>
      <c r="C233" s="59">
        <f>'[4]All Counts'!G233</f>
        <v>1</v>
      </c>
      <c r="D233" s="353">
        <v>1</v>
      </c>
      <c r="E233" s="59" t="str">
        <f>'[4]All Counts'!P233</f>
        <v>PeMS2016</v>
      </c>
      <c r="F233" s="59">
        <v>1</v>
      </c>
      <c r="G233" s="227">
        <v>7</v>
      </c>
      <c r="H233" s="227">
        <v>5</v>
      </c>
      <c r="I233" s="227">
        <v>10</v>
      </c>
      <c r="J233" s="59">
        <f>'[4]All Counts'!M233</f>
        <v>81568.437469426775</v>
      </c>
      <c r="K233" s="78">
        <f>VLOOKUP(class[[#This Row],[hwycov_id]],flow[[hwycov_id]:[flow_day]],2,FALSE)</f>
        <v>67700.753662000003</v>
      </c>
      <c r="L233" s="229">
        <f t="shared" si="9"/>
        <v>-0.17001286573160868</v>
      </c>
      <c r="M233" s="228">
        <f t="shared" si="10"/>
        <v>-13867.683807426773</v>
      </c>
      <c r="N233" s="228">
        <f t="shared" si="11"/>
        <v>192312654.18276671</v>
      </c>
      <c r="O233" s="59" t="e">
        <f>VLOOKUP(class[[#This Row],[hwycov_id]],check!$A$2:$P$26,16,FALSE)</f>
        <v>#N/A</v>
      </c>
      <c r="P233" s="59">
        <v>247</v>
      </c>
      <c r="Q233" s="304">
        <f>ROUND(class[[#This Row],[count]],-3)</f>
        <v>82000</v>
      </c>
      <c r="R233" s="321">
        <f>VLOOKUP(class[[#This Row],[count_rd]],caltran!$J$2:$P$182,7,FALSE)</f>
        <v>70155.555555555562</v>
      </c>
      <c r="S233" s="321">
        <f>VLOOKUP(class[[#This Row],[count_rd]],caltran!$J$2:$P$182,6,FALSE)</f>
        <v>93844.444444444438</v>
      </c>
      <c r="T233" s="59">
        <f>IF(AND(class[[#This Row],[flow]]&gt;=class[[#This Row],[low]], class[[#This Row],[flow]]&lt;=class[[#This Row],[high]]),1,0)</f>
        <v>0</v>
      </c>
    </row>
    <row r="234" spans="1:20">
      <c r="A234" s="347">
        <f>'[4]All Counts'!E234</f>
        <v>26014</v>
      </c>
      <c r="B234" s="59">
        <f>'[4]All Counts'!F234</f>
        <v>1</v>
      </c>
      <c r="C234" s="59">
        <f>'[4]All Counts'!G234</f>
        <v>1</v>
      </c>
      <c r="D234" s="353">
        <v>1</v>
      </c>
      <c r="E234" s="59" t="str">
        <f>'[4]All Counts'!P234</f>
        <v>Caltran</v>
      </c>
      <c r="F234" s="59">
        <v>1</v>
      </c>
      <c r="G234" s="227">
        <v>7</v>
      </c>
      <c r="H234" s="227">
        <v>3</v>
      </c>
      <c r="I234" s="227">
        <v>14</v>
      </c>
      <c r="J234" s="59">
        <f>'[4]All Counts'!M234</f>
        <v>102271</v>
      </c>
      <c r="K234" s="78">
        <f>VLOOKUP(class[[#This Row],[hwycov_id]],flow[[hwycov_id]:[flow_day]],2,FALSE)</f>
        <v>85764.037596999988</v>
      </c>
      <c r="L234" s="229">
        <f t="shared" si="9"/>
        <v>-0.16140413609918758</v>
      </c>
      <c r="M234" s="228">
        <f t="shared" si="10"/>
        <v>-16506.962403000012</v>
      </c>
      <c r="N234" s="228">
        <f t="shared" si="11"/>
        <v>272479807.77405596</v>
      </c>
      <c r="O234" s="59" t="e">
        <f>VLOOKUP(class[[#This Row],[hwycov_id]],check!$A$2:$P$26,16,FALSE)</f>
        <v>#N/A</v>
      </c>
      <c r="P234" s="59">
        <v>248</v>
      </c>
      <c r="Q234" s="304">
        <f>ROUND(class[[#This Row],[count]],-3)</f>
        <v>102000</v>
      </c>
      <c r="R234" s="321">
        <f>VLOOKUP(class[[#This Row],[count_rd]],caltran!$J$2:$P$182,7,FALSE)</f>
        <v>88232.42857142858</v>
      </c>
      <c r="S234" s="321">
        <f>VLOOKUP(class[[#This Row],[count_rd]],caltran!$J$2:$P$182,6,FALSE)</f>
        <v>115767.57142857142</v>
      </c>
      <c r="T234" s="59">
        <f>IF(AND(class[[#This Row],[flow]]&gt;=class[[#This Row],[low]], class[[#This Row],[flow]]&lt;=class[[#This Row],[high]]),1,0)</f>
        <v>0</v>
      </c>
    </row>
    <row r="235" spans="1:20">
      <c r="A235" s="347">
        <f>'[4]All Counts'!E235</f>
        <v>12010</v>
      </c>
      <c r="B235" s="59">
        <f>'[4]All Counts'!F235</f>
        <v>1</v>
      </c>
      <c r="C235" s="59">
        <f>'[4]All Counts'!G235</f>
        <v>1</v>
      </c>
      <c r="D235" s="353">
        <v>1</v>
      </c>
      <c r="E235" s="59" t="str">
        <f>'[4]All Counts'!P235</f>
        <v>PeMS2016</v>
      </c>
      <c r="F235" s="59">
        <v>1</v>
      </c>
      <c r="G235" s="227">
        <v>7</v>
      </c>
      <c r="H235" s="227">
        <v>3</v>
      </c>
      <c r="I235" s="227">
        <v>14</v>
      </c>
      <c r="J235" s="59">
        <f>'[4]All Counts'!M235</f>
        <v>79231.894844321097</v>
      </c>
      <c r="K235" s="78">
        <f>VLOOKUP(class[[#This Row],[hwycov_id]],flow[[hwycov_id]:[flow_day]],2,FALSE)</f>
        <v>76652.599610000005</v>
      </c>
      <c r="L235" s="229">
        <f t="shared" si="9"/>
        <v>-3.2553749211589933E-2</v>
      </c>
      <c r="M235" s="228">
        <f t="shared" si="10"/>
        <v>-2579.2952343210927</v>
      </c>
      <c r="N235" s="228">
        <f t="shared" si="11"/>
        <v>6652763.9057915006</v>
      </c>
      <c r="O235" s="59" t="e">
        <f>VLOOKUP(class[[#This Row],[hwycov_id]],check!$A$2:$P$26,16,FALSE)</f>
        <v>#N/A</v>
      </c>
      <c r="P235" s="59">
        <v>249</v>
      </c>
      <c r="Q235" s="304">
        <f>ROUND(class[[#This Row],[count]],-3)</f>
        <v>79000</v>
      </c>
      <c r="R235" s="321">
        <f>VLOOKUP(class[[#This Row],[count_rd]],caltran!$J$2:$P$182,7,FALSE)</f>
        <v>67268.5</v>
      </c>
      <c r="S235" s="321">
        <f>VLOOKUP(class[[#This Row],[count_rd]],caltran!$J$2:$P$182,6,FALSE)</f>
        <v>90731.5</v>
      </c>
      <c r="T235" s="59">
        <f>IF(AND(class[[#This Row],[flow]]&gt;=class[[#This Row],[low]], class[[#This Row],[flow]]&lt;=class[[#This Row],[high]]),1,0)</f>
        <v>1</v>
      </c>
    </row>
    <row r="236" spans="1:20">
      <c r="A236" s="347">
        <f>'[4]All Counts'!E236</f>
        <v>12007</v>
      </c>
      <c r="B236" s="59">
        <f>'[4]All Counts'!F236</f>
        <v>1</v>
      </c>
      <c r="C236" s="59">
        <f>'[4]All Counts'!G236</f>
        <v>1</v>
      </c>
      <c r="D236" s="353">
        <v>1</v>
      </c>
      <c r="E236" s="59" t="str">
        <f>'[4]All Counts'!P236</f>
        <v>PeMS2016</v>
      </c>
      <c r="F236" s="59">
        <v>1</v>
      </c>
      <c r="G236" s="227">
        <v>7</v>
      </c>
      <c r="H236" s="227">
        <v>7</v>
      </c>
      <c r="I236" s="227">
        <v>19</v>
      </c>
      <c r="J236" s="59">
        <f>'[4]All Counts'!M236</f>
        <v>72538.791912004323</v>
      </c>
      <c r="K236" s="78">
        <f>VLOOKUP(class[[#This Row],[hwycov_id]],flow[[hwycov_id]:[flow_day]],2,FALSE)</f>
        <v>69733.751709999997</v>
      </c>
      <c r="L236" s="229">
        <f t="shared" si="9"/>
        <v>-3.8669519136837471E-2</v>
      </c>
      <c r="M236" s="228">
        <f t="shared" si="10"/>
        <v>-2805.0402020043257</v>
      </c>
      <c r="N236" s="228">
        <f t="shared" si="11"/>
        <v>7868250.5348604685</v>
      </c>
      <c r="O236" s="59" t="e">
        <f>VLOOKUP(class[[#This Row],[hwycov_id]],check!$A$2:$P$26,16,FALSE)</f>
        <v>#N/A</v>
      </c>
      <c r="P236" s="59">
        <v>250</v>
      </c>
      <c r="Q236" s="304">
        <f>ROUND(class[[#This Row],[count]],-3)</f>
        <v>73000</v>
      </c>
      <c r="R236" s="321">
        <f>VLOOKUP(class[[#This Row],[count_rd]],caltran!$J$2:$P$182,7,FALSE)</f>
        <v>61466</v>
      </c>
      <c r="S236" s="321">
        <f>VLOOKUP(class[[#This Row],[count_rd]],caltran!$J$2:$P$182,6,FALSE)</f>
        <v>84534</v>
      </c>
      <c r="T236" s="59">
        <f>IF(AND(class[[#This Row],[flow]]&gt;=class[[#This Row],[low]], class[[#This Row],[flow]]&lt;=class[[#This Row],[high]]),1,0)</f>
        <v>1</v>
      </c>
    </row>
    <row r="237" spans="1:20">
      <c r="A237" s="347">
        <f>'[4]All Counts'!E237</f>
        <v>15020</v>
      </c>
      <c r="B237" s="59">
        <f>'[4]All Counts'!F237</f>
        <v>1</v>
      </c>
      <c r="C237" s="59">
        <f>'[4]All Counts'!G237</f>
        <v>1</v>
      </c>
      <c r="D237" s="353">
        <v>1</v>
      </c>
      <c r="E237" s="59" t="str">
        <f>'[4]All Counts'!P237</f>
        <v>PeMS2016</v>
      </c>
      <c r="F237" s="59">
        <v>1</v>
      </c>
      <c r="G237" s="227">
        <v>7</v>
      </c>
      <c r="H237" s="227">
        <v>7</v>
      </c>
      <c r="I237" s="227">
        <v>15</v>
      </c>
      <c r="J237" s="59">
        <f>'[4]All Counts'!M237</f>
        <v>87299.455882581024</v>
      </c>
      <c r="K237" s="78">
        <f>VLOOKUP(class[[#This Row],[hwycov_id]],flow[[hwycov_id]:[flow_day]],2,FALSE)</f>
        <v>74584.025146</v>
      </c>
      <c r="L237" s="229">
        <f t="shared" si="9"/>
        <v>-0.14565303538298624</v>
      </c>
      <c r="M237" s="228">
        <f t="shared" si="10"/>
        <v>-12715.430736581024</v>
      </c>
      <c r="N237" s="228">
        <f t="shared" si="11"/>
        <v>161682178.81678945</v>
      </c>
      <c r="O237" s="59" t="e">
        <f>VLOOKUP(class[[#This Row],[hwycov_id]],check!$A$2:$P$26,16,FALSE)</f>
        <v>#N/A</v>
      </c>
      <c r="P237" s="59">
        <v>251</v>
      </c>
      <c r="Q237" s="304">
        <f>ROUND(class[[#This Row],[count]],-3)</f>
        <v>87000</v>
      </c>
      <c r="R237" s="321">
        <f>VLOOKUP(class[[#This Row],[count_rd]],caltran!$J$2:$P$182,7,FALSE)</f>
        <v>74844.166666666672</v>
      </c>
      <c r="S237" s="321">
        <f>VLOOKUP(class[[#This Row],[count_rd]],caltran!$J$2:$P$182,6,FALSE)</f>
        <v>99155.833333333343</v>
      </c>
      <c r="T237" s="59">
        <f>IF(AND(class[[#This Row],[flow]]&gt;=class[[#This Row],[low]], class[[#This Row],[flow]]&lt;=class[[#This Row],[high]]),1,0)</f>
        <v>0</v>
      </c>
    </row>
    <row r="238" spans="1:20">
      <c r="A238" s="347">
        <f>'[4]All Counts'!E238</f>
        <v>15036</v>
      </c>
      <c r="B238" s="59">
        <f>'[4]All Counts'!F238</f>
        <v>1</v>
      </c>
      <c r="C238" s="59">
        <f>'[4]All Counts'!G238</f>
        <v>1</v>
      </c>
      <c r="D238" s="353">
        <v>1</v>
      </c>
      <c r="E238" s="59" t="str">
        <f>'[4]All Counts'!P238</f>
        <v>PeMS2016</v>
      </c>
      <c r="F238" s="59">
        <v>1</v>
      </c>
      <c r="G238" s="227">
        <v>7</v>
      </c>
      <c r="H238" s="227">
        <v>7</v>
      </c>
      <c r="I238" s="227">
        <v>15</v>
      </c>
      <c r="J238" s="59">
        <f>'[4]All Counts'!M238</f>
        <v>79302.202092406427</v>
      </c>
      <c r="K238" s="78">
        <f>VLOOKUP(class[[#This Row],[hwycov_id]],flow[[hwycov_id]:[flow_day]],2,FALSE)</f>
        <v>75789.84375</v>
      </c>
      <c r="L238" s="229">
        <f t="shared" si="9"/>
        <v>-4.4290804665344297E-2</v>
      </c>
      <c r="M238" s="228">
        <f t="shared" si="10"/>
        <v>-3512.3583424064273</v>
      </c>
      <c r="N238" s="228">
        <f t="shared" si="11"/>
        <v>12336661.125472026</v>
      </c>
      <c r="O238" s="59" t="e">
        <f>VLOOKUP(class[[#This Row],[hwycov_id]],check!$A$2:$P$26,16,FALSE)</f>
        <v>#N/A</v>
      </c>
      <c r="P238" s="59">
        <v>252</v>
      </c>
      <c r="Q238" s="304">
        <f>ROUND(class[[#This Row],[count]],-3)</f>
        <v>79000</v>
      </c>
      <c r="R238" s="321">
        <f>VLOOKUP(class[[#This Row],[count_rd]],caltran!$J$2:$P$182,7,FALSE)</f>
        <v>67268.5</v>
      </c>
      <c r="S238" s="321">
        <f>VLOOKUP(class[[#This Row],[count_rd]],caltran!$J$2:$P$182,6,FALSE)</f>
        <v>90731.5</v>
      </c>
      <c r="T238" s="59">
        <f>IF(AND(class[[#This Row],[flow]]&gt;=class[[#This Row],[low]], class[[#This Row],[flow]]&lt;=class[[#This Row],[high]]),1,0)</f>
        <v>1</v>
      </c>
    </row>
    <row r="239" spans="1:20">
      <c r="A239" s="347">
        <f>'[4]All Counts'!E239</f>
        <v>15038</v>
      </c>
      <c r="B239" s="59">
        <f>'[4]All Counts'!F239</f>
        <v>1</v>
      </c>
      <c r="C239" s="59">
        <f>'[4]All Counts'!G239</f>
        <v>1</v>
      </c>
      <c r="D239" s="353">
        <v>1</v>
      </c>
      <c r="E239" s="59" t="str">
        <f>'[4]All Counts'!P239</f>
        <v>PeMS2016</v>
      </c>
      <c r="F239" s="59">
        <v>1</v>
      </c>
      <c r="G239" s="227">
        <v>7</v>
      </c>
      <c r="H239" s="227">
        <v>4</v>
      </c>
      <c r="I239" s="227">
        <v>2</v>
      </c>
      <c r="J239" s="59">
        <f>'[4]All Counts'!M239</f>
        <v>84222.20678361693</v>
      </c>
      <c r="K239" s="78">
        <f>VLOOKUP(class[[#This Row],[hwycov_id]],flow[[hwycov_id]:[flow_day]],2,FALSE)</f>
        <v>59526.208984999997</v>
      </c>
      <c r="L239" s="229">
        <f t="shared" si="9"/>
        <v>-0.29322430201889282</v>
      </c>
      <c r="M239" s="228">
        <f t="shared" si="10"/>
        <v>-24695.997798616932</v>
      </c>
      <c r="N239" s="228">
        <f t="shared" si="11"/>
        <v>609892307.26929235</v>
      </c>
      <c r="O239" s="59" t="e">
        <f>VLOOKUP(class[[#This Row],[hwycov_id]],check!$A$2:$P$26,16,FALSE)</f>
        <v>#N/A</v>
      </c>
      <c r="P239" s="59">
        <v>253</v>
      </c>
      <c r="Q239" s="304">
        <f>ROUND(class[[#This Row],[count]],-3)</f>
        <v>84000</v>
      </c>
      <c r="R239" s="321">
        <f>VLOOKUP(class[[#This Row],[count_rd]],caltran!$J$2:$P$182,7,FALSE)</f>
        <v>72072</v>
      </c>
      <c r="S239" s="321">
        <f>VLOOKUP(class[[#This Row],[count_rd]],caltran!$J$2:$P$182,6,FALSE)</f>
        <v>95927.999999999985</v>
      </c>
      <c r="T239" s="59">
        <f>IF(AND(class[[#This Row],[flow]]&gt;=class[[#This Row],[low]], class[[#This Row],[flow]]&lt;=class[[#This Row],[high]]),1,0)</f>
        <v>0</v>
      </c>
    </row>
    <row r="240" spans="1:20">
      <c r="A240" s="347">
        <f>'[4]All Counts'!E240</f>
        <v>14290</v>
      </c>
      <c r="B240" s="59">
        <f>'[4]All Counts'!F240</f>
        <v>1</v>
      </c>
      <c r="C240" s="59">
        <f>'[4]All Counts'!G240</f>
        <v>1</v>
      </c>
      <c r="D240" s="353">
        <v>1</v>
      </c>
      <c r="E240" s="59" t="str">
        <f>'[4]All Counts'!P240</f>
        <v>PeMS2016</v>
      </c>
      <c r="F240" s="59">
        <v>1</v>
      </c>
      <c r="G240" s="227">
        <v>7</v>
      </c>
      <c r="H240" s="227">
        <v>5</v>
      </c>
      <c r="I240" s="227">
        <v>10</v>
      </c>
      <c r="J240" s="59">
        <f>'[4]All Counts'!M240</f>
        <v>77963.023214964502</v>
      </c>
      <c r="K240" s="78">
        <f>VLOOKUP(class[[#This Row],[hwycov_id]],flow[[hwycov_id]:[flow_day]],2,FALSE)</f>
        <v>66428.970459999997</v>
      </c>
      <c r="L240" s="229">
        <f t="shared" si="9"/>
        <v>-0.14794260508808255</v>
      </c>
      <c r="M240" s="228">
        <f t="shared" si="10"/>
        <v>-11534.052754964505</v>
      </c>
      <c r="N240" s="228">
        <f t="shared" si="11"/>
        <v>133034372.95430428</v>
      </c>
      <c r="O240" s="59" t="e">
        <f>VLOOKUP(class[[#This Row],[hwycov_id]],check!$A$2:$P$26,16,FALSE)</f>
        <v>#N/A</v>
      </c>
      <c r="P240" s="59">
        <v>254</v>
      </c>
      <c r="Q240" s="304">
        <f>ROUND(class[[#This Row],[count]],-3)</f>
        <v>78000</v>
      </c>
      <c r="R240" s="321">
        <f>VLOOKUP(class[[#This Row],[count_rd]],caltran!$J$2:$P$182,7,FALSE)</f>
        <v>66300</v>
      </c>
      <c r="S240" s="321">
        <f>VLOOKUP(class[[#This Row],[count_rd]],caltran!$J$2:$P$182,6,FALSE)</f>
        <v>89700</v>
      </c>
      <c r="T240" s="59">
        <f>IF(AND(class[[#This Row],[flow]]&gt;=class[[#This Row],[low]], class[[#This Row],[flow]]&lt;=class[[#This Row],[high]]),1,0)</f>
        <v>1</v>
      </c>
    </row>
    <row r="241" spans="1:20">
      <c r="A241" s="347">
        <f>'[4]All Counts'!E241</f>
        <v>8896</v>
      </c>
      <c r="B241" s="59">
        <f>'[4]All Counts'!F241</f>
        <v>1</v>
      </c>
      <c r="C241" s="59">
        <f>'[4]All Counts'!G241</f>
        <v>1</v>
      </c>
      <c r="D241" s="353">
        <v>1</v>
      </c>
      <c r="E241" s="59" t="str">
        <f>'[4]All Counts'!P241</f>
        <v>Caltran</v>
      </c>
      <c r="F241" s="59">
        <v>1</v>
      </c>
      <c r="G241" s="227">
        <v>7</v>
      </c>
      <c r="H241" s="227">
        <v>6</v>
      </c>
      <c r="I241" s="227">
        <v>12</v>
      </c>
      <c r="J241" s="59">
        <f>'[4]All Counts'!M241</f>
        <v>77611</v>
      </c>
      <c r="K241" s="78">
        <f>VLOOKUP(class[[#This Row],[hwycov_id]],flow[[hwycov_id]:[flow_day]],2,FALSE)</f>
        <v>70829.822509999998</v>
      </c>
      <c r="L241" s="229">
        <f t="shared" si="9"/>
        <v>-8.7373922382136593E-2</v>
      </c>
      <c r="M241" s="228">
        <f t="shared" si="10"/>
        <v>-6781.1774900000019</v>
      </c>
      <c r="N241" s="228">
        <f t="shared" si="11"/>
        <v>45984368.150882728</v>
      </c>
      <c r="O241" s="59" t="e">
        <f>VLOOKUP(class[[#This Row],[hwycov_id]],check!$A$2:$P$26,16,FALSE)</f>
        <v>#N/A</v>
      </c>
      <c r="P241" s="59">
        <v>255</v>
      </c>
      <c r="Q241" s="304">
        <f>ROUND(class[[#This Row],[count]],-3)</f>
        <v>78000</v>
      </c>
      <c r="R241" s="321">
        <f>VLOOKUP(class[[#This Row],[count_rd]],caltran!$J$2:$P$182,7,FALSE)</f>
        <v>66300</v>
      </c>
      <c r="S241" s="321">
        <f>VLOOKUP(class[[#This Row],[count_rd]],caltran!$J$2:$P$182,6,FALSE)</f>
        <v>89700</v>
      </c>
      <c r="T241" s="59">
        <f>IF(AND(class[[#This Row],[flow]]&gt;=class[[#This Row],[low]], class[[#This Row],[flow]]&lt;=class[[#This Row],[high]]),1,0)</f>
        <v>1</v>
      </c>
    </row>
    <row r="242" spans="1:20">
      <c r="A242" s="347">
        <f>'[4]All Counts'!E242</f>
        <v>14265</v>
      </c>
      <c r="B242" s="59">
        <f>'[4]All Counts'!F242</f>
        <v>1</v>
      </c>
      <c r="C242" s="59">
        <f>'[4]All Counts'!G242</f>
        <v>1</v>
      </c>
      <c r="D242" s="353">
        <v>1</v>
      </c>
      <c r="E242" s="59" t="str">
        <f>'[4]All Counts'!P242</f>
        <v>PeMS2016</v>
      </c>
      <c r="F242" s="59">
        <v>1</v>
      </c>
      <c r="G242" s="227">
        <v>7</v>
      </c>
      <c r="H242" s="227">
        <v>2</v>
      </c>
      <c r="I242" s="227">
        <v>14</v>
      </c>
      <c r="J242" s="59">
        <f>'[4]All Counts'!M242</f>
        <v>40004.228626964337</v>
      </c>
      <c r="K242" s="78">
        <f>VLOOKUP(class[[#This Row],[hwycov_id]],flow[[hwycov_id]:[flow_day]],2,FALSE)</f>
        <v>47324.751709000004</v>
      </c>
      <c r="L242" s="229">
        <f t="shared" si="9"/>
        <v>0.18299373174518263</v>
      </c>
      <c r="M242" s="228">
        <f t="shared" si="10"/>
        <v>7320.5230820356664</v>
      </c>
      <c r="N242" s="228">
        <f t="shared" si="11"/>
        <v>53590058.194616973</v>
      </c>
      <c r="O242" s="59" t="e">
        <f>VLOOKUP(class[[#This Row],[hwycov_id]],check!$A$2:$P$26,16,FALSE)</f>
        <v>#N/A</v>
      </c>
      <c r="P242" s="59">
        <v>256</v>
      </c>
      <c r="Q242" s="304">
        <f>ROUND(class[[#This Row],[count]],-3)</f>
        <v>40000</v>
      </c>
      <c r="R242" s="321">
        <f>VLOOKUP(class[[#This Row],[count_rd]],caltran!$J$2:$P$182,7,FALSE)</f>
        <v>31240</v>
      </c>
      <c r="S242" s="321">
        <f>VLOOKUP(class[[#This Row],[count_rd]],caltran!$J$2:$P$182,6,FALSE)</f>
        <v>48760</v>
      </c>
      <c r="T242" s="59">
        <f>IF(AND(class[[#This Row],[flow]]&gt;=class[[#This Row],[low]], class[[#This Row],[flow]]&lt;=class[[#This Row],[high]]),1,0)</f>
        <v>1</v>
      </c>
    </row>
    <row r="243" spans="1:20">
      <c r="A243" s="347">
        <f>'[4]All Counts'!E243</f>
        <v>4887</v>
      </c>
      <c r="B243" s="59">
        <f>'[4]All Counts'!F243</f>
        <v>1</v>
      </c>
      <c r="C243" s="59">
        <f>'[4]All Counts'!G243</f>
        <v>1</v>
      </c>
      <c r="D243" s="353">
        <v>1</v>
      </c>
      <c r="E243" s="59" t="str">
        <f>'[4]All Counts'!P243</f>
        <v>Caltran</v>
      </c>
      <c r="F243" s="59">
        <v>1</v>
      </c>
      <c r="G243" s="227">
        <v>7</v>
      </c>
      <c r="H243" s="227">
        <v>3</v>
      </c>
      <c r="I243" s="227">
        <v>14</v>
      </c>
      <c r="J243" s="59">
        <f>'[4]All Counts'!M243</f>
        <v>110380</v>
      </c>
      <c r="K243" s="78">
        <f>VLOOKUP(class[[#This Row],[hwycov_id]],flow[[hwycov_id]:[flow_day]],2,FALSE)</f>
        <v>109647.322266</v>
      </c>
      <c r="L243" s="229">
        <f t="shared" si="9"/>
        <v>-6.6377761732198115E-3</v>
      </c>
      <c r="M243" s="228">
        <f t="shared" si="10"/>
        <v>-732.67773399999714</v>
      </c>
      <c r="N243" s="228">
        <f t="shared" si="11"/>
        <v>536816.66189937061</v>
      </c>
      <c r="O243" s="59" t="e">
        <f>VLOOKUP(class[[#This Row],[hwycov_id]],check!$A$2:$P$26,16,FALSE)</f>
        <v>#N/A</v>
      </c>
      <c r="P243" s="59">
        <v>257</v>
      </c>
      <c r="Q243" s="304">
        <f>ROUND(class[[#This Row],[count]],-3)</f>
        <v>110000</v>
      </c>
      <c r="R243" s="321">
        <f>VLOOKUP(class[[#This Row],[count_rd]],caltran!$J$2:$P$182,7,FALSE)</f>
        <v>95511.428571428536</v>
      </c>
      <c r="S243" s="321">
        <f>VLOOKUP(class[[#This Row],[count_rd]],caltran!$J$2:$P$182,6,FALSE)</f>
        <v>124488.57142857148</v>
      </c>
      <c r="T243" s="59">
        <f>IF(AND(class[[#This Row],[flow]]&gt;=class[[#This Row],[low]], class[[#This Row],[flow]]&lt;=class[[#This Row],[high]]),1,0)</f>
        <v>1</v>
      </c>
    </row>
    <row r="244" spans="1:20">
      <c r="A244" s="347">
        <f>'[4]All Counts'!E244</f>
        <v>14262</v>
      </c>
      <c r="B244" s="59">
        <f>'[4]All Counts'!F244</f>
        <v>1</v>
      </c>
      <c r="C244" s="59">
        <f>'[4]All Counts'!G244</f>
        <v>1</v>
      </c>
      <c r="D244" s="353">
        <v>1</v>
      </c>
      <c r="E244" s="59" t="str">
        <f>'[4]All Counts'!P244</f>
        <v>PeMS2016</v>
      </c>
      <c r="F244" s="59">
        <v>1</v>
      </c>
      <c r="G244" s="227">
        <v>7</v>
      </c>
      <c r="H244" s="227">
        <v>6</v>
      </c>
      <c r="I244" s="227">
        <v>12</v>
      </c>
      <c r="J244" s="59">
        <f>'[4]All Counts'!M244</f>
        <v>100409.04415004649</v>
      </c>
      <c r="K244" s="78">
        <f>VLOOKUP(class[[#This Row],[hwycov_id]],flow[[hwycov_id]:[flow_day]],2,FALSE)</f>
        <v>110956.399902</v>
      </c>
      <c r="L244" s="229">
        <f t="shared" si="9"/>
        <v>0.10504388166659617</v>
      </c>
      <c r="M244" s="228">
        <f t="shared" si="10"/>
        <v>10547.35575195351</v>
      </c>
      <c r="N244" s="228">
        <f t="shared" si="11"/>
        <v>111246713.35826679</v>
      </c>
      <c r="O244" s="59" t="e">
        <f>VLOOKUP(class[[#This Row],[hwycov_id]],check!$A$2:$P$26,16,FALSE)</f>
        <v>#N/A</v>
      </c>
      <c r="P244" s="59">
        <v>258</v>
      </c>
      <c r="Q244" s="304">
        <f>ROUND(class[[#This Row],[count]],-3)</f>
        <v>100000</v>
      </c>
      <c r="R244" s="321">
        <f>VLOOKUP(class[[#This Row],[count_rd]],caltran!$J$2:$P$182,7,FALSE)</f>
        <v>86400</v>
      </c>
      <c r="S244" s="321">
        <f>VLOOKUP(class[[#This Row],[count_rd]],caltran!$J$2:$P$182,6,FALSE)</f>
        <v>113600.00000000001</v>
      </c>
      <c r="T244" s="59">
        <f>IF(AND(class[[#This Row],[flow]]&gt;=class[[#This Row],[low]], class[[#This Row],[flow]]&lt;=class[[#This Row],[high]]),1,0)</f>
        <v>1</v>
      </c>
    </row>
    <row r="245" spans="1:20">
      <c r="A245" s="347">
        <f>'[4]All Counts'!E245</f>
        <v>22603</v>
      </c>
      <c r="B245" s="59">
        <f>'[4]All Counts'!F245</f>
        <v>1</v>
      </c>
      <c r="C245" s="59">
        <f>'[4]All Counts'!G245</f>
        <v>1</v>
      </c>
      <c r="D245" s="353">
        <v>1</v>
      </c>
      <c r="E245" s="59" t="str">
        <f>'[4]All Counts'!P245</f>
        <v>PeMS2016</v>
      </c>
      <c r="F245" s="59">
        <v>1</v>
      </c>
      <c r="G245" s="227">
        <v>7</v>
      </c>
      <c r="H245" s="227">
        <v>7</v>
      </c>
      <c r="I245" s="227">
        <v>15</v>
      </c>
      <c r="J245" s="59">
        <f>'[4]All Counts'!M245</f>
        <v>87923.041242502906</v>
      </c>
      <c r="K245" s="78">
        <f>VLOOKUP(class[[#This Row],[hwycov_id]],flow[[hwycov_id]:[flow_day]],2,FALSE)</f>
        <v>105140.719726</v>
      </c>
      <c r="L245" s="229">
        <f t="shared" si="9"/>
        <v>0.19582669389254348</v>
      </c>
      <c r="M245" s="228">
        <f t="shared" si="10"/>
        <v>17217.678483497089</v>
      </c>
      <c r="N245" s="228">
        <f t="shared" si="11"/>
        <v>296448452.36107862</v>
      </c>
      <c r="O245" s="59" t="e">
        <f>VLOOKUP(class[[#This Row],[hwycov_id]],check!$A$2:$P$26,16,FALSE)</f>
        <v>#N/A</v>
      </c>
      <c r="P245" s="59">
        <v>259</v>
      </c>
      <c r="Q245" s="304">
        <f>ROUND(class[[#This Row],[count]],-3)</f>
        <v>88000</v>
      </c>
      <c r="R245" s="321">
        <f>VLOOKUP(class[[#This Row],[count_rd]],caltran!$J$2:$P$182,7,FALSE)</f>
        <v>75768</v>
      </c>
      <c r="S245" s="321">
        <f>VLOOKUP(class[[#This Row],[count_rd]],caltran!$J$2:$P$182,6,FALSE)</f>
        <v>100232</v>
      </c>
      <c r="T245" s="59">
        <f>IF(AND(class[[#This Row],[flow]]&gt;=class[[#This Row],[low]], class[[#This Row],[flow]]&lt;=class[[#This Row],[high]]),1,0)</f>
        <v>0</v>
      </c>
    </row>
    <row r="246" spans="1:20">
      <c r="A246" s="347">
        <f>'[4]All Counts'!E246</f>
        <v>13861</v>
      </c>
      <c r="B246" s="59">
        <f>'[4]All Counts'!F246</f>
        <v>1</v>
      </c>
      <c r="C246" s="59">
        <f>'[4]All Counts'!G246</f>
        <v>1</v>
      </c>
      <c r="D246" s="353">
        <v>1</v>
      </c>
      <c r="E246" s="59" t="str">
        <f>'[4]All Counts'!P246</f>
        <v>PeMS2016</v>
      </c>
      <c r="F246" s="59">
        <v>1</v>
      </c>
      <c r="G246" s="227">
        <v>7</v>
      </c>
      <c r="H246" s="227">
        <v>2</v>
      </c>
      <c r="I246" s="227">
        <v>14</v>
      </c>
      <c r="J246" s="59">
        <f>'[4]All Counts'!M246</f>
        <v>102812.55728012021</v>
      </c>
      <c r="K246" s="78">
        <f>VLOOKUP(class[[#This Row],[hwycov_id]],flow[[hwycov_id]:[flow_day]],2,FALSE)</f>
        <v>106743.061523</v>
      </c>
      <c r="L246" s="229">
        <f t="shared" si="9"/>
        <v>3.8229807203130406E-2</v>
      </c>
      <c r="M246" s="228">
        <f t="shared" si="10"/>
        <v>3930.5042428797897</v>
      </c>
      <c r="N246" s="228">
        <f t="shared" si="11"/>
        <v>15448863.603296028</v>
      </c>
      <c r="O246" s="59" t="e">
        <f>VLOOKUP(class[[#This Row],[hwycov_id]],check!$A$2:$P$26,16,FALSE)</f>
        <v>#N/A</v>
      </c>
      <c r="P246" s="59">
        <v>260</v>
      </c>
      <c r="Q246" s="304">
        <f>ROUND(class[[#This Row],[count]],-3)</f>
        <v>103000</v>
      </c>
      <c r="R246" s="321">
        <f>VLOOKUP(class[[#This Row],[count_rd]],caltran!$J$2:$P$182,7,FALSE)</f>
        <v>89153.857142857189</v>
      </c>
      <c r="S246" s="321">
        <f>VLOOKUP(class[[#This Row],[count_rd]],caltran!$J$2:$P$182,6,FALSE)</f>
        <v>116846.1428571428</v>
      </c>
      <c r="T246" s="59">
        <f>IF(AND(class[[#This Row],[flow]]&gt;=class[[#This Row],[low]], class[[#This Row],[flow]]&lt;=class[[#This Row],[high]]),1,0)</f>
        <v>1</v>
      </c>
    </row>
    <row r="247" spans="1:20">
      <c r="A247" s="347">
        <f>'[4]All Counts'!E247</f>
        <v>13600</v>
      </c>
      <c r="B247" s="59">
        <f>'[4]All Counts'!F247</f>
        <v>1</v>
      </c>
      <c r="C247" s="59">
        <f>'[4]All Counts'!G247</f>
        <v>1</v>
      </c>
      <c r="D247" s="353">
        <v>1</v>
      </c>
      <c r="E247" s="59" t="str">
        <f>'[4]All Counts'!P247</f>
        <v>Caltran</v>
      </c>
      <c r="F247" s="59">
        <v>1</v>
      </c>
      <c r="G247" s="227">
        <v>7</v>
      </c>
      <c r="H247" s="227">
        <v>3</v>
      </c>
      <c r="I247" s="227">
        <v>14</v>
      </c>
      <c r="J247" s="59">
        <f>'[4]All Counts'!M247</f>
        <v>118363</v>
      </c>
      <c r="K247" s="78">
        <f>VLOOKUP(class[[#This Row],[hwycov_id]],flow[[hwycov_id]:[flow_day]],2,FALSE)</f>
        <v>112827.48583999999</v>
      </c>
      <c r="L247" s="229">
        <f t="shared" si="9"/>
        <v>-4.6767268149675245E-2</v>
      </c>
      <c r="M247" s="228">
        <f t="shared" si="10"/>
        <v>-5535.5141600000061</v>
      </c>
      <c r="N247" s="228">
        <f t="shared" si="11"/>
        <v>30641917.015560575</v>
      </c>
      <c r="O247" s="59" t="e">
        <f>VLOOKUP(class[[#This Row],[hwycov_id]],check!$A$2:$P$26,16,FALSE)</f>
        <v>#N/A</v>
      </c>
      <c r="P247" s="59">
        <v>261</v>
      </c>
      <c r="Q247" s="304">
        <f>ROUND(class[[#This Row],[count]],-3)</f>
        <v>118000</v>
      </c>
      <c r="R247" s="321">
        <f>VLOOKUP(class[[#This Row],[count_rd]],caltran!$J$2:$P$182,7,FALSE)</f>
        <v>102778</v>
      </c>
      <c r="S247" s="321">
        <f>VLOOKUP(class[[#This Row],[count_rd]],caltran!$J$2:$P$182,6,FALSE)</f>
        <v>133222</v>
      </c>
      <c r="T247" s="59">
        <f>IF(AND(class[[#This Row],[flow]]&gt;=class[[#This Row],[low]], class[[#This Row],[flow]]&lt;=class[[#This Row],[high]]),1,0)</f>
        <v>1</v>
      </c>
    </row>
    <row r="248" spans="1:20">
      <c r="A248" s="347">
        <f>'[4]All Counts'!E248</f>
        <v>26293</v>
      </c>
      <c r="B248" s="59">
        <f>'[4]All Counts'!F248</f>
        <v>1</v>
      </c>
      <c r="C248" s="59">
        <f>'[4]All Counts'!G248</f>
        <v>1</v>
      </c>
      <c r="D248" s="353">
        <v>1</v>
      </c>
      <c r="E248" s="59" t="str">
        <f>'[4]All Counts'!P248</f>
        <v>PeMS2016</v>
      </c>
      <c r="F248" s="59">
        <v>1</v>
      </c>
      <c r="G248" s="227">
        <v>7</v>
      </c>
      <c r="H248" s="227">
        <v>4</v>
      </c>
      <c r="I248" s="227">
        <v>2</v>
      </c>
      <c r="J248" s="59">
        <f>'[4]All Counts'!M248</f>
        <v>98447.879150620429</v>
      </c>
      <c r="K248" s="78">
        <f>VLOOKUP(class[[#This Row],[hwycov_id]],flow[[hwycov_id]:[flow_day]],2,FALSE)</f>
        <v>104488.60937600001</v>
      </c>
      <c r="L248" s="229">
        <f t="shared" si="9"/>
        <v>6.1359678618749802E-2</v>
      </c>
      <c r="M248" s="228">
        <f t="shared" si="10"/>
        <v>6040.7302253795788</v>
      </c>
      <c r="N248" s="228">
        <f t="shared" si="11"/>
        <v>36490421.655814417</v>
      </c>
      <c r="O248" s="59" t="e">
        <f>VLOOKUP(class[[#This Row],[hwycov_id]],check!$A$2:$P$26,16,FALSE)</f>
        <v>#N/A</v>
      </c>
      <c r="P248" s="59">
        <v>262</v>
      </c>
      <c r="Q248" s="304">
        <f>ROUND(class[[#This Row],[count]],-3)</f>
        <v>98000</v>
      </c>
      <c r="R248" s="321">
        <f>VLOOKUP(class[[#This Row],[count_rd]],caltran!$J$2:$P$182,7,FALSE)</f>
        <v>84574</v>
      </c>
      <c r="S248" s="321">
        <f>VLOOKUP(class[[#This Row],[count_rd]],caltran!$J$2:$P$182,6,FALSE)</f>
        <v>111426</v>
      </c>
      <c r="T248" s="59">
        <f>IF(AND(class[[#This Row],[flow]]&gt;=class[[#This Row],[low]], class[[#This Row],[flow]]&lt;=class[[#This Row],[high]]),1,0)</f>
        <v>1</v>
      </c>
    </row>
    <row r="249" spans="1:20">
      <c r="A249" s="347">
        <f>'[4]All Counts'!E249</f>
        <v>9872</v>
      </c>
      <c r="B249" s="59">
        <f>'[4]All Counts'!F249</f>
        <v>1</v>
      </c>
      <c r="C249" s="59">
        <f>'[4]All Counts'!G249</f>
        <v>1</v>
      </c>
      <c r="D249" s="353">
        <v>1</v>
      </c>
      <c r="E249" s="59" t="str">
        <f>'[4]All Counts'!P249</f>
        <v>PeMS2016</v>
      </c>
      <c r="F249" s="59">
        <v>1</v>
      </c>
      <c r="G249" s="227">
        <v>7</v>
      </c>
      <c r="H249" s="227">
        <v>2</v>
      </c>
      <c r="I249" s="227">
        <v>14</v>
      </c>
      <c r="J249" s="59">
        <f>'[4]All Counts'!M249</f>
        <v>104595.8793837415</v>
      </c>
      <c r="K249" s="78">
        <f>VLOOKUP(class[[#This Row],[hwycov_id]],flow[[hwycov_id]:[flow_day]],2,FALSE)</f>
        <v>121892.582519</v>
      </c>
      <c r="L249" s="229">
        <f t="shared" si="9"/>
        <v>0.1653669650962093</v>
      </c>
      <c r="M249" s="228">
        <f t="shared" si="10"/>
        <v>17296.703135258504</v>
      </c>
      <c r="N249" s="228">
        <f t="shared" si="11"/>
        <v>299175939.34926134</v>
      </c>
      <c r="O249" s="59" t="e">
        <f>VLOOKUP(class[[#This Row],[hwycov_id]],check!$A$2:$P$26,16,FALSE)</f>
        <v>#N/A</v>
      </c>
      <c r="P249" s="59">
        <v>263</v>
      </c>
      <c r="Q249" s="304">
        <f>ROUND(class[[#This Row],[count]],-3)</f>
        <v>105000</v>
      </c>
      <c r="R249" s="321">
        <f>VLOOKUP(class[[#This Row],[count_rd]],caltran!$J$2:$P$182,7,FALSE)</f>
        <v>90979.999999999942</v>
      </c>
      <c r="S249" s="321">
        <f>VLOOKUP(class[[#This Row],[count_rd]],caltran!$J$2:$P$182,6,FALSE)</f>
        <v>119020.00000000006</v>
      </c>
      <c r="T249" s="59">
        <f>IF(AND(class[[#This Row],[flow]]&gt;=class[[#This Row],[low]], class[[#This Row],[flow]]&lt;=class[[#This Row],[high]]),1,0)</f>
        <v>0</v>
      </c>
    </row>
    <row r="250" spans="1:20">
      <c r="A250" s="347">
        <f>'[4]All Counts'!E250</f>
        <v>13527</v>
      </c>
      <c r="B250" s="59">
        <f>'[4]All Counts'!F250</f>
        <v>1</v>
      </c>
      <c r="C250" s="59">
        <f>'[4]All Counts'!G250</f>
        <v>1</v>
      </c>
      <c r="D250" s="353">
        <v>1</v>
      </c>
      <c r="E250" s="59" t="str">
        <f>'[4]All Counts'!P250</f>
        <v>PeMS2016</v>
      </c>
      <c r="F250" s="59">
        <v>1</v>
      </c>
      <c r="G250" s="227">
        <v>7</v>
      </c>
      <c r="H250" s="227">
        <v>3</v>
      </c>
      <c r="I250" s="227">
        <v>14</v>
      </c>
      <c r="J250" s="59">
        <f>'[4]All Counts'!M250</f>
        <v>107825.59257397179</v>
      </c>
      <c r="K250" s="78">
        <f>VLOOKUP(class[[#This Row],[hwycov_id]],flow[[hwycov_id]:[flow_day]],2,FALSE)</f>
        <v>107249.446777</v>
      </c>
      <c r="L250" s="229">
        <f t="shared" si="9"/>
        <v>-5.3433121322893351E-3</v>
      </c>
      <c r="M250" s="228">
        <f t="shared" si="10"/>
        <v>-576.14579697178851</v>
      </c>
      <c r="N250" s="228">
        <f t="shared" si="11"/>
        <v>331943.97936825734</v>
      </c>
      <c r="O250" s="59" t="e">
        <f>VLOOKUP(class[[#This Row],[hwycov_id]],check!$A$2:$P$26,16,FALSE)</f>
        <v>#N/A</v>
      </c>
      <c r="P250" s="59">
        <v>264</v>
      </c>
      <c r="Q250" s="304">
        <f>ROUND(class[[#This Row],[count]],-3)</f>
        <v>108000</v>
      </c>
      <c r="R250" s="321">
        <f>VLOOKUP(class[[#This Row],[count_rd]],caltran!$J$2:$P$182,7,FALSE)</f>
        <v>93677.142857142826</v>
      </c>
      <c r="S250" s="321">
        <f>VLOOKUP(class[[#This Row],[count_rd]],caltran!$J$2:$P$182,6,FALSE)</f>
        <v>122322.85714285719</v>
      </c>
      <c r="T250" s="59">
        <f>IF(AND(class[[#This Row],[flow]]&gt;=class[[#This Row],[low]], class[[#This Row],[flow]]&lt;=class[[#This Row],[high]]),1,0)</f>
        <v>1</v>
      </c>
    </row>
    <row r="251" spans="1:20">
      <c r="A251" s="347">
        <f>'[4]All Counts'!E251</f>
        <v>13593</v>
      </c>
      <c r="B251" s="59">
        <f>'[4]All Counts'!F251</f>
        <v>1</v>
      </c>
      <c r="C251" s="59">
        <f>'[4]All Counts'!G251</f>
        <v>1</v>
      </c>
      <c r="D251" s="353">
        <v>1</v>
      </c>
      <c r="E251" s="59" t="str">
        <f>'[4]All Counts'!P251</f>
        <v>PeMS2016</v>
      </c>
      <c r="F251" s="59">
        <v>1</v>
      </c>
      <c r="G251" s="227">
        <v>7</v>
      </c>
      <c r="H251" s="227">
        <v>7</v>
      </c>
      <c r="I251" s="227">
        <v>7</v>
      </c>
      <c r="J251" s="59">
        <f>'[4]All Counts'!M251</f>
        <v>98736.2160917484</v>
      </c>
      <c r="K251" s="78">
        <f>VLOOKUP(class[[#This Row],[hwycov_id]],flow[[hwycov_id]:[flow_day]],2,FALSE)</f>
        <v>107419.728516</v>
      </c>
      <c r="L251" s="229">
        <f t="shared" si="9"/>
        <v>8.7946578955209853E-2</v>
      </c>
      <c r="M251" s="228">
        <f t="shared" si="10"/>
        <v>8683.5124242516031</v>
      </c>
      <c r="N251" s="228">
        <f t="shared" si="11"/>
        <v>75403388.02213195</v>
      </c>
      <c r="O251" s="59" t="e">
        <f>VLOOKUP(class[[#This Row],[hwycov_id]],check!$A$2:$P$26,16,FALSE)</f>
        <v>#N/A</v>
      </c>
      <c r="P251" s="59">
        <v>265</v>
      </c>
      <c r="Q251" s="304">
        <f>ROUND(class[[#This Row],[count]],-3)</f>
        <v>99000</v>
      </c>
      <c r="R251" s="321">
        <f>VLOOKUP(class[[#This Row],[count_rd]],caltran!$J$2:$P$182,7,FALSE)</f>
        <v>85486.5</v>
      </c>
      <c r="S251" s="321">
        <f>VLOOKUP(class[[#This Row],[count_rd]],caltran!$J$2:$P$182,6,FALSE)</f>
        <v>112513.5</v>
      </c>
      <c r="T251" s="59">
        <f>IF(AND(class[[#This Row],[flow]]&gt;=class[[#This Row],[low]], class[[#This Row],[flow]]&lt;=class[[#This Row],[high]]),1,0)</f>
        <v>1</v>
      </c>
    </row>
    <row r="252" spans="1:20">
      <c r="A252" s="347">
        <f>'[4]All Counts'!E252</f>
        <v>25842</v>
      </c>
      <c r="B252" s="59">
        <f>'[4]All Counts'!F252</f>
        <v>1</v>
      </c>
      <c r="C252" s="59">
        <f>'[4]All Counts'!G252</f>
        <v>1</v>
      </c>
      <c r="D252" s="353">
        <v>1</v>
      </c>
      <c r="E252" s="59" t="str">
        <f>'[4]All Counts'!P252</f>
        <v>PeMS2016</v>
      </c>
      <c r="F252" s="59">
        <v>1</v>
      </c>
      <c r="G252" s="227">
        <v>7</v>
      </c>
      <c r="H252" s="227">
        <v>7</v>
      </c>
      <c r="I252" s="227">
        <v>0</v>
      </c>
      <c r="J252" s="59">
        <f>'[4]All Counts'!M252</f>
        <v>104203.8777865366</v>
      </c>
      <c r="K252" s="78">
        <f>VLOOKUP(class[[#This Row],[hwycov_id]],flow[[hwycov_id]:[flow_day]],2,FALSE)</f>
        <v>99600.443358999997</v>
      </c>
      <c r="L252" s="229">
        <f t="shared" si="9"/>
        <v>-4.4177189230585223E-2</v>
      </c>
      <c r="M252" s="228">
        <f t="shared" si="10"/>
        <v>-4603.434427536602</v>
      </c>
      <c r="N252" s="228">
        <f t="shared" si="11"/>
        <v>21191608.528629243</v>
      </c>
      <c r="O252" s="59" t="e">
        <f>VLOOKUP(class[[#This Row],[hwycov_id]],check!$A$2:$P$26,16,FALSE)</f>
        <v>#N/A</v>
      </c>
      <c r="P252" s="59">
        <v>266</v>
      </c>
      <c r="Q252" s="304">
        <f>ROUND(class[[#This Row],[count]],-3)</f>
        <v>104000</v>
      </c>
      <c r="R252" s="321">
        <f>VLOOKUP(class[[#This Row],[count_rd]],caltran!$J$2:$P$182,7,FALSE)</f>
        <v>90066.476190476198</v>
      </c>
      <c r="S252" s="321">
        <f>VLOOKUP(class[[#This Row],[count_rd]],caltran!$J$2:$P$182,6,FALSE)</f>
        <v>117933.5238095238</v>
      </c>
      <c r="T252" s="59">
        <f>IF(AND(class[[#This Row],[flow]]&gt;=class[[#This Row],[low]], class[[#This Row],[flow]]&lt;=class[[#This Row],[high]]),1,0)</f>
        <v>1</v>
      </c>
    </row>
    <row r="253" spans="1:20">
      <c r="A253" s="347">
        <f>'[4]All Counts'!E253</f>
        <v>26523</v>
      </c>
      <c r="B253" s="59">
        <f>'[4]All Counts'!F253</f>
        <v>1</v>
      </c>
      <c r="C253" s="59">
        <f>'[4]All Counts'!G253</f>
        <v>1</v>
      </c>
      <c r="D253" s="353">
        <v>1</v>
      </c>
      <c r="E253" s="59" t="str">
        <f>'[4]All Counts'!P253</f>
        <v>PeMS2016</v>
      </c>
      <c r="F253" s="59">
        <v>1</v>
      </c>
      <c r="G253" s="227">
        <v>7</v>
      </c>
      <c r="H253" s="227">
        <v>7</v>
      </c>
      <c r="I253" s="227">
        <v>19</v>
      </c>
      <c r="J253" s="59">
        <f>'[4]All Counts'!M253</f>
        <v>100921.1057016319</v>
      </c>
      <c r="K253" s="78">
        <f>VLOOKUP(class[[#This Row],[hwycov_id]],flow[[hwycov_id]:[flow_day]],2,FALSE)</f>
        <v>96679.277344000002</v>
      </c>
      <c r="L253" s="229">
        <f t="shared" si="9"/>
        <v>-4.2031132419145689E-2</v>
      </c>
      <c r="M253" s="228">
        <f t="shared" si="10"/>
        <v>-4241.8283576318936</v>
      </c>
      <c r="N253" s="228">
        <f t="shared" si="11"/>
        <v>17993107.815610088</v>
      </c>
      <c r="O253" s="59" t="e">
        <f>VLOOKUP(class[[#This Row],[hwycov_id]],check!$A$2:$P$26,16,FALSE)</f>
        <v>#N/A</v>
      </c>
      <c r="P253" s="59">
        <v>267</v>
      </c>
      <c r="Q253" s="304">
        <f>ROUND(class[[#This Row],[count]],-3)</f>
        <v>101000</v>
      </c>
      <c r="R253" s="321">
        <f>VLOOKUP(class[[#This Row],[count_rd]],caltran!$J$2:$P$182,7,FALSE)</f>
        <v>87316.904761904778</v>
      </c>
      <c r="S253" s="321">
        <f>VLOOKUP(class[[#This Row],[count_rd]],caltran!$J$2:$P$182,6,FALSE)</f>
        <v>114683.09523809522</v>
      </c>
      <c r="T253" s="59">
        <f>IF(AND(class[[#This Row],[flow]]&gt;=class[[#This Row],[low]], class[[#This Row],[flow]]&lt;=class[[#This Row],[high]]),1,0)</f>
        <v>1</v>
      </c>
    </row>
    <row r="254" spans="1:20">
      <c r="A254" s="347">
        <f>'[4]All Counts'!E254</f>
        <v>13581</v>
      </c>
      <c r="B254" s="59">
        <f>'[4]All Counts'!F254</f>
        <v>1</v>
      </c>
      <c r="C254" s="59">
        <f>'[4]All Counts'!G254</f>
        <v>1</v>
      </c>
      <c r="D254" s="353">
        <v>1</v>
      </c>
      <c r="E254" s="59" t="str">
        <f>'[4]All Counts'!P254</f>
        <v>PeMS2016</v>
      </c>
      <c r="F254" s="59">
        <v>1</v>
      </c>
      <c r="G254" s="227">
        <v>7</v>
      </c>
      <c r="H254" s="227">
        <v>7</v>
      </c>
      <c r="I254" s="227">
        <v>0</v>
      </c>
      <c r="J254" s="59">
        <f>'[4]All Counts'!M254</f>
        <v>104032.3557413501</v>
      </c>
      <c r="K254" s="78">
        <f>VLOOKUP(class[[#This Row],[hwycov_id]],flow[[hwycov_id]:[flow_day]],2,FALSE)</f>
        <v>96679.277344000002</v>
      </c>
      <c r="L254" s="229">
        <f t="shared" si="9"/>
        <v>-7.068068722419063E-2</v>
      </c>
      <c r="M254" s="228">
        <f t="shared" si="10"/>
        <v>-7353.0783973500947</v>
      </c>
      <c r="N254" s="228">
        <f t="shared" si="11"/>
        <v>54067761.917576641</v>
      </c>
      <c r="O254" s="59" t="e">
        <f>VLOOKUP(class[[#This Row],[hwycov_id]],check!$A$2:$P$26,16,FALSE)</f>
        <v>#N/A</v>
      </c>
      <c r="P254" s="59">
        <v>268</v>
      </c>
      <c r="Q254" s="304">
        <f>ROUND(class[[#This Row],[count]],-3)</f>
        <v>104000</v>
      </c>
      <c r="R254" s="321">
        <f>VLOOKUP(class[[#This Row],[count_rd]],caltran!$J$2:$P$182,7,FALSE)</f>
        <v>90066.476190476198</v>
      </c>
      <c r="S254" s="321">
        <f>VLOOKUP(class[[#This Row],[count_rd]],caltran!$J$2:$P$182,6,FALSE)</f>
        <v>117933.5238095238</v>
      </c>
      <c r="T254" s="59">
        <f>IF(AND(class[[#This Row],[flow]]&gt;=class[[#This Row],[low]], class[[#This Row],[flow]]&lt;=class[[#This Row],[high]]),1,0)</f>
        <v>1</v>
      </c>
    </row>
    <row r="255" spans="1:20">
      <c r="A255" s="347">
        <f>'[4]All Counts'!E255</f>
        <v>13579</v>
      </c>
      <c r="B255" s="59">
        <f>'[4]All Counts'!F255</f>
        <v>1</v>
      </c>
      <c r="C255" s="59">
        <f>'[4]All Counts'!G255</f>
        <v>1</v>
      </c>
      <c r="D255" s="353">
        <v>1</v>
      </c>
      <c r="E255" s="59" t="str">
        <f>'[4]All Counts'!P255</f>
        <v>PeMS2016</v>
      </c>
      <c r="F255" s="59">
        <v>1</v>
      </c>
      <c r="G255" s="227">
        <v>7</v>
      </c>
      <c r="H255" s="227">
        <v>4</v>
      </c>
      <c r="I255" s="227">
        <v>2</v>
      </c>
      <c r="J255" s="59">
        <f>'[4]All Counts'!M255</f>
        <v>95273.277419095757</v>
      </c>
      <c r="K255" s="78">
        <f>VLOOKUP(class[[#This Row],[hwycov_id]],flow[[hwycov_id]:[flow_day]],2,FALSE)</f>
        <v>100973.801269</v>
      </c>
      <c r="L255" s="229">
        <f t="shared" si="9"/>
        <v>5.9833397195189653E-2</v>
      </c>
      <c r="M255" s="228">
        <f t="shared" si="10"/>
        <v>5700.5238499042462</v>
      </c>
      <c r="N255" s="228">
        <f t="shared" si="11"/>
        <v>32495972.163327128</v>
      </c>
      <c r="O255" s="59" t="e">
        <f>VLOOKUP(class[[#This Row],[hwycov_id]],check!$A$2:$P$26,16,FALSE)</f>
        <v>#N/A</v>
      </c>
      <c r="P255" s="59">
        <v>269</v>
      </c>
      <c r="Q255" s="304">
        <f>ROUND(class[[#This Row],[count]],-3)</f>
        <v>95000</v>
      </c>
      <c r="R255" s="321">
        <f>VLOOKUP(class[[#This Row],[count_rd]],caltran!$J$2:$P$182,7,FALSE)</f>
        <v>81985</v>
      </c>
      <c r="S255" s="321">
        <f>VLOOKUP(class[[#This Row],[count_rd]],caltran!$J$2:$P$182,6,FALSE)</f>
        <v>108015</v>
      </c>
      <c r="T255" s="59">
        <f>IF(AND(class[[#This Row],[flow]]&gt;=class[[#This Row],[low]], class[[#This Row],[flow]]&lt;=class[[#This Row],[high]]),1,0)</f>
        <v>1</v>
      </c>
    </row>
    <row r="256" spans="1:20">
      <c r="A256" s="347">
        <f>'[4]All Counts'!E256</f>
        <v>13579</v>
      </c>
      <c r="B256" s="59">
        <f>'[4]All Counts'!F256</f>
        <v>1</v>
      </c>
      <c r="C256" s="59">
        <f>'[4]All Counts'!G256</f>
        <v>1</v>
      </c>
      <c r="D256" s="353">
        <v>1</v>
      </c>
      <c r="E256" s="59" t="str">
        <f>'[4]All Counts'!P256</f>
        <v>Caltran</v>
      </c>
      <c r="F256" s="59">
        <v>1</v>
      </c>
      <c r="G256" s="227">
        <v>7</v>
      </c>
      <c r="H256" s="227">
        <v>2</v>
      </c>
      <c r="I256" s="227">
        <v>14</v>
      </c>
      <c r="J256" s="59">
        <f>'[4]All Counts'!M256</f>
        <v>108591</v>
      </c>
      <c r="K256" s="78">
        <f>VLOOKUP(class[[#This Row],[hwycov_id]],flow[[hwycov_id]:[flow_day]],2,FALSE)</f>
        <v>100973.801269</v>
      </c>
      <c r="L256" s="229">
        <f t="shared" si="9"/>
        <v>-7.0145764667421728E-2</v>
      </c>
      <c r="M256" s="228">
        <f t="shared" si="10"/>
        <v>-7617.1987309999968</v>
      </c>
      <c r="N256" s="228">
        <f t="shared" si="11"/>
        <v>58021716.50754796</v>
      </c>
      <c r="O256" s="59" t="e">
        <f>VLOOKUP(class[[#This Row],[hwycov_id]],check!$A$2:$P$26,16,FALSE)</f>
        <v>#N/A</v>
      </c>
      <c r="P256" s="59">
        <v>270</v>
      </c>
      <c r="Q256" s="304">
        <f>ROUND(class[[#This Row],[count]],-3)</f>
        <v>109000</v>
      </c>
      <c r="R256" s="321">
        <f>VLOOKUP(class[[#This Row],[count_rd]],caltran!$J$2:$P$182,7,FALSE)</f>
        <v>94593.833333333299</v>
      </c>
      <c r="S256" s="321">
        <f>VLOOKUP(class[[#This Row],[count_rd]],caltran!$J$2:$P$182,6,FALSE)</f>
        <v>123406.1666666667</v>
      </c>
      <c r="T256" s="59">
        <f>IF(AND(class[[#This Row],[flow]]&gt;=class[[#This Row],[low]], class[[#This Row],[flow]]&lt;=class[[#This Row],[high]]),1,0)</f>
        <v>1</v>
      </c>
    </row>
    <row r="257" spans="1:20">
      <c r="A257" s="347">
        <f>'[4]All Counts'!E257</f>
        <v>615</v>
      </c>
      <c r="B257" s="59">
        <f>'[4]All Counts'!F257</f>
        <v>1</v>
      </c>
      <c r="C257" s="59">
        <f>'[4]All Counts'!G257</f>
        <v>1</v>
      </c>
      <c r="D257" s="353">
        <v>1</v>
      </c>
      <c r="E257" s="59" t="str">
        <f>'[4]All Counts'!P257</f>
        <v>PeMS2016</v>
      </c>
      <c r="F257" s="59">
        <v>1</v>
      </c>
      <c r="G257" s="227">
        <v>7</v>
      </c>
      <c r="H257" s="227">
        <v>3</v>
      </c>
      <c r="I257" s="227">
        <v>14</v>
      </c>
      <c r="J257" s="59">
        <f>'[4]All Counts'!M257</f>
        <v>100358.0441957587</v>
      </c>
      <c r="K257" s="78">
        <f>VLOOKUP(class[[#This Row],[hwycov_id]],flow[[hwycov_id]:[flow_day]],2,FALSE)</f>
        <v>94116.473633000001</v>
      </c>
      <c r="L257" s="229">
        <f t="shared" si="9"/>
        <v>-6.2193027103874976E-2</v>
      </c>
      <c r="M257" s="228">
        <f t="shared" si="10"/>
        <v>-6241.5705627587013</v>
      </c>
      <c r="N257" s="228">
        <f t="shared" si="11"/>
        <v>38957203.089895971</v>
      </c>
      <c r="O257" s="59" t="e">
        <f>VLOOKUP(class[[#This Row],[hwycov_id]],check!$A$2:$P$26,16,FALSE)</f>
        <v>#N/A</v>
      </c>
      <c r="P257" s="59">
        <v>271</v>
      </c>
      <c r="Q257" s="304">
        <f>ROUND(class[[#This Row],[count]],-3)</f>
        <v>100000</v>
      </c>
      <c r="R257" s="321">
        <f>VLOOKUP(class[[#This Row],[count_rd]],caltran!$J$2:$P$182,7,FALSE)</f>
        <v>86400</v>
      </c>
      <c r="S257" s="321">
        <f>VLOOKUP(class[[#This Row],[count_rd]],caltran!$J$2:$P$182,6,FALSE)</f>
        <v>113600.00000000001</v>
      </c>
      <c r="T257" s="59">
        <f>IF(AND(class[[#This Row],[flow]]&gt;=class[[#This Row],[low]], class[[#This Row],[flow]]&lt;=class[[#This Row],[high]]),1,0)</f>
        <v>1</v>
      </c>
    </row>
    <row r="258" spans="1:20">
      <c r="A258" s="347">
        <f>'[4]All Counts'!E258</f>
        <v>16275</v>
      </c>
      <c r="B258" s="59">
        <f>'[4]All Counts'!F258</f>
        <v>1</v>
      </c>
      <c r="C258" s="59">
        <f>'[4]All Counts'!G258</f>
        <v>1</v>
      </c>
      <c r="D258" s="353">
        <v>1</v>
      </c>
      <c r="E258" s="59" t="str">
        <f>'[4]All Counts'!P258</f>
        <v>PeMS2016</v>
      </c>
      <c r="F258" s="59">
        <v>1</v>
      </c>
      <c r="G258" s="227">
        <v>7</v>
      </c>
      <c r="H258" s="227">
        <v>5</v>
      </c>
      <c r="I258" s="227">
        <v>10</v>
      </c>
      <c r="J258" s="59">
        <f>'[4]All Counts'!M258</f>
        <v>101403.54020261321</v>
      </c>
      <c r="K258" s="78">
        <f>VLOOKUP(class[[#This Row],[hwycov_id]],flow[[hwycov_id]:[flow_day]],2,FALSE)</f>
        <v>101710.27783200001</v>
      </c>
      <c r="L258" s="229">
        <f t="shared" ref="L258:L321" si="12">K258/J258-1</f>
        <v>3.0249203210648279E-3</v>
      </c>
      <c r="M258" s="228">
        <f t="shared" ref="M258:M321" si="13">K258-J258</f>
        <v>306.73762938680011</v>
      </c>
      <c r="N258" s="228">
        <f t="shared" ref="N258:N321" si="14">POWER(M258,2)</f>
        <v>94087.97328183394</v>
      </c>
      <c r="O258" s="59" t="e">
        <f>VLOOKUP(class[[#This Row],[hwycov_id]],check!$A$2:$P$26,16,FALSE)</f>
        <v>#N/A</v>
      </c>
      <c r="P258" s="59">
        <v>273</v>
      </c>
      <c r="Q258" s="304">
        <f>ROUND(class[[#This Row],[count]],-3)</f>
        <v>101000</v>
      </c>
      <c r="R258" s="321">
        <f>VLOOKUP(class[[#This Row],[count_rd]],caltran!$J$2:$P$182,7,FALSE)</f>
        <v>87316.904761904778</v>
      </c>
      <c r="S258" s="321">
        <f>VLOOKUP(class[[#This Row],[count_rd]],caltran!$J$2:$P$182,6,FALSE)</f>
        <v>114683.09523809522</v>
      </c>
      <c r="T258" s="59">
        <f>IF(AND(class[[#This Row],[flow]]&gt;=class[[#This Row],[low]], class[[#This Row],[flow]]&lt;=class[[#This Row],[high]]),1,0)</f>
        <v>1</v>
      </c>
    </row>
    <row r="259" spans="1:20">
      <c r="A259" s="347">
        <f>'[4]All Counts'!E259</f>
        <v>16275</v>
      </c>
      <c r="B259" s="59">
        <f>'[4]All Counts'!F259</f>
        <v>1</v>
      </c>
      <c r="C259" s="59">
        <f>'[4]All Counts'!G259</f>
        <v>1</v>
      </c>
      <c r="D259" s="353">
        <v>1</v>
      </c>
      <c r="E259" s="59" t="str">
        <f>'[4]All Counts'!P259</f>
        <v>Caltran</v>
      </c>
      <c r="F259" s="59">
        <v>1</v>
      </c>
      <c r="G259" s="227">
        <v>7</v>
      </c>
      <c r="H259" s="227">
        <v>5</v>
      </c>
      <c r="I259" s="227">
        <v>10</v>
      </c>
      <c r="J259" s="59">
        <f>'[4]All Counts'!M259</f>
        <v>109782</v>
      </c>
      <c r="K259" s="78">
        <f>VLOOKUP(class[[#This Row],[hwycov_id]],flow[[hwycov_id]:[flow_day]],2,FALSE)</f>
        <v>101710.27783200001</v>
      </c>
      <c r="L259" s="229">
        <f t="shared" si="12"/>
        <v>-7.3525005629338058E-2</v>
      </c>
      <c r="M259" s="228">
        <f t="shared" si="13"/>
        <v>-8071.722167999993</v>
      </c>
      <c r="N259" s="228">
        <f t="shared" si="14"/>
        <v>65152698.757382505</v>
      </c>
      <c r="O259" s="59" t="e">
        <f>VLOOKUP(class[[#This Row],[hwycov_id]],check!$A$2:$P$26,16,FALSE)</f>
        <v>#N/A</v>
      </c>
      <c r="P259" s="59">
        <v>274</v>
      </c>
      <c r="Q259" s="304">
        <f>ROUND(class[[#This Row],[count]],-3)</f>
        <v>110000</v>
      </c>
      <c r="R259" s="321">
        <f>VLOOKUP(class[[#This Row],[count_rd]],caltran!$J$2:$P$182,7,FALSE)</f>
        <v>95511.428571428536</v>
      </c>
      <c r="S259" s="321">
        <f>VLOOKUP(class[[#This Row],[count_rd]],caltran!$J$2:$P$182,6,FALSE)</f>
        <v>124488.57142857148</v>
      </c>
      <c r="T259" s="59">
        <f>IF(AND(class[[#This Row],[flow]]&gt;=class[[#This Row],[low]], class[[#This Row],[flow]]&lt;=class[[#This Row],[high]]),1,0)</f>
        <v>1</v>
      </c>
    </row>
    <row r="260" spans="1:20">
      <c r="A260" s="347">
        <f>'[4]All Counts'!E260</f>
        <v>16290</v>
      </c>
      <c r="B260" s="59">
        <f>'[4]All Counts'!F260</f>
        <v>1</v>
      </c>
      <c r="C260" s="59">
        <f>'[4]All Counts'!G260</f>
        <v>1</v>
      </c>
      <c r="D260" s="353">
        <v>1</v>
      </c>
      <c r="E260" s="59" t="str">
        <f>'[4]All Counts'!P260</f>
        <v>PeMS2016</v>
      </c>
      <c r="F260" s="59">
        <v>1</v>
      </c>
      <c r="G260" s="227">
        <v>7</v>
      </c>
      <c r="H260" s="227">
        <v>2</v>
      </c>
      <c r="I260" s="227">
        <v>11</v>
      </c>
      <c r="J260" s="59">
        <f>'[4]All Counts'!M260</f>
        <v>99469.632930082662</v>
      </c>
      <c r="K260" s="78">
        <f>VLOOKUP(class[[#This Row],[hwycov_id]],flow[[hwycov_id]:[flow_day]],2,FALSE)</f>
        <v>95043.234862999991</v>
      </c>
      <c r="L260" s="229">
        <f t="shared" si="12"/>
        <v>-4.4499993985038566E-2</v>
      </c>
      <c r="M260" s="228">
        <f t="shared" si="13"/>
        <v>-4426.3980670826713</v>
      </c>
      <c r="N260" s="228">
        <f t="shared" si="14"/>
        <v>19592999.84827321</v>
      </c>
      <c r="O260" s="59" t="e">
        <f>VLOOKUP(class[[#This Row],[hwycov_id]],check!$A$2:$P$26,16,FALSE)</f>
        <v>#N/A</v>
      </c>
      <c r="P260" s="59">
        <v>275</v>
      </c>
      <c r="Q260" s="304">
        <f>ROUND(class[[#This Row],[count]],-3)</f>
        <v>99000</v>
      </c>
      <c r="R260" s="321">
        <f>VLOOKUP(class[[#This Row],[count_rd]],caltran!$J$2:$P$182,7,FALSE)</f>
        <v>85486.5</v>
      </c>
      <c r="S260" s="321">
        <f>VLOOKUP(class[[#This Row],[count_rd]],caltran!$J$2:$P$182,6,FALSE)</f>
        <v>112513.5</v>
      </c>
      <c r="T260" s="59">
        <f>IF(AND(class[[#This Row],[flow]]&gt;=class[[#This Row],[low]], class[[#This Row],[flow]]&lt;=class[[#This Row],[high]]),1,0)</f>
        <v>1</v>
      </c>
    </row>
    <row r="261" spans="1:20">
      <c r="A261" s="347">
        <f>'[4]All Counts'!E261</f>
        <v>16291</v>
      </c>
      <c r="B261" s="59">
        <f>'[4]All Counts'!F261</f>
        <v>1</v>
      </c>
      <c r="C261" s="59">
        <f>'[4]All Counts'!G261</f>
        <v>1</v>
      </c>
      <c r="D261" s="353">
        <v>1</v>
      </c>
      <c r="E261" s="59" t="str">
        <f>'[4]All Counts'!P261</f>
        <v>PeMS2016</v>
      </c>
      <c r="F261" s="59">
        <v>1</v>
      </c>
      <c r="G261" s="227">
        <v>7</v>
      </c>
      <c r="H261" s="227">
        <v>7</v>
      </c>
      <c r="I261" s="227">
        <v>15</v>
      </c>
      <c r="J261" s="59">
        <f>'[4]All Counts'!M261</f>
        <v>104108.7743793627</v>
      </c>
      <c r="K261" s="78">
        <f>VLOOKUP(class[[#This Row],[hwycov_id]],flow[[hwycov_id]:[flow_day]],2,FALSE)</f>
        <v>100046.59472600001</v>
      </c>
      <c r="L261" s="229">
        <f t="shared" si="12"/>
        <v>-3.9018609887390365E-2</v>
      </c>
      <c r="M261" s="228">
        <f t="shared" si="13"/>
        <v>-4062.1796533626912</v>
      </c>
      <c r="N261" s="228">
        <f t="shared" si="14"/>
        <v>16501303.536193835</v>
      </c>
      <c r="O261" s="59" t="e">
        <f>VLOOKUP(class[[#This Row],[hwycov_id]],check!$A$2:$P$26,16,FALSE)</f>
        <v>#N/A</v>
      </c>
      <c r="P261" s="59">
        <v>276</v>
      </c>
      <c r="Q261" s="304">
        <f>ROUND(class[[#This Row],[count]],-3)</f>
        <v>104000</v>
      </c>
      <c r="R261" s="321">
        <f>VLOOKUP(class[[#This Row],[count_rd]],caltran!$J$2:$P$182,7,FALSE)</f>
        <v>90066.476190476198</v>
      </c>
      <c r="S261" s="321">
        <f>VLOOKUP(class[[#This Row],[count_rd]],caltran!$J$2:$P$182,6,FALSE)</f>
        <v>117933.5238095238</v>
      </c>
      <c r="T261" s="59">
        <f>IF(AND(class[[#This Row],[flow]]&gt;=class[[#This Row],[low]], class[[#This Row],[flow]]&lt;=class[[#This Row],[high]]),1,0)</f>
        <v>1</v>
      </c>
    </row>
    <row r="262" spans="1:20">
      <c r="A262" s="347">
        <f>'[4]All Counts'!E262</f>
        <v>671</v>
      </c>
      <c r="B262" s="59">
        <f>'[4]All Counts'!F262</f>
        <v>1</v>
      </c>
      <c r="C262" s="59">
        <f>'[4]All Counts'!G262</f>
        <v>1</v>
      </c>
      <c r="D262" s="353">
        <v>1</v>
      </c>
      <c r="E262" s="59" t="str">
        <f>'[4]All Counts'!P262</f>
        <v>PeMS2016</v>
      </c>
      <c r="F262" s="59">
        <v>1</v>
      </c>
      <c r="G262" s="227">
        <v>7</v>
      </c>
      <c r="H262" s="227">
        <v>4</v>
      </c>
      <c r="I262" s="227">
        <v>2</v>
      </c>
      <c r="J262" s="59">
        <f>'[4]All Counts'!M262</f>
        <v>95533.639875670706</v>
      </c>
      <c r="K262" s="78">
        <f>VLOOKUP(class[[#This Row],[hwycov_id]],flow[[hwycov_id]:[flow_day]],2,FALSE)</f>
        <v>91868.364746000007</v>
      </c>
      <c r="L262" s="229">
        <f t="shared" si="12"/>
        <v>-3.8366329749821682E-2</v>
      </c>
      <c r="M262" s="228">
        <f t="shared" si="13"/>
        <v>-3665.2751296706992</v>
      </c>
      <c r="N262" s="228">
        <f t="shared" si="14"/>
        <v>13434241.77618256</v>
      </c>
      <c r="O262" s="59" t="e">
        <f>VLOOKUP(class[[#This Row],[hwycov_id]],check!$A$2:$P$26,16,FALSE)</f>
        <v>#N/A</v>
      </c>
      <c r="P262" s="59">
        <v>277</v>
      </c>
      <c r="Q262" s="304">
        <f>ROUND(class[[#This Row],[count]],-3)</f>
        <v>96000</v>
      </c>
      <c r="R262" s="321">
        <f>VLOOKUP(class[[#This Row],[count_rd]],caltran!$J$2:$P$182,7,FALSE)</f>
        <v>82848</v>
      </c>
      <c r="S262" s="321">
        <f>VLOOKUP(class[[#This Row],[count_rd]],caltran!$J$2:$P$182,6,FALSE)</f>
        <v>109152</v>
      </c>
      <c r="T262" s="59">
        <f>IF(AND(class[[#This Row],[flow]]&gt;=class[[#This Row],[low]], class[[#This Row],[flow]]&lt;=class[[#This Row],[high]]),1,0)</f>
        <v>1</v>
      </c>
    </row>
    <row r="263" spans="1:20">
      <c r="A263" s="347">
        <f>'[4]All Counts'!E263</f>
        <v>8770</v>
      </c>
      <c r="B263" s="59">
        <f>'[4]All Counts'!F263</f>
        <v>1</v>
      </c>
      <c r="C263" s="59">
        <f>'[4]All Counts'!G263</f>
        <v>1</v>
      </c>
      <c r="D263" s="353">
        <v>1</v>
      </c>
      <c r="E263" s="59" t="str">
        <f>'[4]All Counts'!P263</f>
        <v>PeMS2016</v>
      </c>
      <c r="F263" s="59">
        <v>1</v>
      </c>
      <c r="G263" s="227">
        <v>7</v>
      </c>
      <c r="H263" s="227">
        <v>4</v>
      </c>
      <c r="I263" s="227">
        <v>14</v>
      </c>
      <c r="J263" s="59">
        <f>'[4]All Counts'!M263</f>
        <v>88873.851681881948</v>
      </c>
      <c r="K263" s="78">
        <f>VLOOKUP(class[[#This Row],[hwycov_id]],flow[[hwycov_id]:[flow_day]],2,FALSE)</f>
        <v>99286.657714000001</v>
      </c>
      <c r="L263" s="229">
        <f t="shared" si="12"/>
        <v>0.1171638883098034</v>
      </c>
      <c r="M263" s="228">
        <f t="shared" si="13"/>
        <v>10412.806032118053</v>
      </c>
      <c r="N263" s="228">
        <f t="shared" si="14"/>
        <v>108426529.4625141</v>
      </c>
      <c r="O263" s="59" t="e">
        <f>VLOOKUP(class[[#This Row],[hwycov_id]],check!$A$2:$P$26,16,FALSE)</f>
        <v>#N/A</v>
      </c>
      <c r="P263" s="59">
        <v>278</v>
      </c>
      <c r="Q263" s="304">
        <f>ROUND(class[[#This Row],[count]],-3)</f>
        <v>89000</v>
      </c>
      <c r="R263" s="321">
        <f>VLOOKUP(class[[#This Row],[count_rd]],caltran!$J$2:$P$182,7,FALSE)</f>
        <v>76673.5</v>
      </c>
      <c r="S263" s="321">
        <f>VLOOKUP(class[[#This Row],[count_rd]],caltran!$J$2:$P$182,6,FALSE)</f>
        <v>101326.5</v>
      </c>
      <c r="T263" s="59">
        <f>IF(AND(class[[#This Row],[flow]]&gt;=class[[#This Row],[low]], class[[#This Row],[flow]]&lt;=class[[#This Row],[high]]),1,0)</f>
        <v>1</v>
      </c>
    </row>
    <row r="264" spans="1:20">
      <c r="A264" s="347">
        <f>'[4]All Counts'!E264</f>
        <v>13279</v>
      </c>
      <c r="B264" s="59">
        <f>'[4]All Counts'!F264</f>
        <v>1</v>
      </c>
      <c r="C264" s="59">
        <f>'[4]All Counts'!G264</f>
        <v>1</v>
      </c>
      <c r="D264" s="353">
        <v>1</v>
      </c>
      <c r="E264" s="59" t="str">
        <f>'[4]All Counts'!P264</f>
        <v>PeMS2016</v>
      </c>
      <c r="F264" s="59">
        <v>1</v>
      </c>
      <c r="G264" s="227">
        <v>7</v>
      </c>
      <c r="H264" s="227">
        <v>7</v>
      </c>
      <c r="I264" s="227">
        <v>19</v>
      </c>
      <c r="J264" s="59">
        <f>'[4]All Counts'!M264</f>
        <v>98062.903503995563</v>
      </c>
      <c r="K264" s="78">
        <f>VLOOKUP(class[[#This Row],[hwycov_id]],flow[[hwycov_id]:[flow_day]],2,FALSE)</f>
        <v>94034.766602000003</v>
      </c>
      <c r="L264" s="229">
        <f t="shared" si="12"/>
        <v>-4.1077071533288212E-2</v>
      </c>
      <c r="M264" s="228">
        <f t="shared" si="13"/>
        <v>-4028.13690199556</v>
      </c>
      <c r="N264" s="228">
        <f t="shared" si="14"/>
        <v>16225886.901218388</v>
      </c>
      <c r="O264" s="59" t="e">
        <f>VLOOKUP(class[[#This Row],[hwycov_id]],check!$A$2:$P$26,16,FALSE)</f>
        <v>#N/A</v>
      </c>
      <c r="P264" s="59">
        <v>279</v>
      </c>
      <c r="Q264" s="304">
        <f>ROUND(class[[#This Row],[count]],-3)</f>
        <v>98000</v>
      </c>
      <c r="R264" s="321">
        <f>VLOOKUP(class[[#This Row],[count_rd]],caltran!$J$2:$P$182,7,FALSE)</f>
        <v>84574</v>
      </c>
      <c r="S264" s="321">
        <f>VLOOKUP(class[[#This Row],[count_rd]],caltran!$J$2:$P$182,6,FALSE)</f>
        <v>111426</v>
      </c>
      <c r="T264" s="59">
        <f>IF(AND(class[[#This Row],[flow]]&gt;=class[[#This Row],[low]], class[[#This Row],[flow]]&lt;=class[[#This Row],[high]]),1,0)</f>
        <v>1</v>
      </c>
    </row>
    <row r="265" spans="1:20">
      <c r="A265" s="347">
        <f>'[4]All Counts'!E265</f>
        <v>13277</v>
      </c>
      <c r="B265" s="59">
        <f>'[4]All Counts'!F265</f>
        <v>1</v>
      </c>
      <c r="C265" s="59">
        <f>'[4]All Counts'!G265</f>
        <v>1</v>
      </c>
      <c r="D265" s="353">
        <v>1</v>
      </c>
      <c r="E265" s="59" t="str">
        <f>'[4]All Counts'!P265</f>
        <v>PeMS2016</v>
      </c>
      <c r="F265" s="59">
        <v>1</v>
      </c>
      <c r="G265" s="227">
        <v>7</v>
      </c>
      <c r="H265" s="227">
        <v>7</v>
      </c>
      <c r="I265" s="227">
        <v>15</v>
      </c>
      <c r="J265" s="59">
        <f>'[4]All Counts'!M265</f>
        <v>86290.433187102652</v>
      </c>
      <c r="K265" s="78">
        <f>VLOOKUP(class[[#This Row],[hwycov_id]],flow[[hwycov_id]:[flow_day]],2,FALSE)</f>
        <v>83027.944822999998</v>
      </c>
      <c r="L265" s="229">
        <f t="shared" si="12"/>
        <v>-3.780822790666305E-2</v>
      </c>
      <c r="M265" s="228">
        <f t="shared" si="13"/>
        <v>-3262.4883641026536</v>
      </c>
      <c r="N265" s="228">
        <f t="shared" si="14"/>
        <v>10643830.325905209</v>
      </c>
      <c r="O265" s="59" t="e">
        <f>VLOOKUP(class[[#This Row],[hwycov_id]],check!$A$2:$P$26,16,FALSE)</f>
        <v>#N/A</v>
      </c>
      <c r="P265" s="59">
        <v>280</v>
      </c>
      <c r="Q265" s="304">
        <f>ROUND(class[[#This Row],[count]],-3)</f>
        <v>86000</v>
      </c>
      <c r="R265" s="321">
        <f>VLOOKUP(class[[#This Row],[count_rd]],caltran!$J$2:$P$182,7,FALSE)</f>
        <v>73931.333333333328</v>
      </c>
      <c r="S265" s="321">
        <f>VLOOKUP(class[[#This Row],[count_rd]],caltran!$J$2:$P$182,6,FALSE)</f>
        <v>98068.666666666672</v>
      </c>
      <c r="T265" s="59">
        <f>IF(AND(class[[#This Row],[flow]]&gt;=class[[#This Row],[low]], class[[#This Row],[flow]]&lt;=class[[#This Row],[high]]),1,0)</f>
        <v>1</v>
      </c>
    </row>
    <row r="266" spans="1:20">
      <c r="A266" s="347">
        <f>'[4]All Counts'!E266</f>
        <v>673</v>
      </c>
      <c r="B266" s="59">
        <f>'[4]All Counts'!F266</f>
        <v>1</v>
      </c>
      <c r="C266" s="59">
        <f>'[4]All Counts'!G266</f>
        <v>1</v>
      </c>
      <c r="D266" s="353">
        <v>1</v>
      </c>
      <c r="E266" s="59" t="str">
        <f>'[4]All Counts'!P266</f>
        <v>PeMS2016</v>
      </c>
      <c r="F266" s="59">
        <v>1</v>
      </c>
      <c r="G266" s="227">
        <v>7</v>
      </c>
      <c r="H266" s="227">
        <v>2</v>
      </c>
      <c r="I266" s="227">
        <v>14</v>
      </c>
      <c r="J266" s="59">
        <f>'[4]All Counts'!M266</f>
        <v>93015.142191291481</v>
      </c>
      <c r="K266" s="78">
        <f>VLOOKUP(class[[#This Row],[hwycov_id]],flow[[hwycov_id]:[flow_day]],2,FALSE)</f>
        <v>87231.596679000009</v>
      </c>
      <c r="L266" s="229">
        <f t="shared" si="12"/>
        <v>-6.2178537558941205E-2</v>
      </c>
      <c r="M266" s="228">
        <f t="shared" si="13"/>
        <v>-5783.5455122914718</v>
      </c>
      <c r="N266" s="228">
        <f t="shared" si="14"/>
        <v>33449398.692746822</v>
      </c>
      <c r="O266" s="59" t="e">
        <f>VLOOKUP(class[[#This Row],[hwycov_id]],check!$A$2:$P$26,16,FALSE)</f>
        <v>#N/A</v>
      </c>
      <c r="P266" s="59">
        <v>281</v>
      </c>
      <c r="Q266" s="304">
        <f>ROUND(class[[#This Row],[count]],-3)</f>
        <v>93000</v>
      </c>
      <c r="R266" s="321">
        <f>VLOOKUP(class[[#This Row],[count_rd]],caltran!$J$2:$P$182,7,FALSE)</f>
        <v>80259</v>
      </c>
      <c r="S266" s="321">
        <f>VLOOKUP(class[[#This Row],[count_rd]],caltran!$J$2:$P$182,6,FALSE)</f>
        <v>105741</v>
      </c>
      <c r="T266" s="59">
        <f>IF(AND(class[[#This Row],[flow]]&gt;=class[[#This Row],[low]], class[[#This Row],[flow]]&lt;=class[[#This Row],[high]]),1,0)</f>
        <v>1</v>
      </c>
    </row>
    <row r="267" spans="1:20">
      <c r="A267" s="347">
        <f>'[4]All Counts'!E267</f>
        <v>8768</v>
      </c>
      <c r="B267" s="59">
        <f>'[4]All Counts'!F267</f>
        <v>1</v>
      </c>
      <c r="C267" s="59">
        <f>'[4]All Counts'!G267</f>
        <v>1</v>
      </c>
      <c r="D267" s="353">
        <v>1</v>
      </c>
      <c r="E267" s="59" t="str">
        <f>'[4]All Counts'!P267</f>
        <v>PeMS2016</v>
      </c>
      <c r="F267" s="59">
        <v>1</v>
      </c>
      <c r="G267" s="227">
        <v>7</v>
      </c>
      <c r="H267" s="227">
        <v>2</v>
      </c>
      <c r="I267" s="227">
        <v>14</v>
      </c>
      <c r="J267" s="59">
        <f>'[4]All Counts'!M267</f>
        <v>100711.6858672518</v>
      </c>
      <c r="K267" s="78">
        <f>VLOOKUP(class[[#This Row],[hwycov_id]],flow[[hwycov_id]:[flow_day]],2,FALSE)</f>
        <v>100614.48144600001</v>
      </c>
      <c r="L267" s="229">
        <f t="shared" si="12"/>
        <v>-9.651751970463085E-4</v>
      </c>
      <c r="M267" s="228">
        <f t="shared" si="13"/>
        <v>-97.204421251793974</v>
      </c>
      <c r="N267" s="228">
        <f t="shared" si="14"/>
        <v>9448.6995108962165</v>
      </c>
      <c r="O267" s="59" t="e">
        <f>VLOOKUP(class[[#This Row],[hwycov_id]],check!$A$2:$P$26,16,FALSE)</f>
        <v>#N/A</v>
      </c>
      <c r="P267" s="59">
        <v>282</v>
      </c>
      <c r="Q267" s="304">
        <f>ROUND(class[[#This Row],[count]],-3)</f>
        <v>101000</v>
      </c>
      <c r="R267" s="321">
        <f>VLOOKUP(class[[#This Row],[count_rd]],caltran!$J$2:$P$182,7,FALSE)</f>
        <v>87316.904761904778</v>
      </c>
      <c r="S267" s="321">
        <f>VLOOKUP(class[[#This Row],[count_rd]],caltran!$J$2:$P$182,6,FALSE)</f>
        <v>114683.09523809522</v>
      </c>
      <c r="T267" s="59">
        <f>IF(AND(class[[#This Row],[flow]]&gt;=class[[#This Row],[low]], class[[#This Row],[flow]]&lt;=class[[#This Row],[high]]),1,0)</f>
        <v>1</v>
      </c>
    </row>
    <row r="268" spans="1:20">
      <c r="A268" s="347">
        <f>'[4]All Counts'!E268</f>
        <v>26547</v>
      </c>
      <c r="B268" s="59">
        <f>'[4]All Counts'!F268</f>
        <v>1</v>
      </c>
      <c r="C268" s="59">
        <f>'[4]All Counts'!G268</f>
        <v>1</v>
      </c>
      <c r="D268" s="353">
        <v>1</v>
      </c>
      <c r="E268" s="59" t="str">
        <f>'[4]All Counts'!P268</f>
        <v>Caltran</v>
      </c>
      <c r="F268" s="59">
        <v>1</v>
      </c>
      <c r="G268" s="227">
        <v>7</v>
      </c>
      <c r="H268" s="227">
        <v>7</v>
      </c>
      <c r="I268" s="227">
        <v>15</v>
      </c>
      <c r="J268" s="59">
        <f>'[4]All Counts'!M268</f>
        <v>99712</v>
      </c>
      <c r="K268" s="78">
        <f>VLOOKUP(class[[#This Row],[hwycov_id]],flow[[hwycov_id]:[flow_day]],2,FALSE)</f>
        <v>93804.720702999999</v>
      </c>
      <c r="L268" s="229">
        <f t="shared" si="12"/>
        <v>-5.9243414002326689E-2</v>
      </c>
      <c r="M268" s="228">
        <f t="shared" si="13"/>
        <v>-5907.279297000001</v>
      </c>
      <c r="N268" s="228">
        <f t="shared" si="14"/>
        <v>34895948.692764826</v>
      </c>
      <c r="O268" s="59" t="e">
        <f>VLOOKUP(class[[#This Row],[hwycov_id]],check!$A$2:$P$26,16,FALSE)</f>
        <v>#N/A</v>
      </c>
      <c r="P268" s="59">
        <v>283</v>
      </c>
      <c r="Q268" s="304">
        <f>ROUND(class[[#This Row],[count]],-3)</f>
        <v>100000</v>
      </c>
      <c r="R268" s="321">
        <f>VLOOKUP(class[[#This Row],[count_rd]],caltran!$J$2:$P$182,7,FALSE)</f>
        <v>86400</v>
      </c>
      <c r="S268" s="321">
        <f>VLOOKUP(class[[#This Row],[count_rd]],caltran!$J$2:$P$182,6,FALSE)</f>
        <v>113600.00000000001</v>
      </c>
      <c r="T268" s="59">
        <f>IF(AND(class[[#This Row],[flow]]&gt;=class[[#This Row],[low]], class[[#This Row],[flow]]&lt;=class[[#This Row],[high]]),1,0)</f>
        <v>1</v>
      </c>
    </row>
    <row r="269" spans="1:20">
      <c r="A269" s="347">
        <f>'[4]All Counts'!E269</f>
        <v>16125</v>
      </c>
      <c r="B269" s="59">
        <f>'[4]All Counts'!F269</f>
        <v>1</v>
      </c>
      <c r="C269" s="59">
        <f>'[4]All Counts'!G269</f>
        <v>1</v>
      </c>
      <c r="D269" s="353">
        <v>1</v>
      </c>
      <c r="E269" s="59" t="str">
        <f>'[4]All Counts'!P269</f>
        <v>PeMS2016</v>
      </c>
      <c r="F269" s="59">
        <v>1</v>
      </c>
      <c r="G269" s="227">
        <v>7</v>
      </c>
      <c r="H269" s="227">
        <v>7</v>
      </c>
      <c r="I269" s="227">
        <v>7</v>
      </c>
      <c r="J269" s="59">
        <f>'[4]All Counts'!M269</f>
        <v>91626.216616103222</v>
      </c>
      <c r="K269" s="78">
        <f>VLOOKUP(class[[#This Row],[hwycov_id]],flow[[hwycov_id]:[flow_day]],2,FALSE)</f>
        <v>102694.311036</v>
      </c>
      <c r="L269" s="229">
        <f t="shared" si="12"/>
        <v>0.12079615233127039</v>
      </c>
      <c r="M269" s="228">
        <f t="shared" si="13"/>
        <v>11068.094419896777</v>
      </c>
      <c r="N269" s="228">
        <f t="shared" si="14"/>
        <v>122502714.08775018</v>
      </c>
      <c r="O269" s="59" t="e">
        <f>VLOOKUP(class[[#This Row],[hwycov_id]],check!$A$2:$P$26,16,FALSE)</f>
        <v>#N/A</v>
      </c>
      <c r="P269" s="59">
        <v>284</v>
      </c>
      <c r="Q269" s="304">
        <f>ROUND(class[[#This Row],[count]],-3)</f>
        <v>92000</v>
      </c>
      <c r="R269" s="321">
        <f>VLOOKUP(class[[#This Row],[count_rd]],caltran!$J$2:$P$182,7,FALSE)</f>
        <v>79355.111111111109</v>
      </c>
      <c r="S269" s="321">
        <f>VLOOKUP(class[[#This Row],[count_rd]],caltran!$J$2:$P$182,6,FALSE)</f>
        <v>104644.88888888889</v>
      </c>
      <c r="T269" s="59">
        <f>IF(AND(class[[#This Row],[flow]]&gt;=class[[#This Row],[low]], class[[#This Row],[flow]]&lt;=class[[#This Row],[high]]),1,0)</f>
        <v>1</v>
      </c>
    </row>
    <row r="270" spans="1:20">
      <c r="A270" s="347">
        <f>'[4]All Counts'!E270</f>
        <v>12253</v>
      </c>
      <c r="B270" s="59">
        <f>'[4]All Counts'!F270</f>
        <v>1</v>
      </c>
      <c r="C270" s="59">
        <f>'[4]All Counts'!G270</f>
        <v>1</v>
      </c>
      <c r="D270" s="353">
        <v>1</v>
      </c>
      <c r="E270" s="59" t="str">
        <f>'[4]All Counts'!P270</f>
        <v>PeMS2016</v>
      </c>
      <c r="F270" s="59">
        <v>1</v>
      </c>
      <c r="G270" s="227">
        <v>7</v>
      </c>
      <c r="H270" s="227">
        <v>2</v>
      </c>
      <c r="I270" s="227">
        <v>14</v>
      </c>
      <c r="J270" s="59">
        <f>'[4]All Counts'!M270</f>
        <v>104473.56092650539</v>
      </c>
      <c r="K270" s="78">
        <f>VLOOKUP(class[[#This Row],[hwycov_id]],flow[[hwycov_id]:[flow_day]],2,FALSE)</f>
        <v>98990.169920999993</v>
      </c>
      <c r="L270" s="229">
        <f t="shared" si="12"/>
        <v>-5.2485920426918686E-2</v>
      </c>
      <c r="M270" s="228">
        <f t="shared" si="13"/>
        <v>-5483.3910055054002</v>
      </c>
      <c r="N270" s="228">
        <f t="shared" si="14"/>
        <v>30067576.919257525</v>
      </c>
      <c r="O270" s="59" t="e">
        <f>VLOOKUP(class[[#This Row],[hwycov_id]],check!$A$2:$P$26,16,FALSE)</f>
        <v>#N/A</v>
      </c>
      <c r="P270" s="59">
        <v>285</v>
      </c>
      <c r="Q270" s="304">
        <f>ROUND(class[[#This Row],[count]],-3)</f>
        <v>104000</v>
      </c>
      <c r="R270" s="321">
        <f>VLOOKUP(class[[#This Row],[count_rd]],caltran!$J$2:$P$182,7,FALSE)</f>
        <v>90066.476190476198</v>
      </c>
      <c r="S270" s="321">
        <f>VLOOKUP(class[[#This Row],[count_rd]],caltran!$J$2:$P$182,6,FALSE)</f>
        <v>117933.5238095238</v>
      </c>
      <c r="T270" s="59">
        <f>IF(AND(class[[#This Row],[flow]]&gt;=class[[#This Row],[low]], class[[#This Row],[flow]]&lt;=class[[#This Row],[high]]),1,0)</f>
        <v>1</v>
      </c>
    </row>
    <row r="271" spans="1:20">
      <c r="A271" s="347">
        <f>'[4]All Counts'!E271</f>
        <v>12253</v>
      </c>
      <c r="B271" s="59">
        <f>'[4]All Counts'!F271</f>
        <v>1</v>
      </c>
      <c r="C271" s="59">
        <f>'[4]All Counts'!G271</f>
        <v>1</v>
      </c>
      <c r="D271" s="353">
        <v>1</v>
      </c>
      <c r="E271" s="59" t="str">
        <f>'[4]All Counts'!P271</f>
        <v>Caltran</v>
      </c>
      <c r="F271" s="59">
        <v>1</v>
      </c>
      <c r="G271" s="227">
        <v>7</v>
      </c>
      <c r="H271" s="227">
        <v>7</v>
      </c>
      <c r="I271" s="227">
        <v>15</v>
      </c>
      <c r="J271" s="59">
        <f>'[4]All Counts'!M271</f>
        <v>103471</v>
      </c>
      <c r="K271" s="78">
        <f>VLOOKUP(class[[#This Row],[hwycov_id]],flow[[hwycov_id]:[flow_day]],2,FALSE)</f>
        <v>98990.169920999993</v>
      </c>
      <c r="L271" s="229">
        <f t="shared" si="12"/>
        <v>-4.3305178059553029E-2</v>
      </c>
      <c r="M271" s="228">
        <f t="shared" si="13"/>
        <v>-4480.8300790000067</v>
      </c>
      <c r="N271" s="228">
        <f t="shared" si="14"/>
        <v>20077838.196871206</v>
      </c>
      <c r="O271" s="59" t="e">
        <f>VLOOKUP(class[[#This Row],[hwycov_id]],check!$A$2:$P$26,16,FALSE)</f>
        <v>#N/A</v>
      </c>
      <c r="P271" s="59">
        <v>286</v>
      </c>
      <c r="Q271" s="304">
        <f>ROUND(class[[#This Row],[count]],-3)</f>
        <v>103000</v>
      </c>
      <c r="R271" s="321">
        <f>VLOOKUP(class[[#This Row],[count_rd]],caltran!$J$2:$P$182,7,FALSE)</f>
        <v>89153.857142857189</v>
      </c>
      <c r="S271" s="321">
        <f>VLOOKUP(class[[#This Row],[count_rd]],caltran!$J$2:$P$182,6,FALSE)</f>
        <v>116846.1428571428</v>
      </c>
      <c r="T271" s="59">
        <f>IF(AND(class[[#This Row],[flow]]&gt;=class[[#This Row],[low]], class[[#This Row],[flow]]&lt;=class[[#This Row],[high]]),1,0)</f>
        <v>1</v>
      </c>
    </row>
    <row r="272" spans="1:20">
      <c r="A272" s="347">
        <f>'[4]All Counts'!E272</f>
        <v>12242</v>
      </c>
      <c r="B272" s="59">
        <f>'[4]All Counts'!F272</f>
        <v>1</v>
      </c>
      <c r="C272" s="59">
        <f>'[4]All Counts'!G272</f>
        <v>1</v>
      </c>
      <c r="D272" s="353">
        <v>1</v>
      </c>
      <c r="E272" s="59" t="str">
        <f>'[4]All Counts'!P272</f>
        <v>PeMS2016</v>
      </c>
      <c r="F272" s="59">
        <v>1</v>
      </c>
      <c r="G272" s="227">
        <v>7</v>
      </c>
      <c r="H272" s="227">
        <v>3</v>
      </c>
      <c r="I272" s="227">
        <v>14</v>
      </c>
      <c r="J272" s="59">
        <f>'[4]All Counts'!M272</f>
        <v>90844.928294050696</v>
      </c>
      <c r="K272" s="78">
        <f>VLOOKUP(class[[#This Row],[hwycov_id]],flow[[hwycov_id]:[flow_day]],2,FALSE)</f>
        <v>92950.589844000002</v>
      </c>
      <c r="L272" s="229">
        <f t="shared" si="12"/>
        <v>2.3178636270520414E-2</v>
      </c>
      <c r="M272" s="228">
        <f t="shared" si="13"/>
        <v>2105.6615499493055</v>
      </c>
      <c r="N272" s="228">
        <f t="shared" si="14"/>
        <v>4433810.5629349118</v>
      </c>
      <c r="O272" s="59" t="e">
        <f>VLOOKUP(class[[#This Row],[hwycov_id]],check!$A$2:$P$26,16,FALSE)</f>
        <v>#N/A</v>
      </c>
      <c r="P272" s="59">
        <v>287</v>
      </c>
      <c r="Q272" s="304">
        <f>ROUND(class[[#This Row],[count]],-3)</f>
        <v>91000</v>
      </c>
      <c r="R272" s="321">
        <f>VLOOKUP(class[[#This Row],[count_rd]],caltran!$J$2:$P$182,7,FALSE)</f>
        <v>78472.333333333328</v>
      </c>
      <c r="S272" s="321">
        <f>VLOOKUP(class[[#This Row],[count_rd]],caltran!$J$2:$P$182,6,FALSE)</f>
        <v>103527.66666666666</v>
      </c>
      <c r="T272" s="59">
        <f>IF(AND(class[[#This Row],[flow]]&gt;=class[[#This Row],[low]], class[[#This Row],[flow]]&lt;=class[[#This Row],[high]]),1,0)</f>
        <v>1</v>
      </c>
    </row>
    <row r="273" spans="1:20">
      <c r="A273" s="347">
        <f>'[4]All Counts'!E273</f>
        <v>28495</v>
      </c>
      <c r="B273" s="59">
        <f>'[4]All Counts'!F273</f>
        <v>1</v>
      </c>
      <c r="C273" s="59">
        <f>'[4]All Counts'!G273</f>
        <v>1</v>
      </c>
      <c r="D273" s="353">
        <v>1</v>
      </c>
      <c r="E273" s="59" t="str">
        <f>'[4]All Counts'!P273</f>
        <v>PeMS2016</v>
      </c>
      <c r="F273" s="59">
        <v>1</v>
      </c>
      <c r="G273" s="227">
        <v>7</v>
      </c>
      <c r="H273" s="227">
        <v>3</v>
      </c>
      <c r="I273" s="227">
        <v>14</v>
      </c>
      <c r="J273" s="59">
        <f>'[4]All Counts'!M273</f>
        <v>78485.003102082585</v>
      </c>
      <c r="K273" s="78">
        <f>VLOOKUP(class[[#This Row],[hwycov_id]],flow[[hwycov_id]:[flow_day]],2,FALSE)</f>
        <v>75871.971680999995</v>
      </c>
      <c r="L273" s="229">
        <f t="shared" si="12"/>
        <v>-3.3293384950038307E-2</v>
      </c>
      <c r="M273" s="228">
        <f t="shared" si="13"/>
        <v>-2613.0314210825891</v>
      </c>
      <c r="N273" s="228">
        <f t="shared" si="14"/>
        <v>6827933.207564895</v>
      </c>
      <c r="O273" s="59" t="e">
        <f>VLOOKUP(class[[#This Row],[hwycov_id]],check!$A$2:$P$26,16,FALSE)</f>
        <v>#N/A</v>
      </c>
      <c r="P273" s="59">
        <v>288</v>
      </c>
      <c r="Q273" s="304">
        <f>ROUND(class[[#This Row],[count]],-3)</f>
        <v>78000</v>
      </c>
      <c r="R273" s="321">
        <f>VLOOKUP(class[[#This Row],[count_rd]],caltran!$J$2:$P$182,7,FALSE)</f>
        <v>66300</v>
      </c>
      <c r="S273" s="321">
        <f>VLOOKUP(class[[#This Row],[count_rd]],caltran!$J$2:$P$182,6,FALSE)</f>
        <v>89700</v>
      </c>
      <c r="T273" s="59">
        <f>IF(AND(class[[#This Row],[flow]]&gt;=class[[#This Row],[low]], class[[#This Row],[flow]]&lt;=class[[#This Row],[high]]),1,0)</f>
        <v>1</v>
      </c>
    </row>
    <row r="274" spans="1:20">
      <c r="A274" s="347">
        <f>'[4]All Counts'!E274</f>
        <v>28511</v>
      </c>
      <c r="B274" s="59">
        <f>'[4]All Counts'!F274</f>
        <v>1</v>
      </c>
      <c r="C274" s="59">
        <f>'[4]All Counts'!G274</f>
        <v>1</v>
      </c>
      <c r="D274" s="353">
        <v>1</v>
      </c>
      <c r="E274" s="59" t="str">
        <f>'[4]All Counts'!P274</f>
        <v>Caltran</v>
      </c>
      <c r="F274" s="59">
        <v>1</v>
      </c>
      <c r="G274" s="227">
        <v>7</v>
      </c>
      <c r="H274" s="227">
        <v>2</v>
      </c>
      <c r="I274" s="227">
        <v>14</v>
      </c>
      <c r="J274" s="59">
        <f>'[4]All Counts'!M274</f>
        <v>82332</v>
      </c>
      <c r="K274" s="78">
        <f>VLOOKUP(class[[#This Row],[hwycov_id]],flow[[hwycov_id]:[flow_day]],2,FALSE)</f>
        <v>77856.849121000007</v>
      </c>
      <c r="L274" s="229">
        <f t="shared" si="12"/>
        <v>-5.4354939501044419E-2</v>
      </c>
      <c r="M274" s="228">
        <f t="shared" si="13"/>
        <v>-4475.1508789999934</v>
      </c>
      <c r="N274" s="228">
        <f t="shared" si="14"/>
        <v>20026975.389814414</v>
      </c>
      <c r="O274" s="59" t="e">
        <f>VLOOKUP(class[[#This Row],[hwycov_id]],check!$A$2:$P$26,16,FALSE)</f>
        <v>#N/A</v>
      </c>
      <c r="P274" s="59">
        <v>289</v>
      </c>
      <c r="Q274" s="304">
        <f>ROUND(class[[#This Row],[count]],-3)</f>
        <v>82000</v>
      </c>
      <c r="R274" s="321">
        <f>VLOOKUP(class[[#This Row],[count_rd]],caltran!$J$2:$P$182,7,FALSE)</f>
        <v>70155.555555555562</v>
      </c>
      <c r="S274" s="321">
        <f>VLOOKUP(class[[#This Row],[count_rd]],caltran!$J$2:$P$182,6,FALSE)</f>
        <v>93844.444444444438</v>
      </c>
      <c r="T274" s="59">
        <f>IF(AND(class[[#This Row],[flow]]&gt;=class[[#This Row],[low]], class[[#This Row],[flow]]&lt;=class[[#This Row],[high]]),1,0)</f>
        <v>1</v>
      </c>
    </row>
    <row r="275" spans="1:20">
      <c r="A275" s="347">
        <f>'[4]All Counts'!E275</f>
        <v>28512</v>
      </c>
      <c r="B275" s="59">
        <f>'[4]All Counts'!F275</f>
        <v>1</v>
      </c>
      <c r="C275" s="59">
        <f>'[4]All Counts'!G275</f>
        <v>1</v>
      </c>
      <c r="D275" s="353">
        <v>1</v>
      </c>
      <c r="E275" s="59" t="str">
        <f>'[4]All Counts'!P275</f>
        <v>PeMS2016</v>
      </c>
      <c r="F275" s="59">
        <v>1</v>
      </c>
      <c r="G275" s="227">
        <v>7</v>
      </c>
      <c r="H275" s="227">
        <v>2</v>
      </c>
      <c r="I275" s="227">
        <v>14</v>
      </c>
      <c r="J275" s="59">
        <f>'[4]All Counts'!M275</f>
        <v>71465.367118185182</v>
      </c>
      <c r="K275" s="78">
        <f>VLOOKUP(class[[#This Row],[hwycov_id]],flow[[hwycov_id]:[flow_day]],2,FALSE)</f>
        <v>69615.937988000005</v>
      </c>
      <c r="L275" s="229">
        <f t="shared" si="12"/>
        <v>-2.5878676690021085E-2</v>
      </c>
      <c r="M275" s="228">
        <f t="shared" si="13"/>
        <v>-1849.4291301851772</v>
      </c>
      <c r="N275" s="228">
        <f t="shared" si="14"/>
        <v>3420388.1075775013</v>
      </c>
      <c r="O275" s="59" t="e">
        <f>VLOOKUP(class[[#This Row],[hwycov_id]],check!$A$2:$P$26,16,FALSE)</f>
        <v>#N/A</v>
      </c>
      <c r="P275" s="59">
        <v>290</v>
      </c>
      <c r="Q275" s="304">
        <f>ROUND(class[[#This Row],[count]],-3)</f>
        <v>71000</v>
      </c>
      <c r="R275" s="321">
        <f>VLOOKUP(class[[#This Row],[count_rd]],caltran!$J$2:$P$182,7,FALSE)</f>
        <v>59592.666666666664</v>
      </c>
      <c r="S275" s="321">
        <f>VLOOKUP(class[[#This Row],[count_rd]],caltran!$J$2:$P$182,6,FALSE)</f>
        <v>82407.333333333343</v>
      </c>
      <c r="T275" s="59">
        <f>IF(AND(class[[#This Row],[flow]]&gt;=class[[#This Row],[low]], class[[#This Row],[flow]]&lt;=class[[#This Row],[high]]),1,0)</f>
        <v>1</v>
      </c>
    </row>
    <row r="276" spans="1:20">
      <c r="A276" s="347">
        <f>'[4]All Counts'!E276</f>
        <v>28486</v>
      </c>
      <c r="B276" s="59">
        <f>'[4]All Counts'!F276</f>
        <v>1</v>
      </c>
      <c r="C276" s="59">
        <f>'[4]All Counts'!G276</f>
        <v>1</v>
      </c>
      <c r="D276" s="353">
        <v>1</v>
      </c>
      <c r="E276" s="59" t="str">
        <f>'[4]All Counts'!P276</f>
        <v>PeMS2016</v>
      </c>
      <c r="F276" s="59">
        <v>1</v>
      </c>
      <c r="G276" s="227">
        <v>7</v>
      </c>
      <c r="H276" s="227">
        <v>3</v>
      </c>
      <c r="I276" s="227">
        <v>14</v>
      </c>
      <c r="J276" s="59">
        <f>'[4]All Counts'!M276</f>
        <v>62454.61697690039</v>
      </c>
      <c r="K276" s="78">
        <f>VLOOKUP(class[[#This Row],[hwycov_id]],flow[[hwycov_id]:[flow_day]],2,FALSE)</f>
        <v>58847.519042999993</v>
      </c>
      <c r="L276" s="229">
        <f t="shared" si="12"/>
        <v>-5.7755504852980311E-2</v>
      </c>
      <c r="M276" s="228">
        <f t="shared" si="13"/>
        <v>-3607.097933900397</v>
      </c>
      <c r="N276" s="228">
        <f t="shared" si="14"/>
        <v>13011155.504748514</v>
      </c>
      <c r="O276" s="59" t="e">
        <f>VLOOKUP(class[[#This Row],[hwycov_id]],check!$A$2:$P$26,16,FALSE)</f>
        <v>#N/A</v>
      </c>
      <c r="P276" s="59">
        <v>291</v>
      </c>
      <c r="Q276" s="304">
        <f>ROUND(class[[#This Row],[count]],-3)</f>
        <v>62000</v>
      </c>
      <c r="R276" s="321">
        <f>VLOOKUP(class[[#This Row],[count_rd]],caltran!$J$2:$P$182,7,FALSE)</f>
        <v>51063.888888888883</v>
      </c>
      <c r="S276" s="321">
        <f>VLOOKUP(class[[#This Row],[count_rd]],caltran!$J$2:$P$182,6,FALSE)</f>
        <v>72936.111111111109</v>
      </c>
      <c r="T276" s="59">
        <f>IF(AND(class[[#This Row],[flow]]&gt;=class[[#This Row],[low]], class[[#This Row],[flow]]&lt;=class[[#This Row],[high]]),1,0)</f>
        <v>1</v>
      </c>
    </row>
    <row r="277" spans="1:20">
      <c r="A277" s="347">
        <f>'[4]All Counts'!E277</f>
        <v>27597</v>
      </c>
      <c r="B277" s="59">
        <f>'[4]All Counts'!F277</f>
        <v>1</v>
      </c>
      <c r="C277" s="59">
        <f>'[4]All Counts'!G277</f>
        <v>1</v>
      </c>
      <c r="D277" s="353">
        <v>1</v>
      </c>
      <c r="E277" s="59" t="str">
        <f>'[4]All Counts'!P277</f>
        <v>PeMS2016</v>
      </c>
      <c r="F277" s="59">
        <v>1</v>
      </c>
      <c r="G277" s="227">
        <v>7</v>
      </c>
      <c r="H277" s="227">
        <v>3</v>
      </c>
      <c r="I277" s="227">
        <v>14</v>
      </c>
      <c r="J277" s="59">
        <f>'[4]All Counts'!M277</f>
        <v>63067.066033290517</v>
      </c>
      <c r="K277" s="78">
        <f>VLOOKUP(class[[#This Row],[hwycov_id]],flow[[hwycov_id]:[flow_day]],2,FALSE)</f>
        <v>59685.526365999998</v>
      </c>
      <c r="L277" s="229">
        <f t="shared" si="12"/>
        <v>-5.3618154133023177E-2</v>
      </c>
      <c r="M277" s="228">
        <f t="shared" si="13"/>
        <v>-3381.539667290519</v>
      </c>
      <c r="N277" s="228">
        <f t="shared" si="14"/>
        <v>11434810.521459274</v>
      </c>
      <c r="O277" s="59" t="e">
        <f>VLOOKUP(class[[#This Row],[hwycov_id]],check!$A$2:$P$26,16,FALSE)</f>
        <v>#N/A</v>
      </c>
      <c r="P277" s="59">
        <v>292</v>
      </c>
      <c r="Q277" s="304">
        <f>ROUND(class[[#This Row],[count]],-3)</f>
        <v>63000</v>
      </c>
      <c r="R277" s="321">
        <f>VLOOKUP(class[[#This Row],[count_rd]],caltran!$J$2:$P$182,7,FALSE)</f>
        <v>51975</v>
      </c>
      <c r="S277" s="321">
        <f>VLOOKUP(class[[#This Row],[count_rd]],caltran!$J$2:$P$182,6,FALSE)</f>
        <v>74025</v>
      </c>
      <c r="T277" s="59">
        <f>IF(AND(class[[#This Row],[flow]]&gt;=class[[#This Row],[low]], class[[#This Row],[flow]]&lt;=class[[#This Row],[high]]),1,0)</f>
        <v>1</v>
      </c>
    </row>
    <row r="278" spans="1:20">
      <c r="A278" s="347">
        <f>'[4]All Counts'!E278</f>
        <v>27597</v>
      </c>
      <c r="B278" s="59">
        <f>'[4]All Counts'!F278</f>
        <v>1</v>
      </c>
      <c r="C278" s="59">
        <f>'[4]All Counts'!G278</f>
        <v>1</v>
      </c>
      <c r="D278" s="353">
        <v>1</v>
      </c>
      <c r="E278" s="59" t="str">
        <f>'[4]All Counts'!P278</f>
        <v>Caltran</v>
      </c>
      <c r="F278" s="59">
        <v>1</v>
      </c>
      <c r="G278" s="227">
        <v>7</v>
      </c>
      <c r="H278" s="227">
        <v>3</v>
      </c>
      <c r="I278" s="227">
        <v>14</v>
      </c>
      <c r="J278" s="59">
        <f>'[4]All Counts'!M278</f>
        <v>64793</v>
      </c>
      <c r="K278" s="78">
        <f>VLOOKUP(class[[#This Row],[hwycov_id]],flow[[hwycov_id]:[flow_day]],2,FALSE)</f>
        <v>59685.526365999998</v>
      </c>
      <c r="L278" s="229">
        <f t="shared" si="12"/>
        <v>-7.8827552883799168E-2</v>
      </c>
      <c r="M278" s="228">
        <f t="shared" si="13"/>
        <v>-5107.4736340000018</v>
      </c>
      <c r="N278" s="228">
        <f t="shared" si="14"/>
        <v>26086286.922005184</v>
      </c>
      <c r="O278" s="59" t="e">
        <f>VLOOKUP(class[[#This Row],[hwycov_id]],check!$A$2:$P$26,16,FALSE)</f>
        <v>#N/A</v>
      </c>
      <c r="P278" s="59">
        <v>293</v>
      </c>
      <c r="Q278" s="304">
        <f>ROUND(class[[#This Row],[count]],-3)</f>
        <v>65000</v>
      </c>
      <c r="R278" s="321">
        <f>VLOOKUP(class[[#This Row],[count_rd]],caltran!$J$2:$P$182,7,FALSE)</f>
        <v>53950</v>
      </c>
      <c r="S278" s="321">
        <f>VLOOKUP(class[[#This Row],[count_rd]],caltran!$J$2:$P$182,6,FALSE)</f>
        <v>76050</v>
      </c>
      <c r="T278" s="59">
        <f>IF(AND(class[[#This Row],[flow]]&gt;=class[[#This Row],[low]], class[[#This Row],[flow]]&lt;=class[[#This Row],[high]]),1,0)</f>
        <v>1</v>
      </c>
    </row>
    <row r="279" spans="1:20">
      <c r="A279" s="347">
        <f>'[4]All Counts'!E279</f>
        <v>27519</v>
      </c>
      <c r="B279" s="59">
        <f>'[4]All Counts'!F279</f>
        <v>1</v>
      </c>
      <c r="C279" s="59">
        <f>'[4]All Counts'!G279</f>
        <v>1</v>
      </c>
      <c r="D279" s="353">
        <v>1</v>
      </c>
      <c r="E279" s="59" t="str">
        <f>'[4]All Counts'!P279</f>
        <v>PeMS2016</v>
      </c>
      <c r="F279" s="59">
        <v>1</v>
      </c>
      <c r="G279" s="227">
        <v>7</v>
      </c>
      <c r="H279" s="227">
        <v>2</v>
      </c>
      <c r="I279" s="227">
        <v>14</v>
      </c>
      <c r="J279" s="59">
        <f>'[4]All Counts'!M279</f>
        <v>66076.858961661041</v>
      </c>
      <c r="K279" s="78">
        <f>VLOOKUP(class[[#This Row],[hwycov_id]],flow[[hwycov_id]:[flow_day]],2,FALSE)</f>
        <v>59688.940917999993</v>
      </c>
      <c r="L279" s="229">
        <f t="shared" si="12"/>
        <v>-9.667405721218425E-2</v>
      </c>
      <c r="M279" s="228">
        <f t="shared" si="13"/>
        <v>-6387.9180436610477</v>
      </c>
      <c r="N279" s="228">
        <f t="shared" si="14"/>
        <v>40805496.932530388</v>
      </c>
      <c r="O279" s="59" t="e">
        <f>VLOOKUP(class[[#This Row],[hwycov_id]],check!$A$2:$P$26,16,FALSE)</f>
        <v>#N/A</v>
      </c>
      <c r="P279" s="59">
        <v>294</v>
      </c>
      <c r="Q279" s="304">
        <f>ROUND(class[[#This Row],[count]],-3)</f>
        <v>66000</v>
      </c>
      <c r="R279" s="321">
        <f>VLOOKUP(class[[#This Row],[count_rd]],caltran!$J$2:$P$182,7,FALSE)</f>
        <v>54867.999999999993</v>
      </c>
      <c r="S279" s="321">
        <f>VLOOKUP(class[[#This Row],[count_rd]],caltran!$J$2:$P$182,6,FALSE)</f>
        <v>77132</v>
      </c>
      <c r="T279" s="59">
        <f>IF(AND(class[[#This Row],[flow]]&gt;=class[[#This Row],[low]], class[[#This Row],[flow]]&lt;=class[[#This Row],[high]]),1,0)</f>
        <v>1</v>
      </c>
    </row>
    <row r="280" spans="1:20">
      <c r="A280" s="347">
        <f>'[4]All Counts'!E280</f>
        <v>27520</v>
      </c>
      <c r="B280" s="59">
        <f>'[4]All Counts'!F280</f>
        <v>1</v>
      </c>
      <c r="C280" s="59">
        <f>'[4]All Counts'!G280</f>
        <v>1</v>
      </c>
      <c r="D280" s="353">
        <v>1</v>
      </c>
      <c r="E280" s="59" t="str">
        <f>'[4]All Counts'!P280</f>
        <v>PeMS2016</v>
      </c>
      <c r="F280" s="59">
        <v>1</v>
      </c>
      <c r="G280" s="227">
        <v>7</v>
      </c>
      <c r="H280" s="227">
        <v>3</v>
      </c>
      <c r="I280" s="227">
        <v>14</v>
      </c>
      <c r="J280" s="59">
        <f>'[4]All Counts'!M280</f>
        <v>70400.160694099162</v>
      </c>
      <c r="K280" s="78">
        <f>VLOOKUP(class[[#This Row],[hwycov_id]],flow[[hwycov_id]:[flow_day]],2,FALSE)</f>
        <v>60871.537598000003</v>
      </c>
      <c r="L280" s="229">
        <f t="shared" si="12"/>
        <v>-0.13534945094092432</v>
      </c>
      <c r="M280" s="228">
        <f t="shared" si="13"/>
        <v>-9528.6230960991597</v>
      </c>
      <c r="N280" s="228">
        <f t="shared" si="14"/>
        <v>90794658.107514337</v>
      </c>
      <c r="O280" s="59" t="e">
        <f>VLOOKUP(class[[#This Row],[hwycov_id]],check!$A$2:$P$26,16,FALSE)</f>
        <v>#N/A</v>
      </c>
      <c r="P280" s="59">
        <v>295</v>
      </c>
      <c r="Q280" s="304">
        <f>ROUND(class[[#This Row],[count]],-3)</f>
        <v>70000</v>
      </c>
      <c r="R280" s="321">
        <f>VLOOKUP(class[[#This Row],[count_rd]],caltran!$J$2:$P$182,7,FALSE)</f>
        <v>58660</v>
      </c>
      <c r="S280" s="321">
        <f>VLOOKUP(class[[#This Row],[count_rd]],caltran!$J$2:$P$182,6,FALSE)</f>
        <v>81340</v>
      </c>
      <c r="T280" s="59">
        <f>IF(AND(class[[#This Row],[flow]]&gt;=class[[#This Row],[low]], class[[#This Row],[flow]]&lt;=class[[#This Row],[high]]),1,0)</f>
        <v>1</v>
      </c>
    </row>
    <row r="281" spans="1:20">
      <c r="A281" s="347">
        <f>'[4]All Counts'!E281</f>
        <v>27598</v>
      </c>
      <c r="B281" s="59">
        <f>'[4]All Counts'!F281</f>
        <v>1</v>
      </c>
      <c r="C281" s="59">
        <f>'[4]All Counts'!G281</f>
        <v>1</v>
      </c>
      <c r="D281" s="353">
        <v>1</v>
      </c>
      <c r="E281" s="59" t="str">
        <f>'[4]All Counts'!P281</f>
        <v>PeMS2016</v>
      </c>
      <c r="F281" s="59">
        <v>1</v>
      </c>
      <c r="G281" s="227">
        <v>7</v>
      </c>
      <c r="H281" s="227">
        <v>3</v>
      </c>
      <c r="I281" s="227">
        <v>14</v>
      </c>
      <c r="J281" s="59">
        <f>'[4]All Counts'!M281</f>
        <v>54384.259490954333</v>
      </c>
      <c r="K281" s="78">
        <f>VLOOKUP(class[[#This Row],[hwycov_id]],flow[[hwycov_id]:[flow_day]],2,FALSE)</f>
        <v>60868.266114000005</v>
      </c>
      <c r="L281" s="229">
        <f t="shared" si="12"/>
        <v>0.1192257959147931</v>
      </c>
      <c r="M281" s="228">
        <f t="shared" si="13"/>
        <v>6484.0066230456723</v>
      </c>
      <c r="N281" s="228">
        <f t="shared" si="14"/>
        <v>42042341.88770014</v>
      </c>
      <c r="O281" s="59" t="e">
        <f>VLOOKUP(class[[#This Row],[hwycov_id]],check!$A$2:$P$26,16,FALSE)</f>
        <v>#N/A</v>
      </c>
      <c r="P281" s="59">
        <v>296</v>
      </c>
      <c r="Q281" s="304">
        <f>ROUND(class[[#This Row],[count]],-3)</f>
        <v>54000</v>
      </c>
      <c r="R281" s="321">
        <f>VLOOKUP(class[[#This Row],[count_rd]],caltran!$J$2:$P$182,7,FALSE)</f>
        <v>43605</v>
      </c>
      <c r="S281" s="321">
        <f>VLOOKUP(class[[#This Row],[count_rd]],caltran!$J$2:$P$182,6,FALSE)</f>
        <v>64394.999999999993</v>
      </c>
      <c r="T281" s="59">
        <f>IF(AND(class[[#This Row],[flow]]&gt;=class[[#This Row],[low]], class[[#This Row],[flow]]&lt;=class[[#This Row],[high]]),1,0)</f>
        <v>1</v>
      </c>
    </row>
    <row r="282" spans="1:20">
      <c r="A282" s="347">
        <f>'[4]All Counts'!E282</f>
        <v>27598</v>
      </c>
      <c r="B282" s="59">
        <f>'[4]All Counts'!F282</f>
        <v>1</v>
      </c>
      <c r="C282" s="59">
        <f>'[4]All Counts'!G282</f>
        <v>1</v>
      </c>
      <c r="D282" s="353">
        <v>1</v>
      </c>
      <c r="E282" s="59" t="str">
        <f>'[4]All Counts'!P282</f>
        <v>Caltran</v>
      </c>
      <c r="F282" s="59">
        <v>1</v>
      </c>
      <c r="G282" s="227">
        <v>7</v>
      </c>
      <c r="H282" s="227">
        <v>3</v>
      </c>
      <c r="I282" s="227">
        <v>14</v>
      </c>
      <c r="J282" s="59">
        <f>'[4]All Counts'!M282</f>
        <v>64727</v>
      </c>
      <c r="K282" s="78">
        <f>VLOOKUP(class[[#This Row],[hwycov_id]],flow[[hwycov_id]:[flow_day]],2,FALSE)</f>
        <v>60868.266114000005</v>
      </c>
      <c r="L282" s="229">
        <f t="shared" si="12"/>
        <v>-5.9615521899670787E-2</v>
      </c>
      <c r="M282" s="228">
        <f t="shared" si="13"/>
        <v>-3858.7338859999945</v>
      </c>
      <c r="N282" s="228">
        <f t="shared" si="14"/>
        <v>14889827.202964619</v>
      </c>
      <c r="O282" s="59" t="e">
        <f>VLOOKUP(class[[#This Row],[hwycov_id]],check!$A$2:$P$26,16,FALSE)</f>
        <v>#N/A</v>
      </c>
      <c r="P282" s="59">
        <v>297</v>
      </c>
      <c r="Q282" s="304">
        <f>ROUND(class[[#This Row],[count]],-3)</f>
        <v>65000</v>
      </c>
      <c r="R282" s="321">
        <f>VLOOKUP(class[[#This Row],[count_rd]],caltran!$J$2:$P$182,7,FALSE)</f>
        <v>53950</v>
      </c>
      <c r="S282" s="321">
        <f>VLOOKUP(class[[#This Row],[count_rd]],caltran!$J$2:$P$182,6,FALSE)</f>
        <v>76050</v>
      </c>
      <c r="T282" s="59">
        <f>IF(AND(class[[#This Row],[flow]]&gt;=class[[#This Row],[low]], class[[#This Row],[flow]]&lt;=class[[#This Row],[high]]),1,0)</f>
        <v>1</v>
      </c>
    </row>
    <row r="283" spans="1:20">
      <c r="A283" s="347">
        <f>'[4]All Counts'!E283</f>
        <v>26623</v>
      </c>
      <c r="B283" s="59">
        <f>'[4]All Counts'!F283</f>
        <v>1</v>
      </c>
      <c r="C283" s="59">
        <f>'[4]All Counts'!G283</f>
        <v>1</v>
      </c>
      <c r="D283" s="353">
        <v>1</v>
      </c>
      <c r="E283" s="59" t="str">
        <f>'[4]All Counts'!P283</f>
        <v>PeMS2016</v>
      </c>
      <c r="F283" s="59">
        <v>1</v>
      </c>
      <c r="G283" s="227">
        <v>7</v>
      </c>
      <c r="H283" s="227">
        <v>2</v>
      </c>
      <c r="I283" s="227">
        <v>10</v>
      </c>
      <c r="J283" s="59">
        <f>'[4]All Counts'!M283</f>
        <v>63309.145952116713</v>
      </c>
      <c r="K283" s="78">
        <f>VLOOKUP(class[[#This Row],[hwycov_id]],flow[[hwycov_id]:[flow_day]],2,FALSE)</f>
        <v>59973.527833</v>
      </c>
      <c r="L283" s="229">
        <f t="shared" si="12"/>
        <v>-5.2687776291273525E-2</v>
      </c>
      <c r="M283" s="228">
        <f t="shared" si="13"/>
        <v>-3335.6181191167125</v>
      </c>
      <c r="N283" s="228">
        <f t="shared" si="14"/>
        <v>11126348.236579714</v>
      </c>
      <c r="O283" s="59" t="e">
        <f>VLOOKUP(class[[#This Row],[hwycov_id]],check!$A$2:$P$26,16,FALSE)</f>
        <v>#N/A</v>
      </c>
      <c r="P283" s="59">
        <v>298</v>
      </c>
      <c r="Q283" s="304">
        <f>ROUND(class[[#This Row],[count]],-3)</f>
        <v>63000</v>
      </c>
      <c r="R283" s="321">
        <f>VLOOKUP(class[[#This Row],[count_rd]],caltran!$J$2:$P$182,7,FALSE)</f>
        <v>51975</v>
      </c>
      <c r="S283" s="321">
        <f>VLOOKUP(class[[#This Row],[count_rd]],caltran!$J$2:$P$182,6,FALSE)</f>
        <v>74025</v>
      </c>
      <c r="T283" s="59">
        <f>IF(AND(class[[#This Row],[flow]]&gt;=class[[#This Row],[low]], class[[#This Row],[flow]]&lt;=class[[#This Row],[high]]),1,0)</f>
        <v>1</v>
      </c>
    </row>
    <row r="284" spans="1:20">
      <c r="A284" s="347">
        <f>'[4]All Counts'!E284</f>
        <v>28515</v>
      </c>
      <c r="B284" s="59">
        <f>'[4]All Counts'!F284</f>
        <v>1</v>
      </c>
      <c r="C284" s="59">
        <f>'[4]All Counts'!G284</f>
        <v>1</v>
      </c>
      <c r="D284" s="353">
        <v>1</v>
      </c>
      <c r="E284" s="59" t="str">
        <f>'[4]All Counts'!P284</f>
        <v>PeMS2016</v>
      </c>
      <c r="F284" s="59">
        <v>1</v>
      </c>
      <c r="G284" s="227">
        <v>7</v>
      </c>
      <c r="H284" s="227">
        <v>3</v>
      </c>
      <c r="I284" s="227">
        <v>14</v>
      </c>
      <c r="J284" s="59">
        <f>'[4]All Counts'!M284</f>
        <v>68617.230979847503</v>
      </c>
      <c r="K284" s="78">
        <f>VLOOKUP(class[[#This Row],[hwycov_id]],flow[[hwycov_id]:[flow_day]],2,FALSE)</f>
        <v>72631.525879000008</v>
      </c>
      <c r="L284" s="229">
        <f t="shared" si="12"/>
        <v>5.8502723613715668E-2</v>
      </c>
      <c r="M284" s="228">
        <f t="shared" si="13"/>
        <v>4014.2948991525045</v>
      </c>
      <c r="N284" s="228">
        <f t="shared" si="14"/>
        <v>16114563.537361816</v>
      </c>
      <c r="O284" s="59" t="e">
        <f>VLOOKUP(class[[#This Row],[hwycov_id]],check!$A$2:$P$26,16,FALSE)</f>
        <v>#N/A</v>
      </c>
      <c r="P284" s="59">
        <v>299</v>
      </c>
      <c r="Q284" s="304">
        <f>ROUND(class[[#This Row],[count]],-3)</f>
        <v>69000</v>
      </c>
      <c r="R284" s="321">
        <f>VLOOKUP(class[[#This Row],[count_rd]],caltran!$J$2:$P$182,7,FALSE)</f>
        <v>57684</v>
      </c>
      <c r="S284" s="321">
        <f>VLOOKUP(class[[#This Row],[count_rd]],caltran!$J$2:$P$182,6,FALSE)</f>
        <v>80316</v>
      </c>
      <c r="T284" s="59">
        <f>IF(AND(class[[#This Row],[flow]]&gt;=class[[#This Row],[low]], class[[#This Row],[flow]]&lt;=class[[#This Row],[high]]),1,0)</f>
        <v>1</v>
      </c>
    </row>
    <row r="285" spans="1:20">
      <c r="A285" s="347">
        <f>'[4]All Counts'!E285</f>
        <v>28490</v>
      </c>
      <c r="B285" s="59">
        <f>'[4]All Counts'!F285</f>
        <v>1</v>
      </c>
      <c r="C285" s="59">
        <f>'[4]All Counts'!G285</f>
        <v>1</v>
      </c>
      <c r="D285" s="353">
        <v>1</v>
      </c>
      <c r="E285" s="59" t="str">
        <f>'[4]All Counts'!P285</f>
        <v>Caltran</v>
      </c>
      <c r="F285" s="59">
        <v>1</v>
      </c>
      <c r="G285" s="227">
        <v>7</v>
      </c>
      <c r="H285" s="227">
        <v>5</v>
      </c>
      <c r="I285" s="227">
        <v>9</v>
      </c>
      <c r="J285" s="59">
        <f>'[4]All Counts'!M285</f>
        <v>86225</v>
      </c>
      <c r="K285" s="78">
        <f>VLOOKUP(class[[#This Row],[hwycov_id]],flow[[hwycov_id]:[flow_day]],2,FALSE)</f>
        <v>83595.494139999995</v>
      </c>
      <c r="L285" s="229">
        <f t="shared" si="12"/>
        <v>-3.0495863844592686E-2</v>
      </c>
      <c r="M285" s="228">
        <f t="shared" si="13"/>
        <v>-2629.5058600000048</v>
      </c>
      <c r="N285" s="228">
        <f t="shared" si="14"/>
        <v>6914301.0677743647</v>
      </c>
      <c r="O285" s="59" t="e">
        <f>VLOOKUP(class[[#This Row],[hwycov_id]],check!$A$2:$P$26,16,FALSE)</f>
        <v>#N/A</v>
      </c>
      <c r="P285" s="59">
        <v>300</v>
      </c>
      <c r="Q285" s="304">
        <f>ROUND(class[[#This Row],[count]],-3)</f>
        <v>86000</v>
      </c>
      <c r="R285" s="321">
        <f>VLOOKUP(class[[#This Row],[count_rd]],caltran!$J$2:$P$182,7,FALSE)</f>
        <v>73931.333333333328</v>
      </c>
      <c r="S285" s="321">
        <f>VLOOKUP(class[[#This Row],[count_rd]],caltran!$J$2:$P$182,6,FALSE)</f>
        <v>98068.666666666672</v>
      </c>
      <c r="T285" s="59">
        <f>IF(AND(class[[#This Row],[flow]]&gt;=class[[#This Row],[low]], class[[#This Row],[flow]]&lt;=class[[#This Row],[high]]),1,0)</f>
        <v>1</v>
      </c>
    </row>
    <row r="286" spans="1:20">
      <c r="A286" s="347">
        <f>'[4]All Counts'!E286</f>
        <v>28493</v>
      </c>
      <c r="B286" s="59">
        <f>'[4]All Counts'!F286</f>
        <v>1</v>
      </c>
      <c r="C286" s="59">
        <f>'[4]All Counts'!G286</f>
        <v>1</v>
      </c>
      <c r="D286" s="353">
        <v>1</v>
      </c>
      <c r="E286" s="59" t="str">
        <f>'[4]All Counts'!P286</f>
        <v>PeMS2016</v>
      </c>
      <c r="F286" s="59">
        <v>1</v>
      </c>
      <c r="G286" s="227">
        <v>7</v>
      </c>
      <c r="H286" s="227">
        <v>2</v>
      </c>
      <c r="I286" s="227">
        <v>14</v>
      </c>
      <c r="J286" s="59">
        <f>'[4]All Counts'!M286</f>
        <v>81917.660323804274</v>
      </c>
      <c r="K286" s="78">
        <f>VLOOKUP(class[[#This Row],[hwycov_id]],flow[[hwycov_id]:[flow_day]],2,FALSE)</f>
        <v>80590.547850999996</v>
      </c>
      <c r="L286" s="229">
        <f t="shared" si="12"/>
        <v>-1.6200566124062399E-2</v>
      </c>
      <c r="M286" s="228">
        <f t="shared" si="13"/>
        <v>-1327.1124728042778</v>
      </c>
      <c r="N286" s="228">
        <f t="shared" si="14"/>
        <v>1761227.515472685</v>
      </c>
      <c r="O286" s="59" t="e">
        <f>VLOOKUP(class[[#This Row],[hwycov_id]],check!$A$2:$P$26,16,FALSE)</f>
        <v>#N/A</v>
      </c>
      <c r="P286" s="59">
        <v>301</v>
      </c>
      <c r="Q286" s="304">
        <f>ROUND(class[[#This Row],[count]],-3)</f>
        <v>82000</v>
      </c>
      <c r="R286" s="321">
        <f>VLOOKUP(class[[#This Row],[count_rd]],caltran!$J$2:$P$182,7,FALSE)</f>
        <v>70155.555555555562</v>
      </c>
      <c r="S286" s="321">
        <f>VLOOKUP(class[[#This Row],[count_rd]],caltran!$J$2:$P$182,6,FALSE)</f>
        <v>93844.444444444438</v>
      </c>
      <c r="T286" s="59">
        <f>IF(AND(class[[#This Row],[flow]]&gt;=class[[#This Row],[low]], class[[#This Row],[flow]]&lt;=class[[#This Row],[high]]),1,0)</f>
        <v>1</v>
      </c>
    </row>
    <row r="287" spans="1:20">
      <c r="A287" s="347">
        <f>'[4]All Counts'!E287</f>
        <v>26562</v>
      </c>
      <c r="B287" s="59">
        <f>'[4]All Counts'!F287</f>
        <v>1</v>
      </c>
      <c r="C287" s="59">
        <f>'[4]All Counts'!G287</f>
        <v>1</v>
      </c>
      <c r="D287" s="353">
        <v>1</v>
      </c>
      <c r="E287" s="59" t="str">
        <f>'[4]All Counts'!P287</f>
        <v>PeMS2016</v>
      </c>
      <c r="F287" s="59">
        <v>1</v>
      </c>
      <c r="G287" s="227">
        <v>7</v>
      </c>
      <c r="H287" s="227">
        <v>3</v>
      </c>
      <c r="I287" s="227">
        <v>14</v>
      </c>
      <c r="J287" s="59">
        <f>'[4]All Counts'!M287</f>
        <v>88515.998898066333</v>
      </c>
      <c r="K287" s="78">
        <f>VLOOKUP(class[[#This Row],[hwycov_id]],flow[[hwycov_id]:[flow_day]],2,FALSE)</f>
        <v>89822.154297999994</v>
      </c>
      <c r="L287" s="229">
        <f t="shared" si="12"/>
        <v>1.4756150483460129E-2</v>
      </c>
      <c r="M287" s="228">
        <f t="shared" si="13"/>
        <v>1306.1553999336611</v>
      </c>
      <c r="N287" s="228">
        <f t="shared" si="14"/>
        <v>1706041.9287758621</v>
      </c>
      <c r="O287" s="59" t="e">
        <f>VLOOKUP(class[[#This Row],[hwycov_id]],check!$A$2:$P$26,16,FALSE)</f>
        <v>#N/A</v>
      </c>
      <c r="P287" s="59">
        <v>302</v>
      </c>
      <c r="Q287" s="304">
        <f>ROUND(class[[#This Row],[count]],-3)</f>
        <v>89000</v>
      </c>
      <c r="R287" s="321">
        <f>VLOOKUP(class[[#This Row],[count_rd]],caltran!$J$2:$P$182,7,FALSE)</f>
        <v>76673.5</v>
      </c>
      <c r="S287" s="321">
        <f>VLOOKUP(class[[#This Row],[count_rd]],caltran!$J$2:$P$182,6,FALSE)</f>
        <v>101326.5</v>
      </c>
      <c r="T287" s="59">
        <f>IF(AND(class[[#This Row],[flow]]&gt;=class[[#This Row],[low]], class[[#This Row],[flow]]&lt;=class[[#This Row],[high]]),1,0)</f>
        <v>1</v>
      </c>
    </row>
    <row r="288" spans="1:20">
      <c r="A288" s="347">
        <f>'[4]All Counts'!E288</f>
        <v>12247</v>
      </c>
      <c r="B288" s="59">
        <f>'[4]All Counts'!F288</f>
        <v>1</v>
      </c>
      <c r="C288" s="59">
        <f>'[4]All Counts'!G288</f>
        <v>1</v>
      </c>
      <c r="D288" s="353">
        <v>1</v>
      </c>
      <c r="E288" s="59" t="str">
        <f>'[4]All Counts'!P288</f>
        <v>PeMS2016</v>
      </c>
      <c r="F288" s="59">
        <v>1</v>
      </c>
      <c r="G288" s="227">
        <v>7</v>
      </c>
      <c r="H288" s="227">
        <v>4</v>
      </c>
      <c r="I288" s="227">
        <v>2</v>
      </c>
      <c r="J288" s="59">
        <f>'[4]All Counts'!M288</f>
        <v>98586.406038741072</v>
      </c>
      <c r="K288" s="78">
        <f>VLOOKUP(class[[#This Row],[hwycov_id]],flow[[hwycov_id]:[flow_day]],2,FALSE)</f>
        <v>95925.533204000007</v>
      </c>
      <c r="L288" s="229">
        <f t="shared" si="12"/>
        <v>-2.6990261047709074E-2</v>
      </c>
      <c r="M288" s="228">
        <f t="shared" si="13"/>
        <v>-2660.8728347410652</v>
      </c>
      <c r="N288" s="228">
        <f t="shared" si="14"/>
        <v>7080244.2426629523</v>
      </c>
      <c r="O288" s="59" t="e">
        <f>VLOOKUP(class[[#This Row],[hwycov_id]],check!$A$2:$P$26,16,FALSE)</f>
        <v>#N/A</v>
      </c>
      <c r="P288" s="59">
        <v>303</v>
      </c>
      <c r="Q288" s="304">
        <f>ROUND(class[[#This Row],[count]],-3)</f>
        <v>99000</v>
      </c>
      <c r="R288" s="321">
        <f>VLOOKUP(class[[#This Row],[count_rd]],caltran!$J$2:$P$182,7,FALSE)</f>
        <v>85486.5</v>
      </c>
      <c r="S288" s="321">
        <f>VLOOKUP(class[[#This Row],[count_rd]],caltran!$J$2:$P$182,6,FALSE)</f>
        <v>112513.5</v>
      </c>
      <c r="T288" s="59">
        <f>IF(AND(class[[#This Row],[flow]]&gt;=class[[#This Row],[low]], class[[#This Row],[flow]]&lt;=class[[#This Row],[high]]),1,0)</f>
        <v>1</v>
      </c>
    </row>
    <row r="289" spans="1:20">
      <c r="A289" s="347">
        <f>'[4]All Counts'!E289</f>
        <v>9025</v>
      </c>
      <c r="B289" s="59">
        <f>'[4]All Counts'!F289</f>
        <v>1</v>
      </c>
      <c r="C289" s="59">
        <f>'[4]All Counts'!G289</f>
        <v>1</v>
      </c>
      <c r="D289" s="353">
        <v>1</v>
      </c>
      <c r="E289" s="59" t="str">
        <f>'[4]All Counts'!P289</f>
        <v>Caltran</v>
      </c>
      <c r="F289" s="59">
        <v>1</v>
      </c>
      <c r="G289" s="227">
        <v>7</v>
      </c>
      <c r="H289" s="227">
        <v>2</v>
      </c>
      <c r="I289" s="227">
        <v>14</v>
      </c>
      <c r="J289" s="59">
        <f>'[4]All Counts'!M289</f>
        <v>102699</v>
      </c>
      <c r="K289" s="78">
        <f>VLOOKUP(class[[#This Row],[hwycov_id]],flow[[hwycov_id]:[flow_day]],2,FALSE)</f>
        <v>100124.123047</v>
      </c>
      <c r="L289" s="229">
        <f t="shared" si="12"/>
        <v>-2.5072074246097809E-2</v>
      </c>
      <c r="M289" s="228">
        <f t="shared" si="13"/>
        <v>-2574.876952999999</v>
      </c>
      <c r="N289" s="228">
        <f t="shared" si="14"/>
        <v>6629991.3230905589</v>
      </c>
      <c r="O289" s="59" t="e">
        <f>VLOOKUP(class[[#This Row],[hwycov_id]],check!$A$2:$P$26,16,FALSE)</f>
        <v>#N/A</v>
      </c>
      <c r="P289" s="59">
        <v>304</v>
      </c>
      <c r="Q289" s="304">
        <f>ROUND(class[[#This Row],[count]],-3)</f>
        <v>103000</v>
      </c>
      <c r="R289" s="321">
        <f>VLOOKUP(class[[#This Row],[count_rd]],caltran!$J$2:$P$182,7,FALSE)</f>
        <v>89153.857142857189</v>
      </c>
      <c r="S289" s="321">
        <f>VLOOKUP(class[[#This Row],[count_rd]],caltran!$J$2:$P$182,6,FALSE)</f>
        <v>116846.1428571428</v>
      </c>
      <c r="T289" s="59">
        <f>IF(AND(class[[#This Row],[flow]]&gt;=class[[#This Row],[low]], class[[#This Row],[flow]]&lt;=class[[#This Row],[high]]),1,0)</f>
        <v>1</v>
      </c>
    </row>
    <row r="290" spans="1:20">
      <c r="A290" s="347">
        <f>'[4]All Counts'!E290</f>
        <v>12589</v>
      </c>
      <c r="B290" s="59">
        <f>'[4]All Counts'!F290</f>
        <v>1</v>
      </c>
      <c r="C290" s="59">
        <f>'[4]All Counts'!G290</f>
        <v>1</v>
      </c>
      <c r="D290" s="353">
        <v>1</v>
      </c>
      <c r="E290" s="59" t="str">
        <f>'[4]All Counts'!P290</f>
        <v>PeMS2016</v>
      </c>
      <c r="F290" s="59">
        <v>1</v>
      </c>
      <c r="G290" s="227">
        <v>7</v>
      </c>
      <c r="H290" s="227">
        <v>2</v>
      </c>
      <c r="I290" s="227">
        <v>14</v>
      </c>
      <c r="J290" s="59">
        <f>'[4]All Counts'!M290</f>
        <v>96391.992332622031</v>
      </c>
      <c r="K290" s="78">
        <f>VLOOKUP(class[[#This Row],[hwycov_id]],flow[[hwycov_id]:[flow_day]],2,FALSE)</f>
        <v>94831.375977000003</v>
      </c>
      <c r="L290" s="229">
        <f t="shared" si="12"/>
        <v>-1.6190311226650156E-2</v>
      </c>
      <c r="M290" s="228">
        <f t="shared" si="13"/>
        <v>-1560.6163556220272</v>
      </c>
      <c r="N290" s="228">
        <f t="shared" si="14"/>
        <v>2435523.4094349775</v>
      </c>
      <c r="O290" s="59" t="e">
        <f>VLOOKUP(class[[#This Row],[hwycov_id]],check!$A$2:$P$26,16,FALSE)</f>
        <v>#N/A</v>
      </c>
      <c r="P290" s="59">
        <v>305</v>
      </c>
      <c r="Q290" s="304">
        <f>ROUND(class[[#This Row],[count]],-3)</f>
        <v>96000</v>
      </c>
      <c r="R290" s="321">
        <f>VLOOKUP(class[[#This Row],[count_rd]],caltran!$J$2:$P$182,7,FALSE)</f>
        <v>82848</v>
      </c>
      <c r="S290" s="321">
        <f>VLOOKUP(class[[#This Row],[count_rd]],caltran!$J$2:$P$182,6,FALSE)</f>
        <v>109152</v>
      </c>
      <c r="T290" s="59">
        <f>IF(AND(class[[#This Row],[flow]]&gt;=class[[#This Row],[low]], class[[#This Row],[flow]]&lt;=class[[#This Row],[high]]),1,0)</f>
        <v>1</v>
      </c>
    </row>
    <row r="291" spans="1:20">
      <c r="A291" s="347">
        <f>'[4]All Counts'!E291</f>
        <v>12583</v>
      </c>
      <c r="B291" s="59">
        <f>'[4]All Counts'!F291</f>
        <v>1</v>
      </c>
      <c r="C291" s="59">
        <f>'[4]All Counts'!G291</f>
        <v>1</v>
      </c>
      <c r="D291" s="353">
        <v>1</v>
      </c>
      <c r="E291" s="59" t="str">
        <f>'[4]All Counts'!P291</f>
        <v>PeMS2016</v>
      </c>
      <c r="F291" s="59">
        <v>1</v>
      </c>
      <c r="G291" s="227">
        <v>7</v>
      </c>
      <c r="H291" s="227">
        <v>5</v>
      </c>
      <c r="I291" s="227">
        <v>10</v>
      </c>
      <c r="J291" s="59">
        <f>'[4]All Counts'!M291</f>
        <v>90080.731915074663</v>
      </c>
      <c r="K291" s="78">
        <f>VLOOKUP(class[[#This Row],[hwycov_id]],flow[[hwycov_id]:[flow_day]],2,FALSE)</f>
        <v>91461.567869999999</v>
      </c>
      <c r="L291" s="229">
        <f t="shared" si="12"/>
        <v>1.5328871397571886E-2</v>
      </c>
      <c r="M291" s="228">
        <f t="shared" si="13"/>
        <v>1380.8359549253364</v>
      </c>
      <c r="N291" s="228">
        <f t="shared" si="14"/>
        <v>1906707.9344145658</v>
      </c>
      <c r="O291" s="59" t="e">
        <f>VLOOKUP(class[[#This Row],[hwycov_id]],check!$A$2:$P$26,16,FALSE)</f>
        <v>#N/A</v>
      </c>
      <c r="P291" s="59">
        <v>307</v>
      </c>
      <c r="Q291" s="304">
        <f>ROUND(class[[#This Row],[count]],-3)</f>
        <v>90000</v>
      </c>
      <c r="R291" s="321">
        <f>VLOOKUP(class[[#This Row],[count_rd]],caltran!$J$2:$P$182,7,FALSE)</f>
        <v>77580</v>
      </c>
      <c r="S291" s="321">
        <f>VLOOKUP(class[[#This Row],[count_rd]],caltran!$J$2:$P$182,6,FALSE)</f>
        <v>102419.99999999999</v>
      </c>
      <c r="T291" s="59">
        <f>IF(AND(class[[#This Row],[flow]]&gt;=class[[#This Row],[low]], class[[#This Row],[flow]]&lt;=class[[#This Row],[high]]),1,0)</f>
        <v>1</v>
      </c>
    </row>
    <row r="292" spans="1:20">
      <c r="A292" s="347">
        <f>'[4]All Counts'!E292</f>
        <v>26563</v>
      </c>
      <c r="B292" s="59">
        <f>'[4]All Counts'!F292</f>
        <v>1</v>
      </c>
      <c r="C292" s="59">
        <f>'[4]All Counts'!G292</f>
        <v>1</v>
      </c>
      <c r="D292" s="353">
        <v>1</v>
      </c>
      <c r="E292" s="59" t="str">
        <f>'[4]All Counts'!P292</f>
        <v>PeMS2016</v>
      </c>
      <c r="F292" s="59">
        <v>1</v>
      </c>
      <c r="G292" s="227">
        <v>7</v>
      </c>
      <c r="H292" s="227">
        <v>2</v>
      </c>
      <c r="I292" s="227">
        <v>11</v>
      </c>
      <c r="J292" s="59">
        <f>'[4]All Counts'!M292</f>
        <v>94615.950641628922</v>
      </c>
      <c r="K292" s="78">
        <f>VLOOKUP(class[[#This Row],[hwycov_id]],flow[[hwycov_id]:[flow_day]],2,FALSE)</f>
        <v>92851.379393999989</v>
      </c>
      <c r="L292" s="229">
        <f t="shared" si="12"/>
        <v>-1.8649828445020833E-2</v>
      </c>
      <c r="M292" s="228">
        <f t="shared" si="13"/>
        <v>-1764.5712476289336</v>
      </c>
      <c r="N292" s="228">
        <f t="shared" si="14"/>
        <v>3113711.6879587313</v>
      </c>
      <c r="O292" s="59" t="e">
        <f>VLOOKUP(class[[#This Row],[hwycov_id]],check!$A$2:$P$26,16,FALSE)</f>
        <v>#N/A</v>
      </c>
      <c r="P292" s="59">
        <v>309</v>
      </c>
      <c r="Q292" s="304">
        <f>ROUND(class[[#This Row],[count]],-3)</f>
        <v>95000</v>
      </c>
      <c r="R292" s="321">
        <f>VLOOKUP(class[[#This Row],[count_rd]],caltran!$J$2:$P$182,7,FALSE)</f>
        <v>81985</v>
      </c>
      <c r="S292" s="321">
        <f>VLOOKUP(class[[#This Row],[count_rd]],caltran!$J$2:$P$182,6,FALSE)</f>
        <v>108015</v>
      </c>
      <c r="T292" s="59">
        <f>IF(AND(class[[#This Row],[flow]]&gt;=class[[#This Row],[low]], class[[#This Row],[flow]]&lt;=class[[#This Row],[high]]),1,0)</f>
        <v>1</v>
      </c>
    </row>
    <row r="293" spans="1:20">
      <c r="A293" s="347">
        <f>'[4]All Counts'!E293</f>
        <v>675</v>
      </c>
      <c r="B293" s="59">
        <f>'[4]All Counts'!F293</f>
        <v>1</v>
      </c>
      <c r="C293" s="59">
        <f>'[4]All Counts'!G293</f>
        <v>1</v>
      </c>
      <c r="D293" s="353">
        <v>1</v>
      </c>
      <c r="E293" s="59" t="str">
        <f>'[4]All Counts'!P293</f>
        <v>Caltran</v>
      </c>
      <c r="F293" s="59">
        <v>1</v>
      </c>
      <c r="G293" s="227">
        <v>7</v>
      </c>
      <c r="H293" s="227">
        <v>2</v>
      </c>
      <c r="I293" s="227">
        <v>14</v>
      </c>
      <c r="J293" s="59">
        <f>'[4]All Counts'!M293</f>
        <v>99844</v>
      </c>
      <c r="K293" s="78">
        <f>VLOOKUP(class[[#This Row],[hwycov_id]],flow[[hwycov_id]:[flow_day]],2,FALSE)</f>
        <v>92851.379393999989</v>
      </c>
      <c r="L293" s="229">
        <f t="shared" si="12"/>
        <v>-7.0035461379752473E-2</v>
      </c>
      <c r="M293" s="228">
        <f t="shared" si="13"/>
        <v>-6992.6206060000113</v>
      </c>
      <c r="N293" s="228">
        <f t="shared" si="14"/>
        <v>48896742.939455964</v>
      </c>
      <c r="O293" s="59" t="e">
        <f>VLOOKUP(class[[#This Row],[hwycov_id]],check!$A$2:$P$26,16,FALSE)</f>
        <v>#N/A</v>
      </c>
      <c r="P293" s="59">
        <v>310</v>
      </c>
      <c r="Q293" s="304">
        <f>ROUND(class[[#This Row],[count]],-3)</f>
        <v>100000</v>
      </c>
      <c r="R293" s="321">
        <f>VLOOKUP(class[[#This Row],[count_rd]],caltran!$J$2:$P$182,7,FALSE)</f>
        <v>86400</v>
      </c>
      <c r="S293" s="321">
        <f>VLOOKUP(class[[#This Row],[count_rd]],caltran!$J$2:$P$182,6,FALSE)</f>
        <v>113600.00000000001</v>
      </c>
      <c r="T293" s="59">
        <f>IF(AND(class[[#This Row],[flow]]&gt;=class[[#This Row],[low]], class[[#This Row],[flow]]&lt;=class[[#This Row],[high]]),1,0)</f>
        <v>1</v>
      </c>
    </row>
    <row r="294" spans="1:20">
      <c r="A294" s="347">
        <f>'[4]All Counts'!E294</f>
        <v>674</v>
      </c>
      <c r="B294" s="59">
        <f>'[4]All Counts'!F294</f>
        <v>1</v>
      </c>
      <c r="C294" s="59">
        <f>'[4]All Counts'!G294</f>
        <v>1</v>
      </c>
      <c r="D294" s="353">
        <v>1</v>
      </c>
      <c r="E294" s="59" t="str">
        <f>'[4]All Counts'!P294</f>
        <v>PeMS2016</v>
      </c>
      <c r="F294" s="59">
        <v>1</v>
      </c>
      <c r="G294" s="227">
        <v>7</v>
      </c>
      <c r="H294" s="227">
        <v>2</v>
      </c>
      <c r="I294" s="227">
        <v>14</v>
      </c>
      <c r="J294" s="59">
        <f>'[4]All Counts'!M294</f>
        <v>92809.83721090453</v>
      </c>
      <c r="K294" s="78">
        <f>VLOOKUP(class[[#This Row],[hwycov_id]],flow[[hwycov_id]:[flow_day]],2,FALSE)</f>
        <v>87542.405761999995</v>
      </c>
      <c r="L294" s="229">
        <f t="shared" si="12"/>
        <v>-5.6755098459386644E-2</v>
      </c>
      <c r="M294" s="228">
        <f t="shared" si="13"/>
        <v>-5267.4314489045355</v>
      </c>
      <c r="N294" s="228">
        <f t="shared" si="14"/>
        <v>27745834.068908535</v>
      </c>
      <c r="O294" s="59" t="e">
        <f>VLOOKUP(class[[#This Row],[hwycov_id]],check!$A$2:$P$26,16,FALSE)</f>
        <v>#N/A</v>
      </c>
      <c r="P294" s="59">
        <v>311</v>
      </c>
      <c r="Q294" s="304">
        <f>ROUND(class[[#This Row],[count]],-3)</f>
        <v>93000</v>
      </c>
      <c r="R294" s="321">
        <f>VLOOKUP(class[[#This Row],[count_rd]],caltran!$J$2:$P$182,7,FALSE)</f>
        <v>80259</v>
      </c>
      <c r="S294" s="321">
        <f>VLOOKUP(class[[#This Row],[count_rd]],caltran!$J$2:$P$182,6,FALSE)</f>
        <v>105741</v>
      </c>
      <c r="T294" s="59">
        <f>IF(AND(class[[#This Row],[flow]]&gt;=class[[#This Row],[low]], class[[#This Row],[flow]]&lt;=class[[#This Row],[high]]),1,0)</f>
        <v>1</v>
      </c>
    </row>
    <row r="295" spans="1:20">
      <c r="A295" s="347">
        <f>'[4]All Counts'!E295</f>
        <v>13273</v>
      </c>
      <c r="B295" s="59">
        <f>'[4]All Counts'!F295</f>
        <v>1</v>
      </c>
      <c r="C295" s="59">
        <f>'[4]All Counts'!G295</f>
        <v>1</v>
      </c>
      <c r="D295" s="353">
        <v>1</v>
      </c>
      <c r="E295" s="59" t="str">
        <f>'[4]All Counts'!P295</f>
        <v>PeMS2016</v>
      </c>
      <c r="F295" s="59">
        <v>1</v>
      </c>
      <c r="G295" s="227">
        <v>7</v>
      </c>
      <c r="H295" s="227">
        <v>5</v>
      </c>
      <c r="I295" s="227">
        <v>9</v>
      </c>
      <c r="J295" s="59">
        <f>'[4]All Counts'!M295</f>
        <v>84304.492857324469</v>
      </c>
      <c r="K295" s="78">
        <f>VLOOKUP(class[[#This Row],[hwycov_id]],flow[[hwycov_id]:[flow_day]],2,FALSE)</f>
        <v>85142.315429000009</v>
      </c>
      <c r="L295" s="229">
        <f t="shared" si="12"/>
        <v>9.9380536348574466E-3</v>
      </c>
      <c r="M295" s="228">
        <f t="shared" si="13"/>
        <v>837.82257167554053</v>
      </c>
      <c r="N295" s="228">
        <f t="shared" si="14"/>
        <v>701946.66160901624</v>
      </c>
      <c r="O295" s="59" t="e">
        <f>VLOOKUP(class[[#This Row],[hwycov_id]],check!$A$2:$P$26,16,FALSE)</f>
        <v>#N/A</v>
      </c>
      <c r="P295" s="59">
        <v>312</v>
      </c>
      <c r="Q295" s="304">
        <f>ROUND(class[[#This Row],[count]],-3)</f>
        <v>84000</v>
      </c>
      <c r="R295" s="321">
        <f>VLOOKUP(class[[#This Row],[count_rd]],caltran!$J$2:$P$182,7,FALSE)</f>
        <v>72072</v>
      </c>
      <c r="S295" s="321">
        <f>VLOOKUP(class[[#This Row],[count_rd]],caltran!$J$2:$P$182,6,FALSE)</f>
        <v>95927.999999999985</v>
      </c>
      <c r="T295" s="59">
        <f>IF(AND(class[[#This Row],[flow]]&gt;=class[[#This Row],[low]], class[[#This Row],[flow]]&lt;=class[[#This Row],[high]]),1,0)</f>
        <v>1</v>
      </c>
    </row>
    <row r="296" spans="1:20">
      <c r="A296" s="347">
        <f>'[4]All Counts'!E296</f>
        <v>13282</v>
      </c>
      <c r="B296" s="59">
        <f>'[4]All Counts'!F296</f>
        <v>1</v>
      </c>
      <c r="C296" s="59">
        <f>'[4]All Counts'!G296</f>
        <v>1</v>
      </c>
      <c r="D296" s="353">
        <v>1</v>
      </c>
      <c r="E296" s="59" t="str">
        <f>'[4]All Counts'!P296</f>
        <v>PeMS2016</v>
      </c>
      <c r="F296" s="59">
        <v>1</v>
      </c>
      <c r="G296" s="227">
        <v>7</v>
      </c>
      <c r="H296" s="227">
        <v>6</v>
      </c>
      <c r="I296" s="227">
        <v>12</v>
      </c>
      <c r="J296" s="59">
        <f>'[4]All Counts'!M296</f>
        <v>95358.571792137504</v>
      </c>
      <c r="K296" s="78">
        <f>VLOOKUP(class[[#This Row],[hwycov_id]],flow[[hwycov_id]:[flow_day]],2,FALSE)</f>
        <v>94409.811524999997</v>
      </c>
      <c r="L296" s="229">
        <f t="shared" si="12"/>
        <v>-9.949396780035813E-3</v>
      </c>
      <c r="M296" s="228">
        <f t="shared" si="13"/>
        <v>-948.76026713750616</v>
      </c>
      <c r="N296" s="228">
        <f t="shared" si="14"/>
        <v>900146.04449883208</v>
      </c>
      <c r="O296" s="59" t="e">
        <f>VLOOKUP(class[[#This Row],[hwycov_id]],check!$A$2:$P$26,16,FALSE)</f>
        <v>#N/A</v>
      </c>
      <c r="P296" s="59">
        <v>313</v>
      </c>
      <c r="Q296" s="304">
        <f>ROUND(class[[#This Row],[count]],-3)</f>
        <v>95000</v>
      </c>
      <c r="R296" s="321">
        <f>VLOOKUP(class[[#This Row],[count_rd]],caltran!$J$2:$P$182,7,FALSE)</f>
        <v>81985</v>
      </c>
      <c r="S296" s="321">
        <f>VLOOKUP(class[[#This Row],[count_rd]],caltran!$J$2:$P$182,6,FALSE)</f>
        <v>108015</v>
      </c>
      <c r="T296" s="59">
        <f>IF(AND(class[[#This Row],[flow]]&gt;=class[[#This Row],[low]], class[[#This Row],[flow]]&lt;=class[[#This Row],[high]]),1,0)</f>
        <v>1</v>
      </c>
    </row>
    <row r="297" spans="1:20">
      <c r="A297" s="347">
        <f>'[4]All Counts'!E297</f>
        <v>8771</v>
      </c>
      <c r="B297" s="59">
        <f>'[4]All Counts'!F297</f>
        <v>1</v>
      </c>
      <c r="C297" s="59">
        <f>'[4]All Counts'!G297</f>
        <v>1</v>
      </c>
      <c r="D297" s="353">
        <v>1</v>
      </c>
      <c r="E297" s="59" t="str">
        <f>'[4]All Counts'!P297</f>
        <v>PeMS2016</v>
      </c>
      <c r="F297" s="59">
        <v>1</v>
      </c>
      <c r="G297" s="227">
        <v>7</v>
      </c>
      <c r="H297" s="227">
        <v>3</v>
      </c>
      <c r="I297" s="227">
        <v>14</v>
      </c>
      <c r="J297" s="59">
        <f>'[4]All Counts'!M297</f>
        <v>92586.873936852222</v>
      </c>
      <c r="K297" s="78">
        <f>VLOOKUP(class[[#This Row],[hwycov_id]],flow[[hwycov_id]:[flow_day]],2,FALSE)</f>
        <v>100293.06933500001</v>
      </c>
      <c r="L297" s="229">
        <f t="shared" si="12"/>
        <v>8.3232050834805227E-2</v>
      </c>
      <c r="M297" s="228">
        <f t="shared" si="13"/>
        <v>7706.1953981477855</v>
      </c>
      <c r="N297" s="228">
        <f t="shared" si="14"/>
        <v>59385447.514434107</v>
      </c>
      <c r="O297" s="59" t="e">
        <f>VLOOKUP(class[[#This Row],[hwycov_id]],check!$A$2:$P$26,16,FALSE)</f>
        <v>#N/A</v>
      </c>
      <c r="P297" s="59">
        <v>314</v>
      </c>
      <c r="Q297" s="304">
        <f>ROUND(class[[#This Row],[count]],-3)</f>
        <v>93000</v>
      </c>
      <c r="R297" s="321">
        <f>VLOOKUP(class[[#This Row],[count_rd]],caltran!$J$2:$P$182,7,FALSE)</f>
        <v>80259</v>
      </c>
      <c r="S297" s="321">
        <f>VLOOKUP(class[[#This Row],[count_rd]],caltran!$J$2:$P$182,6,FALSE)</f>
        <v>105741</v>
      </c>
      <c r="T297" s="59">
        <f>IF(AND(class[[#This Row],[flow]]&gt;=class[[#This Row],[low]], class[[#This Row],[flow]]&lt;=class[[#This Row],[high]]),1,0)</f>
        <v>1</v>
      </c>
    </row>
    <row r="298" spans="1:20">
      <c r="A298" s="347">
        <f>'[4]All Counts'!E298</f>
        <v>8772</v>
      </c>
      <c r="B298" s="59">
        <f>'[4]All Counts'!F298</f>
        <v>1</v>
      </c>
      <c r="C298" s="59">
        <f>'[4]All Counts'!G298</f>
        <v>1</v>
      </c>
      <c r="D298" s="353">
        <v>1</v>
      </c>
      <c r="E298" s="59" t="str">
        <f>'[4]All Counts'!P298</f>
        <v>PeMS2016</v>
      </c>
      <c r="F298" s="59">
        <v>1</v>
      </c>
      <c r="G298" s="227">
        <v>7</v>
      </c>
      <c r="H298" s="227">
        <v>2</v>
      </c>
      <c r="I298" s="227">
        <v>14</v>
      </c>
      <c r="J298" s="59">
        <f>'[4]All Counts'!M298</f>
        <v>80705.744205969517</v>
      </c>
      <c r="K298" s="78">
        <f>VLOOKUP(class[[#This Row],[hwycov_id]],flow[[hwycov_id]:[flow_day]],2,FALSE)</f>
        <v>100703.157226</v>
      </c>
      <c r="L298" s="229">
        <f t="shared" si="12"/>
        <v>0.24778178079858826</v>
      </c>
      <c r="M298" s="228">
        <f t="shared" si="13"/>
        <v>19997.413020030479</v>
      </c>
      <c r="N298" s="228">
        <f t="shared" si="14"/>
        <v>399896527.49368453</v>
      </c>
      <c r="O298" s="59" t="e">
        <f>VLOOKUP(class[[#This Row],[hwycov_id]],check!$A$2:$P$26,16,FALSE)</f>
        <v>#N/A</v>
      </c>
      <c r="P298" s="59">
        <v>315</v>
      </c>
      <c r="Q298" s="304">
        <f>ROUND(class[[#This Row],[count]],-3)</f>
        <v>81000</v>
      </c>
      <c r="R298" s="321">
        <f>VLOOKUP(class[[#This Row],[count_rd]],caltran!$J$2:$P$182,7,FALSE)</f>
        <v>69201</v>
      </c>
      <c r="S298" s="321">
        <f>VLOOKUP(class[[#This Row],[count_rd]],caltran!$J$2:$P$182,6,FALSE)</f>
        <v>92799</v>
      </c>
      <c r="T298" s="59">
        <f>IF(AND(class[[#This Row],[flow]]&gt;=class[[#This Row],[low]], class[[#This Row],[flow]]&lt;=class[[#This Row],[high]]),1,0)</f>
        <v>0</v>
      </c>
    </row>
    <row r="299" spans="1:20">
      <c r="A299" s="347">
        <f>'[4]All Counts'!E299</f>
        <v>8773</v>
      </c>
      <c r="B299" s="59">
        <f>'[4]All Counts'!F299</f>
        <v>1</v>
      </c>
      <c r="C299" s="59">
        <f>'[4]All Counts'!G299</f>
        <v>1</v>
      </c>
      <c r="D299" s="353">
        <v>1</v>
      </c>
      <c r="E299" s="59" t="str">
        <f>'[4]All Counts'!P299</f>
        <v>PeMS2016</v>
      </c>
      <c r="F299" s="59">
        <v>1</v>
      </c>
      <c r="G299" s="227">
        <v>7</v>
      </c>
      <c r="H299" s="227">
        <v>5</v>
      </c>
      <c r="I299" s="227">
        <v>9</v>
      </c>
      <c r="J299" s="59">
        <f>'[4]All Counts'!M299</f>
        <v>94564.413920206323</v>
      </c>
      <c r="K299" s="78">
        <f>VLOOKUP(class[[#This Row],[hwycov_id]],flow[[hwycov_id]:[flow_day]],2,FALSE)</f>
        <v>95626.425780999984</v>
      </c>
      <c r="L299" s="229">
        <f t="shared" si="12"/>
        <v>1.1230565672302406E-2</v>
      </c>
      <c r="M299" s="228">
        <f t="shared" si="13"/>
        <v>1062.0118607936602</v>
      </c>
      <c r="N299" s="228">
        <f t="shared" si="14"/>
        <v>1127869.1924664127</v>
      </c>
      <c r="O299" s="59" t="e">
        <f>VLOOKUP(class[[#This Row],[hwycov_id]],check!$A$2:$P$26,16,FALSE)</f>
        <v>#N/A</v>
      </c>
      <c r="P299" s="59">
        <v>316</v>
      </c>
      <c r="Q299" s="304">
        <f>ROUND(class[[#This Row],[count]],-3)</f>
        <v>95000</v>
      </c>
      <c r="R299" s="321">
        <f>VLOOKUP(class[[#This Row],[count_rd]],caltran!$J$2:$P$182,7,FALSE)</f>
        <v>81985</v>
      </c>
      <c r="S299" s="321">
        <f>VLOOKUP(class[[#This Row],[count_rd]],caltran!$J$2:$P$182,6,FALSE)</f>
        <v>108015</v>
      </c>
      <c r="T299" s="59">
        <f>IF(AND(class[[#This Row],[flow]]&gt;=class[[#This Row],[low]], class[[#This Row],[flow]]&lt;=class[[#This Row],[high]]),1,0)</f>
        <v>1</v>
      </c>
    </row>
    <row r="300" spans="1:20">
      <c r="A300" s="347">
        <f>'[4]All Counts'!E300</f>
        <v>16272</v>
      </c>
      <c r="B300" s="59">
        <f>'[4]All Counts'!F300</f>
        <v>1</v>
      </c>
      <c r="C300" s="59">
        <f>'[4]All Counts'!G300</f>
        <v>1</v>
      </c>
      <c r="D300" s="353">
        <v>1</v>
      </c>
      <c r="E300" s="59" t="str">
        <f>'[4]All Counts'!P300</f>
        <v>PeMS2016</v>
      </c>
      <c r="F300" s="59">
        <v>1</v>
      </c>
      <c r="G300" s="227">
        <v>7</v>
      </c>
      <c r="H300" s="227">
        <v>3</v>
      </c>
      <c r="I300" s="227">
        <v>14</v>
      </c>
      <c r="J300" s="59">
        <f>'[4]All Counts'!M300</f>
        <v>98571.160204022221</v>
      </c>
      <c r="K300" s="78">
        <f>VLOOKUP(class[[#This Row],[hwycov_id]],flow[[hwycov_id]:[flow_day]],2,FALSE)</f>
        <v>102799.460937</v>
      </c>
      <c r="L300" s="229">
        <f t="shared" si="12"/>
        <v>4.2895921324513697E-2</v>
      </c>
      <c r="M300" s="228">
        <f t="shared" si="13"/>
        <v>4228.3007329777756</v>
      </c>
      <c r="N300" s="228">
        <f t="shared" si="14"/>
        <v>17878527.088500395</v>
      </c>
      <c r="O300" s="59" t="e">
        <f>VLOOKUP(class[[#This Row],[hwycov_id]],check!$A$2:$P$26,16,FALSE)</f>
        <v>#N/A</v>
      </c>
      <c r="P300" s="59">
        <v>317</v>
      </c>
      <c r="Q300" s="304">
        <f>ROUND(class[[#This Row],[count]],-3)</f>
        <v>99000</v>
      </c>
      <c r="R300" s="321">
        <f>VLOOKUP(class[[#This Row],[count_rd]],caltran!$J$2:$P$182,7,FALSE)</f>
        <v>85486.5</v>
      </c>
      <c r="S300" s="321">
        <f>VLOOKUP(class[[#This Row],[count_rd]],caltran!$J$2:$P$182,6,FALSE)</f>
        <v>112513.5</v>
      </c>
      <c r="T300" s="59">
        <f>IF(AND(class[[#This Row],[flow]]&gt;=class[[#This Row],[low]], class[[#This Row],[flow]]&lt;=class[[#This Row],[high]]),1,0)</f>
        <v>1</v>
      </c>
    </row>
    <row r="301" spans="1:20">
      <c r="A301" s="347">
        <f>'[4]All Counts'!E301</f>
        <v>16272</v>
      </c>
      <c r="B301" s="59">
        <f>'[4]All Counts'!F301</f>
        <v>1</v>
      </c>
      <c r="C301" s="59">
        <f>'[4]All Counts'!G301</f>
        <v>1</v>
      </c>
      <c r="D301" s="353">
        <v>1</v>
      </c>
      <c r="E301" s="59" t="str">
        <f>'[4]All Counts'!P301</f>
        <v>Caltran</v>
      </c>
      <c r="F301" s="59">
        <v>1</v>
      </c>
      <c r="G301" s="227">
        <v>7</v>
      </c>
      <c r="H301" s="227">
        <v>2</v>
      </c>
      <c r="I301" s="227">
        <v>14</v>
      </c>
      <c r="J301" s="59">
        <f>'[4]All Counts'!M301</f>
        <v>104695</v>
      </c>
      <c r="K301" s="78">
        <f>VLOOKUP(class[[#This Row],[hwycov_id]],flow[[hwycov_id]:[flow_day]],2,FALSE)</f>
        <v>102799.460937</v>
      </c>
      <c r="L301" s="229">
        <f t="shared" si="12"/>
        <v>-1.8105344696499381E-2</v>
      </c>
      <c r="M301" s="228">
        <f t="shared" si="13"/>
        <v>-1895.5390630000038</v>
      </c>
      <c r="N301" s="228">
        <f t="shared" si="14"/>
        <v>3593068.3393589323</v>
      </c>
      <c r="O301" s="59" t="e">
        <f>VLOOKUP(class[[#This Row],[hwycov_id]],check!$A$2:$P$26,16,FALSE)</f>
        <v>#N/A</v>
      </c>
      <c r="P301" s="59">
        <v>318</v>
      </c>
      <c r="Q301" s="304">
        <f>ROUND(class[[#This Row],[count]],-3)</f>
        <v>105000</v>
      </c>
      <c r="R301" s="321">
        <f>VLOOKUP(class[[#This Row],[count_rd]],caltran!$J$2:$P$182,7,FALSE)</f>
        <v>90979.999999999942</v>
      </c>
      <c r="S301" s="321">
        <f>VLOOKUP(class[[#This Row],[count_rd]],caltran!$J$2:$P$182,6,FALSE)</f>
        <v>119020.00000000006</v>
      </c>
      <c r="T301" s="59">
        <f>IF(AND(class[[#This Row],[flow]]&gt;=class[[#This Row],[low]], class[[#This Row],[flow]]&lt;=class[[#This Row],[high]]),1,0)</f>
        <v>1</v>
      </c>
    </row>
    <row r="302" spans="1:20">
      <c r="A302" s="347">
        <f>'[4]All Counts'!E302</f>
        <v>621</v>
      </c>
      <c r="B302" s="59">
        <f>'[4]All Counts'!F302</f>
        <v>1</v>
      </c>
      <c r="C302" s="59">
        <f>'[4]All Counts'!G302</f>
        <v>1</v>
      </c>
      <c r="D302" s="353">
        <v>1</v>
      </c>
      <c r="E302" s="59" t="str">
        <f>'[4]All Counts'!P302</f>
        <v>PeMS2016</v>
      </c>
      <c r="F302" s="59">
        <v>1</v>
      </c>
      <c r="G302" s="227">
        <v>7</v>
      </c>
      <c r="H302" s="227">
        <v>2</v>
      </c>
      <c r="I302" s="227">
        <v>14</v>
      </c>
      <c r="J302" s="59">
        <f>'[4]All Counts'!M302</f>
        <v>95566.921295064298</v>
      </c>
      <c r="K302" s="78">
        <f>VLOOKUP(class[[#This Row],[hwycov_id]],flow[[hwycov_id]:[flow_day]],2,FALSE)</f>
        <v>95122.269532000006</v>
      </c>
      <c r="L302" s="229">
        <f t="shared" si="12"/>
        <v>-4.6527789850153711E-3</v>
      </c>
      <c r="M302" s="228">
        <f t="shared" si="13"/>
        <v>-444.65176306429203</v>
      </c>
      <c r="N302" s="228">
        <f t="shared" si="14"/>
        <v>197715.19039618329</v>
      </c>
      <c r="O302" s="59" t="e">
        <f>VLOOKUP(class[[#This Row],[hwycov_id]],check!$A$2:$P$26,16,FALSE)</f>
        <v>#N/A</v>
      </c>
      <c r="P302" s="59">
        <v>319</v>
      </c>
      <c r="Q302" s="304">
        <f>ROUND(class[[#This Row],[count]],-3)</f>
        <v>96000</v>
      </c>
      <c r="R302" s="321">
        <f>VLOOKUP(class[[#This Row],[count_rd]],caltran!$J$2:$P$182,7,FALSE)</f>
        <v>82848</v>
      </c>
      <c r="S302" s="321">
        <f>VLOOKUP(class[[#This Row],[count_rd]],caltran!$J$2:$P$182,6,FALSE)</f>
        <v>109152</v>
      </c>
      <c r="T302" s="59">
        <f>IF(AND(class[[#This Row],[flow]]&gt;=class[[#This Row],[low]], class[[#This Row],[flow]]&lt;=class[[#This Row],[high]]),1,0)</f>
        <v>1</v>
      </c>
    </row>
    <row r="303" spans="1:20">
      <c r="A303" s="347">
        <f>'[4]All Counts'!E303</f>
        <v>13580</v>
      </c>
      <c r="B303" s="59">
        <f>'[4]All Counts'!F303</f>
        <v>1</v>
      </c>
      <c r="C303" s="59">
        <f>'[4]All Counts'!G303</f>
        <v>1</v>
      </c>
      <c r="D303" s="353">
        <v>1</v>
      </c>
      <c r="E303" s="59" t="str">
        <f>'[4]All Counts'!P303</f>
        <v>Caltran</v>
      </c>
      <c r="F303" s="59">
        <v>1</v>
      </c>
      <c r="G303" s="227">
        <v>7</v>
      </c>
      <c r="H303" s="227">
        <v>2</v>
      </c>
      <c r="I303" s="227">
        <v>14</v>
      </c>
      <c r="J303" s="59">
        <f>'[4]All Counts'!M303</f>
        <v>104739</v>
      </c>
      <c r="K303" s="78">
        <f>VLOOKUP(class[[#This Row],[hwycov_id]],flow[[hwycov_id]:[flow_day]],2,FALSE)</f>
        <v>101839.21679800001</v>
      </c>
      <c r="L303" s="229">
        <f t="shared" si="12"/>
        <v>-2.7685801869408611E-2</v>
      </c>
      <c r="M303" s="228">
        <f t="shared" si="13"/>
        <v>-2899.7832019999914</v>
      </c>
      <c r="N303" s="228">
        <f t="shared" si="14"/>
        <v>8408742.618601324</v>
      </c>
      <c r="O303" s="59" t="e">
        <f>VLOOKUP(class[[#This Row],[hwycov_id]],check!$A$2:$P$26,16,FALSE)</f>
        <v>#N/A</v>
      </c>
      <c r="P303" s="59">
        <v>320</v>
      </c>
      <c r="Q303" s="304">
        <f>ROUND(class[[#This Row],[count]],-3)</f>
        <v>105000</v>
      </c>
      <c r="R303" s="321">
        <f>VLOOKUP(class[[#This Row],[count_rd]],caltran!$J$2:$P$182,7,FALSE)</f>
        <v>90979.999999999942</v>
      </c>
      <c r="S303" s="321">
        <f>VLOOKUP(class[[#This Row],[count_rd]],caltran!$J$2:$P$182,6,FALSE)</f>
        <v>119020.00000000006</v>
      </c>
      <c r="T303" s="59">
        <f>IF(AND(class[[#This Row],[flow]]&gt;=class[[#This Row],[low]], class[[#This Row],[flow]]&lt;=class[[#This Row],[high]]),1,0)</f>
        <v>1</v>
      </c>
    </row>
    <row r="304" spans="1:20">
      <c r="A304" s="347">
        <f>'[4]All Counts'!E304</f>
        <v>13582</v>
      </c>
      <c r="B304" s="59">
        <f>'[4]All Counts'!F304</f>
        <v>1</v>
      </c>
      <c r="C304" s="59">
        <f>'[4]All Counts'!G304</f>
        <v>1</v>
      </c>
      <c r="D304" s="353">
        <v>1</v>
      </c>
      <c r="E304" s="59" t="str">
        <f>'[4]All Counts'!P304</f>
        <v>PeMS2016</v>
      </c>
      <c r="F304" s="59">
        <v>1</v>
      </c>
      <c r="G304" s="227">
        <v>8</v>
      </c>
      <c r="H304" s="227">
        <v>3</v>
      </c>
      <c r="I304" s="227">
        <v>14</v>
      </c>
      <c r="J304" s="59">
        <f>'[4]All Counts'!M304</f>
        <v>100592.09608380339</v>
      </c>
      <c r="K304" s="78">
        <f>VLOOKUP(class[[#This Row],[hwycov_id]],flow[[hwycov_id]:[flow_day]],2,FALSE)</f>
        <v>97794.897461</v>
      </c>
      <c r="L304" s="229">
        <f t="shared" si="12"/>
        <v>-2.7807340056549168E-2</v>
      </c>
      <c r="M304" s="228">
        <f t="shared" si="13"/>
        <v>-2797.1986228033929</v>
      </c>
      <c r="N304" s="228">
        <f t="shared" si="14"/>
        <v>7824320.1354131978</v>
      </c>
      <c r="O304" s="59" t="e">
        <f>VLOOKUP(class[[#This Row],[hwycov_id]],check!$A$2:$P$26,16,FALSE)</f>
        <v>#N/A</v>
      </c>
      <c r="P304" s="59">
        <v>321</v>
      </c>
      <c r="Q304" s="304">
        <f>ROUND(class[[#This Row],[count]],-3)</f>
        <v>101000</v>
      </c>
      <c r="R304" s="321">
        <f>VLOOKUP(class[[#This Row],[count_rd]],caltran!$J$2:$P$182,7,FALSE)</f>
        <v>87316.904761904778</v>
      </c>
      <c r="S304" s="321">
        <f>VLOOKUP(class[[#This Row],[count_rd]],caltran!$J$2:$P$182,6,FALSE)</f>
        <v>114683.09523809522</v>
      </c>
      <c r="T304" s="59">
        <f>IF(AND(class[[#This Row],[flow]]&gt;=class[[#This Row],[low]], class[[#This Row],[flow]]&lt;=class[[#This Row],[high]]),1,0)</f>
        <v>1</v>
      </c>
    </row>
    <row r="305" spans="1:20">
      <c r="A305" s="347">
        <f>'[4]All Counts'!E305</f>
        <v>13589</v>
      </c>
      <c r="B305" s="59">
        <f>'[4]All Counts'!F305</f>
        <v>1</v>
      </c>
      <c r="C305" s="59">
        <f>'[4]All Counts'!G305</f>
        <v>1</v>
      </c>
      <c r="D305" s="353">
        <v>1</v>
      </c>
      <c r="E305" s="59" t="str">
        <f>'[4]All Counts'!P305</f>
        <v>PeMS2016</v>
      </c>
      <c r="F305" s="59">
        <v>1</v>
      </c>
      <c r="G305" s="227">
        <v>8</v>
      </c>
      <c r="H305" s="227">
        <v>6</v>
      </c>
      <c r="I305" s="227">
        <v>6</v>
      </c>
      <c r="J305" s="59">
        <f>'[4]All Counts'!M305</f>
        <v>101738.6731899414</v>
      </c>
      <c r="K305" s="78">
        <f>VLOOKUP(class[[#This Row],[hwycov_id]],flow[[hwycov_id]:[flow_day]],2,FALSE)</f>
        <v>99651.462889999995</v>
      </c>
      <c r="L305" s="229">
        <f t="shared" si="12"/>
        <v>-2.0515407116079465E-2</v>
      </c>
      <c r="M305" s="228">
        <f t="shared" si="13"/>
        <v>-2087.2102999414055</v>
      </c>
      <c r="N305" s="228">
        <f t="shared" si="14"/>
        <v>4356446.8361814916</v>
      </c>
      <c r="O305" s="59" t="e">
        <f>VLOOKUP(class[[#This Row],[hwycov_id]],check!$A$2:$P$26,16,FALSE)</f>
        <v>#N/A</v>
      </c>
      <c r="P305" s="59">
        <v>322</v>
      </c>
      <c r="Q305" s="304">
        <f>ROUND(class[[#This Row],[count]],-3)</f>
        <v>102000</v>
      </c>
      <c r="R305" s="321">
        <f>VLOOKUP(class[[#This Row],[count_rd]],caltran!$J$2:$P$182,7,FALSE)</f>
        <v>88232.42857142858</v>
      </c>
      <c r="S305" s="321">
        <f>VLOOKUP(class[[#This Row],[count_rd]],caltran!$J$2:$P$182,6,FALSE)</f>
        <v>115767.57142857142</v>
      </c>
      <c r="T305" s="59">
        <f>IF(AND(class[[#This Row],[flow]]&gt;=class[[#This Row],[low]], class[[#This Row],[flow]]&lt;=class[[#This Row],[high]]),1,0)</f>
        <v>1</v>
      </c>
    </row>
    <row r="306" spans="1:20">
      <c r="A306" s="347">
        <f>'[4]All Counts'!E306</f>
        <v>13590</v>
      </c>
      <c r="B306" s="59">
        <f>'[4]All Counts'!F306</f>
        <v>1</v>
      </c>
      <c r="C306" s="59">
        <f>'[4]All Counts'!G306</f>
        <v>1</v>
      </c>
      <c r="D306" s="353">
        <v>1</v>
      </c>
      <c r="E306" s="59" t="str">
        <f>'[4]All Counts'!P306</f>
        <v>PeMS2016</v>
      </c>
      <c r="F306" s="59">
        <v>1</v>
      </c>
      <c r="G306" s="227">
        <v>8</v>
      </c>
      <c r="H306" s="227">
        <v>2</v>
      </c>
      <c r="I306" s="227">
        <v>11</v>
      </c>
      <c r="J306" s="59">
        <f>'[4]All Counts'!M306</f>
        <v>97387.628614658475</v>
      </c>
      <c r="K306" s="78">
        <f>VLOOKUP(class[[#This Row],[hwycov_id]],flow[[hwycov_id]:[flow_day]],2,FALSE)</f>
        <v>105220.99511600001</v>
      </c>
      <c r="L306" s="229">
        <f t="shared" si="12"/>
        <v>8.0434923950519988E-2</v>
      </c>
      <c r="M306" s="228">
        <f t="shared" si="13"/>
        <v>7833.3665013415302</v>
      </c>
      <c r="N306" s="228">
        <f t="shared" si="14"/>
        <v>61361630.744339645</v>
      </c>
      <c r="O306" s="59" t="e">
        <f>VLOOKUP(class[[#This Row],[hwycov_id]],check!$A$2:$P$26,16,FALSE)</f>
        <v>#N/A</v>
      </c>
      <c r="P306" s="59">
        <v>323</v>
      </c>
      <c r="Q306" s="304">
        <f>ROUND(class[[#This Row],[count]],-3)</f>
        <v>97000</v>
      </c>
      <c r="R306" s="321">
        <f>VLOOKUP(class[[#This Row],[count_rd]],caltran!$J$2:$P$182,7,FALSE)</f>
        <v>83727.166666666657</v>
      </c>
      <c r="S306" s="321">
        <f>VLOOKUP(class[[#This Row],[count_rd]],caltran!$J$2:$P$182,6,FALSE)</f>
        <v>110272.83333333334</v>
      </c>
      <c r="T306" s="59">
        <f>IF(AND(class[[#This Row],[flow]]&gt;=class[[#This Row],[low]], class[[#This Row],[flow]]&lt;=class[[#This Row],[high]]),1,0)</f>
        <v>1</v>
      </c>
    </row>
    <row r="307" spans="1:20">
      <c r="A307" s="347">
        <f>'[4]All Counts'!E307</f>
        <v>643</v>
      </c>
      <c r="B307" s="59">
        <f>'[4]All Counts'!F307</f>
        <v>1</v>
      </c>
      <c r="C307" s="59">
        <f>'[4]All Counts'!G307</f>
        <v>1</v>
      </c>
      <c r="D307" s="353">
        <v>1</v>
      </c>
      <c r="E307" s="59" t="str">
        <f>'[4]All Counts'!P307</f>
        <v>PeMS2016</v>
      </c>
      <c r="F307" s="59">
        <v>1</v>
      </c>
      <c r="G307" s="227">
        <v>8</v>
      </c>
      <c r="H307" s="227">
        <v>2</v>
      </c>
      <c r="I307" s="227">
        <v>14</v>
      </c>
      <c r="J307" s="59">
        <f>'[4]All Counts'!M307</f>
        <v>105824.0402400601</v>
      </c>
      <c r="K307" s="78">
        <f>VLOOKUP(class[[#This Row],[hwycov_id]],flow[[hwycov_id]:[flow_day]],2,FALSE)</f>
        <v>104967.523438</v>
      </c>
      <c r="L307" s="229">
        <f t="shared" si="12"/>
        <v>-8.0937828504478171E-3</v>
      </c>
      <c r="M307" s="228">
        <f t="shared" si="13"/>
        <v>-856.51680206009769</v>
      </c>
      <c r="N307" s="228">
        <f t="shared" si="14"/>
        <v>733621.03221125656</v>
      </c>
      <c r="O307" s="59" t="e">
        <f>VLOOKUP(class[[#This Row],[hwycov_id]],check!$A$2:$P$26,16,FALSE)</f>
        <v>#N/A</v>
      </c>
      <c r="P307" s="59">
        <v>324</v>
      </c>
      <c r="Q307" s="304">
        <f>ROUND(class[[#This Row],[count]],-3)</f>
        <v>106000</v>
      </c>
      <c r="R307" s="321">
        <f>VLOOKUP(class[[#This Row],[count_rd]],caltran!$J$2:$P$182,7,FALSE)</f>
        <v>91878.444444444394</v>
      </c>
      <c r="S307" s="321">
        <f>VLOOKUP(class[[#This Row],[count_rd]],caltran!$J$2:$P$182,6,FALSE)</f>
        <v>120121.55555555559</v>
      </c>
      <c r="T307" s="59">
        <f>IF(AND(class[[#This Row],[flow]]&gt;=class[[#This Row],[low]], class[[#This Row],[flow]]&lt;=class[[#This Row],[high]]),1,0)</f>
        <v>1</v>
      </c>
    </row>
    <row r="308" spans="1:20">
      <c r="A308" s="347">
        <f>'[4]All Counts'!E308</f>
        <v>13594</v>
      </c>
      <c r="B308" s="59">
        <f>'[4]All Counts'!F308</f>
        <v>1</v>
      </c>
      <c r="C308" s="59">
        <f>'[4]All Counts'!G308</f>
        <v>1</v>
      </c>
      <c r="D308" s="353">
        <v>1</v>
      </c>
      <c r="E308" s="59" t="str">
        <f>'[4]All Counts'!P308</f>
        <v>PeMS2016</v>
      </c>
      <c r="F308" s="59">
        <v>1</v>
      </c>
      <c r="G308" s="227">
        <v>8</v>
      </c>
      <c r="H308" s="227">
        <v>4</v>
      </c>
      <c r="I308" s="227">
        <v>14</v>
      </c>
      <c r="J308" s="59">
        <f>'[4]All Counts'!M308</f>
        <v>116241.85448608331</v>
      </c>
      <c r="K308" s="78">
        <f>VLOOKUP(class[[#This Row],[hwycov_id]],flow[[hwycov_id]:[flow_day]],2,FALSE)</f>
        <v>120481.58984299999</v>
      </c>
      <c r="L308" s="229">
        <f t="shared" si="12"/>
        <v>3.6473397432112309E-2</v>
      </c>
      <c r="M308" s="228">
        <f t="shared" si="13"/>
        <v>4239.735356916688</v>
      </c>
      <c r="N308" s="228">
        <f t="shared" si="14"/>
        <v>17975355.896689475</v>
      </c>
      <c r="O308" s="59" t="e">
        <f>VLOOKUP(class[[#This Row],[hwycov_id]],check!$A$2:$P$26,16,FALSE)</f>
        <v>#N/A</v>
      </c>
      <c r="P308" s="59">
        <v>325</v>
      </c>
      <c r="Q308" s="304">
        <f>ROUND(class[[#This Row],[count]],-3)</f>
        <v>116000</v>
      </c>
      <c r="R308" s="321">
        <f>VLOOKUP(class[[#This Row],[count_rd]],caltran!$J$2:$P$182,7,FALSE)</f>
        <v>100966.03174603173</v>
      </c>
      <c r="S308" s="321">
        <f>VLOOKUP(class[[#This Row],[count_rd]],caltran!$J$2:$P$182,6,FALSE)</f>
        <v>131033.96825396827</v>
      </c>
      <c r="T308" s="59">
        <f>IF(AND(class[[#This Row],[flow]]&gt;=class[[#This Row],[low]], class[[#This Row],[flow]]&lt;=class[[#This Row],[high]]),1,0)</f>
        <v>1</v>
      </c>
    </row>
    <row r="309" spans="1:20">
      <c r="A309" s="347">
        <f>'[4]All Counts'!E309</f>
        <v>13598</v>
      </c>
      <c r="B309" s="59">
        <f>'[4]All Counts'!F309</f>
        <v>1</v>
      </c>
      <c r="C309" s="59">
        <f>'[4]All Counts'!G309</f>
        <v>1</v>
      </c>
      <c r="D309" s="353">
        <v>1</v>
      </c>
      <c r="E309" s="59" t="str">
        <f>'[4]All Counts'!P309</f>
        <v>PeMS2016</v>
      </c>
      <c r="F309" s="59">
        <v>1</v>
      </c>
      <c r="G309" s="227">
        <v>8</v>
      </c>
      <c r="H309" s="227">
        <v>3</v>
      </c>
      <c r="I309" s="227">
        <v>14</v>
      </c>
      <c r="J309" s="59">
        <f>'[4]All Counts'!M309</f>
        <v>111400.12344118371</v>
      </c>
      <c r="K309" s="78">
        <f>VLOOKUP(class[[#This Row],[hwycov_id]],flow[[hwycov_id]:[flow_day]],2,FALSE)</f>
        <v>101278.941406</v>
      </c>
      <c r="L309" s="229">
        <f t="shared" si="12"/>
        <v>-9.0854316158163195E-2</v>
      </c>
      <c r="M309" s="228">
        <f t="shared" si="13"/>
        <v>-10121.182035183709</v>
      </c>
      <c r="N309" s="228">
        <f t="shared" si="14"/>
        <v>102438325.78932545</v>
      </c>
      <c r="O309" s="59" t="e">
        <f>VLOOKUP(class[[#This Row],[hwycov_id]],check!$A$2:$P$26,16,FALSE)</f>
        <v>#N/A</v>
      </c>
      <c r="P309" s="59">
        <v>326</v>
      </c>
      <c r="Q309" s="304">
        <f>ROUND(class[[#This Row],[count]],-3)</f>
        <v>111000</v>
      </c>
      <c r="R309" s="321">
        <f>VLOOKUP(class[[#This Row],[count_rd]],caltran!$J$2:$P$182,7,FALSE)</f>
        <v>96413.190476190444</v>
      </c>
      <c r="S309" s="321">
        <f>VLOOKUP(class[[#This Row],[count_rd]],caltran!$J$2:$P$182,6,FALSE)</f>
        <v>125586.80952380956</v>
      </c>
      <c r="T309" s="59">
        <f>IF(AND(class[[#This Row],[flow]]&gt;=class[[#This Row],[low]], class[[#This Row],[flow]]&lt;=class[[#This Row],[high]]),1,0)</f>
        <v>1</v>
      </c>
    </row>
    <row r="310" spans="1:20">
      <c r="A310" s="347">
        <f>'[4]All Counts'!E310</f>
        <v>13597</v>
      </c>
      <c r="B310" s="59">
        <f>'[4]All Counts'!F310</f>
        <v>1</v>
      </c>
      <c r="C310" s="59">
        <f>'[4]All Counts'!G310</f>
        <v>1</v>
      </c>
      <c r="D310" s="353">
        <v>1</v>
      </c>
      <c r="E310" s="59" t="str">
        <f>'[4]All Counts'!P310</f>
        <v>Caltran</v>
      </c>
      <c r="F310" s="59">
        <v>1</v>
      </c>
      <c r="G310" s="227">
        <v>8</v>
      </c>
      <c r="H310" s="227">
        <v>3</v>
      </c>
      <c r="I310" s="227">
        <v>14</v>
      </c>
      <c r="J310" s="59">
        <f>'[4]All Counts'!M310</f>
        <v>122507</v>
      </c>
      <c r="K310" s="78">
        <f>VLOOKUP(class[[#This Row],[hwycov_id]],flow[[hwycov_id]:[flow_day]],2,FALSE)</f>
        <v>109015.49707</v>
      </c>
      <c r="L310" s="229">
        <f t="shared" si="12"/>
        <v>-0.11012842474307594</v>
      </c>
      <c r="M310" s="228">
        <f t="shared" si="13"/>
        <v>-13491.502930000002</v>
      </c>
      <c r="N310" s="228">
        <f t="shared" si="14"/>
        <v>182020651.31019863</v>
      </c>
      <c r="O310" s="59" t="e">
        <f>VLOOKUP(class[[#This Row],[hwycov_id]],check!$A$2:$P$26,16,FALSE)</f>
        <v>#N/A</v>
      </c>
      <c r="P310" s="59">
        <v>327</v>
      </c>
      <c r="Q310" s="304">
        <f>ROUND(class[[#This Row],[count]],-3)</f>
        <v>123000</v>
      </c>
      <c r="R310" s="321">
        <f>VLOOKUP(class[[#This Row],[count_rd]],caltran!$J$2:$P$182,7,FALSE)</f>
        <v>107355.57142857145</v>
      </c>
      <c r="S310" s="321">
        <f>VLOOKUP(class[[#This Row],[count_rd]],caltran!$J$2:$P$182,6,FALSE)</f>
        <v>138644.42857142855</v>
      </c>
      <c r="T310" s="59">
        <f>IF(AND(class[[#This Row],[flow]]&gt;=class[[#This Row],[low]], class[[#This Row],[flow]]&lt;=class[[#This Row],[high]]),1,0)</f>
        <v>1</v>
      </c>
    </row>
    <row r="311" spans="1:20">
      <c r="A311" s="347">
        <f>'[4]All Counts'!E311</f>
        <v>14246</v>
      </c>
      <c r="B311" s="59">
        <f>'[4]All Counts'!F311</f>
        <v>1</v>
      </c>
      <c r="C311" s="59">
        <f>'[4]All Counts'!G311</f>
        <v>1</v>
      </c>
      <c r="D311" s="353">
        <v>1</v>
      </c>
      <c r="E311" s="59" t="str">
        <f>'[4]All Counts'!P311</f>
        <v>PeMS2016</v>
      </c>
      <c r="F311" s="59">
        <v>1</v>
      </c>
      <c r="G311" s="227">
        <v>8</v>
      </c>
      <c r="H311" s="227">
        <v>4</v>
      </c>
      <c r="I311" s="227">
        <v>2</v>
      </c>
      <c r="J311" s="59">
        <f>'[4]All Counts'!M311</f>
        <v>118688.36680182839</v>
      </c>
      <c r="K311" s="78">
        <f>VLOOKUP(class[[#This Row],[hwycov_id]],flow[[hwycov_id]:[flow_day]],2,FALSE)</f>
        <v>118518.648438</v>
      </c>
      <c r="L311" s="229">
        <f t="shared" si="12"/>
        <v>-1.429949441563716E-3</v>
      </c>
      <c r="M311" s="228">
        <f t="shared" si="13"/>
        <v>-169.71836382838956</v>
      </c>
      <c r="N311" s="228">
        <f t="shared" si="14"/>
        <v>28804.323020585609</v>
      </c>
      <c r="O311" s="59" t="e">
        <f>VLOOKUP(class[[#This Row],[hwycov_id]],check!$A$2:$P$26,16,FALSE)</f>
        <v>#N/A</v>
      </c>
      <c r="P311" s="59">
        <v>328</v>
      </c>
      <c r="Q311" s="304">
        <f>ROUND(class[[#This Row],[count]],-3)</f>
        <v>119000</v>
      </c>
      <c r="R311" s="321">
        <f>VLOOKUP(class[[#This Row],[count_rd]],caltran!$J$2:$P$182,7,FALSE)</f>
        <v>103702.83333333334</v>
      </c>
      <c r="S311" s="321">
        <f>VLOOKUP(class[[#This Row],[count_rd]],caltran!$J$2:$P$182,6,FALSE)</f>
        <v>134297.16666666669</v>
      </c>
      <c r="T311" s="59">
        <f>IF(AND(class[[#This Row],[flow]]&gt;=class[[#This Row],[low]], class[[#This Row],[flow]]&lt;=class[[#This Row],[high]]),1,0)</f>
        <v>1</v>
      </c>
    </row>
    <row r="312" spans="1:20">
      <c r="A312" s="347">
        <f>'[4]All Counts'!E312</f>
        <v>8774</v>
      </c>
      <c r="B312" s="59">
        <f>'[4]All Counts'!F312</f>
        <v>1</v>
      </c>
      <c r="C312" s="59">
        <f>'[4]All Counts'!G312</f>
        <v>1</v>
      </c>
      <c r="D312" s="353">
        <v>1</v>
      </c>
      <c r="E312" s="59" t="str">
        <f>'[4]All Counts'!P312</f>
        <v>PeMS2016</v>
      </c>
      <c r="F312" s="59">
        <v>1</v>
      </c>
      <c r="G312" s="227">
        <v>8</v>
      </c>
      <c r="H312" s="227">
        <v>6</v>
      </c>
      <c r="I312" s="227">
        <v>12</v>
      </c>
      <c r="J312" s="59">
        <f>'[4]All Counts'!M312</f>
        <v>107214.6542836046</v>
      </c>
      <c r="K312" s="78">
        <f>VLOOKUP(class[[#This Row],[hwycov_id]],flow[[hwycov_id]:[flow_day]],2,FALSE)</f>
        <v>105724.23632900001</v>
      </c>
      <c r="L312" s="229">
        <f t="shared" si="12"/>
        <v>-1.3901252254772345E-2</v>
      </c>
      <c r="M312" s="228">
        <f t="shared" si="13"/>
        <v>-1490.4179546045925</v>
      </c>
      <c r="N312" s="228">
        <f t="shared" si="14"/>
        <v>2221345.6794077372</v>
      </c>
      <c r="O312" s="59" t="e">
        <f>VLOOKUP(class[[#This Row],[hwycov_id]],check!$A$2:$P$26,16,FALSE)</f>
        <v>#N/A</v>
      </c>
      <c r="P312" s="59">
        <v>329</v>
      </c>
      <c r="Q312" s="304">
        <f>ROUND(class[[#This Row],[count]],-3)</f>
        <v>107000</v>
      </c>
      <c r="R312" s="321">
        <f>VLOOKUP(class[[#This Row],[count_rd]],caltran!$J$2:$P$182,7,FALSE)</f>
        <v>92782.870370370336</v>
      </c>
      <c r="S312" s="321">
        <f>VLOOKUP(class[[#This Row],[count_rd]],caltran!$J$2:$P$182,6,FALSE)</f>
        <v>121217.12962962968</v>
      </c>
      <c r="T312" s="59">
        <f>IF(AND(class[[#This Row],[flow]]&gt;=class[[#This Row],[low]], class[[#This Row],[flow]]&lt;=class[[#This Row],[high]]),1,0)</f>
        <v>1</v>
      </c>
    </row>
    <row r="313" spans="1:20">
      <c r="A313" s="347">
        <f>'[4]All Counts'!E313</f>
        <v>14255</v>
      </c>
      <c r="B313" s="59">
        <f>'[4]All Counts'!F313</f>
        <v>1</v>
      </c>
      <c r="C313" s="59">
        <f>'[4]All Counts'!G313</f>
        <v>1</v>
      </c>
      <c r="D313" s="353">
        <v>1</v>
      </c>
      <c r="E313" s="59" t="str">
        <f>'[4]All Counts'!P313</f>
        <v>PeMS2016</v>
      </c>
      <c r="F313" s="59">
        <v>1</v>
      </c>
      <c r="G313" s="227">
        <v>8</v>
      </c>
      <c r="H313" s="227">
        <v>2</v>
      </c>
      <c r="I313" s="227">
        <v>14</v>
      </c>
      <c r="J313" s="59">
        <f>'[4]All Counts'!M313</f>
        <v>85924.163781372175</v>
      </c>
      <c r="K313" s="78">
        <f>VLOOKUP(class[[#This Row],[hwycov_id]],flow[[hwycov_id]:[flow_day]],2,FALSE)</f>
        <v>98976.448242000013</v>
      </c>
      <c r="L313" s="229">
        <f t="shared" si="12"/>
        <v>0.15190470161383751</v>
      </c>
      <c r="M313" s="228">
        <f t="shared" si="13"/>
        <v>13052.284460627838</v>
      </c>
      <c r="N313" s="228">
        <f t="shared" si="14"/>
        <v>170362129.64114693</v>
      </c>
      <c r="O313" s="59" t="e">
        <f>VLOOKUP(class[[#This Row],[hwycov_id]],check!$A$2:$P$26,16,FALSE)</f>
        <v>#N/A</v>
      </c>
      <c r="P313" s="59">
        <v>330</v>
      </c>
      <c r="Q313" s="304">
        <f>ROUND(class[[#This Row],[count]],-3)</f>
        <v>86000</v>
      </c>
      <c r="R313" s="321">
        <f>VLOOKUP(class[[#This Row],[count_rd]],caltran!$J$2:$P$182,7,FALSE)</f>
        <v>73931.333333333328</v>
      </c>
      <c r="S313" s="321">
        <f>VLOOKUP(class[[#This Row],[count_rd]],caltran!$J$2:$P$182,6,FALSE)</f>
        <v>98068.666666666672</v>
      </c>
      <c r="T313" s="59">
        <f>IF(AND(class[[#This Row],[flow]]&gt;=class[[#This Row],[low]], class[[#This Row],[flow]]&lt;=class[[#This Row],[high]]),1,0)</f>
        <v>0</v>
      </c>
    </row>
    <row r="314" spans="1:20">
      <c r="A314" s="347">
        <f>'[4]All Counts'!E314</f>
        <v>30776</v>
      </c>
      <c r="B314" s="59">
        <f>'[4]All Counts'!F314</f>
        <v>1</v>
      </c>
      <c r="C314" s="59">
        <f>'[4]All Counts'!G314</f>
        <v>1</v>
      </c>
      <c r="D314" s="353">
        <v>1</v>
      </c>
      <c r="E314" s="59" t="str">
        <f>'[4]All Counts'!P314</f>
        <v>Caltran</v>
      </c>
      <c r="F314" s="59">
        <v>1</v>
      </c>
      <c r="G314" s="227">
        <v>8</v>
      </c>
      <c r="H314" s="227">
        <v>6</v>
      </c>
      <c r="I314" s="227">
        <v>12</v>
      </c>
      <c r="J314" s="59">
        <f>'[4]All Counts'!M314</f>
        <v>102978</v>
      </c>
      <c r="K314" s="78">
        <f>VLOOKUP(class[[#This Row],[hwycov_id]],flow[[hwycov_id]:[flow_day]],2,FALSE)</f>
        <v>105084.350586</v>
      </c>
      <c r="L314" s="229">
        <f t="shared" si="12"/>
        <v>2.0454374584862878E-2</v>
      </c>
      <c r="M314" s="228">
        <f t="shared" si="13"/>
        <v>2106.3505860000005</v>
      </c>
      <c r="N314" s="228">
        <f t="shared" si="14"/>
        <v>4436712.7911425456</v>
      </c>
      <c r="O314" s="59" t="e">
        <f>VLOOKUP(class[[#This Row],[hwycov_id]],check!$A$2:$P$26,16,FALSE)</f>
        <v>#N/A</v>
      </c>
      <c r="P314" s="59">
        <v>331</v>
      </c>
      <c r="Q314" s="304">
        <f>ROUND(class[[#This Row],[count]],-3)</f>
        <v>103000</v>
      </c>
      <c r="R314" s="321">
        <f>VLOOKUP(class[[#This Row],[count_rd]],caltran!$J$2:$P$182,7,FALSE)</f>
        <v>89153.857142857189</v>
      </c>
      <c r="S314" s="321">
        <f>VLOOKUP(class[[#This Row],[count_rd]],caltran!$J$2:$P$182,6,FALSE)</f>
        <v>116846.1428571428</v>
      </c>
      <c r="T314" s="59">
        <f>IF(AND(class[[#This Row],[flow]]&gt;=class[[#This Row],[low]], class[[#This Row],[flow]]&lt;=class[[#This Row],[high]]),1,0)</f>
        <v>1</v>
      </c>
    </row>
    <row r="315" spans="1:20">
      <c r="A315" s="347">
        <f>'[4]All Counts'!E315</f>
        <v>14263</v>
      </c>
      <c r="B315" s="59">
        <f>'[4]All Counts'!F315</f>
        <v>1</v>
      </c>
      <c r="C315" s="59">
        <f>'[4]All Counts'!G315</f>
        <v>1</v>
      </c>
      <c r="D315" s="353">
        <v>1</v>
      </c>
      <c r="E315" s="59" t="str">
        <f>'[4]All Counts'!P315</f>
        <v>Caltran</v>
      </c>
      <c r="F315" s="59">
        <v>1</v>
      </c>
      <c r="G315" s="227">
        <v>8</v>
      </c>
      <c r="H315" s="227">
        <v>2</v>
      </c>
      <c r="I315" s="227">
        <v>11</v>
      </c>
      <c r="J315" s="59">
        <f>'[4]All Counts'!M315</f>
        <v>72660</v>
      </c>
      <c r="K315" s="78">
        <f>VLOOKUP(class[[#This Row],[hwycov_id]],flow[[hwycov_id]:[flow_day]],2,FALSE)</f>
        <v>68081.747070999991</v>
      </c>
      <c r="L315" s="229">
        <f t="shared" si="12"/>
        <v>-6.3009261340490119E-2</v>
      </c>
      <c r="M315" s="228">
        <f t="shared" si="13"/>
        <v>-4578.2529290000093</v>
      </c>
      <c r="N315" s="228">
        <f t="shared" si="14"/>
        <v>20960399.881897163</v>
      </c>
      <c r="O315" s="59" t="e">
        <f>VLOOKUP(class[[#This Row],[hwycov_id]],check!$A$2:$P$26,16,FALSE)</f>
        <v>#N/A</v>
      </c>
      <c r="P315" s="59">
        <v>332</v>
      </c>
      <c r="Q315" s="304">
        <f>ROUND(class[[#This Row],[count]],-3)</f>
        <v>73000</v>
      </c>
      <c r="R315" s="321">
        <f>VLOOKUP(class[[#This Row],[count_rd]],caltran!$J$2:$P$182,7,FALSE)</f>
        <v>61466</v>
      </c>
      <c r="S315" s="321">
        <f>VLOOKUP(class[[#This Row],[count_rd]],caltran!$J$2:$P$182,6,FALSE)</f>
        <v>84534</v>
      </c>
      <c r="T315" s="59">
        <f>IF(AND(class[[#This Row],[flow]]&gt;=class[[#This Row],[low]], class[[#This Row],[flow]]&lt;=class[[#This Row],[high]]),1,0)</f>
        <v>1</v>
      </c>
    </row>
    <row r="316" spans="1:20">
      <c r="A316" s="347">
        <f>'[4]All Counts'!E316</f>
        <v>14286</v>
      </c>
      <c r="B316" s="59">
        <f>'[4]All Counts'!F316</f>
        <v>1</v>
      </c>
      <c r="C316" s="59">
        <f>'[4]All Counts'!G316</f>
        <v>1</v>
      </c>
      <c r="D316" s="353">
        <v>1</v>
      </c>
      <c r="E316" s="59" t="str">
        <f>'[4]All Counts'!P316</f>
        <v>PeMS2016</v>
      </c>
      <c r="F316" s="59">
        <v>1</v>
      </c>
      <c r="G316" s="227">
        <v>8</v>
      </c>
      <c r="H316" s="227">
        <v>4</v>
      </c>
      <c r="I316" s="227">
        <v>2</v>
      </c>
      <c r="J316" s="59">
        <f>'[4]All Counts'!M316</f>
        <v>64818.876143935879</v>
      </c>
      <c r="K316" s="78">
        <f>VLOOKUP(class[[#This Row],[hwycov_id]],flow[[hwycov_id]:[flow_day]],2,FALSE)</f>
        <v>61104.989257000001</v>
      </c>
      <c r="L316" s="229">
        <f t="shared" si="12"/>
        <v>-5.7296378892606414E-2</v>
      </c>
      <c r="M316" s="228">
        <f t="shared" si="13"/>
        <v>-3713.8868869358776</v>
      </c>
      <c r="N316" s="228">
        <f t="shared" si="14"/>
        <v>13792955.808954263</v>
      </c>
      <c r="O316" s="59" t="e">
        <f>VLOOKUP(class[[#This Row],[hwycov_id]],check!$A$2:$P$26,16,FALSE)</f>
        <v>#N/A</v>
      </c>
      <c r="P316" s="59">
        <v>333</v>
      </c>
      <c r="Q316" s="304">
        <f>ROUND(class[[#This Row],[count]],-3)</f>
        <v>65000</v>
      </c>
      <c r="R316" s="321">
        <f>VLOOKUP(class[[#This Row],[count_rd]],caltran!$J$2:$P$182,7,FALSE)</f>
        <v>53950</v>
      </c>
      <c r="S316" s="321">
        <f>VLOOKUP(class[[#This Row],[count_rd]],caltran!$J$2:$P$182,6,FALSE)</f>
        <v>76050</v>
      </c>
      <c r="T316" s="59">
        <f>IF(AND(class[[#This Row],[flow]]&gt;=class[[#This Row],[low]], class[[#This Row],[flow]]&lt;=class[[#This Row],[high]]),1,0)</f>
        <v>1</v>
      </c>
    </row>
    <row r="317" spans="1:20">
      <c r="A317" s="347">
        <f>'[4]All Counts'!E317</f>
        <v>9252</v>
      </c>
      <c r="B317" s="59">
        <f>'[4]All Counts'!F317</f>
        <v>1</v>
      </c>
      <c r="C317" s="59">
        <f>'[4]All Counts'!G317</f>
        <v>1</v>
      </c>
      <c r="D317" s="353">
        <v>1</v>
      </c>
      <c r="E317" s="59" t="str">
        <f>'[4]All Counts'!P317</f>
        <v>PeMS2016</v>
      </c>
      <c r="F317" s="59">
        <v>1</v>
      </c>
      <c r="G317" s="227">
        <v>8</v>
      </c>
      <c r="H317" s="227">
        <v>5</v>
      </c>
      <c r="I317" s="227">
        <v>9</v>
      </c>
      <c r="J317" s="59">
        <f>'[4]All Counts'!M317</f>
        <v>59572.180082686973</v>
      </c>
      <c r="K317" s="78">
        <f>VLOOKUP(class[[#This Row],[hwycov_id]],flow[[hwycov_id]:[flow_day]],2,FALSE)</f>
        <v>58154.203368999995</v>
      </c>
      <c r="L317" s="229">
        <f t="shared" si="12"/>
        <v>-2.3802666139107309E-2</v>
      </c>
      <c r="M317" s="228">
        <f t="shared" si="13"/>
        <v>-1417.9767136869777</v>
      </c>
      <c r="N317" s="228">
        <f t="shared" si="14"/>
        <v>2010657.9605585213</v>
      </c>
      <c r="O317" s="59" t="e">
        <f>VLOOKUP(class[[#This Row],[hwycov_id]],check!$A$2:$P$26,16,FALSE)</f>
        <v>#N/A</v>
      </c>
      <c r="P317" s="59">
        <v>334</v>
      </c>
      <c r="Q317" s="304">
        <f>ROUND(class[[#This Row],[count]],-3)</f>
        <v>60000</v>
      </c>
      <c r="R317" s="321">
        <f>VLOOKUP(class[[#This Row],[count_rd]],caltran!$J$2:$P$182,7,FALSE)</f>
        <v>49200.000000000007</v>
      </c>
      <c r="S317" s="321">
        <f>VLOOKUP(class[[#This Row],[count_rd]],caltran!$J$2:$P$182,6,FALSE)</f>
        <v>70800</v>
      </c>
      <c r="T317" s="59">
        <f>IF(AND(class[[#This Row],[flow]]&gt;=class[[#This Row],[low]], class[[#This Row],[flow]]&lt;=class[[#This Row],[high]]),1,0)</f>
        <v>1</v>
      </c>
    </row>
    <row r="318" spans="1:20">
      <c r="A318" s="347">
        <f>'[4]All Counts'!E318</f>
        <v>15039</v>
      </c>
      <c r="B318" s="59">
        <f>'[4]All Counts'!F318</f>
        <v>1</v>
      </c>
      <c r="C318" s="59">
        <f>'[4]All Counts'!G318</f>
        <v>1</v>
      </c>
      <c r="D318" s="353">
        <v>1</v>
      </c>
      <c r="E318" s="59" t="str">
        <f>'[4]All Counts'!P318</f>
        <v>PeMS2016</v>
      </c>
      <c r="F318" s="59">
        <v>1</v>
      </c>
      <c r="G318" s="227">
        <v>8</v>
      </c>
      <c r="H318" s="227">
        <v>2</v>
      </c>
      <c r="I318" s="227">
        <v>14</v>
      </c>
      <c r="J318" s="59">
        <f>'[4]All Counts'!M318</f>
        <v>72760.960583682056</v>
      </c>
      <c r="K318" s="78">
        <f>VLOOKUP(class[[#This Row],[hwycov_id]],flow[[hwycov_id]:[flow_day]],2,FALSE)</f>
        <v>68107.468263000002</v>
      </c>
      <c r="L318" s="229">
        <f t="shared" si="12"/>
        <v>-6.3955894525747681E-2</v>
      </c>
      <c r="M318" s="228">
        <f t="shared" si="13"/>
        <v>-4653.4923206820531</v>
      </c>
      <c r="N318" s="228">
        <f t="shared" si="14"/>
        <v>21654990.778646842</v>
      </c>
      <c r="O318" s="59" t="e">
        <f>VLOOKUP(class[[#This Row],[hwycov_id]],check!$A$2:$P$26,16,FALSE)</f>
        <v>#N/A</v>
      </c>
      <c r="P318" s="59">
        <v>335</v>
      </c>
      <c r="Q318" s="304">
        <f>ROUND(class[[#This Row],[count]],-3)</f>
        <v>73000</v>
      </c>
      <c r="R318" s="321">
        <f>VLOOKUP(class[[#This Row],[count_rd]],caltran!$J$2:$P$182,7,FALSE)</f>
        <v>61466</v>
      </c>
      <c r="S318" s="321">
        <f>VLOOKUP(class[[#This Row],[count_rd]],caltran!$J$2:$P$182,6,FALSE)</f>
        <v>84534</v>
      </c>
      <c r="T318" s="59">
        <f>IF(AND(class[[#This Row],[flow]]&gt;=class[[#This Row],[low]], class[[#This Row],[flow]]&lt;=class[[#This Row],[high]]),1,0)</f>
        <v>1</v>
      </c>
    </row>
    <row r="319" spans="1:20">
      <c r="A319" s="347">
        <f>'[4]All Counts'!E319</f>
        <v>8777</v>
      </c>
      <c r="B319" s="59">
        <f>'[4]All Counts'!F319</f>
        <v>1</v>
      </c>
      <c r="C319" s="59">
        <f>'[4]All Counts'!G319</f>
        <v>1</v>
      </c>
      <c r="D319" s="353">
        <v>1</v>
      </c>
      <c r="E319" s="59" t="str">
        <f>'[4]All Counts'!P319</f>
        <v>PeMS2016</v>
      </c>
      <c r="F319" s="59">
        <v>1</v>
      </c>
      <c r="G319" s="227">
        <v>8</v>
      </c>
      <c r="H319" s="227">
        <v>3</v>
      </c>
      <c r="I319" s="227">
        <v>14</v>
      </c>
      <c r="J319" s="59">
        <f>'[4]All Counts'!M319</f>
        <v>80789.494429886327</v>
      </c>
      <c r="K319" s="78">
        <f>VLOOKUP(class[[#This Row],[hwycov_id]],flow[[hwycov_id]:[flow_day]],2,FALSE)</f>
        <v>74119.743896</v>
      </c>
      <c r="L319" s="229">
        <f t="shared" si="12"/>
        <v>-8.2557151532551165E-2</v>
      </c>
      <c r="M319" s="228">
        <f t="shared" si="13"/>
        <v>-6669.7505338863266</v>
      </c>
      <c r="N319" s="228">
        <f t="shared" si="14"/>
        <v>44485572.184276938</v>
      </c>
      <c r="O319" s="59" t="e">
        <f>VLOOKUP(class[[#This Row],[hwycov_id]],check!$A$2:$P$26,16,FALSE)</f>
        <v>#N/A</v>
      </c>
      <c r="P319" s="59">
        <v>336</v>
      </c>
      <c r="Q319" s="304">
        <f>ROUND(class[[#This Row],[count]],-3)</f>
        <v>81000</v>
      </c>
      <c r="R319" s="321">
        <f>VLOOKUP(class[[#This Row],[count_rd]],caltran!$J$2:$P$182,7,FALSE)</f>
        <v>69201</v>
      </c>
      <c r="S319" s="321">
        <f>VLOOKUP(class[[#This Row],[count_rd]],caltran!$J$2:$P$182,6,FALSE)</f>
        <v>92799</v>
      </c>
      <c r="T319" s="59">
        <f>IF(AND(class[[#This Row],[flow]]&gt;=class[[#This Row],[low]], class[[#This Row],[flow]]&lt;=class[[#This Row],[high]]),1,0)</f>
        <v>1</v>
      </c>
    </row>
    <row r="320" spans="1:20">
      <c r="A320" s="347">
        <f>'[4]All Counts'!E320</f>
        <v>12009</v>
      </c>
      <c r="B320" s="59">
        <f>'[4]All Counts'!F320</f>
        <v>1</v>
      </c>
      <c r="C320" s="59">
        <f>'[4]All Counts'!G320</f>
        <v>1</v>
      </c>
      <c r="D320" s="353">
        <v>1</v>
      </c>
      <c r="E320" s="59" t="str">
        <f>'[4]All Counts'!P320</f>
        <v>PeMS2016</v>
      </c>
      <c r="F320" s="59">
        <v>1</v>
      </c>
      <c r="G320" s="227">
        <v>8</v>
      </c>
      <c r="H320" s="227">
        <v>3</v>
      </c>
      <c r="I320" s="227">
        <v>14</v>
      </c>
      <c r="J320" s="59">
        <f>'[4]All Counts'!M320</f>
        <v>83645.692758606412</v>
      </c>
      <c r="K320" s="78">
        <f>VLOOKUP(class[[#This Row],[hwycov_id]],flow[[hwycov_id]:[flow_day]],2,FALSE)</f>
        <v>71539.472657000006</v>
      </c>
      <c r="L320" s="229">
        <f t="shared" si="12"/>
        <v>-0.1447321398430379</v>
      </c>
      <c r="M320" s="228">
        <f t="shared" si="13"/>
        <v>-12106.220101606406</v>
      </c>
      <c r="N320" s="228">
        <f t="shared" si="14"/>
        <v>146560565.14853904</v>
      </c>
      <c r="O320" s="59" t="e">
        <f>VLOOKUP(class[[#This Row],[hwycov_id]],check!$A$2:$P$26,16,FALSE)</f>
        <v>#N/A</v>
      </c>
      <c r="P320" s="59">
        <v>337</v>
      </c>
      <c r="Q320" s="304">
        <f>ROUND(class[[#This Row],[count]],-3)</f>
        <v>84000</v>
      </c>
      <c r="R320" s="321">
        <f>VLOOKUP(class[[#This Row],[count_rd]],caltran!$J$2:$P$182,7,FALSE)</f>
        <v>72072</v>
      </c>
      <c r="S320" s="321">
        <f>VLOOKUP(class[[#This Row],[count_rd]],caltran!$J$2:$P$182,6,FALSE)</f>
        <v>95927.999999999985</v>
      </c>
      <c r="T320" s="59">
        <f>IF(AND(class[[#This Row],[flow]]&gt;=class[[#This Row],[low]], class[[#This Row],[flow]]&lt;=class[[#This Row],[high]]),1,0)</f>
        <v>0</v>
      </c>
    </row>
    <row r="321" spans="1:20">
      <c r="A321" s="347">
        <f>'[4]All Counts'!E321</f>
        <v>26065</v>
      </c>
      <c r="B321" s="59">
        <f>'[4]All Counts'!F321</f>
        <v>1</v>
      </c>
      <c r="C321" s="59">
        <f>'[4]All Counts'!G321</f>
        <v>1</v>
      </c>
      <c r="D321" s="353">
        <v>1</v>
      </c>
      <c r="E321" s="59" t="str">
        <f>'[4]All Counts'!P321</f>
        <v>Caltran</v>
      </c>
      <c r="F321" s="59">
        <v>1</v>
      </c>
      <c r="G321" s="227">
        <v>8</v>
      </c>
      <c r="H321" s="227">
        <v>4</v>
      </c>
      <c r="I321" s="227">
        <v>14</v>
      </c>
      <c r="J321" s="59">
        <f>'[4]All Counts'!M321</f>
        <v>105583</v>
      </c>
      <c r="K321" s="78">
        <f>VLOOKUP(class[[#This Row],[hwycov_id]],flow[[hwycov_id]:[flow_day]],2,FALSE)</f>
        <v>91113.922363000005</v>
      </c>
      <c r="L321" s="229">
        <f t="shared" si="12"/>
        <v>-0.13703984199160846</v>
      </c>
      <c r="M321" s="228">
        <f t="shared" si="13"/>
        <v>-14469.077636999995</v>
      </c>
      <c r="N321" s="228">
        <f t="shared" si="14"/>
        <v>209354207.66553336</v>
      </c>
      <c r="O321" s="59" t="e">
        <f>VLOOKUP(class[[#This Row],[hwycov_id]],check!$A$2:$P$26,16,FALSE)</f>
        <v>#N/A</v>
      </c>
      <c r="P321" s="59">
        <v>338</v>
      </c>
      <c r="Q321" s="304">
        <f>ROUND(class[[#This Row],[count]],-3)</f>
        <v>106000</v>
      </c>
      <c r="R321" s="321">
        <f>VLOOKUP(class[[#This Row],[count_rd]],caltran!$J$2:$P$182,7,FALSE)</f>
        <v>91878.444444444394</v>
      </c>
      <c r="S321" s="321">
        <f>VLOOKUP(class[[#This Row],[count_rd]],caltran!$J$2:$P$182,6,FALSE)</f>
        <v>120121.55555555559</v>
      </c>
      <c r="T321" s="59">
        <f>IF(AND(class[[#This Row],[flow]]&gt;=class[[#This Row],[low]], class[[#This Row],[flow]]&lt;=class[[#This Row],[high]]),1,0)</f>
        <v>0</v>
      </c>
    </row>
    <row r="322" spans="1:20">
      <c r="A322" s="347">
        <f>'[4]All Counts'!E322</f>
        <v>26017</v>
      </c>
      <c r="B322" s="59">
        <f>'[4]All Counts'!F322</f>
        <v>1</v>
      </c>
      <c r="C322" s="59">
        <f>'[4]All Counts'!G322</f>
        <v>1</v>
      </c>
      <c r="D322" s="353">
        <v>1</v>
      </c>
      <c r="E322" s="59" t="str">
        <f>'[4]All Counts'!P322</f>
        <v>PeMS2016</v>
      </c>
      <c r="F322" s="59">
        <v>1</v>
      </c>
      <c r="G322" s="227">
        <v>8</v>
      </c>
      <c r="H322" s="227">
        <v>2</v>
      </c>
      <c r="I322" s="227">
        <v>10</v>
      </c>
      <c r="J322" s="59">
        <f>'[4]All Counts'!M322</f>
        <v>98559.603404111724</v>
      </c>
      <c r="K322" s="78">
        <f>VLOOKUP(class[[#This Row],[hwycov_id]],flow[[hwycov_id]:[flow_day]],2,FALSE)</f>
        <v>91113.922363000005</v>
      </c>
      <c r="L322" s="229">
        <f t="shared" ref="L322:L385" si="15">K322/J322-1</f>
        <v>-7.5544957405957902E-2</v>
      </c>
      <c r="M322" s="228">
        <f t="shared" ref="M322:M385" si="16">K322-J322</f>
        <v>-7445.6810411117185</v>
      </c>
      <c r="N322" s="228">
        <f t="shared" ref="N322:N385" si="17">POWER(M322,2)</f>
        <v>55438166.165970482</v>
      </c>
      <c r="O322" s="59" t="e">
        <f>VLOOKUP(class[[#This Row],[hwycov_id]],check!$A$2:$P$26,16,FALSE)</f>
        <v>#N/A</v>
      </c>
      <c r="P322" s="59">
        <v>339</v>
      </c>
      <c r="Q322" s="304">
        <f>ROUND(class[[#This Row],[count]],-3)</f>
        <v>99000</v>
      </c>
      <c r="R322" s="321">
        <f>VLOOKUP(class[[#This Row],[count_rd]],caltran!$J$2:$P$182,7,FALSE)</f>
        <v>85486.5</v>
      </c>
      <c r="S322" s="321">
        <f>VLOOKUP(class[[#This Row],[count_rd]],caltran!$J$2:$P$182,6,FALSE)</f>
        <v>112513.5</v>
      </c>
      <c r="T322" s="59">
        <f>IF(AND(class[[#This Row],[flow]]&gt;=class[[#This Row],[low]], class[[#This Row],[flow]]&lt;=class[[#This Row],[high]]),1,0)</f>
        <v>1</v>
      </c>
    </row>
    <row r="323" spans="1:20">
      <c r="A323" s="347">
        <f>'[4]All Counts'!E323</f>
        <v>8780</v>
      </c>
      <c r="B323" s="59">
        <f>'[4]All Counts'!F323</f>
        <v>1</v>
      </c>
      <c r="C323" s="59">
        <f>'[4]All Counts'!G323</f>
        <v>1</v>
      </c>
      <c r="D323" s="353">
        <v>1</v>
      </c>
      <c r="E323" s="59" t="str">
        <f>'[4]All Counts'!P323</f>
        <v>PeMS2016</v>
      </c>
      <c r="F323" s="59">
        <v>1</v>
      </c>
      <c r="G323" s="227">
        <v>8</v>
      </c>
      <c r="H323" s="227">
        <v>2</v>
      </c>
      <c r="I323" s="227">
        <v>14</v>
      </c>
      <c r="J323" s="59">
        <f>'[4]All Counts'!M323</f>
        <v>77304.130800474639</v>
      </c>
      <c r="K323" s="78">
        <f>VLOOKUP(class[[#This Row],[hwycov_id]],flow[[hwycov_id]:[flow_day]],2,FALSE)</f>
        <v>68924.23535100001</v>
      </c>
      <c r="L323" s="229">
        <f t="shared" si="15"/>
        <v>-0.10840165153791725</v>
      </c>
      <c r="M323" s="228">
        <f t="shared" si="16"/>
        <v>-8379.8954494746285</v>
      </c>
      <c r="N323" s="228">
        <f t="shared" si="17"/>
        <v>70222647.74412559</v>
      </c>
      <c r="O323" s="59" t="e">
        <f>VLOOKUP(class[[#This Row],[hwycov_id]],check!$A$2:$P$26,16,FALSE)</f>
        <v>#N/A</v>
      </c>
      <c r="P323" s="59">
        <v>340</v>
      </c>
      <c r="Q323" s="304">
        <f>ROUND(class[[#This Row],[count]],-3)</f>
        <v>77000</v>
      </c>
      <c r="R323" s="321">
        <f>VLOOKUP(class[[#This Row],[count_rd]],caltran!$J$2:$P$182,7,FALSE)</f>
        <v>65351.611111111109</v>
      </c>
      <c r="S323" s="321">
        <f>VLOOKUP(class[[#This Row],[count_rd]],caltran!$J$2:$P$182,6,FALSE)</f>
        <v>88648.388888888891</v>
      </c>
      <c r="T323" s="59">
        <f>IF(AND(class[[#This Row],[flow]]&gt;=class[[#This Row],[low]], class[[#This Row],[flow]]&lt;=class[[#This Row],[high]]),1,0)</f>
        <v>1</v>
      </c>
    </row>
    <row r="324" spans="1:20">
      <c r="A324" s="347">
        <f>'[4]All Counts'!E324</f>
        <v>20684</v>
      </c>
      <c r="B324" s="59">
        <f>'[4]All Counts'!F324</f>
        <v>1</v>
      </c>
      <c r="C324" s="59">
        <f>'[4]All Counts'!G324</f>
        <v>1</v>
      </c>
      <c r="D324" s="353">
        <v>1</v>
      </c>
      <c r="E324" s="59" t="str">
        <f>'[4]All Counts'!P324</f>
        <v>PeMS2016</v>
      </c>
      <c r="F324" s="59">
        <v>1</v>
      </c>
      <c r="G324" s="227">
        <v>8</v>
      </c>
      <c r="H324" s="227">
        <v>6</v>
      </c>
      <c r="I324" s="227">
        <v>1</v>
      </c>
      <c r="J324" s="59">
        <f>'[4]All Counts'!M324</f>
        <v>86925.607942932416</v>
      </c>
      <c r="K324" s="78">
        <f>VLOOKUP(class[[#This Row],[hwycov_id]],flow[[hwycov_id]:[flow_day]],2,FALSE)</f>
        <v>83625.686522999997</v>
      </c>
      <c r="L324" s="229">
        <f t="shared" si="15"/>
        <v>-3.7962592359421343E-2</v>
      </c>
      <c r="M324" s="228">
        <f t="shared" si="16"/>
        <v>-3299.9214199324197</v>
      </c>
      <c r="N324" s="228">
        <f t="shared" si="17"/>
        <v>10889481.377728797</v>
      </c>
      <c r="O324" s="59" t="e">
        <f>VLOOKUP(class[[#This Row],[hwycov_id]],check!$A$2:$P$26,16,FALSE)</f>
        <v>#N/A</v>
      </c>
      <c r="P324" s="59">
        <v>341</v>
      </c>
      <c r="Q324" s="304">
        <f>ROUND(class[[#This Row],[count]],-3)</f>
        <v>87000</v>
      </c>
      <c r="R324" s="321">
        <f>VLOOKUP(class[[#This Row],[count_rd]],caltran!$J$2:$P$182,7,FALSE)</f>
        <v>74844.166666666672</v>
      </c>
      <c r="S324" s="321">
        <f>VLOOKUP(class[[#This Row],[count_rd]],caltran!$J$2:$P$182,6,FALSE)</f>
        <v>99155.833333333343</v>
      </c>
      <c r="T324" s="59">
        <f>IF(AND(class[[#This Row],[flow]]&gt;=class[[#This Row],[low]], class[[#This Row],[flow]]&lt;=class[[#This Row],[high]]),1,0)</f>
        <v>1</v>
      </c>
    </row>
    <row r="325" spans="1:20">
      <c r="A325" s="347">
        <f>'[4]All Counts'!E325</f>
        <v>8787</v>
      </c>
      <c r="B325" s="59">
        <f>'[4]All Counts'!F325</f>
        <v>1</v>
      </c>
      <c r="C325" s="59">
        <f>'[4]All Counts'!G325</f>
        <v>1</v>
      </c>
      <c r="D325" s="353">
        <v>1</v>
      </c>
      <c r="E325" s="59" t="str">
        <f>'[4]All Counts'!P325</f>
        <v>PeMS2016</v>
      </c>
      <c r="F325" s="59">
        <v>1</v>
      </c>
      <c r="G325" s="227">
        <v>8</v>
      </c>
      <c r="H325" s="227">
        <v>5</v>
      </c>
      <c r="I325" s="227">
        <v>5</v>
      </c>
      <c r="J325" s="59">
        <f>'[4]All Counts'!M325</f>
        <v>115020.01721467781</v>
      </c>
      <c r="K325" s="78">
        <f>VLOOKUP(class[[#This Row],[hwycov_id]],flow[[hwycov_id]:[flow_day]],2,FALSE)</f>
        <v>90684.970215000008</v>
      </c>
      <c r="L325" s="229">
        <f t="shared" si="15"/>
        <v>-0.21157227749547214</v>
      </c>
      <c r="M325" s="228">
        <f t="shared" si="16"/>
        <v>-24335.046999677797</v>
      </c>
      <c r="N325" s="228">
        <f t="shared" si="17"/>
        <v>592194512.47652733</v>
      </c>
      <c r="O325" s="59" t="e">
        <f>VLOOKUP(class[[#This Row],[hwycov_id]],check!$A$2:$P$26,16,FALSE)</f>
        <v>#N/A</v>
      </c>
      <c r="P325" s="59">
        <v>342</v>
      </c>
      <c r="Q325" s="304">
        <f>ROUND(class[[#This Row],[count]],-3)</f>
        <v>115000</v>
      </c>
      <c r="R325" s="321">
        <f>VLOOKUP(class[[#This Row],[count_rd]],caltran!$J$2:$P$182,7,FALSE)</f>
        <v>100060.95238095237</v>
      </c>
      <c r="S325" s="321">
        <f>VLOOKUP(class[[#This Row],[count_rd]],caltran!$J$2:$P$182,6,FALSE)</f>
        <v>129939.04761904763</v>
      </c>
      <c r="T325" s="59">
        <f>IF(AND(class[[#This Row],[flow]]&gt;=class[[#This Row],[low]], class[[#This Row],[flow]]&lt;=class[[#This Row],[high]]),1,0)</f>
        <v>0</v>
      </c>
    </row>
    <row r="326" spans="1:20">
      <c r="A326" s="347">
        <f>'[4]All Counts'!E326</f>
        <v>30816</v>
      </c>
      <c r="B326" s="59">
        <f>'[4]All Counts'!F326</f>
        <v>1</v>
      </c>
      <c r="C326" s="59">
        <f>'[4]All Counts'!G326</f>
        <v>1</v>
      </c>
      <c r="D326" s="353">
        <v>1</v>
      </c>
      <c r="E326" s="59" t="str">
        <f>'[4]All Counts'!P326</f>
        <v>PeMS2016</v>
      </c>
      <c r="F326" s="59">
        <v>1</v>
      </c>
      <c r="G326" s="227">
        <v>8</v>
      </c>
      <c r="H326" s="227">
        <v>3</v>
      </c>
      <c r="I326" s="227">
        <v>14</v>
      </c>
      <c r="J326" s="59">
        <f>'[4]All Counts'!M326</f>
        <v>110995.204418244</v>
      </c>
      <c r="K326" s="78">
        <f>VLOOKUP(class[[#This Row],[hwycov_id]],flow[[hwycov_id]:[flow_day]],2,FALSE)</f>
        <v>99491.034178999995</v>
      </c>
      <c r="L326" s="229">
        <f t="shared" si="15"/>
        <v>-0.10364565117511593</v>
      </c>
      <c r="M326" s="228">
        <f t="shared" si="16"/>
        <v>-11504.170239244006</v>
      </c>
      <c r="N326" s="228">
        <f t="shared" si="17"/>
        <v>132345932.89350748</v>
      </c>
      <c r="O326" s="59" t="e">
        <f>VLOOKUP(class[[#This Row],[hwycov_id]],check!$A$2:$P$26,16,FALSE)</f>
        <v>#N/A</v>
      </c>
      <c r="P326" s="59">
        <v>343</v>
      </c>
      <c r="Q326" s="304">
        <f>ROUND(class[[#This Row],[count]],-3)</f>
        <v>111000</v>
      </c>
      <c r="R326" s="321">
        <f>VLOOKUP(class[[#This Row],[count_rd]],caltran!$J$2:$P$182,7,FALSE)</f>
        <v>96413.190476190444</v>
      </c>
      <c r="S326" s="321">
        <f>VLOOKUP(class[[#This Row],[count_rd]],caltran!$J$2:$P$182,6,FALSE)</f>
        <v>125586.80952380956</v>
      </c>
      <c r="T326" s="59">
        <f>IF(AND(class[[#This Row],[flow]]&gt;=class[[#This Row],[low]], class[[#This Row],[flow]]&lt;=class[[#This Row],[high]]),1,0)</f>
        <v>1</v>
      </c>
    </row>
    <row r="327" spans="1:20">
      <c r="A327" s="347">
        <f>'[4]All Counts'!E327</f>
        <v>30816</v>
      </c>
      <c r="B327" s="59">
        <f>'[4]All Counts'!F327</f>
        <v>1</v>
      </c>
      <c r="C327" s="59">
        <f>'[4]All Counts'!G327</f>
        <v>1</v>
      </c>
      <c r="D327" s="353">
        <v>1</v>
      </c>
      <c r="E327" s="59" t="str">
        <f>'[4]All Counts'!P327</f>
        <v>Caltran</v>
      </c>
      <c r="F327" s="59">
        <v>1</v>
      </c>
      <c r="G327" s="227">
        <v>8</v>
      </c>
      <c r="H327" s="227">
        <v>3</v>
      </c>
      <c r="I327" s="227">
        <v>14</v>
      </c>
      <c r="J327" s="59">
        <f>'[4]All Counts'!M327</f>
        <v>115085</v>
      </c>
      <c r="K327" s="78">
        <f>VLOOKUP(class[[#This Row],[hwycov_id]],flow[[hwycov_id]:[flow_day]],2,FALSE)</f>
        <v>99491.034178999995</v>
      </c>
      <c r="L327" s="229">
        <f t="shared" si="15"/>
        <v>-0.13549955094929844</v>
      </c>
      <c r="M327" s="228">
        <f t="shared" si="16"/>
        <v>-15593.965821000005</v>
      </c>
      <c r="N327" s="228">
        <f t="shared" si="17"/>
        <v>243171770.02651638</v>
      </c>
      <c r="O327" s="59" t="e">
        <f>VLOOKUP(class[[#This Row],[hwycov_id]],check!$A$2:$P$26,16,FALSE)</f>
        <v>#N/A</v>
      </c>
      <c r="P327" s="59">
        <v>344</v>
      </c>
      <c r="Q327" s="304">
        <f>ROUND(class[[#This Row],[count]],-3)</f>
        <v>115000</v>
      </c>
      <c r="R327" s="321">
        <f>VLOOKUP(class[[#This Row],[count_rd]],caltran!$J$2:$P$182,7,FALSE)</f>
        <v>100060.95238095237</v>
      </c>
      <c r="S327" s="321">
        <f>VLOOKUP(class[[#This Row],[count_rd]],caltran!$J$2:$P$182,6,FALSE)</f>
        <v>129939.04761904763</v>
      </c>
      <c r="T327" s="59">
        <f>IF(AND(class[[#This Row],[flow]]&gt;=class[[#This Row],[low]], class[[#This Row],[flow]]&lt;=class[[#This Row],[high]]),1,0)</f>
        <v>0</v>
      </c>
    </row>
    <row r="328" spans="1:20">
      <c r="A328" s="347">
        <f>'[4]All Counts'!E328</f>
        <v>8791</v>
      </c>
      <c r="B328" s="59">
        <f>'[4]All Counts'!F328</f>
        <v>1</v>
      </c>
      <c r="C328" s="59">
        <f>'[4]All Counts'!G328</f>
        <v>1</v>
      </c>
      <c r="D328" s="353">
        <v>1</v>
      </c>
      <c r="E328" s="59" t="str">
        <f>'[4]All Counts'!P328</f>
        <v>PeMS2016</v>
      </c>
      <c r="F328" s="59">
        <v>1</v>
      </c>
      <c r="G328" s="227">
        <v>8</v>
      </c>
      <c r="H328" s="227">
        <v>7</v>
      </c>
      <c r="I328" s="227">
        <v>15</v>
      </c>
      <c r="J328" s="59">
        <f>'[4]All Counts'!M328</f>
        <v>101566.32836548809</v>
      </c>
      <c r="K328" s="78">
        <f>VLOOKUP(class[[#This Row],[hwycov_id]],flow[[hwycov_id]:[flow_day]],2,FALSE)</f>
        <v>89682.570800000001</v>
      </c>
      <c r="L328" s="229">
        <f t="shared" si="15"/>
        <v>-0.11700489479864029</v>
      </c>
      <c r="M328" s="228">
        <f t="shared" si="16"/>
        <v>-11883.757565488093</v>
      </c>
      <c r="N328" s="228">
        <f t="shared" si="17"/>
        <v>141223693.87529549</v>
      </c>
      <c r="O328" s="59" t="e">
        <f>VLOOKUP(class[[#This Row],[hwycov_id]],check!$A$2:$P$26,16,FALSE)</f>
        <v>#N/A</v>
      </c>
      <c r="P328" s="59">
        <v>345</v>
      </c>
      <c r="Q328" s="304">
        <f>ROUND(class[[#This Row],[count]],-3)</f>
        <v>102000</v>
      </c>
      <c r="R328" s="321">
        <f>VLOOKUP(class[[#This Row],[count_rd]],caltran!$J$2:$P$182,7,FALSE)</f>
        <v>88232.42857142858</v>
      </c>
      <c r="S328" s="321">
        <f>VLOOKUP(class[[#This Row],[count_rd]],caltran!$J$2:$P$182,6,FALSE)</f>
        <v>115767.57142857142</v>
      </c>
      <c r="T328" s="59">
        <f>IF(AND(class[[#This Row],[flow]]&gt;=class[[#This Row],[low]], class[[#This Row],[flow]]&lt;=class[[#This Row],[high]]),1,0)</f>
        <v>1</v>
      </c>
    </row>
    <row r="329" spans="1:20">
      <c r="A329" s="347">
        <f>'[4]All Counts'!E329</f>
        <v>20689</v>
      </c>
      <c r="B329" s="59">
        <f>'[4]All Counts'!F329</f>
        <v>1</v>
      </c>
      <c r="C329" s="59">
        <f>'[4]All Counts'!G329</f>
        <v>1</v>
      </c>
      <c r="D329" s="353">
        <v>1</v>
      </c>
      <c r="E329" s="59" t="str">
        <f>'[4]All Counts'!P329</f>
        <v>PeMS2016</v>
      </c>
      <c r="F329" s="59">
        <v>1</v>
      </c>
      <c r="G329" s="227">
        <v>8</v>
      </c>
      <c r="H329" s="227">
        <v>3</v>
      </c>
      <c r="I329" s="227">
        <v>14</v>
      </c>
      <c r="J329" s="59">
        <f>'[4]All Counts'!M329</f>
        <v>107543.3182274592</v>
      </c>
      <c r="K329" s="78">
        <f>VLOOKUP(class[[#This Row],[hwycov_id]],flow[[hwycov_id]:[flow_day]],2,FALSE)</f>
        <v>92053.762694999998</v>
      </c>
      <c r="L329" s="229">
        <f t="shared" si="15"/>
        <v>-0.14403084996594639</v>
      </c>
      <c r="M329" s="228">
        <f t="shared" si="16"/>
        <v>-15489.555532459199</v>
      </c>
      <c r="N329" s="228">
        <f t="shared" si="17"/>
        <v>239926330.59313738</v>
      </c>
      <c r="O329" s="59" t="e">
        <f>VLOOKUP(class[[#This Row],[hwycov_id]],check!$A$2:$P$26,16,FALSE)</f>
        <v>#N/A</v>
      </c>
      <c r="P329" s="59">
        <v>346</v>
      </c>
      <c r="Q329" s="304">
        <f>ROUND(class[[#This Row],[count]],-3)</f>
        <v>108000</v>
      </c>
      <c r="R329" s="321">
        <f>VLOOKUP(class[[#This Row],[count_rd]],caltran!$J$2:$P$182,7,FALSE)</f>
        <v>93677.142857142826</v>
      </c>
      <c r="S329" s="321">
        <f>VLOOKUP(class[[#This Row],[count_rd]],caltran!$J$2:$P$182,6,FALSE)</f>
        <v>122322.85714285719</v>
      </c>
      <c r="T329" s="59">
        <f>IF(AND(class[[#This Row],[flow]]&gt;=class[[#This Row],[low]], class[[#This Row],[flow]]&lt;=class[[#This Row],[high]]),1,0)</f>
        <v>0</v>
      </c>
    </row>
    <row r="330" spans="1:20">
      <c r="A330" s="347">
        <f>'[4]All Counts'!E330</f>
        <v>10965</v>
      </c>
      <c r="B330" s="59">
        <f>'[4]All Counts'!F330</f>
        <v>1</v>
      </c>
      <c r="C330" s="59">
        <f>'[4]All Counts'!G330</f>
        <v>1</v>
      </c>
      <c r="D330" s="353">
        <v>1</v>
      </c>
      <c r="E330" s="59" t="str">
        <f>'[4]All Counts'!P330</f>
        <v>PeMS2016</v>
      </c>
      <c r="F330" s="59">
        <v>1</v>
      </c>
      <c r="G330" s="227">
        <v>8</v>
      </c>
      <c r="H330" s="227">
        <v>3</v>
      </c>
      <c r="I330" s="227">
        <v>14</v>
      </c>
      <c r="J330" s="59">
        <f>'[4]All Counts'!M330</f>
        <v>97702.42120116693</v>
      </c>
      <c r="K330" s="78">
        <f>VLOOKUP(class[[#This Row],[hwycov_id]],flow[[hwycov_id]:[flow_day]],2,FALSE)</f>
        <v>84150.521240000002</v>
      </c>
      <c r="L330" s="229">
        <f t="shared" si="15"/>
        <v>-0.13870587642105503</v>
      </c>
      <c r="M330" s="228">
        <f t="shared" si="16"/>
        <v>-13551.899961166928</v>
      </c>
      <c r="N330" s="228">
        <f t="shared" si="17"/>
        <v>183653992.55747619</v>
      </c>
      <c r="O330" s="59" t="e">
        <f>VLOOKUP(class[[#This Row],[hwycov_id]],check!$A$2:$P$26,16,FALSE)</f>
        <v>#N/A</v>
      </c>
      <c r="P330" s="59">
        <v>347</v>
      </c>
      <c r="Q330" s="304">
        <f>ROUND(class[[#This Row],[count]],-3)</f>
        <v>98000</v>
      </c>
      <c r="R330" s="321">
        <f>VLOOKUP(class[[#This Row],[count_rd]],caltran!$J$2:$P$182,7,FALSE)</f>
        <v>84574</v>
      </c>
      <c r="S330" s="321">
        <f>VLOOKUP(class[[#This Row],[count_rd]],caltran!$J$2:$P$182,6,FALSE)</f>
        <v>111426</v>
      </c>
      <c r="T330" s="59">
        <f>IF(AND(class[[#This Row],[flow]]&gt;=class[[#This Row],[low]], class[[#This Row],[flow]]&lt;=class[[#This Row],[high]]),1,0)</f>
        <v>0</v>
      </c>
    </row>
    <row r="331" spans="1:20">
      <c r="A331" s="347">
        <f>'[4]All Counts'!E331</f>
        <v>10968</v>
      </c>
      <c r="B331" s="59">
        <f>'[4]All Counts'!F331</f>
        <v>1</v>
      </c>
      <c r="C331" s="59">
        <f>'[4]All Counts'!G331</f>
        <v>1</v>
      </c>
      <c r="D331" s="353">
        <v>1</v>
      </c>
      <c r="E331" s="59" t="str">
        <f>'[4]All Counts'!P331</f>
        <v>PeMS2016</v>
      </c>
      <c r="F331" s="59">
        <v>1</v>
      </c>
      <c r="G331" s="227">
        <v>8</v>
      </c>
      <c r="H331" s="227">
        <v>5</v>
      </c>
      <c r="I331" s="227">
        <v>9</v>
      </c>
      <c r="J331" s="59">
        <f>'[4]All Counts'!M331</f>
        <v>97802.904946116716</v>
      </c>
      <c r="K331" s="78">
        <f>VLOOKUP(class[[#This Row],[hwycov_id]],flow[[hwycov_id]:[flow_day]],2,FALSE)</f>
        <v>85220.889160999999</v>
      </c>
      <c r="L331" s="229">
        <f t="shared" si="15"/>
        <v>-0.1286466469687032</v>
      </c>
      <c r="M331" s="228">
        <f t="shared" si="16"/>
        <v>-12582.015785116717</v>
      </c>
      <c r="N331" s="228">
        <f t="shared" si="17"/>
        <v>158307121.21692625</v>
      </c>
      <c r="O331" s="59" t="e">
        <f>VLOOKUP(class[[#This Row],[hwycov_id]],check!$A$2:$P$26,16,FALSE)</f>
        <v>#N/A</v>
      </c>
      <c r="P331" s="59">
        <v>348</v>
      </c>
      <c r="Q331" s="304">
        <f>ROUND(class[[#This Row],[count]],-3)</f>
        <v>98000</v>
      </c>
      <c r="R331" s="321">
        <f>VLOOKUP(class[[#This Row],[count_rd]],caltran!$J$2:$P$182,7,FALSE)</f>
        <v>84574</v>
      </c>
      <c r="S331" s="321">
        <f>VLOOKUP(class[[#This Row],[count_rd]],caltran!$J$2:$P$182,6,FALSE)</f>
        <v>111426</v>
      </c>
      <c r="T331" s="59">
        <f>IF(AND(class[[#This Row],[flow]]&gt;=class[[#This Row],[low]], class[[#This Row],[flow]]&lt;=class[[#This Row],[high]]),1,0)</f>
        <v>1</v>
      </c>
    </row>
    <row r="332" spans="1:20">
      <c r="A332" s="347">
        <f>'[4]All Counts'!E332</f>
        <v>20693</v>
      </c>
      <c r="B332" s="59">
        <f>'[4]All Counts'!F332</f>
        <v>1</v>
      </c>
      <c r="C332" s="59">
        <f>'[4]All Counts'!G332</f>
        <v>1</v>
      </c>
      <c r="D332" s="353">
        <v>1</v>
      </c>
      <c r="E332" s="59" t="str">
        <f>'[4]All Counts'!P332</f>
        <v>PeMS2016</v>
      </c>
      <c r="F332" s="59">
        <v>1</v>
      </c>
      <c r="G332" s="227">
        <v>8</v>
      </c>
      <c r="H332" s="227">
        <v>3</v>
      </c>
      <c r="I332" s="227">
        <v>14</v>
      </c>
      <c r="J332" s="59">
        <f>'[4]All Counts'!M332</f>
        <v>68584.546143420361</v>
      </c>
      <c r="K332" s="78">
        <f>VLOOKUP(class[[#This Row],[hwycov_id]],flow[[hwycov_id]:[flow_day]],2,FALSE)</f>
        <v>68197.820066999993</v>
      </c>
      <c r="L332" s="229">
        <f t="shared" si="15"/>
        <v>-5.6386766139950861E-3</v>
      </c>
      <c r="M332" s="228">
        <f t="shared" si="16"/>
        <v>-386.72607642036746</v>
      </c>
      <c r="N332" s="228">
        <f t="shared" si="17"/>
        <v>149557.0581834919</v>
      </c>
      <c r="O332" s="59" t="e">
        <f>VLOOKUP(class[[#This Row],[hwycov_id]],check!$A$2:$P$26,16,FALSE)</f>
        <v>#N/A</v>
      </c>
      <c r="P332" s="59">
        <v>350</v>
      </c>
      <c r="Q332" s="304">
        <f>ROUND(class[[#This Row],[count]],-3)</f>
        <v>69000</v>
      </c>
      <c r="R332" s="321">
        <f>VLOOKUP(class[[#This Row],[count_rd]],caltran!$J$2:$P$182,7,FALSE)</f>
        <v>57684</v>
      </c>
      <c r="S332" s="321">
        <f>VLOOKUP(class[[#This Row],[count_rd]],caltran!$J$2:$P$182,6,FALSE)</f>
        <v>80316</v>
      </c>
      <c r="T332" s="59">
        <f>IF(AND(class[[#This Row],[flow]]&gt;=class[[#This Row],[low]], class[[#This Row],[flow]]&lt;=class[[#This Row],[high]]),1,0)</f>
        <v>1</v>
      </c>
    </row>
    <row r="333" spans="1:20">
      <c r="A333" s="347">
        <f>'[4]All Counts'!E333</f>
        <v>20694</v>
      </c>
      <c r="B333" s="59">
        <f>'[4]All Counts'!F333</f>
        <v>1</v>
      </c>
      <c r="C333" s="59">
        <f>'[4]All Counts'!G333</f>
        <v>1</v>
      </c>
      <c r="D333" s="353">
        <v>1</v>
      </c>
      <c r="E333" s="59" t="str">
        <f>'[4]All Counts'!P333</f>
        <v>Caltran</v>
      </c>
      <c r="F333" s="59">
        <v>1</v>
      </c>
      <c r="G333" s="227">
        <v>8</v>
      </c>
      <c r="H333" s="227">
        <v>7</v>
      </c>
      <c r="I333" s="227">
        <v>7</v>
      </c>
      <c r="J333" s="59">
        <f>'[4]All Counts'!M333</f>
        <v>76554</v>
      </c>
      <c r="K333" s="78">
        <f>VLOOKUP(class[[#This Row],[hwycov_id]],flow[[hwycov_id]:[flow_day]],2,FALSE)</f>
        <v>74577.217285999999</v>
      </c>
      <c r="L333" s="229">
        <f t="shared" si="15"/>
        <v>-2.582206957180555E-2</v>
      </c>
      <c r="M333" s="228">
        <f t="shared" si="16"/>
        <v>-1976.7827140000009</v>
      </c>
      <c r="N333" s="228">
        <f t="shared" si="17"/>
        <v>3907669.8983692094</v>
      </c>
      <c r="O333" s="59" t="e">
        <f>VLOOKUP(class[[#This Row],[hwycov_id]],check!$A$2:$P$26,16,FALSE)</f>
        <v>#N/A</v>
      </c>
      <c r="P333" s="59">
        <v>351</v>
      </c>
      <c r="Q333" s="304">
        <f>ROUND(class[[#This Row],[count]],-3)</f>
        <v>77000</v>
      </c>
      <c r="R333" s="321">
        <f>VLOOKUP(class[[#This Row],[count_rd]],caltran!$J$2:$P$182,7,FALSE)</f>
        <v>65351.611111111109</v>
      </c>
      <c r="S333" s="321">
        <f>VLOOKUP(class[[#This Row],[count_rd]],caltran!$J$2:$P$182,6,FALSE)</f>
        <v>88648.388888888891</v>
      </c>
      <c r="T333" s="59">
        <f>IF(AND(class[[#This Row],[flow]]&gt;=class[[#This Row],[low]], class[[#This Row],[flow]]&lt;=class[[#This Row],[high]]),1,0)</f>
        <v>1</v>
      </c>
    </row>
    <row r="334" spans="1:20">
      <c r="A334" s="347">
        <f>'[4]All Counts'!E334</f>
        <v>16578</v>
      </c>
      <c r="B334" s="59">
        <f>'[4]All Counts'!F334</f>
        <v>1</v>
      </c>
      <c r="C334" s="59">
        <f>'[4]All Counts'!G334</f>
        <v>1</v>
      </c>
      <c r="D334" s="353">
        <v>1</v>
      </c>
      <c r="E334" s="59" t="str">
        <f>'[4]All Counts'!P334</f>
        <v>PeMS2016</v>
      </c>
      <c r="F334" s="59">
        <v>1</v>
      </c>
      <c r="G334" s="227">
        <v>8</v>
      </c>
      <c r="H334" s="227">
        <v>3</v>
      </c>
      <c r="I334" s="227">
        <v>14</v>
      </c>
      <c r="J334" s="59">
        <f>'[4]All Counts'!M334</f>
        <v>98694.214190673301</v>
      </c>
      <c r="K334" s="78">
        <f>VLOOKUP(class[[#This Row],[hwycov_id]],flow[[hwycov_id]:[flow_day]],2,FALSE)</f>
        <v>95774.020751999997</v>
      </c>
      <c r="L334" s="229">
        <f t="shared" si="15"/>
        <v>-2.9588294132740223E-2</v>
      </c>
      <c r="M334" s="228">
        <f t="shared" si="16"/>
        <v>-2920.1934386733046</v>
      </c>
      <c r="N334" s="228">
        <f t="shared" si="17"/>
        <v>8527529.7192706186</v>
      </c>
      <c r="O334" s="59" t="e">
        <f>VLOOKUP(class[[#This Row],[hwycov_id]],check!$A$2:$P$26,16,FALSE)</f>
        <v>#N/A</v>
      </c>
      <c r="P334" s="59">
        <v>352</v>
      </c>
      <c r="Q334" s="304">
        <f>ROUND(class[[#This Row],[count]],-3)</f>
        <v>99000</v>
      </c>
      <c r="R334" s="321">
        <f>VLOOKUP(class[[#This Row],[count_rd]],caltran!$J$2:$P$182,7,FALSE)</f>
        <v>85486.5</v>
      </c>
      <c r="S334" s="321">
        <f>VLOOKUP(class[[#This Row],[count_rd]],caltran!$J$2:$P$182,6,FALSE)</f>
        <v>112513.5</v>
      </c>
      <c r="T334" s="59">
        <f>IF(AND(class[[#This Row],[flow]]&gt;=class[[#This Row],[low]], class[[#This Row],[flow]]&lt;=class[[#This Row],[high]]),1,0)</f>
        <v>1</v>
      </c>
    </row>
    <row r="335" spans="1:20">
      <c r="A335" s="347">
        <f>'[4]All Counts'!E335</f>
        <v>20700</v>
      </c>
      <c r="B335" s="59">
        <f>'[4]All Counts'!F335</f>
        <v>1</v>
      </c>
      <c r="C335" s="59">
        <f>'[4]All Counts'!G335</f>
        <v>1</v>
      </c>
      <c r="D335" s="353">
        <v>1</v>
      </c>
      <c r="E335" s="59" t="str">
        <f>'[4]All Counts'!P335</f>
        <v>PeMS2016</v>
      </c>
      <c r="F335" s="59">
        <v>1</v>
      </c>
      <c r="G335" s="227">
        <v>8</v>
      </c>
      <c r="H335" s="227">
        <v>2</v>
      </c>
      <c r="I335" s="227">
        <v>14</v>
      </c>
      <c r="J335" s="59">
        <f>'[4]All Counts'!M335</f>
        <v>80685.846266720982</v>
      </c>
      <c r="K335" s="78">
        <f>VLOOKUP(class[[#This Row],[hwycov_id]],flow[[hwycov_id]:[flow_day]],2,FALSE)</f>
        <v>83732.159425000005</v>
      </c>
      <c r="L335" s="229">
        <f t="shared" si="15"/>
        <v>3.7755235883737415E-2</v>
      </c>
      <c r="M335" s="228">
        <f t="shared" si="16"/>
        <v>3046.3131582790229</v>
      </c>
      <c r="N335" s="228">
        <f t="shared" si="17"/>
        <v>9280023.8583039157</v>
      </c>
      <c r="O335" s="59" t="e">
        <f>VLOOKUP(class[[#This Row],[hwycov_id]],check!$A$2:$P$26,16,FALSE)</f>
        <v>#N/A</v>
      </c>
      <c r="P335" s="59">
        <v>353</v>
      </c>
      <c r="Q335" s="304">
        <f>ROUND(class[[#This Row],[count]],-3)</f>
        <v>81000</v>
      </c>
      <c r="R335" s="321">
        <f>VLOOKUP(class[[#This Row],[count_rd]],caltran!$J$2:$P$182,7,FALSE)</f>
        <v>69201</v>
      </c>
      <c r="S335" s="321">
        <f>VLOOKUP(class[[#This Row],[count_rd]],caltran!$J$2:$P$182,6,FALSE)</f>
        <v>92799</v>
      </c>
      <c r="T335" s="59">
        <f>IF(AND(class[[#This Row],[flow]]&gt;=class[[#This Row],[low]], class[[#This Row],[flow]]&lt;=class[[#This Row],[high]]),1,0)</f>
        <v>1</v>
      </c>
    </row>
    <row r="336" spans="1:20">
      <c r="A336" s="347">
        <f>'[4]All Counts'!E336</f>
        <v>27834</v>
      </c>
      <c r="B336" s="59">
        <f>'[4]All Counts'!F336</f>
        <v>1</v>
      </c>
      <c r="C336" s="59">
        <f>'[4]All Counts'!G336</f>
        <v>1</v>
      </c>
      <c r="D336" s="353">
        <v>1</v>
      </c>
      <c r="E336" s="59" t="str">
        <f>'[4]All Counts'!P336</f>
        <v>PeMS2016</v>
      </c>
      <c r="F336" s="59">
        <v>1</v>
      </c>
      <c r="G336" s="227">
        <v>8</v>
      </c>
      <c r="H336" s="227">
        <v>2</v>
      </c>
      <c r="I336" s="227">
        <v>14</v>
      </c>
      <c r="J336" s="59">
        <f>'[4]All Counts'!M336</f>
        <v>99080.286703734819</v>
      </c>
      <c r="K336" s="78">
        <f>VLOOKUP(class[[#This Row],[hwycov_id]],flow[[hwycov_id]:[flow_day]],2,FALSE)</f>
        <v>105496.01171999999</v>
      </c>
      <c r="L336" s="229">
        <f t="shared" si="15"/>
        <v>6.4752790183673747E-2</v>
      </c>
      <c r="M336" s="228">
        <f t="shared" si="16"/>
        <v>6415.7250162651762</v>
      </c>
      <c r="N336" s="228">
        <f t="shared" si="17"/>
        <v>41161527.484330796</v>
      </c>
      <c r="O336" s="59" t="e">
        <f>VLOOKUP(class[[#This Row],[hwycov_id]],check!$A$2:$P$26,16,FALSE)</f>
        <v>#N/A</v>
      </c>
      <c r="P336" s="59">
        <v>354</v>
      </c>
      <c r="Q336" s="304">
        <f>ROUND(class[[#This Row],[count]],-3)</f>
        <v>99000</v>
      </c>
      <c r="R336" s="321">
        <f>VLOOKUP(class[[#This Row],[count_rd]],caltran!$J$2:$P$182,7,FALSE)</f>
        <v>85486.5</v>
      </c>
      <c r="S336" s="321">
        <f>VLOOKUP(class[[#This Row],[count_rd]],caltran!$J$2:$P$182,6,FALSE)</f>
        <v>112513.5</v>
      </c>
      <c r="T336" s="59">
        <f>IF(AND(class[[#This Row],[flow]]&gt;=class[[#This Row],[low]], class[[#This Row],[flow]]&lt;=class[[#This Row],[high]]),1,0)</f>
        <v>1</v>
      </c>
    </row>
    <row r="337" spans="1:20">
      <c r="A337" s="347">
        <f>'[4]All Counts'!E337</f>
        <v>27824</v>
      </c>
      <c r="B337" s="59">
        <f>'[4]All Counts'!F337</f>
        <v>1</v>
      </c>
      <c r="C337" s="59">
        <f>'[4]All Counts'!G337</f>
        <v>1</v>
      </c>
      <c r="D337" s="353">
        <v>1</v>
      </c>
      <c r="E337" s="59" t="str">
        <f>'[4]All Counts'!P337</f>
        <v>PeMS2016</v>
      </c>
      <c r="F337" s="59">
        <v>1</v>
      </c>
      <c r="G337" s="227">
        <v>8</v>
      </c>
      <c r="H337" s="227">
        <v>6</v>
      </c>
      <c r="I337" s="227">
        <v>1</v>
      </c>
      <c r="J337" s="59">
        <f>'[4]All Counts'!M337</f>
        <v>99726.588923484</v>
      </c>
      <c r="K337" s="78">
        <f>VLOOKUP(class[[#This Row],[hwycov_id]],flow[[hwycov_id]:[flow_day]],2,FALSE)</f>
        <v>97906.470946999994</v>
      </c>
      <c r="L337" s="229">
        <f t="shared" si="15"/>
        <v>-1.8251080239799489E-2</v>
      </c>
      <c r="M337" s="228">
        <f t="shared" si="16"/>
        <v>-1820.1179764840053</v>
      </c>
      <c r="N337" s="228">
        <f t="shared" si="17"/>
        <v>3312829.44832023</v>
      </c>
      <c r="O337" s="59" t="e">
        <f>VLOOKUP(class[[#This Row],[hwycov_id]],check!$A$2:$P$26,16,FALSE)</f>
        <v>#N/A</v>
      </c>
      <c r="P337" s="59">
        <v>355</v>
      </c>
      <c r="Q337" s="304">
        <f>ROUND(class[[#This Row],[count]],-3)</f>
        <v>100000</v>
      </c>
      <c r="R337" s="321">
        <f>VLOOKUP(class[[#This Row],[count_rd]],caltran!$J$2:$P$182,7,FALSE)</f>
        <v>86400</v>
      </c>
      <c r="S337" s="321">
        <f>VLOOKUP(class[[#This Row],[count_rd]],caltran!$J$2:$P$182,6,FALSE)</f>
        <v>113600.00000000001</v>
      </c>
      <c r="T337" s="59">
        <f>IF(AND(class[[#This Row],[flow]]&gt;=class[[#This Row],[low]], class[[#This Row],[flow]]&lt;=class[[#This Row],[high]]),1,0)</f>
        <v>1</v>
      </c>
    </row>
    <row r="338" spans="1:20">
      <c r="A338" s="347">
        <f>'[4]All Counts'!E338</f>
        <v>20709</v>
      </c>
      <c r="B338" s="59">
        <f>'[4]All Counts'!F338</f>
        <v>1</v>
      </c>
      <c r="C338" s="59">
        <f>'[4]All Counts'!G338</f>
        <v>1</v>
      </c>
      <c r="D338" s="353">
        <v>1</v>
      </c>
      <c r="E338" s="59" t="str">
        <f>'[4]All Counts'!P338</f>
        <v>PeMS2016</v>
      </c>
      <c r="F338" s="59">
        <v>1</v>
      </c>
      <c r="G338" s="227">
        <v>8</v>
      </c>
      <c r="H338" s="227">
        <v>4</v>
      </c>
      <c r="I338" s="227">
        <v>2</v>
      </c>
      <c r="J338" s="59">
        <f>'[4]All Counts'!M338</f>
        <v>94097.578497541137</v>
      </c>
      <c r="K338" s="78">
        <f>VLOOKUP(class[[#This Row],[hwycov_id]],flow[[hwycov_id]:[flow_day]],2,FALSE)</f>
        <v>97507.703613999998</v>
      </c>
      <c r="L338" s="229">
        <f t="shared" si="15"/>
        <v>3.62403068273216E-2</v>
      </c>
      <c r="M338" s="228">
        <f t="shared" si="16"/>
        <v>3410.1251164588612</v>
      </c>
      <c r="N338" s="228">
        <f t="shared" si="17"/>
        <v>11628953.309903562</v>
      </c>
      <c r="O338" s="59" t="e">
        <f>VLOOKUP(class[[#This Row],[hwycov_id]],check!$A$2:$P$26,16,FALSE)</f>
        <v>#N/A</v>
      </c>
      <c r="P338" s="59">
        <v>356</v>
      </c>
      <c r="Q338" s="304">
        <f>ROUND(class[[#This Row],[count]],-3)</f>
        <v>94000</v>
      </c>
      <c r="R338" s="321">
        <f>VLOOKUP(class[[#This Row],[count_rd]],caltran!$J$2:$P$182,7,FALSE)</f>
        <v>81122</v>
      </c>
      <c r="S338" s="321">
        <f>VLOOKUP(class[[#This Row],[count_rd]],caltran!$J$2:$P$182,6,FALSE)</f>
        <v>106878</v>
      </c>
      <c r="T338" s="59">
        <f>IF(AND(class[[#This Row],[flow]]&gt;=class[[#This Row],[low]], class[[#This Row],[flow]]&lt;=class[[#This Row],[high]]),1,0)</f>
        <v>1</v>
      </c>
    </row>
    <row r="339" spans="1:20">
      <c r="A339" s="347">
        <f>'[4]All Counts'!E339</f>
        <v>27806</v>
      </c>
      <c r="B339" s="59">
        <f>'[4]All Counts'!F339</f>
        <v>1</v>
      </c>
      <c r="C339" s="59">
        <f>'[4]All Counts'!G339</f>
        <v>1</v>
      </c>
      <c r="D339" s="353">
        <v>1</v>
      </c>
      <c r="E339" s="59" t="str">
        <f>'[4]All Counts'!P339</f>
        <v>Caltran</v>
      </c>
      <c r="F339" s="59">
        <v>1</v>
      </c>
      <c r="G339" s="227">
        <v>8</v>
      </c>
      <c r="H339" s="227">
        <v>4</v>
      </c>
      <c r="I339" s="227">
        <v>2</v>
      </c>
      <c r="J339" s="59">
        <f>'[4]All Counts'!M339</f>
        <v>93489</v>
      </c>
      <c r="K339" s="78">
        <f>VLOOKUP(class[[#This Row],[hwycov_id]],flow[[hwycov_id]:[flow_day]],2,FALSE)</f>
        <v>103626.40576199999</v>
      </c>
      <c r="L339" s="229">
        <f t="shared" si="15"/>
        <v>0.10843420896576061</v>
      </c>
      <c r="M339" s="228">
        <f t="shared" si="16"/>
        <v>10137.405761999995</v>
      </c>
      <c r="N339" s="228">
        <f t="shared" si="17"/>
        <v>102766995.58343069</v>
      </c>
      <c r="O339" s="59" t="e">
        <f>VLOOKUP(class[[#This Row],[hwycov_id]],check!$A$2:$P$26,16,FALSE)</f>
        <v>#N/A</v>
      </c>
      <c r="P339" s="59">
        <v>357</v>
      </c>
      <c r="Q339" s="304">
        <f>ROUND(class[[#This Row],[count]],-3)</f>
        <v>93000</v>
      </c>
      <c r="R339" s="321">
        <f>VLOOKUP(class[[#This Row],[count_rd]],caltran!$J$2:$P$182,7,FALSE)</f>
        <v>80259</v>
      </c>
      <c r="S339" s="321">
        <f>VLOOKUP(class[[#This Row],[count_rd]],caltran!$J$2:$P$182,6,FALSE)</f>
        <v>105741</v>
      </c>
      <c r="T339" s="59">
        <f>IF(AND(class[[#This Row],[flow]]&gt;=class[[#This Row],[low]], class[[#This Row],[flow]]&lt;=class[[#This Row],[high]]),1,0)</f>
        <v>1</v>
      </c>
    </row>
    <row r="340" spans="1:20">
      <c r="A340" s="347">
        <f>'[4]All Counts'!E340</f>
        <v>20711</v>
      </c>
      <c r="B340" s="59">
        <f>'[4]All Counts'!F340</f>
        <v>1</v>
      </c>
      <c r="C340" s="59">
        <f>'[4]All Counts'!G340</f>
        <v>1</v>
      </c>
      <c r="D340" s="353">
        <v>1</v>
      </c>
      <c r="E340" s="59" t="str">
        <f>'[4]All Counts'!P340</f>
        <v>PeMS2016</v>
      </c>
      <c r="F340" s="59">
        <v>1</v>
      </c>
      <c r="G340" s="227">
        <v>8</v>
      </c>
      <c r="H340" s="227">
        <v>2</v>
      </c>
      <c r="I340" s="227">
        <v>14</v>
      </c>
      <c r="J340" s="59">
        <f>'[4]All Counts'!M340</f>
        <v>75681.043610060253</v>
      </c>
      <c r="K340" s="78">
        <f>VLOOKUP(class[[#This Row],[hwycov_id]],flow[[hwycov_id]:[flow_day]],2,FALSE)</f>
        <v>88595.692870999992</v>
      </c>
      <c r="L340" s="229">
        <f t="shared" si="15"/>
        <v>0.17064576074665805</v>
      </c>
      <c r="M340" s="228">
        <f t="shared" si="16"/>
        <v>12914.649260939739</v>
      </c>
      <c r="N340" s="228">
        <f t="shared" si="17"/>
        <v>166788165.53309137</v>
      </c>
      <c r="O340" s="59" t="e">
        <f>VLOOKUP(class[[#This Row],[hwycov_id]],check!$A$2:$P$26,16,FALSE)</f>
        <v>#N/A</v>
      </c>
      <c r="P340" s="59">
        <v>358</v>
      </c>
      <c r="Q340" s="304">
        <f>ROUND(class[[#This Row],[count]],-3)</f>
        <v>76000</v>
      </c>
      <c r="R340" s="321">
        <f>VLOOKUP(class[[#This Row],[count_rd]],caltran!$J$2:$P$182,7,FALSE)</f>
        <v>64397.333333333328</v>
      </c>
      <c r="S340" s="321">
        <f>VLOOKUP(class[[#This Row],[count_rd]],caltran!$J$2:$P$182,6,FALSE)</f>
        <v>87602.666666666672</v>
      </c>
      <c r="T340" s="59">
        <f>IF(AND(class[[#This Row],[flow]]&gt;=class[[#This Row],[low]], class[[#This Row],[flow]]&lt;=class[[#This Row],[high]]),1,0)</f>
        <v>0</v>
      </c>
    </row>
    <row r="341" spans="1:20">
      <c r="A341" s="347">
        <f>'[4]All Counts'!E341</f>
        <v>28736</v>
      </c>
      <c r="B341" s="59">
        <f>'[4]All Counts'!F341</f>
        <v>1</v>
      </c>
      <c r="C341" s="59">
        <f>'[4]All Counts'!G341</f>
        <v>1</v>
      </c>
      <c r="D341" s="353">
        <v>1</v>
      </c>
      <c r="E341" s="59" t="str">
        <f>'[4]All Counts'!P341</f>
        <v>PeMS2016</v>
      </c>
      <c r="F341" s="59">
        <v>1</v>
      </c>
      <c r="G341" s="227">
        <v>8</v>
      </c>
      <c r="H341" s="227">
        <v>2</v>
      </c>
      <c r="I341" s="227">
        <v>14</v>
      </c>
      <c r="J341" s="59">
        <f>'[4]All Counts'!M341</f>
        <v>79004.142969579509</v>
      </c>
      <c r="K341" s="78">
        <f>VLOOKUP(class[[#This Row],[hwycov_id]],flow[[hwycov_id]:[flow_day]],2,FALSE)</f>
        <v>92906.190186000007</v>
      </c>
      <c r="L341" s="229">
        <f t="shared" si="15"/>
        <v>0.17596605309386715</v>
      </c>
      <c r="M341" s="228">
        <f t="shared" si="16"/>
        <v>13902.047216420498</v>
      </c>
      <c r="N341" s="228">
        <f t="shared" si="17"/>
        <v>193266916.80758494</v>
      </c>
      <c r="O341" s="59" t="e">
        <f>VLOOKUP(class[[#This Row],[hwycov_id]],check!$A$2:$P$26,16,FALSE)</f>
        <v>#N/A</v>
      </c>
      <c r="P341" s="59">
        <v>359</v>
      </c>
      <c r="Q341" s="304">
        <f>ROUND(class[[#This Row],[count]],-3)</f>
        <v>79000</v>
      </c>
      <c r="R341" s="321">
        <f>VLOOKUP(class[[#This Row],[count_rd]],caltran!$J$2:$P$182,7,FALSE)</f>
        <v>67268.5</v>
      </c>
      <c r="S341" s="321">
        <f>VLOOKUP(class[[#This Row],[count_rd]],caltran!$J$2:$P$182,6,FALSE)</f>
        <v>90731.5</v>
      </c>
      <c r="T341" s="59">
        <f>IF(AND(class[[#This Row],[flow]]&gt;=class[[#This Row],[low]], class[[#This Row],[flow]]&lt;=class[[#This Row],[high]]),1,0)</f>
        <v>0</v>
      </c>
    </row>
    <row r="342" spans="1:20">
      <c r="A342" s="347">
        <f>'[4]All Counts'!E342</f>
        <v>28736</v>
      </c>
      <c r="B342" s="59">
        <f>'[4]All Counts'!F342</f>
        <v>1</v>
      </c>
      <c r="C342" s="59">
        <f>'[4]All Counts'!G342</f>
        <v>1</v>
      </c>
      <c r="D342" s="353">
        <v>1</v>
      </c>
      <c r="E342" s="59" t="str">
        <f>'[4]All Counts'!P342</f>
        <v>Caltran</v>
      </c>
      <c r="F342" s="59">
        <v>1</v>
      </c>
      <c r="G342" s="227">
        <v>8</v>
      </c>
      <c r="H342" s="227">
        <v>3</v>
      </c>
      <c r="I342" s="227">
        <v>14</v>
      </c>
      <c r="J342" s="59">
        <f>'[4]All Counts'!M342</f>
        <v>85598</v>
      </c>
      <c r="K342" s="78">
        <f>VLOOKUP(class[[#This Row],[hwycov_id]],flow[[hwycov_id]:[flow_day]],2,FALSE)</f>
        <v>92906.190186000007</v>
      </c>
      <c r="L342" s="229">
        <f t="shared" si="15"/>
        <v>8.537804838898122E-2</v>
      </c>
      <c r="M342" s="228">
        <f t="shared" si="16"/>
        <v>7308.1901860000071</v>
      </c>
      <c r="N342" s="228">
        <f t="shared" si="17"/>
        <v>53409643.794746816</v>
      </c>
      <c r="O342" s="59" t="e">
        <f>VLOOKUP(class[[#This Row],[hwycov_id]],check!$A$2:$P$26,16,FALSE)</f>
        <v>#N/A</v>
      </c>
      <c r="P342" s="59">
        <v>360</v>
      </c>
      <c r="Q342" s="304">
        <f>ROUND(class[[#This Row],[count]],-3)</f>
        <v>86000</v>
      </c>
      <c r="R342" s="321">
        <f>VLOOKUP(class[[#This Row],[count_rd]],caltran!$J$2:$P$182,7,FALSE)</f>
        <v>73931.333333333328</v>
      </c>
      <c r="S342" s="321">
        <f>VLOOKUP(class[[#This Row],[count_rd]],caltran!$J$2:$P$182,6,FALSE)</f>
        <v>98068.666666666672</v>
      </c>
      <c r="T342" s="59">
        <f>IF(AND(class[[#This Row],[flow]]&gt;=class[[#This Row],[low]], class[[#This Row],[flow]]&lt;=class[[#This Row],[high]]),1,0)</f>
        <v>1</v>
      </c>
    </row>
    <row r="343" spans="1:20">
      <c r="A343" s="347">
        <f>'[4]All Counts'!E343</f>
        <v>27781</v>
      </c>
      <c r="B343" s="59">
        <f>'[4]All Counts'!F343</f>
        <v>1</v>
      </c>
      <c r="C343" s="59">
        <f>'[4]All Counts'!G343</f>
        <v>1</v>
      </c>
      <c r="D343" s="353">
        <v>1</v>
      </c>
      <c r="E343" s="59" t="str">
        <f>'[4]All Counts'!P343</f>
        <v>PeMS2016</v>
      </c>
      <c r="F343" s="59">
        <v>1</v>
      </c>
      <c r="G343" s="227">
        <v>8</v>
      </c>
      <c r="H343" s="227">
        <v>3</v>
      </c>
      <c r="I343" s="227">
        <v>14</v>
      </c>
      <c r="J343" s="59">
        <f>'[4]All Counts'!M343</f>
        <v>67128.468037647719</v>
      </c>
      <c r="K343" s="78">
        <f>VLOOKUP(class[[#This Row],[hwycov_id]],flow[[hwycov_id]:[flow_day]],2,FALSE)</f>
        <v>73862.975220000008</v>
      </c>
      <c r="L343" s="229">
        <f t="shared" si="15"/>
        <v>0.10032267053339239</v>
      </c>
      <c r="M343" s="228">
        <f t="shared" si="16"/>
        <v>6734.5071823522885</v>
      </c>
      <c r="N343" s="228">
        <f t="shared" si="17"/>
        <v>45353586.989154562</v>
      </c>
      <c r="O343" s="59" t="e">
        <f>VLOOKUP(class[[#This Row],[hwycov_id]],check!$A$2:$P$26,16,FALSE)</f>
        <v>#N/A</v>
      </c>
      <c r="P343" s="59">
        <v>361</v>
      </c>
      <c r="Q343" s="304">
        <f>ROUND(class[[#This Row],[count]],-3)</f>
        <v>67000</v>
      </c>
      <c r="R343" s="321">
        <f>VLOOKUP(class[[#This Row],[count_rd]],caltran!$J$2:$P$182,7,FALSE)</f>
        <v>55803.555555555555</v>
      </c>
      <c r="S343" s="321">
        <f>VLOOKUP(class[[#This Row],[count_rd]],caltran!$J$2:$P$182,6,FALSE)</f>
        <v>78196.444444444453</v>
      </c>
      <c r="T343" s="59">
        <f>IF(AND(class[[#This Row],[flow]]&gt;=class[[#This Row],[low]], class[[#This Row],[flow]]&lt;=class[[#This Row],[high]]),1,0)</f>
        <v>1</v>
      </c>
    </row>
    <row r="344" spans="1:20">
      <c r="A344" s="347">
        <f>'[4]All Counts'!E344</f>
        <v>28726</v>
      </c>
      <c r="B344" s="59">
        <f>'[4]All Counts'!F344</f>
        <v>1</v>
      </c>
      <c r="C344" s="59">
        <f>'[4]All Counts'!G344</f>
        <v>1</v>
      </c>
      <c r="D344" s="353">
        <v>1</v>
      </c>
      <c r="E344" s="59" t="str">
        <f>'[4]All Counts'!P344</f>
        <v>Caltran</v>
      </c>
      <c r="F344" s="59">
        <v>1</v>
      </c>
      <c r="G344" s="227">
        <v>8</v>
      </c>
      <c r="H344" s="227">
        <v>2</v>
      </c>
      <c r="I344" s="227">
        <v>11</v>
      </c>
      <c r="J344" s="59">
        <f>'[4]All Counts'!M344</f>
        <v>105471</v>
      </c>
      <c r="K344" s="78">
        <f>VLOOKUP(class[[#This Row],[hwycov_id]],flow[[hwycov_id]:[flow_day]],2,FALSE)</f>
        <v>107513.42944200001</v>
      </c>
      <c r="L344" s="229">
        <f t="shared" si="15"/>
        <v>1.9364843814887678E-2</v>
      </c>
      <c r="M344" s="228">
        <f t="shared" si="16"/>
        <v>2042.4294420000078</v>
      </c>
      <c r="N344" s="228">
        <f t="shared" si="17"/>
        <v>4171518.0255484632</v>
      </c>
      <c r="O344" s="59" t="e">
        <f>VLOOKUP(class[[#This Row],[hwycov_id]],check!$A$2:$P$26,16,FALSE)</f>
        <v>#N/A</v>
      </c>
      <c r="P344" s="59">
        <v>362</v>
      </c>
      <c r="Q344" s="304">
        <f>ROUND(class[[#This Row],[count]],-3)</f>
        <v>105000</v>
      </c>
      <c r="R344" s="321">
        <f>VLOOKUP(class[[#This Row],[count_rd]],caltran!$J$2:$P$182,7,FALSE)</f>
        <v>90979.999999999942</v>
      </c>
      <c r="S344" s="321">
        <f>VLOOKUP(class[[#This Row],[count_rd]],caltran!$J$2:$P$182,6,FALSE)</f>
        <v>119020.00000000006</v>
      </c>
      <c r="T344" s="59">
        <f>IF(AND(class[[#This Row],[flow]]&gt;=class[[#This Row],[low]], class[[#This Row],[flow]]&lt;=class[[#This Row],[high]]),1,0)</f>
        <v>1</v>
      </c>
    </row>
    <row r="345" spans="1:20">
      <c r="A345" s="347">
        <f>'[4]All Counts'!E345</f>
        <v>28717</v>
      </c>
      <c r="B345" s="59">
        <f>'[4]All Counts'!F345</f>
        <v>1</v>
      </c>
      <c r="C345" s="59">
        <f>'[4]All Counts'!G345</f>
        <v>1</v>
      </c>
      <c r="D345" s="353">
        <v>1</v>
      </c>
      <c r="E345" s="59" t="str">
        <f>'[4]All Counts'!P345</f>
        <v>PeMS2016</v>
      </c>
      <c r="F345" s="59">
        <v>1</v>
      </c>
      <c r="G345" s="227">
        <v>8</v>
      </c>
      <c r="H345" s="227">
        <v>2</v>
      </c>
      <c r="I345" s="227">
        <v>14</v>
      </c>
      <c r="J345" s="59">
        <f>'[4]All Counts'!M345</f>
        <v>97561.192568415325</v>
      </c>
      <c r="K345" s="78">
        <f>VLOOKUP(class[[#This Row],[hwycov_id]],flow[[hwycov_id]:[flow_day]],2,FALSE)</f>
        <v>97658.715576000002</v>
      </c>
      <c r="L345" s="229">
        <f t="shared" si="15"/>
        <v>9.9960860478698343E-4</v>
      </c>
      <c r="M345" s="228">
        <f t="shared" si="16"/>
        <v>97.523007584677543</v>
      </c>
      <c r="N345" s="228">
        <f t="shared" si="17"/>
        <v>9510.7370083610731</v>
      </c>
      <c r="O345" s="59" t="e">
        <f>VLOOKUP(class[[#This Row],[hwycov_id]],check!$A$2:$P$26,16,FALSE)</f>
        <v>#N/A</v>
      </c>
      <c r="P345" s="59">
        <v>363</v>
      </c>
      <c r="Q345" s="304">
        <f>ROUND(class[[#This Row],[count]],-3)</f>
        <v>98000</v>
      </c>
      <c r="R345" s="321">
        <f>VLOOKUP(class[[#This Row],[count_rd]],caltran!$J$2:$P$182,7,FALSE)</f>
        <v>84574</v>
      </c>
      <c r="S345" s="321">
        <f>VLOOKUP(class[[#This Row],[count_rd]],caltran!$J$2:$P$182,6,FALSE)</f>
        <v>111426</v>
      </c>
      <c r="T345" s="59">
        <f>IF(AND(class[[#This Row],[flow]]&gt;=class[[#This Row],[low]], class[[#This Row],[flow]]&lt;=class[[#This Row],[high]]),1,0)</f>
        <v>1</v>
      </c>
    </row>
    <row r="346" spans="1:20">
      <c r="A346" s="347">
        <f>'[4]All Counts'!E346</f>
        <v>28706</v>
      </c>
      <c r="B346" s="59">
        <f>'[4]All Counts'!F346</f>
        <v>1</v>
      </c>
      <c r="C346" s="59">
        <f>'[4]All Counts'!G346</f>
        <v>1</v>
      </c>
      <c r="D346" s="353">
        <v>1</v>
      </c>
      <c r="E346" s="59" t="str">
        <f>'[4]All Counts'!P346</f>
        <v>PeMS2016</v>
      </c>
      <c r="F346" s="59">
        <v>1</v>
      </c>
      <c r="G346" s="227">
        <v>8</v>
      </c>
      <c r="H346" s="227">
        <v>5</v>
      </c>
      <c r="I346" s="227">
        <v>9</v>
      </c>
      <c r="J346" s="59">
        <f>'[4]All Counts'!M346</f>
        <v>78531.469043374018</v>
      </c>
      <c r="K346" s="78">
        <f>VLOOKUP(class[[#This Row],[hwycov_id]],flow[[hwycov_id]:[flow_day]],2,FALSE)</f>
        <v>91291.105469000002</v>
      </c>
      <c r="L346" s="229">
        <f t="shared" si="15"/>
        <v>0.16247800507308297</v>
      </c>
      <c r="M346" s="228">
        <f t="shared" si="16"/>
        <v>12759.636425625984</v>
      </c>
      <c r="N346" s="228">
        <f t="shared" si="17"/>
        <v>162808321.71416143</v>
      </c>
      <c r="O346" s="59" t="e">
        <f>VLOOKUP(class[[#This Row],[hwycov_id]],check!$A$2:$P$26,16,FALSE)</f>
        <v>#N/A</v>
      </c>
      <c r="P346" s="59">
        <v>364</v>
      </c>
      <c r="Q346" s="304">
        <f>ROUND(class[[#This Row],[count]],-3)</f>
        <v>79000</v>
      </c>
      <c r="R346" s="321">
        <f>VLOOKUP(class[[#This Row],[count_rd]],caltran!$J$2:$P$182,7,FALSE)</f>
        <v>67268.5</v>
      </c>
      <c r="S346" s="321">
        <f>VLOOKUP(class[[#This Row],[count_rd]],caltran!$J$2:$P$182,6,FALSE)</f>
        <v>90731.5</v>
      </c>
      <c r="T346" s="59">
        <f>IF(AND(class[[#This Row],[flow]]&gt;=class[[#This Row],[low]], class[[#This Row],[flow]]&lt;=class[[#This Row],[high]]),1,0)</f>
        <v>0</v>
      </c>
    </row>
    <row r="347" spans="1:20">
      <c r="A347" s="347">
        <f>'[4]All Counts'!E347</f>
        <v>27934</v>
      </c>
      <c r="B347" s="59">
        <f>'[4]All Counts'!F347</f>
        <v>1</v>
      </c>
      <c r="C347" s="59">
        <f>'[4]All Counts'!G347</f>
        <v>1</v>
      </c>
      <c r="D347" s="353">
        <v>1</v>
      </c>
      <c r="E347" s="59" t="str">
        <f>'[4]All Counts'!P347</f>
        <v>PeMS2016</v>
      </c>
      <c r="F347" s="59">
        <v>1</v>
      </c>
      <c r="G347" s="227">
        <v>8</v>
      </c>
      <c r="H347" s="227">
        <v>2</v>
      </c>
      <c r="I347" s="227">
        <v>14</v>
      </c>
      <c r="J347" s="59">
        <f>'[4]All Counts'!M347</f>
        <v>76063.696412026431</v>
      </c>
      <c r="K347" s="78">
        <f>VLOOKUP(class[[#This Row],[hwycov_id]],flow[[hwycov_id]:[flow_day]],2,FALSE)</f>
        <v>78917.565917999993</v>
      </c>
      <c r="L347" s="229">
        <f t="shared" si="15"/>
        <v>3.7519469084365209E-2</v>
      </c>
      <c r="M347" s="228">
        <f t="shared" si="16"/>
        <v>2853.8695059735619</v>
      </c>
      <c r="N347" s="228">
        <f t="shared" si="17"/>
        <v>8144571.1571257822</v>
      </c>
      <c r="O347" s="59" t="e">
        <f>VLOOKUP(class[[#This Row],[hwycov_id]],check!$A$2:$P$26,16,FALSE)</f>
        <v>#N/A</v>
      </c>
      <c r="P347" s="59">
        <v>365</v>
      </c>
      <c r="Q347" s="304">
        <f>ROUND(class[[#This Row],[count]],-3)</f>
        <v>76000</v>
      </c>
      <c r="R347" s="321">
        <f>VLOOKUP(class[[#This Row],[count_rd]],caltran!$J$2:$P$182,7,FALSE)</f>
        <v>64397.333333333328</v>
      </c>
      <c r="S347" s="321">
        <f>VLOOKUP(class[[#This Row],[count_rd]],caltran!$J$2:$P$182,6,FALSE)</f>
        <v>87602.666666666672</v>
      </c>
      <c r="T347" s="59">
        <f>IF(AND(class[[#This Row],[flow]]&gt;=class[[#This Row],[low]], class[[#This Row],[flow]]&lt;=class[[#This Row],[high]]),1,0)</f>
        <v>1</v>
      </c>
    </row>
    <row r="348" spans="1:20">
      <c r="A348" s="347">
        <f>'[4]All Counts'!E348</f>
        <v>27915</v>
      </c>
      <c r="B348" s="59">
        <f>'[4]All Counts'!F348</f>
        <v>1</v>
      </c>
      <c r="C348" s="59">
        <f>'[4]All Counts'!G348</f>
        <v>1</v>
      </c>
      <c r="D348" s="353">
        <v>1</v>
      </c>
      <c r="E348" s="59" t="str">
        <f>'[4]All Counts'!P348</f>
        <v>Caltran</v>
      </c>
      <c r="F348" s="59">
        <v>1</v>
      </c>
      <c r="G348" s="227">
        <v>8</v>
      </c>
      <c r="H348" s="227">
        <v>3</v>
      </c>
      <c r="I348" s="227">
        <v>14</v>
      </c>
      <c r="J348" s="59">
        <f>'[4]All Counts'!M348</f>
        <v>82654</v>
      </c>
      <c r="K348" s="78">
        <f>VLOOKUP(class[[#This Row],[hwycov_id]],flow[[hwycov_id]:[flow_day]],2,FALSE)</f>
        <v>66700.231446000005</v>
      </c>
      <c r="L348" s="229">
        <f t="shared" si="15"/>
        <v>-0.19301871118155189</v>
      </c>
      <c r="M348" s="228">
        <f t="shared" si="16"/>
        <v>-15953.768553999995</v>
      </c>
      <c r="N348" s="228">
        <f t="shared" si="17"/>
        <v>254522731.07459909</v>
      </c>
      <c r="O348" s="59" t="e">
        <f>VLOOKUP(class[[#This Row],[hwycov_id]],check!$A$2:$P$26,16,FALSE)</f>
        <v>#N/A</v>
      </c>
      <c r="P348" s="59">
        <v>366</v>
      </c>
      <c r="Q348" s="304">
        <f>ROUND(class[[#This Row],[count]],-3)</f>
        <v>83000</v>
      </c>
      <c r="R348" s="321">
        <f>VLOOKUP(class[[#This Row],[count_rd]],caltran!$J$2:$P$182,7,FALSE)</f>
        <v>71131</v>
      </c>
      <c r="S348" s="321">
        <f>VLOOKUP(class[[#This Row],[count_rd]],caltran!$J$2:$P$182,6,FALSE)</f>
        <v>94869</v>
      </c>
      <c r="T348" s="59">
        <f>IF(AND(class[[#This Row],[flow]]&gt;=class[[#This Row],[low]], class[[#This Row],[flow]]&lt;=class[[#This Row],[high]]),1,0)</f>
        <v>0</v>
      </c>
    </row>
    <row r="349" spans="1:20">
      <c r="A349" s="347">
        <f>'[4]All Counts'!E349</f>
        <v>27902</v>
      </c>
      <c r="B349" s="59">
        <f>'[4]All Counts'!F349</f>
        <v>1</v>
      </c>
      <c r="C349" s="59">
        <f>'[4]All Counts'!G349</f>
        <v>1</v>
      </c>
      <c r="D349" s="353">
        <v>1</v>
      </c>
      <c r="E349" s="59" t="str">
        <f>'[4]All Counts'!P349</f>
        <v>PeMS2016</v>
      </c>
      <c r="F349" s="59">
        <v>1</v>
      </c>
      <c r="G349" s="227">
        <v>8</v>
      </c>
      <c r="H349" s="227">
        <v>4</v>
      </c>
      <c r="I349" s="227">
        <v>2</v>
      </c>
      <c r="J349" s="59">
        <f>'[4]All Counts'!M349</f>
        <v>53560.239302325303</v>
      </c>
      <c r="K349" s="78">
        <f>VLOOKUP(class[[#This Row],[hwycov_id]],flow[[hwycov_id]:[flow_day]],2,FALSE)</f>
        <v>44478.437621999998</v>
      </c>
      <c r="L349" s="229">
        <f t="shared" si="15"/>
        <v>-0.16956238057605211</v>
      </c>
      <c r="M349" s="228">
        <f t="shared" si="16"/>
        <v>-9081.8016803253049</v>
      </c>
      <c r="N349" s="228">
        <f t="shared" si="17"/>
        <v>82479121.760759532</v>
      </c>
      <c r="O349" s="59" t="e">
        <f>VLOOKUP(class[[#This Row],[hwycov_id]],check!$A$2:$P$26,16,FALSE)</f>
        <v>#N/A</v>
      </c>
      <c r="P349" s="59">
        <v>367</v>
      </c>
      <c r="Q349" s="304">
        <f>ROUND(class[[#This Row],[count]],-3)</f>
        <v>54000</v>
      </c>
      <c r="R349" s="321">
        <f>VLOOKUP(class[[#This Row],[count_rd]],caltran!$J$2:$P$182,7,FALSE)</f>
        <v>43605</v>
      </c>
      <c r="S349" s="321">
        <f>VLOOKUP(class[[#This Row],[count_rd]],caltran!$J$2:$P$182,6,FALSE)</f>
        <v>64394.999999999993</v>
      </c>
      <c r="T349" s="59">
        <f>IF(AND(class[[#This Row],[flow]]&gt;=class[[#This Row],[low]], class[[#This Row],[flow]]&lt;=class[[#This Row],[high]]),1,0)</f>
        <v>1</v>
      </c>
    </row>
    <row r="350" spans="1:20">
      <c r="A350" s="347">
        <f>'[4]All Counts'!E350</f>
        <v>27878</v>
      </c>
      <c r="B350" s="59">
        <f>'[4]All Counts'!F350</f>
        <v>1</v>
      </c>
      <c r="C350" s="59">
        <f>'[4]All Counts'!G350</f>
        <v>1</v>
      </c>
      <c r="D350" s="353">
        <v>1</v>
      </c>
      <c r="E350" s="59" t="str">
        <f>'[4]All Counts'!P350</f>
        <v>PeMS2016</v>
      </c>
      <c r="F350" s="59">
        <v>1</v>
      </c>
      <c r="G350" s="227">
        <v>8</v>
      </c>
      <c r="H350" s="227">
        <v>7</v>
      </c>
      <c r="I350" s="227">
        <v>15</v>
      </c>
      <c r="J350" s="59">
        <f>'[4]All Counts'!M350</f>
        <v>34852.919862044473</v>
      </c>
      <c r="K350" s="78">
        <f>VLOOKUP(class[[#This Row],[hwycov_id]],flow[[hwycov_id]:[flow_day]],2,FALSE)</f>
        <v>22421.932768999999</v>
      </c>
      <c r="L350" s="229">
        <f t="shared" si="15"/>
        <v>-0.35666988999053906</v>
      </c>
      <c r="M350" s="228">
        <f t="shared" si="16"/>
        <v>-12430.987093044474</v>
      </c>
      <c r="N350" s="228">
        <f t="shared" si="17"/>
        <v>154529440.1074383</v>
      </c>
      <c r="O350" s="59" t="e">
        <f>VLOOKUP(class[[#This Row],[hwycov_id]],check!$A$2:$P$26,16,FALSE)</f>
        <v>#N/A</v>
      </c>
      <c r="P350" s="59">
        <v>368</v>
      </c>
      <c r="Q350" s="304">
        <f>ROUND(class[[#This Row],[count]],-3)</f>
        <v>35000</v>
      </c>
      <c r="R350" s="321">
        <f>VLOOKUP(class[[#This Row],[count_rd]],caltran!$J$2:$P$182,7,FALSE)</f>
        <v>26985</v>
      </c>
      <c r="S350" s="321">
        <f>VLOOKUP(class[[#This Row],[count_rd]],caltran!$J$2:$P$182,6,FALSE)</f>
        <v>43015</v>
      </c>
      <c r="T350" s="59">
        <f>IF(AND(class[[#This Row],[flow]]&gt;=class[[#This Row],[low]], class[[#This Row],[flow]]&lt;=class[[#This Row],[high]]),1,0)</f>
        <v>0</v>
      </c>
    </row>
    <row r="351" spans="1:20">
      <c r="A351" s="347">
        <f>'[4]All Counts'!E351</f>
        <v>28455</v>
      </c>
      <c r="B351" s="59">
        <f>'[4]All Counts'!F351</f>
        <v>1</v>
      </c>
      <c r="C351" s="59">
        <f>'[4]All Counts'!G351</f>
        <v>1</v>
      </c>
      <c r="D351" s="353">
        <v>1</v>
      </c>
      <c r="E351" s="59" t="str">
        <f>'[4]All Counts'!P351</f>
        <v>PeMS2016</v>
      </c>
      <c r="F351" s="59">
        <v>1</v>
      </c>
      <c r="G351" s="227">
        <v>8</v>
      </c>
      <c r="H351" s="227">
        <v>2</v>
      </c>
      <c r="I351" s="227">
        <v>14</v>
      </c>
      <c r="J351" s="59">
        <f>'[4]All Counts'!M351</f>
        <v>25624.77894629287</v>
      </c>
      <c r="K351" s="78">
        <f>VLOOKUP(class[[#This Row],[hwycov_id]],flow[[hwycov_id]:[flow_day]],2,FALSE)</f>
        <v>25106.215515</v>
      </c>
      <c r="L351" s="229">
        <f t="shared" si="15"/>
        <v>-2.023679628143249E-2</v>
      </c>
      <c r="M351" s="228">
        <f t="shared" si="16"/>
        <v>-518.56343129287052</v>
      </c>
      <c r="N351" s="228">
        <f t="shared" si="17"/>
        <v>268908.03227423562</v>
      </c>
      <c r="O351" s="59" t="e">
        <f>VLOOKUP(class[[#This Row],[hwycov_id]],check!$A$2:$P$26,16,FALSE)</f>
        <v>#N/A</v>
      </c>
      <c r="P351" s="59">
        <v>369</v>
      </c>
      <c r="Q351" s="304">
        <f>ROUND(class[[#This Row],[count]],-3)</f>
        <v>26000</v>
      </c>
      <c r="R351" s="321">
        <f>VLOOKUP(class[[#This Row],[count_rd]],caltran!$J$2:$P$182,7,FALSE)</f>
        <v>19448</v>
      </c>
      <c r="S351" s="321">
        <f>VLOOKUP(class[[#This Row],[count_rd]],caltran!$J$2:$P$182,6,FALSE)</f>
        <v>32552</v>
      </c>
      <c r="T351" s="59">
        <f>IF(AND(class[[#This Row],[flow]]&gt;=class[[#This Row],[low]], class[[#This Row],[flow]]&lt;=class[[#This Row],[high]]),1,0)</f>
        <v>1</v>
      </c>
    </row>
    <row r="352" spans="1:20">
      <c r="A352" s="347">
        <f>'[4]All Counts'!E352</f>
        <v>28455</v>
      </c>
      <c r="B352" s="59">
        <f>'[4]All Counts'!F352</f>
        <v>1</v>
      </c>
      <c r="C352" s="59">
        <f>'[4]All Counts'!G352</f>
        <v>1</v>
      </c>
      <c r="D352" s="353">
        <v>1</v>
      </c>
      <c r="E352" s="59" t="str">
        <f>'[4]All Counts'!P352</f>
        <v>Caltran</v>
      </c>
      <c r="F352" s="59">
        <v>1</v>
      </c>
      <c r="G352" s="227">
        <v>8</v>
      </c>
      <c r="H352" s="227">
        <v>2</v>
      </c>
      <c r="I352" s="227">
        <v>14</v>
      </c>
      <c r="J352" s="59">
        <f>'[4]All Counts'!M352</f>
        <v>25021</v>
      </c>
      <c r="K352" s="78">
        <f>VLOOKUP(class[[#This Row],[hwycov_id]],flow[[hwycov_id]:[flow_day]],2,FALSE)</f>
        <v>25106.215515</v>
      </c>
      <c r="L352" s="229">
        <f t="shared" si="15"/>
        <v>3.4057597618000202E-3</v>
      </c>
      <c r="M352" s="228">
        <f t="shared" si="16"/>
        <v>85.215514999999868</v>
      </c>
      <c r="N352" s="228">
        <f t="shared" si="17"/>
        <v>7261.6839967152027</v>
      </c>
      <c r="O352" s="59" t="e">
        <f>VLOOKUP(class[[#This Row],[hwycov_id]],check!$A$2:$P$26,16,FALSE)</f>
        <v>#N/A</v>
      </c>
      <c r="P352" s="59">
        <v>370</v>
      </c>
      <c r="Q352" s="304">
        <f>ROUND(class[[#This Row],[count]],-3)</f>
        <v>25000</v>
      </c>
      <c r="R352" s="321">
        <f>VLOOKUP(class[[#This Row],[count_rd]],caltran!$J$2:$P$182,7,FALSE)</f>
        <v>18625</v>
      </c>
      <c r="S352" s="321">
        <f>VLOOKUP(class[[#This Row],[count_rd]],caltran!$J$2:$P$182,6,FALSE)</f>
        <v>31374.999999999996</v>
      </c>
      <c r="T352" s="59">
        <f>IF(AND(class[[#This Row],[flow]]&gt;=class[[#This Row],[low]], class[[#This Row],[flow]]&lt;=class[[#This Row],[high]]),1,0)</f>
        <v>1</v>
      </c>
    </row>
    <row r="353" spans="1:20">
      <c r="A353" s="347">
        <f>'[4]All Counts'!E353</f>
        <v>28086</v>
      </c>
      <c r="B353" s="59">
        <f>'[4]All Counts'!F353</f>
        <v>1</v>
      </c>
      <c r="C353" s="59">
        <f>'[4]All Counts'!G353</f>
        <v>1</v>
      </c>
      <c r="D353" s="353">
        <v>1</v>
      </c>
      <c r="E353" s="59" t="str">
        <f>'[4]All Counts'!P353</f>
        <v>PeMS2016</v>
      </c>
      <c r="F353" s="59">
        <v>1</v>
      </c>
      <c r="G353" s="227">
        <v>8</v>
      </c>
      <c r="H353" s="227">
        <v>6</v>
      </c>
      <c r="I353" s="227">
        <v>1</v>
      </c>
      <c r="J353" s="59">
        <f>'[4]All Counts'!M353</f>
        <v>55004.975120228213</v>
      </c>
      <c r="K353" s="78">
        <f>VLOOKUP(class[[#This Row],[hwycov_id]],flow[[hwycov_id]:[flow_day]],2,FALSE)</f>
        <v>50704.776855000004</v>
      </c>
      <c r="L353" s="229">
        <f t="shared" si="15"/>
        <v>-7.8178351246027566E-2</v>
      </c>
      <c r="M353" s="228">
        <f t="shared" si="16"/>
        <v>-4300.1982652282095</v>
      </c>
      <c r="N353" s="228">
        <f t="shared" si="17"/>
        <v>18491705.120271701</v>
      </c>
      <c r="O353" s="59" t="e">
        <f>VLOOKUP(class[[#This Row],[hwycov_id]],check!$A$2:$P$26,16,FALSE)</f>
        <v>#N/A</v>
      </c>
      <c r="P353" s="59">
        <v>371</v>
      </c>
      <c r="Q353" s="304">
        <f>ROUND(class[[#This Row],[count]],-3)</f>
        <v>55000</v>
      </c>
      <c r="R353" s="321">
        <f>VLOOKUP(class[[#This Row],[count_rd]],caltran!$J$2:$P$182,7,FALSE)</f>
        <v>44550</v>
      </c>
      <c r="S353" s="321">
        <f>VLOOKUP(class[[#This Row],[count_rd]],caltran!$J$2:$P$182,6,FALSE)</f>
        <v>65450</v>
      </c>
      <c r="T353" s="59">
        <f>IF(AND(class[[#This Row],[flow]]&gt;=class[[#This Row],[low]], class[[#This Row],[flow]]&lt;=class[[#This Row],[high]]),1,0)</f>
        <v>1</v>
      </c>
    </row>
    <row r="354" spans="1:20">
      <c r="A354" s="347">
        <f>'[4]All Counts'!E354</f>
        <v>28086</v>
      </c>
      <c r="B354" s="59">
        <f>'[4]All Counts'!F354</f>
        <v>1</v>
      </c>
      <c r="C354" s="59">
        <f>'[4]All Counts'!G354</f>
        <v>1</v>
      </c>
      <c r="D354" s="353">
        <v>1</v>
      </c>
      <c r="E354" s="59" t="str">
        <f>'[4]All Counts'!P354</f>
        <v>Caltran</v>
      </c>
      <c r="F354" s="59">
        <v>1</v>
      </c>
      <c r="G354" s="227">
        <v>8</v>
      </c>
      <c r="H354" s="227">
        <v>6</v>
      </c>
      <c r="I354" s="227">
        <v>12</v>
      </c>
      <c r="J354" s="59">
        <f>'[4]All Counts'!M354</f>
        <v>50807</v>
      </c>
      <c r="K354" s="78">
        <f>VLOOKUP(class[[#This Row],[hwycov_id]],flow[[hwycov_id]:[flow_day]],2,FALSE)</f>
        <v>50704.776855000004</v>
      </c>
      <c r="L354" s="229">
        <f t="shared" si="15"/>
        <v>-2.0119893912255993E-3</v>
      </c>
      <c r="M354" s="228">
        <f t="shared" si="16"/>
        <v>-102.22314499999629</v>
      </c>
      <c r="N354" s="228">
        <f t="shared" si="17"/>
        <v>10449.571373690267</v>
      </c>
      <c r="O354" s="59" t="e">
        <f>VLOOKUP(class[[#This Row],[hwycov_id]],check!$A$2:$P$26,16,FALSE)</f>
        <v>#N/A</v>
      </c>
      <c r="P354" s="59">
        <v>372</v>
      </c>
      <c r="Q354" s="304">
        <f>ROUND(class[[#This Row],[count]],-3)</f>
        <v>51000</v>
      </c>
      <c r="R354" s="321">
        <f>VLOOKUP(class[[#This Row],[count_rd]],caltran!$J$2:$P$182,7,FALSE)</f>
        <v>40919</v>
      </c>
      <c r="S354" s="321">
        <f>VLOOKUP(class[[#This Row],[count_rd]],caltran!$J$2:$P$182,6,FALSE)</f>
        <v>61081</v>
      </c>
      <c r="T354" s="59">
        <f>IF(AND(class[[#This Row],[flow]]&gt;=class[[#This Row],[low]], class[[#This Row],[flow]]&lt;=class[[#This Row],[high]]),1,0)</f>
        <v>1</v>
      </c>
    </row>
    <row r="355" spans="1:20">
      <c r="A355" s="347">
        <f>'[4]All Counts'!E355</f>
        <v>27603</v>
      </c>
      <c r="B355" s="59">
        <f>'[4]All Counts'!F355</f>
        <v>1</v>
      </c>
      <c r="C355" s="59">
        <f>'[4]All Counts'!G355</f>
        <v>1</v>
      </c>
      <c r="D355" s="353">
        <v>1</v>
      </c>
      <c r="E355" s="59" t="str">
        <f>'[4]All Counts'!P355</f>
        <v>PeMS2016</v>
      </c>
      <c r="F355" s="59">
        <v>1</v>
      </c>
      <c r="G355" s="227">
        <v>8</v>
      </c>
      <c r="H355" s="227">
        <v>7</v>
      </c>
      <c r="I355" s="227">
        <v>7</v>
      </c>
      <c r="J355" s="59">
        <f>'[4]All Counts'!M355</f>
        <v>100852.0203594139</v>
      </c>
      <c r="K355" s="78">
        <f>VLOOKUP(class[[#This Row],[hwycov_id]],flow[[hwycov_id]:[flow_day]],2,FALSE)</f>
        <v>91462.429931999999</v>
      </c>
      <c r="L355" s="229">
        <f t="shared" si="15"/>
        <v>-9.3102650734725123E-2</v>
      </c>
      <c r="M355" s="228">
        <f t="shared" si="16"/>
        <v>-9389.5904274139029</v>
      </c>
      <c r="N355" s="228">
        <f t="shared" si="17"/>
        <v>88164408.394582808</v>
      </c>
      <c r="O355" s="59" t="e">
        <f>VLOOKUP(class[[#This Row],[hwycov_id]],check!$A$2:$P$26,16,FALSE)</f>
        <v>#N/A</v>
      </c>
      <c r="P355" s="59">
        <v>373</v>
      </c>
      <c r="Q355" s="304">
        <f>ROUND(class[[#This Row],[count]],-3)</f>
        <v>101000</v>
      </c>
      <c r="R355" s="321">
        <f>VLOOKUP(class[[#This Row],[count_rd]],caltran!$J$2:$P$182,7,FALSE)</f>
        <v>87316.904761904778</v>
      </c>
      <c r="S355" s="321">
        <f>VLOOKUP(class[[#This Row],[count_rd]],caltran!$J$2:$P$182,6,FALSE)</f>
        <v>114683.09523809522</v>
      </c>
      <c r="T355" s="59">
        <f>IF(AND(class[[#This Row],[flow]]&gt;=class[[#This Row],[low]], class[[#This Row],[flow]]&lt;=class[[#This Row],[high]]),1,0)</f>
        <v>1</v>
      </c>
    </row>
    <row r="356" spans="1:20">
      <c r="A356" s="347">
        <f>'[4]All Counts'!E356</f>
        <v>27603</v>
      </c>
      <c r="B356" s="59">
        <f>'[4]All Counts'!F356</f>
        <v>1</v>
      </c>
      <c r="C356" s="59">
        <f>'[4]All Counts'!G356</f>
        <v>1</v>
      </c>
      <c r="D356" s="353">
        <v>1</v>
      </c>
      <c r="E356" s="59" t="str">
        <f>'[4]All Counts'!P356</f>
        <v>Caltran</v>
      </c>
      <c r="F356" s="59">
        <v>1</v>
      </c>
      <c r="G356" s="227">
        <v>8</v>
      </c>
      <c r="H356" s="227">
        <v>4</v>
      </c>
      <c r="I356" s="227">
        <v>2</v>
      </c>
      <c r="J356" s="59">
        <f>'[4]All Counts'!M356</f>
        <v>100716</v>
      </c>
      <c r="K356" s="78">
        <f>VLOOKUP(class[[#This Row],[hwycov_id]],flow[[hwycov_id]:[flow_day]],2,FALSE)</f>
        <v>91462.429931999999</v>
      </c>
      <c r="L356" s="229">
        <f t="shared" si="15"/>
        <v>-9.18778552365066E-2</v>
      </c>
      <c r="M356" s="228">
        <f t="shared" si="16"/>
        <v>-9253.5700680000009</v>
      </c>
      <c r="N356" s="228">
        <f t="shared" si="17"/>
        <v>85628559.003385544</v>
      </c>
      <c r="O356" s="59" t="e">
        <f>VLOOKUP(class[[#This Row],[hwycov_id]],check!$A$2:$P$26,16,FALSE)</f>
        <v>#N/A</v>
      </c>
      <c r="P356" s="59">
        <v>374</v>
      </c>
      <c r="Q356" s="304">
        <f>ROUND(class[[#This Row],[count]],-3)</f>
        <v>101000</v>
      </c>
      <c r="R356" s="321">
        <f>VLOOKUP(class[[#This Row],[count_rd]],caltran!$J$2:$P$182,7,FALSE)</f>
        <v>87316.904761904778</v>
      </c>
      <c r="S356" s="321">
        <f>VLOOKUP(class[[#This Row],[count_rd]],caltran!$J$2:$P$182,6,FALSE)</f>
        <v>114683.09523809522</v>
      </c>
      <c r="T356" s="59">
        <f>IF(AND(class[[#This Row],[flow]]&gt;=class[[#This Row],[low]], class[[#This Row],[flow]]&lt;=class[[#This Row],[high]]),1,0)</f>
        <v>1</v>
      </c>
    </row>
    <row r="357" spans="1:20">
      <c r="A357" s="347">
        <f>'[4]All Counts'!E357</f>
        <v>27605</v>
      </c>
      <c r="B357" s="59">
        <f>'[4]All Counts'!F357</f>
        <v>1</v>
      </c>
      <c r="C357" s="59">
        <f>'[4]All Counts'!G357</f>
        <v>1</v>
      </c>
      <c r="D357" s="353">
        <v>1</v>
      </c>
      <c r="E357" s="59" t="str">
        <f>'[4]All Counts'!P357</f>
        <v>PeMS2016</v>
      </c>
      <c r="F357" s="59">
        <v>1</v>
      </c>
      <c r="G357" s="227">
        <v>8</v>
      </c>
      <c r="H357" s="227">
        <v>2</v>
      </c>
      <c r="I357" s="227">
        <v>14</v>
      </c>
      <c r="J357" s="59">
        <f>'[4]All Counts'!M357</f>
        <v>102178.2157778354</v>
      </c>
      <c r="K357" s="78">
        <f>VLOOKUP(class[[#This Row],[hwycov_id]],flow[[hwycov_id]:[flow_day]],2,FALSE)</f>
        <v>95589.350831000003</v>
      </c>
      <c r="L357" s="229">
        <f t="shared" si="15"/>
        <v>-6.4484047765733798E-2</v>
      </c>
      <c r="M357" s="228">
        <f t="shared" si="16"/>
        <v>-6588.8649468353979</v>
      </c>
      <c r="N357" s="228">
        <f t="shared" si="17"/>
        <v>43413141.287636228</v>
      </c>
      <c r="O357" s="59" t="e">
        <f>VLOOKUP(class[[#This Row],[hwycov_id]],check!$A$2:$P$26,16,FALSE)</f>
        <v>#N/A</v>
      </c>
      <c r="P357" s="59">
        <v>375</v>
      </c>
      <c r="Q357" s="304">
        <f>ROUND(class[[#This Row],[count]],-3)</f>
        <v>102000</v>
      </c>
      <c r="R357" s="321">
        <f>VLOOKUP(class[[#This Row],[count_rd]],caltran!$J$2:$P$182,7,FALSE)</f>
        <v>88232.42857142858</v>
      </c>
      <c r="S357" s="321">
        <f>VLOOKUP(class[[#This Row],[count_rd]],caltran!$J$2:$P$182,6,FALSE)</f>
        <v>115767.57142857142</v>
      </c>
      <c r="T357" s="59">
        <f>IF(AND(class[[#This Row],[flow]]&gt;=class[[#This Row],[low]], class[[#This Row],[flow]]&lt;=class[[#This Row],[high]]),1,0)</f>
        <v>1</v>
      </c>
    </row>
    <row r="358" spans="1:20">
      <c r="A358" s="347">
        <f>'[4]All Counts'!E358</f>
        <v>27555</v>
      </c>
      <c r="B358" s="59">
        <f>'[4]All Counts'!F358</f>
        <v>1</v>
      </c>
      <c r="C358" s="59">
        <f>'[4]All Counts'!G358</f>
        <v>1</v>
      </c>
      <c r="D358" s="353">
        <v>1</v>
      </c>
      <c r="E358" s="59" t="str">
        <f>'[4]All Counts'!P358</f>
        <v>PeMS2016</v>
      </c>
      <c r="F358" s="59">
        <v>1</v>
      </c>
      <c r="G358" s="227">
        <v>8</v>
      </c>
      <c r="H358" s="227">
        <v>2</v>
      </c>
      <c r="I358" s="227">
        <v>14</v>
      </c>
      <c r="J358" s="59">
        <f>'[4]All Counts'!M358</f>
        <v>102480.56636091891</v>
      </c>
      <c r="K358" s="78">
        <f>VLOOKUP(class[[#This Row],[hwycov_id]],flow[[hwycov_id]:[flow_day]],2,FALSE)</f>
        <v>95589.350831000003</v>
      </c>
      <c r="L358" s="229">
        <f t="shared" si="15"/>
        <v>-6.724412027202531E-2</v>
      </c>
      <c r="M358" s="228">
        <f t="shared" si="16"/>
        <v>-6891.2155299189035</v>
      </c>
      <c r="N358" s="228">
        <f t="shared" si="17"/>
        <v>47488851.479795471</v>
      </c>
      <c r="O358" s="59" t="e">
        <f>VLOOKUP(class[[#This Row],[hwycov_id]],check!$A$2:$P$26,16,FALSE)</f>
        <v>#N/A</v>
      </c>
      <c r="P358" s="59">
        <v>376</v>
      </c>
      <c r="Q358" s="304">
        <f>ROUND(class[[#This Row],[count]],-3)</f>
        <v>102000</v>
      </c>
      <c r="R358" s="321">
        <f>VLOOKUP(class[[#This Row],[count_rd]],caltran!$J$2:$P$182,7,FALSE)</f>
        <v>88232.42857142858</v>
      </c>
      <c r="S358" s="321">
        <f>VLOOKUP(class[[#This Row],[count_rd]],caltran!$J$2:$P$182,6,FALSE)</f>
        <v>115767.57142857142</v>
      </c>
      <c r="T358" s="59">
        <f>IF(AND(class[[#This Row],[flow]]&gt;=class[[#This Row],[low]], class[[#This Row],[flow]]&lt;=class[[#This Row],[high]]),1,0)</f>
        <v>1</v>
      </c>
    </row>
    <row r="359" spans="1:20">
      <c r="A359" s="347">
        <f>'[4]All Counts'!E359</f>
        <v>27555</v>
      </c>
      <c r="B359" s="59">
        <f>'[4]All Counts'!F359</f>
        <v>1</v>
      </c>
      <c r="C359" s="59">
        <f>'[4]All Counts'!G359</f>
        <v>1</v>
      </c>
      <c r="D359" s="353">
        <v>1</v>
      </c>
      <c r="E359" s="59" t="str">
        <f>'[4]All Counts'!P359</f>
        <v>Caltran</v>
      </c>
      <c r="F359" s="59">
        <v>1</v>
      </c>
      <c r="G359" s="227">
        <v>8</v>
      </c>
      <c r="H359" s="227">
        <v>5</v>
      </c>
      <c r="I359" s="227">
        <v>5</v>
      </c>
      <c r="J359" s="59">
        <f>'[4]All Counts'!M359</f>
        <v>100844</v>
      </c>
      <c r="K359" s="78">
        <f>VLOOKUP(class[[#This Row],[hwycov_id]],flow[[hwycov_id]:[flow_day]],2,FALSE)</f>
        <v>95589.350831000003</v>
      </c>
      <c r="L359" s="229">
        <f t="shared" si="15"/>
        <v>-5.2106711048748533E-2</v>
      </c>
      <c r="M359" s="228">
        <f t="shared" si="16"/>
        <v>-5254.6491689999966</v>
      </c>
      <c r="N359" s="228">
        <f t="shared" si="17"/>
        <v>27611337.889272355</v>
      </c>
      <c r="O359" s="59" t="e">
        <f>VLOOKUP(class[[#This Row],[hwycov_id]],check!$A$2:$P$26,16,FALSE)</f>
        <v>#N/A</v>
      </c>
      <c r="P359" s="59">
        <v>377</v>
      </c>
      <c r="Q359" s="304">
        <f>ROUND(class[[#This Row],[count]],-3)</f>
        <v>101000</v>
      </c>
      <c r="R359" s="321">
        <f>VLOOKUP(class[[#This Row],[count_rd]],caltran!$J$2:$P$182,7,FALSE)</f>
        <v>87316.904761904778</v>
      </c>
      <c r="S359" s="321">
        <f>VLOOKUP(class[[#This Row],[count_rd]],caltran!$J$2:$P$182,6,FALSE)</f>
        <v>114683.09523809522</v>
      </c>
      <c r="T359" s="59">
        <f>IF(AND(class[[#This Row],[flow]]&gt;=class[[#This Row],[low]], class[[#This Row],[flow]]&lt;=class[[#This Row],[high]]),1,0)</f>
        <v>1</v>
      </c>
    </row>
    <row r="360" spans="1:20">
      <c r="A360" s="347">
        <f>'[4]All Counts'!E360</f>
        <v>29089</v>
      </c>
      <c r="B360" s="59">
        <f>'[4]All Counts'!F360</f>
        <v>1</v>
      </c>
      <c r="C360" s="59">
        <f>'[4]All Counts'!G360</f>
        <v>1</v>
      </c>
      <c r="D360" s="353">
        <v>1</v>
      </c>
      <c r="E360" s="59" t="str">
        <f>'[4]All Counts'!P360</f>
        <v>PeMS2016</v>
      </c>
      <c r="F360" s="59">
        <v>1</v>
      </c>
      <c r="G360" s="227">
        <v>8</v>
      </c>
      <c r="H360" s="227">
        <v>2</v>
      </c>
      <c r="I360" s="227">
        <v>14</v>
      </c>
      <c r="J360" s="59">
        <f>'[4]All Counts'!M360</f>
        <v>99377.650543791751</v>
      </c>
      <c r="K360" s="78">
        <f>VLOOKUP(class[[#This Row],[hwycov_id]],flow[[hwycov_id]:[flow_day]],2,FALSE)</f>
        <v>87382.668212000004</v>
      </c>
      <c r="L360" s="229">
        <f t="shared" si="15"/>
        <v>-0.12070100536846606</v>
      </c>
      <c r="M360" s="228">
        <f t="shared" si="16"/>
        <v>-11994.982331791747</v>
      </c>
      <c r="N360" s="228">
        <f t="shared" si="17"/>
        <v>143879601.13999617</v>
      </c>
      <c r="O360" s="59" t="e">
        <f>VLOOKUP(class[[#This Row],[hwycov_id]],check!$A$2:$P$26,16,FALSE)</f>
        <v>#N/A</v>
      </c>
      <c r="P360" s="59">
        <v>378</v>
      </c>
      <c r="Q360" s="304">
        <f>ROUND(class[[#This Row],[count]],-3)</f>
        <v>99000</v>
      </c>
      <c r="R360" s="321">
        <f>VLOOKUP(class[[#This Row],[count_rd]],caltran!$J$2:$P$182,7,FALSE)</f>
        <v>85486.5</v>
      </c>
      <c r="S360" s="321">
        <f>VLOOKUP(class[[#This Row],[count_rd]],caltran!$J$2:$P$182,6,FALSE)</f>
        <v>112513.5</v>
      </c>
      <c r="T360" s="59">
        <f>IF(AND(class[[#This Row],[flow]]&gt;=class[[#This Row],[low]], class[[#This Row],[flow]]&lt;=class[[#This Row],[high]]),1,0)</f>
        <v>1</v>
      </c>
    </row>
    <row r="361" spans="1:20">
      <c r="A361" s="347">
        <f>'[4]All Counts'!E361</f>
        <v>29108</v>
      </c>
      <c r="B361" s="59">
        <f>'[4]All Counts'!F361</f>
        <v>1</v>
      </c>
      <c r="C361" s="59">
        <f>'[4]All Counts'!G361</f>
        <v>1</v>
      </c>
      <c r="D361" s="353">
        <v>1</v>
      </c>
      <c r="E361" s="59" t="str">
        <f>'[4]All Counts'!P361</f>
        <v>PeMS2016</v>
      </c>
      <c r="F361" s="59">
        <v>1</v>
      </c>
      <c r="G361" s="227">
        <v>8</v>
      </c>
      <c r="H361" s="227">
        <v>2</v>
      </c>
      <c r="I361" s="227">
        <v>14</v>
      </c>
      <c r="J361" s="59">
        <f>'[4]All Counts'!M361</f>
        <v>110584.2063005105</v>
      </c>
      <c r="K361" s="78">
        <f>VLOOKUP(class[[#This Row],[hwycov_id]],flow[[hwycov_id]:[flow_day]],2,FALSE)</f>
        <v>98375.404417999991</v>
      </c>
      <c r="L361" s="229">
        <f t="shared" si="15"/>
        <v>-0.1104027626633528</v>
      </c>
      <c r="M361" s="228">
        <f t="shared" si="16"/>
        <v>-12208.80188251051</v>
      </c>
      <c r="N361" s="228">
        <f t="shared" si="17"/>
        <v>149054843.40639219</v>
      </c>
      <c r="O361" s="59" t="e">
        <f>VLOOKUP(class[[#This Row],[hwycov_id]],check!$A$2:$P$26,16,FALSE)</f>
        <v>#N/A</v>
      </c>
      <c r="P361" s="59">
        <v>379</v>
      </c>
      <c r="Q361" s="304">
        <f>ROUND(class[[#This Row],[count]],-3)</f>
        <v>111000</v>
      </c>
      <c r="R361" s="321">
        <f>VLOOKUP(class[[#This Row],[count_rd]],caltran!$J$2:$P$182,7,FALSE)</f>
        <v>96413.190476190444</v>
      </c>
      <c r="S361" s="321">
        <f>VLOOKUP(class[[#This Row],[count_rd]],caltran!$J$2:$P$182,6,FALSE)</f>
        <v>125586.80952380956</v>
      </c>
      <c r="T361" s="59">
        <f>IF(AND(class[[#This Row],[flow]]&gt;=class[[#This Row],[low]], class[[#This Row],[flow]]&lt;=class[[#This Row],[high]]),1,0)</f>
        <v>1</v>
      </c>
    </row>
    <row r="362" spans="1:20">
      <c r="A362" s="347">
        <f>'[4]All Counts'!E362</f>
        <v>27607</v>
      </c>
      <c r="B362" s="59">
        <f>'[4]All Counts'!F362</f>
        <v>1</v>
      </c>
      <c r="C362" s="59">
        <f>'[4]All Counts'!G362</f>
        <v>1</v>
      </c>
      <c r="D362" s="353">
        <v>1</v>
      </c>
      <c r="E362" s="59" t="str">
        <f>'[4]All Counts'!P362</f>
        <v>PeMS2016</v>
      </c>
      <c r="F362" s="59">
        <v>1</v>
      </c>
      <c r="G362" s="227">
        <v>8</v>
      </c>
      <c r="H362" s="227">
        <v>4</v>
      </c>
      <c r="I362" s="227">
        <v>2</v>
      </c>
      <c r="J362" s="59">
        <f>'[4]All Counts'!M362</f>
        <v>69995.030045566964</v>
      </c>
      <c r="K362" s="78">
        <f>VLOOKUP(class[[#This Row],[hwycov_id]],flow[[hwycov_id]:[flow_day]],2,FALSE)</f>
        <v>60380.424072000009</v>
      </c>
      <c r="L362" s="229">
        <f t="shared" si="15"/>
        <v>-0.13736126646860236</v>
      </c>
      <c r="M362" s="228">
        <f t="shared" si="16"/>
        <v>-9614.6059735669551</v>
      </c>
      <c r="N362" s="228">
        <f t="shared" si="17"/>
        <v>92440648.026949376</v>
      </c>
      <c r="O362" s="59" t="e">
        <f>VLOOKUP(class[[#This Row],[hwycov_id]],check!$A$2:$P$26,16,FALSE)</f>
        <v>#N/A</v>
      </c>
      <c r="P362" s="59">
        <v>380</v>
      </c>
      <c r="Q362" s="304">
        <f>ROUND(class[[#This Row],[count]],-3)</f>
        <v>70000</v>
      </c>
      <c r="R362" s="321">
        <f>VLOOKUP(class[[#This Row],[count_rd]],caltran!$J$2:$P$182,7,FALSE)</f>
        <v>58660</v>
      </c>
      <c r="S362" s="321">
        <f>VLOOKUP(class[[#This Row],[count_rd]],caltran!$J$2:$P$182,6,FALSE)</f>
        <v>81340</v>
      </c>
      <c r="T362" s="59">
        <f>IF(AND(class[[#This Row],[flow]]&gt;=class[[#This Row],[low]], class[[#This Row],[flow]]&lt;=class[[#This Row],[high]]),1,0)</f>
        <v>1</v>
      </c>
    </row>
    <row r="363" spans="1:20">
      <c r="A363" s="347">
        <f>'[4]All Counts'!E363</f>
        <v>28106</v>
      </c>
      <c r="B363" s="59">
        <f>'[4]All Counts'!F363</f>
        <v>1</v>
      </c>
      <c r="C363" s="59">
        <f>'[4]All Counts'!G363</f>
        <v>1</v>
      </c>
      <c r="D363" s="353">
        <v>1</v>
      </c>
      <c r="E363" s="59" t="str">
        <f>'[4]All Counts'!P363</f>
        <v>PeMS2016</v>
      </c>
      <c r="F363" s="59">
        <v>1</v>
      </c>
      <c r="G363" s="227">
        <v>8</v>
      </c>
      <c r="H363" s="227">
        <v>4</v>
      </c>
      <c r="I363" s="227">
        <v>2</v>
      </c>
      <c r="J363" s="59">
        <f>'[4]All Counts'!M363</f>
        <v>89518.68082673318</v>
      </c>
      <c r="K363" s="78">
        <f>VLOOKUP(class[[#This Row],[hwycov_id]],flow[[hwycov_id]:[flow_day]],2,FALSE)</f>
        <v>70428.282227000003</v>
      </c>
      <c r="L363" s="229">
        <f t="shared" si="15"/>
        <v>-0.21325603129343884</v>
      </c>
      <c r="M363" s="228">
        <f t="shared" si="16"/>
        <v>-19090.398599733177</v>
      </c>
      <c r="N363" s="228">
        <f t="shared" si="17"/>
        <v>364443318.69669443</v>
      </c>
      <c r="O363" s="59" t="e">
        <f>VLOOKUP(class[[#This Row],[hwycov_id]],check!$A$2:$P$26,16,FALSE)</f>
        <v>#N/A</v>
      </c>
      <c r="P363" s="59">
        <v>381</v>
      </c>
      <c r="Q363" s="304">
        <f>ROUND(class[[#This Row],[count]],-3)</f>
        <v>90000</v>
      </c>
      <c r="R363" s="321">
        <f>VLOOKUP(class[[#This Row],[count_rd]],caltran!$J$2:$P$182,7,FALSE)</f>
        <v>77580</v>
      </c>
      <c r="S363" s="321">
        <f>VLOOKUP(class[[#This Row],[count_rd]],caltran!$J$2:$P$182,6,FALSE)</f>
        <v>102419.99999999999</v>
      </c>
      <c r="T363" s="59">
        <f>IF(AND(class[[#This Row],[flow]]&gt;=class[[#This Row],[low]], class[[#This Row],[flow]]&lt;=class[[#This Row],[high]]),1,0)</f>
        <v>0</v>
      </c>
    </row>
    <row r="364" spans="1:20">
      <c r="A364" s="347">
        <f>'[4]All Counts'!E364</f>
        <v>10996</v>
      </c>
      <c r="B364" s="59">
        <f>'[4]All Counts'!F364</f>
        <v>1</v>
      </c>
      <c r="C364" s="59">
        <f>'[4]All Counts'!G364</f>
        <v>1</v>
      </c>
      <c r="D364" s="353">
        <v>1</v>
      </c>
      <c r="E364" s="59" t="str">
        <f>'[4]All Counts'!P364</f>
        <v>Caltran</v>
      </c>
      <c r="F364" s="59">
        <v>1</v>
      </c>
      <c r="G364" s="227">
        <v>8</v>
      </c>
      <c r="H364" s="227">
        <v>4</v>
      </c>
      <c r="I364" s="227">
        <v>2</v>
      </c>
      <c r="J364" s="59">
        <f>'[4]All Counts'!M364</f>
        <v>125503</v>
      </c>
      <c r="K364" s="78">
        <f>VLOOKUP(class[[#This Row],[hwycov_id]],flow[[hwycov_id]:[flow_day]],2,FALSE)</f>
        <v>113425.98999</v>
      </c>
      <c r="L364" s="229">
        <f t="shared" si="15"/>
        <v>-9.6228855166808791E-2</v>
      </c>
      <c r="M364" s="228">
        <f t="shared" si="16"/>
        <v>-12077.010009999998</v>
      </c>
      <c r="N364" s="228">
        <f t="shared" si="17"/>
        <v>145854170.78164014</v>
      </c>
      <c r="O364" s="59" t="e">
        <f>VLOOKUP(class[[#This Row],[hwycov_id]],check!$A$2:$P$26,16,FALSE)</f>
        <v>#N/A</v>
      </c>
      <c r="P364" s="59">
        <v>382</v>
      </c>
      <c r="Q364" s="304">
        <f>ROUND(class[[#This Row],[count]],-3)</f>
        <v>126000</v>
      </c>
      <c r="R364" s="321">
        <f>VLOOKUP(class[[#This Row],[count_rd]],caltran!$J$2:$P$182,7,FALSE)</f>
        <v>110126.00000000004</v>
      </c>
      <c r="S364" s="321">
        <f>VLOOKUP(class[[#This Row],[count_rd]],caltran!$J$2:$P$182,6,FALSE)</f>
        <v>141873.99999999997</v>
      </c>
      <c r="T364" s="59">
        <f>IF(AND(class[[#This Row],[flow]]&gt;=class[[#This Row],[low]], class[[#This Row],[flow]]&lt;=class[[#This Row],[high]]),1,0)</f>
        <v>1</v>
      </c>
    </row>
    <row r="365" spans="1:20">
      <c r="A365" s="347">
        <f>'[4]All Counts'!E365</f>
        <v>16096</v>
      </c>
      <c r="B365" s="59">
        <f>'[4]All Counts'!F365</f>
        <v>1</v>
      </c>
      <c r="C365" s="59">
        <f>'[4]All Counts'!G365</f>
        <v>1</v>
      </c>
      <c r="D365" s="353">
        <v>1</v>
      </c>
      <c r="E365" s="59" t="str">
        <f>'[4]All Counts'!P365</f>
        <v>PeMS2016</v>
      </c>
      <c r="F365" s="59">
        <v>1</v>
      </c>
      <c r="G365" s="227">
        <v>8</v>
      </c>
      <c r="H365" s="227">
        <v>3</v>
      </c>
      <c r="I365" s="227">
        <v>14</v>
      </c>
      <c r="J365" s="59">
        <f>'[4]All Counts'!M365</f>
        <v>82283.045804705136</v>
      </c>
      <c r="K365" s="78">
        <f>VLOOKUP(class[[#This Row],[hwycov_id]],flow[[hwycov_id]:[flow_day]],2,FALSE)</f>
        <v>76453.483886000002</v>
      </c>
      <c r="L365" s="229">
        <f t="shared" si="15"/>
        <v>-7.0847668091204574E-2</v>
      </c>
      <c r="M365" s="228">
        <f t="shared" si="16"/>
        <v>-5829.5619187051343</v>
      </c>
      <c r="N365" s="228">
        <f t="shared" si="17"/>
        <v>33983792.164017089</v>
      </c>
      <c r="O365" s="59" t="e">
        <f>VLOOKUP(class[[#This Row],[hwycov_id]],check!$A$2:$P$26,16,FALSE)</f>
        <v>#N/A</v>
      </c>
      <c r="P365" s="59">
        <v>383</v>
      </c>
      <c r="Q365" s="304">
        <f>ROUND(class[[#This Row],[count]],-3)</f>
        <v>82000</v>
      </c>
      <c r="R365" s="321">
        <f>VLOOKUP(class[[#This Row],[count_rd]],caltran!$J$2:$P$182,7,FALSE)</f>
        <v>70155.555555555562</v>
      </c>
      <c r="S365" s="321">
        <f>VLOOKUP(class[[#This Row],[count_rd]],caltran!$J$2:$P$182,6,FALSE)</f>
        <v>93844.444444444438</v>
      </c>
      <c r="T365" s="59">
        <f>IF(AND(class[[#This Row],[flow]]&gt;=class[[#This Row],[low]], class[[#This Row],[flow]]&lt;=class[[#This Row],[high]]),1,0)</f>
        <v>1</v>
      </c>
    </row>
    <row r="366" spans="1:20">
      <c r="A366" s="347">
        <f>'[4]All Counts'!E366</f>
        <v>15432</v>
      </c>
      <c r="B366" s="59">
        <f>'[4]All Counts'!F366</f>
        <v>1</v>
      </c>
      <c r="C366" s="59">
        <f>'[4]All Counts'!G366</f>
        <v>1</v>
      </c>
      <c r="D366" s="353">
        <v>1</v>
      </c>
      <c r="E366" s="59" t="str">
        <f>'[4]All Counts'!P366</f>
        <v>PeMS2016</v>
      </c>
      <c r="F366" s="59">
        <v>1</v>
      </c>
      <c r="G366" s="227">
        <v>8</v>
      </c>
      <c r="H366" s="227">
        <v>3</v>
      </c>
      <c r="I366" s="227">
        <v>14</v>
      </c>
      <c r="J366" s="59">
        <f>'[4]All Counts'!M366</f>
        <v>123160.52686057369</v>
      </c>
      <c r="K366" s="78">
        <f>VLOOKUP(class[[#This Row],[hwycov_id]],flow[[hwycov_id]:[flow_day]],2,FALSE)</f>
        <v>132198.85034100001</v>
      </c>
      <c r="L366" s="229">
        <f t="shared" si="15"/>
        <v>7.3386528223107872E-2</v>
      </c>
      <c r="M366" s="228">
        <f t="shared" si="16"/>
        <v>9038.3234804263193</v>
      </c>
      <c r="N366" s="228">
        <f t="shared" si="17"/>
        <v>81691291.336825728</v>
      </c>
      <c r="O366" s="59" t="e">
        <f>VLOOKUP(class[[#This Row],[hwycov_id]],check!$A$2:$P$26,16,FALSE)</f>
        <v>#N/A</v>
      </c>
      <c r="P366" s="59">
        <v>384</v>
      </c>
      <c r="Q366" s="304">
        <f>ROUND(class[[#This Row],[count]],-3)</f>
        <v>123000</v>
      </c>
      <c r="R366" s="321">
        <f>VLOOKUP(class[[#This Row],[count_rd]],caltran!$J$2:$P$182,7,FALSE)</f>
        <v>107355.57142857145</v>
      </c>
      <c r="S366" s="321">
        <f>VLOOKUP(class[[#This Row],[count_rd]],caltran!$J$2:$P$182,6,FALSE)</f>
        <v>138644.42857142855</v>
      </c>
      <c r="T366" s="59">
        <f>IF(AND(class[[#This Row],[flow]]&gt;=class[[#This Row],[low]], class[[#This Row],[flow]]&lt;=class[[#This Row],[high]]),1,0)</f>
        <v>1</v>
      </c>
    </row>
    <row r="367" spans="1:20">
      <c r="A367" s="347">
        <f>'[4]All Counts'!E367</f>
        <v>14953</v>
      </c>
      <c r="B367" s="59">
        <f>'[4]All Counts'!F367</f>
        <v>1</v>
      </c>
      <c r="C367" s="59">
        <f>'[4]All Counts'!G367</f>
        <v>1</v>
      </c>
      <c r="D367" s="353">
        <v>1</v>
      </c>
      <c r="E367" s="59" t="str">
        <f>'[4]All Counts'!P367</f>
        <v>PeMS2016</v>
      </c>
      <c r="F367" s="59">
        <v>1</v>
      </c>
      <c r="G367" s="227">
        <v>8</v>
      </c>
      <c r="H367" s="227">
        <v>3</v>
      </c>
      <c r="I367" s="227">
        <v>14</v>
      </c>
      <c r="J367" s="59">
        <f>'[4]All Counts'!M367</f>
        <v>119243.6769461388</v>
      </c>
      <c r="K367" s="78">
        <f>VLOOKUP(class[[#This Row],[hwycov_id]],flow[[hwycov_id]:[flow_day]],2,FALSE)</f>
        <v>123161.135499</v>
      </c>
      <c r="L367" s="229">
        <f t="shared" si="15"/>
        <v>3.2852547432185242E-2</v>
      </c>
      <c r="M367" s="228">
        <f t="shared" si="16"/>
        <v>3917.4585528611933</v>
      </c>
      <c r="N367" s="228">
        <f t="shared" si="17"/>
        <v>15346481.513385314</v>
      </c>
      <c r="O367" s="59" t="e">
        <f>VLOOKUP(class[[#This Row],[hwycov_id]],check!$A$2:$P$26,16,FALSE)</f>
        <v>#N/A</v>
      </c>
      <c r="P367" s="59">
        <v>385</v>
      </c>
      <c r="Q367" s="304">
        <f>ROUND(class[[#This Row],[count]],-3)</f>
        <v>119000</v>
      </c>
      <c r="R367" s="321">
        <f>VLOOKUP(class[[#This Row],[count_rd]],caltran!$J$2:$P$182,7,FALSE)</f>
        <v>103702.83333333334</v>
      </c>
      <c r="S367" s="321">
        <f>VLOOKUP(class[[#This Row],[count_rd]],caltran!$J$2:$P$182,6,FALSE)</f>
        <v>134297.16666666669</v>
      </c>
      <c r="T367" s="59">
        <f>IF(AND(class[[#This Row],[flow]]&gt;=class[[#This Row],[low]], class[[#This Row],[flow]]&lt;=class[[#This Row],[high]]),1,0)</f>
        <v>1</v>
      </c>
    </row>
    <row r="368" spans="1:20">
      <c r="A368" s="347">
        <f>'[4]All Counts'!E368</f>
        <v>15443</v>
      </c>
      <c r="B368" s="59">
        <f>'[4]All Counts'!F368</f>
        <v>1</v>
      </c>
      <c r="C368" s="59">
        <f>'[4]All Counts'!G368</f>
        <v>1</v>
      </c>
      <c r="D368" s="353">
        <v>1</v>
      </c>
      <c r="E368" s="59" t="str">
        <f>'[4]All Counts'!P368</f>
        <v>PeMS2016</v>
      </c>
      <c r="F368" s="59">
        <v>1</v>
      </c>
      <c r="G368" s="227">
        <v>8</v>
      </c>
      <c r="H368" s="227">
        <v>5</v>
      </c>
      <c r="I368" s="227">
        <v>9</v>
      </c>
      <c r="J368" s="59">
        <f>'[4]All Counts'!M368</f>
        <v>113934.7591371897</v>
      </c>
      <c r="K368" s="78">
        <f>VLOOKUP(class[[#This Row],[hwycov_id]],flow[[hwycov_id]:[flow_day]],2,FALSE)</f>
        <v>128340.62671</v>
      </c>
      <c r="L368" s="229">
        <f t="shared" si="15"/>
        <v>0.12643961932165126</v>
      </c>
      <c r="M368" s="228">
        <f t="shared" si="16"/>
        <v>14405.867572810297</v>
      </c>
      <c r="N368" s="228">
        <f t="shared" si="17"/>
        <v>207529020.52534723</v>
      </c>
      <c r="O368" s="59" t="e">
        <f>VLOOKUP(class[[#This Row],[hwycov_id]],check!$A$2:$P$26,16,FALSE)</f>
        <v>#N/A</v>
      </c>
      <c r="P368" s="59">
        <v>386</v>
      </c>
      <c r="Q368" s="304">
        <f>ROUND(class[[#This Row],[count]],-3)</f>
        <v>114000</v>
      </c>
      <c r="R368" s="321">
        <f>VLOOKUP(class[[#This Row],[count_rd]],caltran!$J$2:$P$182,7,FALSE)</f>
        <v>99139.285714285696</v>
      </c>
      <c r="S368" s="321">
        <f>VLOOKUP(class[[#This Row],[count_rd]],caltran!$J$2:$P$182,6,FALSE)</f>
        <v>128860.7142857143</v>
      </c>
      <c r="T368" s="59">
        <f>IF(AND(class[[#This Row],[flow]]&gt;=class[[#This Row],[low]], class[[#This Row],[flow]]&lt;=class[[#This Row],[high]]),1,0)</f>
        <v>1</v>
      </c>
    </row>
    <row r="369" spans="1:20">
      <c r="A369" s="347">
        <f>'[4]All Counts'!E369</f>
        <v>15443</v>
      </c>
      <c r="B369" s="59">
        <f>'[4]All Counts'!F369</f>
        <v>1</v>
      </c>
      <c r="C369" s="59">
        <f>'[4]All Counts'!G369</f>
        <v>1</v>
      </c>
      <c r="D369" s="353">
        <v>1</v>
      </c>
      <c r="E369" s="59" t="str">
        <f>'[4]All Counts'!P369</f>
        <v>Caltran</v>
      </c>
      <c r="F369" s="59">
        <v>1</v>
      </c>
      <c r="G369" s="227">
        <v>8</v>
      </c>
      <c r="H369" s="227">
        <v>3</v>
      </c>
      <c r="I369" s="227">
        <v>14</v>
      </c>
      <c r="J369" s="59">
        <f>'[4]All Counts'!M369</f>
        <v>118810</v>
      </c>
      <c r="K369" s="78">
        <f>VLOOKUP(class[[#This Row],[hwycov_id]],flow[[hwycov_id]:[flow_day]],2,FALSE)</f>
        <v>128340.62671</v>
      </c>
      <c r="L369" s="229">
        <f t="shared" si="15"/>
        <v>8.0217378250988958E-2</v>
      </c>
      <c r="M369" s="228">
        <f t="shared" si="16"/>
        <v>9530.6267099999968</v>
      </c>
      <c r="N369" s="228">
        <f t="shared" si="17"/>
        <v>90832845.485365361</v>
      </c>
      <c r="O369" s="59" t="e">
        <f>VLOOKUP(class[[#This Row],[hwycov_id]],check!$A$2:$P$26,16,FALSE)</f>
        <v>#N/A</v>
      </c>
      <c r="P369" s="59">
        <v>387</v>
      </c>
      <c r="Q369" s="304">
        <f>ROUND(class[[#This Row],[count]],-3)</f>
        <v>119000</v>
      </c>
      <c r="R369" s="321">
        <f>VLOOKUP(class[[#This Row],[count_rd]],caltran!$J$2:$P$182,7,FALSE)</f>
        <v>103702.83333333334</v>
      </c>
      <c r="S369" s="321">
        <f>VLOOKUP(class[[#This Row],[count_rd]],caltran!$J$2:$P$182,6,FALSE)</f>
        <v>134297.16666666669</v>
      </c>
      <c r="T369" s="59">
        <f>IF(AND(class[[#This Row],[flow]]&gt;=class[[#This Row],[low]], class[[#This Row],[flow]]&lt;=class[[#This Row],[high]]),1,0)</f>
        <v>1</v>
      </c>
    </row>
    <row r="370" spans="1:20">
      <c r="A370" s="347">
        <f>'[4]All Counts'!E370</f>
        <v>15457</v>
      </c>
      <c r="B370" s="59">
        <f>'[4]All Counts'!F370</f>
        <v>1</v>
      </c>
      <c r="C370" s="59">
        <f>'[4]All Counts'!G370</f>
        <v>1</v>
      </c>
      <c r="D370" s="353">
        <v>1</v>
      </c>
      <c r="E370" s="59" t="str">
        <f>'[4]All Counts'!P370</f>
        <v>PeMS2016</v>
      </c>
      <c r="F370" s="59">
        <v>1</v>
      </c>
      <c r="G370" s="227">
        <v>8</v>
      </c>
      <c r="H370" s="227">
        <v>5</v>
      </c>
      <c r="I370" s="227">
        <v>5</v>
      </c>
      <c r="J370" s="59">
        <f>'[4]All Counts'!M370</f>
        <v>103006.15133770221</v>
      </c>
      <c r="K370" s="78">
        <f>VLOOKUP(class[[#This Row],[hwycov_id]],flow[[hwycov_id]:[flow_day]],2,FALSE)</f>
        <v>97770.817381999994</v>
      </c>
      <c r="L370" s="229">
        <f t="shared" si="15"/>
        <v>-5.0825449623278729E-2</v>
      </c>
      <c r="M370" s="228">
        <f t="shared" si="16"/>
        <v>-5235.3339557022118</v>
      </c>
      <c r="N370" s="228">
        <f t="shared" si="17"/>
        <v>27408721.62772857</v>
      </c>
      <c r="O370" s="59" t="e">
        <f>VLOOKUP(class[[#This Row],[hwycov_id]],check!$A$2:$P$26,16,FALSE)</f>
        <v>#N/A</v>
      </c>
      <c r="P370" s="59">
        <v>388</v>
      </c>
      <c r="Q370" s="304">
        <f>ROUND(class[[#This Row],[count]],-3)</f>
        <v>103000</v>
      </c>
      <c r="R370" s="321">
        <f>VLOOKUP(class[[#This Row],[count_rd]],caltran!$J$2:$P$182,7,FALSE)</f>
        <v>89153.857142857189</v>
      </c>
      <c r="S370" s="321">
        <f>VLOOKUP(class[[#This Row],[count_rd]],caltran!$J$2:$P$182,6,FALSE)</f>
        <v>116846.1428571428</v>
      </c>
      <c r="T370" s="59">
        <f>IF(AND(class[[#This Row],[flow]]&gt;=class[[#This Row],[low]], class[[#This Row],[flow]]&lt;=class[[#This Row],[high]]),1,0)</f>
        <v>1</v>
      </c>
    </row>
    <row r="371" spans="1:20">
      <c r="A371" s="347">
        <f>'[4]All Counts'!E371</f>
        <v>15459</v>
      </c>
      <c r="B371" s="59">
        <f>'[4]All Counts'!F371</f>
        <v>1</v>
      </c>
      <c r="C371" s="59">
        <f>'[4]All Counts'!G371</f>
        <v>1</v>
      </c>
      <c r="D371" s="353">
        <v>1</v>
      </c>
      <c r="E371" s="59" t="str">
        <f>'[4]All Counts'!P371</f>
        <v>Caltran</v>
      </c>
      <c r="F371" s="59">
        <v>1</v>
      </c>
      <c r="G371" s="227">
        <v>8</v>
      </c>
      <c r="H371" s="227">
        <v>5</v>
      </c>
      <c r="I371" s="227">
        <v>5</v>
      </c>
      <c r="J371" s="59">
        <f>'[4]All Counts'!M371</f>
        <v>100757</v>
      </c>
      <c r="K371" s="78">
        <f>VLOOKUP(class[[#This Row],[hwycov_id]],flow[[hwycov_id]:[flow_day]],2,FALSE)</f>
        <v>108929.688476</v>
      </c>
      <c r="L371" s="229">
        <f t="shared" si="15"/>
        <v>8.1112860406721055E-2</v>
      </c>
      <c r="M371" s="228">
        <f t="shared" si="16"/>
        <v>8172.6884759999957</v>
      </c>
      <c r="N371" s="228">
        <f t="shared" si="17"/>
        <v>66792836.925743133</v>
      </c>
      <c r="O371" s="59" t="e">
        <f>VLOOKUP(class[[#This Row],[hwycov_id]],check!$A$2:$P$26,16,FALSE)</f>
        <v>#N/A</v>
      </c>
      <c r="P371" s="59">
        <v>389</v>
      </c>
      <c r="Q371" s="304">
        <f>ROUND(class[[#This Row],[count]],-3)</f>
        <v>101000</v>
      </c>
      <c r="R371" s="321">
        <f>VLOOKUP(class[[#This Row],[count_rd]],caltran!$J$2:$P$182,7,FALSE)</f>
        <v>87316.904761904778</v>
      </c>
      <c r="S371" s="321">
        <f>VLOOKUP(class[[#This Row],[count_rd]],caltran!$J$2:$P$182,6,FALSE)</f>
        <v>114683.09523809522</v>
      </c>
      <c r="T371" s="59">
        <f>IF(AND(class[[#This Row],[flow]]&gt;=class[[#This Row],[low]], class[[#This Row],[flow]]&lt;=class[[#This Row],[high]]),1,0)</f>
        <v>1</v>
      </c>
    </row>
    <row r="372" spans="1:20">
      <c r="A372" s="347">
        <f>'[4]All Counts'!E372</f>
        <v>11035</v>
      </c>
      <c r="B372" s="59">
        <f>'[4]All Counts'!F372</f>
        <v>1</v>
      </c>
      <c r="C372" s="59">
        <f>'[4]All Counts'!G372</f>
        <v>1</v>
      </c>
      <c r="D372" s="353">
        <v>1</v>
      </c>
      <c r="E372" s="59" t="str">
        <f>'[4]All Counts'!P372</f>
        <v>PeMS2016</v>
      </c>
      <c r="F372" s="59">
        <v>1</v>
      </c>
      <c r="G372" s="227">
        <v>8</v>
      </c>
      <c r="H372" s="227">
        <v>3</v>
      </c>
      <c r="I372" s="227">
        <v>14</v>
      </c>
      <c r="J372" s="59">
        <f>'[4]All Counts'!M372</f>
        <v>101417.5801767138</v>
      </c>
      <c r="K372" s="78">
        <f>VLOOKUP(class[[#This Row],[hwycov_id]],flow[[hwycov_id]:[flow_day]],2,FALSE)</f>
        <v>107901.04711900001</v>
      </c>
      <c r="L372" s="229">
        <f t="shared" si="15"/>
        <v>6.3928432634550836E-2</v>
      </c>
      <c r="M372" s="228">
        <f t="shared" si="16"/>
        <v>6483.4669422862062</v>
      </c>
      <c r="N372" s="228">
        <f t="shared" si="17"/>
        <v>42035343.591718048</v>
      </c>
      <c r="O372" s="59" t="e">
        <f>VLOOKUP(class[[#This Row],[hwycov_id]],check!$A$2:$P$26,16,FALSE)</f>
        <v>#N/A</v>
      </c>
      <c r="P372" s="59">
        <v>390</v>
      </c>
      <c r="Q372" s="304">
        <f>ROUND(class[[#This Row],[count]],-3)</f>
        <v>101000</v>
      </c>
      <c r="R372" s="321">
        <f>VLOOKUP(class[[#This Row],[count_rd]],caltran!$J$2:$P$182,7,FALSE)</f>
        <v>87316.904761904778</v>
      </c>
      <c r="S372" s="321">
        <f>VLOOKUP(class[[#This Row],[count_rd]],caltran!$J$2:$P$182,6,FALSE)</f>
        <v>114683.09523809522</v>
      </c>
      <c r="T372" s="59">
        <f>IF(AND(class[[#This Row],[flow]]&gt;=class[[#This Row],[low]], class[[#This Row],[flow]]&lt;=class[[#This Row],[high]]),1,0)</f>
        <v>1</v>
      </c>
    </row>
    <row r="373" spans="1:20">
      <c r="A373" s="347">
        <f>'[4]All Counts'!E373</f>
        <v>28123</v>
      </c>
      <c r="B373" s="59">
        <f>'[4]All Counts'!F373</f>
        <v>1</v>
      </c>
      <c r="C373" s="59">
        <f>'[4]All Counts'!G373</f>
        <v>1</v>
      </c>
      <c r="D373" s="353">
        <v>1</v>
      </c>
      <c r="E373" s="59" t="str">
        <f>'[4]All Counts'!P373</f>
        <v>PeMS2016</v>
      </c>
      <c r="F373" s="59">
        <v>1</v>
      </c>
      <c r="G373" s="227">
        <v>8</v>
      </c>
      <c r="H373" s="227">
        <v>3</v>
      </c>
      <c r="I373" s="227">
        <v>14</v>
      </c>
      <c r="J373" s="59">
        <f>'[4]All Counts'!M373</f>
        <v>86552.705088036106</v>
      </c>
      <c r="K373" s="78">
        <f>VLOOKUP(class[[#This Row],[hwycov_id]],flow[[hwycov_id]:[flow_day]],2,FALSE)</f>
        <v>85617.210206000003</v>
      </c>
      <c r="L373" s="229">
        <f t="shared" si="15"/>
        <v>-1.0808384106361202E-2</v>
      </c>
      <c r="M373" s="228">
        <f t="shared" si="16"/>
        <v>-935.49488203610235</v>
      </c>
      <c r="N373" s="228">
        <f t="shared" si="17"/>
        <v>875150.67431574105</v>
      </c>
      <c r="O373" s="59" t="e">
        <f>VLOOKUP(class[[#This Row],[hwycov_id]],check!$A$2:$P$26,16,FALSE)</f>
        <v>#N/A</v>
      </c>
      <c r="P373" s="59">
        <v>391</v>
      </c>
      <c r="Q373" s="304">
        <f>ROUND(class[[#This Row],[count]],-3)</f>
        <v>87000</v>
      </c>
      <c r="R373" s="321">
        <f>VLOOKUP(class[[#This Row],[count_rd]],caltran!$J$2:$P$182,7,FALSE)</f>
        <v>74844.166666666672</v>
      </c>
      <c r="S373" s="321">
        <f>VLOOKUP(class[[#This Row],[count_rd]],caltran!$J$2:$P$182,6,FALSE)</f>
        <v>99155.833333333343</v>
      </c>
      <c r="T373" s="59">
        <f>IF(AND(class[[#This Row],[flow]]&gt;=class[[#This Row],[low]], class[[#This Row],[flow]]&lt;=class[[#This Row],[high]]),1,0)</f>
        <v>1</v>
      </c>
    </row>
    <row r="374" spans="1:20">
      <c r="A374" s="347">
        <f>'[4]All Counts'!E374</f>
        <v>20719</v>
      </c>
      <c r="B374" s="59">
        <f>'[4]All Counts'!F374</f>
        <v>1</v>
      </c>
      <c r="C374" s="59">
        <f>'[4]All Counts'!G374</f>
        <v>1</v>
      </c>
      <c r="D374" s="353">
        <v>1</v>
      </c>
      <c r="E374" s="59" t="str">
        <f>'[4]All Counts'!P374</f>
        <v>PeMS2016</v>
      </c>
      <c r="F374" s="59">
        <v>1</v>
      </c>
      <c r="G374" s="227">
        <v>8</v>
      </c>
      <c r="H374" s="227">
        <v>2</v>
      </c>
      <c r="I374" s="227">
        <v>14</v>
      </c>
      <c r="J374" s="59">
        <f>'[4]All Counts'!M374</f>
        <v>84789.067150371164</v>
      </c>
      <c r="K374" s="78">
        <f>VLOOKUP(class[[#This Row],[hwycov_id]],flow[[hwycov_id]:[flow_day]],2,FALSE)</f>
        <v>76104.923094999991</v>
      </c>
      <c r="L374" s="229">
        <f t="shared" si="15"/>
        <v>-0.10242056372633601</v>
      </c>
      <c r="M374" s="228">
        <f t="shared" si="16"/>
        <v>-8684.1440553711727</v>
      </c>
      <c r="N374" s="228">
        <f t="shared" si="17"/>
        <v>75414357.974438474</v>
      </c>
      <c r="O374" s="59" t="e">
        <f>VLOOKUP(class[[#This Row],[hwycov_id]],check!$A$2:$P$26,16,FALSE)</f>
        <v>#N/A</v>
      </c>
      <c r="P374" s="59">
        <v>392</v>
      </c>
      <c r="Q374" s="304">
        <f>ROUND(class[[#This Row],[count]],-3)</f>
        <v>85000</v>
      </c>
      <c r="R374" s="321">
        <f>VLOOKUP(class[[#This Row],[count_rd]],caltran!$J$2:$P$182,7,FALSE)</f>
        <v>73015</v>
      </c>
      <c r="S374" s="321">
        <f>VLOOKUP(class[[#This Row],[count_rd]],caltran!$J$2:$P$182,6,FALSE)</f>
        <v>96985</v>
      </c>
      <c r="T374" s="59">
        <f>IF(AND(class[[#This Row],[flow]]&gt;=class[[#This Row],[low]], class[[#This Row],[flow]]&lt;=class[[#This Row],[high]]),1,0)</f>
        <v>1</v>
      </c>
    </row>
    <row r="375" spans="1:20">
      <c r="A375" s="347">
        <f>'[4]All Counts'!E375</f>
        <v>28143</v>
      </c>
      <c r="B375" s="59">
        <f>'[4]All Counts'!F375</f>
        <v>1</v>
      </c>
      <c r="C375" s="59">
        <f>'[4]All Counts'!G375</f>
        <v>1</v>
      </c>
      <c r="D375" s="353">
        <v>1</v>
      </c>
      <c r="E375" s="59" t="str">
        <f>'[4]All Counts'!P375</f>
        <v>Caltran</v>
      </c>
      <c r="F375" s="59">
        <v>1</v>
      </c>
      <c r="G375" s="227">
        <v>8</v>
      </c>
      <c r="H375" s="227">
        <v>6</v>
      </c>
      <c r="I375" s="227">
        <v>1</v>
      </c>
      <c r="J375" s="59">
        <f>'[4]All Counts'!M375</f>
        <v>99542</v>
      </c>
      <c r="K375" s="78">
        <f>VLOOKUP(class[[#This Row],[hwycov_id]],flow[[hwycov_id]:[flow_day]],2,FALSE)</f>
        <v>86296.52270500001</v>
      </c>
      <c r="L375" s="229">
        <f t="shared" si="15"/>
        <v>-0.13306420701814303</v>
      </c>
      <c r="M375" s="228">
        <f t="shared" si="16"/>
        <v>-13245.47729499999</v>
      </c>
      <c r="N375" s="228">
        <f t="shared" si="17"/>
        <v>175442668.77236024</v>
      </c>
      <c r="O375" s="59" t="e">
        <f>VLOOKUP(class[[#This Row],[hwycov_id]],check!$A$2:$P$26,16,FALSE)</f>
        <v>#N/A</v>
      </c>
      <c r="P375" s="59">
        <v>393</v>
      </c>
      <c r="Q375" s="304">
        <f>ROUND(class[[#This Row],[count]],-3)</f>
        <v>100000</v>
      </c>
      <c r="R375" s="321">
        <f>VLOOKUP(class[[#This Row],[count_rd]],caltran!$J$2:$P$182,7,FALSE)</f>
        <v>86400</v>
      </c>
      <c r="S375" s="321">
        <f>VLOOKUP(class[[#This Row],[count_rd]],caltran!$J$2:$P$182,6,FALSE)</f>
        <v>113600.00000000001</v>
      </c>
      <c r="T375" s="59">
        <f>IF(AND(class[[#This Row],[flow]]&gt;=class[[#This Row],[low]], class[[#This Row],[flow]]&lt;=class[[#This Row],[high]]),1,0)</f>
        <v>0</v>
      </c>
    </row>
    <row r="376" spans="1:20">
      <c r="A376" s="347">
        <f>'[4]All Counts'!E376</f>
        <v>28390</v>
      </c>
      <c r="B376" s="59">
        <f>'[4]All Counts'!F376</f>
        <v>1</v>
      </c>
      <c r="C376" s="59">
        <f>'[4]All Counts'!G376</f>
        <v>1</v>
      </c>
      <c r="D376" s="353">
        <v>1</v>
      </c>
      <c r="E376" s="59" t="str">
        <f>'[4]All Counts'!P376</f>
        <v>PeMS2016</v>
      </c>
      <c r="F376" s="59">
        <v>1</v>
      </c>
      <c r="G376" s="227">
        <v>8</v>
      </c>
      <c r="H376" s="227">
        <v>6</v>
      </c>
      <c r="I376" s="227">
        <v>12</v>
      </c>
      <c r="J376" s="59">
        <f>'[4]All Counts'!M376</f>
        <v>78729.101671993558</v>
      </c>
      <c r="K376" s="78">
        <f>VLOOKUP(class[[#This Row],[hwycov_id]],flow[[hwycov_id]:[flow_day]],2,FALSE)</f>
        <v>82682.694092000005</v>
      </c>
      <c r="L376" s="229">
        <f t="shared" si="15"/>
        <v>5.0217674735806961E-2</v>
      </c>
      <c r="M376" s="228">
        <f t="shared" si="16"/>
        <v>3953.5924200064474</v>
      </c>
      <c r="N376" s="228">
        <f t="shared" si="17"/>
        <v>15630893.023532437</v>
      </c>
      <c r="O376" s="59" t="e">
        <f>VLOOKUP(class[[#This Row],[hwycov_id]],check!$A$2:$P$26,16,FALSE)</f>
        <v>#N/A</v>
      </c>
      <c r="P376" s="59">
        <v>394</v>
      </c>
      <c r="Q376" s="304">
        <f>ROUND(class[[#This Row],[count]],-3)</f>
        <v>79000</v>
      </c>
      <c r="R376" s="321">
        <f>VLOOKUP(class[[#This Row],[count_rd]],caltran!$J$2:$P$182,7,FALSE)</f>
        <v>67268.5</v>
      </c>
      <c r="S376" s="321">
        <f>VLOOKUP(class[[#This Row],[count_rd]],caltran!$J$2:$P$182,6,FALSE)</f>
        <v>90731.5</v>
      </c>
      <c r="T376" s="59">
        <f>IF(AND(class[[#This Row],[flow]]&gt;=class[[#This Row],[low]], class[[#This Row],[flow]]&lt;=class[[#This Row],[high]]),1,0)</f>
        <v>1</v>
      </c>
    </row>
    <row r="377" spans="1:20">
      <c r="A377" s="347">
        <f>'[4]All Counts'!E377</f>
        <v>11268</v>
      </c>
      <c r="B377" s="59">
        <f>'[4]All Counts'!F377</f>
        <v>1</v>
      </c>
      <c r="C377" s="59">
        <f>'[4]All Counts'!G377</f>
        <v>1</v>
      </c>
      <c r="D377" s="353">
        <v>1</v>
      </c>
      <c r="E377" s="59" t="str">
        <f>'[4]All Counts'!P377</f>
        <v>PeMS2016</v>
      </c>
      <c r="F377" s="59">
        <v>1</v>
      </c>
      <c r="G377" s="227">
        <v>8</v>
      </c>
      <c r="H377" s="227">
        <v>2</v>
      </c>
      <c r="I377" s="227">
        <v>14</v>
      </c>
      <c r="J377" s="59">
        <f>'[4]All Counts'!M377</f>
        <v>124107.49641300971</v>
      </c>
      <c r="K377" s="78">
        <f>VLOOKUP(class[[#This Row],[hwycov_id]],flow[[hwycov_id]:[flow_day]],2,FALSE)</f>
        <v>112958.050537</v>
      </c>
      <c r="L377" s="229">
        <f t="shared" si="15"/>
        <v>-8.9837005807498871E-2</v>
      </c>
      <c r="M377" s="228">
        <f t="shared" si="16"/>
        <v>-11149.445876009704</v>
      </c>
      <c r="N377" s="228">
        <f t="shared" si="17"/>
        <v>124310143.3420698</v>
      </c>
      <c r="O377" s="59" t="e">
        <f>VLOOKUP(class[[#This Row],[hwycov_id]],check!$A$2:$P$26,16,FALSE)</f>
        <v>#N/A</v>
      </c>
      <c r="P377" s="59">
        <v>395</v>
      </c>
      <c r="Q377" s="304">
        <f>ROUND(class[[#This Row],[count]],-3)</f>
        <v>124000</v>
      </c>
      <c r="R377" s="321">
        <f>VLOOKUP(class[[#This Row],[count_rd]],caltran!$J$2:$P$182,7,FALSE)</f>
        <v>108284.47619047623</v>
      </c>
      <c r="S377" s="321">
        <f>VLOOKUP(class[[#This Row],[count_rd]],caltran!$J$2:$P$182,6,FALSE)</f>
        <v>139715.52380952379</v>
      </c>
      <c r="T377" s="59">
        <f>IF(AND(class[[#This Row],[flow]]&gt;=class[[#This Row],[low]], class[[#This Row],[flow]]&lt;=class[[#This Row],[high]]),1,0)</f>
        <v>1</v>
      </c>
    </row>
    <row r="378" spans="1:20">
      <c r="A378" s="347">
        <f>'[4]All Counts'!E378</f>
        <v>11268</v>
      </c>
      <c r="B378" s="59">
        <f>'[4]All Counts'!F378</f>
        <v>1</v>
      </c>
      <c r="C378" s="59">
        <f>'[4]All Counts'!G378</f>
        <v>1</v>
      </c>
      <c r="D378" s="353">
        <v>1</v>
      </c>
      <c r="E378" s="59" t="str">
        <f>'[4]All Counts'!P378</f>
        <v>Caltran</v>
      </c>
      <c r="F378" s="59">
        <v>1</v>
      </c>
      <c r="G378" s="227">
        <v>8</v>
      </c>
      <c r="H378" s="227">
        <v>7</v>
      </c>
      <c r="I378" s="227">
        <v>15</v>
      </c>
      <c r="J378" s="59">
        <f>'[4]All Counts'!M378</f>
        <v>119499</v>
      </c>
      <c r="K378" s="78">
        <f>VLOOKUP(class[[#This Row],[hwycov_id]],flow[[hwycov_id]:[flow_day]],2,FALSE)</f>
        <v>112958.050537</v>
      </c>
      <c r="L378" s="229">
        <f t="shared" si="15"/>
        <v>-5.473643681537077E-2</v>
      </c>
      <c r="M378" s="228">
        <f t="shared" si="16"/>
        <v>-6540.9494629999972</v>
      </c>
      <c r="N378" s="228">
        <f t="shared" si="17"/>
        <v>42784019.87751995</v>
      </c>
      <c r="O378" s="59" t="e">
        <f>VLOOKUP(class[[#This Row],[hwycov_id]],check!$A$2:$P$26,16,FALSE)</f>
        <v>#N/A</v>
      </c>
      <c r="P378" s="59">
        <v>396</v>
      </c>
      <c r="Q378" s="304">
        <f>ROUND(class[[#This Row],[count]],-3)</f>
        <v>119000</v>
      </c>
      <c r="R378" s="321">
        <f>VLOOKUP(class[[#This Row],[count_rd]],caltran!$J$2:$P$182,7,FALSE)</f>
        <v>103702.83333333334</v>
      </c>
      <c r="S378" s="321">
        <f>VLOOKUP(class[[#This Row],[count_rd]],caltran!$J$2:$P$182,6,FALSE)</f>
        <v>134297.16666666669</v>
      </c>
      <c r="T378" s="59">
        <f>IF(AND(class[[#This Row],[flow]]&gt;=class[[#This Row],[low]], class[[#This Row],[flow]]&lt;=class[[#This Row],[high]]),1,0)</f>
        <v>1</v>
      </c>
    </row>
    <row r="379" spans="1:20">
      <c r="A379" s="347">
        <f>'[4]All Counts'!E379</f>
        <v>11054</v>
      </c>
      <c r="B379" s="59">
        <f>'[4]All Counts'!F379</f>
        <v>1</v>
      </c>
      <c r="C379" s="59">
        <f>'[4]All Counts'!G379</f>
        <v>1</v>
      </c>
      <c r="D379" s="353">
        <v>1</v>
      </c>
      <c r="E379" s="59" t="str">
        <f>'[4]All Counts'!P379</f>
        <v>PeMS2016</v>
      </c>
      <c r="F379" s="59">
        <v>1</v>
      </c>
      <c r="G379" s="227">
        <v>8</v>
      </c>
      <c r="H379" s="227">
        <v>2</v>
      </c>
      <c r="I379" s="227">
        <v>14</v>
      </c>
      <c r="J379" s="59">
        <f>'[4]All Counts'!M379</f>
        <v>100339.17517404151</v>
      </c>
      <c r="K379" s="78">
        <f>VLOOKUP(class[[#This Row],[hwycov_id]],flow[[hwycov_id]:[flow_day]],2,FALSE)</f>
        <v>81708.349121000007</v>
      </c>
      <c r="L379" s="229">
        <f t="shared" si="15"/>
        <v>-0.18567848520506314</v>
      </c>
      <c r="M379" s="228">
        <f t="shared" si="16"/>
        <v>-18630.826053041499</v>
      </c>
      <c r="N379" s="228">
        <f t="shared" si="17"/>
        <v>347107679.41868991</v>
      </c>
      <c r="O379" s="59" t="e">
        <f>VLOOKUP(class[[#This Row],[hwycov_id]],check!$A$2:$P$26,16,FALSE)</f>
        <v>#N/A</v>
      </c>
      <c r="P379" s="59">
        <v>397</v>
      </c>
      <c r="Q379" s="304">
        <f>ROUND(class[[#This Row],[count]],-3)</f>
        <v>100000</v>
      </c>
      <c r="R379" s="321">
        <f>VLOOKUP(class[[#This Row],[count_rd]],caltran!$J$2:$P$182,7,FALSE)</f>
        <v>86400</v>
      </c>
      <c r="S379" s="321">
        <f>VLOOKUP(class[[#This Row],[count_rd]],caltran!$J$2:$P$182,6,FALSE)</f>
        <v>113600.00000000001</v>
      </c>
      <c r="T379" s="59">
        <f>IF(AND(class[[#This Row],[flow]]&gt;=class[[#This Row],[low]], class[[#This Row],[flow]]&lt;=class[[#This Row],[high]]),1,0)</f>
        <v>0</v>
      </c>
    </row>
    <row r="380" spans="1:20">
      <c r="A380" s="347">
        <f>'[4]All Counts'!E380</f>
        <v>11054</v>
      </c>
      <c r="B380" s="59">
        <f>'[4]All Counts'!F380</f>
        <v>1</v>
      </c>
      <c r="C380" s="59">
        <f>'[4]All Counts'!G380</f>
        <v>1</v>
      </c>
      <c r="D380" s="353">
        <v>1</v>
      </c>
      <c r="E380" s="59" t="str">
        <f>'[4]All Counts'!P380</f>
        <v>Caltran</v>
      </c>
      <c r="F380" s="59">
        <v>1</v>
      </c>
      <c r="G380" s="227">
        <v>8</v>
      </c>
      <c r="H380" s="227">
        <v>2</v>
      </c>
      <c r="I380" s="227">
        <v>14</v>
      </c>
      <c r="J380" s="59">
        <f>'[4]All Counts'!M380</f>
        <v>88226</v>
      </c>
      <c r="K380" s="78">
        <f>VLOOKUP(class[[#This Row],[hwycov_id]],flow[[hwycov_id]:[flow_day]],2,FALSE)</f>
        <v>81708.349121000007</v>
      </c>
      <c r="L380" s="229">
        <f t="shared" si="15"/>
        <v>-7.3874491408428278E-2</v>
      </c>
      <c r="M380" s="228">
        <f t="shared" si="16"/>
        <v>-6517.6508789999934</v>
      </c>
      <c r="N380" s="228">
        <f t="shared" si="17"/>
        <v>42479772.98052939</v>
      </c>
      <c r="O380" s="59" t="e">
        <f>VLOOKUP(class[[#This Row],[hwycov_id]],check!$A$2:$P$26,16,FALSE)</f>
        <v>#N/A</v>
      </c>
      <c r="P380" s="59">
        <v>398</v>
      </c>
      <c r="Q380" s="304">
        <f>ROUND(class[[#This Row],[count]],-3)</f>
        <v>88000</v>
      </c>
      <c r="R380" s="321">
        <f>VLOOKUP(class[[#This Row],[count_rd]],caltran!$J$2:$P$182,7,FALSE)</f>
        <v>75768</v>
      </c>
      <c r="S380" s="321">
        <f>VLOOKUP(class[[#This Row],[count_rd]],caltran!$J$2:$P$182,6,FALSE)</f>
        <v>100232</v>
      </c>
      <c r="T380" s="59">
        <f>IF(AND(class[[#This Row],[flow]]&gt;=class[[#This Row],[low]], class[[#This Row],[flow]]&lt;=class[[#This Row],[high]]),1,0)</f>
        <v>1</v>
      </c>
    </row>
    <row r="381" spans="1:20">
      <c r="A381" s="347">
        <f>'[4]All Counts'!E381</f>
        <v>11055</v>
      </c>
      <c r="B381" s="59">
        <f>'[4]All Counts'!F381</f>
        <v>1</v>
      </c>
      <c r="C381" s="59">
        <f>'[4]All Counts'!G381</f>
        <v>1</v>
      </c>
      <c r="D381" s="353">
        <v>1</v>
      </c>
      <c r="E381" s="59" t="str">
        <f>'[4]All Counts'!P381</f>
        <v>PeMS2016</v>
      </c>
      <c r="F381" s="59">
        <v>1</v>
      </c>
      <c r="G381" s="227">
        <v>8</v>
      </c>
      <c r="H381" s="227">
        <v>6</v>
      </c>
      <c r="I381" s="227">
        <v>1</v>
      </c>
      <c r="J381" s="59">
        <f>'[4]All Counts'!M381</f>
        <v>83545.737449708875</v>
      </c>
      <c r="K381" s="78">
        <f>VLOOKUP(class[[#This Row],[hwycov_id]],flow[[hwycov_id]:[flow_day]],2,FALSE)</f>
        <v>75354.552733999997</v>
      </c>
      <c r="L381" s="229">
        <f t="shared" si="15"/>
        <v>-9.8044316391840303E-2</v>
      </c>
      <c r="M381" s="228">
        <f t="shared" si="16"/>
        <v>-8191.1847157088778</v>
      </c>
      <c r="N381" s="228">
        <f t="shared" si="17"/>
        <v>67095507.046862729</v>
      </c>
      <c r="O381" s="59" t="e">
        <f>VLOOKUP(class[[#This Row],[hwycov_id]],check!$A$2:$P$26,16,FALSE)</f>
        <v>#N/A</v>
      </c>
      <c r="P381" s="59">
        <v>399</v>
      </c>
      <c r="Q381" s="304">
        <f>ROUND(class[[#This Row],[count]],-3)</f>
        <v>84000</v>
      </c>
      <c r="R381" s="321">
        <f>VLOOKUP(class[[#This Row],[count_rd]],caltran!$J$2:$P$182,7,FALSE)</f>
        <v>72072</v>
      </c>
      <c r="S381" s="321">
        <f>VLOOKUP(class[[#This Row],[count_rd]],caltran!$J$2:$P$182,6,FALSE)</f>
        <v>95927.999999999985</v>
      </c>
      <c r="T381" s="59">
        <f>IF(AND(class[[#This Row],[flow]]&gt;=class[[#This Row],[low]], class[[#This Row],[flow]]&lt;=class[[#This Row],[high]]),1,0)</f>
        <v>1</v>
      </c>
    </row>
    <row r="382" spans="1:20">
      <c r="A382" s="347">
        <f>'[4]All Counts'!E382</f>
        <v>14949</v>
      </c>
      <c r="B382" s="59">
        <f>'[4]All Counts'!F382</f>
        <v>1</v>
      </c>
      <c r="C382" s="59">
        <f>'[4]All Counts'!G382</f>
        <v>1</v>
      </c>
      <c r="D382" s="353">
        <v>1</v>
      </c>
      <c r="E382" s="59" t="str">
        <f>'[4]All Counts'!P382</f>
        <v>PeMS2016</v>
      </c>
      <c r="F382" s="59">
        <v>1</v>
      </c>
      <c r="G382" s="227">
        <v>8</v>
      </c>
      <c r="H382" s="227">
        <v>5</v>
      </c>
      <c r="I382" s="227">
        <v>9</v>
      </c>
      <c r="J382" s="59">
        <f>'[4]All Counts'!M382</f>
        <v>78886.337474452273</v>
      </c>
      <c r="K382" s="78">
        <f>VLOOKUP(class[[#This Row],[hwycov_id]],flow[[hwycov_id]:[flow_day]],2,FALSE)</f>
        <v>70190.148925000001</v>
      </c>
      <c r="L382" s="229">
        <f t="shared" si="15"/>
        <v>-0.11023694124814165</v>
      </c>
      <c r="M382" s="228">
        <f t="shared" si="16"/>
        <v>-8696.1885494522721</v>
      </c>
      <c r="N382" s="228">
        <f t="shared" si="17"/>
        <v>75623695.287624806</v>
      </c>
      <c r="O382" s="59" t="e">
        <f>VLOOKUP(class[[#This Row],[hwycov_id]],check!$A$2:$P$26,16,FALSE)</f>
        <v>#N/A</v>
      </c>
      <c r="P382" s="59">
        <v>400</v>
      </c>
      <c r="Q382" s="304">
        <f>ROUND(class[[#This Row],[count]],-3)</f>
        <v>79000</v>
      </c>
      <c r="R382" s="321">
        <f>VLOOKUP(class[[#This Row],[count_rd]],caltran!$J$2:$P$182,7,FALSE)</f>
        <v>67268.5</v>
      </c>
      <c r="S382" s="321">
        <f>VLOOKUP(class[[#This Row],[count_rd]],caltran!$J$2:$P$182,6,FALSE)</f>
        <v>90731.5</v>
      </c>
      <c r="T382" s="59">
        <f>IF(AND(class[[#This Row],[flow]]&gt;=class[[#This Row],[low]], class[[#This Row],[flow]]&lt;=class[[#This Row],[high]]),1,0)</f>
        <v>1</v>
      </c>
    </row>
    <row r="383" spans="1:20">
      <c r="A383" s="347">
        <f>'[4]All Counts'!E383</f>
        <v>28179</v>
      </c>
      <c r="B383" s="59">
        <f>'[4]All Counts'!F383</f>
        <v>1</v>
      </c>
      <c r="C383" s="59">
        <f>'[4]All Counts'!G383</f>
        <v>1</v>
      </c>
      <c r="D383" s="353">
        <v>1</v>
      </c>
      <c r="E383" s="59" t="str">
        <f>'[4]All Counts'!P383</f>
        <v>PeMS2016</v>
      </c>
      <c r="F383" s="59">
        <v>1</v>
      </c>
      <c r="G383" s="227">
        <v>8</v>
      </c>
      <c r="H383" s="227">
        <v>2</v>
      </c>
      <c r="I383" s="227">
        <v>14</v>
      </c>
      <c r="J383" s="59">
        <f>'[4]All Counts'!M383</f>
        <v>59645.578651597149</v>
      </c>
      <c r="K383" s="78">
        <f>VLOOKUP(class[[#This Row],[hwycov_id]],flow[[hwycov_id]:[flow_day]],2,FALSE)</f>
        <v>55663.969361000003</v>
      </c>
      <c r="L383" s="229">
        <f t="shared" si="15"/>
        <v>-6.6754475027471782E-2</v>
      </c>
      <c r="M383" s="228">
        <f t="shared" si="16"/>
        <v>-3981.6092905971454</v>
      </c>
      <c r="N383" s="228">
        <f t="shared" si="17"/>
        <v>15853212.542969504</v>
      </c>
      <c r="O383" s="59" t="e">
        <f>VLOOKUP(class[[#This Row],[hwycov_id]],check!$A$2:$P$26,16,FALSE)</f>
        <v>#N/A</v>
      </c>
      <c r="P383" s="59">
        <v>401</v>
      </c>
      <c r="Q383" s="304">
        <f>ROUND(class[[#This Row],[count]],-3)</f>
        <v>60000</v>
      </c>
      <c r="R383" s="321">
        <f>VLOOKUP(class[[#This Row],[count_rd]],caltran!$J$2:$P$182,7,FALSE)</f>
        <v>49200.000000000007</v>
      </c>
      <c r="S383" s="321">
        <f>VLOOKUP(class[[#This Row],[count_rd]],caltran!$J$2:$P$182,6,FALSE)</f>
        <v>70800</v>
      </c>
      <c r="T383" s="59">
        <f>IF(AND(class[[#This Row],[flow]]&gt;=class[[#This Row],[low]], class[[#This Row],[flow]]&lt;=class[[#This Row],[high]]),1,0)</f>
        <v>1</v>
      </c>
    </row>
    <row r="384" spans="1:20">
      <c r="A384" s="347">
        <f>'[4]All Counts'!E384</f>
        <v>28184</v>
      </c>
      <c r="B384" s="59">
        <f>'[4]All Counts'!F384</f>
        <v>1</v>
      </c>
      <c r="C384" s="59">
        <f>'[4]All Counts'!G384</f>
        <v>1</v>
      </c>
      <c r="D384" s="353">
        <v>1</v>
      </c>
      <c r="E384" s="59" t="str">
        <f>'[4]All Counts'!P384</f>
        <v>PeMS2016</v>
      </c>
      <c r="F384" s="59">
        <v>1</v>
      </c>
      <c r="G384" s="227">
        <v>9</v>
      </c>
      <c r="H384" s="227">
        <v>2</v>
      </c>
      <c r="I384" s="227">
        <v>14</v>
      </c>
      <c r="J384" s="59">
        <f>'[4]All Counts'!M384</f>
        <v>58421.765862669883</v>
      </c>
      <c r="K384" s="78">
        <f>VLOOKUP(class[[#This Row],[hwycov_id]],flow[[hwycov_id]:[flow_day]],2,FALSE)</f>
        <v>45175.299559999999</v>
      </c>
      <c r="L384" s="229">
        <f t="shared" si="15"/>
        <v>-0.22673854696223861</v>
      </c>
      <c r="M384" s="228">
        <f t="shared" si="16"/>
        <v>-13246.466302669884</v>
      </c>
      <c r="N384" s="228">
        <f t="shared" si="17"/>
        <v>175468869.50776875</v>
      </c>
      <c r="O384" s="59" t="e">
        <f>VLOOKUP(class[[#This Row],[hwycov_id]],check!$A$2:$P$26,16,FALSE)</f>
        <v>#N/A</v>
      </c>
      <c r="P384" s="59">
        <v>402</v>
      </c>
      <c r="Q384" s="304">
        <f>ROUND(class[[#This Row],[count]],-3)</f>
        <v>58000</v>
      </c>
      <c r="R384" s="321">
        <f>VLOOKUP(class[[#This Row],[count_rd]],caltran!$J$2:$P$182,7,FALSE)</f>
        <v>47270</v>
      </c>
      <c r="S384" s="321">
        <f>VLOOKUP(class[[#This Row],[count_rd]],caltran!$J$2:$P$182,6,FALSE)</f>
        <v>68730</v>
      </c>
      <c r="T384" s="59">
        <f>IF(AND(class[[#This Row],[flow]]&gt;=class[[#This Row],[low]], class[[#This Row],[flow]]&lt;=class[[#This Row],[high]]),1,0)</f>
        <v>0</v>
      </c>
    </row>
    <row r="385" spans="1:20">
      <c r="A385" s="347">
        <f>'[4]All Counts'!E385</f>
        <v>28186</v>
      </c>
      <c r="B385" s="59">
        <f>'[4]All Counts'!F385</f>
        <v>1</v>
      </c>
      <c r="C385" s="59">
        <f>'[4]All Counts'!G385</f>
        <v>1</v>
      </c>
      <c r="D385" s="353">
        <v>1</v>
      </c>
      <c r="E385" s="59" t="str">
        <f>'[4]All Counts'!P385</f>
        <v>PeMS2016</v>
      </c>
      <c r="F385" s="59">
        <v>1</v>
      </c>
      <c r="G385" s="227">
        <v>9</v>
      </c>
      <c r="H385" s="227">
        <v>2</v>
      </c>
      <c r="I385" s="227">
        <v>14</v>
      </c>
      <c r="J385" s="59">
        <f>'[4]All Counts'!M385</f>
        <v>61008.551762072653</v>
      </c>
      <c r="K385" s="78">
        <f>VLOOKUP(class[[#This Row],[hwycov_id]],flow[[hwycov_id]:[flow_day]],2,FALSE)</f>
        <v>47848.374878000002</v>
      </c>
      <c r="L385" s="229">
        <f t="shared" si="15"/>
        <v>-0.21571036361256446</v>
      </c>
      <c r="M385" s="228">
        <f t="shared" si="16"/>
        <v>-13160.176884072651</v>
      </c>
      <c r="N385" s="228">
        <f t="shared" si="17"/>
        <v>173190255.62008014</v>
      </c>
      <c r="O385" s="59" t="e">
        <f>VLOOKUP(class[[#This Row],[hwycov_id]],check!$A$2:$P$26,16,FALSE)</f>
        <v>#N/A</v>
      </c>
      <c r="P385" s="59">
        <v>403</v>
      </c>
      <c r="Q385" s="304">
        <f>ROUND(class[[#This Row],[count]],-3)</f>
        <v>61000</v>
      </c>
      <c r="R385" s="321">
        <f>VLOOKUP(class[[#This Row],[count_rd]],caltran!$J$2:$P$182,7,FALSE)</f>
        <v>50121.666666666664</v>
      </c>
      <c r="S385" s="321">
        <f>VLOOKUP(class[[#This Row],[count_rd]],caltran!$J$2:$P$182,6,FALSE)</f>
        <v>71878.333333333328</v>
      </c>
      <c r="T385" s="59">
        <f>IF(AND(class[[#This Row],[flow]]&gt;=class[[#This Row],[low]], class[[#This Row],[flow]]&lt;=class[[#This Row],[high]]),1,0)</f>
        <v>0</v>
      </c>
    </row>
    <row r="386" spans="1:20">
      <c r="A386" s="347">
        <f>'[4]All Counts'!E386</f>
        <v>28380</v>
      </c>
      <c r="B386" s="59">
        <f>'[4]All Counts'!F386</f>
        <v>1</v>
      </c>
      <c r="C386" s="59">
        <f>'[4]All Counts'!G386</f>
        <v>1</v>
      </c>
      <c r="D386" s="353">
        <v>1</v>
      </c>
      <c r="E386" s="59" t="str">
        <f>'[4]All Counts'!P386</f>
        <v>PeMS2016</v>
      </c>
      <c r="F386" s="59">
        <v>1</v>
      </c>
      <c r="G386" s="227">
        <v>9</v>
      </c>
      <c r="H386" s="227">
        <v>5</v>
      </c>
      <c r="I386" s="227">
        <v>9</v>
      </c>
      <c r="J386" s="59">
        <f>'[4]All Counts'!M386</f>
        <v>40350.344759684624</v>
      </c>
      <c r="K386" s="78">
        <f>VLOOKUP(class[[#This Row],[hwycov_id]],flow[[hwycov_id]:[flow_day]],2,FALSE)</f>
        <v>37229.918701000002</v>
      </c>
      <c r="L386" s="229">
        <f t="shared" ref="L386:L449" si="18">K386/J386-1</f>
        <v>-7.7333318395889972E-2</v>
      </c>
      <c r="M386" s="228">
        <f t="shared" ref="M386:M449" si="19">K386-J386</f>
        <v>-3120.4260586846212</v>
      </c>
      <c r="N386" s="228">
        <f t="shared" ref="N386:N449" si="20">POWER(M386,2)</f>
        <v>9737058.787718039</v>
      </c>
      <c r="O386" s="59" t="e">
        <f>VLOOKUP(class[[#This Row],[hwycov_id]],check!$A$2:$P$26,16,FALSE)</f>
        <v>#N/A</v>
      </c>
      <c r="P386" s="59">
        <v>404</v>
      </c>
      <c r="Q386" s="304">
        <f>ROUND(class[[#This Row],[count]],-3)</f>
        <v>40000</v>
      </c>
      <c r="R386" s="321">
        <f>VLOOKUP(class[[#This Row],[count_rd]],caltran!$J$2:$P$182,7,FALSE)</f>
        <v>31240</v>
      </c>
      <c r="S386" s="321">
        <f>VLOOKUP(class[[#This Row],[count_rd]],caltran!$J$2:$P$182,6,FALSE)</f>
        <v>48760</v>
      </c>
      <c r="T386" s="59">
        <f>IF(AND(class[[#This Row],[flow]]&gt;=class[[#This Row],[low]], class[[#This Row],[flow]]&lt;=class[[#This Row],[high]]),1,0)</f>
        <v>1</v>
      </c>
    </row>
    <row r="387" spans="1:20">
      <c r="A387" s="347">
        <f>'[4]All Counts'!E387</f>
        <v>28199</v>
      </c>
      <c r="B387" s="59">
        <f>'[4]All Counts'!F387</f>
        <v>1</v>
      </c>
      <c r="C387" s="59">
        <f>'[4]All Counts'!G387</f>
        <v>1</v>
      </c>
      <c r="D387" s="353">
        <v>1</v>
      </c>
      <c r="E387" s="59" t="str">
        <f>'[4]All Counts'!P387</f>
        <v>PeMS2016</v>
      </c>
      <c r="F387" s="59">
        <v>1</v>
      </c>
      <c r="G387" s="227">
        <v>9</v>
      </c>
      <c r="H387" s="227">
        <v>2</v>
      </c>
      <c r="I387" s="227">
        <v>14</v>
      </c>
      <c r="J387" s="59">
        <f>'[4]All Counts'!M387</f>
        <v>48429.965593420973</v>
      </c>
      <c r="K387" s="78">
        <f>VLOOKUP(class[[#This Row],[hwycov_id]],flow[[hwycov_id]:[flow_day]],2,FALSE)</f>
        <v>40259.545655000002</v>
      </c>
      <c r="L387" s="229">
        <f t="shared" si="18"/>
        <v>-0.16870587947580318</v>
      </c>
      <c r="M387" s="228">
        <f t="shared" si="19"/>
        <v>-8170.4199384209714</v>
      </c>
      <c r="N387" s="228">
        <f t="shared" si="20"/>
        <v>66755761.970146954</v>
      </c>
      <c r="O387" s="59" t="e">
        <f>VLOOKUP(class[[#This Row],[hwycov_id]],check!$A$2:$P$26,16,FALSE)</f>
        <v>#N/A</v>
      </c>
      <c r="P387" s="59">
        <v>405</v>
      </c>
      <c r="Q387" s="304">
        <f>ROUND(class[[#This Row],[count]],-3)</f>
        <v>48000</v>
      </c>
      <c r="R387" s="321">
        <f>VLOOKUP(class[[#This Row],[count_rd]],caltran!$J$2:$P$182,7,FALSE)</f>
        <v>38208</v>
      </c>
      <c r="S387" s="321">
        <f>VLOOKUP(class[[#This Row],[count_rd]],caltran!$J$2:$P$182,6,FALSE)</f>
        <v>57792</v>
      </c>
      <c r="T387" s="59">
        <f>IF(AND(class[[#This Row],[flow]]&gt;=class[[#This Row],[low]], class[[#This Row],[flow]]&lt;=class[[#This Row],[high]]),1,0)</f>
        <v>1</v>
      </c>
    </row>
    <row r="388" spans="1:20">
      <c r="A388" s="347">
        <f>'[4]All Counts'!E388</f>
        <v>28199</v>
      </c>
      <c r="B388" s="59">
        <f>'[4]All Counts'!F388</f>
        <v>1</v>
      </c>
      <c r="C388" s="59">
        <f>'[4]All Counts'!G388</f>
        <v>1</v>
      </c>
      <c r="D388" s="353">
        <v>1</v>
      </c>
      <c r="E388" s="59" t="str">
        <f>'[4]All Counts'!P388</f>
        <v>Caltran</v>
      </c>
      <c r="F388" s="59">
        <v>1</v>
      </c>
      <c r="G388" s="227">
        <v>9</v>
      </c>
      <c r="H388" s="227">
        <v>2</v>
      </c>
      <c r="I388" s="227">
        <v>14</v>
      </c>
      <c r="J388" s="59">
        <f>'[4]All Counts'!M388</f>
        <v>47339</v>
      </c>
      <c r="K388" s="78">
        <f>VLOOKUP(class[[#This Row],[hwycov_id]],flow[[hwycov_id]:[flow_day]],2,FALSE)</f>
        <v>40259.545655000002</v>
      </c>
      <c r="L388" s="229">
        <f t="shared" si="18"/>
        <v>-0.14954803322841626</v>
      </c>
      <c r="M388" s="228">
        <f t="shared" si="19"/>
        <v>-7079.4543449999983</v>
      </c>
      <c r="N388" s="228">
        <f t="shared" si="20"/>
        <v>50118673.822939351</v>
      </c>
      <c r="O388" s="59" t="e">
        <f>VLOOKUP(class[[#This Row],[hwycov_id]],check!$A$2:$P$26,16,FALSE)</f>
        <v>#N/A</v>
      </c>
      <c r="P388" s="59">
        <v>406</v>
      </c>
      <c r="Q388" s="304">
        <f>ROUND(class[[#This Row],[count]],-3)</f>
        <v>47000</v>
      </c>
      <c r="R388" s="321">
        <f>VLOOKUP(class[[#This Row],[count_rd]],caltran!$J$2:$P$182,7,FALSE)</f>
        <v>37346.722222222226</v>
      </c>
      <c r="S388" s="321">
        <f>VLOOKUP(class[[#This Row],[count_rd]],caltran!$J$2:$P$182,6,FALSE)</f>
        <v>56653.277777777774</v>
      </c>
      <c r="T388" s="59">
        <f>IF(AND(class[[#This Row],[flow]]&gt;=class[[#This Row],[low]], class[[#This Row],[flow]]&lt;=class[[#This Row],[high]]),1,0)</f>
        <v>1</v>
      </c>
    </row>
    <row r="389" spans="1:20">
      <c r="A389" s="347">
        <f>'[4]All Counts'!E389</f>
        <v>28635</v>
      </c>
      <c r="B389" s="59">
        <f>'[4]All Counts'!F389</f>
        <v>1</v>
      </c>
      <c r="C389" s="59">
        <f>'[4]All Counts'!G389</f>
        <v>1</v>
      </c>
      <c r="D389" s="353">
        <v>1</v>
      </c>
      <c r="E389" s="59" t="str">
        <f>'[4]All Counts'!P389</f>
        <v>PeMS2016</v>
      </c>
      <c r="F389" s="59">
        <v>1</v>
      </c>
      <c r="G389" s="227">
        <v>9</v>
      </c>
      <c r="H389" s="227">
        <v>6</v>
      </c>
      <c r="I389" s="227">
        <v>1</v>
      </c>
      <c r="J389" s="59">
        <f>'[4]All Counts'!M389</f>
        <v>39284.834383264897</v>
      </c>
      <c r="K389" s="78">
        <f>VLOOKUP(class[[#This Row],[hwycov_id]],flow[[hwycov_id]:[flow_day]],2,FALSE)</f>
        <v>31614.106994000002</v>
      </c>
      <c r="L389" s="229">
        <f t="shared" si="18"/>
        <v>-0.19525925232187258</v>
      </c>
      <c r="M389" s="228">
        <f t="shared" si="19"/>
        <v>-7670.7273892648955</v>
      </c>
      <c r="N389" s="228">
        <f t="shared" si="20"/>
        <v>58840058.68041864</v>
      </c>
      <c r="O389" s="59" t="e">
        <f>VLOOKUP(class[[#This Row],[hwycov_id]],check!$A$2:$P$26,16,FALSE)</f>
        <v>#N/A</v>
      </c>
      <c r="P389" s="59">
        <v>407</v>
      </c>
      <c r="Q389" s="304">
        <f>ROUND(class[[#This Row],[count]],-3)</f>
        <v>39000</v>
      </c>
      <c r="R389" s="321">
        <f>VLOOKUP(class[[#This Row],[count_rd]],caltran!$J$2:$P$182,7,FALSE)</f>
        <v>30361.5</v>
      </c>
      <c r="S389" s="321">
        <f>VLOOKUP(class[[#This Row],[count_rd]],caltran!$J$2:$P$182,6,FALSE)</f>
        <v>47638.5</v>
      </c>
      <c r="T389" s="59">
        <f>IF(AND(class[[#This Row],[flow]]&gt;=class[[#This Row],[low]], class[[#This Row],[flow]]&lt;=class[[#This Row],[high]]),1,0)</f>
        <v>1</v>
      </c>
    </row>
    <row r="390" spans="1:20">
      <c r="A390" s="347">
        <f>'[4]All Counts'!E390</f>
        <v>28636</v>
      </c>
      <c r="B390" s="59">
        <f>'[4]All Counts'!F390</f>
        <v>1</v>
      </c>
      <c r="C390" s="59">
        <f>'[4]All Counts'!G390</f>
        <v>1</v>
      </c>
      <c r="D390" s="353">
        <v>1</v>
      </c>
      <c r="E390" s="59" t="str">
        <f>'[4]All Counts'!P390</f>
        <v>Caltran</v>
      </c>
      <c r="F390" s="59">
        <v>1</v>
      </c>
      <c r="G390" s="227">
        <v>9</v>
      </c>
      <c r="H390" s="227">
        <v>3</v>
      </c>
      <c r="I390" s="227">
        <v>14</v>
      </c>
      <c r="J390" s="59">
        <f>'[4]All Counts'!M390</f>
        <v>43102</v>
      </c>
      <c r="K390" s="78">
        <f>VLOOKUP(class[[#This Row],[hwycov_id]],flow[[hwycov_id]:[flow_day]],2,FALSE)</f>
        <v>33876.630858999997</v>
      </c>
      <c r="L390" s="229">
        <f t="shared" si="18"/>
        <v>-0.2140357556725907</v>
      </c>
      <c r="M390" s="228">
        <f t="shared" si="19"/>
        <v>-9225.3691410000029</v>
      </c>
      <c r="N390" s="228">
        <f t="shared" si="20"/>
        <v>85107435.787715137</v>
      </c>
      <c r="O390" s="59" t="e">
        <f>VLOOKUP(class[[#This Row],[hwycov_id]],check!$A$2:$P$26,16,FALSE)</f>
        <v>#N/A</v>
      </c>
      <c r="P390" s="59">
        <v>408</v>
      </c>
      <c r="Q390" s="304">
        <f>ROUND(class[[#This Row],[count]],-3)</f>
        <v>43000</v>
      </c>
      <c r="R390" s="321">
        <f>VLOOKUP(class[[#This Row],[count_rd]],caltran!$J$2:$P$182,7,FALSE)</f>
        <v>33798</v>
      </c>
      <c r="S390" s="321">
        <f>VLOOKUP(class[[#This Row],[count_rd]],caltran!$J$2:$P$182,6,FALSE)</f>
        <v>52202</v>
      </c>
      <c r="T390" s="59">
        <f>IF(AND(class[[#This Row],[flow]]&gt;=class[[#This Row],[low]], class[[#This Row],[flow]]&lt;=class[[#This Row],[high]]),1,0)</f>
        <v>1</v>
      </c>
    </row>
    <row r="391" spans="1:20">
      <c r="A391" s="347">
        <f>'[4]All Counts'!E391</f>
        <v>28203</v>
      </c>
      <c r="B391" s="59">
        <f>'[4]All Counts'!F391</f>
        <v>1</v>
      </c>
      <c r="C391" s="59">
        <f>'[4]All Counts'!G391</f>
        <v>1</v>
      </c>
      <c r="D391" s="353">
        <v>1</v>
      </c>
      <c r="E391" s="59" t="str">
        <f>'[4]All Counts'!P391</f>
        <v>PeMS2016</v>
      </c>
      <c r="F391" s="59">
        <v>1</v>
      </c>
      <c r="G391" s="227">
        <v>9</v>
      </c>
      <c r="H391" s="227">
        <v>6</v>
      </c>
      <c r="I391" s="227">
        <v>1</v>
      </c>
      <c r="J391" s="59">
        <f>'[4]All Counts'!M391</f>
        <v>30683.788740927848</v>
      </c>
      <c r="K391" s="78">
        <f>VLOOKUP(class[[#This Row],[hwycov_id]],flow[[hwycov_id]:[flow_day]],2,FALSE)</f>
        <v>26757.081970000003</v>
      </c>
      <c r="L391" s="229">
        <f t="shared" si="18"/>
        <v>-0.12797333484734141</v>
      </c>
      <c r="M391" s="228">
        <f t="shared" si="19"/>
        <v>-3926.7067709278454</v>
      </c>
      <c r="N391" s="228">
        <f t="shared" si="20"/>
        <v>15419026.064850586</v>
      </c>
      <c r="O391" s="59" t="e">
        <f>VLOOKUP(class[[#This Row],[hwycov_id]],check!$A$2:$P$26,16,FALSE)</f>
        <v>#N/A</v>
      </c>
      <c r="P391" s="59">
        <v>409</v>
      </c>
      <c r="Q391" s="304">
        <f>ROUND(class[[#This Row],[count]],-3)</f>
        <v>31000</v>
      </c>
      <c r="R391" s="321">
        <f>VLOOKUP(class[[#This Row],[count_rd]],caltran!$J$2:$P$182,7,FALSE)</f>
        <v>23591</v>
      </c>
      <c r="S391" s="321">
        <f>VLOOKUP(class[[#This Row],[count_rd]],caltran!$J$2:$P$182,6,FALSE)</f>
        <v>38408.999999999993</v>
      </c>
      <c r="T391" s="59">
        <f>IF(AND(class[[#This Row],[flow]]&gt;=class[[#This Row],[low]], class[[#This Row],[flow]]&lt;=class[[#This Row],[high]]),1,0)</f>
        <v>1</v>
      </c>
    </row>
    <row r="392" spans="1:20">
      <c r="A392" s="347">
        <f>'[4]All Counts'!E392</f>
        <v>28214</v>
      </c>
      <c r="B392" s="59">
        <f>'[4]All Counts'!F392</f>
        <v>1</v>
      </c>
      <c r="C392" s="59">
        <f>'[4]All Counts'!G392</f>
        <v>1</v>
      </c>
      <c r="D392" s="353">
        <v>1</v>
      </c>
      <c r="E392" s="59" t="str">
        <f>'[4]All Counts'!P392</f>
        <v>PeMS2016</v>
      </c>
      <c r="F392" s="59">
        <v>1</v>
      </c>
      <c r="G392" s="227">
        <v>9</v>
      </c>
      <c r="H392" s="227">
        <v>2</v>
      </c>
      <c r="I392" s="227">
        <v>14</v>
      </c>
      <c r="J392" s="59">
        <f>'[4]All Counts'!M392</f>
        <v>27524.425949272281</v>
      </c>
      <c r="K392" s="78">
        <f>VLOOKUP(class[[#This Row],[hwycov_id]],flow[[hwycov_id]:[flow_day]],2,FALSE)</f>
        <v>26673.919190000001</v>
      </c>
      <c r="L392" s="229">
        <f t="shared" si="18"/>
        <v>-3.090007256971572E-2</v>
      </c>
      <c r="M392" s="228">
        <f t="shared" si="19"/>
        <v>-850.50675927228076</v>
      </c>
      <c r="N392" s="228">
        <f t="shared" si="20"/>
        <v>723361.74756783736</v>
      </c>
      <c r="O392" s="59" t="e">
        <f>VLOOKUP(class[[#This Row],[hwycov_id]],check!$A$2:$P$26,16,FALSE)</f>
        <v>#N/A</v>
      </c>
      <c r="P392" s="59">
        <v>410</v>
      </c>
      <c r="Q392" s="304">
        <f>ROUND(class[[#This Row],[count]],-3)</f>
        <v>28000</v>
      </c>
      <c r="R392" s="321">
        <f>VLOOKUP(class[[#This Row],[count_rd]],caltran!$J$2:$P$182,7,FALSE)</f>
        <v>21056</v>
      </c>
      <c r="S392" s="321">
        <f>VLOOKUP(class[[#This Row],[count_rd]],caltran!$J$2:$P$182,6,FALSE)</f>
        <v>34944</v>
      </c>
      <c r="T392" s="59">
        <f>IF(AND(class[[#This Row],[flow]]&gt;=class[[#This Row],[low]], class[[#This Row],[flow]]&lt;=class[[#This Row],[high]]),1,0)</f>
        <v>1</v>
      </c>
    </row>
    <row r="393" spans="1:20">
      <c r="A393" s="347">
        <f>'[4]All Counts'!E393</f>
        <v>28216</v>
      </c>
      <c r="B393" s="59">
        <f>'[4]All Counts'!F393</f>
        <v>1</v>
      </c>
      <c r="C393" s="59">
        <f>'[4]All Counts'!G393</f>
        <v>1</v>
      </c>
      <c r="D393" s="353">
        <v>1</v>
      </c>
      <c r="E393" s="59" t="str">
        <f>'[4]All Counts'!P393</f>
        <v>Caltran</v>
      </c>
      <c r="F393" s="59">
        <v>1</v>
      </c>
      <c r="G393" s="227">
        <v>9</v>
      </c>
      <c r="H393" s="227">
        <v>1</v>
      </c>
      <c r="I393" s="227">
        <v>14</v>
      </c>
      <c r="J393" s="59">
        <f>'[4]All Counts'!M393</f>
        <v>29209</v>
      </c>
      <c r="K393" s="78">
        <f>VLOOKUP(class[[#This Row],[hwycov_id]],flow[[hwycov_id]:[flow_day]],2,FALSE)</f>
        <v>26836.265137000002</v>
      </c>
      <c r="L393" s="229">
        <f t="shared" si="18"/>
        <v>-8.1233005683179815E-2</v>
      </c>
      <c r="M393" s="228">
        <f t="shared" si="19"/>
        <v>-2372.7348629999979</v>
      </c>
      <c r="N393" s="228">
        <f t="shared" si="20"/>
        <v>5629870.7300956184</v>
      </c>
      <c r="O393" s="59" t="e">
        <f>VLOOKUP(class[[#This Row],[hwycov_id]],check!$A$2:$P$26,16,FALSE)</f>
        <v>#N/A</v>
      </c>
      <c r="P393" s="59">
        <v>411</v>
      </c>
      <c r="Q393" s="304">
        <f>ROUND(class[[#This Row],[count]],-3)</f>
        <v>29000</v>
      </c>
      <c r="R393" s="321">
        <f>VLOOKUP(class[[#This Row],[count_rd]],caltran!$J$2:$P$182,7,FALSE)</f>
        <v>21924</v>
      </c>
      <c r="S393" s="321">
        <f>VLOOKUP(class[[#This Row],[count_rd]],caltran!$J$2:$P$182,6,FALSE)</f>
        <v>36076</v>
      </c>
      <c r="T393" s="59">
        <f>IF(AND(class[[#This Row],[flow]]&gt;=class[[#This Row],[low]], class[[#This Row],[flow]]&lt;=class[[#This Row],[high]]),1,0)</f>
        <v>1</v>
      </c>
    </row>
    <row r="394" spans="1:20">
      <c r="A394" s="347">
        <f>'[4]All Counts'!E394</f>
        <v>29215</v>
      </c>
      <c r="B394" s="59">
        <f>'[4]All Counts'!F394</f>
        <v>1</v>
      </c>
      <c r="C394" s="59">
        <f>'[4]All Counts'!G394</f>
        <v>1</v>
      </c>
      <c r="D394" s="353">
        <v>1</v>
      </c>
      <c r="E394" s="59" t="str">
        <f>'[4]All Counts'!P394</f>
        <v>Caltran</v>
      </c>
      <c r="F394" s="59">
        <v>1</v>
      </c>
      <c r="G394" s="227">
        <v>9</v>
      </c>
      <c r="H394" s="227">
        <v>3</v>
      </c>
      <c r="I394" s="227">
        <v>14</v>
      </c>
      <c r="J394" s="59">
        <f>'[4]All Counts'!M394</f>
        <v>10818</v>
      </c>
      <c r="K394" s="78">
        <f>VLOOKUP(class[[#This Row],[hwycov_id]],flow[[hwycov_id]:[flow_day]],2,FALSE)</f>
        <v>9469.5529169999991</v>
      </c>
      <c r="L394" s="229">
        <f t="shared" si="18"/>
        <v>-0.124648463948974</v>
      </c>
      <c r="M394" s="228">
        <f t="shared" si="19"/>
        <v>-1348.4470830000009</v>
      </c>
      <c r="N394" s="228">
        <f t="shared" si="20"/>
        <v>1818309.5356512114</v>
      </c>
      <c r="O394" s="59" t="e">
        <f>VLOOKUP(class[[#This Row],[hwycov_id]],check!$A$2:$P$26,16,FALSE)</f>
        <v>#N/A</v>
      </c>
      <c r="P394" s="59">
        <v>412</v>
      </c>
      <c r="Q394" s="304">
        <f>ROUND(class[[#This Row],[count]],-3)</f>
        <v>11000</v>
      </c>
      <c r="R394" s="321">
        <f>VLOOKUP(class[[#This Row],[count_rd]],caltran!$J$2:$P$182,7,FALSE)</f>
        <v>7259.9999999999991</v>
      </c>
      <c r="S394" s="321">
        <f>VLOOKUP(class[[#This Row],[count_rd]],caltran!$J$2:$P$182,6,FALSE)</f>
        <v>14740</v>
      </c>
      <c r="T394" s="59">
        <f>IF(AND(class[[#This Row],[flow]]&gt;=class[[#This Row],[low]], class[[#This Row],[flow]]&lt;=class[[#This Row],[high]]),1,0)</f>
        <v>1</v>
      </c>
    </row>
    <row r="395" spans="1:20">
      <c r="A395" s="347">
        <f>'[4]All Counts'!E395</f>
        <v>28269</v>
      </c>
      <c r="B395" s="59">
        <f>'[4]All Counts'!F395</f>
        <v>1</v>
      </c>
      <c r="C395" s="59">
        <f>'[4]All Counts'!G395</f>
        <v>1</v>
      </c>
      <c r="D395" s="353">
        <v>1</v>
      </c>
      <c r="E395" s="59" t="str">
        <f>'[4]All Counts'!P395</f>
        <v>Caltran</v>
      </c>
      <c r="F395" s="59">
        <v>1</v>
      </c>
      <c r="G395" s="227">
        <v>9</v>
      </c>
      <c r="H395" s="227">
        <v>2</v>
      </c>
      <c r="I395" s="227">
        <v>11</v>
      </c>
      <c r="J395" s="59">
        <f>'[4]All Counts'!M395</f>
        <v>8499</v>
      </c>
      <c r="K395" s="78">
        <f>VLOOKUP(class[[#This Row],[hwycov_id]],flow[[hwycov_id]:[flow_day]],2,FALSE)</f>
        <v>7108.6815180000003</v>
      </c>
      <c r="L395" s="229">
        <f t="shared" si="18"/>
        <v>-0.1635861256618425</v>
      </c>
      <c r="M395" s="228">
        <f t="shared" si="19"/>
        <v>-1390.3184819999997</v>
      </c>
      <c r="N395" s="228">
        <f t="shared" si="20"/>
        <v>1932985.4813907833</v>
      </c>
      <c r="O395" s="59" t="e">
        <f>VLOOKUP(class[[#This Row],[hwycov_id]],check!$A$2:$P$26,16,FALSE)</f>
        <v>#N/A</v>
      </c>
      <c r="P395" s="59">
        <v>413</v>
      </c>
      <c r="Q395" s="304">
        <f>ROUND(class[[#This Row],[count]],-3)</f>
        <v>8000</v>
      </c>
      <c r="R395" s="321">
        <f>VLOOKUP(class[[#This Row],[count_rd]],caltran!$J$2:$P$182,7,FALSE)</f>
        <v>4720.0000000000009</v>
      </c>
      <c r="S395" s="321">
        <f>VLOOKUP(class[[#This Row],[count_rd]],caltran!$J$2:$P$182,6,FALSE)</f>
        <v>11280</v>
      </c>
      <c r="T395" s="59">
        <f>IF(AND(class[[#This Row],[flow]]&gt;=class[[#This Row],[low]], class[[#This Row],[flow]]&lt;=class[[#This Row],[high]]),1,0)</f>
        <v>1</v>
      </c>
    </row>
    <row r="396" spans="1:20">
      <c r="A396" s="347">
        <f>'[4]All Counts'!E396</f>
        <v>27539</v>
      </c>
      <c r="B396" s="59">
        <f>'[4]All Counts'!F396</f>
        <v>1</v>
      </c>
      <c r="C396" s="59">
        <f>'[4]All Counts'!G396</f>
        <v>1</v>
      </c>
      <c r="D396" s="353">
        <v>1</v>
      </c>
      <c r="E396" s="59" t="str">
        <f>'[4]All Counts'!P396</f>
        <v>Caltran</v>
      </c>
      <c r="F396" s="59">
        <v>1</v>
      </c>
      <c r="G396" s="227">
        <v>9</v>
      </c>
      <c r="H396" s="227">
        <v>6</v>
      </c>
      <c r="I396" s="227">
        <v>12</v>
      </c>
      <c r="J396" s="59">
        <f>'[4]All Counts'!M396</f>
        <v>7355</v>
      </c>
      <c r="K396" s="78">
        <f>VLOOKUP(class[[#This Row],[hwycov_id]],flow[[hwycov_id]:[flow_day]],2,FALSE)</f>
        <v>5871.2312930000007</v>
      </c>
      <c r="L396" s="229">
        <f t="shared" si="18"/>
        <v>-0.20173605805574424</v>
      </c>
      <c r="M396" s="228">
        <f t="shared" si="19"/>
        <v>-1483.7687069999993</v>
      </c>
      <c r="N396" s="228">
        <f t="shared" si="20"/>
        <v>2201569.5758724497</v>
      </c>
      <c r="O396" s="59" t="e">
        <f>VLOOKUP(class[[#This Row],[hwycov_id]],check!$A$2:$P$26,16,FALSE)</f>
        <v>#N/A</v>
      </c>
      <c r="P396" s="59">
        <v>414</v>
      </c>
      <c r="Q396" s="304">
        <f>ROUND(class[[#This Row],[count]],-3)</f>
        <v>7000</v>
      </c>
      <c r="R396" s="321">
        <f>VLOOKUP(class[[#This Row],[count_rd]],caltran!$J$2:$P$182,7,FALSE)</f>
        <v>4024.9999999999995</v>
      </c>
      <c r="S396" s="321">
        <f>VLOOKUP(class[[#This Row],[count_rd]],caltran!$J$2:$P$182,6,FALSE)</f>
        <v>9975</v>
      </c>
      <c r="T396" s="59">
        <f>IF(AND(class[[#This Row],[flow]]&gt;=class[[#This Row],[low]], class[[#This Row],[flow]]&lt;=class[[#This Row],[high]]),1,0)</f>
        <v>1</v>
      </c>
    </row>
    <row r="397" spans="1:20">
      <c r="A397" s="347">
        <f>'[4]All Counts'!E397</f>
        <v>27540</v>
      </c>
      <c r="B397" s="59">
        <f>'[4]All Counts'!F397</f>
        <v>1</v>
      </c>
      <c r="C397" s="59">
        <f>'[4]All Counts'!G397</f>
        <v>1</v>
      </c>
      <c r="D397" s="353">
        <v>1</v>
      </c>
      <c r="E397" s="59" t="str">
        <f>'[4]All Counts'!P397</f>
        <v>Caltran</v>
      </c>
      <c r="F397" s="59">
        <v>1</v>
      </c>
      <c r="G397" s="227">
        <v>9</v>
      </c>
      <c r="H397" s="227">
        <v>5</v>
      </c>
      <c r="I397" s="227">
        <v>9</v>
      </c>
      <c r="J397" s="59">
        <f>'[4]All Counts'!M397</f>
        <v>7157</v>
      </c>
      <c r="K397" s="78">
        <f>VLOOKUP(class[[#This Row],[hwycov_id]],flow[[hwycov_id]:[flow_day]],2,FALSE)</f>
        <v>5650.7938550000008</v>
      </c>
      <c r="L397" s="229">
        <f t="shared" si="18"/>
        <v>-0.21045216501327357</v>
      </c>
      <c r="M397" s="228">
        <f t="shared" si="19"/>
        <v>-1506.2061449999992</v>
      </c>
      <c r="N397" s="228">
        <f t="shared" si="20"/>
        <v>2268656.9512357586</v>
      </c>
      <c r="O397" s="59" t="e">
        <f>VLOOKUP(class[[#This Row],[hwycov_id]],check!$A$2:$P$26,16,FALSE)</f>
        <v>#N/A</v>
      </c>
      <c r="P397" s="59">
        <v>415</v>
      </c>
      <c r="Q397" s="304">
        <f>ROUND(class[[#This Row],[count]],-3)</f>
        <v>7000</v>
      </c>
      <c r="R397" s="321">
        <f>VLOOKUP(class[[#This Row],[count_rd]],caltran!$J$2:$P$182,7,FALSE)</f>
        <v>4024.9999999999995</v>
      </c>
      <c r="S397" s="321">
        <f>VLOOKUP(class[[#This Row],[count_rd]],caltran!$J$2:$P$182,6,FALSE)</f>
        <v>9975</v>
      </c>
      <c r="T397" s="59">
        <f>IF(AND(class[[#This Row],[flow]]&gt;=class[[#This Row],[low]], class[[#This Row],[flow]]&lt;=class[[#This Row],[high]]),1,0)</f>
        <v>1</v>
      </c>
    </row>
    <row r="398" spans="1:20">
      <c r="A398" s="347">
        <f>'[4]All Counts'!E398</f>
        <v>28270</v>
      </c>
      <c r="B398" s="59">
        <f>'[4]All Counts'!F398</f>
        <v>1</v>
      </c>
      <c r="C398" s="59">
        <f>'[4]All Counts'!G398</f>
        <v>1</v>
      </c>
      <c r="D398" s="353">
        <v>1</v>
      </c>
      <c r="E398" s="59" t="str">
        <f>'[4]All Counts'!P398</f>
        <v>Caltran</v>
      </c>
      <c r="F398" s="59">
        <v>1</v>
      </c>
      <c r="G398" s="227">
        <v>9</v>
      </c>
      <c r="H398" s="227">
        <v>2</v>
      </c>
      <c r="I398" s="227">
        <v>14</v>
      </c>
      <c r="J398" s="59">
        <f>'[4]All Counts'!M398</f>
        <v>8138</v>
      </c>
      <c r="K398" s="78">
        <f>VLOOKUP(class[[#This Row],[hwycov_id]],flow[[hwycov_id]:[flow_day]],2,FALSE)</f>
        <v>6981.3024299999997</v>
      </c>
      <c r="L398" s="229">
        <f t="shared" si="18"/>
        <v>-0.14213536126812487</v>
      </c>
      <c r="M398" s="228">
        <f t="shared" si="19"/>
        <v>-1156.6975700000003</v>
      </c>
      <c r="N398" s="228">
        <f t="shared" si="20"/>
        <v>1337949.2684439055</v>
      </c>
      <c r="O398" s="59" t="e">
        <f>VLOOKUP(class[[#This Row],[hwycov_id]],check!$A$2:$P$26,16,FALSE)</f>
        <v>#N/A</v>
      </c>
      <c r="P398" s="59">
        <v>416</v>
      </c>
      <c r="Q398" s="304">
        <f>ROUND(class[[#This Row],[count]],-3)</f>
        <v>8000</v>
      </c>
      <c r="R398" s="321">
        <f>VLOOKUP(class[[#This Row],[count_rd]],caltran!$J$2:$P$182,7,FALSE)</f>
        <v>4720.0000000000009</v>
      </c>
      <c r="S398" s="321">
        <f>VLOOKUP(class[[#This Row],[count_rd]],caltran!$J$2:$P$182,6,FALSE)</f>
        <v>11280</v>
      </c>
      <c r="T398" s="59">
        <f>IF(AND(class[[#This Row],[flow]]&gt;=class[[#This Row],[low]], class[[#This Row],[flow]]&lt;=class[[#This Row],[high]]),1,0)</f>
        <v>1</v>
      </c>
    </row>
    <row r="399" spans="1:20">
      <c r="A399" s="347">
        <f>'[4]All Counts'!E399</f>
        <v>28254</v>
      </c>
      <c r="B399" s="59">
        <f>'[4]All Counts'!F399</f>
        <v>1</v>
      </c>
      <c r="C399" s="59">
        <f>'[4]All Counts'!G399</f>
        <v>1</v>
      </c>
      <c r="D399" s="353">
        <v>1</v>
      </c>
      <c r="E399" s="59" t="str">
        <f>'[4]All Counts'!P399</f>
        <v>Caltran</v>
      </c>
      <c r="F399" s="59">
        <v>1</v>
      </c>
      <c r="G399" s="227">
        <v>9</v>
      </c>
      <c r="H399" s="227">
        <v>3</v>
      </c>
      <c r="I399" s="227">
        <v>14</v>
      </c>
      <c r="J399" s="59">
        <f>'[4]All Counts'!M399</f>
        <v>10533</v>
      </c>
      <c r="K399" s="78">
        <f>VLOOKUP(class[[#This Row],[hwycov_id]],flow[[hwycov_id]:[flow_day]],2,FALSE)</f>
        <v>9328.8969120000002</v>
      </c>
      <c r="L399" s="229">
        <f t="shared" si="18"/>
        <v>-0.11431720193677009</v>
      </c>
      <c r="M399" s="228">
        <f t="shared" si="19"/>
        <v>-1204.1030879999998</v>
      </c>
      <c r="N399" s="228">
        <f t="shared" si="20"/>
        <v>1449864.2465311354</v>
      </c>
      <c r="O399" s="59" t="e">
        <f>VLOOKUP(class[[#This Row],[hwycov_id]],check!$A$2:$P$26,16,FALSE)</f>
        <v>#N/A</v>
      </c>
      <c r="P399" s="59">
        <v>417</v>
      </c>
      <c r="Q399" s="304">
        <f>ROUND(class[[#This Row],[count]],-3)</f>
        <v>11000</v>
      </c>
      <c r="R399" s="321">
        <f>VLOOKUP(class[[#This Row],[count_rd]],caltran!$J$2:$P$182,7,FALSE)</f>
        <v>7259.9999999999991</v>
      </c>
      <c r="S399" s="321">
        <f>VLOOKUP(class[[#This Row],[count_rd]],caltran!$J$2:$P$182,6,FALSE)</f>
        <v>14740</v>
      </c>
      <c r="T399" s="59">
        <f>IF(AND(class[[#This Row],[flow]]&gt;=class[[#This Row],[low]], class[[#This Row],[flow]]&lt;=class[[#This Row],[high]]),1,0)</f>
        <v>1</v>
      </c>
    </row>
    <row r="400" spans="1:20">
      <c r="A400" s="347">
        <f>'[4]All Counts'!E400</f>
        <v>28215</v>
      </c>
      <c r="B400" s="59">
        <f>'[4]All Counts'!F400</f>
        <v>1</v>
      </c>
      <c r="C400" s="59">
        <f>'[4]All Counts'!G400</f>
        <v>1</v>
      </c>
      <c r="D400" s="353">
        <v>1</v>
      </c>
      <c r="E400" s="59" t="str">
        <f>'[4]All Counts'!P400</f>
        <v>Caltran</v>
      </c>
      <c r="F400" s="59">
        <v>1</v>
      </c>
      <c r="G400" s="227">
        <v>9</v>
      </c>
      <c r="H400" s="227">
        <v>3</v>
      </c>
      <c r="I400" s="227">
        <v>14</v>
      </c>
      <c r="J400" s="59">
        <f>'[4]All Counts'!M400</f>
        <v>29297</v>
      </c>
      <c r="K400" s="78">
        <f>VLOOKUP(class[[#This Row],[hwycov_id]],flow[[hwycov_id]:[flow_day]],2,FALSE)</f>
        <v>27129.571533000002</v>
      </c>
      <c r="L400" s="229">
        <f t="shared" si="18"/>
        <v>-7.3981242686964488E-2</v>
      </c>
      <c r="M400" s="228">
        <f t="shared" si="19"/>
        <v>-2167.4284669999979</v>
      </c>
      <c r="N400" s="228">
        <f t="shared" si="20"/>
        <v>4697746.159561961</v>
      </c>
      <c r="O400" s="59" t="e">
        <f>VLOOKUP(class[[#This Row],[hwycov_id]],check!$A$2:$P$26,16,FALSE)</f>
        <v>#N/A</v>
      </c>
      <c r="P400" s="59">
        <v>418</v>
      </c>
      <c r="Q400" s="304">
        <f>ROUND(class[[#This Row],[count]],-3)</f>
        <v>29000</v>
      </c>
      <c r="R400" s="321">
        <f>VLOOKUP(class[[#This Row],[count_rd]],caltran!$J$2:$P$182,7,FALSE)</f>
        <v>21924</v>
      </c>
      <c r="S400" s="321">
        <f>VLOOKUP(class[[#This Row],[count_rd]],caltran!$J$2:$P$182,6,FALSE)</f>
        <v>36076</v>
      </c>
      <c r="T400" s="59">
        <f>IF(AND(class[[#This Row],[flow]]&gt;=class[[#This Row],[low]], class[[#This Row],[flow]]&lt;=class[[#This Row],[high]]),1,0)</f>
        <v>1</v>
      </c>
    </row>
    <row r="401" spans="1:20">
      <c r="A401" s="347">
        <f>'[4]All Counts'!E401</f>
        <v>28211</v>
      </c>
      <c r="B401" s="59">
        <f>'[4]All Counts'!F401</f>
        <v>1</v>
      </c>
      <c r="C401" s="59">
        <f>'[4]All Counts'!G401</f>
        <v>1</v>
      </c>
      <c r="D401" s="353">
        <v>1</v>
      </c>
      <c r="E401" s="59" t="str">
        <f>'[4]All Counts'!P401</f>
        <v>PeMS2016</v>
      </c>
      <c r="F401" s="59">
        <v>1</v>
      </c>
      <c r="G401" s="227">
        <v>9</v>
      </c>
      <c r="H401" s="227">
        <v>3</v>
      </c>
      <c r="I401" s="227">
        <v>14</v>
      </c>
      <c r="J401" s="59">
        <f>'[4]All Counts'!M401</f>
        <v>25195.690811833389</v>
      </c>
      <c r="K401" s="78">
        <f>VLOOKUP(class[[#This Row],[hwycov_id]],flow[[hwycov_id]:[flow_day]],2,FALSE)</f>
        <v>21781.913818999998</v>
      </c>
      <c r="L401" s="229">
        <f t="shared" si="18"/>
        <v>-0.13549050979900412</v>
      </c>
      <c r="M401" s="228">
        <f t="shared" si="19"/>
        <v>-3413.776992833391</v>
      </c>
      <c r="N401" s="228">
        <f t="shared" si="20"/>
        <v>11653873.356798589</v>
      </c>
      <c r="O401" s="59" t="e">
        <f>VLOOKUP(class[[#This Row],[hwycov_id]],check!$A$2:$P$26,16,FALSE)</f>
        <v>#N/A</v>
      </c>
      <c r="P401" s="59">
        <v>419</v>
      </c>
      <c r="Q401" s="304">
        <f>ROUND(class[[#This Row],[count]],-3)</f>
        <v>25000</v>
      </c>
      <c r="R401" s="321">
        <f>VLOOKUP(class[[#This Row],[count_rd]],caltran!$J$2:$P$182,7,FALSE)</f>
        <v>18625</v>
      </c>
      <c r="S401" s="321">
        <f>VLOOKUP(class[[#This Row],[count_rd]],caltran!$J$2:$P$182,6,FALSE)</f>
        <v>31374.999999999996</v>
      </c>
      <c r="T401" s="59">
        <f>IF(AND(class[[#This Row],[flow]]&gt;=class[[#This Row],[low]], class[[#This Row],[flow]]&lt;=class[[#This Row],[high]]),1,0)</f>
        <v>1</v>
      </c>
    </row>
    <row r="402" spans="1:20">
      <c r="A402" s="347">
        <f>'[4]All Counts'!E402</f>
        <v>28638</v>
      </c>
      <c r="B402" s="59">
        <f>'[4]All Counts'!F402</f>
        <v>1</v>
      </c>
      <c r="C402" s="59">
        <f>'[4]All Counts'!G402</f>
        <v>1</v>
      </c>
      <c r="D402" s="353">
        <v>1</v>
      </c>
      <c r="E402" s="59" t="str">
        <f>'[4]All Counts'!P402</f>
        <v>PeMS2016</v>
      </c>
      <c r="F402" s="59">
        <v>1</v>
      </c>
      <c r="G402" s="227">
        <v>9</v>
      </c>
      <c r="H402" s="227">
        <v>2</v>
      </c>
      <c r="I402" s="227">
        <v>14</v>
      </c>
      <c r="J402" s="59">
        <f>'[4]All Counts'!M402</f>
        <v>33860.011823758563</v>
      </c>
      <c r="K402" s="78">
        <f>VLOOKUP(class[[#This Row],[hwycov_id]],flow[[hwycov_id]:[flow_day]],2,FALSE)</f>
        <v>28346.380127999997</v>
      </c>
      <c r="L402" s="229">
        <f t="shared" si="18"/>
        <v>-0.16283608300130048</v>
      </c>
      <c r="M402" s="228">
        <f t="shared" si="19"/>
        <v>-5513.6316957585659</v>
      </c>
      <c r="N402" s="228">
        <f t="shared" si="20"/>
        <v>30400134.47647348</v>
      </c>
      <c r="O402" s="59" t="e">
        <f>VLOOKUP(class[[#This Row],[hwycov_id]],check!$A$2:$P$26,16,FALSE)</f>
        <v>#N/A</v>
      </c>
      <c r="P402" s="59">
        <v>420</v>
      </c>
      <c r="Q402" s="304">
        <f>ROUND(class[[#This Row],[count]],-3)</f>
        <v>34000</v>
      </c>
      <c r="R402" s="321">
        <f>VLOOKUP(class[[#This Row],[count_rd]],caltran!$J$2:$P$182,7,FALSE)</f>
        <v>26112</v>
      </c>
      <c r="S402" s="321">
        <f>VLOOKUP(class[[#This Row],[count_rd]],caltran!$J$2:$P$182,6,FALSE)</f>
        <v>41888</v>
      </c>
      <c r="T402" s="59">
        <f>IF(AND(class[[#This Row],[flow]]&gt;=class[[#This Row],[low]], class[[#This Row],[flow]]&lt;=class[[#This Row],[high]]),1,0)</f>
        <v>1</v>
      </c>
    </row>
    <row r="403" spans="1:20">
      <c r="A403" s="347">
        <f>'[4]All Counts'!E403</f>
        <v>28637</v>
      </c>
      <c r="B403" s="59">
        <f>'[4]All Counts'!F403</f>
        <v>1</v>
      </c>
      <c r="C403" s="59">
        <f>'[4]All Counts'!G403</f>
        <v>1</v>
      </c>
      <c r="D403" s="353">
        <v>1</v>
      </c>
      <c r="E403" s="59" t="str">
        <f>'[4]All Counts'!P403</f>
        <v>PeMS2016</v>
      </c>
      <c r="F403" s="59">
        <v>1</v>
      </c>
      <c r="G403" s="227">
        <v>9</v>
      </c>
      <c r="H403" s="227">
        <v>6</v>
      </c>
      <c r="I403" s="227">
        <v>1</v>
      </c>
      <c r="J403" s="59">
        <f>'[4]All Counts'!M403</f>
        <v>43206.822269930497</v>
      </c>
      <c r="K403" s="78">
        <f>VLOOKUP(class[[#This Row],[hwycov_id]],flow[[hwycov_id]:[flow_day]],2,FALSE)</f>
        <v>36551.746337999997</v>
      </c>
      <c r="L403" s="229">
        <f t="shared" si="18"/>
        <v>-0.15402835900204714</v>
      </c>
      <c r="M403" s="228">
        <f t="shared" si="19"/>
        <v>-6655.0759319304998</v>
      </c>
      <c r="N403" s="228">
        <f t="shared" si="20"/>
        <v>44290035.659760609</v>
      </c>
      <c r="O403" s="59" t="e">
        <f>VLOOKUP(class[[#This Row],[hwycov_id]],check!$A$2:$P$26,16,FALSE)</f>
        <v>#N/A</v>
      </c>
      <c r="P403" s="59">
        <v>421</v>
      </c>
      <c r="Q403" s="304">
        <f>ROUND(class[[#This Row],[count]],-3)</f>
        <v>43000</v>
      </c>
      <c r="R403" s="321">
        <f>VLOOKUP(class[[#This Row],[count_rd]],caltran!$J$2:$P$182,7,FALSE)</f>
        <v>33798</v>
      </c>
      <c r="S403" s="321">
        <f>VLOOKUP(class[[#This Row],[count_rd]],caltran!$J$2:$P$182,6,FALSE)</f>
        <v>52202</v>
      </c>
      <c r="T403" s="59">
        <f>IF(AND(class[[#This Row],[flow]]&gt;=class[[#This Row],[low]], class[[#This Row],[flow]]&lt;=class[[#This Row],[high]]),1,0)</f>
        <v>1</v>
      </c>
    </row>
    <row r="404" spans="1:20">
      <c r="A404" s="347">
        <f>'[4]All Counts'!E404</f>
        <v>28637</v>
      </c>
      <c r="B404" s="59">
        <f>'[4]All Counts'!F404</f>
        <v>1</v>
      </c>
      <c r="C404" s="59">
        <f>'[4]All Counts'!G404</f>
        <v>1</v>
      </c>
      <c r="D404" s="353">
        <v>1</v>
      </c>
      <c r="E404" s="59" t="str">
        <f>'[4]All Counts'!P404</f>
        <v>Caltran</v>
      </c>
      <c r="F404" s="59">
        <v>1</v>
      </c>
      <c r="G404" s="227">
        <v>9</v>
      </c>
      <c r="H404" s="227">
        <v>6</v>
      </c>
      <c r="I404" s="227">
        <v>1</v>
      </c>
      <c r="J404" s="59">
        <f>'[4]All Counts'!M404</f>
        <v>43615</v>
      </c>
      <c r="K404" s="78">
        <f>VLOOKUP(class[[#This Row],[hwycov_id]],flow[[hwycov_id]:[flow_day]],2,FALSE)</f>
        <v>36551.746337999997</v>
      </c>
      <c r="L404" s="229">
        <f t="shared" si="18"/>
        <v>-0.16194551557950254</v>
      </c>
      <c r="M404" s="228">
        <f t="shared" si="19"/>
        <v>-7063.2536620000028</v>
      </c>
      <c r="N404" s="228">
        <f t="shared" si="20"/>
        <v>49889552.293756448</v>
      </c>
      <c r="O404" s="59" t="e">
        <f>VLOOKUP(class[[#This Row],[hwycov_id]],check!$A$2:$P$26,16,FALSE)</f>
        <v>#N/A</v>
      </c>
      <c r="P404" s="59">
        <v>422</v>
      </c>
      <c r="Q404" s="304">
        <f>ROUND(class[[#This Row],[count]],-3)</f>
        <v>44000</v>
      </c>
      <c r="R404" s="321">
        <f>VLOOKUP(class[[#This Row],[count_rd]],caltran!$J$2:$P$182,7,FALSE)</f>
        <v>34694</v>
      </c>
      <c r="S404" s="321">
        <f>VLOOKUP(class[[#This Row],[count_rd]],caltran!$J$2:$P$182,6,FALSE)</f>
        <v>53306</v>
      </c>
      <c r="T404" s="59">
        <f>IF(AND(class[[#This Row],[flow]]&gt;=class[[#This Row],[low]], class[[#This Row],[flow]]&lt;=class[[#This Row],[high]]),1,0)</f>
        <v>1</v>
      </c>
    </row>
    <row r="405" spans="1:20">
      <c r="A405" s="347">
        <f>'[4]All Counts'!E405</f>
        <v>28200</v>
      </c>
      <c r="B405" s="59">
        <f>'[4]All Counts'!F405</f>
        <v>1</v>
      </c>
      <c r="C405" s="59">
        <f>'[4]All Counts'!G405</f>
        <v>1</v>
      </c>
      <c r="D405" s="353">
        <v>1</v>
      </c>
      <c r="E405" s="59" t="str">
        <f>'[4]All Counts'!P405</f>
        <v>PeMS2016</v>
      </c>
      <c r="F405" s="59">
        <v>1</v>
      </c>
      <c r="G405" s="227">
        <v>9</v>
      </c>
      <c r="H405" s="227">
        <v>1</v>
      </c>
      <c r="I405" s="227">
        <v>14</v>
      </c>
      <c r="J405" s="59">
        <f>'[4]All Counts'!M405</f>
        <v>39155.478792120331</v>
      </c>
      <c r="K405" s="78">
        <f>VLOOKUP(class[[#This Row],[hwycov_id]],flow[[hwycov_id]:[flow_day]],2,FALSE)</f>
        <v>34805.188721999999</v>
      </c>
      <c r="L405" s="229">
        <f t="shared" si="18"/>
        <v>-0.11110297215918064</v>
      </c>
      <c r="M405" s="228">
        <f t="shared" si="19"/>
        <v>-4350.2900701203325</v>
      </c>
      <c r="N405" s="228">
        <f t="shared" si="20"/>
        <v>18925023.694187567</v>
      </c>
      <c r="O405" s="59" t="e">
        <f>VLOOKUP(class[[#This Row],[hwycov_id]],check!$A$2:$P$26,16,FALSE)</f>
        <v>#N/A</v>
      </c>
      <c r="P405" s="59">
        <v>423</v>
      </c>
      <c r="Q405" s="304">
        <f>ROUND(class[[#This Row],[count]],-3)</f>
        <v>39000</v>
      </c>
      <c r="R405" s="321">
        <f>VLOOKUP(class[[#This Row],[count_rd]],caltran!$J$2:$P$182,7,FALSE)</f>
        <v>30361.5</v>
      </c>
      <c r="S405" s="321">
        <f>VLOOKUP(class[[#This Row],[count_rd]],caltran!$J$2:$P$182,6,FALSE)</f>
        <v>47638.5</v>
      </c>
      <c r="T405" s="59">
        <f>IF(AND(class[[#This Row],[flow]]&gt;=class[[#This Row],[low]], class[[#This Row],[flow]]&lt;=class[[#This Row],[high]]),1,0)</f>
        <v>1</v>
      </c>
    </row>
    <row r="406" spans="1:20">
      <c r="A406" s="347">
        <f>'[4]All Counts'!E406</f>
        <v>28197</v>
      </c>
      <c r="B406" s="59">
        <f>'[4]All Counts'!F406</f>
        <v>1</v>
      </c>
      <c r="C406" s="59">
        <f>'[4]All Counts'!G406</f>
        <v>1</v>
      </c>
      <c r="D406" s="353">
        <v>1</v>
      </c>
      <c r="E406" s="59" t="str">
        <f>'[4]All Counts'!P406</f>
        <v>Caltran</v>
      </c>
      <c r="F406" s="59">
        <v>1</v>
      </c>
      <c r="G406" s="227">
        <v>9</v>
      </c>
      <c r="H406" s="227">
        <v>3</v>
      </c>
      <c r="I406" s="227">
        <v>14</v>
      </c>
      <c r="J406" s="59">
        <f>'[4]All Counts'!M406</f>
        <v>49969</v>
      </c>
      <c r="K406" s="78">
        <f>VLOOKUP(class[[#This Row],[hwycov_id]],flow[[hwycov_id]:[flow_day]],2,FALSE)</f>
        <v>44120.910644000003</v>
      </c>
      <c r="L406" s="229">
        <f t="shared" si="18"/>
        <v>-0.1170343484160179</v>
      </c>
      <c r="M406" s="228">
        <f t="shared" si="19"/>
        <v>-5848.0893559999968</v>
      </c>
      <c r="N406" s="228">
        <f t="shared" si="20"/>
        <v>34200149.11576046</v>
      </c>
      <c r="O406" s="59" t="e">
        <f>VLOOKUP(class[[#This Row],[hwycov_id]],check!$A$2:$P$26,16,FALSE)</f>
        <v>#N/A</v>
      </c>
      <c r="P406" s="59">
        <v>424</v>
      </c>
      <c r="Q406" s="304">
        <f>ROUND(class[[#This Row],[count]],-3)</f>
        <v>50000</v>
      </c>
      <c r="R406" s="321">
        <f>VLOOKUP(class[[#This Row],[count_rd]],caltran!$J$2:$P$182,7,FALSE)</f>
        <v>40050</v>
      </c>
      <c r="S406" s="321">
        <f>VLOOKUP(class[[#This Row],[count_rd]],caltran!$J$2:$P$182,6,FALSE)</f>
        <v>59950</v>
      </c>
      <c r="T406" s="59">
        <f>IF(AND(class[[#This Row],[flow]]&gt;=class[[#This Row],[low]], class[[#This Row],[flow]]&lt;=class[[#This Row],[high]]),1,0)</f>
        <v>1</v>
      </c>
    </row>
    <row r="407" spans="1:20">
      <c r="A407" s="347">
        <f>'[4]All Counts'!E407</f>
        <v>28195</v>
      </c>
      <c r="B407" s="59">
        <f>'[4]All Counts'!F407</f>
        <v>1</v>
      </c>
      <c r="C407" s="59">
        <f>'[4]All Counts'!G407</f>
        <v>1</v>
      </c>
      <c r="D407" s="353">
        <v>1</v>
      </c>
      <c r="E407" s="59" t="str">
        <f>'[4]All Counts'!P407</f>
        <v>PeMS2016</v>
      </c>
      <c r="F407" s="59">
        <v>1</v>
      </c>
      <c r="G407" s="227">
        <v>9</v>
      </c>
      <c r="H407" s="227">
        <v>3</v>
      </c>
      <c r="I407" s="227">
        <v>14</v>
      </c>
      <c r="J407" s="59">
        <f>'[4]All Counts'!M407</f>
        <v>50634.754549691708</v>
      </c>
      <c r="K407" s="78">
        <f>VLOOKUP(class[[#This Row],[hwycov_id]],flow[[hwycov_id]:[flow_day]],2,FALSE)</f>
        <v>44120.910644000003</v>
      </c>
      <c r="L407" s="229">
        <f t="shared" si="18"/>
        <v>-0.12864373420234865</v>
      </c>
      <c r="M407" s="228">
        <f t="shared" si="19"/>
        <v>-6513.843905691705</v>
      </c>
      <c r="N407" s="228">
        <f t="shared" si="20"/>
        <v>42430162.427716963</v>
      </c>
      <c r="O407" s="59" t="e">
        <f>VLOOKUP(class[[#This Row],[hwycov_id]],check!$A$2:$P$26,16,FALSE)</f>
        <v>#N/A</v>
      </c>
      <c r="P407" s="59">
        <v>425</v>
      </c>
      <c r="Q407" s="304">
        <f>ROUND(class[[#This Row],[count]],-3)</f>
        <v>51000</v>
      </c>
      <c r="R407" s="321">
        <f>VLOOKUP(class[[#This Row],[count_rd]],caltran!$J$2:$P$182,7,FALSE)</f>
        <v>40919</v>
      </c>
      <c r="S407" s="321">
        <f>VLOOKUP(class[[#This Row],[count_rd]],caltran!$J$2:$P$182,6,FALSE)</f>
        <v>61081</v>
      </c>
      <c r="T407" s="59">
        <f>IF(AND(class[[#This Row],[flow]]&gt;=class[[#This Row],[low]], class[[#This Row],[flow]]&lt;=class[[#This Row],[high]]),1,0)</f>
        <v>1</v>
      </c>
    </row>
    <row r="408" spans="1:20">
      <c r="A408" s="347">
        <f>'[4]All Counts'!E408</f>
        <v>28379</v>
      </c>
      <c r="B408" s="59">
        <f>'[4]All Counts'!F408</f>
        <v>1</v>
      </c>
      <c r="C408" s="59">
        <f>'[4]All Counts'!G408</f>
        <v>1</v>
      </c>
      <c r="D408" s="353">
        <v>1</v>
      </c>
      <c r="E408" s="59" t="str">
        <f>'[4]All Counts'!P408</f>
        <v>PeMS2016</v>
      </c>
      <c r="F408" s="59">
        <v>1</v>
      </c>
      <c r="G408" s="227">
        <v>9</v>
      </c>
      <c r="H408" s="227">
        <v>2</v>
      </c>
      <c r="I408" s="227">
        <v>14</v>
      </c>
      <c r="J408" s="59">
        <f>'[4]All Counts'!M408</f>
        <v>46366.758704990119</v>
      </c>
      <c r="K408" s="78">
        <f>VLOOKUP(class[[#This Row],[hwycov_id]],flow[[hwycov_id]:[flow_day]],2,FALSE)</f>
        <v>39837.337891000003</v>
      </c>
      <c r="L408" s="229">
        <f t="shared" si="18"/>
        <v>-0.14082116146038481</v>
      </c>
      <c r="M408" s="228">
        <f t="shared" si="19"/>
        <v>-6529.4208139901166</v>
      </c>
      <c r="N408" s="228">
        <f t="shared" si="20"/>
        <v>42633336.166167356</v>
      </c>
      <c r="O408" s="59" t="e">
        <f>VLOOKUP(class[[#This Row],[hwycov_id]],check!$A$2:$P$26,16,FALSE)</f>
        <v>#N/A</v>
      </c>
      <c r="P408" s="59">
        <v>426</v>
      </c>
      <c r="Q408" s="304">
        <f>ROUND(class[[#This Row],[count]],-3)</f>
        <v>46000</v>
      </c>
      <c r="R408" s="321">
        <f>VLOOKUP(class[[#This Row],[count_rd]],caltran!$J$2:$P$182,7,FALSE)</f>
        <v>36462.666666666664</v>
      </c>
      <c r="S408" s="321">
        <f>VLOOKUP(class[[#This Row],[count_rd]],caltran!$J$2:$P$182,6,FALSE)</f>
        <v>55537.333333333336</v>
      </c>
      <c r="T408" s="59">
        <f>IF(AND(class[[#This Row],[flow]]&gt;=class[[#This Row],[low]], class[[#This Row],[flow]]&lt;=class[[#This Row],[high]]),1,0)</f>
        <v>1</v>
      </c>
    </row>
    <row r="409" spans="1:20">
      <c r="A409" s="347">
        <f>'[4]All Counts'!E409</f>
        <v>28193</v>
      </c>
      <c r="B409" s="59">
        <f>'[4]All Counts'!F409</f>
        <v>1</v>
      </c>
      <c r="C409" s="59">
        <f>'[4]All Counts'!G409</f>
        <v>1</v>
      </c>
      <c r="D409" s="353">
        <v>1</v>
      </c>
      <c r="E409" s="59" t="str">
        <f>'[4]All Counts'!P409</f>
        <v>PeMS2016</v>
      </c>
      <c r="F409" s="59">
        <v>1</v>
      </c>
      <c r="G409" s="227">
        <v>9</v>
      </c>
      <c r="H409" s="227">
        <v>6</v>
      </c>
      <c r="I409" s="227">
        <v>1</v>
      </c>
      <c r="J409" s="59">
        <f>'[4]All Counts'!M409</f>
        <v>44272.349654896629</v>
      </c>
      <c r="K409" s="78">
        <f>VLOOKUP(class[[#This Row],[hwycov_id]],flow[[hwycov_id]:[flow_day]],2,FALSE)</f>
        <v>37907.469727000003</v>
      </c>
      <c r="L409" s="229">
        <f t="shared" si="18"/>
        <v>-0.14376648128032332</v>
      </c>
      <c r="M409" s="228">
        <f t="shared" si="19"/>
        <v>-6364.8799278966253</v>
      </c>
      <c r="N409" s="228">
        <f t="shared" si="20"/>
        <v>40511696.496541351</v>
      </c>
      <c r="O409" s="59" t="e">
        <f>VLOOKUP(class[[#This Row],[hwycov_id]],check!$A$2:$P$26,16,FALSE)</f>
        <v>#N/A</v>
      </c>
      <c r="P409" s="59">
        <v>427</v>
      </c>
      <c r="Q409" s="304">
        <f>ROUND(class[[#This Row],[count]],-3)</f>
        <v>44000</v>
      </c>
      <c r="R409" s="321">
        <f>VLOOKUP(class[[#This Row],[count_rd]],caltran!$J$2:$P$182,7,FALSE)</f>
        <v>34694</v>
      </c>
      <c r="S409" s="321">
        <f>VLOOKUP(class[[#This Row],[count_rd]],caltran!$J$2:$P$182,6,FALSE)</f>
        <v>53306</v>
      </c>
      <c r="T409" s="59">
        <f>IF(AND(class[[#This Row],[flow]]&gt;=class[[#This Row],[low]], class[[#This Row],[flow]]&lt;=class[[#This Row],[high]]),1,0)</f>
        <v>1</v>
      </c>
    </row>
    <row r="410" spans="1:20">
      <c r="A410" s="347">
        <f>'[4]All Counts'!E410</f>
        <v>28188</v>
      </c>
      <c r="B410" s="59">
        <f>'[4]All Counts'!F410</f>
        <v>1</v>
      </c>
      <c r="C410" s="59">
        <f>'[4]All Counts'!G410</f>
        <v>1</v>
      </c>
      <c r="D410" s="353">
        <v>1</v>
      </c>
      <c r="E410" s="59" t="str">
        <f>'[4]All Counts'!P410</f>
        <v>PeMS2016</v>
      </c>
      <c r="F410" s="59">
        <v>1</v>
      </c>
      <c r="G410" s="227">
        <v>9</v>
      </c>
      <c r="H410" s="227">
        <v>7</v>
      </c>
      <c r="I410" s="227">
        <v>7</v>
      </c>
      <c r="J410" s="59">
        <f>'[4]All Counts'!M410</f>
        <v>66615.028310850132</v>
      </c>
      <c r="K410" s="78">
        <f>VLOOKUP(class[[#This Row],[hwycov_id]],flow[[hwycov_id]:[flow_day]],2,FALSE)</f>
        <v>56022.639160999999</v>
      </c>
      <c r="L410" s="229">
        <f t="shared" si="18"/>
        <v>-0.15900900169886834</v>
      </c>
      <c r="M410" s="228">
        <f t="shared" si="19"/>
        <v>-10592.389149850133</v>
      </c>
      <c r="N410" s="228">
        <f t="shared" si="20"/>
        <v>112198707.90186282</v>
      </c>
      <c r="O410" s="59" t="e">
        <f>VLOOKUP(class[[#This Row],[hwycov_id]],check!$A$2:$P$26,16,FALSE)</f>
        <v>#N/A</v>
      </c>
      <c r="P410" s="59">
        <v>428</v>
      </c>
      <c r="Q410" s="304">
        <f>ROUND(class[[#This Row],[count]],-3)</f>
        <v>67000</v>
      </c>
      <c r="R410" s="321">
        <f>VLOOKUP(class[[#This Row],[count_rd]],caltran!$J$2:$P$182,7,FALSE)</f>
        <v>55803.555555555555</v>
      </c>
      <c r="S410" s="321">
        <f>VLOOKUP(class[[#This Row],[count_rd]],caltran!$J$2:$P$182,6,FALSE)</f>
        <v>78196.444444444453</v>
      </c>
      <c r="T410" s="59">
        <f>IF(AND(class[[#This Row],[flow]]&gt;=class[[#This Row],[low]], class[[#This Row],[flow]]&lt;=class[[#This Row],[high]]),1,0)</f>
        <v>1</v>
      </c>
    </row>
    <row r="411" spans="1:20">
      <c r="A411" s="347">
        <f>'[4]All Counts'!E411</f>
        <v>28182</v>
      </c>
      <c r="B411" s="59">
        <f>'[4]All Counts'!F411</f>
        <v>1</v>
      </c>
      <c r="C411" s="59">
        <f>'[4]All Counts'!G411</f>
        <v>1</v>
      </c>
      <c r="D411" s="353">
        <v>1</v>
      </c>
      <c r="E411" s="59" t="str">
        <f>'[4]All Counts'!P411</f>
        <v>PeMS2016</v>
      </c>
      <c r="F411" s="59">
        <v>1</v>
      </c>
      <c r="G411" s="227">
        <v>9</v>
      </c>
      <c r="H411" s="227">
        <v>6</v>
      </c>
      <c r="I411" s="227">
        <v>6</v>
      </c>
      <c r="J411" s="59">
        <f>'[4]All Counts'!M411</f>
        <v>63692.498182607822</v>
      </c>
      <c r="K411" s="78">
        <f>VLOOKUP(class[[#This Row],[hwycov_id]],flow[[hwycov_id]:[flow_day]],2,FALSE)</f>
        <v>53517.599120999992</v>
      </c>
      <c r="L411" s="229">
        <f t="shared" si="18"/>
        <v>-0.15975035289770179</v>
      </c>
      <c r="M411" s="228">
        <f t="shared" si="19"/>
        <v>-10174.89906160783</v>
      </c>
      <c r="N411" s="228">
        <f t="shared" si="20"/>
        <v>103528570.9139079</v>
      </c>
      <c r="O411" s="59" t="e">
        <f>VLOOKUP(class[[#This Row],[hwycov_id]],check!$A$2:$P$26,16,FALSE)</f>
        <v>#N/A</v>
      </c>
      <c r="P411" s="59">
        <v>429</v>
      </c>
      <c r="Q411" s="304">
        <f>ROUND(class[[#This Row],[count]],-3)</f>
        <v>64000</v>
      </c>
      <c r="R411" s="321">
        <f>VLOOKUP(class[[#This Row],[count_rd]],caltran!$J$2:$P$182,7,FALSE)</f>
        <v>52960</v>
      </c>
      <c r="S411" s="321">
        <f>VLOOKUP(class[[#This Row],[count_rd]],caltran!$J$2:$P$182,6,FALSE)</f>
        <v>75039.999999999985</v>
      </c>
      <c r="T411" s="59">
        <f>IF(AND(class[[#This Row],[flow]]&gt;=class[[#This Row],[low]], class[[#This Row],[flow]]&lt;=class[[#This Row],[high]]),1,0)</f>
        <v>1</v>
      </c>
    </row>
    <row r="412" spans="1:20">
      <c r="A412" s="347">
        <f>'[4]All Counts'!E412</f>
        <v>28178</v>
      </c>
      <c r="B412" s="59">
        <f>'[4]All Counts'!F412</f>
        <v>1</v>
      </c>
      <c r="C412" s="59">
        <f>'[4]All Counts'!G412</f>
        <v>1</v>
      </c>
      <c r="D412" s="353">
        <v>1</v>
      </c>
      <c r="E412" s="59" t="str">
        <f>'[4]All Counts'!P412</f>
        <v>PeMS2016</v>
      </c>
      <c r="F412" s="59">
        <v>1</v>
      </c>
      <c r="G412" s="227">
        <v>9</v>
      </c>
      <c r="H412" s="227">
        <v>3</v>
      </c>
      <c r="I412" s="227">
        <v>14</v>
      </c>
      <c r="J412" s="59">
        <f>'[4]All Counts'!M412</f>
        <v>52433.825106091434</v>
      </c>
      <c r="K412" s="78">
        <f>VLOOKUP(class[[#This Row],[hwycov_id]],flow[[hwycov_id]:[flow_day]],2,FALSE)</f>
        <v>64501.475586999994</v>
      </c>
      <c r="L412" s="229">
        <f t="shared" si="18"/>
        <v>0.23015010742572395</v>
      </c>
      <c r="M412" s="228">
        <f t="shared" si="19"/>
        <v>12067.65048090856</v>
      </c>
      <c r="N412" s="228">
        <f t="shared" si="20"/>
        <v>145628188.1293726</v>
      </c>
      <c r="O412" s="59" t="e">
        <f>VLOOKUP(class[[#This Row],[hwycov_id]],check!$A$2:$P$26,16,FALSE)</f>
        <v>#N/A</v>
      </c>
      <c r="P412" s="59">
        <v>430</v>
      </c>
      <c r="Q412" s="304">
        <f>ROUND(class[[#This Row],[count]],-3)</f>
        <v>52000</v>
      </c>
      <c r="R412" s="321">
        <f>VLOOKUP(class[[#This Row],[count_rd]],caltran!$J$2:$P$182,7,FALSE)</f>
        <v>41810.888888888891</v>
      </c>
      <c r="S412" s="321">
        <f>VLOOKUP(class[[#This Row],[count_rd]],caltran!$J$2:$P$182,6,FALSE)</f>
        <v>62189.111111111109</v>
      </c>
      <c r="T412" s="59">
        <f>IF(AND(class[[#This Row],[flow]]&gt;=class[[#This Row],[low]], class[[#This Row],[flow]]&lt;=class[[#This Row],[high]]),1,0)</f>
        <v>0</v>
      </c>
    </row>
    <row r="413" spans="1:20">
      <c r="A413" s="347">
        <f>'[4]All Counts'!E413</f>
        <v>20727</v>
      </c>
      <c r="B413" s="59">
        <f>'[4]All Counts'!F413</f>
        <v>1</v>
      </c>
      <c r="C413" s="59">
        <f>'[4]All Counts'!G413</f>
        <v>1</v>
      </c>
      <c r="D413" s="353">
        <v>1</v>
      </c>
      <c r="E413" s="59" t="str">
        <f>'[4]All Counts'!P413</f>
        <v>PeMS2016</v>
      </c>
      <c r="F413" s="59">
        <v>1</v>
      </c>
      <c r="G413" s="227">
        <v>9</v>
      </c>
      <c r="H413" s="227">
        <v>5</v>
      </c>
      <c r="I413" s="227">
        <v>5</v>
      </c>
      <c r="J413" s="59">
        <f>'[4]All Counts'!M413</f>
        <v>52427.506165524494</v>
      </c>
      <c r="K413" s="78">
        <f>VLOOKUP(class[[#This Row],[hwycov_id]],flow[[hwycov_id]:[flow_day]],2,FALSE)</f>
        <v>42927.190919000001</v>
      </c>
      <c r="L413" s="229">
        <f t="shared" si="18"/>
        <v>-0.18120860482148493</v>
      </c>
      <c r="M413" s="228">
        <f t="shared" si="19"/>
        <v>-9500.315246524493</v>
      </c>
      <c r="N413" s="228">
        <f t="shared" si="20"/>
        <v>90255989.783345744</v>
      </c>
      <c r="O413" s="59" t="e">
        <f>VLOOKUP(class[[#This Row],[hwycov_id]],check!$A$2:$P$26,16,FALSE)</f>
        <v>#N/A</v>
      </c>
      <c r="P413" s="59">
        <v>431</v>
      </c>
      <c r="Q413" s="304">
        <f>ROUND(class[[#This Row],[count]],-3)</f>
        <v>52000</v>
      </c>
      <c r="R413" s="321">
        <f>VLOOKUP(class[[#This Row],[count_rd]],caltran!$J$2:$P$182,7,FALSE)</f>
        <v>41810.888888888891</v>
      </c>
      <c r="S413" s="321">
        <f>VLOOKUP(class[[#This Row],[count_rd]],caltran!$J$2:$P$182,6,FALSE)</f>
        <v>62189.111111111109</v>
      </c>
      <c r="T413" s="59">
        <f>IF(AND(class[[#This Row],[flow]]&gt;=class[[#This Row],[low]], class[[#This Row],[flow]]&lt;=class[[#This Row],[high]]),1,0)</f>
        <v>1</v>
      </c>
    </row>
    <row r="414" spans="1:20">
      <c r="A414" s="347">
        <f>'[4]All Counts'!E414</f>
        <v>20730</v>
      </c>
      <c r="B414" s="59">
        <f>'[4]All Counts'!F414</f>
        <v>1</v>
      </c>
      <c r="C414" s="59">
        <f>'[4]All Counts'!G414</f>
        <v>1</v>
      </c>
      <c r="D414" s="353">
        <v>1</v>
      </c>
      <c r="E414" s="59" t="str">
        <f>'[4]All Counts'!P414</f>
        <v>PeMS2016</v>
      </c>
      <c r="F414" s="59">
        <v>1</v>
      </c>
      <c r="G414" s="227">
        <v>9</v>
      </c>
      <c r="H414" s="227">
        <v>6</v>
      </c>
      <c r="I414" s="227">
        <v>1</v>
      </c>
      <c r="J414" s="59">
        <f>'[4]All Counts'!M414</f>
        <v>87450.419616140091</v>
      </c>
      <c r="K414" s="78">
        <f>VLOOKUP(class[[#This Row],[hwycov_id]],flow[[hwycov_id]:[flow_day]],2,FALSE)</f>
        <v>79762.943847000002</v>
      </c>
      <c r="L414" s="229">
        <f t="shared" si="18"/>
        <v>-8.7906676753341295E-2</v>
      </c>
      <c r="M414" s="228">
        <f t="shared" si="19"/>
        <v>-7687.4757691400882</v>
      </c>
      <c r="N414" s="228">
        <f t="shared" si="20"/>
        <v>59097283.701115988</v>
      </c>
      <c r="O414" s="59" t="e">
        <f>VLOOKUP(class[[#This Row],[hwycov_id]],check!$A$2:$P$26,16,FALSE)</f>
        <v>#N/A</v>
      </c>
      <c r="P414" s="59">
        <v>432</v>
      </c>
      <c r="Q414" s="304">
        <f>ROUND(class[[#This Row],[count]],-3)</f>
        <v>87000</v>
      </c>
      <c r="R414" s="321">
        <f>VLOOKUP(class[[#This Row],[count_rd]],caltran!$J$2:$P$182,7,FALSE)</f>
        <v>74844.166666666672</v>
      </c>
      <c r="S414" s="321">
        <f>VLOOKUP(class[[#This Row],[count_rd]],caltran!$J$2:$P$182,6,FALSE)</f>
        <v>99155.833333333343</v>
      </c>
      <c r="T414" s="59">
        <f>IF(AND(class[[#This Row],[flow]]&gt;=class[[#This Row],[low]], class[[#This Row],[flow]]&lt;=class[[#This Row],[high]]),1,0)</f>
        <v>1</v>
      </c>
    </row>
    <row r="415" spans="1:20">
      <c r="A415" s="347">
        <f>'[4]All Counts'!E415</f>
        <v>11056</v>
      </c>
      <c r="B415" s="59">
        <f>'[4]All Counts'!F415</f>
        <v>1</v>
      </c>
      <c r="C415" s="59">
        <f>'[4]All Counts'!G415</f>
        <v>1</v>
      </c>
      <c r="D415" s="353">
        <v>1</v>
      </c>
      <c r="E415" s="59" t="str">
        <f>'[4]All Counts'!P415</f>
        <v>PeMS2016</v>
      </c>
      <c r="F415" s="59">
        <v>1</v>
      </c>
      <c r="G415" s="227">
        <v>9</v>
      </c>
      <c r="H415" s="227">
        <v>2</v>
      </c>
      <c r="I415" s="227">
        <v>14</v>
      </c>
      <c r="J415" s="59">
        <f>'[4]All Counts'!M415</f>
        <v>88709.31575566328</v>
      </c>
      <c r="K415" s="78">
        <f>VLOOKUP(class[[#This Row],[hwycov_id]],flow[[hwycov_id]:[flow_day]],2,FALSE)</f>
        <v>82933.996581999992</v>
      </c>
      <c r="L415" s="229">
        <f t="shared" si="18"/>
        <v>-6.5103863381953619E-2</v>
      </c>
      <c r="M415" s="228">
        <f t="shared" si="19"/>
        <v>-5775.3191736632871</v>
      </c>
      <c r="N415" s="228">
        <f t="shared" si="20"/>
        <v>33354311.557682794</v>
      </c>
      <c r="O415" s="59" t="e">
        <f>VLOOKUP(class[[#This Row],[hwycov_id]],check!$A$2:$P$26,16,FALSE)</f>
        <v>#N/A</v>
      </c>
      <c r="P415" s="59">
        <v>433</v>
      </c>
      <c r="Q415" s="304">
        <f>ROUND(class[[#This Row],[count]],-3)</f>
        <v>89000</v>
      </c>
      <c r="R415" s="321">
        <f>VLOOKUP(class[[#This Row],[count_rd]],caltran!$J$2:$P$182,7,FALSE)</f>
        <v>76673.5</v>
      </c>
      <c r="S415" s="321">
        <f>VLOOKUP(class[[#This Row],[count_rd]],caltran!$J$2:$P$182,6,FALSE)</f>
        <v>101326.5</v>
      </c>
      <c r="T415" s="59">
        <f>IF(AND(class[[#This Row],[flow]]&gt;=class[[#This Row],[low]], class[[#This Row],[flow]]&lt;=class[[#This Row],[high]]),1,0)</f>
        <v>1</v>
      </c>
    </row>
    <row r="416" spans="1:20">
      <c r="A416" s="347">
        <f>'[4]All Counts'!E416</f>
        <v>11263</v>
      </c>
      <c r="B416" s="59">
        <f>'[4]All Counts'!F416</f>
        <v>1</v>
      </c>
      <c r="C416" s="59">
        <f>'[4]All Counts'!G416</f>
        <v>1</v>
      </c>
      <c r="D416" s="353">
        <v>1</v>
      </c>
      <c r="E416" s="59" t="str">
        <f>'[4]All Counts'!P416</f>
        <v>PeMS2016</v>
      </c>
      <c r="F416" s="59">
        <v>1</v>
      </c>
      <c r="G416" s="227">
        <v>9</v>
      </c>
      <c r="H416" s="227">
        <v>7</v>
      </c>
      <c r="I416" s="227">
        <v>7</v>
      </c>
      <c r="J416" s="59">
        <f>'[4]All Counts'!M416</f>
        <v>98312.400740687037</v>
      </c>
      <c r="K416" s="78">
        <f>VLOOKUP(class[[#This Row],[hwycov_id]],flow[[hwycov_id]:[flow_day]],2,FALSE)</f>
        <v>91472.946289999993</v>
      </c>
      <c r="L416" s="229">
        <f t="shared" si="18"/>
        <v>-6.9568583405129947E-2</v>
      </c>
      <c r="M416" s="228">
        <f t="shared" si="19"/>
        <v>-6839.4544506870443</v>
      </c>
      <c r="N416" s="228">
        <f t="shared" si="20"/>
        <v>46778137.183022819</v>
      </c>
      <c r="O416" s="59" t="e">
        <f>VLOOKUP(class[[#This Row],[hwycov_id]],check!$A$2:$P$26,16,FALSE)</f>
        <v>#N/A</v>
      </c>
      <c r="P416" s="59">
        <v>434</v>
      </c>
      <c r="Q416" s="304">
        <f>ROUND(class[[#This Row],[count]],-3)</f>
        <v>98000</v>
      </c>
      <c r="R416" s="321">
        <f>VLOOKUP(class[[#This Row],[count_rd]],caltran!$J$2:$P$182,7,FALSE)</f>
        <v>84574</v>
      </c>
      <c r="S416" s="321">
        <f>VLOOKUP(class[[#This Row],[count_rd]],caltran!$J$2:$P$182,6,FALSE)</f>
        <v>111426</v>
      </c>
      <c r="T416" s="59">
        <f>IF(AND(class[[#This Row],[flow]]&gt;=class[[#This Row],[low]], class[[#This Row],[flow]]&lt;=class[[#This Row],[high]]),1,0)</f>
        <v>1</v>
      </c>
    </row>
    <row r="417" spans="1:20">
      <c r="A417" s="347">
        <f>'[4]All Counts'!E417</f>
        <v>11263</v>
      </c>
      <c r="B417" s="59">
        <f>'[4]All Counts'!F417</f>
        <v>1</v>
      </c>
      <c r="C417" s="59">
        <f>'[4]All Counts'!G417</f>
        <v>1</v>
      </c>
      <c r="D417" s="353">
        <v>1</v>
      </c>
      <c r="E417" s="59" t="str">
        <f>'[4]All Counts'!P417</f>
        <v>Caltran</v>
      </c>
      <c r="F417" s="59">
        <v>1</v>
      </c>
      <c r="G417" s="227">
        <v>9</v>
      </c>
      <c r="H417" s="227">
        <v>2</v>
      </c>
      <c r="I417" s="227">
        <v>14</v>
      </c>
      <c r="J417" s="59">
        <f>'[4]All Counts'!M417</f>
        <v>94743</v>
      </c>
      <c r="K417" s="78">
        <f>VLOOKUP(class[[#This Row],[hwycov_id]],flow[[hwycov_id]:[flow_day]],2,FALSE)</f>
        <v>91472.946289999993</v>
      </c>
      <c r="L417" s="229">
        <f t="shared" si="18"/>
        <v>-3.4514990131197076E-2</v>
      </c>
      <c r="M417" s="228">
        <f t="shared" si="19"/>
        <v>-3270.0537100000074</v>
      </c>
      <c r="N417" s="228">
        <f t="shared" si="20"/>
        <v>10693251.266284812</v>
      </c>
      <c r="O417" s="59" t="e">
        <f>VLOOKUP(class[[#This Row],[hwycov_id]],check!$A$2:$P$26,16,FALSE)</f>
        <v>#N/A</v>
      </c>
      <c r="P417" s="59">
        <v>435</v>
      </c>
      <c r="Q417" s="304">
        <f>ROUND(class[[#This Row],[count]],-3)</f>
        <v>95000</v>
      </c>
      <c r="R417" s="321">
        <f>VLOOKUP(class[[#This Row],[count_rd]],caltran!$J$2:$P$182,7,FALSE)</f>
        <v>81985</v>
      </c>
      <c r="S417" s="321">
        <f>VLOOKUP(class[[#This Row],[count_rd]],caltran!$J$2:$P$182,6,FALSE)</f>
        <v>108015</v>
      </c>
      <c r="T417" s="59">
        <f>IF(AND(class[[#This Row],[flow]]&gt;=class[[#This Row],[low]], class[[#This Row],[flow]]&lt;=class[[#This Row],[high]]),1,0)</f>
        <v>1</v>
      </c>
    </row>
    <row r="418" spans="1:20">
      <c r="A418" s="347">
        <f>'[4]All Counts'!E418</f>
        <v>11266</v>
      </c>
      <c r="B418" s="59">
        <f>'[4]All Counts'!F418</f>
        <v>1</v>
      </c>
      <c r="C418" s="59">
        <f>'[4]All Counts'!G418</f>
        <v>1</v>
      </c>
      <c r="D418" s="353">
        <v>1</v>
      </c>
      <c r="E418" s="59" t="str">
        <f>'[4]All Counts'!P418</f>
        <v>PeMS2016</v>
      </c>
      <c r="F418" s="59">
        <v>1</v>
      </c>
      <c r="G418" s="227">
        <v>9</v>
      </c>
      <c r="H418" s="227">
        <v>6</v>
      </c>
      <c r="I418" s="227">
        <v>1</v>
      </c>
      <c r="J418" s="59">
        <f>'[4]All Counts'!M418</f>
        <v>126005.4245046244</v>
      </c>
      <c r="K418" s="78">
        <f>VLOOKUP(class[[#This Row],[hwycov_id]],flow[[hwycov_id]:[flow_day]],2,FALSE)</f>
        <v>110195.63085999999</v>
      </c>
      <c r="L418" s="229">
        <f t="shared" si="18"/>
        <v>-0.12546915108439793</v>
      </c>
      <c r="M418" s="228">
        <f t="shared" si="19"/>
        <v>-15809.793644624413</v>
      </c>
      <c r="N418" s="228">
        <f t="shared" si="20"/>
        <v>249949575.08560649</v>
      </c>
      <c r="O418" s="59" t="e">
        <f>VLOOKUP(class[[#This Row],[hwycov_id]],check!$A$2:$P$26,16,FALSE)</f>
        <v>#N/A</v>
      </c>
      <c r="P418" s="59">
        <v>437</v>
      </c>
      <c r="Q418" s="304">
        <f>ROUND(class[[#This Row],[count]],-3)</f>
        <v>126000</v>
      </c>
      <c r="R418" s="321">
        <f>VLOOKUP(class[[#This Row],[count_rd]],caltran!$J$2:$P$182,7,FALSE)</f>
        <v>110126.00000000004</v>
      </c>
      <c r="S418" s="321">
        <f>VLOOKUP(class[[#This Row],[count_rd]],caltran!$J$2:$P$182,6,FALSE)</f>
        <v>141873.99999999997</v>
      </c>
      <c r="T418" s="59">
        <f>IF(AND(class[[#This Row],[flow]]&gt;=class[[#This Row],[low]], class[[#This Row],[flow]]&lt;=class[[#This Row],[high]]),1,0)</f>
        <v>1</v>
      </c>
    </row>
    <row r="419" spans="1:20">
      <c r="A419" s="347">
        <f>'[4]All Counts'!E419</f>
        <v>11266</v>
      </c>
      <c r="B419" s="59">
        <f>'[4]All Counts'!F419</f>
        <v>1</v>
      </c>
      <c r="C419" s="59">
        <f>'[4]All Counts'!G419</f>
        <v>1</v>
      </c>
      <c r="D419" s="353">
        <v>1</v>
      </c>
      <c r="E419" s="59" t="str">
        <f>'[4]All Counts'!P419</f>
        <v>Caltran</v>
      </c>
      <c r="F419" s="59">
        <v>1</v>
      </c>
      <c r="G419" s="227">
        <v>9</v>
      </c>
      <c r="H419" s="227">
        <v>3</v>
      </c>
      <c r="I419" s="227">
        <v>14</v>
      </c>
      <c r="J419" s="59">
        <f>'[4]All Counts'!M419</f>
        <v>122404</v>
      </c>
      <c r="K419" s="78">
        <f>VLOOKUP(class[[#This Row],[hwycov_id]],flow[[hwycov_id]:[flow_day]],2,FALSE)</f>
        <v>110195.63085999999</v>
      </c>
      <c r="L419" s="229">
        <f t="shared" si="18"/>
        <v>-9.9738318519002722E-2</v>
      </c>
      <c r="M419" s="228">
        <f t="shared" si="19"/>
        <v>-12208.36914000001</v>
      </c>
      <c r="N419" s="228">
        <f t="shared" si="20"/>
        <v>149044277.05850458</v>
      </c>
      <c r="O419" s="59" t="e">
        <f>VLOOKUP(class[[#This Row],[hwycov_id]],check!$A$2:$P$26,16,FALSE)</f>
        <v>#N/A</v>
      </c>
      <c r="P419" s="59">
        <v>438</v>
      </c>
      <c r="Q419" s="304">
        <f>ROUND(class[[#This Row],[count]],-3)</f>
        <v>122000</v>
      </c>
      <c r="R419" s="321">
        <f>VLOOKUP(class[[#This Row],[count_rd]],caltran!$J$2:$P$182,7,FALSE)</f>
        <v>106452.10052910056</v>
      </c>
      <c r="S419" s="321">
        <f>VLOOKUP(class[[#This Row],[count_rd]],caltran!$J$2:$P$182,6,FALSE)</f>
        <v>137547.89947089946</v>
      </c>
      <c r="T419" s="59">
        <f>IF(AND(class[[#This Row],[flow]]&gt;=class[[#This Row],[low]], class[[#This Row],[flow]]&lt;=class[[#This Row],[high]]),1,0)</f>
        <v>1</v>
      </c>
    </row>
    <row r="420" spans="1:20">
      <c r="A420" s="347">
        <f>'[4]All Counts'!E420</f>
        <v>11290</v>
      </c>
      <c r="B420" s="59">
        <f>'[4]All Counts'!F420</f>
        <v>1</v>
      </c>
      <c r="C420" s="59">
        <f>'[4]All Counts'!G420</f>
        <v>1</v>
      </c>
      <c r="D420" s="353">
        <v>1</v>
      </c>
      <c r="E420" s="59" t="str">
        <f>'[4]All Counts'!P420</f>
        <v>PeMS2016</v>
      </c>
      <c r="F420" s="59">
        <v>1</v>
      </c>
      <c r="G420" s="227">
        <v>9</v>
      </c>
      <c r="H420" s="227">
        <v>6</v>
      </c>
      <c r="I420" s="227">
        <v>6</v>
      </c>
      <c r="J420" s="59">
        <f>'[4]All Counts'!M420</f>
        <v>57748.413492535947</v>
      </c>
      <c r="K420" s="78">
        <f>VLOOKUP(class[[#This Row],[hwycov_id]],flow[[hwycov_id]:[flow_day]],2,FALSE)</f>
        <v>56987.775146</v>
      </c>
      <c r="L420" s="229">
        <f t="shared" si="18"/>
        <v>-1.3171588629603881E-2</v>
      </c>
      <c r="M420" s="228">
        <f t="shared" si="19"/>
        <v>-760.63834653594677</v>
      </c>
      <c r="N420" s="228">
        <f t="shared" si="20"/>
        <v>578570.69422093907</v>
      </c>
      <c r="O420" s="59" t="e">
        <f>VLOOKUP(class[[#This Row],[hwycov_id]],check!$A$2:$P$26,16,FALSE)</f>
        <v>#N/A</v>
      </c>
      <c r="P420" s="59">
        <v>439</v>
      </c>
      <c r="Q420" s="304">
        <f>ROUND(class[[#This Row],[count]],-3)</f>
        <v>58000</v>
      </c>
      <c r="R420" s="321">
        <f>VLOOKUP(class[[#This Row],[count_rd]],caltran!$J$2:$P$182,7,FALSE)</f>
        <v>47270</v>
      </c>
      <c r="S420" s="321">
        <f>VLOOKUP(class[[#This Row],[count_rd]],caltran!$J$2:$P$182,6,FALSE)</f>
        <v>68730</v>
      </c>
      <c r="T420" s="59">
        <f>IF(AND(class[[#This Row],[flow]]&gt;=class[[#This Row],[low]], class[[#This Row],[flow]]&lt;=class[[#This Row],[high]]),1,0)</f>
        <v>1</v>
      </c>
    </row>
    <row r="421" spans="1:20">
      <c r="A421" s="347">
        <f>'[4]All Counts'!E421</f>
        <v>28396</v>
      </c>
      <c r="B421" s="59">
        <f>'[4]All Counts'!F421</f>
        <v>1</v>
      </c>
      <c r="C421" s="59">
        <f>'[4]All Counts'!G421</f>
        <v>1</v>
      </c>
      <c r="D421" s="353">
        <v>1</v>
      </c>
      <c r="E421" s="59" t="str">
        <f>'[4]All Counts'!P421</f>
        <v>PeMS2016</v>
      </c>
      <c r="F421" s="59">
        <v>1</v>
      </c>
      <c r="G421" s="227">
        <v>9</v>
      </c>
      <c r="H421" s="227">
        <v>5</v>
      </c>
      <c r="I421" s="227">
        <v>9</v>
      </c>
      <c r="J421" s="59">
        <f>'[4]All Counts'!M421</f>
        <v>57307.664836417542</v>
      </c>
      <c r="K421" s="78">
        <f>VLOOKUP(class[[#This Row],[hwycov_id]],flow[[hwycov_id]:[flow_day]],2,FALSE)</f>
        <v>52588.479246999996</v>
      </c>
      <c r="L421" s="229">
        <f t="shared" si="18"/>
        <v>-8.2348244390837988E-2</v>
      </c>
      <c r="M421" s="228">
        <f t="shared" si="19"/>
        <v>-4719.185589417546</v>
      </c>
      <c r="N421" s="228">
        <f t="shared" si="20"/>
        <v>22270712.62736623</v>
      </c>
      <c r="O421" s="59" t="e">
        <f>VLOOKUP(class[[#This Row],[hwycov_id]],check!$A$2:$P$26,16,FALSE)</f>
        <v>#N/A</v>
      </c>
      <c r="P421" s="59">
        <v>440</v>
      </c>
      <c r="Q421" s="304">
        <f>ROUND(class[[#This Row],[count]],-3)</f>
        <v>57000</v>
      </c>
      <c r="R421" s="321">
        <f>VLOOKUP(class[[#This Row],[count_rd]],caltran!$J$2:$P$182,7,FALSE)</f>
        <v>46375.833333333328</v>
      </c>
      <c r="S421" s="321">
        <f>VLOOKUP(class[[#This Row],[count_rd]],caltran!$J$2:$P$182,6,FALSE)</f>
        <v>67624.166666666672</v>
      </c>
      <c r="T421" s="59">
        <f>IF(AND(class[[#This Row],[flow]]&gt;=class[[#This Row],[low]], class[[#This Row],[flow]]&lt;=class[[#This Row],[high]]),1,0)</f>
        <v>1</v>
      </c>
    </row>
    <row r="422" spans="1:20">
      <c r="A422" s="347">
        <f>'[4]All Counts'!E422</f>
        <v>28397</v>
      </c>
      <c r="B422" s="59">
        <f>'[4]All Counts'!F422</f>
        <v>1</v>
      </c>
      <c r="C422" s="59">
        <f>'[4]All Counts'!G422</f>
        <v>1</v>
      </c>
      <c r="D422" s="353">
        <v>1</v>
      </c>
      <c r="E422" s="59" t="str">
        <f>'[4]All Counts'!P422</f>
        <v>PeMS2016</v>
      </c>
      <c r="F422" s="59">
        <v>1</v>
      </c>
      <c r="G422" s="227">
        <v>9</v>
      </c>
      <c r="H422" s="227">
        <v>6</v>
      </c>
      <c r="I422" s="227">
        <v>6</v>
      </c>
      <c r="J422" s="59">
        <f>'[4]All Counts'!M422</f>
        <v>90731.914959433459</v>
      </c>
      <c r="K422" s="78">
        <f>VLOOKUP(class[[#This Row],[hwycov_id]],flow[[hwycov_id]:[flow_day]],2,FALSE)</f>
        <v>78947.497069999998</v>
      </c>
      <c r="L422" s="229">
        <f t="shared" si="18"/>
        <v>-0.12988172788706498</v>
      </c>
      <c r="M422" s="228">
        <f t="shared" si="19"/>
        <v>-11784.417889433462</v>
      </c>
      <c r="N422" s="228">
        <f t="shared" si="20"/>
        <v>138872504.9927994</v>
      </c>
      <c r="O422" s="59" t="e">
        <f>VLOOKUP(class[[#This Row],[hwycov_id]],check!$A$2:$P$26,16,FALSE)</f>
        <v>#N/A</v>
      </c>
      <c r="P422" s="59">
        <v>441</v>
      </c>
      <c r="Q422" s="304">
        <f>ROUND(class[[#This Row],[count]],-3)</f>
        <v>91000</v>
      </c>
      <c r="R422" s="321">
        <f>VLOOKUP(class[[#This Row],[count_rd]],caltran!$J$2:$P$182,7,FALSE)</f>
        <v>78472.333333333328</v>
      </c>
      <c r="S422" s="321">
        <f>VLOOKUP(class[[#This Row],[count_rd]],caltran!$J$2:$P$182,6,FALSE)</f>
        <v>103527.66666666666</v>
      </c>
      <c r="T422" s="59">
        <f>IF(AND(class[[#This Row],[flow]]&gt;=class[[#This Row],[low]], class[[#This Row],[flow]]&lt;=class[[#This Row],[high]]),1,0)</f>
        <v>1</v>
      </c>
    </row>
    <row r="423" spans="1:20">
      <c r="A423" s="347">
        <f>'[4]All Counts'!E423</f>
        <v>28144</v>
      </c>
      <c r="B423" s="59">
        <f>'[4]All Counts'!F423</f>
        <v>1</v>
      </c>
      <c r="C423" s="59">
        <f>'[4]All Counts'!G423</f>
        <v>1</v>
      </c>
      <c r="D423" s="353">
        <v>1</v>
      </c>
      <c r="E423" s="59" t="str">
        <f>'[4]All Counts'!P423</f>
        <v>Caltran</v>
      </c>
      <c r="F423" s="59">
        <v>1</v>
      </c>
      <c r="G423" s="227">
        <v>9</v>
      </c>
      <c r="H423" s="227">
        <v>7</v>
      </c>
      <c r="I423" s="227">
        <v>7</v>
      </c>
      <c r="J423" s="59">
        <f>'[4]All Counts'!M423</f>
        <v>96859</v>
      </c>
      <c r="K423" s="78">
        <f>VLOOKUP(class[[#This Row],[hwycov_id]],flow[[hwycov_id]:[flow_day]],2,FALSE)</f>
        <v>82851.368652999998</v>
      </c>
      <c r="L423" s="229">
        <f t="shared" si="18"/>
        <v>-0.14461878965300079</v>
      </c>
      <c r="M423" s="228">
        <f t="shared" si="19"/>
        <v>-14007.631347000002</v>
      </c>
      <c r="N423" s="228">
        <f t="shared" si="20"/>
        <v>196213735.95345709</v>
      </c>
      <c r="O423" s="59" t="e">
        <f>VLOOKUP(class[[#This Row],[hwycov_id]],check!$A$2:$P$26,16,FALSE)</f>
        <v>#N/A</v>
      </c>
      <c r="P423" s="59">
        <v>442</v>
      </c>
      <c r="Q423" s="304">
        <f>ROUND(class[[#This Row],[count]],-3)</f>
        <v>97000</v>
      </c>
      <c r="R423" s="321">
        <f>VLOOKUP(class[[#This Row],[count_rd]],caltran!$J$2:$P$182,7,FALSE)</f>
        <v>83727.166666666657</v>
      </c>
      <c r="S423" s="321">
        <f>VLOOKUP(class[[#This Row],[count_rd]],caltran!$J$2:$P$182,6,FALSE)</f>
        <v>110272.83333333334</v>
      </c>
      <c r="T423" s="59">
        <f>IF(AND(class[[#This Row],[flow]]&gt;=class[[#This Row],[low]], class[[#This Row],[flow]]&lt;=class[[#This Row],[high]]),1,0)</f>
        <v>0</v>
      </c>
    </row>
    <row r="424" spans="1:20">
      <c r="A424" s="347">
        <f>'[4]All Counts'!E424</f>
        <v>20731</v>
      </c>
      <c r="B424" s="59">
        <f>'[4]All Counts'!F424</f>
        <v>1</v>
      </c>
      <c r="C424" s="59">
        <f>'[4]All Counts'!G424</f>
        <v>1</v>
      </c>
      <c r="D424" s="353">
        <v>1</v>
      </c>
      <c r="E424" s="59" t="str">
        <f>'[4]All Counts'!P424</f>
        <v>PeMS2016</v>
      </c>
      <c r="F424" s="59">
        <v>1</v>
      </c>
      <c r="G424" s="227">
        <v>9</v>
      </c>
      <c r="H424" s="227">
        <v>2</v>
      </c>
      <c r="I424" s="227">
        <v>14</v>
      </c>
      <c r="J424" s="59">
        <f>'[4]All Counts'!M424</f>
        <v>79966.771932715477</v>
      </c>
      <c r="K424" s="78">
        <f>VLOOKUP(class[[#This Row],[hwycov_id]],flow[[hwycov_id]:[flow_day]],2,FALSE)</f>
        <v>70472.036622</v>
      </c>
      <c r="L424" s="229">
        <f t="shared" si="18"/>
        <v>-0.11873350744612277</v>
      </c>
      <c r="M424" s="228">
        <f t="shared" si="19"/>
        <v>-9494.7353107154777</v>
      </c>
      <c r="N424" s="228">
        <f t="shared" si="20"/>
        <v>90149998.620547339</v>
      </c>
      <c r="O424" s="59" t="e">
        <f>VLOOKUP(class[[#This Row],[hwycov_id]],check!$A$2:$P$26,16,FALSE)</f>
        <v>#N/A</v>
      </c>
      <c r="P424" s="59">
        <v>443</v>
      </c>
      <c r="Q424" s="304">
        <f>ROUND(class[[#This Row],[count]],-3)</f>
        <v>80000</v>
      </c>
      <c r="R424" s="321">
        <f>VLOOKUP(class[[#This Row],[count_rd]],caltran!$J$2:$P$182,7,FALSE)</f>
        <v>68240</v>
      </c>
      <c r="S424" s="321">
        <f>VLOOKUP(class[[#This Row],[count_rd]],caltran!$J$2:$P$182,6,FALSE)</f>
        <v>91760</v>
      </c>
      <c r="T424" s="59">
        <f>IF(AND(class[[#This Row],[flow]]&gt;=class[[#This Row],[low]], class[[#This Row],[flow]]&lt;=class[[#This Row],[high]]),1,0)</f>
        <v>1</v>
      </c>
    </row>
    <row r="425" spans="1:20">
      <c r="A425" s="347">
        <f>'[4]All Counts'!E425</f>
        <v>28124</v>
      </c>
      <c r="B425" s="59">
        <f>'[4]All Counts'!F425</f>
        <v>1</v>
      </c>
      <c r="C425" s="59">
        <f>'[4]All Counts'!G425</f>
        <v>1</v>
      </c>
      <c r="D425" s="353">
        <v>1</v>
      </c>
      <c r="E425" s="59" t="str">
        <f>'[4]All Counts'!P425</f>
        <v>PeMS2016</v>
      </c>
      <c r="F425" s="59">
        <v>1</v>
      </c>
      <c r="G425" s="227">
        <v>9</v>
      </c>
      <c r="H425" s="227">
        <v>2</v>
      </c>
      <c r="I425" s="227">
        <v>11</v>
      </c>
      <c r="J425" s="59">
        <f>'[4]All Counts'!M425</f>
        <v>83618.498658226788</v>
      </c>
      <c r="K425" s="78">
        <f>VLOOKUP(class[[#This Row],[hwycov_id]],flow[[hwycov_id]:[flow_day]],2,FALSE)</f>
        <v>80818.244140999988</v>
      </c>
      <c r="L425" s="229">
        <f t="shared" si="18"/>
        <v>-3.3488457245235415E-2</v>
      </c>
      <c r="M425" s="228">
        <f t="shared" si="19"/>
        <v>-2800.2545172268001</v>
      </c>
      <c r="N425" s="228">
        <f t="shared" si="20"/>
        <v>7841425.3612490995</v>
      </c>
      <c r="O425" s="59" t="e">
        <f>VLOOKUP(class[[#This Row],[hwycov_id]],check!$A$2:$P$26,16,FALSE)</f>
        <v>#N/A</v>
      </c>
      <c r="P425" s="59">
        <v>444</v>
      </c>
      <c r="Q425" s="304">
        <f>ROUND(class[[#This Row],[count]],-3)</f>
        <v>84000</v>
      </c>
      <c r="R425" s="321">
        <f>VLOOKUP(class[[#This Row],[count_rd]],caltran!$J$2:$P$182,7,FALSE)</f>
        <v>72072</v>
      </c>
      <c r="S425" s="321">
        <f>VLOOKUP(class[[#This Row],[count_rd]],caltran!$J$2:$P$182,6,FALSE)</f>
        <v>95927.999999999985</v>
      </c>
      <c r="T425" s="59">
        <f>IF(AND(class[[#This Row],[flow]]&gt;=class[[#This Row],[low]], class[[#This Row],[flow]]&lt;=class[[#This Row],[high]]),1,0)</f>
        <v>1</v>
      </c>
    </row>
    <row r="426" spans="1:20">
      <c r="A426" s="347">
        <f>'[4]All Counts'!E426</f>
        <v>28120</v>
      </c>
      <c r="B426" s="59">
        <f>'[4]All Counts'!F426</f>
        <v>1</v>
      </c>
      <c r="C426" s="59">
        <f>'[4]All Counts'!G426</f>
        <v>1</v>
      </c>
      <c r="D426" s="353">
        <v>1</v>
      </c>
      <c r="E426" s="59" t="str">
        <f>'[4]All Counts'!P426</f>
        <v>PeMS2016</v>
      </c>
      <c r="F426" s="59">
        <v>1</v>
      </c>
      <c r="G426" s="227">
        <v>9</v>
      </c>
      <c r="H426" s="227">
        <v>3</v>
      </c>
      <c r="I426" s="227">
        <v>14</v>
      </c>
      <c r="J426" s="59">
        <f>'[4]All Counts'!M426</f>
        <v>96581.768781629886</v>
      </c>
      <c r="K426" s="78">
        <f>VLOOKUP(class[[#This Row],[hwycov_id]],flow[[hwycov_id]:[flow_day]],2,FALSE)</f>
        <v>90801.930176000009</v>
      </c>
      <c r="L426" s="229">
        <f t="shared" si="18"/>
        <v>-5.9843992075750974E-2</v>
      </c>
      <c r="M426" s="228">
        <f t="shared" si="19"/>
        <v>-5779.8386056298768</v>
      </c>
      <c r="N426" s="228">
        <f t="shared" si="20"/>
        <v>33406534.307129517</v>
      </c>
      <c r="O426" s="59" t="e">
        <f>VLOOKUP(class[[#This Row],[hwycov_id]],check!$A$2:$P$26,16,FALSE)</f>
        <v>#N/A</v>
      </c>
      <c r="P426" s="59">
        <v>445</v>
      </c>
      <c r="Q426" s="304">
        <f>ROUND(class[[#This Row],[count]],-3)</f>
        <v>97000</v>
      </c>
      <c r="R426" s="321">
        <f>VLOOKUP(class[[#This Row],[count_rd]],caltran!$J$2:$P$182,7,FALSE)</f>
        <v>83727.166666666657</v>
      </c>
      <c r="S426" s="321">
        <f>VLOOKUP(class[[#This Row],[count_rd]],caltran!$J$2:$P$182,6,FALSE)</f>
        <v>110272.83333333334</v>
      </c>
      <c r="T426" s="59">
        <f>IF(AND(class[[#This Row],[flow]]&gt;=class[[#This Row],[low]], class[[#This Row],[flow]]&lt;=class[[#This Row],[high]]),1,0)</f>
        <v>1</v>
      </c>
    </row>
    <row r="427" spans="1:20">
      <c r="A427" s="347">
        <f>'[4]All Counts'!E427</f>
        <v>28118</v>
      </c>
      <c r="B427" s="59">
        <f>'[4]All Counts'!F427</f>
        <v>1</v>
      </c>
      <c r="C427" s="59">
        <f>'[4]All Counts'!G427</f>
        <v>1</v>
      </c>
      <c r="D427" s="353">
        <v>1</v>
      </c>
      <c r="E427" s="59" t="str">
        <f>'[4]All Counts'!P427</f>
        <v>PeMS2016</v>
      </c>
      <c r="F427" s="59">
        <v>1</v>
      </c>
      <c r="G427" s="227">
        <v>9</v>
      </c>
      <c r="H427" s="227">
        <v>2</v>
      </c>
      <c r="I427" s="227">
        <v>14</v>
      </c>
      <c r="J427" s="59">
        <f>'[4]All Counts'!M427</f>
        <v>88696.872452462878</v>
      </c>
      <c r="K427" s="78">
        <f>VLOOKUP(class[[#This Row],[hwycov_id]],flow[[hwycov_id]:[flow_day]],2,FALSE)</f>
        <v>85118.281738000005</v>
      </c>
      <c r="L427" s="229">
        <f t="shared" si="18"/>
        <v>-4.034630100831138E-2</v>
      </c>
      <c r="M427" s="228">
        <f t="shared" si="19"/>
        <v>-3578.5907144628727</v>
      </c>
      <c r="N427" s="228">
        <f t="shared" si="20"/>
        <v>12806311.501639893</v>
      </c>
      <c r="O427" s="59" t="e">
        <f>VLOOKUP(class[[#This Row],[hwycov_id]],check!$A$2:$P$26,16,FALSE)</f>
        <v>#N/A</v>
      </c>
      <c r="P427" s="59">
        <v>446</v>
      </c>
      <c r="Q427" s="304">
        <f>ROUND(class[[#This Row],[count]],-3)</f>
        <v>89000</v>
      </c>
      <c r="R427" s="321">
        <f>VLOOKUP(class[[#This Row],[count_rd]],caltran!$J$2:$P$182,7,FALSE)</f>
        <v>76673.5</v>
      </c>
      <c r="S427" s="321">
        <f>VLOOKUP(class[[#This Row],[count_rd]],caltran!$J$2:$P$182,6,FALSE)</f>
        <v>101326.5</v>
      </c>
      <c r="T427" s="59">
        <f>IF(AND(class[[#This Row],[flow]]&gt;=class[[#This Row],[low]], class[[#This Row],[flow]]&lt;=class[[#This Row],[high]]),1,0)</f>
        <v>1</v>
      </c>
    </row>
    <row r="428" spans="1:20">
      <c r="A428" s="347">
        <f>'[4]All Counts'!E428</f>
        <v>15458</v>
      </c>
      <c r="B428" s="59">
        <f>'[4]All Counts'!F428</f>
        <v>1</v>
      </c>
      <c r="C428" s="59">
        <f>'[4]All Counts'!G428</f>
        <v>1</v>
      </c>
      <c r="D428" s="353">
        <v>1</v>
      </c>
      <c r="E428" s="59" t="str">
        <f>'[4]All Counts'!P428</f>
        <v>Caltran</v>
      </c>
      <c r="F428" s="59">
        <v>1</v>
      </c>
      <c r="G428" s="227">
        <v>9</v>
      </c>
      <c r="H428" s="227">
        <v>3</v>
      </c>
      <c r="I428" s="227">
        <v>14</v>
      </c>
      <c r="J428" s="59">
        <f>'[4]All Counts'!M428</f>
        <v>97668</v>
      </c>
      <c r="K428" s="78">
        <f>VLOOKUP(class[[#This Row],[hwycov_id]],flow[[hwycov_id]:[flow_day]],2,FALSE)</f>
        <v>107368.13330100001</v>
      </c>
      <c r="L428" s="229">
        <f t="shared" si="18"/>
        <v>9.9317415130851572E-2</v>
      </c>
      <c r="M428" s="228">
        <f t="shared" si="19"/>
        <v>9700.1333010000089</v>
      </c>
      <c r="N428" s="228">
        <f t="shared" si="20"/>
        <v>94092586.057169333</v>
      </c>
      <c r="O428" s="59" t="e">
        <f>VLOOKUP(class[[#This Row],[hwycov_id]],check!$A$2:$P$26,16,FALSE)</f>
        <v>#N/A</v>
      </c>
      <c r="P428" s="59">
        <v>447</v>
      </c>
      <c r="Q428" s="304">
        <f>ROUND(class[[#This Row],[count]],-3)</f>
        <v>98000</v>
      </c>
      <c r="R428" s="321">
        <f>VLOOKUP(class[[#This Row],[count_rd]],caltran!$J$2:$P$182,7,FALSE)</f>
        <v>84574</v>
      </c>
      <c r="S428" s="321">
        <f>VLOOKUP(class[[#This Row],[count_rd]],caltran!$J$2:$P$182,6,FALSE)</f>
        <v>111426</v>
      </c>
      <c r="T428" s="59">
        <f>IF(AND(class[[#This Row],[flow]]&gt;=class[[#This Row],[low]], class[[#This Row],[flow]]&lt;=class[[#This Row],[high]]),1,0)</f>
        <v>1</v>
      </c>
    </row>
    <row r="429" spans="1:20">
      <c r="A429" s="347">
        <f>'[4]All Counts'!E429</f>
        <v>15456</v>
      </c>
      <c r="B429" s="59">
        <f>'[4]All Counts'!F429</f>
        <v>1</v>
      </c>
      <c r="C429" s="59">
        <f>'[4]All Counts'!G429</f>
        <v>1</v>
      </c>
      <c r="D429" s="353">
        <v>1</v>
      </c>
      <c r="E429" s="59" t="str">
        <f>'[4]All Counts'!P429</f>
        <v>PeMS2016</v>
      </c>
      <c r="F429" s="59">
        <v>1</v>
      </c>
      <c r="G429" s="227">
        <v>9</v>
      </c>
      <c r="H429" s="227">
        <v>3</v>
      </c>
      <c r="I429" s="227">
        <v>14</v>
      </c>
      <c r="J429" s="59">
        <f>'[4]All Counts'!M429</f>
        <v>98040.997676603773</v>
      </c>
      <c r="K429" s="78">
        <f>VLOOKUP(class[[#This Row],[hwycov_id]],flow[[hwycov_id]:[flow_day]],2,FALSE)</f>
        <v>96200.321290000007</v>
      </c>
      <c r="L429" s="229">
        <f t="shared" si="18"/>
        <v>-1.8774557891336308E-2</v>
      </c>
      <c r="M429" s="228">
        <f t="shared" si="19"/>
        <v>-1840.6763866037654</v>
      </c>
      <c r="N429" s="228">
        <f t="shared" si="20"/>
        <v>3388089.5602006945</v>
      </c>
      <c r="O429" s="59" t="e">
        <f>VLOOKUP(class[[#This Row],[hwycov_id]],check!$A$2:$P$26,16,FALSE)</f>
        <v>#N/A</v>
      </c>
      <c r="P429" s="59">
        <v>448</v>
      </c>
      <c r="Q429" s="304">
        <f>ROUND(class[[#This Row],[count]],-3)</f>
        <v>98000</v>
      </c>
      <c r="R429" s="321">
        <f>VLOOKUP(class[[#This Row],[count_rd]],caltran!$J$2:$P$182,7,FALSE)</f>
        <v>84574</v>
      </c>
      <c r="S429" s="321">
        <f>VLOOKUP(class[[#This Row],[count_rd]],caltran!$J$2:$P$182,6,FALSE)</f>
        <v>111426</v>
      </c>
      <c r="T429" s="59">
        <f>IF(AND(class[[#This Row],[flow]]&gt;=class[[#This Row],[low]], class[[#This Row],[flow]]&lt;=class[[#This Row],[high]]),1,0)</f>
        <v>1</v>
      </c>
    </row>
    <row r="430" spans="1:20">
      <c r="A430" s="347">
        <f>'[4]All Counts'!E430</f>
        <v>15442</v>
      </c>
      <c r="B430" s="59">
        <f>'[4]All Counts'!F430</f>
        <v>1</v>
      </c>
      <c r="C430" s="59">
        <f>'[4]All Counts'!G430</f>
        <v>1</v>
      </c>
      <c r="D430" s="353">
        <v>1</v>
      </c>
      <c r="E430" s="59" t="str">
        <f>'[4]All Counts'!P430</f>
        <v>Caltran</v>
      </c>
      <c r="F430" s="59">
        <v>1</v>
      </c>
      <c r="G430" s="227">
        <v>9</v>
      </c>
      <c r="H430" s="227">
        <v>6</v>
      </c>
      <c r="I430" s="227">
        <v>1</v>
      </c>
      <c r="J430" s="59">
        <f>'[4]All Counts'!M430</f>
        <v>116873</v>
      </c>
      <c r="K430" s="78">
        <f>VLOOKUP(class[[#This Row],[hwycov_id]],flow[[hwycov_id]:[flow_day]],2,FALSE)</f>
        <v>112373.701172</v>
      </c>
      <c r="L430" s="229">
        <f t="shared" si="18"/>
        <v>-3.8497333242066167E-2</v>
      </c>
      <c r="M430" s="228">
        <f t="shared" si="19"/>
        <v>-4499.298827999999</v>
      </c>
      <c r="N430" s="228">
        <f t="shared" si="20"/>
        <v>20243689.943642166</v>
      </c>
      <c r="O430" s="59" t="e">
        <f>VLOOKUP(class[[#This Row],[hwycov_id]],check!$A$2:$P$26,16,FALSE)</f>
        <v>#N/A</v>
      </c>
      <c r="P430" s="59">
        <v>449</v>
      </c>
      <c r="Q430" s="304">
        <f>ROUND(class[[#This Row],[count]],-3)</f>
        <v>117000</v>
      </c>
      <c r="R430" s="321">
        <f>VLOOKUP(class[[#This Row],[count_rd]],caltran!$J$2:$P$182,7,FALSE)</f>
        <v>101877.59523809524</v>
      </c>
      <c r="S430" s="321">
        <f>VLOOKUP(class[[#This Row],[count_rd]],caltran!$J$2:$P$182,6,FALSE)</f>
        <v>132122.40476190476</v>
      </c>
      <c r="T430" s="59">
        <f>IF(AND(class[[#This Row],[flow]]&gt;=class[[#This Row],[low]], class[[#This Row],[flow]]&lt;=class[[#This Row],[high]]),1,0)</f>
        <v>1</v>
      </c>
    </row>
    <row r="431" spans="1:20">
      <c r="A431" s="347">
        <f>'[4]All Counts'!E431</f>
        <v>15439</v>
      </c>
      <c r="B431" s="59">
        <f>'[4]All Counts'!F431</f>
        <v>1</v>
      </c>
      <c r="C431" s="59">
        <f>'[4]All Counts'!G431</f>
        <v>1</v>
      </c>
      <c r="D431" s="353">
        <v>1</v>
      </c>
      <c r="E431" s="59" t="str">
        <f>'[4]All Counts'!P431</f>
        <v>PeMS2016</v>
      </c>
      <c r="F431" s="59">
        <v>1</v>
      </c>
      <c r="G431" s="227">
        <v>9</v>
      </c>
      <c r="H431" s="227">
        <v>6</v>
      </c>
      <c r="I431" s="227">
        <v>1</v>
      </c>
      <c r="J431" s="59">
        <f>'[4]All Counts'!M431</f>
        <v>115726.21652185181</v>
      </c>
      <c r="K431" s="78">
        <f>VLOOKUP(class[[#This Row],[hwycov_id]],flow[[hwycov_id]:[flow_day]],2,FALSE)</f>
        <v>107229.047364</v>
      </c>
      <c r="L431" s="229">
        <f t="shared" si="18"/>
        <v>-7.342475554143213E-2</v>
      </c>
      <c r="M431" s="228">
        <f t="shared" si="19"/>
        <v>-8497.1691578518075</v>
      </c>
      <c r="N431" s="228">
        <f t="shared" si="20"/>
        <v>72201883.697147995</v>
      </c>
      <c r="O431" s="59" t="e">
        <f>VLOOKUP(class[[#This Row],[hwycov_id]],check!$A$2:$P$26,16,FALSE)</f>
        <v>#N/A</v>
      </c>
      <c r="P431" s="59">
        <v>450</v>
      </c>
      <c r="Q431" s="304">
        <f>ROUND(class[[#This Row],[count]],-3)</f>
        <v>116000</v>
      </c>
      <c r="R431" s="321">
        <f>VLOOKUP(class[[#This Row],[count_rd]],caltran!$J$2:$P$182,7,FALSE)</f>
        <v>100966.03174603173</v>
      </c>
      <c r="S431" s="321">
        <f>VLOOKUP(class[[#This Row],[count_rd]],caltran!$J$2:$P$182,6,FALSE)</f>
        <v>131033.96825396827</v>
      </c>
      <c r="T431" s="59">
        <f>IF(AND(class[[#This Row],[flow]]&gt;=class[[#This Row],[low]], class[[#This Row],[flow]]&lt;=class[[#This Row],[high]]),1,0)</f>
        <v>1</v>
      </c>
    </row>
    <row r="432" spans="1:20">
      <c r="A432" s="347">
        <f>'[4]All Counts'!E432</f>
        <v>15430</v>
      </c>
      <c r="B432" s="59">
        <f>'[4]All Counts'!F432</f>
        <v>1</v>
      </c>
      <c r="C432" s="59">
        <f>'[4]All Counts'!G432</f>
        <v>1</v>
      </c>
      <c r="D432" s="353">
        <v>1</v>
      </c>
      <c r="E432" s="59" t="str">
        <f>'[4]All Counts'!P432</f>
        <v>PeMS2016</v>
      </c>
      <c r="F432" s="59">
        <v>1</v>
      </c>
      <c r="G432" s="227">
        <v>9</v>
      </c>
      <c r="H432" s="227">
        <v>5</v>
      </c>
      <c r="I432" s="227">
        <v>9</v>
      </c>
      <c r="J432" s="59">
        <f>'[4]All Counts'!M432</f>
        <v>125614.97547185019</v>
      </c>
      <c r="K432" s="78">
        <f>VLOOKUP(class[[#This Row],[hwycov_id]],flow[[hwycov_id]:[flow_day]],2,FALSE)</f>
        <v>116895.86084000001</v>
      </c>
      <c r="L432" s="229">
        <f t="shared" si="18"/>
        <v>-6.9411426456904457E-2</v>
      </c>
      <c r="M432" s="228">
        <f t="shared" si="19"/>
        <v>-8719.1146318501851</v>
      </c>
      <c r="N432" s="228">
        <f t="shared" si="20"/>
        <v>76022959.963343993</v>
      </c>
      <c r="O432" s="59" t="e">
        <f>VLOOKUP(class[[#This Row],[hwycov_id]],check!$A$2:$P$26,16,FALSE)</f>
        <v>#N/A</v>
      </c>
      <c r="P432" s="59">
        <v>451</v>
      </c>
      <c r="Q432" s="304">
        <f>ROUND(class[[#This Row],[count]],-3)</f>
        <v>126000</v>
      </c>
      <c r="R432" s="321">
        <f>VLOOKUP(class[[#This Row],[count_rd]],caltran!$J$2:$P$182,7,FALSE)</f>
        <v>110126.00000000004</v>
      </c>
      <c r="S432" s="321">
        <f>VLOOKUP(class[[#This Row],[count_rd]],caltran!$J$2:$P$182,6,FALSE)</f>
        <v>141873.99999999997</v>
      </c>
      <c r="T432" s="59">
        <f>IF(AND(class[[#This Row],[flow]]&gt;=class[[#This Row],[low]], class[[#This Row],[flow]]&lt;=class[[#This Row],[high]]),1,0)</f>
        <v>1</v>
      </c>
    </row>
    <row r="433" spans="1:20">
      <c r="A433" s="347">
        <f>'[4]All Counts'!E433</f>
        <v>15425</v>
      </c>
      <c r="B433" s="59">
        <f>'[4]All Counts'!F433</f>
        <v>1</v>
      </c>
      <c r="C433" s="59">
        <f>'[4]All Counts'!G433</f>
        <v>1</v>
      </c>
      <c r="D433" s="353">
        <v>1</v>
      </c>
      <c r="E433" s="59" t="str">
        <f>'[4]All Counts'!P433</f>
        <v>PeMS2016</v>
      </c>
      <c r="F433" s="59">
        <v>1</v>
      </c>
      <c r="G433" s="227">
        <v>9</v>
      </c>
      <c r="H433" s="227">
        <v>3</v>
      </c>
      <c r="I433" s="227">
        <v>14</v>
      </c>
      <c r="J433" s="59">
        <f>'[4]All Counts'!M433</f>
        <v>120341.01093910739</v>
      </c>
      <c r="K433" s="78">
        <f>VLOOKUP(class[[#This Row],[hwycov_id]],flow[[hwycov_id]:[flow_day]],2,FALSE)</f>
        <v>105187.337891</v>
      </c>
      <c r="L433" s="229">
        <f t="shared" si="18"/>
        <v>-0.12592276672642511</v>
      </c>
      <c r="M433" s="228">
        <f t="shared" si="19"/>
        <v>-15153.67304810739</v>
      </c>
      <c r="N433" s="228">
        <f t="shared" si="20"/>
        <v>229633806.84893632</v>
      </c>
      <c r="O433" s="59" t="e">
        <f>VLOOKUP(class[[#This Row],[hwycov_id]],check!$A$2:$P$26,16,FALSE)</f>
        <v>#N/A</v>
      </c>
      <c r="P433" s="59">
        <v>452</v>
      </c>
      <c r="Q433" s="304">
        <f>ROUND(class[[#This Row],[count]],-3)</f>
        <v>120000</v>
      </c>
      <c r="R433" s="321">
        <f>VLOOKUP(class[[#This Row],[count_rd]],caltran!$J$2:$P$182,7,FALSE)</f>
        <v>104628.57142857143</v>
      </c>
      <c r="S433" s="321">
        <f>VLOOKUP(class[[#This Row],[count_rd]],caltran!$J$2:$P$182,6,FALSE)</f>
        <v>135371.42857142855</v>
      </c>
      <c r="T433" s="59">
        <f>IF(AND(class[[#This Row],[flow]]&gt;=class[[#This Row],[low]], class[[#This Row],[flow]]&lt;=class[[#This Row],[high]]),1,0)</f>
        <v>1</v>
      </c>
    </row>
    <row r="434" spans="1:20">
      <c r="A434" s="347">
        <f>'[4]All Counts'!E434</f>
        <v>16533</v>
      </c>
      <c r="B434" s="59">
        <f>'[4]All Counts'!F434</f>
        <v>1</v>
      </c>
      <c r="C434" s="59">
        <f>'[4]All Counts'!G434</f>
        <v>1</v>
      </c>
      <c r="D434" s="353">
        <v>1</v>
      </c>
      <c r="E434" s="59" t="str">
        <f>'[4]All Counts'!P434</f>
        <v>PeMS2016</v>
      </c>
      <c r="F434" s="59">
        <v>1</v>
      </c>
      <c r="G434" s="227">
        <v>9</v>
      </c>
      <c r="H434" s="227">
        <v>2</v>
      </c>
      <c r="I434" s="227">
        <v>14</v>
      </c>
      <c r="J434" s="59">
        <f>'[4]All Counts'!M434</f>
        <v>77622.173767361557</v>
      </c>
      <c r="K434" s="78">
        <f>VLOOKUP(class[[#This Row],[hwycov_id]],flow[[hwycov_id]:[flow_day]],2,FALSE)</f>
        <v>70284.721680000002</v>
      </c>
      <c r="L434" s="229">
        <f t="shared" si="18"/>
        <v>-9.4527784152919403E-2</v>
      </c>
      <c r="M434" s="228">
        <f t="shared" si="19"/>
        <v>-7337.4520873615547</v>
      </c>
      <c r="N434" s="228">
        <f t="shared" si="20"/>
        <v>53838203.134326436</v>
      </c>
      <c r="O434" s="59" t="e">
        <f>VLOOKUP(class[[#This Row],[hwycov_id]],check!$A$2:$P$26,16,FALSE)</f>
        <v>#N/A</v>
      </c>
      <c r="P434" s="59">
        <v>453</v>
      </c>
      <c r="Q434" s="304">
        <f>ROUND(class[[#This Row],[count]],-3)</f>
        <v>78000</v>
      </c>
      <c r="R434" s="321">
        <f>VLOOKUP(class[[#This Row],[count_rd]],caltran!$J$2:$P$182,7,FALSE)</f>
        <v>66300</v>
      </c>
      <c r="S434" s="321">
        <f>VLOOKUP(class[[#This Row],[count_rd]],caltran!$J$2:$P$182,6,FALSE)</f>
        <v>89700</v>
      </c>
      <c r="T434" s="59">
        <f>IF(AND(class[[#This Row],[flow]]&gt;=class[[#This Row],[low]], class[[#This Row],[flow]]&lt;=class[[#This Row],[high]]),1,0)</f>
        <v>1</v>
      </c>
    </row>
    <row r="435" spans="1:20">
      <c r="A435" s="347">
        <f>'[4]All Counts'!E435</f>
        <v>10998</v>
      </c>
      <c r="B435" s="59">
        <f>'[4]All Counts'!F435</f>
        <v>1</v>
      </c>
      <c r="C435" s="59">
        <f>'[4]All Counts'!G435</f>
        <v>1</v>
      </c>
      <c r="D435" s="353">
        <v>1</v>
      </c>
      <c r="E435" s="59" t="str">
        <f>'[4]All Counts'!P435</f>
        <v>PeMS2016</v>
      </c>
      <c r="F435" s="59">
        <v>1</v>
      </c>
      <c r="G435" s="227">
        <v>9</v>
      </c>
      <c r="H435" s="227">
        <v>3</v>
      </c>
      <c r="I435" s="227">
        <v>14</v>
      </c>
      <c r="J435" s="59">
        <f>'[4]All Counts'!M435</f>
        <v>111690.40917951371</v>
      </c>
      <c r="K435" s="78">
        <f>VLOOKUP(class[[#This Row],[hwycov_id]],flow[[hwycov_id]:[flow_day]],2,FALSE)</f>
        <v>123505.32763699999</v>
      </c>
      <c r="L435" s="229">
        <f t="shared" si="18"/>
        <v>0.10578274844079805</v>
      </c>
      <c r="M435" s="228">
        <f t="shared" si="19"/>
        <v>11814.918457486288</v>
      </c>
      <c r="N435" s="228">
        <f t="shared" si="20"/>
        <v>139592298.15705016</v>
      </c>
      <c r="O435" s="59" t="e">
        <f>VLOOKUP(class[[#This Row],[hwycov_id]],check!$A$2:$P$26,16,FALSE)</f>
        <v>#N/A</v>
      </c>
      <c r="P435" s="59">
        <v>454</v>
      </c>
      <c r="Q435" s="304">
        <f>ROUND(class[[#This Row],[count]],-3)</f>
        <v>112000</v>
      </c>
      <c r="R435" s="321">
        <f>VLOOKUP(class[[#This Row],[count_rd]],caltran!$J$2:$P$182,7,FALSE)</f>
        <v>97321.185185185153</v>
      </c>
      <c r="S435" s="321">
        <f>VLOOKUP(class[[#This Row],[count_rd]],caltran!$J$2:$P$182,6,FALSE)</f>
        <v>126678.81481481483</v>
      </c>
      <c r="T435" s="59">
        <f>IF(AND(class[[#This Row],[flow]]&gt;=class[[#This Row],[low]], class[[#This Row],[flow]]&lt;=class[[#This Row],[high]]),1,0)</f>
        <v>1</v>
      </c>
    </row>
    <row r="436" spans="1:20">
      <c r="A436" s="347">
        <f>'[4]All Counts'!E436</f>
        <v>10998</v>
      </c>
      <c r="B436" s="59">
        <f>'[4]All Counts'!F436</f>
        <v>1</v>
      </c>
      <c r="C436" s="59">
        <f>'[4]All Counts'!G436</f>
        <v>1</v>
      </c>
      <c r="D436" s="353">
        <v>1</v>
      </c>
      <c r="E436" s="59" t="str">
        <f>'[4]All Counts'!P436</f>
        <v>Caltran</v>
      </c>
      <c r="F436" s="59">
        <v>1</v>
      </c>
      <c r="G436" s="227">
        <v>9</v>
      </c>
      <c r="H436" s="227">
        <v>2</v>
      </c>
      <c r="I436" s="227">
        <v>14</v>
      </c>
      <c r="J436" s="59">
        <f>'[4]All Counts'!M436</f>
        <v>130093</v>
      </c>
      <c r="K436" s="78">
        <f>VLOOKUP(class[[#This Row],[hwycov_id]],flow[[hwycov_id]:[flow_day]],2,FALSE)</f>
        <v>123505.32763699999</v>
      </c>
      <c r="L436" s="229">
        <f t="shared" si="18"/>
        <v>-5.0638177019516895E-2</v>
      </c>
      <c r="M436" s="228">
        <f t="shared" si="19"/>
        <v>-6587.6723630000051</v>
      </c>
      <c r="N436" s="228">
        <f t="shared" si="20"/>
        <v>43397427.162234068</v>
      </c>
      <c r="O436" s="59" t="e">
        <f>VLOOKUP(class[[#This Row],[hwycov_id]],check!$A$2:$P$26,16,FALSE)</f>
        <v>#N/A</v>
      </c>
      <c r="P436" s="59">
        <v>455</v>
      </c>
      <c r="Q436" s="304">
        <f>ROUND(class[[#This Row],[count]],-3)</f>
        <v>130000</v>
      </c>
      <c r="R436" s="321">
        <f>VLOOKUP(class[[#This Row],[count_rd]],caltran!$J$2:$P$182,7,FALSE)</f>
        <v>113818.09523809518</v>
      </c>
      <c r="S436" s="321">
        <f>VLOOKUP(class[[#This Row],[count_rd]],caltran!$J$2:$P$182,6,FALSE)</f>
        <v>146181.90476190485</v>
      </c>
      <c r="T436" s="59">
        <f>IF(AND(class[[#This Row],[flow]]&gt;=class[[#This Row],[low]], class[[#This Row],[flow]]&lt;=class[[#This Row],[high]]),1,0)</f>
        <v>1</v>
      </c>
    </row>
    <row r="437" spans="1:20">
      <c r="A437" s="347">
        <f>'[4]All Counts'!E437</f>
        <v>10994</v>
      </c>
      <c r="B437" s="59">
        <f>'[4]All Counts'!F437</f>
        <v>1</v>
      </c>
      <c r="C437" s="59">
        <f>'[4]All Counts'!G437</f>
        <v>1</v>
      </c>
      <c r="D437" s="353">
        <v>1</v>
      </c>
      <c r="E437" s="59" t="str">
        <f>'[4]All Counts'!P437</f>
        <v>PeMS2016</v>
      </c>
      <c r="F437" s="59">
        <v>1</v>
      </c>
      <c r="G437" s="227">
        <v>9</v>
      </c>
      <c r="H437" s="227">
        <v>2</v>
      </c>
      <c r="I437" s="227">
        <v>14</v>
      </c>
      <c r="J437" s="59">
        <f>'[4]All Counts'!M437</f>
        <v>86219.240412092026</v>
      </c>
      <c r="K437" s="78">
        <f>VLOOKUP(class[[#This Row],[hwycov_id]],flow[[hwycov_id]:[flow_day]],2,FALSE)</f>
        <v>78146.500487999991</v>
      </c>
      <c r="L437" s="229">
        <f t="shared" si="18"/>
        <v>-9.3630376300089191E-2</v>
      </c>
      <c r="M437" s="228">
        <f t="shared" si="19"/>
        <v>-8072.7399240920349</v>
      </c>
      <c r="N437" s="228">
        <f t="shared" si="20"/>
        <v>65169129.882029474</v>
      </c>
      <c r="O437" s="59" t="e">
        <f>VLOOKUP(class[[#This Row],[hwycov_id]],check!$A$2:$P$26,16,FALSE)</f>
        <v>#N/A</v>
      </c>
      <c r="P437" s="59">
        <v>456</v>
      </c>
      <c r="Q437" s="304">
        <f>ROUND(class[[#This Row],[count]],-3)</f>
        <v>86000</v>
      </c>
      <c r="R437" s="321">
        <f>VLOOKUP(class[[#This Row],[count_rd]],caltran!$J$2:$P$182,7,FALSE)</f>
        <v>73931.333333333328</v>
      </c>
      <c r="S437" s="321">
        <f>VLOOKUP(class[[#This Row],[count_rd]],caltran!$J$2:$P$182,6,FALSE)</f>
        <v>98068.666666666672</v>
      </c>
      <c r="T437" s="59">
        <f>IF(AND(class[[#This Row],[flow]]&gt;=class[[#This Row],[low]], class[[#This Row],[flow]]&lt;=class[[#This Row],[high]]),1,0)</f>
        <v>1</v>
      </c>
    </row>
    <row r="438" spans="1:20">
      <c r="A438" s="347">
        <f>'[4]All Counts'!E438</f>
        <v>10991</v>
      </c>
      <c r="B438" s="59">
        <f>'[4]All Counts'!F438</f>
        <v>1</v>
      </c>
      <c r="C438" s="59">
        <f>'[4]All Counts'!G438</f>
        <v>1</v>
      </c>
      <c r="D438" s="353">
        <v>1</v>
      </c>
      <c r="E438" s="59" t="str">
        <f>'[4]All Counts'!P438</f>
        <v>PeMS2016</v>
      </c>
      <c r="F438" s="59">
        <v>1</v>
      </c>
      <c r="G438" s="227">
        <v>9</v>
      </c>
      <c r="H438" s="227">
        <v>2</v>
      </c>
      <c r="I438" s="227">
        <v>14</v>
      </c>
      <c r="J438" s="59">
        <f>'[4]All Counts'!M438</f>
        <v>77133.766201174876</v>
      </c>
      <c r="K438" s="78">
        <f>VLOOKUP(class[[#This Row],[hwycov_id]],flow[[hwycov_id]:[flow_day]],2,FALSE)</f>
        <v>65723.353273000001</v>
      </c>
      <c r="L438" s="229">
        <f t="shared" si="18"/>
        <v>-0.14793019309358024</v>
      </c>
      <c r="M438" s="228">
        <f t="shared" si="19"/>
        <v>-11410.412928174876</v>
      </c>
      <c r="N438" s="228">
        <f t="shared" si="20"/>
        <v>130197523.19146034</v>
      </c>
      <c r="O438" s="59" t="e">
        <f>VLOOKUP(class[[#This Row],[hwycov_id]],check!$A$2:$P$26,16,FALSE)</f>
        <v>#N/A</v>
      </c>
      <c r="P438" s="59">
        <v>457</v>
      </c>
      <c r="Q438" s="304">
        <f>ROUND(class[[#This Row],[count]],-3)</f>
        <v>77000</v>
      </c>
      <c r="R438" s="321">
        <f>VLOOKUP(class[[#This Row],[count_rd]],caltran!$J$2:$P$182,7,FALSE)</f>
        <v>65351.611111111109</v>
      </c>
      <c r="S438" s="321">
        <f>VLOOKUP(class[[#This Row],[count_rd]],caltran!$J$2:$P$182,6,FALSE)</f>
        <v>88648.388888888891</v>
      </c>
      <c r="T438" s="59">
        <f>IF(AND(class[[#This Row],[flow]]&gt;=class[[#This Row],[low]], class[[#This Row],[flow]]&lt;=class[[#This Row],[high]]),1,0)</f>
        <v>1</v>
      </c>
    </row>
    <row r="439" spans="1:20">
      <c r="A439" s="347">
        <f>'[4]All Counts'!E439</f>
        <v>16085</v>
      </c>
      <c r="B439" s="59">
        <f>'[4]All Counts'!F439</f>
        <v>1</v>
      </c>
      <c r="C439" s="59">
        <f>'[4]All Counts'!G439</f>
        <v>1</v>
      </c>
      <c r="D439" s="353">
        <v>1</v>
      </c>
      <c r="E439" s="59" t="str">
        <f>'[4]All Counts'!P439</f>
        <v>PeMS2016</v>
      </c>
      <c r="F439" s="59">
        <v>1</v>
      </c>
      <c r="G439" s="227">
        <v>9</v>
      </c>
      <c r="H439" s="227">
        <v>3</v>
      </c>
      <c r="I439" s="227">
        <v>14</v>
      </c>
      <c r="J439" s="59">
        <f>'[4]All Counts'!M439</f>
        <v>121927.0206184289</v>
      </c>
      <c r="K439" s="78">
        <f>VLOOKUP(class[[#This Row],[hwycov_id]],flow[[hwycov_id]:[flow_day]],2,FALSE)</f>
        <v>105146.531739</v>
      </c>
      <c r="L439" s="229">
        <f t="shared" si="18"/>
        <v>-0.13762731832793251</v>
      </c>
      <c r="M439" s="228">
        <f t="shared" si="19"/>
        <v>-16780.4888794289</v>
      </c>
      <c r="N439" s="228">
        <f t="shared" si="20"/>
        <v>281584807.032637</v>
      </c>
      <c r="O439" s="59" t="e">
        <f>VLOOKUP(class[[#This Row],[hwycov_id]],check!$A$2:$P$26,16,FALSE)</f>
        <v>#N/A</v>
      </c>
      <c r="P439" s="59">
        <v>458</v>
      </c>
      <c r="Q439" s="304">
        <f>ROUND(class[[#This Row],[count]],-3)</f>
        <v>122000</v>
      </c>
      <c r="R439" s="321">
        <f>VLOOKUP(class[[#This Row],[count_rd]],caltran!$J$2:$P$182,7,FALSE)</f>
        <v>106452.10052910056</v>
      </c>
      <c r="S439" s="321">
        <f>VLOOKUP(class[[#This Row],[count_rd]],caltran!$J$2:$P$182,6,FALSE)</f>
        <v>137547.89947089946</v>
      </c>
      <c r="T439" s="59">
        <f>IF(AND(class[[#This Row],[flow]]&gt;=class[[#This Row],[low]], class[[#This Row],[flow]]&lt;=class[[#This Row],[high]]),1,0)</f>
        <v>0</v>
      </c>
    </row>
    <row r="440" spans="1:20">
      <c r="A440" s="347">
        <f>'[4]All Counts'!E440</f>
        <v>10981</v>
      </c>
      <c r="B440" s="59">
        <f>'[4]All Counts'!F440</f>
        <v>1</v>
      </c>
      <c r="C440" s="59">
        <f>'[4]All Counts'!G440</f>
        <v>1</v>
      </c>
      <c r="D440" s="353">
        <v>1</v>
      </c>
      <c r="E440" s="59" t="str">
        <f>'[4]All Counts'!P440</f>
        <v>PeMS2016</v>
      </c>
      <c r="F440" s="59">
        <v>1</v>
      </c>
      <c r="G440" s="227">
        <v>9</v>
      </c>
      <c r="H440" s="227">
        <v>3</v>
      </c>
      <c r="I440" s="227">
        <v>9</v>
      </c>
      <c r="J440" s="59">
        <f>'[4]All Counts'!M440</f>
        <v>114485.41151211339</v>
      </c>
      <c r="K440" s="78">
        <f>VLOOKUP(class[[#This Row],[hwycov_id]],flow[[hwycov_id]:[flow_day]],2,FALSE)</f>
        <v>101241.32519499998</v>
      </c>
      <c r="L440" s="229">
        <f t="shared" si="18"/>
        <v>-0.11568361542476602</v>
      </c>
      <c r="M440" s="228">
        <f t="shared" si="19"/>
        <v>-13244.086317113411</v>
      </c>
      <c r="N440" s="228">
        <f t="shared" si="20"/>
        <v>175405822.37515068</v>
      </c>
      <c r="O440" s="59" t="e">
        <f>VLOOKUP(class[[#This Row],[hwycov_id]],check!$A$2:$P$26,16,FALSE)</f>
        <v>#N/A</v>
      </c>
      <c r="P440" s="59">
        <v>459</v>
      </c>
      <c r="Q440" s="304">
        <f>ROUND(class[[#This Row],[count]],-3)</f>
        <v>114000</v>
      </c>
      <c r="R440" s="321">
        <f>VLOOKUP(class[[#This Row],[count_rd]],caltran!$J$2:$P$182,7,FALSE)</f>
        <v>99139.285714285696</v>
      </c>
      <c r="S440" s="321">
        <f>VLOOKUP(class[[#This Row],[count_rd]],caltran!$J$2:$P$182,6,FALSE)</f>
        <v>128860.7142857143</v>
      </c>
      <c r="T440" s="59">
        <f>IF(AND(class[[#This Row],[flow]]&gt;=class[[#This Row],[low]], class[[#This Row],[flow]]&lt;=class[[#This Row],[high]]),1,0)</f>
        <v>1</v>
      </c>
    </row>
    <row r="441" spans="1:20">
      <c r="A441" s="347">
        <f>'[4]All Counts'!E441</f>
        <v>29095</v>
      </c>
      <c r="B441" s="59">
        <f>'[4]All Counts'!F441</f>
        <v>1</v>
      </c>
      <c r="C441" s="59">
        <f>'[4]All Counts'!G441</f>
        <v>1</v>
      </c>
      <c r="D441" s="353">
        <v>1</v>
      </c>
      <c r="E441" s="59" t="str">
        <f>'[4]All Counts'!P441</f>
        <v>PeMS2016</v>
      </c>
      <c r="F441" s="59">
        <v>1</v>
      </c>
      <c r="G441" s="227">
        <v>9</v>
      </c>
      <c r="H441" s="227">
        <v>2</v>
      </c>
      <c r="I441" s="227">
        <v>14</v>
      </c>
      <c r="J441" s="59">
        <f>'[4]All Counts'!M441</f>
        <v>102633.3640000054</v>
      </c>
      <c r="K441" s="78">
        <f>VLOOKUP(class[[#This Row],[hwycov_id]],flow[[hwycov_id]:[flow_day]],2,FALSE)</f>
        <v>91084.063475000003</v>
      </c>
      <c r="L441" s="229">
        <f t="shared" si="18"/>
        <v>-0.11252968893239035</v>
      </c>
      <c r="M441" s="228">
        <f t="shared" si="19"/>
        <v>-11549.300525005398</v>
      </c>
      <c r="N441" s="228">
        <f t="shared" si="20"/>
        <v>133386342.61688995</v>
      </c>
      <c r="O441" s="59" t="e">
        <f>VLOOKUP(class[[#This Row],[hwycov_id]],check!$A$2:$P$26,16,FALSE)</f>
        <v>#N/A</v>
      </c>
      <c r="P441" s="59">
        <v>460</v>
      </c>
      <c r="Q441" s="304">
        <f>ROUND(class[[#This Row],[count]],-3)</f>
        <v>103000</v>
      </c>
      <c r="R441" s="321">
        <f>VLOOKUP(class[[#This Row],[count_rd]],caltran!$J$2:$P$182,7,FALSE)</f>
        <v>89153.857142857189</v>
      </c>
      <c r="S441" s="321">
        <f>VLOOKUP(class[[#This Row],[count_rd]],caltran!$J$2:$P$182,6,FALSE)</f>
        <v>116846.1428571428</v>
      </c>
      <c r="T441" s="59">
        <f>IF(AND(class[[#This Row],[flow]]&gt;=class[[#This Row],[low]], class[[#This Row],[flow]]&lt;=class[[#This Row],[high]]),1,0)</f>
        <v>1</v>
      </c>
    </row>
    <row r="442" spans="1:20">
      <c r="A442" s="347">
        <f>'[4]All Counts'!E442</f>
        <v>29090</v>
      </c>
      <c r="B442" s="59">
        <f>'[4]All Counts'!F442</f>
        <v>1</v>
      </c>
      <c r="C442" s="59">
        <f>'[4]All Counts'!G442</f>
        <v>1</v>
      </c>
      <c r="D442" s="353">
        <v>1</v>
      </c>
      <c r="E442" s="59" t="str">
        <f>'[4]All Counts'!P442</f>
        <v>PeMS2016</v>
      </c>
      <c r="F442" s="59">
        <v>1</v>
      </c>
      <c r="G442" s="227">
        <v>9</v>
      </c>
      <c r="H442" s="227">
        <v>2</v>
      </c>
      <c r="I442" s="227">
        <v>14</v>
      </c>
      <c r="J442" s="59">
        <f>'[4]All Counts'!M442</f>
        <v>105465.5209843046</v>
      </c>
      <c r="K442" s="78">
        <f>VLOOKUP(class[[#This Row],[hwycov_id]],flow[[hwycov_id]:[flow_day]],2,FALSE)</f>
        <v>96710.903808999996</v>
      </c>
      <c r="L442" s="229">
        <f t="shared" si="18"/>
        <v>-8.3009282025046538E-2</v>
      </c>
      <c r="M442" s="228">
        <f t="shared" si="19"/>
        <v>-8754.6171753046074</v>
      </c>
      <c r="N442" s="228">
        <f t="shared" si="20"/>
        <v>76643321.886138424</v>
      </c>
      <c r="O442" s="59" t="e">
        <f>VLOOKUP(class[[#This Row],[hwycov_id]],check!$A$2:$P$26,16,FALSE)</f>
        <v>#N/A</v>
      </c>
      <c r="P442" s="59">
        <v>461</v>
      </c>
      <c r="Q442" s="304">
        <f>ROUND(class[[#This Row],[count]],-3)</f>
        <v>105000</v>
      </c>
      <c r="R442" s="321">
        <f>VLOOKUP(class[[#This Row],[count_rd]],caltran!$J$2:$P$182,7,FALSE)</f>
        <v>90979.999999999942</v>
      </c>
      <c r="S442" s="321">
        <f>VLOOKUP(class[[#This Row],[count_rd]],caltran!$J$2:$P$182,6,FALSE)</f>
        <v>119020.00000000006</v>
      </c>
      <c r="T442" s="59">
        <f>IF(AND(class[[#This Row],[flow]]&gt;=class[[#This Row],[low]], class[[#This Row],[flow]]&lt;=class[[#This Row],[high]]),1,0)</f>
        <v>1</v>
      </c>
    </row>
    <row r="443" spans="1:20">
      <c r="A443" s="347">
        <f>'[4]All Counts'!E443</f>
        <v>29090</v>
      </c>
      <c r="B443" s="59">
        <f>'[4]All Counts'!F443</f>
        <v>1</v>
      </c>
      <c r="C443" s="59">
        <f>'[4]All Counts'!G443</f>
        <v>1</v>
      </c>
      <c r="D443" s="353">
        <v>1</v>
      </c>
      <c r="E443" s="59" t="str">
        <f>'[4]All Counts'!P443</f>
        <v>Caltran</v>
      </c>
      <c r="F443" s="59">
        <v>1</v>
      </c>
      <c r="G443" s="227">
        <v>9</v>
      </c>
      <c r="H443" s="227">
        <v>3</v>
      </c>
      <c r="I443" s="227">
        <v>14</v>
      </c>
      <c r="J443" s="59">
        <f>'[4]All Counts'!M443</f>
        <v>103593</v>
      </c>
      <c r="K443" s="78">
        <f>VLOOKUP(class[[#This Row],[hwycov_id]],flow[[hwycov_id]:[flow_day]],2,FALSE)</f>
        <v>96710.903808999996</v>
      </c>
      <c r="L443" s="229">
        <f t="shared" si="18"/>
        <v>-6.6433988696147472E-2</v>
      </c>
      <c r="M443" s="228">
        <f t="shared" si="19"/>
        <v>-6882.0961910000042</v>
      </c>
      <c r="N443" s="228">
        <f t="shared" si="20"/>
        <v>47363247.982176766</v>
      </c>
      <c r="O443" s="59" t="e">
        <f>VLOOKUP(class[[#This Row],[hwycov_id]],check!$A$2:$P$26,16,FALSE)</f>
        <v>#N/A</v>
      </c>
      <c r="P443" s="59">
        <v>463</v>
      </c>
      <c r="Q443" s="304">
        <f>ROUND(class[[#This Row],[count]],-3)</f>
        <v>104000</v>
      </c>
      <c r="R443" s="321">
        <f>VLOOKUP(class[[#This Row],[count_rd]],caltran!$J$2:$P$182,7,FALSE)</f>
        <v>90066.476190476198</v>
      </c>
      <c r="S443" s="321">
        <f>VLOOKUP(class[[#This Row],[count_rd]],caltran!$J$2:$P$182,6,FALSE)</f>
        <v>117933.5238095238</v>
      </c>
      <c r="T443" s="59">
        <f>IF(AND(class[[#This Row],[flow]]&gt;=class[[#This Row],[low]], class[[#This Row],[flow]]&lt;=class[[#This Row],[high]]),1,0)</f>
        <v>1</v>
      </c>
    </row>
    <row r="444" spans="1:20">
      <c r="A444" s="347">
        <f>'[4]All Counts'!E444</f>
        <v>29086</v>
      </c>
      <c r="B444" s="59">
        <f>'[4]All Counts'!F444</f>
        <v>1</v>
      </c>
      <c r="C444" s="59">
        <f>'[4]All Counts'!G444</f>
        <v>1</v>
      </c>
      <c r="D444" s="353">
        <v>1</v>
      </c>
      <c r="E444" s="59" t="str">
        <f>'[4]All Counts'!P444</f>
        <v>PeMS2016</v>
      </c>
      <c r="F444" s="59">
        <v>1</v>
      </c>
      <c r="G444" s="227">
        <v>9</v>
      </c>
      <c r="H444" s="227">
        <v>2</v>
      </c>
      <c r="I444" s="227">
        <v>14</v>
      </c>
      <c r="J444" s="59">
        <f>'[4]All Counts'!M444</f>
        <v>103309.7133843808</v>
      </c>
      <c r="K444" s="78">
        <f>VLOOKUP(class[[#This Row],[hwycov_id]],flow[[hwycov_id]:[flow_day]],2,FALSE)</f>
        <v>86915.512450999988</v>
      </c>
      <c r="L444" s="229">
        <f t="shared" si="18"/>
        <v>-0.15868983076531717</v>
      </c>
      <c r="M444" s="228">
        <f t="shared" si="19"/>
        <v>-16394.200933380809</v>
      </c>
      <c r="N444" s="228">
        <f t="shared" si="20"/>
        <v>268769824.24406421</v>
      </c>
      <c r="O444" s="59" t="e">
        <f>VLOOKUP(class[[#This Row],[hwycov_id]],check!$A$2:$P$26,16,FALSE)</f>
        <v>#N/A</v>
      </c>
      <c r="P444" s="59">
        <v>464</v>
      </c>
      <c r="Q444" s="304">
        <f>ROUND(class[[#This Row],[count]],-3)</f>
        <v>103000</v>
      </c>
      <c r="R444" s="321">
        <f>VLOOKUP(class[[#This Row],[count_rd]],caltran!$J$2:$P$182,7,FALSE)</f>
        <v>89153.857142857189</v>
      </c>
      <c r="S444" s="321">
        <f>VLOOKUP(class[[#This Row],[count_rd]],caltran!$J$2:$P$182,6,FALSE)</f>
        <v>116846.1428571428</v>
      </c>
      <c r="T444" s="59">
        <f>IF(AND(class[[#This Row],[flow]]&gt;=class[[#This Row],[low]], class[[#This Row],[flow]]&lt;=class[[#This Row],[high]]),1,0)</f>
        <v>0</v>
      </c>
    </row>
    <row r="445" spans="1:20">
      <c r="A445" s="347">
        <f>'[4]All Counts'!E445</f>
        <v>29082</v>
      </c>
      <c r="B445" s="59">
        <f>'[4]All Counts'!F445</f>
        <v>1</v>
      </c>
      <c r="C445" s="59">
        <f>'[4]All Counts'!G445</f>
        <v>1</v>
      </c>
      <c r="D445" s="353">
        <v>1</v>
      </c>
      <c r="E445" s="59" t="str">
        <f>'[4]All Counts'!P445</f>
        <v>Caltran</v>
      </c>
      <c r="F445" s="59">
        <v>1</v>
      </c>
      <c r="G445" s="227">
        <v>9</v>
      </c>
      <c r="H445" s="227">
        <v>7</v>
      </c>
      <c r="I445" s="227">
        <v>7</v>
      </c>
      <c r="J445" s="59">
        <f>'[4]All Counts'!M445</f>
        <v>101337</v>
      </c>
      <c r="K445" s="78">
        <f>VLOOKUP(class[[#This Row],[hwycov_id]],flow[[hwycov_id]:[flow_day]],2,FALSE)</f>
        <v>89313.566651000001</v>
      </c>
      <c r="L445" s="229">
        <f t="shared" si="18"/>
        <v>-0.11864800960162625</v>
      </c>
      <c r="M445" s="228">
        <f t="shared" si="19"/>
        <v>-12023.433348999999</v>
      </c>
      <c r="N445" s="228">
        <f t="shared" si="20"/>
        <v>144562949.49784532</v>
      </c>
      <c r="O445" s="59" t="e">
        <f>VLOOKUP(class[[#This Row],[hwycov_id]],check!$A$2:$P$26,16,FALSE)</f>
        <v>#N/A</v>
      </c>
      <c r="P445" s="59">
        <v>465</v>
      </c>
      <c r="Q445" s="304">
        <f>ROUND(class[[#This Row],[count]],-3)</f>
        <v>101000</v>
      </c>
      <c r="R445" s="321">
        <f>VLOOKUP(class[[#This Row],[count_rd]],caltran!$J$2:$P$182,7,FALSE)</f>
        <v>87316.904761904778</v>
      </c>
      <c r="S445" s="321">
        <f>VLOOKUP(class[[#This Row],[count_rd]],caltran!$J$2:$P$182,6,FALSE)</f>
        <v>114683.09523809522</v>
      </c>
      <c r="T445" s="59">
        <f>IF(AND(class[[#This Row],[flow]]&gt;=class[[#This Row],[low]], class[[#This Row],[flow]]&lt;=class[[#This Row],[high]]),1,0)</f>
        <v>1</v>
      </c>
    </row>
    <row r="446" spans="1:20">
      <c r="A446" s="347">
        <f>'[4]All Counts'!E446</f>
        <v>27600</v>
      </c>
      <c r="B446" s="59">
        <f>'[4]All Counts'!F446</f>
        <v>1</v>
      </c>
      <c r="C446" s="59">
        <f>'[4]All Counts'!G446</f>
        <v>1</v>
      </c>
      <c r="D446" s="353">
        <v>1</v>
      </c>
      <c r="E446" s="59" t="str">
        <f>'[4]All Counts'!P446</f>
        <v>PeMS2016</v>
      </c>
      <c r="F446" s="59">
        <v>1</v>
      </c>
      <c r="G446" s="227">
        <v>9</v>
      </c>
      <c r="H446" s="227">
        <v>3</v>
      </c>
      <c r="I446" s="227">
        <v>14</v>
      </c>
      <c r="J446" s="59">
        <f>'[4]All Counts'!M446</f>
        <v>93303.42705381797</v>
      </c>
      <c r="K446" s="78">
        <f>VLOOKUP(class[[#This Row],[hwycov_id]],flow[[hwycov_id]:[flow_day]],2,FALSE)</f>
        <v>81763.864256999994</v>
      </c>
      <c r="L446" s="229">
        <f t="shared" si="18"/>
        <v>-0.12367780221150815</v>
      </c>
      <c r="M446" s="228">
        <f t="shared" si="19"/>
        <v>-11539.562796817976</v>
      </c>
      <c r="N446" s="228">
        <f t="shared" si="20"/>
        <v>133161509.5417055</v>
      </c>
      <c r="O446" s="59" t="e">
        <f>VLOOKUP(class[[#This Row],[hwycov_id]],check!$A$2:$P$26,16,FALSE)</f>
        <v>#N/A</v>
      </c>
      <c r="P446" s="59">
        <v>466</v>
      </c>
      <c r="Q446" s="304">
        <f>ROUND(class[[#This Row],[count]],-3)</f>
        <v>93000</v>
      </c>
      <c r="R446" s="321">
        <f>VLOOKUP(class[[#This Row],[count_rd]],caltran!$J$2:$P$182,7,FALSE)</f>
        <v>80259</v>
      </c>
      <c r="S446" s="321">
        <f>VLOOKUP(class[[#This Row],[count_rd]],caltran!$J$2:$P$182,6,FALSE)</f>
        <v>105741</v>
      </c>
      <c r="T446" s="59">
        <f>IF(AND(class[[#This Row],[flow]]&gt;=class[[#This Row],[low]], class[[#This Row],[flow]]&lt;=class[[#This Row],[high]]),1,0)</f>
        <v>1</v>
      </c>
    </row>
    <row r="447" spans="1:20">
      <c r="A447" s="347">
        <f>'[4]All Counts'!E447</f>
        <v>28085</v>
      </c>
      <c r="B447" s="59">
        <f>'[4]All Counts'!F447</f>
        <v>1</v>
      </c>
      <c r="C447" s="59">
        <f>'[4]All Counts'!G447</f>
        <v>1</v>
      </c>
      <c r="D447" s="353">
        <v>1</v>
      </c>
      <c r="E447" s="59" t="str">
        <f>'[4]All Counts'!P447</f>
        <v>PeMS2016</v>
      </c>
      <c r="F447" s="59">
        <v>1</v>
      </c>
      <c r="G447" s="227">
        <v>9</v>
      </c>
      <c r="H447" s="227">
        <v>1</v>
      </c>
      <c r="I447" s="227">
        <v>14</v>
      </c>
      <c r="J447" s="59">
        <f>'[4]All Counts'!M447</f>
        <v>53947.137251073269</v>
      </c>
      <c r="K447" s="78">
        <f>VLOOKUP(class[[#This Row],[hwycov_id]],flow[[hwycov_id]:[flow_day]],2,FALSE)</f>
        <v>46902.228273000001</v>
      </c>
      <c r="L447" s="229">
        <f t="shared" si="18"/>
        <v>-0.13058911625441461</v>
      </c>
      <c r="M447" s="228">
        <f t="shared" si="19"/>
        <v>-7044.9089780732684</v>
      </c>
      <c r="N447" s="228">
        <f t="shared" si="20"/>
        <v>49630742.509337343</v>
      </c>
      <c r="O447" s="59" t="e">
        <f>VLOOKUP(class[[#This Row],[hwycov_id]],check!$A$2:$P$26,16,FALSE)</f>
        <v>#N/A</v>
      </c>
      <c r="P447" s="59">
        <v>467</v>
      </c>
      <c r="Q447" s="304">
        <f>ROUND(class[[#This Row],[count]],-3)</f>
        <v>54000</v>
      </c>
      <c r="R447" s="321">
        <f>VLOOKUP(class[[#This Row],[count_rd]],caltran!$J$2:$P$182,7,FALSE)</f>
        <v>43605</v>
      </c>
      <c r="S447" s="321">
        <f>VLOOKUP(class[[#This Row],[count_rd]],caltran!$J$2:$P$182,6,FALSE)</f>
        <v>64394.999999999993</v>
      </c>
      <c r="T447" s="59">
        <f>IF(AND(class[[#This Row],[flow]]&gt;=class[[#This Row],[low]], class[[#This Row],[flow]]&lt;=class[[#This Row],[high]]),1,0)</f>
        <v>1</v>
      </c>
    </row>
    <row r="448" spans="1:20">
      <c r="A448" s="347">
        <f>'[4]All Counts'!E448</f>
        <v>28085</v>
      </c>
      <c r="B448" s="59">
        <f>'[4]All Counts'!F448</f>
        <v>1</v>
      </c>
      <c r="C448" s="59">
        <f>'[4]All Counts'!G448</f>
        <v>1</v>
      </c>
      <c r="D448" s="353">
        <v>1</v>
      </c>
      <c r="E448" s="59" t="str">
        <f>'[4]All Counts'!P448</f>
        <v>Caltran</v>
      </c>
      <c r="F448" s="59">
        <v>1</v>
      </c>
      <c r="G448" s="227">
        <v>9</v>
      </c>
      <c r="H448" s="227">
        <v>6</v>
      </c>
      <c r="I448" s="227">
        <v>6</v>
      </c>
      <c r="J448" s="59">
        <f>'[4]All Counts'!M448</f>
        <v>50770</v>
      </c>
      <c r="K448" s="78">
        <f>VLOOKUP(class[[#This Row],[hwycov_id]],flow[[hwycov_id]:[flow_day]],2,FALSE)</f>
        <v>46902.228273000001</v>
      </c>
      <c r="L448" s="229">
        <f t="shared" si="18"/>
        <v>-7.618222822532994E-2</v>
      </c>
      <c r="M448" s="228">
        <f t="shared" si="19"/>
        <v>-3867.7717269999994</v>
      </c>
      <c r="N448" s="228">
        <f t="shared" si="20"/>
        <v>14959658.132180559</v>
      </c>
      <c r="O448" s="59" t="e">
        <f>VLOOKUP(class[[#This Row],[hwycov_id]],check!$A$2:$P$26,16,FALSE)</f>
        <v>#N/A</v>
      </c>
      <c r="P448" s="59">
        <v>468</v>
      </c>
      <c r="Q448" s="304">
        <f>ROUND(class[[#This Row],[count]],-3)</f>
        <v>51000</v>
      </c>
      <c r="R448" s="321">
        <f>VLOOKUP(class[[#This Row],[count_rd]],caltran!$J$2:$P$182,7,FALSE)</f>
        <v>40919</v>
      </c>
      <c r="S448" s="321">
        <f>VLOOKUP(class[[#This Row],[count_rd]],caltran!$J$2:$P$182,6,FALSE)</f>
        <v>61081</v>
      </c>
      <c r="T448" s="59">
        <f>IF(AND(class[[#This Row],[flow]]&gt;=class[[#This Row],[low]], class[[#This Row],[flow]]&lt;=class[[#This Row],[high]]),1,0)</f>
        <v>1</v>
      </c>
    </row>
    <row r="449" spans="1:20">
      <c r="A449" s="347">
        <f>'[4]All Counts'!E449</f>
        <v>686</v>
      </c>
      <c r="B449" s="59">
        <f>'[4]All Counts'!F449</f>
        <v>1</v>
      </c>
      <c r="C449" s="59">
        <f>'[4]All Counts'!G449</f>
        <v>1</v>
      </c>
      <c r="D449" s="353">
        <v>1</v>
      </c>
      <c r="E449" s="59" t="str">
        <f>'[4]All Counts'!P449</f>
        <v>PeMS2016</v>
      </c>
      <c r="F449" s="59">
        <v>1</v>
      </c>
      <c r="G449" s="227">
        <v>9</v>
      </c>
      <c r="H449" s="227">
        <v>2</v>
      </c>
      <c r="I449" s="227">
        <v>14</v>
      </c>
      <c r="J449" s="59">
        <f>'[4]All Counts'!M449</f>
        <v>34407.399770370277</v>
      </c>
      <c r="K449" s="78">
        <f>VLOOKUP(class[[#This Row],[hwycov_id]],flow[[hwycov_id]:[flow_day]],2,FALSE)</f>
        <v>33388.267823000002</v>
      </c>
      <c r="L449" s="229">
        <f t="shared" si="18"/>
        <v>-2.9619557251399531E-2</v>
      </c>
      <c r="M449" s="228">
        <f t="shared" si="19"/>
        <v>-1019.1319473702752</v>
      </c>
      <c r="N449" s="228">
        <f t="shared" si="20"/>
        <v>1038629.9261507293</v>
      </c>
      <c r="O449" s="59" t="e">
        <f>VLOOKUP(class[[#This Row],[hwycov_id]],check!$A$2:$P$26,16,FALSE)</f>
        <v>#N/A</v>
      </c>
      <c r="P449" s="59">
        <v>469</v>
      </c>
      <c r="Q449" s="304">
        <f>ROUND(class[[#This Row],[count]],-3)</f>
        <v>34000</v>
      </c>
      <c r="R449" s="321">
        <f>VLOOKUP(class[[#This Row],[count_rd]],caltran!$J$2:$P$182,7,FALSE)</f>
        <v>26112</v>
      </c>
      <c r="S449" s="321">
        <f>VLOOKUP(class[[#This Row],[count_rd]],caltran!$J$2:$P$182,6,FALSE)</f>
        <v>41888</v>
      </c>
      <c r="T449" s="59">
        <f>IF(AND(class[[#This Row],[flow]]&gt;=class[[#This Row],[low]], class[[#This Row],[flow]]&lt;=class[[#This Row],[high]]),1,0)</f>
        <v>1</v>
      </c>
    </row>
    <row r="450" spans="1:20">
      <c r="A450" s="347">
        <f>'[4]All Counts'!E450</f>
        <v>686</v>
      </c>
      <c r="B450" s="59">
        <f>'[4]All Counts'!F450</f>
        <v>1</v>
      </c>
      <c r="C450" s="59">
        <f>'[4]All Counts'!G450</f>
        <v>1</v>
      </c>
      <c r="D450" s="353">
        <v>1</v>
      </c>
      <c r="E450" s="59" t="str">
        <f>'[4]All Counts'!P450</f>
        <v>Caltran</v>
      </c>
      <c r="F450" s="59">
        <v>1</v>
      </c>
      <c r="G450" s="227">
        <v>9</v>
      </c>
      <c r="H450" s="227">
        <v>6</v>
      </c>
      <c r="I450" s="227">
        <v>12</v>
      </c>
      <c r="J450" s="59">
        <f>'[4]All Counts'!M450</f>
        <v>30460</v>
      </c>
      <c r="K450" s="78">
        <f>VLOOKUP(class[[#This Row],[hwycov_id]],flow[[hwycov_id]:[flow_day]],2,FALSE)</f>
        <v>33388.267823000002</v>
      </c>
      <c r="L450" s="229">
        <f t="shared" ref="L450:L513" si="21">K450/J450-1</f>
        <v>9.6134859586342714E-2</v>
      </c>
      <c r="M450" s="228">
        <f t="shared" ref="M450:M513" si="22">K450-J450</f>
        <v>2928.267823000002</v>
      </c>
      <c r="N450" s="228">
        <f t="shared" ref="N450:N513" si="23">POWER(M450,2)</f>
        <v>8574752.4432171714</v>
      </c>
      <c r="O450" s="59" t="e">
        <f>VLOOKUP(class[[#This Row],[hwycov_id]],check!$A$2:$P$26,16,FALSE)</f>
        <v>#N/A</v>
      </c>
      <c r="P450" s="59">
        <v>470</v>
      </c>
      <c r="Q450" s="304">
        <f>ROUND(class[[#This Row],[count]],-3)</f>
        <v>30000</v>
      </c>
      <c r="R450" s="321">
        <f>VLOOKUP(class[[#This Row],[count_rd]],caltran!$J$2:$P$182,7,FALSE)</f>
        <v>22770</v>
      </c>
      <c r="S450" s="321">
        <f>VLOOKUP(class[[#This Row],[count_rd]],caltran!$J$2:$P$182,6,FALSE)</f>
        <v>37230</v>
      </c>
      <c r="T450" s="59">
        <f>IF(AND(class[[#This Row],[flow]]&gt;=class[[#This Row],[low]], class[[#This Row],[flow]]&lt;=class[[#This Row],[high]]),1,0)</f>
        <v>1</v>
      </c>
    </row>
    <row r="451" spans="1:20">
      <c r="A451" s="347">
        <f>'[4]All Counts'!E451</f>
        <v>688</v>
      </c>
      <c r="B451" s="59">
        <f>'[4]All Counts'!F451</f>
        <v>1</v>
      </c>
      <c r="C451" s="59">
        <f>'[4]All Counts'!G451</f>
        <v>1</v>
      </c>
      <c r="D451" s="353">
        <v>1</v>
      </c>
      <c r="E451" s="59" t="str">
        <f>'[4]All Counts'!P451</f>
        <v>PeMS2016</v>
      </c>
      <c r="F451" s="59">
        <v>1</v>
      </c>
      <c r="G451" s="227">
        <v>9</v>
      </c>
      <c r="H451" s="227">
        <v>3</v>
      </c>
      <c r="I451" s="227">
        <v>14</v>
      </c>
      <c r="J451" s="59">
        <f>'[4]All Counts'!M451</f>
        <v>69020.256366848596</v>
      </c>
      <c r="K451" s="78">
        <f>VLOOKUP(class[[#This Row],[hwycov_id]],flow[[hwycov_id]:[flow_day]],2,FALSE)</f>
        <v>62835.051268999996</v>
      </c>
      <c r="L451" s="229">
        <f t="shared" si="21"/>
        <v>-8.9614345460754308E-2</v>
      </c>
      <c r="M451" s="228">
        <f t="shared" si="22"/>
        <v>-6185.2050978486004</v>
      </c>
      <c r="N451" s="228">
        <f t="shared" si="23"/>
        <v>38256762.102452315</v>
      </c>
      <c r="O451" s="59" t="e">
        <f>VLOOKUP(class[[#This Row],[hwycov_id]],check!$A$2:$P$26,16,FALSE)</f>
        <v>#N/A</v>
      </c>
      <c r="P451" s="59">
        <v>471</v>
      </c>
      <c r="Q451" s="304">
        <f>ROUND(class[[#This Row],[count]],-3)</f>
        <v>69000</v>
      </c>
      <c r="R451" s="321">
        <f>VLOOKUP(class[[#This Row],[count_rd]],caltran!$J$2:$P$182,7,FALSE)</f>
        <v>57684</v>
      </c>
      <c r="S451" s="321">
        <f>VLOOKUP(class[[#This Row],[count_rd]],caltran!$J$2:$P$182,6,FALSE)</f>
        <v>80316</v>
      </c>
      <c r="T451" s="59">
        <f>IF(AND(class[[#This Row],[flow]]&gt;=class[[#This Row],[low]], class[[#This Row],[flow]]&lt;=class[[#This Row],[high]]),1,0)</f>
        <v>1</v>
      </c>
    </row>
    <row r="452" spans="1:20">
      <c r="A452" s="347">
        <f>'[4]All Counts'!E452</f>
        <v>689</v>
      </c>
      <c r="B452" s="59">
        <f>'[4]All Counts'!F452</f>
        <v>1</v>
      </c>
      <c r="C452" s="59">
        <f>'[4]All Counts'!G452</f>
        <v>1</v>
      </c>
      <c r="D452" s="353">
        <v>1</v>
      </c>
      <c r="E452" s="59" t="str">
        <f>'[4]All Counts'!P452</f>
        <v>PeMS2016</v>
      </c>
      <c r="F452" s="59">
        <v>1</v>
      </c>
      <c r="G452" s="227">
        <v>9</v>
      </c>
      <c r="H452" s="227">
        <v>2</v>
      </c>
      <c r="I452" s="227">
        <v>14</v>
      </c>
      <c r="J452" s="59">
        <f>'[4]All Counts'!M452</f>
        <v>55376.605491112197</v>
      </c>
      <c r="K452" s="78">
        <f>VLOOKUP(class[[#This Row],[hwycov_id]],flow[[hwycov_id]:[flow_day]],2,FALSE)</f>
        <v>55576.499268</v>
      </c>
      <c r="L452" s="229">
        <f t="shared" si="21"/>
        <v>3.6097152419334311E-3</v>
      </c>
      <c r="M452" s="228">
        <f t="shared" si="22"/>
        <v>199.89377688780223</v>
      </c>
      <c r="N452" s="228">
        <f t="shared" si="23"/>
        <v>39957.522038470459</v>
      </c>
      <c r="O452" s="59" t="e">
        <f>VLOOKUP(class[[#This Row],[hwycov_id]],check!$A$2:$P$26,16,FALSE)</f>
        <v>#N/A</v>
      </c>
      <c r="P452" s="59">
        <v>472</v>
      </c>
      <c r="Q452" s="304">
        <f>ROUND(class[[#This Row],[count]],-3)</f>
        <v>55000</v>
      </c>
      <c r="R452" s="321">
        <f>VLOOKUP(class[[#This Row],[count_rd]],caltran!$J$2:$P$182,7,FALSE)</f>
        <v>44550</v>
      </c>
      <c r="S452" s="321">
        <f>VLOOKUP(class[[#This Row],[count_rd]],caltran!$J$2:$P$182,6,FALSE)</f>
        <v>65450</v>
      </c>
      <c r="T452" s="59">
        <f>IF(AND(class[[#This Row],[flow]]&gt;=class[[#This Row],[low]], class[[#This Row],[flow]]&lt;=class[[#This Row],[high]]),1,0)</f>
        <v>1</v>
      </c>
    </row>
    <row r="453" spans="1:20">
      <c r="A453" s="347">
        <f>'[4]All Counts'!E453</f>
        <v>16183</v>
      </c>
      <c r="B453" s="59">
        <f>'[4]All Counts'!F453</f>
        <v>1</v>
      </c>
      <c r="C453" s="59">
        <f>'[4]All Counts'!G453</f>
        <v>1</v>
      </c>
      <c r="D453" s="353">
        <v>1</v>
      </c>
      <c r="E453" s="59" t="str">
        <f>'[4]All Counts'!P453</f>
        <v>PeMS2016</v>
      </c>
      <c r="F453" s="59">
        <v>1</v>
      </c>
      <c r="G453" s="227">
        <v>9</v>
      </c>
      <c r="H453" s="227">
        <v>5</v>
      </c>
      <c r="I453" s="227">
        <v>9</v>
      </c>
      <c r="J453" s="59">
        <f>'[4]All Counts'!M453</f>
        <v>72820.012548390689</v>
      </c>
      <c r="K453" s="78">
        <f>VLOOKUP(class[[#This Row],[hwycov_id]],flow[[hwycov_id]:[flow_day]],2,FALSE)</f>
        <v>65981.900878999993</v>
      </c>
      <c r="L453" s="229">
        <f t="shared" si="21"/>
        <v>-9.3904291280458074E-2</v>
      </c>
      <c r="M453" s="228">
        <f t="shared" si="22"/>
        <v>-6838.1116693906952</v>
      </c>
      <c r="N453" s="228">
        <f t="shared" si="23"/>
        <v>46759771.2030572</v>
      </c>
      <c r="O453" s="59" t="e">
        <f>VLOOKUP(class[[#This Row],[hwycov_id]],check!$A$2:$P$26,16,FALSE)</f>
        <v>#N/A</v>
      </c>
      <c r="P453" s="59">
        <v>473</v>
      </c>
      <c r="Q453" s="304">
        <f>ROUND(class[[#This Row],[count]],-3)</f>
        <v>73000</v>
      </c>
      <c r="R453" s="321">
        <f>VLOOKUP(class[[#This Row],[count_rd]],caltran!$J$2:$P$182,7,FALSE)</f>
        <v>61466</v>
      </c>
      <c r="S453" s="321">
        <f>VLOOKUP(class[[#This Row],[count_rd]],caltran!$J$2:$P$182,6,FALSE)</f>
        <v>84534</v>
      </c>
      <c r="T453" s="59">
        <f>IF(AND(class[[#This Row],[flow]]&gt;=class[[#This Row],[low]], class[[#This Row],[flow]]&lt;=class[[#This Row],[high]]),1,0)</f>
        <v>1</v>
      </c>
    </row>
    <row r="454" spans="1:20">
      <c r="A454" s="347">
        <f>'[4]All Counts'!E454</f>
        <v>699</v>
      </c>
      <c r="B454" s="59">
        <f>'[4]All Counts'!F454</f>
        <v>1</v>
      </c>
      <c r="C454" s="59">
        <f>'[4]All Counts'!G454</f>
        <v>1</v>
      </c>
      <c r="D454" s="353">
        <v>1</v>
      </c>
      <c r="E454" s="59" t="str">
        <f>'[4]All Counts'!P454</f>
        <v>PeMS2016</v>
      </c>
      <c r="F454" s="59">
        <v>1</v>
      </c>
      <c r="G454" s="227">
        <v>9</v>
      </c>
      <c r="H454" s="227">
        <v>6</v>
      </c>
      <c r="I454" s="227">
        <v>6</v>
      </c>
      <c r="J454" s="59">
        <f>'[4]All Counts'!M454</f>
        <v>70589.354443835342</v>
      </c>
      <c r="K454" s="78">
        <f>VLOOKUP(class[[#This Row],[hwycov_id]],flow[[hwycov_id]:[flow_day]],2,FALSE)</f>
        <v>63039.242430999999</v>
      </c>
      <c r="L454" s="229">
        <f t="shared" si="21"/>
        <v>-0.10695822439972325</v>
      </c>
      <c r="M454" s="228">
        <f t="shared" si="22"/>
        <v>-7550.1120128353432</v>
      </c>
      <c r="N454" s="228">
        <f t="shared" si="23"/>
        <v>57004191.406360559</v>
      </c>
      <c r="O454" s="59" t="e">
        <f>VLOOKUP(class[[#This Row],[hwycov_id]],check!$A$2:$P$26,16,FALSE)</f>
        <v>#N/A</v>
      </c>
      <c r="P454" s="59">
        <v>474</v>
      </c>
      <c r="Q454" s="304">
        <f>ROUND(class[[#This Row],[count]],-3)</f>
        <v>71000</v>
      </c>
      <c r="R454" s="321">
        <f>VLOOKUP(class[[#This Row],[count_rd]],caltran!$J$2:$P$182,7,FALSE)</f>
        <v>59592.666666666664</v>
      </c>
      <c r="S454" s="321">
        <f>VLOOKUP(class[[#This Row],[count_rd]],caltran!$J$2:$P$182,6,FALSE)</f>
        <v>82407.333333333343</v>
      </c>
      <c r="T454" s="59">
        <f>IF(AND(class[[#This Row],[flow]]&gt;=class[[#This Row],[low]], class[[#This Row],[flow]]&lt;=class[[#This Row],[high]]),1,0)</f>
        <v>1</v>
      </c>
    </row>
    <row r="455" spans="1:20">
      <c r="A455" s="347">
        <f>'[4]All Counts'!E455</f>
        <v>702</v>
      </c>
      <c r="B455" s="59">
        <f>'[4]All Counts'!F455</f>
        <v>1</v>
      </c>
      <c r="C455" s="59">
        <f>'[4]All Counts'!G455</f>
        <v>1</v>
      </c>
      <c r="D455" s="353">
        <v>1</v>
      </c>
      <c r="E455" s="59" t="str">
        <f>'[4]All Counts'!P455</f>
        <v>Caltran</v>
      </c>
      <c r="F455" s="59">
        <v>1</v>
      </c>
      <c r="G455" s="227">
        <v>9</v>
      </c>
      <c r="H455" s="227">
        <v>7</v>
      </c>
      <c r="I455" s="227">
        <v>7</v>
      </c>
      <c r="J455" s="59">
        <f>'[4]All Counts'!M455</f>
        <v>87410</v>
      </c>
      <c r="K455" s="78">
        <f>VLOOKUP(class[[#This Row],[hwycov_id]],flow[[hwycov_id]:[flow_day]],2,FALSE)</f>
        <v>68319.553222999995</v>
      </c>
      <c r="L455" s="229">
        <f t="shared" si="21"/>
        <v>-0.21840117580368379</v>
      </c>
      <c r="M455" s="228">
        <f t="shared" si="22"/>
        <v>-19090.446777000005</v>
      </c>
      <c r="N455" s="228">
        <f t="shared" si="23"/>
        <v>364445158.14546984</v>
      </c>
      <c r="O455" s="59" t="e">
        <f>VLOOKUP(class[[#This Row],[hwycov_id]],check!$A$2:$P$26,16,FALSE)</f>
        <v>#N/A</v>
      </c>
      <c r="P455" s="59">
        <v>475</v>
      </c>
      <c r="Q455" s="304">
        <f>ROUND(class[[#This Row],[count]],-3)</f>
        <v>87000</v>
      </c>
      <c r="R455" s="321">
        <f>VLOOKUP(class[[#This Row],[count_rd]],caltran!$J$2:$P$182,7,FALSE)</f>
        <v>74844.166666666672</v>
      </c>
      <c r="S455" s="321">
        <f>VLOOKUP(class[[#This Row],[count_rd]],caltran!$J$2:$P$182,6,FALSE)</f>
        <v>99155.833333333343</v>
      </c>
      <c r="T455" s="59">
        <f>IF(AND(class[[#This Row],[flow]]&gt;=class[[#This Row],[low]], class[[#This Row],[flow]]&lt;=class[[#This Row],[high]]),1,0)</f>
        <v>0</v>
      </c>
    </row>
    <row r="456" spans="1:20">
      <c r="A456" s="347">
        <f>'[4]All Counts'!E456</f>
        <v>705</v>
      </c>
      <c r="B456" s="59">
        <f>'[4]All Counts'!F456</f>
        <v>1</v>
      </c>
      <c r="C456" s="59">
        <f>'[4]All Counts'!G456</f>
        <v>1</v>
      </c>
      <c r="D456" s="353">
        <v>1</v>
      </c>
      <c r="E456" s="59" t="str">
        <f>'[4]All Counts'!P456</f>
        <v>PeMS2016</v>
      </c>
      <c r="F456" s="59">
        <v>1</v>
      </c>
      <c r="G456" s="227">
        <v>9</v>
      </c>
      <c r="H456" s="227">
        <v>6</v>
      </c>
      <c r="I456" s="227">
        <v>1</v>
      </c>
      <c r="J456" s="59">
        <f>'[4]All Counts'!M456</f>
        <v>112336.1929438737</v>
      </c>
      <c r="K456" s="78">
        <f>VLOOKUP(class[[#This Row],[hwycov_id]],flow[[hwycov_id]:[flow_day]],2,FALSE)</f>
        <v>91347.141600000003</v>
      </c>
      <c r="L456" s="229">
        <f t="shared" si="21"/>
        <v>-0.18684139807337441</v>
      </c>
      <c r="M456" s="228">
        <f t="shared" si="22"/>
        <v>-20989.051343873696</v>
      </c>
      <c r="N456" s="228">
        <f t="shared" si="23"/>
        <v>440540276.31576622</v>
      </c>
      <c r="O456" s="59" t="e">
        <f>VLOOKUP(class[[#This Row],[hwycov_id]],check!$A$2:$P$26,16,FALSE)</f>
        <v>#N/A</v>
      </c>
      <c r="P456" s="59">
        <v>476</v>
      </c>
      <c r="Q456" s="304">
        <f>ROUND(class[[#This Row],[count]],-3)</f>
        <v>112000</v>
      </c>
      <c r="R456" s="321">
        <f>VLOOKUP(class[[#This Row],[count_rd]],caltran!$J$2:$P$182,7,FALSE)</f>
        <v>97321.185185185153</v>
      </c>
      <c r="S456" s="321">
        <f>VLOOKUP(class[[#This Row],[count_rd]],caltran!$J$2:$P$182,6,FALSE)</f>
        <v>126678.81481481483</v>
      </c>
      <c r="T456" s="59">
        <f>IF(AND(class[[#This Row],[flow]]&gt;=class[[#This Row],[low]], class[[#This Row],[flow]]&lt;=class[[#This Row],[high]]),1,0)</f>
        <v>0</v>
      </c>
    </row>
    <row r="457" spans="1:20">
      <c r="A457" s="347">
        <f>'[4]All Counts'!E457</f>
        <v>706</v>
      </c>
      <c r="B457" s="59">
        <f>'[4]All Counts'!F457</f>
        <v>1</v>
      </c>
      <c r="C457" s="59">
        <f>'[4]All Counts'!G457</f>
        <v>1</v>
      </c>
      <c r="D457" s="353">
        <v>1</v>
      </c>
      <c r="E457" s="59" t="str">
        <f>'[4]All Counts'!P457</f>
        <v>Caltran</v>
      </c>
      <c r="F457" s="59">
        <v>1</v>
      </c>
      <c r="G457" s="227">
        <v>9</v>
      </c>
      <c r="H457" s="227">
        <v>3</v>
      </c>
      <c r="I457" s="227">
        <v>14</v>
      </c>
      <c r="J457" s="59">
        <f>'[4]All Counts'!M457</f>
        <v>125375</v>
      </c>
      <c r="K457" s="78">
        <f>VLOOKUP(class[[#This Row],[hwycov_id]],flow[[hwycov_id]:[flow_day]],2,FALSE)</f>
        <v>99722.536133000001</v>
      </c>
      <c r="L457" s="229">
        <f t="shared" si="21"/>
        <v>-0.20460589325623124</v>
      </c>
      <c r="M457" s="228">
        <f t="shared" si="22"/>
        <v>-25652.463866999999</v>
      </c>
      <c r="N457" s="228">
        <f t="shared" si="23"/>
        <v>658048902.44774055</v>
      </c>
      <c r="O457" s="59" t="e">
        <f>VLOOKUP(class[[#This Row],[hwycov_id]],check!$A$2:$P$26,16,FALSE)</f>
        <v>#N/A</v>
      </c>
      <c r="P457" s="59">
        <v>477</v>
      </c>
      <c r="Q457" s="304">
        <f>ROUND(class[[#This Row],[count]],-3)</f>
        <v>125000</v>
      </c>
      <c r="R457" s="321">
        <f>VLOOKUP(class[[#This Row],[count_rd]],caltran!$J$2:$P$182,7,FALSE)</f>
        <v>109214.28571428575</v>
      </c>
      <c r="S457" s="321">
        <f>VLOOKUP(class[[#This Row],[count_rd]],caltran!$J$2:$P$182,6,FALSE)</f>
        <v>140785.71428571423</v>
      </c>
      <c r="T457" s="59">
        <f>IF(AND(class[[#This Row],[flow]]&gt;=class[[#This Row],[low]], class[[#This Row],[flow]]&lt;=class[[#This Row],[high]]),1,0)</f>
        <v>0</v>
      </c>
    </row>
    <row r="458" spans="1:20">
      <c r="A458" s="347">
        <f>'[4]All Counts'!E458</f>
        <v>708</v>
      </c>
      <c r="B458" s="59">
        <f>'[4]All Counts'!F458</f>
        <v>1</v>
      </c>
      <c r="C458" s="59">
        <f>'[4]All Counts'!G458</f>
        <v>1</v>
      </c>
      <c r="D458" s="353">
        <v>1</v>
      </c>
      <c r="E458" s="59" t="str">
        <f>'[4]All Counts'!P458</f>
        <v>PeMS2016</v>
      </c>
      <c r="F458" s="59">
        <v>1</v>
      </c>
      <c r="G458" s="227">
        <v>9</v>
      </c>
      <c r="H458" s="227">
        <v>6</v>
      </c>
      <c r="I458" s="227">
        <v>1</v>
      </c>
      <c r="J458" s="59">
        <f>'[4]All Counts'!M458</f>
        <v>69228.498621561448</v>
      </c>
      <c r="K458" s="78">
        <f>VLOOKUP(class[[#This Row],[hwycov_id]],flow[[hwycov_id]:[flow_day]],2,FALSE)</f>
        <v>64622.671875000007</v>
      </c>
      <c r="L458" s="229">
        <f t="shared" si="21"/>
        <v>-6.653079061759315E-2</v>
      </c>
      <c r="M458" s="228">
        <f t="shared" si="22"/>
        <v>-4605.8267465614408</v>
      </c>
      <c r="N458" s="228">
        <f t="shared" si="23"/>
        <v>21213640.019340746</v>
      </c>
      <c r="O458" s="59" t="e">
        <f>VLOOKUP(class[[#This Row],[hwycov_id]],check!$A$2:$P$26,16,FALSE)</f>
        <v>#N/A</v>
      </c>
      <c r="P458" s="59">
        <v>478</v>
      </c>
      <c r="Q458" s="304">
        <f>ROUND(class[[#This Row],[count]],-3)</f>
        <v>69000</v>
      </c>
      <c r="R458" s="321">
        <f>VLOOKUP(class[[#This Row],[count_rd]],caltran!$J$2:$P$182,7,FALSE)</f>
        <v>57684</v>
      </c>
      <c r="S458" s="321">
        <f>VLOOKUP(class[[#This Row],[count_rd]],caltran!$J$2:$P$182,6,FALSE)</f>
        <v>80316</v>
      </c>
      <c r="T458" s="59">
        <f>IF(AND(class[[#This Row],[flow]]&gt;=class[[#This Row],[low]], class[[#This Row],[flow]]&lt;=class[[#This Row],[high]]),1,0)</f>
        <v>1</v>
      </c>
    </row>
    <row r="459" spans="1:20">
      <c r="A459" s="347">
        <f>'[4]All Counts'!E459</f>
        <v>20741</v>
      </c>
      <c r="B459" s="59">
        <f>'[4]All Counts'!F459</f>
        <v>1</v>
      </c>
      <c r="C459" s="59">
        <f>'[4]All Counts'!G459</f>
        <v>1</v>
      </c>
      <c r="D459" s="353">
        <v>1</v>
      </c>
      <c r="E459" s="59" t="str">
        <f>'[4]All Counts'!P459</f>
        <v>PeMS2016</v>
      </c>
      <c r="F459" s="59">
        <v>1</v>
      </c>
      <c r="G459" s="227">
        <v>9</v>
      </c>
      <c r="H459" s="227">
        <v>6</v>
      </c>
      <c r="I459" s="227">
        <v>1</v>
      </c>
      <c r="J459" s="59">
        <f>'[4]All Counts'!M459</f>
        <v>98590.246653102164</v>
      </c>
      <c r="K459" s="78">
        <f>VLOOKUP(class[[#This Row],[hwycov_id]],flow[[hwycov_id]:[flow_day]],2,FALSE)</f>
        <v>98299.781739000013</v>
      </c>
      <c r="L459" s="229">
        <f t="shared" si="21"/>
        <v>-2.9461830552486301E-3</v>
      </c>
      <c r="M459" s="228">
        <f t="shared" si="22"/>
        <v>-290.46491410215094</v>
      </c>
      <c r="N459" s="228">
        <f t="shared" si="23"/>
        <v>84369.866324369927</v>
      </c>
      <c r="O459" s="59" t="e">
        <f>VLOOKUP(class[[#This Row],[hwycov_id]],check!$A$2:$P$26,16,FALSE)</f>
        <v>#N/A</v>
      </c>
      <c r="P459" s="59">
        <v>479</v>
      </c>
      <c r="Q459" s="304">
        <f>ROUND(class[[#This Row],[count]],-3)</f>
        <v>99000</v>
      </c>
      <c r="R459" s="321">
        <f>VLOOKUP(class[[#This Row],[count_rd]],caltran!$J$2:$P$182,7,FALSE)</f>
        <v>85486.5</v>
      </c>
      <c r="S459" s="321">
        <f>VLOOKUP(class[[#This Row],[count_rd]],caltran!$J$2:$P$182,6,FALSE)</f>
        <v>112513.5</v>
      </c>
      <c r="T459" s="59">
        <f>IF(AND(class[[#This Row],[flow]]&gt;=class[[#This Row],[low]], class[[#This Row],[flow]]&lt;=class[[#This Row],[high]]),1,0)</f>
        <v>1</v>
      </c>
    </row>
    <row r="460" spans="1:20">
      <c r="A460" s="347">
        <f>'[4]All Counts'!E460</f>
        <v>20741</v>
      </c>
      <c r="B460" s="59">
        <f>'[4]All Counts'!F460</f>
        <v>1</v>
      </c>
      <c r="C460" s="59">
        <f>'[4]All Counts'!G460</f>
        <v>1</v>
      </c>
      <c r="D460" s="353">
        <v>1</v>
      </c>
      <c r="E460" s="59" t="str">
        <f>'[4]All Counts'!P460</f>
        <v>Caltran</v>
      </c>
      <c r="F460" s="59">
        <v>1</v>
      </c>
      <c r="G460" s="227">
        <v>9</v>
      </c>
      <c r="H460" s="227">
        <v>6</v>
      </c>
      <c r="I460" s="227">
        <v>6</v>
      </c>
      <c r="J460" s="59">
        <f>'[4]All Counts'!M460</f>
        <v>112918</v>
      </c>
      <c r="K460" s="78">
        <f>VLOOKUP(class[[#This Row],[hwycov_id]],flow[[hwycov_id]:[flow_day]],2,FALSE)</f>
        <v>98299.781739000013</v>
      </c>
      <c r="L460" s="229">
        <f t="shared" si="21"/>
        <v>-0.12945870685807392</v>
      </c>
      <c r="M460" s="228">
        <f t="shared" si="22"/>
        <v>-14618.218260999987</v>
      </c>
      <c r="N460" s="228">
        <f t="shared" si="23"/>
        <v>213692305.12623349</v>
      </c>
      <c r="O460" s="59" t="e">
        <f>VLOOKUP(class[[#This Row],[hwycov_id]],check!$A$2:$P$26,16,FALSE)</f>
        <v>#N/A</v>
      </c>
      <c r="P460" s="59">
        <v>480</v>
      </c>
      <c r="Q460" s="304">
        <f>ROUND(class[[#This Row],[count]],-3)</f>
        <v>113000</v>
      </c>
      <c r="R460" s="321">
        <f>VLOOKUP(class[[#This Row],[count_rd]],caltran!$J$2:$P$182,7,FALSE)</f>
        <v>98218.523809523802</v>
      </c>
      <c r="S460" s="321">
        <f>VLOOKUP(class[[#This Row],[count_rd]],caltran!$J$2:$P$182,6,FALSE)</f>
        <v>127781.4761904762</v>
      </c>
      <c r="T460" s="59">
        <f>IF(AND(class[[#This Row],[flow]]&gt;=class[[#This Row],[low]], class[[#This Row],[flow]]&lt;=class[[#This Row],[high]]),1,0)</f>
        <v>1</v>
      </c>
    </row>
    <row r="461" spans="1:20">
      <c r="A461" s="347">
        <f>'[4]All Counts'!E461</f>
        <v>20743</v>
      </c>
      <c r="B461" s="59">
        <f>'[4]All Counts'!F461</f>
        <v>1</v>
      </c>
      <c r="C461" s="59">
        <f>'[4]All Counts'!G461</f>
        <v>1</v>
      </c>
      <c r="D461" s="353">
        <v>1</v>
      </c>
      <c r="E461" s="59" t="str">
        <f>'[4]All Counts'!P461</f>
        <v>PeMS2016</v>
      </c>
      <c r="F461" s="59">
        <v>1</v>
      </c>
      <c r="G461" s="227">
        <v>10</v>
      </c>
      <c r="H461" s="227">
        <v>2</v>
      </c>
      <c r="I461" s="227">
        <v>14</v>
      </c>
      <c r="J461" s="59">
        <f>'[4]All Counts'!M461</f>
        <v>91644.106931144284</v>
      </c>
      <c r="K461" s="78">
        <f>VLOOKUP(class[[#This Row],[hwycov_id]],flow[[hwycov_id]:[flow_day]],2,FALSE)</f>
        <v>86591.75</v>
      </c>
      <c r="L461" s="229">
        <f t="shared" si="21"/>
        <v>-5.5130188948650183E-2</v>
      </c>
      <c r="M461" s="228">
        <f t="shared" si="22"/>
        <v>-5052.3569311442843</v>
      </c>
      <c r="N461" s="228">
        <f t="shared" si="23"/>
        <v>25526310.559681691</v>
      </c>
      <c r="O461" s="59" t="e">
        <f>VLOOKUP(class[[#This Row],[hwycov_id]],check!$A$2:$P$26,16,FALSE)</f>
        <v>#N/A</v>
      </c>
      <c r="P461" s="59">
        <v>481</v>
      </c>
      <c r="Q461" s="304">
        <f>ROUND(class[[#This Row],[count]],-3)</f>
        <v>92000</v>
      </c>
      <c r="R461" s="321">
        <f>VLOOKUP(class[[#This Row],[count_rd]],caltran!$J$2:$P$182,7,FALSE)</f>
        <v>79355.111111111109</v>
      </c>
      <c r="S461" s="321">
        <f>VLOOKUP(class[[#This Row],[count_rd]],caltran!$J$2:$P$182,6,FALSE)</f>
        <v>104644.88888888889</v>
      </c>
      <c r="T461" s="59">
        <f>IF(AND(class[[#This Row],[flow]]&gt;=class[[#This Row],[low]], class[[#This Row],[flow]]&lt;=class[[#This Row],[high]]),1,0)</f>
        <v>1</v>
      </c>
    </row>
    <row r="462" spans="1:20">
      <c r="A462" s="347">
        <f>'[4]All Counts'!E462</f>
        <v>716</v>
      </c>
      <c r="B462" s="59">
        <f>'[4]All Counts'!F462</f>
        <v>1</v>
      </c>
      <c r="C462" s="59">
        <f>'[4]All Counts'!G462</f>
        <v>1</v>
      </c>
      <c r="D462" s="353">
        <v>1</v>
      </c>
      <c r="E462" s="59" t="str">
        <f>'[4]All Counts'!P462</f>
        <v>Caltran</v>
      </c>
      <c r="F462" s="59">
        <v>1</v>
      </c>
      <c r="G462" s="227">
        <v>10</v>
      </c>
      <c r="H462" s="227">
        <v>2</v>
      </c>
      <c r="I462" s="227">
        <v>14</v>
      </c>
      <c r="J462" s="59">
        <f>'[4]All Counts'!M462</f>
        <v>125971</v>
      </c>
      <c r="K462" s="78">
        <f>VLOOKUP(class[[#This Row],[hwycov_id]],flow[[hwycov_id]:[flow_day]],2,FALSE)</f>
        <v>101046.10742099999</v>
      </c>
      <c r="L462" s="229">
        <f t="shared" si="21"/>
        <v>-0.19786214747044961</v>
      </c>
      <c r="M462" s="228">
        <f t="shared" si="22"/>
        <v>-24924.892579000007</v>
      </c>
      <c r="N462" s="228">
        <f t="shared" si="23"/>
        <v>621250270.07468963</v>
      </c>
      <c r="O462" s="59" t="e">
        <f>VLOOKUP(class[[#This Row],[hwycov_id]],check!$A$2:$P$26,16,FALSE)</f>
        <v>#N/A</v>
      </c>
      <c r="P462" s="59">
        <v>482</v>
      </c>
      <c r="Q462" s="304">
        <f>ROUND(class[[#This Row],[count]],-3)</f>
        <v>126000</v>
      </c>
      <c r="R462" s="321">
        <f>VLOOKUP(class[[#This Row],[count_rd]],caltran!$J$2:$P$182,7,FALSE)</f>
        <v>110126.00000000004</v>
      </c>
      <c r="S462" s="321">
        <f>VLOOKUP(class[[#This Row],[count_rd]],caltran!$J$2:$P$182,6,FALSE)</f>
        <v>141873.99999999997</v>
      </c>
      <c r="T462" s="59">
        <f>IF(AND(class[[#This Row],[flow]]&gt;=class[[#This Row],[low]], class[[#This Row],[flow]]&lt;=class[[#This Row],[high]]),1,0)</f>
        <v>0</v>
      </c>
    </row>
    <row r="463" spans="1:20">
      <c r="A463" s="347">
        <f>'[4]All Counts'!E463</f>
        <v>726</v>
      </c>
      <c r="B463" s="59">
        <f>'[4]All Counts'!F463</f>
        <v>1</v>
      </c>
      <c r="C463" s="59">
        <f>'[4]All Counts'!G463</f>
        <v>1</v>
      </c>
      <c r="D463" s="353">
        <v>1</v>
      </c>
      <c r="E463" s="59" t="str">
        <f>'[4]All Counts'!P463</f>
        <v>PeMS2016</v>
      </c>
      <c r="F463" s="59">
        <v>1</v>
      </c>
      <c r="G463" s="227">
        <v>10</v>
      </c>
      <c r="H463" s="227">
        <v>5</v>
      </c>
      <c r="I463" s="227">
        <v>9</v>
      </c>
      <c r="J463" s="59">
        <f>'[4]All Counts'!M463</f>
        <v>97203.459212768168</v>
      </c>
      <c r="K463" s="78">
        <f>VLOOKUP(class[[#This Row],[hwycov_id]],flow[[hwycov_id]:[flow_day]],2,FALSE)</f>
        <v>105697.46875</v>
      </c>
      <c r="L463" s="229">
        <f t="shared" si="21"/>
        <v>8.7383819526827056E-2</v>
      </c>
      <c r="M463" s="228">
        <f t="shared" si="22"/>
        <v>8494.0095372318319</v>
      </c>
      <c r="N463" s="228">
        <f t="shared" si="23"/>
        <v>72148198.018585324</v>
      </c>
      <c r="O463" s="59" t="e">
        <f>VLOOKUP(class[[#This Row],[hwycov_id]],check!$A$2:$P$26,16,FALSE)</f>
        <v>#N/A</v>
      </c>
      <c r="P463" s="59">
        <v>483</v>
      </c>
      <c r="Q463" s="304">
        <f>ROUND(class[[#This Row],[count]],-3)</f>
        <v>97000</v>
      </c>
      <c r="R463" s="321">
        <f>VLOOKUP(class[[#This Row],[count_rd]],caltran!$J$2:$P$182,7,FALSE)</f>
        <v>83727.166666666657</v>
      </c>
      <c r="S463" s="321">
        <f>VLOOKUP(class[[#This Row],[count_rd]],caltran!$J$2:$P$182,6,FALSE)</f>
        <v>110272.83333333334</v>
      </c>
      <c r="T463" s="59">
        <f>IF(AND(class[[#This Row],[flow]]&gt;=class[[#This Row],[low]], class[[#This Row],[flow]]&lt;=class[[#This Row],[high]]),1,0)</f>
        <v>1</v>
      </c>
    </row>
    <row r="464" spans="1:20">
      <c r="A464" s="347">
        <f>'[4]All Counts'!E464</f>
        <v>728</v>
      </c>
      <c r="B464" s="59">
        <f>'[4]All Counts'!F464</f>
        <v>1</v>
      </c>
      <c r="C464" s="59">
        <f>'[4]All Counts'!G464</f>
        <v>1</v>
      </c>
      <c r="D464" s="353">
        <v>1</v>
      </c>
      <c r="E464" s="59" t="str">
        <f>'[4]All Counts'!P464</f>
        <v>Caltran</v>
      </c>
      <c r="F464" s="59">
        <v>1</v>
      </c>
      <c r="G464" s="227">
        <v>10</v>
      </c>
      <c r="H464" s="227">
        <v>2</v>
      </c>
      <c r="I464" s="227">
        <v>14</v>
      </c>
      <c r="J464" s="59">
        <f>'[4]All Counts'!M464</f>
        <v>117680</v>
      </c>
      <c r="K464" s="78">
        <f>VLOOKUP(class[[#This Row],[hwycov_id]],flow[[hwycov_id]:[flow_day]],2,FALSE)</f>
        <v>111865.05957100001</v>
      </c>
      <c r="L464" s="229">
        <f t="shared" si="21"/>
        <v>-4.9413157962270526E-2</v>
      </c>
      <c r="M464" s="228">
        <f t="shared" si="22"/>
        <v>-5814.9404289999948</v>
      </c>
      <c r="N464" s="228">
        <f t="shared" si="23"/>
        <v>33813532.192818642</v>
      </c>
      <c r="O464" s="59" t="e">
        <f>VLOOKUP(class[[#This Row],[hwycov_id]],check!$A$2:$P$26,16,FALSE)</f>
        <v>#N/A</v>
      </c>
      <c r="P464" s="59">
        <v>484</v>
      </c>
      <c r="Q464" s="304">
        <f>ROUND(class[[#This Row],[count]],-3)</f>
        <v>118000</v>
      </c>
      <c r="R464" s="321">
        <f>VLOOKUP(class[[#This Row],[count_rd]],caltran!$J$2:$P$182,7,FALSE)</f>
        <v>102778</v>
      </c>
      <c r="S464" s="321">
        <f>VLOOKUP(class[[#This Row],[count_rd]],caltran!$J$2:$P$182,6,FALSE)</f>
        <v>133222</v>
      </c>
      <c r="T464" s="59">
        <f>IF(AND(class[[#This Row],[flow]]&gt;=class[[#This Row],[low]], class[[#This Row],[flow]]&lt;=class[[#This Row],[high]]),1,0)</f>
        <v>1</v>
      </c>
    </row>
    <row r="465" spans="1:20">
      <c r="A465" s="347">
        <f>'[4]All Counts'!E465</f>
        <v>3206</v>
      </c>
      <c r="B465" s="59">
        <f>'[4]All Counts'!F465</f>
        <v>1</v>
      </c>
      <c r="C465" s="59">
        <f>'[4]All Counts'!G465</f>
        <v>1</v>
      </c>
      <c r="D465" s="353">
        <v>1</v>
      </c>
      <c r="E465" s="59" t="str">
        <f>'[4]All Counts'!P465</f>
        <v>PeMS2016</v>
      </c>
      <c r="F465" s="59">
        <v>1</v>
      </c>
      <c r="G465" s="227">
        <v>10</v>
      </c>
      <c r="H465" s="227">
        <v>6</v>
      </c>
      <c r="I465" s="227">
        <v>6</v>
      </c>
      <c r="J465" s="59">
        <f>'[4]All Counts'!M465</f>
        <v>91163.507092465472</v>
      </c>
      <c r="K465" s="78">
        <f>VLOOKUP(class[[#This Row],[hwycov_id]],flow[[hwycov_id]:[flow_day]],2,FALSE)</f>
        <v>82049.208985000005</v>
      </c>
      <c r="L465" s="229">
        <f t="shared" si="21"/>
        <v>-9.9977484392093419E-2</v>
      </c>
      <c r="M465" s="228">
        <f t="shared" si="22"/>
        <v>-9114.2981074654672</v>
      </c>
      <c r="N465" s="228">
        <f t="shared" si="23"/>
        <v>83070429.991748601</v>
      </c>
      <c r="O465" s="59" t="e">
        <f>VLOOKUP(class[[#This Row],[hwycov_id]],check!$A$2:$P$26,16,FALSE)</f>
        <v>#N/A</v>
      </c>
      <c r="P465" s="59">
        <v>485</v>
      </c>
      <c r="Q465" s="304">
        <f>ROUND(class[[#This Row],[count]],-3)</f>
        <v>91000</v>
      </c>
      <c r="R465" s="321">
        <f>VLOOKUP(class[[#This Row],[count_rd]],caltran!$J$2:$P$182,7,FALSE)</f>
        <v>78472.333333333328</v>
      </c>
      <c r="S465" s="321">
        <f>VLOOKUP(class[[#This Row],[count_rd]],caltran!$J$2:$P$182,6,FALSE)</f>
        <v>103527.66666666666</v>
      </c>
      <c r="T465" s="59">
        <f>IF(AND(class[[#This Row],[flow]]&gt;=class[[#This Row],[low]], class[[#This Row],[flow]]&lt;=class[[#This Row],[high]]),1,0)</f>
        <v>1</v>
      </c>
    </row>
    <row r="466" spans="1:20">
      <c r="A466" s="347">
        <f>'[4]All Counts'!E466</f>
        <v>733</v>
      </c>
      <c r="B466" s="59">
        <f>'[4]All Counts'!F466</f>
        <v>1</v>
      </c>
      <c r="C466" s="59">
        <f>'[4]All Counts'!G466</f>
        <v>1</v>
      </c>
      <c r="D466" s="353">
        <v>1</v>
      </c>
      <c r="E466" s="59" t="str">
        <f>'[4]All Counts'!P466</f>
        <v>PeMS2016</v>
      </c>
      <c r="F466" s="59">
        <v>1</v>
      </c>
      <c r="G466" s="227">
        <v>10</v>
      </c>
      <c r="H466" s="227">
        <v>2</v>
      </c>
      <c r="I466" s="227">
        <v>14</v>
      </c>
      <c r="J466" s="59">
        <f>'[4]All Counts'!M466</f>
        <v>89463.290333641809</v>
      </c>
      <c r="K466" s="78">
        <f>VLOOKUP(class[[#This Row],[hwycov_id]],flow[[hwycov_id]:[flow_day]],2,FALSE)</f>
        <v>90611.772948999991</v>
      </c>
      <c r="L466" s="229">
        <f t="shared" si="21"/>
        <v>1.2837473460623583E-2</v>
      </c>
      <c r="M466" s="228">
        <f t="shared" si="22"/>
        <v>1148.4826153581816</v>
      </c>
      <c r="N466" s="228">
        <f t="shared" si="23"/>
        <v>1319012.317779969</v>
      </c>
      <c r="O466" s="59" t="e">
        <f>VLOOKUP(class[[#This Row],[hwycov_id]],check!$A$2:$P$26,16,FALSE)</f>
        <v>#N/A</v>
      </c>
      <c r="P466" s="59">
        <v>486</v>
      </c>
      <c r="Q466" s="304">
        <f>ROUND(class[[#This Row],[count]],-3)</f>
        <v>89000</v>
      </c>
      <c r="R466" s="321">
        <f>VLOOKUP(class[[#This Row],[count_rd]],caltran!$J$2:$P$182,7,FALSE)</f>
        <v>76673.5</v>
      </c>
      <c r="S466" s="321">
        <f>VLOOKUP(class[[#This Row],[count_rd]],caltran!$J$2:$P$182,6,FALSE)</f>
        <v>101326.5</v>
      </c>
      <c r="T466" s="59">
        <f>IF(AND(class[[#This Row],[flow]]&gt;=class[[#This Row],[low]], class[[#This Row],[flow]]&lt;=class[[#This Row],[high]]),1,0)</f>
        <v>1</v>
      </c>
    </row>
    <row r="467" spans="1:20">
      <c r="A467" s="347">
        <f>'[4]All Counts'!E467</f>
        <v>20749</v>
      </c>
      <c r="B467" s="59">
        <f>'[4]All Counts'!F467</f>
        <v>1</v>
      </c>
      <c r="C467" s="59">
        <f>'[4]All Counts'!G467</f>
        <v>1</v>
      </c>
      <c r="D467" s="353">
        <v>1</v>
      </c>
      <c r="E467" s="59" t="str">
        <f>'[4]All Counts'!P467</f>
        <v>PeMS2016</v>
      </c>
      <c r="F467" s="59">
        <v>1</v>
      </c>
      <c r="G467" s="227">
        <v>10</v>
      </c>
      <c r="H467" s="227">
        <v>2</v>
      </c>
      <c r="I467" s="227">
        <v>14</v>
      </c>
      <c r="J467" s="59">
        <f>'[4]All Counts'!M467</f>
        <v>124792.9765486461</v>
      </c>
      <c r="K467" s="78">
        <f>VLOOKUP(class[[#This Row],[hwycov_id]],flow[[hwycov_id]:[flow_day]],2,FALSE)</f>
        <v>123786.58398600001</v>
      </c>
      <c r="L467" s="229">
        <f t="shared" si="21"/>
        <v>-8.0644968208910539E-3</v>
      </c>
      <c r="M467" s="228">
        <f t="shared" si="22"/>
        <v>-1006.3925626460841</v>
      </c>
      <c r="N467" s="228">
        <f t="shared" si="23"/>
        <v>1012825.9901493524</v>
      </c>
      <c r="O467" s="59" t="e">
        <f>VLOOKUP(class[[#This Row],[hwycov_id]],check!$A$2:$P$26,16,FALSE)</f>
        <v>#N/A</v>
      </c>
      <c r="P467" s="59">
        <v>487</v>
      </c>
      <c r="Q467" s="304">
        <f>ROUND(class[[#This Row],[count]],-3)</f>
        <v>125000</v>
      </c>
      <c r="R467" s="321">
        <f>VLOOKUP(class[[#This Row],[count_rd]],caltran!$J$2:$P$182,7,FALSE)</f>
        <v>109214.28571428575</v>
      </c>
      <c r="S467" s="321">
        <f>VLOOKUP(class[[#This Row],[count_rd]],caltran!$J$2:$P$182,6,FALSE)</f>
        <v>140785.71428571423</v>
      </c>
      <c r="T467" s="59">
        <f>IF(AND(class[[#This Row],[flow]]&gt;=class[[#This Row],[low]], class[[#This Row],[flow]]&lt;=class[[#This Row],[high]]),1,0)</f>
        <v>1</v>
      </c>
    </row>
    <row r="468" spans="1:20">
      <c r="A468" s="347">
        <f>'[4]All Counts'!E468</f>
        <v>20749</v>
      </c>
      <c r="B468" s="59">
        <f>'[4]All Counts'!F468</f>
        <v>1</v>
      </c>
      <c r="C468" s="59">
        <f>'[4]All Counts'!G468</f>
        <v>1</v>
      </c>
      <c r="D468" s="353">
        <v>1</v>
      </c>
      <c r="E468" s="59" t="str">
        <f>'[4]All Counts'!P468</f>
        <v>Caltran</v>
      </c>
      <c r="F468" s="59">
        <v>1</v>
      </c>
      <c r="G468" s="227">
        <v>10</v>
      </c>
      <c r="H468" s="227">
        <v>3</v>
      </c>
      <c r="I468" s="227">
        <v>14</v>
      </c>
      <c r="J468" s="59">
        <f>'[4]All Counts'!M468</f>
        <v>124039</v>
      </c>
      <c r="K468" s="78">
        <f>VLOOKUP(class[[#This Row],[hwycov_id]],flow[[hwycov_id]:[flow_day]],2,FALSE)</f>
        <v>123786.58398600001</v>
      </c>
      <c r="L468" s="229">
        <f t="shared" si="21"/>
        <v>-2.0349729843032183E-3</v>
      </c>
      <c r="M468" s="228">
        <f t="shared" si="22"/>
        <v>-252.41601399998763</v>
      </c>
      <c r="N468" s="228">
        <f t="shared" si="23"/>
        <v>63713.844123641953</v>
      </c>
      <c r="O468" s="59" t="e">
        <f>VLOOKUP(class[[#This Row],[hwycov_id]],check!$A$2:$P$26,16,FALSE)</f>
        <v>#N/A</v>
      </c>
      <c r="P468" s="59">
        <v>488</v>
      </c>
      <c r="Q468" s="304">
        <f>ROUND(class[[#This Row],[count]],-3)</f>
        <v>124000</v>
      </c>
      <c r="R468" s="321">
        <f>VLOOKUP(class[[#This Row],[count_rd]],caltran!$J$2:$P$182,7,FALSE)</f>
        <v>108284.47619047623</v>
      </c>
      <c r="S468" s="321">
        <f>VLOOKUP(class[[#This Row],[count_rd]],caltran!$J$2:$P$182,6,FALSE)</f>
        <v>139715.52380952379</v>
      </c>
      <c r="T468" s="59">
        <f>IF(AND(class[[#This Row],[flow]]&gt;=class[[#This Row],[low]], class[[#This Row],[flow]]&lt;=class[[#This Row],[high]]),1,0)</f>
        <v>1</v>
      </c>
    </row>
    <row r="469" spans="1:20">
      <c r="A469" s="347">
        <f>'[4]All Counts'!E469</f>
        <v>15870</v>
      </c>
      <c r="B469" s="59">
        <f>'[4]All Counts'!F469</f>
        <v>1</v>
      </c>
      <c r="C469" s="59">
        <f>'[4]All Counts'!G469</f>
        <v>1</v>
      </c>
      <c r="D469" s="353">
        <v>1</v>
      </c>
      <c r="E469" s="59" t="str">
        <f>'[4]All Counts'!P469</f>
        <v>PeMS2016</v>
      </c>
      <c r="F469" s="59">
        <v>1</v>
      </c>
      <c r="G469" s="227">
        <v>10</v>
      </c>
      <c r="H469" s="227">
        <v>7</v>
      </c>
      <c r="I469" s="227">
        <v>7</v>
      </c>
      <c r="J469" s="59">
        <f>'[4]All Counts'!M469</f>
        <v>75494.727317226905</v>
      </c>
      <c r="K469" s="78">
        <f>VLOOKUP(class[[#This Row],[hwycov_id]],flow[[hwycov_id]:[flow_day]],2,FALSE)</f>
        <v>74187.800780999998</v>
      </c>
      <c r="L469" s="229">
        <f t="shared" si="21"/>
        <v>-1.7311494228401392E-2</v>
      </c>
      <c r="M469" s="228">
        <f t="shared" si="22"/>
        <v>-1306.926536226907</v>
      </c>
      <c r="N469" s="228">
        <f t="shared" si="23"/>
        <v>1708056.9710940609</v>
      </c>
      <c r="O469" s="59" t="e">
        <f>VLOOKUP(class[[#This Row],[hwycov_id]],check!$A$2:$P$26,16,FALSE)</f>
        <v>#N/A</v>
      </c>
      <c r="P469" s="59">
        <v>489</v>
      </c>
      <c r="Q469" s="304">
        <f>ROUND(class[[#This Row],[count]],-3)</f>
        <v>75000</v>
      </c>
      <c r="R469" s="321">
        <f>VLOOKUP(class[[#This Row],[count_rd]],caltran!$J$2:$P$182,7,FALSE)</f>
        <v>63450</v>
      </c>
      <c r="S469" s="321">
        <f>VLOOKUP(class[[#This Row],[count_rd]],caltran!$J$2:$P$182,6,FALSE)</f>
        <v>86550</v>
      </c>
      <c r="T469" s="59">
        <f>IF(AND(class[[#This Row],[flow]]&gt;=class[[#This Row],[low]], class[[#This Row],[flow]]&lt;=class[[#This Row],[high]]),1,0)</f>
        <v>1</v>
      </c>
    </row>
    <row r="470" spans="1:20">
      <c r="A470" s="347">
        <f>'[4]All Counts'!E470</f>
        <v>738</v>
      </c>
      <c r="B470" s="59">
        <f>'[4]All Counts'!F470</f>
        <v>1</v>
      </c>
      <c r="C470" s="59">
        <f>'[4]All Counts'!G470</f>
        <v>1</v>
      </c>
      <c r="D470" s="353">
        <v>1</v>
      </c>
      <c r="E470" s="59" t="str">
        <f>'[4]All Counts'!P470</f>
        <v>PeMS2016</v>
      </c>
      <c r="F470" s="59">
        <v>1</v>
      </c>
      <c r="G470" s="227">
        <v>10</v>
      </c>
      <c r="H470" s="227">
        <v>3</v>
      </c>
      <c r="I470" s="227">
        <v>14</v>
      </c>
      <c r="J470" s="59">
        <f>'[4]All Counts'!M470</f>
        <v>76629.073839479155</v>
      </c>
      <c r="K470" s="78">
        <f>VLOOKUP(class[[#This Row],[hwycov_id]],flow[[hwycov_id]:[flow_day]],2,FALSE)</f>
        <v>74187.800780999998</v>
      </c>
      <c r="L470" s="229">
        <f t="shared" si="21"/>
        <v>-3.1858313511567204E-2</v>
      </c>
      <c r="M470" s="228">
        <f t="shared" si="22"/>
        <v>-2441.273058479157</v>
      </c>
      <c r="N470" s="228">
        <f t="shared" si="23"/>
        <v>5959814.146056178</v>
      </c>
      <c r="O470" s="59" t="e">
        <f>VLOOKUP(class[[#This Row],[hwycov_id]],check!$A$2:$P$26,16,FALSE)</f>
        <v>#N/A</v>
      </c>
      <c r="P470" s="59">
        <v>490</v>
      </c>
      <c r="Q470" s="304">
        <f>ROUND(class[[#This Row],[count]],-3)</f>
        <v>77000</v>
      </c>
      <c r="R470" s="321">
        <f>VLOOKUP(class[[#This Row],[count_rd]],caltran!$J$2:$P$182,7,FALSE)</f>
        <v>65351.611111111109</v>
      </c>
      <c r="S470" s="321">
        <f>VLOOKUP(class[[#This Row],[count_rd]],caltran!$J$2:$P$182,6,FALSE)</f>
        <v>88648.388888888891</v>
      </c>
      <c r="T470" s="59">
        <f>IF(AND(class[[#This Row],[flow]]&gt;=class[[#This Row],[low]], class[[#This Row],[flow]]&lt;=class[[#This Row],[high]]),1,0)</f>
        <v>1</v>
      </c>
    </row>
    <row r="471" spans="1:20">
      <c r="A471" s="347">
        <f>'[4]All Counts'!E471</f>
        <v>744</v>
      </c>
      <c r="B471" s="59">
        <f>'[4]All Counts'!F471</f>
        <v>1</v>
      </c>
      <c r="C471" s="59">
        <f>'[4]All Counts'!G471</f>
        <v>1</v>
      </c>
      <c r="D471" s="353">
        <v>1</v>
      </c>
      <c r="E471" s="59" t="str">
        <f>'[4]All Counts'!P471</f>
        <v>PeMS2016</v>
      </c>
      <c r="F471" s="59">
        <v>1</v>
      </c>
      <c r="G471" s="227">
        <v>10</v>
      </c>
      <c r="H471" s="227">
        <v>6</v>
      </c>
      <c r="I471" s="227">
        <v>6</v>
      </c>
      <c r="J471" s="59">
        <f>'[4]All Counts'!M471</f>
        <v>86295.510241297903</v>
      </c>
      <c r="K471" s="78">
        <f>VLOOKUP(class[[#This Row],[hwycov_id]],flow[[hwycov_id]:[flow_day]],2,FALSE)</f>
        <v>86504.582520000011</v>
      </c>
      <c r="L471" s="229">
        <f t="shared" si="21"/>
        <v>2.4227480446838978E-3</v>
      </c>
      <c r="M471" s="228">
        <f t="shared" si="22"/>
        <v>209.07227870210772</v>
      </c>
      <c r="N471" s="228">
        <f t="shared" si="23"/>
        <v>43711.217721691806</v>
      </c>
      <c r="O471" s="59" t="e">
        <f>VLOOKUP(class[[#This Row],[hwycov_id]],check!$A$2:$P$26,16,FALSE)</f>
        <v>#N/A</v>
      </c>
      <c r="P471" s="59">
        <v>491</v>
      </c>
      <c r="Q471" s="304">
        <f>ROUND(class[[#This Row],[count]],-3)</f>
        <v>86000</v>
      </c>
      <c r="R471" s="321">
        <f>VLOOKUP(class[[#This Row],[count_rd]],caltran!$J$2:$P$182,7,FALSE)</f>
        <v>73931.333333333328</v>
      </c>
      <c r="S471" s="321">
        <f>VLOOKUP(class[[#This Row],[count_rd]],caltran!$J$2:$P$182,6,FALSE)</f>
        <v>98068.666666666672</v>
      </c>
      <c r="T471" s="59">
        <f>IF(AND(class[[#This Row],[flow]]&gt;=class[[#This Row],[low]], class[[#This Row],[flow]]&lt;=class[[#This Row],[high]]),1,0)</f>
        <v>1</v>
      </c>
    </row>
    <row r="472" spans="1:20">
      <c r="A472" s="347">
        <f>'[4]All Counts'!E472</f>
        <v>746</v>
      </c>
      <c r="B472" s="59">
        <f>'[4]All Counts'!F472</f>
        <v>1</v>
      </c>
      <c r="C472" s="59">
        <f>'[4]All Counts'!G472</f>
        <v>1</v>
      </c>
      <c r="D472" s="353">
        <v>1</v>
      </c>
      <c r="E472" s="59" t="str">
        <f>'[4]All Counts'!P472</f>
        <v>PeMS2016</v>
      </c>
      <c r="F472" s="59">
        <v>1</v>
      </c>
      <c r="G472" s="227">
        <v>10</v>
      </c>
      <c r="H472" s="227">
        <v>3</v>
      </c>
      <c r="I472" s="227">
        <v>14</v>
      </c>
      <c r="J472" s="59">
        <f>'[4]All Counts'!M472</f>
        <v>99899.427556523515</v>
      </c>
      <c r="K472" s="78">
        <f>VLOOKUP(class[[#This Row],[hwycov_id]],flow[[hwycov_id]:[flow_day]],2,FALSE)</f>
        <v>96334.624024000004</v>
      </c>
      <c r="L472" s="229">
        <f t="shared" si="21"/>
        <v>-3.5683923519046479E-2</v>
      </c>
      <c r="M472" s="228">
        <f t="shared" si="22"/>
        <v>-3564.8035325235105</v>
      </c>
      <c r="N472" s="228">
        <f t="shared" si="23"/>
        <v>12707824.225492099</v>
      </c>
      <c r="O472" s="59" t="e">
        <f>VLOOKUP(class[[#This Row],[hwycov_id]],check!$A$2:$P$26,16,FALSE)</f>
        <v>#N/A</v>
      </c>
      <c r="P472" s="59">
        <v>492</v>
      </c>
      <c r="Q472" s="304">
        <f>ROUND(class[[#This Row],[count]],-3)</f>
        <v>100000</v>
      </c>
      <c r="R472" s="321">
        <f>VLOOKUP(class[[#This Row],[count_rd]],caltran!$J$2:$P$182,7,FALSE)</f>
        <v>86400</v>
      </c>
      <c r="S472" s="321">
        <f>VLOOKUP(class[[#This Row],[count_rd]],caltran!$J$2:$P$182,6,FALSE)</f>
        <v>113600.00000000001</v>
      </c>
      <c r="T472" s="59">
        <f>IF(AND(class[[#This Row],[flow]]&gt;=class[[#This Row],[low]], class[[#This Row],[flow]]&lt;=class[[#This Row],[high]]),1,0)</f>
        <v>1</v>
      </c>
    </row>
    <row r="473" spans="1:20">
      <c r="A473" s="347">
        <f>'[4]All Counts'!E473</f>
        <v>746</v>
      </c>
      <c r="B473" s="59">
        <f>'[4]All Counts'!F473</f>
        <v>1</v>
      </c>
      <c r="C473" s="59">
        <f>'[4]All Counts'!G473</f>
        <v>1</v>
      </c>
      <c r="D473" s="353">
        <v>1</v>
      </c>
      <c r="E473" s="59" t="str">
        <f>'[4]All Counts'!P473</f>
        <v>Caltran</v>
      </c>
      <c r="F473" s="59">
        <v>1</v>
      </c>
      <c r="G473" s="227">
        <v>10</v>
      </c>
      <c r="H473" s="227">
        <v>3</v>
      </c>
      <c r="I473" s="227">
        <v>14</v>
      </c>
      <c r="J473" s="59">
        <f>'[4]All Counts'!M473</f>
        <v>97398</v>
      </c>
      <c r="K473" s="78">
        <f>VLOOKUP(class[[#This Row],[hwycov_id]],flow[[hwycov_id]:[flow_day]],2,FALSE)</f>
        <v>96334.624024000004</v>
      </c>
      <c r="L473" s="229">
        <f t="shared" si="21"/>
        <v>-1.0917842009076084E-2</v>
      </c>
      <c r="M473" s="228">
        <f t="shared" si="22"/>
        <v>-1063.3759759999957</v>
      </c>
      <c r="N473" s="228">
        <f t="shared" si="23"/>
        <v>1130768.4663339434</v>
      </c>
      <c r="O473" s="59" t="e">
        <f>VLOOKUP(class[[#This Row],[hwycov_id]],check!$A$2:$P$26,16,FALSE)</f>
        <v>#N/A</v>
      </c>
      <c r="P473" s="59">
        <v>493</v>
      </c>
      <c r="Q473" s="304">
        <f>ROUND(class[[#This Row],[count]],-3)</f>
        <v>97000</v>
      </c>
      <c r="R473" s="321">
        <f>VLOOKUP(class[[#This Row],[count_rd]],caltran!$J$2:$P$182,7,FALSE)</f>
        <v>83727.166666666657</v>
      </c>
      <c r="S473" s="321">
        <f>VLOOKUP(class[[#This Row],[count_rd]],caltran!$J$2:$P$182,6,FALSE)</f>
        <v>110272.83333333334</v>
      </c>
      <c r="T473" s="59">
        <f>IF(AND(class[[#This Row],[flow]]&gt;=class[[#This Row],[low]], class[[#This Row],[flow]]&lt;=class[[#This Row],[high]]),1,0)</f>
        <v>1</v>
      </c>
    </row>
    <row r="474" spans="1:20">
      <c r="A474" s="347">
        <f>'[4]All Counts'!E474</f>
        <v>20755</v>
      </c>
      <c r="B474" s="59">
        <f>'[4]All Counts'!F474</f>
        <v>1</v>
      </c>
      <c r="C474" s="59">
        <f>'[4]All Counts'!G474</f>
        <v>1</v>
      </c>
      <c r="D474" s="353">
        <v>1</v>
      </c>
      <c r="E474" s="59" t="str">
        <f>'[4]All Counts'!P474</f>
        <v>PeMS2016</v>
      </c>
      <c r="F474" s="59">
        <v>1</v>
      </c>
      <c r="G474" s="227">
        <v>10</v>
      </c>
      <c r="H474" s="227">
        <v>3</v>
      </c>
      <c r="I474" s="227">
        <v>14</v>
      </c>
      <c r="J474" s="59">
        <f>'[4]All Counts'!M474</f>
        <v>78240.756827655146</v>
      </c>
      <c r="K474" s="78">
        <f>VLOOKUP(class[[#This Row],[hwycov_id]],flow[[hwycov_id]:[flow_day]],2,FALSE)</f>
        <v>81098.154297000001</v>
      </c>
      <c r="L474" s="229">
        <f t="shared" si="21"/>
        <v>3.6520575531228339E-2</v>
      </c>
      <c r="M474" s="228">
        <f t="shared" si="22"/>
        <v>2857.3974693448545</v>
      </c>
      <c r="N474" s="228">
        <f t="shared" si="23"/>
        <v>8164720.2978183785</v>
      </c>
      <c r="O474" s="59" t="e">
        <f>VLOOKUP(class[[#This Row],[hwycov_id]],check!$A$2:$P$26,16,FALSE)</f>
        <v>#N/A</v>
      </c>
      <c r="P474" s="59">
        <v>494</v>
      </c>
      <c r="Q474" s="304">
        <f>ROUND(class[[#This Row],[count]],-3)</f>
        <v>78000</v>
      </c>
      <c r="R474" s="321">
        <f>VLOOKUP(class[[#This Row],[count_rd]],caltran!$J$2:$P$182,7,FALSE)</f>
        <v>66300</v>
      </c>
      <c r="S474" s="321">
        <f>VLOOKUP(class[[#This Row],[count_rd]],caltran!$J$2:$P$182,6,FALSE)</f>
        <v>89700</v>
      </c>
      <c r="T474" s="59">
        <f>IF(AND(class[[#This Row],[flow]]&gt;=class[[#This Row],[low]], class[[#This Row],[flow]]&lt;=class[[#This Row],[high]]),1,0)</f>
        <v>1</v>
      </c>
    </row>
    <row r="475" spans="1:20">
      <c r="A475" s="347">
        <f>'[4]All Counts'!E475</f>
        <v>751</v>
      </c>
      <c r="B475" s="59">
        <f>'[4]All Counts'!F475</f>
        <v>1</v>
      </c>
      <c r="C475" s="59">
        <f>'[4]All Counts'!G475</f>
        <v>1</v>
      </c>
      <c r="D475" s="353">
        <v>1</v>
      </c>
      <c r="E475" s="59" t="str">
        <f>'[4]All Counts'!P475</f>
        <v>PeMS2016</v>
      </c>
      <c r="F475" s="59">
        <v>1</v>
      </c>
      <c r="G475" s="227">
        <v>10</v>
      </c>
      <c r="H475" s="227">
        <v>7</v>
      </c>
      <c r="I475" s="227">
        <v>7</v>
      </c>
      <c r="J475" s="59">
        <f>'[4]All Counts'!M475</f>
        <v>111172.7313566886</v>
      </c>
      <c r="K475" s="78">
        <f>VLOOKUP(class[[#This Row],[hwycov_id]],flow[[hwycov_id]:[flow_day]],2,FALSE)</f>
        <v>116008.05761599999</v>
      </c>
      <c r="L475" s="229">
        <f t="shared" si="21"/>
        <v>4.3493815437507299E-2</v>
      </c>
      <c r="M475" s="228">
        <f t="shared" si="22"/>
        <v>4835.3262593113905</v>
      </c>
      <c r="N475" s="228">
        <f t="shared" si="23"/>
        <v>23380380.033986285</v>
      </c>
      <c r="O475" s="59" t="e">
        <f>VLOOKUP(class[[#This Row],[hwycov_id]],check!$A$2:$P$26,16,FALSE)</f>
        <v>#N/A</v>
      </c>
      <c r="P475" s="59">
        <v>495</v>
      </c>
      <c r="Q475" s="304">
        <f>ROUND(class[[#This Row],[count]],-3)</f>
        <v>111000</v>
      </c>
      <c r="R475" s="321">
        <f>VLOOKUP(class[[#This Row],[count_rd]],caltran!$J$2:$P$182,7,FALSE)</f>
        <v>96413.190476190444</v>
      </c>
      <c r="S475" s="321">
        <f>VLOOKUP(class[[#This Row],[count_rd]],caltran!$J$2:$P$182,6,FALSE)</f>
        <v>125586.80952380956</v>
      </c>
      <c r="T475" s="59">
        <f>IF(AND(class[[#This Row],[flow]]&gt;=class[[#This Row],[low]], class[[#This Row],[flow]]&lt;=class[[#This Row],[high]]),1,0)</f>
        <v>1</v>
      </c>
    </row>
    <row r="476" spans="1:20">
      <c r="A476" s="347">
        <f>'[4]All Counts'!E476</f>
        <v>751</v>
      </c>
      <c r="B476" s="59">
        <f>'[4]All Counts'!F476</f>
        <v>1</v>
      </c>
      <c r="C476" s="59">
        <f>'[4]All Counts'!G476</f>
        <v>1</v>
      </c>
      <c r="D476" s="353">
        <v>1</v>
      </c>
      <c r="E476" s="59" t="str">
        <f>'[4]All Counts'!P476</f>
        <v>Caltran</v>
      </c>
      <c r="F476" s="59">
        <v>1</v>
      </c>
      <c r="G476" s="227">
        <v>10</v>
      </c>
      <c r="H476" s="227">
        <v>7</v>
      </c>
      <c r="I476" s="227">
        <v>7</v>
      </c>
      <c r="J476" s="59">
        <f>'[4]All Counts'!M476</f>
        <v>103001</v>
      </c>
      <c r="K476" s="78">
        <f>VLOOKUP(class[[#This Row],[hwycov_id]],flow[[hwycov_id]:[flow_day]],2,FALSE)</f>
        <v>116008.05761599999</v>
      </c>
      <c r="L476" s="229">
        <f t="shared" si="21"/>
        <v>0.12628088674867222</v>
      </c>
      <c r="M476" s="228">
        <f t="shared" si="22"/>
        <v>13007.057615999991</v>
      </c>
      <c r="N476" s="228">
        <f t="shared" si="23"/>
        <v>169183547.82594338</v>
      </c>
      <c r="O476" s="59" t="e">
        <f>VLOOKUP(class[[#This Row],[hwycov_id]],check!$A$2:$P$26,16,FALSE)</f>
        <v>#N/A</v>
      </c>
      <c r="P476" s="59">
        <v>496</v>
      </c>
      <c r="Q476" s="304">
        <f>ROUND(class[[#This Row],[count]],-3)</f>
        <v>103000</v>
      </c>
      <c r="R476" s="321">
        <f>VLOOKUP(class[[#This Row],[count_rd]],caltran!$J$2:$P$182,7,FALSE)</f>
        <v>89153.857142857189</v>
      </c>
      <c r="S476" s="321">
        <f>VLOOKUP(class[[#This Row],[count_rd]],caltran!$J$2:$P$182,6,FALSE)</f>
        <v>116846.1428571428</v>
      </c>
      <c r="T476" s="59">
        <f>IF(AND(class[[#This Row],[flow]]&gt;=class[[#This Row],[low]], class[[#This Row],[flow]]&lt;=class[[#This Row],[high]]),1,0)</f>
        <v>1</v>
      </c>
    </row>
    <row r="477" spans="1:20">
      <c r="A477" s="347">
        <f>'[4]All Counts'!E477</f>
        <v>752</v>
      </c>
      <c r="B477" s="59">
        <f>'[4]All Counts'!F477</f>
        <v>1</v>
      </c>
      <c r="C477" s="59">
        <f>'[4]All Counts'!G477</f>
        <v>1</v>
      </c>
      <c r="D477" s="353">
        <v>1</v>
      </c>
      <c r="E477" s="59" t="str">
        <f>'[4]All Counts'!P477</f>
        <v>PeMS2016</v>
      </c>
      <c r="F477" s="59">
        <v>1</v>
      </c>
      <c r="G477" s="227">
        <v>10</v>
      </c>
      <c r="H477" s="227">
        <v>2</v>
      </c>
      <c r="I477" s="227">
        <v>14</v>
      </c>
      <c r="J477" s="59">
        <f>'[4]All Counts'!M477</f>
        <v>105349.7017565632</v>
      </c>
      <c r="K477" s="78">
        <f>VLOOKUP(class[[#This Row],[hwycov_id]],flow[[hwycov_id]:[flow_day]],2,FALSE)</f>
        <v>109355.83593700001</v>
      </c>
      <c r="L477" s="229">
        <f t="shared" si="21"/>
        <v>3.8027010173165898E-2</v>
      </c>
      <c r="M477" s="228">
        <f t="shared" si="22"/>
        <v>4006.134180436813</v>
      </c>
      <c r="N477" s="228">
        <f t="shared" si="23"/>
        <v>16049111.071664136</v>
      </c>
      <c r="O477" s="59" t="e">
        <f>VLOOKUP(class[[#This Row],[hwycov_id]],check!$A$2:$P$26,16,FALSE)</f>
        <v>#N/A</v>
      </c>
      <c r="P477" s="59">
        <v>497</v>
      </c>
      <c r="Q477" s="304">
        <f>ROUND(class[[#This Row],[count]],-3)</f>
        <v>105000</v>
      </c>
      <c r="R477" s="321">
        <f>VLOOKUP(class[[#This Row],[count_rd]],caltran!$J$2:$P$182,7,FALSE)</f>
        <v>90979.999999999942</v>
      </c>
      <c r="S477" s="321">
        <f>VLOOKUP(class[[#This Row],[count_rd]],caltran!$J$2:$P$182,6,FALSE)</f>
        <v>119020.00000000006</v>
      </c>
      <c r="T477" s="59">
        <f>IF(AND(class[[#This Row],[flow]]&gt;=class[[#This Row],[low]], class[[#This Row],[flow]]&lt;=class[[#This Row],[high]]),1,0)</f>
        <v>1</v>
      </c>
    </row>
    <row r="478" spans="1:20">
      <c r="A478" s="347">
        <f>'[4]All Counts'!E478</f>
        <v>754</v>
      </c>
      <c r="B478" s="59">
        <f>'[4]All Counts'!F478</f>
        <v>1</v>
      </c>
      <c r="C478" s="59">
        <f>'[4]All Counts'!G478</f>
        <v>1</v>
      </c>
      <c r="D478" s="353">
        <v>1</v>
      </c>
      <c r="E478" s="59" t="str">
        <f>'[4]All Counts'!P478</f>
        <v>PeMS2016</v>
      </c>
      <c r="F478" s="59">
        <v>1</v>
      </c>
      <c r="G478" s="227">
        <v>10</v>
      </c>
      <c r="H478" s="227">
        <v>7</v>
      </c>
      <c r="I478" s="227">
        <v>7</v>
      </c>
      <c r="J478" s="59">
        <f>'[4]All Counts'!M478</f>
        <v>96581.427456384728</v>
      </c>
      <c r="K478" s="78">
        <f>VLOOKUP(class[[#This Row],[hwycov_id]],flow[[hwycov_id]:[flow_day]],2,FALSE)</f>
        <v>100727.332031</v>
      </c>
      <c r="L478" s="229">
        <f t="shared" si="21"/>
        <v>4.2926519971839605E-2</v>
      </c>
      <c r="M478" s="228">
        <f t="shared" si="22"/>
        <v>4145.9045746152697</v>
      </c>
      <c r="N478" s="228">
        <f t="shared" si="23"/>
        <v>17188524.74181582</v>
      </c>
      <c r="O478" s="59" t="e">
        <f>VLOOKUP(class[[#This Row],[hwycov_id]],check!$A$2:$P$26,16,FALSE)</f>
        <v>#N/A</v>
      </c>
      <c r="P478" s="59">
        <v>498</v>
      </c>
      <c r="Q478" s="304">
        <f>ROUND(class[[#This Row],[count]],-3)</f>
        <v>97000</v>
      </c>
      <c r="R478" s="321">
        <f>VLOOKUP(class[[#This Row],[count_rd]],caltran!$J$2:$P$182,7,FALSE)</f>
        <v>83727.166666666657</v>
      </c>
      <c r="S478" s="321">
        <f>VLOOKUP(class[[#This Row],[count_rd]],caltran!$J$2:$P$182,6,FALSE)</f>
        <v>110272.83333333334</v>
      </c>
      <c r="T478" s="59">
        <f>IF(AND(class[[#This Row],[flow]]&gt;=class[[#This Row],[low]], class[[#This Row],[flow]]&lt;=class[[#This Row],[high]]),1,0)</f>
        <v>1</v>
      </c>
    </row>
    <row r="479" spans="1:20">
      <c r="A479" s="347">
        <f>'[4]All Counts'!E479</f>
        <v>757</v>
      </c>
      <c r="B479" s="59">
        <f>'[4]All Counts'!F479</f>
        <v>1</v>
      </c>
      <c r="C479" s="59">
        <f>'[4]All Counts'!G479</f>
        <v>1</v>
      </c>
      <c r="D479" s="353">
        <v>1</v>
      </c>
      <c r="E479" s="59" t="str">
        <f>'[4]All Counts'!P479</f>
        <v>PeMS2016</v>
      </c>
      <c r="F479" s="59">
        <v>1</v>
      </c>
      <c r="G479" s="227">
        <v>10</v>
      </c>
      <c r="H479" s="227">
        <v>2</v>
      </c>
      <c r="I479" s="227">
        <v>11</v>
      </c>
      <c r="J479" s="59">
        <f>'[4]All Counts'!M479</f>
        <v>85157.645631307241</v>
      </c>
      <c r="K479" s="78">
        <f>VLOOKUP(class[[#This Row],[hwycov_id]],flow[[hwycov_id]:[flow_day]],2,FALSE)</f>
        <v>96080.290038000006</v>
      </c>
      <c r="L479" s="229">
        <f t="shared" si="21"/>
        <v>0.12826381384453378</v>
      </c>
      <c r="M479" s="228">
        <f t="shared" si="22"/>
        <v>10922.644406692765</v>
      </c>
      <c r="N479" s="228">
        <f t="shared" si="23"/>
        <v>119304160.83505675</v>
      </c>
      <c r="O479" s="59" t="e">
        <f>VLOOKUP(class[[#This Row],[hwycov_id]],check!$A$2:$P$26,16,FALSE)</f>
        <v>#N/A</v>
      </c>
      <c r="P479" s="59">
        <v>499</v>
      </c>
      <c r="Q479" s="304">
        <f>ROUND(class[[#This Row],[count]],-3)</f>
        <v>85000</v>
      </c>
      <c r="R479" s="321">
        <f>VLOOKUP(class[[#This Row],[count_rd]],caltran!$J$2:$P$182,7,FALSE)</f>
        <v>73015</v>
      </c>
      <c r="S479" s="321">
        <f>VLOOKUP(class[[#This Row],[count_rd]],caltran!$J$2:$P$182,6,FALSE)</f>
        <v>96985</v>
      </c>
      <c r="T479" s="59">
        <f>IF(AND(class[[#This Row],[flow]]&gt;=class[[#This Row],[low]], class[[#This Row],[flow]]&lt;=class[[#This Row],[high]]),1,0)</f>
        <v>1</v>
      </c>
    </row>
    <row r="480" spans="1:20">
      <c r="A480" s="347">
        <f>'[4]All Counts'!E480</f>
        <v>760</v>
      </c>
      <c r="B480" s="59">
        <f>'[4]All Counts'!F480</f>
        <v>1</v>
      </c>
      <c r="C480" s="59">
        <f>'[4]All Counts'!G480</f>
        <v>1</v>
      </c>
      <c r="D480" s="353">
        <v>1</v>
      </c>
      <c r="E480" s="59" t="str">
        <f>'[4]All Counts'!P480</f>
        <v>Caltran</v>
      </c>
      <c r="F480" s="59">
        <v>1</v>
      </c>
      <c r="G480" s="227">
        <v>10</v>
      </c>
      <c r="H480" s="227">
        <v>2</v>
      </c>
      <c r="I480" s="227">
        <v>14</v>
      </c>
      <c r="J480" s="59">
        <f>'[4]All Counts'!M480</f>
        <v>94619</v>
      </c>
      <c r="K480" s="78">
        <f>VLOOKUP(class[[#This Row],[hwycov_id]],flow[[hwycov_id]:[flow_day]],2,FALSE)</f>
        <v>110773.66113199999</v>
      </c>
      <c r="L480" s="229">
        <f t="shared" si="21"/>
        <v>0.17073379693296276</v>
      </c>
      <c r="M480" s="228">
        <f t="shared" si="22"/>
        <v>16154.661131999994</v>
      </c>
      <c r="N480" s="228">
        <f t="shared" si="23"/>
        <v>260973076.28975132</v>
      </c>
      <c r="O480" s="59" t="e">
        <f>VLOOKUP(class[[#This Row],[hwycov_id]],check!$A$2:$P$26,16,FALSE)</f>
        <v>#N/A</v>
      </c>
      <c r="P480" s="59">
        <v>500</v>
      </c>
      <c r="Q480" s="304">
        <f>ROUND(class[[#This Row],[count]],-3)</f>
        <v>95000</v>
      </c>
      <c r="R480" s="321">
        <f>VLOOKUP(class[[#This Row],[count_rd]],caltran!$J$2:$P$182,7,FALSE)</f>
        <v>81985</v>
      </c>
      <c r="S480" s="321">
        <f>VLOOKUP(class[[#This Row],[count_rd]],caltran!$J$2:$P$182,6,FALSE)</f>
        <v>108015</v>
      </c>
      <c r="T480" s="59">
        <f>IF(AND(class[[#This Row],[flow]]&gt;=class[[#This Row],[low]], class[[#This Row],[flow]]&lt;=class[[#This Row],[high]]),1,0)</f>
        <v>0</v>
      </c>
    </row>
    <row r="481" spans="1:20">
      <c r="A481" s="347">
        <f>'[4]All Counts'!E481</f>
        <v>762</v>
      </c>
      <c r="B481" s="59">
        <f>'[4]All Counts'!F481</f>
        <v>1</v>
      </c>
      <c r="C481" s="59">
        <f>'[4]All Counts'!G481</f>
        <v>1</v>
      </c>
      <c r="D481" s="353">
        <v>1</v>
      </c>
      <c r="E481" s="59" t="str">
        <f>'[4]All Counts'!P481</f>
        <v>PeMS2016</v>
      </c>
      <c r="F481" s="59">
        <v>1</v>
      </c>
      <c r="G481" s="227">
        <v>10</v>
      </c>
      <c r="H481" s="227">
        <v>3</v>
      </c>
      <c r="I481" s="227">
        <v>14</v>
      </c>
      <c r="J481" s="59">
        <f>'[4]All Counts'!M481</f>
        <v>102772.45340771299</v>
      </c>
      <c r="K481" s="78">
        <f>VLOOKUP(class[[#This Row],[hwycov_id]],flow[[hwycov_id]:[flow_day]],2,FALSE)</f>
        <v>94784.846680000002</v>
      </c>
      <c r="L481" s="229">
        <f t="shared" si="21"/>
        <v>-7.7721280974241358E-2</v>
      </c>
      <c r="M481" s="228">
        <f t="shared" si="22"/>
        <v>-7987.6067277129914</v>
      </c>
      <c r="N481" s="228">
        <f t="shared" si="23"/>
        <v>63801861.236605845</v>
      </c>
      <c r="O481" s="59" t="e">
        <f>VLOOKUP(class[[#This Row],[hwycov_id]],check!$A$2:$P$26,16,FALSE)</f>
        <v>#N/A</v>
      </c>
      <c r="P481" s="59">
        <v>501</v>
      </c>
      <c r="Q481" s="304">
        <f>ROUND(class[[#This Row],[count]],-3)</f>
        <v>103000</v>
      </c>
      <c r="R481" s="321">
        <f>VLOOKUP(class[[#This Row],[count_rd]],caltran!$J$2:$P$182,7,FALSE)</f>
        <v>89153.857142857189</v>
      </c>
      <c r="S481" s="321">
        <f>VLOOKUP(class[[#This Row],[count_rd]],caltran!$J$2:$P$182,6,FALSE)</f>
        <v>116846.1428571428</v>
      </c>
      <c r="T481" s="59">
        <f>IF(AND(class[[#This Row],[flow]]&gt;=class[[#This Row],[low]], class[[#This Row],[flow]]&lt;=class[[#This Row],[high]]),1,0)</f>
        <v>1</v>
      </c>
    </row>
    <row r="482" spans="1:20">
      <c r="A482" s="347">
        <f>'[4]All Counts'!E482</f>
        <v>59</v>
      </c>
      <c r="B482" s="59">
        <f>'[4]All Counts'!F482</f>
        <v>1</v>
      </c>
      <c r="C482" s="59">
        <f>'[4]All Counts'!G482</f>
        <v>1</v>
      </c>
      <c r="D482" s="353">
        <v>1</v>
      </c>
      <c r="E482" s="59" t="str">
        <f>'[4]All Counts'!P482</f>
        <v>PeMS2016</v>
      </c>
      <c r="F482" s="59">
        <v>1</v>
      </c>
      <c r="G482" s="227">
        <v>10</v>
      </c>
      <c r="H482" s="227">
        <v>3</v>
      </c>
      <c r="I482" s="227">
        <v>14</v>
      </c>
      <c r="J482" s="59">
        <f>'[4]All Counts'!M482</f>
        <v>90563.554359976682</v>
      </c>
      <c r="K482" s="78">
        <f>VLOOKUP(class[[#This Row],[hwycov_id]],flow[[hwycov_id]:[flow_day]],2,FALSE)</f>
        <v>98695.206055000002</v>
      </c>
      <c r="L482" s="229">
        <f t="shared" si="21"/>
        <v>8.9789449547234002E-2</v>
      </c>
      <c r="M482" s="228">
        <f t="shared" si="22"/>
        <v>8131.6516950233199</v>
      </c>
      <c r="N482" s="228">
        <f t="shared" si="23"/>
        <v>66123759.28917563</v>
      </c>
      <c r="O482" s="59" t="e">
        <f>VLOOKUP(class[[#This Row],[hwycov_id]],check!$A$2:$P$26,16,FALSE)</f>
        <v>#N/A</v>
      </c>
      <c r="P482" s="59">
        <v>502</v>
      </c>
      <c r="Q482" s="304">
        <f>ROUND(class[[#This Row],[count]],-3)</f>
        <v>91000</v>
      </c>
      <c r="R482" s="321">
        <f>VLOOKUP(class[[#This Row],[count_rd]],caltran!$J$2:$P$182,7,FALSE)</f>
        <v>78472.333333333328</v>
      </c>
      <c r="S482" s="321">
        <f>VLOOKUP(class[[#This Row],[count_rd]],caltran!$J$2:$P$182,6,FALSE)</f>
        <v>103527.66666666666</v>
      </c>
      <c r="T482" s="59">
        <f>IF(AND(class[[#This Row],[flow]]&gt;=class[[#This Row],[low]], class[[#This Row],[flow]]&lt;=class[[#This Row],[high]]),1,0)</f>
        <v>1</v>
      </c>
    </row>
    <row r="483" spans="1:20">
      <c r="A483" s="347">
        <f>'[4]All Counts'!E483</f>
        <v>15064</v>
      </c>
      <c r="B483" s="59">
        <f>'[4]All Counts'!F483</f>
        <v>1</v>
      </c>
      <c r="C483" s="59">
        <f>'[4]All Counts'!G483</f>
        <v>1</v>
      </c>
      <c r="D483" s="353">
        <v>1</v>
      </c>
      <c r="E483" s="59" t="str">
        <f>'[4]All Counts'!P483</f>
        <v>PeMS2016</v>
      </c>
      <c r="F483" s="59">
        <v>1</v>
      </c>
      <c r="G483" s="227">
        <v>10</v>
      </c>
      <c r="H483" s="227">
        <v>3</v>
      </c>
      <c r="I483" s="227">
        <v>14</v>
      </c>
      <c r="J483" s="59">
        <f>'[4]All Counts'!M483</f>
        <v>82822.87507154567</v>
      </c>
      <c r="K483" s="78">
        <f>VLOOKUP(class[[#This Row],[hwycov_id]],flow[[hwycov_id]:[flow_day]],2,FALSE)</f>
        <v>103847.891601</v>
      </c>
      <c r="L483" s="229">
        <f t="shared" si="21"/>
        <v>0.25385518809015117</v>
      </c>
      <c r="M483" s="228">
        <f t="shared" si="22"/>
        <v>21025.016529454326</v>
      </c>
      <c r="N483" s="228">
        <f t="shared" si="23"/>
        <v>442051320.06382763</v>
      </c>
      <c r="O483" s="59" t="e">
        <f>VLOOKUP(class[[#This Row],[hwycov_id]],check!$A$2:$P$26,16,FALSE)</f>
        <v>#N/A</v>
      </c>
      <c r="P483" s="59">
        <v>503</v>
      </c>
      <c r="Q483" s="304">
        <f>ROUND(class[[#This Row],[count]],-3)</f>
        <v>83000</v>
      </c>
      <c r="R483" s="321">
        <f>VLOOKUP(class[[#This Row],[count_rd]],caltran!$J$2:$P$182,7,FALSE)</f>
        <v>71131</v>
      </c>
      <c r="S483" s="321">
        <f>VLOOKUP(class[[#This Row],[count_rd]],caltran!$J$2:$P$182,6,FALSE)</f>
        <v>94869</v>
      </c>
      <c r="T483" s="59">
        <f>IF(AND(class[[#This Row],[flow]]&gt;=class[[#This Row],[low]], class[[#This Row],[flow]]&lt;=class[[#This Row],[high]]),1,0)</f>
        <v>0</v>
      </c>
    </row>
    <row r="484" spans="1:20">
      <c r="A484" s="347">
        <f>'[4]All Counts'!E484</f>
        <v>23851</v>
      </c>
      <c r="B484" s="59">
        <f>'[4]All Counts'!F484</f>
        <v>1</v>
      </c>
      <c r="C484" s="59">
        <f>'[4]All Counts'!G484</f>
        <v>1</v>
      </c>
      <c r="D484" s="353">
        <v>1</v>
      </c>
      <c r="E484" s="59" t="str">
        <f>'[4]All Counts'!P484</f>
        <v>PeMS2016</v>
      </c>
      <c r="F484" s="59">
        <v>1</v>
      </c>
      <c r="G484" s="227">
        <v>10</v>
      </c>
      <c r="H484" s="227">
        <v>4</v>
      </c>
      <c r="I484" s="227">
        <v>2</v>
      </c>
      <c r="J484" s="59">
        <f>'[4]All Counts'!M484</f>
        <v>71532.467054686509</v>
      </c>
      <c r="K484" s="78">
        <f>VLOOKUP(class[[#This Row],[hwycov_id]],flow[[hwycov_id]:[flow_day]],2,FALSE)</f>
        <v>83076.607910999999</v>
      </c>
      <c r="L484" s="229">
        <f t="shared" si="21"/>
        <v>0.16138323381867981</v>
      </c>
      <c r="M484" s="228">
        <f t="shared" si="22"/>
        <v>11544.14085631349</v>
      </c>
      <c r="N484" s="228">
        <f t="shared" si="23"/>
        <v>133267188.11040635</v>
      </c>
      <c r="O484" s="59" t="e">
        <f>VLOOKUP(class[[#This Row],[hwycov_id]],check!$A$2:$P$26,16,FALSE)</f>
        <v>#N/A</v>
      </c>
      <c r="P484" s="59">
        <v>504</v>
      </c>
      <c r="Q484" s="304">
        <f>ROUND(class[[#This Row],[count]],-3)</f>
        <v>72000</v>
      </c>
      <c r="R484" s="321">
        <f>VLOOKUP(class[[#This Row],[count_rd]],caltran!$J$2:$P$182,7,FALSE)</f>
        <v>60544</v>
      </c>
      <c r="S484" s="321">
        <f>VLOOKUP(class[[#This Row],[count_rd]],caltran!$J$2:$P$182,6,FALSE)</f>
        <v>83456</v>
      </c>
      <c r="T484" s="59">
        <f>IF(AND(class[[#This Row],[flow]]&gt;=class[[#This Row],[low]], class[[#This Row],[flow]]&lt;=class[[#This Row],[high]]),1,0)</f>
        <v>1</v>
      </c>
    </row>
    <row r="485" spans="1:20">
      <c r="A485" s="347">
        <f>'[4]All Counts'!E485</f>
        <v>26788</v>
      </c>
      <c r="B485" s="59">
        <f>'[4]All Counts'!F485</f>
        <v>1</v>
      </c>
      <c r="C485" s="59">
        <f>'[4]All Counts'!G485</f>
        <v>1</v>
      </c>
      <c r="D485" s="353">
        <v>1</v>
      </c>
      <c r="E485" s="59" t="str">
        <f>'[4]All Counts'!P485</f>
        <v>PeMS2016</v>
      </c>
      <c r="F485" s="59">
        <v>1</v>
      </c>
      <c r="G485" s="227">
        <v>10</v>
      </c>
      <c r="H485" s="227">
        <v>3</v>
      </c>
      <c r="I485" s="227">
        <v>14</v>
      </c>
      <c r="J485" s="59">
        <f>'[4]All Counts'!M485</f>
        <v>87549.766956058884</v>
      </c>
      <c r="K485" s="78">
        <f>VLOOKUP(class[[#This Row],[hwycov_id]],flow[[hwycov_id]:[flow_day]],2,FALSE)</f>
        <v>97829.513670999993</v>
      </c>
      <c r="L485" s="229">
        <f t="shared" si="21"/>
        <v>0.11741603744188711</v>
      </c>
      <c r="M485" s="228">
        <f t="shared" si="22"/>
        <v>10279.74671494111</v>
      </c>
      <c r="N485" s="228">
        <f t="shared" si="23"/>
        <v>105673192.52334253</v>
      </c>
      <c r="O485" s="59" t="e">
        <f>VLOOKUP(class[[#This Row],[hwycov_id]],check!$A$2:$P$26,16,FALSE)</f>
        <v>#N/A</v>
      </c>
      <c r="P485" s="59">
        <v>505</v>
      </c>
      <c r="Q485" s="304">
        <f>ROUND(class[[#This Row],[count]],-3)</f>
        <v>88000</v>
      </c>
      <c r="R485" s="321">
        <f>VLOOKUP(class[[#This Row],[count_rd]],caltran!$J$2:$P$182,7,FALSE)</f>
        <v>75768</v>
      </c>
      <c r="S485" s="321">
        <f>VLOOKUP(class[[#This Row],[count_rd]],caltran!$J$2:$P$182,6,FALSE)</f>
        <v>100232</v>
      </c>
      <c r="T485" s="59">
        <f>IF(AND(class[[#This Row],[flow]]&gt;=class[[#This Row],[low]], class[[#This Row],[flow]]&lt;=class[[#This Row],[high]]),1,0)</f>
        <v>1</v>
      </c>
    </row>
    <row r="486" spans="1:20">
      <c r="A486" s="347">
        <f>'[4]All Counts'!E486</f>
        <v>589</v>
      </c>
      <c r="B486" s="59">
        <f>'[4]All Counts'!F486</f>
        <v>1</v>
      </c>
      <c r="C486" s="59">
        <f>'[4]All Counts'!G486</f>
        <v>1</v>
      </c>
      <c r="D486" s="353">
        <v>1</v>
      </c>
      <c r="E486" s="59" t="str">
        <f>'[4]All Counts'!P486</f>
        <v>PeMS2016</v>
      </c>
      <c r="F486" s="59">
        <v>1</v>
      </c>
      <c r="G486" s="227">
        <v>10</v>
      </c>
      <c r="H486" s="227">
        <v>2</v>
      </c>
      <c r="I486" s="227">
        <v>11</v>
      </c>
      <c r="J486" s="59">
        <f>'[4]All Counts'!M486</f>
        <v>55874.526511452757</v>
      </c>
      <c r="K486" s="78">
        <f>VLOOKUP(class[[#This Row],[hwycov_id]],flow[[hwycov_id]:[flow_day]],2,FALSE)</f>
        <v>67872.261232000004</v>
      </c>
      <c r="L486" s="229">
        <f t="shared" si="21"/>
        <v>0.21472637836292074</v>
      </c>
      <c r="M486" s="228">
        <f t="shared" si="22"/>
        <v>11997.734720547247</v>
      </c>
      <c r="N486" s="228">
        <f t="shared" si="23"/>
        <v>143945638.42462492</v>
      </c>
      <c r="O486" s="59" t="e">
        <f>VLOOKUP(class[[#This Row],[hwycov_id]],check!$A$2:$P$26,16,FALSE)</f>
        <v>#N/A</v>
      </c>
      <c r="P486" s="59">
        <v>506</v>
      </c>
      <c r="Q486" s="304">
        <f>ROUND(class[[#This Row],[count]],-3)</f>
        <v>56000</v>
      </c>
      <c r="R486" s="321">
        <f>VLOOKUP(class[[#This Row],[count_rd]],caltran!$J$2:$P$182,7,FALSE)</f>
        <v>45453.333333333336</v>
      </c>
      <c r="S486" s="321">
        <f>VLOOKUP(class[[#This Row],[count_rd]],caltran!$J$2:$P$182,6,FALSE)</f>
        <v>66546.666666666657</v>
      </c>
      <c r="T486" s="59">
        <f>IF(AND(class[[#This Row],[flow]]&gt;=class[[#This Row],[low]], class[[#This Row],[flow]]&lt;=class[[#This Row],[high]]),1,0)</f>
        <v>0</v>
      </c>
    </row>
    <row r="487" spans="1:20">
      <c r="A487" s="347">
        <f>'[4]All Counts'!E487</f>
        <v>31198</v>
      </c>
      <c r="B487" s="59">
        <f>'[4]All Counts'!F487</f>
        <v>1</v>
      </c>
      <c r="C487" s="59">
        <f>'[4]All Counts'!G487</f>
        <v>1</v>
      </c>
      <c r="D487" s="353">
        <v>1</v>
      </c>
      <c r="E487" s="59" t="str">
        <f>'[4]All Counts'!P487</f>
        <v>Caltran</v>
      </c>
      <c r="F487" s="59">
        <v>1</v>
      </c>
      <c r="G487" s="227">
        <v>10</v>
      </c>
      <c r="H487" s="227">
        <v>6</v>
      </c>
      <c r="I487" s="227">
        <v>6</v>
      </c>
      <c r="J487" s="59">
        <f>'[4]All Counts'!M487</f>
        <v>83328</v>
      </c>
      <c r="K487" s="78">
        <f>VLOOKUP(class[[#This Row],[hwycov_id]],flow[[hwycov_id]:[flow_day]],2,FALSE)</f>
        <v>81306.102050999994</v>
      </c>
      <c r="L487" s="229">
        <f t="shared" si="21"/>
        <v>-2.4264328305011573E-2</v>
      </c>
      <c r="M487" s="228">
        <f t="shared" si="22"/>
        <v>-2021.8979490000056</v>
      </c>
      <c r="N487" s="228">
        <f t="shared" si="23"/>
        <v>4088071.3161704293</v>
      </c>
      <c r="O487" s="59" t="e">
        <f>VLOOKUP(class[[#This Row],[hwycov_id]],check!$A$2:$P$26,16,FALSE)</f>
        <v>#N/A</v>
      </c>
      <c r="P487" s="59">
        <v>507</v>
      </c>
      <c r="Q487" s="304">
        <f>ROUND(class[[#This Row],[count]],-3)</f>
        <v>83000</v>
      </c>
      <c r="R487" s="321">
        <f>VLOOKUP(class[[#This Row],[count_rd]],caltran!$J$2:$P$182,7,FALSE)</f>
        <v>71131</v>
      </c>
      <c r="S487" s="321">
        <f>VLOOKUP(class[[#This Row],[count_rd]],caltran!$J$2:$P$182,6,FALSE)</f>
        <v>94869</v>
      </c>
      <c r="T487" s="59">
        <f>IF(AND(class[[#This Row],[flow]]&gt;=class[[#This Row],[low]], class[[#This Row],[flow]]&lt;=class[[#This Row],[high]]),1,0)</f>
        <v>1</v>
      </c>
    </row>
    <row r="488" spans="1:20">
      <c r="A488" s="347">
        <f>'[4]All Counts'!E488</f>
        <v>20781</v>
      </c>
      <c r="B488" s="59">
        <f>'[4]All Counts'!F488</f>
        <v>1</v>
      </c>
      <c r="C488" s="59">
        <f>'[4]All Counts'!G488</f>
        <v>1</v>
      </c>
      <c r="D488" s="353">
        <v>1</v>
      </c>
      <c r="E488" s="59" t="str">
        <f>'[4]All Counts'!P488</f>
        <v>Caltran</v>
      </c>
      <c r="F488" s="59">
        <v>1</v>
      </c>
      <c r="G488" s="227">
        <v>10</v>
      </c>
      <c r="H488" s="227">
        <v>6</v>
      </c>
      <c r="I488" s="227">
        <v>12</v>
      </c>
      <c r="J488" s="59">
        <f>'[4]All Counts'!M488</f>
        <v>87684</v>
      </c>
      <c r="K488" s="78">
        <f>VLOOKUP(class[[#This Row],[hwycov_id]],flow[[hwycov_id]:[flow_day]],2,FALSE)</f>
        <v>81089.218750999993</v>
      </c>
      <c r="L488" s="229">
        <f t="shared" si="21"/>
        <v>-7.5210771052871772E-2</v>
      </c>
      <c r="M488" s="228">
        <f t="shared" si="22"/>
        <v>-6594.7812490000069</v>
      </c>
      <c r="N488" s="228">
        <f t="shared" si="23"/>
        <v>43491139.72216209</v>
      </c>
      <c r="O488" s="59" t="e">
        <f>VLOOKUP(class[[#This Row],[hwycov_id]],check!$A$2:$P$26,16,FALSE)</f>
        <v>#N/A</v>
      </c>
      <c r="P488" s="59">
        <v>508</v>
      </c>
      <c r="Q488" s="304">
        <f>ROUND(class[[#This Row],[count]],-3)</f>
        <v>88000</v>
      </c>
      <c r="R488" s="321">
        <f>VLOOKUP(class[[#This Row],[count_rd]],caltran!$J$2:$P$182,7,FALSE)</f>
        <v>75768</v>
      </c>
      <c r="S488" s="321">
        <f>VLOOKUP(class[[#This Row],[count_rd]],caltran!$J$2:$P$182,6,FALSE)</f>
        <v>100232</v>
      </c>
      <c r="T488" s="59">
        <f>IF(AND(class[[#This Row],[flow]]&gt;=class[[#This Row],[low]], class[[#This Row],[flow]]&lt;=class[[#This Row],[high]]),1,0)</f>
        <v>1</v>
      </c>
    </row>
    <row r="489" spans="1:20">
      <c r="A489" s="347">
        <f>'[4]All Counts'!E489</f>
        <v>8802</v>
      </c>
      <c r="B489" s="59">
        <f>'[4]All Counts'!F489</f>
        <v>1</v>
      </c>
      <c r="C489" s="59">
        <f>'[4]All Counts'!G489</f>
        <v>1</v>
      </c>
      <c r="D489" s="353">
        <v>1</v>
      </c>
      <c r="E489" s="59" t="str">
        <f>'[4]All Counts'!P489</f>
        <v>PeMS2016</v>
      </c>
      <c r="F489" s="59">
        <v>1</v>
      </c>
      <c r="G489" s="227">
        <v>10</v>
      </c>
      <c r="H489" s="227">
        <v>2</v>
      </c>
      <c r="I489" s="227">
        <v>11</v>
      </c>
      <c r="J489" s="59">
        <f>'[4]All Counts'!M489</f>
        <v>80219.996234871476</v>
      </c>
      <c r="K489" s="78">
        <f>VLOOKUP(class[[#This Row],[hwycov_id]],flow[[hwycov_id]:[flow_day]],2,FALSE)</f>
        <v>77588.459472999995</v>
      </c>
      <c r="L489" s="229">
        <f t="shared" si="21"/>
        <v>-3.2804000067099937E-2</v>
      </c>
      <c r="M489" s="228">
        <f t="shared" si="22"/>
        <v>-2631.5367618714808</v>
      </c>
      <c r="N489" s="228">
        <f t="shared" si="23"/>
        <v>6924985.7290810393</v>
      </c>
      <c r="O489" s="59" t="e">
        <f>VLOOKUP(class[[#This Row],[hwycov_id]],check!$A$2:$P$26,16,FALSE)</f>
        <v>#N/A</v>
      </c>
      <c r="P489" s="59">
        <v>509</v>
      </c>
      <c r="Q489" s="304">
        <f>ROUND(class[[#This Row],[count]],-3)</f>
        <v>80000</v>
      </c>
      <c r="R489" s="321">
        <f>VLOOKUP(class[[#This Row],[count_rd]],caltran!$J$2:$P$182,7,FALSE)</f>
        <v>68240</v>
      </c>
      <c r="S489" s="321">
        <f>VLOOKUP(class[[#This Row],[count_rd]],caltran!$J$2:$P$182,6,FALSE)</f>
        <v>91760</v>
      </c>
      <c r="T489" s="59">
        <f>IF(AND(class[[#This Row],[flow]]&gt;=class[[#This Row],[low]], class[[#This Row],[flow]]&lt;=class[[#This Row],[high]]),1,0)</f>
        <v>1</v>
      </c>
    </row>
    <row r="490" spans="1:20">
      <c r="A490" s="347">
        <f>'[4]All Counts'!E490</f>
        <v>26791</v>
      </c>
      <c r="B490" s="59">
        <f>'[4]All Counts'!F490</f>
        <v>1</v>
      </c>
      <c r="C490" s="59">
        <f>'[4]All Counts'!G490</f>
        <v>1</v>
      </c>
      <c r="D490" s="353">
        <v>1</v>
      </c>
      <c r="E490" s="59" t="str">
        <f>'[4]All Counts'!P490</f>
        <v>PeMS2016</v>
      </c>
      <c r="F490" s="59">
        <v>1</v>
      </c>
      <c r="G490" s="227">
        <v>10</v>
      </c>
      <c r="H490" s="227">
        <v>3</v>
      </c>
      <c r="I490" s="227">
        <v>14</v>
      </c>
      <c r="J490" s="59">
        <f>'[4]All Counts'!M490</f>
        <v>84108.32028002468</v>
      </c>
      <c r="K490" s="78">
        <f>VLOOKUP(class[[#This Row],[hwycov_id]],flow[[hwycov_id]:[flow_day]],2,FALSE)</f>
        <v>98245.139647999997</v>
      </c>
      <c r="L490" s="229">
        <f t="shared" si="21"/>
        <v>0.16807872658625356</v>
      </c>
      <c r="M490" s="228">
        <f t="shared" si="22"/>
        <v>14136.819367975317</v>
      </c>
      <c r="N490" s="228">
        <f t="shared" si="23"/>
        <v>199849661.84276202</v>
      </c>
      <c r="O490" s="59" t="e">
        <f>VLOOKUP(class[[#This Row],[hwycov_id]],check!$A$2:$P$26,16,FALSE)</f>
        <v>#N/A</v>
      </c>
      <c r="P490" s="59">
        <v>510</v>
      </c>
      <c r="Q490" s="304">
        <f>ROUND(class[[#This Row],[count]],-3)</f>
        <v>84000</v>
      </c>
      <c r="R490" s="321">
        <f>VLOOKUP(class[[#This Row],[count_rd]],caltran!$J$2:$P$182,7,FALSE)</f>
        <v>72072</v>
      </c>
      <c r="S490" s="321">
        <f>VLOOKUP(class[[#This Row],[count_rd]],caltran!$J$2:$P$182,6,FALSE)</f>
        <v>95927.999999999985</v>
      </c>
      <c r="T490" s="59">
        <f>IF(AND(class[[#This Row],[flow]]&gt;=class[[#This Row],[low]], class[[#This Row],[flow]]&lt;=class[[#This Row],[high]]),1,0)</f>
        <v>0</v>
      </c>
    </row>
    <row r="491" spans="1:20">
      <c r="A491" s="347">
        <f>'[4]All Counts'!E491</f>
        <v>24703</v>
      </c>
      <c r="B491" s="59">
        <f>'[4]All Counts'!F491</f>
        <v>1</v>
      </c>
      <c r="C491" s="59">
        <f>'[4]All Counts'!G491</f>
        <v>1</v>
      </c>
      <c r="D491" s="353">
        <v>1</v>
      </c>
      <c r="E491" s="59" t="str">
        <f>'[4]All Counts'!P491</f>
        <v>PeMS2016</v>
      </c>
      <c r="F491" s="59">
        <v>1</v>
      </c>
      <c r="G491" s="227">
        <v>10</v>
      </c>
      <c r="H491" s="227">
        <v>3</v>
      </c>
      <c r="I491" s="227">
        <v>14</v>
      </c>
      <c r="J491" s="59">
        <f>'[4]All Counts'!M491</f>
        <v>69774.556390688798</v>
      </c>
      <c r="K491" s="78">
        <f>VLOOKUP(class[[#This Row],[hwycov_id]],flow[[hwycov_id]:[flow_day]],2,FALSE)</f>
        <v>82230.105468000009</v>
      </c>
      <c r="L491" s="229">
        <f t="shared" si="21"/>
        <v>0.17851133309352529</v>
      </c>
      <c r="M491" s="228">
        <f t="shared" si="22"/>
        <v>12455.549077311211</v>
      </c>
      <c r="N491" s="228">
        <f t="shared" si="23"/>
        <v>155140702.81730816</v>
      </c>
      <c r="O491" s="59" t="e">
        <f>VLOOKUP(class[[#This Row],[hwycov_id]],check!$A$2:$P$26,16,FALSE)</f>
        <v>#N/A</v>
      </c>
      <c r="P491" s="59">
        <v>511</v>
      </c>
      <c r="Q491" s="304">
        <f>ROUND(class[[#This Row],[count]],-3)</f>
        <v>70000</v>
      </c>
      <c r="R491" s="321">
        <f>VLOOKUP(class[[#This Row],[count_rd]],caltran!$J$2:$P$182,7,FALSE)</f>
        <v>58660</v>
      </c>
      <c r="S491" s="321">
        <f>VLOOKUP(class[[#This Row],[count_rd]],caltran!$J$2:$P$182,6,FALSE)</f>
        <v>81340</v>
      </c>
      <c r="T491" s="59">
        <f>IF(AND(class[[#This Row],[flow]]&gt;=class[[#This Row],[low]], class[[#This Row],[flow]]&lt;=class[[#This Row],[high]]),1,0)</f>
        <v>0</v>
      </c>
    </row>
    <row r="492" spans="1:20">
      <c r="A492" s="347">
        <f>'[4]All Counts'!E492</f>
        <v>15065</v>
      </c>
      <c r="B492" s="59">
        <f>'[4]All Counts'!F492</f>
        <v>1</v>
      </c>
      <c r="C492" s="59">
        <f>'[4]All Counts'!G492</f>
        <v>1</v>
      </c>
      <c r="D492" s="353">
        <v>1</v>
      </c>
      <c r="E492" s="59" t="str">
        <f>'[4]All Counts'!P492</f>
        <v>PeMS2016</v>
      </c>
      <c r="F492" s="59">
        <v>1</v>
      </c>
      <c r="G492" s="227">
        <v>10</v>
      </c>
      <c r="H492" s="227">
        <v>6</v>
      </c>
      <c r="I492" s="227">
        <v>12</v>
      </c>
      <c r="J492" s="59">
        <f>'[4]All Counts'!M492</f>
        <v>83493.978901544062</v>
      </c>
      <c r="K492" s="78">
        <f>VLOOKUP(class[[#This Row],[hwycov_id]],flow[[hwycov_id]:[flow_day]],2,FALSE)</f>
        <v>101788.60937600001</v>
      </c>
      <c r="L492" s="229">
        <f t="shared" si="21"/>
        <v>0.21911317097522609</v>
      </c>
      <c r="M492" s="228">
        <f t="shared" si="22"/>
        <v>18294.630474455946</v>
      </c>
      <c r="N492" s="228">
        <f t="shared" si="23"/>
        <v>334693504.1968922</v>
      </c>
      <c r="O492" s="59" t="e">
        <f>VLOOKUP(class[[#This Row],[hwycov_id]],check!$A$2:$P$26,16,FALSE)</f>
        <v>#N/A</v>
      </c>
      <c r="P492" s="59">
        <v>512</v>
      </c>
      <c r="Q492" s="304">
        <f>ROUND(class[[#This Row],[count]],-3)</f>
        <v>83000</v>
      </c>
      <c r="R492" s="321">
        <f>VLOOKUP(class[[#This Row],[count_rd]],caltran!$J$2:$P$182,7,FALSE)</f>
        <v>71131</v>
      </c>
      <c r="S492" s="321">
        <f>VLOOKUP(class[[#This Row],[count_rd]],caltran!$J$2:$P$182,6,FALSE)</f>
        <v>94869</v>
      </c>
      <c r="T492" s="59">
        <f>IF(AND(class[[#This Row],[flow]]&gt;=class[[#This Row],[low]], class[[#This Row],[flow]]&lt;=class[[#This Row],[high]]),1,0)</f>
        <v>0</v>
      </c>
    </row>
    <row r="493" spans="1:20">
      <c r="A493" s="347">
        <f>'[4]All Counts'!E493</f>
        <v>24704</v>
      </c>
      <c r="B493" s="59">
        <f>'[4]All Counts'!F493</f>
        <v>1</v>
      </c>
      <c r="C493" s="59">
        <f>'[4]All Counts'!G493</f>
        <v>1</v>
      </c>
      <c r="D493" s="353">
        <v>1</v>
      </c>
      <c r="E493" s="59" t="str">
        <f>'[4]All Counts'!P493</f>
        <v>PeMS2016</v>
      </c>
      <c r="F493" s="59">
        <v>1</v>
      </c>
      <c r="G493" s="227">
        <v>10</v>
      </c>
      <c r="H493" s="227">
        <v>3</v>
      </c>
      <c r="I493" s="227">
        <v>14</v>
      </c>
      <c r="J493" s="59">
        <f>'[4]All Counts'!M493</f>
        <v>90898.703294503357</v>
      </c>
      <c r="K493" s="78">
        <f>VLOOKUP(class[[#This Row],[hwycov_id]],flow[[hwycov_id]:[flow_day]],2,FALSE)</f>
        <v>120262.31347600001</v>
      </c>
      <c r="L493" s="229">
        <f t="shared" si="21"/>
        <v>0.32303662337581729</v>
      </c>
      <c r="M493" s="228">
        <f t="shared" si="22"/>
        <v>29363.610181496653</v>
      </c>
      <c r="N493" s="228">
        <f t="shared" si="23"/>
        <v>862221602.89089394</v>
      </c>
      <c r="O493" s="59" t="e">
        <f>VLOOKUP(class[[#This Row],[hwycov_id]],check!$A$2:$P$26,16,FALSE)</f>
        <v>#N/A</v>
      </c>
      <c r="P493" s="59">
        <v>513</v>
      </c>
      <c r="Q493" s="304">
        <f>ROUND(class[[#This Row],[count]],-3)</f>
        <v>91000</v>
      </c>
      <c r="R493" s="321">
        <f>VLOOKUP(class[[#This Row],[count_rd]],caltran!$J$2:$P$182,7,FALSE)</f>
        <v>78472.333333333328</v>
      </c>
      <c r="S493" s="321">
        <f>VLOOKUP(class[[#This Row],[count_rd]],caltran!$J$2:$P$182,6,FALSE)</f>
        <v>103527.66666666666</v>
      </c>
      <c r="T493" s="59">
        <f>IF(AND(class[[#This Row],[flow]]&gt;=class[[#This Row],[low]], class[[#This Row],[flow]]&lt;=class[[#This Row],[high]]),1,0)</f>
        <v>0</v>
      </c>
    </row>
    <row r="494" spans="1:20">
      <c r="A494" s="347">
        <f>'[4]All Counts'!E494</f>
        <v>770</v>
      </c>
      <c r="B494" s="59">
        <f>'[4]All Counts'!F494</f>
        <v>1</v>
      </c>
      <c r="C494" s="59">
        <f>'[4]All Counts'!G494</f>
        <v>1</v>
      </c>
      <c r="D494" s="353">
        <v>1</v>
      </c>
      <c r="E494" s="59" t="str">
        <f>'[4]All Counts'!P494</f>
        <v>PeMS2016</v>
      </c>
      <c r="F494" s="59">
        <v>1</v>
      </c>
      <c r="G494" s="227">
        <v>10</v>
      </c>
      <c r="H494" s="227">
        <v>6</v>
      </c>
      <c r="I494" s="227">
        <v>6</v>
      </c>
      <c r="J494" s="59">
        <f>'[4]All Counts'!M494</f>
        <v>89607.856109887347</v>
      </c>
      <c r="K494" s="78">
        <f>VLOOKUP(class[[#This Row],[hwycov_id]],flow[[hwycov_id]:[flow_day]],2,FALSE)</f>
        <v>96907.680175000001</v>
      </c>
      <c r="L494" s="229">
        <f t="shared" si="21"/>
        <v>8.1464107970184996E-2</v>
      </c>
      <c r="M494" s="228">
        <f t="shared" si="22"/>
        <v>7299.8240651126544</v>
      </c>
      <c r="N494" s="228">
        <f t="shared" si="23"/>
        <v>53287431.381597839</v>
      </c>
      <c r="O494" s="59" t="e">
        <f>VLOOKUP(class[[#This Row],[hwycov_id]],check!$A$2:$P$26,16,FALSE)</f>
        <v>#N/A</v>
      </c>
      <c r="P494" s="59">
        <v>514</v>
      </c>
      <c r="Q494" s="304">
        <f>ROUND(class[[#This Row],[count]],-3)</f>
        <v>90000</v>
      </c>
      <c r="R494" s="321">
        <f>VLOOKUP(class[[#This Row],[count_rd]],caltran!$J$2:$P$182,7,FALSE)</f>
        <v>77580</v>
      </c>
      <c r="S494" s="321">
        <f>VLOOKUP(class[[#This Row],[count_rd]],caltran!$J$2:$P$182,6,FALSE)</f>
        <v>102419.99999999999</v>
      </c>
      <c r="T494" s="59">
        <f>IF(AND(class[[#This Row],[flow]]&gt;=class[[#This Row],[low]], class[[#This Row],[flow]]&lt;=class[[#This Row],[high]]),1,0)</f>
        <v>1</v>
      </c>
    </row>
    <row r="495" spans="1:20">
      <c r="A495" s="347">
        <f>'[4]All Counts'!E495</f>
        <v>771</v>
      </c>
      <c r="B495" s="59">
        <f>'[4]All Counts'!F495</f>
        <v>1</v>
      </c>
      <c r="C495" s="59">
        <f>'[4]All Counts'!G495</f>
        <v>1</v>
      </c>
      <c r="D495" s="353">
        <v>1</v>
      </c>
      <c r="E495" s="59" t="str">
        <f>'[4]All Counts'!P495</f>
        <v>PeMS2016</v>
      </c>
      <c r="F495" s="59">
        <v>1</v>
      </c>
      <c r="G495" s="227">
        <v>10</v>
      </c>
      <c r="H495" s="227">
        <v>3</v>
      </c>
      <c r="I495" s="227">
        <v>14</v>
      </c>
      <c r="J495" s="59">
        <f>'[4]All Counts'!M495</f>
        <v>97841.951052878241</v>
      </c>
      <c r="K495" s="78">
        <f>VLOOKUP(class[[#This Row],[hwycov_id]],flow[[hwycov_id]:[flow_day]],2,FALSE)</f>
        <v>110818.84228600001</v>
      </c>
      <c r="L495" s="229">
        <f t="shared" si="21"/>
        <v>0.13263115763205158</v>
      </c>
      <c r="M495" s="228">
        <f t="shared" si="22"/>
        <v>12976.891233121773</v>
      </c>
      <c r="N495" s="228">
        <f t="shared" si="23"/>
        <v>168399706.07627273</v>
      </c>
      <c r="O495" s="59" t="e">
        <f>VLOOKUP(class[[#This Row],[hwycov_id]],check!$A$2:$P$26,16,FALSE)</f>
        <v>#N/A</v>
      </c>
      <c r="P495" s="59">
        <v>515</v>
      </c>
      <c r="Q495" s="304">
        <f>ROUND(class[[#This Row],[count]],-3)</f>
        <v>98000</v>
      </c>
      <c r="R495" s="321">
        <f>VLOOKUP(class[[#This Row],[count_rd]],caltran!$J$2:$P$182,7,FALSE)</f>
        <v>84574</v>
      </c>
      <c r="S495" s="321">
        <f>VLOOKUP(class[[#This Row],[count_rd]],caltran!$J$2:$P$182,6,FALSE)</f>
        <v>111426</v>
      </c>
      <c r="T495" s="59">
        <f>IF(AND(class[[#This Row],[flow]]&gt;=class[[#This Row],[low]], class[[#This Row],[flow]]&lt;=class[[#This Row],[high]]),1,0)</f>
        <v>1</v>
      </c>
    </row>
    <row r="496" spans="1:20">
      <c r="A496" s="347">
        <f>'[4]All Counts'!E496</f>
        <v>771</v>
      </c>
      <c r="B496" s="59">
        <f>'[4]All Counts'!F496</f>
        <v>1</v>
      </c>
      <c r="C496" s="59">
        <f>'[4]All Counts'!G496</f>
        <v>1</v>
      </c>
      <c r="D496" s="353">
        <v>1</v>
      </c>
      <c r="E496" s="59" t="str">
        <f>'[4]All Counts'!P496</f>
        <v>Caltran</v>
      </c>
      <c r="F496" s="59">
        <v>1</v>
      </c>
      <c r="G496" s="227">
        <v>10</v>
      </c>
      <c r="H496" s="227">
        <v>3</v>
      </c>
      <c r="I496" s="227">
        <v>14</v>
      </c>
      <c r="J496" s="59">
        <f>'[4]All Counts'!M496</f>
        <v>97504</v>
      </c>
      <c r="K496" s="78">
        <f>VLOOKUP(class[[#This Row],[hwycov_id]],flow[[hwycov_id]:[flow_day]],2,FALSE)</f>
        <v>110818.84228600001</v>
      </c>
      <c r="L496" s="229">
        <f t="shared" si="21"/>
        <v>0.13655688265096821</v>
      </c>
      <c r="M496" s="228">
        <f t="shared" si="22"/>
        <v>13314.842286000014</v>
      </c>
      <c r="N496" s="228">
        <f t="shared" si="23"/>
        <v>177285025.10105407</v>
      </c>
      <c r="O496" s="59" t="e">
        <f>VLOOKUP(class[[#This Row],[hwycov_id]],check!$A$2:$P$26,16,FALSE)</f>
        <v>#N/A</v>
      </c>
      <c r="P496" s="59">
        <v>516</v>
      </c>
      <c r="Q496" s="304">
        <f>ROUND(class[[#This Row],[count]],-3)</f>
        <v>98000</v>
      </c>
      <c r="R496" s="321">
        <f>VLOOKUP(class[[#This Row],[count_rd]],caltran!$J$2:$P$182,7,FALSE)</f>
        <v>84574</v>
      </c>
      <c r="S496" s="321">
        <f>VLOOKUP(class[[#This Row],[count_rd]],caltran!$J$2:$P$182,6,FALSE)</f>
        <v>111426</v>
      </c>
      <c r="T496" s="59">
        <f>IF(AND(class[[#This Row],[flow]]&gt;=class[[#This Row],[low]], class[[#This Row],[flow]]&lt;=class[[#This Row],[high]]),1,0)</f>
        <v>1</v>
      </c>
    </row>
    <row r="497" spans="1:20">
      <c r="A497" s="347">
        <f>'[4]All Counts'!E497</f>
        <v>772</v>
      </c>
      <c r="B497" s="59">
        <f>'[4]All Counts'!F497</f>
        <v>1</v>
      </c>
      <c r="C497" s="59">
        <f>'[4]All Counts'!G497</f>
        <v>1</v>
      </c>
      <c r="D497" s="353">
        <v>1</v>
      </c>
      <c r="E497" s="59" t="str">
        <f>'[4]All Counts'!P497</f>
        <v>PeMS2016</v>
      </c>
      <c r="F497" s="59">
        <v>1</v>
      </c>
      <c r="G497" s="227">
        <v>10</v>
      </c>
      <c r="H497" s="227">
        <v>3</v>
      </c>
      <c r="I497" s="227">
        <v>14</v>
      </c>
      <c r="J497" s="59">
        <f>'[4]All Counts'!M497</f>
        <v>93083.38432000397</v>
      </c>
      <c r="K497" s="78">
        <f>VLOOKUP(class[[#This Row],[hwycov_id]],flow[[hwycov_id]:[flow_day]],2,FALSE)</f>
        <v>93253.75634800001</v>
      </c>
      <c r="L497" s="229">
        <f t="shared" si="21"/>
        <v>1.8303162185244748E-3</v>
      </c>
      <c r="M497" s="228">
        <f t="shared" si="22"/>
        <v>170.37202799603983</v>
      </c>
      <c r="N497" s="228">
        <f t="shared" si="23"/>
        <v>29026.627923483382</v>
      </c>
      <c r="O497" s="59" t="e">
        <f>VLOOKUP(class[[#This Row],[hwycov_id]],check!$A$2:$P$26,16,FALSE)</f>
        <v>#N/A</v>
      </c>
      <c r="P497" s="59">
        <v>517</v>
      </c>
      <c r="Q497" s="304">
        <f>ROUND(class[[#This Row],[count]],-3)</f>
        <v>93000</v>
      </c>
      <c r="R497" s="321">
        <f>VLOOKUP(class[[#This Row],[count_rd]],caltran!$J$2:$P$182,7,FALSE)</f>
        <v>80259</v>
      </c>
      <c r="S497" s="321">
        <f>VLOOKUP(class[[#This Row],[count_rd]],caltran!$J$2:$P$182,6,FALSE)</f>
        <v>105741</v>
      </c>
      <c r="T497" s="59">
        <f>IF(AND(class[[#This Row],[flow]]&gt;=class[[#This Row],[low]], class[[#This Row],[flow]]&lt;=class[[#This Row],[high]]),1,0)</f>
        <v>1</v>
      </c>
    </row>
    <row r="498" spans="1:20">
      <c r="A498" s="347">
        <f>'[4]All Counts'!E498</f>
        <v>777</v>
      </c>
      <c r="B498" s="59">
        <f>'[4]All Counts'!F498</f>
        <v>1</v>
      </c>
      <c r="C498" s="59">
        <f>'[4]All Counts'!G498</f>
        <v>1</v>
      </c>
      <c r="D498" s="353">
        <v>1</v>
      </c>
      <c r="E498" s="59" t="str">
        <f>'[4]All Counts'!P498</f>
        <v>PeMS2016</v>
      </c>
      <c r="F498" s="59">
        <v>1</v>
      </c>
      <c r="G498" s="227">
        <v>10</v>
      </c>
      <c r="H498" s="227">
        <v>3</v>
      </c>
      <c r="I498" s="227">
        <v>14</v>
      </c>
      <c r="J498" s="59">
        <f>'[4]All Counts'!M498</f>
        <v>106367.4460298132</v>
      </c>
      <c r="K498" s="78">
        <f>VLOOKUP(class[[#This Row],[hwycov_id]],flow[[hwycov_id]:[flow_day]],2,FALSE)</f>
        <v>104667.084473</v>
      </c>
      <c r="L498" s="229">
        <f t="shared" si="21"/>
        <v>-1.5985732668025388E-2</v>
      </c>
      <c r="M498" s="228">
        <f t="shared" si="22"/>
        <v>-1700.3615568132082</v>
      </c>
      <c r="N498" s="228">
        <f t="shared" si="23"/>
        <v>2891229.4238882367</v>
      </c>
      <c r="O498" s="59" t="e">
        <f>VLOOKUP(class[[#This Row],[hwycov_id]],check!$A$2:$P$26,16,FALSE)</f>
        <v>#N/A</v>
      </c>
      <c r="P498" s="59">
        <v>518</v>
      </c>
      <c r="Q498" s="304">
        <f>ROUND(class[[#This Row],[count]],-3)</f>
        <v>106000</v>
      </c>
      <c r="R498" s="321">
        <f>VLOOKUP(class[[#This Row],[count_rd]],caltran!$J$2:$P$182,7,FALSE)</f>
        <v>91878.444444444394</v>
      </c>
      <c r="S498" s="321">
        <f>VLOOKUP(class[[#This Row],[count_rd]],caltran!$J$2:$P$182,6,FALSE)</f>
        <v>120121.55555555559</v>
      </c>
      <c r="T498" s="59">
        <f>IF(AND(class[[#This Row],[flow]]&gt;=class[[#This Row],[low]], class[[#This Row],[flow]]&lt;=class[[#This Row],[high]]),1,0)</f>
        <v>1</v>
      </c>
    </row>
    <row r="499" spans="1:20">
      <c r="A499" s="347">
        <f>'[4]All Counts'!E499</f>
        <v>22716</v>
      </c>
      <c r="B499" s="59">
        <f>'[4]All Counts'!F499</f>
        <v>1</v>
      </c>
      <c r="C499" s="59">
        <f>'[4]All Counts'!G499</f>
        <v>1</v>
      </c>
      <c r="D499" s="353">
        <v>1</v>
      </c>
      <c r="E499" s="59" t="str">
        <f>'[4]All Counts'!P499</f>
        <v>PeMS2016</v>
      </c>
      <c r="F499" s="59">
        <v>1</v>
      </c>
      <c r="G499" s="227">
        <v>10</v>
      </c>
      <c r="H499" s="227">
        <v>3</v>
      </c>
      <c r="I499" s="227">
        <v>14</v>
      </c>
      <c r="J499" s="59">
        <f>'[4]All Counts'!M499</f>
        <v>74869.401848838432</v>
      </c>
      <c r="K499" s="78">
        <f>VLOOKUP(class[[#This Row],[hwycov_id]],flow[[hwycov_id]:[flow_day]],2,FALSE)</f>
        <v>79591.878173000005</v>
      </c>
      <c r="L499" s="229">
        <f t="shared" si="21"/>
        <v>6.3076186099312981E-2</v>
      </c>
      <c r="M499" s="228">
        <f t="shared" si="22"/>
        <v>4722.4763241615728</v>
      </c>
      <c r="N499" s="228">
        <f t="shared" si="23"/>
        <v>22301782.6322666</v>
      </c>
      <c r="O499" s="59" t="e">
        <f>VLOOKUP(class[[#This Row],[hwycov_id]],check!$A$2:$P$26,16,FALSE)</f>
        <v>#N/A</v>
      </c>
      <c r="P499" s="59">
        <v>519</v>
      </c>
      <c r="Q499" s="304">
        <f>ROUND(class[[#This Row],[count]],-3)</f>
        <v>75000</v>
      </c>
      <c r="R499" s="321">
        <f>VLOOKUP(class[[#This Row],[count_rd]],caltran!$J$2:$P$182,7,FALSE)</f>
        <v>63450</v>
      </c>
      <c r="S499" s="321">
        <f>VLOOKUP(class[[#This Row],[count_rd]],caltran!$J$2:$P$182,6,FALSE)</f>
        <v>86550</v>
      </c>
      <c r="T499" s="59">
        <f>IF(AND(class[[#This Row],[flow]]&gt;=class[[#This Row],[low]], class[[#This Row],[flow]]&lt;=class[[#This Row],[high]]),1,0)</f>
        <v>1</v>
      </c>
    </row>
    <row r="500" spans="1:20">
      <c r="A500" s="347">
        <f>'[4]All Counts'!E500</f>
        <v>778</v>
      </c>
      <c r="B500" s="59">
        <f>'[4]All Counts'!F500</f>
        <v>1</v>
      </c>
      <c r="C500" s="59">
        <f>'[4]All Counts'!G500</f>
        <v>1</v>
      </c>
      <c r="D500" s="353">
        <v>1</v>
      </c>
      <c r="E500" s="59" t="str">
        <f>'[4]All Counts'!P500</f>
        <v>PeMS2016</v>
      </c>
      <c r="F500" s="59">
        <v>1</v>
      </c>
      <c r="G500" s="227">
        <v>10</v>
      </c>
      <c r="H500" s="227">
        <v>6</v>
      </c>
      <c r="I500" s="227">
        <v>6</v>
      </c>
      <c r="J500" s="59">
        <f>'[4]All Counts'!M500</f>
        <v>83231.857313483808</v>
      </c>
      <c r="K500" s="78">
        <f>VLOOKUP(class[[#This Row],[hwycov_id]],flow[[hwycov_id]:[flow_day]],2,FALSE)</f>
        <v>79591.878173000005</v>
      </c>
      <c r="L500" s="229">
        <f t="shared" si="21"/>
        <v>-4.3733003899867562E-2</v>
      </c>
      <c r="M500" s="228">
        <f t="shared" si="22"/>
        <v>-3639.9791404838033</v>
      </c>
      <c r="N500" s="228">
        <f t="shared" si="23"/>
        <v>13249448.143157208</v>
      </c>
      <c r="O500" s="59" t="e">
        <f>VLOOKUP(class[[#This Row],[hwycov_id]],check!$A$2:$P$26,16,FALSE)</f>
        <v>#N/A</v>
      </c>
      <c r="P500" s="59">
        <v>520</v>
      </c>
      <c r="Q500" s="304">
        <f>ROUND(class[[#This Row],[count]],-3)</f>
        <v>83000</v>
      </c>
      <c r="R500" s="321">
        <f>VLOOKUP(class[[#This Row],[count_rd]],caltran!$J$2:$P$182,7,FALSE)</f>
        <v>71131</v>
      </c>
      <c r="S500" s="321">
        <f>VLOOKUP(class[[#This Row],[count_rd]],caltran!$J$2:$P$182,6,FALSE)</f>
        <v>94869</v>
      </c>
      <c r="T500" s="59">
        <f>IF(AND(class[[#This Row],[flow]]&gt;=class[[#This Row],[low]], class[[#This Row],[flow]]&lt;=class[[#This Row],[high]]),1,0)</f>
        <v>1</v>
      </c>
    </row>
    <row r="501" spans="1:20">
      <c r="A501" s="347">
        <f>'[4]All Counts'!E501</f>
        <v>786</v>
      </c>
      <c r="B501" s="59">
        <f>'[4]All Counts'!F501</f>
        <v>1</v>
      </c>
      <c r="C501" s="59">
        <f>'[4]All Counts'!G501</f>
        <v>1</v>
      </c>
      <c r="D501" s="353">
        <v>1</v>
      </c>
      <c r="E501" s="59" t="str">
        <f>'[4]All Counts'!P501</f>
        <v>PeMS2016</v>
      </c>
      <c r="F501" s="59">
        <v>1</v>
      </c>
      <c r="G501" s="227">
        <v>10</v>
      </c>
      <c r="H501" s="227">
        <v>6</v>
      </c>
      <c r="I501" s="227">
        <v>6</v>
      </c>
      <c r="J501" s="59">
        <f>'[4]All Counts'!M501</f>
        <v>113284.8938608507</v>
      </c>
      <c r="K501" s="78">
        <f>VLOOKUP(class[[#This Row],[hwycov_id]],flow[[hwycov_id]:[flow_day]],2,FALSE)</f>
        <v>118706.859375</v>
      </c>
      <c r="L501" s="229">
        <f t="shared" si="21"/>
        <v>4.7861328455752972E-2</v>
      </c>
      <c r="M501" s="228">
        <f t="shared" si="22"/>
        <v>5421.9655141492985</v>
      </c>
      <c r="N501" s="228">
        <f t="shared" si="23"/>
        <v>29397710.036624268</v>
      </c>
      <c r="O501" s="59" t="e">
        <f>VLOOKUP(class[[#This Row],[hwycov_id]],check!$A$2:$P$26,16,FALSE)</f>
        <v>#N/A</v>
      </c>
      <c r="P501" s="59">
        <v>521</v>
      </c>
      <c r="Q501" s="304">
        <f>ROUND(class[[#This Row],[count]],-3)</f>
        <v>113000</v>
      </c>
      <c r="R501" s="321">
        <f>VLOOKUP(class[[#This Row],[count_rd]],caltran!$J$2:$P$182,7,FALSE)</f>
        <v>98218.523809523802</v>
      </c>
      <c r="S501" s="321">
        <f>VLOOKUP(class[[#This Row],[count_rd]],caltran!$J$2:$P$182,6,FALSE)</f>
        <v>127781.4761904762</v>
      </c>
      <c r="T501" s="59">
        <f>IF(AND(class[[#This Row],[flow]]&gt;=class[[#This Row],[low]], class[[#This Row],[flow]]&lt;=class[[#This Row],[high]]),1,0)</f>
        <v>1</v>
      </c>
    </row>
    <row r="502" spans="1:20">
      <c r="A502" s="347">
        <f>'[4]All Counts'!E502</f>
        <v>787</v>
      </c>
      <c r="B502" s="59">
        <f>'[4]All Counts'!F502</f>
        <v>1</v>
      </c>
      <c r="C502" s="59">
        <f>'[4]All Counts'!G502</f>
        <v>1</v>
      </c>
      <c r="D502" s="353">
        <v>1</v>
      </c>
      <c r="E502" s="59" t="str">
        <f>'[4]All Counts'!P502</f>
        <v>PeMS2016</v>
      </c>
      <c r="F502" s="59">
        <v>1</v>
      </c>
      <c r="G502" s="227">
        <v>10</v>
      </c>
      <c r="H502" s="227">
        <v>3</v>
      </c>
      <c r="I502" s="227">
        <v>14</v>
      </c>
      <c r="J502" s="59">
        <f>'[4]All Counts'!M502</f>
        <v>109946.9395262372</v>
      </c>
      <c r="K502" s="78">
        <f>VLOOKUP(class[[#This Row],[hwycov_id]],flow[[hwycov_id]:[flow_day]],2,FALSE)</f>
        <v>112377.62548799999</v>
      </c>
      <c r="L502" s="229">
        <f t="shared" si="21"/>
        <v>2.2107809205391682E-2</v>
      </c>
      <c r="M502" s="228">
        <f t="shared" si="22"/>
        <v>2430.6859617627924</v>
      </c>
      <c r="N502" s="228">
        <f t="shared" si="23"/>
        <v>5908234.2447107108</v>
      </c>
      <c r="O502" s="59" t="e">
        <f>VLOOKUP(class[[#This Row],[hwycov_id]],check!$A$2:$P$26,16,FALSE)</f>
        <v>#N/A</v>
      </c>
      <c r="P502" s="59">
        <v>522</v>
      </c>
      <c r="Q502" s="304">
        <f>ROUND(class[[#This Row],[count]],-3)</f>
        <v>110000</v>
      </c>
      <c r="R502" s="321">
        <f>VLOOKUP(class[[#This Row],[count_rd]],caltran!$J$2:$P$182,7,FALSE)</f>
        <v>95511.428571428536</v>
      </c>
      <c r="S502" s="321">
        <f>VLOOKUP(class[[#This Row],[count_rd]],caltran!$J$2:$P$182,6,FALSE)</f>
        <v>124488.57142857148</v>
      </c>
      <c r="T502" s="59">
        <f>IF(AND(class[[#This Row],[flow]]&gt;=class[[#This Row],[low]], class[[#This Row],[flow]]&lt;=class[[#This Row],[high]]),1,0)</f>
        <v>1</v>
      </c>
    </row>
    <row r="503" spans="1:20">
      <c r="A503" s="347">
        <f>'[4]All Counts'!E503</f>
        <v>788</v>
      </c>
      <c r="B503" s="59">
        <f>'[4]All Counts'!F503</f>
        <v>1</v>
      </c>
      <c r="C503" s="59">
        <f>'[4]All Counts'!G503</f>
        <v>1</v>
      </c>
      <c r="D503" s="353">
        <v>1</v>
      </c>
      <c r="E503" s="59" t="str">
        <f>'[4]All Counts'!P503</f>
        <v>PeMS2016</v>
      </c>
      <c r="F503" s="59">
        <v>1</v>
      </c>
      <c r="G503" s="227">
        <v>10</v>
      </c>
      <c r="H503" s="227">
        <v>3</v>
      </c>
      <c r="I503" s="227">
        <v>14</v>
      </c>
      <c r="J503" s="59">
        <f>'[4]All Counts'!M503</f>
        <v>115284.0916654329</v>
      </c>
      <c r="K503" s="78">
        <f>VLOOKUP(class[[#This Row],[hwycov_id]],flow[[hwycov_id]:[flow_day]],2,FALSE)</f>
        <v>118579.720216</v>
      </c>
      <c r="L503" s="229">
        <f t="shared" si="21"/>
        <v>2.8587019275229775E-2</v>
      </c>
      <c r="M503" s="228">
        <f t="shared" si="22"/>
        <v>3295.6285505670967</v>
      </c>
      <c r="N503" s="228">
        <f t="shared" si="23"/>
        <v>10861167.543312982</v>
      </c>
      <c r="O503" s="59" t="e">
        <f>VLOOKUP(class[[#This Row],[hwycov_id]],check!$A$2:$P$26,16,FALSE)</f>
        <v>#N/A</v>
      </c>
      <c r="P503" s="59">
        <v>523</v>
      </c>
      <c r="Q503" s="304">
        <f>ROUND(class[[#This Row],[count]],-3)</f>
        <v>115000</v>
      </c>
      <c r="R503" s="321">
        <f>VLOOKUP(class[[#This Row],[count_rd]],caltran!$J$2:$P$182,7,FALSE)</f>
        <v>100060.95238095237</v>
      </c>
      <c r="S503" s="321">
        <f>VLOOKUP(class[[#This Row],[count_rd]],caltran!$J$2:$P$182,6,FALSE)</f>
        <v>129939.04761904763</v>
      </c>
      <c r="T503" s="59">
        <f>IF(AND(class[[#This Row],[flow]]&gt;=class[[#This Row],[low]], class[[#This Row],[flow]]&lt;=class[[#This Row],[high]]),1,0)</f>
        <v>1</v>
      </c>
    </row>
    <row r="504" spans="1:20">
      <c r="A504" s="347">
        <f>'[4]All Counts'!E504</f>
        <v>788</v>
      </c>
      <c r="B504" s="59">
        <f>'[4]All Counts'!F504</f>
        <v>1</v>
      </c>
      <c r="C504" s="59">
        <f>'[4]All Counts'!G504</f>
        <v>1</v>
      </c>
      <c r="D504" s="353">
        <v>1</v>
      </c>
      <c r="E504" s="59" t="str">
        <f>'[4]All Counts'!P504</f>
        <v>Caltran</v>
      </c>
      <c r="F504" s="59">
        <v>1</v>
      </c>
      <c r="G504" s="227">
        <v>10</v>
      </c>
      <c r="H504" s="227">
        <v>6</v>
      </c>
      <c r="I504" s="227">
        <v>6</v>
      </c>
      <c r="J504" s="59">
        <f>'[4]All Counts'!M504</f>
        <v>110355</v>
      </c>
      <c r="K504" s="78">
        <f>VLOOKUP(class[[#This Row],[hwycov_id]],flow[[hwycov_id]:[flow_day]],2,FALSE)</f>
        <v>118579.720216</v>
      </c>
      <c r="L504" s="229">
        <f t="shared" si="21"/>
        <v>7.4529656254814114E-2</v>
      </c>
      <c r="M504" s="228">
        <f t="shared" si="22"/>
        <v>8224.7202160000015</v>
      </c>
      <c r="N504" s="228">
        <f t="shared" si="23"/>
        <v>67646022.631479114</v>
      </c>
      <c r="O504" s="59" t="e">
        <f>VLOOKUP(class[[#This Row],[hwycov_id]],check!$A$2:$P$26,16,FALSE)</f>
        <v>#N/A</v>
      </c>
      <c r="P504" s="59">
        <v>524</v>
      </c>
      <c r="Q504" s="304">
        <f>ROUND(class[[#This Row],[count]],-3)</f>
        <v>110000</v>
      </c>
      <c r="R504" s="321">
        <f>VLOOKUP(class[[#This Row],[count_rd]],caltran!$J$2:$P$182,7,FALSE)</f>
        <v>95511.428571428536</v>
      </c>
      <c r="S504" s="321">
        <f>VLOOKUP(class[[#This Row],[count_rd]],caltran!$J$2:$P$182,6,FALSE)</f>
        <v>124488.57142857148</v>
      </c>
      <c r="T504" s="59">
        <f>IF(AND(class[[#This Row],[flow]]&gt;=class[[#This Row],[low]], class[[#This Row],[flow]]&lt;=class[[#This Row],[high]]),1,0)</f>
        <v>1</v>
      </c>
    </row>
    <row r="505" spans="1:20">
      <c r="A505" s="347">
        <f>'[4]All Counts'!E505</f>
        <v>20782</v>
      </c>
      <c r="B505" s="59">
        <f>'[4]All Counts'!F505</f>
        <v>1</v>
      </c>
      <c r="C505" s="59">
        <f>'[4]All Counts'!G505</f>
        <v>1</v>
      </c>
      <c r="D505" s="353">
        <v>1</v>
      </c>
      <c r="E505" s="59" t="str">
        <f>'[4]All Counts'!P505</f>
        <v>PeMS2016</v>
      </c>
      <c r="F505" s="59">
        <v>1</v>
      </c>
      <c r="G505" s="227">
        <v>10</v>
      </c>
      <c r="H505" s="227">
        <v>3</v>
      </c>
      <c r="I505" s="227">
        <v>14</v>
      </c>
      <c r="J505" s="59">
        <f>'[4]All Counts'!M505</f>
        <v>77538.02981428559</v>
      </c>
      <c r="K505" s="78">
        <f>VLOOKUP(class[[#This Row],[hwycov_id]],flow[[hwycov_id]:[flow_day]],2,FALSE)</f>
        <v>79965.326660000006</v>
      </c>
      <c r="L505" s="229">
        <f t="shared" si="21"/>
        <v>3.1304597905416731E-2</v>
      </c>
      <c r="M505" s="228">
        <f t="shared" si="22"/>
        <v>2427.2968457144161</v>
      </c>
      <c r="N505" s="228">
        <f t="shared" si="23"/>
        <v>5891769.9772151541</v>
      </c>
      <c r="O505" s="59" t="e">
        <f>VLOOKUP(class[[#This Row],[hwycov_id]],check!$A$2:$P$26,16,FALSE)</f>
        <v>#N/A</v>
      </c>
      <c r="P505" s="59">
        <v>525</v>
      </c>
      <c r="Q505" s="304">
        <f>ROUND(class[[#This Row],[count]],-3)</f>
        <v>78000</v>
      </c>
      <c r="R505" s="321">
        <f>VLOOKUP(class[[#This Row],[count_rd]],caltran!$J$2:$P$182,7,FALSE)</f>
        <v>66300</v>
      </c>
      <c r="S505" s="321">
        <f>VLOOKUP(class[[#This Row],[count_rd]],caltran!$J$2:$P$182,6,FALSE)</f>
        <v>89700</v>
      </c>
      <c r="T505" s="59">
        <f>IF(AND(class[[#This Row],[flow]]&gt;=class[[#This Row],[low]], class[[#This Row],[flow]]&lt;=class[[#This Row],[high]]),1,0)</f>
        <v>1</v>
      </c>
    </row>
    <row r="506" spans="1:20">
      <c r="A506" s="347">
        <f>'[4]All Counts'!E506</f>
        <v>792</v>
      </c>
      <c r="B506" s="59">
        <f>'[4]All Counts'!F506</f>
        <v>1</v>
      </c>
      <c r="C506" s="59">
        <f>'[4]All Counts'!G506</f>
        <v>1</v>
      </c>
      <c r="D506" s="353">
        <v>1</v>
      </c>
      <c r="E506" s="59" t="str">
        <f>'[4]All Counts'!P506</f>
        <v>PeMS2016</v>
      </c>
      <c r="F506" s="59">
        <v>1</v>
      </c>
      <c r="G506" s="227">
        <v>10</v>
      </c>
      <c r="H506" s="227">
        <v>2</v>
      </c>
      <c r="I506" s="227">
        <v>14</v>
      </c>
      <c r="J506" s="59">
        <f>'[4]All Counts'!M506</f>
        <v>103770.3808507826</v>
      </c>
      <c r="K506" s="78">
        <f>VLOOKUP(class[[#This Row],[hwycov_id]],flow[[hwycov_id]:[flow_day]],2,FALSE)</f>
        <v>102268.34667899999</v>
      </c>
      <c r="L506" s="229">
        <f t="shared" si="21"/>
        <v>-1.4474594382981709E-2</v>
      </c>
      <c r="M506" s="228">
        <f t="shared" si="22"/>
        <v>-1502.0341717826086</v>
      </c>
      <c r="N506" s="228">
        <f t="shared" si="23"/>
        <v>2256106.6532026669</v>
      </c>
      <c r="O506" s="59" t="e">
        <f>VLOOKUP(class[[#This Row],[hwycov_id]],check!$A$2:$P$26,16,FALSE)</f>
        <v>#N/A</v>
      </c>
      <c r="P506" s="59">
        <v>526</v>
      </c>
      <c r="Q506" s="304">
        <f>ROUND(class[[#This Row],[count]],-3)</f>
        <v>104000</v>
      </c>
      <c r="R506" s="321">
        <f>VLOOKUP(class[[#This Row],[count_rd]],caltran!$J$2:$P$182,7,FALSE)</f>
        <v>90066.476190476198</v>
      </c>
      <c r="S506" s="321">
        <f>VLOOKUP(class[[#This Row],[count_rd]],caltran!$J$2:$P$182,6,FALSE)</f>
        <v>117933.5238095238</v>
      </c>
      <c r="T506" s="59">
        <f>IF(AND(class[[#This Row],[flow]]&gt;=class[[#This Row],[low]], class[[#This Row],[flow]]&lt;=class[[#This Row],[high]]),1,0)</f>
        <v>1</v>
      </c>
    </row>
    <row r="507" spans="1:20">
      <c r="A507" s="347">
        <f>'[4]All Counts'!E507</f>
        <v>797</v>
      </c>
      <c r="B507" s="59">
        <f>'[4]All Counts'!F507</f>
        <v>1</v>
      </c>
      <c r="C507" s="59">
        <f>'[4]All Counts'!G507</f>
        <v>1</v>
      </c>
      <c r="D507" s="353">
        <v>1</v>
      </c>
      <c r="E507" s="59" t="str">
        <f>'[4]All Counts'!P507</f>
        <v>Caltran</v>
      </c>
      <c r="F507" s="59">
        <v>1</v>
      </c>
      <c r="G507" s="227">
        <v>10</v>
      </c>
      <c r="H507" s="227">
        <v>4</v>
      </c>
      <c r="I507" s="227">
        <v>2</v>
      </c>
      <c r="J507" s="59">
        <f>'[4]All Counts'!M507</f>
        <v>100286</v>
      </c>
      <c r="K507" s="78">
        <f>VLOOKUP(class[[#This Row],[hwycov_id]],flow[[hwycov_id]:[flow_day]],2,FALSE)</f>
        <v>103321.110107</v>
      </c>
      <c r="L507" s="229">
        <f t="shared" si="21"/>
        <v>3.0264544472807797E-2</v>
      </c>
      <c r="M507" s="228">
        <f t="shared" si="22"/>
        <v>3035.1101070000004</v>
      </c>
      <c r="N507" s="228">
        <f t="shared" si="23"/>
        <v>9211893.3616135549</v>
      </c>
      <c r="O507" s="59" t="e">
        <f>VLOOKUP(class[[#This Row],[hwycov_id]],check!$A$2:$P$26,16,FALSE)</f>
        <v>#N/A</v>
      </c>
      <c r="P507" s="59">
        <v>527</v>
      </c>
      <c r="Q507" s="304">
        <f>ROUND(class[[#This Row],[count]],-3)</f>
        <v>100000</v>
      </c>
      <c r="R507" s="321">
        <f>VLOOKUP(class[[#This Row],[count_rd]],caltran!$J$2:$P$182,7,FALSE)</f>
        <v>86400</v>
      </c>
      <c r="S507" s="321">
        <f>VLOOKUP(class[[#This Row],[count_rd]],caltran!$J$2:$P$182,6,FALSE)</f>
        <v>113600.00000000001</v>
      </c>
      <c r="T507" s="59">
        <f>IF(AND(class[[#This Row],[flow]]&gt;=class[[#This Row],[low]], class[[#This Row],[flow]]&lt;=class[[#This Row],[high]]),1,0)</f>
        <v>1</v>
      </c>
    </row>
    <row r="508" spans="1:20">
      <c r="A508" s="347">
        <f>'[4]All Counts'!E508</f>
        <v>801</v>
      </c>
      <c r="B508" s="59">
        <f>'[4]All Counts'!F508</f>
        <v>1</v>
      </c>
      <c r="C508" s="59">
        <f>'[4]All Counts'!G508</f>
        <v>1</v>
      </c>
      <c r="D508" s="353">
        <v>1</v>
      </c>
      <c r="E508" s="59" t="str">
        <f>'[4]All Counts'!P508</f>
        <v>PeMS2016</v>
      </c>
      <c r="F508" s="59">
        <v>1</v>
      </c>
      <c r="G508" s="227">
        <v>10</v>
      </c>
      <c r="H508" s="227">
        <v>2</v>
      </c>
      <c r="I508" s="227">
        <v>11</v>
      </c>
      <c r="J508" s="59">
        <f>'[4]All Counts'!M508</f>
        <v>80553.482588045532</v>
      </c>
      <c r="K508" s="78">
        <f>VLOOKUP(class[[#This Row],[hwycov_id]],flow[[hwycov_id]:[flow_day]],2,FALSE)</f>
        <v>79297.532959000004</v>
      </c>
      <c r="L508" s="229">
        <f t="shared" si="21"/>
        <v>-1.5591500065472275E-2</v>
      </c>
      <c r="M508" s="228">
        <f t="shared" si="22"/>
        <v>-1255.9496290455281</v>
      </c>
      <c r="N508" s="228">
        <f t="shared" si="23"/>
        <v>1577409.4706995997</v>
      </c>
      <c r="O508" s="59" t="e">
        <f>VLOOKUP(class[[#This Row],[hwycov_id]],check!$A$2:$P$26,16,FALSE)</f>
        <v>#N/A</v>
      </c>
      <c r="P508" s="59">
        <v>528</v>
      </c>
      <c r="Q508" s="304">
        <f>ROUND(class[[#This Row],[count]],-3)</f>
        <v>81000</v>
      </c>
      <c r="R508" s="321">
        <f>VLOOKUP(class[[#This Row],[count_rd]],caltran!$J$2:$P$182,7,FALSE)</f>
        <v>69201</v>
      </c>
      <c r="S508" s="321">
        <f>VLOOKUP(class[[#This Row],[count_rd]],caltran!$J$2:$P$182,6,FALSE)</f>
        <v>92799</v>
      </c>
      <c r="T508" s="59">
        <f>IF(AND(class[[#This Row],[flow]]&gt;=class[[#This Row],[low]], class[[#This Row],[flow]]&lt;=class[[#This Row],[high]]),1,0)</f>
        <v>1</v>
      </c>
    </row>
    <row r="509" spans="1:20">
      <c r="A509" s="347">
        <f>'[4]All Counts'!E509</f>
        <v>802</v>
      </c>
      <c r="B509" s="59">
        <f>'[4]All Counts'!F509</f>
        <v>1</v>
      </c>
      <c r="C509" s="59">
        <f>'[4]All Counts'!G509</f>
        <v>1</v>
      </c>
      <c r="D509" s="353">
        <v>1</v>
      </c>
      <c r="E509" s="59" t="str">
        <f>'[4]All Counts'!P509</f>
        <v>PeMS2016</v>
      </c>
      <c r="F509" s="59">
        <v>1</v>
      </c>
      <c r="G509" s="227">
        <v>10</v>
      </c>
      <c r="H509" s="227">
        <v>3</v>
      </c>
      <c r="I509" s="227">
        <v>14</v>
      </c>
      <c r="J509" s="59">
        <f>'[4]All Counts'!M509</f>
        <v>124522.25528351541</v>
      </c>
      <c r="K509" s="78">
        <f>VLOOKUP(class[[#This Row],[hwycov_id]],flow[[hwycov_id]:[flow_day]],2,FALSE)</f>
        <v>128025.126221</v>
      </c>
      <c r="L509" s="229">
        <f t="shared" si="21"/>
        <v>2.8130481009271513E-2</v>
      </c>
      <c r="M509" s="228">
        <f t="shared" si="22"/>
        <v>3502.870937484593</v>
      </c>
      <c r="N509" s="228">
        <f t="shared" si="23"/>
        <v>12270104.804674191</v>
      </c>
      <c r="O509" s="59" t="e">
        <f>VLOOKUP(class[[#This Row],[hwycov_id]],check!$A$2:$P$26,16,FALSE)</f>
        <v>#N/A</v>
      </c>
      <c r="P509" s="59">
        <v>529</v>
      </c>
      <c r="Q509" s="304">
        <f>ROUND(class[[#This Row],[count]],-3)</f>
        <v>125000</v>
      </c>
      <c r="R509" s="321">
        <f>VLOOKUP(class[[#This Row],[count_rd]],caltran!$J$2:$P$182,7,FALSE)</f>
        <v>109214.28571428575</v>
      </c>
      <c r="S509" s="321">
        <f>VLOOKUP(class[[#This Row],[count_rd]],caltran!$J$2:$P$182,6,FALSE)</f>
        <v>140785.71428571423</v>
      </c>
      <c r="T509" s="59">
        <f>IF(AND(class[[#This Row],[flow]]&gt;=class[[#This Row],[low]], class[[#This Row],[flow]]&lt;=class[[#This Row],[high]]),1,0)</f>
        <v>1</v>
      </c>
    </row>
    <row r="510" spans="1:20">
      <c r="A510" s="347">
        <f>'[4]All Counts'!E510</f>
        <v>802</v>
      </c>
      <c r="B510" s="59">
        <f>'[4]All Counts'!F510</f>
        <v>1</v>
      </c>
      <c r="C510" s="59">
        <f>'[4]All Counts'!G510</f>
        <v>1</v>
      </c>
      <c r="D510" s="353">
        <v>1</v>
      </c>
      <c r="E510" s="59" t="str">
        <f>'[4]All Counts'!P510</f>
        <v>Caltran</v>
      </c>
      <c r="F510" s="59">
        <v>1</v>
      </c>
      <c r="G510" s="227">
        <v>10</v>
      </c>
      <c r="H510" s="227">
        <v>3</v>
      </c>
      <c r="I510" s="227">
        <v>14</v>
      </c>
      <c r="J510" s="59">
        <f>'[4]All Counts'!M510</f>
        <v>122501</v>
      </c>
      <c r="K510" s="78">
        <f>VLOOKUP(class[[#This Row],[hwycov_id]],flow[[hwycov_id]:[flow_day]],2,FALSE)</f>
        <v>128025.126221</v>
      </c>
      <c r="L510" s="229">
        <f t="shared" si="21"/>
        <v>4.5094539807838396E-2</v>
      </c>
      <c r="M510" s="228">
        <f t="shared" si="22"/>
        <v>5524.1262209999986</v>
      </c>
      <c r="N510" s="228">
        <f t="shared" si="23"/>
        <v>30515970.505539726</v>
      </c>
      <c r="O510" s="59" t="e">
        <f>VLOOKUP(class[[#This Row],[hwycov_id]],check!$A$2:$P$26,16,FALSE)</f>
        <v>#N/A</v>
      </c>
      <c r="P510" s="59">
        <v>530</v>
      </c>
      <c r="Q510" s="304">
        <f>ROUND(class[[#This Row],[count]],-3)</f>
        <v>123000</v>
      </c>
      <c r="R510" s="321">
        <f>VLOOKUP(class[[#This Row],[count_rd]],caltran!$J$2:$P$182,7,FALSE)</f>
        <v>107355.57142857145</v>
      </c>
      <c r="S510" s="321">
        <f>VLOOKUP(class[[#This Row],[count_rd]],caltran!$J$2:$P$182,6,FALSE)</f>
        <v>138644.42857142855</v>
      </c>
      <c r="T510" s="59">
        <f>IF(AND(class[[#This Row],[flow]]&gt;=class[[#This Row],[low]], class[[#This Row],[flow]]&lt;=class[[#This Row],[high]]),1,0)</f>
        <v>1</v>
      </c>
    </row>
    <row r="511" spans="1:20">
      <c r="A511" s="347">
        <f>'[4]All Counts'!E511</f>
        <v>804</v>
      </c>
      <c r="B511" s="59">
        <f>'[4]All Counts'!F511</f>
        <v>1</v>
      </c>
      <c r="C511" s="59">
        <f>'[4]All Counts'!G511</f>
        <v>1</v>
      </c>
      <c r="D511" s="353">
        <v>1</v>
      </c>
      <c r="E511" s="59" t="str">
        <f>'[4]All Counts'!P511</f>
        <v>PeMS2016</v>
      </c>
      <c r="F511" s="59">
        <v>1</v>
      </c>
      <c r="G511" s="227">
        <v>10</v>
      </c>
      <c r="H511" s="227">
        <v>3</v>
      </c>
      <c r="I511" s="227">
        <v>14</v>
      </c>
      <c r="J511" s="59">
        <f>'[4]All Counts'!M511</f>
        <v>86516.915436401658</v>
      </c>
      <c r="K511" s="78">
        <f>VLOOKUP(class[[#This Row],[hwycov_id]],flow[[hwycov_id]:[flow_day]],2,FALSE)</f>
        <v>92425.210204999996</v>
      </c>
      <c r="L511" s="229">
        <f t="shared" si="21"/>
        <v>6.829063124588064E-2</v>
      </c>
      <c r="M511" s="228">
        <f t="shared" si="22"/>
        <v>5908.2947685983381</v>
      </c>
      <c r="N511" s="228">
        <f t="shared" si="23"/>
        <v>34907947.072646491</v>
      </c>
      <c r="O511" s="59" t="e">
        <f>VLOOKUP(class[[#This Row],[hwycov_id]],check!$A$2:$P$26,16,FALSE)</f>
        <v>#N/A</v>
      </c>
      <c r="P511" s="59">
        <v>531</v>
      </c>
      <c r="Q511" s="304">
        <f>ROUND(class[[#This Row],[count]],-3)</f>
        <v>87000</v>
      </c>
      <c r="R511" s="321">
        <f>VLOOKUP(class[[#This Row],[count_rd]],caltran!$J$2:$P$182,7,FALSE)</f>
        <v>74844.166666666672</v>
      </c>
      <c r="S511" s="321">
        <f>VLOOKUP(class[[#This Row],[count_rd]],caltran!$J$2:$P$182,6,FALSE)</f>
        <v>99155.833333333343</v>
      </c>
      <c r="T511" s="59">
        <f>IF(AND(class[[#This Row],[flow]]&gt;=class[[#This Row],[low]], class[[#This Row],[flow]]&lt;=class[[#This Row],[high]]),1,0)</f>
        <v>1</v>
      </c>
    </row>
    <row r="512" spans="1:20">
      <c r="A512" s="347">
        <f>'[4]All Counts'!E512</f>
        <v>807</v>
      </c>
      <c r="B512" s="59">
        <f>'[4]All Counts'!F512</f>
        <v>1</v>
      </c>
      <c r="C512" s="59">
        <f>'[4]All Counts'!G512</f>
        <v>1</v>
      </c>
      <c r="D512" s="353">
        <v>1</v>
      </c>
      <c r="E512" s="59" t="str">
        <f>'[4]All Counts'!P512</f>
        <v>Caltran</v>
      </c>
      <c r="F512" s="59">
        <v>1</v>
      </c>
      <c r="G512" s="227">
        <v>10</v>
      </c>
      <c r="H512" s="227">
        <v>6</v>
      </c>
      <c r="I512" s="227">
        <v>6</v>
      </c>
      <c r="J512" s="59">
        <f>'[4]All Counts'!M512</f>
        <v>116555</v>
      </c>
      <c r="K512" s="78">
        <f>VLOOKUP(class[[#This Row],[hwycov_id]],flow[[hwycov_id]:[flow_day]],2,FALSE)</f>
        <v>119757.614502</v>
      </c>
      <c r="L512" s="229">
        <f t="shared" si="21"/>
        <v>2.7477281129080655E-2</v>
      </c>
      <c r="M512" s="228">
        <f t="shared" si="22"/>
        <v>3202.6145019999967</v>
      </c>
      <c r="N512" s="228">
        <f t="shared" si="23"/>
        <v>10256739.648420688</v>
      </c>
      <c r="O512" s="59" t="e">
        <f>VLOOKUP(class[[#This Row],[hwycov_id]],check!$A$2:$P$26,16,FALSE)</f>
        <v>#N/A</v>
      </c>
      <c r="P512" s="59">
        <v>532</v>
      </c>
      <c r="Q512" s="304">
        <f>ROUND(class[[#This Row],[count]],-3)</f>
        <v>117000</v>
      </c>
      <c r="R512" s="321">
        <f>VLOOKUP(class[[#This Row],[count_rd]],caltran!$J$2:$P$182,7,FALSE)</f>
        <v>101877.59523809524</v>
      </c>
      <c r="S512" s="321">
        <f>VLOOKUP(class[[#This Row],[count_rd]],caltran!$J$2:$P$182,6,FALSE)</f>
        <v>132122.40476190476</v>
      </c>
      <c r="T512" s="59">
        <f>IF(AND(class[[#This Row],[flow]]&gt;=class[[#This Row],[low]], class[[#This Row],[flow]]&lt;=class[[#This Row],[high]]),1,0)</f>
        <v>1</v>
      </c>
    </row>
    <row r="513" spans="1:20">
      <c r="A513" s="347">
        <f>'[4]All Counts'!E513</f>
        <v>3222</v>
      </c>
      <c r="B513" s="59">
        <f>'[4]All Counts'!F513</f>
        <v>1</v>
      </c>
      <c r="C513" s="59">
        <f>'[4]All Counts'!G513</f>
        <v>1</v>
      </c>
      <c r="D513" s="353">
        <v>1</v>
      </c>
      <c r="E513" s="59" t="str">
        <f>'[4]All Counts'!P513</f>
        <v>PeMS2016</v>
      </c>
      <c r="F513" s="59">
        <v>1</v>
      </c>
      <c r="G513" s="227">
        <v>10</v>
      </c>
      <c r="H513" s="227">
        <v>3</v>
      </c>
      <c r="I513" s="227">
        <v>14</v>
      </c>
      <c r="J513" s="59">
        <f>'[4]All Counts'!M513</f>
        <v>73195.010542658958</v>
      </c>
      <c r="K513" s="78">
        <f>VLOOKUP(class[[#This Row],[hwycov_id]],flow[[hwycov_id]:[flow_day]],2,FALSE)</f>
        <v>99438.614011999991</v>
      </c>
      <c r="L513" s="229">
        <f t="shared" si="21"/>
        <v>0.35854361212293195</v>
      </c>
      <c r="M513" s="228">
        <f t="shared" si="22"/>
        <v>26243.603469341033</v>
      </c>
      <c r="N513" s="228">
        <f t="shared" si="23"/>
        <v>688726723.0560087</v>
      </c>
      <c r="O513" s="59" t="e">
        <f>VLOOKUP(class[[#This Row],[hwycov_id]],check!$A$2:$P$26,16,FALSE)</f>
        <v>#N/A</v>
      </c>
      <c r="P513" s="59">
        <v>533</v>
      </c>
      <c r="Q513" s="304">
        <f>ROUND(class[[#This Row],[count]],-3)</f>
        <v>73000</v>
      </c>
      <c r="R513" s="321">
        <f>VLOOKUP(class[[#This Row],[count_rd]],caltran!$J$2:$P$182,7,FALSE)</f>
        <v>61466</v>
      </c>
      <c r="S513" s="321">
        <f>VLOOKUP(class[[#This Row],[count_rd]],caltran!$J$2:$P$182,6,FALSE)</f>
        <v>84534</v>
      </c>
      <c r="T513" s="59">
        <f>IF(AND(class[[#This Row],[flow]]&gt;=class[[#This Row],[low]], class[[#This Row],[flow]]&lt;=class[[#This Row],[high]]),1,0)</f>
        <v>0</v>
      </c>
    </row>
    <row r="514" spans="1:20">
      <c r="A514" s="347">
        <f>'[4]All Counts'!E514</f>
        <v>813</v>
      </c>
      <c r="B514" s="59">
        <f>'[4]All Counts'!F514</f>
        <v>1</v>
      </c>
      <c r="C514" s="59">
        <f>'[4]All Counts'!G514</f>
        <v>1</v>
      </c>
      <c r="D514" s="353">
        <v>1</v>
      </c>
      <c r="E514" s="59" t="str">
        <f>'[4]All Counts'!P514</f>
        <v>PeMS2016</v>
      </c>
      <c r="F514" s="59">
        <v>1</v>
      </c>
      <c r="G514" s="227">
        <v>10</v>
      </c>
      <c r="H514" s="227">
        <v>2</v>
      </c>
      <c r="I514" s="227">
        <v>11</v>
      </c>
      <c r="J514" s="59">
        <f>'[4]All Counts'!M514</f>
        <v>103150.1307463773</v>
      </c>
      <c r="K514" s="78">
        <f>VLOOKUP(class[[#This Row],[hwycov_id]],flow[[hwycov_id]:[flow_day]],2,FALSE)</f>
        <v>102911.507568</v>
      </c>
      <c r="L514" s="229">
        <f t="shared" ref="L514:L577" si="24">K514/J514-1</f>
        <v>-2.3133579826866146E-3</v>
      </c>
      <c r="M514" s="228">
        <f t="shared" ref="M514:M577" si="25">K514-J514</f>
        <v>-238.62317837729643</v>
      </c>
      <c r="N514" s="228">
        <f t="shared" ref="N514:N577" si="26">POWER(M514,2)</f>
        <v>56941.021258883025</v>
      </c>
      <c r="O514" s="59" t="e">
        <f>VLOOKUP(class[[#This Row],[hwycov_id]],check!$A$2:$P$26,16,FALSE)</f>
        <v>#N/A</v>
      </c>
      <c r="P514" s="59">
        <v>534</v>
      </c>
      <c r="Q514" s="304">
        <f>ROUND(class[[#This Row],[count]],-3)</f>
        <v>103000</v>
      </c>
      <c r="R514" s="321">
        <f>VLOOKUP(class[[#This Row],[count_rd]],caltran!$J$2:$P$182,7,FALSE)</f>
        <v>89153.857142857189</v>
      </c>
      <c r="S514" s="321">
        <f>VLOOKUP(class[[#This Row],[count_rd]],caltran!$J$2:$P$182,6,FALSE)</f>
        <v>116846.1428571428</v>
      </c>
      <c r="T514" s="59">
        <f>IF(AND(class[[#This Row],[flow]]&gt;=class[[#This Row],[low]], class[[#This Row],[flow]]&lt;=class[[#This Row],[high]]),1,0)</f>
        <v>1</v>
      </c>
    </row>
    <row r="515" spans="1:20">
      <c r="A515" s="347">
        <f>'[4]All Counts'!E515</f>
        <v>815</v>
      </c>
      <c r="B515" s="59">
        <f>'[4]All Counts'!F515</f>
        <v>1</v>
      </c>
      <c r="C515" s="59">
        <f>'[4]All Counts'!G515</f>
        <v>1</v>
      </c>
      <c r="D515" s="353">
        <v>1</v>
      </c>
      <c r="E515" s="59" t="str">
        <f>'[4]All Counts'!P515</f>
        <v>Caltran</v>
      </c>
      <c r="F515" s="59">
        <v>1</v>
      </c>
      <c r="G515" s="227">
        <v>10</v>
      </c>
      <c r="H515" s="227">
        <v>6</v>
      </c>
      <c r="I515" s="227">
        <v>6</v>
      </c>
      <c r="J515" s="59">
        <f>'[4]All Counts'!M515</f>
        <v>111954</v>
      </c>
      <c r="K515" s="78">
        <f>VLOOKUP(class[[#This Row],[hwycov_id]],flow[[hwycov_id]:[flow_day]],2,FALSE)</f>
        <v>108686.03271499999</v>
      </c>
      <c r="L515" s="229">
        <f t="shared" si="24"/>
        <v>-2.9190268190506852E-2</v>
      </c>
      <c r="M515" s="228">
        <f t="shared" si="25"/>
        <v>-3267.9672850000061</v>
      </c>
      <c r="N515" s="228">
        <f t="shared" si="26"/>
        <v>10679610.17583031</v>
      </c>
      <c r="O515" s="59" t="e">
        <f>VLOOKUP(class[[#This Row],[hwycov_id]],check!$A$2:$P$26,16,FALSE)</f>
        <v>#N/A</v>
      </c>
      <c r="P515" s="59">
        <v>535</v>
      </c>
      <c r="Q515" s="304">
        <f>ROUND(class[[#This Row],[count]],-3)</f>
        <v>112000</v>
      </c>
      <c r="R515" s="321">
        <f>VLOOKUP(class[[#This Row],[count_rd]],caltran!$J$2:$P$182,7,FALSE)</f>
        <v>97321.185185185153</v>
      </c>
      <c r="S515" s="321">
        <f>VLOOKUP(class[[#This Row],[count_rd]],caltran!$J$2:$P$182,6,FALSE)</f>
        <v>126678.81481481483</v>
      </c>
      <c r="T515" s="59">
        <f>IF(AND(class[[#This Row],[flow]]&gt;=class[[#This Row],[low]], class[[#This Row],[flow]]&lt;=class[[#This Row],[high]]),1,0)</f>
        <v>1</v>
      </c>
    </row>
    <row r="516" spans="1:20">
      <c r="A516" s="347">
        <f>'[4]All Counts'!E516</f>
        <v>20789</v>
      </c>
      <c r="B516" s="59">
        <f>'[4]All Counts'!F516</f>
        <v>1</v>
      </c>
      <c r="C516" s="59">
        <f>'[4]All Counts'!G516</f>
        <v>1</v>
      </c>
      <c r="D516" s="353">
        <v>1</v>
      </c>
      <c r="E516" s="59" t="str">
        <f>'[4]All Counts'!P516</f>
        <v>PeMS2016</v>
      </c>
      <c r="F516" s="59">
        <v>1</v>
      </c>
      <c r="G516" s="227">
        <v>10</v>
      </c>
      <c r="H516" s="227">
        <v>3</v>
      </c>
      <c r="I516" s="227">
        <v>14</v>
      </c>
      <c r="J516" s="59">
        <f>'[4]All Counts'!M516</f>
        <v>96705.155869663737</v>
      </c>
      <c r="K516" s="78">
        <f>VLOOKUP(class[[#This Row],[hwycov_id]],flow[[hwycov_id]:[flow_day]],2,FALSE)</f>
        <v>93124.558594000002</v>
      </c>
      <c r="L516" s="229">
        <f t="shared" si="24"/>
        <v>-3.7025919078084724E-2</v>
      </c>
      <c r="M516" s="228">
        <f t="shared" si="25"/>
        <v>-3580.5972756637348</v>
      </c>
      <c r="N516" s="228">
        <f t="shared" si="26"/>
        <v>12820676.850490559</v>
      </c>
      <c r="O516" s="59" t="e">
        <f>VLOOKUP(class[[#This Row],[hwycov_id]],check!$A$2:$P$26,16,FALSE)</f>
        <v>#N/A</v>
      </c>
      <c r="P516" s="59">
        <v>536</v>
      </c>
      <c r="Q516" s="304">
        <f>ROUND(class[[#This Row],[count]],-3)</f>
        <v>97000</v>
      </c>
      <c r="R516" s="321">
        <f>VLOOKUP(class[[#This Row],[count_rd]],caltran!$J$2:$P$182,7,FALSE)</f>
        <v>83727.166666666657</v>
      </c>
      <c r="S516" s="321">
        <f>VLOOKUP(class[[#This Row],[count_rd]],caltran!$J$2:$P$182,6,FALSE)</f>
        <v>110272.83333333334</v>
      </c>
      <c r="T516" s="59">
        <f>IF(AND(class[[#This Row],[flow]]&gt;=class[[#This Row],[low]], class[[#This Row],[flow]]&lt;=class[[#This Row],[high]]),1,0)</f>
        <v>1</v>
      </c>
    </row>
    <row r="517" spans="1:20">
      <c r="A517" s="347">
        <f>'[4]All Counts'!E517</f>
        <v>20790</v>
      </c>
      <c r="B517" s="59">
        <f>'[4]All Counts'!F517</f>
        <v>1</v>
      </c>
      <c r="C517" s="59">
        <f>'[4]All Counts'!G517</f>
        <v>1</v>
      </c>
      <c r="D517" s="353">
        <v>1</v>
      </c>
      <c r="E517" s="59" t="str">
        <f>'[4]All Counts'!P517</f>
        <v>PeMS2016</v>
      </c>
      <c r="F517" s="59">
        <v>1</v>
      </c>
      <c r="G517" s="227">
        <v>10</v>
      </c>
      <c r="H517" s="227">
        <v>6</v>
      </c>
      <c r="I517" s="227">
        <v>17</v>
      </c>
      <c r="J517" s="59">
        <f>'[4]All Counts'!M517</f>
        <v>106659.14915534361</v>
      </c>
      <c r="K517" s="78">
        <f>VLOOKUP(class[[#This Row],[hwycov_id]],flow[[hwycov_id]:[flow_day]],2,FALSE)</f>
        <v>105279.552247</v>
      </c>
      <c r="L517" s="229">
        <f t="shared" si="24"/>
        <v>-1.2934632605537622E-2</v>
      </c>
      <c r="M517" s="228">
        <f t="shared" si="25"/>
        <v>-1379.5969083436066</v>
      </c>
      <c r="N517" s="228">
        <f t="shared" si="26"/>
        <v>1903287.6295112378</v>
      </c>
      <c r="O517" s="59" t="e">
        <f>VLOOKUP(class[[#This Row],[hwycov_id]],check!$A$2:$P$26,16,FALSE)</f>
        <v>#N/A</v>
      </c>
      <c r="P517" s="59">
        <v>537</v>
      </c>
      <c r="Q517" s="304">
        <f>ROUND(class[[#This Row],[count]],-3)</f>
        <v>107000</v>
      </c>
      <c r="R517" s="321">
        <f>VLOOKUP(class[[#This Row],[count_rd]],caltran!$J$2:$P$182,7,FALSE)</f>
        <v>92782.870370370336</v>
      </c>
      <c r="S517" s="321">
        <f>VLOOKUP(class[[#This Row],[count_rd]],caltran!$J$2:$P$182,6,FALSE)</f>
        <v>121217.12962962968</v>
      </c>
      <c r="T517" s="59">
        <f>IF(AND(class[[#This Row],[flow]]&gt;=class[[#This Row],[low]], class[[#This Row],[flow]]&lt;=class[[#This Row],[high]]),1,0)</f>
        <v>1</v>
      </c>
    </row>
    <row r="518" spans="1:20">
      <c r="A518" s="347">
        <f>'[4]All Counts'!E518</f>
        <v>20790</v>
      </c>
      <c r="B518" s="59">
        <f>'[4]All Counts'!F518</f>
        <v>1</v>
      </c>
      <c r="C518" s="59">
        <f>'[4]All Counts'!G518</f>
        <v>1</v>
      </c>
      <c r="D518" s="353">
        <v>1</v>
      </c>
      <c r="E518" s="59" t="str">
        <f>'[4]All Counts'!P518</f>
        <v>Caltran</v>
      </c>
      <c r="F518" s="59">
        <v>1</v>
      </c>
      <c r="G518" s="227">
        <v>10</v>
      </c>
      <c r="H518" s="227">
        <v>2</v>
      </c>
      <c r="I518" s="227">
        <v>11</v>
      </c>
      <c r="J518" s="59">
        <f>'[4]All Counts'!M518</f>
        <v>109314</v>
      </c>
      <c r="K518" s="78">
        <f>VLOOKUP(class[[#This Row],[hwycov_id]],flow[[hwycov_id]:[flow_day]],2,FALSE)</f>
        <v>105279.552247</v>
      </c>
      <c r="L518" s="229">
        <f t="shared" si="24"/>
        <v>-3.6906962996505532E-2</v>
      </c>
      <c r="M518" s="228">
        <f t="shared" si="25"/>
        <v>-4034.4477530000004</v>
      </c>
      <c r="N518" s="228">
        <f t="shared" si="26"/>
        <v>16276768.671686752</v>
      </c>
      <c r="O518" s="59" t="e">
        <f>VLOOKUP(class[[#This Row],[hwycov_id]],check!$A$2:$P$26,16,FALSE)</f>
        <v>#N/A</v>
      </c>
      <c r="P518" s="59">
        <v>538</v>
      </c>
      <c r="Q518" s="304">
        <f>ROUND(class[[#This Row],[count]],-3)</f>
        <v>109000</v>
      </c>
      <c r="R518" s="321">
        <f>VLOOKUP(class[[#This Row],[count_rd]],caltran!$J$2:$P$182,7,FALSE)</f>
        <v>94593.833333333299</v>
      </c>
      <c r="S518" s="321">
        <f>VLOOKUP(class[[#This Row],[count_rd]],caltran!$J$2:$P$182,6,FALSE)</f>
        <v>123406.1666666667</v>
      </c>
      <c r="T518" s="59">
        <f>IF(AND(class[[#This Row],[flow]]&gt;=class[[#This Row],[low]], class[[#This Row],[flow]]&lt;=class[[#This Row],[high]]),1,0)</f>
        <v>1</v>
      </c>
    </row>
    <row r="519" spans="1:20">
      <c r="A519" s="347">
        <f>'[4]All Counts'!E519</f>
        <v>835</v>
      </c>
      <c r="B519" s="59">
        <f>'[4]All Counts'!F519</f>
        <v>1</v>
      </c>
      <c r="C519" s="59">
        <f>'[4]All Counts'!G519</f>
        <v>1</v>
      </c>
      <c r="D519" s="353">
        <v>1</v>
      </c>
      <c r="E519" s="59" t="str">
        <f>'[4]All Counts'!P519</f>
        <v>Caltran</v>
      </c>
      <c r="F519" s="59">
        <v>1</v>
      </c>
      <c r="G519" s="227">
        <v>10</v>
      </c>
      <c r="H519" s="227">
        <v>3</v>
      </c>
      <c r="I519" s="227">
        <v>14</v>
      </c>
      <c r="J519" s="59">
        <f>'[4]All Counts'!M519</f>
        <v>131719</v>
      </c>
      <c r="K519" s="78">
        <f>VLOOKUP(class[[#This Row],[hwycov_id]],flow[[hwycov_id]:[flow_day]],2,FALSE)</f>
        <v>117632.87695400001</v>
      </c>
      <c r="L519" s="229">
        <f t="shared" si="24"/>
        <v>-0.10694070746057893</v>
      </c>
      <c r="M519" s="228">
        <f t="shared" si="25"/>
        <v>-14086.123045999993</v>
      </c>
      <c r="N519" s="228">
        <f t="shared" si="26"/>
        <v>198418862.46705213</v>
      </c>
      <c r="O519" s="59" t="e">
        <f>VLOOKUP(class[[#This Row],[hwycov_id]],check!$A$2:$P$26,16,FALSE)</f>
        <v>#N/A</v>
      </c>
      <c r="P519" s="59">
        <v>539</v>
      </c>
      <c r="Q519" s="304">
        <f>ROUND(class[[#This Row],[count]],-3)</f>
        <v>132000</v>
      </c>
      <c r="R519" s="321">
        <f>VLOOKUP(class[[#This Row],[count_rd]],caltran!$J$2:$P$182,7,FALSE)</f>
        <v>115655.39682539676</v>
      </c>
      <c r="S519" s="321">
        <f>VLOOKUP(class[[#This Row],[count_rd]],caltran!$J$2:$P$182,6,FALSE)</f>
        <v>148344.60317460322</v>
      </c>
      <c r="T519" s="59">
        <f>IF(AND(class[[#This Row],[flow]]&gt;=class[[#This Row],[low]], class[[#This Row],[flow]]&lt;=class[[#This Row],[high]]),1,0)</f>
        <v>1</v>
      </c>
    </row>
    <row r="520" spans="1:20">
      <c r="A520" s="347">
        <f>'[4]All Counts'!E520</f>
        <v>836</v>
      </c>
      <c r="B520" s="59">
        <f>'[4]All Counts'!F520</f>
        <v>1</v>
      </c>
      <c r="C520" s="59">
        <f>'[4]All Counts'!G520</f>
        <v>1</v>
      </c>
      <c r="D520" s="353">
        <v>1</v>
      </c>
      <c r="E520" s="59" t="str">
        <f>'[4]All Counts'!P520</f>
        <v>PeMS2016</v>
      </c>
      <c r="F520" s="59">
        <v>1</v>
      </c>
      <c r="G520" s="227">
        <v>10</v>
      </c>
      <c r="H520" s="227">
        <v>7</v>
      </c>
      <c r="I520" s="227">
        <v>7</v>
      </c>
      <c r="J520" s="59">
        <f>'[4]All Counts'!M520</f>
        <v>116348.4160263019</v>
      </c>
      <c r="K520" s="78">
        <f>VLOOKUP(class[[#This Row],[hwycov_id]],flow[[hwycov_id]:[flow_day]],2,FALSE)</f>
        <v>107808.16503899998</v>
      </c>
      <c r="L520" s="229">
        <f t="shared" si="24"/>
        <v>-7.3402382937222788E-2</v>
      </c>
      <c r="M520" s="228">
        <f t="shared" si="25"/>
        <v>-8540.2509873019153</v>
      </c>
      <c r="N520" s="228">
        <f t="shared" si="26"/>
        <v>72935886.926111341</v>
      </c>
      <c r="O520" s="59" t="e">
        <f>VLOOKUP(class[[#This Row],[hwycov_id]],check!$A$2:$P$26,16,FALSE)</f>
        <v>#N/A</v>
      </c>
      <c r="P520" s="59">
        <v>540</v>
      </c>
      <c r="Q520" s="304">
        <f>ROUND(class[[#This Row],[count]],-3)</f>
        <v>116000</v>
      </c>
      <c r="R520" s="321">
        <f>VLOOKUP(class[[#This Row],[count_rd]],caltran!$J$2:$P$182,7,FALSE)</f>
        <v>100966.03174603173</v>
      </c>
      <c r="S520" s="321">
        <f>VLOOKUP(class[[#This Row],[count_rd]],caltran!$J$2:$P$182,6,FALSE)</f>
        <v>131033.96825396827</v>
      </c>
      <c r="T520" s="59">
        <f>IF(AND(class[[#This Row],[flow]]&gt;=class[[#This Row],[low]], class[[#This Row],[flow]]&lt;=class[[#This Row],[high]]),1,0)</f>
        <v>1</v>
      </c>
    </row>
    <row r="521" spans="1:20">
      <c r="A521" s="347">
        <f>'[4]All Counts'!E521</f>
        <v>22157</v>
      </c>
      <c r="B521" s="59">
        <f>'[4]All Counts'!F521</f>
        <v>1</v>
      </c>
      <c r="C521" s="59">
        <f>'[4]All Counts'!G521</f>
        <v>1</v>
      </c>
      <c r="D521" s="353">
        <v>1</v>
      </c>
      <c r="E521" s="59" t="str">
        <f>'[4]All Counts'!P521</f>
        <v>PeMS2016</v>
      </c>
      <c r="F521" s="59">
        <v>1</v>
      </c>
      <c r="G521" s="227">
        <v>10</v>
      </c>
      <c r="H521" s="227">
        <v>6</v>
      </c>
      <c r="I521" s="227">
        <v>6</v>
      </c>
      <c r="J521" s="59">
        <f>'[4]All Counts'!M521</f>
        <v>102842.47170655199</v>
      </c>
      <c r="K521" s="78">
        <f>VLOOKUP(class[[#This Row],[hwycov_id]],flow[[hwycov_id]:[flow_day]],2,FALSE)</f>
        <v>86296.669433000003</v>
      </c>
      <c r="L521" s="229">
        <f t="shared" si="24"/>
        <v>-0.16088491455906806</v>
      </c>
      <c r="M521" s="228">
        <f t="shared" si="25"/>
        <v>-16545.802273551992</v>
      </c>
      <c r="N521" s="228">
        <f t="shared" si="26"/>
        <v>273763572.87547827</v>
      </c>
      <c r="O521" s="59" t="e">
        <f>VLOOKUP(class[[#This Row],[hwycov_id]],check!$A$2:$P$26,16,FALSE)</f>
        <v>#N/A</v>
      </c>
      <c r="P521" s="59">
        <v>541</v>
      </c>
      <c r="Q521" s="304">
        <f>ROUND(class[[#This Row],[count]],-3)</f>
        <v>103000</v>
      </c>
      <c r="R521" s="321">
        <f>VLOOKUP(class[[#This Row],[count_rd]],caltran!$J$2:$P$182,7,FALSE)</f>
        <v>89153.857142857189</v>
      </c>
      <c r="S521" s="321">
        <f>VLOOKUP(class[[#This Row],[count_rd]],caltran!$J$2:$P$182,6,FALSE)</f>
        <v>116846.1428571428</v>
      </c>
      <c r="T521" s="59">
        <f>IF(AND(class[[#This Row],[flow]]&gt;=class[[#This Row],[low]], class[[#This Row],[flow]]&lt;=class[[#This Row],[high]]),1,0)</f>
        <v>0</v>
      </c>
    </row>
    <row r="522" spans="1:20">
      <c r="A522" s="347">
        <f>'[4]All Counts'!E522</f>
        <v>841</v>
      </c>
      <c r="B522" s="59">
        <f>'[4]All Counts'!F522</f>
        <v>1</v>
      </c>
      <c r="C522" s="59">
        <f>'[4]All Counts'!G522</f>
        <v>1</v>
      </c>
      <c r="D522" s="353">
        <v>1</v>
      </c>
      <c r="E522" s="59" t="str">
        <f>'[4]All Counts'!P522</f>
        <v>PeMS2016</v>
      </c>
      <c r="F522" s="59">
        <v>1</v>
      </c>
      <c r="G522" s="227">
        <v>10</v>
      </c>
      <c r="H522" s="227">
        <v>3</v>
      </c>
      <c r="I522" s="227">
        <v>14</v>
      </c>
      <c r="J522" s="59">
        <f>'[4]All Counts'!M522</f>
        <v>108504.1623169478</v>
      </c>
      <c r="K522" s="78">
        <f>VLOOKUP(class[[#This Row],[hwycov_id]],flow[[hwycov_id]:[flow_day]],2,FALSE)</f>
        <v>93521.359376000008</v>
      </c>
      <c r="L522" s="229">
        <f t="shared" si="24"/>
        <v>-0.13808505241653346</v>
      </c>
      <c r="M522" s="228">
        <f t="shared" si="25"/>
        <v>-14982.802940947789</v>
      </c>
      <c r="N522" s="228">
        <f t="shared" si="26"/>
        <v>224484383.96727374</v>
      </c>
      <c r="O522" s="59" t="e">
        <f>VLOOKUP(class[[#This Row],[hwycov_id]],check!$A$2:$P$26,16,FALSE)</f>
        <v>#N/A</v>
      </c>
      <c r="P522" s="59">
        <v>542</v>
      </c>
      <c r="Q522" s="304">
        <f>ROUND(class[[#This Row],[count]],-3)</f>
        <v>109000</v>
      </c>
      <c r="R522" s="321">
        <f>VLOOKUP(class[[#This Row],[count_rd]],caltran!$J$2:$P$182,7,FALSE)</f>
        <v>94593.833333333299</v>
      </c>
      <c r="S522" s="321">
        <f>VLOOKUP(class[[#This Row],[count_rd]],caltran!$J$2:$P$182,6,FALSE)</f>
        <v>123406.1666666667</v>
      </c>
      <c r="T522" s="59">
        <f>IF(AND(class[[#This Row],[flow]]&gt;=class[[#This Row],[low]], class[[#This Row],[flow]]&lt;=class[[#This Row],[high]]),1,0)</f>
        <v>0</v>
      </c>
    </row>
    <row r="523" spans="1:20">
      <c r="A523" s="347">
        <f>'[4]All Counts'!E523</f>
        <v>10633</v>
      </c>
      <c r="B523" s="59">
        <f>'[4]All Counts'!F523</f>
        <v>1</v>
      </c>
      <c r="C523" s="59">
        <f>'[4]All Counts'!G523</f>
        <v>1</v>
      </c>
      <c r="D523" s="353">
        <v>1</v>
      </c>
      <c r="E523" s="59" t="str">
        <f>'[4]All Counts'!P523</f>
        <v>PeMS2016</v>
      </c>
      <c r="F523" s="59">
        <v>1</v>
      </c>
      <c r="G523" s="227">
        <v>10</v>
      </c>
      <c r="H523" s="227">
        <v>3</v>
      </c>
      <c r="I523" s="227">
        <v>14</v>
      </c>
      <c r="J523" s="59">
        <f>'[4]All Counts'!M523</f>
        <v>61865.993209537461</v>
      </c>
      <c r="K523" s="78">
        <f>VLOOKUP(class[[#This Row],[hwycov_id]],flow[[hwycov_id]:[flow_day]],2,FALSE)</f>
        <v>60665.350829000003</v>
      </c>
      <c r="L523" s="229">
        <f t="shared" si="24"/>
        <v>-1.9407146289091903E-2</v>
      </c>
      <c r="M523" s="228">
        <f t="shared" si="25"/>
        <v>-1200.6423805374579</v>
      </c>
      <c r="N523" s="228">
        <f t="shared" si="26"/>
        <v>1441542.125942654</v>
      </c>
      <c r="O523" s="59" t="e">
        <f>VLOOKUP(class[[#This Row],[hwycov_id]],check!$A$2:$P$26,16,FALSE)</f>
        <v>#N/A</v>
      </c>
      <c r="P523" s="59">
        <v>543</v>
      </c>
      <c r="Q523" s="304">
        <f>ROUND(class[[#This Row],[count]],-3)</f>
        <v>62000</v>
      </c>
      <c r="R523" s="321">
        <f>VLOOKUP(class[[#This Row],[count_rd]],caltran!$J$2:$P$182,7,FALSE)</f>
        <v>51063.888888888883</v>
      </c>
      <c r="S523" s="321">
        <f>VLOOKUP(class[[#This Row],[count_rd]],caltran!$J$2:$P$182,6,FALSE)</f>
        <v>72936.111111111109</v>
      </c>
      <c r="T523" s="59">
        <f>IF(AND(class[[#This Row],[flow]]&gt;=class[[#This Row],[low]], class[[#This Row],[flow]]&lt;=class[[#This Row],[high]]),1,0)</f>
        <v>1</v>
      </c>
    </row>
    <row r="524" spans="1:20">
      <c r="A524" s="347">
        <f>'[4]All Counts'!E524</f>
        <v>843</v>
      </c>
      <c r="B524" s="59">
        <f>'[4]All Counts'!F524</f>
        <v>1</v>
      </c>
      <c r="C524" s="59">
        <f>'[4]All Counts'!G524</f>
        <v>1</v>
      </c>
      <c r="D524" s="353">
        <v>1</v>
      </c>
      <c r="E524" s="59" t="str">
        <f>'[4]All Counts'!P524</f>
        <v>PeMS2016</v>
      </c>
      <c r="F524" s="59">
        <v>1</v>
      </c>
      <c r="G524" s="227">
        <v>10</v>
      </c>
      <c r="H524" s="227">
        <v>3</v>
      </c>
      <c r="I524" s="227">
        <v>14</v>
      </c>
      <c r="J524" s="59">
        <f>'[4]All Counts'!M524</f>
        <v>67552.623320274244</v>
      </c>
      <c r="K524" s="78">
        <f>VLOOKUP(class[[#This Row],[hwycov_id]],flow[[hwycov_id]:[flow_day]],2,FALSE)</f>
        <v>67463.364501999997</v>
      </c>
      <c r="L524" s="229">
        <f t="shared" si="24"/>
        <v>-1.3213227538338979E-3</v>
      </c>
      <c r="M524" s="228">
        <f t="shared" si="25"/>
        <v>-89.25881827424746</v>
      </c>
      <c r="N524" s="228">
        <f t="shared" si="26"/>
        <v>7967.1366397151323</v>
      </c>
      <c r="O524" s="59" t="e">
        <f>VLOOKUP(class[[#This Row],[hwycov_id]],check!$A$2:$P$26,16,FALSE)</f>
        <v>#N/A</v>
      </c>
      <c r="P524" s="59">
        <v>544</v>
      </c>
      <c r="Q524" s="304">
        <f>ROUND(class[[#This Row],[count]],-3)</f>
        <v>68000</v>
      </c>
      <c r="R524" s="321">
        <f>VLOOKUP(class[[#This Row],[count_rd]],caltran!$J$2:$P$182,7,FALSE)</f>
        <v>56712</v>
      </c>
      <c r="S524" s="321">
        <f>VLOOKUP(class[[#This Row],[count_rd]],caltran!$J$2:$P$182,6,FALSE)</f>
        <v>79288</v>
      </c>
      <c r="T524" s="59">
        <f>IF(AND(class[[#This Row],[flow]]&gt;=class[[#This Row],[low]], class[[#This Row],[flow]]&lt;=class[[#This Row],[high]]),1,0)</f>
        <v>1</v>
      </c>
    </row>
    <row r="525" spans="1:20">
      <c r="A525" s="347">
        <f>'[4]All Counts'!E525</f>
        <v>843</v>
      </c>
      <c r="B525" s="59">
        <f>'[4]All Counts'!F525</f>
        <v>1</v>
      </c>
      <c r="C525" s="59">
        <f>'[4]All Counts'!G525</f>
        <v>1</v>
      </c>
      <c r="D525" s="353">
        <v>1</v>
      </c>
      <c r="E525" s="59" t="str">
        <f>'[4]All Counts'!P525</f>
        <v>Caltran</v>
      </c>
      <c r="F525" s="59">
        <v>1</v>
      </c>
      <c r="G525" s="227">
        <v>10</v>
      </c>
      <c r="H525" s="227">
        <v>3</v>
      </c>
      <c r="I525" s="227">
        <v>14</v>
      </c>
      <c r="J525" s="59">
        <f>'[4]All Counts'!M525</f>
        <v>85672</v>
      </c>
      <c r="K525" s="78">
        <f>VLOOKUP(class[[#This Row],[hwycov_id]],flow[[hwycov_id]:[flow_day]],2,FALSE)</f>
        <v>67463.364501999997</v>
      </c>
      <c r="L525" s="229">
        <f t="shared" si="24"/>
        <v>-0.21253893335045293</v>
      </c>
      <c r="M525" s="228">
        <f t="shared" si="25"/>
        <v>-18208.635498000003</v>
      </c>
      <c r="N525" s="228">
        <f t="shared" si="26"/>
        <v>331554406.69902581</v>
      </c>
      <c r="O525" s="59" t="e">
        <f>VLOOKUP(class[[#This Row],[hwycov_id]],check!$A$2:$P$26,16,FALSE)</f>
        <v>#N/A</v>
      </c>
      <c r="P525" s="59">
        <v>545</v>
      </c>
      <c r="Q525" s="304">
        <f>ROUND(class[[#This Row],[count]],-3)</f>
        <v>86000</v>
      </c>
      <c r="R525" s="321">
        <f>VLOOKUP(class[[#This Row],[count_rd]],caltran!$J$2:$P$182,7,FALSE)</f>
        <v>73931.333333333328</v>
      </c>
      <c r="S525" s="321">
        <f>VLOOKUP(class[[#This Row],[count_rd]],caltran!$J$2:$P$182,6,FALSE)</f>
        <v>98068.666666666672</v>
      </c>
      <c r="T525" s="59">
        <f>IF(AND(class[[#This Row],[flow]]&gt;=class[[#This Row],[low]], class[[#This Row],[flow]]&lt;=class[[#This Row],[high]]),1,0)</f>
        <v>0</v>
      </c>
    </row>
    <row r="526" spans="1:20">
      <c r="A526" s="347">
        <f>'[4]All Counts'!E526</f>
        <v>851</v>
      </c>
      <c r="B526" s="59">
        <f>'[4]All Counts'!F526</f>
        <v>1</v>
      </c>
      <c r="C526" s="59">
        <f>'[4]All Counts'!G526</f>
        <v>1</v>
      </c>
      <c r="D526" s="353">
        <v>1</v>
      </c>
      <c r="E526" s="59" t="str">
        <f>'[4]All Counts'!P526</f>
        <v>PeMS2016</v>
      </c>
      <c r="F526" s="59">
        <v>1</v>
      </c>
      <c r="G526" s="227">
        <v>10</v>
      </c>
      <c r="H526" s="227">
        <v>3</v>
      </c>
      <c r="I526" s="227">
        <v>14</v>
      </c>
      <c r="J526" s="59">
        <f>'[4]All Counts'!M526</f>
        <v>73646.499741600375</v>
      </c>
      <c r="K526" s="78">
        <f>VLOOKUP(class[[#This Row],[hwycov_id]],flow[[hwycov_id]:[flow_day]],2,FALSE)</f>
        <v>75199.918458</v>
      </c>
      <c r="L526" s="229">
        <f t="shared" si="24"/>
        <v>2.109290627321081E-2</v>
      </c>
      <c r="M526" s="228">
        <f t="shared" si="25"/>
        <v>1553.4187163996248</v>
      </c>
      <c r="N526" s="228">
        <f t="shared" si="26"/>
        <v>2413109.7084606579</v>
      </c>
      <c r="O526" s="59" t="e">
        <f>VLOOKUP(class[[#This Row],[hwycov_id]],check!$A$2:$P$26,16,FALSE)</f>
        <v>#N/A</v>
      </c>
      <c r="P526" s="59">
        <v>546</v>
      </c>
      <c r="Q526" s="304">
        <f>ROUND(class[[#This Row],[count]],-3)</f>
        <v>74000</v>
      </c>
      <c r="R526" s="321">
        <f>VLOOKUP(class[[#This Row],[count_rd]],caltran!$J$2:$P$182,7,FALSE)</f>
        <v>62456</v>
      </c>
      <c r="S526" s="321">
        <f>VLOOKUP(class[[#This Row],[count_rd]],caltran!$J$2:$P$182,6,FALSE)</f>
        <v>85544</v>
      </c>
      <c r="T526" s="59">
        <f>IF(AND(class[[#This Row],[flow]]&gt;=class[[#This Row],[low]], class[[#This Row],[flow]]&lt;=class[[#This Row],[high]]),1,0)</f>
        <v>1</v>
      </c>
    </row>
    <row r="527" spans="1:20">
      <c r="A527" s="347">
        <f>'[4]All Counts'!E527</f>
        <v>853</v>
      </c>
      <c r="B527" s="59">
        <f>'[4]All Counts'!F527</f>
        <v>1</v>
      </c>
      <c r="C527" s="59">
        <f>'[4]All Counts'!G527</f>
        <v>1</v>
      </c>
      <c r="D527" s="353">
        <v>1</v>
      </c>
      <c r="E527" s="59" t="str">
        <f>'[4]All Counts'!P527</f>
        <v>PeMS2016</v>
      </c>
      <c r="F527" s="59">
        <v>1</v>
      </c>
      <c r="G527" s="227">
        <v>10</v>
      </c>
      <c r="H527" s="227">
        <v>3</v>
      </c>
      <c r="I527" s="227">
        <v>14</v>
      </c>
      <c r="J527" s="59">
        <f>'[4]All Counts'!M527</f>
        <v>56541.701844885742</v>
      </c>
      <c r="K527" s="78">
        <f>VLOOKUP(class[[#This Row],[hwycov_id]],flow[[hwycov_id]:[flow_day]],2,FALSE)</f>
        <v>67487.615233000004</v>
      </c>
      <c r="L527" s="229">
        <f t="shared" si="24"/>
        <v>0.19359009423067675</v>
      </c>
      <c r="M527" s="228">
        <f t="shared" si="25"/>
        <v>10945.913388114262</v>
      </c>
      <c r="N527" s="228">
        <f t="shared" si="26"/>
        <v>119813019.90009905</v>
      </c>
      <c r="O527" s="59" t="e">
        <f>VLOOKUP(class[[#This Row],[hwycov_id]],check!$A$2:$P$26,16,FALSE)</f>
        <v>#N/A</v>
      </c>
      <c r="P527" s="59">
        <v>547</v>
      </c>
      <c r="Q527" s="304">
        <f>ROUND(class[[#This Row],[count]],-3)</f>
        <v>57000</v>
      </c>
      <c r="R527" s="321">
        <f>VLOOKUP(class[[#This Row],[count_rd]],caltran!$J$2:$P$182,7,FALSE)</f>
        <v>46375.833333333328</v>
      </c>
      <c r="S527" s="321">
        <f>VLOOKUP(class[[#This Row],[count_rd]],caltran!$J$2:$P$182,6,FALSE)</f>
        <v>67624.166666666672</v>
      </c>
      <c r="T527" s="59">
        <f>IF(AND(class[[#This Row],[flow]]&gt;=class[[#This Row],[low]], class[[#This Row],[flow]]&lt;=class[[#This Row],[high]]),1,0)</f>
        <v>1</v>
      </c>
    </row>
    <row r="528" spans="1:20">
      <c r="A528" s="347">
        <f>'[4]All Counts'!E528</f>
        <v>854</v>
      </c>
      <c r="B528" s="59">
        <f>'[4]All Counts'!F528</f>
        <v>1</v>
      </c>
      <c r="C528" s="59">
        <f>'[4]All Counts'!G528</f>
        <v>1</v>
      </c>
      <c r="D528" s="353">
        <v>1</v>
      </c>
      <c r="E528" s="59" t="str">
        <f>'[4]All Counts'!P528</f>
        <v>PeMS2016</v>
      </c>
      <c r="F528" s="59">
        <v>1</v>
      </c>
      <c r="G528" s="227">
        <v>10</v>
      </c>
      <c r="H528" s="227">
        <v>3</v>
      </c>
      <c r="I528" s="227">
        <v>14</v>
      </c>
      <c r="J528" s="59">
        <f>'[4]All Counts'!M528</f>
        <v>64667.388299638107</v>
      </c>
      <c r="K528" s="78">
        <f>VLOOKUP(class[[#This Row],[hwycov_id]],flow[[hwycov_id]:[flow_day]],2,FALSE)</f>
        <v>75521.623290000003</v>
      </c>
      <c r="L528" s="229">
        <f t="shared" si="24"/>
        <v>0.16784712164450655</v>
      </c>
      <c r="M528" s="228">
        <f t="shared" si="25"/>
        <v>10854.234990361896</v>
      </c>
      <c r="N528" s="228">
        <f t="shared" si="26"/>
        <v>117814417.22599651</v>
      </c>
      <c r="O528" s="59" t="e">
        <f>VLOOKUP(class[[#This Row],[hwycov_id]],check!$A$2:$P$26,16,FALSE)</f>
        <v>#N/A</v>
      </c>
      <c r="P528" s="59">
        <v>548</v>
      </c>
      <c r="Q528" s="304">
        <f>ROUND(class[[#This Row],[count]],-3)</f>
        <v>65000</v>
      </c>
      <c r="R528" s="321">
        <f>VLOOKUP(class[[#This Row],[count_rd]],caltran!$J$2:$P$182,7,FALSE)</f>
        <v>53950</v>
      </c>
      <c r="S528" s="321">
        <f>VLOOKUP(class[[#This Row],[count_rd]],caltran!$J$2:$P$182,6,FALSE)</f>
        <v>76050</v>
      </c>
      <c r="T528" s="59">
        <f>IF(AND(class[[#This Row],[flow]]&gt;=class[[#This Row],[low]], class[[#This Row],[flow]]&lt;=class[[#This Row],[high]]),1,0)</f>
        <v>1</v>
      </c>
    </row>
    <row r="529" spans="1:20">
      <c r="A529" s="347">
        <f>'[4]All Counts'!E529</f>
        <v>25533</v>
      </c>
      <c r="B529" s="59">
        <f>'[4]All Counts'!F529</f>
        <v>1</v>
      </c>
      <c r="C529" s="59">
        <f>'[4]All Counts'!G529</f>
        <v>1</v>
      </c>
      <c r="D529" s="353">
        <v>1</v>
      </c>
      <c r="E529" s="59" t="str">
        <f>'[4]All Counts'!P529</f>
        <v>PeMS2016</v>
      </c>
      <c r="F529" s="59">
        <v>1</v>
      </c>
      <c r="G529" s="227">
        <v>10</v>
      </c>
      <c r="H529" s="227">
        <v>4</v>
      </c>
      <c r="I529" s="227">
        <v>2</v>
      </c>
      <c r="J529" s="59">
        <f>'[4]All Counts'!M529</f>
        <v>30465.392451589461</v>
      </c>
      <c r="K529" s="78">
        <f>VLOOKUP(class[[#This Row],[hwycov_id]],flow[[hwycov_id]:[flow_day]],2,FALSE)</f>
        <v>30932.153685999998</v>
      </c>
      <c r="L529" s="229">
        <f t="shared" si="24"/>
        <v>1.53210314015233E-2</v>
      </c>
      <c r="M529" s="228">
        <f t="shared" si="25"/>
        <v>466.76123441053642</v>
      </c>
      <c r="N529" s="228">
        <f t="shared" si="26"/>
        <v>217866.04994844773</v>
      </c>
      <c r="O529" s="59" t="e">
        <f>VLOOKUP(class[[#This Row],[hwycov_id]],check!$A$2:$P$26,16,FALSE)</f>
        <v>#N/A</v>
      </c>
      <c r="P529" s="59">
        <v>549</v>
      </c>
      <c r="Q529" s="304">
        <f>ROUND(class[[#This Row],[count]],-3)</f>
        <v>30000</v>
      </c>
      <c r="R529" s="321">
        <f>VLOOKUP(class[[#This Row],[count_rd]],caltran!$J$2:$P$182,7,FALSE)</f>
        <v>22770</v>
      </c>
      <c r="S529" s="321">
        <f>VLOOKUP(class[[#This Row],[count_rd]],caltran!$J$2:$P$182,6,FALSE)</f>
        <v>37230</v>
      </c>
      <c r="T529" s="59">
        <f>IF(AND(class[[#This Row],[flow]]&gt;=class[[#This Row],[low]], class[[#This Row],[flow]]&lt;=class[[#This Row],[high]]),1,0)</f>
        <v>1</v>
      </c>
    </row>
    <row r="530" spans="1:20">
      <c r="A530" s="347">
        <f>'[4]All Counts'!E530</f>
        <v>857</v>
      </c>
      <c r="B530" s="59">
        <f>'[4]All Counts'!F530</f>
        <v>1</v>
      </c>
      <c r="C530" s="59">
        <f>'[4]All Counts'!G530</f>
        <v>1</v>
      </c>
      <c r="D530" s="353">
        <v>1</v>
      </c>
      <c r="E530" s="59" t="str">
        <f>'[4]All Counts'!P530</f>
        <v>Caltran</v>
      </c>
      <c r="F530" s="59">
        <v>1</v>
      </c>
      <c r="G530" s="227">
        <v>10</v>
      </c>
      <c r="H530" s="227">
        <v>3</v>
      </c>
      <c r="I530" s="227">
        <v>14</v>
      </c>
      <c r="J530" s="59">
        <f>'[4]All Counts'!M530</f>
        <v>35492</v>
      </c>
      <c r="K530" s="78">
        <f>VLOOKUP(class[[#This Row],[hwycov_id]],flow[[hwycov_id]:[flow_day]],2,FALSE)</f>
        <v>35329.077270000002</v>
      </c>
      <c r="L530" s="229">
        <f t="shared" si="24"/>
        <v>-4.5904071340019392E-3</v>
      </c>
      <c r="M530" s="228">
        <f t="shared" si="25"/>
        <v>-162.92272999999841</v>
      </c>
      <c r="N530" s="228">
        <f t="shared" si="26"/>
        <v>26543.815950652381</v>
      </c>
      <c r="O530" s="59" t="e">
        <f>VLOOKUP(class[[#This Row],[hwycov_id]],check!$A$2:$P$26,16,FALSE)</f>
        <v>#N/A</v>
      </c>
      <c r="P530" s="59">
        <v>550</v>
      </c>
      <c r="Q530" s="304">
        <f>ROUND(class[[#This Row],[count]],-3)</f>
        <v>35000</v>
      </c>
      <c r="R530" s="321">
        <f>VLOOKUP(class[[#This Row],[count_rd]],caltran!$J$2:$P$182,7,FALSE)</f>
        <v>26985</v>
      </c>
      <c r="S530" s="321">
        <f>VLOOKUP(class[[#This Row],[count_rd]],caltran!$J$2:$P$182,6,FALSE)</f>
        <v>43015</v>
      </c>
      <c r="T530" s="59">
        <f>IF(AND(class[[#This Row],[flow]]&gt;=class[[#This Row],[low]], class[[#This Row],[flow]]&lt;=class[[#This Row],[high]]),1,0)</f>
        <v>1</v>
      </c>
    </row>
    <row r="531" spans="1:20">
      <c r="A531" s="347">
        <f>'[4]All Counts'!E531</f>
        <v>858</v>
      </c>
      <c r="B531" s="59">
        <f>'[4]All Counts'!F531</f>
        <v>1</v>
      </c>
      <c r="C531" s="59">
        <f>'[4]All Counts'!G531</f>
        <v>1</v>
      </c>
      <c r="D531" s="353">
        <v>1</v>
      </c>
      <c r="E531" s="59" t="str">
        <f>'[4]All Counts'!P531</f>
        <v>PeMS2016</v>
      </c>
      <c r="F531" s="59">
        <v>1</v>
      </c>
      <c r="G531" s="227">
        <v>10</v>
      </c>
      <c r="H531" s="227">
        <v>3</v>
      </c>
      <c r="I531" s="227">
        <v>14</v>
      </c>
      <c r="J531" s="59">
        <f>'[4]All Counts'!M531</f>
        <v>23695.792755682749</v>
      </c>
      <c r="K531" s="78">
        <f>VLOOKUP(class[[#This Row],[hwycov_id]],flow[[hwycov_id]:[flow_day]],2,FALSE)</f>
        <v>27469.787354</v>
      </c>
      <c r="L531" s="229">
        <f t="shared" si="24"/>
        <v>0.15926855189987976</v>
      </c>
      <c r="M531" s="228">
        <f t="shared" si="25"/>
        <v>3773.9945983172511</v>
      </c>
      <c r="N531" s="228">
        <f t="shared" si="26"/>
        <v>14243035.228127789</v>
      </c>
      <c r="O531" s="59" t="e">
        <f>VLOOKUP(class[[#This Row],[hwycov_id]],check!$A$2:$P$26,16,FALSE)</f>
        <v>#N/A</v>
      </c>
      <c r="P531" s="59">
        <v>551</v>
      </c>
      <c r="Q531" s="304">
        <f>ROUND(class[[#This Row],[count]],-3)</f>
        <v>24000</v>
      </c>
      <c r="R531" s="321">
        <f>VLOOKUP(class[[#This Row],[count_rd]],caltran!$J$2:$P$182,7,FALSE)</f>
        <v>17760</v>
      </c>
      <c r="S531" s="321">
        <f>VLOOKUP(class[[#This Row],[count_rd]],caltran!$J$2:$P$182,6,FALSE)</f>
        <v>30240</v>
      </c>
      <c r="T531" s="59">
        <f>IF(AND(class[[#This Row],[flow]]&gt;=class[[#This Row],[low]], class[[#This Row],[flow]]&lt;=class[[#This Row],[high]]),1,0)</f>
        <v>1</v>
      </c>
    </row>
    <row r="532" spans="1:20">
      <c r="A532" s="347">
        <f>'[4]All Counts'!E532</f>
        <v>7190</v>
      </c>
      <c r="B532" s="59">
        <f>'[4]All Counts'!F532</f>
        <v>1</v>
      </c>
      <c r="C532" s="59">
        <f>'[4]All Counts'!G532</f>
        <v>1</v>
      </c>
      <c r="D532" s="353">
        <v>1</v>
      </c>
      <c r="E532" s="59" t="str">
        <f>'[4]All Counts'!P532</f>
        <v>Caltran</v>
      </c>
      <c r="F532" s="59">
        <v>1</v>
      </c>
      <c r="G532" s="227">
        <v>10</v>
      </c>
      <c r="H532" s="227">
        <v>3</v>
      </c>
      <c r="I532" s="227">
        <v>14</v>
      </c>
      <c r="J532" s="59">
        <f>'[4]All Counts'!M532</f>
        <v>55161</v>
      </c>
      <c r="K532" s="78">
        <f>VLOOKUP(class[[#This Row],[hwycov_id]],flow[[hwycov_id]:[flow_day]],2,FALSE)</f>
        <v>54240.212891000003</v>
      </c>
      <c r="L532" s="229">
        <f t="shared" si="24"/>
        <v>-1.6692719657004029E-2</v>
      </c>
      <c r="M532" s="228">
        <f t="shared" si="25"/>
        <v>-920.78710899999714</v>
      </c>
      <c r="N532" s="228">
        <f t="shared" si="26"/>
        <v>847848.90010057262</v>
      </c>
      <c r="O532" s="59" t="e">
        <f>VLOOKUP(class[[#This Row],[hwycov_id]],check!$A$2:$P$26,16,FALSE)</f>
        <v>#N/A</v>
      </c>
      <c r="P532" s="59">
        <v>552</v>
      </c>
      <c r="Q532" s="304">
        <f>ROUND(class[[#This Row],[count]],-3)</f>
        <v>55000</v>
      </c>
      <c r="R532" s="321">
        <f>VLOOKUP(class[[#This Row],[count_rd]],caltran!$J$2:$P$182,7,FALSE)</f>
        <v>44550</v>
      </c>
      <c r="S532" s="321">
        <f>VLOOKUP(class[[#This Row],[count_rd]],caltran!$J$2:$P$182,6,FALSE)</f>
        <v>65450</v>
      </c>
      <c r="T532" s="59">
        <f>IF(AND(class[[#This Row],[flow]]&gt;=class[[#This Row],[low]], class[[#This Row],[flow]]&lt;=class[[#This Row],[high]]),1,0)</f>
        <v>1</v>
      </c>
    </row>
    <row r="533" spans="1:20">
      <c r="A533" s="347">
        <f>'[4]All Counts'!E533</f>
        <v>10158</v>
      </c>
      <c r="B533" s="59">
        <f>'[4]All Counts'!F533</f>
        <v>1</v>
      </c>
      <c r="C533" s="59">
        <f>'[4]All Counts'!G533</f>
        <v>1</v>
      </c>
      <c r="D533" s="353">
        <v>1</v>
      </c>
      <c r="E533" s="59" t="str">
        <f>'[4]All Counts'!P533</f>
        <v>PeMS2016</v>
      </c>
      <c r="F533" s="59">
        <v>1</v>
      </c>
      <c r="G533" s="227">
        <v>10</v>
      </c>
      <c r="H533" s="227">
        <v>3</v>
      </c>
      <c r="I533" s="227">
        <v>14</v>
      </c>
      <c r="J533" s="59">
        <f>'[4]All Counts'!M533</f>
        <v>68140.552653600826</v>
      </c>
      <c r="K533" s="78">
        <f>VLOOKUP(class[[#This Row],[hwycov_id]],flow[[hwycov_id]:[flow_day]],2,FALSE)</f>
        <v>71998.711425000001</v>
      </c>
      <c r="L533" s="229">
        <f t="shared" si="24"/>
        <v>5.6620597003556705E-2</v>
      </c>
      <c r="M533" s="228">
        <f t="shared" si="25"/>
        <v>3858.1587713991757</v>
      </c>
      <c r="N533" s="228">
        <f t="shared" si="26"/>
        <v>14885389.105324397</v>
      </c>
      <c r="O533" s="59" t="e">
        <f>VLOOKUP(class[[#This Row],[hwycov_id]],check!$A$2:$P$26,16,FALSE)</f>
        <v>#N/A</v>
      </c>
      <c r="P533" s="59">
        <v>553</v>
      </c>
      <c r="Q533" s="304">
        <f>ROUND(class[[#This Row],[count]],-3)</f>
        <v>68000</v>
      </c>
      <c r="R533" s="321">
        <f>VLOOKUP(class[[#This Row],[count_rd]],caltran!$J$2:$P$182,7,FALSE)</f>
        <v>56712</v>
      </c>
      <c r="S533" s="321">
        <f>VLOOKUP(class[[#This Row],[count_rd]],caltran!$J$2:$P$182,6,FALSE)</f>
        <v>79288</v>
      </c>
      <c r="T533" s="59">
        <f>IF(AND(class[[#This Row],[flow]]&gt;=class[[#This Row],[low]], class[[#This Row],[flow]]&lt;=class[[#This Row],[high]]),1,0)</f>
        <v>1</v>
      </c>
    </row>
    <row r="534" spans="1:20">
      <c r="A534" s="347">
        <f>'[4]All Counts'!E534</f>
        <v>7215</v>
      </c>
      <c r="B534" s="59">
        <f>'[4]All Counts'!F534</f>
        <v>1</v>
      </c>
      <c r="C534" s="59">
        <f>'[4]All Counts'!G534</f>
        <v>1</v>
      </c>
      <c r="D534" s="353">
        <v>1</v>
      </c>
      <c r="E534" s="59" t="str">
        <f>'[4]All Counts'!P534</f>
        <v>PeMS2016</v>
      </c>
      <c r="F534" s="59">
        <v>1</v>
      </c>
      <c r="G534" s="227">
        <v>10</v>
      </c>
      <c r="H534" s="227">
        <v>2</v>
      </c>
      <c r="I534" s="227">
        <v>11</v>
      </c>
      <c r="J534" s="59">
        <f>'[4]All Counts'!M534</f>
        <v>47179.787478684062</v>
      </c>
      <c r="K534" s="78">
        <f>VLOOKUP(class[[#This Row],[hwycov_id]],flow[[hwycov_id]:[flow_day]],2,FALSE)</f>
        <v>45601.215086999997</v>
      </c>
      <c r="L534" s="229">
        <f t="shared" si="24"/>
        <v>-3.3458658379868056E-2</v>
      </c>
      <c r="M534" s="228">
        <f t="shared" si="25"/>
        <v>-1578.5723916840652</v>
      </c>
      <c r="N534" s="228">
        <f t="shared" si="26"/>
        <v>2491890.79578715</v>
      </c>
      <c r="O534" s="59" t="e">
        <f>VLOOKUP(class[[#This Row],[hwycov_id]],check!$A$2:$P$26,16,FALSE)</f>
        <v>#N/A</v>
      </c>
      <c r="P534" s="59">
        <v>554</v>
      </c>
      <c r="Q534" s="304">
        <f>ROUND(class[[#This Row],[count]],-3)</f>
        <v>47000</v>
      </c>
      <c r="R534" s="321">
        <f>VLOOKUP(class[[#This Row],[count_rd]],caltran!$J$2:$P$182,7,FALSE)</f>
        <v>37346.722222222226</v>
      </c>
      <c r="S534" s="321">
        <f>VLOOKUP(class[[#This Row],[count_rd]],caltran!$J$2:$P$182,6,FALSE)</f>
        <v>56653.277777777774</v>
      </c>
      <c r="T534" s="59">
        <f>IF(AND(class[[#This Row],[flow]]&gt;=class[[#This Row],[low]], class[[#This Row],[flow]]&lt;=class[[#This Row],[high]]),1,0)</f>
        <v>1</v>
      </c>
    </row>
    <row r="535" spans="1:20">
      <c r="A535" s="347">
        <f>'[4]All Counts'!E535</f>
        <v>7222</v>
      </c>
      <c r="B535" s="59">
        <f>'[4]All Counts'!F535</f>
        <v>1</v>
      </c>
      <c r="C535" s="59">
        <f>'[4]All Counts'!G535</f>
        <v>1</v>
      </c>
      <c r="D535" s="353">
        <v>1</v>
      </c>
      <c r="E535" s="59" t="str">
        <f>'[4]All Counts'!P535</f>
        <v>PeMS2016</v>
      </c>
      <c r="F535" s="59">
        <v>1</v>
      </c>
      <c r="G535" s="227">
        <v>10</v>
      </c>
      <c r="H535" s="227">
        <v>3</v>
      </c>
      <c r="I535" s="227">
        <v>14</v>
      </c>
      <c r="J535" s="59">
        <f>'[4]All Counts'!M535</f>
        <v>49064.076229988117</v>
      </c>
      <c r="K535" s="78">
        <f>VLOOKUP(class[[#This Row],[hwycov_id]],flow[[hwycov_id]:[flow_day]],2,FALSE)</f>
        <v>44480.622802999998</v>
      </c>
      <c r="L535" s="229">
        <f t="shared" si="24"/>
        <v>-9.3417705563295539E-2</v>
      </c>
      <c r="M535" s="228">
        <f t="shared" si="25"/>
        <v>-4583.4534269881187</v>
      </c>
      <c r="N535" s="228">
        <f t="shared" si="26"/>
        <v>21008045.31736913</v>
      </c>
      <c r="O535" s="59" t="e">
        <f>VLOOKUP(class[[#This Row],[hwycov_id]],check!$A$2:$P$26,16,FALSE)</f>
        <v>#N/A</v>
      </c>
      <c r="P535" s="59">
        <v>555</v>
      </c>
      <c r="Q535" s="304">
        <f>ROUND(class[[#This Row],[count]],-3)</f>
        <v>49000</v>
      </c>
      <c r="R535" s="321">
        <f>VLOOKUP(class[[#This Row],[count_rd]],caltran!$J$2:$P$182,7,FALSE)</f>
        <v>39126.5</v>
      </c>
      <c r="S535" s="321">
        <f>VLOOKUP(class[[#This Row],[count_rd]],caltran!$J$2:$P$182,6,FALSE)</f>
        <v>58873.5</v>
      </c>
      <c r="T535" s="59">
        <f>IF(AND(class[[#This Row],[flow]]&gt;=class[[#This Row],[low]], class[[#This Row],[flow]]&lt;=class[[#This Row],[high]]),1,0)</f>
        <v>1</v>
      </c>
    </row>
    <row r="536" spans="1:20">
      <c r="A536" s="347">
        <f>'[4]All Counts'!E536</f>
        <v>11296</v>
      </c>
      <c r="B536" s="59">
        <f>'[4]All Counts'!F536</f>
        <v>1</v>
      </c>
      <c r="C536" s="59">
        <f>'[4]All Counts'!G536</f>
        <v>1</v>
      </c>
      <c r="D536" s="353">
        <v>1</v>
      </c>
      <c r="E536" s="59" t="str">
        <f>'[4]All Counts'!P536</f>
        <v>Caltran</v>
      </c>
      <c r="F536" s="59">
        <v>1</v>
      </c>
      <c r="G536" s="227">
        <v>10</v>
      </c>
      <c r="H536" s="227">
        <v>2</v>
      </c>
      <c r="I536" s="227">
        <v>11</v>
      </c>
      <c r="J536" s="59">
        <f>'[4]All Counts'!M536</f>
        <v>91937</v>
      </c>
      <c r="K536" s="78">
        <f>VLOOKUP(class[[#This Row],[hwycov_id]],flow[[hwycov_id]:[flow_day]],2,FALSE)</f>
        <v>96297.678221999988</v>
      </c>
      <c r="L536" s="229">
        <f t="shared" si="24"/>
        <v>4.7431156357070403E-2</v>
      </c>
      <c r="M536" s="228">
        <f t="shared" si="25"/>
        <v>4360.6782219999877</v>
      </c>
      <c r="N536" s="228">
        <f t="shared" si="26"/>
        <v>19015514.555824973</v>
      </c>
      <c r="O536" s="59" t="e">
        <f>VLOOKUP(class[[#This Row],[hwycov_id]],check!$A$2:$P$26,16,FALSE)</f>
        <v>#N/A</v>
      </c>
      <c r="P536" s="59">
        <v>556</v>
      </c>
      <c r="Q536" s="304">
        <f>ROUND(class[[#This Row],[count]],-3)</f>
        <v>92000</v>
      </c>
      <c r="R536" s="321">
        <f>VLOOKUP(class[[#This Row],[count_rd]],caltran!$J$2:$P$182,7,FALSE)</f>
        <v>79355.111111111109</v>
      </c>
      <c r="S536" s="321">
        <f>VLOOKUP(class[[#This Row],[count_rd]],caltran!$J$2:$P$182,6,FALSE)</f>
        <v>104644.88888888889</v>
      </c>
      <c r="T536" s="59">
        <f>IF(AND(class[[#This Row],[flow]]&gt;=class[[#This Row],[low]], class[[#This Row],[flow]]&lt;=class[[#This Row],[high]]),1,0)</f>
        <v>1</v>
      </c>
    </row>
    <row r="537" spans="1:20">
      <c r="A537" s="347">
        <f>'[4]All Counts'!E537</f>
        <v>10793</v>
      </c>
      <c r="B537" s="59">
        <f>'[4]All Counts'!F537</f>
        <v>1</v>
      </c>
      <c r="C537" s="59">
        <f>'[4]All Counts'!G537</f>
        <v>1</v>
      </c>
      <c r="D537" s="353">
        <v>1</v>
      </c>
      <c r="E537" s="59" t="str">
        <f>'[4]All Counts'!P537</f>
        <v>PeMS2016</v>
      </c>
      <c r="F537" s="59">
        <v>1</v>
      </c>
      <c r="G537" s="227">
        <v>10</v>
      </c>
      <c r="H537" s="227">
        <v>3</v>
      </c>
      <c r="I537" s="227">
        <v>14</v>
      </c>
      <c r="J537" s="59">
        <f>'[4]All Counts'!M537</f>
        <v>54401.083049344052</v>
      </c>
      <c r="K537" s="78">
        <f>VLOOKUP(class[[#This Row],[hwycov_id]],flow[[hwycov_id]:[flow_day]],2,FALSE)</f>
        <v>57751.824707000007</v>
      </c>
      <c r="L537" s="229">
        <f t="shared" si="24"/>
        <v>6.1593289505223581E-2</v>
      </c>
      <c r="M537" s="228">
        <f t="shared" si="25"/>
        <v>3350.7416576559554</v>
      </c>
      <c r="N537" s="228">
        <f t="shared" si="26"/>
        <v>11227469.65635098</v>
      </c>
      <c r="O537" s="59" t="e">
        <f>VLOOKUP(class[[#This Row],[hwycov_id]],check!$A$2:$P$26,16,FALSE)</f>
        <v>#N/A</v>
      </c>
      <c r="P537" s="59">
        <v>557</v>
      </c>
      <c r="Q537" s="304">
        <f>ROUND(class[[#This Row],[count]],-3)</f>
        <v>54000</v>
      </c>
      <c r="R537" s="321">
        <f>VLOOKUP(class[[#This Row],[count_rd]],caltran!$J$2:$P$182,7,FALSE)</f>
        <v>43605</v>
      </c>
      <c r="S537" s="321">
        <f>VLOOKUP(class[[#This Row],[count_rd]],caltran!$J$2:$P$182,6,FALSE)</f>
        <v>64394.999999999993</v>
      </c>
      <c r="T537" s="59">
        <f>IF(AND(class[[#This Row],[flow]]&gt;=class[[#This Row],[low]], class[[#This Row],[flow]]&lt;=class[[#This Row],[high]]),1,0)</f>
        <v>1</v>
      </c>
    </row>
    <row r="538" spans="1:20">
      <c r="A538" s="347">
        <f>'[4]All Counts'!E538</f>
        <v>31171</v>
      </c>
      <c r="B538" s="59">
        <f>'[4]All Counts'!F538</f>
        <v>1</v>
      </c>
      <c r="C538" s="59">
        <f>'[4]All Counts'!G538</f>
        <v>1</v>
      </c>
      <c r="D538" s="353">
        <v>1</v>
      </c>
      <c r="E538" s="59" t="str">
        <f>'[4]All Counts'!P538</f>
        <v>PeMS2016</v>
      </c>
      <c r="F538" s="59">
        <v>1</v>
      </c>
      <c r="G538" s="227">
        <v>10</v>
      </c>
      <c r="H538" s="227">
        <v>3</v>
      </c>
      <c r="I538" s="227">
        <v>14</v>
      </c>
      <c r="J538" s="59">
        <f>'[4]All Counts'!M538</f>
        <v>67253.048520991535</v>
      </c>
      <c r="K538" s="78">
        <f>VLOOKUP(class[[#This Row],[hwycov_id]],flow[[hwycov_id]:[flow_day]],2,FALSE)</f>
        <v>57751.824707000007</v>
      </c>
      <c r="L538" s="229">
        <f t="shared" si="24"/>
        <v>-0.1412757343040878</v>
      </c>
      <c r="M538" s="228">
        <f t="shared" si="25"/>
        <v>-9501.223813991528</v>
      </c>
      <c r="N538" s="228">
        <f t="shared" si="26"/>
        <v>90273253.963559717</v>
      </c>
      <c r="O538" s="59" t="e">
        <f>VLOOKUP(class[[#This Row],[hwycov_id]],check!$A$2:$P$26,16,FALSE)</f>
        <v>#N/A</v>
      </c>
      <c r="P538" s="59">
        <v>558</v>
      </c>
      <c r="Q538" s="304">
        <f>ROUND(class[[#This Row],[count]],-3)</f>
        <v>67000</v>
      </c>
      <c r="R538" s="321">
        <f>VLOOKUP(class[[#This Row],[count_rd]],caltran!$J$2:$P$182,7,FALSE)</f>
        <v>55803.555555555555</v>
      </c>
      <c r="S538" s="321">
        <f>VLOOKUP(class[[#This Row],[count_rd]],caltran!$J$2:$P$182,6,FALSE)</f>
        <v>78196.444444444453</v>
      </c>
      <c r="T538" s="59">
        <f>IF(AND(class[[#This Row],[flow]]&gt;=class[[#This Row],[low]], class[[#This Row],[flow]]&lt;=class[[#This Row],[high]]),1,0)</f>
        <v>1</v>
      </c>
    </row>
    <row r="539" spans="1:20">
      <c r="A539" s="347">
        <f>'[4]All Counts'!E539</f>
        <v>11291</v>
      </c>
      <c r="B539" s="59">
        <f>'[4]All Counts'!F539</f>
        <v>1</v>
      </c>
      <c r="C539" s="59">
        <f>'[4]All Counts'!G539</f>
        <v>1</v>
      </c>
      <c r="D539" s="353">
        <v>1</v>
      </c>
      <c r="E539" s="59" t="str">
        <f>'[4]All Counts'!P539</f>
        <v>PeMS2016</v>
      </c>
      <c r="F539" s="59">
        <v>1</v>
      </c>
      <c r="G539" s="227">
        <v>10</v>
      </c>
      <c r="H539" s="227">
        <v>3</v>
      </c>
      <c r="I539" s="227">
        <v>14</v>
      </c>
      <c r="J539" s="59">
        <f>'[4]All Counts'!M539</f>
        <v>40172.366953167802</v>
      </c>
      <c r="K539" s="78">
        <f>VLOOKUP(class[[#This Row],[hwycov_id]],flow[[hwycov_id]:[flow_day]],2,FALSE)</f>
        <v>37036.842529000001</v>
      </c>
      <c r="L539" s="229">
        <f t="shared" si="24"/>
        <v>-7.8051771951180737E-2</v>
      </c>
      <c r="M539" s="228">
        <f t="shared" si="25"/>
        <v>-3135.524424167801</v>
      </c>
      <c r="N539" s="228">
        <f t="shared" si="26"/>
        <v>9831513.4145528208</v>
      </c>
      <c r="O539" s="59" t="e">
        <f>VLOOKUP(class[[#This Row],[hwycov_id]],check!$A$2:$P$26,16,FALSE)</f>
        <v>#N/A</v>
      </c>
      <c r="P539" s="59">
        <v>559</v>
      </c>
      <c r="Q539" s="304">
        <f>ROUND(class[[#This Row],[count]],-3)</f>
        <v>40000</v>
      </c>
      <c r="R539" s="321">
        <f>VLOOKUP(class[[#This Row],[count_rd]],caltran!$J$2:$P$182,7,FALSE)</f>
        <v>31240</v>
      </c>
      <c r="S539" s="321">
        <f>VLOOKUP(class[[#This Row],[count_rd]],caltran!$J$2:$P$182,6,FALSE)</f>
        <v>48760</v>
      </c>
      <c r="T539" s="59">
        <f>IF(AND(class[[#This Row],[flow]]&gt;=class[[#This Row],[low]], class[[#This Row],[flow]]&lt;=class[[#This Row],[high]]),1,0)</f>
        <v>1</v>
      </c>
    </row>
    <row r="540" spans="1:20">
      <c r="A540" s="347">
        <f>'[4]All Counts'!E540</f>
        <v>9483</v>
      </c>
      <c r="B540" s="59">
        <f>'[4]All Counts'!F540</f>
        <v>1</v>
      </c>
      <c r="C540" s="59">
        <f>'[4]All Counts'!G540</f>
        <v>4</v>
      </c>
      <c r="D540" s="353">
        <v>1</v>
      </c>
      <c r="E540" s="59" t="str">
        <f>'[4]All Counts'!P540</f>
        <v>SANDAG</v>
      </c>
      <c r="F540" s="59">
        <v>1</v>
      </c>
      <c r="G540" s="227">
        <v>10</v>
      </c>
      <c r="H540" s="227">
        <v>3</v>
      </c>
      <c r="I540" s="227">
        <v>14</v>
      </c>
      <c r="J540" s="59">
        <f>'[4]All Counts'!M540</f>
        <v>4818</v>
      </c>
      <c r="K540" s="78">
        <f>VLOOKUP(class[[#This Row],[hwycov_id]],flow[[hwycov_id]:[flow_day]],2,FALSE)</f>
        <v>6089.437637</v>
      </c>
      <c r="L540" s="229">
        <f t="shared" si="24"/>
        <v>0.26389324138646741</v>
      </c>
      <c r="M540" s="228">
        <f t="shared" si="25"/>
        <v>1271.437637</v>
      </c>
      <c r="N540" s="228">
        <f t="shared" si="26"/>
        <v>1616553.6647801436</v>
      </c>
      <c r="O540" s="59" t="e">
        <f>VLOOKUP(class[[#This Row],[hwycov_id]],check!$A$2:$P$26,16,FALSE)</f>
        <v>#N/A</v>
      </c>
      <c r="P540" s="59">
        <v>560</v>
      </c>
      <c r="Q540" s="304">
        <f>ROUND(class[[#This Row],[count]],-3)</f>
        <v>5000</v>
      </c>
      <c r="R540" s="321">
        <f>VLOOKUP(class[[#This Row],[count_rd]],caltran!$J$2:$P$182,7,FALSE)</f>
        <v>2625</v>
      </c>
      <c r="S540" s="321">
        <f>VLOOKUP(class[[#This Row],[count_rd]],caltran!$J$2:$P$182,6,FALSE)</f>
        <v>7375</v>
      </c>
      <c r="T540" s="59">
        <f>IF(AND(class[[#This Row],[flow]]&gt;=class[[#This Row],[low]], class[[#This Row],[flow]]&lt;=class[[#This Row],[high]]),1,0)</f>
        <v>1</v>
      </c>
    </row>
    <row r="541" spans="1:20">
      <c r="A541" s="347">
        <f>'[4]All Counts'!E541</f>
        <v>28939</v>
      </c>
      <c r="B541" s="59">
        <f>'[4]All Counts'!F541</f>
        <v>1</v>
      </c>
      <c r="C541" s="59">
        <f>'[4]All Counts'!G541</f>
        <v>1</v>
      </c>
      <c r="D541" s="353">
        <v>1</v>
      </c>
      <c r="E541" s="59" t="str">
        <f>'[4]All Counts'!P541</f>
        <v>PeMS2016</v>
      </c>
      <c r="F541" s="59">
        <v>1</v>
      </c>
      <c r="G541" s="227">
        <v>10</v>
      </c>
      <c r="H541" s="227">
        <v>3</v>
      </c>
      <c r="I541" s="227">
        <v>14</v>
      </c>
      <c r="J541" s="59">
        <f>'[4]All Counts'!M541</f>
        <v>40704.498580252934</v>
      </c>
      <c r="K541" s="78">
        <f>VLOOKUP(class[[#This Row],[hwycov_id]],flow[[hwycov_id]:[flow_day]],2,FALSE)</f>
        <v>38648.666625000005</v>
      </c>
      <c r="L541" s="229">
        <f t="shared" si="24"/>
        <v>-5.0506259184096125E-2</v>
      </c>
      <c r="M541" s="228">
        <f t="shared" si="25"/>
        <v>-2055.8319552529283</v>
      </c>
      <c r="N541" s="228">
        <f t="shared" si="26"/>
        <v>4226445.0282390779</v>
      </c>
      <c r="O541" s="59" t="e">
        <f>VLOOKUP(class[[#This Row],[hwycov_id]],check!$A$2:$P$26,16,FALSE)</f>
        <v>#N/A</v>
      </c>
      <c r="P541" s="59">
        <v>561</v>
      </c>
      <c r="Q541" s="304">
        <f>ROUND(class[[#This Row],[count]],-3)</f>
        <v>41000</v>
      </c>
      <c r="R541" s="321">
        <f>VLOOKUP(class[[#This Row],[count_rd]],caltran!$J$2:$P$182,7,FALSE)</f>
        <v>32089.333333333332</v>
      </c>
      <c r="S541" s="321">
        <f>VLOOKUP(class[[#This Row],[count_rd]],caltran!$J$2:$P$182,6,FALSE)</f>
        <v>49910.666666666672</v>
      </c>
      <c r="T541" s="59">
        <f>IF(AND(class[[#This Row],[flow]]&gt;=class[[#This Row],[low]], class[[#This Row],[flow]]&lt;=class[[#This Row],[high]]),1,0)</f>
        <v>1</v>
      </c>
    </row>
    <row r="542" spans="1:20">
      <c r="A542" s="347">
        <f>'[4]All Counts'!E542</f>
        <v>28940</v>
      </c>
      <c r="B542" s="59">
        <f>'[4]All Counts'!F542</f>
        <v>1</v>
      </c>
      <c r="C542" s="59">
        <f>'[4]All Counts'!G542</f>
        <v>1</v>
      </c>
      <c r="D542" s="353">
        <v>1</v>
      </c>
      <c r="E542" s="59" t="str">
        <f>'[4]All Counts'!P542</f>
        <v>PeMS2016</v>
      </c>
      <c r="F542" s="59">
        <v>1</v>
      </c>
      <c r="G542" s="227">
        <v>10</v>
      </c>
      <c r="H542" s="227">
        <v>3</v>
      </c>
      <c r="I542" s="227">
        <v>14</v>
      </c>
      <c r="J542" s="59">
        <f>'[4]All Counts'!M542</f>
        <v>50320.004017928302</v>
      </c>
      <c r="K542" s="78">
        <f>VLOOKUP(class[[#This Row],[hwycov_id]],flow[[hwycov_id]:[flow_day]],2,FALSE)</f>
        <v>41565.472656000005</v>
      </c>
      <c r="L542" s="229">
        <f t="shared" si="24"/>
        <v>-0.17397715943761016</v>
      </c>
      <c r="M542" s="228">
        <f t="shared" si="25"/>
        <v>-8754.531361928297</v>
      </c>
      <c r="N542" s="228">
        <f t="shared" si="26"/>
        <v>76641819.366986126</v>
      </c>
      <c r="O542" s="59" t="e">
        <f>VLOOKUP(class[[#This Row],[hwycov_id]],check!$A$2:$P$26,16,FALSE)</f>
        <v>#N/A</v>
      </c>
      <c r="P542" s="59">
        <v>562</v>
      </c>
      <c r="Q542" s="304">
        <f>ROUND(class[[#This Row],[count]],-3)</f>
        <v>50000</v>
      </c>
      <c r="R542" s="321">
        <f>VLOOKUP(class[[#This Row],[count_rd]],caltran!$J$2:$P$182,7,FALSE)</f>
        <v>40050</v>
      </c>
      <c r="S542" s="321">
        <f>VLOOKUP(class[[#This Row],[count_rd]],caltran!$J$2:$P$182,6,FALSE)</f>
        <v>59950</v>
      </c>
      <c r="T542" s="59">
        <f>IF(AND(class[[#This Row],[flow]]&gt;=class[[#This Row],[low]], class[[#This Row],[flow]]&lt;=class[[#This Row],[high]]),1,0)</f>
        <v>1</v>
      </c>
    </row>
    <row r="543" spans="1:20">
      <c r="A543" s="347">
        <f>'[4]All Counts'!E543</f>
        <v>28940</v>
      </c>
      <c r="B543" s="59">
        <f>'[4]All Counts'!F543</f>
        <v>1</v>
      </c>
      <c r="C543" s="59">
        <f>'[4]All Counts'!G543</f>
        <v>1</v>
      </c>
      <c r="D543" s="353">
        <v>1</v>
      </c>
      <c r="E543" s="59" t="str">
        <f>'[4]All Counts'!P543</f>
        <v>Caltran</v>
      </c>
      <c r="F543" s="59">
        <v>1</v>
      </c>
      <c r="G543" s="227">
        <v>10</v>
      </c>
      <c r="H543" s="227">
        <v>4</v>
      </c>
      <c r="I543" s="227">
        <v>2</v>
      </c>
      <c r="J543" s="59">
        <f>'[4]All Counts'!M543</f>
        <v>48956</v>
      </c>
      <c r="K543" s="78">
        <f>VLOOKUP(class[[#This Row],[hwycov_id]],flow[[hwycov_id]:[flow_day]],2,FALSE)</f>
        <v>41565.472656000005</v>
      </c>
      <c r="L543" s="229">
        <f t="shared" si="24"/>
        <v>-0.15096264694827999</v>
      </c>
      <c r="M543" s="228">
        <f t="shared" si="25"/>
        <v>-7390.5273439999946</v>
      </c>
      <c r="N543" s="228">
        <f t="shared" si="26"/>
        <v>54619894.422411613</v>
      </c>
      <c r="O543" s="59" t="e">
        <f>VLOOKUP(class[[#This Row],[hwycov_id]],check!$A$2:$P$26,16,FALSE)</f>
        <v>#N/A</v>
      </c>
      <c r="P543" s="59">
        <v>563</v>
      </c>
      <c r="Q543" s="304">
        <f>ROUND(class[[#This Row],[count]],-3)</f>
        <v>49000</v>
      </c>
      <c r="R543" s="321">
        <f>VLOOKUP(class[[#This Row],[count_rd]],caltran!$J$2:$P$182,7,FALSE)</f>
        <v>39126.5</v>
      </c>
      <c r="S543" s="321">
        <f>VLOOKUP(class[[#This Row],[count_rd]],caltran!$J$2:$P$182,6,FALSE)</f>
        <v>58873.5</v>
      </c>
      <c r="T543" s="59">
        <f>IF(AND(class[[#This Row],[flow]]&gt;=class[[#This Row],[low]], class[[#This Row],[flow]]&lt;=class[[#This Row],[high]]),1,0)</f>
        <v>1</v>
      </c>
    </row>
    <row r="544" spans="1:20">
      <c r="A544" s="347">
        <f>'[4]All Counts'!E544</f>
        <v>9509</v>
      </c>
      <c r="B544" s="59">
        <f>'[4]All Counts'!F544</f>
        <v>1</v>
      </c>
      <c r="C544" s="59">
        <f>'[4]All Counts'!G544</f>
        <v>4</v>
      </c>
      <c r="D544" s="353">
        <v>1</v>
      </c>
      <c r="E544" s="59" t="str">
        <f>'[4]All Counts'!P544</f>
        <v>SANDAG</v>
      </c>
      <c r="F544" s="59">
        <v>1</v>
      </c>
      <c r="G544" s="227">
        <v>10</v>
      </c>
      <c r="H544" s="227">
        <v>3</v>
      </c>
      <c r="I544" s="227">
        <v>14</v>
      </c>
      <c r="J544" s="59">
        <f>'[4]All Counts'!M544</f>
        <v>6412</v>
      </c>
      <c r="K544" s="78">
        <f>VLOOKUP(class[[#This Row],[hwycov_id]],flow[[hwycov_id]:[flow_day]],2,FALSE)</f>
        <v>6601.5854800000006</v>
      </c>
      <c r="L544" s="229">
        <f t="shared" si="24"/>
        <v>2.9567292576419213E-2</v>
      </c>
      <c r="M544" s="228">
        <f t="shared" si="25"/>
        <v>189.58548000000064</v>
      </c>
      <c r="N544" s="228">
        <f t="shared" si="26"/>
        <v>35942.654226830644</v>
      </c>
      <c r="O544" s="59" t="e">
        <f>VLOOKUP(class[[#This Row],[hwycov_id]],check!$A$2:$P$26,16,FALSE)</f>
        <v>#N/A</v>
      </c>
      <c r="P544" s="59">
        <v>564</v>
      </c>
      <c r="Q544" s="304">
        <f>ROUND(class[[#This Row],[count]],-3)</f>
        <v>6000</v>
      </c>
      <c r="R544" s="321">
        <f>VLOOKUP(class[[#This Row],[count_rd]],caltran!$J$2:$P$182,7,FALSE)</f>
        <v>3360.0000000000005</v>
      </c>
      <c r="S544" s="321">
        <f>VLOOKUP(class[[#This Row],[count_rd]],caltran!$J$2:$P$182,6,FALSE)</f>
        <v>8640</v>
      </c>
      <c r="T544" s="59">
        <f>IF(AND(class[[#This Row],[flow]]&gt;=class[[#This Row],[low]], class[[#This Row],[flow]]&lt;=class[[#This Row],[high]]),1,0)</f>
        <v>1</v>
      </c>
    </row>
    <row r="545" spans="1:20">
      <c r="A545" s="347">
        <f>'[4]All Counts'!E545</f>
        <v>28945</v>
      </c>
      <c r="B545" s="59">
        <f>'[4]All Counts'!F545</f>
        <v>1</v>
      </c>
      <c r="C545" s="59">
        <f>'[4]All Counts'!G545</f>
        <v>1</v>
      </c>
      <c r="D545" s="353">
        <v>1</v>
      </c>
      <c r="E545" s="59" t="str">
        <f>'[4]All Counts'!P545</f>
        <v>PeMS2016</v>
      </c>
      <c r="F545" s="59">
        <v>1</v>
      </c>
      <c r="G545" s="227">
        <v>10</v>
      </c>
      <c r="H545" s="227">
        <v>3</v>
      </c>
      <c r="I545" s="227">
        <v>14</v>
      </c>
      <c r="J545" s="59">
        <f>'[4]All Counts'!M545</f>
        <v>30546.450303431669</v>
      </c>
      <c r="K545" s="78">
        <f>VLOOKUP(class[[#This Row],[hwycov_id]],flow[[hwycov_id]:[flow_day]],2,FALSE)</f>
        <v>24462.713441</v>
      </c>
      <c r="L545" s="229">
        <f t="shared" si="24"/>
        <v>-0.19916346423231401</v>
      </c>
      <c r="M545" s="228">
        <f t="shared" si="25"/>
        <v>-6083.7368624316696</v>
      </c>
      <c r="N545" s="228">
        <f t="shared" si="26"/>
        <v>37011854.211309932</v>
      </c>
      <c r="O545" s="59" t="e">
        <f>VLOOKUP(class[[#This Row],[hwycov_id]],check!$A$2:$P$26,16,FALSE)</f>
        <v>#N/A</v>
      </c>
      <c r="P545" s="59">
        <v>565</v>
      </c>
      <c r="Q545" s="304">
        <f>ROUND(class[[#This Row],[count]],-3)</f>
        <v>31000</v>
      </c>
      <c r="R545" s="321">
        <f>VLOOKUP(class[[#This Row],[count_rd]],caltran!$J$2:$P$182,7,FALSE)</f>
        <v>23591</v>
      </c>
      <c r="S545" s="321">
        <f>VLOOKUP(class[[#This Row],[count_rd]],caltran!$J$2:$P$182,6,FALSE)</f>
        <v>38408.999999999993</v>
      </c>
      <c r="T545" s="59">
        <f>IF(AND(class[[#This Row],[flow]]&gt;=class[[#This Row],[low]], class[[#This Row],[flow]]&lt;=class[[#This Row],[high]]),1,0)</f>
        <v>1</v>
      </c>
    </row>
    <row r="546" spans="1:20">
      <c r="A546" s="347">
        <f>'[4]All Counts'!E546</f>
        <v>9519</v>
      </c>
      <c r="B546" s="59">
        <f>'[4]All Counts'!F546</f>
        <v>1</v>
      </c>
      <c r="C546" s="59">
        <f>'[4]All Counts'!G546</f>
        <v>4</v>
      </c>
      <c r="D546" s="353">
        <v>1</v>
      </c>
      <c r="E546" s="59" t="str">
        <f>'[4]All Counts'!P546</f>
        <v>SANDAG</v>
      </c>
      <c r="F546" s="59">
        <v>1</v>
      </c>
      <c r="G546" s="227">
        <v>10</v>
      </c>
      <c r="H546" s="227">
        <v>3</v>
      </c>
      <c r="I546" s="227">
        <v>14</v>
      </c>
      <c r="J546" s="59">
        <f>'[4]All Counts'!M546</f>
        <v>10237</v>
      </c>
      <c r="K546" s="78">
        <f>VLOOKUP(class[[#This Row],[hwycov_id]],flow[[hwycov_id]:[flow_day]],2,FALSE)</f>
        <v>8157.318878</v>
      </c>
      <c r="L546" s="229">
        <f t="shared" si="24"/>
        <v>-0.20315337716127768</v>
      </c>
      <c r="M546" s="228">
        <f t="shared" si="25"/>
        <v>-2079.681122</v>
      </c>
      <c r="N546" s="228">
        <f t="shared" si="26"/>
        <v>4325073.5692031784</v>
      </c>
      <c r="O546" s="59" t="e">
        <f>VLOOKUP(class[[#This Row],[hwycov_id]],check!$A$2:$P$26,16,FALSE)</f>
        <v>#N/A</v>
      </c>
      <c r="P546" s="59">
        <v>566</v>
      </c>
      <c r="Q546" s="304">
        <f>ROUND(class[[#This Row],[count]],-3)</f>
        <v>10000</v>
      </c>
      <c r="R546" s="321">
        <f>VLOOKUP(class[[#This Row],[count_rd]],caltran!$J$2:$P$182,7,FALSE)</f>
        <v>6410</v>
      </c>
      <c r="S546" s="321">
        <f>VLOOKUP(class[[#This Row],[count_rd]],caltran!$J$2:$P$182,6,FALSE)</f>
        <v>13590</v>
      </c>
      <c r="T546" s="59">
        <f>IF(AND(class[[#This Row],[flow]]&gt;=class[[#This Row],[low]], class[[#This Row],[flow]]&lt;=class[[#This Row],[high]]),1,0)</f>
        <v>1</v>
      </c>
    </row>
    <row r="547" spans="1:20">
      <c r="A547" s="347">
        <f>'[4]All Counts'!E547</f>
        <v>28924</v>
      </c>
      <c r="B547" s="59">
        <f>'[4]All Counts'!F547</f>
        <v>1</v>
      </c>
      <c r="C547" s="59">
        <f>'[4]All Counts'!G547</f>
        <v>1</v>
      </c>
      <c r="D547" s="353">
        <v>1</v>
      </c>
      <c r="E547" s="59" t="str">
        <f>'[4]All Counts'!P547</f>
        <v>Caltran</v>
      </c>
      <c r="F547" s="59">
        <v>1</v>
      </c>
      <c r="G547" s="227">
        <v>10</v>
      </c>
      <c r="H547" s="227">
        <v>3</v>
      </c>
      <c r="I547" s="227">
        <v>14</v>
      </c>
      <c r="J547" s="59">
        <f>'[4]All Counts'!M547</f>
        <v>38996</v>
      </c>
      <c r="K547" s="78">
        <f>VLOOKUP(class[[#This Row],[hwycov_id]],flow[[hwycov_id]:[flow_day]],2,FALSE)</f>
        <v>36241.332520000004</v>
      </c>
      <c r="L547" s="229">
        <f t="shared" si="24"/>
        <v>-7.0639744589188536E-2</v>
      </c>
      <c r="M547" s="228">
        <f t="shared" si="25"/>
        <v>-2754.6674799999964</v>
      </c>
      <c r="N547" s="228">
        <f t="shared" si="26"/>
        <v>7588192.9253695309</v>
      </c>
      <c r="O547" s="59" t="e">
        <f>VLOOKUP(class[[#This Row],[hwycov_id]],check!$A$2:$P$26,16,FALSE)</f>
        <v>#N/A</v>
      </c>
      <c r="P547" s="59">
        <v>567</v>
      </c>
      <c r="Q547" s="304">
        <f>ROUND(class[[#This Row],[count]],-3)</f>
        <v>39000</v>
      </c>
      <c r="R547" s="321">
        <f>VLOOKUP(class[[#This Row],[count_rd]],caltran!$J$2:$P$182,7,FALSE)</f>
        <v>30361.5</v>
      </c>
      <c r="S547" s="321">
        <f>VLOOKUP(class[[#This Row],[count_rd]],caltran!$J$2:$P$182,6,FALSE)</f>
        <v>47638.5</v>
      </c>
      <c r="T547" s="59">
        <f>IF(AND(class[[#This Row],[flow]]&gt;=class[[#This Row],[low]], class[[#This Row],[flow]]&lt;=class[[#This Row],[high]]),1,0)</f>
        <v>1</v>
      </c>
    </row>
    <row r="548" spans="1:20">
      <c r="A548" s="347">
        <f>'[4]All Counts'!E548</f>
        <v>9143</v>
      </c>
      <c r="B548" s="59">
        <f>'[4]All Counts'!F548</f>
        <v>1</v>
      </c>
      <c r="C548" s="59">
        <f>'[4]All Counts'!G548</f>
        <v>4</v>
      </c>
      <c r="D548" s="353">
        <v>1</v>
      </c>
      <c r="E548" s="59" t="str">
        <f>'[4]All Counts'!P548</f>
        <v>SANDAG</v>
      </c>
      <c r="F548" s="59">
        <v>1</v>
      </c>
      <c r="G548" s="227">
        <v>10</v>
      </c>
      <c r="H548" s="227">
        <v>3</v>
      </c>
      <c r="I548" s="227">
        <v>14</v>
      </c>
      <c r="J548" s="59">
        <f>'[4]All Counts'!M548</f>
        <v>14591</v>
      </c>
      <c r="K548" s="78">
        <f>VLOOKUP(class[[#This Row],[hwycov_id]],flow[[hwycov_id]:[flow_day]],2,FALSE)</f>
        <v>11535.425811999999</v>
      </c>
      <c r="L548" s="229">
        <f t="shared" si="24"/>
        <v>-0.20941499472277436</v>
      </c>
      <c r="M548" s="228">
        <f t="shared" si="25"/>
        <v>-3055.5741880000005</v>
      </c>
      <c r="N548" s="228">
        <f t="shared" si="26"/>
        <v>9336533.6183718629</v>
      </c>
      <c r="O548" s="59" t="e">
        <f>VLOOKUP(class[[#This Row],[hwycov_id]],check!$A$2:$P$26,16,FALSE)</f>
        <v>#N/A</v>
      </c>
      <c r="P548" s="59">
        <v>568</v>
      </c>
      <c r="Q548" s="304">
        <f>ROUND(class[[#This Row],[count]],-3)</f>
        <v>15000</v>
      </c>
      <c r="R548" s="321">
        <f>VLOOKUP(class[[#This Row],[count_rd]],caltran!$J$2:$P$182,7,FALSE)</f>
        <v>10455.000000000002</v>
      </c>
      <c r="S548" s="321">
        <f>VLOOKUP(class[[#This Row],[count_rd]],caltran!$J$2:$P$182,6,FALSE)</f>
        <v>19545</v>
      </c>
      <c r="T548" s="59">
        <f>IF(AND(class[[#This Row],[flow]]&gt;=class[[#This Row],[low]], class[[#This Row],[flow]]&lt;=class[[#This Row],[high]]),1,0)</f>
        <v>1</v>
      </c>
    </row>
    <row r="549" spans="1:20">
      <c r="A549" s="347">
        <f>'[4]All Counts'!E549</f>
        <v>28923</v>
      </c>
      <c r="B549" s="59">
        <f>'[4]All Counts'!F549</f>
        <v>1</v>
      </c>
      <c r="C549" s="59">
        <f>'[4]All Counts'!G549</f>
        <v>1</v>
      </c>
      <c r="D549" s="353">
        <v>1</v>
      </c>
      <c r="E549" s="59" t="str">
        <f>'[4]All Counts'!P549</f>
        <v>Caltran</v>
      </c>
      <c r="F549" s="59">
        <v>1</v>
      </c>
      <c r="G549" s="227">
        <v>10</v>
      </c>
      <c r="H549" s="227">
        <v>3</v>
      </c>
      <c r="I549" s="227">
        <v>14</v>
      </c>
      <c r="J549" s="59">
        <f>'[4]All Counts'!M549</f>
        <v>12707</v>
      </c>
      <c r="K549" s="78">
        <f>VLOOKUP(class[[#This Row],[hwycov_id]],flow[[hwycov_id]:[flow_day]],2,FALSE)</f>
        <v>17532.087371999998</v>
      </c>
      <c r="L549" s="229">
        <f t="shared" si="24"/>
        <v>0.37971884567561176</v>
      </c>
      <c r="M549" s="228">
        <f t="shared" si="25"/>
        <v>4825.0873719999981</v>
      </c>
      <c r="N549" s="228">
        <f t="shared" si="26"/>
        <v>23281468.147433847</v>
      </c>
      <c r="O549" s="59" t="e">
        <f>VLOOKUP(class[[#This Row],[hwycov_id]],check!$A$2:$P$26,16,FALSE)</f>
        <v>#N/A</v>
      </c>
      <c r="P549" s="59">
        <v>569</v>
      </c>
      <c r="Q549" s="304">
        <f>ROUND(class[[#This Row],[count]],-3)</f>
        <v>13000</v>
      </c>
      <c r="R549" s="321">
        <f>VLOOKUP(class[[#This Row],[count_rd]],caltran!$J$2:$P$182,7,FALSE)</f>
        <v>8775</v>
      </c>
      <c r="S549" s="321">
        <f>VLOOKUP(class[[#This Row],[count_rd]],caltran!$J$2:$P$182,6,FALSE)</f>
        <v>17225</v>
      </c>
      <c r="T549" s="59">
        <f>IF(AND(class[[#This Row],[flow]]&gt;=class[[#This Row],[low]], class[[#This Row],[flow]]&lt;=class[[#This Row],[high]]),1,0)</f>
        <v>0</v>
      </c>
    </row>
    <row r="550" spans="1:20">
      <c r="A550" s="347">
        <f>'[4]All Counts'!E550</f>
        <v>10255</v>
      </c>
      <c r="B550" s="59">
        <f>'[4]All Counts'!F550</f>
        <v>1</v>
      </c>
      <c r="C550" s="59">
        <f>'[4]All Counts'!G550</f>
        <v>4</v>
      </c>
      <c r="D550" s="353">
        <v>1</v>
      </c>
      <c r="E550" s="59" t="str">
        <f>'[4]All Counts'!P550</f>
        <v>SANDAG</v>
      </c>
      <c r="F550" s="59">
        <v>1</v>
      </c>
      <c r="G550" s="227">
        <v>10</v>
      </c>
      <c r="H550" s="227">
        <v>2</v>
      </c>
      <c r="I550" s="227">
        <v>14</v>
      </c>
      <c r="J550" s="59">
        <f>'[4]All Counts'!M550</f>
        <v>17200</v>
      </c>
      <c r="K550" s="78">
        <f>VLOOKUP(class[[#This Row],[hwycov_id]],flow[[hwycov_id]:[flow_day]],2,FALSE)</f>
        <v>13363.560058000001</v>
      </c>
      <c r="L550" s="229">
        <f t="shared" si="24"/>
        <v>-0.22304883383720919</v>
      </c>
      <c r="M550" s="228">
        <f t="shared" si="25"/>
        <v>-3836.4399419999991</v>
      </c>
      <c r="N550" s="228">
        <f t="shared" si="26"/>
        <v>14718271.428572956</v>
      </c>
      <c r="O550" s="59" t="e">
        <f>VLOOKUP(class[[#This Row],[hwycov_id]],check!$A$2:$P$26,16,FALSE)</f>
        <v>#N/A</v>
      </c>
      <c r="P550" s="59">
        <v>570</v>
      </c>
      <c r="Q550" s="304">
        <f>ROUND(class[[#This Row],[count]],-3)</f>
        <v>17000</v>
      </c>
      <c r="R550" s="321">
        <f>VLOOKUP(class[[#This Row],[count_rd]],caltran!$J$2:$P$182,7,FALSE)</f>
        <v>12070</v>
      </c>
      <c r="S550" s="321">
        <f>VLOOKUP(class[[#This Row],[count_rd]],caltran!$J$2:$P$182,6,FALSE)</f>
        <v>21930</v>
      </c>
      <c r="T550" s="59">
        <f>IF(AND(class[[#This Row],[flow]]&gt;=class[[#This Row],[low]], class[[#This Row],[flow]]&lt;=class[[#This Row],[high]]),1,0)</f>
        <v>1</v>
      </c>
    </row>
    <row r="551" spans="1:20">
      <c r="A551" s="347">
        <f>'[4]All Counts'!E551</f>
        <v>10257</v>
      </c>
      <c r="B551" s="59">
        <f>'[4]All Counts'!F551</f>
        <v>1</v>
      </c>
      <c r="C551" s="59">
        <f>'[4]All Counts'!G551</f>
        <v>4</v>
      </c>
      <c r="D551" s="353">
        <v>1</v>
      </c>
      <c r="E551" s="59" t="str">
        <f>'[4]All Counts'!P551</f>
        <v>SANDAG</v>
      </c>
      <c r="F551" s="59">
        <v>1</v>
      </c>
      <c r="G551" s="227">
        <v>10</v>
      </c>
      <c r="H551" s="227">
        <v>3</v>
      </c>
      <c r="I551" s="227">
        <v>14</v>
      </c>
      <c r="J551" s="59">
        <f>'[4]All Counts'!M551</f>
        <v>19075</v>
      </c>
      <c r="K551" s="78">
        <f>VLOOKUP(class[[#This Row],[hwycov_id]],flow[[hwycov_id]:[flow_day]],2,FALSE)</f>
        <v>16384.194274000001</v>
      </c>
      <c r="L551" s="229">
        <f t="shared" si="24"/>
        <v>-0.14106452036697237</v>
      </c>
      <c r="M551" s="228">
        <f t="shared" si="25"/>
        <v>-2690.8057259999987</v>
      </c>
      <c r="N551" s="228">
        <f t="shared" si="26"/>
        <v>7240435.4550743802</v>
      </c>
      <c r="O551" s="59" t="e">
        <f>VLOOKUP(class[[#This Row],[hwycov_id]],check!$A$2:$P$26,16,FALSE)</f>
        <v>#N/A</v>
      </c>
      <c r="P551" s="59">
        <v>571</v>
      </c>
      <c r="Q551" s="304">
        <f>ROUND(class[[#This Row],[count]],-3)</f>
        <v>19000</v>
      </c>
      <c r="R551" s="321">
        <f>VLOOKUP(class[[#This Row],[count_rd]],caltran!$J$2:$P$182,7,FALSE)</f>
        <v>13680</v>
      </c>
      <c r="S551" s="321">
        <f>VLOOKUP(class[[#This Row],[count_rd]],caltran!$J$2:$P$182,6,FALSE)</f>
        <v>24320</v>
      </c>
      <c r="T551" s="59">
        <f>IF(AND(class[[#This Row],[flow]]&gt;=class[[#This Row],[low]], class[[#This Row],[flow]]&lt;=class[[#This Row],[high]]),1,0)</f>
        <v>1</v>
      </c>
    </row>
    <row r="552" spans="1:20">
      <c r="A552" s="347">
        <f>'[4]All Counts'!E552</f>
        <v>9012</v>
      </c>
      <c r="B552" s="59">
        <f>'[4]All Counts'!F552</f>
        <v>1</v>
      </c>
      <c r="C552" s="59">
        <f>'[4]All Counts'!G552</f>
        <v>4</v>
      </c>
      <c r="D552" s="353">
        <v>1</v>
      </c>
      <c r="E552" s="59" t="str">
        <f>'[4]All Counts'!P552</f>
        <v>SANDAG</v>
      </c>
      <c r="F552" s="59">
        <v>1</v>
      </c>
      <c r="G552" s="227">
        <v>10</v>
      </c>
      <c r="H552" s="227">
        <v>3</v>
      </c>
      <c r="I552" s="227">
        <v>14</v>
      </c>
      <c r="J552" s="59">
        <f>'[4]All Counts'!M552</f>
        <v>17181</v>
      </c>
      <c r="K552" s="78">
        <f>VLOOKUP(class[[#This Row],[hwycov_id]],flow[[hwycov_id]:[flow_day]],2,FALSE)</f>
        <v>16419.844681999999</v>
      </c>
      <c r="L552" s="229">
        <f t="shared" si="24"/>
        <v>-4.4302154589372034E-2</v>
      </c>
      <c r="M552" s="228">
        <f t="shared" si="25"/>
        <v>-761.15531800000099</v>
      </c>
      <c r="N552" s="228">
        <f t="shared" si="26"/>
        <v>579357.41811968258</v>
      </c>
      <c r="O552" s="59" t="e">
        <f>VLOOKUP(class[[#This Row],[hwycov_id]],check!$A$2:$P$26,16,FALSE)</f>
        <v>#N/A</v>
      </c>
      <c r="P552" s="59">
        <v>572</v>
      </c>
      <c r="Q552" s="304">
        <f>ROUND(class[[#This Row],[count]],-3)</f>
        <v>17000</v>
      </c>
      <c r="R552" s="321">
        <f>VLOOKUP(class[[#This Row],[count_rd]],caltran!$J$2:$P$182,7,FALSE)</f>
        <v>12070</v>
      </c>
      <c r="S552" s="321">
        <f>VLOOKUP(class[[#This Row],[count_rd]],caltran!$J$2:$P$182,6,FALSE)</f>
        <v>21930</v>
      </c>
      <c r="T552" s="59">
        <f>IF(AND(class[[#This Row],[flow]]&gt;=class[[#This Row],[low]], class[[#This Row],[flow]]&lt;=class[[#This Row],[high]]),1,0)</f>
        <v>1</v>
      </c>
    </row>
    <row r="553" spans="1:20">
      <c r="A553" s="347">
        <f>'[4]All Counts'!E553</f>
        <v>28925</v>
      </c>
      <c r="B553" s="59">
        <f>'[4]All Counts'!F553</f>
        <v>1</v>
      </c>
      <c r="C553" s="59">
        <f>'[4]All Counts'!G553</f>
        <v>1</v>
      </c>
      <c r="D553" s="353">
        <v>1</v>
      </c>
      <c r="E553" s="59" t="str">
        <f>'[4]All Counts'!P553</f>
        <v>PeMS2016</v>
      </c>
      <c r="F553" s="59">
        <v>1</v>
      </c>
      <c r="G553" s="227">
        <v>10</v>
      </c>
      <c r="H553" s="227">
        <v>2</v>
      </c>
      <c r="I553" s="227">
        <v>14</v>
      </c>
      <c r="J553" s="59">
        <f>'[4]All Counts'!M553</f>
        <v>21874.795097813931</v>
      </c>
      <c r="K553" s="78">
        <f>VLOOKUP(class[[#This Row],[hwycov_id]],flow[[hwycov_id]:[flow_day]],2,FALSE)</f>
        <v>19213.934723999999</v>
      </c>
      <c r="L553" s="229">
        <f t="shared" si="24"/>
        <v>-0.12164047077541984</v>
      </c>
      <c r="M553" s="228">
        <f t="shared" si="25"/>
        <v>-2660.8603738139318</v>
      </c>
      <c r="N553" s="228">
        <f t="shared" si="26"/>
        <v>7080177.9289332172</v>
      </c>
      <c r="O553" s="59" t="e">
        <f>VLOOKUP(class[[#This Row],[hwycov_id]],check!$A$2:$P$26,16,FALSE)</f>
        <v>#N/A</v>
      </c>
      <c r="P553" s="59">
        <v>573</v>
      </c>
      <c r="Q553" s="304">
        <f>ROUND(class[[#This Row],[count]],-3)</f>
        <v>22000</v>
      </c>
      <c r="R553" s="321">
        <f>VLOOKUP(class[[#This Row],[count_rd]],caltran!$J$2:$P$182,7,FALSE)</f>
        <v>16114.999999999998</v>
      </c>
      <c r="S553" s="321">
        <f>VLOOKUP(class[[#This Row],[count_rd]],caltran!$J$2:$P$182,6,FALSE)</f>
        <v>27885</v>
      </c>
      <c r="T553" s="59">
        <f>IF(AND(class[[#This Row],[flow]]&gt;=class[[#This Row],[low]], class[[#This Row],[flow]]&lt;=class[[#This Row],[high]]),1,0)</f>
        <v>1</v>
      </c>
    </row>
    <row r="554" spans="1:20">
      <c r="A554" s="347">
        <f>'[4]All Counts'!E554</f>
        <v>28925</v>
      </c>
      <c r="B554" s="59">
        <f>'[4]All Counts'!F554</f>
        <v>1</v>
      </c>
      <c r="C554" s="59">
        <f>'[4]All Counts'!G554</f>
        <v>1</v>
      </c>
      <c r="D554" s="353">
        <v>1</v>
      </c>
      <c r="E554" s="59" t="str">
        <f>'[4]All Counts'!P554</f>
        <v>Caltran</v>
      </c>
      <c r="F554" s="59">
        <v>1</v>
      </c>
      <c r="G554" s="227">
        <v>10</v>
      </c>
      <c r="H554" s="227">
        <v>3</v>
      </c>
      <c r="I554" s="227">
        <v>14</v>
      </c>
      <c r="J554" s="59">
        <f>'[4]All Counts'!M554</f>
        <v>21459</v>
      </c>
      <c r="K554" s="78">
        <f>VLOOKUP(class[[#This Row],[hwycov_id]],flow[[hwycov_id]:[flow_day]],2,FALSE)</f>
        <v>19213.934723999999</v>
      </c>
      <c r="L554" s="229">
        <f t="shared" si="24"/>
        <v>-0.10462115084579904</v>
      </c>
      <c r="M554" s="228">
        <f t="shared" si="25"/>
        <v>-2245.0652760000012</v>
      </c>
      <c r="N554" s="228">
        <f t="shared" si="26"/>
        <v>5040318.0935009615</v>
      </c>
      <c r="O554" s="59" t="e">
        <f>VLOOKUP(class[[#This Row],[hwycov_id]],check!$A$2:$P$26,16,FALSE)</f>
        <v>#N/A</v>
      </c>
      <c r="P554" s="59">
        <v>574</v>
      </c>
      <c r="Q554" s="304">
        <f>ROUND(class[[#This Row],[count]],-3)</f>
        <v>21000</v>
      </c>
      <c r="R554" s="321">
        <f>VLOOKUP(class[[#This Row],[count_rd]],caltran!$J$2:$P$182,7,FALSE)</f>
        <v>15330</v>
      </c>
      <c r="S554" s="321">
        <f>VLOOKUP(class[[#This Row],[count_rd]],caltran!$J$2:$P$182,6,FALSE)</f>
        <v>26670</v>
      </c>
      <c r="T554" s="59">
        <f>IF(AND(class[[#This Row],[flow]]&gt;=class[[#This Row],[low]], class[[#This Row],[flow]]&lt;=class[[#This Row],[high]]),1,0)</f>
        <v>1</v>
      </c>
    </row>
    <row r="555" spans="1:20">
      <c r="A555" s="347">
        <f>'[4]All Counts'!E555</f>
        <v>10791</v>
      </c>
      <c r="B555" s="59">
        <f>'[4]All Counts'!F555</f>
        <v>1</v>
      </c>
      <c r="C555" s="59">
        <f>'[4]All Counts'!G555</f>
        <v>1</v>
      </c>
      <c r="D555" s="353">
        <v>1</v>
      </c>
      <c r="E555" s="59" t="str">
        <f>'[4]All Counts'!P555</f>
        <v>PeMS2016</v>
      </c>
      <c r="F555" s="59">
        <v>1</v>
      </c>
      <c r="G555" s="227">
        <v>10</v>
      </c>
      <c r="H555" s="227">
        <v>2</v>
      </c>
      <c r="I555" s="227">
        <v>14</v>
      </c>
      <c r="J555" s="59">
        <f>'[4]All Counts'!M555</f>
        <v>69503.097474249065</v>
      </c>
      <c r="K555" s="78">
        <f>VLOOKUP(class[[#This Row],[hwycov_id]],flow[[hwycov_id]:[flow_day]],2,FALSE)</f>
        <v>60384.943970000008</v>
      </c>
      <c r="L555" s="229">
        <f t="shared" si="24"/>
        <v>-0.13119060639890678</v>
      </c>
      <c r="M555" s="228">
        <f t="shared" si="25"/>
        <v>-9118.1535042490577</v>
      </c>
      <c r="N555" s="228">
        <f t="shared" si="26"/>
        <v>83140723.327049375</v>
      </c>
      <c r="O555" s="59" t="e">
        <f>VLOOKUP(class[[#This Row],[hwycov_id]],check!$A$2:$P$26,16,FALSE)</f>
        <v>#N/A</v>
      </c>
      <c r="P555" s="59">
        <v>575</v>
      </c>
      <c r="Q555" s="304">
        <f>ROUND(class[[#This Row],[count]],-3)</f>
        <v>70000</v>
      </c>
      <c r="R555" s="321">
        <f>VLOOKUP(class[[#This Row],[count_rd]],caltran!$J$2:$P$182,7,FALSE)</f>
        <v>58660</v>
      </c>
      <c r="S555" s="321">
        <f>VLOOKUP(class[[#This Row],[count_rd]],caltran!$J$2:$P$182,6,FALSE)</f>
        <v>81340</v>
      </c>
      <c r="T555" s="59">
        <f>IF(AND(class[[#This Row],[flow]]&gt;=class[[#This Row],[low]], class[[#This Row],[flow]]&lt;=class[[#This Row],[high]]),1,0)</f>
        <v>1</v>
      </c>
    </row>
    <row r="556" spans="1:20">
      <c r="A556" s="347">
        <f>'[4]All Counts'!E556</f>
        <v>28950</v>
      </c>
      <c r="B556" s="59">
        <f>'[4]All Counts'!F556</f>
        <v>1</v>
      </c>
      <c r="C556" s="59">
        <f>'[4]All Counts'!G556</f>
        <v>1</v>
      </c>
      <c r="D556" s="353">
        <v>1</v>
      </c>
      <c r="E556" s="59" t="str">
        <f>'[4]All Counts'!P556</f>
        <v>Caltran</v>
      </c>
      <c r="F556" s="59">
        <v>1</v>
      </c>
      <c r="G556" s="227">
        <v>10</v>
      </c>
      <c r="H556" s="227">
        <v>6</v>
      </c>
      <c r="I556" s="227">
        <v>17</v>
      </c>
      <c r="J556" s="59">
        <f>'[4]All Counts'!M556</f>
        <v>35263</v>
      </c>
      <c r="K556" s="78">
        <f>VLOOKUP(class[[#This Row],[hwycov_id]],flow[[hwycov_id]:[flow_day]],2,FALSE)</f>
        <v>27482.067443</v>
      </c>
      <c r="L556" s="229">
        <f t="shared" si="24"/>
        <v>-0.22065429932223579</v>
      </c>
      <c r="M556" s="228">
        <f t="shared" si="25"/>
        <v>-7780.9325570000001</v>
      </c>
      <c r="N556" s="228">
        <f t="shared" si="26"/>
        <v>60542911.456582561</v>
      </c>
      <c r="O556" s="59" t="e">
        <f>VLOOKUP(class[[#This Row],[hwycov_id]],check!$A$2:$P$26,16,FALSE)</f>
        <v>#N/A</v>
      </c>
      <c r="P556" s="59">
        <v>576</v>
      </c>
      <c r="Q556" s="304">
        <f>ROUND(class[[#This Row],[count]],-3)</f>
        <v>35000</v>
      </c>
      <c r="R556" s="321">
        <f>VLOOKUP(class[[#This Row],[count_rd]],caltran!$J$2:$P$182,7,FALSE)</f>
        <v>26985</v>
      </c>
      <c r="S556" s="321">
        <f>VLOOKUP(class[[#This Row],[count_rd]],caltran!$J$2:$P$182,6,FALSE)</f>
        <v>43015</v>
      </c>
      <c r="T556" s="59">
        <f>IF(AND(class[[#This Row],[flow]]&gt;=class[[#This Row],[low]], class[[#This Row],[flow]]&lt;=class[[#This Row],[high]]),1,0)</f>
        <v>1</v>
      </c>
    </row>
    <row r="557" spans="1:20">
      <c r="A557" s="347">
        <f>'[4]All Counts'!E557</f>
        <v>30782</v>
      </c>
      <c r="B557" s="59">
        <f>'[4]All Counts'!F557</f>
        <v>1</v>
      </c>
      <c r="C557" s="59">
        <f>'[4]All Counts'!G557</f>
        <v>4</v>
      </c>
      <c r="D557" s="353">
        <v>1</v>
      </c>
      <c r="E557" s="59" t="str">
        <f>'[4]All Counts'!P557</f>
        <v>SANDAG</v>
      </c>
      <c r="F557" s="59">
        <v>1</v>
      </c>
      <c r="G557" s="227">
        <v>10</v>
      </c>
      <c r="H557" s="227">
        <v>3</v>
      </c>
      <c r="I557" s="227">
        <v>14</v>
      </c>
      <c r="J557" s="59">
        <f>'[4]All Counts'!M557</f>
        <v>15613</v>
      </c>
      <c r="K557" s="78">
        <f>VLOOKUP(class[[#This Row],[hwycov_id]],flow[[hwycov_id]:[flow_day]],2,FALSE)</f>
        <v>15271.577347</v>
      </c>
      <c r="L557" s="229">
        <f t="shared" si="24"/>
        <v>-2.1867844296419636E-2</v>
      </c>
      <c r="M557" s="228">
        <f t="shared" si="25"/>
        <v>-341.42265299999963</v>
      </c>
      <c r="N557" s="228">
        <f t="shared" si="26"/>
        <v>116569.42798155815</v>
      </c>
      <c r="O557" s="59" t="e">
        <f>VLOOKUP(class[[#This Row],[hwycov_id]],check!$A$2:$P$26,16,FALSE)</f>
        <v>#N/A</v>
      </c>
      <c r="P557" s="59">
        <v>577</v>
      </c>
      <c r="Q557" s="304">
        <f>ROUND(class[[#This Row],[count]],-3)</f>
        <v>16000</v>
      </c>
      <c r="R557" s="321">
        <f>VLOOKUP(class[[#This Row],[count_rd]],caltran!$J$2:$P$182,7,FALSE)</f>
        <v>11296</v>
      </c>
      <c r="S557" s="321">
        <f>VLOOKUP(class[[#This Row],[count_rd]],caltran!$J$2:$P$182,6,FALSE)</f>
        <v>20704</v>
      </c>
      <c r="T557" s="59">
        <f>IF(AND(class[[#This Row],[flow]]&gt;=class[[#This Row],[low]], class[[#This Row],[flow]]&lt;=class[[#This Row],[high]]),1,0)</f>
        <v>1</v>
      </c>
    </row>
    <row r="558" spans="1:20">
      <c r="A558" s="347">
        <f>'[4]All Counts'!E558</f>
        <v>7258</v>
      </c>
      <c r="B558" s="59">
        <f>'[4]All Counts'!F558</f>
        <v>1</v>
      </c>
      <c r="C558" s="59">
        <f>'[4]All Counts'!G558</f>
        <v>1</v>
      </c>
      <c r="D558" s="353">
        <v>1</v>
      </c>
      <c r="E558" s="59" t="str">
        <f>'[4]All Counts'!P558</f>
        <v>PeMS2016</v>
      </c>
      <c r="F558" s="59">
        <v>1</v>
      </c>
      <c r="G558" s="227">
        <v>10</v>
      </c>
      <c r="H558" s="227">
        <v>7</v>
      </c>
      <c r="I558" s="227">
        <v>14</v>
      </c>
      <c r="J558" s="59">
        <f>'[4]All Counts'!M558</f>
        <v>50766.391955077088</v>
      </c>
      <c r="K558" s="78">
        <f>VLOOKUP(class[[#This Row],[hwycov_id]],flow[[hwycov_id]:[flow_day]],2,FALSE)</f>
        <v>52956.694336</v>
      </c>
      <c r="L558" s="229">
        <f t="shared" si="24"/>
        <v>4.3144732106648487E-2</v>
      </c>
      <c r="M558" s="228">
        <f t="shared" si="25"/>
        <v>2190.3023809229126</v>
      </c>
      <c r="N558" s="228">
        <f t="shared" si="26"/>
        <v>4797424.5198765798</v>
      </c>
      <c r="O558" s="59" t="e">
        <f>VLOOKUP(class[[#This Row],[hwycov_id]],check!$A$2:$P$26,16,FALSE)</f>
        <v>#N/A</v>
      </c>
      <c r="P558" s="59">
        <v>578</v>
      </c>
      <c r="Q558" s="304">
        <f>ROUND(class[[#This Row],[count]],-3)</f>
        <v>51000</v>
      </c>
      <c r="R558" s="321">
        <f>VLOOKUP(class[[#This Row],[count_rd]],caltran!$J$2:$P$182,7,FALSE)</f>
        <v>40919</v>
      </c>
      <c r="S558" s="321">
        <f>VLOOKUP(class[[#This Row],[count_rd]],caltran!$J$2:$P$182,6,FALSE)</f>
        <v>61081</v>
      </c>
      <c r="T558" s="59">
        <f>IF(AND(class[[#This Row],[flow]]&gt;=class[[#This Row],[low]], class[[#This Row],[flow]]&lt;=class[[#This Row],[high]]),1,0)</f>
        <v>1</v>
      </c>
    </row>
    <row r="559" spans="1:20">
      <c r="A559" s="347">
        <f>'[4]All Counts'!E559</f>
        <v>28949</v>
      </c>
      <c r="B559" s="59">
        <f>'[4]All Counts'!F559</f>
        <v>1</v>
      </c>
      <c r="C559" s="59">
        <f>'[4]All Counts'!G559</f>
        <v>1</v>
      </c>
      <c r="D559" s="353">
        <v>1</v>
      </c>
      <c r="E559" s="59" t="str">
        <f>'[4]All Counts'!P559</f>
        <v>PeMS2016</v>
      </c>
      <c r="F559" s="59">
        <v>1</v>
      </c>
      <c r="G559" s="227">
        <v>10</v>
      </c>
      <c r="H559" s="227">
        <v>2</v>
      </c>
      <c r="I559" s="227">
        <v>14</v>
      </c>
      <c r="J559" s="59">
        <f>'[4]All Counts'!M559</f>
        <v>25845.894244084699</v>
      </c>
      <c r="K559" s="78">
        <f>VLOOKUP(class[[#This Row],[hwycov_id]],flow[[hwycov_id]:[flow_day]],2,FALSE)</f>
        <v>18288.921844</v>
      </c>
      <c r="L559" s="229">
        <f t="shared" si="24"/>
        <v>-0.2923857974778431</v>
      </c>
      <c r="M559" s="228">
        <f t="shared" si="25"/>
        <v>-7556.9724000846982</v>
      </c>
      <c r="N559" s="228">
        <f t="shared" si="26"/>
        <v>57107831.855641887</v>
      </c>
      <c r="O559" s="59" t="e">
        <f>VLOOKUP(class[[#This Row],[hwycov_id]],check!$A$2:$P$26,16,FALSE)</f>
        <v>#N/A</v>
      </c>
      <c r="P559" s="59">
        <v>579</v>
      </c>
      <c r="Q559" s="304">
        <f>ROUND(class[[#This Row],[count]],-3)</f>
        <v>26000</v>
      </c>
      <c r="R559" s="321">
        <f>VLOOKUP(class[[#This Row],[count_rd]],caltran!$J$2:$P$182,7,FALSE)</f>
        <v>19448</v>
      </c>
      <c r="S559" s="321">
        <f>VLOOKUP(class[[#This Row],[count_rd]],caltran!$J$2:$P$182,6,FALSE)</f>
        <v>32552</v>
      </c>
      <c r="T559" s="59">
        <f>IF(AND(class[[#This Row],[flow]]&gt;=class[[#This Row],[low]], class[[#This Row],[flow]]&lt;=class[[#This Row],[high]]),1,0)</f>
        <v>0</v>
      </c>
    </row>
    <row r="560" spans="1:20">
      <c r="A560" s="347">
        <f>'[4]All Counts'!E560</f>
        <v>7259</v>
      </c>
      <c r="B560" s="59">
        <f>'[4]All Counts'!F560</f>
        <v>1</v>
      </c>
      <c r="C560" s="59">
        <f>'[4]All Counts'!G560</f>
        <v>1</v>
      </c>
      <c r="D560" s="353">
        <v>1</v>
      </c>
      <c r="E560" s="59" t="str">
        <f>'[4]All Counts'!P560</f>
        <v>PeMS2016</v>
      </c>
      <c r="F560" s="59">
        <v>1</v>
      </c>
      <c r="G560" s="227">
        <v>10</v>
      </c>
      <c r="H560" s="227">
        <v>3</v>
      </c>
      <c r="I560" s="227">
        <v>14</v>
      </c>
      <c r="J560" s="59">
        <f>'[4]All Counts'!M560</f>
        <v>49880.35447384126</v>
      </c>
      <c r="K560" s="78">
        <f>VLOOKUP(class[[#This Row],[hwycov_id]],flow[[hwycov_id]:[flow_day]],2,FALSE)</f>
        <v>45161.973389000006</v>
      </c>
      <c r="L560" s="229">
        <f t="shared" si="24"/>
        <v>-9.4593976618905451E-2</v>
      </c>
      <c r="M560" s="228">
        <f t="shared" si="25"/>
        <v>-4718.3810848412541</v>
      </c>
      <c r="N560" s="228">
        <f t="shared" si="26"/>
        <v>22263120.061787728</v>
      </c>
      <c r="O560" s="59" t="e">
        <f>VLOOKUP(class[[#This Row],[hwycov_id]],check!$A$2:$P$26,16,FALSE)</f>
        <v>#N/A</v>
      </c>
      <c r="P560" s="59">
        <v>580</v>
      </c>
      <c r="Q560" s="304">
        <f>ROUND(class[[#This Row],[count]],-3)</f>
        <v>50000</v>
      </c>
      <c r="R560" s="321">
        <f>VLOOKUP(class[[#This Row],[count_rd]],caltran!$J$2:$P$182,7,FALSE)</f>
        <v>40050</v>
      </c>
      <c r="S560" s="321">
        <f>VLOOKUP(class[[#This Row],[count_rd]],caltran!$J$2:$P$182,6,FALSE)</f>
        <v>59950</v>
      </c>
      <c r="T560" s="59">
        <f>IF(AND(class[[#This Row],[flow]]&gt;=class[[#This Row],[low]], class[[#This Row],[flow]]&lt;=class[[#This Row],[high]]),1,0)</f>
        <v>1</v>
      </c>
    </row>
    <row r="561" spans="1:20">
      <c r="A561" s="347">
        <f>'[4]All Counts'!E561</f>
        <v>7259</v>
      </c>
      <c r="B561" s="59">
        <f>'[4]All Counts'!F561</f>
        <v>1</v>
      </c>
      <c r="C561" s="59">
        <f>'[4]All Counts'!G561</f>
        <v>1</v>
      </c>
      <c r="D561" s="353">
        <v>1</v>
      </c>
      <c r="E561" s="59" t="str">
        <f>'[4]All Counts'!P561</f>
        <v>Caltran</v>
      </c>
      <c r="F561" s="59">
        <v>1</v>
      </c>
      <c r="G561" s="227">
        <v>10</v>
      </c>
      <c r="H561" s="227">
        <v>5</v>
      </c>
      <c r="I561" s="227">
        <v>9</v>
      </c>
      <c r="J561" s="59">
        <f>'[4]All Counts'!M561</f>
        <v>57972</v>
      </c>
      <c r="K561" s="78">
        <f>VLOOKUP(class[[#This Row],[hwycov_id]],flow[[hwycov_id]:[flow_day]],2,FALSE)</f>
        <v>45161.973389000006</v>
      </c>
      <c r="L561" s="229">
        <f t="shared" si="24"/>
        <v>-0.22096920256330632</v>
      </c>
      <c r="M561" s="228">
        <f t="shared" si="25"/>
        <v>-12810.026610999994</v>
      </c>
      <c r="N561" s="228">
        <f t="shared" si="26"/>
        <v>164096781.774528</v>
      </c>
      <c r="O561" s="59" t="e">
        <f>VLOOKUP(class[[#This Row],[hwycov_id]],check!$A$2:$P$26,16,FALSE)</f>
        <v>#N/A</v>
      </c>
      <c r="P561" s="59">
        <v>581</v>
      </c>
      <c r="Q561" s="304">
        <f>ROUND(class[[#This Row],[count]],-3)</f>
        <v>58000</v>
      </c>
      <c r="R561" s="321">
        <f>VLOOKUP(class[[#This Row],[count_rd]],caltran!$J$2:$P$182,7,FALSE)</f>
        <v>47270</v>
      </c>
      <c r="S561" s="321">
        <f>VLOOKUP(class[[#This Row],[count_rd]],caltran!$J$2:$P$182,6,FALSE)</f>
        <v>68730</v>
      </c>
      <c r="T561" s="59">
        <f>IF(AND(class[[#This Row],[flow]]&gt;=class[[#This Row],[low]], class[[#This Row],[flow]]&lt;=class[[#This Row],[high]]),1,0)</f>
        <v>0</v>
      </c>
    </row>
    <row r="562" spans="1:20">
      <c r="A562" s="347">
        <f>'[4]All Counts'!E562</f>
        <v>9142</v>
      </c>
      <c r="B562" s="59">
        <f>'[4]All Counts'!F562</f>
        <v>1</v>
      </c>
      <c r="C562" s="59">
        <f>'[4]All Counts'!G562</f>
        <v>4</v>
      </c>
      <c r="D562" s="353">
        <v>1</v>
      </c>
      <c r="E562" s="59" t="str">
        <f>'[4]All Counts'!P562</f>
        <v>SANDAG</v>
      </c>
      <c r="F562" s="59">
        <v>1</v>
      </c>
      <c r="G562" s="227">
        <v>10</v>
      </c>
      <c r="H562" s="227">
        <v>3</v>
      </c>
      <c r="I562" s="227">
        <v>14</v>
      </c>
      <c r="J562" s="59">
        <f>'[4]All Counts'!M562</f>
        <v>12993</v>
      </c>
      <c r="K562" s="78">
        <f>VLOOKUP(class[[#This Row],[hwycov_id]],flow[[hwycov_id]:[flow_day]],2,FALSE)</f>
        <v>12132.899002</v>
      </c>
      <c r="L562" s="229">
        <f t="shared" si="24"/>
        <v>-6.6197259909181905E-2</v>
      </c>
      <c r="M562" s="228">
        <f t="shared" si="25"/>
        <v>-860.10099799999989</v>
      </c>
      <c r="N562" s="228">
        <f t="shared" si="26"/>
        <v>739773.7267605958</v>
      </c>
      <c r="O562" s="59" t="e">
        <f>VLOOKUP(class[[#This Row],[hwycov_id]],check!$A$2:$P$26,16,FALSE)</f>
        <v>#N/A</v>
      </c>
      <c r="P562" s="59">
        <v>582</v>
      </c>
      <c r="Q562" s="304">
        <f>ROUND(class[[#This Row],[count]],-3)</f>
        <v>13000</v>
      </c>
      <c r="R562" s="321">
        <f>VLOOKUP(class[[#This Row],[count_rd]],caltran!$J$2:$P$182,7,FALSE)</f>
        <v>8775</v>
      </c>
      <c r="S562" s="321">
        <f>VLOOKUP(class[[#This Row],[count_rd]],caltran!$J$2:$P$182,6,FALSE)</f>
        <v>17225</v>
      </c>
      <c r="T562" s="59">
        <f>IF(AND(class[[#This Row],[flow]]&gt;=class[[#This Row],[low]], class[[#This Row],[flow]]&lt;=class[[#This Row],[high]]),1,0)</f>
        <v>1</v>
      </c>
    </row>
    <row r="563" spans="1:20">
      <c r="A563" s="347">
        <f>'[4]All Counts'!E563</f>
        <v>12065</v>
      </c>
      <c r="B563" s="59">
        <f>'[4]All Counts'!F563</f>
        <v>1</v>
      </c>
      <c r="C563" s="59">
        <f>'[4]All Counts'!G563</f>
        <v>1</v>
      </c>
      <c r="D563" s="353">
        <v>1</v>
      </c>
      <c r="E563" s="59" t="str">
        <f>'[4]All Counts'!P563</f>
        <v>PeMS2016</v>
      </c>
      <c r="F563" s="59">
        <v>1</v>
      </c>
      <c r="G563" s="227">
        <v>10</v>
      </c>
      <c r="H563" s="227">
        <v>3</v>
      </c>
      <c r="I563" s="227">
        <v>14</v>
      </c>
      <c r="J563" s="59">
        <f>'[4]All Counts'!M563</f>
        <v>33296.253872278423</v>
      </c>
      <c r="K563" s="78">
        <f>VLOOKUP(class[[#This Row],[hwycov_id]],flow[[hwycov_id]:[flow_day]],2,FALSE)</f>
        <v>26404.304749000003</v>
      </c>
      <c r="L563" s="229">
        <f t="shared" si="24"/>
        <v>-0.20698872460894091</v>
      </c>
      <c r="M563" s="228">
        <f t="shared" si="25"/>
        <v>-6891.9491232784203</v>
      </c>
      <c r="N563" s="228">
        <f t="shared" si="26"/>
        <v>47498962.717858188</v>
      </c>
      <c r="O563" s="59" t="e">
        <f>VLOOKUP(class[[#This Row],[hwycov_id]],check!$A$2:$P$26,16,FALSE)</f>
        <v>#N/A</v>
      </c>
      <c r="P563" s="59">
        <v>583</v>
      </c>
      <c r="Q563" s="304">
        <f>ROUND(class[[#This Row],[count]],-3)</f>
        <v>33000</v>
      </c>
      <c r="R563" s="321">
        <f>VLOOKUP(class[[#This Row],[count_rd]],caltran!$J$2:$P$182,7,FALSE)</f>
        <v>25245</v>
      </c>
      <c r="S563" s="321">
        <f>VLOOKUP(class[[#This Row],[count_rd]],caltran!$J$2:$P$182,6,FALSE)</f>
        <v>40754.999999999993</v>
      </c>
      <c r="T563" s="59">
        <f>IF(AND(class[[#This Row],[flow]]&gt;=class[[#This Row],[low]], class[[#This Row],[flow]]&lt;=class[[#This Row],[high]]),1,0)</f>
        <v>1</v>
      </c>
    </row>
    <row r="564" spans="1:20">
      <c r="A564" s="347">
        <f>'[4]All Counts'!E564</f>
        <v>28941</v>
      </c>
      <c r="B564" s="59">
        <f>'[4]All Counts'!F564</f>
        <v>1</v>
      </c>
      <c r="C564" s="59">
        <f>'[4]All Counts'!G564</f>
        <v>1</v>
      </c>
      <c r="D564" s="353">
        <v>1</v>
      </c>
      <c r="E564" s="59" t="str">
        <f>'[4]All Counts'!P564</f>
        <v>PeMS2016</v>
      </c>
      <c r="F564" s="59">
        <v>1</v>
      </c>
      <c r="G564" s="227">
        <v>10</v>
      </c>
      <c r="H564" s="227">
        <v>3</v>
      </c>
      <c r="I564" s="227">
        <v>14</v>
      </c>
      <c r="J564" s="59">
        <f>'[4]All Counts'!M564</f>
        <v>45940.505629066181</v>
      </c>
      <c r="K564" s="78">
        <f>VLOOKUP(class[[#This Row],[hwycov_id]],flow[[hwycov_id]:[flow_day]],2,FALSE)</f>
        <v>39742.285157000006</v>
      </c>
      <c r="L564" s="229">
        <f t="shared" si="24"/>
        <v>-0.13491842084003125</v>
      </c>
      <c r="M564" s="228">
        <f t="shared" si="25"/>
        <v>-6198.2204720661757</v>
      </c>
      <c r="N564" s="228">
        <f t="shared" si="26"/>
        <v>38417937.020340249</v>
      </c>
      <c r="O564" s="59" t="e">
        <f>VLOOKUP(class[[#This Row],[hwycov_id]],check!$A$2:$P$26,16,FALSE)</f>
        <v>#N/A</v>
      </c>
      <c r="P564" s="59">
        <v>584</v>
      </c>
      <c r="Q564" s="304">
        <f>ROUND(class[[#This Row],[count]],-3)</f>
        <v>46000</v>
      </c>
      <c r="R564" s="321">
        <f>VLOOKUP(class[[#This Row],[count_rd]],caltran!$J$2:$P$182,7,FALSE)</f>
        <v>36462.666666666664</v>
      </c>
      <c r="S564" s="321">
        <f>VLOOKUP(class[[#This Row],[count_rd]],caltran!$J$2:$P$182,6,FALSE)</f>
        <v>55537.333333333336</v>
      </c>
      <c r="T564" s="59">
        <f>IF(AND(class[[#This Row],[flow]]&gt;=class[[#This Row],[low]], class[[#This Row],[flow]]&lt;=class[[#This Row],[high]]),1,0)</f>
        <v>1</v>
      </c>
    </row>
    <row r="565" spans="1:20">
      <c r="A565" s="347">
        <f>'[4]All Counts'!E565</f>
        <v>28941</v>
      </c>
      <c r="B565" s="59">
        <f>'[4]All Counts'!F565</f>
        <v>1</v>
      </c>
      <c r="C565" s="59">
        <f>'[4]All Counts'!G565</f>
        <v>1</v>
      </c>
      <c r="D565" s="353">
        <v>1</v>
      </c>
      <c r="E565" s="59" t="str">
        <f>'[4]All Counts'!P565</f>
        <v>Caltran</v>
      </c>
      <c r="F565" s="59">
        <v>1</v>
      </c>
      <c r="G565" s="227">
        <v>10</v>
      </c>
      <c r="H565" s="227">
        <v>2</v>
      </c>
      <c r="I565" s="227">
        <v>14</v>
      </c>
      <c r="J565" s="59">
        <f>'[4]All Counts'!M565</f>
        <v>49326</v>
      </c>
      <c r="K565" s="78">
        <f>VLOOKUP(class[[#This Row],[hwycov_id]],flow[[hwycov_id]:[flow_day]],2,FALSE)</f>
        <v>39742.285157000006</v>
      </c>
      <c r="L565" s="229">
        <f t="shared" si="24"/>
        <v>-0.19429337150792669</v>
      </c>
      <c r="M565" s="228">
        <f t="shared" si="25"/>
        <v>-9583.7148429999943</v>
      </c>
      <c r="N565" s="228">
        <f t="shared" si="26"/>
        <v>91847590.1919384</v>
      </c>
      <c r="O565" s="59" t="e">
        <f>VLOOKUP(class[[#This Row],[hwycov_id]],check!$A$2:$P$26,16,FALSE)</f>
        <v>#N/A</v>
      </c>
      <c r="P565" s="59">
        <v>585</v>
      </c>
      <c r="Q565" s="304">
        <f>ROUND(class[[#This Row],[count]],-3)</f>
        <v>49000</v>
      </c>
      <c r="R565" s="321">
        <f>VLOOKUP(class[[#This Row],[count_rd]],caltran!$J$2:$P$182,7,FALSE)</f>
        <v>39126.5</v>
      </c>
      <c r="S565" s="321">
        <f>VLOOKUP(class[[#This Row],[count_rd]],caltran!$J$2:$P$182,6,FALSE)</f>
        <v>58873.5</v>
      </c>
      <c r="T565" s="59">
        <f>IF(AND(class[[#This Row],[flow]]&gt;=class[[#This Row],[low]], class[[#This Row],[flow]]&lt;=class[[#This Row],[high]]),1,0)</f>
        <v>1</v>
      </c>
    </row>
    <row r="566" spans="1:20">
      <c r="A566" s="347">
        <f>'[4]All Counts'!E566</f>
        <v>9516</v>
      </c>
      <c r="B566" s="59">
        <f>'[4]All Counts'!F566</f>
        <v>1</v>
      </c>
      <c r="C566" s="59">
        <f>'[4]All Counts'!G566</f>
        <v>4</v>
      </c>
      <c r="D566" s="353">
        <v>1</v>
      </c>
      <c r="E566" s="59" t="str">
        <f>'[4]All Counts'!P566</f>
        <v>SANDAG</v>
      </c>
      <c r="F566" s="59">
        <v>1</v>
      </c>
      <c r="G566" s="227">
        <v>10</v>
      </c>
      <c r="H566" s="227">
        <v>3</v>
      </c>
      <c r="I566" s="227">
        <v>14</v>
      </c>
      <c r="J566" s="59">
        <f>'[4]All Counts'!M566</f>
        <v>9252</v>
      </c>
      <c r="K566" s="78">
        <f>VLOOKUP(class[[#This Row],[hwycov_id]],flow[[hwycov_id]:[flow_day]],2,FALSE)</f>
        <v>8217.9044950000007</v>
      </c>
      <c r="L566" s="229">
        <f t="shared" si="24"/>
        <v>-0.11176994217466485</v>
      </c>
      <c r="M566" s="228">
        <f t="shared" si="25"/>
        <v>-1034.0955049999993</v>
      </c>
      <c r="N566" s="228">
        <f t="shared" si="26"/>
        <v>1069353.5134612035</v>
      </c>
      <c r="O566" s="59" t="e">
        <f>VLOOKUP(class[[#This Row],[hwycov_id]],check!$A$2:$P$26,16,FALSE)</f>
        <v>#N/A</v>
      </c>
      <c r="P566" s="59">
        <v>586</v>
      </c>
      <c r="Q566" s="304">
        <f>ROUND(class[[#This Row],[count]],-3)</f>
        <v>9000</v>
      </c>
      <c r="R566" s="321">
        <f>VLOOKUP(class[[#This Row],[count_rd]],caltran!$J$2:$P$182,7,FALSE)</f>
        <v>5580</v>
      </c>
      <c r="S566" s="321">
        <f>VLOOKUP(class[[#This Row],[count_rd]],caltran!$J$2:$P$182,6,FALSE)</f>
        <v>12419.999999999998</v>
      </c>
      <c r="T566" s="59">
        <f>IF(AND(class[[#This Row],[flow]]&gt;=class[[#This Row],[low]], class[[#This Row],[flow]]&lt;=class[[#This Row],[high]]),1,0)</f>
        <v>1</v>
      </c>
    </row>
    <row r="567" spans="1:20">
      <c r="A567" s="347">
        <f>'[4]All Counts'!E567</f>
        <v>28938</v>
      </c>
      <c r="B567" s="59">
        <f>'[4]All Counts'!F567</f>
        <v>1</v>
      </c>
      <c r="C567" s="59">
        <f>'[4]All Counts'!G567</f>
        <v>1</v>
      </c>
      <c r="D567" s="353">
        <v>1</v>
      </c>
      <c r="E567" s="59" t="str">
        <f>'[4]All Counts'!P567</f>
        <v>PeMS2016</v>
      </c>
      <c r="F567" s="59">
        <v>1</v>
      </c>
      <c r="G567" s="227">
        <v>10</v>
      </c>
      <c r="H567" s="227">
        <v>5</v>
      </c>
      <c r="I567" s="227">
        <v>5</v>
      </c>
      <c r="J567" s="59">
        <f>'[4]All Counts'!M567</f>
        <v>40547.626005691869</v>
      </c>
      <c r="K567" s="78">
        <f>VLOOKUP(class[[#This Row],[hwycov_id]],flow[[hwycov_id]:[flow_day]],2,FALSE)</f>
        <v>37208.879272999999</v>
      </c>
      <c r="L567" s="229">
        <f t="shared" si="24"/>
        <v>-8.2341361544155389E-2</v>
      </c>
      <c r="M567" s="228">
        <f t="shared" si="25"/>
        <v>-3338.7467326918704</v>
      </c>
      <c r="N567" s="228">
        <f t="shared" si="26"/>
        <v>11147229.745060639</v>
      </c>
      <c r="O567" s="59" t="e">
        <f>VLOOKUP(class[[#This Row],[hwycov_id]],check!$A$2:$P$26,16,FALSE)</f>
        <v>#N/A</v>
      </c>
      <c r="P567" s="59">
        <v>587</v>
      </c>
      <c r="Q567" s="304">
        <f>ROUND(class[[#This Row],[count]],-3)</f>
        <v>41000</v>
      </c>
      <c r="R567" s="321">
        <f>VLOOKUP(class[[#This Row],[count_rd]],caltran!$J$2:$P$182,7,FALSE)</f>
        <v>32089.333333333332</v>
      </c>
      <c r="S567" s="321">
        <f>VLOOKUP(class[[#This Row],[count_rd]],caltran!$J$2:$P$182,6,FALSE)</f>
        <v>49910.666666666672</v>
      </c>
      <c r="T567" s="59">
        <f>IF(AND(class[[#This Row],[flow]]&gt;=class[[#This Row],[low]], class[[#This Row],[flow]]&lt;=class[[#This Row],[high]]),1,0)</f>
        <v>1</v>
      </c>
    </row>
    <row r="568" spans="1:20">
      <c r="A568" s="347">
        <f>'[4]All Counts'!E568</f>
        <v>9510</v>
      </c>
      <c r="B568" s="59">
        <f>'[4]All Counts'!F568</f>
        <v>1</v>
      </c>
      <c r="C568" s="59">
        <f>'[4]All Counts'!G568</f>
        <v>4</v>
      </c>
      <c r="D568" s="353">
        <v>1</v>
      </c>
      <c r="E568" s="59" t="str">
        <f>'[4]All Counts'!P568</f>
        <v>SANDAG</v>
      </c>
      <c r="F568" s="59">
        <v>1</v>
      </c>
      <c r="G568" s="227">
        <v>10</v>
      </c>
      <c r="H568" s="227">
        <v>2</v>
      </c>
      <c r="I568" s="227">
        <v>14</v>
      </c>
      <c r="J568" s="59">
        <f>'[4]All Counts'!M568</f>
        <v>6601</v>
      </c>
      <c r="K568" s="78">
        <f>VLOOKUP(class[[#This Row],[hwycov_id]],flow[[hwycov_id]:[flow_day]],2,FALSE)</f>
        <v>5389.2153019999996</v>
      </c>
      <c r="L568" s="229">
        <f t="shared" si="24"/>
        <v>-0.18357592758672936</v>
      </c>
      <c r="M568" s="228">
        <f t="shared" si="25"/>
        <v>-1211.7846980000004</v>
      </c>
      <c r="N568" s="228">
        <f t="shared" si="26"/>
        <v>1468422.1543069521</v>
      </c>
      <c r="O568" s="59" t="e">
        <f>VLOOKUP(class[[#This Row],[hwycov_id]],check!$A$2:$P$26,16,FALSE)</f>
        <v>#N/A</v>
      </c>
      <c r="P568" s="59">
        <v>588</v>
      </c>
      <c r="Q568" s="304">
        <f>ROUND(class[[#This Row],[count]],-3)</f>
        <v>7000</v>
      </c>
      <c r="R568" s="321">
        <f>VLOOKUP(class[[#This Row],[count_rd]],caltran!$J$2:$P$182,7,FALSE)</f>
        <v>4024.9999999999995</v>
      </c>
      <c r="S568" s="321">
        <f>VLOOKUP(class[[#This Row],[count_rd]],caltran!$J$2:$P$182,6,FALSE)</f>
        <v>9975</v>
      </c>
      <c r="T568" s="59">
        <f>IF(AND(class[[#This Row],[flow]]&gt;=class[[#This Row],[low]], class[[#This Row],[flow]]&lt;=class[[#This Row],[high]]),1,0)</f>
        <v>1</v>
      </c>
    </row>
    <row r="569" spans="1:20">
      <c r="A569" s="347">
        <f>'[4]All Counts'!E569</f>
        <v>9488</v>
      </c>
      <c r="B569" s="59">
        <f>'[4]All Counts'!F569</f>
        <v>1</v>
      </c>
      <c r="C569" s="59">
        <f>'[4]All Counts'!G569</f>
        <v>4</v>
      </c>
      <c r="D569" s="353">
        <v>1</v>
      </c>
      <c r="E569" s="59" t="str">
        <f>'[4]All Counts'!P569</f>
        <v>SANDAG</v>
      </c>
      <c r="F569" s="59">
        <v>1</v>
      </c>
      <c r="G569" s="227">
        <v>10</v>
      </c>
      <c r="H569" s="227">
        <v>6</v>
      </c>
      <c r="I569" s="227">
        <v>17</v>
      </c>
      <c r="J569" s="59">
        <f>'[4]All Counts'!M569</f>
        <v>4893</v>
      </c>
      <c r="K569" s="78">
        <f>VLOOKUP(class[[#This Row],[hwycov_id]],flow[[hwycov_id]:[flow_day]],2,FALSE)</f>
        <v>4855.8446360000007</v>
      </c>
      <c r="L569" s="229">
        <f t="shared" si="24"/>
        <v>-7.5935753116695981E-3</v>
      </c>
      <c r="M569" s="228">
        <f t="shared" si="25"/>
        <v>-37.155363999999281</v>
      </c>
      <c r="N569" s="228">
        <f t="shared" si="26"/>
        <v>1380.5210739724425</v>
      </c>
      <c r="O569" s="59" t="e">
        <f>VLOOKUP(class[[#This Row],[hwycov_id]],check!$A$2:$P$26,16,FALSE)</f>
        <v>#N/A</v>
      </c>
      <c r="P569" s="59">
        <v>589</v>
      </c>
      <c r="Q569" s="304">
        <f>ROUND(class[[#This Row],[count]],-3)</f>
        <v>5000</v>
      </c>
      <c r="R569" s="321">
        <f>VLOOKUP(class[[#This Row],[count_rd]],caltran!$J$2:$P$182,7,FALSE)</f>
        <v>2625</v>
      </c>
      <c r="S569" s="321">
        <f>VLOOKUP(class[[#This Row],[count_rd]],caltran!$J$2:$P$182,6,FALSE)</f>
        <v>7375</v>
      </c>
      <c r="T569" s="59">
        <f>IF(AND(class[[#This Row],[flow]]&gt;=class[[#This Row],[low]], class[[#This Row],[flow]]&lt;=class[[#This Row],[high]]),1,0)</f>
        <v>1</v>
      </c>
    </row>
    <row r="570" spans="1:20">
      <c r="A570" s="347">
        <f>'[4]All Counts'!E570</f>
        <v>11297</v>
      </c>
      <c r="B570" s="59">
        <f>'[4]All Counts'!F570</f>
        <v>1</v>
      </c>
      <c r="C570" s="59">
        <f>'[4]All Counts'!G570</f>
        <v>1</v>
      </c>
      <c r="D570" s="353">
        <v>1</v>
      </c>
      <c r="E570" s="59" t="str">
        <f>'[4]All Counts'!P570</f>
        <v>PeMS2016</v>
      </c>
      <c r="F570" s="59">
        <v>1</v>
      </c>
      <c r="G570" s="227">
        <v>10</v>
      </c>
      <c r="H570" s="227">
        <v>3</v>
      </c>
      <c r="I570" s="227">
        <v>14</v>
      </c>
      <c r="J570" s="59">
        <f>'[4]All Counts'!M570</f>
        <v>45025.824202818803</v>
      </c>
      <c r="K570" s="78">
        <f>VLOOKUP(class[[#This Row],[hwycov_id]],flow[[hwycov_id]:[flow_day]],2,FALSE)</f>
        <v>89648.314941000004</v>
      </c>
      <c r="L570" s="229">
        <f t="shared" si="24"/>
        <v>0.99104217475685097</v>
      </c>
      <c r="M570" s="228">
        <f t="shared" si="25"/>
        <v>44622.490738181201</v>
      </c>
      <c r="N570" s="228">
        <f t="shared" si="26"/>
        <v>1991166679.6790671</v>
      </c>
      <c r="O570" s="59" t="e">
        <f>VLOOKUP(class[[#This Row],[hwycov_id]],check!$A$2:$P$26,16,FALSE)</f>
        <v>#N/A</v>
      </c>
      <c r="P570" s="59">
        <v>590</v>
      </c>
      <c r="Q570" s="304">
        <f>ROUND(class[[#This Row],[count]],-3)</f>
        <v>45000</v>
      </c>
      <c r="R570" s="321">
        <f>VLOOKUP(class[[#This Row],[count_rd]],caltran!$J$2:$P$182,7,FALSE)</f>
        <v>35595</v>
      </c>
      <c r="S570" s="321">
        <f>VLOOKUP(class[[#This Row],[count_rd]],caltran!$J$2:$P$182,6,FALSE)</f>
        <v>54405</v>
      </c>
      <c r="T570" s="59">
        <f>IF(AND(class[[#This Row],[flow]]&gt;=class[[#This Row],[low]], class[[#This Row],[flow]]&lt;=class[[#This Row],[high]]),1,0)</f>
        <v>0</v>
      </c>
    </row>
    <row r="571" spans="1:20">
      <c r="A571" s="347">
        <f>'[4]All Counts'!E571</f>
        <v>11297</v>
      </c>
      <c r="B571" s="59">
        <f>'[4]All Counts'!F571</f>
        <v>1</v>
      </c>
      <c r="C571" s="59">
        <f>'[4]All Counts'!G571</f>
        <v>1</v>
      </c>
      <c r="D571" s="353">
        <v>1</v>
      </c>
      <c r="E571" s="59" t="str">
        <f>'[4]All Counts'!P571</f>
        <v>Caltran</v>
      </c>
      <c r="F571" s="59">
        <v>1</v>
      </c>
      <c r="G571" s="227">
        <v>10</v>
      </c>
      <c r="H571" s="227">
        <v>2</v>
      </c>
      <c r="I571" s="227">
        <v>14</v>
      </c>
      <c r="J571" s="59">
        <f>'[4]All Counts'!M571</f>
        <v>90161</v>
      </c>
      <c r="K571" s="78">
        <f>VLOOKUP(class[[#This Row],[hwycov_id]],flow[[hwycov_id]:[flow_day]],2,FALSE)</f>
        <v>89648.314941000004</v>
      </c>
      <c r="L571" s="229">
        <f t="shared" si="24"/>
        <v>-5.6863284457803198E-3</v>
      </c>
      <c r="M571" s="228">
        <f t="shared" si="25"/>
        <v>-512.68505899999582</v>
      </c>
      <c r="N571" s="228">
        <f t="shared" si="26"/>
        <v>262845.96972182917</v>
      </c>
      <c r="O571" s="59" t="e">
        <f>VLOOKUP(class[[#This Row],[hwycov_id]],check!$A$2:$P$26,16,FALSE)</f>
        <v>#N/A</v>
      </c>
      <c r="P571" s="59">
        <v>591</v>
      </c>
      <c r="Q571" s="304">
        <f>ROUND(class[[#This Row],[count]],-3)</f>
        <v>90000</v>
      </c>
      <c r="R571" s="321">
        <f>VLOOKUP(class[[#This Row],[count_rd]],caltran!$J$2:$P$182,7,FALSE)</f>
        <v>77580</v>
      </c>
      <c r="S571" s="321">
        <f>VLOOKUP(class[[#This Row],[count_rd]],caltran!$J$2:$P$182,6,FALSE)</f>
        <v>102419.99999999999</v>
      </c>
      <c r="T571" s="59">
        <f>IF(AND(class[[#This Row],[flow]]&gt;=class[[#This Row],[low]], class[[#This Row],[flow]]&lt;=class[[#This Row],[high]]),1,0)</f>
        <v>1</v>
      </c>
    </row>
    <row r="572" spans="1:20">
      <c r="A572" s="347">
        <f>'[4]All Counts'!E572</f>
        <v>9043</v>
      </c>
      <c r="B572" s="59">
        <f>'[4]All Counts'!F572</f>
        <v>1</v>
      </c>
      <c r="C572" s="59">
        <f>'[4]All Counts'!G572</f>
        <v>1</v>
      </c>
      <c r="D572" s="353">
        <v>1</v>
      </c>
      <c r="E572" s="59" t="str">
        <f>'[4]All Counts'!P572</f>
        <v>PeMS2016</v>
      </c>
      <c r="F572" s="59">
        <v>1</v>
      </c>
      <c r="G572" s="227">
        <v>10</v>
      </c>
      <c r="H572" s="227">
        <v>3</v>
      </c>
      <c r="I572" s="227">
        <v>14</v>
      </c>
      <c r="J572" s="59">
        <f>'[4]All Counts'!M572</f>
        <v>80248.658892018691</v>
      </c>
      <c r="K572" s="78">
        <f>VLOOKUP(class[[#This Row],[hwycov_id]],flow[[hwycov_id]:[flow_day]],2,FALSE)</f>
        <v>81689.570069000009</v>
      </c>
      <c r="L572" s="229">
        <f t="shared" si="24"/>
        <v>1.7955579530870125E-2</v>
      </c>
      <c r="M572" s="228">
        <f t="shared" si="25"/>
        <v>1440.9111769813171</v>
      </c>
      <c r="N572" s="228">
        <f t="shared" si="26"/>
        <v>2076225.0199496846</v>
      </c>
      <c r="O572" s="59" t="e">
        <f>VLOOKUP(class[[#This Row],[hwycov_id]],check!$A$2:$P$26,16,FALSE)</f>
        <v>#N/A</v>
      </c>
      <c r="P572" s="59">
        <v>592</v>
      </c>
      <c r="Q572" s="304">
        <f>ROUND(class[[#This Row],[count]],-3)</f>
        <v>80000</v>
      </c>
      <c r="R572" s="321">
        <f>VLOOKUP(class[[#This Row],[count_rd]],caltran!$J$2:$P$182,7,FALSE)</f>
        <v>68240</v>
      </c>
      <c r="S572" s="321">
        <f>VLOOKUP(class[[#This Row],[count_rd]],caltran!$J$2:$P$182,6,FALSE)</f>
        <v>91760</v>
      </c>
      <c r="T572" s="59">
        <f>IF(AND(class[[#This Row],[flow]]&gt;=class[[#This Row],[low]], class[[#This Row],[flow]]&lt;=class[[#This Row],[high]]),1,0)</f>
        <v>1</v>
      </c>
    </row>
    <row r="573" spans="1:20">
      <c r="A573" s="347">
        <f>'[4]All Counts'!E573</f>
        <v>10177</v>
      </c>
      <c r="B573" s="59">
        <f>'[4]All Counts'!F573</f>
        <v>1</v>
      </c>
      <c r="C573" s="59">
        <f>'[4]All Counts'!G573</f>
        <v>1</v>
      </c>
      <c r="D573" s="353">
        <v>1</v>
      </c>
      <c r="E573" s="59" t="str">
        <f>'[4]All Counts'!P573</f>
        <v>PeMS2016</v>
      </c>
      <c r="F573" s="59">
        <v>1</v>
      </c>
      <c r="G573" s="227">
        <v>10</v>
      </c>
      <c r="H573" s="227">
        <v>4</v>
      </c>
      <c r="I573" s="227">
        <v>2</v>
      </c>
      <c r="J573" s="59">
        <f>'[4]All Counts'!M573</f>
        <v>69560.043898540098</v>
      </c>
      <c r="K573" s="78">
        <f>VLOOKUP(class[[#This Row],[hwycov_id]],flow[[hwycov_id]:[flow_day]],2,FALSE)</f>
        <v>81689.570069000009</v>
      </c>
      <c r="L573" s="229">
        <f t="shared" si="24"/>
        <v>0.17437490678056466</v>
      </c>
      <c r="M573" s="228">
        <f t="shared" si="25"/>
        <v>12129.526170459911</v>
      </c>
      <c r="N573" s="228">
        <f t="shared" si="26"/>
        <v>147125405.11987185</v>
      </c>
      <c r="O573" s="59" t="e">
        <f>VLOOKUP(class[[#This Row],[hwycov_id]],check!$A$2:$P$26,16,FALSE)</f>
        <v>#N/A</v>
      </c>
      <c r="P573" s="59">
        <v>593</v>
      </c>
      <c r="Q573" s="304">
        <f>ROUND(class[[#This Row],[count]],-3)</f>
        <v>70000</v>
      </c>
      <c r="R573" s="321">
        <f>VLOOKUP(class[[#This Row],[count_rd]],caltran!$J$2:$P$182,7,FALSE)</f>
        <v>58660</v>
      </c>
      <c r="S573" s="321">
        <f>VLOOKUP(class[[#This Row],[count_rd]],caltran!$J$2:$P$182,6,FALSE)</f>
        <v>81340</v>
      </c>
      <c r="T573" s="59">
        <f>IF(AND(class[[#This Row],[flow]]&gt;=class[[#This Row],[low]], class[[#This Row],[flow]]&lt;=class[[#This Row],[high]]),1,0)</f>
        <v>0</v>
      </c>
    </row>
    <row r="574" spans="1:20">
      <c r="A574" s="347">
        <f>'[4]All Counts'!E574</f>
        <v>13438</v>
      </c>
      <c r="B574" s="59">
        <f>'[4]All Counts'!F574</f>
        <v>1</v>
      </c>
      <c r="C574" s="59">
        <f>'[4]All Counts'!G574</f>
        <v>1</v>
      </c>
      <c r="D574" s="353">
        <v>1</v>
      </c>
      <c r="E574" s="59" t="str">
        <f>'[4]All Counts'!P574</f>
        <v>PeMS2016</v>
      </c>
      <c r="F574" s="59">
        <v>1</v>
      </c>
      <c r="G574" s="227">
        <v>10</v>
      </c>
      <c r="H574" s="227">
        <v>3</v>
      </c>
      <c r="I574" s="227">
        <v>14</v>
      </c>
      <c r="J574" s="59">
        <f>'[4]All Counts'!M574</f>
        <v>55871.613174416932</v>
      </c>
      <c r="K574" s="78">
        <f>VLOOKUP(class[[#This Row],[hwycov_id]],flow[[hwycov_id]:[flow_day]],2,FALSE)</f>
        <v>52177.633789</v>
      </c>
      <c r="L574" s="229">
        <f t="shared" si="24"/>
        <v>-6.6115495428515247E-2</v>
      </c>
      <c r="M574" s="228">
        <f t="shared" si="25"/>
        <v>-3693.9793854169329</v>
      </c>
      <c r="N574" s="228">
        <f t="shared" si="26"/>
        <v>13645483.699885262</v>
      </c>
      <c r="O574" s="59" t="e">
        <f>VLOOKUP(class[[#This Row],[hwycov_id]],check!$A$2:$P$26,16,FALSE)</f>
        <v>#N/A</v>
      </c>
      <c r="P574" s="59">
        <v>594</v>
      </c>
      <c r="Q574" s="304">
        <f>ROUND(class[[#This Row],[count]],-3)</f>
        <v>56000</v>
      </c>
      <c r="R574" s="321">
        <f>VLOOKUP(class[[#This Row],[count_rd]],caltran!$J$2:$P$182,7,FALSE)</f>
        <v>45453.333333333336</v>
      </c>
      <c r="S574" s="321">
        <f>VLOOKUP(class[[#This Row],[count_rd]],caltran!$J$2:$P$182,6,FALSE)</f>
        <v>66546.666666666657</v>
      </c>
      <c r="T574" s="59">
        <f>IF(AND(class[[#This Row],[flow]]&gt;=class[[#This Row],[low]], class[[#This Row],[flow]]&lt;=class[[#This Row],[high]]),1,0)</f>
        <v>1</v>
      </c>
    </row>
    <row r="575" spans="1:20">
      <c r="A575" s="347">
        <f>'[4]All Counts'!E575</f>
        <v>13438</v>
      </c>
      <c r="B575" s="59">
        <f>'[4]All Counts'!F575</f>
        <v>1</v>
      </c>
      <c r="C575" s="59">
        <f>'[4]All Counts'!G575</f>
        <v>1</v>
      </c>
      <c r="D575" s="353">
        <v>1</v>
      </c>
      <c r="E575" s="59" t="str">
        <f>'[4]All Counts'!P575</f>
        <v>Caltran</v>
      </c>
      <c r="F575" s="59">
        <v>1</v>
      </c>
      <c r="G575" s="227">
        <v>10</v>
      </c>
      <c r="H575" s="227">
        <v>2</v>
      </c>
      <c r="I575" s="227">
        <v>11</v>
      </c>
      <c r="J575" s="59">
        <f>'[4]All Counts'!M575</f>
        <v>53699</v>
      </c>
      <c r="K575" s="78">
        <f>VLOOKUP(class[[#This Row],[hwycov_id]],flow[[hwycov_id]:[flow_day]],2,FALSE)</f>
        <v>52177.633789</v>
      </c>
      <c r="L575" s="229">
        <f t="shared" si="24"/>
        <v>-2.8331369504087656E-2</v>
      </c>
      <c r="M575" s="228">
        <f t="shared" si="25"/>
        <v>-1521.3662110000005</v>
      </c>
      <c r="N575" s="228">
        <f t="shared" si="26"/>
        <v>2314555.1479724981</v>
      </c>
      <c r="O575" s="59" t="e">
        <f>VLOOKUP(class[[#This Row],[hwycov_id]],check!$A$2:$P$26,16,FALSE)</f>
        <v>#N/A</v>
      </c>
      <c r="P575" s="59">
        <v>596</v>
      </c>
      <c r="Q575" s="304">
        <f>ROUND(class[[#This Row],[count]],-3)</f>
        <v>54000</v>
      </c>
      <c r="R575" s="321">
        <f>VLOOKUP(class[[#This Row],[count_rd]],caltran!$J$2:$P$182,7,FALSE)</f>
        <v>43605</v>
      </c>
      <c r="S575" s="321">
        <f>VLOOKUP(class[[#This Row],[count_rd]],caltran!$J$2:$P$182,6,FALSE)</f>
        <v>64394.999999999993</v>
      </c>
      <c r="T575" s="59">
        <f>IF(AND(class[[#This Row],[flow]]&gt;=class[[#This Row],[low]], class[[#This Row],[flow]]&lt;=class[[#This Row],[high]]),1,0)</f>
        <v>1</v>
      </c>
    </row>
    <row r="576" spans="1:20">
      <c r="A576" s="347">
        <f>'[4]All Counts'!E576</f>
        <v>16046</v>
      </c>
      <c r="B576" s="59">
        <f>'[4]All Counts'!F576</f>
        <v>1</v>
      </c>
      <c r="C576" s="59">
        <f>'[4]All Counts'!G576</f>
        <v>1</v>
      </c>
      <c r="D576" s="353">
        <v>1</v>
      </c>
      <c r="E576" s="59" t="str">
        <f>'[4]All Counts'!P576</f>
        <v>PeMS2016</v>
      </c>
      <c r="F576" s="59">
        <v>1</v>
      </c>
      <c r="G576" s="227">
        <v>10</v>
      </c>
      <c r="H576" s="227">
        <v>3</v>
      </c>
      <c r="I576" s="227">
        <v>14</v>
      </c>
      <c r="J576" s="59">
        <f>'[4]All Counts'!M576</f>
        <v>56453.651176474421</v>
      </c>
      <c r="K576" s="78">
        <f>VLOOKUP(class[[#This Row],[hwycov_id]],flow[[hwycov_id]:[flow_day]],2,FALSE)</f>
        <v>60295.666748000003</v>
      </c>
      <c r="L576" s="229">
        <f t="shared" si="24"/>
        <v>6.8056104281287721E-2</v>
      </c>
      <c r="M576" s="228">
        <f t="shared" si="25"/>
        <v>3842.0155715255823</v>
      </c>
      <c r="N576" s="228">
        <f t="shared" si="26"/>
        <v>14761083.651845047</v>
      </c>
      <c r="O576" s="59" t="e">
        <f>VLOOKUP(class[[#This Row],[hwycov_id]],check!$A$2:$P$26,16,FALSE)</f>
        <v>#N/A</v>
      </c>
      <c r="P576" s="59">
        <v>597</v>
      </c>
      <c r="Q576" s="304">
        <f>ROUND(class[[#This Row],[count]],-3)</f>
        <v>56000</v>
      </c>
      <c r="R576" s="321">
        <f>VLOOKUP(class[[#This Row],[count_rd]],caltran!$J$2:$P$182,7,FALSE)</f>
        <v>45453.333333333336</v>
      </c>
      <c r="S576" s="321">
        <f>VLOOKUP(class[[#This Row],[count_rd]],caltran!$J$2:$P$182,6,FALSE)</f>
        <v>66546.666666666657</v>
      </c>
      <c r="T576" s="59">
        <f>IF(AND(class[[#This Row],[flow]]&gt;=class[[#This Row],[low]], class[[#This Row],[flow]]&lt;=class[[#This Row],[high]]),1,0)</f>
        <v>1</v>
      </c>
    </row>
    <row r="577" spans="1:20">
      <c r="A577" s="347">
        <f>'[4]All Counts'!E577</f>
        <v>16038</v>
      </c>
      <c r="B577" s="59">
        <f>'[4]All Counts'!F577</f>
        <v>1</v>
      </c>
      <c r="C577" s="59">
        <f>'[4]All Counts'!G577</f>
        <v>1</v>
      </c>
      <c r="D577" s="353">
        <v>1</v>
      </c>
      <c r="E577" s="59" t="str">
        <f>'[4]All Counts'!P577</f>
        <v>PeMS2016</v>
      </c>
      <c r="F577" s="59">
        <v>1</v>
      </c>
      <c r="G577" s="227">
        <v>10</v>
      </c>
      <c r="H577" s="227">
        <v>3</v>
      </c>
      <c r="I577" s="227">
        <v>14</v>
      </c>
      <c r="J577" s="59">
        <f>'[4]All Counts'!M577</f>
        <v>93311.240611434303</v>
      </c>
      <c r="K577" s="78">
        <f>VLOOKUP(class[[#This Row],[hwycov_id]],flow[[hwycov_id]:[flow_day]],2,FALSE)</f>
        <v>96286.044433000003</v>
      </c>
      <c r="L577" s="229">
        <f t="shared" si="24"/>
        <v>3.1880444435985478E-2</v>
      </c>
      <c r="M577" s="228">
        <f t="shared" si="25"/>
        <v>2974.8038215656998</v>
      </c>
      <c r="N577" s="228">
        <f t="shared" si="26"/>
        <v>8849457.7768018916</v>
      </c>
      <c r="O577" s="59" t="e">
        <f>VLOOKUP(class[[#This Row],[hwycov_id]],check!$A$2:$P$26,16,FALSE)</f>
        <v>#N/A</v>
      </c>
      <c r="P577" s="59">
        <v>598</v>
      </c>
      <c r="Q577" s="304">
        <f>ROUND(class[[#This Row],[count]],-3)</f>
        <v>93000</v>
      </c>
      <c r="R577" s="321">
        <f>VLOOKUP(class[[#This Row],[count_rd]],caltran!$J$2:$P$182,7,FALSE)</f>
        <v>80259</v>
      </c>
      <c r="S577" s="321">
        <f>VLOOKUP(class[[#This Row],[count_rd]],caltran!$J$2:$P$182,6,FALSE)</f>
        <v>105741</v>
      </c>
      <c r="T577" s="59">
        <f>IF(AND(class[[#This Row],[flow]]&gt;=class[[#This Row],[low]], class[[#This Row],[flow]]&lt;=class[[#This Row],[high]]),1,0)</f>
        <v>1</v>
      </c>
    </row>
    <row r="578" spans="1:20">
      <c r="A578" s="347">
        <f>'[4]All Counts'!E578</f>
        <v>15714</v>
      </c>
      <c r="B578" s="59">
        <f>'[4]All Counts'!F578</f>
        <v>1</v>
      </c>
      <c r="C578" s="59">
        <f>'[4]All Counts'!G578</f>
        <v>1</v>
      </c>
      <c r="D578" s="353">
        <v>1</v>
      </c>
      <c r="E578" s="59" t="str">
        <f>'[4]All Counts'!P578</f>
        <v>PeMS2016</v>
      </c>
      <c r="F578" s="59">
        <v>1</v>
      </c>
      <c r="G578" s="227">
        <v>10</v>
      </c>
      <c r="H578" s="227">
        <v>3</v>
      </c>
      <c r="I578" s="227">
        <v>14</v>
      </c>
      <c r="J578" s="59">
        <f>'[4]All Counts'!M578</f>
        <v>103793.20521838999</v>
      </c>
      <c r="K578" s="78">
        <f>VLOOKUP(class[[#This Row],[hwycov_id]],flow[[hwycov_id]:[flow_day]],2,FALSE)</f>
        <v>108983.499511</v>
      </c>
      <c r="L578" s="229">
        <f t="shared" ref="L578:L633" si="27">K578/J578-1</f>
        <v>5.0006108604982114E-2</v>
      </c>
      <c r="M578" s="228">
        <f t="shared" ref="M578:M633" si="28">K578-J578</f>
        <v>5190.2942926100077</v>
      </c>
      <c r="N578" s="228">
        <f t="shared" ref="N578:N633" si="29">POWER(M578,2)</f>
        <v>26939154.843900021</v>
      </c>
      <c r="O578" s="59" t="e">
        <f>VLOOKUP(class[[#This Row],[hwycov_id]],check!$A$2:$P$26,16,FALSE)</f>
        <v>#N/A</v>
      </c>
      <c r="P578" s="59">
        <v>599</v>
      </c>
      <c r="Q578" s="304">
        <f>ROUND(class[[#This Row],[count]],-3)</f>
        <v>104000</v>
      </c>
      <c r="R578" s="321">
        <f>VLOOKUP(class[[#This Row],[count_rd]],caltran!$J$2:$P$182,7,FALSE)</f>
        <v>90066.476190476198</v>
      </c>
      <c r="S578" s="321">
        <f>VLOOKUP(class[[#This Row],[count_rd]],caltran!$J$2:$P$182,6,FALSE)</f>
        <v>117933.5238095238</v>
      </c>
      <c r="T578" s="59">
        <f>IF(AND(class[[#This Row],[flow]]&gt;=class[[#This Row],[low]], class[[#This Row],[flow]]&lt;=class[[#This Row],[high]]),1,0)</f>
        <v>1</v>
      </c>
    </row>
    <row r="579" spans="1:20">
      <c r="A579" s="347">
        <f>'[4]All Counts'!E579</f>
        <v>15714</v>
      </c>
      <c r="B579" s="59">
        <f>'[4]All Counts'!F579</f>
        <v>1</v>
      </c>
      <c r="C579" s="59">
        <f>'[4]All Counts'!G579</f>
        <v>1</v>
      </c>
      <c r="D579" s="353">
        <v>1</v>
      </c>
      <c r="E579" s="59" t="str">
        <f>'[4]All Counts'!P579</f>
        <v>Caltran</v>
      </c>
      <c r="F579" s="59">
        <v>1</v>
      </c>
      <c r="G579" s="227">
        <v>10</v>
      </c>
      <c r="H579" s="227">
        <v>4</v>
      </c>
      <c r="I579" s="227">
        <v>2</v>
      </c>
      <c r="J579" s="59">
        <f>'[4]All Counts'!M579</f>
        <v>98668</v>
      </c>
      <c r="K579" s="78">
        <f>VLOOKUP(class[[#This Row],[hwycov_id]],flow[[hwycov_id]:[flow_day]],2,FALSE)</f>
        <v>108983.499511</v>
      </c>
      <c r="L579" s="229">
        <f t="shared" si="27"/>
        <v>0.1045475687254227</v>
      </c>
      <c r="M579" s="228">
        <f t="shared" si="28"/>
        <v>10315.499511000002</v>
      </c>
      <c r="N579" s="228">
        <f t="shared" si="29"/>
        <v>106409530.16144128</v>
      </c>
      <c r="O579" s="59" t="e">
        <f>VLOOKUP(class[[#This Row],[hwycov_id]],check!$A$2:$P$26,16,FALSE)</f>
        <v>#N/A</v>
      </c>
      <c r="P579" s="59">
        <v>600</v>
      </c>
      <c r="Q579" s="304">
        <f>ROUND(class[[#This Row],[count]],-3)</f>
        <v>99000</v>
      </c>
      <c r="R579" s="321">
        <f>VLOOKUP(class[[#This Row],[count_rd]],caltran!$J$2:$P$182,7,FALSE)</f>
        <v>85486.5</v>
      </c>
      <c r="S579" s="321">
        <f>VLOOKUP(class[[#This Row],[count_rd]],caltran!$J$2:$P$182,6,FALSE)</f>
        <v>112513.5</v>
      </c>
      <c r="T579" s="59">
        <f>IF(AND(class[[#This Row],[flow]]&gt;=class[[#This Row],[low]], class[[#This Row],[flow]]&lt;=class[[#This Row],[high]]),1,0)</f>
        <v>1</v>
      </c>
    </row>
    <row r="580" spans="1:20">
      <c r="A580" s="347">
        <f>'[4]All Counts'!E580</f>
        <v>15690</v>
      </c>
      <c r="B580" s="59">
        <f>'[4]All Counts'!F580</f>
        <v>1</v>
      </c>
      <c r="C580" s="59">
        <f>'[4]All Counts'!G580</f>
        <v>1</v>
      </c>
      <c r="D580" s="353">
        <v>1</v>
      </c>
      <c r="E580" s="59" t="str">
        <f>'[4]All Counts'!P580</f>
        <v>PeMS2016</v>
      </c>
      <c r="F580" s="59">
        <v>1</v>
      </c>
      <c r="G580" s="227">
        <v>10</v>
      </c>
      <c r="H580" s="227">
        <v>3</v>
      </c>
      <c r="I580" s="227">
        <v>14</v>
      </c>
      <c r="J580" s="59">
        <f>'[4]All Counts'!M580</f>
        <v>65122.185454712409</v>
      </c>
      <c r="K580" s="78">
        <f>VLOOKUP(class[[#This Row],[hwycov_id]],flow[[hwycov_id]:[flow_day]],2,FALSE)</f>
        <v>64362.887695000005</v>
      </c>
      <c r="L580" s="229">
        <f t="shared" si="27"/>
        <v>-1.1659586581909798E-2</v>
      </c>
      <c r="M580" s="228">
        <f t="shared" si="28"/>
        <v>-759.29775971240451</v>
      </c>
      <c r="N580" s="228">
        <f t="shared" si="29"/>
        <v>576533.08790427633</v>
      </c>
      <c r="O580" s="59" t="e">
        <f>VLOOKUP(class[[#This Row],[hwycov_id]],check!$A$2:$P$26,16,FALSE)</f>
        <v>#N/A</v>
      </c>
      <c r="P580" s="59">
        <v>601</v>
      </c>
      <c r="Q580" s="304">
        <f>ROUND(class[[#This Row],[count]],-3)</f>
        <v>65000</v>
      </c>
      <c r="R580" s="321">
        <f>VLOOKUP(class[[#This Row],[count_rd]],caltran!$J$2:$P$182,7,FALSE)</f>
        <v>53950</v>
      </c>
      <c r="S580" s="321">
        <f>VLOOKUP(class[[#This Row],[count_rd]],caltran!$J$2:$P$182,6,FALSE)</f>
        <v>76050</v>
      </c>
      <c r="T580" s="59">
        <f>IF(AND(class[[#This Row],[flow]]&gt;=class[[#This Row],[low]], class[[#This Row],[flow]]&lt;=class[[#This Row],[high]]),1,0)</f>
        <v>1</v>
      </c>
    </row>
    <row r="581" spans="1:20">
      <c r="A581" s="347">
        <f>'[4]All Counts'!E581</f>
        <v>8821</v>
      </c>
      <c r="B581" s="59">
        <f>'[4]All Counts'!F581</f>
        <v>1</v>
      </c>
      <c r="C581" s="59">
        <f>'[4]All Counts'!G581</f>
        <v>1</v>
      </c>
      <c r="D581" s="353">
        <v>1</v>
      </c>
      <c r="E581" s="59" t="str">
        <f>'[4]All Counts'!P581</f>
        <v>PeMS2016</v>
      </c>
      <c r="F581" s="59">
        <v>1</v>
      </c>
      <c r="G581" s="227">
        <v>10</v>
      </c>
      <c r="H581" s="227">
        <v>3</v>
      </c>
      <c r="I581" s="227">
        <v>14</v>
      </c>
      <c r="J581" s="59">
        <f>'[4]All Counts'!M581</f>
        <v>80552.154075993472</v>
      </c>
      <c r="K581" s="78">
        <f>VLOOKUP(class[[#This Row],[hwycov_id]],flow[[hwycov_id]:[flow_day]],2,FALSE)</f>
        <v>88314.465332000007</v>
      </c>
      <c r="L581" s="229">
        <f t="shared" si="27"/>
        <v>9.6363794923268076E-2</v>
      </c>
      <c r="M581" s="228">
        <f t="shared" si="28"/>
        <v>7762.3112560065347</v>
      </c>
      <c r="N581" s="228">
        <f t="shared" si="29"/>
        <v>60253476.035125747</v>
      </c>
      <c r="O581" s="59" t="e">
        <f>VLOOKUP(class[[#This Row],[hwycov_id]],check!$A$2:$P$26,16,FALSE)</f>
        <v>#N/A</v>
      </c>
      <c r="P581" s="59">
        <v>602</v>
      </c>
      <c r="Q581" s="304">
        <f>ROUND(class[[#This Row],[count]],-3)</f>
        <v>81000</v>
      </c>
      <c r="R581" s="321">
        <f>VLOOKUP(class[[#This Row],[count_rd]],caltran!$J$2:$P$182,7,FALSE)</f>
        <v>69201</v>
      </c>
      <c r="S581" s="321">
        <f>VLOOKUP(class[[#This Row],[count_rd]],caltran!$J$2:$P$182,6,FALSE)</f>
        <v>92799</v>
      </c>
      <c r="T581" s="59">
        <f>IF(AND(class[[#This Row],[flow]]&gt;=class[[#This Row],[low]], class[[#This Row],[flow]]&lt;=class[[#This Row],[high]]),1,0)</f>
        <v>1</v>
      </c>
    </row>
    <row r="582" spans="1:20">
      <c r="A582" s="347">
        <f>'[4]All Counts'!E582</f>
        <v>8825</v>
      </c>
      <c r="B582" s="59">
        <f>'[4]All Counts'!F582</f>
        <v>1</v>
      </c>
      <c r="C582" s="59">
        <f>'[4]All Counts'!G582</f>
        <v>1</v>
      </c>
      <c r="D582" s="353">
        <v>1</v>
      </c>
      <c r="E582" s="59" t="str">
        <f>'[4]All Counts'!P582</f>
        <v>PeMS2016</v>
      </c>
      <c r="F582" s="59">
        <v>1</v>
      </c>
      <c r="G582" s="227">
        <v>10</v>
      </c>
      <c r="H582" s="227">
        <v>3</v>
      </c>
      <c r="I582" s="227">
        <v>14</v>
      </c>
      <c r="J582" s="59">
        <f>'[4]All Counts'!M582</f>
        <v>73380.357296360846</v>
      </c>
      <c r="K582" s="78">
        <f>VLOOKUP(class[[#This Row],[hwycov_id]],flow[[hwycov_id]:[flow_day]],2,FALSE)</f>
        <v>69773.734375</v>
      </c>
      <c r="L582" s="229">
        <f t="shared" si="27"/>
        <v>-4.9149705101527386E-2</v>
      </c>
      <c r="M582" s="228">
        <f t="shared" si="28"/>
        <v>-3606.6229213608458</v>
      </c>
      <c r="N582" s="228">
        <f t="shared" si="29"/>
        <v>13007728.896885442</v>
      </c>
      <c r="O582" s="59" t="e">
        <f>VLOOKUP(class[[#This Row],[hwycov_id]],check!$A$2:$P$26,16,FALSE)</f>
        <v>#N/A</v>
      </c>
      <c r="P582" s="59">
        <v>603</v>
      </c>
      <c r="Q582" s="304">
        <f>ROUND(class[[#This Row],[count]],-3)</f>
        <v>73000</v>
      </c>
      <c r="R582" s="321">
        <f>VLOOKUP(class[[#This Row],[count_rd]],caltran!$J$2:$P$182,7,FALSE)</f>
        <v>61466</v>
      </c>
      <c r="S582" s="321">
        <f>VLOOKUP(class[[#This Row],[count_rd]],caltran!$J$2:$P$182,6,FALSE)</f>
        <v>84534</v>
      </c>
      <c r="T582" s="59">
        <f>IF(AND(class[[#This Row],[flow]]&gt;=class[[#This Row],[low]], class[[#This Row],[flow]]&lt;=class[[#This Row],[high]]),1,0)</f>
        <v>1</v>
      </c>
    </row>
    <row r="583" spans="1:20">
      <c r="A583" s="347">
        <f>'[4]All Counts'!E583</f>
        <v>15317</v>
      </c>
      <c r="B583" s="59">
        <f>'[4]All Counts'!F583</f>
        <v>1</v>
      </c>
      <c r="C583" s="59">
        <f>'[4]All Counts'!G583</f>
        <v>1</v>
      </c>
      <c r="D583" s="353">
        <v>1</v>
      </c>
      <c r="E583" s="59" t="str">
        <f>'[4]All Counts'!P583</f>
        <v>PeMS2016</v>
      </c>
      <c r="F583" s="59">
        <v>1</v>
      </c>
      <c r="G583" s="227">
        <v>10</v>
      </c>
      <c r="H583" s="227">
        <v>3</v>
      </c>
      <c r="I583" s="227">
        <v>14</v>
      </c>
      <c r="J583" s="59">
        <f>'[4]All Counts'!M583</f>
        <v>74450.196309589301</v>
      </c>
      <c r="K583" s="78">
        <f>VLOOKUP(class[[#This Row],[hwycov_id]],flow[[hwycov_id]:[flow_day]],2,FALSE)</f>
        <v>69598.749024000004</v>
      </c>
      <c r="L583" s="229">
        <f t="shared" si="27"/>
        <v>-6.5163660085130304E-2</v>
      </c>
      <c r="M583" s="228">
        <f t="shared" si="28"/>
        <v>-4851.4472855892964</v>
      </c>
      <c r="N583" s="228">
        <f t="shared" si="29"/>
        <v>23536540.764851753</v>
      </c>
      <c r="O583" s="59" t="e">
        <f>VLOOKUP(class[[#This Row],[hwycov_id]],check!$A$2:$P$26,16,FALSE)</f>
        <v>#N/A</v>
      </c>
      <c r="P583" s="59">
        <v>604</v>
      </c>
      <c r="Q583" s="304">
        <f>ROUND(class[[#This Row],[count]],-3)</f>
        <v>74000</v>
      </c>
      <c r="R583" s="321">
        <f>VLOOKUP(class[[#This Row],[count_rd]],caltran!$J$2:$P$182,7,FALSE)</f>
        <v>62456</v>
      </c>
      <c r="S583" s="321">
        <f>VLOOKUP(class[[#This Row],[count_rd]],caltran!$J$2:$P$182,6,FALSE)</f>
        <v>85544</v>
      </c>
      <c r="T583" s="59">
        <f>IF(AND(class[[#This Row],[flow]]&gt;=class[[#This Row],[low]], class[[#This Row],[flow]]&lt;=class[[#This Row],[high]]),1,0)</f>
        <v>1</v>
      </c>
    </row>
    <row r="584" spans="1:20">
      <c r="A584" s="347">
        <f>'[4]All Counts'!E584</f>
        <v>15317</v>
      </c>
      <c r="B584" s="59">
        <f>'[4]All Counts'!F584</f>
        <v>1</v>
      </c>
      <c r="C584" s="59">
        <f>'[4]All Counts'!G584</f>
        <v>1</v>
      </c>
      <c r="D584" s="353">
        <v>1</v>
      </c>
      <c r="E584" s="59" t="str">
        <f>'[4]All Counts'!P584</f>
        <v>Caltran</v>
      </c>
      <c r="F584" s="59">
        <v>1</v>
      </c>
      <c r="G584" s="227">
        <v>10</v>
      </c>
      <c r="H584" s="227">
        <v>3</v>
      </c>
      <c r="I584" s="227">
        <v>14</v>
      </c>
      <c r="J584" s="59">
        <f>'[4]All Counts'!M584</f>
        <v>72429</v>
      </c>
      <c r="K584" s="78">
        <f>VLOOKUP(class[[#This Row],[hwycov_id]],flow[[hwycov_id]:[flow_day]],2,FALSE)</f>
        <v>69598.749024000004</v>
      </c>
      <c r="L584" s="229">
        <f t="shared" si="27"/>
        <v>-3.9076212235430452E-2</v>
      </c>
      <c r="M584" s="228">
        <f t="shared" si="28"/>
        <v>-2830.2509759999957</v>
      </c>
      <c r="N584" s="228">
        <f t="shared" si="29"/>
        <v>8010320.5871489281</v>
      </c>
      <c r="O584" s="59" t="e">
        <f>VLOOKUP(class[[#This Row],[hwycov_id]],check!$A$2:$P$26,16,FALSE)</f>
        <v>#N/A</v>
      </c>
      <c r="P584" s="59">
        <v>605</v>
      </c>
      <c r="Q584" s="304">
        <f>ROUND(class[[#This Row],[count]],-3)</f>
        <v>72000</v>
      </c>
      <c r="R584" s="321">
        <f>VLOOKUP(class[[#This Row],[count_rd]],caltran!$J$2:$P$182,7,FALSE)</f>
        <v>60544</v>
      </c>
      <c r="S584" s="321">
        <f>VLOOKUP(class[[#This Row],[count_rd]],caltran!$J$2:$P$182,6,FALSE)</f>
        <v>83456</v>
      </c>
      <c r="T584" s="59">
        <f>IF(AND(class[[#This Row],[flow]]&gt;=class[[#This Row],[low]], class[[#This Row],[flow]]&lt;=class[[#This Row],[high]]),1,0)</f>
        <v>1</v>
      </c>
    </row>
    <row r="585" spans="1:20">
      <c r="A585" s="347">
        <f>'[4]All Counts'!E585</f>
        <v>15206</v>
      </c>
      <c r="B585" s="59">
        <f>'[4]All Counts'!F585</f>
        <v>1</v>
      </c>
      <c r="C585" s="59">
        <f>'[4]All Counts'!G585</f>
        <v>1</v>
      </c>
      <c r="D585" s="353">
        <v>1</v>
      </c>
      <c r="E585" s="59" t="str">
        <f>'[4]All Counts'!P585</f>
        <v>PeMS2016</v>
      </c>
      <c r="F585" s="59">
        <v>1</v>
      </c>
      <c r="G585" s="227">
        <v>10</v>
      </c>
      <c r="H585" s="227">
        <v>3</v>
      </c>
      <c r="I585" s="227">
        <v>14</v>
      </c>
      <c r="J585" s="59">
        <f>'[4]All Counts'!M585</f>
        <v>64571.150002602073</v>
      </c>
      <c r="K585" s="78">
        <f>VLOOKUP(class[[#This Row],[hwycov_id]],flow[[hwycov_id]:[flow_day]],2,FALSE)</f>
        <v>63945.769287000003</v>
      </c>
      <c r="L585" s="229">
        <f t="shared" si="27"/>
        <v>-9.6851413607604853E-3</v>
      </c>
      <c r="M585" s="228">
        <f t="shared" si="28"/>
        <v>-625.38071560207027</v>
      </c>
      <c r="N585" s="228">
        <f t="shared" si="29"/>
        <v>391101.03944695747</v>
      </c>
      <c r="O585" s="59" t="e">
        <f>VLOOKUP(class[[#This Row],[hwycov_id]],check!$A$2:$P$26,16,FALSE)</f>
        <v>#N/A</v>
      </c>
      <c r="P585" s="59">
        <v>606</v>
      </c>
      <c r="Q585" s="304">
        <f>ROUND(class[[#This Row],[count]],-3)</f>
        <v>65000</v>
      </c>
      <c r="R585" s="321">
        <f>VLOOKUP(class[[#This Row],[count_rd]],caltran!$J$2:$P$182,7,FALSE)</f>
        <v>53950</v>
      </c>
      <c r="S585" s="321">
        <f>VLOOKUP(class[[#This Row],[count_rd]],caltran!$J$2:$P$182,6,FALSE)</f>
        <v>76050</v>
      </c>
      <c r="T585" s="59">
        <f>IF(AND(class[[#This Row],[flow]]&gt;=class[[#This Row],[low]], class[[#This Row],[flow]]&lt;=class[[#This Row],[high]]),1,0)</f>
        <v>1</v>
      </c>
    </row>
    <row r="586" spans="1:20">
      <c r="A586" s="347">
        <f>'[4]All Counts'!E586</f>
        <v>11483</v>
      </c>
      <c r="B586" s="59">
        <f>'[4]All Counts'!F586</f>
        <v>1</v>
      </c>
      <c r="C586" s="59">
        <f>'[4]All Counts'!G586</f>
        <v>1</v>
      </c>
      <c r="D586" s="353">
        <v>1</v>
      </c>
      <c r="E586" s="59" t="str">
        <f>'[4]All Counts'!P586</f>
        <v>Caltran</v>
      </c>
      <c r="F586" s="59">
        <v>1</v>
      </c>
      <c r="G586" s="227">
        <v>10</v>
      </c>
      <c r="H586" s="227">
        <v>3</v>
      </c>
      <c r="I586" s="227">
        <v>14</v>
      </c>
      <c r="J586" s="59">
        <f>'[4]All Counts'!M586</f>
        <v>62798</v>
      </c>
      <c r="K586" s="78">
        <f>VLOOKUP(class[[#This Row],[hwycov_id]],flow[[hwycov_id]:[flow_day]],2,FALSE)</f>
        <v>71386.481445999991</v>
      </c>
      <c r="L586" s="229">
        <f t="shared" si="27"/>
        <v>0.13676361422338279</v>
      </c>
      <c r="M586" s="228">
        <f t="shared" si="28"/>
        <v>8588.4814459999907</v>
      </c>
      <c r="N586" s="228">
        <f t="shared" si="29"/>
        <v>73762013.548286095</v>
      </c>
      <c r="O586" s="59" t="e">
        <f>VLOOKUP(class[[#This Row],[hwycov_id]],check!$A$2:$P$26,16,FALSE)</f>
        <v>#N/A</v>
      </c>
      <c r="P586" s="59">
        <v>607</v>
      </c>
      <c r="Q586" s="304">
        <f>ROUND(class[[#This Row],[count]],-3)</f>
        <v>63000</v>
      </c>
      <c r="R586" s="321">
        <f>VLOOKUP(class[[#This Row],[count_rd]],caltran!$J$2:$P$182,7,FALSE)</f>
        <v>51975</v>
      </c>
      <c r="S586" s="321">
        <f>VLOOKUP(class[[#This Row],[count_rd]],caltran!$J$2:$P$182,6,FALSE)</f>
        <v>74025</v>
      </c>
      <c r="T586" s="59">
        <f>IF(AND(class[[#This Row],[flow]]&gt;=class[[#This Row],[low]], class[[#This Row],[flow]]&lt;=class[[#This Row],[high]]),1,0)</f>
        <v>1</v>
      </c>
    </row>
    <row r="587" spans="1:20">
      <c r="A587" s="347">
        <f>'[4]All Counts'!E587</f>
        <v>7374</v>
      </c>
      <c r="B587" s="59">
        <f>'[4]All Counts'!F587</f>
        <v>1</v>
      </c>
      <c r="C587" s="59">
        <f>'[4]All Counts'!G587</f>
        <v>1</v>
      </c>
      <c r="D587" s="353">
        <v>1</v>
      </c>
      <c r="E587" s="59" t="str">
        <f>'[4]All Counts'!P587</f>
        <v>PeMS2016</v>
      </c>
      <c r="F587" s="59">
        <v>1</v>
      </c>
      <c r="G587" s="227">
        <v>10</v>
      </c>
      <c r="H587" s="227">
        <v>3</v>
      </c>
      <c r="I587" s="227">
        <v>14</v>
      </c>
      <c r="J587" s="59">
        <f>'[4]All Counts'!M587</f>
        <v>69598.336444609027</v>
      </c>
      <c r="K587" s="78">
        <f>VLOOKUP(class[[#This Row],[hwycov_id]],flow[[hwycov_id]:[flow_day]],2,FALSE)</f>
        <v>72531.326659999992</v>
      </c>
      <c r="L587" s="229">
        <f t="shared" si="27"/>
        <v>4.2141671270048642E-2</v>
      </c>
      <c r="M587" s="228">
        <f t="shared" si="28"/>
        <v>2932.9902153909643</v>
      </c>
      <c r="N587" s="228">
        <f t="shared" si="29"/>
        <v>8602431.6035791356</v>
      </c>
      <c r="O587" s="59" t="e">
        <f>VLOOKUP(class[[#This Row],[hwycov_id]],check!$A$2:$P$26,16,FALSE)</f>
        <v>#N/A</v>
      </c>
      <c r="P587" s="59">
        <v>608</v>
      </c>
      <c r="Q587" s="304">
        <f>ROUND(class[[#This Row],[count]],-3)</f>
        <v>70000</v>
      </c>
      <c r="R587" s="321">
        <f>VLOOKUP(class[[#This Row],[count_rd]],caltran!$J$2:$P$182,7,FALSE)</f>
        <v>58660</v>
      </c>
      <c r="S587" s="321">
        <f>VLOOKUP(class[[#This Row],[count_rd]],caltran!$J$2:$P$182,6,FALSE)</f>
        <v>81340</v>
      </c>
      <c r="T587" s="59">
        <f>IF(AND(class[[#This Row],[flow]]&gt;=class[[#This Row],[low]], class[[#This Row],[flow]]&lt;=class[[#This Row],[high]]),1,0)</f>
        <v>1</v>
      </c>
    </row>
    <row r="588" spans="1:20">
      <c r="A588" s="347">
        <f>'[4]All Counts'!E588</f>
        <v>16162</v>
      </c>
      <c r="B588" s="59">
        <f>'[4]All Counts'!F588</f>
        <v>1</v>
      </c>
      <c r="C588" s="59">
        <f>'[4]All Counts'!G588</f>
        <v>1</v>
      </c>
      <c r="D588" s="353">
        <v>1</v>
      </c>
      <c r="E588" s="59" t="str">
        <f>'[4]All Counts'!P588</f>
        <v>PeMS2016</v>
      </c>
      <c r="F588" s="59">
        <v>1</v>
      </c>
      <c r="G588" s="227">
        <v>10</v>
      </c>
      <c r="H588" s="227">
        <v>3</v>
      </c>
      <c r="I588" s="227">
        <v>14</v>
      </c>
      <c r="J588" s="59">
        <f>'[4]All Counts'!M588</f>
        <v>84632.234691880309</v>
      </c>
      <c r="K588" s="78">
        <f>VLOOKUP(class[[#This Row],[hwycov_id]],flow[[hwycov_id]:[flow_day]],2,FALSE)</f>
        <v>76910.097167</v>
      </c>
      <c r="L588" s="229">
        <f t="shared" si="27"/>
        <v>-9.1243455321653899E-2</v>
      </c>
      <c r="M588" s="228">
        <f t="shared" si="28"/>
        <v>-7722.1375248803088</v>
      </c>
      <c r="N588" s="228">
        <f t="shared" si="29"/>
        <v>59631407.953164585</v>
      </c>
      <c r="O588" s="59" t="e">
        <f>VLOOKUP(class[[#This Row],[hwycov_id]],check!$A$2:$P$26,16,FALSE)</f>
        <v>#N/A</v>
      </c>
      <c r="P588" s="59">
        <v>609</v>
      </c>
      <c r="Q588" s="304">
        <f>ROUND(class[[#This Row],[count]],-3)</f>
        <v>85000</v>
      </c>
      <c r="R588" s="321">
        <f>VLOOKUP(class[[#This Row],[count_rd]],caltran!$J$2:$P$182,7,FALSE)</f>
        <v>73015</v>
      </c>
      <c r="S588" s="321">
        <f>VLOOKUP(class[[#This Row],[count_rd]],caltran!$J$2:$P$182,6,FALSE)</f>
        <v>96985</v>
      </c>
      <c r="T588" s="59">
        <f>IF(AND(class[[#This Row],[flow]]&gt;=class[[#This Row],[low]], class[[#This Row],[flow]]&lt;=class[[#This Row],[high]]),1,0)</f>
        <v>1</v>
      </c>
    </row>
    <row r="589" spans="1:20">
      <c r="A589" s="347">
        <f>'[4]All Counts'!E589</f>
        <v>16162</v>
      </c>
      <c r="B589" s="59">
        <f>'[4]All Counts'!F589</f>
        <v>1</v>
      </c>
      <c r="C589" s="59">
        <f>'[4]All Counts'!G589</f>
        <v>1</v>
      </c>
      <c r="D589" s="353">
        <v>1</v>
      </c>
      <c r="E589" s="59" t="str">
        <f>'[4]All Counts'!P589</f>
        <v>Caltran</v>
      </c>
      <c r="F589" s="59">
        <v>1</v>
      </c>
      <c r="G589" s="227">
        <v>10</v>
      </c>
      <c r="H589" s="227">
        <v>3</v>
      </c>
      <c r="I589" s="227">
        <v>14</v>
      </c>
      <c r="J589" s="59">
        <f>'[4]All Counts'!M589</f>
        <v>84233</v>
      </c>
      <c r="K589" s="78">
        <f>VLOOKUP(class[[#This Row],[hwycov_id]],flow[[hwycov_id]:[flow_day]],2,FALSE)</f>
        <v>76910.097167</v>
      </c>
      <c r="L589" s="229">
        <f t="shared" si="27"/>
        <v>-8.6936270024812079E-2</v>
      </c>
      <c r="M589" s="228">
        <f t="shared" si="28"/>
        <v>-7322.9028330000001</v>
      </c>
      <c r="N589" s="228">
        <f t="shared" si="29"/>
        <v>53624905.901559427</v>
      </c>
      <c r="O589" s="59" t="e">
        <f>VLOOKUP(class[[#This Row],[hwycov_id]],check!$A$2:$P$26,16,FALSE)</f>
        <v>#N/A</v>
      </c>
      <c r="P589" s="59">
        <v>610</v>
      </c>
      <c r="Q589" s="304">
        <f>ROUND(class[[#This Row],[count]],-3)</f>
        <v>84000</v>
      </c>
      <c r="R589" s="321">
        <f>VLOOKUP(class[[#This Row],[count_rd]],caltran!$J$2:$P$182,7,FALSE)</f>
        <v>72072</v>
      </c>
      <c r="S589" s="321">
        <f>VLOOKUP(class[[#This Row],[count_rd]],caltran!$J$2:$P$182,6,FALSE)</f>
        <v>95927.999999999985</v>
      </c>
      <c r="T589" s="59">
        <f>IF(AND(class[[#This Row],[flow]]&gt;=class[[#This Row],[low]], class[[#This Row],[flow]]&lt;=class[[#This Row],[high]]),1,0)</f>
        <v>1</v>
      </c>
    </row>
    <row r="590" spans="1:20">
      <c r="A590" s="347">
        <f>'[4]All Counts'!E590</f>
        <v>16163</v>
      </c>
      <c r="B590" s="59">
        <f>'[4]All Counts'!F590</f>
        <v>1</v>
      </c>
      <c r="C590" s="59">
        <f>'[4]All Counts'!G590</f>
        <v>1</v>
      </c>
      <c r="D590" s="353">
        <v>1</v>
      </c>
      <c r="E590" s="59" t="str">
        <f>'[4]All Counts'!P590</f>
        <v>PeMS2016</v>
      </c>
      <c r="F590" s="59">
        <v>1</v>
      </c>
      <c r="G590" s="227">
        <v>10</v>
      </c>
      <c r="H590" s="227">
        <v>3</v>
      </c>
      <c r="I590" s="227">
        <v>14</v>
      </c>
      <c r="J590" s="59">
        <f>'[4]All Counts'!M590</f>
        <v>95405.127045568559</v>
      </c>
      <c r="K590" s="78">
        <f>VLOOKUP(class[[#This Row],[hwycov_id]],flow[[hwycov_id]:[flow_day]],2,FALSE)</f>
        <v>79579.675293000008</v>
      </c>
      <c r="L590" s="229">
        <f t="shared" si="27"/>
        <v>-0.1658763238689448</v>
      </c>
      <c r="M590" s="228">
        <f t="shared" si="28"/>
        <v>-15825.451752568551</v>
      </c>
      <c r="N590" s="228">
        <f t="shared" si="29"/>
        <v>250444923.17287505</v>
      </c>
      <c r="O590" s="59" t="e">
        <f>VLOOKUP(class[[#This Row],[hwycov_id]],check!$A$2:$P$26,16,FALSE)</f>
        <v>#N/A</v>
      </c>
      <c r="P590" s="59">
        <v>611</v>
      </c>
      <c r="Q590" s="304">
        <f>ROUND(class[[#This Row],[count]],-3)</f>
        <v>95000</v>
      </c>
      <c r="R590" s="321">
        <f>VLOOKUP(class[[#This Row],[count_rd]],caltran!$J$2:$P$182,7,FALSE)</f>
        <v>81985</v>
      </c>
      <c r="S590" s="321">
        <f>VLOOKUP(class[[#This Row],[count_rd]],caltran!$J$2:$P$182,6,FALSE)</f>
        <v>108015</v>
      </c>
      <c r="T590" s="59">
        <f>IF(AND(class[[#This Row],[flow]]&gt;=class[[#This Row],[low]], class[[#This Row],[flow]]&lt;=class[[#This Row],[high]]),1,0)</f>
        <v>0</v>
      </c>
    </row>
    <row r="591" spans="1:20">
      <c r="A591" s="347">
        <f>'[4]All Counts'!E591</f>
        <v>16163</v>
      </c>
      <c r="B591" s="59">
        <f>'[4]All Counts'!F591</f>
        <v>1</v>
      </c>
      <c r="C591" s="59">
        <f>'[4]All Counts'!G591</f>
        <v>1</v>
      </c>
      <c r="D591" s="353">
        <v>1</v>
      </c>
      <c r="E591" s="59" t="str">
        <f>'[4]All Counts'!P591</f>
        <v>Caltran</v>
      </c>
      <c r="F591" s="59">
        <v>1</v>
      </c>
      <c r="G591" s="227">
        <v>10</v>
      </c>
      <c r="H591" s="227">
        <v>3</v>
      </c>
      <c r="I591" s="227">
        <v>14</v>
      </c>
      <c r="J591" s="59">
        <f>'[4]All Counts'!M591</f>
        <v>93567</v>
      </c>
      <c r="K591" s="78">
        <f>VLOOKUP(class[[#This Row],[hwycov_id]],flow[[hwycov_id]:[flow_day]],2,FALSE)</f>
        <v>79579.675293000008</v>
      </c>
      <c r="L591" s="229">
        <f t="shared" si="27"/>
        <v>-0.14948993456026161</v>
      </c>
      <c r="M591" s="228">
        <f t="shared" si="28"/>
        <v>-13987.324706999992</v>
      </c>
      <c r="N591" s="228">
        <f t="shared" si="29"/>
        <v>195645252.45905241</v>
      </c>
      <c r="O591" s="59" t="e">
        <f>VLOOKUP(class[[#This Row],[hwycov_id]],check!$A$2:$P$26,16,FALSE)</f>
        <v>#N/A</v>
      </c>
      <c r="P591" s="59">
        <v>612</v>
      </c>
      <c r="Q591" s="304">
        <f>ROUND(class[[#This Row],[count]],-3)</f>
        <v>94000</v>
      </c>
      <c r="R591" s="321">
        <f>VLOOKUP(class[[#This Row],[count_rd]],caltran!$J$2:$P$182,7,FALSE)</f>
        <v>81122</v>
      </c>
      <c r="S591" s="321">
        <f>VLOOKUP(class[[#This Row],[count_rd]],caltran!$J$2:$P$182,6,FALSE)</f>
        <v>106878</v>
      </c>
      <c r="T591" s="59">
        <f>IF(AND(class[[#This Row],[flow]]&gt;=class[[#This Row],[low]], class[[#This Row],[flow]]&lt;=class[[#This Row],[high]]),1,0)</f>
        <v>0</v>
      </c>
    </row>
    <row r="592" spans="1:20">
      <c r="A592" s="347">
        <f>'[4]All Counts'!E592</f>
        <v>8820</v>
      </c>
      <c r="B592" s="59">
        <f>'[4]All Counts'!F592</f>
        <v>1</v>
      </c>
      <c r="C592" s="59">
        <f>'[4]All Counts'!G592</f>
        <v>1</v>
      </c>
      <c r="D592" s="353">
        <v>1</v>
      </c>
      <c r="E592" s="59" t="str">
        <f>'[4]All Counts'!P592</f>
        <v>PeMS2016</v>
      </c>
      <c r="F592" s="59">
        <v>1</v>
      </c>
      <c r="G592" s="227">
        <v>10</v>
      </c>
      <c r="H592" s="227">
        <v>3</v>
      </c>
      <c r="I592" s="227">
        <v>14</v>
      </c>
      <c r="J592" s="59">
        <f>'[4]All Counts'!M592</f>
        <v>93098.424674685462</v>
      </c>
      <c r="K592" s="78">
        <f>VLOOKUP(class[[#This Row],[hwycov_id]],flow[[hwycov_id]:[flow_day]],2,FALSE)</f>
        <v>82388.437013000002</v>
      </c>
      <c r="L592" s="229">
        <f t="shared" si="27"/>
        <v>-0.1150394080147914</v>
      </c>
      <c r="M592" s="228">
        <f t="shared" si="28"/>
        <v>-10709.98766168546</v>
      </c>
      <c r="N592" s="228">
        <f t="shared" si="29"/>
        <v>114703835.71345478</v>
      </c>
      <c r="O592" s="59" t="e">
        <f>VLOOKUP(class[[#This Row],[hwycov_id]],check!$A$2:$P$26,16,FALSE)</f>
        <v>#N/A</v>
      </c>
      <c r="P592" s="59">
        <v>613</v>
      </c>
      <c r="Q592" s="304">
        <f>ROUND(class[[#This Row],[count]],-3)</f>
        <v>93000</v>
      </c>
      <c r="R592" s="321">
        <f>VLOOKUP(class[[#This Row],[count_rd]],caltran!$J$2:$P$182,7,FALSE)</f>
        <v>80259</v>
      </c>
      <c r="S592" s="321">
        <f>VLOOKUP(class[[#This Row],[count_rd]],caltran!$J$2:$P$182,6,FALSE)</f>
        <v>105741</v>
      </c>
      <c r="T592" s="59">
        <f>IF(AND(class[[#This Row],[flow]]&gt;=class[[#This Row],[low]], class[[#This Row],[flow]]&lt;=class[[#This Row],[high]]),1,0)</f>
        <v>1</v>
      </c>
    </row>
    <row r="593" spans="1:20">
      <c r="A593" s="347">
        <f>'[4]All Counts'!E593</f>
        <v>8823</v>
      </c>
      <c r="B593" s="59">
        <f>'[4]All Counts'!F593</f>
        <v>1</v>
      </c>
      <c r="C593" s="59">
        <f>'[4]All Counts'!G593</f>
        <v>1</v>
      </c>
      <c r="D593" s="353">
        <v>1</v>
      </c>
      <c r="E593" s="59" t="str">
        <f>'[4]All Counts'!P593</f>
        <v>PeMS2016</v>
      </c>
      <c r="F593" s="59">
        <v>1</v>
      </c>
      <c r="G593" s="227">
        <v>10</v>
      </c>
      <c r="H593" s="227">
        <v>3</v>
      </c>
      <c r="I593" s="227">
        <v>14</v>
      </c>
      <c r="J593" s="59">
        <f>'[4]All Counts'!M593</f>
        <v>72199.672359166638</v>
      </c>
      <c r="K593" s="78">
        <f>VLOOKUP(class[[#This Row],[hwycov_id]],flow[[hwycov_id]:[flow_day]],2,FALSE)</f>
        <v>61017.715819000005</v>
      </c>
      <c r="L593" s="229">
        <f t="shared" si="27"/>
        <v>-0.15487544714248203</v>
      </c>
      <c r="M593" s="228">
        <f t="shared" si="28"/>
        <v>-11181.956540166633</v>
      </c>
      <c r="N593" s="228">
        <f t="shared" si="29"/>
        <v>125036152.06617534</v>
      </c>
      <c r="O593" s="59" t="e">
        <f>VLOOKUP(class[[#This Row],[hwycov_id]],check!$A$2:$P$26,16,FALSE)</f>
        <v>#N/A</v>
      </c>
      <c r="P593" s="59">
        <v>615</v>
      </c>
      <c r="Q593" s="304">
        <f>ROUND(class[[#This Row],[count]],-3)</f>
        <v>72000</v>
      </c>
      <c r="R593" s="321">
        <f>VLOOKUP(class[[#This Row],[count_rd]],caltran!$J$2:$P$182,7,FALSE)</f>
        <v>60544</v>
      </c>
      <c r="S593" s="321">
        <f>VLOOKUP(class[[#This Row],[count_rd]],caltran!$J$2:$P$182,6,FALSE)</f>
        <v>83456</v>
      </c>
      <c r="T593" s="59">
        <f>IF(AND(class[[#This Row],[flow]]&gt;=class[[#This Row],[low]], class[[#This Row],[flow]]&lt;=class[[#This Row],[high]]),1,0)</f>
        <v>1</v>
      </c>
    </row>
    <row r="594" spans="1:20">
      <c r="A594" s="347">
        <f>'[4]All Counts'!E594</f>
        <v>15688</v>
      </c>
      <c r="B594" s="59">
        <f>'[4]All Counts'!F594</f>
        <v>1</v>
      </c>
      <c r="C594" s="59">
        <f>'[4]All Counts'!G594</f>
        <v>1</v>
      </c>
      <c r="D594" s="353">
        <v>1</v>
      </c>
      <c r="E594" s="59" t="str">
        <f>'[4]All Counts'!P594</f>
        <v>PeMS2016</v>
      </c>
      <c r="F594" s="59">
        <v>1</v>
      </c>
      <c r="G594" s="227">
        <v>10</v>
      </c>
      <c r="H594" s="227">
        <v>3</v>
      </c>
      <c r="I594" s="227">
        <v>14</v>
      </c>
      <c r="J594" s="59">
        <f>'[4]All Counts'!M594</f>
        <v>89583.187575448377</v>
      </c>
      <c r="K594" s="78">
        <f>VLOOKUP(class[[#This Row],[hwycov_id]],flow[[hwycov_id]:[flow_day]],2,FALSE)</f>
        <v>87969.594727000003</v>
      </c>
      <c r="L594" s="229">
        <f t="shared" si="27"/>
        <v>-1.8012228545555842E-2</v>
      </c>
      <c r="M594" s="228">
        <f t="shared" si="28"/>
        <v>-1613.5928484483738</v>
      </c>
      <c r="N594" s="228">
        <f t="shared" si="29"/>
        <v>2603681.8805637369</v>
      </c>
      <c r="O594" s="59" t="e">
        <f>VLOOKUP(class[[#This Row],[hwycov_id]],check!$A$2:$P$26,16,FALSE)</f>
        <v>#N/A</v>
      </c>
      <c r="P594" s="59">
        <v>616</v>
      </c>
      <c r="Q594" s="304">
        <f>ROUND(class[[#This Row],[count]],-3)</f>
        <v>90000</v>
      </c>
      <c r="R594" s="321">
        <f>VLOOKUP(class[[#This Row],[count_rd]],caltran!$J$2:$P$182,7,FALSE)</f>
        <v>77580</v>
      </c>
      <c r="S594" s="321">
        <f>VLOOKUP(class[[#This Row],[count_rd]],caltran!$J$2:$P$182,6,FALSE)</f>
        <v>102419.99999999999</v>
      </c>
      <c r="T594" s="59">
        <f>IF(AND(class[[#This Row],[flow]]&gt;=class[[#This Row],[low]], class[[#This Row],[flow]]&lt;=class[[#This Row],[high]]),1,0)</f>
        <v>1</v>
      </c>
    </row>
    <row r="595" spans="1:20">
      <c r="A595" s="347">
        <f>'[4]All Counts'!E595</f>
        <v>31184</v>
      </c>
      <c r="B595" s="59">
        <f>'[4]All Counts'!F595</f>
        <v>1</v>
      </c>
      <c r="C595" s="59">
        <f>'[4]All Counts'!G595</f>
        <v>1</v>
      </c>
      <c r="D595" s="353">
        <v>1</v>
      </c>
      <c r="E595" s="59" t="str">
        <f>'[4]All Counts'!P595</f>
        <v>PeMS2016</v>
      </c>
      <c r="F595" s="59">
        <v>1</v>
      </c>
      <c r="G595" s="227">
        <v>0</v>
      </c>
      <c r="H595" s="227">
        <v>3</v>
      </c>
      <c r="I595" s="227">
        <v>14</v>
      </c>
      <c r="J595" s="59">
        <f>'[4]All Counts'!M595</f>
        <v>96691.160813499009</v>
      </c>
      <c r="K595" s="78">
        <f>VLOOKUP(class[[#This Row],[hwycov_id]],flow[[hwycov_id]:[flow_day]],2,FALSE)</f>
        <v>88107.790039</v>
      </c>
      <c r="L595" s="229">
        <f t="shared" si="27"/>
        <v>-8.8770997289554621E-2</v>
      </c>
      <c r="M595" s="228">
        <f t="shared" si="28"/>
        <v>-8583.3707744990097</v>
      </c>
      <c r="N595" s="228">
        <f t="shared" si="29"/>
        <v>73674253.852523729</v>
      </c>
      <c r="O595" s="59" t="e">
        <f>VLOOKUP(class[[#This Row],[hwycov_id]],check!$A$2:$P$26,16,FALSE)</f>
        <v>#N/A</v>
      </c>
      <c r="P595" s="59">
        <v>617</v>
      </c>
      <c r="Q595" s="304">
        <f>ROUND(class[[#This Row],[count]],-3)</f>
        <v>97000</v>
      </c>
      <c r="R595" s="321">
        <f>VLOOKUP(class[[#This Row],[count_rd]],caltran!$J$2:$P$182,7,FALSE)</f>
        <v>83727.166666666657</v>
      </c>
      <c r="S595" s="321">
        <f>VLOOKUP(class[[#This Row],[count_rd]],caltran!$J$2:$P$182,6,FALSE)</f>
        <v>110272.83333333334</v>
      </c>
      <c r="T595" s="59">
        <f>IF(AND(class[[#This Row],[flow]]&gt;=class[[#This Row],[low]], class[[#This Row],[flow]]&lt;=class[[#This Row],[high]]),1,0)</f>
        <v>1</v>
      </c>
    </row>
    <row r="596" spans="1:20">
      <c r="A596" s="347">
        <f>'[4]All Counts'!E596</f>
        <v>15705</v>
      </c>
      <c r="B596" s="59">
        <f>'[4]All Counts'!F596</f>
        <v>1</v>
      </c>
      <c r="C596" s="59">
        <f>'[4]All Counts'!G596</f>
        <v>1</v>
      </c>
      <c r="D596" s="353">
        <v>1</v>
      </c>
      <c r="E596" s="59" t="str">
        <f>'[4]All Counts'!P596</f>
        <v>PeMS2016</v>
      </c>
      <c r="F596" s="59">
        <v>1</v>
      </c>
      <c r="G596" s="227">
        <v>0</v>
      </c>
      <c r="H596" s="227">
        <v>3</v>
      </c>
      <c r="I596" s="227">
        <v>14</v>
      </c>
      <c r="J596" s="59">
        <f>'[4]All Counts'!M596</f>
        <v>74548.463106712719</v>
      </c>
      <c r="K596" s="78">
        <f>VLOOKUP(class[[#This Row],[hwycov_id]],flow[[hwycov_id]:[flow_day]],2,FALSE)</f>
        <v>84441.461915000007</v>
      </c>
      <c r="L596" s="229">
        <f t="shared" si="27"/>
        <v>0.13270560379126684</v>
      </c>
      <c r="M596" s="228">
        <f t="shared" si="28"/>
        <v>9892.9988082872878</v>
      </c>
      <c r="N596" s="228">
        <f t="shared" si="29"/>
        <v>97871425.4207737</v>
      </c>
      <c r="O596" s="59" t="e">
        <f>VLOOKUP(class[[#This Row],[hwycov_id]],check!$A$2:$P$26,16,FALSE)</f>
        <v>#N/A</v>
      </c>
      <c r="P596" s="59">
        <v>619</v>
      </c>
      <c r="Q596" s="304">
        <f>ROUND(class[[#This Row],[count]],-3)</f>
        <v>75000</v>
      </c>
      <c r="R596" s="321">
        <f>VLOOKUP(class[[#This Row],[count_rd]],caltran!$J$2:$P$182,7,FALSE)</f>
        <v>63450</v>
      </c>
      <c r="S596" s="321">
        <f>VLOOKUP(class[[#This Row],[count_rd]],caltran!$J$2:$P$182,6,FALSE)</f>
        <v>86550</v>
      </c>
      <c r="T596" s="59">
        <f>IF(AND(class[[#This Row],[flow]]&gt;=class[[#This Row],[low]], class[[#This Row],[flow]]&lt;=class[[#This Row],[high]]),1,0)</f>
        <v>1</v>
      </c>
    </row>
    <row r="597" spans="1:20">
      <c r="A597" s="347">
        <f>'[4]All Counts'!E597</f>
        <v>25142</v>
      </c>
      <c r="B597" s="59">
        <f>'[4]All Counts'!F597</f>
        <v>1</v>
      </c>
      <c r="C597" s="59">
        <f>'[4]All Counts'!G597</f>
        <v>1</v>
      </c>
      <c r="D597" s="353">
        <v>1</v>
      </c>
      <c r="E597" s="59" t="str">
        <f>'[4]All Counts'!P597</f>
        <v>PeMS2016</v>
      </c>
      <c r="F597" s="59">
        <v>1</v>
      </c>
      <c r="G597" s="227">
        <v>0</v>
      </c>
      <c r="H597" s="227">
        <v>3</v>
      </c>
      <c r="I597" s="227">
        <v>14</v>
      </c>
      <c r="J597" s="59">
        <f>'[4]All Counts'!M597</f>
        <v>91467.305080495367</v>
      </c>
      <c r="K597" s="78">
        <f>VLOOKUP(class[[#This Row],[hwycov_id]],flow[[hwycov_id]:[flow_day]],2,FALSE)</f>
        <v>95202.421875</v>
      </c>
      <c r="L597" s="229">
        <f t="shared" si="27"/>
        <v>4.0835539991230352E-2</v>
      </c>
      <c r="M597" s="228">
        <f t="shared" si="28"/>
        <v>3735.1167945046327</v>
      </c>
      <c r="N597" s="228">
        <f t="shared" si="29"/>
        <v>13951097.468590563</v>
      </c>
      <c r="O597" s="59" t="e">
        <f>VLOOKUP(class[[#This Row],[hwycov_id]],check!$A$2:$P$26,16,FALSE)</f>
        <v>#N/A</v>
      </c>
      <c r="P597" s="59">
        <v>620</v>
      </c>
      <c r="Q597" s="304">
        <f>ROUND(class[[#This Row],[count]],-3)</f>
        <v>91000</v>
      </c>
      <c r="R597" s="321">
        <f>VLOOKUP(class[[#This Row],[count_rd]],caltran!$J$2:$P$182,7,FALSE)</f>
        <v>78472.333333333328</v>
      </c>
      <c r="S597" s="321">
        <f>VLOOKUP(class[[#This Row],[count_rd]],caltran!$J$2:$P$182,6,FALSE)</f>
        <v>103527.66666666666</v>
      </c>
      <c r="T597" s="59">
        <f>IF(AND(class[[#This Row],[flow]]&gt;=class[[#This Row],[low]], class[[#This Row],[flow]]&lt;=class[[#This Row],[high]]),1,0)</f>
        <v>1</v>
      </c>
    </row>
    <row r="598" spans="1:20">
      <c r="A598" s="347">
        <f>'[4]All Counts'!E598</f>
        <v>25142</v>
      </c>
      <c r="B598" s="59">
        <f>'[4]All Counts'!F598</f>
        <v>1</v>
      </c>
      <c r="C598" s="59">
        <f>'[4]All Counts'!G598</f>
        <v>1</v>
      </c>
      <c r="D598" s="353">
        <v>1</v>
      </c>
      <c r="E598" s="59" t="str">
        <f>'[4]All Counts'!P598</f>
        <v>Caltran</v>
      </c>
      <c r="F598" s="59">
        <v>1</v>
      </c>
      <c r="G598" s="227">
        <v>1</v>
      </c>
      <c r="H598" s="227">
        <v>3</v>
      </c>
      <c r="I598" s="227">
        <v>14</v>
      </c>
      <c r="J598" s="59">
        <f>'[4]All Counts'!M598</f>
        <v>96247</v>
      </c>
      <c r="K598" s="78">
        <f>VLOOKUP(class[[#This Row],[hwycov_id]],flow[[hwycov_id]:[flow_day]],2,FALSE)</f>
        <v>95202.421875</v>
      </c>
      <c r="L598" s="229">
        <f t="shared" si="27"/>
        <v>-1.085309801863954E-2</v>
      </c>
      <c r="M598" s="228">
        <f t="shared" si="28"/>
        <v>-1044.578125</v>
      </c>
      <c r="N598" s="228">
        <f t="shared" si="29"/>
        <v>1091143.4592285156</v>
      </c>
      <c r="O598" s="59" t="e">
        <f>VLOOKUP(class[[#This Row],[hwycov_id]],check!$A$2:$P$26,16,FALSE)</f>
        <v>#N/A</v>
      </c>
      <c r="P598" s="59">
        <v>621</v>
      </c>
      <c r="Q598" s="304">
        <f>ROUND(class[[#This Row],[count]],-3)</f>
        <v>96000</v>
      </c>
      <c r="R598" s="321">
        <f>VLOOKUP(class[[#This Row],[count_rd]],caltran!$J$2:$P$182,7,FALSE)</f>
        <v>82848</v>
      </c>
      <c r="S598" s="321">
        <f>VLOOKUP(class[[#This Row],[count_rd]],caltran!$J$2:$P$182,6,FALSE)</f>
        <v>109152</v>
      </c>
      <c r="T598" s="59">
        <f>IF(AND(class[[#This Row],[flow]]&gt;=class[[#This Row],[low]], class[[#This Row],[flow]]&lt;=class[[#This Row],[high]]),1,0)</f>
        <v>1</v>
      </c>
    </row>
    <row r="599" spans="1:20">
      <c r="A599" s="347">
        <f>'[4]All Counts'!E599</f>
        <v>15722</v>
      </c>
      <c r="B599" s="59">
        <f>'[4]All Counts'!F599</f>
        <v>1</v>
      </c>
      <c r="C599" s="59">
        <f>'[4]All Counts'!G599</f>
        <v>1</v>
      </c>
      <c r="D599" s="353">
        <v>1</v>
      </c>
      <c r="E599" s="59" t="str">
        <f>'[4]All Counts'!P599</f>
        <v>PeMS2016</v>
      </c>
      <c r="F599" s="59">
        <v>1</v>
      </c>
      <c r="G599" s="227">
        <v>1</v>
      </c>
      <c r="H599" s="227">
        <v>7</v>
      </c>
      <c r="I599" s="227">
        <v>7</v>
      </c>
      <c r="J599" s="59">
        <f>'[4]All Counts'!M599</f>
        <v>90440.252462183766</v>
      </c>
      <c r="K599" s="78">
        <f>VLOOKUP(class[[#This Row],[hwycov_id]],flow[[hwycov_id]:[flow_day]],2,FALSE)</f>
        <v>82947.811524000004</v>
      </c>
      <c r="L599" s="229">
        <f t="shared" si="27"/>
        <v>-8.2844095789279315E-2</v>
      </c>
      <c r="M599" s="228">
        <f t="shared" si="28"/>
        <v>-7492.4409381837613</v>
      </c>
      <c r="N599" s="228">
        <f t="shared" si="29"/>
        <v>56136671.212171964</v>
      </c>
      <c r="O599" s="59" t="e">
        <f>VLOOKUP(class[[#This Row],[hwycov_id]],check!$A$2:$P$26,16,FALSE)</f>
        <v>#N/A</v>
      </c>
      <c r="P599" s="59">
        <v>623</v>
      </c>
      <c r="Q599" s="304">
        <f>ROUND(class[[#This Row],[count]],-3)</f>
        <v>90000</v>
      </c>
      <c r="R599" s="321">
        <f>VLOOKUP(class[[#This Row],[count_rd]],caltran!$J$2:$P$182,7,FALSE)</f>
        <v>77580</v>
      </c>
      <c r="S599" s="321">
        <f>VLOOKUP(class[[#This Row],[count_rd]],caltran!$J$2:$P$182,6,FALSE)</f>
        <v>102419.99999999999</v>
      </c>
      <c r="T599" s="59">
        <f>IF(AND(class[[#This Row],[flow]]&gt;=class[[#This Row],[low]], class[[#This Row],[flow]]&lt;=class[[#This Row],[high]]),1,0)</f>
        <v>1</v>
      </c>
    </row>
    <row r="600" spans="1:20">
      <c r="A600" s="347">
        <f>'[4]All Counts'!E600</f>
        <v>8887</v>
      </c>
      <c r="B600" s="59">
        <f>'[4]All Counts'!F600</f>
        <v>1</v>
      </c>
      <c r="C600" s="59">
        <f>'[4]All Counts'!G600</f>
        <v>1</v>
      </c>
      <c r="D600" s="353">
        <v>1</v>
      </c>
      <c r="E600" s="59" t="str">
        <f>'[4]All Counts'!P600</f>
        <v>PeMS2016</v>
      </c>
      <c r="F600" s="59">
        <v>1</v>
      </c>
      <c r="G600" s="227">
        <v>2</v>
      </c>
      <c r="H600" s="227">
        <v>3</v>
      </c>
      <c r="I600" s="227">
        <v>14</v>
      </c>
      <c r="J600" s="59">
        <f>'[4]All Counts'!M600</f>
        <v>99194.23791904797</v>
      </c>
      <c r="K600" s="78">
        <f>VLOOKUP(class[[#This Row],[hwycov_id]],flow[[hwycov_id]:[flow_day]],2,FALSE)</f>
        <v>92335.568846999988</v>
      </c>
      <c r="L600" s="229">
        <f t="shared" si="27"/>
        <v>-6.9143825447253393E-2</v>
      </c>
      <c r="M600" s="228">
        <f t="shared" si="28"/>
        <v>-6858.6690720479819</v>
      </c>
      <c r="N600" s="228">
        <f t="shared" si="29"/>
        <v>47041341.439867526</v>
      </c>
      <c r="O600" s="59" t="e">
        <f>VLOOKUP(class[[#This Row],[hwycov_id]],check!$A$2:$P$26,16,FALSE)</f>
        <v>#N/A</v>
      </c>
      <c r="P600" s="59">
        <v>624</v>
      </c>
      <c r="Q600" s="304">
        <f>ROUND(class[[#This Row],[count]],-3)</f>
        <v>99000</v>
      </c>
      <c r="R600" s="321">
        <f>VLOOKUP(class[[#This Row],[count_rd]],caltran!$J$2:$P$182,7,FALSE)</f>
        <v>85486.5</v>
      </c>
      <c r="S600" s="321">
        <f>VLOOKUP(class[[#This Row],[count_rd]],caltran!$J$2:$P$182,6,FALSE)</f>
        <v>112513.5</v>
      </c>
      <c r="T600" s="59">
        <f>IF(AND(class[[#This Row],[flow]]&gt;=class[[#This Row],[low]], class[[#This Row],[flow]]&lt;=class[[#This Row],[high]]),1,0)</f>
        <v>1</v>
      </c>
    </row>
    <row r="601" spans="1:20">
      <c r="A601" s="347">
        <f>'[4]All Counts'!E601</f>
        <v>16045</v>
      </c>
      <c r="B601" s="59">
        <f>'[4]All Counts'!F601</f>
        <v>1</v>
      </c>
      <c r="C601" s="59">
        <f>'[4]All Counts'!G601</f>
        <v>1</v>
      </c>
      <c r="D601" s="353">
        <v>1</v>
      </c>
      <c r="E601" s="59" t="str">
        <f>'[4]All Counts'!P601</f>
        <v>PeMS2016</v>
      </c>
      <c r="F601" s="59">
        <v>1</v>
      </c>
      <c r="G601" s="227">
        <v>2</v>
      </c>
      <c r="H601" s="227">
        <v>3</v>
      </c>
      <c r="I601" s="227">
        <v>14</v>
      </c>
      <c r="J601" s="59">
        <f>'[4]All Counts'!M601</f>
        <v>51020.274221507469</v>
      </c>
      <c r="K601" s="78">
        <f>VLOOKUP(class[[#This Row],[hwycov_id]],flow[[hwycov_id]:[flow_day]],2,FALSE)</f>
        <v>51249.159912000003</v>
      </c>
      <c r="L601" s="229">
        <f t="shared" si="27"/>
        <v>4.4861713110129209E-3</v>
      </c>
      <c r="M601" s="228">
        <f t="shared" si="28"/>
        <v>228.8856904925342</v>
      </c>
      <c r="N601" s="228">
        <f t="shared" si="29"/>
        <v>52388.659312244155</v>
      </c>
      <c r="O601" s="59" t="e">
        <f>VLOOKUP(class[[#This Row],[hwycov_id]],check!$A$2:$P$26,16,FALSE)</f>
        <v>#N/A</v>
      </c>
      <c r="P601" s="59">
        <v>625</v>
      </c>
      <c r="Q601" s="304">
        <f>ROUND(class[[#This Row],[count]],-3)</f>
        <v>51000</v>
      </c>
      <c r="R601" s="321">
        <f>VLOOKUP(class[[#This Row],[count_rd]],caltran!$J$2:$P$182,7,FALSE)</f>
        <v>40919</v>
      </c>
      <c r="S601" s="321">
        <f>VLOOKUP(class[[#This Row],[count_rd]],caltran!$J$2:$P$182,6,FALSE)</f>
        <v>61081</v>
      </c>
      <c r="T601" s="59">
        <f>IF(AND(class[[#This Row],[flow]]&gt;=class[[#This Row],[low]], class[[#This Row],[flow]]&lt;=class[[#This Row],[high]]),1,0)</f>
        <v>1</v>
      </c>
    </row>
    <row r="602" spans="1:20">
      <c r="A602" s="347">
        <f>'[4]All Counts'!E602</f>
        <v>21848</v>
      </c>
      <c r="B602" s="59">
        <f>'[4]All Counts'!F602</f>
        <v>1</v>
      </c>
      <c r="C602" s="59">
        <f>'[4]All Counts'!G602</f>
        <v>1</v>
      </c>
      <c r="D602" s="353">
        <v>1</v>
      </c>
      <c r="E602" s="59" t="str">
        <f>'[4]All Counts'!P602</f>
        <v>Caltran</v>
      </c>
      <c r="F602" s="59">
        <v>1</v>
      </c>
      <c r="G602" s="227">
        <v>2</v>
      </c>
      <c r="H602" s="227">
        <v>7</v>
      </c>
      <c r="I602" s="227">
        <v>7</v>
      </c>
      <c r="J602" s="59">
        <f>'[4]All Counts'!M602</f>
        <v>53153</v>
      </c>
      <c r="K602" s="78">
        <f>VLOOKUP(class[[#This Row],[hwycov_id]],flow[[hwycov_id]:[flow_day]],2,FALSE)</f>
        <v>54739.785643999996</v>
      </c>
      <c r="L602" s="229">
        <f t="shared" si="27"/>
        <v>2.9853171862359584E-2</v>
      </c>
      <c r="M602" s="228">
        <f t="shared" si="28"/>
        <v>1586.785643999996</v>
      </c>
      <c r="N602" s="228">
        <f t="shared" si="29"/>
        <v>2517888.6800044817</v>
      </c>
      <c r="O602" s="59" t="e">
        <f>VLOOKUP(class[[#This Row],[hwycov_id]],check!$A$2:$P$26,16,FALSE)</f>
        <v>#N/A</v>
      </c>
      <c r="P602" s="59">
        <v>626</v>
      </c>
      <c r="Q602" s="304">
        <f>ROUND(class[[#This Row],[count]],-3)</f>
        <v>53000</v>
      </c>
      <c r="R602" s="321">
        <f>VLOOKUP(class[[#This Row],[count_rd]],caltran!$J$2:$P$182,7,FALSE)</f>
        <v>42665</v>
      </c>
      <c r="S602" s="321">
        <f>VLOOKUP(class[[#This Row],[count_rd]],caltran!$J$2:$P$182,6,FALSE)</f>
        <v>63335</v>
      </c>
      <c r="T602" s="59">
        <f>IF(AND(class[[#This Row],[flow]]&gt;=class[[#This Row],[low]], class[[#This Row],[flow]]&lt;=class[[#This Row],[high]]),1,0)</f>
        <v>1</v>
      </c>
    </row>
    <row r="603" spans="1:20">
      <c r="A603" s="347">
        <f>'[4]All Counts'!E603</f>
        <v>28276</v>
      </c>
      <c r="B603" s="59">
        <f>'[4]All Counts'!F603</f>
        <v>1</v>
      </c>
      <c r="C603" s="59">
        <f>'[4]All Counts'!G603</f>
        <v>1</v>
      </c>
      <c r="D603" s="353">
        <v>1</v>
      </c>
      <c r="E603" s="59" t="str">
        <f>'[4]All Counts'!P603</f>
        <v>PeMS2016</v>
      </c>
      <c r="F603" s="59">
        <v>1</v>
      </c>
      <c r="G603" s="227">
        <v>2</v>
      </c>
      <c r="H603" s="227">
        <v>3</v>
      </c>
      <c r="I603" s="227">
        <v>14</v>
      </c>
      <c r="J603" s="59">
        <f>'[4]All Counts'!M603</f>
        <v>37442.514384239403</v>
      </c>
      <c r="K603" s="78">
        <f>VLOOKUP(class[[#This Row],[hwycov_id]],flow[[hwycov_id]:[flow_day]],2,FALSE)</f>
        <v>29554.409667000004</v>
      </c>
      <c r="L603" s="229">
        <f t="shared" si="27"/>
        <v>-0.21067240934438214</v>
      </c>
      <c r="M603" s="228">
        <f t="shared" si="28"/>
        <v>-7888.1047172393992</v>
      </c>
      <c r="N603" s="228">
        <f t="shared" si="29"/>
        <v>62222196.030134462</v>
      </c>
      <c r="O603" s="59" t="e">
        <f>VLOOKUP(class[[#This Row],[hwycov_id]],check!$A$2:$P$26,16,FALSE)</f>
        <v>#N/A</v>
      </c>
      <c r="P603" s="59">
        <v>627</v>
      </c>
      <c r="Q603" s="304">
        <f>ROUND(class[[#This Row],[count]],-3)</f>
        <v>37000</v>
      </c>
      <c r="R603" s="321">
        <f>VLOOKUP(class[[#This Row],[count_rd]],caltran!$J$2:$P$182,7,FALSE)</f>
        <v>28660.611111111113</v>
      </c>
      <c r="S603" s="321">
        <f>VLOOKUP(class[[#This Row],[count_rd]],caltran!$J$2:$P$182,6,FALSE)</f>
        <v>45339.388888888891</v>
      </c>
      <c r="T603" s="59">
        <f>IF(AND(class[[#This Row],[flow]]&gt;=class[[#This Row],[low]], class[[#This Row],[flow]]&lt;=class[[#This Row],[high]]),1,0)</f>
        <v>1</v>
      </c>
    </row>
    <row r="604" spans="1:20">
      <c r="A604" s="347">
        <f>'[4]All Counts'!E604</f>
        <v>28281</v>
      </c>
      <c r="B604" s="59">
        <f>'[4]All Counts'!F604</f>
        <v>1</v>
      </c>
      <c r="C604" s="59">
        <f>'[4]All Counts'!G604</f>
        <v>1</v>
      </c>
      <c r="D604" s="353">
        <v>1</v>
      </c>
      <c r="E604" s="59" t="str">
        <f>'[4]All Counts'!P604</f>
        <v>PeMS2016</v>
      </c>
      <c r="F604" s="59">
        <v>1</v>
      </c>
      <c r="G604" s="227">
        <v>2</v>
      </c>
      <c r="H604" s="227">
        <v>3</v>
      </c>
      <c r="I604" s="227">
        <v>14</v>
      </c>
      <c r="J604" s="59">
        <f>'[4]All Counts'!M604</f>
        <v>44693.49863496724</v>
      </c>
      <c r="K604" s="78">
        <f>VLOOKUP(class[[#This Row],[hwycov_id]],flow[[hwycov_id]:[flow_day]],2,FALSE)</f>
        <v>37440.953734999996</v>
      </c>
      <c r="L604" s="229">
        <f t="shared" si="27"/>
        <v>-0.16227292831116624</v>
      </c>
      <c r="M604" s="228">
        <f t="shared" si="28"/>
        <v>-7252.5448999672444</v>
      </c>
      <c r="N604" s="228">
        <f t="shared" si="29"/>
        <v>52599407.526040889</v>
      </c>
      <c r="O604" s="59" t="e">
        <f>VLOOKUP(class[[#This Row],[hwycov_id]],check!$A$2:$P$26,16,FALSE)</f>
        <v>#N/A</v>
      </c>
      <c r="P604" s="59">
        <v>628</v>
      </c>
      <c r="Q604" s="304">
        <f>ROUND(class[[#This Row],[count]],-3)</f>
        <v>45000</v>
      </c>
      <c r="R604" s="321">
        <f>VLOOKUP(class[[#This Row],[count_rd]],caltran!$J$2:$P$182,7,FALSE)</f>
        <v>35595</v>
      </c>
      <c r="S604" s="321">
        <f>VLOOKUP(class[[#This Row],[count_rd]],caltran!$J$2:$P$182,6,FALSE)</f>
        <v>54405</v>
      </c>
      <c r="T604" s="59">
        <f>IF(AND(class[[#This Row],[flow]]&gt;=class[[#This Row],[low]], class[[#This Row],[flow]]&lt;=class[[#This Row],[high]]),1,0)</f>
        <v>1</v>
      </c>
    </row>
    <row r="605" spans="1:20">
      <c r="A605" s="347">
        <f>'[4]All Counts'!E605</f>
        <v>11095</v>
      </c>
      <c r="B605" s="59">
        <f>'[4]All Counts'!F605</f>
        <v>1</v>
      </c>
      <c r="C605" s="59">
        <f>'[4]All Counts'!G605</f>
        <v>1</v>
      </c>
      <c r="D605" s="353">
        <v>1</v>
      </c>
      <c r="E605" s="59" t="str">
        <f>'[4]All Counts'!P605</f>
        <v>Caltran</v>
      </c>
      <c r="F605" s="59">
        <v>1</v>
      </c>
      <c r="G605" s="227">
        <v>2</v>
      </c>
      <c r="H605" s="227">
        <v>7</v>
      </c>
      <c r="I605" s="227">
        <v>7</v>
      </c>
      <c r="J605" s="59">
        <f>'[4]All Counts'!M605</f>
        <v>48677</v>
      </c>
      <c r="K605" s="78">
        <f>VLOOKUP(class[[#This Row],[hwycov_id]],flow[[hwycov_id]:[flow_day]],2,FALSE)</f>
        <v>47515.684814</v>
      </c>
      <c r="L605" s="229">
        <f t="shared" si="27"/>
        <v>-2.3857575158699129E-2</v>
      </c>
      <c r="M605" s="228">
        <f t="shared" si="28"/>
        <v>-1161.3151859999998</v>
      </c>
      <c r="N605" s="228">
        <f t="shared" si="29"/>
        <v>1348652.9612342142</v>
      </c>
      <c r="O605" s="59" t="e">
        <f>VLOOKUP(class[[#This Row],[hwycov_id]],check!$A$2:$P$26,16,FALSE)</f>
        <v>#N/A</v>
      </c>
      <c r="P605" s="59">
        <v>629</v>
      </c>
      <c r="Q605" s="304">
        <f>ROUND(class[[#This Row],[count]],-3)</f>
        <v>49000</v>
      </c>
      <c r="R605" s="321">
        <f>VLOOKUP(class[[#This Row],[count_rd]],caltran!$J$2:$P$182,7,FALSE)</f>
        <v>39126.5</v>
      </c>
      <c r="S605" s="321">
        <f>VLOOKUP(class[[#This Row],[count_rd]],caltran!$J$2:$P$182,6,FALSE)</f>
        <v>58873.5</v>
      </c>
      <c r="T605" s="59">
        <f>IF(AND(class[[#This Row],[flow]]&gt;=class[[#This Row],[low]], class[[#This Row],[flow]]&lt;=class[[#This Row],[high]]),1,0)</f>
        <v>1</v>
      </c>
    </row>
    <row r="606" spans="1:20">
      <c r="A606" s="347">
        <f>'[4]All Counts'!E606</f>
        <v>7430</v>
      </c>
      <c r="B606" s="59">
        <f>'[4]All Counts'!F606</f>
        <v>1</v>
      </c>
      <c r="C606" s="59">
        <f>'[4]All Counts'!G606</f>
        <v>1</v>
      </c>
      <c r="D606" s="353">
        <v>1</v>
      </c>
      <c r="E606" s="59" t="str">
        <f>'[4]All Counts'!P606</f>
        <v>Caltran</v>
      </c>
      <c r="F606" s="59">
        <v>1</v>
      </c>
      <c r="G606" s="227">
        <v>2</v>
      </c>
      <c r="H606" s="227">
        <v>3</v>
      </c>
      <c r="I606" s="227">
        <v>14</v>
      </c>
      <c r="J606" s="59">
        <f>'[4]All Counts'!M606</f>
        <v>57059</v>
      </c>
      <c r="K606" s="78">
        <f>VLOOKUP(class[[#This Row],[hwycov_id]],flow[[hwycov_id]:[flow_day]],2,FALSE)</f>
        <v>62222.291747999996</v>
      </c>
      <c r="L606" s="229">
        <f t="shared" si="27"/>
        <v>9.0490400252370318E-2</v>
      </c>
      <c r="M606" s="228">
        <f t="shared" si="28"/>
        <v>5163.291747999996</v>
      </c>
      <c r="N606" s="228">
        <f t="shared" si="29"/>
        <v>26659581.674964853</v>
      </c>
      <c r="O606" s="59" t="e">
        <f>VLOOKUP(class[[#This Row],[hwycov_id]],check!$A$2:$P$26,16,FALSE)</f>
        <v>#N/A</v>
      </c>
      <c r="P606" s="59">
        <v>630</v>
      </c>
      <c r="Q606" s="304">
        <f>ROUND(class[[#This Row],[count]],-3)</f>
        <v>57000</v>
      </c>
      <c r="R606" s="321">
        <f>VLOOKUP(class[[#This Row],[count_rd]],caltran!$J$2:$P$182,7,FALSE)</f>
        <v>46375.833333333328</v>
      </c>
      <c r="S606" s="321">
        <f>VLOOKUP(class[[#This Row],[count_rd]],caltran!$J$2:$P$182,6,FALSE)</f>
        <v>67624.166666666672</v>
      </c>
      <c r="T606" s="59">
        <f>IF(AND(class[[#This Row],[flow]]&gt;=class[[#This Row],[low]], class[[#This Row],[flow]]&lt;=class[[#This Row],[high]]),1,0)</f>
        <v>1</v>
      </c>
    </row>
    <row r="607" spans="1:20">
      <c r="A607" s="347">
        <f>'[4]All Counts'!E607</f>
        <v>7497</v>
      </c>
      <c r="B607" s="59">
        <f>'[4]All Counts'!F607</f>
        <v>1</v>
      </c>
      <c r="C607" s="59">
        <f>'[4]All Counts'!G607</f>
        <v>1</v>
      </c>
      <c r="D607" s="353">
        <v>1</v>
      </c>
      <c r="E607" s="59" t="str">
        <f>'[4]All Counts'!P607</f>
        <v>Caltran</v>
      </c>
      <c r="F607" s="59">
        <v>1</v>
      </c>
      <c r="G607" s="227">
        <v>2</v>
      </c>
      <c r="H607" s="227">
        <v>7</v>
      </c>
      <c r="I607" s="227">
        <v>7</v>
      </c>
      <c r="J607" s="59">
        <f>'[4]All Counts'!M607</f>
        <v>60316</v>
      </c>
      <c r="K607" s="78">
        <f>VLOOKUP(class[[#This Row],[hwycov_id]],flow[[hwycov_id]:[flow_day]],2,FALSE)</f>
        <v>62222.291747999996</v>
      </c>
      <c r="L607" s="229">
        <f t="shared" si="27"/>
        <v>3.1605075734465027E-2</v>
      </c>
      <c r="M607" s="228">
        <f t="shared" si="28"/>
        <v>1906.291747999996</v>
      </c>
      <c r="N607" s="228">
        <f t="shared" si="29"/>
        <v>3633948.2284928802</v>
      </c>
      <c r="O607" s="59" t="e">
        <f>VLOOKUP(class[[#This Row],[hwycov_id]],check!$A$2:$P$26,16,FALSE)</f>
        <v>#N/A</v>
      </c>
      <c r="P607" s="59">
        <v>631</v>
      </c>
      <c r="Q607" s="304">
        <f>ROUND(class[[#This Row],[count]],-3)</f>
        <v>60000</v>
      </c>
      <c r="R607" s="321">
        <f>VLOOKUP(class[[#This Row],[count_rd]],caltran!$J$2:$P$182,7,FALSE)</f>
        <v>49200.000000000007</v>
      </c>
      <c r="S607" s="321">
        <f>VLOOKUP(class[[#This Row],[count_rd]],caltran!$J$2:$P$182,6,FALSE)</f>
        <v>70800</v>
      </c>
      <c r="T607" s="59">
        <f>IF(AND(class[[#This Row],[flow]]&gt;=class[[#This Row],[low]], class[[#This Row],[flow]]&lt;=class[[#This Row],[high]]),1,0)</f>
        <v>1</v>
      </c>
    </row>
    <row r="608" spans="1:20">
      <c r="A608" s="347">
        <f>'[4]All Counts'!E608</f>
        <v>28904</v>
      </c>
      <c r="B608" s="59">
        <f>'[4]All Counts'!F608</f>
        <v>1</v>
      </c>
      <c r="C608" s="59">
        <f>'[4]All Counts'!G608</f>
        <v>1</v>
      </c>
      <c r="D608" s="353">
        <v>1</v>
      </c>
      <c r="E608" s="59" t="str">
        <f>'[4]All Counts'!P608</f>
        <v>PeMS2016</v>
      </c>
      <c r="F608" s="59">
        <v>1</v>
      </c>
      <c r="G608" s="227">
        <v>2</v>
      </c>
      <c r="H608" s="227">
        <v>3</v>
      </c>
      <c r="I608" s="227">
        <v>14</v>
      </c>
      <c r="J608" s="59">
        <f>'[4]All Counts'!M608</f>
        <v>29818.70059171816</v>
      </c>
      <c r="K608" s="78">
        <f>VLOOKUP(class[[#This Row],[hwycov_id]],flow[[hwycov_id]:[flow_day]],2,FALSE)</f>
        <v>36875.597291000005</v>
      </c>
      <c r="L608" s="229">
        <f t="shared" si="27"/>
        <v>0.23666010118636183</v>
      </c>
      <c r="M608" s="228">
        <f t="shared" si="28"/>
        <v>7056.8966992818459</v>
      </c>
      <c r="N608" s="228">
        <f t="shared" si="29"/>
        <v>49799791.024335012</v>
      </c>
      <c r="O608" s="59" t="e">
        <f>VLOOKUP(class[[#This Row],[hwycov_id]],check!$A$2:$P$26,16,FALSE)</f>
        <v>#N/A</v>
      </c>
      <c r="P608" s="59">
        <v>632</v>
      </c>
      <c r="Q608" s="304">
        <f>ROUND(class[[#This Row],[count]],-3)</f>
        <v>30000</v>
      </c>
      <c r="R608" s="321">
        <f>VLOOKUP(class[[#This Row],[count_rd]],caltran!$J$2:$P$182,7,FALSE)</f>
        <v>22770</v>
      </c>
      <c r="S608" s="321">
        <f>VLOOKUP(class[[#This Row],[count_rd]],caltran!$J$2:$P$182,6,FALSE)</f>
        <v>37230</v>
      </c>
      <c r="T608" s="59">
        <f>IF(AND(class[[#This Row],[flow]]&gt;=class[[#This Row],[low]], class[[#This Row],[flow]]&lt;=class[[#This Row],[high]]),1,0)</f>
        <v>1</v>
      </c>
    </row>
    <row r="609" spans="1:20">
      <c r="A609" s="347">
        <f>'[4]All Counts'!E609</f>
        <v>9028</v>
      </c>
      <c r="B609" s="59">
        <f>'[4]All Counts'!F609</f>
        <v>1</v>
      </c>
      <c r="C609" s="59">
        <f>'[4]All Counts'!G609</f>
        <v>1</v>
      </c>
      <c r="D609" s="353">
        <v>1</v>
      </c>
      <c r="E609" s="59" t="str">
        <f>'[4]All Counts'!P609</f>
        <v>Caltran</v>
      </c>
      <c r="F609" s="59">
        <v>1</v>
      </c>
      <c r="G609" s="227">
        <v>2</v>
      </c>
      <c r="H609" s="227">
        <v>3</v>
      </c>
      <c r="I609" s="227">
        <v>14</v>
      </c>
      <c r="J609" s="59">
        <f>'[4]All Counts'!M609</f>
        <v>52885</v>
      </c>
      <c r="K609" s="78">
        <f>VLOOKUP(class[[#This Row],[hwycov_id]],flow[[hwycov_id]:[flow_day]],2,FALSE)</f>
        <v>62627.314209000004</v>
      </c>
      <c r="L609" s="229">
        <f t="shared" si="27"/>
        <v>0.18421696528316156</v>
      </c>
      <c r="M609" s="228">
        <f t="shared" si="28"/>
        <v>9742.3142090000038</v>
      </c>
      <c r="N609" s="228">
        <f t="shared" si="29"/>
        <v>94912686.146883368</v>
      </c>
      <c r="O609" s="59" t="e">
        <f>VLOOKUP(class[[#This Row],[hwycov_id]],check!$A$2:$P$26,16,FALSE)</f>
        <v>#N/A</v>
      </c>
      <c r="P609" s="59">
        <v>633</v>
      </c>
      <c r="Q609" s="304">
        <f>ROUND(class[[#This Row],[count]],-3)</f>
        <v>53000</v>
      </c>
      <c r="R609" s="321">
        <f>VLOOKUP(class[[#This Row],[count_rd]],caltran!$J$2:$P$182,7,FALSE)</f>
        <v>42665</v>
      </c>
      <c r="S609" s="321">
        <f>VLOOKUP(class[[#This Row],[count_rd]],caltran!$J$2:$P$182,6,FALSE)</f>
        <v>63335</v>
      </c>
      <c r="T609" s="59">
        <f>IF(AND(class[[#This Row],[flow]]&gt;=class[[#This Row],[low]], class[[#This Row],[flow]]&lt;=class[[#This Row],[high]]),1,0)</f>
        <v>1</v>
      </c>
    </row>
    <row r="610" spans="1:20">
      <c r="A610" s="347">
        <f>'[4]All Counts'!E610</f>
        <v>7772</v>
      </c>
      <c r="B610" s="59">
        <f>'[4]All Counts'!F610</f>
        <v>1</v>
      </c>
      <c r="C610" s="59">
        <f>'[4]All Counts'!G610</f>
        <v>1</v>
      </c>
      <c r="D610" s="353">
        <v>1</v>
      </c>
      <c r="E610" s="59" t="str">
        <f>'[4]All Counts'!P610</f>
        <v>Caltran</v>
      </c>
      <c r="F610" s="59">
        <v>1</v>
      </c>
      <c r="G610" s="227">
        <v>2</v>
      </c>
      <c r="H610" s="227">
        <v>3</v>
      </c>
      <c r="I610" s="227">
        <v>14</v>
      </c>
      <c r="J610" s="59">
        <f>'[4]All Counts'!M610</f>
        <v>51824</v>
      </c>
      <c r="K610" s="78">
        <f>VLOOKUP(class[[#This Row],[hwycov_id]],flow[[hwycov_id]:[flow_day]],2,FALSE)</f>
        <v>59962.772948999998</v>
      </c>
      <c r="L610" s="229">
        <f t="shared" si="27"/>
        <v>0.1570464060859833</v>
      </c>
      <c r="M610" s="228">
        <f t="shared" si="28"/>
        <v>8138.7729489999983</v>
      </c>
      <c r="N610" s="228">
        <f t="shared" si="29"/>
        <v>66239625.115374133</v>
      </c>
      <c r="O610" s="59" t="e">
        <f>VLOOKUP(class[[#This Row],[hwycov_id]],check!$A$2:$P$26,16,FALSE)</f>
        <v>#N/A</v>
      </c>
      <c r="P610" s="59">
        <v>634</v>
      </c>
      <c r="Q610" s="304">
        <f>ROUND(class[[#This Row],[count]],-3)</f>
        <v>52000</v>
      </c>
      <c r="R610" s="321">
        <f>VLOOKUP(class[[#This Row],[count_rd]],caltran!$J$2:$P$182,7,FALSE)</f>
        <v>41810.888888888891</v>
      </c>
      <c r="S610" s="321">
        <f>VLOOKUP(class[[#This Row],[count_rd]],caltran!$J$2:$P$182,6,FALSE)</f>
        <v>62189.111111111109</v>
      </c>
      <c r="T610" s="59">
        <f>IF(AND(class[[#This Row],[flow]]&gt;=class[[#This Row],[low]], class[[#This Row],[flow]]&lt;=class[[#This Row],[high]]),1,0)</f>
        <v>1</v>
      </c>
    </row>
    <row r="611" spans="1:20">
      <c r="A611" s="347">
        <f>'[4]All Counts'!E611</f>
        <v>7375</v>
      </c>
      <c r="B611" s="59">
        <f>'[4]All Counts'!F611</f>
        <v>1</v>
      </c>
      <c r="C611" s="59">
        <f>'[4]All Counts'!G611</f>
        <v>1</v>
      </c>
      <c r="D611" s="353">
        <v>1</v>
      </c>
      <c r="E611" s="59" t="str">
        <f>'[4]All Counts'!P611</f>
        <v>Caltran</v>
      </c>
      <c r="F611" s="59">
        <v>1</v>
      </c>
      <c r="G611" s="227">
        <v>2</v>
      </c>
      <c r="H611" s="227">
        <v>3</v>
      </c>
      <c r="I611" s="227">
        <v>14</v>
      </c>
      <c r="J611" s="59">
        <f>'[4]All Counts'!M611</f>
        <v>51626</v>
      </c>
      <c r="K611" s="78">
        <f>VLOOKUP(class[[#This Row],[hwycov_id]],flow[[hwycov_id]:[flow_day]],2,FALSE)</f>
        <v>59962.772948999998</v>
      </c>
      <c r="L611" s="229">
        <f t="shared" si="27"/>
        <v>0.16148399932204693</v>
      </c>
      <c r="M611" s="228">
        <f t="shared" si="28"/>
        <v>8336.7729489999983</v>
      </c>
      <c r="N611" s="228">
        <f t="shared" si="29"/>
        <v>69501783.203178123</v>
      </c>
      <c r="O611" s="59" t="e">
        <f>VLOOKUP(class[[#This Row],[hwycov_id]],check!$A$2:$P$26,16,FALSE)</f>
        <v>#N/A</v>
      </c>
      <c r="P611" s="59">
        <v>635</v>
      </c>
      <c r="Q611" s="304">
        <f>ROUND(class[[#This Row],[count]],-3)</f>
        <v>52000</v>
      </c>
      <c r="R611" s="321">
        <f>VLOOKUP(class[[#This Row],[count_rd]],caltran!$J$2:$P$182,7,FALSE)</f>
        <v>41810.888888888891</v>
      </c>
      <c r="S611" s="321">
        <f>VLOOKUP(class[[#This Row],[count_rd]],caltran!$J$2:$P$182,6,FALSE)</f>
        <v>62189.111111111109</v>
      </c>
      <c r="T611" s="59">
        <f>IF(AND(class[[#This Row],[flow]]&gt;=class[[#This Row],[low]], class[[#This Row],[flow]]&lt;=class[[#This Row],[high]]),1,0)</f>
        <v>1</v>
      </c>
    </row>
    <row r="612" spans="1:20">
      <c r="A612" s="347">
        <f>'[4]All Counts'!E612</f>
        <v>15239</v>
      </c>
      <c r="B612" s="59">
        <f>'[4]All Counts'!F612</f>
        <v>1</v>
      </c>
      <c r="C612" s="59">
        <f>'[4]All Counts'!G612</f>
        <v>1</v>
      </c>
      <c r="D612" s="353">
        <v>1</v>
      </c>
      <c r="E612" s="59" t="str">
        <f>'[4]All Counts'!P612</f>
        <v>PeMS2016</v>
      </c>
      <c r="F612" s="59">
        <v>1</v>
      </c>
      <c r="G612" s="227">
        <v>2</v>
      </c>
      <c r="H612" s="227">
        <v>3</v>
      </c>
      <c r="I612" s="227">
        <v>14</v>
      </c>
      <c r="J612" s="59">
        <f>'[4]All Counts'!M612</f>
        <v>43172.476489434062</v>
      </c>
      <c r="K612" s="78">
        <f>VLOOKUP(class[[#This Row],[hwycov_id]],flow[[hwycov_id]:[flow_day]],2,FALSE)</f>
        <v>49851.229491999999</v>
      </c>
      <c r="L612" s="229">
        <f t="shared" si="27"/>
        <v>0.15469932571972045</v>
      </c>
      <c r="M612" s="228">
        <f t="shared" si="28"/>
        <v>6678.7530025659362</v>
      </c>
      <c r="N612" s="228">
        <f t="shared" si="29"/>
        <v>44605741.669283509</v>
      </c>
      <c r="O612" s="59" t="e">
        <f>VLOOKUP(class[[#This Row],[hwycov_id]],check!$A$2:$P$26,16,FALSE)</f>
        <v>#N/A</v>
      </c>
      <c r="P612" s="59">
        <v>636</v>
      </c>
      <c r="Q612" s="304">
        <f>ROUND(class[[#This Row],[count]],-3)</f>
        <v>43000</v>
      </c>
      <c r="R612" s="321">
        <f>VLOOKUP(class[[#This Row],[count_rd]],caltran!$J$2:$P$182,7,FALSE)</f>
        <v>33798</v>
      </c>
      <c r="S612" s="321">
        <f>VLOOKUP(class[[#This Row],[count_rd]],caltran!$J$2:$P$182,6,FALSE)</f>
        <v>52202</v>
      </c>
      <c r="T612" s="59">
        <f>IF(AND(class[[#This Row],[flow]]&gt;=class[[#This Row],[low]], class[[#This Row],[flow]]&lt;=class[[#This Row],[high]]),1,0)</f>
        <v>1</v>
      </c>
    </row>
    <row r="613" spans="1:20">
      <c r="A613" s="347">
        <f>'[4]All Counts'!E613</f>
        <v>11124</v>
      </c>
      <c r="B613" s="59">
        <f>'[4]All Counts'!F613</f>
        <v>1</v>
      </c>
      <c r="C613" s="59">
        <f>'[4]All Counts'!G613</f>
        <v>1</v>
      </c>
      <c r="D613" s="353">
        <v>1</v>
      </c>
      <c r="E613" s="59" t="str">
        <f>'[4]All Counts'!P613</f>
        <v>Caltran</v>
      </c>
      <c r="F613" s="59">
        <v>1</v>
      </c>
      <c r="G613" s="227">
        <v>2</v>
      </c>
      <c r="H613" s="227">
        <v>3</v>
      </c>
      <c r="I613" s="227">
        <v>7</v>
      </c>
      <c r="J613" s="59">
        <f>'[4]All Counts'!M613</f>
        <v>45213</v>
      </c>
      <c r="K613" s="78">
        <f>VLOOKUP(class[[#This Row],[hwycov_id]],flow[[hwycov_id]:[flow_day]],2,FALSE)</f>
        <v>52045.639404000001</v>
      </c>
      <c r="L613" s="229">
        <f t="shared" si="27"/>
        <v>0.15112112454382598</v>
      </c>
      <c r="M613" s="228">
        <f t="shared" si="28"/>
        <v>6832.6394040000014</v>
      </c>
      <c r="N613" s="228">
        <f t="shared" si="29"/>
        <v>46684961.225093491</v>
      </c>
      <c r="O613" s="59" t="e">
        <f>VLOOKUP(class[[#This Row],[hwycov_id]],check!$A$2:$P$26,16,FALSE)</f>
        <v>#N/A</v>
      </c>
      <c r="P613" s="59">
        <v>637</v>
      </c>
      <c r="Q613" s="304">
        <f>ROUND(class[[#This Row],[count]],-3)</f>
        <v>45000</v>
      </c>
      <c r="R613" s="321">
        <f>VLOOKUP(class[[#This Row],[count_rd]],caltran!$J$2:$P$182,7,FALSE)</f>
        <v>35595</v>
      </c>
      <c r="S613" s="321">
        <f>VLOOKUP(class[[#This Row],[count_rd]],caltran!$J$2:$P$182,6,FALSE)</f>
        <v>54405</v>
      </c>
      <c r="T613" s="59">
        <f>IF(AND(class[[#This Row],[flow]]&gt;=class[[#This Row],[low]], class[[#This Row],[flow]]&lt;=class[[#This Row],[high]]),1,0)</f>
        <v>1</v>
      </c>
    </row>
    <row r="614" spans="1:20">
      <c r="A614" s="347">
        <f>'[4]All Counts'!E614</f>
        <v>19481</v>
      </c>
      <c r="B614" s="59">
        <f>'[4]All Counts'!F614</f>
        <v>1</v>
      </c>
      <c r="C614" s="59">
        <f>'[4]All Counts'!G614</f>
        <v>1</v>
      </c>
      <c r="D614" s="353">
        <v>1</v>
      </c>
      <c r="E614" s="59" t="str">
        <f>'[4]All Counts'!P614</f>
        <v>PeMS2016</v>
      </c>
      <c r="F614" s="59">
        <v>1</v>
      </c>
      <c r="G614" s="227">
        <v>2</v>
      </c>
      <c r="H614" s="227">
        <v>3</v>
      </c>
      <c r="I614" s="227">
        <v>19</v>
      </c>
      <c r="J614" s="59">
        <f>'[4]All Counts'!M614</f>
        <v>46785.317963372363</v>
      </c>
      <c r="K614" s="78">
        <f>VLOOKUP(class[[#This Row],[hwycov_id]],flow[[hwycov_id]:[flow_day]],2,FALSE)</f>
        <v>52045.639404000001</v>
      </c>
      <c r="L614" s="229">
        <f t="shared" si="27"/>
        <v>0.11243530384352374</v>
      </c>
      <c r="M614" s="228">
        <f t="shared" si="28"/>
        <v>5260.3214406276384</v>
      </c>
      <c r="N614" s="228">
        <f t="shared" si="29"/>
        <v>27670981.658726834</v>
      </c>
      <c r="O614" s="59" t="e">
        <f>VLOOKUP(class[[#This Row],[hwycov_id]],check!$A$2:$P$26,16,FALSE)</f>
        <v>#N/A</v>
      </c>
      <c r="P614" s="59">
        <v>638</v>
      </c>
      <c r="Q614" s="304">
        <f>ROUND(class[[#This Row],[count]],-3)</f>
        <v>47000</v>
      </c>
      <c r="R614" s="321">
        <f>VLOOKUP(class[[#This Row],[count_rd]],caltran!$J$2:$P$182,7,FALSE)</f>
        <v>37346.722222222226</v>
      </c>
      <c r="S614" s="321">
        <f>VLOOKUP(class[[#This Row],[count_rd]],caltran!$J$2:$P$182,6,FALSE)</f>
        <v>56653.277777777774</v>
      </c>
      <c r="T614" s="59">
        <f>IF(AND(class[[#This Row],[flow]]&gt;=class[[#This Row],[low]], class[[#This Row],[flow]]&lt;=class[[#This Row],[high]]),1,0)</f>
        <v>1</v>
      </c>
    </row>
    <row r="615" spans="1:20">
      <c r="A615" s="347">
        <f>'[4]All Counts'!E615</f>
        <v>19481</v>
      </c>
      <c r="B615" s="59">
        <f>'[4]All Counts'!F615</f>
        <v>1</v>
      </c>
      <c r="C615" s="59">
        <f>'[4]All Counts'!G615</f>
        <v>1</v>
      </c>
      <c r="D615" s="353">
        <v>1</v>
      </c>
      <c r="E615" s="59" t="str">
        <f>'[4]All Counts'!P615</f>
        <v>Caltran</v>
      </c>
      <c r="F615" s="59">
        <v>1</v>
      </c>
      <c r="G615" s="227">
        <v>2</v>
      </c>
      <c r="H615" s="227">
        <v>3</v>
      </c>
      <c r="I615" s="227">
        <v>14</v>
      </c>
      <c r="J615" s="59">
        <f>'[4]All Counts'!M615</f>
        <v>45435</v>
      </c>
      <c r="K615" s="78">
        <f>VLOOKUP(class[[#This Row],[hwycov_id]],flow[[hwycov_id]:[flow_day]],2,FALSE)</f>
        <v>52045.639404000001</v>
      </c>
      <c r="L615" s="229">
        <f t="shared" si="27"/>
        <v>0.14549663043908878</v>
      </c>
      <c r="M615" s="228">
        <f t="shared" si="28"/>
        <v>6610.6394040000014</v>
      </c>
      <c r="N615" s="228">
        <f t="shared" si="29"/>
        <v>43700553.329717495</v>
      </c>
      <c r="O615" s="59" t="e">
        <f>VLOOKUP(class[[#This Row],[hwycov_id]],check!$A$2:$P$26,16,FALSE)</f>
        <v>#N/A</v>
      </c>
      <c r="P615" s="59">
        <v>639</v>
      </c>
      <c r="Q615" s="304">
        <f>ROUND(class[[#This Row],[count]],-3)</f>
        <v>45000</v>
      </c>
      <c r="R615" s="321">
        <f>VLOOKUP(class[[#This Row],[count_rd]],caltran!$J$2:$P$182,7,FALSE)</f>
        <v>35595</v>
      </c>
      <c r="S615" s="321">
        <f>VLOOKUP(class[[#This Row],[count_rd]],caltran!$J$2:$P$182,6,FALSE)</f>
        <v>54405</v>
      </c>
      <c r="T615" s="59">
        <f>IF(AND(class[[#This Row],[flow]]&gt;=class[[#This Row],[low]], class[[#This Row],[flow]]&lt;=class[[#This Row],[high]]),1,0)</f>
        <v>1</v>
      </c>
    </row>
    <row r="616" spans="1:20">
      <c r="A616" s="347">
        <f>'[4]All Counts'!E616</f>
        <v>7377</v>
      </c>
      <c r="B616" s="59">
        <f>'[4]All Counts'!F616</f>
        <v>1</v>
      </c>
      <c r="C616" s="59">
        <f>'[4]All Counts'!G616</f>
        <v>1</v>
      </c>
      <c r="D616" s="353">
        <v>1</v>
      </c>
      <c r="E616" s="59" t="str">
        <f>'[4]All Counts'!P616</f>
        <v>Caltran</v>
      </c>
      <c r="F616" s="59">
        <v>1</v>
      </c>
      <c r="G616" s="227">
        <v>2</v>
      </c>
      <c r="H616" s="227">
        <v>7</v>
      </c>
      <c r="I616" s="227">
        <v>7</v>
      </c>
      <c r="J616" s="59">
        <f>'[4]All Counts'!M616</f>
        <v>45188</v>
      </c>
      <c r="K616" s="78">
        <f>VLOOKUP(class[[#This Row],[hwycov_id]],flow[[hwycov_id]:[flow_day]],2,FALSE)</f>
        <v>50135.496339000005</v>
      </c>
      <c r="L616" s="229">
        <f t="shared" si="27"/>
        <v>0.1094869509383023</v>
      </c>
      <c r="M616" s="228">
        <f t="shared" si="28"/>
        <v>4947.4963390000048</v>
      </c>
      <c r="N616" s="228">
        <f t="shared" si="29"/>
        <v>24477720.024418451</v>
      </c>
      <c r="O616" s="59" t="e">
        <f>VLOOKUP(class[[#This Row],[hwycov_id]],check!$A$2:$P$26,16,FALSE)</f>
        <v>#N/A</v>
      </c>
      <c r="P616" s="59">
        <v>640</v>
      </c>
      <c r="Q616" s="304">
        <f>ROUND(class[[#This Row],[count]],-3)</f>
        <v>45000</v>
      </c>
      <c r="R616" s="321">
        <f>VLOOKUP(class[[#This Row],[count_rd]],caltran!$J$2:$P$182,7,FALSE)</f>
        <v>35595</v>
      </c>
      <c r="S616" s="321">
        <f>VLOOKUP(class[[#This Row],[count_rd]],caltran!$J$2:$P$182,6,FALSE)</f>
        <v>54405</v>
      </c>
      <c r="T616" s="59">
        <f>IF(AND(class[[#This Row],[flow]]&gt;=class[[#This Row],[low]], class[[#This Row],[flow]]&lt;=class[[#This Row],[high]]),1,0)</f>
        <v>1</v>
      </c>
    </row>
    <row r="617" spans="1:20">
      <c r="A617" s="347">
        <f>'[4]All Counts'!E617</f>
        <v>27229</v>
      </c>
      <c r="B617" s="59">
        <f>'[4]All Counts'!F617</f>
        <v>1</v>
      </c>
      <c r="C617" s="59">
        <f>'[4]All Counts'!G617</f>
        <v>1</v>
      </c>
      <c r="D617" s="353">
        <v>1</v>
      </c>
      <c r="E617" s="59" t="str">
        <f>'[4]All Counts'!P617</f>
        <v>Caltran</v>
      </c>
      <c r="F617" s="59">
        <v>1</v>
      </c>
      <c r="G617" s="227">
        <v>2</v>
      </c>
      <c r="H617" s="227">
        <v>3</v>
      </c>
      <c r="I617" s="227">
        <v>14</v>
      </c>
      <c r="J617" s="59">
        <f>'[4]All Counts'!M617</f>
        <v>42647</v>
      </c>
      <c r="K617" s="78">
        <f>VLOOKUP(class[[#This Row],[hwycov_id]],flow[[hwycov_id]:[flow_day]],2,FALSE)</f>
        <v>47562.399535999997</v>
      </c>
      <c r="L617" s="229">
        <f t="shared" si="27"/>
        <v>0.11525780326869417</v>
      </c>
      <c r="M617" s="228">
        <f t="shared" si="28"/>
        <v>4915.3995359999972</v>
      </c>
      <c r="N617" s="228">
        <f t="shared" si="29"/>
        <v>24161152.598508988</v>
      </c>
      <c r="O617" s="59" t="e">
        <f>VLOOKUP(class[[#This Row],[hwycov_id]],check!$A$2:$P$26,16,FALSE)</f>
        <v>#N/A</v>
      </c>
      <c r="P617" s="59">
        <v>641</v>
      </c>
      <c r="Q617" s="304">
        <f>ROUND(class[[#This Row],[count]],-3)</f>
        <v>43000</v>
      </c>
      <c r="R617" s="321">
        <f>VLOOKUP(class[[#This Row],[count_rd]],caltran!$J$2:$P$182,7,FALSE)</f>
        <v>33798</v>
      </c>
      <c r="S617" s="321">
        <f>VLOOKUP(class[[#This Row],[count_rd]],caltran!$J$2:$P$182,6,FALSE)</f>
        <v>52202</v>
      </c>
      <c r="T617" s="59">
        <f>IF(AND(class[[#This Row],[flow]]&gt;=class[[#This Row],[low]], class[[#This Row],[flow]]&lt;=class[[#This Row],[high]]),1,0)</f>
        <v>1</v>
      </c>
    </row>
    <row r="618" spans="1:20">
      <c r="A618" s="347">
        <f>'[4]All Counts'!E618</f>
        <v>27223</v>
      </c>
      <c r="B618" s="59">
        <f>'[4]All Counts'!F618</f>
        <v>1</v>
      </c>
      <c r="C618" s="59">
        <f>'[4]All Counts'!G618</f>
        <v>1</v>
      </c>
      <c r="D618" s="353">
        <v>1</v>
      </c>
      <c r="E618" s="59" t="str">
        <f>'[4]All Counts'!P618</f>
        <v>Caltran</v>
      </c>
      <c r="F618" s="59">
        <v>1</v>
      </c>
      <c r="G618" s="227">
        <v>2</v>
      </c>
      <c r="H618" s="227">
        <v>3</v>
      </c>
      <c r="I618" s="227">
        <v>14</v>
      </c>
      <c r="J618" s="59">
        <f>'[4]All Counts'!M618</f>
        <v>40655</v>
      </c>
      <c r="K618" s="78">
        <f>VLOOKUP(class[[#This Row],[hwycov_id]],flow[[hwycov_id]:[flow_day]],2,FALSE)</f>
        <v>43720.008055999999</v>
      </c>
      <c r="L618" s="229">
        <f t="shared" si="27"/>
        <v>7.5390679030869379E-2</v>
      </c>
      <c r="M618" s="228">
        <f t="shared" si="28"/>
        <v>3065.0080559999988</v>
      </c>
      <c r="N618" s="228">
        <f t="shared" si="29"/>
        <v>9394274.3833448924</v>
      </c>
      <c r="O618" s="59" t="e">
        <f>VLOOKUP(class[[#This Row],[hwycov_id]],check!$A$2:$P$26,16,FALSE)</f>
        <v>#N/A</v>
      </c>
      <c r="P618" s="59">
        <v>642</v>
      </c>
      <c r="Q618" s="304">
        <f>ROUND(class[[#This Row],[count]],-3)</f>
        <v>41000</v>
      </c>
      <c r="R618" s="321">
        <f>VLOOKUP(class[[#This Row],[count_rd]],caltran!$J$2:$P$182,7,FALSE)</f>
        <v>32089.333333333332</v>
      </c>
      <c r="S618" s="321">
        <f>VLOOKUP(class[[#This Row],[count_rd]],caltran!$J$2:$P$182,6,FALSE)</f>
        <v>49910.666666666672</v>
      </c>
      <c r="T618" s="59">
        <f>IF(AND(class[[#This Row],[flow]]&gt;=class[[#This Row],[low]], class[[#This Row],[flow]]&lt;=class[[#This Row],[high]]),1,0)</f>
        <v>1</v>
      </c>
    </row>
    <row r="619" spans="1:20">
      <c r="A619" s="347">
        <f>'[4]All Counts'!E619</f>
        <v>27241</v>
      </c>
      <c r="B619" s="59">
        <f>'[4]All Counts'!F619</f>
        <v>1</v>
      </c>
      <c r="C619" s="59">
        <f>'[4]All Counts'!G619</f>
        <v>1</v>
      </c>
      <c r="D619" s="353">
        <v>1</v>
      </c>
      <c r="E619" s="59" t="str">
        <f>'[4]All Counts'!P619</f>
        <v>Caltran</v>
      </c>
      <c r="F619" s="59">
        <v>1</v>
      </c>
      <c r="G619" s="227">
        <v>3</v>
      </c>
      <c r="H619" s="227">
        <v>3</v>
      </c>
      <c r="I619" s="227">
        <v>14</v>
      </c>
      <c r="J619" s="59">
        <f>'[4]All Counts'!M619</f>
        <v>41819</v>
      </c>
      <c r="K619" s="78">
        <f>VLOOKUP(class[[#This Row],[hwycov_id]],flow[[hwycov_id]:[flow_day]],2,FALSE)</f>
        <v>45074.470459000004</v>
      </c>
      <c r="L619" s="229">
        <f t="shared" si="27"/>
        <v>7.7846683540974349E-2</v>
      </c>
      <c r="M619" s="228">
        <f t="shared" si="28"/>
        <v>3255.4704590000038</v>
      </c>
      <c r="N619" s="228">
        <f t="shared" si="29"/>
        <v>10598087.909421695</v>
      </c>
      <c r="O619" s="59" t="e">
        <f>VLOOKUP(class[[#This Row],[hwycov_id]],check!$A$2:$P$26,16,FALSE)</f>
        <v>#N/A</v>
      </c>
      <c r="P619" s="59">
        <v>643</v>
      </c>
      <c r="Q619" s="304">
        <f>ROUND(class[[#This Row],[count]],-3)</f>
        <v>42000</v>
      </c>
      <c r="R619" s="321">
        <f>VLOOKUP(class[[#This Row],[count_rd]],caltran!$J$2:$P$182,7,FALSE)</f>
        <v>32953.666666666672</v>
      </c>
      <c r="S619" s="321">
        <f>VLOOKUP(class[[#This Row],[count_rd]],caltran!$J$2:$P$182,6,FALSE)</f>
        <v>51046.333333333328</v>
      </c>
      <c r="T619" s="59">
        <f>IF(AND(class[[#This Row],[flow]]&gt;=class[[#This Row],[low]], class[[#This Row],[flow]]&lt;=class[[#This Row],[high]]),1,0)</f>
        <v>1</v>
      </c>
    </row>
    <row r="620" spans="1:20">
      <c r="A620" s="347">
        <f>'[4]All Counts'!E620</f>
        <v>15277</v>
      </c>
      <c r="B620" s="59">
        <f>'[4]All Counts'!F620</f>
        <v>1</v>
      </c>
      <c r="C620" s="59">
        <f>'[4]All Counts'!G620</f>
        <v>1</v>
      </c>
      <c r="D620" s="353">
        <v>1</v>
      </c>
      <c r="E620" s="59" t="str">
        <f>'[4]All Counts'!P620</f>
        <v>Caltran</v>
      </c>
      <c r="F620" s="59">
        <v>1</v>
      </c>
      <c r="G620" s="227">
        <v>4</v>
      </c>
      <c r="H620" s="227">
        <v>3</v>
      </c>
      <c r="I620" s="227">
        <v>14</v>
      </c>
      <c r="J620" s="59">
        <f>'[4]All Counts'!M620</f>
        <v>44548</v>
      </c>
      <c r="K620" s="78">
        <f>VLOOKUP(class[[#This Row],[hwycov_id]],flow[[hwycov_id]:[flow_day]],2,FALSE)</f>
        <v>53628.600097000002</v>
      </c>
      <c r="L620" s="229">
        <f t="shared" si="27"/>
        <v>0.20383855834156428</v>
      </c>
      <c r="M620" s="228">
        <f t="shared" si="28"/>
        <v>9080.6000970000023</v>
      </c>
      <c r="N620" s="228">
        <f t="shared" si="29"/>
        <v>82457298.12163645</v>
      </c>
      <c r="O620" s="59" t="e">
        <f>VLOOKUP(class[[#This Row],[hwycov_id]],check!$A$2:$P$26,16,FALSE)</f>
        <v>#N/A</v>
      </c>
      <c r="P620" s="59">
        <v>644</v>
      </c>
      <c r="Q620" s="304">
        <f>ROUND(class[[#This Row],[count]],-3)</f>
        <v>45000</v>
      </c>
      <c r="R620" s="321">
        <f>VLOOKUP(class[[#This Row],[count_rd]],caltran!$J$2:$P$182,7,FALSE)</f>
        <v>35595</v>
      </c>
      <c r="S620" s="321">
        <f>VLOOKUP(class[[#This Row],[count_rd]],caltran!$J$2:$P$182,6,FALSE)</f>
        <v>54405</v>
      </c>
      <c r="T620" s="59">
        <f>IF(AND(class[[#This Row],[flow]]&gt;=class[[#This Row],[low]], class[[#This Row],[flow]]&lt;=class[[#This Row],[high]]),1,0)</f>
        <v>1</v>
      </c>
    </row>
    <row r="621" spans="1:20">
      <c r="A621" s="347">
        <f>'[4]All Counts'!E621</f>
        <v>11123</v>
      </c>
      <c r="B621" s="59">
        <f>'[4]All Counts'!F621</f>
        <v>1</v>
      </c>
      <c r="C621" s="59">
        <f>'[4]All Counts'!G621</f>
        <v>1</v>
      </c>
      <c r="D621" s="353">
        <v>1</v>
      </c>
      <c r="E621" s="59" t="str">
        <f>'[4]All Counts'!P621</f>
        <v>Caltran</v>
      </c>
      <c r="F621" s="59">
        <v>1</v>
      </c>
      <c r="G621" s="227">
        <v>5</v>
      </c>
      <c r="H621" s="227">
        <v>3</v>
      </c>
      <c r="I621" s="227">
        <v>14</v>
      </c>
      <c r="J621" s="59">
        <f>'[4]All Counts'!M621</f>
        <v>44181</v>
      </c>
      <c r="K621" s="78">
        <f>VLOOKUP(class[[#This Row],[hwycov_id]],flow[[hwycov_id]:[flow_day]],2,FALSE)</f>
        <v>53628.600097000002</v>
      </c>
      <c r="L621" s="229">
        <f t="shared" si="27"/>
        <v>0.21383853006948694</v>
      </c>
      <c r="M621" s="228">
        <f t="shared" si="28"/>
        <v>9447.6000970000023</v>
      </c>
      <c r="N621" s="228">
        <f t="shared" si="29"/>
        <v>89257147.592834458</v>
      </c>
      <c r="O621" s="59" t="e">
        <f>VLOOKUP(class[[#This Row],[hwycov_id]],check!$A$2:$P$26,16,FALSE)</f>
        <v>#N/A</v>
      </c>
      <c r="P621" s="59">
        <v>645</v>
      </c>
      <c r="Q621" s="304">
        <f>ROUND(class[[#This Row],[count]],-3)</f>
        <v>44000</v>
      </c>
      <c r="R621" s="321">
        <f>VLOOKUP(class[[#This Row],[count_rd]],caltran!$J$2:$P$182,7,FALSE)</f>
        <v>34694</v>
      </c>
      <c r="S621" s="321">
        <f>VLOOKUP(class[[#This Row],[count_rd]],caltran!$J$2:$P$182,6,FALSE)</f>
        <v>53306</v>
      </c>
      <c r="T621" s="59">
        <f>IF(AND(class[[#This Row],[flow]]&gt;=class[[#This Row],[low]], class[[#This Row],[flow]]&lt;=class[[#This Row],[high]]),1,0)</f>
        <v>0</v>
      </c>
    </row>
    <row r="622" spans="1:20">
      <c r="A622" s="347">
        <f>'[4]All Counts'!E622</f>
        <v>7501</v>
      </c>
      <c r="B622" s="59">
        <f>'[4]All Counts'!F622</f>
        <v>1</v>
      </c>
      <c r="C622" s="59">
        <f>'[4]All Counts'!G622</f>
        <v>1</v>
      </c>
      <c r="D622" s="353">
        <v>1</v>
      </c>
      <c r="E622" s="59" t="str">
        <f>'[4]All Counts'!P622</f>
        <v>PeMS2016</v>
      </c>
      <c r="F622" s="59">
        <v>1</v>
      </c>
      <c r="G622" s="227">
        <v>0</v>
      </c>
      <c r="H622" s="227">
        <v>4</v>
      </c>
      <c r="I622" s="227">
        <v>2</v>
      </c>
      <c r="J622" s="59">
        <f>'[4]All Counts'!M622</f>
        <v>41779.034296671598</v>
      </c>
      <c r="K622" s="78">
        <f>VLOOKUP(class[[#This Row],[hwycov_id]],flow[[hwycov_id]:[flow_day]],2,FALSE)</f>
        <v>51860.025389999995</v>
      </c>
      <c r="L622" s="229">
        <f t="shared" si="27"/>
        <v>0.24129306153281571</v>
      </c>
      <c r="M622" s="228">
        <f t="shared" si="28"/>
        <v>10080.991093328397</v>
      </c>
      <c r="N622" s="228">
        <f t="shared" si="29"/>
        <v>101626381.42376648</v>
      </c>
      <c r="O622" s="59" t="e">
        <f>VLOOKUP(class[[#This Row],[hwycov_id]],check!$A$2:$P$26,16,FALSE)</f>
        <v>#N/A</v>
      </c>
      <c r="P622" s="59">
        <v>646</v>
      </c>
      <c r="Q622" s="304">
        <f>ROUND(class[[#This Row],[count]],-3)</f>
        <v>42000</v>
      </c>
      <c r="R622" s="321">
        <f>VLOOKUP(class[[#This Row],[count_rd]],caltran!$J$2:$P$182,7,FALSE)</f>
        <v>32953.666666666672</v>
      </c>
      <c r="S622" s="321">
        <f>VLOOKUP(class[[#This Row],[count_rd]],caltran!$J$2:$P$182,6,FALSE)</f>
        <v>51046.333333333328</v>
      </c>
      <c r="T622" s="59">
        <f>IF(AND(class[[#This Row],[flow]]&gt;=class[[#This Row],[low]], class[[#This Row],[flow]]&lt;=class[[#This Row],[high]]),1,0)</f>
        <v>0</v>
      </c>
    </row>
    <row r="623" spans="1:20">
      <c r="A623" s="347">
        <f>'[4]All Counts'!E623</f>
        <v>15238</v>
      </c>
      <c r="B623" s="59">
        <f>'[4]All Counts'!F623</f>
        <v>1</v>
      </c>
      <c r="C623" s="59">
        <f>'[4]All Counts'!G623</f>
        <v>1</v>
      </c>
      <c r="D623" s="353">
        <v>1</v>
      </c>
      <c r="E623" s="59" t="str">
        <f>'[4]All Counts'!P623</f>
        <v>Caltran</v>
      </c>
      <c r="F623" s="59">
        <v>1</v>
      </c>
      <c r="G623" s="227">
        <v>0</v>
      </c>
      <c r="H623" s="227">
        <v>4</v>
      </c>
      <c r="I623" s="227">
        <v>2</v>
      </c>
      <c r="J623" s="59">
        <f>'[4]All Counts'!M623</f>
        <v>52580</v>
      </c>
      <c r="K623" s="78">
        <f>VLOOKUP(class[[#This Row],[hwycov_id]],flow[[hwycov_id]:[flow_day]],2,FALSE)</f>
        <v>64789.617676000002</v>
      </c>
      <c r="L623" s="229">
        <f t="shared" si="27"/>
        <v>0.23221030193990111</v>
      </c>
      <c r="M623" s="228">
        <f t="shared" si="28"/>
        <v>12209.617676000002</v>
      </c>
      <c r="N623" s="228">
        <f t="shared" si="29"/>
        <v>149074763.79409167</v>
      </c>
      <c r="O623" s="59" t="e">
        <f>VLOOKUP(class[[#This Row],[hwycov_id]],check!$A$2:$P$26,16,FALSE)</f>
        <v>#N/A</v>
      </c>
      <c r="P623" s="59">
        <v>647</v>
      </c>
      <c r="Q623" s="304">
        <f>ROUND(class[[#This Row],[count]],-3)</f>
        <v>53000</v>
      </c>
      <c r="R623" s="321">
        <f>VLOOKUP(class[[#This Row],[count_rd]],caltran!$J$2:$P$182,7,FALSE)</f>
        <v>42665</v>
      </c>
      <c r="S623" s="321">
        <f>VLOOKUP(class[[#This Row],[count_rd]],caltran!$J$2:$P$182,6,FALSE)</f>
        <v>63335</v>
      </c>
      <c r="T623" s="59">
        <f>IF(AND(class[[#This Row],[flow]]&gt;=class[[#This Row],[low]], class[[#This Row],[flow]]&lt;=class[[#This Row],[high]]),1,0)</f>
        <v>0</v>
      </c>
    </row>
    <row r="624" spans="1:20">
      <c r="A624" s="347">
        <f>'[4]All Counts'!E624</f>
        <v>8103</v>
      </c>
      <c r="B624" s="59">
        <f>'[4]All Counts'!F624</f>
        <v>1</v>
      </c>
      <c r="C624" s="59">
        <f>'[4]All Counts'!G624</f>
        <v>1</v>
      </c>
      <c r="D624" s="353">
        <v>1</v>
      </c>
      <c r="E624" s="59" t="str">
        <f>'[4]All Counts'!P624</f>
        <v>Caltran</v>
      </c>
      <c r="F624" s="59">
        <v>1</v>
      </c>
      <c r="G624" s="227">
        <v>0</v>
      </c>
      <c r="H624" s="227">
        <v>4</v>
      </c>
      <c r="I624" s="227">
        <v>2</v>
      </c>
      <c r="J624" s="59">
        <f>'[4]All Counts'!M624</f>
        <v>52138</v>
      </c>
      <c r="K624" s="78">
        <f>VLOOKUP(class[[#This Row],[hwycov_id]],flow[[hwycov_id]:[flow_day]],2,FALSE)</f>
        <v>64789.617676000002</v>
      </c>
      <c r="L624" s="229">
        <f t="shared" si="27"/>
        <v>0.24265636725612794</v>
      </c>
      <c r="M624" s="228">
        <f t="shared" si="28"/>
        <v>12651.617676000002</v>
      </c>
      <c r="N624" s="228">
        <f t="shared" si="29"/>
        <v>160063429.81967568</v>
      </c>
      <c r="O624" s="59" t="e">
        <f>VLOOKUP(class[[#This Row],[hwycov_id]],check!$A$2:$P$26,16,FALSE)</f>
        <v>#N/A</v>
      </c>
      <c r="P624" s="59">
        <v>648</v>
      </c>
      <c r="Q624" s="304">
        <f>ROUND(class[[#This Row],[count]],-3)</f>
        <v>52000</v>
      </c>
      <c r="R624" s="321">
        <f>VLOOKUP(class[[#This Row],[count_rd]],caltran!$J$2:$P$182,7,FALSE)</f>
        <v>41810.888888888891</v>
      </c>
      <c r="S624" s="321">
        <f>VLOOKUP(class[[#This Row],[count_rd]],caltran!$J$2:$P$182,6,FALSE)</f>
        <v>62189.111111111109</v>
      </c>
      <c r="T624" s="59">
        <f>IF(AND(class[[#This Row],[flow]]&gt;=class[[#This Row],[low]], class[[#This Row],[flow]]&lt;=class[[#This Row],[high]]),1,0)</f>
        <v>0</v>
      </c>
    </row>
    <row r="625" spans="1:20">
      <c r="A625" s="347">
        <f>'[4]All Counts'!E625</f>
        <v>25938</v>
      </c>
      <c r="B625" s="59">
        <f>'[4]All Counts'!F625</f>
        <v>1</v>
      </c>
      <c r="C625" s="59">
        <f>'[4]All Counts'!G625</f>
        <v>1</v>
      </c>
      <c r="D625" s="353">
        <v>1</v>
      </c>
      <c r="E625" s="59" t="str">
        <f>'[4]All Counts'!P625</f>
        <v>Caltran</v>
      </c>
      <c r="F625" s="59">
        <v>1</v>
      </c>
      <c r="G625" s="227">
        <v>0</v>
      </c>
      <c r="H625" s="227">
        <v>4</v>
      </c>
      <c r="I625" s="227">
        <v>2</v>
      </c>
      <c r="J625" s="59">
        <f>'[4]All Counts'!M625</f>
        <v>55889</v>
      </c>
      <c r="K625" s="78">
        <f>VLOOKUP(class[[#This Row],[hwycov_id]],flow[[hwycov_id]:[flow_day]],2,FALSE)</f>
        <v>67535.417481000011</v>
      </c>
      <c r="L625" s="229">
        <f t="shared" si="27"/>
        <v>0.20838478915350089</v>
      </c>
      <c r="M625" s="228">
        <f t="shared" si="28"/>
        <v>11646.417481000011</v>
      </c>
      <c r="N625" s="228">
        <f t="shared" si="29"/>
        <v>135639040.14174265</v>
      </c>
      <c r="O625" s="59" t="e">
        <f>VLOOKUP(class[[#This Row],[hwycov_id]],check!$A$2:$P$26,16,FALSE)</f>
        <v>#N/A</v>
      </c>
      <c r="P625" s="59">
        <v>649</v>
      </c>
      <c r="Q625" s="304">
        <f>ROUND(class[[#This Row],[count]],-3)</f>
        <v>56000</v>
      </c>
      <c r="R625" s="321">
        <f>VLOOKUP(class[[#This Row],[count_rd]],caltran!$J$2:$P$182,7,FALSE)</f>
        <v>45453.333333333336</v>
      </c>
      <c r="S625" s="321">
        <f>VLOOKUP(class[[#This Row],[count_rd]],caltran!$J$2:$P$182,6,FALSE)</f>
        <v>66546.666666666657</v>
      </c>
      <c r="T625" s="59">
        <f>IF(AND(class[[#This Row],[flow]]&gt;=class[[#This Row],[low]], class[[#This Row],[flow]]&lt;=class[[#This Row],[high]]),1,0)</f>
        <v>0</v>
      </c>
    </row>
    <row r="626" spans="1:20">
      <c r="A626" s="347">
        <f>'[4]All Counts'!E626</f>
        <v>9029</v>
      </c>
      <c r="B626" s="59">
        <f>'[4]All Counts'!F626</f>
        <v>1</v>
      </c>
      <c r="C626" s="59">
        <f>'[4]All Counts'!G626</f>
        <v>1</v>
      </c>
      <c r="D626" s="353">
        <v>1</v>
      </c>
      <c r="E626" s="59" t="str">
        <f>'[4]All Counts'!P626</f>
        <v>PeMS2016</v>
      </c>
      <c r="F626" s="59">
        <v>1</v>
      </c>
      <c r="G626" s="227">
        <v>0</v>
      </c>
      <c r="H626" s="227">
        <v>4</v>
      </c>
      <c r="I626" s="227">
        <v>2</v>
      </c>
      <c r="J626" s="59">
        <f>'[4]All Counts'!M626</f>
        <v>55839.092938370617</v>
      </c>
      <c r="K626" s="78">
        <f>VLOOKUP(class[[#This Row],[hwycov_id]],flow[[hwycov_id]:[flow_day]],2,FALSE)</f>
        <v>67535.417481000011</v>
      </c>
      <c r="L626" s="229">
        <f t="shared" si="27"/>
        <v>0.20946480193613781</v>
      </c>
      <c r="M626" s="228">
        <f t="shared" si="28"/>
        <v>11696.324542629394</v>
      </c>
      <c r="N626" s="228">
        <f t="shared" si="29"/>
        <v>136804007.80651471</v>
      </c>
      <c r="O626" s="59" t="e">
        <f>VLOOKUP(class[[#This Row],[hwycov_id]],check!$A$2:$P$26,16,FALSE)</f>
        <v>#N/A</v>
      </c>
      <c r="P626" s="59">
        <v>650</v>
      </c>
      <c r="Q626" s="304">
        <f>ROUND(class[[#This Row],[count]],-3)</f>
        <v>56000</v>
      </c>
      <c r="R626" s="321">
        <f>VLOOKUP(class[[#This Row],[count_rd]],caltran!$J$2:$P$182,7,FALSE)</f>
        <v>45453.333333333336</v>
      </c>
      <c r="S626" s="321">
        <f>VLOOKUP(class[[#This Row],[count_rd]],caltran!$J$2:$P$182,6,FALSE)</f>
        <v>66546.666666666657</v>
      </c>
      <c r="T626" s="59">
        <f>IF(AND(class[[#This Row],[flow]]&gt;=class[[#This Row],[low]], class[[#This Row],[flow]]&lt;=class[[#This Row],[high]]),1,0)</f>
        <v>0</v>
      </c>
    </row>
    <row r="627" spans="1:20">
      <c r="A627" s="347">
        <f>'[4]All Counts'!E627</f>
        <v>23867</v>
      </c>
      <c r="B627" s="59">
        <f>'[4]All Counts'!F627</f>
        <v>1</v>
      </c>
      <c r="C627" s="59">
        <f>'[4]All Counts'!G627</f>
        <v>1</v>
      </c>
      <c r="D627" s="353">
        <v>1</v>
      </c>
      <c r="E627" s="59" t="str">
        <f>'[4]All Counts'!P627</f>
        <v>PeMS2016</v>
      </c>
      <c r="F627" s="59">
        <v>1</v>
      </c>
      <c r="G627" s="227">
        <v>1</v>
      </c>
      <c r="H627" s="227">
        <v>4</v>
      </c>
      <c r="I627" s="227">
        <v>2</v>
      </c>
      <c r="J627" s="59">
        <f>'[4]All Counts'!M627</f>
        <v>44323.421314171013</v>
      </c>
      <c r="K627" s="78">
        <f>VLOOKUP(class[[#This Row],[hwycov_id]],flow[[hwycov_id]:[flow_day]],2,FALSE)</f>
        <v>39645.146971999995</v>
      </c>
      <c r="L627" s="229">
        <f t="shared" si="27"/>
        <v>-0.1055485836486022</v>
      </c>
      <c r="M627" s="228">
        <f t="shared" si="28"/>
        <v>-4678.2743421710184</v>
      </c>
      <c r="N627" s="228">
        <f t="shared" si="29"/>
        <v>21886250.820615675</v>
      </c>
      <c r="O627" s="59" t="e">
        <f>VLOOKUP(class[[#This Row],[hwycov_id]],check!$A$2:$P$26,16,FALSE)</f>
        <v>#N/A</v>
      </c>
      <c r="P627" s="59">
        <v>651</v>
      </c>
      <c r="Q627" s="304">
        <f>ROUND(class[[#This Row],[count]],-3)</f>
        <v>44000</v>
      </c>
      <c r="R627" s="321">
        <f>VLOOKUP(class[[#This Row],[count_rd]],caltran!$J$2:$P$182,7,FALSE)</f>
        <v>34694</v>
      </c>
      <c r="S627" s="321">
        <f>VLOOKUP(class[[#This Row],[count_rd]],caltran!$J$2:$P$182,6,FALSE)</f>
        <v>53306</v>
      </c>
      <c r="T627" s="59">
        <f>IF(AND(class[[#This Row],[flow]]&gt;=class[[#This Row],[low]], class[[#This Row],[flow]]&lt;=class[[#This Row],[high]]),1,0)</f>
        <v>1</v>
      </c>
    </row>
    <row r="628" spans="1:20">
      <c r="A628" s="347">
        <f>'[4]All Counts'!E628</f>
        <v>24091</v>
      </c>
      <c r="B628" s="59">
        <f>'[4]All Counts'!F628</f>
        <v>1</v>
      </c>
      <c r="C628" s="59">
        <f>'[4]All Counts'!G628</f>
        <v>1</v>
      </c>
      <c r="D628" s="353">
        <v>1</v>
      </c>
      <c r="E628" s="59" t="str">
        <f>'[4]All Counts'!P628</f>
        <v>Caltran</v>
      </c>
      <c r="F628" s="59">
        <v>1</v>
      </c>
      <c r="G628" s="227">
        <v>1</v>
      </c>
      <c r="H628" s="227">
        <v>4</v>
      </c>
      <c r="I628" s="227">
        <v>2</v>
      </c>
      <c r="J628" s="59">
        <f>'[4]All Counts'!M628</f>
        <v>56148</v>
      </c>
      <c r="K628" s="78">
        <f>VLOOKUP(class[[#This Row],[hwycov_id]],flow[[hwycov_id]:[flow_day]],2,FALSE)</f>
        <v>59874.442382000001</v>
      </c>
      <c r="L628" s="229">
        <f t="shared" si="27"/>
        <v>6.6368212260454529E-2</v>
      </c>
      <c r="M628" s="228">
        <f t="shared" si="28"/>
        <v>3726.4423820000011</v>
      </c>
      <c r="N628" s="228">
        <f t="shared" si="29"/>
        <v>13886372.826365842</v>
      </c>
      <c r="O628" s="59" t="e">
        <f>VLOOKUP(class[[#This Row],[hwycov_id]],check!$A$2:$P$26,16,FALSE)</f>
        <v>#N/A</v>
      </c>
      <c r="P628" s="59">
        <v>652</v>
      </c>
      <c r="Q628" s="304">
        <f>ROUND(class[[#This Row],[count]],-3)</f>
        <v>56000</v>
      </c>
      <c r="R628" s="321">
        <f>VLOOKUP(class[[#This Row],[count_rd]],caltran!$J$2:$P$182,7,FALSE)</f>
        <v>45453.333333333336</v>
      </c>
      <c r="S628" s="321">
        <f>VLOOKUP(class[[#This Row],[count_rd]],caltran!$J$2:$P$182,6,FALSE)</f>
        <v>66546.666666666657</v>
      </c>
      <c r="T628" s="59">
        <f>IF(AND(class[[#This Row],[flow]]&gt;=class[[#This Row],[low]], class[[#This Row],[flow]]&lt;=class[[#This Row],[high]]),1,0)</f>
        <v>1</v>
      </c>
    </row>
    <row r="629" spans="1:20">
      <c r="A629" s="347">
        <f>'[4]All Counts'!E629</f>
        <v>11106</v>
      </c>
      <c r="B629" s="59">
        <f>'[4]All Counts'!F629</f>
        <v>1</v>
      </c>
      <c r="C629" s="59">
        <f>'[4]All Counts'!G629</f>
        <v>1</v>
      </c>
      <c r="D629" s="353">
        <v>1</v>
      </c>
      <c r="E629" s="59" t="str">
        <f>'[4]All Counts'!P629</f>
        <v>Caltran</v>
      </c>
      <c r="F629" s="59">
        <v>1</v>
      </c>
      <c r="G629" s="227">
        <v>1</v>
      </c>
      <c r="H629" s="227">
        <v>4</v>
      </c>
      <c r="I629" s="227">
        <v>2</v>
      </c>
      <c r="J629" s="59">
        <f>'[4]All Counts'!M629</f>
        <v>59604</v>
      </c>
      <c r="K629" s="78">
        <f>VLOOKUP(class[[#This Row],[hwycov_id]],flow[[hwycov_id]:[flow_day]],2,FALSE)</f>
        <v>59874.442382000001</v>
      </c>
      <c r="L629" s="229">
        <f t="shared" si="27"/>
        <v>4.5373193409838919E-3</v>
      </c>
      <c r="M629" s="228">
        <f t="shared" si="28"/>
        <v>270.44238200000109</v>
      </c>
      <c r="N629" s="228">
        <f t="shared" si="29"/>
        <v>73139.081981834519</v>
      </c>
      <c r="O629" s="59" t="e">
        <f>VLOOKUP(class[[#This Row],[hwycov_id]],check!$A$2:$P$26,16,FALSE)</f>
        <v>#N/A</v>
      </c>
      <c r="P629" s="59">
        <v>653</v>
      </c>
      <c r="Q629" s="304">
        <f>ROUND(class[[#This Row],[count]],-3)</f>
        <v>60000</v>
      </c>
      <c r="R629" s="321">
        <f>VLOOKUP(class[[#This Row],[count_rd]],caltran!$J$2:$P$182,7,FALSE)</f>
        <v>49200.000000000007</v>
      </c>
      <c r="S629" s="321">
        <f>VLOOKUP(class[[#This Row],[count_rd]],caltran!$J$2:$P$182,6,FALSE)</f>
        <v>70800</v>
      </c>
      <c r="T629" s="59">
        <f>IF(AND(class[[#This Row],[flow]]&gt;=class[[#This Row],[low]], class[[#This Row],[flow]]&lt;=class[[#This Row],[high]]),1,0)</f>
        <v>1</v>
      </c>
    </row>
    <row r="630" spans="1:20">
      <c r="A630" s="347">
        <f>'[4]All Counts'!E630</f>
        <v>11102</v>
      </c>
      <c r="B630" s="59">
        <f>'[4]All Counts'!F630</f>
        <v>1</v>
      </c>
      <c r="C630" s="59">
        <f>'[4]All Counts'!G630</f>
        <v>1</v>
      </c>
      <c r="D630" s="353">
        <v>1</v>
      </c>
      <c r="E630" s="59" t="str">
        <f>'[4]All Counts'!P630</f>
        <v>PeMS2016</v>
      </c>
      <c r="F630" s="59">
        <v>1</v>
      </c>
      <c r="G630" s="227">
        <v>1</v>
      </c>
      <c r="H630" s="227">
        <v>4</v>
      </c>
      <c r="I630" s="227">
        <v>2</v>
      </c>
      <c r="J630" s="59">
        <f>'[4]All Counts'!M630</f>
        <v>66386.402365255039</v>
      </c>
      <c r="K630" s="78">
        <f>VLOOKUP(class[[#This Row],[hwycov_id]],flow[[hwycov_id]:[flow_day]],2,FALSE)</f>
        <v>66605.819824999999</v>
      </c>
      <c r="L630" s="229">
        <f t="shared" si="27"/>
        <v>3.3051566574995306E-3</v>
      </c>
      <c r="M630" s="228">
        <f t="shared" si="28"/>
        <v>219.41745974496007</v>
      </c>
      <c r="N630" s="228">
        <f t="shared" si="29"/>
        <v>48144.021640931176</v>
      </c>
      <c r="O630" s="59" t="e">
        <f>VLOOKUP(class[[#This Row],[hwycov_id]],check!$A$2:$P$26,16,FALSE)</f>
        <v>#N/A</v>
      </c>
      <c r="P630" s="59">
        <v>654</v>
      </c>
      <c r="Q630" s="304">
        <f>ROUND(class[[#This Row],[count]],-3)</f>
        <v>66000</v>
      </c>
      <c r="R630" s="321">
        <f>VLOOKUP(class[[#This Row],[count_rd]],caltran!$J$2:$P$182,7,FALSE)</f>
        <v>54867.999999999993</v>
      </c>
      <c r="S630" s="321">
        <f>VLOOKUP(class[[#This Row],[count_rd]],caltran!$J$2:$P$182,6,FALSE)</f>
        <v>77132</v>
      </c>
      <c r="T630" s="59">
        <f>IF(AND(class[[#This Row],[flow]]&gt;=class[[#This Row],[low]], class[[#This Row],[flow]]&lt;=class[[#This Row],[high]]),1,0)</f>
        <v>1</v>
      </c>
    </row>
    <row r="631" spans="1:20">
      <c r="A631" s="347">
        <f>'[4]All Counts'!E631</f>
        <v>11100</v>
      </c>
      <c r="B631" s="59">
        <f>'[4]All Counts'!F631</f>
        <v>1</v>
      </c>
      <c r="C631" s="59">
        <f>'[4]All Counts'!G631</f>
        <v>1</v>
      </c>
      <c r="D631" s="353">
        <v>1</v>
      </c>
      <c r="E631" s="59" t="str">
        <f>'[4]All Counts'!P631</f>
        <v>PeMS2016</v>
      </c>
      <c r="F631" s="59">
        <v>1</v>
      </c>
      <c r="G631" s="227">
        <v>1</v>
      </c>
      <c r="H631" s="227">
        <v>4</v>
      </c>
      <c r="I631" s="227">
        <v>19</v>
      </c>
      <c r="J631" s="59">
        <f>'[4]All Counts'!M631</f>
        <v>26878.61200319311</v>
      </c>
      <c r="K631" s="78">
        <f>VLOOKUP(class[[#This Row],[hwycov_id]],flow[[hwycov_id]:[flow_day]],2,FALSE)</f>
        <v>28680.755859000004</v>
      </c>
      <c r="L631" s="229">
        <f t="shared" si="27"/>
        <v>6.7047504372353961E-2</v>
      </c>
      <c r="M631" s="228">
        <f t="shared" si="28"/>
        <v>1802.1438558068949</v>
      </c>
      <c r="N631" s="228">
        <f t="shared" si="29"/>
        <v>3247722.4770225422</v>
      </c>
      <c r="O631" s="59">
        <f>VLOOKUP(class[[#This Row],[hwycov_id]],check!$A$2:$P$26,16,FALSE)</f>
        <v>1</v>
      </c>
      <c r="P631" s="59">
        <v>655</v>
      </c>
      <c r="Q631" s="304">
        <f>ROUND(class[[#This Row],[count]],-3)</f>
        <v>27000</v>
      </c>
      <c r="R631" s="321">
        <f>VLOOKUP(class[[#This Row],[count_rd]],caltran!$J$2:$P$182,7,FALSE)</f>
        <v>20250</v>
      </c>
      <c r="S631" s="321">
        <f>VLOOKUP(class[[#This Row],[count_rd]],caltran!$J$2:$P$182,6,FALSE)</f>
        <v>33750</v>
      </c>
      <c r="T631" s="59">
        <f>IF(AND(class[[#This Row],[flow]]&gt;=class[[#This Row],[low]], class[[#This Row],[flow]]&lt;=class[[#This Row],[high]]),1,0)</f>
        <v>1</v>
      </c>
    </row>
    <row r="632" spans="1:20">
      <c r="A632" s="347">
        <f>'[4]All Counts'!E632</f>
        <v>15157</v>
      </c>
      <c r="B632" s="59">
        <f>'[4]All Counts'!F632</f>
        <v>1</v>
      </c>
      <c r="C632" s="59">
        <f>'[4]All Counts'!G632</f>
        <v>1</v>
      </c>
      <c r="D632" s="353">
        <v>1</v>
      </c>
      <c r="E632" s="59" t="str">
        <f>'[4]All Counts'!P632</f>
        <v>PeMS2016</v>
      </c>
      <c r="F632" s="59">
        <v>1</v>
      </c>
      <c r="G632" s="227">
        <v>1</v>
      </c>
      <c r="H632" s="227">
        <v>4</v>
      </c>
      <c r="I632" s="227">
        <v>2</v>
      </c>
      <c r="J632" s="59">
        <f>'[4]All Counts'!M632</f>
        <v>44593.22437966866</v>
      </c>
      <c r="K632" s="78">
        <f>VLOOKUP(class[[#This Row],[hwycov_id]],flow[[hwycov_id]:[flow_day]],2,FALSE)</f>
        <v>48291.375731999993</v>
      </c>
      <c r="L632" s="229">
        <f t="shared" si="27"/>
        <v>8.2930790580315827E-2</v>
      </c>
      <c r="M632" s="228">
        <f t="shared" si="28"/>
        <v>3698.1513523313333</v>
      </c>
      <c r="N632" s="228">
        <f t="shared" si="29"/>
        <v>13676323.424750069</v>
      </c>
      <c r="O632" s="59" t="e">
        <f>VLOOKUP(class[[#This Row],[hwycov_id]],check!$A$2:$P$26,16,FALSE)</f>
        <v>#N/A</v>
      </c>
      <c r="P632" s="59">
        <v>656</v>
      </c>
      <c r="Q632" s="304">
        <f>ROUND(class[[#This Row],[count]],-3)</f>
        <v>45000</v>
      </c>
      <c r="R632" s="321">
        <f>VLOOKUP(class[[#This Row],[count_rd]],caltran!$J$2:$P$182,7,FALSE)</f>
        <v>35595</v>
      </c>
      <c r="S632" s="321">
        <f>VLOOKUP(class[[#This Row],[count_rd]],caltran!$J$2:$P$182,6,FALSE)</f>
        <v>54405</v>
      </c>
      <c r="T632" s="59">
        <f>IF(AND(class[[#This Row],[flow]]&gt;=class[[#This Row],[low]], class[[#This Row],[flow]]&lt;=class[[#This Row],[high]]),1,0)</f>
        <v>1</v>
      </c>
    </row>
    <row r="633" spans="1:20">
      <c r="A633" s="347">
        <f>'[4]All Counts'!E633</f>
        <v>15157</v>
      </c>
      <c r="B633" s="59">
        <f>'[4]All Counts'!F633</f>
        <v>1</v>
      </c>
      <c r="C633" s="59">
        <f>'[4]All Counts'!G633</f>
        <v>1</v>
      </c>
      <c r="D633" s="353">
        <v>1</v>
      </c>
      <c r="E633" s="59" t="str">
        <f>'[4]All Counts'!P633</f>
        <v>Caltran</v>
      </c>
      <c r="F633" s="59">
        <v>1</v>
      </c>
      <c r="G633" s="227">
        <v>1</v>
      </c>
      <c r="H633" s="227">
        <v>4</v>
      </c>
      <c r="I633" s="227">
        <v>2</v>
      </c>
      <c r="J633" s="59">
        <f>'[4]All Counts'!M633</f>
        <v>46663</v>
      </c>
      <c r="K633" s="78">
        <f>VLOOKUP(class[[#This Row],[hwycov_id]],flow[[hwycov_id]:[flow_day]],2,FALSE)</f>
        <v>48291.375731999993</v>
      </c>
      <c r="L633" s="229">
        <f t="shared" si="27"/>
        <v>3.4896507554164735E-2</v>
      </c>
      <c r="M633" s="228">
        <f t="shared" si="28"/>
        <v>1628.3757319999931</v>
      </c>
      <c r="N633" s="228">
        <f t="shared" si="29"/>
        <v>2651607.5245665135</v>
      </c>
      <c r="O633" s="59" t="e">
        <f>VLOOKUP(class[[#This Row],[hwycov_id]],check!$A$2:$P$26,16,FALSE)</f>
        <v>#N/A</v>
      </c>
      <c r="P633" s="59">
        <v>657</v>
      </c>
      <c r="Q633" s="304">
        <f>ROUND(class[[#This Row],[count]],-3)</f>
        <v>47000</v>
      </c>
      <c r="R633" s="321">
        <f>VLOOKUP(class[[#This Row],[count_rd]],caltran!$J$2:$P$182,7,FALSE)</f>
        <v>37346.722222222226</v>
      </c>
      <c r="S633" s="321">
        <f>VLOOKUP(class[[#This Row],[count_rd]],caltran!$J$2:$P$182,6,FALSE)</f>
        <v>56653.277777777774</v>
      </c>
      <c r="T633" s="59">
        <f>IF(AND(class[[#This Row],[flow]]&gt;=class[[#This Row],[low]], class[[#This Row],[flow]]&lt;=class[[#This Row],[high]]),1,0)</f>
        <v>1</v>
      </c>
    </row>
    <row r="634" spans="1:20">
      <c r="A634" s="59">
        <v>28110</v>
      </c>
      <c r="B634" s="59">
        <v>8</v>
      </c>
      <c r="C634" s="59">
        <v>1</v>
      </c>
      <c r="D634" s="59">
        <v>1</v>
      </c>
      <c r="E634" s="59" t="s">
        <v>82</v>
      </c>
      <c r="F634" s="59">
        <v>2</v>
      </c>
      <c r="G634" s="227">
        <v>1</v>
      </c>
      <c r="H634" s="227">
        <v>2</v>
      </c>
      <c r="I634" s="227">
        <v>14</v>
      </c>
      <c r="J634" s="59">
        <v>11163</v>
      </c>
      <c r="K634" s="78">
        <f>VLOOKUP(class[[#This Row],[hwycov_id]],flow[[hwycov_id]:[flow_day]],2,FALSE)</f>
        <v>7785.6896349999997</v>
      </c>
      <c r="L634" s="229">
        <f t="shared" ref="L634:L697" si="30">K634/J634-1</f>
        <v>-0.30254504747827649</v>
      </c>
      <c r="M634" s="228">
        <f t="shared" ref="M634:M697" si="31">K634-J634</f>
        <v>-3377.3103650000003</v>
      </c>
      <c r="N634" s="228">
        <f t="shared" ref="N634:N697" si="32">POWER(M634,2)</f>
        <v>11406225.301536435</v>
      </c>
      <c r="O634" s="59" t="e">
        <f>VLOOKUP(class[[#This Row],[hwycov_id]],check!$A$2:$P$26,16,FALSE)</f>
        <v>#N/A</v>
      </c>
      <c r="P634" s="59">
        <v>658</v>
      </c>
      <c r="Q634" s="304">
        <f>ROUND(class[[#This Row],[count]],-3)</f>
        <v>11000</v>
      </c>
      <c r="R634" s="321">
        <f>VLOOKUP(class[[#This Row],[count_rd]],caltran!$J$2:$P$182,7,FALSE)</f>
        <v>7259.9999999999991</v>
      </c>
      <c r="S634" s="321">
        <f>VLOOKUP(class[[#This Row],[count_rd]],caltran!$J$2:$P$182,6,FALSE)</f>
        <v>14740</v>
      </c>
      <c r="T634" s="59">
        <f>IF(AND(class[[#This Row],[flow]]&gt;=class[[#This Row],[low]], class[[#This Row],[flow]]&lt;=class[[#This Row],[high]]),1,0)</f>
        <v>1</v>
      </c>
    </row>
    <row r="635" spans="1:20">
      <c r="A635" s="59">
        <v>28853</v>
      </c>
      <c r="B635" s="59">
        <v>8</v>
      </c>
      <c r="C635" s="59">
        <v>1</v>
      </c>
      <c r="D635" s="59">
        <v>1</v>
      </c>
      <c r="E635" s="59" t="s">
        <v>82</v>
      </c>
      <c r="F635" s="59">
        <v>2</v>
      </c>
      <c r="G635" s="227">
        <v>1</v>
      </c>
      <c r="H635" s="227">
        <v>3</v>
      </c>
      <c r="I635" s="227">
        <v>14</v>
      </c>
      <c r="J635" s="59">
        <v>13090</v>
      </c>
      <c r="K635" s="78">
        <f>VLOOKUP(class[[#This Row],[hwycov_id]],flow[[hwycov_id]:[flow_day]],2,FALSE)</f>
        <v>14605.944092</v>
      </c>
      <c r="L635" s="229">
        <f t="shared" si="30"/>
        <v>0.11580932711993897</v>
      </c>
      <c r="M635" s="228">
        <f t="shared" si="31"/>
        <v>1515.9440919999997</v>
      </c>
      <c r="N635" s="228">
        <f t="shared" si="32"/>
        <v>2298086.4900697037</v>
      </c>
      <c r="O635" s="59" t="e">
        <f>VLOOKUP(class[[#This Row],[hwycov_id]],check!$A$2:$P$26,16,FALSE)</f>
        <v>#N/A</v>
      </c>
      <c r="P635" s="59">
        <v>659</v>
      </c>
      <c r="Q635" s="304">
        <f>ROUND(class[[#This Row],[count]],-3)</f>
        <v>13000</v>
      </c>
      <c r="R635" s="321">
        <f>VLOOKUP(class[[#This Row],[count_rd]],caltran!$J$2:$P$182,7,FALSE)</f>
        <v>8775</v>
      </c>
      <c r="S635" s="321">
        <f>VLOOKUP(class[[#This Row],[count_rd]],caltran!$J$2:$P$182,6,FALSE)</f>
        <v>17225</v>
      </c>
      <c r="T635" s="59">
        <f>IF(AND(class[[#This Row],[flow]]&gt;=class[[#This Row],[low]], class[[#This Row],[flow]]&lt;=class[[#This Row],[high]]),1,0)</f>
        <v>1</v>
      </c>
    </row>
    <row r="636" spans="1:20">
      <c r="A636" s="59">
        <v>28978</v>
      </c>
      <c r="B636" s="59">
        <v>8</v>
      </c>
      <c r="C636" s="59">
        <v>1</v>
      </c>
      <c r="D636" s="59">
        <v>1</v>
      </c>
      <c r="E636" s="59" t="s">
        <v>82</v>
      </c>
      <c r="F636" s="59">
        <v>2</v>
      </c>
      <c r="G636" s="227">
        <v>1</v>
      </c>
      <c r="H636" s="227">
        <v>3</v>
      </c>
      <c r="I636" s="227">
        <v>14</v>
      </c>
      <c r="J636" s="59">
        <v>13259</v>
      </c>
      <c r="K636" s="78">
        <f>VLOOKUP(class[[#This Row],[hwycov_id]],flow[[hwycov_id]:[flow_day]],2,FALSE)</f>
        <v>24937.015290000003</v>
      </c>
      <c r="L636" s="229">
        <f t="shared" si="30"/>
        <v>0.88076139150765531</v>
      </c>
      <c r="M636" s="228">
        <f t="shared" si="31"/>
        <v>11678.015290000003</v>
      </c>
      <c r="N636" s="228">
        <f t="shared" si="32"/>
        <v>136376041.11347386</v>
      </c>
      <c r="O636" s="59" t="e">
        <f>VLOOKUP(class[[#This Row],[hwycov_id]],check!$A$2:$P$26,16,FALSE)</f>
        <v>#N/A</v>
      </c>
      <c r="P636" s="59">
        <v>660</v>
      </c>
      <c r="Q636" s="304">
        <f>ROUND(class[[#This Row],[count]],-3)</f>
        <v>13000</v>
      </c>
      <c r="R636" s="321">
        <f>VLOOKUP(class[[#This Row],[count_rd]],caltran!$J$2:$P$182,7,FALSE)</f>
        <v>8775</v>
      </c>
      <c r="S636" s="321">
        <f>VLOOKUP(class[[#This Row],[count_rd]],caltran!$J$2:$P$182,6,FALSE)</f>
        <v>17225</v>
      </c>
      <c r="T636" s="59">
        <f>IF(AND(class[[#This Row],[flow]]&gt;=class[[#This Row],[low]], class[[#This Row],[flow]]&lt;=class[[#This Row],[high]]),1,0)</f>
        <v>0</v>
      </c>
    </row>
    <row r="637" spans="1:20">
      <c r="A637" s="59">
        <v>28475</v>
      </c>
      <c r="B637" s="59">
        <v>8</v>
      </c>
      <c r="C637" s="59">
        <v>1</v>
      </c>
      <c r="D637" s="59">
        <v>1</v>
      </c>
      <c r="E637" s="59" t="s">
        <v>82</v>
      </c>
      <c r="F637" s="59">
        <v>2</v>
      </c>
      <c r="G637" s="227">
        <v>1</v>
      </c>
      <c r="H637" s="227">
        <v>3</v>
      </c>
      <c r="I637" s="227">
        <v>14</v>
      </c>
      <c r="J637" s="59">
        <v>14551</v>
      </c>
      <c r="K637" s="78">
        <f>VLOOKUP(class[[#This Row],[hwycov_id]],flow[[hwycov_id]:[flow_day]],2,FALSE)</f>
        <v>10208.918701000001</v>
      </c>
      <c r="L637" s="229">
        <f t="shared" si="30"/>
        <v>-0.29840432265823646</v>
      </c>
      <c r="M637" s="228">
        <f t="shared" si="31"/>
        <v>-4342.0812989999995</v>
      </c>
      <c r="N637" s="228">
        <f t="shared" si="32"/>
        <v>18853670.007125523</v>
      </c>
      <c r="O637" s="59" t="e">
        <f>VLOOKUP(class[[#This Row],[hwycov_id]],check!$A$2:$P$26,16,FALSE)</f>
        <v>#N/A</v>
      </c>
      <c r="P637" s="59">
        <v>661</v>
      </c>
      <c r="Q637" s="304">
        <f>ROUND(class[[#This Row],[count]],-3)</f>
        <v>15000</v>
      </c>
      <c r="R637" s="321">
        <f>VLOOKUP(class[[#This Row],[count_rd]],caltran!$J$2:$P$182,7,FALSE)</f>
        <v>10455.000000000002</v>
      </c>
      <c r="S637" s="321">
        <f>VLOOKUP(class[[#This Row],[count_rd]],caltran!$J$2:$P$182,6,FALSE)</f>
        <v>19545</v>
      </c>
      <c r="T637" s="59">
        <f>IF(AND(class[[#This Row],[flow]]&gt;=class[[#This Row],[low]], class[[#This Row],[flow]]&lt;=class[[#This Row],[high]]),1,0)</f>
        <v>0</v>
      </c>
    </row>
    <row r="638" spans="1:20">
      <c r="A638" s="59">
        <v>28150</v>
      </c>
      <c r="B638" s="59">
        <v>8</v>
      </c>
      <c r="C638" s="59">
        <v>1</v>
      </c>
      <c r="D638" s="59">
        <v>1</v>
      </c>
      <c r="E638" s="59" t="s">
        <v>82</v>
      </c>
      <c r="F638" s="59">
        <v>2</v>
      </c>
      <c r="G638" s="227">
        <v>1</v>
      </c>
      <c r="H638" s="227">
        <v>5</v>
      </c>
      <c r="I638" s="227">
        <v>9</v>
      </c>
      <c r="J638" s="59">
        <v>14571</v>
      </c>
      <c r="K638" s="78">
        <f>VLOOKUP(class[[#This Row],[hwycov_id]],flow[[hwycov_id]:[flow_day]],2,FALSE)</f>
        <v>9771.2382519999992</v>
      </c>
      <c r="L638" s="229">
        <f t="shared" si="30"/>
        <v>-0.32940510246379806</v>
      </c>
      <c r="M638" s="228">
        <f t="shared" si="31"/>
        <v>-4799.7617480000008</v>
      </c>
      <c r="N638" s="228">
        <f t="shared" si="32"/>
        <v>23037712.837564025</v>
      </c>
      <c r="O638" s="59" t="e">
        <f>VLOOKUP(class[[#This Row],[hwycov_id]],check!$A$2:$P$26,16,FALSE)</f>
        <v>#N/A</v>
      </c>
      <c r="P638" s="59">
        <v>662</v>
      </c>
      <c r="Q638" s="304">
        <f>ROUND(class[[#This Row],[count]],-3)</f>
        <v>15000</v>
      </c>
      <c r="R638" s="321">
        <f>VLOOKUP(class[[#This Row],[count_rd]],caltran!$J$2:$P$182,7,FALSE)</f>
        <v>10455.000000000002</v>
      </c>
      <c r="S638" s="321">
        <f>VLOOKUP(class[[#This Row],[count_rd]],caltran!$J$2:$P$182,6,FALSE)</f>
        <v>19545</v>
      </c>
      <c r="T638" s="59">
        <f>IF(AND(class[[#This Row],[flow]]&gt;=class[[#This Row],[low]], class[[#This Row],[flow]]&lt;=class[[#This Row],[high]]),1,0)</f>
        <v>0</v>
      </c>
    </row>
    <row r="639" spans="1:20">
      <c r="A639" s="59">
        <v>15732</v>
      </c>
      <c r="B639" s="59">
        <v>8</v>
      </c>
      <c r="C639" s="59">
        <v>1</v>
      </c>
      <c r="D639" s="59">
        <v>1</v>
      </c>
      <c r="E639" s="59" t="s">
        <v>82</v>
      </c>
      <c r="F639" s="59">
        <v>2</v>
      </c>
      <c r="G639" s="227">
        <v>1</v>
      </c>
      <c r="H639" s="227">
        <v>2</v>
      </c>
      <c r="I639" s="227">
        <v>14</v>
      </c>
      <c r="J639" s="59">
        <v>15800</v>
      </c>
      <c r="K639" s="78">
        <f>VLOOKUP(class[[#This Row],[hwycov_id]],flow[[hwycov_id]:[flow_day]],2,FALSE)</f>
        <v>31610.990967000002</v>
      </c>
      <c r="L639" s="229">
        <f t="shared" si="30"/>
        <v>1.000695630822785</v>
      </c>
      <c r="M639" s="228">
        <f t="shared" si="31"/>
        <v>15810.990967000002</v>
      </c>
      <c r="N639" s="228">
        <f t="shared" si="32"/>
        <v>249987435.35855564</v>
      </c>
      <c r="O639" s="59" t="e">
        <f>VLOOKUP(class[[#This Row],[hwycov_id]],check!$A$2:$P$26,16,FALSE)</f>
        <v>#N/A</v>
      </c>
      <c r="P639" s="59">
        <v>663</v>
      </c>
      <c r="Q639" s="304">
        <f>ROUND(class[[#This Row],[count]],-3)</f>
        <v>16000</v>
      </c>
      <c r="R639" s="321">
        <f>VLOOKUP(class[[#This Row],[count_rd]],caltran!$J$2:$P$182,7,FALSE)</f>
        <v>11296</v>
      </c>
      <c r="S639" s="321">
        <f>VLOOKUP(class[[#This Row],[count_rd]],caltran!$J$2:$P$182,6,FALSE)</f>
        <v>20704</v>
      </c>
      <c r="T639" s="59">
        <f>IF(AND(class[[#This Row],[flow]]&gt;=class[[#This Row],[low]], class[[#This Row],[flow]]&lt;=class[[#This Row],[high]]),1,0)</f>
        <v>0</v>
      </c>
    </row>
    <row r="640" spans="1:20">
      <c r="A640" s="59">
        <v>15848</v>
      </c>
      <c r="B640" s="59">
        <v>8</v>
      </c>
      <c r="C640" s="59">
        <v>1</v>
      </c>
      <c r="D640" s="59">
        <v>1</v>
      </c>
      <c r="E640" s="59" t="s">
        <v>82</v>
      </c>
      <c r="F640" s="59">
        <v>2</v>
      </c>
      <c r="G640" s="227">
        <v>1</v>
      </c>
      <c r="H640" s="227">
        <v>2</v>
      </c>
      <c r="I640" s="227">
        <v>14</v>
      </c>
      <c r="J640" s="59">
        <v>16072</v>
      </c>
      <c r="K640" s="78">
        <f>VLOOKUP(class[[#This Row],[hwycov_id]],flow[[hwycov_id]:[flow_day]],2,FALSE)</f>
        <v>15294.446899</v>
      </c>
      <c r="L640" s="229">
        <f t="shared" si="30"/>
        <v>-4.8379361684917854E-2</v>
      </c>
      <c r="M640" s="228">
        <f t="shared" si="31"/>
        <v>-777.55310099999951</v>
      </c>
      <c r="N640" s="228">
        <f t="shared" si="32"/>
        <v>604588.82487471541</v>
      </c>
      <c r="O640" s="59" t="e">
        <f>VLOOKUP(class[[#This Row],[hwycov_id]],check!$A$2:$P$26,16,FALSE)</f>
        <v>#N/A</v>
      </c>
      <c r="P640" s="59">
        <v>664</v>
      </c>
      <c r="Q640" s="304">
        <f>ROUND(class[[#This Row],[count]],-3)</f>
        <v>16000</v>
      </c>
      <c r="R640" s="321">
        <f>VLOOKUP(class[[#This Row],[count_rd]],caltran!$J$2:$P$182,7,FALSE)</f>
        <v>11296</v>
      </c>
      <c r="S640" s="321">
        <f>VLOOKUP(class[[#This Row],[count_rd]],caltran!$J$2:$P$182,6,FALSE)</f>
        <v>20704</v>
      </c>
      <c r="T640" s="59">
        <f>IF(AND(class[[#This Row],[flow]]&gt;=class[[#This Row],[low]], class[[#This Row],[flow]]&lt;=class[[#This Row],[high]]),1,0)</f>
        <v>1</v>
      </c>
    </row>
    <row r="641" spans="1:20">
      <c r="A641" s="59">
        <v>27754</v>
      </c>
      <c r="B641" s="59">
        <v>8</v>
      </c>
      <c r="C641" s="59">
        <v>1</v>
      </c>
      <c r="D641" s="59">
        <v>1</v>
      </c>
      <c r="E641" s="59" t="s">
        <v>82</v>
      </c>
      <c r="F641" s="59">
        <v>2</v>
      </c>
      <c r="G641" s="227">
        <v>1</v>
      </c>
      <c r="H641" s="227">
        <v>5</v>
      </c>
      <c r="I641" s="227">
        <v>10</v>
      </c>
      <c r="J641" s="59">
        <v>17273</v>
      </c>
      <c r="K641" s="78">
        <f>VLOOKUP(class[[#This Row],[hwycov_id]],flow[[hwycov_id]:[flow_day]],2,FALSE)</f>
        <v>10220.542281999999</v>
      </c>
      <c r="L641" s="229">
        <f t="shared" si="30"/>
        <v>-0.40829373693046955</v>
      </c>
      <c r="M641" s="228">
        <f t="shared" si="31"/>
        <v>-7052.4577180000015</v>
      </c>
      <c r="N641" s="228">
        <f t="shared" si="32"/>
        <v>49737159.864177786</v>
      </c>
      <c r="O641" s="59" t="e">
        <f>VLOOKUP(class[[#This Row],[hwycov_id]],check!$A$2:$P$26,16,FALSE)</f>
        <v>#N/A</v>
      </c>
      <c r="P641" s="59">
        <v>665</v>
      </c>
      <c r="Q641" s="304">
        <f>ROUND(class[[#This Row],[count]],-3)</f>
        <v>17000</v>
      </c>
      <c r="R641" s="321">
        <f>VLOOKUP(class[[#This Row],[count_rd]],caltran!$J$2:$P$182,7,FALSE)</f>
        <v>12070</v>
      </c>
      <c r="S641" s="321">
        <f>VLOOKUP(class[[#This Row],[count_rd]],caltran!$J$2:$P$182,6,FALSE)</f>
        <v>21930</v>
      </c>
      <c r="T641" s="59">
        <f>IF(AND(class[[#This Row],[flow]]&gt;=class[[#This Row],[low]], class[[#This Row],[flow]]&lt;=class[[#This Row],[high]]),1,0)</f>
        <v>0</v>
      </c>
    </row>
    <row r="642" spans="1:20">
      <c r="A642" s="59">
        <v>4081</v>
      </c>
      <c r="B642" s="59">
        <v>8</v>
      </c>
      <c r="C642" s="59">
        <v>1</v>
      </c>
      <c r="D642" s="59">
        <v>1</v>
      </c>
      <c r="E642" s="59" t="s">
        <v>82</v>
      </c>
      <c r="F642" s="59">
        <v>2</v>
      </c>
      <c r="G642" s="227">
        <v>1</v>
      </c>
      <c r="H642" s="227">
        <v>2</v>
      </c>
      <c r="I642" s="227">
        <v>14</v>
      </c>
      <c r="J642" s="59">
        <v>18051</v>
      </c>
      <c r="K642" s="78">
        <f>VLOOKUP(class[[#This Row],[hwycov_id]],flow[[hwycov_id]:[flow_day]],2,FALSE)</f>
        <v>18486.651855</v>
      </c>
      <c r="L642" s="229">
        <f t="shared" si="30"/>
        <v>2.4134499750706251E-2</v>
      </c>
      <c r="M642" s="228">
        <f t="shared" si="31"/>
        <v>435.65185500000007</v>
      </c>
      <c r="N642" s="228">
        <f t="shared" si="32"/>
        <v>189792.5387649411</v>
      </c>
      <c r="O642" s="59" t="e">
        <f>VLOOKUP(class[[#This Row],[hwycov_id]],check!$A$2:$P$26,16,FALSE)</f>
        <v>#N/A</v>
      </c>
      <c r="P642" s="59">
        <v>666</v>
      </c>
      <c r="Q642" s="304">
        <f>ROUND(class[[#This Row],[count]],-3)</f>
        <v>18000</v>
      </c>
      <c r="R642" s="321">
        <f>VLOOKUP(class[[#This Row],[count_rd]],caltran!$J$2:$P$182,7,FALSE)</f>
        <v>12852</v>
      </c>
      <c r="S642" s="321">
        <f>VLOOKUP(class[[#This Row],[count_rd]],caltran!$J$2:$P$182,6,FALSE)</f>
        <v>23148</v>
      </c>
      <c r="T642" s="59">
        <f>IF(AND(class[[#This Row],[flow]]&gt;=class[[#This Row],[low]], class[[#This Row],[flow]]&lt;=class[[#This Row],[high]]),1,0)</f>
        <v>1</v>
      </c>
    </row>
    <row r="643" spans="1:20">
      <c r="A643" s="59">
        <v>27757</v>
      </c>
      <c r="B643" s="59">
        <v>8</v>
      </c>
      <c r="C643" s="59">
        <v>1</v>
      </c>
      <c r="D643" s="59">
        <v>1</v>
      </c>
      <c r="E643" s="59" t="s">
        <v>82</v>
      </c>
      <c r="F643" s="59">
        <v>2</v>
      </c>
      <c r="G643" s="227">
        <v>1</v>
      </c>
      <c r="H643" s="227">
        <v>5</v>
      </c>
      <c r="I643" s="227">
        <v>10</v>
      </c>
      <c r="J643" s="59">
        <v>19519</v>
      </c>
      <c r="K643" s="78">
        <f>VLOOKUP(class[[#This Row],[hwycov_id]],flow[[hwycov_id]:[flow_day]],2,FALSE)</f>
        <v>11056.174682000001</v>
      </c>
      <c r="L643" s="229">
        <f t="shared" si="30"/>
        <v>-0.43356859050156249</v>
      </c>
      <c r="M643" s="228">
        <f t="shared" si="31"/>
        <v>-8462.8253179999992</v>
      </c>
      <c r="N643" s="228">
        <f t="shared" si="32"/>
        <v>71619412.362981781</v>
      </c>
      <c r="O643" s="59" t="e">
        <f>VLOOKUP(class[[#This Row],[hwycov_id]],check!$A$2:$P$26,16,FALSE)</f>
        <v>#N/A</v>
      </c>
      <c r="P643" s="59">
        <v>667</v>
      </c>
      <c r="Q643" s="304">
        <f>ROUND(class[[#This Row],[count]],-3)</f>
        <v>20000</v>
      </c>
      <c r="R643" s="321">
        <f>VLOOKUP(class[[#This Row],[count_rd]],caltran!$J$2:$P$182,7,FALSE)</f>
        <v>14500</v>
      </c>
      <c r="S643" s="321">
        <f>VLOOKUP(class[[#This Row],[count_rd]],caltran!$J$2:$P$182,6,FALSE)</f>
        <v>25500</v>
      </c>
      <c r="T643" s="59">
        <f>IF(AND(class[[#This Row],[flow]]&gt;=class[[#This Row],[low]], class[[#This Row],[flow]]&lt;=class[[#This Row],[high]]),1,0)</f>
        <v>0</v>
      </c>
    </row>
    <row r="644" spans="1:20">
      <c r="A644" s="59">
        <v>29060</v>
      </c>
      <c r="B644" s="59">
        <v>8</v>
      </c>
      <c r="C644" s="59">
        <v>1</v>
      </c>
      <c r="D644" s="59">
        <v>1</v>
      </c>
      <c r="E644" s="59" t="s">
        <v>82</v>
      </c>
      <c r="F644" s="59">
        <v>2</v>
      </c>
      <c r="G644" s="227">
        <v>1</v>
      </c>
      <c r="H644" s="227">
        <v>2</v>
      </c>
      <c r="I644" s="227">
        <v>14</v>
      </c>
      <c r="J644" s="59">
        <v>19688</v>
      </c>
      <c r="K644" s="78">
        <f>VLOOKUP(class[[#This Row],[hwycov_id]],flow[[hwycov_id]:[flow_day]],2,FALSE)</f>
        <v>41744.422118000002</v>
      </c>
      <c r="L644" s="229">
        <f t="shared" si="30"/>
        <v>1.1202977508126777</v>
      </c>
      <c r="M644" s="228">
        <f t="shared" si="31"/>
        <v>22056.422118000002</v>
      </c>
      <c r="N644" s="228">
        <f t="shared" si="32"/>
        <v>486485756.64739972</v>
      </c>
      <c r="O644" s="59" t="e">
        <f>VLOOKUP(class[[#This Row],[hwycov_id]],check!$A$2:$P$26,16,FALSE)</f>
        <v>#N/A</v>
      </c>
      <c r="P644" s="59">
        <v>668</v>
      </c>
      <c r="Q644" s="304">
        <f>ROUND(class[[#This Row],[count]],-3)</f>
        <v>20000</v>
      </c>
      <c r="R644" s="321">
        <f>VLOOKUP(class[[#This Row],[count_rd]],caltran!$J$2:$P$182,7,FALSE)</f>
        <v>14500</v>
      </c>
      <c r="S644" s="321">
        <f>VLOOKUP(class[[#This Row],[count_rd]],caltran!$J$2:$P$182,6,FALSE)</f>
        <v>25500</v>
      </c>
      <c r="T644" s="59">
        <f>IF(AND(class[[#This Row],[flow]]&gt;=class[[#This Row],[low]], class[[#This Row],[flow]]&lt;=class[[#This Row],[high]]),1,0)</f>
        <v>0</v>
      </c>
    </row>
    <row r="645" spans="1:20">
      <c r="A645" s="59">
        <v>28075</v>
      </c>
      <c r="B645" s="59">
        <v>8</v>
      </c>
      <c r="C645" s="59">
        <v>1</v>
      </c>
      <c r="D645" s="59">
        <v>1</v>
      </c>
      <c r="E645" s="59" t="s">
        <v>82</v>
      </c>
      <c r="F645" s="59">
        <v>2</v>
      </c>
      <c r="G645" s="227">
        <v>1</v>
      </c>
      <c r="H645" s="227">
        <v>3</v>
      </c>
      <c r="I645" s="227">
        <v>14</v>
      </c>
      <c r="J645" s="59">
        <v>19874</v>
      </c>
      <c r="K645" s="78">
        <f>VLOOKUP(class[[#This Row],[hwycov_id]],flow[[hwycov_id]:[flow_day]],2,FALSE)</f>
        <v>26505.929320999996</v>
      </c>
      <c r="L645" s="229">
        <f t="shared" si="30"/>
        <v>0.33369876829022815</v>
      </c>
      <c r="M645" s="228">
        <f t="shared" si="31"/>
        <v>6631.929320999996</v>
      </c>
      <c r="N645" s="228">
        <f t="shared" si="32"/>
        <v>43982486.518739469</v>
      </c>
      <c r="O645" s="59" t="e">
        <f>VLOOKUP(class[[#This Row],[hwycov_id]],check!$A$2:$P$26,16,FALSE)</f>
        <v>#N/A</v>
      </c>
      <c r="P645" s="59">
        <v>669</v>
      </c>
      <c r="Q645" s="304">
        <f>ROUND(class[[#This Row],[count]],-3)</f>
        <v>20000</v>
      </c>
      <c r="R645" s="321">
        <f>VLOOKUP(class[[#This Row],[count_rd]],caltran!$J$2:$P$182,7,FALSE)</f>
        <v>14500</v>
      </c>
      <c r="S645" s="321">
        <f>VLOOKUP(class[[#This Row],[count_rd]],caltran!$J$2:$P$182,6,FALSE)</f>
        <v>25500</v>
      </c>
      <c r="T645" s="59">
        <f>IF(AND(class[[#This Row],[flow]]&gt;=class[[#This Row],[low]], class[[#This Row],[flow]]&lt;=class[[#This Row],[high]]),1,0)</f>
        <v>0</v>
      </c>
    </row>
    <row r="646" spans="1:20">
      <c r="A646" s="59">
        <v>11068</v>
      </c>
      <c r="B646" s="59">
        <v>8</v>
      </c>
      <c r="C646" s="59">
        <v>1</v>
      </c>
      <c r="D646" s="59">
        <v>1</v>
      </c>
      <c r="E646" s="59" t="s">
        <v>82</v>
      </c>
      <c r="F646" s="59">
        <v>2</v>
      </c>
      <c r="G646" s="227">
        <v>2</v>
      </c>
      <c r="H646" s="227">
        <v>5</v>
      </c>
      <c r="I646" s="227">
        <v>5</v>
      </c>
      <c r="J646" s="59">
        <v>20183</v>
      </c>
      <c r="K646" s="78">
        <f>VLOOKUP(class[[#This Row],[hwycov_id]],flow[[hwycov_id]:[flow_day]],2,FALSE)</f>
        <v>27082.132813</v>
      </c>
      <c r="L646" s="229">
        <f t="shared" si="30"/>
        <v>0.34182890615864836</v>
      </c>
      <c r="M646" s="228">
        <f t="shared" si="31"/>
        <v>6899.1328130000002</v>
      </c>
      <c r="N646" s="228">
        <f t="shared" si="32"/>
        <v>47598033.571413293</v>
      </c>
      <c r="O646" s="59" t="e">
        <f>VLOOKUP(class[[#This Row],[hwycov_id]],check!$A$2:$P$26,16,FALSE)</f>
        <v>#N/A</v>
      </c>
      <c r="P646" s="59">
        <v>670</v>
      </c>
      <c r="Q646" s="304">
        <f>ROUND(class[[#This Row],[count]],-3)</f>
        <v>20000</v>
      </c>
      <c r="R646" s="321">
        <f>VLOOKUP(class[[#This Row],[count_rd]],caltran!$J$2:$P$182,7,FALSE)</f>
        <v>14500</v>
      </c>
      <c r="S646" s="321">
        <f>VLOOKUP(class[[#This Row],[count_rd]],caltran!$J$2:$P$182,6,FALSE)</f>
        <v>25500</v>
      </c>
      <c r="T646" s="59">
        <f>IF(AND(class[[#This Row],[flow]]&gt;=class[[#This Row],[low]], class[[#This Row],[flow]]&lt;=class[[#This Row],[high]]),1,0)</f>
        <v>0</v>
      </c>
    </row>
    <row r="647" spans="1:20">
      <c r="A647" s="59">
        <v>27764</v>
      </c>
      <c r="B647" s="59">
        <v>8</v>
      </c>
      <c r="C647" s="59">
        <v>1</v>
      </c>
      <c r="D647" s="59">
        <v>1</v>
      </c>
      <c r="E647" s="59" t="s">
        <v>82</v>
      </c>
      <c r="F647" s="59">
        <v>2</v>
      </c>
      <c r="G647" s="227">
        <v>2</v>
      </c>
      <c r="H647" s="227">
        <v>5</v>
      </c>
      <c r="I647" s="227">
        <v>9</v>
      </c>
      <c r="J647" s="59">
        <v>21490</v>
      </c>
      <c r="K647" s="78">
        <f>VLOOKUP(class[[#This Row],[hwycov_id]],flow[[hwycov_id]:[flow_day]],2,FALSE)</f>
        <v>17420.655762000002</v>
      </c>
      <c r="L647" s="229">
        <f t="shared" si="30"/>
        <v>-0.18935989939506737</v>
      </c>
      <c r="M647" s="228">
        <f t="shared" si="31"/>
        <v>-4069.3442379999979</v>
      </c>
      <c r="N647" s="228">
        <f t="shared" si="32"/>
        <v>16559562.527343784</v>
      </c>
      <c r="O647" s="59" t="e">
        <f>VLOOKUP(class[[#This Row],[hwycov_id]],check!$A$2:$P$26,16,FALSE)</f>
        <v>#N/A</v>
      </c>
      <c r="P647" s="59">
        <v>671</v>
      </c>
      <c r="Q647" s="304">
        <f>ROUND(class[[#This Row],[count]],-3)</f>
        <v>21000</v>
      </c>
      <c r="R647" s="321">
        <f>VLOOKUP(class[[#This Row],[count_rd]],caltran!$J$2:$P$182,7,FALSE)</f>
        <v>15330</v>
      </c>
      <c r="S647" s="321">
        <f>VLOOKUP(class[[#This Row],[count_rd]],caltran!$J$2:$P$182,6,FALSE)</f>
        <v>26670</v>
      </c>
      <c r="T647" s="59">
        <f>IF(AND(class[[#This Row],[flow]]&gt;=class[[#This Row],[low]], class[[#This Row],[flow]]&lt;=class[[#This Row],[high]]),1,0)</f>
        <v>1</v>
      </c>
    </row>
    <row r="648" spans="1:20">
      <c r="A648" s="59">
        <v>28827</v>
      </c>
      <c r="B648" s="59">
        <v>8</v>
      </c>
      <c r="C648" s="59">
        <v>1</v>
      </c>
      <c r="D648" s="59">
        <v>1</v>
      </c>
      <c r="E648" s="59" t="s">
        <v>82</v>
      </c>
      <c r="F648" s="59">
        <v>2</v>
      </c>
      <c r="G648" s="227">
        <v>2</v>
      </c>
      <c r="H648" s="227">
        <v>3</v>
      </c>
      <c r="I648" s="227">
        <v>14</v>
      </c>
      <c r="J648" s="59">
        <v>23927</v>
      </c>
      <c r="K648" s="78">
        <f>VLOOKUP(class[[#This Row],[hwycov_id]],flow[[hwycov_id]:[flow_day]],2,FALSE)</f>
        <v>29349.253173999998</v>
      </c>
      <c r="L648" s="229">
        <f t="shared" si="30"/>
        <v>0.22661650746019135</v>
      </c>
      <c r="M648" s="228">
        <f t="shared" si="31"/>
        <v>5422.2531739999977</v>
      </c>
      <c r="N648" s="228">
        <f t="shared" si="32"/>
        <v>29400829.482953049</v>
      </c>
      <c r="O648" s="59" t="e">
        <f>VLOOKUP(class[[#This Row],[hwycov_id]],check!$A$2:$P$26,16,FALSE)</f>
        <v>#N/A</v>
      </c>
      <c r="P648" s="59">
        <v>672</v>
      </c>
      <c r="Q648" s="304">
        <f>ROUND(class[[#This Row],[count]],-3)</f>
        <v>24000</v>
      </c>
      <c r="R648" s="321">
        <f>VLOOKUP(class[[#This Row],[count_rd]],caltran!$J$2:$P$182,7,FALSE)</f>
        <v>17760</v>
      </c>
      <c r="S648" s="321">
        <f>VLOOKUP(class[[#This Row],[count_rd]],caltran!$J$2:$P$182,6,FALSE)</f>
        <v>30240</v>
      </c>
      <c r="T648" s="59">
        <f>IF(AND(class[[#This Row],[flow]]&gt;=class[[#This Row],[low]], class[[#This Row],[flow]]&lt;=class[[#This Row],[high]]),1,0)</f>
        <v>1</v>
      </c>
    </row>
    <row r="649" spans="1:20">
      <c r="A649" s="59">
        <v>27835</v>
      </c>
      <c r="B649" s="59">
        <v>8</v>
      </c>
      <c r="C649" s="59">
        <v>1</v>
      </c>
      <c r="D649" s="59">
        <v>1</v>
      </c>
      <c r="E649" s="59" t="s">
        <v>82</v>
      </c>
      <c r="F649" s="59">
        <v>2</v>
      </c>
      <c r="G649" s="227">
        <v>2</v>
      </c>
      <c r="H649" s="227">
        <v>1</v>
      </c>
      <c r="I649" s="227">
        <v>14</v>
      </c>
      <c r="J649" s="59">
        <v>24767</v>
      </c>
      <c r="K649" s="78">
        <f>VLOOKUP(class[[#This Row],[hwycov_id]],flow[[hwycov_id]:[flow_day]],2,FALSE)</f>
        <v>29095.227539</v>
      </c>
      <c r="L649" s="229">
        <f t="shared" si="30"/>
        <v>0.17475784467234634</v>
      </c>
      <c r="M649" s="228">
        <f t="shared" si="31"/>
        <v>4328.2275389999995</v>
      </c>
      <c r="N649" s="228">
        <f t="shared" si="32"/>
        <v>18733553.629357994</v>
      </c>
      <c r="O649" s="59" t="e">
        <f>VLOOKUP(class[[#This Row],[hwycov_id]],check!$A$2:$P$26,16,FALSE)</f>
        <v>#N/A</v>
      </c>
      <c r="P649" s="59">
        <v>673</v>
      </c>
      <c r="Q649" s="304">
        <f>ROUND(class[[#This Row],[count]],-3)</f>
        <v>25000</v>
      </c>
      <c r="R649" s="321">
        <f>VLOOKUP(class[[#This Row],[count_rd]],caltran!$J$2:$P$182,7,FALSE)</f>
        <v>18625</v>
      </c>
      <c r="S649" s="321">
        <f>VLOOKUP(class[[#This Row],[count_rd]],caltran!$J$2:$P$182,6,FALSE)</f>
        <v>31374.999999999996</v>
      </c>
      <c r="T649" s="59">
        <f>IF(AND(class[[#This Row],[flow]]&gt;=class[[#This Row],[low]], class[[#This Row],[flow]]&lt;=class[[#This Row],[high]]),1,0)</f>
        <v>1</v>
      </c>
    </row>
    <row r="650" spans="1:20">
      <c r="A650" s="59">
        <v>14233</v>
      </c>
      <c r="B650" s="59">
        <v>8</v>
      </c>
      <c r="C650" s="59">
        <v>1</v>
      </c>
      <c r="D650" s="59">
        <v>1</v>
      </c>
      <c r="E650" s="59" t="s">
        <v>82</v>
      </c>
      <c r="F650" s="59">
        <v>2</v>
      </c>
      <c r="G650" s="227">
        <v>2</v>
      </c>
      <c r="H650" s="227">
        <v>5</v>
      </c>
      <c r="I650" s="227">
        <v>9</v>
      </c>
      <c r="J650" s="59">
        <v>25329</v>
      </c>
      <c r="K650" s="78">
        <f>VLOOKUP(class[[#This Row],[hwycov_id]],flow[[hwycov_id]:[flow_day]],2,FALSE)</f>
        <v>22992.044432999999</v>
      </c>
      <c r="L650" s="229">
        <f t="shared" si="30"/>
        <v>-9.2264028070591086E-2</v>
      </c>
      <c r="M650" s="228">
        <f t="shared" si="31"/>
        <v>-2336.9555670000009</v>
      </c>
      <c r="N650" s="228">
        <f t="shared" si="32"/>
        <v>5461361.3221322959</v>
      </c>
      <c r="O650" s="59" t="e">
        <f>VLOOKUP(class[[#This Row],[hwycov_id]],check!$A$2:$P$26,16,FALSE)</f>
        <v>#N/A</v>
      </c>
      <c r="P650" s="59">
        <v>674</v>
      </c>
      <c r="Q650" s="304">
        <f>ROUND(class[[#This Row],[count]],-3)</f>
        <v>25000</v>
      </c>
      <c r="R650" s="321">
        <f>VLOOKUP(class[[#This Row],[count_rd]],caltran!$J$2:$P$182,7,FALSE)</f>
        <v>18625</v>
      </c>
      <c r="S650" s="321">
        <f>VLOOKUP(class[[#This Row],[count_rd]],caltran!$J$2:$P$182,6,FALSE)</f>
        <v>31374.999999999996</v>
      </c>
      <c r="T650" s="59">
        <f>IF(AND(class[[#This Row],[flow]]&gt;=class[[#This Row],[low]], class[[#This Row],[flow]]&lt;=class[[#This Row],[high]]),1,0)</f>
        <v>1</v>
      </c>
    </row>
    <row r="651" spans="1:20">
      <c r="A651" s="59">
        <v>10980</v>
      </c>
      <c r="B651" s="59">
        <v>8</v>
      </c>
      <c r="C651" s="59">
        <v>1</v>
      </c>
      <c r="D651" s="59">
        <v>1</v>
      </c>
      <c r="E651" s="59" t="s">
        <v>82</v>
      </c>
      <c r="F651" s="59">
        <v>2</v>
      </c>
      <c r="G651" s="227">
        <v>2</v>
      </c>
      <c r="H651" s="227">
        <v>3</v>
      </c>
      <c r="I651" s="227">
        <v>14</v>
      </c>
      <c r="J651" s="59">
        <v>26078</v>
      </c>
      <c r="K651" s="78">
        <f>VLOOKUP(class[[#This Row],[hwycov_id]],flow[[hwycov_id]:[flow_day]],2,FALSE)</f>
        <v>21682.204408000001</v>
      </c>
      <c r="L651" s="229">
        <f t="shared" si="30"/>
        <v>-0.16856337111741693</v>
      </c>
      <c r="M651" s="228">
        <f t="shared" si="31"/>
        <v>-4395.7955919999986</v>
      </c>
      <c r="N651" s="228">
        <f t="shared" si="32"/>
        <v>19323018.886646617</v>
      </c>
      <c r="O651" s="59" t="e">
        <f>VLOOKUP(class[[#This Row],[hwycov_id]],check!$A$2:$P$26,16,FALSE)</f>
        <v>#N/A</v>
      </c>
      <c r="P651" s="59">
        <v>675</v>
      </c>
      <c r="Q651" s="304">
        <f>ROUND(class[[#This Row],[count]],-3)</f>
        <v>26000</v>
      </c>
      <c r="R651" s="321">
        <f>VLOOKUP(class[[#This Row],[count_rd]],caltran!$J$2:$P$182,7,FALSE)</f>
        <v>19448</v>
      </c>
      <c r="S651" s="321">
        <f>VLOOKUP(class[[#This Row],[count_rd]],caltran!$J$2:$P$182,6,FALSE)</f>
        <v>32552</v>
      </c>
      <c r="T651" s="59">
        <f>IF(AND(class[[#This Row],[flow]]&gt;=class[[#This Row],[low]], class[[#This Row],[flow]]&lt;=class[[#This Row],[high]]),1,0)</f>
        <v>1</v>
      </c>
    </row>
    <row r="652" spans="1:20">
      <c r="A652" s="59">
        <v>27827</v>
      </c>
      <c r="B652" s="59">
        <v>8</v>
      </c>
      <c r="C652" s="59">
        <v>1</v>
      </c>
      <c r="D652" s="59">
        <v>1</v>
      </c>
      <c r="E652" s="59" t="s">
        <v>82</v>
      </c>
      <c r="F652" s="59">
        <v>2</v>
      </c>
      <c r="G652" s="227">
        <v>2</v>
      </c>
      <c r="H652" s="227">
        <v>1</v>
      </c>
      <c r="I652" s="227">
        <v>14</v>
      </c>
      <c r="J652" s="59">
        <v>26229</v>
      </c>
      <c r="K652" s="78">
        <f>VLOOKUP(class[[#This Row],[hwycov_id]],flow[[hwycov_id]:[flow_day]],2,FALSE)</f>
        <v>34063.965332</v>
      </c>
      <c r="L652" s="229">
        <f t="shared" si="30"/>
        <v>0.29871384086316666</v>
      </c>
      <c r="M652" s="228">
        <f t="shared" si="31"/>
        <v>7834.9653319999998</v>
      </c>
      <c r="N652" s="228">
        <f t="shared" si="32"/>
        <v>61386681.753641866</v>
      </c>
      <c r="O652" s="59" t="e">
        <f>VLOOKUP(class[[#This Row],[hwycov_id]],check!$A$2:$P$26,16,FALSE)</f>
        <v>#N/A</v>
      </c>
      <c r="P652" s="59">
        <v>676</v>
      </c>
      <c r="Q652" s="304">
        <f>ROUND(class[[#This Row],[count]],-3)</f>
        <v>26000</v>
      </c>
      <c r="R652" s="321">
        <f>VLOOKUP(class[[#This Row],[count_rd]],caltran!$J$2:$P$182,7,FALSE)</f>
        <v>19448</v>
      </c>
      <c r="S652" s="321">
        <f>VLOOKUP(class[[#This Row],[count_rd]],caltran!$J$2:$P$182,6,FALSE)</f>
        <v>32552</v>
      </c>
      <c r="T652" s="59">
        <f>IF(AND(class[[#This Row],[flow]]&gt;=class[[#This Row],[low]], class[[#This Row],[flow]]&lt;=class[[#This Row],[high]]),1,0)</f>
        <v>0</v>
      </c>
    </row>
    <row r="653" spans="1:20">
      <c r="A653" s="59">
        <v>28780</v>
      </c>
      <c r="B653" s="59">
        <v>8</v>
      </c>
      <c r="C653" s="59">
        <v>1</v>
      </c>
      <c r="D653" s="59">
        <v>1</v>
      </c>
      <c r="E653" s="59" t="s">
        <v>82</v>
      </c>
      <c r="F653" s="59">
        <v>2</v>
      </c>
      <c r="G653" s="227">
        <v>3</v>
      </c>
      <c r="H653" s="227">
        <v>3</v>
      </c>
      <c r="I653" s="227">
        <v>14</v>
      </c>
      <c r="J653" s="59">
        <v>31420</v>
      </c>
      <c r="K653" s="78">
        <f>VLOOKUP(class[[#This Row],[hwycov_id]],flow[[hwycov_id]:[flow_day]],2,FALSE)</f>
        <v>34193.369934000002</v>
      </c>
      <c r="L653" s="229">
        <f t="shared" si="30"/>
        <v>8.8267661807765796E-2</v>
      </c>
      <c r="M653" s="228">
        <f t="shared" si="31"/>
        <v>2773.3699340000021</v>
      </c>
      <c r="N653" s="228">
        <f t="shared" si="32"/>
        <v>7691580.7908151764</v>
      </c>
      <c r="O653" s="59" t="e">
        <f>VLOOKUP(class[[#This Row],[hwycov_id]],check!$A$2:$P$26,16,FALSE)</f>
        <v>#N/A</v>
      </c>
      <c r="P653" s="59">
        <v>677</v>
      </c>
      <c r="Q653" s="304">
        <f>ROUND(class[[#This Row],[count]],-3)</f>
        <v>31000</v>
      </c>
      <c r="R653" s="321">
        <f>VLOOKUP(class[[#This Row],[count_rd]],caltran!$J$2:$P$182,7,FALSE)</f>
        <v>23591</v>
      </c>
      <c r="S653" s="321">
        <f>VLOOKUP(class[[#This Row],[count_rd]],caltran!$J$2:$P$182,6,FALSE)</f>
        <v>38408.999999999993</v>
      </c>
      <c r="T653" s="59">
        <f>IF(AND(class[[#This Row],[flow]]&gt;=class[[#This Row],[low]], class[[#This Row],[flow]]&lt;=class[[#This Row],[high]]),1,0)</f>
        <v>1</v>
      </c>
    </row>
    <row r="654" spans="1:20">
      <c r="A654" s="59">
        <v>10326</v>
      </c>
      <c r="B654" s="59">
        <v>8</v>
      </c>
      <c r="C654" s="59">
        <v>1</v>
      </c>
      <c r="D654" s="59">
        <v>1</v>
      </c>
      <c r="E654" s="59" t="s">
        <v>82</v>
      </c>
      <c r="F654" s="59">
        <v>2</v>
      </c>
      <c r="G654" s="227">
        <v>3</v>
      </c>
      <c r="H654" s="227">
        <v>2</v>
      </c>
      <c r="I654" s="227">
        <v>14</v>
      </c>
      <c r="J654" s="59">
        <v>34715</v>
      </c>
      <c r="K654" s="78">
        <f>VLOOKUP(class[[#This Row],[hwycov_id]],flow[[hwycov_id]:[flow_day]],2,FALSE)</f>
        <v>27847.742186999996</v>
      </c>
      <c r="L654" s="229">
        <f t="shared" si="30"/>
        <v>-0.19781817119400846</v>
      </c>
      <c r="M654" s="228">
        <f t="shared" si="31"/>
        <v>-6867.2578130000038</v>
      </c>
      <c r="N654" s="228">
        <f t="shared" si="32"/>
        <v>47159229.870209597</v>
      </c>
      <c r="O654" s="59" t="e">
        <f>VLOOKUP(class[[#This Row],[hwycov_id]],check!$A$2:$P$26,16,FALSE)</f>
        <v>#N/A</v>
      </c>
      <c r="P654" s="59">
        <v>678</v>
      </c>
      <c r="Q654" s="304">
        <f>ROUND(class[[#This Row],[count]],-3)</f>
        <v>35000</v>
      </c>
      <c r="R654" s="321">
        <f>VLOOKUP(class[[#This Row],[count_rd]],caltran!$J$2:$P$182,7,FALSE)</f>
        <v>26985</v>
      </c>
      <c r="S654" s="321">
        <f>VLOOKUP(class[[#This Row],[count_rd]],caltran!$J$2:$P$182,6,FALSE)</f>
        <v>43015</v>
      </c>
      <c r="T654" s="59">
        <f>IF(AND(class[[#This Row],[flow]]&gt;=class[[#This Row],[low]], class[[#This Row],[flow]]&lt;=class[[#This Row],[high]]),1,0)</f>
        <v>1</v>
      </c>
    </row>
    <row r="655" spans="1:20">
      <c r="A655" s="59">
        <v>15730</v>
      </c>
      <c r="B655" s="59">
        <v>8</v>
      </c>
      <c r="C655" s="59">
        <v>1</v>
      </c>
      <c r="D655" s="59">
        <v>1</v>
      </c>
      <c r="E655" s="59" t="s">
        <v>82</v>
      </c>
      <c r="F655" s="59">
        <v>2</v>
      </c>
      <c r="G655" s="227">
        <v>3</v>
      </c>
      <c r="H655" s="227">
        <v>2</v>
      </c>
      <c r="I655" s="227">
        <v>14</v>
      </c>
      <c r="J655" s="59">
        <v>36709</v>
      </c>
      <c r="K655" s="78">
        <f>VLOOKUP(class[[#This Row],[hwycov_id]],flow[[hwycov_id]:[flow_day]],2,FALSE)</f>
        <v>37668.929077000001</v>
      </c>
      <c r="L655" s="229">
        <f t="shared" si="30"/>
        <v>2.6149692909095856E-2</v>
      </c>
      <c r="M655" s="228">
        <f t="shared" si="31"/>
        <v>959.92907700000069</v>
      </c>
      <c r="N655" s="228">
        <f t="shared" si="32"/>
        <v>921463.83287007327</v>
      </c>
      <c r="O655" s="59" t="e">
        <f>VLOOKUP(class[[#This Row],[hwycov_id]],check!$A$2:$P$26,16,FALSE)</f>
        <v>#N/A</v>
      </c>
      <c r="P655" s="59">
        <v>679</v>
      </c>
      <c r="Q655" s="304">
        <f>ROUND(class[[#This Row],[count]],-3)</f>
        <v>37000</v>
      </c>
      <c r="R655" s="321">
        <f>VLOOKUP(class[[#This Row],[count_rd]],caltran!$J$2:$P$182,7,FALSE)</f>
        <v>28660.611111111113</v>
      </c>
      <c r="S655" s="321">
        <f>VLOOKUP(class[[#This Row],[count_rd]],caltran!$J$2:$P$182,6,FALSE)</f>
        <v>45339.388888888891</v>
      </c>
      <c r="T655" s="59">
        <f>IF(AND(class[[#This Row],[flow]]&gt;=class[[#This Row],[low]], class[[#This Row],[flow]]&lt;=class[[#This Row],[high]]),1,0)</f>
        <v>1</v>
      </c>
    </row>
    <row r="656" spans="1:20">
      <c r="A656" s="59">
        <v>27812</v>
      </c>
      <c r="B656" s="59">
        <v>8</v>
      </c>
      <c r="C656" s="59">
        <v>1</v>
      </c>
      <c r="D656" s="59">
        <v>1</v>
      </c>
      <c r="E656" s="59" t="s">
        <v>82</v>
      </c>
      <c r="F656" s="59">
        <v>2</v>
      </c>
      <c r="G656" s="227">
        <v>3</v>
      </c>
      <c r="H656" s="227">
        <v>2</v>
      </c>
      <c r="I656" s="227">
        <v>14</v>
      </c>
      <c r="J656" s="59">
        <v>37270</v>
      </c>
      <c r="K656" s="78">
        <f>VLOOKUP(class[[#This Row],[hwycov_id]],flow[[hwycov_id]:[flow_day]],2,FALSE)</f>
        <v>45871.393800000005</v>
      </c>
      <c r="L656" s="229">
        <f t="shared" si="30"/>
        <v>0.23078598873088296</v>
      </c>
      <c r="M656" s="228">
        <f t="shared" si="31"/>
        <v>8601.3938000000053</v>
      </c>
      <c r="N656" s="228">
        <f t="shared" si="32"/>
        <v>73983975.302678525</v>
      </c>
      <c r="O656" s="59" t="e">
        <f>VLOOKUP(class[[#This Row],[hwycov_id]],check!$A$2:$P$26,16,FALSE)</f>
        <v>#N/A</v>
      </c>
      <c r="P656" s="59">
        <v>680</v>
      </c>
      <c r="Q656" s="304">
        <f>ROUND(class[[#This Row],[count]],-3)</f>
        <v>37000</v>
      </c>
      <c r="R656" s="321">
        <f>VLOOKUP(class[[#This Row],[count_rd]],caltran!$J$2:$P$182,7,FALSE)</f>
        <v>28660.611111111113</v>
      </c>
      <c r="S656" s="321">
        <f>VLOOKUP(class[[#This Row],[count_rd]],caltran!$J$2:$P$182,6,FALSE)</f>
        <v>45339.388888888891</v>
      </c>
      <c r="T656" s="59">
        <f>IF(AND(class[[#This Row],[flow]]&gt;=class[[#This Row],[low]], class[[#This Row],[flow]]&lt;=class[[#This Row],[high]]),1,0)</f>
        <v>0</v>
      </c>
    </row>
    <row r="657" spans="1:20">
      <c r="A657" s="59">
        <v>10174</v>
      </c>
      <c r="B657" s="59">
        <v>8</v>
      </c>
      <c r="C657" s="59">
        <v>1</v>
      </c>
      <c r="D657" s="59">
        <v>1</v>
      </c>
      <c r="E657" s="59" t="s">
        <v>82</v>
      </c>
      <c r="F657" s="59">
        <v>2</v>
      </c>
      <c r="G657" s="227">
        <v>3</v>
      </c>
      <c r="H657" s="227">
        <v>5</v>
      </c>
      <c r="I657" s="227">
        <v>19</v>
      </c>
      <c r="J657" s="59">
        <v>39701</v>
      </c>
      <c r="K657" s="78">
        <f>VLOOKUP(class[[#This Row],[hwycov_id]],flow[[hwycov_id]:[flow_day]],2,FALSE)</f>
        <v>39171.215454000005</v>
      </c>
      <c r="L657" s="229">
        <f t="shared" si="30"/>
        <v>-1.3344362761643191E-2</v>
      </c>
      <c r="M657" s="228">
        <f t="shared" si="31"/>
        <v>-529.78454599999532</v>
      </c>
      <c r="N657" s="228">
        <f t="shared" si="32"/>
        <v>280671.66518042114</v>
      </c>
      <c r="O657" s="59" t="e">
        <f>VLOOKUP(class[[#This Row],[hwycov_id]],check!$A$2:$P$26,16,FALSE)</f>
        <v>#N/A</v>
      </c>
      <c r="P657" s="59">
        <v>681</v>
      </c>
      <c r="Q657" s="304">
        <f>ROUND(class[[#This Row],[count]],-3)</f>
        <v>40000</v>
      </c>
      <c r="R657" s="321">
        <f>VLOOKUP(class[[#This Row],[count_rd]],caltran!$J$2:$P$182,7,FALSE)</f>
        <v>31240</v>
      </c>
      <c r="S657" s="321">
        <f>VLOOKUP(class[[#This Row],[count_rd]],caltran!$J$2:$P$182,6,FALSE)</f>
        <v>48760</v>
      </c>
      <c r="T657" s="59">
        <f>IF(AND(class[[#This Row],[flow]]&gt;=class[[#This Row],[low]], class[[#This Row],[flow]]&lt;=class[[#This Row],[high]]),1,0)</f>
        <v>1</v>
      </c>
    </row>
    <row r="658" spans="1:20">
      <c r="A658" s="59">
        <v>29407</v>
      </c>
      <c r="B658" s="59">
        <v>8</v>
      </c>
      <c r="C658" s="59">
        <v>2</v>
      </c>
      <c r="D658" s="59">
        <v>1</v>
      </c>
      <c r="E658" s="59" t="s">
        <v>82</v>
      </c>
      <c r="F658" s="59">
        <v>2</v>
      </c>
      <c r="G658" s="227">
        <v>0</v>
      </c>
      <c r="H658" s="227">
        <v>3</v>
      </c>
      <c r="I658" s="227">
        <v>14</v>
      </c>
      <c r="J658" s="59">
        <v>6775</v>
      </c>
      <c r="K658" s="78">
        <f>VLOOKUP(class[[#This Row],[hwycov_id]],flow[[hwycov_id]:[flow_day]],2,FALSE)</f>
        <v>4626.1993550000007</v>
      </c>
      <c r="L658" s="229">
        <f t="shared" si="30"/>
        <v>-0.31716614686346856</v>
      </c>
      <c r="M658" s="228">
        <f t="shared" si="31"/>
        <v>-2148.8006449999993</v>
      </c>
      <c r="N658" s="228">
        <f t="shared" si="32"/>
        <v>4617344.2119524134</v>
      </c>
      <c r="O658" s="59" t="e">
        <f>VLOOKUP(class[[#This Row],[hwycov_id]],check!$A$2:$P$26,16,FALSE)</f>
        <v>#N/A</v>
      </c>
      <c r="P658" s="59">
        <v>682</v>
      </c>
      <c r="Q658" s="304">
        <f>ROUND(class[[#This Row],[count]],-3)</f>
        <v>7000</v>
      </c>
      <c r="R658" s="321">
        <f>VLOOKUP(class[[#This Row],[count_rd]],caltran!$J$2:$P$182,7,FALSE)</f>
        <v>4024.9999999999995</v>
      </c>
      <c r="S658" s="321">
        <f>VLOOKUP(class[[#This Row],[count_rd]],caltran!$J$2:$P$182,6,FALSE)</f>
        <v>9975</v>
      </c>
      <c r="T658" s="59">
        <f>IF(AND(class[[#This Row],[flow]]&gt;=class[[#This Row],[low]], class[[#This Row],[flow]]&lt;=class[[#This Row],[high]]),1,0)</f>
        <v>1</v>
      </c>
    </row>
    <row r="659" spans="1:20">
      <c r="A659" s="59">
        <v>16158</v>
      </c>
      <c r="B659" s="59">
        <v>9</v>
      </c>
      <c r="C659" s="59">
        <v>1</v>
      </c>
      <c r="D659" s="59">
        <v>1</v>
      </c>
      <c r="E659" s="59" t="s">
        <v>82</v>
      </c>
      <c r="F659" s="59">
        <v>2</v>
      </c>
      <c r="G659" s="227">
        <v>0</v>
      </c>
      <c r="H659" s="227">
        <v>3</v>
      </c>
      <c r="I659" s="227">
        <v>14</v>
      </c>
      <c r="J659" s="59">
        <v>737</v>
      </c>
      <c r="K659" s="78">
        <f>VLOOKUP(class[[#This Row],[hwycov_id]],flow[[hwycov_id]:[flow_day]],2,FALSE)</f>
        <v>3624.97604</v>
      </c>
      <c r="L659" s="229">
        <f t="shared" si="30"/>
        <v>3.9185563636363634</v>
      </c>
      <c r="M659" s="228">
        <f t="shared" si="31"/>
        <v>2887.97604</v>
      </c>
      <c r="N659" s="228">
        <f t="shared" si="32"/>
        <v>8340405.6076140814</v>
      </c>
      <c r="O659" s="59" t="e">
        <f>VLOOKUP(class[[#This Row],[hwycov_id]],check!$A$2:$P$26,16,FALSE)</f>
        <v>#N/A</v>
      </c>
      <c r="P659" s="59">
        <v>683</v>
      </c>
      <c r="Q659" s="304">
        <f>ROUND(class[[#This Row],[count]],-3)</f>
        <v>1000</v>
      </c>
      <c r="R659" s="321">
        <f>VLOOKUP(class[[#This Row],[count_rd]],caltran!$J$2:$P$182,7,FALSE)</f>
        <v>370</v>
      </c>
      <c r="S659" s="321">
        <f>VLOOKUP(class[[#This Row],[count_rd]],caltran!$J$2:$P$182,6,FALSE)</f>
        <v>1630</v>
      </c>
      <c r="T659" s="59">
        <f>IF(AND(class[[#This Row],[flow]]&gt;=class[[#This Row],[low]], class[[#This Row],[flow]]&lt;=class[[#This Row],[high]]),1,0)</f>
        <v>0</v>
      </c>
    </row>
    <row r="660" spans="1:20">
      <c r="A660" s="59">
        <v>28989</v>
      </c>
      <c r="B660" s="59">
        <v>9</v>
      </c>
      <c r="C660" s="59">
        <v>1</v>
      </c>
      <c r="D660" s="59">
        <v>1</v>
      </c>
      <c r="E660" s="59" t="s">
        <v>82</v>
      </c>
      <c r="F660" s="59">
        <v>2</v>
      </c>
      <c r="G660" s="227">
        <v>0</v>
      </c>
      <c r="H660" s="227">
        <v>3</v>
      </c>
      <c r="I660" s="227">
        <v>14</v>
      </c>
      <c r="J660" s="59">
        <v>780</v>
      </c>
      <c r="K660" s="78">
        <f>VLOOKUP(class[[#This Row],[hwycov_id]],flow[[hwycov_id]:[flow_day]],2,FALSE)</f>
        <v>6652.2213360000005</v>
      </c>
      <c r="L660" s="229">
        <f t="shared" si="30"/>
        <v>7.5284888923076938</v>
      </c>
      <c r="M660" s="228">
        <f t="shared" si="31"/>
        <v>5872.2213360000005</v>
      </c>
      <c r="N660" s="228">
        <f t="shared" si="32"/>
        <v>34482983.418973632</v>
      </c>
      <c r="O660" s="59" t="e">
        <f>VLOOKUP(class[[#This Row],[hwycov_id]],check!$A$2:$P$26,16,FALSE)</f>
        <v>#N/A</v>
      </c>
      <c r="P660" s="59">
        <v>684</v>
      </c>
      <c r="Q660" s="304">
        <f>ROUND(class[[#This Row],[count]],-3)</f>
        <v>1000</v>
      </c>
      <c r="R660" s="321">
        <f>VLOOKUP(class[[#This Row],[count_rd]],caltran!$J$2:$P$182,7,FALSE)</f>
        <v>370</v>
      </c>
      <c r="S660" s="321">
        <f>VLOOKUP(class[[#This Row],[count_rd]],caltran!$J$2:$P$182,6,FALSE)</f>
        <v>1630</v>
      </c>
      <c r="T660" s="59">
        <f>IF(AND(class[[#This Row],[flow]]&gt;=class[[#This Row],[low]], class[[#This Row],[flow]]&lt;=class[[#This Row],[high]]),1,0)</f>
        <v>0</v>
      </c>
    </row>
    <row r="661" spans="1:20">
      <c r="A661" s="59">
        <v>28855</v>
      </c>
      <c r="B661" s="59">
        <v>9</v>
      </c>
      <c r="C661" s="59">
        <v>1</v>
      </c>
      <c r="D661" s="59">
        <v>1</v>
      </c>
      <c r="E661" s="59" t="s">
        <v>82</v>
      </c>
      <c r="F661" s="59">
        <v>2</v>
      </c>
      <c r="G661" s="227">
        <v>0</v>
      </c>
      <c r="H661" s="227">
        <v>3</v>
      </c>
      <c r="I661" s="227">
        <v>14</v>
      </c>
      <c r="J661" s="59">
        <v>977</v>
      </c>
      <c r="K661" s="78">
        <f>VLOOKUP(class[[#This Row],[hwycov_id]],flow[[hwycov_id]:[flow_day]],2,FALSE)</f>
        <v>916.28984200000002</v>
      </c>
      <c r="L661" s="229">
        <f t="shared" si="30"/>
        <v>-6.2139363357215927E-2</v>
      </c>
      <c r="M661" s="228">
        <f t="shared" si="31"/>
        <v>-60.710157999999979</v>
      </c>
      <c r="N661" s="228">
        <f t="shared" si="32"/>
        <v>3685.7232843849615</v>
      </c>
      <c r="O661" s="59" t="e">
        <f>VLOOKUP(class[[#This Row],[hwycov_id]],check!$A$2:$P$26,16,FALSE)</f>
        <v>#N/A</v>
      </c>
      <c r="P661" s="59">
        <v>685</v>
      </c>
      <c r="Q661" s="304">
        <f>ROUND(class[[#This Row],[count]],-3)</f>
        <v>1000</v>
      </c>
      <c r="R661" s="321">
        <f>VLOOKUP(class[[#This Row],[count_rd]],caltran!$J$2:$P$182,7,FALSE)</f>
        <v>370</v>
      </c>
      <c r="S661" s="321">
        <f>VLOOKUP(class[[#This Row],[count_rd]],caltran!$J$2:$P$182,6,FALSE)</f>
        <v>1630</v>
      </c>
      <c r="T661" s="59">
        <f>IF(AND(class[[#This Row],[flow]]&gt;=class[[#This Row],[low]], class[[#This Row],[flow]]&lt;=class[[#This Row],[high]]),1,0)</f>
        <v>1</v>
      </c>
    </row>
    <row r="662" spans="1:20">
      <c r="A662" s="59">
        <v>13522</v>
      </c>
      <c r="B662" s="59">
        <v>9</v>
      </c>
      <c r="C662" s="59">
        <v>1</v>
      </c>
      <c r="D662" s="59">
        <v>1</v>
      </c>
      <c r="E662" s="59" t="s">
        <v>82</v>
      </c>
      <c r="F662" s="59">
        <v>2</v>
      </c>
      <c r="G662" s="227">
        <v>0</v>
      </c>
      <c r="H662" s="227">
        <v>6</v>
      </c>
      <c r="I662" s="227">
        <v>6</v>
      </c>
      <c r="J662" s="59">
        <v>1169</v>
      </c>
      <c r="K662" s="78">
        <f>VLOOKUP(class[[#This Row],[hwycov_id]],flow[[hwycov_id]:[flow_day]],2,FALSE)</f>
        <v>253.46199299999998</v>
      </c>
      <c r="L662" s="229">
        <f t="shared" si="30"/>
        <v>-0.78318050213858004</v>
      </c>
      <c r="M662" s="228">
        <f t="shared" si="31"/>
        <v>-915.53800699999999</v>
      </c>
      <c r="N662" s="228">
        <f t="shared" si="32"/>
        <v>838209.84226153209</v>
      </c>
      <c r="O662" s="59" t="e">
        <f>VLOOKUP(class[[#This Row],[hwycov_id]],check!$A$2:$P$26,16,FALSE)</f>
        <v>#N/A</v>
      </c>
      <c r="P662" s="59">
        <v>686</v>
      </c>
      <c r="Q662" s="304">
        <f>ROUND(class[[#This Row],[count]],-3)</f>
        <v>1000</v>
      </c>
      <c r="R662" s="321">
        <f>VLOOKUP(class[[#This Row],[count_rd]],caltran!$J$2:$P$182,7,FALSE)</f>
        <v>370</v>
      </c>
      <c r="S662" s="321">
        <f>VLOOKUP(class[[#This Row],[count_rd]],caltran!$J$2:$P$182,6,FALSE)</f>
        <v>1630</v>
      </c>
      <c r="T662" s="59">
        <f>IF(AND(class[[#This Row],[flow]]&gt;=class[[#This Row],[low]], class[[#This Row],[flow]]&lt;=class[[#This Row],[high]]),1,0)</f>
        <v>0</v>
      </c>
    </row>
    <row r="663" spans="1:20">
      <c r="A663" s="59">
        <v>13524</v>
      </c>
      <c r="B663" s="59">
        <v>9</v>
      </c>
      <c r="C663" s="59">
        <v>1</v>
      </c>
      <c r="D663" s="59">
        <v>1</v>
      </c>
      <c r="E663" s="59" t="s">
        <v>82</v>
      </c>
      <c r="F663" s="59">
        <v>2</v>
      </c>
      <c r="G663" s="227">
        <v>0</v>
      </c>
      <c r="H663" s="227">
        <v>6</v>
      </c>
      <c r="I663" s="227">
        <v>6</v>
      </c>
      <c r="J663" s="59">
        <v>1340</v>
      </c>
      <c r="K663" s="78">
        <f>VLOOKUP(class[[#This Row],[hwycov_id]],flow[[hwycov_id]:[flow_day]],2,FALSE)</f>
        <v>170.27845099999999</v>
      </c>
      <c r="L663" s="229">
        <f t="shared" si="30"/>
        <v>-0.87292652910447766</v>
      </c>
      <c r="M663" s="228">
        <f t="shared" si="31"/>
        <v>-1169.7215490000001</v>
      </c>
      <c r="N663" s="228">
        <f t="shared" si="32"/>
        <v>1368248.5021949597</v>
      </c>
      <c r="O663" s="59" t="e">
        <f>VLOOKUP(class[[#This Row],[hwycov_id]],check!$A$2:$P$26,16,FALSE)</f>
        <v>#N/A</v>
      </c>
      <c r="P663" s="59">
        <v>687</v>
      </c>
      <c r="Q663" s="304">
        <f>ROUND(class[[#This Row],[count]],-3)</f>
        <v>1000</v>
      </c>
      <c r="R663" s="321">
        <f>VLOOKUP(class[[#This Row],[count_rd]],caltran!$J$2:$P$182,7,FALSE)</f>
        <v>370</v>
      </c>
      <c r="S663" s="321">
        <f>VLOOKUP(class[[#This Row],[count_rd]],caltran!$J$2:$P$182,6,FALSE)</f>
        <v>1630</v>
      </c>
      <c r="T663" s="59">
        <f>IF(AND(class[[#This Row],[flow]]&gt;=class[[#This Row],[low]], class[[#This Row],[flow]]&lt;=class[[#This Row],[high]]),1,0)</f>
        <v>0</v>
      </c>
    </row>
    <row r="664" spans="1:20">
      <c r="A664" s="59">
        <v>10893</v>
      </c>
      <c r="B664" s="59">
        <v>9</v>
      </c>
      <c r="C664" s="59">
        <v>1</v>
      </c>
      <c r="D664" s="59">
        <v>1</v>
      </c>
      <c r="E664" s="59" t="s">
        <v>82</v>
      </c>
      <c r="F664" s="59">
        <v>2</v>
      </c>
      <c r="G664" s="227">
        <v>0</v>
      </c>
      <c r="H664" s="227">
        <v>3</v>
      </c>
      <c r="I664" s="227">
        <v>14</v>
      </c>
      <c r="J664" s="59">
        <v>1429</v>
      </c>
      <c r="K664" s="78">
        <f>VLOOKUP(class[[#This Row],[hwycov_id]],flow[[hwycov_id]:[flow_day]],2,FALSE)</f>
        <v>1865.915438</v>
      </c>
      <c r="L664" s="229">
        <f t="shared" si="30"/>
        <v>0.30574908187543737</v>
      </c>
      <c r="M664" s="228">
        <f t="shared" si="31"/>
        <v>436.91543799999999</v>
      </c>
      <c r="N664" s="228">
        <f t="shared" si="32"/>
        <v>190895.09996273185</v>
      </c>
      <c r="O664" s="59" t="e">
        <f>VLOOKUP(class[[#This Row],[hwycov_id]],check!$A$2:$P$26,16,FALSE)</f>
        <v>#N/A</v>
      </c>
      <c r="P664" s="59">
        <v>688</v>
      </c>
      <c r="Q664" s="304">
        <f>ROUND(class[[#This Row],[count]],-3)</f>
        <v>1000</v>
      </c>
      <c r="R664" s="321">
        <f>VLOOKUP(class[[#This Row],[count_rd]],caltran!$J$2:$P$182,7,FALSE)</f>
        <v>370</v>
      </c>
      <c r="S664" s="321">
        <f>VLOOKUP(class[[#This Row],[count_rd]],caltran!$J$2:$P$182,6,FALSE)</f>
        <v>1630</v>
      </c>
      <c r="T664" s="59">
        <f>IF(AND(class[[#This Row],[flow]]&gt;=class[[#This Row],[low]], class[[#This Row],[flow]]&lt;=class[[#This Row],[high]]),1,0)</f>
        <v>0</v>
      </c>
    </row>
    <row r="665" spans="1:20">
      <c r="A665" s="59">
        <v>14254</v>
      </c>
      <c r="B665" s="59">
        <v>9</v>
      </c>
      <c r="C665" s="59">
        <v>1</v>
      </c>
      <c r="D665" s="59">
        <v>1</v>
      </c>
      <c r="E665" s="59" t="s">
        <v>82</v>
      </c>
      <c r="F665" s="59">
        <v>2</v>
      </c>
      <c r="G665" s="227">
        <v>0</v>
      </c>
      <c r="H665" s="227">
        <v>3</v>
      </c>
      <c r="I665" s="227">
        <v>14</v>
      </c>
      <c r="J665" s="59">
        <v>1454</v>
      </c>
      <c r="K665" s="78">
        <f>VLOOKUP(class[[#This Row],[hwycov_id]],flow[[hwycov_id]:[flow_day]],2,FALSE)</f>
        <v>5815.6862190000002</v>
      </c>
      <c r="L665" s="229">
        <f t="shared" si="30"/>
        <v>2.9997841946354886</v>
      </c>
      <c r="M665" s="228">
        <f t="shared" si="31"/>
        <v>4361.6862190000002</v>
      </c>
      <c r="N665" s="228">
        <f t="shared" si="32"/>
        <v>19024306.673014518</v>
      </c>
      <c r="O665" s="59" t="e">
        <f>VLOOKUP(class[[#This Row],[hwycov_id]],check!$A$2:$P$26,16,FALSE)</f>
        <v>#N/A</v>
      </c>
      <c r="P665" s="59">
        <v>689</v>
      </c>
      <c r="Q665" s="304">
        <f>ROUND(class[[#This Row],[count]],-3)</f>
        <v>1000</v>
      </c>
      <c r="R665" s="321">
        <f>VLOOKUP(class[[#This Row],[count_rd]],caltran!$J$2:$P$182,7,FALSE)</f>
        <v>370</v>
      </c>
      <c r="S665" s="321">
        <f>VLOOKUP(class[[#This Row],[count_rd]],caltran!$J$2:$P$182,6,FALSE)</f>
        <v>1630</v>
      </c>
      <c r="T665" s="59">
        <f>IF(AND(class[[#This Row],[flow]]&gt;=class[[#This Row],[low]], class[[#This Row],[flow]]&lt;=class[[#This Row],[high]]),1,0)</f>
        <v>0</v>
      </c>
    </row>
    <row r="666" spans="1:20">
      <c r="A666" s="59">
        <v>28020</v>
      </c>
      <c r="B666" s="59">
        <v>9</v>
      </c>
      <c r="C666" s="59">
        <v>1</v>
      </c>
      <c r="D666" s="59">
        <v>1</v>
      </c>
      <c r="E666" s="59" t="s">
        <v>82</v>
      </c>
      <c r="F666" s="59">
        <v>2</v>
      </c>
      <c r="G666" s="227">
        <v>0</v>
      </c>
      <c r="H666" s="227">
        <v>3</v>
      </c>
      <c r="I666" s="227">
        <v>19</v>
      </c>
      <c r="J666" s="59">
        <v>1543</v>
      </c>
      <c r="K666" s="78">
        <f>VLOOKUP(class[[#This Row],[hwycov_id]],flow[[hwycov_id]:[flow_day]],2,FALSE)</f>
        <v>1114.04844</v>
      </c>
      <c r="L666" s="229">
        <f t="shared" si="30"/>
        <v>-0.27799841866493846</v>
      </c>
      <c r="M666" s="228">
        <f t="shared" si="31"/>
        <v>-428.95155999999997</v>
      </c>
      <c r="N666" s="228">
        <f t="shared" si="32"/>
        <v>183999.44082643357</v>
      </c>
      <c r="O666" s="59" t="e">
        <f>VLOOKUP(class[[#This Row],[hwycov_id]],check!$A$2:$P$26,16,FALSE)</f>
        <v>#N/A</v>
      </c>
      <c r="P666" s="59">
        <v>690</v>
      </c>
      <c r="Q666" s="304">
        <f>ROUND(class[[#This Row],[count]],-3)</f>
        <v>2000</v>
      </c>
      <c r="R666" s="321">
        <f>VLOOKUP(class[[#This Row],[count_rd]],caltran!$J$2:$P$182,7,FALSE)</f>
        <v>794.99999999999989</v>
      </c>
      <c r="S666" s="321">
        <f>VLOOKUP(class[[#This Row],[count_rd]],caltran!$J$2:$P$182,6,FALSE)</f>
        <v>3205</v>
      </c>
      <c r="T666" s="59">
        <f>IF(AND(class[[#This Row],[flow]]&gt;=class[[#This Row],[low]], class[[#This Row],[flow]]&lt;=class[[#This Row],[high]]),1,0)</f>
        <v>1</v>
      </c>
    </row>
    <row r="667" spans="1:20">
      <c r="A667" s="59">
        <v>11484</v>
      </c>
      <c r="B667" s="59">
        <v>9</v>
      </c>
      <c r="C667" s="59">
        <v>1</v>
      </c>
      <c r="D667" s="59">
        <v>1</v>
      </c>
      <c r="E667" s="59" t="s">
        <v>82</v>
      </c>
      <c r="F667" s="59">
        <v>2</v>
      </c>
      <c r="G667" s="227">
        <v>0</v>
      </c>
      <c r="H667" s="227">
        <v>3</v>
      </c>
      <c r="I667" s="227">
        <v>14</v>
      </c>
      <c r="J667" s="59">
        <v>1588</v>
      </c>
      <c r="K667" s="78">
        <f>VLOOKUP(class[[#This Row],[hwycov_id]],flow[[hwycov_id]:[flow_day]],2,FALSE)</f>
        <v>3332.2313720000002</v>
      </c>
      <c r="L667" s="229">
        <f t="shared" si="30"/>
        <v>1.0983824760705292</v>
      </c>
      <c r="M667" s="228">
        <f t="shared" si="31"/>
        <v>1744.2313720000002</v>
      </c>
      <c r="N667" s="228">
        <f t="shared" si="32"/>
        <v>3042343.079069003</v>
      </c>
      <c r="O667" s="59" t="e">
        <f>VLOOKUP(class[[#This Row],[hwycov_id]],check!$A$2:$P$26,16,FALSE)</f>
        <v>#N/A</v>
      </c>
      <c r="P667" s="59">
        <v>691</v>
      </c>
      <c r="Q667" s="304">
        <f>ROUND(class[[#This Row],[count]],-3)</f>
        <v>2000</v>
      </c>
      <c r="R667" s="321">
        <f>VLOOKUP(class[[#This Row],[count_rd]],caltran!$J$2:$P$182,7,FALSE)</f>
        <v>794.99999999999989</v>
      </c>
      <c r="S667" s="321">
        <f>VLOOKUP(class[[#This Row],[count_rd]],caltran!$J$2:$P$182,6,FALSE)</f>
        <v>3205</v>
      </c>
      <c r="T667" s="59">
        <f>IF(AND(class[[#This Row],[flow]]&gt;=class[[#This Row],[low]], class[[#This Row],[flow]]&lt;=class[[#This Row],[high]]),1,0)</f>
        <v>0</v>
      </c>
    </row>
    <row r="668" spans="1:20">
      <c r="A668" s="59">
        <v>10860</v>
      </c>
      <c r="B668" s="59">
        <v>9</v>
      </c>
      <c r="C668" s="59">
        <v>1</v>
      </c>
      <c r="D668" s="59">
        <v>1</v>
      </c>
      <c r="E668" s="59" t="s">
        <v>82</v>
      </c>
      <c r="F668" s="59">
        <v>2</v>
      </c>
      <c r="G668" s="227">
        <v>0</v>
      </c>
      <c r="H668" s="227">
        <v>3</v>
      </c>
      <c r="I668" s="227">
        <v>14</v>
      </c>
      <c r="J668" s="59">
        <v>1704</v>
      </c>
      <c r="K668" s="78">
        <f>VLOOKUP(class[[#This Row],[hwycov_id]],flow[[hwycov_id]:[flow_day]],2,FALSE)</f>
        <v>1145.193831</v>
      </c>
      <c r="L668" s="229">
        <f t="shared" si="30"/>
        <v>-0.32793789260563377</v>
      </c>
      <c r="M668" s="228">
        <f t="shared" si="31"/>
        <v>-558.80616899999995</v>
      </c>
      <c r="N668" s="228">
        <f t="shared" si="32"/>
        <v>312264.33451245649</v>
      </c>
      <c r="O668" s="59" t="e">
        <f>VLOOKUP(class[[#This Row],[hwycov_id]],check!$A$2:$P$26,16,FALSE)</f>
        <v>#N/A</v>
      </c>
      <c r="P668" s="59">
        <v>692</v>
      </c>
      <c r="Q668" s="304">
        <f>ROUND(class[[#This Row],[count]],-3)</f>
        <v>2000</v>
      </c>
      <c r="R668" s="321">
        <f>VLOOKUP(class[[#This Row],[count_rd]],caltran!$J$2:$P$182,7,FALSE)</f>
        <v>794.99999999999989</v>
      </c>
      <c r="S668" s="321">
        <f>VLOOKUP(class[[#This Row],[count_rd]],caltran!$J$2:$P$182,6,FALSE)</f>
        <v>3205</v>
      </c>
      <c r="T668" s="59">
        <f>IF(AND(class[[#This Row],[flow]]&gt;=class[[#This Row],[low]], class[[#This Row],[flow]]&lt;=class[[#This Row],[high]]),1,0)</f>
        <v>1</v>
      </c>
    </row>
    <row r="669" spans="1:20">
      <c r="A669" s="59">
        <v>27804</v>
      </c>
      <c r="B669" s="59">
        <v>9</v>
      </c>
      <c r="C669" s="59">
        <v>1</v>
      </c>
      <c r="D669" s="59">
        <v>1</v>
      </c>
      <c r="E669" s="59" t="s">
        <v>82</v>
      </c>
      <c r="F669" s="59">
        <v>2</v>
      </c>
      <c r="G669" s="227">
        <v>0</v>
      </c>
      <c r="H669" s="227">
        <v>2</v>
      </c>
      <c r="I669" s="227">
        <v>14</v>
      </c>
      <c r="J669" s="59">
        <v>1837</v>
      </c>
      <c r="K669" s="78">
        <f>VLOOKUP(class[[#This Row],[hwycov_id]],flow[[hwycov_id]:[flow_day]],2,FALSE)</f>
        <v>1429.892981</v>
      </c>
      <c r="L669" s="229">
        <f t="shared" si="30"/>
        <v>-0.22161514371257485</v>
      </c>
      <c r="M669" s="228">
        <f t="shared" si="31"/>
        <v>-407.10701900000004</v>
      </c>
      <c r="N669" s="228">
        <f t="shared" si="32"/>
        <v>165736.12491906638</v>
      </c>
      <c r="O669" s="59" t="e">
        <f>VLOOKUP(class[[#This Row],[hwycov_id]],check!$A$2:$P$26,16,FALSE)</f>
        <v>#N/A</v>
      </c>
      <c r="P669" s="59">
        <v>693</v>
      </c>
      <c r="Q669" s="304">
        <f>ROUND(class[[#This Row],[count]],-3)</f>
        <v>2000</v>
      </c>
      <c r="R669" s="321">
        <f>VLOOKUP(class[[#This Row],[count_rd]],caltran!$J$2:$P$182,7,FALSE)</f>
        <v>794.99999999999989</v>
      </c>
      <c r="S669" s="321">
        <f>VLOOKUP(class[[#This Row],[count_rd]],caltran!$J$2:$P$182,6,FALSE)</f>
        <v>3205</v>
      </c>
      <c r="T669" s="59">
        <f>IF(AND(class[[#This Row],[flow]]&gt;=class[[#This Row],[low]], class[[#This Row],[flow]]&lt;=class[[#This Row],[high]]),1,0)</f>
        <v>1</v>
      </c>
    </row>
    <row r="670" spans="1:20">
      <c r="A670" s="59">
        <v>29235</v>
      </c>
      <c r="B670" s="59">
        <v>9</v>
      </c>
      <c r="C670" s="59">
        <v>1</v>
      </c>
      <c r="D670" s="59">
        <v>1</v>
      </c>
      <c r="E670" s="59" t="s">
        <v>82</v>
      </c>
      <c r="F670" s="59">
        <v>2</v>
      </c>
      <c r="G670" s="227">
        <v>0</v>
      </c>
      <c r="H670" s="227">
        <v>2</v>
      </c>
      <c r="I670" s="227">
        <v>14</v>
      </c>
      <c r="J670" s="59">
        <v>1847</v>
      </c>
      <c r="K670" s="78">
        <f>VLOOKUP(class[[#This Row],[hwycov_id]],flow[[hwycov_id]:[flow_day]],2,FALSE)</f>
        <v>3187.107986</v>
      </c>
      <c r="L670" s="229">
        <f t="shared" si="30"/>
        <v>0.72555927774769891</v>
      </c>
      <c r="M670" s="228">
        <f t="shared" si="31"/>
        <v>1340.107986</v>
      </c>
      <c r="N670" s="228">
        <f t="shared" si="32"/>
        <v>1795889.414140976</v>
      </c>
      <c r="O670" s="59" t="e">
        <f>VLOOKUP(class[[#This Row],[hwycov_id]],check!$A$2:$P$26,16,FALSE)</f>
        <v>#N/A</v>
      </c>
      <c r="P670" s="59">
        <v>694</v>
      </c>
      <c r="Q670" s="304">
        <f>ROUND(class[[#This Row],[count]],-3)</f>
        <v>2000</v>
      </c>
      <c r="R670" s="321">
        <f>VLOOKUP(class[[#This Row],[count_rd]],caltran!$J$2:$P$182,7,FALSE)</f>
        <v>794.99999999999989</v>
      </c>
      <c r="S670" s="321">
        <f>VLOOKUP(class[[#This Row],[count_rd]],caltran!$J$2:$P$182,6,FALSE)</f>
        <v>3205</v>
      </c>
      <c r="T670" s="59">
        <f>IF(AND(class[[#This Row],[flow]]&gt;=class[[#This Row],[low]], class[[#This Row],[flow]]&lt;=class[[#This Row],[high]]),1,0)</f>
        <v>1</v>
      </c>
    </row>
    <row r="671" spans="1:20">
      <c r="A671" s="59">
        <v>28506</v>
      </c>
      <c r="B671" s="59">
        <v>9</v>
      </c>
      <c r="C671" s="59">
        <v>1</v>
      </c>
      <c r="D671" s="59">
        <v>1</v>
      </c>
      <c r="E671" s="59" t="s">
        <v>82</v>
      </c>
      <c r="F671" s="59">
        <v>2</v>
      </c>
      <c r="G671" s="227">
        <v>0</v>
      </c>
      <c r="H671" s="227">
        <v>6</v>
      </c>
      <c r="I671" s="227">
        <v>12</v>
      </c>
      <c r="J671" s="59">
        <v>1923</v>
      </c>
      <c r="K671" s="78">
        <f>VLOOKUP(class[[#This Row],[hwycov_id]],flow[[hwycov_id]:[flow_day]],2,FALSE)</f>
        <v>1590.0656759999999</v>
      </c>
      <c r="L671" s="229">
        <f t="shared" si="30"/>
        <v>-0.17313277379095171</v>
      </c>
      <c r="M671" s="228">
        <f t="shared" si="31"/>
        <v>-332.93432400000006</v>
      </c>
      <c r="N671" s="228">
        <f t="shared" si="32"/>
        <v>110845.26409733701</v>
      </c>
      <c r="O671" s="59" t="e">
        <f>VLOOKUP(class[[#This Row],[hwycov_id]],check!$A$2:$P$26,16,FALSE)</f>
        <v>#N/A</v>
      </c>
      <c r="P671" s="59">
        <v>695</v>
      </c>
      <c r="Q671" s="304">
        <f>ROUND(class[[#This Row],[count]],-3)</f>
        <v>2000</v>
      </c>
      <c r="R671" s="321">
        <f>VLOOKUP(class[[#This Row],[count_rd]],caltran!$J$2:$P$182,7,FALSE)</f>
        <v>794.99999999999989</v>
      </c>
      <c r="S671" s="321">
        <f>VLOOKUP(class[[#This Row],[count_rd]],caltran!$J$2:$P$182,6,FALSE)</f>
        <v>3205</v>
      </c>
      <c r="T671" s="59">
        <f>IF(AND(class[[#This Row],[flow]]&gt;=class[[#This Row],[low]], class[[#This Row],[flow]]&lt;=class[[#This Row],[high]]),1,0)</f>
        <v>1</v>
      </c>
    </row>
    <row r="672" spans="1:20">
      <c r="A672" s="59">
        <v>28819</v>
      </c>
      <c r="B672" s="59">
        <v>9</v>
      </c>
      <c r="C672" s="59">
        <v>1</v>
      </c>
      <c r="D672" s="59">
        <v>1</v>
      </c>
      <c r="E672" s="59" t="s">
        <v>82</v>
      </c>
      <c r="F672" s="59">
        <v>2</v>
      </c>
      <c r="G672" s="227">
        <v>0</v>
      </c>
      <c r="H672" s="227">
        <v>3</v>
      </c>
      <c r="I672" s="227">
        <v>14</v>
      </c>
      <c r="J672" s="59">
        <v>2228</v>
      </c>
      <c r="K672" s="78">
        <f>VLOOKUP(class[[#This Row],[hwycov_id]],flow[[hwycov_id]:[flow_day]],2,FALSE)</f>
        <v>1630.5490450000002</v>
      </c>
      <c r="L672" s="229">
        <f t="shared" si="30"/>
        <v>-0.26815572486535</v>
      </c>
      <c r="M672" s="228">
        <f t="shared" si="31"/>
        <v>-597.45095499999979</v>
      </c>
      <c r="N672" s="228">
        <f t="shared" si="32"/>
        <v>356947.64363041177</v>
      </c>
      <c r="O672" s="59" t="e">
        <f>VLOOKUP(class[[#This Row],[hwycov_id]],check!$A$2:$P$26,16,FALSE)</f>
        <v>#N/A</v>
      </c>
      <c r="P672" s="59">
        <v>696</v>
      </c>
      <c r="Q672" s="304">
        <f>ROUND(class[[#This Row],[count]],-3)</f>
        <v>2000</v>
      </c>
      <c r="R672" s="321">
        <f>VLOOKUP(class[[#This Row],[count_rd]],caltran!$J$2:$P$182,7,FALSE)</f>
        <v>794.99999999999989</v>
      </c>
      <c r="S672" s="321">
        <f>VLOOKUP(class[[#This Row],[count_rd]],caltran!$J$2:$P$182,6,FALSE)</f>
        <v>3205</v>
      </c>
      <c r="T672" s="59">
        <f>IF(AND(class[[#This Row],[flow]]&gt;=class[[#This Row],[low]], class[[#This Row],[flow]]&lt;=class[[#This Row],[high]]),1,0)</f>
        <v>1</v>
      </c>
    </row>
    <row r="673" spans="1:20">
      <c r="A673" s="59">
        <v>9881</v>
      </c>
      <c r="B673" s="59">
        <v>9</v>
      </c>
      <c r="C673" s="59">
        <v>1</v>
      </c>
      <c r="D673" s="59">
        <v>1</v>
      </c>
      <c r="E673" s="59" t="s">
        <v>82</v>
      </c>
      <c r="F673" s="59">
        <v>2</v>
      </c>
      <c r="G673" s="227">
        <v>0</v>
      </c>
      <c r="H673" s="227">
        <v>4</v>
      </c>
      <c r="I673" s="227">
        <v>14</v>
      </c>
      <c r="J673" s="59">
        <v>2311</v>
      </c>
      <c r="K673" s="78">
        <f>VLOOKUP(class[[#This Row],[hwycov_id]],flow[[hwycov_id]:[flow_day]],2,FALSE)</f>
        <v>7265.7396189999999</v>
      </c>
      <c r="L673" s="229">
        <f t="shared" si="30"/>
        <v>2.1439807957594117</v>
      </c>
      <c r="M673" s="228">
        <f t="shared" si="31"/>
        <v>4954.7396189999999</v>
      </c>
      <c r="N673" s="228">
        <f t="shared" si="32"/>
        <v>24549444.692088265</v>
      </c>
      <c r="O673" s="59" t="e">
        <f>VLOOKUP(class[[#This Row],[hwycov_id]],check!$A$2:$P$26,16,FALSE)</f>
        <v>#N/A</v>
      </c>
      <c r="P673" s="59">
        <v>697</v>
      </c>
      <c r="Q673" s="304">
        <f>ROUND(class[[#This Row],[count]],-3)</f>
        <v>2000</v>
      </c>
      <c r="R673" s="321">
        <f>VLOOKUP(class[[#This Row],[count_rd]],caltran!$J$2:$P$182,7,FALSE)</f>
        <v>794.99999999999989</v>
      </c>
      <c r="S673" s="321">
        <f>VLOOKUP(class[[#This Row],[count_rd]],caltran!$J$2:$P$182,6,FALSE)</f>
        <v>3205</v>
      </c>
      <c r="T673" s="59">
        <f>IF(AND(class[[#This Row],[flow]]&gt;=class[[#This Row],[low]], class[[#This Row],[flow]]&lt;=class[[#This Row],[high]]),1,0)</f>
        <v>0</v>
      </c>
    </row>
    <row r="674" spans="1:20">
      <c r="A674" s="59">
        <v>13271</v>
      </c>
      <c r="B674" s="59">
        <v>9</v>
      </c>
      <c r="C674" s="59">
        <v>1</v>
      </c>
      <c r="D674" s="59">
        <v>1</v>
      </c>
      <c r="E674" s="59" t="s">
        <v>82</v>
      </c>
      <c r="F674" s="59">
        <v>2</v>
      </c>
      <c r="G674" s="227">
        <v>0</v>
      </c>
      <c r="H674" s="227">
        <v>6</v>
      </c>
      <c r="I674" s="227">
        <v>1</v>
      </c>
      <c r="J674" s="59">
        <v>2468</v>
      </c>
      <c r="K674" s="78">
        <f>VLOOKUP(class[[#This Row],[hwycov_id]],flow[[hwycov_id]:[flow_day]],2,FALSE)</f>
        <v>2588.2338339999997</v>
      </c>
      <c r="L674" s="229">
        <f t="shared" si="30"/>
        <v>4.8717112641815108E-2</v>
      </c>
      <c r="M674" s="228">
        <f t="shared" si="31"/>
        <v>120.23383399999966</v>
      </c>
      <c r="N674" s="228">
        <f t="shared" si="32"/>
        <v>14456.174838339475</v>
      </c>
      <c r="O674" s="59" t="e">
        <f>VLOOKUP(class[[#This Row],[hwycov_id]],check!$A$2:$P$26,16,FALSE)</f>
        <v>#N/A</v>
      </c>
      <c r="P674" s="59">
        <v>698</v>
      </c>
      <c r="Q674" s="304">
        <f>ROUND(class[[#This Row],[count]],-3)</f>
        <v>2000</v>
      </c>
      <c r="R674" s="321">
        <f>VLOOKUP(class[[#This Row],[count_rd]],caltran!$J$2:$P$182,7,FALSE)</f>
        <v>794.99999999999989</v>
      </c>
      <c r="S674" s="321">
        <f>VLOOKUP(class[[#This Row],[count_rd]],caltran!$J$2:$P$182,6,FALSE)</f>
        <v>3205</v>
      </c>
      <c r="T674" s="59">
        <f>IF(AND(class[[#This Row],[flow]]&gt;=class[[#This Row],[low]], class[[#This Row],[flow]]&lt;=class[[#This Row],[high]]),1,0)</f>
        <v>1</v>
      </c>
    </row>
    <row r="675" spans="1:20">
      <c r="A675" s="59">
        <v>28550</v>
      </c>
      <c r="B675" s="59">
        <v>9</v>
      </c>
      <c r="C675" s="59">
        <v>1</v>
      </c>
      <c r="D675" s="59">
        <v>1</v>
      </c>
      <c r="E675" s="59" t="s">
        <v>82</v>
      </c>
      <c r="F675" s="59">
        <v>2</v>
      </c>
      <c r="G675" s="227">
        <v>0</v>
      </c>
      <c r="H675" s="227">
        <v>6</v>
      </c>
      <c r="I675" s="227">
        <v>1</v>
      </c>
      <c r="J675" s="59">
        <v>2565</v>
      </c>
      <c r="K675" s="78">
        <f>VLOOKUP(class[[#This Row],[hwycov_id]],flow[[hwycov_id]:[flow_day]],2,FALSE)</f>
        <v>3231.7843009999997</v>
      </c>
      <c r="L675" s="229">
        <f t="shared" si="30"/>
        <v>0.25995489317738785</v>
      </c>
      <c r="M675" s="228">
        <f t="shared" si="31"/>
        <v>666.78430099999969</v>
      </c>
      <c r="N675" s="228">
        <f t="shared" si="32"/>
        <v>444601.3040600582</v>
      </c>
      <c r="O675" s="59" t="e">
        <f>VLOOKUP(class[[#This Row],[hwycov_id]],check!$A$2:$P$26,16,FALSE)</f>
        <v>#N/A</v>
      </c>
      <c r="P675" s="59">
        <v>699</v>
      </c>
      <c r="Q675" s="304">
        <f>ROUND(class[[#This Row],[count]],-3)</f>
        <v>3000</v>
      </c>
      <c r="R675" s="321">
        <f>VLOOKUP(class[[#This Row],[count_rd]],caltran!$J$2:$P$182,7,FALSE)</f>
        <v>1275.0000000000002</v>
      </c>
      <c r="S675" s="321">
        <f>VLOOKUP(class[[#This Row],[count_rd]],caltran!$J$2:$P$182,6,FALSE)</f>
        <v>4725</v>
      </c>
      <c r="T675" s="59">
        <f>IF(AND(class[[#This Row],[flow]]&gt;=class[[#This Row],[low]], class[[#This Row],[flow]]&lt;=class[[#This Row],[high]]),1,0)</f>
        <v>1</v>
      </c>
    </row>
    <row r="676" spans="1:20">
      <c r="A676" s="59">
        <v>14414</v>
      </c>
      <c r="B676" s="59">
        <v>9</v>
      </c>
      <c r="C676" s="59">
        <v>1</v>
      </c>
      <c r="D676" s="59">
        <v>1</v>
      </c>
      <c r="E676" s="59" t="s">
        <v>82</v>
      </c>
      <c r="F676" s="59">
        <v>2</v>
      </c>
      <c r="G676" s="227">
        <v>0</v>
      </c>
      <c r="H676" s="227">
        <v>3</v>
      </c>
      <c r="I676" s="227">
        <v>14</v>
      </c>
      <c r="J676" s="59">
        <v>2587</v>
      </c>
      <c r="K676" s="78">
        <f>VLOOKUP(class[[#This Row],[hwycov_id]],flow[[hwycov_id]:[flow_day]],2,FALSE)</f>
        <v>2006.2653040000002</v>
      </c>
      <c r="L676" s="229">
        <f t="shared" si="30"/>
        <v>-0.2244819080015461</v>
      </c>
      <c r="M676" s="228">
        <f t="shared" si="31"/>
        <v>-580.73469599999976</v>
      </c>
      <c r="N676" s="228">
        <f t="shared" si="32"/>
        <v>337252.78713821212</v>
      </c>
      <c r="O676" s="59" t="e">
        <f>VLOOKUP(class[[#This Row],[hwycov_id]],check!$A$2:$P$26,16,FALSE)</f>
        <v>#N/A</v>
      </c>
      <c r="P676" s="59">
        <v>700</v>
      </c>
      <c r="Q676" s="304">
        <f>ROUND(class[[#This Row],[count]],-3)</f>
        <v>3000</v>
      </c>
      <c r="R676" s="321">
        <f>VLOOKUP(class[[#This Row],[count_rd]],caltran!$J$2:$P$182,7,FALSE)</f>
        <v>1275.0000000000002</v>
      </c>
      <c r="S676" s="321">
        <f>VLOOKUP(class[[#This Row],[count_rd]],caltran!$J$2:$P$182,6,FALSE)</f>
        <v>4725</v>
      </c>
      <c r="T676" s="59">
        <f>IF(AND(class[[#This Row],[flow]]&gt;=class[[#This Row],[low]], class[[#This Row],[flow]]&lt;=class[[#This Row],[high]]),1,0)</f>
        <v>1</v>
      </c>
    </row>
    <row r="677" spans="1:20">
      <c r="A677" s="59">
        <v>3705</v>
      </c>
      <c r="B677" s="59">
        <v>9</v>
      </c>
      <c r="C677" s="59">
        <v>1</v>
      </c>
      <c r="D677" s="59">
        <v>1</v>
      </c>
      <c r="E677" s="59" t="s">
        <v>82</v>
      </c>
      <c r="F677" s="59">
        <v>2</v>
      </c>
      <c r="G677" s="227">
        <v>0</v>
      </c>
      <c r="H677" s="227">
        <v>3</v>
      </c>
      <c r="I677" s="227">
        <v>14</v>
      </c>
      <c r="J677" s="59">
        <v>2652</v>
      </c>
      <c r="K677" s="78">
        <f>VLOOKUP(class[[#This Row],[hwycov_id]],flow[[hwycov_id]:[flow_day]],2,FALSE)</f>
        <v>7440.7151109999995</v>
      </c>
      <c r="L677" s="229">
        <f t="shared" si="30"/>
        <v>1.8056995139517342</v>
      </c>
      <c r="M677" s="228">
        <f t="shared" si="31"/>
        <v>4788.7151109999995</v>
      </c>
      <c r="N677" s="228">
        <f t="shared" si="32"/>
        <v>22931792.414319739</v>
      </c>
      <c r="O677" s="59" t="e">
        <f>VLOOKUP(class[[#This Row],[hwycov_id]],check!$A$2:$P$26,16,FALSE)</f>
        <v>#N/A</v>
      </c>
      <c r="P677" s="59">
        <v>701</v>
      </c>
      <c r="Q677" s="304">
        <f>ROUND(class[[#This Row],[count]],-3)</f>
        <v>3000</v>
      </c>
      <c r="R677" s="321">
        <f>VLOOKUP(class[[#This Row],[count_rd]],caltran!$J$2:$P$182,7,FALSE)</f>
        <v>1275.0000000000002</v>
      </c>
      <c r="S677" s="321">
        <f>VLOOKUP(class[[#This Row],[count_rd]],caltran!$J$2:$P$182,6,FALSE)</f>
        <v>4725</v>
      </c>
      <c r="T677" s="59">
        <f>IF(AND(class[[#This Row],[flow]]&gt;=class[[#This Row],[low]], class[[#This Row],[flow]]&lt;=class[[#This Row],[high]]),1,0)</f>
        <v>0</v>
      </c>
    </row>
    <row r="678" spans="1:20">
      <c r="A678" s="59">
        <v>11114</v>
      </c>
      <c r="B678" s="59">
        <v>9</v>
      </c>
      <c r="C678" s="59">
        <v>1</v>
      </c>
      <c r="D678" s="59">
        <v>1</v>
      </c>
      <c r="E678" s="59" t="s">
        <v>82</v>
      </c>
      <c r="F678" s="59">
        <v>2</v>
      </c>
      <c r="G678" s="227">
        <v>0</v>
      </c>
      <c r="H678" s="227">
        <v>3</v>
      </c>
      <c r="I678" s="227">
        <v>14</v>
      </c>
      <c r="J678" s="59">
        <v>2708</v>
      </c>
      <c r="K678" s="78">
        <f>VLOOKUP(class[[#This Row],[hwycov_id]],flow[[hwycov_id]:[flow_day]],2,FALSE)</f>
        <v>3091.6472320000003</v>
      </c>
      <c r="L678" s="229">
        <f t="shared" si="30"/>
        <v>0.14167179911373706</v>
      </c>
      <c r="M678" s="228">
        <f t="shared" si="31"/>
        <v>383.64723200000026</v>
      </c>
      <c r="N678" s="228">
        <f t="shared" si="32"/>
        <v>147185.19862126201</v>
      </c>
      <c r="O678" s="59" t="e">
        <f>VLOOKUP(class[[#This Row],[hwycov_id]],check!$A$2:$P$26,16,FALSE)</f>
        <v>#N/A</v>
      </c>
      <c r="P678" s="59">
        <v>702</v>
      </c>
      <c r="Q678" s="304">
        <f>ROUND(class[[#This Row],[count]],-3)</f>
        <v>3000</v>
      </c>
      <c r="R678" s="321">
        <f>VLOOKUP(class[[#This Row],[count_rd]],caltran!$J$2:$P$182,7,FALSE)</f>
        <v>1275.0000000000002</v>
      </c>
      <c r="S678" s="321">
        <f>VLOOKUP(class[[#This Row],[count_rd]],caltran!$J$2:$P$182,6,FALSE)</f>
        <v>4725</v>
      </c>
      <c r="T678" s="59">
        <f>IF(AND(class[[#This Row],[flow]]&gt;=class[[#This Row],[low]], class[[#This Row],[flow]]&lt;=class[[#This Row],[high]]),1,0)</f>
        <v>1</v>
      </c>
    </row>
    <row r="679" spans="1:20">
      <c r="A679" s="59">
        <v>28604</v>
      </c>
      <c r="B679" s="59">
        <v>9</v>
      </c>
      <c r="C679" s="59">
        <v>1</v>
      </c>
      <c r="D679" s="59">
        <v>1</v>
      </c>
      <c r="E679" s="59" t="s">
        <v>82</v>
      </c>
      <c r="F679" s="59">
        <v>2</v>
      </c>
      <c r="G679" s="227">
        <v>0</v>
      </c>
      <c r="H679" s="227">
        <v>5</v>
      </c>
      <c r="I679" s="227">
        <v>9</v>
      </c>
      <c r="J679" s="59">
        <v>2716</v>
      </c>
      <c r="K679" s="78">
        <f>VLOOKUP(class[[#This Row],[hwycov_id]],flow[[hwycov_id]:[flow_day]],2,FALSE)</f>
        <v>3379.2376930000005</v>
      </c>
      <c r="L679" s="229">
        <f t="shared" si="30"/>
        <v>0.24419649963181156</v>
      </c>
      <c r="M679" s="228">
        <f t="shared" si="31"/>
        <v>663.23769300000049</v>
      </c>
      <c r="N679" s="228">
        <f t="shared" si="32"/>
        <v>439884.23741596291</v>
      </c>
      <c r="O679" s="59" t="e">
        <f>VLOOKUP(class[[#This Row],[hwycov_id]],check!$A$2:$P$26,16,FALSE)</f>
        <v>#N/A</v>
      </c>
      <c r="P679" s="59">
        <v>703</v>
      </c>
      <c r="Q679" s="304">
        <f>ROUND(class[[#This Row],[count]],-3)</f>
        <v>3000</v>
      </c>
      <c r="R679" s="321">
        <f>VLOOKUP(class[[#This Row],[count_rd]],caltran!$J$2:$P$182,7,FALSE)</f>
        <v>1275.0000000000002</v>
      </c>
      <c r="S679" s="321">
        <f>VLOOKUP(class[[#This Row],[count_rd]],caltran!$J$2:$P$182,6,FALSE)</f>
        <v>4725</v>
      </c>
      <c r="T679" s="59">
        <f>IF(AND(class[[#This Row],[flow]]&gt;=class[[#This Row],[low]], class[[#This Row],[flow]]&lt;=class[[#This Row],[high]]),1,0)</f>
        <v>1</v>
      </c>
    </row>
    <row r="680" spans="1:20">
      <c r="A680" s="59">
        <v>16349</v>
      </c>
      <c r="B680" s="59">
        <v>9</v>
      </c>
      <c r="C680" s="59">
        <v>1</v>
      </c>
      <c r="D680" s="59">
        <v>1</v>
      </c>
      <c r="E680" s="59" t="s">
        <v>82</v>
      </c>
      <c r="F680" s="59">
        <v>2</v>
      </c>
      <c r="G680" s="227">
        <v>0</v>
      </c>
      <c r="H680" s="227">
        <v>3</v>
      </c>
      <c r="I680" s="227">
        <v>14</v>
      </c>
      <c r="J680" s="59">
        <v>2754</v>
      </c>
      <c r="K680" s="78">
        <f>VLOOKUP(class[[#This Row],[hwycov_id]],flow[[hwycov_id]:[flow_day]],2,FALSE)</f>
        <v>6651.231597</v>
      </c>
      <c r="L680" s="229">
        <f t="shared" si="30"/>
        <v>1.4151167745098041</v>
      </c>
      <c r="M680" s="228">
        <f t="shared" si="31"/>
        <v>3897.231597</v>
      </c>
      <c r="N680" s="228">
        <f t="shared" si="32"/>
        <v>15188414.12065517</v>
      </c>
      <c r="O680" s="59" t="e">
        <f>VLOOKUP(class[[#This Row],[hwycov_id]],check!$A$2:$P$26,16,FALSE)</f>
        <v>#N/A</v>
      </c>
      <c r="P680" s="59">
        <v>704</v>
      </c>
      <c r="Q680" s="304">
        <f>ROUND(class[[#This Row],[count]],-3)</f>
        <v>3000</v>
      </c>
      <c r="R680" s="321">
        <f>VLOOKUP(class[[#This Row],[count_rd]],caltran!$J$2:$P$182,7,FALSE)</f>
        <v>1275.0000000000002</v>
      </c>
      <c r="S680" s="321">
        <f>VLOOKUP(class[[#This Row],[count_rd]],caltran!$J$2:$P$182,6,FALSE)</f>
        <v>4725</v>
      </c>
      <c r="T680" s="59">
        <f>IF(AND(class[[#This Row],[flow]]&gt;=class[[#This Row],[low]], class[[#This Row],[flow]]&lt;=class[[#This Row],[high]]),1,0)</f>
        <v>0</v>
      </c>
    </row>
    <row r="681" spans="1:20">
      <c r="A681" s="59">
        <v>28066</v>
      </c>
      <c r="B681" s="59">
        <v>9</v>
      </c>
      <c r="C681" s="59">
        <v>1</v>
      </c>
      <c r="D681" s="59">
        <v>1</v>
      </c>
      <c r="E681" s="59" t="s">
        <v>82</v>
      </c>
      <c r="F681" s="59">
        <v>2</v>
      </c>
      <c r="G681" s="227">
        <v>0</v>
      </c>
      <c r="H681" s="227">
        <v>3</v>
      </c>
      <c r="I681" s="227">
        <v>14</v>
      </c>
      <c r="J681" s="59">
        <v>2786</v>
      </c>
      <c r="K681" s="78">
        <f>VLOOKUP(class[[#This Row],[hwycov_id]],flow[[hwycov_id]:[flow_day]],2,FALSE)</f>
        <v>4947.9182309999997</v>
      </c>
      <c r="L681" s="229">
        <f t="shared" si="30"/>
        <v>0.7759936220387651</v>
      </c>
      <c r="M681" s="228">
        <f t="shared" si="31"/>
        <v>2161.9182309999997</v>
      </c>
      <c r="N681" s="228">
        <f t="shared" si="32"/>
        <v>4673890.4375301674</v>
      </c>
      <c r="O681" s="59" t="e">
        <f>VLOOKUP(class[[#This Row],[hwycov_id]],check!$A$2:$P$26,16,FALSE)</f>
        <v>#N/A</v>
      </c>
      <c r="P681" s="59">
        <v>705</v>
      </c>
      <c r="Q681" s="304">
        <f>ROUND(class[[#This Row],[count]],-3)</f>
        <v>3000</v>
      </c>
      <c r="R681" s="321">
        <f>VLOOKUP(class[[#This Row],[count_rd]],caltran!$J$2:$P$182,7,FALSE)</f>
        <v>1275.0000000000002</v>
      </c>
      <c r="S681" s="321">
        <f>VLOOKUP(class[[#This Row],[count_rd]],caltran!$J$2:$P$182,6,FALSE)</f>
        <v>4725</v>
      </c>
      <c r="T681" s="59">
        <f>IF(AND(class[[#This Row],[flow]]&gt;=class[[#This Row],[low]], class[[#This Row],[flow]]&lt;=class[[#This Row],[high]]),1,0)</f>
        <v>0</v>
      </c>
    </row>
    <row r="682" spans="1:20">
      <c r="A682" s="59">
        <v>27305</v>
      </c>
      <c r="B682" s="59">
        <v>9</v>
      </c>
      <c r="C682" s="59">
        <v>1</v>
      </c>
      <c r="D682" s="59">
        <v>1</v>
      </c>
      <c r="E682" s="59" t="s">
        <v>82</v>
      </c>
      <c r="F682" s="59">
        <v>2</v>
      </c>
      <c r="G682" s="227">
        <v>0</v>
      </c>
      <c r="H682" s="227">
        <v>3</v>
      </c>
      <c r="I682" s="227">
        <v>14</v>
      </c>
      <c r="J682" s="59">
        <v>2793</v>
      </c>
      <c r="K682" s="78">
        <f>VLOOKUP(class[[#This Row],[hwycov_id]],flow[[hwycov_id]:[flow_day]],2,FALSE)</f>
        <v>3268.5930589999998</v>
      </c>
      <c r="L682" s="229">
        <f t="shared" si="30"/>
        <v>0.17028036484067299</v>
      </c>
      <c r="M682" s="228">
        <f t="shared" si="31"/>
        <v>475.59305899999981</v>
      </c>
      <c r="N682" s="228">
        <f t="shared" si="32"/>
        <v>226188.75776897729</v>
      </c>
      <c r="O682" s="59" t="e">
        <f>VLOOKUP(class[[#This Row],[hwycov_id]],check!$A$2:$P$26,16,FALSE)</f>
        <v>#N/A</v>
      </c>
      <c r="P682" s="59">
        <v>706</v>
      </c>
      <c r="Q682" s="304">
        <f>ROUND(class[[#This Row],[count]],-3)</f>
        <v>3000</v>
      </c>
      <c r="R682" s="321">
        <f>VLOOKUP(class[[#This Row],[count_rd]],caltran!$J$2:$P$182,7,FALSE)</f>
        <v>1275.0000000000002</v>
      </c>
      <c r="S682" s="321">
        <f>VLOOKUP(class[[#This Row],[count_rd]],caltran!$J$2:$P$182,6,FALSE)</f>
        <v>4725</v>
      </c>
      <c r="T682" s="59">
        <f>IF(AND(class[[#This Row],[flow]]&gt;=class[[#This Row],[low]], class[[#This Row],[flow]]&lt;=class[[#This Row],[high]]),1,0)</f>
        <v>1</v>
      </c>
    </row>
    <row r="683" spans="1:20">
      <c r="A683" s="59">
        <v>14616</v>
      </c>
      <c r="B683" s="59">
        <v>9</v>
      </c>
      <c r="C683" s="59">
        <v>1</v>
      </c>
      <c r="D683" s="59">
        <v>1</v>
      </c>
      <c r="E683" s="59" t="s">
        <v>82</v>
      </c>
      <c r="F683" s="59">
        <v>2</v>
      </c>
      <c r="G683" s="227">
        <v>0</v>
      </c>
      <c r="H683" s="227">
        <v>7</v>
      </c>
      <c r="I683" s="227">
        <v>7</v>
      </c>
      <c r="J683" s="59">
        <v>2802</v>
      </c>
      <c r="K683" s="78">
        <f>VLOOKUP(class[[#This Row],[hwycov_id]],flow[[hwycov_id]:[flow_day]],2,FALSE)</f>
        <v>1625.9014810000001</v>
      </c>
      <c r="L683" s="229">
        <f t="shared" si="30"/>
        <v>-0.41973537437544606</v>
      </c>
      <c r="M683" s="228">
        <f t="shared" si="31"/>
        <v>-1176.0985189999999</v>
      </c>
      <c r="N683" s="228">
        <f t="shared" si="32"/>
        <v>1383207.726393993</v>
      </c>
      <c r="O683" s="59" t="e">
        <f>VLOOKUP(class[[#This Row],[hwycov_id]],check!$A$2:$P$26,16,FALSE)</f>
        <v>#N/A</v>
      </c>
      <c r="P683" s="59">
        <v>707</v>
      </c>
      <c r="Q683" s="304">
        <f>ROUND(class[[#This Row],[count]],-3)</f>
        <v>3000</v>
      </c>
      <c r="R683" s="321">
        <f>VLOOKUP(class[[#This Row],[count_rd]],caltran!$J$2:$P$182,7,FALSE)</f>
        <v>1275.0000000000002</v>
      </c>
      <c r="S683" s="321">
        <f>VLOOKUP(class[[#This Row],[count_rd]],caltran!$J$2:$P$182,6,FALSE)</f>
        <v>4725</v>
      </c>
      <c r="T683" s="59">
        <f>IF(AND(class[[#This Row],[flow]]&gt;=class[[#This Row],[low]], class[[#This Row],[flow]]&lt;=class[[#This Row],[high]]),1,0)</f>
        <v>1</v>
      </c>
    </row>
    <row r="684" spans="1:20">
      <c r="A684" s="59">
        <v>28834</v>
      </c>
      <c r="B684" s="59">
        <v>9</v>
      </c>
      <c r="C684" s="59">
        <v>1</v>
      </c>
      <c r="D684" s="59">
        <v>1</v>
      </c>
      <c r="E684" s="59" t="s">
        <v>82</v>
      </c>
      <c r="F684" s="59">
        <v>2</v>
      </c>
      <c r="G684" s="227">
        <v>0</v>
      </c>
      <c r="H684" s="227">
        <v>3</v>
      </c>
      <c r="I684" s="227">
        <v>14</v>
      </c>
      <c r="J684" s="59">
        <v>2825</v>
      </c>
      <c r="K684" s="78">
        <f>VLOOKUP(class[[#This Row],[hwycov_id]],flow[[hwycov_id]:[flow_day]],2,FALSE)</f>
        <v>1609.1558150000001</v>
      </c>
      <c r="L684" s="229">
        <f t="shared" si="30"/>
        <v>-0.43038732212389375</v>
      </c>
      <c r="M684" s="228">
        <f t="shared" si="31"/>
        <v>-1215.8441849999999</v>
      </c>
      <c r="N684" s="228">
        <f t="shared" si="32"/>
        <v>1478277.0821983141</v>
      </c>
      <c r="O684" s="59" t="e">
        <f>VLOOKUP(class[[#This Row],[hwycov_id]],check!$A$2:$P$26,16,FALSE)</f>
        <v>#N/A</v>
      </c>
      <c r="P684" s="59">
        <v>708</v>
      </c>
      <c r="Q684" s="304">
        <f>ROUND(class[[#This Row],[count]],-3)</f>
        <v>3000</v>
      </c>
      <c r="R684" s="321">
        <f>VLOOKUP(class[[#This Row],[count_rd]],caltran!$J$2:$P$182,7,FALSE)</f>
        <v>1275.0000000000002</v>
      </c>
      <c r="S684" s="321">
        <f>VLOOKUP(class[[#This Row],[count_rd]],caltran!$J$2:$P$182,6,FALSE)</f>
        <v>4725</v>
      </c>
      <c r="T684" s="59">
        <f>IF(AND(class[[#This Row],[flow]]&gt;=class[[#This Row],[low]], class[[#This Row],[flow]]&lt;=class[[#This Row],[high]]),1,0)</f>
        <v>1</v>
      </c>
    </row>
    <row r="685" spans="1:20">
      <c r="A685" s="59">
        <v>28530</v>
      </c>
      <c r="B685" s="59">
        <v>9</v>
      </c>
      <c r="C685" s="59">
        <v>1</v>
      </c>
      <c r="D685" s="59">
        <v>1</v>
      </c>
      <c r="E685" s="59" t="s">
        <v>82</v>
      </c>
      <c r="F685" s="59">
        <v>2</v>
      </c>
      <c r="G685" s="227">
        <v>0</v>
      </c>
      <c r="H685" s="227">
        <v>6</v>
      </c>
      <c r="I685" s="227">
        <v>12</v>
      </c>
      <c r="J685" s="59">
        <v>2931</v>
      </c>
      <c r="K685" s="78">
        <f>VLOOKUP(class[[#This Row],[hwycov_id]],flow[[hwycov_id]:[flow_day]],2,FALSE)</f>
        <v>6147.2296820000001</v>
      </c>
      <c r="L685" s="229">
        <f t="shared" si="30"/>
        <v>1.0973148010917777</v>
      </c>
      <c r="M685" s="228">
        <f t="shared" si="31"/>
        <v>3216.2296820000001</v>
      </c>
      <c r="N685" s="228">
        <f t="shared" si="32"/>
        <v>10344133.367377821</v>
      </c>
      <c r="O685" s="59" t="e">
        <f>VLOOKUP(class[[#This Row],[hwycov_id]],check!$A$2:$P$26,16,FALSE)</f>
        <v>#N/A</v>
      </c>
      <c r="P685" s="59">
        <v>709</v>
      </c>
      <c r="Q685" s="304">
        <f>ROUND(class[[#This Row],[count]],-3)</f>
        <v>3000</v>
      </c>
      <c r="R685" s="321">
        <f>VLOOKUP(class[[#This Row],[count_rd]],caltran!$J$2:$P$182,7,FALSE)</f>
        <v>1275.0000000000002</v>
      </c>
      <c r="S685" s="321">
        <f>VLOOKUP(class[[#This Row],[count_rd]],caltran!$J$2:$P$182,6,FALSE)</f>
        <v>4725</v>
      </c>
      <c r="T685" s="59">
        <f>IF(AND(class[[#This Row],[flow]]&gt;=class[[#This Row],[low]], class[[#This Row],[flow]]&lt;=class[[#This Row],[high]]),1,0)</f>
        <v>0</v>
      </c>
    </row>
    <row r="686" spans="1:20">
      <c r="A686" s="59">
        <v>28685</v>
      </c>
      <c r="B686" s="59">
        <v>9</v>
      </c>
      <c r="C686" s="59">
        <v>1</v>
      </c>
      <c r="D686" s="59">
        <v>1</v>
      </c>
      <c r="E686" s="59" t="s">
        <v>82</v>
      </c>
      <c r="F686" s="59">
        <v>2</v>
      </c>
      <c r="G686" s="227">
        <v>0</v>
      </c>
      <c r="H686" s="227">
        <v>2</v>
      </c>
      <c r="I686" s="227">
        <v>14</v>
      </c>
      <c r="J686" s="59">
        <v>2958</v>
      </c>
      <c r="K686" s="78">
        <f>VLOOKUP(class[[#This Row],[hwycov_id]],flow[[hwycov_id]:[flow_day]],2,FALSE)</f>
        <v>2334.7423440000002</v>
      </c>
      <c r="L686" s="229">
        <f t="shared" si="30"/>
        <v>-0.21070238539553743</v>
      </c>
      <c r="M686" s="228">
        <f t="shared" si="31"/>
        <v>-623.25765599999977</v>
      </c>
      <c r="N686" s="228">
        <f t="shared" si="32"/>
        <v>388450.10576261405</v>
      </c>
      <c r="O686" s="59" t="e">
        <f>VLOOKUP(class[[#This Row],[hwycov_id]],check!$A$2:$P$26,16,FALSE)</f>
        <v>#N/A</v>
      </c>
      <c r="P686" s="59">
        <v>710</v>
      </c>
      <c r="Q686" s="304">
        <f>ROUND(class[[#This Row],[count]],-3)</f>
        <v>3000</v>
      </c>
      <c r="R686" s="321">
        <f>VLOOKUP(class[[#This Row],[count_rd]],caltran!$J$2:$P$182,7,FALSE)</f>
        <v>1275.0000000000002</v>
      </c>
      <c r="S686" s="321">
        <f>VLOOKUP(class[[#This Row],[count_rd]],caltran!$J$2:$P$182,6,FALSE)</f>
        <v>4725</v>
      </c>
      <c r="T686" s="59">
        <f>IF(AND(class[[#This Row],[flow]]&gt;=class[[#This Row],[low]], class[[#This Row],[flow]]&lt;=class[[#This Row],[high]]),1,0)</f>
        <v>1</v>
      </c>
    </row>
    <row r="687" spans="1:20">
      <c r="A687" s="59">
        <v>14648</v>
      </c>
      <c r="B687" s="59">
        <v>9</v>
      </c>
      <c r="C687" s="59">
        <v>1</v>
      </c>
      <c r="D687" s="59">
        <v>1</v>
      </c>
      <c r="E687" s="59" t="s">
        <v>82</v>
      </c>
      <c r="F687" s="59">
        <v>2</v>
      </c>
      <c r="G687" s="227">
        <v>0</v>
      </c>
      <c r="H687" s="227">
        <v>3</v>
      </c>
      <c r="I687" s="227">
        <v>14</v>
      </c>
      <c r="J687" s="59">
        <v>2985</v>
      </c>
      <c r="K687" s="78">
        <f>VLOOKUP(class[[#This Row],[hwycov_id]],flow[[hwycov_id]:[flow_day]],2,FALSE)</f>
        <v>10262.332886</v>
      </c>
      <c r="L687" s="229">
        <f t="shared" si="30"/>
        <v>2.4379674659966502</v>
      </c>
      <c r="M687" s="228">
        <f t="shared" si="31"/>
        <v>7277.3328860000001</v>
      </c>
      <c r="N687" s="228">
        <f t="shared" si="32"/>
        <v>52959573.933657087</v>
      </c>
      <c r="O687" s="59" t="e">
        <f>VLOOKUP(class[[#This Row],[hwycov_id]],check!$A$2:$P$26,16,FALSE)</f>
        <v>#N/A</v>
      </c>
      <c r="P687" s="59">
        <v>711</v>
      </c>
      <c r="Q687" s="304">
        <f>ROUND(class[[#This Row],[count]],-3)</f>
        <v>3000</v>
      </c>
      <c r="R687" s="321">
        <f>VLOOKUP(class[[#This Row],[count_rd]],caltran!$J$2:$P$182,7,FALSE)</f>
        <v>1275.0000000000002</v>
      </c>
      <c r="S687" s="321">
        <f>VLOOKUP(class[[#This Row],[count_rd]],caltran!$J$2:$P$182,6,FALSE)</f>
        <v>4725</v>
      </c>
      <c r="T687" s="59">
        <f>IF(AND(class[[#This Row],[flow]]&gt;=class[[#This Row],[low]], class[[#This Row],[flow]]&lt;=class[[#This Row],[high]]),1,0)</f>
        <v>0</v>
      </c>
    </row>
    <row r="688" spans="1:20">
      <c r="A688" s="59">
        <v>14684</v>
      </c>
      <c r="B688" s="59">
        <v>9</v>
      </c>
      <c r="C688" s="59">
        <v>1</v>
      </c>
      <c r="D688" s="59">
        <v>1</v>
      </c>
      <c r="E688" s="59" t="s">
        <v>82</v>
      </c>
      <c r="F688" s="59">
        <v>2</v>
      </c>
      <c r="G688" s="227">
        <v>0</v>
      </c>
      <c r="H688" s="227">
        <v>3</v>
      </c>
      <c r="I688" s="227">
        <v>14</v>
      </c>
      <c r="J688" s="59">
        <v>2997</v>
      </c>
      <c r="K688" s="78">
        <f>VLOOKUP(class[[#This Row],[hwycov_id]],flow[[hwycov_id]:[flow_day]],2,FALSE)</f>
        <v>1637.0365700000002</v>
      </c>
      <c r="L688" s="229">
        <f t="shared" si="30"/>
        <v>-0.45377491825158489</v>
      </c>
      <c r="M688" s="228">
        <f t="shared" si="31"/>
        <v>-1359.9634299999998</v>
      </c>
      <c r="N688" s="228">
        <f t="shared" si="32"/>
        <v>1849500.5309373643</v>
      </c>
      <c r="O688" s="59" t="e">
        <f>VLOOKUP(class[[#This Row],[hwycov_id]],check!$A$2:$P$26,16,FALSE)</f>
        <v>#N/A</v>
      </c>
      <c r="P688" s="59">
        <v>712</v>
      </c>
      <c r="Q688" s="304">
        <f>ROUND(class[[#This Row],[count]],-3)</f>
        <v>3000</v>
      </c>
      <c r="R688" s="321">
        <f>VLOOKUP(class[[#This Row],[count_rd]],caltran!$J$2:$P$182,7,FALSE)</f>
        <v>1275.0000000000002</v>
      </c>
      <c r="S688" s="321">
        <f>VLOOKUP(class[[#This Row],[count_rd]],caltran!$J$2:$P$182,6,FALSE)</f>
        <v>4725</v>
      </c>
      <c r="T688" s="59">
        <f>IF(AND(class[[#This Row],[flow]]&gt;=class[[#This Row],[low]], class[[#This Row],[flow]]&lt;=class[[#This Row],[high]]),1,0)</f>
        <v>1</v>
      </c>
    </row>
    <row r="689" spans="1:20">
      <c r="A689" s="59">
        <v>28022</v>
      </c>
      <c r="B689" s="59">
        <v>9</v>
      </c>
      <c r="C689" s="59">
        <v>1</v>
      </c>
      <c r="D689" s="59">
        <v>1</v>
      </c>
      <c r="E689" s="59" t="s">
        <v>82</v>
      </c>
      <c r="F689" s="59">
        <v>2</v>
      </c>
      <c r="G689" s="227">
        <v>0</v>
      </c>
      <c r="H689" s="227">
        <v>7</v>
      </c>
      <c r="I689" s="227">
        <v>7</v>
      </c>
      <c r="J689" s="59">
        <v>3007</v>
      </c>
      <c r="K689" s="78">
        <f>VLOOKUP(class[[#This Row],[hwycov_id]],flow[[hwycov_id]:[flow_day]],2,FALSE)</f>
        <v>5442.1277460000001</v>
      </c>
      <c r="L689" s="229">
        <f t="shared" si="30"/>
        <v>0.80981966943797801</v>
      </c>
      <c r="M689" s="228">
        <f t="shared" si="31"/>
        <v>2435.1277460000001</v>
      </c>
      <c r="N689" s="228">
        <f t="shared" si="32"/>
        <v>5929847.139339041</v>
      </c>
      <c r="O689" s="59" t="e">
        <f>VLOOKUP(class[[#This Row],[hwycov_id]],check!$A$2:$P$26,16,FALSE)</f>
        <v>#N/A</v>
      </c>
      <c r="P689" s="59">
        <v>713</v>
      </c>
      <c r="Q689" s="304">
        <f>ROUND(class[[#This Row],[count]],-3)</f>
        <v>3000</v>
      </c>
      <c r="R689" s="321">
        <f>VLOOKUP(class[[#This Row],[count_rd]],caltran!$J$2:$P$182,7,FALSE)</f>
        <v>1275.0000000000002</v>
      </c>
      <c r="S689" s="321">
        <f>VLOOKUP(class[[#This Row],[count_rd]],caltran!$J$2:$P$182,6,FALSE)</f>
        <v>4725</v>
      </c>
      <c r="T689" s="59">
        <f>IF(AND(class[[#This Row],[flow]]&gt;=class[[#This Row],[low]], class[[#This Row],[flow]]&lt;=class[[#This Row],[high]]),1,0)</f>
        <v>0</v>
      </c>
    </row>
    <row r="690" spans="1:20">
      <c r="A690" s="59">
        <v>2476</v>
      </c>
      <c r="B690" s="59">
        <v>9</v>
      </c>
      <c r="C690" s="59">
        <v>1</v>
      </c>
      <c r="D690" s="59">
        <v>1</v>
      </c>
      <c r="E690" s="59" t="s">
        <v>82</v>
      </c>
      <c r="F690" s="59">
        <v>2</v>
      </c>
      <c r="G690" s="227">
        <v>0</v>
      </c>
      <c r="H690" s="227">
        <v>2</v>
      </c>
      <c r="I690" s="227">
        <v>14</v>
      </c>
      <c r="J690" s="59">
        <v>3036</v>
      </c>
      <c r="K690" s="78">
        <f>VLOOKUP(class[[#This Row],[hwycov_id]],flow[[hwycov_id]:[flow_day]],2,FALSE)</f>
        <v>3017.1813419999999</v>
      </c>
      <c r="L690" s="229">
        <f t="shared" si="30"/>
        <v>-6.1985039525692676E-3</v>
      </c>
      <c r="M690" s="228">
        <f t="shared" si="31"/>
        <v>-18.818658000000141</v>
      </c>
      <c r="N690" s="228">
        <f t="shared" si="32"/>
        <v>354.14188892096934</v>
      </c>
      <c r="O690" s="59" t="e">
        <f>VLOOKUP(class[[#This Row],[hwycov_id]],check!$A$2:$P$26,16,FALSE)</f>
        <v>#N/A</v>
      </c>
      <c r="P690" s="59">
        <v>714</v>
      </c>
      <c r="Q690" s="304">
        <f>ROUND(class[[#This Row],[count]],-3)</f>
        <v>3000</v>
      </c>
      <c r="R690" s="321">
        <f>VLOOKUP(class[[#This Row],[count_rd]],caltran!$J$2:$P$182,7,FALSE)</f>
        <v>1275.0000000000002</v>
      </c>
      <c r="S690" s="321">
        <f>VLOOKUP(class[[#This Row],[count_rd]],caltran!$J$2:$P$182,6,FALSE)</f>
        <v>4725</v>
      </c>
      <c r="T690" s="59">
        <f>IF(AND(class[[#This Row],[flow]]&gt;=class[[#This Row],[low]], class[[#This Row],[flow]]&lt;=class[[#This Row],[high]]),1,0)</f>
        <v>1</v>
      </c>
    </row>
    <row r="691" spans="1:20">
      <c r="A691" s="59">
        <v>27254</v>
      </c>
      <c r="B691" s="59">
        <v>9</v>
      </c>
      <c r="C691" s="59">
        <v>1</v>
      </c>
      <c r="D691" s="59">
        <v>1</v>
      </c>
      <c r="E691" s="59" t="s">
        <v>82</v>
      </c>
      <c r="F691" s="59">
        <v>2</v>
      </c>
      <c r="G691" s="227">
        <v>0</v>
      </c>
      <c r="H691" s="227">
        <v>7</v>
      </c>
      <c r="I691" s="227">
        <v>18</v>
      </c>
      <c r="J691" s="59">
        <v>3053</v>
      </c>
      <c r="K691" s="78">
        <f>VLOOKUP(class[[#This Row],[hwycov_id]],flow[[hwycov_id]:[flow_day]],2,FALSE)</f>
        <v>5077.9104289999996</v>
      </c>
      <c r="L691" s="229">
        <f t="shared" si="30"/>
        <v>0.66325267900425788</v>
      </c>
      <c r="M691" s="228">
        <f t="shared" si="31"/>
        <v>2024.9104289999996</v>
      </c>
      <c r="N691" s="228">
        <f t="shared" si="32"/>
        <v>4100262.2454729625</v>
      </c>
      <c r="O691" s="59" t="e">
        <f>VLOOKUP(class[[#This Row],[hwycov_id]],check!$A$2:$P$26,16,FALSE)</f>
        <v>#N/A</v>
      </c>
      <c r="P691" s="59">
        <v>715</v>
      </c>
      <c r="Q691" s="304">
        <f>ROUND(class[[#This Row],[count]],-3)</f>
        <v>3000</v>
      </c>
      <c r="R691" s="321">
        <f>VLOOKUP(class[[#This Row],[count_rd]],caltran!$J$2:$P$182,7,FALSE)</f>
        <v>1275.0000000000002</v>
      </c>
      <c r="S691" s="321">
        <f>VLOOKUP(class[[#This Row],[count_rd]],caltran!$J$2:$P$182,6,FALSE)</f>
        <v>4725</v>
      </c>
      <c r="T691" s="59">
        <f>IF(AND(class[[#This Row],[flow]]&gt;=class[[#This Row],[low]], class[[#This Row],[flow]]&lt;=class[[#This Row],[high]]),1,0)</f>
        <v>0</v>
      </c>
    </row>
    <row r="692" spans="1:20">
      <c r="A692" s="59">
        <v>28057</v>
      </c>
      <c r="B692" s="59">
        <v>9</v>
      </c>
      <c r="C692" s="59">
        <v>1</v>
      </c>
      <c r="D692" s="59">
        <v>1</v>
      </c>
      <c r="E692" s="59" t="s">
        <v>82</v>
      </c>
      <c r="F692" s="59">
        <v>2</v>
      </c>
      <c r="G692" s="227">
        <v>0</v>
      </c>
      <c r="H692" s="227">
        <v>3</v>
      </c>
      <c r="I692" s="227">
        <v>14</v>
      </c>
      <c r="J692" s="59">
        <v>3092</v>
      </c>
      <c r="K692" s="78">
        <f>VLOOKUP(class[[#This Row],[hwycov_id]],flow[[hwycov_id]:[flow_day]],2,FALSE)</f>
        <v>8859.7296490000008</v>
      </c>
      <c r="L692" s="229">
        <f t="shared" si="30"/>
        <v>1.865371814036223</v>
      </c>
      <c r="M692" s="228">
        <f t="shared" si="31"/>
        <v>5767.7296490000008</v>
      </c>
      <c r="N692" s="228">
        <f t="shared" si="32"/>
        <v>33266705.303953674</v>
      </c>
      <c r="O692" s="59" t="e">
        <f>VLOOKUP(class[[#This Row],[hwycov_id]],check!$A$2:$P$26,16,FALSE)</f>
        <v>#N/A</v>
      </c>
      <c r="P692" s="59">
        <v>716</v>
      </c>
      <c r="Q692" s="304">
        <f>ROUND(class[[#This Row],[count]],-3)</f>
        <v>3000</v>
      </c>
      <c r="R692" s="321">
        <f>VLOOKUP(class[[#This Row],[count_rd]],caltran!$J$2:$P$182,7,FALSE)</f>
        <v>1275.0000000000002</v>
      </c>
      <c r="S692" s="321">
        <f>VLOOKUP(class[[#This Row],[count_rd]],caltran!$J$2:$P$182,6,FALSE)</f>
        <v>4725</v>
      </c>
      <c r="T692" s="59">
        <f>IF(AND(class[[#This Row],[flow]]&gt;=class[[#This Row],[low]], class[[#This Row],[flow]]&lt;=class[[#This Row],[high]]),1,0)</f>
        <v>0</v>
      </c>
    </row>
    <row r="693" spans="1:20">
      <c r="A693" s="59">
        <v>28653</v>
      </c>
      <c r="B693" s="59">
        <v>9</v>
      </c>
      <c r="C693" s="59">
        <v>1</v>
      </c>
      <c r="D693" s="59">
        <v>1</v>
      </c>
      <c r="E693" s="59" t="s">
        <v>82</v>
      </c>
      <c r="F693" s="59">
        <v>2</v>
      </c>
      <c r="G693" s="227">
        <v>0</v>
      </c>
      <c r="H693" s="227">
        <v>6</v>
      </c>
      <c r="I693" s="227">
        <v>6</v>
      </c>
      <c r="J693" s="59">
        <v>3116</v>
      </c>
      <c r="K693" s="78">
        <f>VLOOKUP(class[[#This Row],[hwycov_id]],flow[[hwycov_id]:[flow_day]],2,FALSE)</f>
        <v>4044.326247</v>
      </c>
      <c r="L693" s="229">
        <f t="shared" si="30"/>
        <v>0.29792241559691912</v>
      </c>
      <c r="M693" s="228">
        <f t="shared" si="31"/>
        <v>928.32624699999997</v>
      </c>
      <c r="N693" s="228">
        <f t="shared" si="32"/>
        <v>861789.62086910498</v>
      </c>
      <c r="O693" s="59" t="e">
        <f>VLOOKUP(class[[#This Row],[hwycov_id]],check!$A$2:$P$26,16,FALSE)</f>
        <v>#N/A</v>
      </c>
      <c r="P693" s="59">
        <v>717</v>
      </c>
      <c r="Q693" s="304">
        <f>ROUND(class[[#This Row],[count]],-3)</f>
        <v>3000</v>
      </c>
      <c r="R693" s="321">
        <f>VLOOKUP(class[[#This Row],[count_rd]],caltran!$J$2:$P$182,7,FALSE)</f>
        <v>1275.0000000000002</v>
      </c>
      <c r="S693" s="321">
        <f>VLOOKUP(class[[#This Row],[count_rd]],caltran!$J$2:$P$182,6,FALSE)</f>
        <v>4725</v>
      </c>
      <c r="T693" s="59">
        <f>IF(AND(class[[#This Row],[flow]]&gt;=class[[#This Row],[low]], class[[#This Row],[flow]]&lt;=class[[#This Row],[high]]),1,0)</f>
        <v>1</v>
      </c>
    </row>
    <row r="694" spans="1:20">
      <c r="A694" s="59">
        <v>28319</v>
      </c>
      <c r="B694" s="59">
        <v>9</v>
      </c>
      <c r="C694" s="59">
        <v>1</v>
      </c>
      <c r="D694" s="59">
        <v>1</v>
      </c>
      <c r="E694" s="59" t="s">
        <v>82</v>
      </c>
      <c r="F694" s="59">
        <v>2</v>
      </c>
      <c r="G694" s="227">
        <v>0</v>
      </c>
      <c r="H694" s="227">
        <v>7</v>
      </c>
      <c r="I694" s="227">
        <v>18</v>
      </c>
      <c r="J694" s="59">
        <v>3117</v>
      </c>
      <c r="K694" s="78">
        <f>VLOOKUP(class[[#This Row],[hwycov_id]],flow[[hwycov_id]:[flow_day]],2,FALSE)</f>
        <v>4659.485428</v>
      </c>
      <c r="L694" s="229">
        <f t="shared" si="30"/>
        <v>0.49486218415142758</v>
      </c>
      <c r="M694" s="228">
        <f t="shared" si="31"/>
        <v>1542.485428</v>
      </c>
      <c r="N694" s="228">
        <f t="shared" si="32"/>
        <v>2379261.295592343</v>
      </c>
      <c r="O694" s="59" t="e">
        <f>VLOOKUP(class[[#This Row],[hwycov_id]],check!$A$2:$P$26,16,FALSE)</f>
        <v>#N/A</v>
      </c>
      <c r="P694" s="59">
        <v>718</v>
      </c>
      <c r="Q694" s="304">
        <f>ROUND(class[[#This Row],[count]],-3)</f>
        <v>3000</v>
      </c>
      <c r="R694" s="321">
        <f>VLOOKUP(class[[#This Row],[count_rd]],caltran!$J$2:$P$182,7,FALSE)</f>
        <v>1275.0000000000002</v>
      </c>
      <c r="S694" s="321">
        <f>VLOOKUP(class[[#This Row],[count_rd]],caltran!$J$2:$P$182,6,FALSE)</f>
        <v>4725</v>
      </c>
      <c r="T694" s="59">
        <f>IF(AND(class[[#This Row],[flow]]&gt;=class[[#This Row],[low]], class[[#This Row],[flow]]&lt;=class[[#This Row],[high]]),1,0)</f>
        <v>1</v>
      </c>
    </row>
    <row r="695" spans="1:20">
      <c r="A695" s="59">
        <v>16343</v>
      </c>
      <c r="B695" s="59">
        <v>9</v>
      </c>
      <c r="C695" s="59">
        <v>1</v>
      </c>
      <c r="D695" s="59">
        <v>1</v>
      </c>
      <c r="E695" s="59" t="s">
        <v>82</v>
      </c>
      <c r="F695" s="59">
        <v>2</v>
      </c>
      <c r="G695" s="227">
        <v>0</v>
      </c>
      <c r="H695" s="227">
        <v>3</v>
      </c>
      <c r="I695" s="227">
        <v>14</v>
      </c>
      <c r="J695" s="59">
        <v>3235</v>
      </c>
      <c r="K695" s="78">
        <f>VLOOKUP(class[[#This Row],[hwycov_id]],flow[[hwycov_id]:[flow_day]],2,FALSE)</f>
        <v>4388.928269</v>
      </c>
      <c r="L695" s="229">
        <f t="shared" si="30"/>
        <v>0.35670116506955174</v>
      </c>
      <c r="M695" s="228">
        <f t="shared" si="31"/>
        <v>1153.928269</v>
      </c>
      <c r="N695" s="228">
        <f t="shared" si="32"/>
        <v>1331550.4499973364</v>
      </c>
      <c r="O695" s="59" t="e">
        <f>VLOOKUP(class[[#This Row],[hwycov_id]],check!$A$2:$P$26,16,FALSE)</f>
        <v>#N/A</v>
      </c>
      <c r="P695" s="59">
        <v>719</v>
      </c>
      <c r="Q695" s="304">
        <f>ROUND(class[[#This Row],[count]],-3)</f>
        <v>3000</v>
      </c>
      <c r="R695" s="321">
        <f>VLOOKUP(class[[#This Row],[count_rd]],caltran!$J$2:$P$182,7,FALSE)</f>
        <v>1275.0000000000002</v>
      </c>
      <c r="S695" s="321">
        <f>VLOOKUP(class[[#This Row],[count_rd]],caltran!$J$2:$P$182,6,FALSE)</f>
        <v>4725</v>
      </c>
      <c r="T695" s="59">
        <f>IF(AND(class[[#This Row],[flow]]&gt;=class[[#This Row],[low]], class[[#This Row],[flow]]&lt;=class[[#This Row],[high]]),1,0)</f>
        <v>1</v>
      </c>
    </row>
    <row r="696" spans="1:20">
      <c r="A696" s="59">
        <v>28554</v>
      </c>
      <c r="B696" s="59">
        <v>9</v>
      </c>
      <c r="C696" s="59">
        <v>1</v>
      </c>
      <c r="D696" s="59">
        <v>1</v>
      </c>
      <c r="E696" s="59" t="s">
        <v>82</v>
      </c>
      <c r="F696" s="59">
        <v>2</v>
      </c>
      <c r="G696" s="227">
        <v>0</v>
      </c>
      <c r="H696" s="227">
        <v>6</v>
      </c>
      <c r="I696" s="227">
        <v>1</v>
      </c>
      <c r="J696" s="59">
        <v>3272</v>
      </c>
      <c r="K696" s="78">
        <f>VLOOKUP(class[[#This Row],[hwycov_id]],flow[[hwycov_id]:[flow_day]],2,FALSE)</f>
        <v>2309.0960129999999</v>
      </c>
      <c r="L696" s="229">
        <f t="shared" si="30"/>
        <v>-0.29428605959657705</v>
      </c>
      <c r="M696" s="228">
        <f t="shared" si="31"/>
        <v>-962.90398700000014</v>
      </c>
      <c r="N696" s="228">
        <f t="shared" si="32"/>
        <v>927184.08818049647</v>
      </c>
      <c r="O696" s="59" t="e">
        <f>VLOOKUP(class[[#This Row],[hwycov_id]],check!$A$2:$P$26,16,FALSE)</f>
        <v>#N/A</v>
      </c>
      <c r="P696" s="59">
        <v>720</v>
      </c>
      <c r="Q696" s="304">
        <f>ROUND(class[[#This Row],[count]],-3)</f>
        <v>3000</v>
      </c>
      <c r="R696" s="321">
        <f>VLOOKUP(class[[#This Row],[count_rd]],caltran!$J$2:$P$182,7,FALSE)</f>
        <v>1275.0000000000002</v>
      </c>
      <c r="S696" s="321">
        <f>VLOOKUP(class[[#This Row],[count_rd]],caltran!$J$2:$P$182,6,FALSE)</f>
        <v>4725</v>
      </c>
      <c r="T696" s="59">
        <f>IF(AND(class[[#This Row],[flow]]&gt;=class[[#This Row],[low]], class[[#This Row],[flow]]&lt;=class[[#This Row],[high]]),1,0)</f>
        <v>1</v>
      </c>
    </row>
    <row r="697" spans="1:20">
      <c r="A697" s="59">
        <v>27571</v>
      </c>
      <c r="B697" s="59">
        <v>9</v>
      </c>
      <c r="C697" s="59">
        <v>1</v>
      </c>
      <c r="D697" s="59">
        <v>1</v>
      </c>
      <c r="E697" s="59" t="s">
        <v>82</v>
      </c>
      <c r="F697" s="59">
        <v>2</v>
      </c>
      <c r="G697" s="227">
        <v>0</v>
      </c>
      <c r="H697" s="227">
        <v>2</v>
      </c>
      <c r="I697" s="227">
        <v>14</v>
      </c>
      <c r="J697" s="59">
        <v>3281</v>
      </c>
      <c r="K697" s="78">
        <f>VLOOKUP(class[[#This Row],[hwycov_id]],flow[[hwycov_id]:[flow_day]],2,FALSE)</f>
        <v>273.506957</v>
      </c>
      <c r="L697" s="229">
        <f t="shared" si="30"/>
        <v>-0.91663914751600117</v>
      </c>
      <c r="M697" s="228">
        <f t="shared" si="31"/>
        <v>-3007.4930429999999</v>
      </c>
      <c r="N697" s="228">
        <f t="shared" si="32"/>
        <v>9045014.4036934003</v>
      </c>
      <c r="O697" s="59" t="e">
        <f>VLOOKUP(class[[#This Row],[hwycov_id]],check!$A$2:$P$26,16,FALSE)</f>
        <v>#N/A</v>
      </c>
      <c r="P697" s="59">
        <v>721</v>
      </c>
      <c r="Q697" s="304">
        <f>ROUND(class[[#This Row],[count]],-3)</f>
        <v>3000</v>
      </c>
      <c r="R697" s="321">
        <f>VLOOKUP(class[[#This Row],[count_rd]],caltran!$J$2:$P$182,7,FALSE)</f>
        <v>1275.0000000000002</v>
      </c>
      <c r="S697" s="321">
        <f>VLOOKUP(class[[#This Row],[count_rd]],caltran!$J$2:$P$182,6,FALSE)</f>
        <v>4725</v>
      </c>
      <c r="T697" s="59">
        <f>IF(AND(class[[#This Row],[flow]]&gt;=class[[#This Row],[low]], class[[#This Row],[flow]]&lt;=class[[#This Row],[high]]),1,0)</f>
        <v>0</v>
      </c>
    </row>
    <row r="698" spans="1:20">
      <c r="A698" s="59">
        <v>27310</v>
      </c>
      <c r="B698" s="59">
        <v>9</v>
      </c>
      <c r="C698" s="59">
        <v>1</v>
      </c>
      <c r="D698" s="59">
        <v>1</v>
      </c>
      <c r="E698" s="59" t="s">
        <v>82</v>
      </c>
      <c r="F698" s="59">
        <v>2</v>
      </c>
      <c r="G698" s="227">
        <v>0</v>
      </c>
      <c r="H698" s="227">
        <v>7</v>
      </c>
      <c r="I698" s="227">
        <v>7</v>
      </c>
      <c r="J698" s="59">
        <v>3286</v>
      </c>
      <c r="K698" s="78">
        <f>VLOOKUP(class[[#This Row],[hwycov_id]],flow[[hwycov_id]:[flow_day]],2,FALSE)</f>
        <v>1844.267327</v>
      </c>
      <c r="L698" s="229">
        <f t="shared" ref="L698:L761" si="33">K698/J698-1</f>
        <v>-0.43875005264759581</v>
      </c>
      <c r="M698" s="228">
        <f t="shared" ref="M698:M761" si="34">K698-J698</f>
        <v>-1441.732673</v>
      </c>
      <c r="N698" s="228">
        <f t="shared" ref="N698:N761" si="35">POWER(M698,2)</f>
        <v>2078593.1003957249</v>
      </c>
      <c r="O698" s="59" t="e">
        <f>VLOOKUP(class[[#This Row],[hwycov_id]],check!$A$2:$P$26,16,FALSE)</f>
        <v>#N/A</v>
      </c>
      <c r="P698" s="59">
        <v>722</v>
      </c>
      <c r="Q698" s="304">
        <f>ROUND(class[[#This Row],[count]],-3)</f>
        <v>3000</v>
      </c>
      <c r="R698" s="321">
        <f>VLOOKUP(class[[#This Row],[count_rd]],caltran!$J$2:$P$182,7,FALSE)</f>
        <v>1275.0000000000002</v>
      </c>
      <c r="S698" s="321">
        <f>VLOOKUP(class[[#This Row],[count_rd]],caltran!$J$2:$P$182,6,FALSE)</f>
        <v>4725</v>
      </c>
      <c r="T698" s="59">
        <f>IF(AND(class[[#This Row],[flow]]&gt;=class[[#This Row],[low]], class[[#This Row],[flow]]&lt;=class[[#This Row],[high]]),1,0)</f>
        <v>1</v>
      </c>
    </row>
    <row r="699" spans="1:20">
      <c r="A699" s="59">
        <v>28183</v>
      </c>
      <c r="B699" s="59">
        <v>9</v>
      </c>
      <c r="C699" s="59">
        <v>1</v>
      </c>
      <c r="D699" s="59">
        <v>1</v>
      </c>
      <c r="E699" s="59" t="s">
        <v>82</v>
      </c>
      <c r="F699" s="59">
        <v>2</v>
      </c>
      <c r="G699" s="227">
        <v>0</v>
      </c>
      <c r="H699" s="227">
        <v>5</v>
      </c>
      <c r="I699" s="227">
        <v>5</v>
      </c>
      <c r="J699" s="59">
        <v>3300</v>
      </c>
      <c r="K699" s="78">
        <f>VLOOKUP(class[[#This Row],[hwycov_id]],flow[[hwycov_id]:[flow_day]],2,FALSE)</f>
        <v>2505.0394429999997</v>
      </c>
      <c r="L699" s="229">
        <f t="shared" si="33"/>
        <v>-0.24089713848484862</v>
      </c>
      <c r="M699" s="228">
        <f t="shared" si="34"/>
        <v>-794.96055700000034</v>
      </c>
      <c r="N699" s="228">
        <f t="shared" si="35"/>
        <v>631962.28718575079</v>
      </c>
      <c r="O699" s="59" t="e">
        <f>VLOOKUP(class[[#This Row],[hwycov_id]],check!$A$2:$P$26,16,FALSE)</f>
        <v>#N/A</v>
      </c>
      <c r="P699" s="59">
        <v>723</v>
      </c>
      <c r="Q699" s="304">
        <f>ROUND(class[[#This Row],[count]],-3)</f>
        <v>3000</v>
      </c>
      <c r="R699" s="321">
        <f>VLOOKUP(class[[#This Row],[count_rd]],caltran!$J$2:$P$182,7,FALSE)</f>
        <v>1275.0000000000002</v>
      </c>
      <c r="S699" s="321">
        <f>VLOOKUP(class[[#This Row],[count_rd]],caltran!$J$2:$P$182,6,FALSE)</f>
        <v>4725</v>
      </c>
      <c r="T699" s="59">
        <f>IF(AND(class[[#This Row],[flow]]&gt;=class[[#This Row],[low]], class[[#This Row],[flow]]&lt;=class[[#This Row],[high]]),1,0)</f>
        <v>1</v>
      </c>
    </row>
    <row r="700" spans="1:20">
      <c r="A700" s="59">
        <v>11485</v>
      </c>
      <c r="B700" s="59">
        <v>9</v>
      </c>
      <c r="C700" s="59">
        <v>1</v>
      </c>
      <c r="D700" s="59">
        <v>1</v>
      </c>
      <c r="E700" s="59" t="s">
        <v>82</v>
      </c>
      <c r="F700" s="59">
        <v>2</v>
      </c>
      <c r="G700" s="227">
        <v>0</v>
      </c>
      <c r="H700" s="227">
        <v>3</v>
      </c>
      <c r="I700" s="227">
        <v>14</v>
      </c>
      <c r="J700" s="59">
        <v>3347</v>
      </c>
      <c r="K700" s="78">
        <f>VLOOKUP(class[[#This Row],[hwycov_id]],flow[[hwycov_id]:[flow_day]],2,FALSE)</f>
        <v>5652.9886930000002</v>
      </c>
      <c r="L700" s="229">
        <f t="shared" si="33"/>
        <v>0.6889718234239619</v>
      </c>
      <c r="M700" s="228">
        <f t="shared" si="34"/>
        <v>2305.9886930000002</v>
      </c>
      <c r="N700" s="228">
        <f t="shared" si="35"/>
        <v>5317583.8522438491</v>
      </c>
      <c r="O700" s="59" t="e">
        <f>VLOOKUP(class[[#This Row],[hwycov_id]],check!$A$2:$P$26,16,FALSE)</f>
        <v>#N/A</v>
      </c>
      <c r="P700" s="59">
        <v>724</v>
      </c>
      <c r="Q700" s="304">
        <f>ROUND(class[[#This Row],[count]],-3)</f>
        <v>3000</v>
      </c>
      <c r="R700" s="321">
        <f>VLOOKUP(class[[#This Row],[count_rd]],caltran!$J$2:$P$182,7,FALSE)</f>
        <v>1275.0000000000002</v>
      </c>
      <c r="S700" s="321">
        <f>VLOOKUP(class[[#This Row],[count_rd]],caltran!$J$2:$P$182,6,FALSE)</f>
        <v>4725</v>
      </c>
      <c r="T700" s="59">
        <f>IF(AND(class[[#This Row],[flow]]&gt;=class[[#This Row],[low]], class[[#This Row],[flow]]&lt;=class[[#This Row],[high]]),1,0)</f>
        <v>0</v>
      </c>
    </row>
    <row r="701" spans="1:20">
      <c r="A701" s="59">
        <v>30899</v>
      </c>
      <c r="B701" s="59">
        <v>9</v>
      </c>
      <c r="C701" s="59">
        <v>1</v>
      </c>
      <c r="D701" s="59">
        <v>1</v>
      </c>
      <c r="E701" s="59" t="s">
        <v>82</v>
      </c>
      <c r="F701" s="59">
        <v>2</v>
      </c>
      <c r="G701" s="227">
        <v>0</v>
      </c>
      <c r="H701" s="227">
        <v>2</v>
      </c>
      <c r="I701" s="227">
        <v>14</v>
      </c>
      <c r="J701" s="59">
        <v>3395</v>
      </c>
      <c r="K701" s="78">
        <f>VLOOKUP(class[[#This Row],[hwycov_id]],flow[[hwycov_id]:[flow_day]],2,FALSE)</f>
        <v>6404.1033930000003</v>
      </c>
      <c r="L701" s="229">
        <f t="shared" si="33"/>
        <v>0.88633384182621522</v>
      </c>
      <c r="M701" s="228">
        <f t="shared" si="34"/>
        <v>3009.1033930000003</v>
      </c>
      <c r="N701" s="228">
        <f t="shared" si="35"/>
        <v>9054703.2297641151</v>
      </c>
      <c r="O701" s="59" t="e">
        <f>VLOOKUP(class[[#This Row],[hwycov_id]],check!$A$2:$P$26,16,FALSE)</f>
        <v>#N/A</v>
      </c>
      <c r="P701" s="59">
        <v>725</v>
      </c>
      <c r="Q701" s="304">
        <f>ROUND(class[[#This Row],[count]],-3)</f>
        <v>3000</v>
      </c>
      <c r="R701" s="321">
        <f>VLOOKUP(class[[#This Row],[count_rd]],caltran!$J$2:$P$182,7,FALSE)</f>
        <v>1275.0000000000002</v>
      </c>
      <c r="S701" s="321">
        <f>VLOOKUP(class[[#This Row],[count_rd]],caltran!$J$2:$P$182,6,FALSE)</f>
        <v>4725</v>
      </c>
      <c r="T701" s="59">
        <f>IF(AND(class[[#This Row],[flow]]&gt;=class[[#This Row],[low]], class[[#This Row],[flow]]&lt;=class[[#This Row],[high]]),1,0)</f>
        <v>0</v>
      </c>
    </row>
    <row r="702" spans="1:20">
      <c r="A702" s="59">
        <v>10931</v>
      </c>
      <c r="B702" s="59">
        <v>9</v>
      </c>
      <c r="C702" s="59">
        <v>1</v>
      </c>
      <c r="D702" s="59">
        <v>1</v>
      </c>
      <c r="E702" s="59" t="s">
        <v>82</v>
      </c>
      <c r="F702" s="59">
        <v>2</v>
      </c>
      <c r="G702" s="227">
        <v>0</v>
      </c>
      <c r="H702" s="227">
        <v>3</v>
      </c>
      <c r="I702" s="227">
        <v>14</v>
      </c>
      <c r="J702" s="59">
        <v>3466</v>
      </c>
      <c r="K702" s="78">
        <f>VLOOKUP(class[[#This Row],[hwycov_id]],flow[[hwycov_id]:[flow_day]],2,FALSE)</f>
        <v>3784.6602779999998</v>
      </c>
      <c r="L702" s="229">
        <f t="shared" si="33"/>
        <v>9.1938914598961308E-2</v>
      </c>
      <c r="M702" s="228">
        <f t="shared" si="34"/>
        <v>318.66027799999983</v>
      </c>
      <c r="N702" s="228">
        <f t="shared" si="35"/>
        <v>101544.37277503718</v>
      </c>
      <c r="O702" s="59" t="e">
        <f>VLOOKUP(class[[#This Row],[hwycov_id]],check!$A$2:$P$26,16,FALSE)</f>
        <v>#N/A</v>
      </c>
      <c r="P702" s="59">
        <v>726</v>
      </c>
      <c r="Q702" s="304">
        <f>ROUND(class[[#This Row],[count]],-3)</f>
        <v>3000</v>
      </c>
      <c r="R702" s="321">
        <f>VLOOKUP(class[[#This Row],[count_rd]],caltran!$J$2:$P$182,7,FALSE)</f>
        <v>1275.0000000000002</v>
      </c>
      <c r="S702" s="321">
        <f>VLOOKUP(class[[#This Row],[count_rd]],caltran!$J$2:$P$182,6,FALSE)</f>
        <v>4725</v>
      </c>
      <c r="T702" s="59">
        <f>IF(AND(class[[#This Row],[flow]]&gt;=class[[#This Row],[low]], class[[#This Row],[flow]]&lt;=class[[#This Row],[high]]),1,0)</f>
        <v>1</v>
      </c>
    </row>
    <row r="703" spans="1:20">
      <c r="A703" s="59">
        <v>28684</v>
      </c>
      <c r="B703" s="59">
        <v>9</v>
      </c>
      <c r="C703" s="59">
        <v>1</v>
      </c>
      <c r="D703" s="59">
        <v>1</v>
      </c>
      <c r="E703" s="59" t="s">
        <v>82</v>
      </c>
      <c r="F703" s="59">
        <v>2</v>
      </c>
      <c r="G703" s="227">
        <v>0</v>
      </c>
      <c r="H703" s="227">
        <v>2</v>
      </c>
      <c r="I703" s="227">
        <v>2</v>
      </c>
      <c r="J703" s="59">
        <v>3597</v>
      </c>
      <c r="K703" s="78">
        <f>VLOOKUP(class[[#This Row],[hwycov_id]],flow[[hwycov_id]:[flow_day]],2,FALSE)</f>
        <v>2120.4805649999998</v>
      </c>
      <c r="L703" s="229">
        <f t="shared" si="33"/>
        <v>-0.41048635946622192</v>
      </c>
      <c r="M703" s="228">
        <f t="shared" si="34"/>
        <v>-1476.5194350000002</v>
      </c>
      <c r="N703" s="228">
        <f t="shared" si="35"/>
        <v>2180109.6419327199</v>
      </c>
      <c r="O703" s="59" t="e">
        <f>VLOOKUP(class[[#This Row],[hwycov_id]],check!$A$2:$P$26,16,FALSE)</f>
        <v>#N/A</v>
      </c>
      <c r="P703" s="59">
        <v>727</v>
      </c>
      <c r="Q703" s="304">
        <f>ROUND(class[[#This Row],[count]],-3)</f>
        <v>4000</v>
      </c>
      <c r="R703" s="321">
        <f>VLOOKUP(class[[#This Row],[count_rd]],caltran!$J$2:$P$182,7,FALSE)</f>
        <v>1920</v>
      </c>
      <c r="S703" s="321">
        <f>VLOOKUP(class[[#This Row],[count_rd]],caltran!$J$2:$P$182,6,FALSE)</f>
        <v>6080</v>
      </c>
      <c r="T703" s="59">
        <f>IF(AND(class[[#This Row],[flow]]&gt;=class[[#This Row],[low]], class[[#This Row],[flow]]&lt;=class[[#This Row],[high]]),1,0)</f>
        <v>1</v>
      </c>
    </row>
    <row r="704" spans="1:20">
      <c r="A704" s="59">
        <v>27763</v>
      </c>
      <c r="B704" s="59">
        <v>9</v>
      </c>
      <c r="C704" s="59">
        <v>1</v>
      </c>
      <c r="D704" s="59">
        <v>1</v>
      </c>
      <c r="E704" s="59" t="s">
        <v>82</v>
      </c>
      <c r="F704" s="59">
        <v>2</v>
      </c>
      <c r="G704" s="227">
        <v>0</v>
      </c>
      <c r="H704" s="227">
        <v>5</v>
      </c>
      <c r="I704" s="227">
        <v>9</v>
      </c>
      <c r="J704" s="59">
        <v>3615</v>
      </c>
      <c r="K704" s="78">
        <f>VLOOKUP(class[[#This Row],[hwycov_id]],flow[[hwycov_id]:[flow_day]],2,FALSE)</f>
        <v>4988.4147490000005</v>
      </c>
      <c r="L704" s="229">
        <f t="shared" si="33"/>
        <v>0.3799210923928078</v>
      </c>
      <c r="M704" s="228">
        <f t="shared" si="34"/>
        <v>1373.4147490000005</v>
      </c>
      <c r="N704" s="228">
        <f t="shared" si="35"/>
        <v>1886268.0727707343</v>
      </c>
      <c r="O704" s="59" t="e">
        <f>VLOOKUP(class[[#This Row],[hwycov_id]],check!$A$2:$P$26,16,FALSE)</f>
        <v>#N/A</v>
      </c>
      <c r="P704" s="59">
        <v>728</v>
      </c>
      <c r="Q704" s="304">
        <f>ROUND(class[[#This Row],[count]],-3)</f>
        <v>4000</v>
      </c>
      <c r="R704" s="321">
        <f>VLOOKUP(class[[#This Row],[count_rd]],caltran!$J$2:$P$182,7,FALSE)</f>
        <v>1920</v>
      </c>
      <c r="S704" s="321">
        <f>VLOOKUP(class[[#This Row],[count_rd]],caltran!$J$2:$P$182,6,FALSE)</f>
        <v>6080</v>
      </c>
      <c r="T704" s="59">
        <f>IF(AND(class[[#This Row],[flow]]&gt;=class[[#This Row],[low]], class[[#This Row],[flow]]&lt;=class[[#This Row],[high]]),1,0)</f>
        <v>1</v>
      </c>
    </row>
    <row r="705" spans="1:20">
      <c r="A705" s="59">
        <v>11020</v>
      </c>
      <c r="B705" s="59">
        <v>9</v>
      </c>
      <c r="C705" s="59">
        <v>1</v>
      </c>
      <c r="D705" s="59">
        <v>1</v>
      </c>
      <c r="E705" s="59" t="s">
        <v>82</v>
      </c>
      <c r="F705" s="59">
        <v>2</v>
      </c>
      <c r="G705" s="227">
        <v>0</v>
      </c>
      <c r="H705" s="227">
        <v>2</v>
      </c>
      <c r="I705" s="227">
        <v>14</v>
      </c>
      <c r="J705" s="59">
        <v>3702</v>
      </c>
      <c r="K705" s="78">
        <f>VLOOKUP(class[[#This Row],[hwycov_id]],flow[[hwycov_id]:[flow_day]],2,FALSE)</f>
        <v>1531.7075810000001</v>
      </c>
      <c r="L705" s="229">
        <f t="shared" si="33"/>
        <v>-0.58624862749864937</v>
      </c>
      <c r="M705" s="228">
        <f t="shared" si="34"/>
        <v>-2170.2924189999999</v>
      </c>
      <c r="N705" s="228">
        <f t="shared" si="35"/>
        <v>4710169.1839688709</v>
      </c>
      <c r="O705" s="59" t="e">
        <f>VLOOKUP(class[[#This Row],[hwycov_id]],check!$A$2:$P$26,16,FALSE)</f>
        <v>#N/A</v>
      </c>
      <c r="P705" s="59">
        <v>729</v>
      </c>
      <c r="Q705" s="304">
        <f>ROUND(class[[#This Row],[count]],-3)</f>
        <v>4000</v>
      </c>
      <c r="R705" s="321">
        <f>VLOOKUP(class[[#This Row],[count_rd]],caltran!$J$2:$P$182,7,FALSE)</f>
        <v>1920</v>
      </c>
      <c r="S705" s="321">
        <f>VLOOKUP(class[[#This Row],[count_rd]],caltran!$J$2:$P$182,6,FALSE)</f>
        <v>6080</v>
      </c>
      <c r="T705" s="59">
        <f>IF(AND(class[[#This Row],[flow]]&gt;=class[[#This Row],[low]], class[[#This Row],[flow]]&lt;=class[[#This Row],[high]]),1,0)</f>
        <v>0</v>
      </c>
    </row>
    <row r="706" spans="1:20">
      <c r="A706" s="59">
        <v>28212</v>
      </c>
      <c r="B706" s="59">
        <v>9</v>
      </c>
      <c r="C706" s="59">
        <v>1</v>
      </c>
      <c r="D706" s="59">
        <v>1</v>
      </c>
      <c r="E706" s="59" t="s">
        <v>82</v>
      </c>
      <c r="F706" s="59">
        <v>2</v>
      </c>
      <c r="G706" s="227">
        <v>0</v>
      </c>
      <c r="H706" s="227">
        <v>5</v>
      </c>
      <c r="I706" s="227">
        <v>19</v>
      </c>
      <c r="J706" s="59">
        <v>3711</v>
      </c>
      <c r="K706" s="78">
        <f>VLOOKUP(class[[#This Row],[hwycov_id]],flow[[hwycov_id]:[flow_day]],2,FALSE)</f>
        <v>5347.6575939999993</v>
      </c>
      <c r="L706" s="229">
        <f t="shared" si="33"/>
        <v>0.4410287237941255</v>
      </c>
      <c r="M706" s="228">
        <f t="shared" si="34"/>
        <v>1636.6575939999993</v>
      </c>
      <c r="N706" s="228">
        <f t="shared" si="35"/>
        <v>2678648.0799978669</v>
      </c>
      <c r="O706" s="59" t="e">
        <f>VLOOKUP(class[[#This Row],[hwycov_id]],check!$A$2:$P$26,16,FALSE)</f>
        <v>#N/A</v>
      </c>
      <c r="P706" s="59">
        <v>730</v>
      </c>
      <c r="Q706" s="304">
        <f>ROUND(class[[#This Row],[count]],-3)</f>
        <v>4000</v>
      </c>
      <c r="R706" s="321">
        <f>VLOOKUP(class[[#This Row],[count_rd]],caltran!$J$2:$P$182,7,FALSE)</f>
        <v>1920</v>
      </c>
      <c r="S706" s="321">
        <f>VLOOKUP(class[[#This Row],[count_rd]],caltran!$J$2:$P$182,6,FALSE)</f>
        <v>6080</v>
      </c>
      <c r="T706" s="59">
        <f>IF(AND(class[[#This Row],[flow]]&gt;=class[[#This Row],[low]], class[[#This Row],[flow]]&lt;=class[[#This Row],[high]]),1,0)</f>
        <v>1</v>
      </c>
    </row>
    <row r="707" spans="1:20">
      <c r="A707" s="59">
        <v>11257</v>
      </c>
      <c r="B707" s="59">
        <v>9</v>
      </c>
      <c r="C707" s="59">
        <v>1</v>
      </c>
      <c r="D707" s="59">
        <v>1</v>
      </c>
      <c r="E707" s="59" t="s">
        <v>82</v>
      </c>
      <c r="F707" s="59">
        <v>2</v>
      </c>
      <c r="G707" s="227">
        <v>0</v>
      </c>
      <c r="H707" s="227">
        <v>5</v>
      </c>
      <c r="I707" s="227">
        <v>9</v>
      </c>
      <c r="J707" s="59">
        <v>3719</v>
      </c>
      <c r="K707" s="78">
        <f>VLOOKUP(class[[#This Row],[hwycov_id]],flow[[hwycov_id]:[flow_day]],2,FALSE)</f>
        <v>5949.4237979999998</v>
      </c>
      <c r="L707" s="229">
        <f t="shared" si="33"/>
        <v>0.59973750954557681</v>
      </c>
      <c r="M707" s="228">
        <f t="shared" si="34"/>
        <v>2230.4237979999998</v>
      </c>
      <c r="N707" s="228">
        <f t="shared" si="35"/>
        <v>4974790.3186847437</v>
      </c>
      <c r="O707" s="59" t="e">
        <f>VLOOKUP(class[[#This Row],[hwycov_id]],check!$A$2:$P$26,16,FALSE)</f>
        <v>#N/A</v>
      </c>
      <c r="P707" s="59">
        <v>731</v>
      </c>
      <c r="Q707" s="304">
        <f>ROUND(class[[#This Row],[count]],-3)</f>
        <v>4000</v>
      </c>
      <c r="R707" s="321">
        <f>VLOOKUP(class[[#This Row],[count_rd]],caltran!$J$2:$P$182,7,FALSE)</f>
        <v>1920</v>
      </c>
      <c r="S707" s="321">
        <f>VLOOKUP(class[[#This Row],[count_rd]],caltran!$J$2:$P$182,6,FALSE)</f>
        <v>6080</v>
      </c>
      <c r="T707" s="59">
        <f>IF(AND(class[[#This Row],[flow]]&gt;=class[[#This Row],[low]], class[[#This Row],[flow]]&lt;=class[[#This Row],[high]]),1,0)</f>
        <v>1</v>
      </c>
    </row>
    <row r="708" spans="1:20">
      <c r="A708" s="59">
        <v>3344</v>
      </c>
      <c r="B708" s="59">
        <v>9</v>
      </c>
      <c r="C708" s="59">
        <v>1</v>
      </c>
      <c r="D708" s="59">
        <v>1</v>
      </c>
      <c r="E708" s="59" t="s">
        <v>82</v>
      </c>
      <c r="F708" s="59">
        <v>2</v>
      </c>
      <c r="G708" s="227">
        <v>0</v>
      </c>
      <c r="H708" s="227">
        <v>7</v>
      </c>
      <c r="I708" s="227">
        <v>15</v>
      </c>
      <c r="J708" s="59">
        <v>3720</v>
      </c>
      <c r="K708" s="78">
        <f>VLOOKUP(class[[#This Row],[hwycov_id]],flow[[hwycov_id]:[flow_day]],2,FALSE)</f>
        <v>3112.527595</v>
      </c>
      <c r="L708" s="229">
        <f t="shared" si="33"/>
        <v>-0.16329903360215048</v>
      </c>
      <c r="M708" s="228">
        <f t="shared" si="34"/>
        <v>-607.47240499999998</v>
      </c>
      <c r="N708" s="228">
        <f t="shared" si="35"/>
        <v>369022.72283648403</v>
      </c>
      <c r="O708" s="59" t="e">
        <f>VLOOKUP(class[[#This Row],[hwycov_id]],check!$A$2:$P$26,16,FALSE)</f>
        <v>#N/A</v>
      </c>
      <c r="P708" s="59">
        <v>732</v>
      </c>
      <c r="Q708" s="304">
        <f>ROUND(class[[#This Row],[count]],-3)</f>
        <v>4000</v>
      </c>
      <c r="R708" s="321">
        <f>VLOOKUP(class[[#This Row],[count_rd]],caltran!$J$2:$P$182,7,FALSE)</f>
        <v>1920</v>
      </c>
      <c r="S708" s="321">
        <f>VLOOKUP(class[[#This Row],[count_rd]],caltran!$J$2:$P$182,6,FALSE)</f>
        <v>6080</v>
      </c>
      <c r="T708" s="59">
        <f>IF(AND(class[[#This Row],[flow]]&gt;=class[[#This Row],[low]], class[[#This Row],[flow]]&lt;=class[[#This Row],[high]]),1,0)</f>
        <v>1</v>
      </c>
    </row>
    <row r="709" spans="1:20">
      <c r="A709" s="59">
        <v>27152</v>
      </c>
      <c r="B709" s="59">
        <v>9</v>
      </c>
      <c r="C709" s="59">
        <v>1</v>
      </c>
      <c r="D709" s="59">
        <v>1</v>
      </c>
      <c r="E709" s="59" t="s">
        <v>82</v>
      </c>
      <c r="F709" s="59">
        <v>2</v>
      </c>
      <c r="G709" s="227">
        <v>0</v>
      </c>
      <c r="H709" s="227">
        <v>3</v>
      </c>
      <c r="I709" s="227">
        <v>14</v>
      </c>
      <c r="J709" s="59">
        <v>3765</v>
      </c>
      <c r="K709" s="78">
        <f>VLOOKUP(class[[#This Row],[hwycov_id]],flow[[hwycov_id]:[flow_day]],2,FALSE)</f>
        <v>4453.1703179999995</v>
      </c>
      <c r="L709" s="229">
        <f t="shared" si="33"/>
        <v>0.18278096095617524</v>
      </c>
      <c r="M709" s="228">
        <f t="shared" si="34"/>
        <v>688.1703179999995</v>
      </c>
      <c r="N709" s="228">
        <f t="shared" si="35"/>
        <v>473578.38657622045</v>
      </c>
      <c r="O709" s="59" t="e">
        <f>VLOOKUP(class[[#This Row],[hwycov_id]],check!$A$2:$P$26,16,FALSE)</f>
        <v>#N/A</v>
      </c>
      <c r="P709" s="59">
        <v>733</v>
      </c>
      <c r="Q709" s="304">
        <f>ROUND(class[[#This Row],[count]],-3)</f>
        <v>4000</v>
      </c>
      <c r="R709" s="321">
        <f>VLOOKUP(class[[#This Row],[count_rd]],caltran!$J$2:$P$182,7,FALSE)</f>
        <v>1920</v>
      </c>
      <c r="S709" s="321">
        <f>VLOOKUP(class[[#This Row],[count_rd]],caltran!$J$2:$P$182,6,FALSE)</f>
        <v>6080</v>
      </c>
      <c r="T709" s="59">
        <f>IF(AND(class[[#This Row],[flow]]&gt;=class[[#This Row],[low]], class[[#This Row],[flow]]&lt;=class[[#This Row],[high]]),1,0)</f>
        <v>1</v>
      </c>
    </row>
    <row r="710" spans="1:20">
      <c r="A710" s="59">
        <v>28489</v>
      </c>
      <c r="B710" s="59">
        <v>9</v>
      </c>
      <c r="C710" s="59">
        <v>1</v>
      </c>
      <c r="D710" s="59">
        <v>1</v>
      </c>
      <c r="E710" s="59" t="s">
        <v>82</v>
      </c>
      <c r="F710" s="59">
        <v>2</v>
      </c>
      <c r="G710" s="227">
        <v>0</v>
      </c>
      <c r="H710" s="227">
        <v>6</v>
      </c>
      <c r="I710" s="227">
        <v>12</v>
      </c>
      <c r="J710" s="59">
        <v>3776</v>
      </c>
      <c r="K710" s="78">
        <f>VLOOKUP(class[[#This Row],[hwycov_id]],flow[[hwycov_id]:[flow_day]],2,FALSE)</f>
        <v>3004.9531100000004</v>
      </c>
      <c r="L710" s="229">
        <f t="shared" si="33"/>
        <v>-0.20419673993644061</v>
      </c>
      <c r="M710" s="228">
        <f t="shared" si="34"/>
        <v>-771.04688999999962</v>
      </c>
      <c r="N710" s="228">
        <f t="shared" si="35"/>
        <v>594513.30657867156</v>
      </c>
      <c r="O710" s="59" t="e">
        <f>VLOOKUP(class[[#This Row],[hwycov_id]],check!$A$2:$P$26,16,FALSE)</f>
        <v>#N/A</v>
      </c>
      <c r="P710" s="59">
        <v>734</v>
      </c>
      <c r="Q710" s="304">
        <f>ROUND(class[[#This Row],[count]],-3)</f>
        <v>4000</v>
      </c>
      <c r="R710" s="321">
        <f>VLOOKUP(class[[#This Row],[count_rd]],caltran!$J$2:$P$182,7,FALSE)</f>
        <v>1920</v>
      </c>
      <c r="S710" s="321">
        <f>VLOOKUP(class[[#This Row],[count_rd]],caltran!$J$2:$P$182,6,FALSE)</f>
        <v>6080</v>
      </c>
      <c r="T710" s="59">
        <f>IF(AND(class[[#This Row],[flow]]&gt;=class[[#This Row],[low]], class[[#This Row],[flow]]&lt;=class[[#This Row],[high]]),1,0)</f>
        <v>1</v>
      </c>
    </row>
    <row r="711" spans="1:20">
      <c r="A711" s="59">
        <v>8646</v>
      </c>
      <c r="B711" s="59">
        <v>9</v>
      </c>
      <c r="C711" s="59">
        <v>1</v>
      </c>
      <c r="D711" s="59">
        <v>1</v>
      </c>
      <c r="E711" s="59" t="s">
        <v>82</v>
      </c>
      <c r="F711" s="59">
        <v>2</v>
      </c>
      <c r="G711" s="227">
        <v>0</v>
      </c>
      <c r="H711" s="227">
        <v>3</v>
      </c>
      <c r="I711" s="227">
        <v>14</v>
      </c>
      <c r="J711" s="59">
        <v>3863</v>
      </c>
      <c r="K711" s="78">
        <f>VLOOKUP(class[[#This Row],[hwycov_id]],flow[[hwycov_id]:[flow_day]],2,FALSE)</f>
        <v>3062.0327160000002</v>
      </c>
      <c r="L711" s="229">
        <f t="shared" si="33"/>
        <v>-0.2073433300543619</v>
      </c>
      <c r="M711" s="228">
        <f t="shared" si="34"/>
        <v>-800.96728399999984</v>
      </c>
      <c r="N711" s="228">
        <f t="shared" si="35"/>
        <v>641548.59003833635</v>
      </c>
      <c r="O711" s="59" t="e">
        <f>VLOOKUP(class[[#This Row],[hwycov_id]],check!$A$2:$P$26,16,FALSE)</f>
        <v>#N/A</v>
      </c>
      <c r="P711" s="59">
        <v>735</v>
      </c>
      <c r="Q711" s="304">
        <f>ROUND(class[[#This Row],[count]],-3)</f>
        <v>4000</v>
      </c>
      <c r="R711" s="321">
        <f>VLOOKUP(class[[#This Row],[count_rd]],caltran!$J$2:$P$182,7,FALSE)</f>
        <v>1920</v>
      </c>
      <c r="S711" s="321">
        <f>VLOOKUP(class[[#This Row],[count_rd]],caltran!$J$2:$P$182,6,FALSE)</f>
        <v>6080</v>
      </c>
      <c r="T711" s="59">
        <f>IF(AND(class[[#This Row],[flow]]&gt;=class[[#This Row],[low]], class[[#This Row],[flow]]&lt;=class[[#This Row],[high]]),1,0)</f>
        <v>1</v>
      </c>
    </row>
    <row r="712" spans="1:20">
      <c r="A712" s="59">
        <v>16159</v>
      </c>
      <c r="B712" s="59">
        <v>9</v>
      </c>
      <c r="C712" s="59">
        <v>1</v>
      </c>
      <c r="D712" s="59">
        <v>1</v>
      </c>
      <c r="E712" s="59" t="s">
        <v>82</v>
      </c>
      <c r="F712" s="59">
        <v>2</v>
      </c>
      <c r="G712" s="227">
        <v>0</v>
      </c>
      <c r="H712" s="227">
        <v>3</v>
      </c>
      <c r="I712" s="227">
        <v>14</v>
      </c>
      <c r="J712" s="59">
        <v>3910</v>
      </c>
      <c r="K712" s="78">
        <f>VLOOKUP(class[[#This Row],[hwycov_id]],flow[[hwycov_id]:[flow_day]],2,FALSE)</f>
        <v>2935.390007</v>
      </c>
      <c r="L712" s="229">
        <f t="shared" si="33"/>
        <v>-0.24926086777493606</v>
      </c>
      <c r="M712" s="228">
        <f t="shared" si="34"/>
        <v>-974.60999300000003</v>
      </c>
      <c r="N712" s="228">
        <f t="shared" si="35"/>
        <v>949864.63845546008</v>
      </c>
      <c r="O712" s="59" t="e">
        <f>VLOOKUP(class[[#This Row],[hwycov_id]],check!$A$2:$P$26,16,FALSE)</f>
        <v>#N/A</v>
      </c>
      <c r="P712" s="59">
        <v>736</v>
      </c>
      <c r="Q712" s="304">
        <f>ROUND(class[[#This Row],[count]],-3)</f>
        <v>4000</v>
      </c>
      <c r="R712" s="321">
        <f>VLOOKUP(class[[#This Row],[count_rd]],caltran!$J$2:$P$182,7,FALSE)</f>
        <v>1920</v>
      </c>
      <c r="S712" s="321">
        <f>VLOOKUP(class[[#This Row],[count_rd]],caltran!$J$2:$P$182,6,FALSE)</f>
        <v>6080</v>
      </c>
      <c r="T712" s="59">
        <f>IF(AND(class[[#This Row],[flow]]&gt;=class[[#This Row],[low]], class[[#This Row],[flow]]&lt;=class[[#This Row],[high]]),1,0)</f>
        <v>1</v>
      </c>
    </row>
    <row r="713" spans="1:20">
      <c r="A713" s="59">
        <v>28862</v>
      </c>
      <c r="B713" s="59">
        <v>9</v>
      </c>
      <c r="C713" s="59">
        <v>1</v>
      </c>
      <c r="D713" s="59">
        <v>1</v>
      </c>
      <c r="E713" s="59" t="s">
        <v>82</v>
      </c>
      <c r="F713" s="59">
        <v>2</v>
      </c>
      <c r="G713" s="227">
        <v>0</v>
      </c>
      <c r="H713" s="227">
        <v>3</v>
      </c>
      <c r="I713" s="227">
        <v>14</v>
      </c>
      <c r="J713" s="59">
        <v>3930</v>
      </c>
      <c r="K713" s="78">
        <f>VLOOKUP(class[[#This Row],[hwycov_id]],flow[[hwycov_id]:[flow_day]],2,FALSE)</f>
        <v>3833.7659829999993</v>
      </c>
      <c r="L713" s="229">
        <f t="shared" si="33"/>
        <v>-2.4487027226463232E-2</v>
      </c>
      <c r="M713" s="228">
        <f t="shared" si="34"/>
        <v>-96.234017000000676</v>
      </c>
      <c r="N713" s="228">
        <f t="shared" si="35"/>
        <v>9260.98602795642</v>
      </c>
      <c r="O713" s="59" t="e">
        <f>VLOOKUP(class[[#This Row],[hwycov_id]],check!$A$2:$P$26,16,FALSE)</f>
        <v>#N/A</v>
      </c>
      <c r="P713" s="59">
        <v>737</v>
      </c>
      <c r="Q713" s="304">
        <f>ROUND(class[[#This Row],[count]],-3)</f>
        <v>4000</v>
      </c>
      <c r="R713" s="321">
        <f>VLOOKUP(class[[#This Row],[count_rd]],caltran!$J$2:$P$182,7,FALSE)</f>
        <v>1920</v>
      </c>
      <c r="S713" s="321">
        <f>VLOOKUP(class[[#This Row],[count_rd]],caltran!$J$2:$P$182,6,FALSE)</f>
        <v>6080</v>
      </c>
      <c r="T713" s="59">
        <f>IF(AND(class[[#This Row],[flow]]&gt;=class[[#This Row],[low]], class[[#This Row],[flow]]&lt;=class[[#This Row],[high]]),1,0)</f>
        <v>1</v>
      </c>
    </row>
    <row r="714" spans="1:20">
      <c r="A714" s="59">
        <v>28164</v>
      </c>
      <c r="B714" s="59">
        <v>9</v>
      </c>
      <c r="C714" s="59">
        <v>1</v>
      </c>
      <c r="D714" s="59">
        <v>1</v>
      </c>
      <c r="E714" s="59" t="s">
        <v>82</v>
      </c>
      <c r="F714" s="59">
        <v>2</v>
      </c>
      <c r="G714" s="227">
        <v>0</v>
      </c>
      <c r="H714" s="227">
        <v>5</v>
      </c>
      <c r="I714" s="227">
        <v>5</v>
      </c>
      <c r="J714" s="59">
        <v>3944</v>
      </c>
      <c r="K714" s="78">
        <f>VLOOKUP(class[[#This Row],[hwycov_id]],flow[[hwycov_id]:[flow_day]],2,FALSE)</f>
        <v>3519.0181879999996</v>
      </c>
      <c r="L714" s="229">
        <f t="shared" si="33"/>
        <v>-0.10775400912778921</v>
      </c>
      <c r="M714" s="228">
        <f t="shared" si="34"/>
        <v>-424.98181200000045</v>
      </c>
      <c r="N714" s="228">
        <f t="shared" si="35"/>
        <v>180609.54053080373</v>
      </c>
      <c r="O714" s="59" t="e">
        <f>VLOOKUP(class[[#This Row],[hwycov_id]],check!$A$2:$P$26,16,FALSE)</f>
        <v>#N/A</v>
      </c>
      <c r="P714" s="59">
        <v>738</v>
      </c>
      <c r="Q714" s="304">
        <f>ROUND(class[[#This Row],[count]],-3)</f>
        <v>4000</v>
      </c>
      <c r="R714" s="321">
        <f>VLOOKUP(class[[#This Row],[count_rd]],caltran!$J$2:$P$182,7,FALSE)</f>
        <v>1920</v>
      </c>
      <c r="S714" s="321">
        <f>VLOOKUP(class[[#This Row],[count_rd]],caltran!$J$2:$P$182,6,FALSE)</f>
        <v>6080</v>
      </c>
      <c r="T714" s="59">
        <f>IF(AND(class[[#This Row],[flow]]&gt;=class[[#This Row],[low]], class[[#This Row],[flow]]&lt;=class[[#This Row],[high]]),1,0)</f>
        <v>1</v>
      </c>
    </row>
    <row r="715" spans="1:20">
      <c r="A715" s="59">
        <v>28146</v>
      </c>
      <c r="B715" s="59">
        <v>9</v>
      </c>
      <c r="C715" s="59">
        <v>1</v>
      </c>
      <c r="D715" s="59">
        <v>1</v>
      </c>
      <c r="E715" s="59" t="s">
        <v>82</v>
      </c>
      <c r="F715" s="59">
        <v>2</v>
      </c>
      <c r="G715" s="227">
        <v>0</v>
      </c>
      <c r="H715" s="227">
        <v>5</v>
      </c>
      <c r="I715" s="227">
        <v>9</v>
      </c>
      <c r="J715" s="59">
        <v>3992</v>
      </c>
      <c r="K715" s="78">
        <f>VLOOKUP(class[[#This Row],[hwycov_id]],flow[[hwycov_id]:[flow_day]],2,FALSE)</f>
        <v>2031.8942030000001</v>
      </c>
      <c r="L715" s="229">
        <f t="shared" si="33"/>
        <v>-0.49100846618236471</v>
      </c>
      <c r="M715" s="228">
        <f t="shared" si="34"/>
        <v>-1960.1057969999999</v>
      </c>
      <c r="N715" s="228">
        <f t="shared" si="35"/>
        <v>3842014.7354330048</v>
      </c>
      <c r="O715" s="59" t="e">
        <f>VLOOKUP(class[[#This Row],[hwycov_id]],check!$A$2:$P$26,16,FALSE)</f>
        <v>#N/A</v>
      </c>
      <c r="P715" s="59">
        <v>739</v>
      </c>
      <c r="Q715" s="304">
        <f>ROUND(class[[#This Row],[count]],-3)</f>
        <v>4000</v>
      </c>
      <c r="R715" s="321">
        <f>VLOOKUP(class[[#This Row],[count_rd]],caltran!$J$2:$P$182,7,FALSE)</f>
        <v>1920</v>
      </c>
      <c r="S715" s="321">
        <f>VLOOKUP(class[[#This Row],[count_rd]],caltran!$J$2:$P$182,6,FALSE)</f>
        <v>6080</v>
      </c>
      <c r="T715" s="59">
        <f>IF(AND(class[[#This Row],[flow]]&gt;=class[[#This Row],[low]], class[[#This Row],[flow]]&lt;=class[[#This Row],[high]]),1,0)</f>
        <v>1</v>
      </c>
    </row>
    <row r="716" spans="1:20">
      <c r="A716" s="59">
        <v>3353</v>
      </c>
      <c r="B716" s="59">
        <v>9</v>
      </c>
      <c r="C716" s="59">
        <v>1</v>
      </c>
      <c r="D716" s="59">
        <v>1</v>
      </c>
      <c r="E716" s="59" t="s">
        <v>82</v>
      </c>
      <c r="F716" s="59">
        <v>2</v>
      </c>
      <c r="G716" s="227">
        <v>0</v>
      </c>
      <c r="H716" s="227">
        <v>6</v>
      </c>
      <c r="I716" s="227">
        <v>17</v>
      </c>
      <c r="J716" s="59">
        <v>4058</v>
      </c>
      <c r="K716" s="78">
        <f>VLOOKUP(class[[#This Row],[hwycov_id]],flow[[hwycov_id]:[flow_day]],2,FALSE)</f>
        <v>1508.3099970000001</v>
      </c>
      <c r="L716" s="229">
        <f t="shared" si="33"/>
        <v>-0.62831197708230646</v>
      </c>
      <c r="M716" s="228">
        <f t="shared" si="34"/>
        <v>-2549.6900029999997</v>
      </c>
      <c r="N716" s="228">
        <f t="shared" si="35"/>
        <v>6500919.1113981381</v>
      </c>
      <c r="O716" s="59" t="e">
        <f>VLOOKUP(class[[#This Row],[hwycov_id]],check!$A$2:$P$26,16,FALSE)</f>
        <v>#N/A</v>
      </c>
      <c r="P716" s="59">
        <v>740</v>
      </c>
      <c r="Q716" s="304">
        <f>ROUND(class[[#This Row],[count]],-3)</f>
        <v>4000</v>
      </c>
      <c r="R716" s="321">
        <f>VLOOKUP(class[[#This Row],[count_rd]],caltran!$J$2:$P$182,7,FALSE)</f>
        <v>1920</v>
      </c>
      <c r="S716" s="321">
        <f>VLOOKUP(class[[#This Row],[count_rd]],caltran!$J$2:$P$182,6,FALSE)</f>
        <v>6080</v>
      </c>
      <c r="T716" s="59">
        <f>IF(AND(class[[#This Row],[flow]]&gt;=class[[#This Row],[low]], class[[#This Row],[flow]]&lt;=class[[#This Row],[high]]),1,0)</f>
        <v>0</v>
      </c>
    </row>
    <row r="717" spans="1:20">
      <c r="A717" s="59">
        <v>28987</v>
      </c>
      <c r="B717" s="59">
        <v>9</v>
      </c>
      <c r="C717" s="59">
        <v>1</v>
      </c>
      <c r="D717" s="59">
        <v>1</v>
      </c>
      <c r="E717" s="59" t="s">
        <v>82</v>
      </c>
      <c r="F717" s="59">
        <v>2</v>
      </c>
      <c r="G717" s="227">
        <v>0</v>
      </c>
      <c r="H717" s="227">
        <v>3</v>
      </c>
      <c r="I717" s="227">
        <v>14</v>
      </c>
      <c r="J717" s="59">
        <v>4059</v>
      </c>
      <c r="K717" s="78">
        <f>VLOOKUP(class[[#This Row],[hwycov_id]],flow[[hwycov_id]:[flow_day]],2,FALSE)</f>
        <v>6329.2301179999995</v>
      </c>
      <c r="L717" s="229">
        <f t="shared" si="33"/>
        <v>0.55930774033013053</v>
      </c>
      <c r="M717" s="228">
        <f t="shared" si="34"/>
        <v>2270.2301179999995</v>
      </c>
      <c r="N717" s="228">
        <f t="shared" si="35"/>
        <v>5153944.7886742912</v>
      </c>
      <c r="O717" s="59" t="e">
        <f>VLOOKUP(class[[#This Row],[hwycov_id]],check!$A$2:$P$26,16,FALSE)</f>
        <v>#N/A</v>
      </c>
      <c r="P717" s="59">
        <v>741</v>
      </c>
      <c r="Q717" s="304">
        <f>ROUND(class[[#This Row],[count]],-3)</f>
        <v>4000</v>
      </c>
      <c r="R717" s="321">
        <f>VLOOKUP(class[[#This Row],[count_rd]],caltran!$J$2:$P$182,7,FALSE)</f>
        <v>1920</v>
      </c>
      <c r="S717" s="321">
        <f>VLOOKUP(class[[#This Row],[count_rd]],caltran!$J$2:$P$182,6,FALSE)</f>
        <v>6080</v>
      </c>
      <c r="T717" s="59">
        <f>IF(AND(class[[#This Row],[flow]]&gt;=class[[#This Row],[low]], class[[#This Row],[flow]]&lt;=class[[#This Row],[high]]),1,0)</f>
        <v>0</v>
      </c>
    </row>
    <row r="718" spans="1:20">
      <c r="A718" s="59">
        <v>28966</v>
      </c>
      <c r="B718" s="59">
        <v>9</v>
      </c>
      <c r="C718" s="59">
        <v>1</v>
      </c>
      <c r="D718" s="59">
        <v>1</v>
      </c>
      <c r="E718" s="59" t="s">
        <v>82</v>
      </c>
      <c r="F718" s="59">
        <v>2</v>
      </c>
      <c r="G718" s="227">
        <v>0</v>
      </c>
      <c r="H718" s="227">
        <v>2</v>
      </c>
      <c r="I718" s="227">
        <v>14</v>
      </c>
      <c r="J718" s="59">
        <v>4076</v>
      </c>
      <c r="K718" s="78">
        <f>VLOOKUP(class[[#This Row],[hwycov_id]],flow[[hwycov_id]:[flow_day]],2,FALSE)</f>
        <v>3086.407706</v>
      </c>
      <c r="L718" s="229">
        <f t="shared" si="33"/>
        <v>-0.24278515554465163</v>
      </c>
      <c r="M718" s="228">
        <f t="shared" si="34"/>
        <v>-989.59229400000004</v>
      </c>
      <c r="N718" s="228">
        <f t="shared" si="35"/>
        <v>979292.90834418254</v>
      </c>
      <c r="O718" s="59" t="e">
        <f>VLOOKUP(class[[#This Row],[hwycov_id]],check!$A$2:$P$26,16,FALSE)</f>
        <v>#N/A</v>
      </c>
      <c r="P718" s="59">
        <v>742</v>
      </c>
      <c r="Q718" s="304">
        <f>ROUND(class[[#This Row],[count]],-3)</f>
        <v>4000</v>
      </c>
      <c r="R718" s="321">
        <f>VLOOKUP(class[[#This Row],[count_rd]],caltran!$J$2:$P$182,7,FALSE)</f>
        <v>1920</v>
      </c>
      <c r="S718" s="321">
        <f>VLOOKUP(class[[#This Row],[count_rd]],caltran!$J$2:$P$182,6,FALSE)</f>
        <v>6080</v>
      </c>
      <c r="T718" s="59">
        <f>IF(AND(class[[#This Row],[flow]]&gt;=class[[#This Row],[low]], class[[#This Row],[flow]]&lt;=class[[#This Row],[high]]),1,0)</f>
        <v>1</v>
      </c>
    </row>
    <row r="719" spans="1:20">
      <c r="A719" s="59">
        <v>29011</v>
      </c>
      <c r="B719" s="59">
        <v>9</v>
      </c>
      <c r="C719" s="59">
        <v>1</v>
      </c>
      <c r="D719" s="59">
        <v>1</v>
      </c>
      <c r="E719" s="59" t="s">
        <v>82</v>
      </c>
      <c r="F719" s="59">
        <v>2</v>
      </c>
      <c r="G719" s="227">
        <v>0</v>
      </c>
      <c r="H719" s="227">
        <v>2</v>
      </c>
      <c r="I719" s="227">
        <v>14</v>
      </c>
      <c r="J719" s="59">
        <v>4168</v>
      </c>
      <c r="K719" s="78">
        <f>VLOOKUP(class[[#This Row],[hwycov_id]],flow[[hwycov_id]:[flow_day]],2,FALSE)</f>
        <v>9688.3638309999988</v>
      </c>
      <c r="L719" s="229">
        <f t="shared" si="33"/>
        <v>1.3244634911228403</v>
      </c>
      <c r="M719" s="228">
        <f t="shared" si="34"/>
        <v>5520.3638309999988</v>
      </c>
      <c r="N719" s="228">
        <f t="shared" si="35"/>
        <v>30474416.826612983</v>
      </c>
      <c r="O719" s="59" t="e">
        <f>VLOOKUP(class[[#This Row],[hwycov_id]],check!$A$2:$P$26,16,FALSE)</f>
        <v>#N/A</v>
      </c>
      <c r="P719" s="59">
        <v>743</v>
      </c>
      <c r="Q719" s="304">
        <f>ROUND(class[[#This Row],[count]],-3)</f>
        <v>4000</v>
      </c>
      <c r="R719" s="321">
        <f>VLOOKUP(class[[#This Row],[count_rd]],caltran!$J$2:$P$182,7,FALSE)</f>
        <v>1920</v>
      </c>
      <c r="S719" s="321">
        <f>VLOOKUP(class[[#This Row],[count_rd]],caltran!$J$2:$P$182,6,FALSE)</f>
        <v>6080</v>
      </c>
      <c r="T719" s="59">
        <f>IF(AND(class[[#This Row],[flow]]&gt;=class[[#This Row],[low]], class[[#This Row],[flow]]&lt;=class[[#This Row],[high]]),1,0)</f>
        <v>0</v>
      </c>
    </row>
    <row r="720" spans="1:20">
      <c r="A720" s="59">
        <v>27253</v>
      </c>
      <c r="B720" s="59">
        <v>9</v>
      </c>
      <c r="C720" s="59">
        <v>1</v>
      </c>
      <c r="D720" s="59">
        <v>1</v>
      </c>
      <c r="E720" s="59" t="s">
        <v>82</v>
      </c>
      <c r="F720" s="59">
        <v>2</v>
      </c>
      <c r="G720" s="227">
        <v>0</v>
      </c>
      <c r="H720" s="227">
        <v>7</v>
      </c>
      <c r="I720" s="227">
        <v>18</v>
      </c>
      <c r="J720" s="59">
        <v>4186</v>
      </c>
      <c r="K720" s="78">
        <f>VLOOKUP(class[[#This Row],[hwycov_id]],flow[[hwycov_id]:[flow_day]],2,FALSE)</f>
        <v>4741.317626</v>
      </c>
      <c r="L720" s="229">
        <f t="shared" si="33"/>
        <v>0.13266068466316283</v>
      </c>
      <c r="M720" s="228">
        <f t="shared" si="34"/>
        <v>555.31762600000002</v>
      </c>
      <c r="N720" s="228">
        <f t="shared" si="35"/>
        <v>308377.66574627592</v>
      </c>
      <c r="O720" s="59" t="e">
        <f>VLOOKUP(class[[#This Row],[hwycov_id]],check!$A$2:$P$26,16,FALSE)</f>
        <v>#N/A</v>
      </c>
      <c r="P720" s="59">
        <v>744</v>
      </c>
      <c r="Q720" s="304">
        <f>ROUND(class[[#This Row],[count]],-3)</f>
        <v>4000</v>
      </c>
      <c r="R720" s="321">
        <f>VLOOKUP(class[[#This Row],[count_rd]],caltran!$J$2:$P$182,7,FALSE)</f>
        <v>1920</v>
      </c>
      <c r="S720" s="321">
        <f>VLOOKUP(class[[#This Row],[count_rd]],caltran!$J$2:$P$182,6,FALSE)</f>
        <v>6080</v>
      </c>
      <c r="T720" s="59">
        <f>IF(AND(class[[#This Row],[flow]]&gt;=class[[#This Row],[low]], class[[#This Row],[flow]]&lt;=class[[#This Row],[high]]),1,0)</f>
        <v>1</v>
      </c>
    </row>
    <row r="721" spans="1:20">
      <c r="A721" s="59">
        <v>27307</v>
      </c>
      <c r="B721" s="59">
        <v>9</v>
      </c>
      <c r="C721" s="59">
        <v>1</v>
      </c>
      <c r="D721" s="59">
        <v>1</v>
      </c>
      <c r="E721" s="59" t="s">
        <v>82</v>
      </c>
      <c r="F721" s="59">
        <v>2</v>
      </c>
      <c r="G721" s="227">
        <v>0</v>
      </c>
      <c r="H721" s="227">
        <v>7</v>
      </c>
      <c r="I721" s="227">
        <v>7</v>
      </c>
      <c r="J721" s="59">
        <v>4215</v>
      </c>
      <c r="K721" s="78">
        <f>VLOOKUP(class[[#This Row],[hwycov_id]],flow[[hwycov_id]:[flow_day]],2,FALSE)</f>
        <v>6964.2615949999999</v>
      </c>
      <c r="L721" s="229">
        <f t="shared" si="33"/>
        <v>0.65225660616844605</v>
      </c>
      <c r="M721" s="228">
        <f t="shared" si="34"/>
        <v>2749.2615949999999</v>
      </c>
      <c r="N721" s="228">
        <f t="shared" si="35"/>
        <v>7558439.3177419435</v>
      </c>
      <c r="O721" s="59" t="e">
        <f>VLOOKUP(class[[#This Row],[hwycov_id]],check!$A$2:$P$26,16,FALSE)</f>
        <v>#N/A</v>
      </c>
      <c r="P721" s="59">
        <v>745</v>
      </c>
      <c r="Q721" s="304">
        <f>ROUND(class[[#This Row],[count]],-3)</f>
        <v>4000</v>
      </c>
      <c r="R721" s="321">
        <f>VLOOKUP(class[[#This Row],[count_rd]],caltran!$J$2:$P$182,7,FALSE)</f>
        <v>1920</v>
      </c>
      <c r="S721" s="321">
        <f>VLOOKUP(class[[#This Row],[count_rd]],caltran!$J$2:$P$182,6,FALSE)</f>
        <v>6080</v>
      </c>
      <c r="T721" s="59">
        <f>IF(AND(class[[#This Row],[flow]]&gt;=class[[#This Row],[low]], class[[#This Row],[flow]]&lt;=class[[#This Row],[high]]),1,0)</f>
        <v>0</v>
      </c>
    </row>
    <row r="722" spans="1:20">
      <c r="A722" s="59">
        <v>29252</v>
      </c>
      <c r="B722" s="59">
        <v>9</v>
      </c>
      <c r="C722" s="59">
        <v>1</v>
      </c>
      <c r="D722" s="59">
        <v>1</v>
      </c>
      <c r="E722" s="59" t="s">
        <v>82</v>
      </c>
      <c r="F722" s="59">
        <v>2</v>
      </c>
      <c r="G722" s="227">
        <v>0</v>
      </c>
      <c r="H722" s="227">
        <v>2</v>
      </c>
      <c r="I722" s="227">
        <v>14</v>
      </c>
      <c r="J722" s="59">
        <v>4240</v>
      </c>
      <c r="K722" s="78">
        <f>VLOOKUP(class[[#This Row],[hwycov_id]],flow[[hwycov_id]:[flow_day]],2,FALSE)</f>
        <v>4126.9704590000001</v>
      </c>
      <c r="L722" s="229">
        <f t="shared" si="33"/>
        <v>-2.6657910613207547E-2</v>
      </c>
      <c r="M722" s="228">
        <f t="shared" si="34"/>
        <v>-113.02954099999988</v>
      </c>
      <c r="N722" s="228">
        <f t="shared" si="35"/>
        <v>12775.677138670653</v>
      </c>
      <c r="O722" s="59" t="e">
        <f>VLOOKUP(class[[#This Row],[hwycov_id]],check!$A$2:$P$26,16,FALSE)</f>
        <v>#N/A</v>
      </c>
      <c r="P722" s="59">
        <v>746</v>
      </c>
      <c r="Q722" s="304">
        <f>ROUND(class[[#This Row],[count]],-3)</f>
        <v>4000</v>
      </c>
      <c r="R722" s="321">
        <f>VLOOKUP(class[[#This Row],[count_rd]],caltran!$J$2:$P$182,7,FALSE)</f>
        <v>1920</v>
      </c>
      <c r="S722" s="321">
        <f>VLOOKUP(class[[#This Row],[count_rd]],caltran!$J$2:$P$182,6,FALSE)</f>
        <v>6080</v>
      </c>
      <c r="T722" s="59">
        <f>IF(AND(class[[#This Row],[flow]]&gt;=class[[#This Row],[low]], class[[#This Row],[flow]]&lt;=class[[#This Row],[high]]),1,0)</f>
        <v>1</v>
      </c>
    </row>
    <row r="723" spans="1:20">
      <c r="A723" s="59">
        <v>26013</v>
      </c>
      <c r="B723" s="59">
        <v>9</v>
      </c>
      <c r="C723" s="59">
        <v>1</v>
      </c>
      <c r="D723" s="59">
        <v>1</v>
      </c>
      <c r="E723" s="59" t="s">
        <v>82</v>
      </c>
      <c r="F723" s="59">
        <v>2</v>
      </c>
      <c r="G723" s="227">
        <v>0</v>
      </c>
      <c r="H723" s="227">
        <v>2</v>
      </c>
      <c r="I723" s="227">
        <v>14</v>
      </c>
      <c r="J723" s="59">
        <v>4245</v>
      </c>
      <c r="K723" s="78">
        <f>VLOOKUP(class[[#This Row],[hwycov_id]],flow[[hwycov_id]:[flow_day]],2,FALSE)</f>
        <v>5179.4900589999997</v>
      </c>
      <c r="L723" s="229">
        <f t="shared" si="33"/>
        <v>0.220139000942285</v>
      </c>
      <c r="M723" s="228">
        <f t="shared" si="34"/>
        <v>934.49005899999975</v>
      </c>
      <c r="N723" s="228">
        <f t="shared" si="35"/>
        <v>873271.670369823</v>
      </c>
      <c r="O723" s="59" t="e">
        <f>VLOOKUP(class[[#This Row],[hwycov_id]],check!$A$2:$P$26,16,FALSE)</f>
        <v>#N/A</v>
      </c>
      <c r="P723" s="59">
        <v>747</v>
      </c>
      <c r="Q723" s="304">
        <f>ROUND(class[[#This Row],[count]],-3)</f>
        <v>4000</v>
      </c>
      <c r="R723" s="321">
        <f>VLOOKUP(class[[#This Row],[count_rd]],caltran!$J$2:$P$182,7,FALSE)</f>
        <v>1920</v>
      </c>
      <c r="S723" s="321">
        <f>VLOOKUP(class[[#This Row],[count_rd]],caltran!$J$2:$P$182,6,FALSE)</f>
        <v>6080</v>
      </c>
      <c r="T723" s="59">
        <f>IF(AND(class[[#This Row],[flow]]&gt;=class[[#This Row],[low]], class[[#This Row],[flow]]&lt;=class[[#This Row],[high]]),1,0)</f>
        <v>1</v>
      </c>
    </row>
    <row r="724" spans="1:20">
      <c r="A724" s="59">
        <v>4022</v>
      </c>
      <c r="B724" s="59">
        <v>9</v>
      </c>
      <c r="C724" s="59">
        <v>1</v>
      </c>
      <c r="D724" s="59">
        <v>1</v>
      </c>
      <c r="E724" s="59" t="s">
        <v>82</v>
      </c>
      <c r="F724" s="59">
        <v>2</v>
      </c>
      <c r="G724" s="227">
        <v>0</v>
      </c>
      <c r="H724" s="227">
        <v>2</v>
      </c>
      <c r="I724" s="227">
        <v>14</v>
      </c>
      <c r="J724" s="59">
        <v>4318</v>
      </c>
      <c r="K724" s="78">
        <f>VLOOKUP(class[[#This Row],[hwycov_id]],flow[[hwycov_id]:[flow_day]],2,FALSE)</f>
        <v>6765.5884699999997</v>
      </c>
      <c r="L724" s="229">
        <f t="shared" si="33"/>
        <v>0.56683382816118577</v>
      </c>
      <c r="M724" s="228">
        <f t="shared" si="34"/>
        <v>2447.5884699999997</v>
      </c>
      <c r="N724" s="228">
        <f t="shared" si="35"/>
        <v>5990689.3184769396</v>
      </c>
      <c r="O724" s="59" t="e">
        <f>VLOOKUP(class[[#This Row],[hwycov_id]],check!$A$2:$P$26,16,FALSE)</f>
        <v>#N/A</v>
      </c>
      <c r="P724" s="59">
        <v>748</v>
      </c>
      <c r="Q724" s="304">
        <f>ROUND(class[[#This Row],[count]],-3)</f>
        <v>4000</v>
      </c>
      <c r="R724" s="321">
        <f>VLOOKUP(class[[#This Row],[count_rd]],caltran!$J$2:$P$182,7,FALSE)</f>
        <v>1920</v>
      </c>
      <c r="S724" s="321">
        <f>VLOOKUP(class[[#This Row],[count_rd]],caltran!$J$2:$P$182,6,FALSE)</f>
        <v>6080</v>
      </c>
      <c r="T724" s="59">
        <f>IF(AND(class[[#This Row],[flow]]&gt;=class[[#This Row],[low]], class[[#This Row],[flow]]&lt;=class[[#This Row],[high]]),1,0)</f>
        <v>0</v>
      </c>
    </row>
    <row r="725" spans="1:20">
      <c r="A725" s="59">
        <v>28019</v>
      </c>
      <c r="B725" s="59">
        <v>9</v>
      </c>
      <c r="C725" s="59">
        <v>1</v>
      </c>
      <c r="D725" s="59">
        <v>1</v>
      </c>
      <c r="E725" s="59" t="s">
        <v>82</v>
      </c>
      <c r="F725" s="59">
        <v>2</v>
      </c>
      <c r="G725" s="227">
        <v>0</v>
      </c>
      <c r="H725" s="227">
        <v>3</v>
      </c>
      <c r="I725" s="227">
        <v>14</v>
      </c>
      <c r="J725" s="59">
        <v>4339</v>
      </c>
      <c r="K725" s="78">
        <f>VLOOKUP(class[[#This Row],[hwycov_id]],flow[[hwycov_id]:[flow_day]],2,FALSE)</f>
        <v>3420.2759250000004</v>
      </c>
      <c r="L725" s="229">
        <f t="shared" si="33"/>
        <v>-0.2117363620649918</v>
      </c>
      <c r="M725" s="228">
        <f t="shared" si="34"/>
        <v>-918.72407499999963</v>
      </c>
      <c r="N725" s="228">
        <f t="shared" si="35"/>
        <v>844053.92598460498</v>
      </c>
      <c r="O725" s="59" t="e">
        <f>VLOOKUP(class[[#This Row],[hwycov_id]],check!$A$2:$P$26,16,FALSE)</f>
        <v>#N/A</v>
      </c>
      <c r="P725" s="59">
        <v>749</v>
      </c>
      <c r="Q725" s="304">
        <f>ROUND(class[[#This Row],[count]],-3)</f>
        <v>4000</v>
      </c>
      <c r="R725" s="321">
        <f>VLOOKUP(class[[#This Row],[count_rd]],caltran!$J$2:$P$182,7,FALSE)</f>
        <v>1920</v>
      </c>
      <c r="S725" s="321">
        <f>VLOOKUP(class[[#This Row],[count_rd]],caltran!$J$2:$P$182,6,FALSE)</f>
        <v>6080</v>
      </c>
      <c r="T725" s="59">
        <f>IF(AND(class[[#This Row],[flow]]&gt;=class[[#This Row],[low]], class[[#This Row],[flow]]&lt;=class[[#This Row],[high]]),1,0)</f>
        <v>1</v>
      </c>
    </row>
    <row r="726" spans="1:20">
      <c r="A726" s="59">
        <v>10986</v>
      </c>
      <c r="B726" s="59">
        <v>9</v>
      </c>
      <c r="C726" s="59">
        <v>1</v>
      </c>
      <c r="D726" s="59">
        <v>1</v>
      </c>
      <c r="E726" s="59" t="s">
        <v>82</v>
      </c>
      <c r="F726" s="59">
        <v>2</v>
      </c>
      <c r="G726" s="227">
        <v>0</v>
      </c>
      <c r="H726" s="227">
        <v>3</v>
      </c>
      <c r="I726" s="227">
        <v>14</v>
      </c>
      <c r="J726" s="59">
        <v>4343</v>
      </c>
      <c r="K726" s="78">
        <f>VLOOKUP(class[[#This Row],[hwycov_id]],flow[[hwycov_id]:[flow_day]],2,FALSE)</f>
        <v>4420.6642869999996</v>
      </c>
      <c r="L726" s="229">
        <f t="shared" si="33"/>
        <v>1.7882635735666508E-2</v>
      </c>
      <c r="M726" s="228">
        <f t="shared" si="34"/>
        <v>77.664286999999604</v>
      </c>
      <c r="N726" s="228">
        <f t="shared" si="35"/>
        <v>6031.7414752183076</v>
      </c>
      <c r="O726" s="59" t="e">
        <f>VLOOKUP(class[[#This Row],[hwycov_id]],check!$A$2:$P$26,16,FALSE)</f>
        <v>#N/A</v>
      </c>
      <c r="P726" s="59">
        <v>750</v>
      </c>
      <c r="Q726" s="304">
        <f>ROUND(class[[#This Row],[count]],-3)</f>
        <v>4000</v>
      </c>
      <c r="R726" s="321">
        <f>VLOOKUP(class[[#This Row],[count_rd]],caltran!$J$2:$P$182,7,FALSE)</f>
        <v>1920</v>
      </c>
      <c r="S726" s="321">
        <f>VLOOKUP(class[[#This Row],[count_rd]],caltran!$J$2:$P$182,6,FALSE)</f>
        <v>6080</v>
      </c>
      <c r="T726" s="59">
        <f>IF(AND(class[[#This Row],[flow]]&gt;=class[[#This Row],[low]], class[[#This Row],[flow]]&lt;=class[[#This Row],[high]]),1,0)</f>
        <v>1</v>
      </c>
    </row>
    <row r="727" spans="1:20">
      <c r="A727" s="59">
        <v>27999</v>
      </c>
      <c r="B727" s="59">
        <v>9</v>
      </c>
      <c r="C727" s="59">
        <v>1</v>
      </c>
      <c r="D727" s="59">
        <v>1</v>
      </c>
      <c r="E727" s="59" t="s">
        <v>82</v>
      </c>
      <c r="F727" s="59">
        <v>2</v>
      </c>
      <c r="G727" s="227">
        <v>0</v>
      </c>
      <c r="H727" s="227">
        <v>5</v>
      </c>
      <c r="I727" s="227">
        <v>10</v>
      </c>
      <c r="J727" s="59">
        <v>4435</v>
      </c>
      <c r="K727" s="78">
        <f>VLOOKUP(class[[#This Row],[hwycov_id]],flow[[hwycov_id]:[flow_day]],2,FALSE)</f>
        <v>4355.8735120000001</v>
      </c>
      <c r="L727" s="229">
        <f t="shared" si="33"/>
        <v>-1.7841372717023685E-2</v>
      </c>
      <c r="M727" s="228">
        <f t="shared" si="34"/>
        <v>-79.126487999999881</v>
      </c>
      <c r="N727" s="228">
        <f t="shared" si="35"/>
        <v>6261.0011032141256</v>
      </c>
      <c r="O727" s="59" t="e">
        <f>VLOOKUP(class[[#This Row],[hwycov_id]],check!$A$2:$P$26,16,FALSE)</f>
        <v>#N/A</v>
      </c>
      <c r="P727" s="59">
        <v>751</v>
      </c>
      <c r="Q727" s="304">
        <f>ROUND(class[[#This Row],[count]],-3)</f>
        <v>4000</v>
      </c>
      <c r="R727" s="321">
        <f>VLOOKUP(class[[#This Row],[count_rd]],caltran!$J$2:$P$182,7,FALSE)</f>
        <v>1920</v>
      </c>
      <c r="S727" s="321">
        <f>VLOOKUP(class[[#This Row],[count_rd]],caltran!$J$2:$P$182,6,FALSE)</f>
        <v>6080</v>
      </c>
      <c r="T727" s="59">
        <f>IF(AND(class[[#This Row],[flow]]&gt;=class[[#This Row],[low]], class[[#This Row],[flow]]&lt;=class[[#This Row],[high]]),1,0)</f>
        <v>1</v>
      </c>
    </row>
    <row r="728" spans="1:20">
      <c r="A728" s="59">
        <v>10928</v>
      </c>
      <c r="B728" s="59">
        <v>9</v>
      </c>
      <c r="C728" s="59">
        <v>1</v>
      </c>
      <c r="D728" s="59">
        <v>1</v>
      </c>
      <c r="E728" s="59" t="s">
        <v>82</v>
      </c>
      <c r="F728" s="59">
        <v>2</v>
      </c>
      <c r="G728" s="227">
        <v>0</v>
      </c>
      <c r="H728" s="227">
        <v>3</v>
      </c>
      <c r="I728" s="227">
        <v>14</v>
      </c>
      <c r="J728" s="59">
        <v>4439</v>
      </c>
      <c r="K728" s="78">
        <f>VLOOKUP(class[[#This Row],[hwycov_id]],flow[[hwycov_id]:[flow_day]],2,FALSE)</f>
        <v>5911.2333529999996</v>
      </c>
      <c r="L728" s="229">
        <f t="shared" si="33"/>
        <v>0.33165878643838687</v>
      </c>
      <c r="M728" s="228">
        <f t="shared" si="34"/>
        <v>1472.2333529999996</v>
      </c>
      <c r="N728" s="228">
        <f t="shared" si="35"/>
        <v>2167471.0456856214</v>
      </c>
      <c r="O728" s="59" t="e">
        <f>VLOOKUP(class[[#This Row],[hwycov_id]],check!$A$2:$P$26,16,FALSE)</f>
        <v>#N/A</v>
      </c>
      <c r="P728" s="59">
        <v>752</v>
      </c>
      <c r="Q728" s="304">
        <f>ROUND(class[[#This Row],[count]],-3)</f>
        <v>4000</v>
      </c>
      <c r="R728" s="321">
        <f>VLOOKUP(class[[#This Row],[count_rd]],caltran!$J$2:$P$182,7,FALSE)</f>
        <v>1920</v>
      </c>
      <c r="S728" s="321">
        <f>VLOOKUP(class[[#This Row],[count_rd]],caltran!$J$2:$P$182,6,FALSE)</f>
        <v>6080</v>
      </c>
      <c r="T728" s="59">
        <f>IF(AND(class[[#This Row],[flow]]&gt;=class[[#This Row],[low]], class[[#This Row],[flow]]&lt;=class[[#This Row],[high]]),1,0)</f>
        <v>1</v>
      </c>
    </row>
    <row r="729" spans="1:20">
      <c r="A729" s="59">
        <v>28133</v>
      </c>
      <c r="B729" s="59">
        <v>9</v>
      </c>
      <c r="C729" s="59">
        <v>1</v>
      </c>
      <c r="D729" s="59">
        <v>1</v>
      </c>
      <c r="E729" s="59" t="s">
        <v>82</v>
      </c>
      <c r="F729" s="59">
        <v>2</v>
      </c>
      <c r="G729" s="227">
        <v>0</v>
      </c>
      <c r="H729" s="227">
        <v>5</v>
      </c>
      <c r="I729" s="227">
        <v>9</v>
      </c>
      <c r="J729" s="59">
        <v>4440</v>
      </c>
      <c r="K729" s="78">
        <f>VLOOKUP(class[[#This Row],[hwycov_id]],flow[[hwycov_id]:[flow_day]],2,FALSE)</f>
        <v>3507.7655600000003</v>
      </c>
      <c r="L729" s="229">
        <f t="shared" si="33"/>
        <v>-0.20996271171171166</v>
      </c>
      <c r="M729" s="228">
        <f t="shared" si="34"/>
        <v>-932.23443999999972</v>
      </c>
      <c r="N729" s="228">
        <f t="shared" si="35"/>
        <v>869061.05112211313</v>
      </c>
      <c r="O729" s="59" t="e">
        <f>VLOOKUP(class[[#This Row],[hwycov_id]],check!$A$2:$P$26,16,FALSE)</f>
        <v>#N/A</v>
      </c>
      <c r="P729" s="59">
        <v>753</v>
      </c>
      <c r="Q729" s="304">
        <f>ROUND(class[[#This Row],[count]],-3)</f>
        <v>4000</v>
      </c>
      <c r="R729" s="321">
        <f>VLOOKUP(class[[#This Row],[count_rd]],caltran!$J$2:$P$182,7,FALSE)</f>
        <v>1920</v>
      </c>
      <c r="S729" s="321">
        <f>VLOOKUP(class[[#This Row],[count_rd]],caltran!$J$2:$P$182,6,FALSE)</f>
        <v>6080</v>
      </c>
      <c r="T729" s="59">
        <f>IF(AND(class[[#This Row],[flow]]&gt;=class[[#This Row],[low]], class[[#This Row],[flow]]&lt;=class[[#This Row],[high]]),1,0)</f>
        <v>1</v>
      </c>
    </row>
    <row r="730" spans="1:20">
      <c r="A730" s="59">
        <v>10901</v>
      </c>
      <c r="B730" s="59">
        <v>9</v>
      </c>
      <c r="C730" s="59">
        <v>1</v>
      </c>
      <c r="D730" s="59">
        <v>1</v>
      </c>
      <c r="E730" s="59" t="s">
        <v>82</v>
      </c>
      <c r="F730" s="59">
        <v>2</v>
      </c>
      <c r="G730" s="227">
        <v>0</v>
      </c>
      <c r="H730" s="227">
        <v>3</v>
      </c>
      <c r="I730" s="227">
        <v>14</v>
      </c>
      <c r="J730" s="59">
        <v>4496</v>
      </c>
      <c r="K730" s="78">
        <f>VLOOKUP(class[[#This Row],[hwycov_id]],flow[[hwycov_id]:[flow_day]],2,FALSE)</f>
        <v>3612.7976840000001</v>
      </c>
      <c r="L730" s="229">
        <f t="shared" si="33"/>
        <v>-0.19644179626334513</v>
      </c>
      <c r="M730" s="228">
        <f t="shared" si="34"/>
        <v>-883.20231599999988</v>
      </c>
      <c r="N730" s="228">
        <f t="shared" si="35"/>
        <v>780046.33098776359</v>
      </c>
      <c r="O730" s="59" t="e">
        <f>VLOOKUP(class[[#This Row],[hwycov_id]],check!$A$2:$P$26,16,FALSE)</f>
        <v>#N/A</v>
      </c>
      <c r="P730" s="59">
        <v>754</v>
      </c>
      <c r="Q730" s="304">
        <f>ROUND(class[[#This Row],[count]],-3)</f>
        <v>4000</v>
      </c>
      <c r="R730" s="321">
        <f>VLOOKUP(class[[#This Row],[count_rd]],caltran!$J$2:$P$182,7,FALSE)</f>
        <v>1920</v>
      </c>
      <c r="S730" s="321">
        <f>VLOOKUP(class[[#This Row],[count_rd]],caltran!$J$2:$P$182,6,FALSE)</f>
        <v>6080</v>
      </c>
      <c r="T730" s="59">
        <f>IF(AND(class[[#This Row],[flow]]&gt;=class[[#This Row],[low]], class[[#This Row],[flow]]&lt;=class[[#This Row],[high]]),1,0)</f>
        <v>1</v>
      </c>
    </row>
    <row r="731" spans="1:20">
      <c r="A731" s="59">
        <v>10134</v>
      </c>
      <c r="B731" s="59">
        <v>9</v>
      </c>
      <c r="C731" s="59">
        <v>1</v>
      </c>
      <c r="D731" s="59">
        <v>1</v>
      </c>
      <c r="E731" s="59" t="s">
        <v>82</v>
      </c>
      <c r="F731" s="59">
        <v>2</v>
      </c>
      <c r="G731" s="227">
        <v>0</v>
      </c>
      <c r="H731" s="227">
        <v>2</v>
      </c>
      <c r="I731" s="227">
        <v>14</v>
      </c>
      <c r="J731" s="59">
        <v>4500</v>
      </c>
      <c r="K731" s="78">
        <f>VLOOKUP(class[[#This Row],[hwycov_id]],flow[[hwycov_id]:[flow_day]],2,FALSE)</f>
        <v>3490.6248310000001</v>
      </c>
      <c r="L731" s="229">
        <f t="shared" si="33"/>
        <v>-0.22430559311111109</v>
      </c>
      <c r="M731" s="228">
        <f t="shared" si="34"/>
        <v>-1009.3751689999999</v>
      </c>
      <c r="N731" s="228">
        <f t="shared" si="35"/>
        <v>1018838.2317937784</v>
      </c>
      <c r="O731" s="59" t="e">
        <f>VLOOKUP(class[[#This Row],[hwycov_id]],check!$A$2:$P$26,16,FALSE)</f>
        <v>#N/A</v>
      </c>
      <c r="P731" s="59">
        <v>755</v>
      </c>
      <c r="Q731" s="304">
        <f>ROUND(class[[#This Row],[count]],-3)</f>
        <v>5000</v>
      </c>
      <c r="R731" s="321">
        <f>VLOOKUP(class[[#This Row],[count_rd]],caltran!$J$2:$P$182,7,FALSE)</f>
        <v>2625</v>
      </c>
      <c r="S731" s="321">
        <f>VLOOKUP(class[[#This Row],[count_rd]],caltran!$J$2:$P$182,6,FALSE)</f>
        <v>7375</v>
      </c>
      <c r="T731" s="59">
        <f>IF(AND(class[[#This Row],[flow]]&gt;=class[[#This Row],[low]], class[[#This Row],[flow]]&lt;=class[[#This Row],[high]]),1,0)</f>
        <v>1</v>
      </c>
    </row>
    <row r="732" spans="1:20">
      <c r="A732" s="59">
        <v>28318</v>
      </c>
      <c r="B732" s="59">
        <v>9</v>
      </c>
      <c r="C732" s="59">
        <v>1</v>
      </c>
      <c r="D732" s="59">
        <v>1</v>
      </c>
      <c r="E732" s="59" t="s">
        <v>82</v>
      </c>
      <c r="F732" s="59">
        <v>2</v>
      </c>
      <c r="G732" s="227">
        <v>0</v>
      </c>
      <c r="H732" s="227">
        <v>7</v>
      </c>
      <c r="I732" s="227">
        <v>18</v>
      </c>
      <c r="J732" s="59">
        <v>4501</v>
      </c>
      <c r="K732" s="78">
        <f>VLOOKUP(class[[#This Row],[hwycov_id]],flow[[hwycov_id]:[flow_day]],2,FALSE)</f>
        <v>4503.1780849999996</v>
      </c>
      <c r="L732" s="229">
        <f t="shared" si="33"/>
        <v>4.8391135303260668E-4</v>
      </c>
      <c r="M732" s="228">
        <f t="shared" si="34"/>
        <v>2.1780849999995553</v>
      </c>
      <c r="N732" s="228">
        <f t="shared" si="35"/>
        <v>4.7440542672230626</v>
      </c>
      <c r="O732" s="59" t="e">
        <f>VLOOKUP(class[[#This Row],[hwycov_id]],check!$A$2:$P$26,16,FALSE)</f>
        <v>#N/A</v>
      </c>
      <c r="P732" s="59">
        <v>756</v>
      </c>
      <c r="Q732" s="304">
        <f>ROUND(class[[#This Row],[count]],-3)</f>
        <v>5000</v>
      </c>
      <c r="R732" s="321">
        <f>VLOOKUP(class[[#This Row],[count_rd]],caltran!$J$2:$P$182,7,FALSE)</f>
        <v>2625</v>
      </c>
      <c r="S732" s="321">
        <f>VLOOKUP(class[[#This Row],[count_rd]],caltran!$J$2:$P$182,6,FALSE)</f>
        <v>7375</v>
      </c>
      <c r="T732" s="59">
        <f>IF(AND(class[[#This Row],[flow]]&gt;=class[[#This Row],[low]], class[[#This Row],[flow]]&lt;=class[[#This Row],[high]]),1,0)</f>
        <v>1</v>
      </c>
    </row>
    <row r="733" spans="1:20">
      <c r="A733" s="59">
        <v>28507</v>
      </c>
      <c r="B733" s="59">
        <v>9</v>
      </c>
      <c r="C733" s="59">
        <v>1</v>
      </c>
      <c r="D733" s="59">
        <v>1</v>
      </c>
      <c r="E733" s="59" t="s">
        <v>82</v>
      </c>
      <c r="F733" s="59">
        <v>2</v>
      </c>
      <c r="G733" s="227">
        <v>0</v>
      </c>
      <c r="H733" s="227">
        <v>6</v>
      </c>
      <c r="I733" s="227">
        <v>12</v>
      </c>
      <c r="J733" s="59">
        <v>4569</v>
      </c>
      <c r="K733" s="78">
        <f>VLOOKUP(class[[#This Row],[hwycov_id]],flow[[hwycov_id]:[flow_day]],2,FALSE)</f>
        <v>4198.5855410000004</v>
      </c>
      <c r="L733" s="229">
        <f t="shared" si="33"/>
        <v>-8.1071231998248949E-2</v>
      </c>
      <c r="M733" s="228">
        <f t="shared" si="34"/>
        <v>-370.41445899999962</v>
      </c>
      <c r="N733" s="228">
        <f t="shared" si="35"/>
        <v>137206.87143626242</v>
      </c>
      <c r="O733" s="59" t="e">
        <f>VLOOKUP(class[[#This Row],[hwycov_id]],check!$A$2:$P$26,16,FALSE)</f>
        <v>#N/A</v>
      </c>
      <c r="P733" s="59">
        <v>757</v>
      </c>
      <c r="Q733" s="304">
        <f>ROUND(class[[#This Row],[count]],-3)</f>
        <v>5000</v>
      </c>
      <c r="R733" s="321">
        <f>VLOOKUP(class[[#This Row],[count_rd]],caltran!$J$2:$P$182,7,FALSE)</f>
        <v>2625</v>
      </c>
      <c r="S733" s="321">
        <f>VLOOKUP(class[[#This Row],[count_rd]],caltran!$J$2:$P$182,6,FALSE)</f>
        <v>7375</v>
      </c>
      <c r="T733" s="59">
        <f>IF(AND(class[[#This Row],[flow]]&gt;=class[[#This Row],[low]], class[[#This Row],[flow]]&lt;=class[[#This Row],[high]]),1,0)</f>
        <v>1</v>
      </c>
    </row>
    <row r="734" spans="1:20">
      <c r="A734" s="59">
        <v>27506</v>
      </c>
      <c r="B734" s="59">
        <v>9</v>
      </c>
      <c r="C734" s="59">
        <v>1</v>
      </c>
      <c r="D734" s="59">
        <v>1</v>
      </c>
      <c r="E734" s="59" t="s">
        <v>82</v>
      </c>
      <c r="F734" s="59">
        <v>2</v>
      </c>
      <c r="G734" s="227">
        <v>0</v>
      </c>
      <c r="H734" s="227">
        <v>3</v>
      </c>
      <c r="I734" s="227">
        <v>14</v>
      </c>
      <c r="J734" s="59">
        <v>4577</v>
      </c>
      <c r="K734" s="78">
        <f>VLOOKUP(class[[#This Row],[hwycov_id]],flow[[hwycov_id]:[flow_day]],2,FALSE)</f>
        <v>2780.8441089999997</v>
      </c>
      <c r="L734" s="229">
        <f t="shared" si="33"/>
        <v>-0.39243082608695656</v>
      </c>
      <c r="M734" s="228">
        <f t="shared" si="34"/>
        <v>-1796.1558910000003</v>
      </c>
      <c r="N734" s="228">
        <f t="shared" si="35"/>
        <v>3226175.9847740051</v>
      </c>
      <c r="O734" s="59" t="e">
        <f>VLOOKUP(class[[#This Row],[hwycov_id]],check!$A$2:$P$26,16,FALSE)</f>
        <v>#N/A</v>
      </c>
      <c r="P734" s="59">
        <v>758</v>
      </c>
      <c r="Q734" s="304">
        <f>ROUND(class[[#This Row],[count]],-3)</f>
        <v>5000</v>
      </c>
      <c r="R734" s="321">
        <f>VLOOKUP(class[[#This Row],[count_rd]],caltran!$J$2:$P$182,7,FALSE)</f>
        <v>2625</v>
      </c>
      <c r="S734" s="321">
        <f>VLOOKUP(class[[#This Row],[count_rd]],caltran!$J$2:$P$182,6,FALSE)</f>
        <v>7375</v>
      </c>
      <c r="T734" s="59">
        <f>IF(AND(class[[#This Row],[flow]]&gt;=class[[#This Row],[low]], class[[#This Row],[flow]]&lt;=class[[#This Row],[high]]),1,0)</f>
        <v>1</v>
      </c>
    </row>
    <row r="735" spans="1:20">
      <c r="A735" s="59">
        <v>28984</v>
      </c>
      <c r="B735" s="59">
        <v>9</v>
      </c>
      <c r="C735" s="59">
        <v>1</v>
      </c>
      <c r="D735" s="59">
        <v>1</v>
      </c>
      <c r="E735" s="59" t="s">
        <v>82</v>
      </c>
      <c r="F735" s="59">
        <v>2</v>
      </c>
      <c r="G735" s="227">
        <v>0</v>
      </c>
      <c r="H735" s="227">
        <v>3</v>
      </c>
      <c r="I735" s="227">
        <v>14</v>
      </c>
      <c r="J735" s="59">
        <v>4614</v>
      </c>
      <c r="K735" s="78">
        <f>VLOOKUP(class[[#This Row],[hwycov_id]],flow[[hwycov_id]:[flow_day]],2,FALSE)</f>
        <v>4435.9961170000006</v>
      </c>
      <c r="L735" s="229">
        <f t="shared" si="33"/>
        <v>-3.8579081707845519E-2</v>
      </c>
      <c r="M735" s="228">
        <f t="shared" si="34"/>
        <v>-178.00388299999941</v>
      </c>
      <c r="N735" s="228">
        <f t="shared" si="35"/>
        <v>31685.382363077479</v>
      </c>
      <c r="O735" s="59" t="e">
        <f>VLOOKUP(class[[#This Row],[hwycov_id]],check!$A$2:$P$26,16,FALSE)</f>
        <v>#N/A</v>
      </c>
      <c r="P735" s="59">
        <v>759</v>
      </c>
      <c r="Q735" s="304">
        <f>ROUND(class[[#This Row],[count]],-3)</f>
        <v>5000</v>
      </c>
      <c r="R735" s="321">
        <f>VLOOKUP(class[[#This Row],[count_rd]],caltran!$J$2:$P$182,7,FALSE)</f>
        <v>2625</v>
      </c>
      <c r="S735" s="321">
        <f>VLOOKUP(class[[#This Row],[count_rd]],caltran!$J$2:$P$182,6,FALSE)</f>
        <v>7375</v>
      </c>
      <c r="T735" s="59">
        <f>IF(AND(class[[#This Row],[flow]]&gt;=class[[#This Row],[low]], class[[#This Row],[flow]]&lt;=class[[#This Row],[high]]),1,0)</f>
        <v>1</v>
      </c>
    </row>
    <row r="736" spans="1:20">
      <c r="A736" s="59">
        <v>13596</v>
      </c>
      <c r="B736" s="59">
        <v>9</v>
      </c>
      <c r="C736" s="59">
        <v>1</v>
      </c>
      <c r="D736" s="59">
        <v>1</v>
      </c>
      <c r="E736" s="59" t="s">
        <v>82</v>
      </c>
      <c r="F736" s="59">
        <v>2</v>
      </c>
      <c r="G736" s="227">
        <v>0</v>
      </c>
      <c r="H736" s="227">
        <v>6</v>
      </c>
      <c r="I736" s="227">
        <v>17</v>
      </c>
      <c r="J736" s="59">
        <v>4626</v>
      </c>
      <c r="K736" s="78">
        <f>VLOOKUP(class[[#This Row],[hwycov_id]],flow[[hwycov_id]:[flow_day]],2,FALSE)</f>
        <v>7964.7054749999998</v>
      </c>
      <c r="L736" s="229">
        <f t="shared" si="33"/>
        <v>0.72172621595330733</v>
      </c>
      <c r="M736" s="228">
        <f t="shared" si="34"/>
        <v>3338.7054749999998</v>
      </c>
      <c r="N736" s="228">
        <f t="shared" si="35"/>
        <v>11146954.248794975</v>
      </c>
      <c r="O736" s="59" t="e">
        <f>VLOOKUP(class[[#This Row],[hwycov_id]],check!$A$2:$P$26,16,FALSE)</f>
        <v>#N/A</v>
      </c>
      <c r="P736" s="59">
        <v>760</v>
      </c>
      <c r="Q736" s="304">
        <f>ROUND(class[[#This Row],[count]],-3)</f>
        <v>5000</v>
      </c>
      <c r="R736" s="321">
        <f>VLOOKUP(class[[#This Row],[count_rd]],caltran!$J$2:$P$182,7,FALSE)</f>
        <v>2625</v>
      </c>
      <c r="S736" s="321">
        <f>VLOOKUP(class[[#This Row],[count_rd]],caltran!$J$2:$P$182,6,FALSE)</f>
        <v>7375</v>
      </c>
      <c r="T736" s="59">
        <f>IF(AND(class[[#This Row],[flow]]&gt;=class[[#This Row],[low]], class[[#This Row],[flow]]&lt;=class[[#This Row],[high]]),1,0)</f>
        <v>0</v>
      </c>
    </row>
    <row r="737" spans="1:20">
      <c r="A737" s="59">
        <v>27547</v>
      </c>
      <c r="B737" s="59">
        <v>9</v>
      </c>
      <c r="C737" s="59">
        <v>1</v>
      </c>
      <c r="D737" s="59">
        <v>1</v>
      </c>
      <c r="E737" s="59" t="s">
        <v>82</v>
      </c>
      <c r="F737" s="59">
        <v>2</v>
      </c>
      <c r="G737" s="227">
        <v>0</v>
      </c>
      <c r="H737" s="227">
        <v>6</v>
      </c>
      <c r="I737" s="227">
        <v>1</v>
      </c>
      <c r="J737" s="59">
        <v>4689</v>
      </c>
      <c r="K737" s="78">
        <f>VLOOKUP(class[[#This Row],[hwycov_id]],flow[[hwycov_id]:[flow_day]],2,FALSE)</f>
        <v>5462.3015439999999</v>
      </c>
      <c r="L737" s="229">
        <f t="shared" si="33"/>
        <v>0.1649182222222223</v>
      </c>
      <c r="M737" s="228">
        <f t="shared" si="34"/>
        <v>773.30154399999992</v>
      </c>
      <c r="N737" s="228">
        <f t="shared" si="35"/>
        <v>597995.27795278386</v>
      </c>
      <c r="O737" s="59" t="e">
        <f>VLOOKUP(class[[#This Row],[hwycov_id]],check!$A$2:$P$26,16,FALSE)</f>
        <v>#N/A</v>
      </c>
      <c r="P737" s="59">
        <v>761</v>
      </c>
      <c r="Q737" s="304">
        <f>ROUND(class[[#This Row],[count]],-3)</f>
        <v>5000</v>
      </c>
      <c r="R737" s="321">
        <f>VLOOKUP(class[[#This Row],[count_rd]],caltran!$J$2:$P$182,7,FALSE)</f>
        <v>2625</v>
      </c>
      <c r="S737" s="321">
        <f>VLOOKUP(class[[#This Row],[count_rd]],caltran!$J$2:$P$182,6,FALSE)</f>
        <v>7375</v>
      </c>
      <c r="T737" s="59">
        <f>IF(AND(class[[#This Row],[flow]]&gt;=class[[#This Row],[low]], class[[#This Row],[flow]]&lt;=class[[#This Row],[high]]),1,0)</f>
        <v>1</v>
      </c>
    </row>
    <row r="738" spans="1:20">
      <c r="A738" s="59">
        <v>16432</v>
      </c>
      <c r="B738" s="59">
        <v>9</v>
      </c>
      <c r="C738" s="59">
        <v>1</v>
      </c>
      <c r="D738" s="59">
        <v>1</v>
      </c>
      <c r="E738" s="59" t="s">
        <v>82</v>
      </c>
      <c r="F738" s="59">
        <v>2</v>
      </c>
      <c r="G738" s="227">
        <v>0</v>
      </c>
      <c r="H738" s="227">
        <v>7</v>
      </c>
      <c r="I738" s="227">
        <v>15</v>
      </c>
      <c r="J738" s="59">
        <v>4787</v>
      </c>
      <c r="K738" s="78">
        <f>VLOOKUP(class[[#This Row],[hwycov_id]],flow[[hwycov_id]:[flow_day]],2,FALSE)</f>
        <v>8746.3520509999998</v>
      </c>
      <c r="L738" s="229">
        <f t="shared" si="33"/>
        <v>0.82710508690202622</v>
      </c>
      <c r="M738" s="228">
        <f t="shared" si="34"/>
        <v>3959.3520509999998</v>
      </c>
      <c r="N738" s="228">
        <f t="shared" si="35"/>
        <v>15676468.663757905</v>
      </c>
      <c r="O738" s="59" t="e">
        <f>VLOOKUP(class[[#This Row],[hwycov_id]],check!$A$2:$P$26,16,FALSE)</f>
        <v>#N/A</v>
      </c>
      <c r="P738" s="59">
        <v>762</v>
      </c>
      <c r="Q738" s="304">
        <f>ROUND(class[[#This Row],[count]],-3)</f>
        <v>5000</v>
      </c>
      <c r="R738" s="321">
        <f>VLOOKUP(class[[#This Row],[count_rd]],caltran!$J$2:$P$182,7,FALSE)</f>
        <v>2625</v>
      </c>
      <c r="S738" s="321">
        <f>VLOOKUP(class[[#This Row],[count_rd]],caltran!$J$2:$P$182,6,FALSE)</f>
        <v>7375</v>
      </c>
      <c r="T738" s="59">
        <f>IF(AND(class[[#This Row],[flow]]&gt;=class[[#This Row],[low]], class[[#This Row],[flow]]&lt;=class[[#This Row],[high]]),1,0)</f>
        <v>0</v>
      </c>
    </row>
    <row r="739" spans="1:20">
      <c r="A739" s="59">
        <v>29020</v>
      </c>
      <c r="B739" s="59">
        <v>9</v>
      </c>
      <c r="C739" s="59">
        <v>1</v>
      </c>
      <c r="D739" s="59">
        <v>1</v>
      </c>
      <c r="E739" s="59" t="s">
        <v>82</v>
      </c>
      <c r="F739" s="59">
        <v>2</v>
      </c>
      <c r="G739" s="227">
        <v>0</v>
      </c>
      <c r="H739" s="227">
        <v>2</v>
      </c>
      <c r="I739" s="227">
        <v>14</v>
      </c>
      <c r="J739" s="59">
        <v>4812</v>
      </c>
      <c r="K739" s="78">
        <f>VLOOKUP(class[[#This Row],[hwycov_id]],flow[[hwycov_id]:[flow_day]],2,FALSE)</f>
        <v>3838.416534</v>
      </c>
      <c r="L739" s="229">
        <f t="shared" si="33"/>
        <v>-0.202324078553616</v>
      </c>
      <c r="M739" s="228">
        <f t="shared" si="34"/>
        <v>-973.58346600000004</v>
      </c>
      <c r="N739" s="228">
        <f t="shared" si="35"/>
        <v>947864.76526857319</v>
      </c>
      <c r="O739" s="59" t="e">
        <f>VLOOKUP(class[[#This Row],[hwycov_id]],check!$A$2:$P$26,16,FALSE)</f>
        <v>#N/A</v>
      </c>
      <c r="P739" s="59">
        <v>763</v>
      </c>
      <c r="Q739" s="304">
        <f>ROUND(class[[#This Row],[count]],-3)</f>
        <v>5000</v>
      </c>
      <c r="R739" s="321">
        <f>VLOOKUP(class[[#This Row],[count_rd]],caltran!$J$2:$P$182,7,FALSE)</f>
        <v>2625</v>
      </c>
      <c r="S739" s="321">
        <f>VLOOKUP(class[[#This Row],[count_rd]],caltran!$J$2:$P$182,6,FALSE)</f>
        <v>7375</v>
      </c>
      <c r="T739" s="59">
        <f>IF(AND(class[[#This Row],[flow]]&gt;=class[[#This Row],[low]], class[[#This Row],[flow]]&lt;=class[[#This Row],[high]]),1,0)</f>
        <v>1</v>
      </c>
    </row>
    <row r="740" spans="1:20">
      <c r="A740" s="59">
        <v>14625</v>
      </c>
      <c r="B740" s="59">
        <v>9</v>
      </c>
      <c r="C740" s="59">
        <v>1</v>
      </c>
      <c r="D740" s="59">
        <v>1</v>
      </c>
      <c r="E740" s="59" t="s">
        <v>82</v>
      </c>
      <c r="F740" s="59">
        <v>2</v>
      </c>
      <c r="G740" s="227">
        <v>0</v>
      </c>
      <c r="H740" s="227">
        <v>3</v>
      </c>
      <c r="I740" s="227">
        <v>14</v>
      </c>
      <c r="J740" s="59">
        <v>4828</v>
      </c>
      <c r="K740" s="78">
        <f>VLOOKUP(class[[#This Row],[hwycov_id]],flow[[hwycov_id]:[flow_day]],2,FALSE)</f>
        <v>7080.3520209999997</v>
      </c>
      <c r="L740" s="229">
        <f t="shared" si="33"/>
        <v>0.46651864560894785</v>
      </c>
      <c r="M740" s="228">
        <f t="shared" si="34"/>
        <v>2252.3520209999997</v>
      </c>
      <c r="N740" s="228">
        <f t="shared" si="35"/>
        <v>5073089.626502783</v>
      </c>
      <c r="O740" s="59" t="e">
        <f>VLOOKUP(class[[#This Row],[hwycov_id]],check!$A$2:$P$26,16,FALSE)</f>
        <v>#N/A</v>
      </c>
      <c r="P740" s="59">
        <v>764</v>
      </c>
      <c r="Q740" s="304">
        <f>ROUND(class[[#This Row],[count]],-3)</f>
        <v>5000</v>
      </c>
      <c r="R740" s="321">
        <f>VLOOKUP(class[[#This Row],[count_rd]],caltran!$J$2:$P$182,7,FALSE)</f>
        <v>2625</v>
      </c>
      <c r="S740" s="321">
        <f>VLOOKUP(class[[#This Row],[count_rd]],caltran!$J$2:$P$182,6,FALSE)</f>
        <v>7375</v>
      </c>
      <c r="T740" s="59">
        <f>IF(AND(class[[#This Row],[flow]]&gt;=class[[#This Row],[low]], class[[#This Row],[flow]]&lt;=class[[#This Row],[high]]),1,0)</f>
        <v>1</v>
      </c>
    </row>
    <row r="741" spans="1:20">
      <c r="A741" s="59">
        <v>28937</v>
      </c>
      <c r="B741" s="59">
        <v>9</v>
      </c>
      <c r="C741" s="59">
        <v>1</v>
      </c>
      <c r="D741" s="59">
        <v>1</v>
      </c>
      <c r="E741" s="59" t="s">
        <v>82</v>
      </c>
      <c r="F741" s="59">
        <v>2</v>
      </c>
      <c r="G741" s="227">
        <v>0</v>
      </c>
      <c r="H741" s="227">
        <v>3</v>
      </c>
      <c r="I741" s="227">
        <v>14</v>
      </c>
      <c r="J741" s="59">
        <v>4837</v>
      </c>
      <c r="K741" s="78">
        <f>VLOOKUP(class[[#This Row],[hwycov_id]],flow[[hwycov_id]:[flow_day]],2,FALSE)</f>
        <v>2533.4036289999999</v>
      </c>
      <c r="L741" s="229">
        <f t="shared" si="33"/>
        <v>-0.47624485652263804</v>
      </c>
      <c r="M741" s="228">
        <f t="shared" si="34"/>
        <v>-2303.5963710000001</v>
      </c>
      <c r="N741" s="228">
        <f t="shared" si="35"/>
        <v>5306556.2404843699</v>
      </c>
      <c r="O741" s="59" t="e">
        <f>VLOOKUP(class[[#This Row],[hwycov_id]],check!$A$2:$P$26,16,FALSE)</f>
        <v>#N/A</v>
      </c>
      <c r="P741" s="59">
        <v>765</v>
      </c>
      <c r="Q741" s="304">
        <f>ROUND(class[[#This Row],[count]],-3)</f>
        <v>5000</v>
      </c>
      <c r="R741" s="321">
        <f>VLOOKUP(class[[#This Row],[count_rd]],caltran!$J$2:$P$182,7,FALSE)</f>
        <v>2625</v>
      </c>
      <c r="S741" s="321">
        <f>VLOOKUP(class[[#This Row],[count_rd]],caltran!$J$2:$P$182,6,FALSE)</f>
        <v>7375</v>
      </c>
      <c r="T741" s="59">
        <f>IF(AND(class[[#This Row],[flow]]&gt;=class[[#This Row],[low]], class[[#This Row],[flow]]&lt;=class[[#This Row],[high]]),1,0)</f>
        <v>0</v>
      </c>
    </row>
    <row r="742" spans="1:20">
      <c r="A742" s="59">
        <v>10861</v>
      </c>
      <c r="B742" s="59">
        <v>9</v>
      </c>
      <c r="C742" s="59">
        <v>1</v>
      </c>
      <c r="D742" s="59">
        <v>1</v>
      </c>
      <c r="E742" s="59" t="s">
        <v>82</v>
      </c>
      <c r="F742" s="59">
        <v>2</v>
      </c>
      <c r="G742" s="227">
        <v>0</v>
      </c>
      <c r="H742" s="227">
        <v>3</v>
      </c>
      <c r="I742" s="227">
        <v>14</v>
      </c>
      <c r="J742" s="59">
        <v>4857</v>
      </c>
      <c r="K742" s="78">
        <f>VLOOKUP(class[[#This Row],[hwycov_id]],flow[[hwycov_id]:[flow_day]],2,FALSE)</f>
        <v>2479.0849989999997</v>
      </c>
      <c r="L742" s="229">
        <f t="shared" si="33"/>
        <v>-0.489585135062796</v>
      </c>
      <c r="M742" s="228">
        <f t="shared" si="34"/>
        <v>-2377.9150010000003</v>
      </c>
      <c r="N742" s="228">
        <f t="shared" si="35"/>
        <v>5654479.7519808318</v>
      </c>
      <c r="O742" s="59" t="e">
        <f>VLOOKUP(class[[#This Row],[hwycov_id]],check!$A$2:$P$26,16,FALSE)</f>
        <v>#N/A</v>
      </c>
      <c r="P742" s="59">
        <v>766</v>
      </c>
      <c r="Q742" s="304">
        <f>ROUND(class[[#This Row],[count]],-3)</f>
        <v>5000</v>
      </c>
      <c r="R742" s="321">
        <f>VLOOKUP(class[[#This Row],[count_rd]],caltran!$J$2:$P$182,7,FALSE)</f>
        <v>2625</v>
      </c>
      <c r="S742" s="321">
        <f>VLOOKUP(class[[#This Row],[count_rd]],caltran!$J$2:$P$182,6,FALSE)</f>
        <v>7375</v>
      </c>
      <c r="T742" s="59">
        <f>IF(AND(class[[#This Row],[flow]]&gt;=class[[#This Row],[low]], class[[#This Row],[flow]]&lt;=class[[#This Row],[high]]),1,0)</f>
        <v>0</v>
      </c>
    </row>
    <row r="743" spans="1:20">
      <c r="A743" s="59">
        <v>8967</v>
      </c>
      <c r="B743" s="59">
        <v>9</v>
      </c>
      <c r="C743" s="59">
        <v>1</v>
      </c>
      <c r="D743" s="59">
        <v>1</v>
      </c>
      <c r="E743" s="59" t="s">
        <v>82</v>
      </c>
      <c r="F743" s="59">
        <v>2</v>
      </c>
      <c r="G743" s="227">
        <v>0</v>
      </c>
      <c r="H743" s="227">
        <v>2</v>
      </c>
      <c r="I743" s="227">
        <v>14</v>
      </c>
      <c r="J743" s="59">
        <v>4912</v>
      </c>
      <c r="K743" s="78">
        <f>VLOOKUP(class[[#This Row],[hwycov_id]],flow[[hwycov_id]:[flow_day]],2,FALSE)</f>
        <v>5831.5792309999997</v>
      </c>
      <c r="L743" s="229">
        <f t="shared" si="33"/>
        <v>0.1872107554967426</v>
      </c>
      <c r="M743" s="228">
        <f t="shared" si="34"/>
        <v>919.57923099999971</v>
      </c>
      <c r="N743" s="228">
        <f t="shared" si="35"/>
        <v>845625.96208655077</v>
      </c>
      <c r="O743" s="59" t="e">
        <f>VLOOKUP(class[[#This Row],[hwycov_id]],check!$A$2:$P$26,16,FALSE)</f>
        <v>#N/A</v>
      </c>
      <c r="P743" s="59">
        <v>767</v>
      </c>
      <c r="Q743" s="304">
        <f>ROUND(class[[#This Row],[count]],-3)</f>
        <v>5000</v>
      </c>
      <c r="R743" s="321">
        <f>VLOOKUP(class[[#This Row],[count_rd]],caltran!$J$2:$P$182,7,FALSE)</f>
        <v>2625</v>
      </c>
      <c r="S743" s="321">
        <f>VLOOKUP(class[[#This Row],[count_rd]],caltran!$J$2:$P$182,6,FALSE)</f>
        <v>7375</v>
      </c>
      <c r="T743" s="59">
        <f>IF(AND(class[[#This Row],[flow]]&gt;=class[[#This Row],[low]], class[[#This Row],[flow]]&lt;=class[[#This Row],[high]]),1,0)</f>
        <v>1</v>
      </c>
    </row>
    <row r="744" spans="1:20">
      <c r="A744" s="59">
        <v>27548</v>
      </c>
      <c r="B744" s="59">
        <v>9</v>
      </c>
      <c r="C744" s="59">
        <v>1</v>
      </c>
      <c r="D744" s="59">
        <v>1</v>
      </c>
      <c r="E744" s="59" t="s">
        <v>82</v>
      </c>
      <c r="F744" s="59">
        <v>2</v>
      </c>
      <c r="G744" s="227">
        <v>0</v>
      </c>
      <c r="H744" s="227">
        <v>6</v>
      </c>
      <c r="I744" s="227">
        <v>1</v>
      </c>
      <c r="J744" s="59">
        <v>5030</v>
      </c>
      <c r="K744" s="78">
        <f>VLOOKUP(class[[#This Row],[hwycov_id]],flow[[hwycov_id]:[flow_day]],2,FALSE)</f>
        <v>4374.5918499999998</v>
      </c>
      <c r="L744" s="229">
        <f t="shared" si="33"/>
        <v>-0.13029983101391651</v>
      </c>
      <c r="M744" s="228">
        <f t="shared" si="34"/>
        <v>-655.40815000000021</v>
      </c>
      <c r="N744" s="228">
        <f t="shared" si="35"/>
        <v>429559.84308642277</v>
      </c>
      <c r="O744" s="59" t="e">
        <f>VLOOKUP(class[[#This Row],[hwycov_id]],check!$A$2:$P$26,16,FALSE)</f>
        <v>#N/A</v>
      </c>
      <c r="P744" s="59">
        <v>768</v>
      </c>
      <c r="Q744" s="304">
        <f>ROUND(class[[#This Row],[count]],-3)</f>
        <v>5000</v>
      </c>
      <c r="R744" s="321">
        <f>VLOOKUP(class[[#This Row],[count_rd]],caltran!$J$2:$P$182,7,FALSE)</f>
        <v>2625</v>
      </c>
      <c r="S744" s="321">
        <f>VLOOKUP(class[[#This Row],[count_rd]],caltran!$J$2:$P$182,6,FALSE)</f>
        <v>7375</v>
      </c>
      <c r="T744" s="59">
        <f>IF(AND(class[[#This Row],[flow]]&gt;=class[[#This Row],[low]], class[[#This Row],[flow]]&lt;=class[[#This Row],[high]]),1,0)</f>
        <v>1</v>
      </c>
    </row>
    <row r="745" spans="1:20">
      <c r="A745" s="59">
        <v>27273</v>
      </c>
      <c r="B745" s="59">
        <v>9</v>
      </c>
      <c r="C745" s="59">
        <v>1</v>
      </c>
      <c r="D745" s="59">
        <v>1</v>
      </c>
      <c r="E745" s="59" t="s">
        <v>82</v>
      </c>
      <c r="F745" s="59">
        <v>2</v>
      </c>
      <c r="G745" s="227">
        <v>0</v>
      </c>
      <c r="H745" s="227">
        <v>6</v>
      </c>
      <c r="I745" s="227">
        <v>1</v>
      </c>
      <c r="J745" s="59">
        <v>5050</v>
      </c>
      <c r="K745" s="78">
        <f>VLOOKUP(class[[#This Row],[hwycov_id]],flow[[hwycov_id]:[flow_day]],2,FALSE)</f>
        <v>4128.053817</v>
      </c>
      <c r="L745" s="229">
        <f t="shared" si="33"/>
        <v>-0.18256360059405941</v>
      </c>
      <c r="M745" s="228">
        <f t="shared" si="34"/>
        <v>-921.94618300000002</v>
      </c>
      <c r="N745" s="228">
        <f t="shared" si="35"/>
        <v>849984.76434826956</v>
      </c>
      <c r="O745" s="59" t="e">
        <f>VLOOKUP(class[[#This Row],[hwycov_id]],check!$A$2:$P$26,16,FALSE)</f>
        <v>#N/A</v>
      </c>
      <c r="P745" s="59">
        <v>769</v>
      </c>
      <c r="Q745" s="304">
        <f>ROUND(class[[#This Row],[count]],-3)</f>
        <v>5000</v>
      </c>
      <c r="R745" s="321">
        <f>VLOOKUP(class[[#This Row],[count_rd]],caltran!$J$2:$P$182,7,FALSE)</f>
        <v>2625</v>
      </c>
      <c r="S745" s="321">
        <f>VLOOKUP(class[[#This Row],[count_rd]],caltran!$J$2:$P$182,6,FALSE)</f>
        <v>7375</v>
      </c>
      <c r="T745" s="59">
        <f>IF(AND(class[[#This Row],[flow]]&gt;=class[[#This Row],[low]], class[[#This Row],[flow]]&lt;=class[[#This Row],[high]]),1,0)</f>
        <v>1</v>
      </c>
    </row>
    <row r="746" spans="1:20">
      <c r="A746" s="59">
        <v>28689</v>
      </c>
      <c r="B746" s="59">
        <v>9</v>
      </c>
      <c r="C746" s="59">
        <v>1</v>
      </c>
      <c r="D746" s="59">
        <v>1</v>
      </c>
      <c r="E746" s="59" t="s">
        <v>82</v>
      </c>
      <c r="F746" s="59">
        <v>2</v>
      </c>
      <c r="G746" s="227">
        <v>0</v>
      </c>
      <c r="H746" s="227">
        <v>2</v>
      </c>
      <c r="I746" s="227">
        <v>14</v>
      </c>
      <c r="J746" s="59">
        <v>5071</v>
      </c>
      <c r="K746" s="78">
        <f>VLOOKUP(class[[#This Row],[hwycov_id]],flow[[hwycov_id]:[flow_day]],2,FALSE)</f>
        <v>7474.0916139999999</v>
      </c>
      <c r="L746" s="229">
        <f t="shared" si="33"/>
        <v>0.47388909761388276</v>
      </c>
      <c r="M746" s="228">
        <f t="shared" si="34"/>
        <v>2403.0916139999999</v>
      </c>
      <c r="N746" s="228">
        <f t="shared" si="35"/>
        <v>5774849.305277125</v>
      </c>
      <c r="O746" s="59" t="e">
        <f>VLOOKUP(class[[#This Row],[hwycov_id]],check!$A$2:$P$26,16,FALSE)</f>
        <v>#N/A</v>
      </c>
      <c r="P746" s="59">
        <v>770</v>
      </c>
      <c r="Q746" s="304">
        <f>ROUND(class[[#This Row],[count]],-3)</f>
        <v>5000</v>
      </c>
      <c r="R746" s="321">
        <f>VLOOKUP(class[[#This Row],[count_rd]],caltran!$J$2:$P$182,7,FALSE)</f>
        <v>2625</v>
      </c>
      <c r="S746" s="321">
        <f>VLOOKUP(class[[#This Row],[count_rd]],caltran!$J$2:$P$182,6,FALSE)</f>
        <v>7375</v>
      </c>
      <c r="T746" s="59">
        <f>IF(AND(class[[#This Row],[flow]]&gt;=class[[#This Row],[low]], class[[#This Row],[flow]]&lt;=class[[#This Row],[high]]),1,0)</f>
        <v>0</v>
      </c>
    </row>
    <row r="747" spans="1:20">
      <c r="A747" s="59">
        <v>2783</v>
      </c>
      <c r="B747" s="59">
        <v>9</v>
      </c>
      <c r="C747" s="59">
        <v>1</v>
      </c>
      <c r="D747" s="59">
        <v>1</v>
      </c>
      <c r="E747" s="59" t="s">
        <v>82</v>
      </c>
      <c r="F747" s="59">
        <v>2</v>
      </c>
      <c r="G747" s="227">
        <v>0</v>
      </c>
      <c r="H747" s="227">
        <v>1</v>
      </c>
      <c r="I747" s="227">
        <v>14</v>
      </c>
      <c r="J747" s="59">
        <v>5079</v>
      </c>
      <c r="K747" s="78">
        <f>VLOOKUP(class[[#This Row],[hwycov_id]],flow[[hwycov_id]:[flow_day]],2,FALSE)</f>
        <v>6118.7011259999999</v>
      </c>
      <c r="L747" s="229">
        <f t="shared" si="33"/>
        <v>0.20470587241582994</v>
      </c>
      <c r="M747" s="228">
        <f t="shared" si="34"/>
        <v>1039.7011259999999</v>
      </c>
      <c r="N747" s="228">
        <f t="shared" si="35"/>
        <v>1080978.4314056677</v>
      </c>
      <c r="O747" s="59" t="e">
        <f>VLOOKUP(class[[#This Row],[hwycov_id]],check!$A$2:$P$26,16,FALSE)</f>
        <v>#N/A</v>
      </c>
      <c r="P747" s="59">
        <v>771</v>
      </c>
      <c r="Q747" s="304">
        <f>ROUND(class[[#This Row],[count]],-3)</f>
        <v>5000</v>
      </c>
      <c r="R747" s="321">
        <f>VLOOKUP(class[[#This Row],[count_rd]],caltran!$J$2:$P$182,7,FALSE)</f>
        <v>2625</v>
      </c>
      <c r="S747" s="321">
        <f>VLOOKUP(class[[#This Row],[count_rd]],caltran!$J$2:$P$182,6,FALSE)</f>
        <v>7375</v>
      </c>
      <c r="T747" s="59">
        <f>IF(AND(class[[#This Row],[flow]]&gt;=class[[#This Row],[low]], class[[#This Row],[flow]]&lt;=class[[#This Row],[high]]),1,0)</f>
        <v>1</v>
      </c>
    </row>
    <row r="748" spans="1:20">
      <c r="A748" s="59">
        <v>11079</v>
      </c>
      <c r="B748" s="59">
        <v>9</v>
      </c>
      <c r="C748" s="59">
        <v>1</v>
      </c>
      <c r="D748" s="59">
        <v>1</v>
      </c>
      <c r="E748" s="59" t="s">
        <v>82</v>
      </c>
      <c r="F748" s="59">
        <v>2</v>
      </c>
      <c r="G748" s="227">
        <v>0</v>
      </c>
      <c r="H748" s="227">
        <v>5</v>
      </c>
      <c r="I748" s="227">
        <v>19</v>
      </c>
      <c r="J748" s="59">
        <v>5092</v>
      </c>
      <c r="K748" s="78">
        <f>VLOOKUP(class[[#This Row],[hwycov_id]],flow[[hwycov_id]:[flow_day]],2,FALSE)</f>
        <v>2421.383644</v>
      </c>
      <c r="L748" s="229">
        <f t="shared" si="33"/>
        <v>-0.52447296857816184</v>
      </c>
      <c r="M748" s="228">
        <f t="shared" si="34"/>
        <v>-2670.616356</v>
      </c>
      <c r="N748" s="228">
        <f t="shared" si="35"/>
        <v>7132191.7209347188</v>
      </c>
      <c r="O748" s="59" t="e">
        <f>VLOOKUP(class[[#This Row],[hwycov_id]],check!$A$2:$P$26,16,FALSE)</f>
        <v>#N/A</v>
      </c>
      <c r="P748" s="59">
        <v>772</v>
      </c>
      <c r="Q748" s="304">
        <f>ROUND(class[[#This Row],[count]],-3)</f>
        <v>5000</v>
      </c>
      <c r="R748" s="321">
        <f>VLOOKUP(class[[#This Row],[count_rd]],caltran!$J$2:$P$182,7,FALSE)</f>
        <v>2625</v>
      </c>
      <c r="S748" s="321">
        <f>VLOOKUP(class[[#This Row],[count_rd]],caltran!$J$2:$P$182,6,FALSE)</f>
        <v>7375</v>
      </c>
      <c r="T748" s="59">
        <f>IF(AND(class[[#This Row],[flow]]&gt;=class[[#This Row],[low]], class[[#This Row],[flow]]&lt;=class[[#This Row],[high]]),1,0)</f>
        <v>0</v>
      </c>
    </row>
    <row r="749" spans="1:20">
      <c r="A749" s="59">
        <v>27588</v>
      </c>
      <c r="B749" s="59">
        <v>9</v>
      </c>
      <c r="C749" s="59">
        <v>1</v>
      </c>
      <c r="D749" s="59">
        <v>1</v>
      </c>
      <c r="E749" s="59" t="s">
        <v>82</v>
      </c>
      <c r="F749" s="59">
        <v>2</v>
      </c>
      <c r="G749" s="227">
        <v>0</v>
      </c>
      <c r="H749" s="227">
        <v>2</v>
      </c>
      <c r="I749" s="227">
        <v>10</v>
      </c>
      <c r="J749" s="59">
        <v>5129</v>
      </c>
      <c r="K749" s="78">
        <f>VLOOKUP(class[[#This Row],[hwycov_id]],flow[[hwycov_id]:[flow_day]],2,FALSE)</f>
        <v>4907.6244669999996</v>
      </c>
      <c r="L749" s="229">
        <f t="shared" si="33"/>
        <v>-4.3161538896471119E-2</v>
      </c>
      <c r="M749" s="228">
        <f t="shared" si="34"/>
        <v>-221.37553300000036</v>
      </c>
      <c r="N749" s="228">
        <f t="shared" si="35"/>
        <v>49007.126611034248</v>
      </c>
      <c r="O749" s="59" t="e">
        <f>VLOOKUP(class[[#This Row],[hwycov_id]],check!$A$2:$P$26,16,FALSE)</f>
        <v>#N/A</v>
      </c>
      <c r="P749" s="59">
        <v>773</v>
      </c>
      <c r="Q749" s="304">
        <f>ROUND(class[[#This Row],[count]],-3)</f>
        <v>5000</v>
      </c>
      <c r="R749" s="321">
        <f>VLOOKUP(class[[#This Row],[count_rd]],caltran!$J$2:$P$182,7,FALSE)</f>
        <v>2625</v>
      </c>
      <c r="S749" s="321">
        <f>VLOOKUP(class[[#This Row],[count_rd]],caltran!$J$2:$P$182,6,FALSE)</f>
        <v>7375</v>
      </c>
      <c r="T749" s="59">
        <f>IF(AND(class[[#This Row],[flow]]&gt;=class[[#This Row],[low]], class[[#This Row],[flow]]&lt;=class[[#This Row],[high]]),1,0)</f>
        <v>1</v>
      </c>
    </row>
    <row r="750" spans="1:20">
      <c r="A750" s="59">
        <v>30057</v>
      </c>
      <c r="B750" s="59">
        <v>9</v>
      </c>
      <c r="C750" s="59">
        <v>1</v>
      </c>
      <c r="D750" s="59">
        <v>1</v>
      </c>
      <c r="E750" s="59" t="s">
        <v>82</v>
      </c>
      <c r="F750" s="59">
        <v>2</v>
      </c>
      <c r="G750" s="227">
        <v>0</v>
      </c>
      <c r="H750" s="227">
        <v>6</v>
      </c>
      <c r="I750" s="227">
        <v>17</v>
      </c>
      <c r="J750" s="59">
        <v>5147</v>
      </c>
      <c r="K750" s="78">
        <f>VLOOKUP(class[[#This Row],[hwycov_id]],flow[[hwycov_id]:[flow_day]],2,FALSE)</f>
        <v>982.93823299999997</v>
      </c>
      <c r="L750" s="229">
        <f t="shared" si="33"/>
        <v>-0.80902696075383718</v>
      </c>
      <c r="M750" s="228">
        <f t="shared" si="34"/>
        <v>-4164.0617670000001</v>
      </c>
      <c r="N750" s="228">
        <f t="shared" si="35"/>
        <v>17339410.399391163</v>
      </c>
      <c r="O750" s="59" t="e">
        <f>VLOOKUP(class[[#This Row],[hwycov_id]],check!$A$2:$P$26,16,FALSE)</f>
        <v>#N/A</v>
      </c>
      <c r="P750" s="59">
        <v>774</v>
      </c>
      <c r="Q750" s="304">
        <f>ROUND(class[[#This Row],[count]],-3)</f>
        <v>5000</v>
      </c>
      <c r="R750" s="321">
        <f>VLOOKUP(class[[#This Row],[count_rd]],caltran!$J$2:$P$182,7,FALSE)</f>
        <v>2625</v>
      </c>
      <c r="S750" s="321">
        <f>VLOOKUP(class[[#This Row],[count_rd]],caltran!$J$2:$P$182,6,FALSE)</f>
        <v>7375</v>
      </c>
      <c r="T750" s="59">
        <f>IF(AND(class[[#This Row],[flow]]&gt;=class[[#This Row],[low]], class[[#This Row],[flow]]&lt;=class[[#This Row],[high]]),1,0)</f>
        <v>0</v>
      </c>
    </row>
    <row r="751" spans="1:20">
      <c r="A751" s="59">
        <v>14674</v>
      </c>
      <c r="B751" s="59">
        <v>9</v>
      </c>
      <c r="C751" s="59">
        <v>1</v>
      </c>
      <c r="D751" s="59">
        <v>1</v>
      </c>
      <c r="E751" s="59" t="s">
        <v>82</v>
      </c>
      <c r="F751" s="59">
        <v>2</v>
      </c>
      <c r="G751" s="227">
        <v>0</v>
      </c>
      <c r="H751" s="227">
        <v>3</v>
      </c>
      <c r="I751" s="227">
        <v>14</v>
      </c>
      <c r="J751" s="59">
        <v>5180</v>
      </c>
      <c r="K751" s="78">
        <f>VLOOKUP(class[[#This Row],[hwycov_id]],flow[[hwycov_id]:[flow_day]],2,FALSE)</f>
        <v>4087.8949890000004</v>
      </c>
      <c r="L751" s="229">
        <f t="shared" si="33"/>
        <v>-0.21083108320463317</v>
      </c>
      <c r="M751" s="228">
        <f t="shared" si="34"/>
        <v>-1092.1050109999996</v>
      </c>
      <c r="N751" s="228">
        <f t="shared" si="35"/>
        <v>1192693.3550513093</v>
      </c>
      <c r="O751" s="59" t="e">
        <f>VLOOKUP(class[[#This Row],[hwycov_id]],check!$A$2:$P$26,16,FALSE)</f>
        <v>#N/A</v>
      </c>
      <c r="P751" s="59">
        <v>775</v>
      </c>
      <c r="Q751" s="304">
        <f>ROUND(class[[#This Row],[count]],-3)</f>
        <v>5000</v>
      </c>
      <c r="R751" s="321">
        <f>VLOOKUP(class[[#This Row],[count_rd]],caltran!$J$2:$P$182,7,FALSE)</f>
        <v>2625</v>
      </c>
      <c r="S751" s="321">
        <f>VLOOKUP(class[[#This Row],[count_rd]],caltran!$J$2:$P$182,6,FALSE)</f>
        <v>7375</v>
      </c>
      <c r="T751" s="59">
        <f>IF(AND(class[[#This Row],[flow]]&gt;=class[[#This Row],[low]], class[[#This Row],[flow]]&lt;=class[[#This Row],[high]]),1,0)</f>
        <v>1</v>
      </c>
    </row>
    <row r="752" spans="1:20">
      <c r="A752" s="59">
        <v>28817</v>
      </c>
      <c r="B752" s="59">
        <v>9</v>
      </c>
      <c r="C752" s="59">
        <v>1</v>
      </c>
      <c r="D752" s="59">
        <v>1</v>
      </c>
      <c r="E752" s="59" t="s">
        <v>82</v>
      </c>
      <c r="F752" s="59">
        <v>2</v>
      </c>
      <c r="G752" s="227">
        <v>0</v>
      </c>
      <c r="H752" s="227">
        <v>3</v>
      </c>
      <c r="I752" s="227">
        <v>14</v>
      </c>
      <c r="J752" s="59">
        <v>5183</v>
      </c>
      <c r="K752" s="78">
        <f>VLOOKUP(class[[#This Row],[hwycov_id]],flow[[hwycov_id]:[flow_day]],2,FALSE)</f>
        <v>6110.4794170000014</v>
      </c>
      <c r="L752" s="229">
        <f t="shared" si="33"/>
        <v>0.17894644356550282</v>
      </c>
      <c r="M752" s="228">
        <f t="shared" si="34"/>
        <v>927.47941700000138</v>
      </c>
      <c r="N752" s="228">
        <f t="shared" si="35"/>
        <v>860218.06895866245</v>
      </c>
      <c r="O752" s="59" t="e">
        <f>VLOOKUP(class[[#This Row],[hwycov_id]],check!$A$2:$P$26,16,FALSE)</f>
        <v>#N/A</v>
      </c>
      <c r="P752" s="59">
        <v>776</v>
      </c>
      <c r="Q752" s="304">
        <f>ROUND(class[[#This Row],[count]],-3)</f>
        <v>5000</v>
      </c>
      <c r="R752" s="321">
        <f>VLOOKUP(class[[#This Row],[count_rd]],caltran!$J$2:$P$182,7,FALSE)</f>
        <v>2625</v>
      </c>
      <c r="S752" s="321">
        <f>VLOOKUP(class[[#This Row],[count_rd]],caltran!$J$2:$P$182,6,FALSE)</f>
        <v>7375</v>
      </c>
      <c r="T752" s="59">
        <f>IF(AND(class[[#This Row],[flow]]&gt;=class[[#This Row],[low]], class[[#This Row],[flow]]&lt;=class[[#This Row],[high]]),1,0)</f>
        <v>1</v>
      </c>
    </row>
    <row r="753" spans="1:20">
      <c r="A753" s="59">
        <v>28498</v>
      </c>
      <c r="B753" s="59">
        <v>9</v>
      </c>
      <c r="C753" s="59">
        <v>1</v>
      </c>
      <c r="D753" s="59">
        <v>1</v>
      </c>
      <c r="E753" s="59" t="s">
        <v>82</v>
      </c>
      <c r="F753" s="59">
        <v>2</v>
      </c>
      <c r="G753" s="227">
        <v>0</v>
      </c>
      <c r="H753" s="227">
        <v>6</v>
      </c>
      <c r="I753" s="227">
        <v>12</v>
      </c>
      <c r="J753" s="59">
        <v>5190</v>
      </c>
      <c r="K753" s="78">
        <f>VLOOKUP(class[[#This Row],[hwycov_id]],flow[[hwycov_id]:[flow_day]],2,FALSE)</f>
        <v>3354.2886509999998</v>
      </c>
      <c r="L753" s="229">
        <f t="shared" si="33"/>
        <v>-0.35370160867052025</v>
      </c>
      <c r="M753" s="228">
        <f t="shared" si="34"/>
        <v>-1835.7113490000002</v>
      </c>
      <c r="N753" s="228">
        <f t="shared" si="35"/>
        <v>3369836.1568474006</v>
      </c>
      <c r="O753" s="59" t="e">
        <f>VLOOKUP(class[[#This Row],[hwycov_id]],check!$A$2:$P$26,16,FALSE)</f>
        <v>#N/A</v>
      </c>
      <c r="P753" s="59">
        <v>777</v>
      </c>
      <c r="Q753" s="304">
        <f>ROUND(class[[#This Row],[count]],-3)</f>
        <v>5000</v>
      </c>
      <c r="R753" s="321">
        <f>VLOOKUP(class[[#This Row],[count_rd]],caltran!$J$2:$P$182,7,FALSE)</f>
        <v>2625</v>
      </c>
      <c r="S753" s="321">
        <f>VLOOKUP(class[[#This Row],[count_rd]],caltran!$J$2:$P$182,6,FALSE)</f>
        <v>7375</v>
      </c>
      <c r="T753" s="59">
        <f>IF(AND(class[[#This Row],[flow]]&gt;=class[[#This Row],[low]], class[[#This Row],[flow]]&lt;=class[[#This Row],[high]]),1,0)</f>
        <v>1</v>
      </c>
    </row>
    <row r="754" spans="1:20">
      <c r="A754" s="59">
        <v>10903</v>
      </c>
      <c r="B754" s="59">
        <v>9</v>
      </c>
      <c r="C754" s="59">
        <v>1</v>
      </c>
      <c r="D754" s="59">
        <v>1</v>
      </c>
      <c r="E754" s="59" t="s">
        <v>82</v>
      </c>
      <c r="F754" s="59">
        <v>2</v>
      </c>
      <c r="G754" s="227">
        <v>0</v>
      </c>
      <c r="H754" s="227">
        <v>6</v>
      </c>
      <c r="I754" s="227">
        <v>6</v>
      </c>
      <c r="J754" s="59">
        <v>5190</v>
      </c>
      <c r="K754" s="78">
        <f>VLOOKUP(class[[#This Row],[hwycov_id]],flow[[hwycov_id]:[flow_day]],2,FALSE)</f>
        <v>4315.9753869999995</v>
      </c>
      <c r="L754" s="229">
        <f t="shared" si="33"/>
        <v>-0.1684055131021196</v>
      </c>
      <c r="M754" s="228">
        <f t="shared" si="34"/>
        <v>-874.0246130000005</v>
      </c>
      <c r="N754" s="228">
        <f t="shared" si="35"/>
        <v>763919.02412980061</v>
      </c>
      <c r="O754" s="59" t="e">
        <f>VLOOKUP(class[[#This Row],[hwycov_id]],check!$A$2:$P$26,16,FALSE)</f>
        <v>#N/A</v>
      </c>
      <c r="P754" s="59">
        <v>778</v>
      </c>
      <c r="Q754" s="304">
        <f>ROUND(class[[#This Row],[count]],-3)</f>
        <v>5000</v>
      </c>
      <c r="R754" s="321">
        <f>VLOOKUP(class[[#This Row],[count_rd]],caltran!$J$2:$P$182,7,FALSE)</f>
        <v>2625</v>
      </c>
      <c r="S754" s="321">
        <f>VLOOKUP(class[[#This Row],[count_rd]],caltran!$J$2:$P$182,6,FALSE)</f>
        <v>7375</v>
      </c>
      <c r="T754" s="59">
        <f>IF(AND(class[[#This Row],[flow]]&gt;=class[[#This Row],[low]], class[[#This Row],[flow]]&lt;=class[[#This Row],[high]]),1,0)</f>
        <v>1</v>
      </c>
    </row>
    <row r="755" spans="1:20">
      <c r="A755" s="59">
        <v>13587</v>
      </c>
      <c r="B755" s="59">
        <v>9</v>
      </c>
      <c r="C755" s="59">
        <v>1</v>
      </c>
      <c r="D755" s="59">
        <v>1</v>
      </c>
      <c r="E755" s="59" t="s">
        <v>82</v>
      </c>
      <c r="F755" s="59">
        <v>2</v>
      </c>
      <c r="G755" s="227">
        <v>0</v>
      </c>
      <c r="H755" s="227">
        <v>6</v>
      </c>
      <c r="I755" s="227">
        <v>6</v>
      </c>
      <c r="J755" s="59">
        <v>5247</v>
      </c>
      <c r="K755" s="78">
        <f>VLOOKUP(class[[#This Row],[hwycov_id]],flow[[hwycov_id]:[flow_day]],2,FALSE)</f>
        <v>7819.2917179999995</v>
      </c>
      <c r="L755" s="229">
        <f t="shared" si="33"/>
        <v>0.49024046464646465</v>
      </c>
      <c r="M755" s="228">
        <f t="shared" si="34"/>
        <v>2572.2917179999995</v>
      </c>
      <c r="N755" s="228">
        <f t="shared" si="35"/>
        <v>6616684.6824913891</v>
      </c>
      <c r="O755" s="59" t="e">
        <f>VLOOKUP(class[[#This Row],[hwycov_id]],check!$A$2:$P$26,16,FALSE)</f>
        <v>#N/A</v>
      </c>
      <c r="P755" s="59">
        <v>779</v>
      </c>
      <c r="Q755" s="304">
        <f>ROUND(class[[#This Row],[count]],-3)</f>
        <v>5000</v>
      </c>
      <c r="R755" s="321">
        <f>VLOOKUP(class[[#This Row],[count_rd]],caltran!$J$2:$P$182,7,FALSE)</f>
        <v>2625</v>
      </c>
      <c r="S755" s="321">
        <f>VLOOKUP(class[[#This Row],[count_rd]],caltran!$J$2:$P$182,6,FALSE)</f>
        <v>7375</v>
      </c>
      <c r="T755" s="59">
        <f>IF(AND(class[[#This Row],[flow]]&gt;=class[[#This Row],[low]], class[[#This Row],[flow]]&lt;=class[[#This Row],[high]]),1,0)</f>
        <v>0</v>
      </c>
    </row>
    <row r="756" spans="1:20">
      <c r="A756" s="59">
        <v>26419</v>
      </c>
      <c r="B756" s="59">
        <v>9</v>
      </c>
      <c r="C756" s="59">
        <v>1</v>
      </c>
      <c r="D756" s="59">
        <v>1</v>
      </c>
      <c r="E756" s="59" t="s">
        <v>82</v>
      </c>
      <c r="F756" s="59">
        <v>2</v>
      </c>
      <c r="G756" s="227">
        <v>0</v>
      </c>
      <c r="H756" s="227">
        <v>7</v>
      </c>
      <c r="I756" s="227">
        <v>15</v>
      </c>
      <c r="J756" s="59">
        <v>5247</v>
      </c>
      <c r="K756" s="78">
        <f>VLOOKUP(class[[#This Row],[hwycov_id]],flow[[hwycov_id]:[flow_day]],2,FALSE)</f>
        <v>2562.884239</v>
      </c>
      <c r="L756" s="229">
        <f t="shared" si="33"/>
        <v>-0.5115524606441777</v>
      </c>
      <c r="M756" s="228">
        <f t="shared" si="34"/>
        <v>-2684.115761</v>
      </c>
      <c r="N756" s="228">
        <f t="shared" si="35"/>
        <v>7204477.4184486093</v>
      </c>
      <c r="O756" s="59" t="e">
        <f>VLOOKUP(class[[#This Row],[hwycov_id]],check!$A$2:$P$26,16,FALSE)</f>
        <v>#N/A</v>
      </c>
      <c r="P756" s="59">
        <v>780</v>
      </c>
      <c r="Q756" s="304">
        <f>ROUND(class[[#This Row],[count]],-3)</f>
        <v>5000</v>
      </c>
      <c r="R756" s="321">
        <f>VLOOKUP(class[[#This Row],[count_rd]],caltran!$J$2:$P$182,7,FALSE)</f>
        <v>2625</v>
      </c>
      <c r="S756" s="321">
        <f>VLOOKUP(class[[#This Row],[count_rd]],caltran!$J$2:$P$182,6,FALSE)</f>
        <v>7375</v>
      </c>
      <c r="T756" s="59">
        <f>IF(AND(class[[#This Row],[flow]]&gt;=class[[#This Row],[low]], class[[#This Row],[flow]]&lt;=class[[#This Row],[high]]),1,0)</f>
        <v>0</v>
      </c>
    </row>
    <row r="757" spans="1:20">
      <c r="A757" s="59">
        <v>27637</v>
      </c>
      <c r="B757" s="59">
        <v>9</v>
      </c>
      <c r="C757" s="59">
        <v>1</v>
      </c>
      <c r="D757" s="59">
        <v>1</v>
      </c>
      <c r="E757" s="59" t="s">
        <v>82</v>
      </c>
      <c r="F757" s="59">
        <v>2</v>
      </c>
      <c r="G757" s="227">
        <v>0</v>
      </c>
      <c r="H757" s="227">
        <v>3</v>
      </c>
      <c r="I757" s="227">
        <v>14</v>
      </c>
      <c r="J757" s="59">
        <v>5303</v>
      </c>
      <c r="K757" s="78">
        <f>VLOOKUP(class[[#This Row],[hwycov_id]],flow[[hwycov_id]:[flow_day]],2,FALSE)</f>
        <v>6647.8883829999995</v>
      </c>
      <c r="L757" s="229">
        <f t="shared" si="33"/>
        <v>0.25360897284555906</v>
      </c>
      <c r="M757" s="228">
        <f t="shared" si="34"/>
        <v>1344.8883829999995</v>
      </c>
      <c r="N757" s="228">
        <f t="shared" si="35"/>
        <v>1808724.7627283535</v>
      </c>
      <c r="O757" s="59" t="e">
        <f>VLOOKUP(class[[#This Row],[hwycov_id]],check!$A$2:$P$26,16,FALSE)</f>
        <v>#N/A</v>
      </c>
      <c r="P757" s="59">
        <v>781</v>
      </c>
      <c r="Q757" s="304">
        <f>ROUND(class[[#This Row],[count]],-3)</f>
        <v>5000</v>
      </c>
      <c r="R757" s="321">
        <f>VLOOKUP(class[[#This Row],[count_rd]],caltran!$J$2:$P$182,7,FALSE)</f>
        <v>2625</v>
      </c>
      <c r="S757" s="321">
        <f>VLOOKUP(class[[#This Row],[count_rd]],caltran!$J$2:$P$182,6,FALSE)</f>
        <v>7375</v>
      </c>
      <c r="T757" s="59">
        <f>IF(AND(class[[#This Row],[flow]]&gt;=class[[#This Row],[low]], class[[#This Row],[flow]]&lt;=class[[#This Row],[high]]),1,0)</f>
        <v>1</v>
      </c>
    </row>
    <row r="758" spans="1:20">
      <c r="A758" s="59">
        <v>28395</v>
      </c>
      <c r="B758" s="59">
        <v>9</v>
      </c>
      <c r="C758" s="59">
        <v>1</v>
      </c>
      <c r="D758" s="59">
        <v>1</v>
      </c>
      <c r="E758" s="59" t="s">
        <v>82</v>
      </c>
      <c r="F758" s="59">
        <v>2</v>
      </c>
      <c r="G758" s="227">
        <v>0</v>
      </c>
      <c r="H758" s="227">
        <v>5</v>
      </c>
      <c r="I758" s="227">
        <v>9</v>
      </c>
      <c r="J758" s="59">
        <v>5315</v>
      </c>
      <c r="K758" s="78">
        <f>VLOOKUP(class[[#This Row],[hwycov_id]],flow[[hwycov_id]:[flow_day]],2,FALSE)</f>
        <v>5881.9810719999996</v>
      </c>
      <c r="L758" s="229">
        <f t="shared" si="33"/>
        <v>0.10667564854186251</v>
      </c>
      <c r="M758" s="228">
        <f t="shared" si="34"/>
        <v>566.98107199999959</v>
      </c>
      <c r="N758" s="228">
        <f t="shared" si="35"/>
        <v>321467.5360062687</v>
      </c>
      <c r="O758" s="59" t="e">
        <f>VLOOKUP(class[[#This Row],[hwycov_id]],check!$A$2:$P$26,16,FALSE)</f>
        <v>#N/A</v>
      </c>
      <c r="P758" s="59">
        <v>782</v>
      </c>
      <c r="Q758" s="304">
        <f>ROUND(class[[#This Row],[count]],-3)</f>
        <v>5000</v>
      </c>
      <c r="R758" s="321">
        <f>VLOOKUP(class[[#This Row],[count_rd]],caltran!$J$2:$P$182,7,FALSE)</f>
        <v>2625</v>
      </c>
      <c r="S758" s="321">
        <f>VLOOKUP(class[[#This Row],[count_rd]],caltran!$J$2:$P$182,6,FALSE)</f>
        <v>7375</v>
      </c>
      <c r="T758" s="59">
        <f>IF(AND(class[[#This Row],[flow]]&gt;=class[[#This Row],[low]], class[[#This Row],[flow]]&lt;=class[[#This Row],[high]]),1,0)</f>
        <v>1</v>
      </c>
    </row>
    <row r="759" spans="1:20">
      <c r="A759" s="59">
        <v>28537</v>
      </c>
      <c r="B759" s="59">
        <v>9</v>
      </c>
      <c r="C759" s="59">
        <v>1</v>
      </c>
      <c r="D759" s="59">
        <v>1</v>
      </c>
      <c r="E759" s="59" t="s">
        <v>82</v>
      </c>
      <c r="F759" s="59">
        <v>2</v>
      </c>
      <c r="G759" s="227">
        <v>0</v>
      </c>
      <c r="H759" s="227">
        <v>6</v>
      </c>
      <c r="I759" s="227">
        <v>12</v>
      </c>
      <c r="J759" s="59">
        <v>5331</v>
      </c>
      <c r="K759" s="78">
        <f>VLOOKUP(class[[#This Row],[hwycov_id]],flow[[hwycov_id]:[flow_day]],2,FALSE)</f>
        <v>4044.2714989999995</v>
      </c>
      <c r="L759" s="229">
        <f t="shared" si="33"/>
        <v>-0.2413671920840369</v>
      </c>
      <c r="M759" s="228">
        <f t="shared" si="34"/>
        <v>-1286.7285010000005</v>
      </c>
      <c r="N759" s="228">
        <f t="shared" si="35"/>
        <v>1655670.2352857082</v>
      </c>
      <c r="O759" s="59" t="e">
        <f>VLOOKUP(class[[#This Row],[hwycov_id]],check!$A$2:$P$26,16,FALSE)</f>
        <v>#N/A</v>
      </c>
      <c r="P759" s="59">
        <v>783</v>
      </c>
      <c r="Q759" s="304">
        <f>ROUND(class[[#This Row],[count]],-3)</f>
        <v>5000</v>
      </c>
      <c r="R759" s="321">
        <f>VLOOKUP(class[[#This Row],[count_rd]],caltran!$J$2:$P$182,7,FALSE)</f>
        <v>2625</v>
      </c>
      <c r="S759" s="321">
        <f>VLOOKUP(class[[#This Row],[count_rd]],caltran!$J$2:$P$182,6,FALSE)</f>
        <v>7375</v>
      </c>
      <c r="T759" s="59">
        <f>IF(AND(class[[#This Row],[flow]]&gt;=class[[#This Row],[low]], class[[#This Row],[flow]]&lt;=class[[#This Row],[high]]),1,0)</f>
        <v>1</v>
      </c>
    </row>
    <row r="760" spans="1:20">
      <c r="A760" s="59">
        <v>29218</v>
      </c>
      <c r="B760" s="59">
        <v>9</v>
      </c>
      <c r="C760" s="59">
        <v>1</v>
      </c>
      <c r="D760" s="59">
        <v>1</v>
      </c>
      <c r="E760" s="59" t="s">
        <v>82</v>
      </c>
      <c r="F760" s="59">
        <v>2</v>
      </c>
      <c r="G760" s="227">
        <v>0</v>
      </c>
      <c r="H760" s="227">
        <v>2</v>
      </c>
      <c r="I760" s="227">
        <v>14</v>
      </c>
      <c r="J760" s="59">
        <v>5331</v>
      </c>
      <c r="K760" s="78">
        <f>VLOOKUP(class[[#This Row],[hwycov_id]],flow[[hwycov_id]:[flow_day]],2,FALSE)</f>
        <v>4077.4748169999998</v>
      </c>
      <c r="L760" s="229">
        <f t="shared" si="33"/>
        <v>-0.23513884505721261</v>
      </c>
      <c r="M760" s="228">
        <f t="shared" si="34"/>
        <v>-1253.5251830000002</v>
      </c>
      <c r="N760" s="228">
        <f t="shared" si="35"/>
        <v>1571325.3844151839</v>
      </c>
      <c r="O760" s="59" t="e">
        <f>VLOOKUP(class[[#This Row],[hwycov_id]],check!$A$2:$P$26,16,FALSE)</f>
        <v>#N/A</v>
      </c>
      <c r="P760" s="59">
        <v>784</v>
      </c>
      <c r="Q760" s="304">
        <f>ROUND(class[[#This Row],[count]],-3)</f>
        <v>5000</v>
      </c>
      <c r="R760" s="321">
        <f>VLOOKUP(class[[#This Row],[count_rd]],caltran!$J$2:$P$182,7,FALSE)</f>
        <v>2625</v>
      </c>
      <c r="S760" s="321">
        <f>VLOOKUP(class[[#This Row],[count_rd]],caltran!$J$2:$P$182,6,FALSE)</f>
        <v>7375</v>
      </c>
      <c r="T760" s="59">
        <f>IF(AND(class[[#This Row],[flow]]&gt;=class[[#This Row],[low]], class[[#This Row],[flow]]&lt;=class[[#This Row],[high]]),1,0)</f>
        <v>1</v>
      </c>
    </row>
    <row r="761" spans="1:20">
      <c r="A761" s="59">
        <v>29032</v>
      </c>
      <c r="B761" s="59">
        <v>9</v>
      </c>
      <c r="C761" s="59">
        <v>1</v>
      </c>
      <c r="D761" s="59">
        <v>1</v>
      </c>
      <c r="E761" s="59" t="s">
        <v>82</v>
      </c>
      <c r="F761" s="59">
        <v>2</v>
      </c>
      <c r="G761" s="227">
        <v>0</v>
      </c>
      <c r="H761" s="227">
        <v>2</v>
      </c>
      <c r="I761" s="227">
        <v>14</v>
      </c>
      <c r="J761" s="59">
        <v>5385</v>
      </c>
      <c r="K761" s="78">
        <f>VLOOKUP(class[[#This Row],[hwycov_id]],flow[[hwycov_id]:[flow_day]],2,FALSE)</f>
        <v>3137.561463</v>
      </c>
      <c r="L761" s="229">
        <f t="shared" si="33"/>
        <v>-0.41735163175487466</v>
      </c>
      <c r="M761" s="228">
        <f t="shared" si="34"/>
        <v>-2247.438537</v>
      </c>
      <c r="N761" s="228">
        <f t="shared" si="35"/>
        <v>5050979.9775927002</v>
      </c>
      <c r="O761" s="59" t="e">
        <f>VLOOKUP(class[[#This Row],[hwycov_id]],check!$A$2:$P$26,16,FALSE)</f>
        <v>#N/A</v>
      </c>
      <c r="P761" s="59">
        <v>785</v>
      </c>
      <c r="Q761" s="304">
        <f>ROUND(class[[#This Row],[count]],-3)</f>
        <v>5000</v>
      </c>
      <c r="R761" s="321">
        <f>VLOOKUP(class[[#This Row],[count_rd]],caltran!$J$2:$P$182,7,FALSE)</f>
        <v>2625</v>
      </c>
      <c r="S761" s="321">
        <f>VLOOKUP(class[[#This Row],[count_rd]],caltran!$J$2:$P$182,6,FALSE)</f>
        <v>7375</v>
      </c>
      <c r="T761" s="59">
        <f>IF(AND(class[[#This Row],[flow]]&gt;=class[[#This Row],[low]], class[[#This Row],[flow]]&lt;=class[[#This Row],[high]]),1,0)</f>
        <v>1</v>
      </c>
    </row>
    <row r="762" spans="1:20">
      <c r="A762" s="59">
        <v>29029</v>
      </c>
      <c r="B762" s="59">
        <v>9</v>
      </c>
      <c r="C762" s="59">
        <v>1</v>
      </c>
      <c r="D762" s="59">
        <v>1</v>
      </c>
      <c r="E762" s="59" t="s">
        <v>82</v>
      </c>
      <c r="F762" s="59">
        <v>2</v>
      </c>
      <c r="G762" s="227">
        <v>0</v>
      </c>
      <c r="H762" s="227">
        <v>2</v>
      </c>
      <c r="I762" s="227">
        <v>14</v>
      </c>
      <c r="J762" s="59">
        <v>5461</v>
      </c>
      <c r="K762" s="78">
        <f>VLOOKUP(class[[#This Row],[hwycov_id]],flow[[hwycov_id]:[flow_day]],2,FALSE)</f>
        <v>5627.588135</v>
      </c>
      <c r="L762" s="229">
        <f t="shared" ref="L762:L825" si="36">K762/J762-1</f>
        <v>3.0505060428492881E-2</v>
      </c>
      <c r="M762" s="228">
        <f t="shared" ref="M762:M825" si="37">K762-J762</f>
        <v>166.58813499999997</v>
      </c>
      <c r="N762" s="228">
        <f t="shared" ref="N762:N825" si="38">POWER(M762,2)</f>
        <v>27751.606722778215</v>
      </c>
      <c r="O762" s="59" t="e">
        <f>VLOOKUP(class[[#This Row],[hwycov_id]],check!$A$2:$P$26,16,FALSE)</f>
        <v>#N/A</v>
      </c>
      <c r="P762" s="59">
        <v>786</v>
      </c>
      <c r="Q762" s="304">
        <f>ROUND(class[[#This Row],[count]],-3)</f>
        <v>5000</v>
      </c>
      <c r="R762" s="321">
        <f>VLOOKUP(class[[#This Row],[count_rd]],caltran!$J$2:$P$182,7,FALSE)</f>
        <v>2625</v>
      </c>
      <c r="S762" s="321">
        <f>VLOOKUP(class[[#This Row],[count_rd]],caltran!$J$2:$P$182,6,FALSE)</f>
        <v>7375</v>
      </c>
      <c r="T762" s="59">
        <f>IF(AND(class[[#This Row],[flow]]&gt;=class[[#This Row],[low]], class[[#This Row],[flow]]&lt;=class[[#This Row],[high]]),1,0)</f>
        <v>1</v>
      </c>
    </row>
    <row r="763" spans="1:20">
      <c r="A763" s="59">
        <v>27982</v>
      </c>
      <c r="B763" s="59">
        <v>9</v>
      </c>
      <c r="C763" s="59">
        <v>1</v>
      </c>
      <c r="D763" s="59">
        <v>1</v>
      </c>
      <c r="E763" s="59" t="s">
        <v>82</v>
      </c>
      <c r="F763" s="59">
        <v>2</v>
      </c>
      <c r="G763" s="227">
        <v>0</v>
      </c>
      <c r="H763" s="227">
        <v>2</v>
      </c>
      <c r="I763" s="227">
        <v>10</v>
      </c>
      <c r="J763" s="59">
        <v>5465</v>
      </c>
      <c r="K763" s="78">
        <f>VLOOKUP(class[[#This Row],[hwycov_id]],flow[[hwycov_id]:[flow_day]],2,FALSE)</f>
        <v>5597.3041570000005</v>
      </c>
      <c r="L763" s="229">
        <f t="shared" si="36"/>
        <v>2.4209360841720207E-2</v>
      </c>
      <c r="M763" s="228">
        <f t="shared" si="37"/>
        <v>132.30415700000049</v>
      </c>
      <c r="N763" s="228">
        <f t="shared" si="38"/>
        <v>17504.389959480777</v>
      </c>
      <c r="O763" s="59" t="e">
        <f>VLOOKUP(class[[#This Row],[hwycov_id]],check!$A$2:$P$26,16,FALSE)</f>
        <v>#N/A</v>
      </c>
      <c r="P763" s="59">
        <v>787</v>
      </c>
      <c r="Q763" s="304">
        <f>ROUND(class[[#This Row],[count]],-3)</f>
        <v>5000</v>
      </c>
      <c r="R763" s="321">
        <f>VLOOKUP(class[[#This Row],[count_rd]],caltran!$J$2:$P$182,7,FALSE)</f>
        <v>2625</v>
      </c>
      <c r="S763" s="321">
        <f>VLOOKUP(class[[#This Row],[count_rd]],caltran!$J$2:$P$182,6,FALSE)</f>
        <v>7375</v>
      </c>
      <c r="T763" s="59">
        <f>IF(AND(class[[#This Row],[flow]]&gt;=class[[#This Row],[low]], class[[#This Row],[flow]]&lt;=class[[#This Row],[high]]),1,0)</f>
        <v>1</v>
      </c>
    </row>
    <row r="764" spans="1:20">
      <c r="A764" s="59">
        <v>28158</v>
      </c>
      <c r="B764" s="59">
        <v>9</v>
      </c>
      <c r="C764" s="59">
        <v>1</v>
      </c>
      <c r="D764" s="59">
        <v>1</v>
      </c>
      <c r="E764" s="59" t="s">
        <v>82</v>
      </c>
      <c r="F764" s="59">
        <v>2</v>
      </c>
      <c r="G764" s="227">
        <v>0</v>
      </c>
      <c r="H764" s="227">
        <v>5</v>
      </c>
      <c r="I764" s="227">
        <v>5</v>
      </c>
      <c r="J764" s="59">
        <v>5513</v>
      </c>
      <c r="K764" s="78">
        <f>VLOOKUP(class[[#This Row],[hwycov_id]],flow[[hwycov_id]:[flow_day]],2,FALSE)</f>
        <v>6234.6082150000002</v>
      </c>
      <c r="L764" s="229">
        <f t="shared" si="36"/>
        <v>0.13089211228006525</v>
      </c>
      <c r="M764" s="228">
        <f t="shared" si="37"/>
        <v>721.6082150000002</v>
      </c>
      <c r="N764" s="228">
        <f t="shared" si="38"/>
        <v>520718.41595548653</v>
      </c>
      <c r="O764" s="59" t="e">
        <f>VLOOKUP(class[[#This Row],[hwycov_id]],check!$A$2:$P$26,16,FALSE)</f>
        <v>#N/A</v>
      </c>
      <c r="P764" s="59">
        <v>788</v>
      </c>
      <c r="Q764" s="304">
        <f>ROUND(class[[#This Row],[count]],-3)</f>
        <v>6000</v>
      </c>
      <c r="R764" s="321">
        <f>VLOOKUP(class[[#This Row],[count_rd]],caltran!$J$2:$P$182,7,FALSE)</f>
        <v>3360.0000000000005</v>
      </c>
      <c r="S764" s="321">
        <f>VLOOKUP(class[[#This Row],[count_rd]],caltran!$J$2:$P$182,6,FALSE)</f>
        <v>8640</v>
      </c>
      <c r="T764" s="59">
        <f>IF(AND(class[[#This Row],[flow]]&gt;=class[[#This Row],[low]], class[[#This Row],[flow]]&lt;=class[[#This Row],[high]]),1,0)</f>
        <v>1</v>
      </c>
    </row>
    <row r="765" spans="1:20">
      <c r="A765" s="59">
        <v>28590</v>
      </c>
      <c r="B765" s="59">
        <v>9</v>
      </c>
      <c r="C765" s="59">
        <v>1</v>
      </c>
      <c r="D765" s="59">
        <v>1</v>
      </c>
      <c r="E765" s="59" t="s">
        <v>82</v>
      </c>
      <c r="F765" s="59">
        <v>2</v>
      </c>
      <c r="G765" s="227">
        <v>0</v>
      </c>
      <c r="H765" s="227">
        <v>7</v>
      </c>
      <c r="I765" s="227">
        <v>7</v>
      </c>
      <c r="J765" s="59">
        <v>5518</v>
      </c>
      <c r="K765" s="78">
        <f>VLOOKUP(class[[#This Row],[hwycov_id]],flow[[hwycov_id]:[flow_day]],2,FALSE)</f>
        <v>4918.5180819999996</v>
      </c>
      <c r="L765" s="229">
        <f t="shared" si="36"/>
        <v>-0.10864115947807185</v>
      </c>
      <c r="M765" s="228">
        <f t="shared" si="37"/>
        <v>-599.48191800000041</v>
      </c>
      <c r="N765" s="228">
        <f t="shared" si="38"/>
        <v>359378.57000895921</v>
      </c>
      <c r="O765" s="59" t="e">
        <f>VLOOKUP(class[[#This Row],[hwycov_id]],check!$A$2:$P$26,16,FALSE)</f>
        <v>#N/A</v>
      </c>
      <c r="P765" s="59">
        <v>789</v>
      </c>
      <c r="Q765" s="304">
        <f>ROUND(class[[#This Row],[count]],-3)</f>
        <v>6000</v>
      </c>
      <c r="R765" s="321">
        <f>VLOOKUP(class[[#This Row],[count_rd]],caltran!$J$2:$P$182,7,FALSE)</f>
        <v>3360.0000000000005</v>
      </c>
      <c r="S765" s="321">
        <f>VLOOKUP(class[[#This Row],[count_rd]],caltran!$J$2:$P$182,6,FALSE)</f>
        <v>8640</v>
      </c>
      <c r="T765" s="59">
        <f>IF(AND(class[[#This Row],[flow]]&gt;=class[[#This Row],[low]], class[[#This Row],[flow]]&lt;=class[[#This Row],[high]]),1,0)</f>
        <v>1</v>
      </c>
    </row>
    <row r="766" spans="1:20">
      <c r="A766" s="59">
        <v>618</v>
      </c>
      <c r="B766" s="59">
        <v>9</v>
      </c>
      <c r="C766" s="59">
        <v>1</v>
      </c>
      <c r="D766" s="59">
        <v>1</v>
      </c>
      <c r="E766" s="59" t="s">
        <v>82</v>
      </c>
      <c r="F766" s="59">
        <v>2</v>
      </c>
      <c r="G766" s="227">
        <v>0</v>
      </c>
      <c r="H766" s="227">
        <v>2</v>
      </c>
      <c r="I766" s="227">
        <v>14</v>
      </c>
      <c r="J766" s="59">
        <v>5522</v>
      </c>
      <c r="K766" s="78">
        <f>VLOOKUP(class[[#This Row],[hwycov_id]],flow[[hwycov_id]:[flow_day]],2,FALSE)</f>
        <v>4825.4678960000001</v>
      </c>
      <c r="L766" s="229">
        <f t="shared" si="36"/>
        <v>-0.1261376501267657</v>
      </c>
      <c r="M766" s="228">
        <f t="shared" si="37"/>
        <v>-696.53210399999989</v>
      </c>
      <c r="N766" s="228">
        <f t="shared" si="38"/>
        <v>485156.97190266667</v>
      </c>
      <c r="O766" s="59" t="e">
        <f>VLOOKUP(class[[#This Row],[hwycov_id]],check!$A$2:$P$26,16,FALSE)</f>
        <v>#N/A</v>
      </c>
      <c r="P766" s="59">
        <v>790</v>
      </c>
      <c r="Q766" s="304">
        <f>ROUND(class[[#This Row],[count]],-3)</f>
        <v>6000</v>
      </c>
      <c r="R766" s="321">
        <f>VLOOKUP(class[[#This Row],[count_rd]],caltran!$J$2:$P$182,7,FALSE)</f>
        <v>3360.0000000000005</v>
      </c>
      <c r="S766" s="321">
        <f>VLOOKUP(class[[#This Row],[count_rd]],caltran!$J$2:$P$182,6,FALSE)</f>
        <v>8640</v>
      </c>
      <c r="T766" s="59">
        <f>IF(AND(class[[#This Row],[flow]]&gt;=class[[#This Row],[low]], class[[#This Row],[flow]]&lt;=class[[#This Row],[high]]),1,0)</f>
        <v>1</v>
      </c>
    </row>
    <row r="767" spans="1:20">
      <c r="A767" s="59">
        <v>11021</v>
      </c>
      <c r="B767" s="59">
        <v>9</v>
      </c>
      <c r="C767" s="59">
        <v>1</v>
      </c>
      <c r="D767" s="59">
        <v>1</v>
      </c>
      <c r="E767" s="59" t="s">
        <v>82</v>
      </c>
      <c r="F767" s="59">
        <v>2</v>
      </c>
      <c r="G767" s="227">
        <v>0</v>
      </c>
      <c r="H767" s="227">
        <v>2</v>
      </c>
      <c r="I767" s="227">
        <v>14</v>
      </c>
      <c r="J767" s="59">
        <v>5538</v>
      </c>
      <c r="K767" s="78">
        <f>VLOOKUP(class[[#This Row],[hwycov_id]],flow[[hwycov_id]:[flow_day]],2,FALSE)</f>
        <v>9627.1588439999996</v>
      </c>
      <c r="L767" s="229">
        <f t="shared" si="36"/>
        <v>0.73838187865655458</v>
      </c>
      <c r="M767" s="228">
        <f t="shared" si="37"/>
        <v>4089.1588439999996</v>
      </c>
      <c r="N767" s="228">
        <f t="shared" si="38"/>
        <v>16721220.051463412</v>
      </c>
      <c r="O767" s="59" t="e">
        <f>VLOOKUP(class[[#This Row],[hwycov_id]],check!$A$2:$P$26,16,FALSE)</f>
        <v>#N/A</v>
      </c>
      <c r="P767" s="59">
        <v>791</v>
      </c>
      <c r="Q767" s="304">
        <f>ROUND(class[[#This Row],[count]],-3)</f>
        <v>6000</v>
      </c>
      <c r="R767" s="321">
        <f>VLOOKUP(class[[#This Row],[count_rd]],caltran!$J$2:$P$182,7,FALSE)</f>
        <v>3360.0000000000005</v>
      </c>
      <c r="S767" s="321">
        <f>VLOOKUP(class[[#This Row],[count_rd]],caltran!$J$2:$P$182,6,FALSE)</f>
        <v>8640</v>
      </c>
      <c r="T767" s="59">
        <f>IF(AND(class[[#This Row],[flow]]&gt;=class[[#This Row],[low]], class[[#This Row],[flow]]&lt;=class[[#This Row],[high]]),1,0)</f>
        <v>0</v>
      </c>
    </row>
    <row r="768" spans="1:20">
      <c r="A768" s="59">
        <v>25753</v>
      </c>
      <c r="B768" s="59">
        <v>9</v>
      </c>
      <c r="C768" s="59">
        <v>1</v>
      </c>
      <c r="D768" s="59">
        <v>1</v>
      </c>
      <c r="E768" s="59" t="s">
        <v>82</v>
      </c>
      <c r="F768" s="59">
        <v>2</v>
      </c>
      <c r="G768" s="227">
        <v>0</v>
      </c>
      <c r="H768" s="227">
        <v>7</v>
      </c>
      <c r="I768" s="227">
        <v>15</v>
      </c>
      <c r="J768" s="59">
        <v>5571</v>
      </c>
      <c r="K768" s="78">
        <f>VLOOKUP(class[[#This Row],[hwycov_id]],flow[[hwycov_id]:[flow_day]],2,FALSE)</f>
        <v>7463.2334289999999</v>
      </c>
      <c r="L768" s="229">
        <f t="shared" si="36"/>
        <v>0.33965776862322739</v>
      </c>
      <c r="M768" s="228">
        <f t="shared" si="37"/>
        <v>1892.2334289999999</v>
      </c>
      <c r="N768" s="228">
        <f t="shared" si="38"/>
        <v>3580547.3498250977</v>
      </c>
      <c r="O768" s="59" t="e">
        <f>VLOOKUP(class[[#This Row],[hwycov_id]],check!$A$2:$P$26,16,FALSE)</f>
        <v>#N/A</v>
      </c>
      <c r="P768" s="59">
        <v>792</v>
      </c>
      <c r="Q768" s="304">
        <f>ROUND(class[[#This Row],[count]],-3)</f>
        <v>6000</v>
      </c>
      <c r="R768" s="321">
        <f>VLOOKUP(class[[#This Row],[count_rd]],caltran!$J$2:$P$182,7,FALSE)</f>
        <v>3360.0000000000005</v>
      </c>
      <c r="S768" s="321">
        <f>VLOOKUP(class[[#This Row],[count_rd]],caltran!$J$2:$P$182,6,FALSE)</f>
        <v>8640</v>
      </c>
      <c r="T768" s="59">
        <f>IF(AND(class[[#This Row],[flow]]&gt;=class[[#This Row],[low]], class[[#This Row],[flow]]&lt;=class[[#This Row],[high]]),1,0)</f>
        <v>1</v>
      </c>
    </row>
    <row r="769" spans="1:20">
      <c r="A769" s="59">
        <v>13583</v>
      </c>
      <c r="B769" s="59">
        <v>9</v>
      </c>
      <c r="C769" s="59">
        <v>1</v>
      </c>
      <c r="D769" s="59">
        <v>1</v>
      </c>
      <c r="E769" s="59" t="s">
        <v>82</v>
      </c>
      <c r="F769" s="59">
        <v>2</v>
      </c>
      <c r="G769" s="227">
        <v>0</v>
      </c>
      <c r="H769" s="227">
        <v>6</v>
      </c>
      <c r="I769" s="227">
        <v>6</v>
      </c>
      <c r="J769" s="59">
        <v>5630</v>
      </c>
      <c r="K769" s="78">
        <f>VLOOKUP(class[[#This Row],[hwycov_id]],flow[[hwycov_id]:[flow_day]],2,FALSE)</f>
        <v>6712.4871219999995</v>
      </c>
      <c r="L769" s="229">
        <f t="shared" si="36"/>
        <v>0.19227124724689149</v>
      </c>
      <c r="M769" s="228">
        <f t="shared" si="37"/>
        <v>1082.4871219999995</v>
      </c>
      <c r="N769" s="228">
        <f t="shared" si="38"/>
        <v>1171778.369295842</v>
      </c>
      <c r="O769" s="59" t="e">
        <f>VLOOKUP(class[[#This Row],[hwycov_id]],check!$A$2:$P$26,16,FALSE)</f>
        <v>#N/A</v>
      </c>
      <c r="P769" s="59">
        <v>793</v>
      </c>
      <c r="Q769" s="304">
        <f>ROUND(class[[#This Row],[count]],-3)</f>
        <v>6000</v>
      </c>
      <c r="R769" s="321">
        <f>VLOOKUP(class[[#This Row],[count_rd]],caltran!$J$2:$P$182,7,FALSE)</f>
        <v>3360.0000000000005</v>
      </c>
      <c r="S769" s="321">
        <f>VLOOKUP(class[[#This Row],[count_rd]],caltran!$J$2:$P$182,6,FALSE)</f>
        <v>8640</v>
      </c>
      <c r="T769" s="59">
        <f>IF(AND(class[[#This Row],[flow]]&gt;=class[[#This Row],[low]], class[[#This Row],[flow]]&lt;=class[[#This Row],[high]]),1,0)</f>
        <v>1</v>
      </c>
    </row>
    <row r="770" spans="1:20">
      <c r="A770" s="59">
        <v>13559</v>
      </c>
      <c r="B770" s="59">
        <v>9</v>
      </c>
      <c r="C770" s="59">
        <v>1</v>
      </c>
      <c r="D770" s="59">
        <v>1</v>
      </c>
      <c r="E770" s="59" t="s">
        <v>82</v>
      </c>
      <c r="F770" s="59">
        <v>2</v>
      </c>
      <c r="G770" s="227">
        <v>0</v>
      </c>
      <c r="H770" s="227">
        <v>6</v>
      </c>
      <c r="I770" s="227">
        <v>14</v>
      </c>
      <c r="J770" s="59">
        <v>5651</v>
      </c>
      <c r="K770" s="78">
        <f>VLOOKUP(class[[#This Row],[hwycov_id]],flow[[hwycov_id]:[flow_day]],2,FALSE)</f>
        <v>3166.4472579999997</v>
      </c>
      <c r="L770" s="229">
        <f t="shared" si="36"/>
        <v>-0.43966603114493019</v>
      </c>
      <c r="M770" s="228">
        <f t="shared" si="37"/>
        <v>-2484.5527420000003</v>
      </c>
      <c r="N770" s="228">
        <f t="shared" si="38"/>
        <v>6173002.3277797205</v>
      </c>
      <c r="O770" s="59" t="e">
        <f>VLOOKUP(class[[#This Row],[hwycov_id]],check!$A$2:$P$26,16,FALSE)</f>
        <v>#N/A</v>
      </c>
      <c r="P770" s="59">
        <v>794</v>
      </c>
      <c r="Q770" s="304">
        <f>ROUND(class[[#This Row],[count]],-3)</f>
        <v>6000</v>
      </c>
      <c r="R770" s="321">
        <f>VLOOKUP(class[[#This Row],[count_rd]],caltran!$J$2:$P$182,7,FALSE)</f>
        <v>3360.0000000000005</v>
      </c>
      <c r="S770" s="321">
        <f>VLOOKUP(class[[#This Row],[count_rd]],caltran!$J$2:$P$182,6,FALSE)</f>
        <v>8640</v>
      </c>
      <c r="T770" s="59">
        <f>IF(AND(class[[#This Row],[flow]]&gt;=class[[#This Row],[low]], class[[#This Row],[flow]]&lt;=class[[#This Row],[high]]),1,0)</f>
        <v>0</v>
      </c>
    </row>
    <row r="771" spans="1:20">
      <c r="A771" s="59">
        <v>10990</v>
      </c>
      <c r="B771" s="59">
        <v>9</v>
      </c>
      <c r="C771" s="59">
        <v>1</v>
      </c>
      <c r="D771" s="59">
        <v>1</v>
      </c>
      <c r="E771" s="59" t="s">
        <v>82</v>
      </c>
      <c r="F771" s="59">
        <v>2</v>
      </c>
      <c r="G771" s="227">
        <v>0</v>
      </c>
      <c r="H771" s="227">
        <v>3</v>
      </c>
      <c r="I771" s="227">
        <v>14</v>
      </c>
      <c r="J771" s="59">
        <v>5652</v>
      </c>
      <c r="K771" s="78">
        <f>VLOOKUP(class[[#This Row],[hwycov_id]],flow[[hwycov_id]:[flow_day]],2,FALSE)</f>
        <v>7057.3481309999997</v>
      </c>
      <c r="L771" s="229">
        <f t="shared" si="36"/>
        <v>0.24864616613588097</v>
      </c>
      <c r="M771" s="228">
        <f t="shared" si="37"/>
        <v>1405.3481309999997</v>
      </c>
      <c r="N771" s="228">
        <f t="shared" si="38"/>
        <v>1975003.3693051925</v>
      </c>
      <c r="O771" s="59" t="e">
        <f>VLOOKUP(class[[#This Row],[hwycov_id]],check!$A$2:$P$26,16,FALSE)</f>
        <v>#N/A</v>
      </c>
      <c r="P771" s="59">
        <v>795</v>
      </c>
      <c r="Q771" s="304">
        <f>ROUND(class[[#This Row],[count]],-3)</f>
        <v>6000</v>
      </c>
      <c r="R771" s="321">
        <f>VLOOKUP(class[[#This Row],[count_rd]],caltran!$J$2:$P$182,7,FALSE)</f>
        <v>3360.0000000000005</v>
      </c>
      <c r="S771" s="321">
        <f>VLOOKUP(class[[#This Row],[count_rd]],caltran!$J$2:$P$182,6,FALSE)</f>
        <v>8640</v>
      </c>
      <c r="T771" s="59">
        <f>IF(AND(class[[#This Row],[flow]]&gt;=class[[#This Row],[low]], class[[#This Row],[flow]]&lt;=class[[#This Row],[high]]),1,0)</f>
        <v>1</v>
      </c>
    </row>
    <row r="772" spans="1:20">
      <c r="A772" s="59">
        <v>28957</v>
      </c>
      <c r="B772" s="59">
        <v>9</v>
      </c>
      <c r="C772" s="59">
        <v>1</v>
      </c>
      <c r="D772" s="59">
        <v>1</v>
      </c>
      <c r="E772" s="59" t="s">
        <v>82</v>
      </c>
      <c r="F772" s="59">
        <v>2</v>
      </c>
      <c r="G772" s="227">
        <v>0</v>
      </c>
      <c r="H772" s="227">
        <v>2</v>
      </c>
      <c r="I772" s="227">
        <v>14</v>
      </c>
      <c r="J772" s="59">
        <v>5654</v>
      </c>
      <c r="K772" s="78">
        <f>VLOOKUP(class[[#This Row],[hwycov_id]],flow[[hwycov_id]:[flow_day]],2,FALSE)</f>
        <v>4650.8631439999999</v>
      </c>
      <c r="L772" s="229">
        <f t="shared" si="36"/>
        <v>-0.17742073859214713</v>
      </c>
      <c r="M772" s="228">
        <f t="shared" si="37"/>
        <v>-1003.1368560000001</v>
      </c>
      <c r="N772" s="228">
        <f t="shared" si="38"/>
        <v>1006283.5518655649</v>
      </c>
      <c r="O772" s="59" t="e">
        <f>VLOOKUP(class[[#This Row],[hwycov_id]],check!$A$2:$P$26,16,FALSE)</f>
        <v>#N/A</v>
      </c>
      <c r="P772" s="59">
        <v>796</v>
      </c>
      <c r="Q772" s="304">
        <f>ROUND(class[[#This Row],[count]],-3)</f>
        <v>6000</v>
      </c>
      <c r="R772" s="321">
        <f>VLOOKUP(class[[#This Row],[count_rd]],caltran!$J$2:$P$182,7,FALSE)</f>
        <v>3360.0000000000005</v>
      </c>
      <c r="S772" s="321">
        <f>VLOOKUP(class[[#This Row],[count_rd]],caltran!$J$2:$P$182,6,FALSE)</f>
        <v>8640</v>
      </c>
      <c r="T772" s="59">
        <f>IF(AND(class[[#This Row],[flow]]&gt;=class[[#This Row],[low]], class[[#This Row],[flow]]&lt;=class[[#This Row],[high]]),1,0)</f>
        <v>1</v>
      </c>
    </row>
    <row r="773" spans="1:20">
      <c r="A773" s="59">
        <v>28207</v>
      </c>
      <c r="B773" s="59">
        <v>9</v>
      </c>
      <c r="C773" s="59">
        <v>1</v>
      </c>
      <c r="D773" s="59">
        <v>1</v>
      </c>
      <c r="E773" s="59" t="s">
        <v>82</v>
      </c>
      <c r="F773" s="59">
        <v>2</v>
      </c>
      <c r="G773" s="227">
        <v>0</v>
      </c>
      <c r="H773" s="227">
        <v>5</v>
      </c>
      <c r="I773" s="227">
        <v>19</v>
      </c>
      <c r="J773" s="59">
        <v>5685</v>
      </c>
      <c r="K773" s="78">
        <f>VLOOKUP(class[[#This Row],[hwycov_id]],flow[[hwycov_id]:[flow_day]],2,FALSE)</f>
        <v>4878.7437129999998</v>
      </c>
      <c r="L773" s="229">
        <f t="shared" si="36"/>
        <v>-0.14182168636763415</v>
      </c>
      <c r="M773" s="228">
        <f t="shared" si="37"/>
        <v>-806.25628700000016</v>
      </c>
      <c r="N773" s="228">
        <f t="shared" si="38"/>
        <v>650049.20032702666</v>
      </c>
      <c r="O773" s="59" t="e">
        <f>VLOOKUP(class[[#This Row],[hwycov_id]],check!$A$2:$P$26,16,FALSE)</f>
        <v>#N/A</v>
      </c>
      <c r="P773" s="59">
        <v>797</v>
      </c>
      <c r="Q773" s="304">
        <f>ROUND(class[[#This Row],[count]],-3)</f>
        <v>6000</v>
      </c>
      <c r="R773" s="321">
        <f>VLOOKUP(class[[#This Row],[count_rd]],caltran!$J$2:$P$182,7,FALSE)</f>
        <v>3360.0000000000005</v>
      </c>
      <c r="S773" s="321">
        <f>VLOOKUP(class[[#This Row],[count_rd]],caltran!$J$2:$P$182,6,FALSE)</f>
        <v>8640</v>
      </c>
      <c r="T773" s="59">
        <f>IF(AND(class[[#This Row],[flow]]&gt;=class[[#This Row],[low]], class[[#This Row],[flow]]&lt;=class[[#This Row],[high]]),1,0)</f>
        <v>1</v>
      </c>
    </row>
    <row r="774" spans="1:20">
      <c r="A774" s="59">
        <v>10934</v>
      </c>
      <c r="B774" s="59">
        <v>9</v>
      </c>
      <c r="C774" s="59">
        <v>1</v>
      </c>
      <c r="D774" s="59">
        <v>1</v>
      </c>
      <c r="E774" s="59" t="s">
        <v>82</v>
      </c>
      <c r="F774" s="59">
        <v>2</v>
      </c>
      <c r="G774" s="227">
        <v>0</v>
      </c>
      <c r="H774" s="227">
        <v>3</v>
      </c>
      <c r="I774" s="227">
        <v>14</v>
      </c>
      <c r="J774" s="59">
        <v>5738</v>
      </c>
      <c r="K774" s="78">
        <f>VLOOKUP(class[[#This Row],[hwycov_id]],flow[[hwycov_id]:[flow_day]],2,FALSE)</f>
        <v>3729.2835400000004</v>
      </c>
      <c r="L774" s="229">
        <f t="shared" si="36"/>
        <v>-0.35007257929592184</v>
      </c>
      <c r="M774" s="228">
        <f t="shared" si="37"/>
        <v>-2008.7164599999996</v>
      </c>
      <c r="N774" s="228">
        <f t="shared" si="38"/>
        <v>4034941.81667493</v>
      </c>
      <c r="O774" s="59" t="e">
        <f>VLOOKUP(class[[#This Row],[hwycov_id]],check!$A$2:$P$26,16,FALSE)</f>
        <v>#N/A</v>
      </c>
      <c r="P774" s="59">
        <v>798</v>
      </c>
      <c r="Q774" s="304">
        <f>ROUND(class[[#This Row],[count]],-3)</f>
        <v>6000</v>
      </c>
      <c r="R774" s="321">
        <f>VLOOKUP(class[[#This Row],[count_rd]],caltran!$J$2:$P$182,7,FALSE)</f>
        <v>3360.0000000000005</v>
      </c>
      <c r="S774" s="321">
        <f>VLOOKUP(class[[#This Row],[count_rd]],caltran!$J$2:$P$182,6,FALSE)</f>
        <v>8640</v>
      </c>
      <c r="T774" s="59">
        <f>IF(AND(class[[#This Row],[flow]]&gt;=class[[#This Row],[low]], class[[#This Row],[flow]]&lt;=class[[#This Row],[high]]),1,0)</f>
        <v>1</v>
      </c>
    </row>
    <row r="775" spans="1:20">
      <c r="A775" s="59">
        <v>10880</v>
      </c>
      <c r="B775" s="59">
        <v>9</v>
      </c>
      <c r="C775" s="59">
        <v>1</v>
      </c>
      <c r="D775" s="59">
        <v>1</v>
      </c>
      <c r="E775" s="59" t="s">
        <v>82</v>
      </c>
      <c r="F775" s="59">
        <v>2</v>
      </c>
      <c r="G775" s="227">
        <v>0</v>
      </c>
      <c r="H775" s="227">
        <v>3</v>
      </c>
      <c r="I775" s="227">
        <v>14</v>
      </c>
      <c r="J775" s="59">
        <v>5781</v>
      </c>
      <c r="K775" s="78">
        <f>VLOOKUP(class[[#This Row],[hwycov_id]],flow[[hwycov_id]:[flow_day]],2,FALSE)</f>
        <v>3973.3397749999999</v>
      </c>
      <c r="L775" s="229">
        <f t="shared" si="36"/>
        <v>-0.31268988496799865</v>
      </c>
      <c r="M775" s="228">
        <f t="shared" si="37"/>
        <v>-1807.6602250000001</v>
      </c>
      <c r="N775" s="228">
        <f t="shared" si="38"/>
        <v>3267635.4890470509</v>
      </c>
      <c r="O775" s="59" t="e">
        <f>VLOOKUP(class[[#This Row],[hwycov_id]],check!$A$2:$P$26,16,FALSE)</f>
        <v>#N/A</v>
      </c>
      <c r="P775" s="59">
        <v>799</v>
      </c>
      <c r="Q775" s="304">
        <f>ROUND(class[[#This Row],[count]],-3)</f>
        <v>6000</v>
      </c>
      <c r="R775" s="321">
        <f>VLOOKUP(class[[#This Row],[count_rd]],caltran!$J$2:$P$182,7,FALSE)</f>
        <v>3360.0000000000005</v>
      </c>
      <c r="S775" s="321">
        <f>VLOOKUP(class[[#This Row],[count_rd]],caltran!$J$2:$P$182,6,FALSE)</f>
        <v>8640</v>
      </c>
      <c r="T775" s="59">
        <f>IF(AND(class[[#This Row],[flow]]&gt;=class[[#This Row],[low]], class[[#This Row],[flow]]&lt;=class[[#This Row],[high]]),1,0)</f>
        <v>1</v>
      </c>
    </row>
    <row r="776" spans="1:20">
      <c r="A776" s="59">
        <v>28860</v>
      </c>
      <c r="B776" s="59">
        <v>9</v>
      </c>
      <c r="C776" s="59">
        <v>1</v>
      </c>
      <c r="D776" s="59">
        <v>1</v>
      </c>
      <c r="E776" s="59" t="s">
        <v>82</v>
      </c>
      <c r="F776" s="59">
        <v>2</v>
      </c>
      <c r="G776" s="227">
        <v>0</v>
      </c>
      <c r="H776" s="227">
        <v>3</v>
      </c>
      <c r="I776" s="227">
        <v>14</v>
      </c>
      <c r="J776" s="59">
        <v>5786</v>
      </c>
      <c r="K776" s="78">
        <f>VLOOKUP(class[[#This Row],[hwycov_id]],flow[[hwycov_id]:[flow_day]],2,FALSE)</f>
        <v>8905.5009470000005</v>
      </c>
      <c r="L776" s="229">
        <f t="shared" si="36"/>
        <v>0.53914637867265824</v>
      </c>
      <c r="M776" s="228">
        <f t="shared" si="37"/>
        <v>3119.5009470000005</v>
      </c>
      <c r="N776" s="228">
        <f t="shared" si="38"/>
        <v>9731286.1583338995</v>
      </c>
      <c r="O776" s="59" t="e">
        <f>VLOOKUP(class[[#This Row],[hwycov_id]],check!$A$2:$P$26,16,FALSE)</f>
        <v>#N/A</v>
      </c>
      <c r="P776" s="59">
        <v>800</v>
      </c>
      <c r="Q776" s="304">
        <f>ROUND(class[[#This Row],[count]],-3)</f>
        <v>6000</v>
      </c>
      <c r="R776" s="321">
        <f>VLOOKUP(class[[#This Row],[count_rd]],caltran!$J$2:$P$182,7,FALSE)</f>
        <v>3360.0000000000005</v>
      </c>
      <c r="S776" s="321">
        <f>VLOOKUP(class[[#This Row],[count_rd]],caltran!$J$2:$P$182,6,FALSE)</f>
        <v>8640</v>
      </c>
      <c r="T776" s="59">
        <f>IF(AND(class[[#This Row],[flow]]&gt;=class[[#This Row],[low]], class[[#This Row],[flow]]&lt;=class[[#This Row],[high]]),1,0)</f>
        <v>0</v>
      </c>
    </row>
    <row r="777" spans="1:20">
      <c r="A777" s="59">
        <v>3305</v>
      </c>
      <c r="B777" s="59">
        <v>9</v>
      </c>
      <c r="C777" s="59">
        <v>1</v>
      </c>
      <c r="D777" s="59">
        <v>1</v>
      </c>
      <c r="E777" s="59" t="s">
        <v>82</v>
      </c>
      <c r="F777" s="59">
        <v>2</v>
      </c>
      <c r="G777" s="227">
        <v>0</v>
      </c>
      <c r="H777" s="227">
        <v>2</v>
      </c>
      <c r="I777" s="227">
        <v>11</v>
      </c>
      <c r="J777" s="59">
        <v>5856</v>
      </c>
      <c r="K777" s="78">
        <f>VLOOKUP(class[[#This Row],[hwycov_id]],flow[[hwycov_id]:[flow_day]],2,FALSE)</f>
        <v>5774.5306849999997</v>
      </c>
      <c r="L777" s="229">
        <f t="shared" si="36"/>
        <v>-1.3912109801912598E-2</v>
      </c>
      <c r="M777" s="228">
        <f t="shared" si="37"/>
        <v>-81.469315000000279</v>
      </c>
      <c r="N777" s="228">
        <f t="shared" si="38"/>
        <v>6637.2492865692702</v>
      </c>
      <c r="O777" s="59" t="e">
        <f>VLOOKUP(class[[#This Row],[hwycov_id]],check!$A$2:$P$26,16,FALSE)</f>
        <v>#N/A</v>
      </c>
      <c r="P777" s="59">
        <v>801</v>
      </c>
      <c r="Q777" s="304">
        <f>ROUND(class[[#This Row],[count]],-3)</f>
        <v>6000</v>
      </c>
      <c r="R777" s="321">
        <f>VLOOKUP(class[[#This Row],[count_rd]],caltran!$J$2:$P$182,7,FALSE)</f>
        <v>3360.0000000000005</v>
      </c>
      <c r="S777" s="321">
        <f>VLOOKUP(class[[#This Row],[count_rd]],caltran!$J$2:$P$182,6,FALSE)</f>
        <v>8640</v>
      </c>
      <c r="T777" s="59">
        <f>IF(AND(class[[#This Row],[flow]]&gt;=class[[#This Row],[low]], class[[#This Row],[flow]]&lt;=class[[#This Row],[high]]),1,0)</f>
        <v>1</v>
      </c>
    </row>
    <row r="778" spans="1:20">
      <c r="A778" s="59">
        <v>14622</v>
      </c>
      <c r="B778" s="59">
        <v>9</v>
      </c>
      <c r="C778" s="59">
        <v>1</v>
      </c>
      <c r="D778" s="59">
        <v>1</v>
      </c>
      <c r="E778" s="59" t="s">
        <v>82</v>
      </c>
      <c r="F778" s="59">
        <v>2</v>
      </c>
      <c r="G778" s="227">
        <v>0</v>
      </c>
      <c r="H778" s="227">
        <v>3</v>
      </c>
      <c r="I778" s="227">
        <v>14</v>
      </c>
      <c r="J778" s="59">
        <v>5880</v>
      </c>
      <c r="K778" s="78">
        <f>VLOOKUP(class[[#This Row],[hwycov_id]],flow[[hwycov_id]:[flow_day]],2,FALSE)</f>
        <v>5400.907166</v>
      </c>
      <c r="L778" s="229">
        <f t="shared" si="36"/>
        <v>-8.1478373129251658E-2</v>
      </c>
      <c r="M778" s="228">
        <f t="shared" si="37"/>
        <v>-479.09283400000004</v>
      </c>
      <c r="N778" s="228">
        <f t="shared" si="38"/>
        <v>229529.94359015158</v>
      </c>
      <c r="O778" s="59" t="e">
        <f>VLOOKUP(class[[#This Row],[hwycov_id]],check!$A$2:$P$26,16,FALSE)</f>
        <v>#N/A</v>
      </c>
      <c r="P778" s="59">
        <v>802</v>
      </c>
      <c r="Q778" s="304">
        <f>ROUND(class[[#This Row],[count]],-3)</f>
        <v>6000</v>
      </c>
      <c r="R778" s="321">
        <f>VLOOKUP(class[[#This Row],[count_rd]],caltran!$J$2:$P$182,7,FALSE)</f>
        <v>3360.0000000000005</v>
      </c>
      <c r="S778" s="321">
        <f>VLOOKUP(class[[#This Row],[count_rd]],caltran!$J$2:$P$182,6,FALSE)</f>
        <v>8640</v>
      </c>
      <c r="T778" s="59">
        <f>IF(AND(class[[#This Row],[flow]]&gt;=class[[#This Row],[low]], class[[#This Row],[flow]]&lt;=class[[#This Row],[high]]),1,0)</f>
        <v>1</v>
      </c>
    </row>
    <row r="779" spans="1:20">
      <c r="A779" s="59">
        <v>11244</v>
      </c>
      <c r="B779" s="59">
        <v>9</v>
      </c>
      <c r="C779" s="59">
        <v>1</v>
      </c>
      <c r="D779" s="59">
        <v>1</v>
      </c>
      <c r="E779" s="59" t="s">
        <v>82</v>
      </c>
      <c r="F779" s="59">
        <v>2</v>
      </c>
      <c r="G779" s="227">
        <v>0</v>
      </c>
      <c r="H779" s="227">
        <v>5</v>
      </c>
      <c r="I779" s="227">
        <v>9</v>
      </c>
      <c r="J779" s="59">
        <v>5881</v>
      </c>
      <c r="K779" s="78">
        <f>VLOOKUP(class[[#This Row],[hwycov_id]],flow[[hwycov_id]:[flow_day]],2,FALSE)</f>
        <v>7080.4023750000006</v>
      </c>
      <c r="L779" s="229">
        <f t="shared" si="36"/>
        <v>0.20394531117156967</v>
      </c>
      <c r="M779" s="228">
        <f t="shared" si="37"/>
        <v>1199.4023750000006</v>
      </c>
      <c r="N779" s="228">
        <f t="shared" si="38"/>
        <v>1438566.057155642</v>
      </c>
      <c r="O779" s="59" t="e">
        <f>VLOOKUP(class[[#This Row],[hwycov_id]],check!$A$2:$P$26,16,FALSE)</f>
        <v>#N/A</v>
      </c>
      <c r="P779" s="59">
        <v>803</v>
      </c>
      <c r="Q779" s="304">
        <f>ROUND(class[[#This Row],[count]],-3)</f>
        <v>6000</v>
      </c>
      <c r="R779" s="321">
        <f>VLOOKUP(class[[#This Row],[count_rd]],caltran!$J$2:$P$182,7,FALSE)</f>
        <v>3360.0000000000005</v>
      </c>
      <c r="S779" s="321">
        <f>VLOOKUP(class[[#This Row],[count_rd]],caltran!$J$2:$P$182,6,FALSE)</f>
        <v>8640</v>
      </c>
      <c r="T779" s="59">
        <f>IF(AND(class[[#This Row],[flow]]&gt;=class[[#This Row],[low]], class[[#This Row],[flow]]&lt;=class[[#This Row],[high]]),1,0)</f>
        <v>1</v>
      </c>
    </row>
    <row r="780" spans="1:20">
      <c r="A780" s="59">
        <v>14621</v>
      </c>
      <c r="B780" s="59">
        <v>9</v>
      </c>
      <c r="C780" s="59">
        <v>1</v>
      </c>
      <c r="D780" s="59">
        <v>1</v>
      </c>
      <c r="E780" s="59" t="s">
        <v>82</v>
      </c>
      <c r="F780" s="59">
        <v>2</v>
      </c>
      <c r="G780" s="227">
        <v>0</v>
      </c>
      <c r="H780" s="227">
        <v>3</v>
      </c>
      <c r="I780" s="227">
        <v>14</v>
      </c>
      <c r="J780" s="59">
        <v>5910</v>
      </c>
      <c r="K780" s="78">
        <f>VLOOKUP(class[[#This Row],[hwycov_id]],flow[[hwycov_id]:[flow_day]],2,FALSE)</f>
        <v>6170.8475340000005</v>
      </c>
      <c r="L780" s="229">
        <f t="shared" si="36"/>
        <v>4.4136638578680332E-2</v>
      </c>
      <c r="M780" s="228">
        <f t="shared" si="37"/>
        <v>260.84753400000045</v>
      </c>
      <c r="N780" s="228">
        <f t="shared" si="38"/>
        <v>68041.435993881387</v>
      </c>
      <c r="O780" s="59" t="e">
        <f>VLOOKUP(class[[#This Row],[hwycov_id]],check!$A$2:$P$26,16,FALSE)</f>
        <v>#N/A</v>
      </c>
      <c r="P780" s="59">
        <v>804</v>
      </c>
      <c r="Q780" s="304">
        <f>ROUND(class[[#This Row],[count]],-3)</f>
        <v>6000</v>
      </c>
      <c r="R780" s="321">
        <f>VLOOKUP(class[[#This Row],[count_rd]],caltran!$J$2:$P$182,7,FALSE)</f>
        <v>3360.0000000000005</v>
      </c>
      <c r="S780" s="321">
        <f>VLOOKUP(class[[#This Row],[count_rd]],caltran!$J$2:$P$182,6,FALSE)</f>
        <v>8640</v>
      </c>
      <c r="T780" s="59">
        <f>IF(AND(class[[#This Row],[flow]]&gt;=class[[#This Row],[low]], class[[#This Row],[flow]]&lt;=class[[#This Row],[high]]),1,0)</f>
        <v>1</v>
      </c>
    </row>
    <row r="781" spans="1:20">
      <c r="A781" s="59">
        <v>14626</v>
      </c>
      <c r="B781" s="59">
        <v>9</v>
      </c>
      <c r="C781" s="59">
        <v>1</v>
      </c>
      <c r="D781" s="59">
        <v>1</v>
      </c>
      <c r="E781" s="59" t="s">
        <v>82</v>
      </c>
      <c r="F781" s="59">
        <v>2</v>
      </c>
      <c r="G781" s="227">
        <v>0</v>
      </c>
      <c r="H781" s="227">
        <v>3</v>
      </c>
      <c r="I781" s="227">
        <v>14</v>
      </c>
      <c r="J781" s="59">
        <v>5936</v>
      </c>
      <c r="K781" s="78">
        <f>VLOOKUP(class[[#This Row],[hwycov_id]],flow[[hwycov_id]:[flow_day]],2,FALSE)</f>
        <v>8701.9835819999989</v>
      </c>
      <c r="L781" s="229">
        <f t="shared" si="36"/>
        <v>0.465967584568733</v>
      </c>
      <c r="M781" s="228">
        <f t="shared" si="37"/>
        <v>2765.9835819999989</v>
      </c>
      <c r="N781" s="228">
        <f t="shared" si="38"/>
        <v>7650665.1758935452</v>
      </c>
      <c r="O781" s="59" t="e">
        <f>VLOOKUP(class[[#This Row],[hwycov_id]],check!$A$2:$P$26,16,FALSE)</f>
        <v>#N/A</v>
      </c>
      <c r="P781" s="59">
        <v>805</v>
      </c>
      <c r="Q781" s="304">
        <f>ROUND(class[[#This Row],[count]],-3)</f>
        <v>6000</v>
      </c>
      <c r="R781" s="321">
        <f>VLOOKUP(class[[#This Row],[count_rd]],caltran!$J$2:$P$182,7,FALSE)</f>
        <v>3360.0000000000005</v>
      </c>
      <c r="S781" s="321">
        <f>VLOOKUP(class[[#This Row],[count_rd]],caltran!$J$2:$P$182,6,FALSE)</f>
        <v>8640</v>
      </c>
      <c r="T781" s="59">
        <f>IF(AND(class[[#This Row],[flow]]&gt;=class[[#This Row],[low]], class[[#This Row],[flow]]&lt;=class[[#This Row],[high]]),1,0)</f>
        <v>0</v>
      </c>
    </row>
    <row r="782" spans="1:20">
      <c r="A782" s="59">
        <v>14613</v>
      </c>
      <c r="B782" s="59">
        <v>9</v>
      </c>
      <c r="C782" s="59">
        <v>1</v>
      </c>
      <c r="D782" s="59">
        <v>1</v>
      </c>
      <c r="E782" s="59" t="s">
        <v>82</v>
      </c>
      <c r="F782" s="59">
        <v>2</v>
      </c>
      <c r="G782" s="227">
        <v>0</v>
      </c>
      <c r="H782" s="227">
        <v>7</v>
      </c>
      <c r="I782" s="227">
        <v>7</v>
      </c>
      <c r="J782" s="59">
        <v>5954</v>
      </c>
      <c r="K782" s="78">
        <f>VLOOKUP(class[[#This Row],[hwycov_id]],flow[[hwycov_id]:[flow_day]],2,FALSE)</f>
        <v>3794.9106750000001</v>
      </c>
      <c r="L782" s="229">
        <f t="shared" si="36"/>
        <v>-0.36262837168290218</v>
      </c>
      <c r="M782" s="228">
        <f t="shared" si="37"/>
        <v>-2159.0893249999999</v>
      </c>
      <c r="N782" s="228">
        <f t="shared" si="38"/>
        <v>4661666.7133289557</v>
      </c>
      <c r="O782" s="59" t="e">
        <f>VLOOKUP(class[[#This Row],[hwycov_id]],check!$A$2:$P$26,16,FALSE)</f>
        <v>#N/A</v>
      </c>
      <c r="P782" s="59">
        <v>806</v>
      </c>
      <c r="Q782" s="304">
        <f>ROUND(class[[#This Row],[count]],-3)</f>
        <v>6000</v>
      </c>
      <c r="R782" s="321">
        <f>VLOOKUP(class[[#This Row],[count_rd]],caltran!$J$2:$P$182,7,FALSE)</f>
        <v>3360.0000000000005</v>
      </c>
      <c r="S782" s="321">
        <f>VLOOKUP(class[[#This Row],[count_rd]],caltran!$J$2:$P$182,6,FALSE)</f>
        <v>8640</v>
      </c>
      <c r="T782" s="59">
        <f>IF(AND(class[[#This Row],[flow]]&gt;=class[[#This Row],[low]], class[[#This Row],[flow]]&lt;=class[[#This Row],[high]]),1,0)</f>
        <v>1</v>
      </c>
    </row>
    <row r="783" spans="1:20">
      <c r="A783" s="59">
        <v>27255</v>
      </c>
      <c r="B783" s="59">
        <v>9</v>
      </c>
      <c r="C783" s="59">
        <v>1</v>
      </c>
      <c r="D783" s="59">
        <v>1</v>
      </c>
      <c r="E783" s="59" t="s">
        <v>82</v>
      </c>
      <c r="F783" s="59">
        <v>2</v>
      </c>
      <c r="G783" s="227">
        <v>0</v>
      </c>
      <c r="H783" s="227">
        <v>7</v>
      </c>
      <c r="I783" s="227">
        <v>15</v>
      </c>
      <c r="J783" s="59">
        <v>5956</v>
      </c>
      <c r="K783" s="78">
        <f>VLOOKUP(class[[#This Row],[hwycov_id]],flow[[hwycov_id]:[flow_day]],2,FALSE)</f>
        <v>6736.6226960000004</v>
      </c>
      <c r="L783" s="229">
        <f t="shared" si="36"/>
        <v>0.13106492545332449</v>
      </c>
      <c r="M783" s="228">
        <f t="shared" si="37"/>
        <v>780.62269600000036</v>
      </c>
      <c r="N783" s="228">
        <f t="shared" si="38"/>
        <v>609371.79351030895</v>
      </c>
      <c r="O783" s="59" t="e">
        <f>VLOOKUP(class[[#This Row],[hwycov_id]],check!$A$2:$P$26,16,FALSE)</f>
        <v>#N/A</v>
      </c>
      <c r="P783" s="59">
        <v>807</v>
      </c>
      <c r="Q783" s="304">
        <f>ROUND(class[[#This Row],[count]],-3)</f>
        <v>6000</v>
      </c>
      <c r="R783" s="321">
        <f>VLOOKUP(class[[#This Row],[count_rd]],caltran!$J$2:$P$182,7,FALSE)</f>
        <v>3360.0000000000005</v>
      </c>
      <c r="S783" s="321">
        <f>VLOOKUP(class[[#This Row],[count_rd]],caltran!$J$2:$P$182,6,FALSE)</f>
        <v>8640</v>
      </c>
      <c r="T783" s="59">
        <f>IF(AND(class[[#This Row],[flow]]&gt;=class[[#This Row],[low]], class[[#This Row],[flow]]&lt;=class[[#This Row],[high]]),1,0)</f>
        <v>1</v>
      </c>
    </row>
    <row r="784" spans="1:20">
      <c r="A784" s="59">
        <v>28773</v>
      </c>
      <c r="B784" s="59">
        <v>9</v>
      </c>
      <c r="C784" s="59">
        <v>1</v>
      </c>
      <c r="D784" s="59">
        <v>1</v>
      </c>
      <c r="E784" s="59" t="s">
        <v>82</v>
      </c>
      <c r="F784" s="59">
        <v>2</v>
      </c>
      <c r="G784" s="227">
        <v>0</v>
      </c>
      <c r="H784" s="227">
        <v>2</v>
      </c>
      <c r="I784" s="227">
        <v>14</v>
      </c>
      <c r="J784" s="59">
        <v>5995</v>
      </c>
      <c r="K784" s="78">
        <f>VLOOKUP(class[[#This Row],[hwycov_id]],flow[[hwycov_id]:[flow_day]],2,FALSE)</f>
        <v>10352.956054999999</v>
      </c>
      <c r="L784" s="229">
        <f t="shared" si="36"/>
        <v>0.72693178565471195</v>
      </c>
      <c r="M784" s="228">
        <f t="shared" si="37"/>
        <v>4357.9560549999987</v>
      </c>
      <c r="N784" s="228">
        <f t="shared" si="38"/>
        <v>18991780.977311153</v>
      </c>
      <c r="O784" s="59" t="e">
        <f>VLOOKUP(class[[#This Row],[hwycov_id]],check!$A$2:$P$26,16,FALSE)</f>
        <v>#N/A</v>
      </c>
      <c r="P784" s="59">
        <v>808</v>
      </c>
      <c r="Q784" s="304">
        <f>ROUND(class[[#This Row],[count]],-3)</f>
        <v>6000</v>
      </c>
      <c r="R784" s="321">
        <f>VLOOKUP(class[[#This Row],[count_rd]],caltran!$J$2:$P$182,7,FALSE)</f>
        <v>3360.0000000000005</v>
      </c>
      <c r="S784" s="321">
        <f>VLOOKUP(class[[#This Row],[count_rd]],caltran!$J$2:$P$182,6,FALSE)</f>
        <v>8640</v>
      </c>
      <c r="T784" s="59">
        <f>IF(AND(class[[#This Row],[flow]]&gt;=class[[#This Row],[low]], class[[#This Row],[flow]]&lt;=class[[#This Row],[high]]),1,0)</f>
        <v>0</v>
      </c>
    </row>
    <row r="785" spans="1:20">
      <c r="A785" s="59">
        <v>28691</v>
      </c>
      <c r="B785" s="59">
        <v>9</v>
      </c>
      <c r="C785" s="59">
        <v>1</v>
      </c>
      <c r="D785" s="59">
        <v>1</v>
      </c>
      <c r="E785" s="59" t="s">
        <v>82</v>
      </c>
      <c r="F785" s="59">
        <v>2</v>
      </c>
      <c r="G785" s="227">
        <v>0</v>
      </c>
      <c r="H785" s="227">
        <v>2</v>
      </c>
      <c r="I785" s="227">
        <v>2</v>
      </c>
      <c r="J785" s="59">
        <v>6026</v>
      </c>
      <c r="K785" s="78">
        <f>VLOOKUP(class[[#This Row],[hwycov_id]],flow[[hwycov_id]:[flow_day]],2,FALSE)</f>
        <v>9645.0862439999983</v>
      </c>
      <c r="L785" s="229">
        <f t="shared" si="36"/>
        <v>0.60057853368735459</v>
      </c>
      <c r="M785" s="228">
        <f t="shared" si="37"/>
        <v>3619.0862439999983</v>
      </c>
      <c r="N785" s="228">
        <f t="shared" si="38"/>
        <v>13097785.241510015</v>
      </c>
      <c r="O785" s="59" t="e">
        <f>VLOOKUP(class[[#This Row],[hwycov_id]],check!$A$2:$P$26,16,FALSE)</f>
        <v>#N/A</v>
      </c>
      <c r="P785" s="59">
        <v>809</v>
      </c>
      <c r="Q785" s="304">
        <f>ROUND(class[[#This Row],[count]],-3)</f>
        <v>6000</v>
      </c>
      <c r="R785" s="321">
        <f>VLOOKUP(class[[#This Row],[count_rd]],caltran!$J$2:$P$182,7,FALSE)</f>
        <v>3360.0000000000005</v>
      </c>
      <c r="S785" s="321">
        <f>VLOOKUP(class[[#This Row],[count_rd]],caltran!$J$2:$P$182,6,FALSE)</f>
        <v>8640</v>
      </c>
      <c r="T785" s="59">
        <f>IF(AND(class[[#This Row],[flow]]&gt;=class[[#This Row],[low]], class[[#This Row],[flow]]&lt;=class[[#This Row],[high]]),1,0)</f>
        <v>0</v>
      </c>
    </row>
    <row r="786" spans="1:20">
      <c r="A786" s="59">
        <v>28692</v>
      </c>
      <c r="B786" s="59">
        <v>9</v>
      </c>
      <c r="C786" s="59">
        <v>1</v>
      </c>
      <c r="D786" s="59">
        <v>1</v>
      </c>
      <c r="E786" s="59" t="s">
        <v>82</v>
      </c>
      <c r="F786" s="59">
        <v>2</v>
      </c>
      <c r="G786" s="227">
        <v>0</v>
      </c>
      <c r="H786" s="227">
        <v>2</v>
      </c>
      <c r="I786" s="227">
        <v>2</v>
      </c>
      <c r="J786" s="59">
        <v>6026</v>
      </c>
      <c r="K786" s="78">
        <f>VLOOKUP(class[[#This Row],[hwycov_id]],flow[[hwycov_id]:[flow_day]],2,FALSE)</f>
        <v>9645.0862439999983</v>
      </c>
      <c r="L786" s="229">
        <f t="shared" si="36"/>
        <v>0.60057853368735459</v>
      </c>
      <c r="M786" s="228">
        <f t="shared" si="37"/>
        <v>3619.0862439999983</v>
      </c>
      <c r="N786" s="228">
        <f t="shared" si="38"/>
        <v>13097785.241510015</v>
      </c>
      <c r="O786" s="59" t="e">
        <f>VLOOKUP(class[[#This Row],[hwycov_id]],check!$A$2:$P$26,16,FALSE)</f>
        <v>#N/A</v>
      </c>
      <c r="P786" s="59">
        <v>810</v>
      </c>
      <c r="Q786" s="304">
        <f>ROUND(class[[#This Row],[count]],-3)</f>
        <v>6000</v>
      </c>
      <c r="R786" s="321">
        <f>VLOOKUP(class[[#This Row],[count_rd]],caltran!$J$2:$P$182,7,FALSE)</f>
        <v>3360.0000000000005</v>
      </c>
      <c r="S786" s="321">
        <f>VLOOKUP(class[[#This Row],[count_rd]],caltran!$J$2:$P$182,6,FALSE)</f>
        <v>8640</v>
      </c>
      <c r="T786" s="59">
        <f>IF(AND(class[[#This Row],[flow]]&gt;=class[[#This Row],[low]], class[[#This Row],[flow]]&lt;=class[[#This Row],[high]]),1,0)</f>
        <v>0</v>
      </c>
    </row>
    <row r="787" spans="1:20">
      <c r="A787" s="59">
        <v>10705</v>
      </c>
      <c r="B787" s="59">
        <v>9</v>
      </c>
      <c r="C787" s="59">
        <v>1</v>
      </c>
      <c r="D787" s="59">
        <v>1</v>
      </c>
      <c r="E787" s="59" t="s">
        <v>82</v>
      </c>
      <c r="F787" s="59">
        <v>2</v>
      </c>
      <c r="G787" s="227">
        <v>0</v>
      </c>
      <c r="H787" s="227">
        <v>2</v>
      </c>
      <c r="I787" s="227">
        <v>14</v>
      </c>
      <c r="J787" s="59">
        <v>6035</v>
      </c>
      <c r="K787" s="78">
        <f>VLOOKUP(class[[#This Row],[hwycov_id]],flow[[hwycov_id]:[flow_day]],2,FALSE)</f>
        <v>4967.8311450000001</v>
      </c>
      <c r="L787" s="229">
        <f t="shared" si="36"/>
        <v>-0.1768299676884838</v>
      </c>
      <c r="M787" s="228">
        <f t="shared" si="37"/>
        <v>-1067.1688549999999</v>
      </c>
      <c r="N787" s="228">
        <f t="shared" si="38"/>
        <v>1138849.3650820109</v>
      </c>
      <c r="O787" s="59" t="e">
        <f>VLOOKUP(class[[#This Row],[hwycov_id]],check!$A$2:$P$26,16,FALSE)</f>
        <v>#N/A</v>
      </c>
      <c r="P787" s="59">
        <v>811</v>
      </c>
      <c r="Q787" s="304">
        <f>ROUND(class[[#This Row],[count]],-3)</f>
        <v>6000</v>
      </c>
      <c r="R787" s="321">
        <f>VLOOKUP(class[[#This Row],[count_rd]],caltran!$J$2:$P$182,7,FALSE)</f>
        <v>3360.0000000000005</v>
      </c>
      <c r="S787" s="321">
        <f>VLOOKUP(class[[#This Row],[count_rd]],caltran!$J$2:$P$182,6,FALSE)</f>
        <v>8640</v>
      </c>
      <c r="T787" s="59">
        <f>IF(AND(class[[#This Row],[flow]]&gt;=class[[#This Row],[low]], class[[#This Row],[flow]]&lt;=class[[#This Row],[high]]),1,0)</f>
        <v>1</v>
      </c>
    </row>
    <row r="788" spans="1:20">
      <c r="A788" s="59">
        <v>11283</v>
      </c>
      <c r="B788" s="59">
        <v>9</v>
      </c>
      <c r="C788" s="59">
        <v>1</v>
      </c>
      <c r="D788" s="59">
        <v>1</v>
      </c>
      <c r="E788" s="59" t="s">
        <v>82</v>
      </c>
      <c r="F788" s="59">
        <v>2</v>
      </c>
      <c r="G788" s="227">
        <v>0</v>
      </c>
      <c r="H788" s="227">
        <v>5</v>
      </c>
      <c r="I788" s="227">
        <v>9</v>
      </c>
      <c r="J788" s="59">
        <v>6062</v>
      </c>
      <c r="K788" s="78">
        <f>VLOOKUP(class[[#This Row],[hwycov_id]],flow[[hwycov_id]:[flow_day]],2,FALSE)</f>
        <v>4152.328528</v>
      </c>
      <c r="L788" s="229">
        <f t="shared" si="36"/>
        <v>-0.3150233375123721</v>
      </c>
      <c r="M788" s="228">
        <f t="shared" si="37"/>
        <v>-1909.671472</v>
      </c>
      <c r="N788" s="228">
        <f t="shared" si="38"/>
        <v>3646845.1309706466</v>
      </c>
      <c r="O788" s="59" t="e">
        <f>VLOOKUP(class[[#This Row],[hwycov_id]],check!$A$2:$P$26,16,FALSE)</f>
        <v>#N/A</v>
      </c>
      <c r="P788" s="59">
        <v>812</v>
      </c>
      <c r="Q788" s="304">
        <f>ROUND(class[[#This Row],[count]],-3)</f>
        <v>6000</v>
      </c>
      <c r="R788" s="321">
        <f>VLOOKUP(class[[#This Row],[count_rd]],caltran!$J$2:$P$182,7,FALSE)</f>
        <v>3360.0000000000005</v>
      </c>
      <c r="S788" s="321">
        <f>VLOOKUP(class[[#This Row],[count_rd]],caltran!$J$2:$P$182,6,FALSE)</f>
        <v>8640</v>
      </c>
      <c r="T788" s="59">
        <f>IF(AND(class[[#This Row],[flow]]&gt;=class[[#This Row],[low]], class[[#This Row],[flow]]&lt;=class[[#This Row],[high]]),1,0)</f>
        <v>1</v>
      </c>
    </row>
    <row r="789" spans="1:20">
      <c r="A789" s="59">
        <v>10890</v>
      </c>
      <c r="B789" s="59">
        <v>9</v>
      </c>
      <c r="C789" s="59">
        <v>1</v>
      </c>
      <c r="D789" s="59">
        <v>1</v>
      </c>
      <c r="E789" s="59" t="s">
        <v>82</v>
      </c>
      <c r="F789" s="59">
        <v>2</v>
      </c>
      <c r="G789" s="227">
        <v>0</v>
      </c>
      <c r="H789" s="227">
        <v>3</v>
      </c>
      <c r="I789" s="227">
        <v>14</v>
      </c>
      <c r="J789" s="59">
        <v>6115</v>
      </c>
      <c r="K789" s="78">
        <f>VLOOKUP(class[[#This Row],[hwycov_id]],flow[[hwycov_id]:[flow_day]],2,FALSE)</f>
        <v>4450.6486359999999</v>
      </c>
      <c r="L789" s="229">
        <f t="shared" si="36"/>
        <v>-0.27217520261651673</v>
      </c>
      <c r="M789" s="228">
        <f t="shared" si="37"/>
        <v>-1664.3513640000001</v>
      </c>
      <c r="N789" s="228">
        <f t="shared" si="38"/>
        <v>2770065.462848661</v>
      </c>
      <c r="O789" s="59" t="e">
        <f>VLOOKUP(class[[#This Row],[hwycov_id]],check!$A$2:$P$26,16,FALSE)</f>
        <v>#N/A</v>
      </c>
      <c r="P789" s="59">
        <v>813</v>
      </c>
      <c r="Q789" s="304">
        <f>ROUND(class[[#This Row],[count]],-3)</f>
        <v>6000</v>
      </c>
      <c r="R789" s="321">
        <f>VLOOKUP(class[[#This Row],[count_rd]],caltran!$J$2:$P$182,7,FALSE)</f>
        <v>3360.0000000000005</v>
      </c>
      <c r="S789" s="321">
        <f>VLOOKUP(class[[#This Row],[count_rd]],caltran!$J$2:$P$182,6,FALSE)</f>
        <v>8640</v>
      </c>
      <c r="T789" s="59">
        <f>IF(AND(class[[#This Row],[flow]]&gt;=class[[#This Row],[low]], class[[#This Row],[flow]]&lt;=class[[#This Row],[high]]),1,0)</f>
        <v>1</v>
      </c>
    </row>
    <row r="790" spans="1:20">
      <c r="A790" s="59">
        <v>3573</v>
      </c>
      <c r="B790" s="59">
        <v>9</v>
      </c>
      <c r="C790" s="59">
        <v>1</v>
      </c>
      <c r="D790" s="59">
        <v>1</v>
      </c>
      <c r="E790" s="59" t="s">
        <v>82</v>
      </c>
      <c r="F790" s="59">
        <v>2</v>
      </c>
      <c r="G790" s="227">
        <v>0</v>
      </c>
      <c r="H790" s="227">
        <v>2</v>
      </c>
      <c r="I790" s="227">
        <v>19</v>
      </c>
      <c r="J790" s="59">
        <v>6136</v>
      </c>
      <c r="K790" s="78">
        <f>VLOOKUP(class[[#This Row],[hwycov_id]],flow[[hwycov_id]:[flow_day]],2,FALSE)</f>
        <v>7185.0285649999996</v>
      </c>
      <c r="L790" s="229">
        <f t="shared" si="36"/>
        <v>0.1709629343220338</v>
      </c>
      <c r="M790" s="228">
        <f t="shared" si="37"/>
        <v>1049.0285649999996</v>
      </c>
      <c r="N790" s="228">
        <f t="shared" si="38"/>
        <v>1100460.9301859585</v>
      </c>
      <c r="O790" s="59" t="e">
        <f>VLOOKUP(class[[#This Row],[hwycov_id]],check!$A$2:$P$26,16,FALSE)</f>
        <v>#N/A</v>
      </c>
      <c r="P790" s="59">
        <v>814</v>
      </c>
      <c r="Q790" s="304">
        <f>ROUND(class[[#This Row],[count]],-3)</f>
        <v>6000</v>
      </c>
      <c r="R790" s="321">
        <f>VLOOKUP(class[[#This Row],[count_rd]],caltran!$J$2:$P$182,7,FALSE)</f>
        <v>3360.0000000000005</v>
      </c>
      <c r="S790" s="321">
        <f>VLOOKUP(class[[#This Row],[count_rd]],caltran!$J$2:$P$182,6,FALSE)</f>
        <v>8640</v>
      </c>
      <c r="T790" s="59">
        <f>IF(AND(class[[#This Row],[flow]]&gt;=class[[#This Row],[low]], class[[#This Row],[flow]]&lt;=class[[#This Row],[high]]),1,0)</f>
        <v>1</v>
      </c>
    </row>
    <row r="791" spans="1:20">
      <c r="A791" s="59">
        <v>37212</v>
      </c>
      <c r="B791" s="59">
        <v>9</v>
      </c>
      <c r="C791" s="59">
        <v>1</v>
      </c>
      <c r="D791" s="59">
        <v>1</v>
      </c>
      <c r="E791" s="59" t="s">
        <v>82</v>
      </c>
      <c r="F791" s="59">
        <v>2</v>
      </c>
      <c r="G791" s="227">
        <v>0</v>
      </c>
      <c r="H791" s="227">
        <v>3</v>
      </c>
      <c r="I791" s="227">
        <v>14</v>
      </c>
      <c r="J791" s="59">
        <v>6172</v>
      </c>
      <c r="K791" s="78">
        <f>VLOOKUP(class[[#This Row],[hwycov_id]],flow[[hwycov_id]:[flow_day]],2,FALSE)</f>
        <v>6354.3221130000002</v>
      </c>
      <c r="L791" s="229">
        <f t="shared" si="36"/>
        <v>2.954019977316924E-2</v>
      </c>
      <c r="M791" s="228">
        <f t="shared" si="37"/>
        <v>182.32211300000017</v>
      </c>
      <c r="N791" s="228">
        <f t="shared" si="38"/>
        <v>33241.35288878483</v>
      </c>
      <c r="O791" s="59" t="e">
        <f>VLOOKUP(class[[#This Row],[hwycov_id]],check!$A$2:$P$26,16,FALSE)</f>
        <v>#N/A</v>
      </c>
      <c r="P791" s="59">
        <v>815</v>
      </c>
      <c r="Q791" s="304">
        <f>ROUND(class[[#This Row],[count]],-3)</f>
        <v>6000</v>
      </c>
      <c r="R791" s="321">
        <f>VLOOKUP(class[[#This Row],[count_rd]],caltran!$J$2:$P$182,7,FALSE)</f>
        <v>3360.0000000000005</v>
      </c>
      <c r="S791" s="321">
        <f>VLOOKUP(class[[#This Row],[count_rd]],caltran!$J$2:$P$182,6,FALSE)</f>
        <v>8640</v>
      </c>
      <c r="T791" s="59">
        <f>IF(AND(class[[#This Row],[flow]]&gt;=class[[#This Row],[low]], class[[#This Row],[flow]]&lt;=class[[#This Row],[high]]),1,0)</f>
        <v>1</v>
      </c>
    </row>
    <row r="792" spans="1:20">
      <c r="A792" s="59">
        <v>13592</v>
      </c>
      <c r="B792" s="59">
        <v>9</v>
      </c>
      <c r="C792" s="59">
        <v>1</v>
      </c>
      <c r="D792" s="59">
        <v>1</v>
      </c>
      <c r="E792" s="59" t="s">
        <v>82</v>
      </c>
      <c r="F792" s="59">
        <v>2</v>
      </c>
      <c r="G792" s="227">
        <v>0</v>
      </c>
      <c r="H792" s="227">
        <v>6</v>
      </c>
      <c r="I792" s="227">
        <v>6</v>
      </c>
      <c r="J792" s="59">
        <v>6201</v>
      </c>
      <c r="K792" s="78">
        <f>VLOOKUP(class[[#This Row],[hwycov_id]],flow[[hwycov_id]:[flow_day]],2,FALSE)</f>
        <v>5569.5292350000009</v>
      </c>
      <c r="L792" s="229">
        <f t="shared" si="36"/>
        <v>-0.10183369859700031</v>
      </c>
      <c r="M792" s="228">
        <f t="shared" si="37"/>
        <v>-631.47076499999912</v>
      </c>
      <c r="N792" s="228">
        <f t="shared" si="38"/>
        <v>398755.32704968413</v>
      </c>
      <c r="O792" s="59" t="e">
        <f>VLOOKUP(class[[#This Row],[hwycov_id]],check!$A$2:$P$26,16,FALSE)</f>
        <v>#N/A</v>
      </c>
      <c r="P792" s="59">
        <v>816</v>
      </c>
      <c r="Q792" s="304">
        <f>ROUND(class[[#This Row],[count]],-3)</f>
        <v>6000</v>
      </c>
      <c r="R792" s="321">
        <f>VLOOKUP(class[[#This Row],[count_rd]],caltran!$J$2:$P$182,7,FALSE)</f>
        <v>3360.0000000000005</v>
      </c>
      <c r="S792" s="321">
        <f>VLOOKUP(class[[#This Row],[count_rd]],caltran!$J$2:$P$182,6,FALSE)</f>
        <v>8640</v>
      </c>
      <c r="T792" s="59">
        <f>IF(AND(class[[#This Row],[flow]]&gt;=class[[#This Row],[low]], class[[#This Row],[flow]]&lt;=class[[#This Row],[high]]),1,0)</f>
        <v>1</v>
      </c>
    </row>
    <row r="793" spans="1:20">
      <c r="A793" s="59">
        <v>11147</v>
      </c>
      <c r="B793" s="59">
        <v>9</v>
      </c>
      <c r="C793" s="59">
        <v>1</v>
      </c>
      <c r="D793" s="59">
        <v>1</v>
      </c>
      <c r="E793" s="59" t="s">
        <v>82</v>
      </c>
      <c r="F793" s="59">
        <v>2</v>
      </c>
      <c r="G793" s="227">
        <v>0</v>
      </c>
      <c r="H793" s="227">
        <v>4</v>
      </c>
      <c r="I793" s="227">
        <v>2</v>
      </c>
      <c r="J793" s="59">
        <v>6210</v>
      </c>
      <c r="K793" s="78">
        <f>VLOOKUP(class[[#This Row],[hwycov_id]],flow[[hwycov_id]:[flow_day]],2,FALSE)</f>
        <v>5430.9843600000004</v>
      </c>
      <c r="L793" s="229">
        <f t="shared" si="36"/>
        <v>-0.12544535265700474</v>
      </c>
      <c r="M793" s="228">
        <f t="shared" si="37"/>
        <v>-779.01563999999962</v>
      </c>
      <c r="N793" s="228">
        <f t="shared" si="38"/>
        <v>606865.36736460903</v>
      </c>
      <c r="O793" s="59" t="e">
        <f>VLOOKUP(class[[#This Row],[hwycov_id]],check!$A$2:$P$26,16,FALSE)</f>
        <v>#N/A</v>
      </c>
      <c r="P793" s="59">
        <v>817</v>
      </c>
      <c r="Q793" s="304">
        <f>ROUND(class[[#This Row],[count]],-3)</f>
        <v>6000</v>
      </c>
      <c r="R793" s="321">
        <f>VLOOKUP(class[[#This Row],[count_rd]],caltran!$J$2:$P$182,7,FALSE)</f>
        <v>3360.0000000000005</v>
      </c>
      <c r="S793" s="321">
        <f>VLOOKUP(class[[#This Row],[count_rd]],caltran!$J$2:$P$182,6,FALSE)</f>
        <v>8640</v>
      </c>
      <c r="T793" s="59">
        <f>IF(AND(class[[#This Row],[flow]]&gt;=class[[#This Row],[low]], class[[#This Row],[flow]]&lt;=class[[#This Row],[high]]),1,0)</f>
        <v>1</v>
      </c>
    </row>
    <row r="794" spans="1:20">
      <c r="A794" s="59">
        <v>10877</v>
      </c>
      <c r="B794" s="59">
        <v>9</v>
      </c>
      <c r="C794" s="59">
        <v>1</v>
      </c>
      <c r="D794" s="59">
        <v>1</v>
      </c>
      <c r="E794" s="59" t="s">
        <v>82</v>
      </c>
      <c r="F794" s="59">
        <v>2</v>
      </c>
      <c r="G794" s="227">
        <v>0</v>
      </c>
      <c r="H794" s="227">
        <v>3</v>
      </c>
      <c r="I794" s="227">
        <v>14</v>
      </c>
      <c r="J794" s="59">
        <v>6229</v>
      </c>
      <c r="K794" s="78">
        <f>VLOOKUP(class[[#This Row],[hwycov_id]],flow[[hwycov_id]:[flow_day]],2,FALSE)</f>
        <v>5302.3543699999991</v>
      </c>
      <c r="L794" s="229">
        <f t="shared" si="36"/>
        <v>-0.14876314496708953</v>
      </c>
      <c r="M794" s="228">
        <f t="shared" si="37"/>
        <v>-926.64563000000089</v>
      </c>
      <c r="N794" s="228">
        <f t="shared" si="38"/>
        <v>858672.12359809852</v>
      </c>
      <c r="O794" s="59" t="e">
        <f>VLOOKUP(class[[#This Row],[hwycov_id]],check!$A$2:$P$26,16,FALSE)</f>
        <v>#N/A</v>
      </c>
      <c r="P794" s="59">
        <v>818</v>
      </c>
      <c r="Q794" s="304">
        <f>ROUND(class[[#This Row],[count]],-3)</f>
        <v>6000</v>
      </c>
      <c r="R794" s="321">
        <f>VLOOKUP(class[[#This Row],[count_rd]],caltran!$J$2:$P$182,7,FALSE)</f>
        <v>3360.0000000000005</v>
      </c>
      <c r="S794" s="321">
        <f>VLOOKUP(class[[#This Row],[count_rd]],caltran!$J$2:$P$182,6,FALSE)</f>
        <v>8640</v>
      </c>
      <c r="T794" s="59">
        <f>IF(AND(class[[#This Row],[flow]]&gt;=class[[#This Row],[low]], class[[#This Row],[flow]]&lt;=class[[#This Row],[high]]),1,0)</f>
        <v>1</v>
      </c>
    </row>
    <row r="795" spans="1:20">
      <c r="A795" s="59">
        <v>13601</v>
      </c>
      <c r="B795" s="59">
        <v>9</v>
      </c>
      <c r="C795" s="59">
        <v>1</v>
      </c>
      <c r="D795" s="59">
        <v>1</v>
      </c>
      <c r="E795" s="59" t="s">
        <v>82</v>
      </c>
      <c r="F795" s="59">
        <v>2</v>
      </c>
      <c r="G795" s="227">
        <v>0</v>
      </c>
      <c r="H795" s="227">
        <v>6</v>
      </c>
      <c r="I795" s="227">
        <v>17</v>
      </c>
      <c r="J795" s="59">
        <v>6238</v>
      </c>
      <c r="K795" s="78">
        <f>VLOOKUP(class[[#This Row],[hwycov_id]],flow[[hwycov_id]:[flow_day]],2,FALSE)</f>
        <v>6228.243316</v>
      </c>
      <c r="L795" s="229">
        <f t="shared" si="36"/>
        <v>-1.5640724591214905E-3</v>
      </c>
      <c r="M795" s="228">
        <f t="shared" si="37"/>
        <v>-9.7566839999999502</v>
      </c>
      <c r="N795" s="228">
        <f t="shared" si="38"/>
        <v>95.192882675855031</v>
      </c>
      <c r="O795" s="59" t="e">
        <f>VLOOKUP(class[[#This Row],[hwycov_id]],check!$A$2:$P$26,16,FALSE)</f>
        <v>#N/A</v>
      </c>
      <c r="P795" s="59">
        <v>819</v>
      </c>
      <c r="Q795" s="304">
        <f>ROUND(class[[#This Row],[count]],-3)</f>
        <v>6000</v>
      </c>
      <c r="R795" s="321">
        <f>VLOOKUP(class[[#This Row],[count_rd]],caltran!$J$2:$P$182,7,FALSE)</f>
        <v>3360.0000000000005</v>
      </c>
      <c r="S795" s="321">
        <f>VLOOKUP(class[[#This Row],[count_rd]],caltran!$J$2:$P$182,6,FALSE)</f>
        <v>8640</v>
      </c>
      <c r="T795" s="59">
        <f>IF(AND(class[[#This Row],[flow]]&gt;=class[[#This Row],[low]], class[[#This Row],[flow]]&lt;=class[[#This Row],[high]]),1,0)</f>
        <v>1</v>
      </c>
    </row>
    <row r="796" spans="1:20">
      <c r="A796" s="59">
        <v>28306</v>
      </c>
      <c r="B796" s="59">
        <v>9</v>
      </c>
      <c r="C796" s="59">
        <v>1</v>
      </c>
      <c r="D796" s="59">
        <v>1</v>
      </c>
      <c r="E796" s="59" t="s">
        <v>82</v>
      </c>
      <c r="F796" s="59">
        <v>2</v>
      </c>
      <c r="G796" s="227">
        <v>0</v>
      </c>
      <c r="H796" s="227">
        <v>2</v>
      </c>
      <c r="I796" s="227">
        <v>14</v>
      </c>
      <c r="J796" s="59">
        <v>6286</v>
      </c>
      <c r="K796" s="78">
        <f>VLOOKUP(class[[#This Row],[hwycov_id]],flow[[hwycov_id]:[flow_day]],2,FALSE)</f>
        <v>6379.395348</v>
      </c>
      <c r="L796" s="229">
        <f t="shared" si="36"/>
        <v>1.4857675469296838E-2</v>
      </c>
      <c r="M796" s="228">
        <f t="shared" si="37"/>
        <v>93.395348000000013</v>
      </c>
      <c r="N796" s="228">
        <f t="shared" si="38"/>
        <v>8722.6910280411066</v>
      </c>
      <c r="O796" s="59" t="e">
        <f>VLOOKUP(class[[#This Row],[hwycov_id]],check!$A$2:$P$26,16,FALSE)</f>
        <v>#N/A</v>
      </c>
      <c r="P796" s="59">
        <v>820</v>
      </c>
      <c r="Q796" s="304">
        <f>ROUND(class[[#This Row],[count]],-3)</f>
        <v>6000</v>
      </c>
      <c r="R796" s="321">
        <f>VLOOKUP(class[[#This Row],[count_rd]],caltran!$J$2:$P$182,7,FALSE)</f>
        <v>3360.0000000000005</v>
      </c>
      <c r="S796" s="321">
        <f>VLOOKUP(class[[#This Row],[count_rd]],caltran!$J$2:$P$182,6,FALSE)</f>
        <v>8640</v>
      </c>
      <c r="T796" s="59">
        <f>IF(AND(class[[#This Row],[flow]]&gt;=class[[#This Row],[low]], class[[#This Row],[flow]]&lt;=class[[#This Row],[high]]),1,0)</f>
        <v>1</v>
      </c>
    </row>
    <row r="797" spans="1:20">
      <c r="A797" s="59">
        <v>10875</v>
      </c>
      <c r="B797" s="59">
        <v>9</v>
      </c>
      <c r="C797" s="59">
        <v>1</v>
      </c>
      <c r="D797" s="59">
        <v>1</v>
      </c>
      <c r="E797" s="59" t="s">
        <v>82</v>
      </c>
      <c r="F797" s="59">
        <v>2</v>
      </c>
      <c r="G797" s="227">
        <v>0</v>
      </c>
      <c r="H797" s="227">
        <v>3</v>
      </c>
      <c r="I797" s="227">
        <v>14</v>
      </c>
      <c r="J797" s="59">
        <v>6322</v>
      </c>
      <c r="K797" s="78">
        <f>VLOOKUP(class[[#This Row],[hwycov_id]],flow[[hwycov_id]:[flow_day]],2,FALSE)</f>
        <v>8957.5916449999986</v>
      </c>
      <c r="L797" s="229">
        <f t="shared" si="36"/>
        <v>0.41689206659285016</v>
      </c>
      <c r="M797" s="228">
        <f t="shared" si="37"/>
        <v>2635.5916449999986</v>
      </c>
      <c r="N797" s="228">
        <f t="shared" si="38"/>
        <v>6946343.319193799</v>
      </c>
      <c r="O797" s="59" t="e">
        <f>VLOOKUP(class[[#This Row],[hwycov_id]],check!$A$2:$P$26,16,FALSE)</f>
        <v>#N/A</v>
      </c>
      <c r="P797" s="59">
        <v>821</v>
      </c>
      <c r="Q797" s="304">
        <f>ROUND(class[[#This Row],[count]],-3)</f>
        <v>6000</v>
      </c>
      <c r="R797" s="321">
        <f>VLOOKUP(class[[#This Row],[count_rd]],caltran!$J$2:$P$182,7,FALSE)</f>
        <v>3360.0000000000005</v>
      </c>
      <c r="S797" s="321">
        <f>VLOOKUP(class[[#This Row],[count_rd]],caltran!$J$2:$P$182,6,FALSE)</f>
        <v>8640</v>
      </c>
      <c r="T797" s="59">
        <f>IF(AND(class[[#This Row],[flow]]&gt;=class[[#This Row],[low]], class[[#This Row],[flow]]&lt;=class[[#This Row],[high]]),1,0)</f>
        <v>0</v>
      </c>
    </row>
    <row r="798" spans="1:20">
      <c r="A798" s="59">
        <v>10882</v>
      </c>
      <c r="B798" s="59">
        <v>9</v>
      </c>
      <c r="C798" s="59">
        <v>1</v>
      </c>
      <c r="D798" s="59">
        <v>1</v>
      </c>
      <c r="E798" s="59" t="s">
        <v>82</v>
      </c>
      <c r="F798" s="59">
        <v>2</v>
      </c>
      <c r="G798" s="227">
        <v>0</v>
      </c>
      <c r="H798" s="227">
        <v>3</v>
      </c>
      <c r="I798" s="227">
        <v>14</v>
      </c>
      <c r="J798" s="59">
        <v>6359</v>
      </c>
      <c r="K798" s="78">
        <f>VLOOKUP(class[[#This Row],[hwycov_id]],flow[[hwycov_id]:[flow_day]],2,FALSE)</f>
        <v>8484.6586909999987</v>
      </c>
      <c r="L798" s="229">
        <f t="shared" si="36"/>
        <v>0.33427562368296893</v>
      </c>
      <c r="M798" s="228">
        <f t="shared" si="37"/>
        <v>2125.6586909999987</v>
      </c>
      <c r="N798" s="228">
        <f t="shared" si="38"/>
        <v>4518424.8706238279</v>
      </c>
      <c r="O798" s="59" t="e">
        <f>VLOOKUP(class[[#This Row],[hwycov_id]],check!$A$2:$P$26,16,FALSE)</f>
        <v>#N/A</v>
      </c>
      <c r="P798" s="59">
        <v>822</v>
      </c>
      <c r="Q798" s="304">
        <f>ROUND(class[[#This Row],[count]],-3)</f>
        <v>6000</v>
      </c>
      <c r="R798" s="321">
        <f>VLOOKUP(class[[#This Row],[count_rd]],caltran!$J$2:$P$182,7,FALSE)</f>
        <v>3360.0000000000005</v>
      </c>
      <c r="S798" s="321">
        <f>VLOOKUP(class[[#This Row],[count_rd]],caltran!$J$2:$P$182,6,FALSE)</f>
        <v>8640</v>
      </c>
      <c r="T798" s="59">
        <f>IF(AND(class[[#This Row],[flow]]&gt;=class[[#This Row],[low]], class[[#This Row],[flow]]&lt;=class[[#This Row],[high]]),1,0)</f>
        <v>1</v>
      </c>
    </row>
    <row r="799" spans="1:20">
      <c r="A799" s="59">
        <v>29034</v>
      </c>
      <c r="B799" s="59">
        <v>9</v>
      </c>
      <c r="C799" s="59">
        <v>1</v>
      </c>
      <c r="D799" s="59">
        <v>1</v>
      </c>
      <c r="E799" s="59" t="s">
        <v>82</v>
      </c>
      <c r="F799" s="59">
        <v>2</v>
      </c>
      <c r="G799" s="227">
        <v>0</v>
      </c>
      <c r="H799" s="227">
        <v>2</v>
      </c>
      <c r="I799" s="227">
        <v>14</v>
      </c>
      <c r="J799" s="59">
        <v>6361</v>
      </c>
      <c r="K799" s="78">
        <f>VLOOKUP(class[[#This Row],[hwycov_id]],flow[[hwycov_id]:[flow_day]],2,FALSE)</f>
        <v>4117.1162420000001</v>
      </c>
      <c r="L799" s="229">
        <f t="shared" si="36"/>
        <v>-0.35275644678509666</v>
      </c>
      <c r="M799" s="228">
        <f t="shared" si="37"/>
        <v>-2243.8837579999999</v>
      </c>
      <c r="N799" s="228">
        <f t="shared" si="38"/>
        <v>5035014.3194162026</v>
      </c>
      <c r="O799" s="59" t="e">
        <f>VLOOKUP(class[[#This Row],[hwycov_id]],check!$A$2:$P$26,16,FALSE)</f>
        <v>#N/A</v>
      </c>
      <c r="P799" s="59">
        <v>823</v>
      </c>
      <c r="Q799" s="304">
        <f>ROUND(class[[#This Row],[count]],-3)</f>
        <v>6000</v>
      </c>
      <c r="R799" s="321">
        <f>VLOOKUP(class[[#This Row],[count_rd]],caltran!$J$2:$P$182,7,FALSE)</f>
        <v>3360.0000000000005</v>
      </c>
      <c r="S799" s="321">
        <f>VLOOKUP(class[[#This Row],[count_rd]],caltran!$J$2:$P$182,6,FALSE)</f>
        <v>8640</v>
      </c>
      <c r="T799" s="59">
        <f>IF(AND(class[[#This Row],[flow]]&gt;=class[[#This Row],[low]], class[[#This Row],[flow]]&lt;=class[[#This Row],[high]]),1,0)</f>
        <v>1</v>
      </c>
    </row>
    <row r="800" spans="1:20">
      <c r="A800" s="59">
        <v>15687</v>
      </c>
      <c r="B800" s="59">
        <v>9</v>
      </c>
      <c r="C800" s="59">
        <v>1</v>
      </c>
      <c r="D800" s="59">
        <v>1</v>
      </c>
      <c r="E800" s="59" t="s">
        <v>82</v>
      </c>
      <c r="F800" s="59">
        <v>2</v>
      </c>
      <c r="G800" s="227">
        <v>0</v>
      </c>
      <c r="H800" s="227">
        <v>3</v>
      </c>
      <c r="I800" s="227">
        <v>14</v>
      </c>
      <c r="J800" s="59">
        <v>6372</v>
      </c>
      <c r="K800" s="78">
        <f>VLOOKUP(class[[#This Row],[hwycov_id]],flow[[hwycov_id]:[flow_day]],2,FALSE)</f>
        <v>7057.386856000001</v>
      </c>
      <c r="L800" s="229">
        <f t="shared" si="36"/>
        <v>0.10756228123038314</v>
      </c>
      <c r="M800" s="228">
        <f t="shared" si="37"/>
        <v>685.38685600000099</v>
      </c>
      <c r="N800" s="228">
        <f t="shared" si="38"/>
        <v>469755.14237756608</v>
      </c>
      <c r="O800" s="59" t="e">
        <f>VLOOKUP(class[[#This Row],[hwycov_id]],check!$A$2:$P$26,16,FALSE)</f>
        <v>#N/A</v>
      </c>
      <c r="P800" s="59">
        <v>824</v>
      </c>
      <c r="Q800" s="304">
        <f>ROUND(class[[#This Row],[count]],-3)</f>
        <v>6000</v>
      </c>
      <c r="R800" s="321">
        <f>VLOOKUP(class[[#This Row],[count_rd]],caltran!$J$2:$P$182,7,FALSE)</f>
        <v>3360.0000000000005</v>
      </c>
      <c r="S800" s="321">
        <f>VLOOKUP(class[[#This Row],[count_rd]],caltran!$J$2:$P$182,6,FALSE)</f>
        <v>8640</v>
      </c>
      <c r="T800" s="59">
        <f>IF(AND(class[[#This Row],[flow]]&gt;=class[[#This Row],[low]], class[[#This Row],[flow]]&lt;=class[[#This Row],[high]]),1,0)</f>
        <v>1</v>
      </c>
    </row>
    <row r="801" spans="1:20">
      <c r="A801" s="59">
        <v>2500</v>
      </c>
      <c r="B801" s="59">
        <v>9</v>
      </c>
      <c r="C801" s="59">
        <v>1</v>
      </c>
      <c r="D801" s="59">
        <v>1</v>
      </c>
      <c r="E801" s="59" t="s">
        <v>82</v>
      </c>
      <c r="F801" s="59">
        <v>2</v>
      </c>
      <c r="G801" s="227">
        <v>0</v>
      </c>
      <c r="H801" s="227">
        <v>6</v>
      </c>
      <c r="I801" s="227">
        <v>12</v>
      </c>
      <c r="J801" s="59">
        <v>6385</v>
      </c>
      <c r="K801" s="78">
        <f>VLOOKUP(class[[#This Row],[hwycov_id]],flow[[hwycov_id]:[flow_day]],2,FALSE)</f>
        <v>8811.8566890000002</v>
      </c>
      <c r="L801" s="229">
        <f t="shared" si="36"/>
        <v>0.38008718700078314</v>
      </c>
      <c r="M801" s="228">
        <f t="shared" si="37"/>
        <v>2426.8566890000002</v>
      </c>
      <c r="N801" s="228">
        <f t="shared" si="38"/>
        <v>5889633.3889440438</v>
      </c>
      <c r="O801" s="59" t="e">
        <f>VLOOKUP(class[[#This Row],[hwycov_id]],check!$A$2:$P$26,16,FALSE)</f>
        <v>#N/A</v>
      </c>
      <c r="P801" s="59">
        <v>825</v>
      </c>
      <c r="Q801" s="304">
        <f>ROUND(class[[#This Row],[count]],-3)</f>
        <v>6000</v>
      </c>
      <c r="R801" s="321">
        <f>VLOOKUP(class[[#This Row],[count_rd]],caltran!$J$2:$P$182,7,FALSE)</f>
        <v>3360.0000000000005</v>
      </c>
      <c r="S801" s="321">
        <f>VLOOKUP(class[[#This Row],[count_rd]],caltran!$J$2:$P$182,6,FALSE)</f>
        <v>8640</v>
      </c>
      <c r="T801" s="59">
        <f>IF(AND(class[[#This Row],[flow]]&gt;=class[[#This Row],[low]], class[[#This Row],[flow]]&lt;=class[[#This Row],[high]]),1,0)</f>
        <v>0</v>
      </c>
    </row>
    <row r="802" spans="1:20">
      <c r="A802" s="59">
        <v>12223</v>
      </c>
      <c r="B802" s="59">
        <v>9</v>
      </c>
      <c r="C802" s="59">
        <v>1</v>
      </c>
      <c r="D802" s="59">
        <v>1</v>
      </c>
      <c r="E802" s="59" t="s">
        <v>82</v>
      </c>
      <c r="F802" s="59">
        <v>2</v>
      </c>
      <c r="G802" s="227">
        <v>0</v>
      </c>
      <c r="H802" s="227">
        <v>6</v>
      </c>
      <c r="I802" s="227">
        <v>12</v>
      </c>
      <c r="J802" s="59">
        <v>6389</v>
      </c>
      <c r="K802" s="78">
        <f>VLOOKUP(class[[#This Row],[hwycov_id]],flow[[hwycov_id]:[flow_day]],2,FALSE)</f>
        <v>5269.6688839999997</v>
      </c>
      <c r="L802" s="229">
        <f t="shared" si="36"/>
        <v>-0.17519660604163412</v>
      </c>
      <c r="M802" s="228">
        <f t="shared" si="37"/>
        <v>-1119.3311160000003</v>
      </c>
      <c r="N802" s="228">
        <f t="shared" si="38"/>
        <v>1252902.1472458062</v>
      </c>
      <c r="O802" s="59" t="e">
        <f>VLOOKUP(class[[#This Row],[hwycov_id]],check!$A$2:$P$26,16,FALSE)</f>
        <v>#N/A</v>
      </c>
      <c r="P802" s="59">
        <v>826</v>
      </c>
      <c r="Q802" s="304">
        <f>ROUND(class[[#This Row],[count]],-3)</f>
        <v>6000</v>
      </c>
      <c r="R802" s="321">
        <f>VLOOKUP(class[[#This Row],[count_rd]],caltran!$J$2:$P$182,7,FALSE)</f>
        <v>3360.0000000000005</v>
      </c>
      <c r="S802" s="321">
        <f>VLOOKUP(class[[#This Row],[count_rd]],caltran!$J$2:$P$182,6,FALSE)</f>
        <v>8640</v>
      </c>
      <c r="T802" s="59">
        <f>IF(AND(class[[#This Row],[flow]]&gt;=class[[#This Row],[low]], class[[#This Row],[flow]]&lt;=class[[#This Row],[high]]),1,0)</f>
        <v>1</v>
      </c>
    </row>
    <row r="803" spans="1:20">
      <c r="A803" s="59">
        <v>28373</v>
      </c>
      <c r="B803" s="59">
        <v>9</v>
      </c>
      <c r="C803" s="59">
        <v>1</v>
      </c>
      <c r="D803" s="59">
        <v>1</v>
      </c>
      <c r="E803" s="59" t="s">
        <v>82</v>
      </c>
      <c r="F803" s="59">
        <v>2</v>
      </c>
      <c r="G803" s="227">
        <v>0</v>
      </c>
      <c r="H803" s="227">
        <v>2</v>
      </c>
      <c r="I803" s="227">
        <v>14</v>
      </c>
      <c r="J803" s="59">
        <v>6406</v>
      </c>
      <c r="K803" s="78">
        <f>VLOOKUP(class[[#This Row],[hwycov_id]],flow[[hwycov_id]:[flow_day]],2,FALSE)</f>
        <v>10371.570297</v>
      </c>
      <c r="L803" s="229">
        <f t="shared" si="36"/>
        <v>0.61904000889790822</v>
      </c>
      <c r="M803" s="228">
        <f t="shared" si="37"/>
        <v>3965.5702970000002</v>
      </c>
      <c r="N803" s="228">
        <f t="shared" si="38"/>
        <v>15725747.78044867</v>
      </c>
      <c r="O803" s="59" t="e">
        <f>VLOOKUP(class[[#This Row],[hwycov_id]],check!$A$2:$P$26,16,FALSE)</f>
        <v>#N/A</v>
      </c>
      <c r="P803" s="59">
        <v>827</v>
      </c>
      <c r="Q803" s="304">
        <f>ROUND(class[[#This Row],[count]],-3)</f>
        <v>6000</v>
      </c>
      <c r="R803" s="321">
        <f>VLOOKUP(class[[#This Row],[count_rd]],caltran!$J$2:$P$182,7,FALSE)</f>
        <v>3360.0000000000005</v>
      </c>
      <c r="S803" s="321">
        <f>VLOOKUP(class[[#This Row],[count_rd]],caltran!$J$2:$P$182,6,FALSE)</f>
        <v>8640</v>
      </c>
      <c r="T803" s="59">
        <f>IF(AND(class[[#This Row],[flow]]&gt;=class[[#This Row],[low]], class[[#This Row],[flow]]&lt;=class[[#This Row],[high]]),1,0)</f>
        <v>0</v>
      </c>
    </row>
    <row r="804" spans="1:20">
      <c r="A804" s="59">
        <v>10936</v>
      </c>
      <c r="B804" s="59">
        <v>9</v>
      </c>
      <c r="C804" s="59">
        <v>1</v>
      </c>
      <c r="D804" s="59">
        <v>1</v>
      </c>
      <c r="E804" s="59" t="s">
        <v>82</v>
      </c>
      <c r="F804" s="59">
        <v>2</v>
      </c>
      <c r="G804" s="227">
        <v>0</v>
      </c>
      <c r="H804" s="227">
        <v>3</v>
      </c>
      <c r="I804" s="227">
        <v>14</v>
      </c>
      <c r="J804" s="59">
        <v>6412</v>
      </c>
      <c r="K804" s="78">
        <f>VLOOKUP(class[[#This Row],[hwycov_id]],flow[[hwycov_id]:[flow_day]],2,FALSE)</f>
        <v>5886.4035960000001</v>
      </c>
      <c r="L804" s="229">
        <f t="shared" si="36"/>
        <v>-8.1970742981908873E-2</v>
      </c>
      <c r="M804" s="228">
        <f t="shared" si="37"/>
        <v>-525.59640399999989</v>
      </c>
      <c r="N804" s="228">
        <f t="shared" si="38"/>
        <v>276251.57989773108</v>
      </c>
      <c r="O804" s="59" t="e">
        <f>VLOOKUP(class[[#This Row],[hwycov_id]],check!$A$2:$P$26,16,FALSE)</f>
        <v>#N/A</v>
      </c>
      <c r="P804" s="59">
        <v>828</v>
      </c>
      <c r="Q804" s="304">
        <f>ROUND(class[[#This Row],[count]],-3)</f>
        <v>6000</v>
      </c>
      <c r="R804" s="321">
        <f>VLOOKUP(class[[#This Row],[count_rd]],caltran!$J$2:$P$182,7,FALSE)</f>
        <v>3360.0000000000005</v>
      </c>
      <c r="S804" s="321">
        <f>VLOOKUP(class[[#This Row],[count_rd]],caltran!$J$2:$P$182,6,FALSE)</f>
        <v>8640</v>
      </c>
      <c r="T804" s="59">
        <f>IF(AND(class[[#This Row],[flow]]&gt;=class[[#This Row],[low]], class[[#This Row],[flow]]&lt;=class[[#This Row],[high]]),1,0)</f>
        <v>1</v>
      </c>
    </row>
    <row r="805" spans="1:20">
      <c r="A805" s="59">
        <v>2639</v>
      </c>
      <c r="B805" s="59">
        <v>9</v>
      </c>
      <c r="C805" s="59">
        <v>1</v>
      </c>
      <c r="D805" s="59">
        <v>1</v>
      </c>
      <c r="E805" s="59" t="s">
        <v>82</v>
      </c>
      <c r="F805" s="59">
        <v>2</v>
      </c>
      <c r="G805" s="227">
        <v>0</v>
      </c>
      <c r="H805" s="227">
        <v>6</v>
      </c>
      <c r="I805" s="227">
        <v>6</v>
      </c>
      <c r="J805" s="59">
        <v>6458</v>
      </c>
      <c r="K805" s="78">
        <f>VLOOKUP(class[[#This Row],[hwycov_id]],flow[[hwycov_id]:[flow_day]],2,FALSE)</f>
        <v>7237.1343239999997</v>
      </c>
      <c r="L805" s="229">
        <f t="shared" si="36"/>
        <v>0.12064638030349939</v>
      </c>
      <c r="M805" s="228">
        <f t="shared" si="37"/>
        <v>779.13432399999965</v>
      </c>
      <c r="N805" s="228">
        <f t="shared" si="38"/>
        <v>607050.29483493639</v>
      </c>
      <c r="O805" s="59" t="e">
        <f>VLOOKUP(class[[#This Row],[hwycov_id]],check!$A$2:$P$26,16,FALSE)</f>
        <v>#N/A</v>
      </c>
      <c r="P805" s="59">
        <v>829</v>
      </c>
      <c r="Q805" s="304">
        <f>ROUND(class[[#This Row],[count]],-3)</f>
        <v>6000</v>
      </c>
      <c r="R805" s="321">
        <f>VLOOKUP(class[[#This Row],[count_rd]],caltran!$J$2:$P$182,7,FALSE)</f>
        <v>3360.0000000000005</v>
      </c>
      <c r="S805" s="321">
        <f>VLOOKUP(class[[#This Row],[count_rd]],caltran!$J$2:$P$182,6,FALSE)</f>
        <v>8640</v>
      </c>
      <c r="T805" s="59">
        <f>IF(AND(class[[#This Row],[flow]]&gt;=class[[#This Row],[low]], class[[#This Row],[flow]]&lt;=class[[#This Row],[high]]),1,0)</f>
        <v>1</v>
      </c>
    </row>
    <row r="806" spans="1:20">
      <c r="A806" s="59">
        <v>28811</v>
      </c>
      <c r="B806" s="59">
        <v>9</v>
      </c>
      <c r="C806" s="59">
        <v>1</v>
      </c>
      <c r="D806" s="59">
        <v>1</v>
      </c>
      <c r="E806" s="59" t="s">
        <v>82</v>
      </c>
      <c r="F806" s="59">
        <v>2</v>
      </c>
      <c r="G806" s="227">
        <v>0</v>
      </c>
      <c r="H806" s="227">
        <v>3</v>
      </c>
      <c r="I806" s="227">
        <v>14</v>
      </c>
      <c r="J806" s="59">
        <v>6494</v>
      </c>
      <c r="K806" s="78">
        <f>VLOOKUP(class[[#This Row],[hwycov_id]],flow[[hwycov_id]:[flow_day]],2,FALSE)</f>
        <v>6085.1708980000003</v>
      </c>
      <c r="L806" s="229">
        <f t="shared" si="36"/>
        <v>-6.2954897135817589E-2</v>
      </c>
      <c r="M806" s="228">
        <f t="shared" si="37"/>
        <v>-408.82910199999969</v>
      </c>
      <c r="N806" s="228">
        <f t="shared" si="38"/>
        <v>167141.23464212616</v>
      </c>
      <c r="O806" s="59" t="e">
        <f>VLOOKUP(class[[#This Row],[hwycov_id]],check!$A$2:$P$26,16,FALSE)</f>
        <v>#N/A</v>
      </c>
      <c r="P806" s="59">
        <v>830</v>
      </c>
      <c r="Q806" s="304">
        <f>ROUND(class[[#This Row],[count]],-3)</f>
        <v>6000</v>
      </c>
      <c r="R806" s="321">
        <f>VLOOKUP(class[[#This Row],[count_rd]],caltran!$J$2:$P$182,7,FALSE)</f>
        <v>3360.0000000000005</v>
      </c>
      <c r="S806" s="321">
        <f>VLOOKUP(class[[#This Row],[count_rd]],caltran!$J$2:$P$182,6,FALSE)</f>
        <v>8640</v>
      </c>
      <c r="T806" s="59">
        <f>IF(AND(class[[#This Row],[flow]]&gt;=class[[#This Row],[low]], class[[#This Row],[flow]]&lt;=class[[#This Row],[high]]),1,0)</f>
        <v>1</v>
      </c>
    </row>
    <row r="807" spans="1:20">
      <c r="A807" s="59">
        <v>28917</v>
      </c>
      <c r="B807" s="59">
        <v>9</v>
      </c>
      <c r="C807" s="59">
        <v>1</v>
      </c>
      <c r="D807" s="59">
        <v>1</v>
      </c>
      <c r="E807" s="59" t="s">
        <v>82</v>
      </c>
      <c r="F807" s="59">
        <v>2</v>
      </c>
      <c r="G807" s="227">
        <v>0</v>
      </c>
      <c r="H807" s="227">
        <v>5</v>
      </c>
      <c r="I807" s="227">
        <v>5</v>
      </c>
      <c r="J807" s="59">
        <v>6547</v>
      </c>
      <c r="K807" s="78">
        <f>VLOOKUP(class[[#This Row],[hwycov_id]],flow[[hwycov_id]:[flow_day]],2,FALSE)</f>
        <v>2628.006065</v>
      </c>
      <c r="L807" s="229">
        <f t="shared" si="36"/>
        <v>-0.59859384985489539</v>
      </c>
      <c r="M807" s="228">
        <f t="shared" si="37"/>
        <v>-3918.993935</v>
      </c>
      <c r="N807" s="228">
        <f t="shared" si="38"/>
        <v>15358513.462566784</v>
      </c>
      <c r="O807" s="59" t="e">
        <f>VLOOKUP(class[[#This Row],[hwycov_id]],check!$A$2:$P$26,16,FALSE)</f>
        <v>#N/A</v>
      </c>
      <c r="P807" s="59">
        <v>831</v>
      </c>
      <c r="Q807" s="304">
        <f>ROUND(class[[#This Row],[count]],-3)</f>
        <v>7000</v>
      </c>
      <c r="R807" s="321">
        <f>VLOOKUP(class[[#This Row],[count_rd]],caltran!$J$2:$P$182,7,FALSE)</f>
        <v>4024.9999999999995</v>
      </c>
      <c r="S807" s="321">
        <f>VLOOKUP(class[[#This Row],[count_rd]],caltran!$J$2:$P$182,6,FALSE)</f>
        <v>9975</v>
      </c>
      <c r="T807" s="59">
        <f>IF(AND(class[[#This Row],[flow]]&gt;=class[[#This Row],[low]], class[[#This Row],[flow]]&lt;=class[[#This Row],[high]]),1,0)</f>
        <v>0</v>
      </c>
    </row>
    <row r="808" spans="1:20">
      <c r="A808" s="59">
        <v>2580</v>
      </c>
      <c r="B808" s="59">
        <v>9</v>
      </c>
      <c r="C808" s="59">
        <v>1</v>
      </c>
      <c r="D808" s="59">
        <v>1</v>
      </c>
      <c r="E808" s="59" t="s">
        <v>82</v>
      </c>
      <c r="F808" s="59">
        <v>2</v>
      </c>
      <c r="G808" s="227">
        <v>0</v>
      </c>
      <c r="H808" s="227">
        <v>3</v>
      </c>
      <c r="I808" s="227">
        <v>14</v>
      </c>
      <c r="J808" s="59">
        <v>6560</v>
      </c>
      <c r="K808" s="78">
        <f>VLOOKUP(class[[#This Row],[hwycov_id]],flow[[hwycov_id]:[flow_day]],2,FALSE)</f>
        <v>18629.883300000001</v>
      </c>
      <c r="L808" s="229">
        <f t="shared" si="36"/>
        <v>1.8399212347560976</v>
      </c>
      <c r="M808" s="228">
        <f t="shared" si="37"/>
        <v>12069.883300000001</v>
      </c>
      <c r="N808" s="228">
        <f t="shared" si="38"/>
        <v>145682082.87561893</v>
      </c>
      <c r="O808" s="59" t="e">
        <f>VLOOKUP(class[[#This Row],[hwycov_id]],check!$A$2:$P$26,16,FALSE)</f>
        <v>#N/A</v>
      </c>
      <c r="P808" s="59">
        <v>832</v>
      </c>
      <c r="Q808" s="304">
        <f>ROUND(class[[#This Row],[count]],-3)</f>
        <v>7000</v>
      </c>
      <c r="R808" s="321">
        <f>VLOOKUP(class[[#This Row],[count_rd]],caltran!$J$2:$P$182,7,FALSE)</f>
        <v>4024.9999999999995</v>
      </c>
      <c r="S808" s="321">
        <f>VLOOKUP(class[[#This Row],[count_rd]],caltran!$J$2:$P$182,6,FALSE)</f>
        <v>9975</v>
      </c>
      <c r="T808" s="59">
        <f>IF(AND(class[[#This Row],[flow]]&gt;=class[[#This Row],[low]], class[[#This Row],[flow]]&lt;=class[[#This Row],[high]]),1,0)</f>
        <v>0</v>
      </c>
    </row>
    <row r="809" spans="1:20">
      <c r="A809" s="59">
        <v>28482</v>
      </c>
      <c r="B809" s="59">
        <v>9</v>
      </c>
      <c r="C809" s="59">
        <v>1</v>
      </c>
      <c r="D809" s="59">
        <v>1</v>
      </c>
      <c r="E809" s="59" t="s">
        <v>82</v>
      </c>
      <c r="F809" s="59">
        <v>2</v>
      </c>
      <c r="G809" s="227">
        <v>0</v>
      </c>
      <c r="H809" s="227">
        <v>6</v>
      </c>
      <c r="I809" s="227">
        <v>6</v>
      </c>
      <c r="J809" s="59">
        <v>6572</v>
      </c>
      <c r="K809" s="78">
        <f>VLOOKUP(class[[#This Row],[hwycov_id]],flow[[hwycov_id]:[flow_day]],2,FALSE)</f>
        <v>5076.7314149999993</v>
      </c>
      <c r="L809" s="229">
        <f t="shared" si="36"/>
        <v>-0.22752108718807074</v>
      </c>
      <c r="M809" s="228">
        <f t="shared" si="37"/>
        <v>-1495.2685850000007</v>
      </c>
      <c r="N809" s="228">
        <f t="shared" si="38"/>
        <v>2235828.1412879042</v>
      </c>
      <c r="O809" s="59" t="e">
        <f>VLOOKUP(class[[#This Row],[hwycov_id]],check!$A$2:$P$26,16,FALSE)</f>
        <v>#N/A</v>
      </c>
      <c r="P809" s="59">
        <v>833</v>
      </c>
      <c r="Q809" s="304">
        <f>ROUND(class[[#This Row],[count]],-3)</f>
        <v>7000</v>
      </c>
      <c r="R809" s="321">
        <f>VLOOKUP(class[[#This Row],[count_rd]],caltran!$J$2:$P$182,7,FALSE)</f>
        <v>4024.9999999999995</v>
      </c>
      <c r="S809" s="321">
        <f>VLOOKUP(class[[#This Row],[count_rd]],caltran!$J$2:$P$182,6,FALSE)</f>
        <v>9975</v>
      </c>
      <c r="T809" s="59">
        <f>IF(AND(class[[#This Row],[flow]]&gt;=class[[#This Row],[low]], class[[#This Row],[flow]]&lt;=class[[#This Row],[high]]),1,0)</f>
        <v>1</v>
      </c>
    </row>
    <row r="810" spans="1:20">
      <c r="A810" s="59">
        <v>29059</v>
      </c>
      <c r="B810" s="59">
        <v>9</v>
      </c>
      <c r="C810" s="59">
        <v>1</v>
      </c>
      <c r="D810" s="59">
        <v>1</v>
      </c>
      <c r="E810" s="59" t="s">
        <v>82</v>
      </c>
      <c r="F810" s="59">
        <v>2</v>
      </c>
      <c r="G810" s="227">
        <v>0</v>
      </c>
      <c r="H810" s="227">
        <v>2</v>
      </c>
      <c r="I810" s="227">
        <v>14</v>
      </c>
      <c r="J810" s="59">
        <v>6584</v>
      </c>
      <c r="K810" s="78">
        <f>VLOOKUP(class[[#This Row],[hwycov_id]],flow[[hwycov_id]:[flow_day]],2,FALSE)</f>
        <v>8516.5395509999998</v>
      </c>
      <c r="L810" s="229">
        <f t="shared" si="36"/>
        <v>0.29352058794046165</v>
      </c>
      <c r="M810" s="228">
        <f t="shared" si="37"/>
        <v>1932.5395509999998</v>
      </c>
      <c r="N810" s="228">
        <f t="shared" si="38"/>
        <v>3734709.1161792809</v>
      </c>
      <c r="O810" s="59" t="e">
        <f>VLOOKUP(class[[#This Row],[hwycov_id]],check!$A$2:$P$26,16,FALSE)</f>
        <v>#N/A</v>
      </c>
      <c r="P810" s="59">
        <v>834</v>
      </c>
      <c r="Q810" s="304">
        <f>ROUND(class[[#This Row],[count]],-3)</f>
        <v>7000</v>
      </c>
      <c r="R810" s="321">
        <f>VLOOKUP(class[[#This Row],[count_rd]],caltran!$J$2:$P$182,7,FALSE)</f>
        <v>4024.9999999999995</v>
      </c>
      <c r="S810" s="321">
        <f>VLOOKUP(class[[#This Row],[count_rd]],caltran!$J$2:$P$182,6,FALSE)</f>
        <v>9975</v>
      </c>
      <c r="T810" s="59">
        <f>IF(AND(class[[#This Row],[flow]]&gt;=class[[#This Row],[low]], class[[#This Row],[flow]]&lt;=class[[#This Row],[high]]),1,0)</f>
        <v>1</v>
      </c>
    </row>
    <row r="811" spans="1:20">
      <c r="A811" s="59">
        <v>2611</v>
      </c>
      <c r="B811" s="59">
        <v>9</v>
      </c>
      <c r="C811" s="59">
        <v>1</v>
      </c>
      <c r="D811" s="59">
        <v>1</v>
      </c>
      <c r="E811" s="59" t="s">
        <v>82</v>
      </c>
      <c r="F811" s="59">
        <v>2</v>
      </c>
      <c r="G811" s="227">
        <v>0</v>
      </c>
      <c r="H811" s="227">
        <v>6</v>
      </c>
      <c r="I811" s="227">
        <v>1</v>
      </c>
      <c r="J811" s="59">
        <v>6602</v>
      </c>
      <c r="K811" s="78">
        <f>VLOOKUP(class[[#This Row],[hwycov_id]],flow[[hwycov_id]:[flow_day]],2,FALSE)</f>
        <v>5665.2461699999994</v>
      </c>
      <c r="L811" s="229">
        <f t="shared" si="36"/>
        <v>-0.1418894016964557</v>
      </c>
      <c r="M811" s="228">
        <f t="shared" si="37"/>
        <v>-936.75383000000056</v>
      </c>
      <c r="N811" s="228">
        <f t="shared" si="38"/>
        <v>877507.73801967001</v>
      </c>
      <c r="O811" s="59" t="e">
        <f>VLOOKUP(class[[#This Row],[hwycov_id]],check!$A$2:$P$26,16,FALSE)</f>
        <v>#N/A</v>
      </c>
      <c r="P811" s="59">
        <v>835</v>
      </c>
      <c r="Q811" s="304">
        <f>ROUND(class[[#This Row],[count]],-3)</f>
        <v>7000</v>
      </c>
      <c r="R811" s="321">
        <f>VLOOKUP(class[[#This Row],[count_rd]],caltran!$J$2:$P$182,7,FALSE)</f>
        <v>4024.9999999999995</v>
      </c>
      <c r="S811" s="321">
        <f>VLOOKUP(class[[#This Row],[count_rd]],caltran!$J$2:$P$182,6,FALSE)</f>
        <v>9975</v>
      </c>
      <c r="T811" s="59">
        <f>IF(AND(class[[#This Row],[flow]]&gt;=class[[#This Row],[low]], class[[#This Row],[flow]]&lt;=class[[#This Row],[high]]),1,0)</f>
        <v>1</v>
      </c>
    </row>
    <row r="812" spans="1:20">
      <c r="A812" s="59">
        <v>2734</v>
      </c>
      <c r="B812" s="59">
        <v>9</v>
      </c>
      <c r="C812" s="59">
        <v>1</v>
      </c>
      <c r="D812" s="59">
        <v>1</v>
      </c>
      <c r="E812" s="59" t="s">
        <v>82</v>
      </c>
      <c r="F812" s="59">
        <v>2</v>
      </c>
      <c r="G812" s="227">
        <v>0</v>
      </c>
      <c r="H812" s="227">
        <v>6</v>
      </c>
      <c r="I812" s="227">
        <v>1</v>
      </c>
      <c r="J812" s="59">
        <v>6656</v>
      </c>
      <c r="K812" s="78">
        <f>VLOOKUP(class[[#This Row],[hwycov_id]],flow[[hwycov_id]:[flow_day]],2,FALSE)</f>
        <v>5386.7791610000004</v>
      </c>
      <c r="L812" s="229">
        <f t="shared" si="36"/>
        <v>-0.19068822701322108</v>
      </c>
      <c r="M812" s="228">
        <f t="shared" si="37"/>
        <v>-1269.2208389999996</v>
      </c>
      <c r="N812" s="228">
        <f t="shared" si="38"/>
        <v>1610921.538151863</v>
      </c>
      <c r="O812" s="59" t="e">
        <f>VLOOKUP(class[[#This Row],[hwycov_id]],check!$A$2:$P$26,16,FALSE)</f>
        <v>#N/A</v>
      </c>
      <c r="P812" s="59">
        <v>836</v>
      </c>
      <c r="Q812" s="304">
        <f>ROUND(class[[#This Row],[count]],-3)</f>
        <v>7000</v>
      </c>
      <c r="R812" s="321">
        <f>VLOOKUP(class[[#This Row],[count_rd]],caltran!$J$2:$P$182,7,FALSE)</f>
        <v>4024.9999999999995</v>
      </c>
      <c r="S812" s="321">
        <f>VLOOKUP(class[[#This Row],[count_rd]],caltran!$J$2:$P$182,6,FALSE)</f>
        <v>9975</v>
      </c>
      <c r="T812" s="59">
        <f>IF(AND(class[[#This Row],[flow]]&gt;=class[[#This Row],[low]], class[[#This Row],[flow]]&lt;=class[[#This Row],[high]]),1,0)</f>
        <v>1</v>
      </c>
    </row>
    <row r="813" spans="1:20">
      <c r="A813" s="59">
        <v>28536</v>
      </c>
      <c r="B813" s="59">
        <v>9</v>
      </c>
      <c r="C813" s="59">
        <v>1</v>
      </c>
      <c r="D813" s="59">
        <v>1</v>
      </c>
      <c r="E813" s="59" t="s">
        <v>82</v>
      </c>
      <c r="F813" s="59">
        <v>2</v>
      </c>
      <c r="G813" s="227">
        <v>0</v>
      </c>
      <c r="H813" s="227">
        <v>6</v>
      </c>
      <c r="I813" s="227">
        <v>12</v>
      </c>
      <c r="J813" s="59">
        <v>6661</v>
      </c>
      <c r="K813" s="78">
        <f>VLOOKUP(class[[#This Row],[hwycov_id]],flow[[hwycov_id]:[flow_day]],2,FALSE)</f>
        <v>4853.6660920000004</v>
      </c>
      <c r="L813" s="229">
        <f t="shared" si="36"/>
        <v>-0.27133071730971314</v>
      </c>
      <c r="M813" s="228">
        <f t="shared" si="37"/>
        <v>-1807.3339079999996</v>
      </c>
      <c r="N813" s="228">
        <f t="shared" si="38"/>
        <v>3266455.8550065509</v>
      </c>
      <c r="O813" s="59" t="e">
        <f>VLOOKUP(class[[#This Row],[hwycov_id]],check!$A$2:$P$26,16,FALSE)</f>
        <v>#N/A</v>
      </c>
      <c r="P813" s="59">
        <v>837</v>
      </c>
      <c r="Q813" s="304">
        <f>ROUND(class[[#This Row],[count]],-3)</f>
        <v>7000</v>
      </c>
      <c r="R813" s="321">
        <f>VLOOKUP(class[[#This Row],[count_rd]],caltran!$J$2:$P$182,7,FALSE)</f>
        <v>4024.9999999999995</v>
      </c>
      <c r="S813" s="321">
        <f>VLOOKUP(class[[#This Row],[count_rd]],caltran!$J$2:$P$182,6,FALSE)</f>
        <v>9975</v>
      </c>
      <c r="T813" s="59">
        <f>IF(AND(class[[#This Row],[flow]]&gt;=class[[#This Row],[low]], class[[#This Row],[flow]]&lt;=class[[#This Row],[high]]),1,0)</f>
        <v>1</v>
      </c>
    </row>
    <row r="814" spans="1:20">
      <c r="A814" s="59">
        <v>14947</v>
      </c>
      <c r="B814" s="59">
        <v>9</v>
      </c>
      <c r="C814" s="59">
        <v>1</v>
      </c>
      <c r="D814" s="59">
        <v>1</v>
      </c>
      <c r="E814" s="59" t="s">
        <v>82</v>
      </c>
      <c r="F814" s="59">
        <v>2</v>
      </c>
      <c r="G814" s="227">
        <v>0</v>
      </c>
      <c r="H814" s="227">
        <v>3</v>
      </c>
      <c r="I814" s="227">
        <v>14</v>
      </c>
      <c r="J814" s="59">
        <v>6668</v>
      </c>
      <c r="K814" s="78">
        <f>VLOOKUP(class[[#This Row],[hwycov_id]],flow[[hwycov_id]:[flow_day]],2,FALSE)</f>
        <v>5979.9264210000001</v>
      </c>
      <c r="L814" s="229">
        <f t="shared" si="36"/>
        <v>-0.10319039877024594</v>
      </c>
      <c r="M814" s="228">
        <f t="shared" si="37"/>
        <v>-688.07357899999988</v>
      </c>
      <c r="N814" s="228">
        <f t="shared" si="38"/>
        <v>473445.25011786906</v>
      </c>
      <c r="O814" s="59" t="e">
        <f>VLOOKUP(class[[#This Row],[hwycov_id]],check!$A$2:$P$26,16,FALSE)</f>
        <v>#N/A</v>
      </c>
      <c r="P814" s="59">
        <v>838</v>
      </c>
      <c r="Q814" s="304">
        <f>ROUND(class[[#This Row],[count]],-3)</f>
        <v>7000</v>
      </c>
      <c r="R814" s="321">
        <f>VLOOKUP(class[[#This Row],[count_rd]],caltran!$J$2:$P$182,7,FALSE)</f>
        <v>4024.9999999999995</v>
      </c>
      <c r="S814" s="321">
        <f>VLOOKUP(class[[#This Row],[count_rd]],caltran!$J$2:$P$182,6,FALSE)</f>
        <v>9975</v>
      </c>
      <c r="T814" s="59">
        <f>IF(AND(class[[#This Row],[flow]]&gt;=class[[#This Row],[low]], class[[#This Row],[flow]]&lt;=class[[#This Row],[high]]),1,0)</f>
        <v>1</v>
      </c>
    </row>
    <row r="815" spans="1:20">
      <c r="A815" s="59">
        <v>15408</v>
      </c>
      <c r="B815" s="59">
        <v>9</v>
      </c>
      <c r="C815" s="59">
        <v>1</v>
      </c>
      <c r="D815" s="59">
        <v>1</v>
      </c>
      <c r="E815" s="59" t="s">
        <v>82</v>
      </c>
      <c r="F815" s="59">
        <v>2</v>
      </c>
      <c r="G815" s="227">
        <v>0</v>
      </c>
      <c r="H815" s="227">
        <v>5</v>
      </c>
      <c r="I815" s="227">
        <v>9</v>
      </c>
      <c r="J815" s="59">
        <v>6676</v>
      </c>
      <c r="K815" s="78">
        <f>VLOOKUP(class[[#This Row],[hwycov_id]],flow[[hwycov_id]:[flow_day]],2,FALSE)</f>
        <v>4726.324302</v>
      </c>
      <c r="L815" s="229">
        <f t="shared" si="36"/>
        <v>-0.29204249520671066</v>
      </c>
      <c r="M815" s="228">
        <f t="shared" si="37"/>
        <v>-1949.675698</v>
      </c>
      <c r="N815" s="228">
        <f t="shared" si="38"/>
        <v>3801235.3273717873</v>
      </c>
      <c r="O815" s="59" t="e">
        <f>VLOOKUP(class[[#This Row],[hwycov_id]],check!$A$2:$P$26,16,FALSE)</f>
        <v>#N/A</v>
      </c>
      <c r="P815" s="59">
        <v>839</v>
      </c>
      <c r="Q815" s="304">
        <f>ROUND(class[[#This Row],[count]],-3)</f>
        <v>7000</v>
      </c>
      <c r="R815" s="321">
        <f>VLOOKUP(class[[#This Row],[count_rd]],caltran!$J$2:$P$182,7,FALSE)</f>
        <v>4024.9999999999995</v>
      </c>
      <c r="S815" s="321">
        <f>VLOOKUP(class[[#This Row],[count_rd]],caltran!$J$2:$P$182,6,FALSE)</f>
        <v>9975</v>
      </c>
      <c r="T815" s="59">
        <f>IF(AND(class[[#This Row],[flow]]&gt;=class[[#This Row],[low]], class[[#This Row],[flow]]&lt;=class[[#This Row],[high]]),1,0)</f>
        <v>1</v>
      </c>
    </row>
    <row r="816" spans="1:20">
      <c r="A816" s="59">
        <v>27580</v>
      </c>
      <c r="B816" s="59">
        <v>9</v>
      </c>
      <c r="C816" s="59">
        <v>1</v>
      </c>
      <c r="D816" s="59">
        <v>1</v>
      </c>
      <c r="E816" s="59" t="s">
        <v>82</v>
      </c>
      <c r="F816" s="59">
        <v>2</v>
      </c>
      <c r="G816" s="227">
        <v>0</v>
      </c>
      <c r="H816" s="227">
        <v>2</v>
      </c>
      <c r="I816" s="227">
        <v>14</v>
      </c>
      <c r="J816" s="59">
        <v>6731</v>
      </c>
      <c r="K816" s="78">
        <f>VLOOKUP(class[[#This Row],[hwycov_id]],flow[[hwycov_id]:[flow_day]],2,FALSE)</f>
        <v>9442.6266469999991</v>
      </c>
      <c r="L816" s="229">
        <f t="shared" si="36"/>
        <v>0.40285643247660063</v>
      </c>
      <c r="M816" s="228">
        <f t="shared" si="37"/>
        <v>2711.6266469999991</v>
      </c>
      <c r="N816" s="228">
        <f t="shared" si="38"/>
        <v>7352919.0727204578</v>
      </c>
      <c r="O816" s="59" t="e">
        <f>VLOOKUP(class[[#This Row],[hwycov_id]],check!$A$2:$P$26,16,FALSE)</f>
        <v>#N/A</v>
      </c>
      <c r="P816" s="59">
        <v>840</v>
      </c>
      <c r="Q816" s="304">
        <f>ROUND(class[[#This Row],[count]],-3)</f>
        <v>7000</v>
      </c>
      <c r="R816" s="321">
        <f>VLOOKUP(class[[#This Row],[count_rd]],caltran!$J$2:$P$182,7,FALSE)</f>
        <v>4024.9999999999995</v>
      </c>
      <c r="S816" s="321">
        <f>VLOOKUP(class[[#This Row],[count_rd]],caltran!$J$2:$P$182,6,FALSE)</f>
        <v>9975</v>
      </c>
      <c r="T816" s="59">
        <f>IF(AND(class[[#This Row],[flow]]&gt;=class[[#This Row],[low]], class[[#This Row],[flow]]&lt;=class[[#This Row],[high]]),1,0)</f>
        <v>1</v>
      </c>
    </row>
    <row r="817" spans="1:20">
      <c r="A817" s="59">
        <v>28548</v>
      </c>
      <c r="B817" s="59">
        <v>9</v>
      </c>
      <c r="C817" s="59">
        <v>1</v>
      </c>
      <c r="D817" s="59">
        <v>1</v>
      </c>
      <c r="E817" s="59" t="s">
        <v>82</v>
      </c>
      <c r="F817" s="59">
        <v>2</v>
      </c>
      <c r="G817" s="227">
        <v>0</v>
      </c>
      <c r="H817" s="227">
        <v>6</v>
      </c>
      <c r="I817" s="227">
        <v>1</v>
      </c>
      <c r="J817" s="59">
        <v>6766</v>
      </c>
      <c r="K817" s="78">
        <f>VLOOKUP(class[[#This Row],[hwycov_id]],flow[[hwycov_id]:[flow_day]],2,FALSE)</f>
        <v>6601.5950000000012</v>
      </c>
      <c r="L817" s="229">
        <f t="shared" si="36"/>
        <v>-2.4298699379249E-2</v>
      </c>
      <c r="M817" s="228">
        <f t="shared" si="37"/>
        <v>-164.40499999999884</v>
      </c>
      <c r="N817" s="228">
        <f t="shared" si="38"/>
        <v>27029.004024999616</v>
      </c>
      <c r="O817" s="59" t="e">
        <f>VLOOKUP(class[[#This Row],[hwycov_id]],check!$A$2:$P$26,16,FALSE)</f>
        <v>#N/A</v>
      </c>
      <c r="P817" s="59">
        <v>841</v>
      </c>
      <c r="Q817" s="304">
        <f>ROUND(class[[#This Row],[count]],-3)</f>
        <v>7000</v>
      </c>
      <c r="R817" s="321">
        <f>VLOOKUP(class[[#This Row],[count_rd]],caltran!$J$2:$P$182,7,FALSE)</f>
        <v>4024.9999999999995</v>
      </c>
      <c r="S817" s="321">
        <f>VLOOKUP(class[[#This Row],[count_rd]],caltran!$J$2:$P$182,6,FALSE)</f>
        <v>9975</v>
      </c>
      <c r="T817" s="59">
        <f>IF(AND(class[[#This Row],[flow]]&gt;=class[[#This Row],[low]], class[[#This Row],[flow]]&lt;=class[[#This Row],[high]]),1,0)</f>
        <v>1</v>
      </c>
    </row>
    <row r="818" spans="1:20">
      <c r="A818" s="59">
        <v>28533</v>
      </c>
      <c r="B818" s="59">
        <v>9</v>
      </c>
      <c r="C818" s="59">
        <v>1</v>
      </c>
      <c r="D818" s="59">
        <v>1</v>
      </c>
      <c r="E818" s="59" t="s">
        <v>82</v>
      </c>
      <c r="F818" s="59">
        <v>2</v>
      </c>
      <c r="G818" s="227">
        <v>0</v>
      </c>
      <c r="H818" s="227">
        <v>7</v>
      </c>
      <c r="I818" s="227">
        <v>18</v>
      </c>
      <c r="J818" s="59">
        <v>6772</v>
      </c>
      <c r="K818" s="78">
        <f>VLOOKUP(class[[#This Row],[hwycov_id]],flow[[hwycov_id]:[flow_day]],2,FALSE)</f>
        <v>5881.2530059999999</v>
      </c>
      <c r="L818" s="229">
        <f t="shared" si="36"/>
        <v>-0.1315338148257531</v>
      </c>
      <c r="M818" s="228">
        <f t="shared" si="37"/>
        <v>-890.74699400000009</v>
      </c>
      <c r="N818" s="228">
        <f t="shared" si="38"/>
        <v>793430.20732003613</v>
      </c>
      <c r="O818" s="59" t="e">
        <f>VLOOKUP(class[[#This Row],[hwycov_id]],check!$A$2:$P$26,16,FALSE)</f>
        <v>#N/A</v>
      </c>
      <c r="P818" s="59">
        <v>842</v>
      </c>
      <c r="Q818" s="304">
        <f>ROUND(class[[#This Row],[count]],-3)</f>
        <v>7000</v>
      </c>
      <c r="R818" s="321">
        <f>VLOOKUP(class[[#This Row],[count_rd]],caltran!$J$2:$P$182,7,FALSE)</f>
        <v>4024.9999999999995</v>
      </c>
      <c r="S818" s="321">
        <f>VLOOKUP(class[[#This Row],[count_rd]],caltran!$J$2:$P$182,6,FALSE)</f>
        <v>9975</v>
      </c>
      <c r="T818" s="59">
        <f>IF(AND(class[[#This Row],[flow]]&gt;=class[[#This Row],[low]], class[[#This Row],[flow]]&lt;=class[[#This Row],[high]]),1,0)</f>
        <v>1</v>
      </c>
    </row>
    <row r="819" spans="1:20">
      <c r="A819" s="59">
        <v>14125</v>
      </c>
      <c r="B819" s="59">
        <v>9</v>
      </c>
      <c r="C819" s="59">
        <v>1</v>
      </c>
      <c r="D819" s="59">
        <v>1</v>
      </c>
      <c r="E819" s="59" t="s">
        <v>82</v>
      </c>
      <c r="F819" s="59">
        <v>2</v>
      </c>
      <c r="G819" s="227">
        <v>0</v>
      </c>
      <c r="H819" s="227">
        <v>2</v>
      </c>
      <c r="I819" s="227">
        <v>11</v>
      </c>
      <c r="J819" s="59">
        <v>6796</v>
      </c>
      <c r="K819" s="78">
        <f>VLOOKUP(class[[#This Row],[hwycov_id]],flow[[hwycov_id]:[flow_day]],2,FALSE)</f>
        <v>4102.9925370000001</v>
      </c>
      <c r="L819" s="229">
        <f t="shared" si="36"/>
        <v>-0.39626360550323714</v>
      </c>
      <c r="M819" s="228">
        <f t="shared" si="37"/>
        <v>-2693.0074629999999</v>
      </c>
      <c r="N819" s="228">
        <f t="shared" si="38"/>
        <v>7252289.1957736956</v>
      </c>
      <c r="O819" s="59" t="e">
        <f>VLOOKUP(class[[#This Row],[hwycov_id]],check!$A$2:$P$26,16,FALSE)</f>
        <v>#N/A</v>
      </c>
      <c r="P819" s="59">
        <v>843</v>
      </c>
      <c r="Q819" s="304">
        <f>ROUND(class[[#This Row],[count]],-3)</f>
        <v>7000</v>
      </c>
      <c r="R819" s="321">
        <f>VLOOKUP(class[[#This Row],[count_rd]],caltran!$J$2:$P$182,7,FALSE)</f>
        <v>4024.9999999999995</v>
      </c>
      <c r="S819" s="321">
        <f>VLOOKUP(class[[#This Row],[count_rd]],caltran!$J$2:$P$182,6,FALSE)</f>
        <v>9975</v>
      </c>
      <c r="T819" s="59">
        <f>IF(AND(class[[#This Row],[flow]]&gt;=class[[#This Row],[low]], class[[#This Row],[flow]]&lt;=class[[#This Row],[high]]),1,0)</f>
        <v>1</v>
      </c>
    </row>
    <row r="820" spans="1:20">
      <c r="A820" s="59">
        <v>28044</v>
      </c>
      <c r="B820" s="59">
        <v>9</v>
      </c>
      <c r="C820" s="59">
        <v>1</v>
      </c>
      <c r="D820" s="59">
        <v>1</v>
      </c>
      <c r="E820" s="59" t="s">
        <v>82</v>
      </c>
      <c r="F820" s="59">
        <v>2</v>
      </c>
      <c r="G820" s="227">
        <v>0</v>
      </c>
      <c r="H820" s="227">
        <v>3</v>
      </c>
      <c r="I820" s="227">
        <v>14</v>
      </c>
      <c r="J820" s="59">
        <v>6802</v>
      </c>
      <c r="K820" s="78">
        <f>VLOOKUP(class[[#This Row],[hwycov_id]],flow[[hwycov_id]:[flow_day]],2,FALSE)</f>
        <v>8092.6063379999996</v>
      </c>
      <c r="L820" s="229">
        <f t="shared" si="36"/>
        <v>0.18973924404586873</v>
      </c>
      <c r="M820" s="228">
        <f t="shared" si="37"/>
        <v>1290.6063379999996</v>
      </c>
      <c r="N820" s="228">
        <f t="shared" si="38"/>
        <v>1665664.7196857692</v>
      </c>
      <c r="O820" s="59" t="e">
        <f>VLOOKUP(class[[#This Row],[hwycov_id]],check!$A$2:$P$26,16,FALSE)</f>
        <v>#N/A</v>
      </c>
      <c r="P820" s="59">
        <v>844</v>
      </c>
      <c r="Q820" s="304">
        <f>ROUND(class[[#This Row],[count]],-3)</f>
        <v>7000</v>
      </c>
      <c r="R820" s="321">
        <f>VLOOKUP(class[[#This Row],[count_rd]],caltran!$J$2:$P$182,7,FALSE)</f>
        <v>4024.9999999999995</v>
      </c>
      <c r="S820" s="321">
        <f>VLOOKUP(class[[#This Row],[count_rd]],caltran!$J$2:$P$182,6,FALSE)</f>
        <v>9975</v>
      </c>
      <c r="T820" s="59">
        <f>IF(AND(class[[#This Row],[flow]]&gt;=class[[#This Row],[low]], class[[#This Row],[flow]]&lt;=class[[#This Row],[high]]),1,0)</f>
        <v>1</v>
      </c>
    </row>
    <row r="821" spans="1:20">
      <c r="A821" s="59">
        <v>28583</v>
      </c>
      <c r="B821" s="59">
        <v>9</v>
      </c>
      <c r="C821" s="59">
        <v>1</v>
      </c>
      <c r="D821" s="59">
        <v>1</v>
      </c>
      <c r="E821" s="59" t="s">
        <v>82</v>
      </c>
      <c r="F821" s="59">
        <v>2</v>
      </c>
      <c r="G821" s="227">
        <v>0</v>
      </c>
      <c r="H821" s="227">
        <v>7</v>
      </c>
      <c r="I821" s="227">
        <v>15</v>
      </c>
      <c r="J821" s="59">
        <v>6824</v>
      </c>
      <c r="K821" s="78">
        <f>VLOOKUP(class[[#This Row],[hwycov_id]],flow[[hwycov_id]:[flow_day]],2,FALSE)</f>
        <v>8452.9665840000016</v>
      </c>
      <c r="L821" s="229">
        <f t="shared" si="36"/>
        <v>0.23871139859320079</v>
      </c>
      <c r="M821" s="228">
        <f t="shared" si="37"/>
        <v>1628.9665840000016</v>
      </c>
      <c r="N821" s="228">
        <f t="shared" si="38"/>
        <v>2653532.1317886342</v>
      </c>
      <c r="O821" s="59" t="e">
        <f>VLOOKUP(class[[#This Row],[hwycov_id]],check!$A$2:$P$26,16,FALSE)</f>
        <v>#N/A</v>
      </c>
      <c r="P821" s="59">
        <v>845</v>
      </c>
      <c r="Q821" s="304">
        <f>ROUND(class[[#This Row],[count]],-3)</f>
        <v>7000</v>
      </c>
      <c r="R821" s="321">
        <f>VLOOKUP(class[[#This Row],[count_rd]],caltran!$J$2:$P$182,7,FALSE)</f>
        <v>4024.9999999999995</v>
      </c>
      <c r="S821" s="321">
        <f>VLOOKUP(class[[#This Row],[count_rd]],caltran!$J$2:$P$182,6,FALSE)</f>
        <v>9975</v>
      </c>
      <c r="T821" s="59">
        <f>IF(AND(class[[#This Row],[flow]]&gt;=class[[#This Row],[low]], class[[#This Row],[flow]]&lt;=class[[#This Row],[high]]),1,0)</f>
        <v>1</v>
      </c>
    </row>
    <row r="822" spans="1:20">
      <c r="A822" s="59">
        <v>14627</v>
      </c>
      <c r="B822" s="59">
        <v>9</v>
      </c>
      <c r="C822" s="59">
        <v>1</v>
      </c>
      <c r="D822" s="59">
        <v>1</v>
      </c>
      <c r="E822" s="59" t="s">
        <v>82</v>
      </c>
      <c r="F822" s="59">
        <v>2</v>
      </c>
      <c r="G822" s="227">
        <v>0</v>
      </c>
      <c r="H822" s="227">
        <v>3</v>
      </c>
      <c r="I822" s="227">
        <v>14</v>
      </c>
      <c r="J822" s="59">
        <v>6891</v>
      </c>
      <c r="K822" s="78">
        <f>VLOOKUP(class[[#This Row],[hwycov_id]],flow[[hwycov_id]:[flow_day]],2,FALSE)</f>
        <v>7179.6433420000003</v>
      </c>
      <c r="L822" s="229">
        <f t="shared" si="36"/>
        <v>4.1887003627920416E-2</v>
      </c>
      <c r="M822" s="228">
        <f t="shared" si="37"/>
        <v>288.6433420000003</v>
      </c>
      <c r="N822" s="228">
        <f t="shared" si="38"/>
        <v>83314.978880929135</v>
      </c>
      <c r="O822" s="59" t="e">
        <f>VLOOKUP(class[[#This Row],[hwycov_id]],check!$A$2:$P$26,16,FALSE)</f>
        <v>#N/A</v>
      </c>
      <c r="P822" s="59">
        <v>846</v>
      </c>
      <c r="Q822" s="304">
        <f>ROUND(class[[#This Row],[count]],-3)</f>
        <v>7000</v>
      </c>
      <c r="R822" s="321">
        <f>VLOOKUP(class[[#This Row],[count_rd]],caltran!$J$2:$P$182,7,FALSE)</f>
        <v>4024.9999999999995</v>
      </c>
      <c r="S822" s="321">
        <f>VLOOKUP(class[[#This Row],[count_rd]],caltran!$J$2:$P$182,6,FALSE)</f>
        <v>9975</v>
      </c>
      <c r="T822" s="59">
        <f>IF(AND(class[[#This Row],[flow]]&gt;=class[[#This Row],[low]], class[[#This Row],[flow]]&lt;=class[[#This Row],[high]]),1,0)</f>
        <v>1</v>
      </c>
    </row>
    <row r="823" spans="1:20">
      <c r="A823" s="59">
        <v>25471</v>
      </c>
      <c r="B823" s="59">
        <v>9</v>
      </c>
      <c r="C823" s="59">
        <v>1</v>
      </c>
      <c r="D823" s="59">
        <v>1</v>
      </c>
      <c r="E823" s="59" t="s">
        <v>82</v>
      </c>
      <c r="F823" s="59">
        <v>2</v>
      </c>
      <c r="G823" s="227">
        <v>0</v>
      </c>
      <c r="H823" s="227">
        <v>3</v>
      </c>
      <c r="I823" s="227">
        <v>14</v>
      </c>
      <c r="J823" s="59">
        <v>6941</v>
      </c>
      <c r="K823" s="78">
        <f>VLOOKUP(class[[#This Row],[hwycov_id]],flow[[hwycov_id]:[flow_day]],2,FALSE)</f>
        <v>9320.838624</v>
      </c>
      <c r="L823" s="229">
        <f t="shared" si="36"/>
        <v>0.34286682380060518</v>
      </c>
      <c r="M823" s="228">
        <f t="shared" si="37"/>
        <v>2379.838624</v>
      </c>
      <c r="N823" s="228">
        <f t="shared" si="38"/>
        <v>5663631.8762822133</v>
      </c>
      <c r="O823" s="59" t="e">
        <f>VLOOKUP(class[[#This Row],[hwycov_id]],check!$A$2:$P$26,16,FALSE)</f>
        <v>#N/A</v>
      </c>
      <c r="P823" s="59">
        <v>847</v>
      </c>
      <c r="Q823" s="304">
        <f>ROUND(class[[#This Row],[count]],-3)</f>
        <v>7000</v>
      </c>
      <c r="R823" s="321">
        <f>VLOOKUP(class[[#This Row],[count_rd]],caltran!$J$2:$P$182,7,FALSE)</f>
        <v>4024.9999999999995</v>
      </c>
      <c r="S823" s="321">
        <f>VLOOKUP(class[[#This Row],[count_rd]],caltran!$J$2:$P$182,6,FALSE)</f>
        <v>9975</v>
      </c>
      <c r="T823" s="59">
        <f>IF(AND(class[[#This Row],[flow]]&gt;=class[[#This Row],[low]], class[[#This Row],[flow]]&lt;=class[[#This Row],[high]]),1,0)</f>
        <v>1</v>
      </c>
    </row>
    <row r="824" spans="1:20">
      <c r="A824" s="59">
        <v>13651</v>
      </c>
      <c r="B824" s="59">
        <v>9</v>
      </c>
      <c r="C824" s="59">
        <v>1</v>
      </c>
      <c r="D824" s="59">
        <v>1</v>
      </c>
      <c r="E824" s="59" t="s">
        <v>82</v>
      </c>
      <c r="F824" s="59">
        <v>2</v>
      </c>
      <c r="G824" s="227">
        <v>0</v>
      </c>
      <c r="H824" s="227">
        <v>3</v>
      </c>
      <c r="I824" s="227">
        <v>14</v>
      </c>
      <c r="J824" s="59">
        <v>7008</v>
      </c>
      <c r="K824" s="78">
        <f>VLOOKUP(class[[#This Row],[hwycov_id]],flow[[hwycov_id]:[flow_day]],2,FALSE)</f>
        <v>12903.175170000002</v>
      </c>
      <c r="L824" s="229">
        <f t="shared" si="36"/>
        <v>0.84120650256849339</v>
      </c>
      <c r="M824" s="228">
        <f t="shared" si="37"/>
        <v>5895.1751700000023</v>
      </c>
      <c r="N824" s="228">
        <f t="shared" si="38"/>
        <v>34753090.284984559</v>
      </c>
      <c r="O824" s="59" t="e">
        <f>VLOOKUP(class[[#This Row],[hwycov_id]],check!$A$2:$P$26,16,FALSE)</f>
        <v>#N/A</v>
      </c>
      <c r="P824" s="59">
        <v>848</v>
      </c>
      <c r="Q824" s="304">
        <f>ROUND(class[[#This Row],[count]],-3)</f>
        <v>7000</v>
      </c>
      <c r="R824" s="321">
        <f>VLOOKUP(class[[#This Row],[count_rd]],caltran!$J$2:$P$182,7,FALSE)</f>
        <v>4024.9999999999995</v>
      </c>
      <c r="S824" s="321">
        <f>VLOOKUP(class[[#This Row],[count_rd]],caltran!$J$2:$P$182,6,FALSE)</f>
        <v>9975</v>
      </c>
      <c r="T824" s="59">
        <f>IF(AND(class[[#This Row],[flow]]&gt;=class[[#This Row],[low]], class[[#This Row],[flow]]&lt;=class[[#This Row],[high]]),1,0)</f>
        <v>0</v>
      </c>
    </row>
    <row r="825" spans="1:20">
      <c r="A825" s="59">
        <v>11046</v>
      </c>
      <c r="B825" s="59">
        <v>9</v>
      </c>
      <c r="C825" s="59">
        <v>1</v>
      </c>
      <c r="D825" s="59">
        <v>1</v>
      </c>
      <c r="E825" s="59" t="s">
        <v>82</v>
      </c>
      <c r="F825" s="59">
        <v>2</v>
      </c>
      <c r="G825" s="227">
        <v>0</v>
      </c>
      <c r="H825" s="227">
        <v>5</v>
      </c>
      <c r="I825" s="227">
        <v>9</v>
      </c>
      <c r="J825" s="59">
        <v>7028</v>
      </c>
      <c r="K825" s="78">
        <f>VLOOKUP(class[[#This Row],[hwycov_id]],flow[[hwycov_id]:[flow_day]],2,FALSE)</f>
        <v>3903.8725360000003</v>
      </c>
      <c r="L825" s="229">
        <f t="shared" si="36"/>
        <v>-0.44452582014797948</v>
      </c>
      <c r="M825" s="228">
        <f t="shared" si="37"/>
        <v>-3124.1274639999997</v>
      </c>
      <c r="N825" s="228">
        <f t="shared" si="38"/>
        <v>9760172.4113190696</v>
      </c>
      <c r="O825" s="59" t="e">
        <f>VLOOKUP(class[[#This Row],[hwycov_id]],check!$A$2:$P$26,16,FALSE)</f>
        <v>#N/A</v>
      </c>
      <c r="P825" s="59">
        <v>849</v>
      </c>
      <c r="Q825" s="304">
        <f>ROUND(class[[#This Row],[count]],-3)</f>
        <v>7000</v>
      </c>
      <c r="R825" s="321">
        <f>VLOOKUP(class[[#This Row],[count_rd]],caltran!$J$2:$P$182,7,FALSE)</f>
        <v>4024.9999999999995</v>
      </c>
      <c r="S825" s="321">
        <f>VLOOKUP(class[[#This Row],[count_rd]],caltran!$J$2:$P$182,6,FALSE)</f>
        <v>9975</v>
      </c>
      <c r="T825" s="59">
        <f>IF(AND(class[[#This Row],[flow]]&gt;=class[[#This Row],[low]], class[[#This Row],[flow]]&lt;=class[[#This Row],[high]]),1,0)</f>
        <v>0</v>
      </c>
    </row>
    <row r="826" spans="1:20">
      <c r="A826" s="59">
        <v>10951</v>
      </c>
      <c r="B826" s="59">
        <v>9</v>
      </c>
      <c r="C826" s="59">
        <v>1</v>
      </c>
      <c r="D826" s="59">
        <v>1</v>
      </c>
      <c r="E826" s="59" t="s">
        <v>82</v>
      </c>
      <c r="F826" s="59">
        <v>2</v>
      </c>
      <c r="G826" s="227">
        <v>0</v>
      </c>
      <c r="H826" s="227">
        <v>3</v>
      </c>
      <c r="I826" s="227">
        <v>14</v>
      </c>
      <c r="J826" s="59">
        <v>7170</v>
      </c>
      <c r="K826" s="78">
        <f>VLOOKUP(class[[#This Row],[hwycov_id]],flow[[hwycov_id]:[flow_day]],2,FALSE)</f>
        <v>6202.0868530000007</v>
      </c>
      <c r="L826" s="229">
        <f t="shared" ref="L826:L889" si="39">K826/J826-1</f>
        <v>-0.13499486011157591</v>
      </c>
      <c r="M826" s="228">
        <f t="shared" ref="M826:M889" si="40">K826-J826</f>
        <v>-967.9131469999993</v>
      </c>
      <c r="N826" s="228">
        <f t="shared" ref="N826:N889" si="41">POWER(M826,2)</f>
        <v>936855.86013544223</v>
      </c>
      <c r="O826" s="59" t="e">
        <f>VLOOKUP(class[[#This Row],[hwycov_id]],check!$A$2:$P$26,16,FALSE)</f>
        <v>#N/A</v>
      </c>
      <c r="P826" s="59">
        <v>850</v>
      </c>
      <c r="Q826" s="304">
        <f>ROUND(class[[#This Row],[count]],-3)</f>
        <v>7000</v>
      </c>
      <c r="R826" s="321">
        <f>VLOOKUP(class[[#This Row],[count_rd]],caltran!$J$2:$P$182,7,FALSE)</f>
        <v>4024.9999999999995</v>
      </c>
      <c r="S826" s="321">
        <f>VLOOKUP(class[[#This Row],[count_rd]],caltran!$J$2:$P$182,6,FALSE)</f>
        <v>9975</v>
      </c>
      <c r="T826" s="59">
        <f>IF(AND(class[[#This Row],[flow]]&gt;=class[[#This Row],[low]], class[[#This Row],[flow]]&lt;=class[[#This Row],[high]]),1,0)</f>
        <v>1</v>
      </c>
    </row>
    <row r="827" spans="1:20">
      <c r="A827" s="59">
        <v>27990</v>
      </c>
      <c r="B827" s="59">
        <v>9</v>
      </c>
      <c r="C827" s="59">
        <v>1</v>
      </c>
      <c r="D827" s="59">
        <v>1</v>
      </c>
      <c r="E827" s="59" t="s">
        <v>82</v>
      </c>
      <c r="F827" s="59">
        <v>2</v>
      </c>
      <c r="G827" s="227">
        <v>0</v>
      </c>
      <c r="H827" s="227">
        <v>5</v>
      </c>
      <c r="I827" s="227">
        <v>10</v>
      </c>
      <c r="J827" s="59">
        <v>7181</v>
      </c>
      <c r="K827" s="78">
        <f>VLOOKUP(class[[#This Row],[hwycov_id]],flow[[hwycov_id]:[flow_day]],2,FALSE)</f>
        <v>6650.7370759999994</v>
      </c>
      <c r="L827" s="229">
        <f t="shared" si="39"/>
        <v>-7.3842490460938714E-2</v>
      </c>
      <c r="M827" s="228">
        <f t="shared" si="40"/>
        <v>-530.26292400000057</v>
      </c>
      <c r="N827" s="228">
        <f t="shared" si="41"/>
        <v>281178.76856903039</v>
      </c>
      <c r="O827" s="59" t="e">
        <f>VLOOKUP(class[[#This Row],[hwycov_id]],check!$A$2:$P$26,16,FALSE)</f>
        <v>#N/A</v>
      </c>
      <c r="P827" s="59">
        <v>851</v>
      </c>
      <c r="Q827" s="304">
        <f>ROUND(class[[#This Row],[count]],-3)</f>
        <v>7000</v>
      </c>
      <c r="R827" s="321">
        <f>VLOOKUP(class[[#This Row],[count_rd]],caltran!$J$2:$P$182,7,FALSE)</f>
        <v>4024.9999999999995</v>
      </c>
      <c r="S827" s="321">
        <f>VLOOKUP(class[[#This Row],[count_rd]],caltran!$J$2:$P$182,6,FALSE)</f>
        <v>9975</v>
      </c>
      <c r="T827" s="59">
        <f>IF(AND(class[[#This Row],[flow]]&gt;=class[[#This Row],[low]], class[[#This Row],[flow]]&lt;=class[[#This Row],[high]]),1,0)</f>
        <v>1</v>
      </c>
    </row>
    <row r="828" spans="1:20">
      <c r="A828" s="59">
        <v>27304</v>
      </c>
      <c r="B828" s="59">
        <v>9</v>
      </c>
      <c r="C828" s="59">
        <v>1</v>
      </c>
      <c r="D828" s="59">
        <v>1</v>
      </c>
      <c r="E828" s="59" t="s">
        <v>82</v>
      </c>
      <c r="F828" s="59">
        <v>2</v>
      </c>
      <c r="G828" s="227">
        <v>0</v>
      </c>
      <c r="H828" s="227">
        <v>3</v>
      </c>
      <c r="I828" s="227">
        <v>14</v>
      </c>
      <c r="J828" s="59">
        <v>7220</v>
      </c>
      <c r="K828" s="78">
        <f>VLOOKUP(class[[#This Row],[hwycov_id]],flow[[hwycov_id]:[flow_day]],2,FALSE)</f>
        <v>8410.0660699999989</v>
      </c>
      <c r="L828" s="229">
        <f t="shared" si="39"/>
        <v>0.16482909556786685</v>
      </c>
      <c r="M828" s="228">
        <f t="shared" si="40"/>
        <v>1190.0660699999989</v>
      </c>
      <c r="N828" s="228">
        <f t="shared" si="41"/>
        <v>1416257.2509652423</v>
      </c>
      <c r="O828" s="59" t="e">
        <f>VLOOKUP(class[[#This Row],[hwycov_id]],check!$A$2:$P$26,16,FALSE)</f>
        <v>#N/A</v>
      </c>
      <c r="P828" s="59">
        <v>852</v>
      </c>
      <c r="Q828" s="304">
        <f>ROUND(class[[#This Row],[count]],-3)</f>
        <v>7000</v>
      </c>
      <c r="R828" s="321">
        <f>VLOOKUP(class[[#This Row],[count_rd]],caltran!$J$2:$P$182,7,FALSE)</f>
        <v>4024.9999999999995</v>
      </c>
      <c r="S828" s="321">
        <f>VLOOKUP(class[[#This Row],[count_rd]],caltran!$J$2:$P$182,6,FALSE)</f>
        <v>9975</v>
      </c>
      <c r="T828" s="59">
        <f>IF(AND(class[[#This Row],[flow]]&gt;=class[[#This Row],[low]], class[[#This Row],[flow]]&lt;=class[[#This Row],[high]]),1,0)</f>
        <v>1</v>
      </c>
    </row>
    <row r="829" spans="1:20">
      <c r="A829" s="59">
        <v>10894</v>
      </c>
      <c r="B829" s="59">
        <v>9</v>
      </c>
      <c r="C829" s="59">
        <v>1</v>
      </c>
      <c r="D829" s="59">
        <v>1</v>
      </c>
      <c r="E829" s="59" t="s">
        <v>82</v>
      </c>
      <c r="F829" s="59">
        <v>2</v>
      </c>
      <c r="G829" s="227">
        <v>0</v>
      </c>
      <c r="H829" s="227">
        <v>3</v>
      </c>
      <c r="I829" s="227">
        <v>14</v>
      </c>
      <c r="J829" s="59">
        <v>7237</v>
      </c>
      <c r="K829" s="78">
        <f>VLOOKUP(class[[#This Row],[hwycov_id]],flow[[hwycov_id]:[flow_day]],2,FALSE)</f>
        <v>6940.1476130000001</v>
      </c>
      <c r="L829" s="229">
        <f t="shared" si="39"/>
        <v>-4.1018707613652006E-2</v>
      </c>
      <c r="M829" s="228">
        <f t="shared" si="40"/>
        <v>-296.85238699999991</v>
      </c>
      <c r="N829" s="228">
        <f t="shared" si="41"/>
        <v>88121.339667597713</v>
      </c>
      <c r="O829" s="59" t="e">
        <f>VLOOKUP(class[[#This Row],[hwycov_id]],check!$A$2:$P$26,16,FALSE)</f>
        <v>#N/A</v>
      </c>
      <c r="P829" s="59">
        <v>853</v>
      </c>
      <c r="Q829" s="304">
        <f>ROUND(class[[#This Row],[count]],-3)</f>
        <v>7000</v>
      </c>
      <c r="R829" s="321">
        <f>VLOOKUP(class[[#This Row],[count_rd]],caltran!$J$2:$P$182,7,FALSE)</f>
        <v>4024.9999999999995</v>
      </c>
      <c r="S829" s="321">
        <f>VLOOKUP(class[[#This Row],[count_rd]],caltran!$J$2:$P$182,6,FALSE)</f>
        <v>9975</v>
      </c>
      <c r="T829" s="59">
        <f>IF(AND(class[[#This Row],[flow]]&gt;=class[[#This Row],[low]], class[[#This Row],[flow]]&lt;=class[[#This Row],[high]]),1,0)</f>
        <v>1</v>
      </c>
    </row>
    <row r="830" spans="1:20">
      <c r="A830" s="59">
        <v>11023</v>
      </c>
      <c r="B830" s="59">
        <v>9</v>
      </c>
      <c r="C830" s="59">
        <v>1</v>
      </c>
      <c r="D830" s="59">
        <v>1</v>
      </c>
      <c r="E830" s="59" t="s">
        <v>82</v>
      </c>
      <c r="F830" s="59">
        <v>2</v>
      </c>
      <c r="G830" s="227">
        <v>0</v>
      </c>
      <c r="H830" s="227">
        <v>5</v>
      </c>
      <c r="I830" s="227">
        <v>9</v>
      </c>
      <c r="J830" s="59">
        <v>7255</v>
      </c>
      <c r="K830" s="78">
        <f>VLOOKUP(class[[#This Row],[hwycov_id]],flow[[hwycov_id]:[flow_day]],2,FALSE)</f>
        <v>7731.1939089999996</v>
      </c>
      <c r="L830" s="229">
        <f t="shared" si="39"/>
        <v>6.563665182632672E-2</v>
      </c>
      <c r="M830" s="228">
        <f t="shared" si="40"/>
        <v>476.19390899999962</v>
      </c>
      <c r="N830" s="228">
        <f t="shared" si="41"/>
        <v>226760.63896869993</v>
      </c>
      <c r="O830" s="59" t="e">
        <f>VLOOKUP(class[[#This Row],[hwycov_id]],check!$A$2:$P$26,16,FALSE)</f>
        <v>#N/A</v>
      </c>
      <c r="P830" s="59">
        <v>854</v>
      </c>
      <c r="Q830" s="304">
        <f>ROUND(class[[#This Row],[count]],-3)</f>
        <v>7000</v>
      </c>
      <c r="R830" s="321">
        <f>VLOOKUP(class[[#This Row],[count_rd]],caltran!$J$2:$P$182,7,FALSE)</f>
        <v>4024.9999999999995</v>
      </c>
      <c r="S830" s="321">
        <f>VLOOKUP(class[[#This Row],[count_rd]],caltran!$J$2:$P$182,6,FALSE)</f>
        <v>9975</v>
      </c>
      <c r="T830" s="59">
        <f>IF(AND(class[[#This Row],[flow]]&gt;=class[[#This Row],[low]], class[[#This Row],[flow]]&lt;=class[[#This Row],[high]]),1,0)</f>
        <v>1</v>
      </c>
    </row>
    <row r="831" spans="1:20">
      <c r="A831" s="59">
        <v>4090</v>
      </c>
      <c r="B831" s="59">
        <v>9</v>
      </c>
      <c r="C831" s="59">
        <v>1</v>
      </c>
      <c r="D831" s="59">
        <v>1</v>
      </c>
      <c r="E831" s="59" t="s">
        <v>82</v>
      </c>
      <c r="F831" s="59">
        <v>2</v>
      </c>
      <c r="G831" s="227">
        <v>0</v>
      </c>
      <c r="H831" s="227">
        <v>2</v>
      </c>
      <c r="I831" s="227">
        <v>10</v>
      </c>
      <c r="J831" s="59">
        <v>7272</v>
      </c>
      <c r="K831" s="78">
        <f>VLOOKUP(class[[#This Row],[hwycov_id]],flow[[hwycov_id]:[flow_day]],2,FALSE)</f>
        <v>4389.2564139999995</v>
      </c>
      <c r="L831" s="229">
        <f t="shared" si="39"/>
        <v>-0.39641688476347636</v>
      </c>
      <c r="M831" s="228">
        <f t="shared" si="40"/>
        <v>-2882.7435860000005</v>
      </c>
      <c r="N831" s="228">
        <f t="shared" si="41"/>
        <v>8310210.5826241421</v>
      </c>
      <c r="O831" s="59" t="e">
        <f>VLOOKUP(class[[#This Row],[hwycov_id]],check!$A$2:$P$26,16,FALSE)</f>
        <v>#N/A</v>
      </c>
      <c r="P831" s="59">
        <v>855</v>
      </c>
      <c r="Q831" s="304">
        <f>ROUND(class[[#This Row],[count]],-3)</f>
        <v>7000</v>
      </c>
      <c r="R831" s="321">
        <f>VLOOKUP(class[[#This Row],[count_rd]],caltran!$J$2:$P$182,7,FALSE)</f>
        <v>4024.9999999999995</v>
      </c>
      <c r="S831" s="321">
        <f>VLOOKUP(class[[#This Row],[count_rd]],caltran!$J$2:$P$182,6,FALSE)</f>
        <v>9975</v>
      </c>
      <c r="T831" s="59">
        <f>IF(AND(class[[#This Row],[flow]]&gt;=class[[#This Row],[low]], class[[#This Row],[flow]]&lt;=class[[#This Row],[high]]),1,0)</f>
        <v>1</v>
      </c>
    </row>
    <row r="832" spans="1:20">
      <c r="A832" s="59">
        <v>28323</v>
      </c>
      <c r="B832" s="59">
        <v>9</v>
      </c>
      <c r="C832" s="59">
        <v>1</v>
      </c>
      <c r="D832" s="59">
        <v>1</v>
      </c>
      <c r="E832" s="59" t="s">
        <v>82</v>
      </c>
      <c r="F832" s="59">
        <v>2</v>
      </c>
      <c r="G832" s="227">
        <v>0</v>
      </c>
      <c r="H832" s="227">
        <v>7</v>
      </c>
      <c r="I832" s="227">
        <v>15</v>
      </c>
      <c r="J832" s="59">
        <v>7283</v>
      </c>
      <c r="K832" s="78">
        <f>VLOOKUP(class[[#This Row],[hwycov_id]],flow[[hwycov_id]:[flow_day]],2,FALSE)</f>
        <v>5323.6099549999999</v>
      </c>
      <c r="L832" s="229">
        <f t="shared" si="39"/>
        <v>-0.26903611767128932</v>
      </c>
      <c r="M832" s="228">
        <f t="shared" si="40"/>
        <v>-1959.3900450000001</v>
      </c>
      <c r="N832" s="228">
        <f t="shared" si="41"/>
        <v>3839209.3484451026</v>
      </c>
      <c r="O832" s="59" t="e">
        <f>VLOOKUP(class[[#This Row],[hwycov_id]],check!$A$2:$P$26,16,FALSE)</f>
        <v>#N/A</v>
      </c>
      <c r="P832" s="59">
        <v>856</v>
      </c>
      <c r="Q832" s="304">
        <f>ROUND(class[[#This Row],[count]],-3)</f>
        <v>7000</v>
      </c>
      <c r="R832" s="321">
        <f>VLOOKUP(class[[#This Row],[count_rd]],caltran!$J$2:$P$182,7,FALSE)</f>
        <v>4024.9999999999995</v>
      </c>
      <c r="S832" s="321">
        <f>VLOOKUP(class[[#This Row],[count_rd]],caltran!$J$2:$P$182,6,FALSE)</f>
        <v>9975</v>
      </c>
      <c r="T832" s="59">
        <f>IF(AND(class[[#This Row],[flow]]&gt;=class[[#This Row],[low]], class[[#This Row],[flow]]&lt;=class[[#This Row],[high]]),1,0)</f>
        <v>1</v>
      </c>
    </row>
    <row r="833" spans="1:20">
      <c r="A833" s="59">
        <v>28117</v>
      </c>
      <c r="B833" s="59">
        <v>9</v>
      </c>
      <c r="C833" s="59">
        <v>1</v>
      </c>
      <c r="D833" s="59">
        <v>1</v>
      </c>
      <c r="E833" s="59" t="s">
        <v>82</v>
      </c>
      <c r="F833" s="59">
        <v>2</v>
      </c>
      <c r="G833" s="227">
        <v>0</v>
      </c>
      <c r="H833" s="227">
        <v>5</v>
      </c>
      <c r="I833" s="227">
        <v>9</v>
      </c>
      <c r="J833" s="59">
        <v>7319</v>
      </c>
      <c r="K833" s="78">
        <f>VLOOKUP(class[[#This Row],[hwycov_id]],flow[[hwycov_id]:[flow_day]],2,FALSE)</f>
        <v>5683.6483000000007</v>
      </c>
      <c r="L833" s="229">
        <f t="shared" si="39"/>
        <v>-0.22343922667031002</v>
      </c>
      <c r="M833" s="228">
        <f t="shared" si="40"/>
        <v>-1635.3516999999993</v>
      </c>
      <c r="N833" s="228">
        <f t="shared" si="41"/>
        <v>2674375.1826928877</v>
      </c>
      <c r="O833" s="59" t="e">
        <f>VLOOKUP(class[[#This Row],[hwycov_id]],check!$A$2:$P$26,16,FALSE)</f>
        <v>#N/A</v>
      </c>
      <c r="P833" s="59">
        <v>857</v>
      </c>
      <c r="Q833" s="304">
        <f>ROUND(class[[#This Row],[count]],-3)</f>
        <v>7000</v>
      </c>
      <c r="R833" s="321">
        <f>VLOOKUP(class[[#This Row],[count_rd]],caltran!$J$2:$P$182,7,FALSE)</f>
        <v>4024.9999999999995</v>
      </c>
      <c r="S833" s="321">
        <f>VLOOKUP(class[[#This Row],[count_rd]],caltran!$J$2:$P$182,6,FALSE)</f>
        <v>9975</v>
      </c>
      <c r="T833" s="59">
        <f>IF(AND(class[[#This Row],[flow]]&gt;=class[[#This Row],[low]], class[[#This Row],[flow]]&lt;=class[[#This Row],[high]]),1,0)</f>
        <v>1</v>
      </c>
    </row>
    <row r="834" spans="1:20">
      <c r="A834" s="59">
        <v>29166</v>
      </c>
      <c r="B834" s="59">
        <v>9</v>
      </c>
      <c r="C834" s="59">
        <v>1</v>
      </c>
      <c r="D834" s="59">
        <v>1</v>
      </c>
      <c r="E834" s="59" t="s">
        <v>82</v>
      </c>
      <c r="F834" s="59">
        <v>2</v>
      </c>
      <c r="G834" s="227">
        <v>0</v>
      </c>
      <c r="H834" s="227">
        <v>6</v>
      </c>
      <c r="I834" s="227">
        <v>6</v>
      </c>
      <c r="J834" s="59">
        <v>7334</v>
      </c>
      <c r="K834" s="78">
        <f>VLOOKUP(class[[#This Row],[hwycov_id]],flow[[hwycov_id]:[flow_day]],2,FALSE)</f>
        <v>5003.3554069999991</v>
      </c>
      <c r="L834" s="229">
        <f t="shared" si="39"/>
        <v>-0.31778628211071736</v>
      </c>
      <c r="M834" s="228">
        <f t="shared" si="40"/>
        <v>-2330.6445930000009</v>
      </c>
      <c r="N834" s="228">
        <f t="shared" si="41"/>
        <v>5431904.2188801402</v>
      </c>
      <c r="O834" s="59" t="e">
        <f>VLOOKUP(class[[#This Row],[hwycov_id]],check!$A$2:$P$26,16,FALSE)</f>
        <v>#N/A</v>
      </c>
      <c r="P834" s="59">
        <v>858</v>
      </c>
      <c r="Q834" s="304">
        <f>ROUND(class[[#This Row],[count]],-3)</f>
        <v>7000</v>
      </c>
      <c r="R834" s="321">
        <f>VLOOKUP(class[[#This Row],[count_rd]],caltran!$J$2:$P$182,7,FALSE)</f>
        <v>4024.9999999999995</v>
      </c>
      <c r="S834" s="321">
        <f>VLOOKUP(class[[#This Row],[count_rd]],caltran!$J$2:$P$182,6,FALSE)</f>
        <v>9975</v>
      </c>
      <c r="T834" s="59">
        <f>IF(AND(class[[#This Row],[flow]]&gt;=class[[#This Row],[low]], class[[#This Row],[flow]]&lt;=class[[#This Row],[high]]),1,0)</f>
        <v>1</v>
      </c>
    </row>
    <row r="835" spans="1:20">
      <c r="A835" s="59">
        <v>14624</v>
      </c>
      <c r="B835" s="59">
        <v>9</v>
      </c>
      <c r="C835" s="59">
        <v>1</v>
      </c>
      <c r="D835" s="59">
        <v>1</v>
      </c>
      <c r="E835" s="59" t="s">
        <v>82</v>
      </c>
      <c r="F835" s="59">
        <v>2</v>
      </c>
      <c r="G835" s="227">
        <v>0</v>
      </c>
      <c r="H835" s="227">
        <v>3</v>
      </c>
      <c r="I835" s="227">
        <v>14</v>
      </c>
      <c r="J835" s="59">
        <v>7338</v>
      </c>
      <c r="K835" s="78">
        <f>VLOOKUP(class[[#This Row],[hwycov_id]],flow[[hwycov_id]:[flow_day]],2,FALSE)</f>
        <v>9965.9167479999996</v>
      </c>
      <c r="L835" s="229">
        <f t="shared" si="39"/>
        <v>0.35812438648132994</v>
      </c>
      <c r="M835" s="228">
        <f t="shared" si="40"/>
        <v>2627.9167479999996</v>
      </c>
      <c r="N835" s="228">
        <f t="shared" si="41"/>
        <v>6905946.4344188934</v>
      </c>
      <c r="O835" s="59" t="e">
        <f>VLOOKUP(class[[#This Row],[hwycov_id]],check!$A$2:$P$26,16,FALSE)</f>
        <v>#N/A</v>
      </c>
      <c r="P835" s="59">
        <v>859</v>
      </c>
      <c r="Q835" s="304">
        <f>ROUND(class[[#This Row],[count]],-3)</f>
        <v>7000</v>
      </c>
      <c r="R835" s="321">
        <f>VLOOKUP(class[[#This Row],[count_rd]],caltran!$J$2:$P$182,7,FALSE)</f>
        <v>4024.9999999999995</v>
      </c>
      <c r="S835" s="321">
        <f>VLOOKUP(class[[#This Row],[count_rd]],caltran!$J$2:$P$182,6,FALSE)</f>
        <v>9975</v>
      </c>
      <c r="T835" s="59">
        <f>IF(AND(class[[#This Row],[flow]]&gt;=class[[#This Row],[low]], class[[#This Row],[flow]]&lt;=class[[#This Row],[high]]),1,0)</f>
        <v>1</v>
      </c>
    </row>
    <row r="836" spans="1:20">
      <c r="A836" s="59">
        <v>11276</v>
      </c>
      <c r="B836" s="59">
        <v>9</v>
      </c>
      <c r="C836" s="59">
        <v>1</v>
      </c>
      <c r="D836" s="59">
        <v>1</v>
      </c>
      <c r="E836" s="59" t="s">
        <v>82</v>
      </c>
      <c r="F836" s="59">
        <v>2</v>
      </c>
      <c r="G836" s="227">
        <v>0</v>
      </c>
      <c r="H836" s="227">
        <v>5</v>
      </c>
      <c r="I836" s="227">
        <v>9</v>
      </c>
      <c r="J836" s="59">
        <v>7338</v>
      </c>
      <c r="K836" s="78">
        <f>VLOOKUP(class[[#This Row],[hwycov_id]],flow[[hwycov_id]:[flow_day]],2,FALSE)</f>
        <v>4399.2939460000007</v>
      </c>
      <c r="L836" s="229">
        <f t="shared" si="39"/>
        <v>-0.4004777942218587</v>
      </c>
      <c r="M836" s="228">
        <f t="shared" si="40"/>
        <v>-2938.7060539999993</v>
      </c>
      <c r="N836" s="228">
        <f t="shared" si="41"/>
        <v>8635993.2718162462</v>
      </c>
      <c r="O836" s="59" t="e">
        <f>VLOOKUP(class[[#This Row],[hwycov_id]],check!$A$2:$P$26,16,FALSE)</f>
        <v>#N/A</v>
      </c>
      <c r="P836" s="59">
        <v>860</v>
      </c>
      <c r="Q836" s="304">
        <f>ROUND(class[[#This Row],[count]],-3)</f>
        <v>7000</v>
      </c>
      <c r="R836" s="321">
        <f>VLOOKUP(class[[#This Row],[count_rd]],caltran!$J$2:$P$182,7,FALSE)</f>
        <v>4024.9999999999995</v>
      </c>
      <c r="S836" s="321">
        <f>VLOOKUP(class[[#This Row],[count_rd]],caltran!$J$2:$P$182,6,FALSE)</f>
        <v>9975</v>
      </c>
      <c r="T836" s="59">
        <f>IF(AND(class[[#This Row],[flow]]&gt;=class[[#This Row],[low]], class[[#This Row],[flow]]&lt;=class[[#This Row],[high]]),1,0)</f>
        <v>1</v>
      </c>
    </row>
    <row r="837" spans="1:20">
      <c r="A837" s="59">
        <v>27802</v>
      </c>
      <c r="B837" s="59">
        <v>9</v>
      </c>
      <c r="C837" s="59">
        <v>1</v>
      </c>
      <c r="D837" s="59">
        <v>1</v>
      </c>
      <c r="E837" s="59" t="s">
        <v>82</v>
      </c>
      <c r="F837" s="59">
        <v>2</v>
      </c>
      <c r="G837" s="227">
        <v>0</v>
      </c>
      <c r="H837" s="227">
        <v>2</v>
      </c>
      <c r="I837" s="227">
        <v>14</v>
      </c>
      <c r="J837" s="59">
        <v>7349</v>
      </c>
      <c r="K837" s="78">
        <f>VLOOKUP(class[[#This Row],[hwycov_id]],flow[[hwycov_id]:[flow_day]],2,FALSE)</f>
        <v>9152.5771779999995</v>
      </c>
      <c r="L837" s="229">
        <f t="shared" si="39"/>
        <v>0.24541804027758873</v>
      </c>
      <c r="M837" s="228">
        <f t="shared" si="40"/>
        <v>1803.5771779999995</v>
      </c>
      <c r="N837" s="228">
        <f t="shared" si="41"/>
        <v>3252890.637002442</v>
      </c>
      <c r="O837" s="59" t="e">
        <f>VLOOKUP(class[[#This Row],[hwycov_id]],check!$A$2:$P$26,16,FALSE)</f>
        <v>#N/A</v>
      </c>
      <c r="P837" s="59">
        <v>861</v>
      </c>
      <c r="Q837" s="304">
        <f>ROUND(class[[#This Row],[count]],-3)</f>
        <v>7000</v>
      </c>
      <c r="R837" s="321">
        <f>VLOOKUP(class[[#This Row],[count_rd]],caltran!$J$2:$P$182,7,FALSE)</f>
        <v>4024.9999999999995</v>
      </c>
      <c r="S837" s="321">
        <f>VLOOKUP(class[[#This Row],[count_rd]],caltran!$J$2:$P$182,6,FALSE)</f>
        <v>9975</v>
      </c>
      <c r="T837" s="59">
        <f>IF(AND(class[[#This Row],[flow]]&gt;=class[[#This Row],[low]], class[[#This Row],[flow]]&lt;=class[[#This Row],[high]]),1,0)</f>
        <v>1</v>
      </c>
    </row>
    <row r="838" spans="1:20">
      <c r="A838" s="59">
        <v>28591</v>
      </c>
      <c r="B838" s="59">
        <v>9</v>
      </c>
      <c r="C838" s="59">
        <v>1</v>
      </c>
      <c r="D838" s="59">
        <v>1</v>
      </c>
      <c r="E838" s="59" t="s">
        <v>82</v>
      </c>
      <c r="F838" s="59">
        <v>2</v>
      </c>
      <c r="G838" s="227">
        <v>0</v>
      </c>
      <c r="H838" s="227">
        <v>7</v>
      </c>
      <c r="I838" s="227">
        <v>7</v>
      </c>
      <c r="J838" s="59">
        <v>7353</v>
      </c>
      <c r="K838" s="78">
        <f>VLOOKUP(class[[#This Row],[hwycov_id]],flow[[hwycov_id]:[flow_day]],2,FALSE)</f>
        <v>6401.4266820000003</v>
      </c>
      <c r="L838" s="229">
        <f t="shared" si="39"/>
        <v>-0.12941293594451242</v>
      </c>
      <c r="M838" s="228">
        <f t="shared" si="40"/>
        <v>-951.57331799999974</v>
      </c>
      <c r="N838" s="228">
        <f t="shared" si="41"/>
        <v>905491.77952952869</v>
      </c>
      <c r="O838" s="59" t="e">
        <f>VLOOKUP(class[[#This Row],[hwycov_id]],check!$A$2:$P$26,16,FALSE)</f>
        <v>#N/A</v>
      </c>
      <c r="P838" s="59">
        <v>862</v>
      </c>
      <c r="Q838" s="304">
        <f>ROUND(class[[#This Row],[count]],-3)</f>
        <v>7000</v>
      </c>
      <c r="R838" s="321">
        <f>VLOOKUP(class[[#This Row],[count_rd]],caltran!$J$2:$P$182,7,FALSE)</f>
        <v>4024.9999999999995</v>
      </c>
      <c r="S838" s="321">
        <f>VLOOKUP(class[[#This Row],[count_rd]],caltran!$J$2:$P$182,6,FALSE)</f>
        <v>9975</v>
      </c>
      <c r="T838" s="59">
        <f>IF(AND(class[[#This Row],[flow]]&gt;=class[[#This Row],[low]], class[[#This Row],[flow]]&lt;=class[[#This Row],[high]]),1,0)</f>
        <v>1</v>
      </c>
    </row>
    <row r="839" spans="1:20">
      <c r="A839" s="59">
        <v>28531</v>
      </c>
      <c r="B839" s="59">
        <v>9</v>
      </c>
      <c r="C839" s="59">
        <v>1</v>
      </c>
      <c r="D839" s="59">
        <v>1</v>
      </c>
      <c r="E839" s="59" t="s">
        <v>82</v>
      </c>
      <c r="F839" s="59">
        <v>2</v>
      </c>
      <c r="G839" s="227">
        <v>0</v>
      </c>
      <c r="H839" s="227">
        <v>7</v>
      </c>
      <c r="I839" s="227">
        <v>18</v>
      </c>
      <c r="J839" s="59">
        <v>7365</v>
      </c>
      <c r="K839" s="78">
        <f>VLOOKUP(class[[#This Row],[hwycov_id]],flow[[hwycov_id]:[flow_day]],2,FALSE)</f>
        <v>6655.6915899999995</v>
      </c>
      <c r="L839" s="229">
        <f t="shared" si="39"/>
        <v>-9.6307998642226833E-2</v>
      </c>
      <c r="M839" s="228">
        <f t="shared" si="40"/>
        <v>-709.30841000000055</v>
      </c>
      <c r="N839" s="228">
        <f t="shared" si="41"/>
        <v>503118.42049672885</v>
      </c>
      <c r="O839" s="59" t="e">
        <f>VLOOKUP(class[[#This Row],[hwycov_id]],check!$A$2:$P$26,16,FALSE)</f>
        <v>#N/A</v>
      </c>
      <c r="P839" s="59">
        <v>863</v>
      </c>
      <c r="Q839" s="304">
        <f>ROUND(class[[#This Row],[count]],-3)</f>
        <v>7000</v>
      </c>
      <c r="R839" s="321">
        <f>VLOOKUP(class[[#This Row],[count_rd]],caltran!$J$2:$P$182,7,FALSE)</f>
        <v>4024.9999999999995</v>
      </c>
      <c r="S839" s="321">
        <f>VLOOKUP(class[[#This Row],[count_rd]],caltran!$J$2:$P$182,6,FALSE)</f>
        <v>9975</v>
      </c>
      <c r="T839" s="59">
        <f>IF(AND(class[[#This Row],[flow]]&gt;=class[[#This Row],[low]], class[[#This Row],[flow]]&lt;=class[[#This Row],[high]]),1,0)</f>
        <v>1</v>
      </c>
    </row>
    <row r="840" spans="1:20">
      <c r="A840" s="59">
        <v>4121</v>
      </c>
      <c r="B840" s="59">
        <v>9</v>
      </c>
      <c r="C840" s="59">
        <v>1</v>
      </c>
      <c r="D840" s="59">
        <v>1</v>
      </c>
      <c r="E840" s="59" t="s">
        <v>82</v>
      </c>
      <c r="F840" s="59">
        <v>2</v>
      </c>
      <c r="G840" s="227">
        <v>0</v>
      </c>
      <c r="H840" s="227">
        <v>3</v>
      </c>
      <c r="I840" s="227">
        <v>14</v>
      </c>
      <c r="J840" s="59">
        <v>7381</v>
      </c>
      <c r="K840" s="78">
        <f>VLOOKUP(class[[#This Row],[hwycov_id]],flow[[hwycov_id]:[flow_day]],2,FALSE)</f>
        <v>7063.3234569999995</v>
      </c>
      <c r="L840" s="229">
        <f t="shared" si="39"/>
        <v>-4.3039770085354312E-2</v>
      </c>
      <c r="M840" s="228">
        <f t="shared" si="40"/>
        <v>-317.67654300000049</v>
      </c>
      <c r="N840" s="228">
        <f t="shared" si="41"/>
        <v>100918.38597243116</v>
      </c>
      <c r="O840" s="59" t="e">
        <f>VLOOKUP(class[[#This Row],[hwycov_id]],check!$A$2:$P$26,16,FALSE)</f>
        <v>#N/A</v>
      </c>
      <c r="P840" s="59">
        <v>864</v>
      </c>
      <c r="Q840" s="304">
        <f>ROUND(class[[#This Row],[count]],-3)</f>
        <v>7000</v>
      </c>
      <c r="R840" s="321">
        <f>VLOOKUP(class[[#This Row],[count_rd]],caltran!$J$2:$P$182,7,FALSE)</f>
        <v>4024.9999999999995</v>
      </c>
      <c r="S840" s="321">
        <f>VLOOKUP(class[[#This Row],[count_rd]],caltran!$J$2:$P$182,6,FALSE)</f>
        <v>9975</v>
      </c>
      <c r="T840" s="59">
        <f>IF(AND(class[[#This Row],[flow]]&gt;=class[[#This Row],[low]], class[[#This Row],[flow]]&lt;=class[[#This Row],[high]]),1,0)</f>
        <v>1</v>
      </c>
    </row>
    <row r="841" spans="1:20">
      <c r="A841" s="59">
        <v>28058</v>
      </c>
      <c r="B841" s="59">
        <v>9</v>
      </c>
      <c r="C841" s="59">
        <v>1</v>
      </c>
      <c r="D841" s="59">
        <v>1</v>
      </c>
      <c r="E841" s="59" t="s">
        <v>82</v>
      </c>
      <c r="F841" s="59">
        <v>2</v>
      </c>
      <c r="G841" s="227">
        <v>0</v>
      </c>
      <c r="H841" s="227">
        <v>3</v>
      </c>
      <c r="I841" s="227">
        <v>14</v>
      </c>
      <c r="J841" s="59">
        <v>7406</v>
      </c>
      <c r="K841" s="78">
        <f>VLOOKUP(class[[#This Row],[hwycov_id]],flow[[hwycov_id]:[flow_day]],2,FALSE)</f>
        <v>9374.5126949999994</v>
      </c>
      <c r="L841" s="229">
        <f t="shared" si="39"/>
        <v>0.26579971577099637</v>
      </c>
      <c r="M841" s="228">
        <f t="shared" si="40"/>
        <v>1968.5126949999994</v>
      </c>
      <c r="N841" s="228">
        <f t="shared" si="41"/>
        <v>3875042.2303761607</v>
      </c>
      <c r="O841" s="59" t="e">
        <f>VLOOKUP(class[[#This Row],[hwycov_id]],check!$A$2:$P$26,16,FALSE)</f>
        <v>#N/A</v>
      </c>
      <c r="P841" s="59">
        <v>865</v>
      </c>
      <c r="Q841" s="304">
        <f>ROUND(class[[#This Row],[count]],-3)</f>
        <v>7000</v>
      </c>
      <c r="R841" s="321">
        <f>VLOOKUP(class[[#This Row],[count_rd]],caltran!$J$2:$P$182,7,FALSE)</f>
        <v>4024.9999999999995</v>
      </c>
      <c r="S841" s="321">
        <f>VLOOKUP(class[[#This Row],[count_rd]],caltran!$J$2:$P$182,6,FALSE)</f>
        <v>9975</v>
      </c>
      <c r="T841" s="59">
        <f>IF(AND(class[[#This Row],[flow]]&gt;=class[[#This Row],[low]], class[[#This Row],[flow]]&lt;=class[[#This Row],[high]]),1,0)</f>
        <v>1</v>
      </c>
    </row>
    <row r="842" spans="1:20">
      <c r="A842" s="59">
        <v>2801</v>
      </c>
      <c r="B842" s="59">
        <v>9</v>
      </c>
      <c r="C842" s="59">
        <v>1</v>
      </c>
      <c r="D842" s="59">
        <v>1</v>
      </c>
      <c r="E842" s="59" t="s">
        <v>82</v>
      </c>
      <c r="F842" s="59">
        <v>2</v>
      </c>
      <c r="G842" s="227">
        <v>0</v>
      </c>
      <c r="H842" s="227">
        <v>3</v>
      </c>
      <c r="I842" s="227">
        <v>14</v>
      </c>
      <c r="J842" s="59">
        <v>7486</v>
      </c>
      <c r="K842" s="78">
        <f>VLOOKUP(class[[#This Row],[hwycov_id]],flow[[hwycov_id]:[flow_day]],2,FALSE)</f>
        <v>10929.132507</v>
      </c>
      <c r="L842" s="229">
        <f t="shared" si="39"/>
        <v>0.45994289433609414</v>
      </c>
      <c r="M842" s="228">
        <f t="shared" si="40"/>
        <v>3443.1325070000003</v>
      </c>
      <c r="N842" s="228">
        <f t="shared" si="41"/>
        <v>11855161.460760107</v>
      </c>
      <c r="O842" s="59" t="e">
        <f>VLOOKUP(class[[#This Row],[hwycov_id]],check!$A$2:$P$26,16,FALSE)</f>
        <v>#N/A</v>
      </c>
      <c r="P842" s="59">
        <v>866</v>
      </c>
      <c r="Q842" s="304">
        <f>ROUND(class[[#This Row],[count]],-3)</f>
        <v>7000</v>
      </c>
      <c r="R842" s="321">
        <f>VLOOKUP(class[[#This Row],[count_rd]],caltran!$J$2:$P$182,7,FALSE)</f>
        <v>4024.9999999999995</v>
      </c>
      <c r="S842" s="321">
        <f>VLOOKUP(class[[#This Row],[count_rd]],caltran!$J$2:$P$182,6,FALSE)</f>
        <v>9975</v>
      </c>
      <c r="T842" s="59">
        <f>IF(AND(class[[#This Row],[flow]]&gt;=class[[#This Row],[low]], class[[#This Row],[flow]]&lt;=class[[#This Row],[high]]),1,0)</f>
        <v>0</v>
      </c>
    </row>
    <row r="843" spans="1:20">
      <c r="A843" s="59">
        <v>10929</v>
      </c>
      <c r="B843" s="59">
        <v>9</v>
      </c>
      <c r="C843" s="59">
        <v>1</v>
      </c>
      <c r="D843" s="59">
        <v>1</v>
      </c>
      <c r="E843" s="59" t="s">
        <v>82</v>
      </c>
      <c r="F843" s="59">
        <v>2</v>
      </c>
      <c r="G843" s="227">
        <v>0</v>
      </c>
      <c r="H843" s="227">
        <v>3</v>
      </c>
      <c r="I843" s="227">
        <v>14</v>
      </c>
      <c r="J843" s="59">
        <v>7539</v>
      </c>
      <c r="K843" s="78">
        <f>VLOOKUP(class[[#This Row],[hwycov_id]],flow[[hwycov_id]:[flow_day]],2,FALSE)</f>
        <v>7102.0658869999997</v>
      </c>
      <c r="L843" s="229">
        <f t="shared" si="39"/>
        <v>-5.7956507892293452E-2</v>
      </c>
      <c r="M843" s="228">
        <f t="shared" si="40"/>
        <v>-436.93411300000025</v>
      </c>
      <c r="N843" s="228">
        <f t="shared" si="41"/>
        <v>190911.419103097</v>
      </c>
      <c r="O843" s="59" t="e">
        <f>VLOOKUP(class[[#This Row],[hwycov_id]],check!$A$2:$P$26,16,FALSE)</f>
        <v>#N/A</v>
      </c>
      <c r="P843" s="59">
        <v>867</v>
      </c>
      <c r="Q843" s="304">
        <f>ROUND(class[[#This Row],[count]],-3)</f>
        <v>8000</v>
      </c>
      <c r="R843" s="321">
        <f>VLOOKUP(class[[#This Row],[count_rd]],caltran!$J$2:$P$182,7,FALSE)</f>
        <v>4720.0000000000009</v>
      </c>
      <c r="S843" s="321">
        <f>VLOOKUP(class[[#This Row],[count_rd]],caltran!$J$2:$P$182,6,FALSE)</f>
        <v>11280</v>
      </c>
      <c r="T843" s="59">
        <f>IF(AND(class[[#This Row],[flow]]&gt;=class[[#This Row],[low]], class[[#This Row],[flow]]&lt;=class[[#This Row],[high]]),1,0)</f>
        <v>1</v>
      </c>
    </row>
    <row r="844" spans="1:20">
      <c r="A844" s="59">
        <v>28004</v>
      </c>
      <c r="B844" s="59">
        <v>9</v>
      </c>
      <c r="C844" s="59">
        <v>1</v>
      </c>
      <c r="D844" s="59">
        <v>1</v>
      </c>
      <c r="E844" s="59" t="s">
        <v>82</v>
      </c>
      <c r="F844" s="59">
        <v>2</v>
      </c>
      <c r="G844" s="227">
        <v>0</v>
      </c>
      <c r="H844" s="227">
        <v>5</v>
      </c>
      <c r="I844" s="227">
        <v>9</v>
      </c>
      <c r="J844" s="59">
        <v>7585</v>
      </c>
      <c r="K844" s="78">
        <f>VLOOKUP(class[[#This Row],[hwycov_id]],flow[[hwycov_id]:[flow_day]],2,FALSE)</f>
        <v>5184.7383890000001</v>
      </c>
      <c r="L844" s="229">
        <f t="shared" si="39"/>
        <v>-0.31644846552406058</v>
      </c>
      <c r="M844" s="228">
        <f t="shared" si="40"/>
        <v>-2400.2616109999999</v>
      </c>
      <c r="N844" s="228">
        <f t="shared" si="41"/>
        <v>5761255.8012403147</v>
      </c>
      <c r="O844" s="59" t="e">
        <f>VLOOKUP(class[[#This Row],[hwycov_id]],check!$A$2:$P$26,16,FALSE)</f>
        <v>#N/A</v>
      </c>
      <c r="P844" s="59">
        <v>868</v>
      </c>
      <c r="Q844" s="304">
        <f>ROUND(class[[#This Row],[count]],-3)</f>
        <v>8000</v>
      </c>
      <c r="R844" s="321">
        <f>VLOOKUP(class[[#This Row],[count_rd]],caltran!$J$2:$P$182,7,FALSE)</f>
        <v>4720.0000000000009</v>
      </c>
      <c r="S844" s="321">
        <f>VLOOKUP(class[[#This Row],[count_rd]],caltran!$J$2:$P$182,6,FALSE)</f>
        <v>11280</v>
      </c>
      <c r="T844" s="59">
        <f>IF(AND(class[[#This Row],[flow]]&gt;=class[[#This Row],[low]], class[[#This Row],[flow]]&lt;=class[[#This Row],[high]]),1,0)</f>
        <v>1</v>
      </c>
    </row>
    <row r="845" spans="1:20">
      <c r="A845" s="59">
        <v>10878</v>
      </c>
      <c r="B845" s="59">
        <v>9</v>
      </c>
      <c r="C845" s="59">
        <v>1</v>
      </c>
      <c r="D845" s="59">
        <v>1</v>
      </c>
      <c r="E845" s="59" t="s">
        <v>82</v>
      </c>
      <c r="F845" s="59">
        <v>2</v>
      </c>
      <c r="G845" s="227">
        <v>0</v>
      </c>
      <c r="H845" s="227">
        <v>3</v>
      </c>
      <c r="I845" s="227">
        <v>14</v>
      </c>
      <c r="J845" s="59">
        <v>7612</v>
      </c>
      <c r="K845" s="78">
        <f>VLOOKUP(class[[#This Row],[hwycov_id]],flow[[hwycov_id]:[flow_day]],2,FALSE)</f>
        <v>4787.9257960000004</v>
      </c>
      <c r="L845" s="229">
        <f t="shared" si="39"/>
        <v>-0.3710029169732002</v>
      </c>
      <c r="M845" s="228">
        <f t="shared" si="40"/>
        <v>-2824.0742039999996</v>
      </c>
      <c r="N845" s="228">
        <f t="shared" si="41"/>
        <v>7975395.1096982313</v>
      </c>
      <c r="O845" s="59" t="e">
        <f>VLOOKUP(class[[#This Row],[hwycov_id]],check!$A$2:$P$26,16,FALSE)</f>
        <v>#N/A</v>
      </c>
      <c r="P845" s="59">
        <v>869</v>
      </c>
      <c r="Q845" s="304">
        <f>ROUND(class[[#This Row],[count]],-3)</f>
        <v>8000</v>
      </c>
      <c r="R845" s="321">
        <f>VLOOKUP(class[[#This Row],[count_rd]],caltran!$J$2:$P$182,7,FALSE)</f>
        <v>4720.0000000000009</v>
      </c>
      <c r="S845" s="321">
        <f>VLOOKUP(class[[#This Row],[count_rd]],caltran!$J$2:$P$182,6,FALSE)</f>
        <v>11280</v>
      </c>
      <c r="T845" s="59">
        <f>IF(AND(class[[#This Row],[flow]]&gt;=class[[#This Row],[low]], class[[#This Row],[flow]]&lt;=class[[#This Row],[high]]),1,0)</f>
        <v>1</v>
      </c>
    </row>
    <row r="846" spans="1:20">
      <c r="A846" s="59">
        <v>10896</v>
      </c>
      <c r="B846" s="59">
        <v>9</v>
      </c>
      <c r="C846" s="59">
        <v>1</v>
      </c>
      <c r="D846" s="59">
        <v>1</v>
      </c>
      <c r="E846" s="59" t="s">
        <v>82</v>
      </c>
      <c r="F846" s="59">
        <v>2</v>
      </c>
      <c r="G846" s="227">
        <v>0</v>
      </c>
      <c r="H846" s="227">
        <v>3</v>
      </c>
      <c r="I846" s="227">
        <v>14</v>
      </c>
      <c r="J846" s="59">
        <v>7626</v>
      </c>
      <c r="K846" s="78">
        <f>VLOOKUP(class[[#This Row],[hwycov_id]],flow[[hwycov_id]:[flow_day]],2,FALSE)</f>
        <v>5241.0988319999997</v>
      </c>
      <c r="L846" s="229">
        <f t="shared" si="39"/>
        <v>-0.31273290952006294</v>
      </c>
      <c r="M846" s="228">
        <f t="shared" si="40"/>
        <v>-2384.9011680000003</v>
      </c>
      <c r="N846" s="228">
        <f t="shared" si="41"/>
        <v>5687753.5811277656</v>
      </c>
      <c r="O846" s="59" t="e">
        <f>VLOOKUP(class[[#This Row],[hwycov_id]],check!$A$2:$P$26,16,FALSE)</f>
        <v>#N/A</v>
      </c>
      <c r="P846" s="59">
        <v>870</v>
      </c>
      <c r="Q846" s="304">
        <f>ROUND(class[[#This Row],[count]],-3)</f>
        <v>8000</v>
      </c>
      <c r="R846" s="321">
        <f>VLOOKUP(class[[#This Row],[count_rd]],caltran!$J$2:$P$182,7,FALSE)</f>
        <v>4720.0000000000009</v>
      </c>
      <c r="S846" s="321">
        <f>VLOOKUP(class[[#This Row],[count_rd]],caltran!$J$2:$P$182,6,FALSE)</f>
        <v>11280</v>
      </c>
      <c r="T846" s="59">
        <f>IF(AND(class[[#This Row],[flow]]&gt;=class[[#This Row],[low]], class[[#This Row],[flow]]&lt;=class[[#This Row],[high]]),1,0)</f>
        <v>1</v>
      </c>
    </row>
    <row r="847" spans="1:20">
      <c r="A847" s="59">
        <v>40257</v>
      </c>
      <c r="B847" s="59">
        <v>9</v>
      </c>
      <c r="C847" s="59">
        <v>1</v>
      </c>
      <c r="D847" s="59">
        <v>1</v>
      </c>
      <c r="E847" s="59" t="s">
        <v>82</v>
      </c>
      <c r="F847" s="59">
        <v>2</v>
      </c>
      <c r="G847" s="227">
        <v>0</v>
      </c>
      <c r="H847" s="227">
        <v>3</v>
      </c>
      <c r="I847" s="227">
        <v>14</v>
      </c>
      <c r="J847" s="59">
        <v>7636</v>
      </c>
      <c r="K847" s="78">
        <f>VLOOKUP(class[[#This Row],[hwycov_id]],flow[[hwycov_id]:[flow_day]],2,FALSE)</f>
        <v>3597.289327</v>
      </c>
      <c r="L847" s="229">
        <f t="shared" si="39"/>
        <v>-0.52890396451021471</v>
      </c>
      <c r="M847" s="228">
        <f t="shared" si="40"/>
        <v>-4038.710673</v>
      </c>
      <c r="N847" s="228">
        <f t="shared" si="41"/>
        <v>16311183.900204113</v>
      </c>
      <c r="O847" s="59" t="e">
        <f>VLOOKUP(class[[#This Row],[hwycov_id]],check!$A$2:$P$26,16,FALSE)</f>
        <v>#N/A</v>
      </c>
      <c r="P847" s="59">
        <v>871</v>
      </c>
      <c r="Q847" s="304">
        <f>ROUND(class[[#This Row],[count]],-3)</f>
        <v>8000</v>
      </c>
      <c r="R847" s="321">
        <f>VLOOKUP(class[[#This Row],[count_rd]],caltran!$J$2:$P$182,7,FALSE)</f>
        <v>4720.0000000000009</v>
      </c>
      <c r="S847" s="321">
        <f>VLOOKUP(class[[#This Row],[count_rd]],caltran!$J$2:$P$182,6,FALSE)</f>
        <v>11280</v>
      </c>
      <c r="T847" s="59">
        <f>IF(AND(class[[#This Row],[flow]]&gt;=class[[#This Row],[low]], class[[#This Row],[flow]]&lt;=class[[#This Row],[high]]),1,0)</f>
        <v>0</v>
      </c>
    </row>
    <row r="848" spans="1:20">
      <c r="A848" s="59">
        <v>11145</v>
      </c>
      <c r="B848" s="59">
        <v>9</v>
      </c>
      <c r="C848" s="59">
        <v>1</v>
      </c>
      <c r="D848" s="59">
        <v>1</v>
      </c>
      <c r="E848" s="59" t="s">
        <v>82</v>
      </c>
      <c r="F848" s="59">
        <v>2</v>
      </c>
      <c r="G848" s="227">
        <v>0</v>
      </c>
      <c r="H848" s="227">
        <v>5</v>
      </c>
      <c r="I848" s="227">
        <v>10</v>
      </c>
      <c r="J848" s="59">
        <v>7664</v>
      </c>
      <c r="K848" s="78">
        <f>VLOOKUP(class[[#This Row],[hwycov_id]],flow[[hwycov_id]:[flow_day]],2,FALSE)</f>
        <v>6823.7124029999995</v>
      </c>
      <c r="L848" s="229">
        <f t="shared" si="39"/>
        <v>-0.10964086599686851</v>
      </c>
      <c r="M848" s="228">
        <f t="shared" si="40"/>
        <v>-840.28759700000046</v>
      </c>
      <c r="N848" s="228">
        <f t="shared" si="41"/>
        <v>706083.24567203515</v>
      </c>
      <c r="O848" s="59" t="e">
        <f>VLOOKUP(class[[#This Row],[hwycov_id]],check!$A$2:$P$26,16,FALSE)</f>
        <v>#N/A</v>
      </c>
      <c r="P848" s="59">
        <v>872</v>
      </c>
      <c r="Q848" s="304">
        <f>ROUND(class[[#This Row],[count]],-3)</f>
        <v>8000</v>
      </c>
      <c r="R848" s="321">
        <f>VLOOKUP(class[[#This Row],[count_rd]],caltran!$J$2:$P$182,7,FALSE)</f>
        <v>4720.0000000000009</v>
      </c>
      <c r="S848" s="321">
        <f>VLOOKUP(class[[#This Row],[count_rd]],caltran!$J$2:$P$182,6,FALSE)</f>
        <v>11280</v>
      </c>
      <c r="T848" s="59">
        <f>IF(AND(class[[#This Row],[flow]]&gt;=class[[#This Row],[low]], class[[#This Row],[flow]]&lt;=class[[#This Row],[high]]),1,0)</f>
        <v>1</v>
      </c>
    </row>
    <row r="849" spans="1:20">
      <c r="A849" s="59">
        <v>27563</v>
      </c>
      <c r="B849" s="59">
        <v>9</v>
      </c>
      <c r="C849" s="59">
        <v>1</v>
      </c>
      <c r="D849" s="59">
        <v>1</v>
      </c>
      <c r="E849" s="59" t="s">
        <v>82</v>
      </c>
      <c r="F849" s="59">
        <v>2</v>
      </c>
      <c r="G849" s="227">
        <v>0</v>
      </c>
      <c r="H849" s="227">
        <v>6</v>
      </c>
      <c r="I849" s="227">
        <v>1</v>
      </c>
      <c r="J849" s="59">
        <v>7680</v>
      </c>
      <c r="K849" s="78">
        <f>VLOOKUP(class[[#This Row],[hwycov_id]],flow[[hwycov_id]:[flow_day]],2,FALSE)</f>
        <v>5517.8653560000002</v>
      </c>
      <c r="L849" s="229">
        <f t="shared" si="39"/>
        <v>-0.28152794843749995</v>
      </c>
      <c r="M849" s="228">
        <f t="shared" si="40"/>
        <v>-2162.1346439999998</v>
      </c>
      <c r="N849" s="228">
        <f t="shared" si="41"/>
        <v>4674826.2187850056</v>
      </c>
      <c r="O849" s="59" t="e">
        <f>VLOOKUP(class[[#This Row],[hwycov_id]],check!$A$2:$P$26,16,FALSE)</f>
        <v>#N/A</v>
      </c>
      <c r="P849" s="59">
        <v>873</v>
      </c>
      <c r="Q849" s="304">
        <f>ROUND(class[[#This Row],[count]],-3)</f>
        <v>8000</v>
      </c>
      <c r="R849" s="321">
        <f>VLOOKUP(class[[#This Row],[count_rd]],caltran!$J$2:$P$182,7,FALSE)</f>
        <v>4720.0000000000009</v>
      </c>
      <c r="S849" s="321">
        <f>VLOOKUP(class[[#This Row],[count_rd]],caltran!$J$2:$P$182,6,FALSE)</f>
        <v>11280</v>
      </c>
      <c r="T849" s="59">
        <f>IF(AND(class[[#This Row],[flow]]&gt;=class[[#This Row],[low]], class[[#This Row],[flow]]&lt;=class[[#This Row],[high]]),1,0)</f>
        <v>1</v>
      </c>
    </row>
    <row r="850" spans="1:20">
      <c r="A850" s="59">
        <v>28030</v>
      </c>
      <c r="B850" s="59">
        <v>9</v>
      </c>
      <c r="C850" s="59">
        <v>1</v>
      </c>
      <c r="D850" s="59">
        <v>1</v>
      </c>
      <c r="E850" s="59" t="s">
        <v>82</v>
      </c>
      <c r="F850" s="59">
        <v>2</v>
      </c>
      <c r="G850" s="227">
        <v>0</v>
      </c>
      <c r="H850" s="227">
        <v>6</v>
      </c>
      <c r="I850" s="227">
        <v>17</v>
      </c>
      <c r="J850" s="59">
        <v>7714</v>
      </c>
      <c r="K850" s="78">
        <f>VLOOKUP(class[[#This Row],[hwycov_id]],flow[[hwycov_id]:[flow_day]],2,FALSE)</f>
        <v>6113.6387940000004</v>
      </c>
      <c r="L850" s="229">
        <f t="shared" si="39"/>
        <v>-0.20746191418200666</v>
      </c>
      <c r="M850" s="228">
        <f t="shared" si="40"/>
        <v>-1600.3612059999996</v>
      </c>
      <c r="N850" s="228">
        <f t="shared" si="41"/>
        <v>2561155.9896697733</v>
      </c>
      <c r="O850" s="59" t="e">
        <f>VLOOKUP(class[[#This Row],[hwycov_id]],check!$A$2:$P$26,16,FALSE)</f>
        <v>#N/A</v>
      </c>
      <c r="P850" s="59">
        <v>874</v>
      </c>
      <c r="Q850" s="304">
        <f>ROUND(class[[#This Row],[count]],-3)</f>
        <v>8000</v>
      </c>
      <c r="R850" s="321">
        <f>VLOOKUP(class[[#This Row],[count_rd]],caltran!$J$2:$P$182,7,FALSE)</f>
        <v>4720.0000000000009</v>
      </c>
      <c r="S850" s="321">
        <f>VLOOKUP(class[[#This Row],[count_rd]],caltran!$J$2:$P$182,6,FALSE)</f>
        <v>11280</v>
      </c>
      <c r="T850" s="59">
        <f>IF(AND(class[[#This Row],[flow]]&gt;=class[[#This Row],[low]], class[[#This Row],[flow]]&lt;=class[[#This Row],[high]]),1,0)</f>
        <v>1</v>
      </c>
    </row>
    <row r="851" spans="1:20">
      <c r="A851" s="59">
        <v>27800</v>
      </c>
      <c r="B851" s="59">
        <v>9</v>
      </c>
      <c r="C851" s="59">
        <v>1</v>
      </c>
      <c r="D851" s="59">
        <v>1</v>
      </c>
      <c r="E851" s="59" t="s">
        <v>82</v>
      </c>
      <c r="F851" s="59">
        <v>2</v>
      </c>
      <c r="G851" s="227">
        <v>0</v>
      </c>
      <c r="H851" s="227">
        <v>2</v>
      </c>
      <c r="I851" s="227">
        <v>14</v>
      </c>
      <c r="J851" s="59">
        <v>7744</v>
      </c>
      <c r="K851" s="78">
        <f>VLOOKUP(class[[#This Row],[hwycov_id]],flow[[hwycov_id]:[flow_day]],2,FALSE)</f>
        <v>4791.9506379999993</v>
      </c>
      <c r="L851" s="229">
        <f t="shared" si="39"/>
        <v>-0.38120472133264471</v>
      </c>
      <c r="M851" s="228">
        <f t="shared" si="40"/>
        <v>-2952.0493620000007</v>
      </c>
      <c r="N851" s="228">
        <f t="shared" si="41"/>
        <v>8714595.4356846102</v>
      </c>
      <c r="O851" s="59" t="e">
        <f>VLOOKUP(class[[#This Row],[hwycov_id]],check!$A$2:$P$26,16,FALSE)</f>
        <v>#N/A</v>
      </c>
      <c r="P851" s="59">
        <v>875</v>
      </c>
      <c r="Q851" s="304">
        <f>ROUND(class[[#This Row],[count]],-3)</f>
        <v>8000</v>
      </c>
      <c r="R851" s="321">
        <f>VLOOKUP(class[[#This Row],[count_rd]],caltran!$J$2:$P$182,7,FALSE)</f>
        <v>4720.0000000000009</v>
      </c>
      <c r="S851" s="321">
        <f>VLOOKUP(class[[#This Row],[count_rd]],caltran!$J$2:$P$182,6,FALSE)</f>
        <v>11280</v>
      </c>
      <c r="T851" s="59">
        <f>IF(AND(class[[#This Row],[flow]]&gt;=class[[#This Row],[low]], class[[#This Row],[flow]]&lt;=class[[#This Row],[high]]),1,0)</f>
        <v>1</v>
      </c>
    </row>
    <row r="852" spans="1:20">
      <c r="A852" s="59">
        <v>2721</v>
      </c>
      <c r="B852" s="59">
        <v>9</v>
      </c>
      <c r="C852" s="59">
        <v>1</v>
      </c>
      <c r="D852" s="59">
        <v>1</v>
      </c>
      <c r="E852" s="59" t="s">
        <v>82</v>
      </c>
      <c r="F852" s="59">
        <v>2</v>
      </c>
      <c r="G852" s="227">
        <v>0</v>
      </c>
      <c r="H852" s="227">
        <v>6</v>
      </c>
      <c r="I852" s="227">
        <v>1</v>
      </c>
      <c r="J852" s="59">
        <v>7755</v>
      </c>
      <c r="K852" s="78">
        <f>VLOOKUP(class[[#This Row],[hwycov_id]],flow[[hwycov_id]:[flow_day]],2,FALSE)</f>
        <v>5927.4794919999995</v>
      </c>
      <c r="L852" s="229">
        <f t="shared" si="39"/>
        <v>-0.23565706099290784</v>
      </c>
      <c r="M852" s="228">
        <f t="shared" si="40"/>
        <v>-1827.5205080000005</v>
      </c>
      <c r="N852" s="228">
        <f t="shared" si="41"/>
        <v>3339831.20716058</v>
      </c>
      <c r="O852" s="59" t="e">
        <f>VLOOKUP(class[[#This Row],[hwycov_id]],check!$A$2:$P$26,16,FALSE)</f>
        <v>#N/A</v>
      </c>
      <c r="P852" s="59">
        <v>876</v>
      </c>
      <c r="Q852" s="304">
        <f>ROUND(class[[#This Row],[count]],-3)</f>
        <v>8000</v>
      </c>
      <c r="R852" s="321">
        <f>VLOOKUP(class[[#This Row],[count_rd]],caltran!$J$2:$P$182,7,FALSE)</f>
        <v>4720.0000000000009</v>
      </c>
      <c r="S852" s="321">
        <f>VLOOKUP(class[[#This Row],[count_rd]],caltran!$J$2:$P$182,6,FALSE)</f>
        <v>11280</v>
      </c>
      <c r="T852" s="59">
        <f>IF(AND(class[[#This Row],[flow]]&gt;=class[[#This Row],[low]], class[[#This Row],[flow]]&lt;=class[[#This Row],[high]]),1,0)</f>
        <v>1</v>
      </c>
    </row>
    <row r="853" spans="1:20">
      <c r="A853" s="59">
        <v>8950</v>
      </c>
      <c r="B853" s="59">
        <v>9</v>
      </c>
      <c r="C853" s="59">
        <v>1</v>
      </c>
      <c r="D853" s="59">
        <v>1</v>
      </c>
      <c r="E853" s="59" t="s">
        <v>82</v>
      </c>
      <c r="F853" s="59">
        <v>2</v>
      </c>
      <c r="G853" s="227">
        <v>0</v>
      </c>
      <c r="H853" s="227">
        <v>2</v>
      </c>
      <c r="I853" s="227">
        <v>14</v>
      </c>
      <c r="J853" s="59">
        <v>7827</v>
      </c>
      <c r="K853" s="78">
        <f>VLOOKUP(class[[#This Row],[hwycov_id]],flow[[hwycov_id]:[flow_day]],2,FALSE)</f>
        <v>8813.6345519999995</v>
      </c>
      <c r="L853" s="229">
        <f t="shared" si="39"/>
        <v>0.12605526408585654</v>
      </c>
      <c r="M853" s="228">
        <f t="shared" si="40"/>
        <v>986.63455199999953</v>
      </c>
      <c r="N853" s="228">
        <f t="shared" si="41"/>
        <v>973447.73920023977</v>
      </c>
      <c r="O853" s="59" t="e">
        <f>VLOOKUP(class[[#This Row],[hwycov_id]],check!$A$2:$P$26,16,FALSE)</f>
        <v>#N/A</v>
      </c>
      <c r="P853" s="59">
        <v>877</v>
      </c>
      <c r="Q853" s="304">
        <f>ROUND(class[[#This Row],[count]],-3)</f>
        <v>8000</v>
      </c>
      <c r="R853" s="321">
        <f>VLOOKUP(class[[#This Row],[count_rd]],caltran!$J$2:$P$182,7,FALSE)</f>
        <v>4720.0000000000009</v>
      </c>
      <c r="S853" s="321">
        <f>VLOOKUP(class[[#This Row],[count_rd]],caltran!$J$2:$P$182,6,FALSE)</f>
        <v>11280</v>
      </c>
      <c r="T853" s="59">
        <f>IF(AND(class[[#This Row],[flow]]&gt;=class[[#This Row],[low]], class[[#This Row],[flow]]&lt;=class[[#This Row],[high]]),1,0)</f>
        <v>1</v>
      </c>
    </row>
    <row r="854" spans="1:20">
      <c r="A854" s="59">
        <v>2810</v>
      </c>
      <c r="B854" s="59">
        <v>9</v>
      </c>
      <c r="C854" s="59">
        <v>1</v>
      </c>
      <c r="D854" s="59">
        <v>1</v>
      </c>
      <c r="E854" s="59" t="s">
        <v>82</v>
      </c>
      <c r="F854" s="59">
        <v>2</v>
      </c>
      <c r="G854" s="227">
        <v>0</v>
      </c>
      <c r="H854" s="227">
        <v>6</v>
      </c>
      <c r="I854" s="227">
        <v>6</v>
      </c>
      <c r="J854" s="59">
        <v>7958</v>
      </c>
      <c r="K854" s="78">
        <f>VLOOKUP(class[[#This Row],[hwycov_id]],flow[[hwycov_id]:[flow_day]],2,FALSE)</f>
        <v>7677.1929619999992</v>
      </c>
      <c r="L854" s="229">
        <f t="shared" si="39"/>
        <v>-3.528613194269925E-2</v>
      </c>
      <c r="M854" s="228">
        <f t="shared" si="40"/>
        <v>-280.80703800000083</v>
      </c>
      <c r="N854" s="228">
        <f t="shared" si="41"/>
        <v>78852.592590333908</v>
      </c>
      <c r="O854" s="59" t="e">
        <f>VLOOKUP(class[[#This Row],[hwycov_id]],check!$A$2:$P$26,16,FALSE)</f>
        <v>#N/A</v>
      </c>
      <c r="P854" s="59">
        <v>878</v>
      </c>
      <c r="Q854" s="304">
        <f>ROUND(class[[#This Row],[count]],-3)</f>
        <v>8000</v>
      </c>
      <c r="R854" s="321">
        <f>VLOOKUP(class[[#This Row],[count_rd]],caltran!$J$2:$P$182,7,FALSE)</f>
        <v>4720.0000000000009</v>
      </c>
      <c r="S854" s="321">
        <f>VLOOKUP(class[[#This Row],[count_rd]],caltran!$J$2:$P$182,6,FALSE)</f>
        <v>11280</v>
      </c>
      <c r="T854" s="59">
        <f>IF(AND(class[[#This Row],[flow]]&gt;=class[[#This Row],[low]], class[[#This Row],[flow]]&lt;=class[[#This Row],[high]]),1,0)</f>
        <v>1</v>
      </c>
    </row>
    <row r="855" spans="1:20">
      <c r="A855" s="59">
        <v>8849</v>
      </c>
      <c r="B855" s="59">
        <v>9</v>
      </c>
      <c r="C855" s="59">
        <v>1</v>
      </c>
      <c r="D855" s="59">
        <v>1</v>
      </c>
      <c r="E855" s="59" t="s">
        <v>82</v>
      </c>
      <c r="F855" s="59">
        <v>2</v>
      </c>
      <c r="G855" s="227">
        <v>0</v>
      </c>
      <c r="H855" s="227">
        <v>3</v>
      </c>
      <c r="I855" s="227">
        <v>14</v>
      </c>
      <c r="J855" s="59">
        <v>7962</v>
      </c>
      <c r="K855" s="78">
        <f>VLOOKUP(class[[#This Row],[hwycov_id]],flow[[hwycov_id]:[flow_day]],2,FALSE)</f>
        <v>6870.4879150000006</v>
      </c>
      <c r="L855" s="229">
        <f t="shared" si="39"/>
        <v>-0.13709018902285852</v>
      </c>
      <c r="M855" s="228">
        <f t="shared" si="40"/>
        <v>-1091.5120849999994</v>
      </c>
      <c r="N855" s="228">
        <f t="shared" si="41"/>
        <v>1191398.6317010459</v>
      </c>
      <c r="O855" s="59" t="e">
        <f>VLOOKUP(class[[#This Row],[hwycov_id]],check!$A$2:$P$26,16,FALSE)</f>
        <v>#N/A</v>
      </c>
      <c r="P855" s="59">
        <v>879</v>
      </c>
      <c r="Q855" s="304">
        <f>ROUND(class[[#This Row],[count]],-3)</f>
        <v>8000</v>
      </c>
      <c r="R855" s="321">
        <f>VLOOKUP(class[[#This Row],[count_rd]],caltran!$J$2:$P$182,7,FALSE)</f>
        <v>4720.0000000000009</v>
      </c>
      <c r="S855" s="321">
        <f>VLOOKUP(class[[#This Row],[count_rd]],caltran!$J$2:$P$182,6,FALSE)</f>
        <v>11280</v>
      </c>
      <c r="T855" s="59">
        <f>IF(AND(class[[#This Row],[flow]]&gt;=class[[#This Row],[low]], class[[#This Row],[flow]]&lt;=class[[#This Row],[high]]),1,0)</f>
        <v>1</v>
      </c>
    </row>
    <row r="856" spans="1:20">
      <c r="A856" s="59">
        <v>16155</v>
      </c>
      <c r="B856" s="59">
        <v>9</v>
      </c>
      <c r="C856" s="59">
        <v>1</v>
      </c>
      <c r="D856" s="59">
        <v>1</v>
      </c>
      <c r="E856" s="59" t="s">
        <v>82</v>
      </c>
      <c r="F856" s="59">
        <v>2</v>
      </c>
      <c r="G856" s="227">
        <v>0</v>
      </c>
      <c r="H856" s="227">
        <v>3</v>
      </c>
      <c r="I856" s="227">
        <v>14</v>
      </c>
      <c r="J856" s="59">
        <v>7975</v>
      </c>
      <c r="K856" s="78">
        <f>VLOOKUP(class[[#This Row],[hwycov_id]],flow[[hwycov_id]:[flow_day]],2,FALSE)</f>
        <v>9067.3707269999995</v>
      </c>
      <c r="L856" s="229">
        <f t="shared" si="39"/>
        <v>0.13697438583072086</v>
      </c>
      <c r="M856" s="228">
        <f t="shared" si="40"/>
        <v>1092.3707269999995</v>
      </c>
      <c r="N856" s="228">
        <f t="shared" si="41"/>
        <v>1193273.8052065074</v>
      </c>
      <c r="O856" s="59" t="e">
        <f>VLOOKUP(class[[#This Row],[hwycov_id]],check!$A$2:$P$26,16,FALSE)</f>
        <v>#N/A</v>
      </c>
      <c r="P856" s="59">
        <v>880</v>
      </c>
      <c r="Q856" s="304">
        <f>ROUND(class[[#This Row],[count]],-3)</f>
        <v>8000</v>
      </c>
      <c r="R856" s="321">
        <f>VLOOKUP(class[[#This Row],[count_rd]],caltran!$J$2:$P$182,7,FALSE)</f>
        <v>4720.0000000000009</v>
      </c>
      <c r="S856" s="321">
        <f>VLOOKUP(class[[#This Row],[count_rd]],caltran!$J$2:$P$182,6,FALSE)</f>
        <v>11280</v>
      </c>
      <c r="T856" s="59">
        <f>IF(AND(class[[#This Row],[flow]]&gt;=class[[#This Row],[low]], class[[#This Row],[flow]]&lt;=class[[#This Row],[high]]),1,0)</f>
        <v>1</v>
      </c>
    </row>
    <row r="857" spans="1:20">
      <c r="A857" s="59">
        <v>12225</v>
      </c>
      <c r="B857" s="59">
        <v>9</v>
      </c>
      <c r="C857" s="59">
        <v>1</v>
      </c>
      <c r="D857" s="59">
        <v>1</v>
      </c>
      <c r="E857" s="59" t="s">
        <v>82</v>
      </c>
      <c r="F857" s="59">
        <v>2</v>
      </c>
      <c r="G857" s="227">
        <v>0</v>
      </c>
      <c r="H857" s="227">
        <v>6</v>
      </c>
      <c r="I857" s="227">
        <v>12</v>
      </c>
      <c r="J857" s="59">
        <v>8001</v>
      </c>
      <c r="K857" s="78">
        <f>VLOOKUP(class[[#This Row],[hwycov_id]],flow[[hwycov_id]:[flow_day]],2,FALSE)</f>
        <v>7316.2318720000003</v>
      </c>
      <c r="L857" s="229">
        <f t="shared" si="39"/>
        <v>-8.5585317835270569E-2</v>
      </c>
      <c r="M857" s="228">
        <f t="shared" si="40"/>
        <v>-684.76812799999971</v>
      </c>
      <c r="N857" s="228">
        <f t="shared" si="41"/>
        <v>468907.38912462397</v>
      </c>
      <c r="O857" s="59" t="e">
        <f>VLOOKUP(class[[#This Row],[hwycov_id]],check!$A$2:$P$26,16,FALSE)</f>
        <v>#N/A</v>
      </c>
      <c r="P857" s="59">
        <v>881</v>
      </c>
      <c r="Q857" s="304">
        <f>ROUND(class[[#This Row],[count]],-3)</f>
        <v>8000</v>
      </c>
      <c r="R857" s="321">
        <f>VLOOKUP(class[[#This Row],[count_rd]],caltran!$J$2:$P$182,7,FALSE)</f>
        <v>4720.0000000000009</v>
      </c>
      <c r="S857" s="321">
        <f>VLOOKUP(class[[#This Row],[count_rd]],caltran!$J$2:$P$182,6,FALSE)</f>
        <v>11280</v>
      </c>
      <c r="T857" s="59">
        <f>IF(AND(class[[#This Row],[flow]]&gt;=class[[#This Row],[low]], class[[#This Row],[flow]]&lt;=class[[#This Row],[high]]),1,0)</f>
        <v>1</v>
      </c>
    </row>
    <row r="858" spans="1:20">
      <c r="A858" s="59">
        <v>27264</v>
      </c>
      <c r="B858" s="59">
        <v>9</v>
      </c>
      <c r="C858" s="59">
        <v>1</v>
      </c>
      <c r="D858" s="59">
        <v>1</v>
      </c>
      <c r="E858" s="59" t="s">
        <v>82</v>
      </c>
      <c r="F858" s="59">
        <v>2</v>
      </c>
      <c r="G858" s="227">
        <v>0</v>
      </c>
      <c r="H858" s="227">
        <v>2</v>
      </c>
      <c r="I858" s="227">
        <v>14</v>
      </c>
      <c r="J858" s="59">
        <v>8004</v>
      </c>
      <c r="K858" s="78">
        <f>VLOOKUP(class[[#This Row],[hwycov_id]],flow[[hwycov_id]:[flow_day]],2,FALSE)</f>
        <v>7903.2374569999993</v>
      </c>
      <c r="L858" s="229">
        <f t="shared" si="39"/>
        <v>-1.2589023363318463E-2</v>
      </c>
      <c r="M858" s="228">
        <f t="shared" si="40"/>
        <v>-100.76254300000073</v>
      </c>
      <c r="N858" s="228">
        <f t="shared" si="41"/>
        <v>10153.090071826997</v>
      </c>
      <c r="O858" s="59" t="e">
        <f>VLOOKUP(class[[#This Row],[hwycov_id]],check!$A$2:$P$26,16,FALSE)</f>
        <v>#N/A</v>
      </c>
      <c r="P858" s="59">
        <v>882</v>
      </c>
      <c r="Q858" s="304">
        <f>ROUND(class[[#This Row],[count]],-3)</f>
        <v>8000</v>
      </c>
      <c r="R858" s="321">
        <f>VLOOKUP(class[[#This Row],[count_rd]],caltran!$J$2:$P$182,7,FALSE)</f>
        <v>4720.0000000000009</v>
      </c>
      <c r="S858" s="321">
        <f>VLOOKUP(class[[#This Row],[count_rd]],caltran!$J$2:$P$182,6,FALSE)</f>
        <v>11280</v>
      </c>
      <c r="T858" s="59">
        <f>IF(AND(class[[#This Row],[flow]]&gt;=class[[#This Row],[low]], class[[#This Row],[flow]]&lt;=class[[#This Row],[high]]),1,0)</f>
        <v>1</v>
      </c>
    </row>
    <row r="859" spans="1:20">
      <c r="A859" s="59">
        <v>27269</v>
      </c>
      <c r="B859" s="59">
        <v>9</v>
      </c>
      <c r="C859" s="59">
        <v>1</v>
      </c>
      <c r="D859" s="59">
        <v>1</v>
      </c>
      <c r="E859" s="59" t="s">
        <v>82</v>
      </c>
      <c r="F859" s="59">
        <v>2</v>
      </c>
      <c r="G859" s="227">
        <v>0</v>
      </c>
      <c r="H859" s="227">
        <v>6</v>
      </c>
      <c r="I859" s="227">
        <v>6</v>
      </c>
      <c r="J859" s="59">
        <v>8030</v>
      </c>
      <c r="K859" s="78">
        <f>VLOOKUP(class[[#This Row],[hwycov_id]],flow[[hwycov_id]:[flow_day]],2,FALSE)</f>
        <v>6667.0419459999994</v>
      </c>
      <c r="L859" s="229">
        <f t="shared" si="39"/>
        <v>-0.16973325703611464</v>
      </c>
      <c r="M859" s="228">
        <f t="shared" si="40"/>
        <v>-1362.9580540000006</v>
      </c>
      <c r="N859" s="228">
        <f t="shared" si="41"/>
        <v>1857654.6569634685</v>
      </c>
      <c r="O859" s="59" t="e">
        <f>VLOOKUP(class[[#This Row],[hwycov_id]],check!$A$2:$P$26,16,FALSE)</f>
        <v>#N/A</v>
      </c>
      <c r="P859" s="59">
        <v>883</v>
      </c>
      <c r="Q859" s="304">
        <f>ROUND(class[[#This Row],[count]],-3)</f>
        <v>8000</v>
      </c>
      <c r="R859" s="321">
        <f>VLOOKUP(class[[#This Row],[count_rd]],caltran!$J$2:$P$182,7,FALSE)</f>
        <v>4720.0000000000009</v>
      </c>
      <c r="S859" s="321">
        <f>VLOOKUP(class[[#This Row],[count_rd]],caltran!$J$2:$P$182,6,FALSE)</f>
        <v>11280</v>
      </c>
      <c r="T859" s="59">
        <f>IF(AND(class[[#This Row],[flow]]&gt;=class[[#This Row],[low]], class[[#This Row],[flow]]&lt;=class[[#This Row],[high]]),1,0)</f>
        <v>1</v>
      </c>
    </row>
    <row r="860" spans="1:20">
      <c r="A860" s="59">
        <v>11062</v>
      </c>
      <c r="B860" s="59">
        <v>9</v>
      </c>
      <c r="C860" s="59">
        <v>1</v>
      </c>
      <c r="D860" s="59">
        <v>1</v>
      </c>
      <c r="E860" s="59" t="s">
        <v>82</v>
      </c>
      <c r="F860" s="59">
        <v>2</v>
      </c>
      <c r="G860" s="227">
        <v>0</v>
      </c>
      <c r="H860" s="227">
        <v>5</v>
      </c>
      <c r="I860" s="227">
        <v>5</v>
      </c>
      <c r="J860" s="59">
        <v>8038</v>
      </c>
      <c r="K860" s="78">
        <f>VLOOKUP(class[[#This Row],[hwycov_id]],flow[[hwycov_id]:[flow_day]],2,FALSE)</f>
        <v>8193.6972270000006</v>
      </c>
      <c r="L860" s="229">
        <f t="shared" si="39"/>
        <v>1.9370145185369614E-2</v>
      </c>
      <c r="M860" s="228">
        <f t="shared" si="40"/>
        <v>155.69722700000057</v>
      </c>
      <c r="N860" s="228">
        <f t="shared" si="41"/>
        <v>24241.626495489705</v>
      </c>
      <c r="O860" s="59" t="e">
        <f>VLOOKUP(class[[#This Row],[hwycov_id]],check!$A$2:$P$26,16,FALSE)</f>
        <v>#N/A</v>
      </c>
      <c r="P860" s="59">
        <v>884</v>
      </c>
      <c r="Q860" s="304">
        <f>ROUND(class[[#This Row],[count]],-3)</f>
        <v>8000</v>
      </c>
      <c r="R860" s="321">
        <f>VLOOKUP(class[[#This Row],[count_rd]],caltran!$J$2:$P$182,7,FALSE)</f>
        <v>4720.0000000000009</v>
      </c>
      <c r="S860" s="321">
        <f>VLOOKUP(class[[#This Row],[count_rd]],caltran!$J$2:$P$182,6,FALSE)</f>
        <v>11280</v>
      </c>
      <c r="T860" s="59">
        <f>IF(AND(class[[#This Row],[flow]]&gt;=class[[#This Row],[low]], class[[#This Row],[flow]]&lt;=class[[#This Row],[high]]),1,0)</f>
        <v>1</v>
      </c>
    </row>
    <row r="861" spans="1:20">
      <c r="A861" s="59">
        <v>2742</v>
      </c>
      <c r="B861" s="59">
        <v>9</v>
      </c>
      <c r="C861" s="59">
        <v>1</v>
      </c>
      <c r="D861" s="59">
        <v>1</v>
      </c>
      <c r="E861" s="59" t="s">
        <v>82</v>
      </c>
      <c r="F861" s="59">
        <v>2</v>
      </c>
      <c r="G861" s="227">
        <v>0</v>
      </c>
      <c r="H861" s="227">
        <v>6</v>
      </c>
      <c r="I861" s="227">
        <v>1</v>
      </c>
      <c r="J861" s="59">
        <v>8082</v>
      </c>
      <c r="K861" s="78">
        <f>VLOOKUP(class[[#This Row],[hwycov_id]],flow[[hwycov_id]:[flow_day]],2,FALSE)</f>
        <v>7636.1498259999998</v>
      </c>
      <c r="L861" s="229">
        <f t="shared" si="39"/>
        <v>-5.5165822073744097E-2</v>
      </c>
      <c r="M861" s="228">
        <f t="shared" si="40"/>
        <v>-445.85017400000015</v>
      </c>
      <c r="N861" s="228">
        <f t="shared" si="41"/>
        <v>198782.37765583041</v>
      </c>
      <c r="O861" s="59" t="e">
        <f>VLOOKUP(class[[#This Row],[hwycov_id]],check!$A$2:$P$26,16,FALSE)</f>
        <v>#N/A</v>
      </c>
      <c r="P861" s="59">
        <v>885</v>
      </c>
      <c r="Q861" s="304">
        <f>ROUND(class[[#This Row],[count]],-3)</f>
        <v>8000</v>
      </c>
      <c r="R861" s="321">
        <f>VLOOKUP(class[[#This Row],[count_rd]],caltran!$J$2:$P$182,7,FALSE)</f>
        <v>4720.0000000000009</v>
      </c>
      <c r="S861" s="321">
        <f>VLOOKUP(class[[#This Row],[count_rd]],caltran!$J$2:$P$182,6,FALSE)</f>
        <v>11280</v>
      </c>
      <c r="T861" s="59">
        <f>IF(AND(class[[#This Row],[flow]]&gt;=class[[#This Row],[low]], class[[#This Row],[flow]]&lt;=class[[#This Row],[high]]),1,0)</f>
        <v>1</v>
      </c>
    </row>
    <row r="862" spans="1:20">
      <c r="A862" s="59">
        <v>28335</v>
      </c>
      <c r="B862" s="59">
        <v>9</v>
      </c>
      <c r="C862" s="59">
        <v>1</v>
      </c>
      <c r="D862" s="59">
        <v>1</v>
      </c>
      <c r="E862" s="59" t="s">
        <v>82</v>
      </c>
      <c r="F862" s="59">
        <v>2</v>
      </c>
      <c r="G862" s="227">
        <v>0</v>
      </c>
      <c r="H862" s="227">
        <v>2</v>
      </c>
      <c r="I862" s="227">
        <v>14</v>
      </c>
      <c r="J862" s="59">
        <v>8123</v>
      </c>
      <c r="K862" s="78">
        <f>VLOOKUP(class[[#This Row],[hwycov_id]],flow[[hwycov_id]:[flow_day]],2,FALSE)</f>
        <v>8477.334809</v>
      </c>
      <c r="L862" s="229">
        <f t="shared" si="39"/>
        <v>4.3621175550904834E-2</v>
      </c>
      <c r="M862" s="228">
        <f t="shared" si="40"/>
        <v>354.33480899999995</v>
      </c>
      <c r="N862" s="228">
        <f t="shared" si="41"/>
        <v>125553.15686906644</v>
      </c>
      <c r="O862" s="59" t="e">
        <f>VLOOKUP(class[[#This Row],[hwycov_id]],check!$A$2:$P$26,16,FALSE)</f>
        <v>#N/A</v>
      </c>
      <c r="P862" s="59">
        <v>886</v>
      </c>
      <c r="Q862" s="304">
        <f>ROUND(class[[#This Row],[count]],-3)</f>
        <v>8000</v>
      </c>
      <c r="R862" s="321">
        <f>VLOOKUP(class[[#This Row],[count_rd]],caltran!$J$2:$P$182,7,FALSE)</f>
        <v>4720.0000000000009</v>
      </c>
      <c r="S862" s="321">
        <f>VLOOKUP(class[[#This Row],[count_rd]],caltran!$J$2:$P$182,6,FALSE)</f>
        <v>11280</v>
      </c>
      <c r="T862" s="59">
        <f>IF(AND(class[[#This Row],[flow]]&gt;=class[[#This Row],[low]], class[[#This Row],[flow]]&lt;=class[[#This Row],[high]]),1,0)</f>
        <v>1</v>
      </c>
    </row>
    <row r="863" spans="1:20">
      <c r="A863" s="59">
        <v>3652</v>
      </c>
      <c r="B863" s="59">
        <v>9</v>
      </c>
      <c r="C863" s="59">
        <v>1</v>
      </c>
      <c r="D863" s="59">
        <v>1</v>
      </c>
      <c r="E863" s="59" t="s">
        <v>82</v>
      </c>
      <c r="F863" s="59">
        <v>2</v>
      </c>
      <c r="G863" s="227">
        <v>0</v>
      </c>
      <c r="H863" s="227">
        <v>2</v>
      </c>
      <c r="I863" s="227">
        <v>19</v>
      </c>
      <c r="J863" s="59">
        <v>8129</v>
      </c>
      <c r="K863" s="78">
        <f>VLOOKUP(class[[#This Row],[hwycov_id]],flow[[hwycov_id]:[flow_day]],2,FALSE)</f>
        <v>7088.9844649999995</v>
      </c>
      <c r="L863" s="229">
        <f t="shared" si="39"/>
        <v>-0.12793892668224882</v>
      </c>
      <c r="M863" s="228">
        <f t="shared" si="40"/>
        <v>-1040.0155350000005</v>
      </c>
      <c r="N863" s="228">
        <f t="shared" si="41"/>
        <v>1081632.3130413371</v>
      </c>
      <c r="O863" s="59" t="e">
        <f>VLOOKUP(class[[#This Row],[hwycov_id]],check!$A$2:$P$26,16,FALSE)</f>
        <v>#N/A</v>
      </c>
      <c r="P863" s="59">
        <v>887</v>
      </c>
      <c r="Q863" s="304">
        <f>ROUND(class[[#This Row],[count]],-3)</f>
        <v>8000</v>
      </c>
      <c r="R863" s="321">
        <f>VLOOKUP(class[[#This Row],[count_rd]],caltran!$J$2:$P$182,7,FALSE)</f>
        <v>4720.0000000000009</v>
      </c>
      <c r="S863" s="321">
        <f>VLOOKUP(class[[#This Row],[count_rd]],caltran!$J$2:$P$182,6,FALSE)</f>
        <v>11280</v>
      </c>
      <c r="T863" s="59">
        <f>IF(AND(class[[#This Row],[flow]]&gt;=class[[#This Row],[low]], class[[#This Row],[flow]]&lt;=class[[#This Row],[high]]),1,0)</f>
        <v>1</v>
      </c>
    </row>
    <row r="864" spans="1:20">
      <c r="A864" s="59">
        <v>8639</v>
      </c>
      <c r="B864" s="59">
        <v>9</v>
      </c>
      <c r="C864" s="59">
        <v>1</v>
      </c>
      <c r="D864" s="59">
        <v>1</v>
      </c>
      <c r="E864" s="59" t="s">
        <v>82</v>
      </c>
      <c r="F864" s="59">
        <v>2</v>
      </c>
      <c r="G864" s="227">
        <v>0</v>
      </c>
      <c r="H864" s="227">
        <v>3</v>
      </c>
      <c r="I864" s="227">
        <v>14</v>
      </c>
      <c r="J864" s="59">
        <v>8152</v>
      </c>
      <c r="K864" s="78">
        <f>VLOOKUP(class[[#This Row],[hwycov_id]],flow[[hwycov_id]:[flow_day]],2,FALSE)</f>
        <v>6382.9319770000002</v>
      </c>
      <c r="L864" s="229">
        <f t="shared" si="39"/>
        <v>-0.21701030704121682</v>
      </c>
      <c r="M864" s="228">
        <f t="shared" si="40"/>
        <v>-1769.0680229999998</v>
      </c>
      <c r="N864" s="228">
        <f t="shared" si="41"/>
        <v>3129601.6700011278</v>
      </c>
      <c r="O864" s="59" t="e">
        <f>VLOOKUP(class[[#This Row],[hwycov_id]],check!$A$2:$P$26,16,FALSE)</f>
        <v>#N/A</v>
      </c>
      <c r="P864" s="59">
        <v>888</v>
      </c>
      <c r="Q864" s="304">
        <f>ROUND(class[[#This Row],[count]],-3)</f>
        <v>8000</v>
      </c>
      <c r="R864" s="321">
        <f>VLOOKUP(class[[#This Row],[count_rd]],caltran!$J$2:$P$182,7,FALSE)</f>
        <v>4720.0000000000009</v>
      </c>
      <c r="S864" s="321">
        <f>VLOOKUP(class[[#This Row],[count_rd]],caltran!$J$2:$P$182,6,FALSE)</f>
        <v>11280</v>
      </c>
      <c r="T864" s="59">
        <f>IF(AND(class[[#This Row],[flow]]&gt;=class[[#This Row],[low]], class[[#This Row],[flow]]&lt;=class[[#This Row],[high]]),1,0)</f>
        <v>1</v>
      </c>
    </row>
    <row r="865" spans="1:20">
      <c r="A865" s="59">
        <v>2578</v>
      </c>
      <c r="B865" s="59">
        <v>9</v>
      </c>
      <c r="C865" s="59">
        <v>1</v>
      </c>
      <c r="D865" s="59">
        <v>1</v>
      </c>
      <c r="E865" s="59" t="s">
        <v>82</v>
      </c>
      <c r="F865" s="59">
        <v>2</v>
      </c>
      <c r="G865" s="227">
        <v>0</v>
      </c>
      <c r="H865" s="227">
        <v>2</v>
      </c>
      <c r="I865" s="227">
        <v>14</v>
      </c>
      <c r="J865" s="59">
        <v>8196</v>
      </c>
      <c r="K865" s="78">
        <f>VLOOKUP(class[[#This Row],[hwycov_id]],flow[[hwycov_id]:[flow_day]],2,FALSE)</f>
        <v>8079.5333559999999</v>
      </c>
      <c r="L865" s="229">
        <f t="shared" si="39"/>
        <v>-1.421018106393368E-2</v>
      </c>
      <c r="M865" s="228">
        <f t="shared" si="40"/>
        <v>-116.46664400000009</v>
      </c>
      <c r="N865" s="228">
        <f t="shared" si="41"/>
        <v>13564.479164622757</v>
      </c>
      <c r="O865" s="59" t="e">
        <f>VLOOKUP(class[[#This Row],[hwycov_id]],check!$A$2:$P$26,16,FALSE)</f>
        <v>#N/A</v>
      </c>
      <c r="P865" s="59">
        <v>889</v>
      </c>
      <c r="Q865" s="304">
        <f>ROUND(class[[#This Row],[count]],-3)</f>
        <v>8000</v>
      </c>
      <c r="R865" s="321">
        <f>VLOOKUP(class[[#This Row],[count_rd]],caltran!$J$2:$P$182,7,FALSE)</f>
        <v>4720.0000000000009</v>
      </c>
      <c r="S865" s="321">
        <f>VLOOKUP(class[[#This Row],[count_rd]],caltran!$J$2:$P$182,6,FALSE)</f>
        <v>11280</v>
      </c>
      <c r="T865" s="59">
        <f>IF(AND(class[[#This Row],[flow]]&gt;=class[[#This Row],[low]], class[[#This Row],[flow]]&lt;=class[[#This Row],[high]]),1,0)</f>
        <v>1</v>
      </c>
    </row>
    <row r="866" spans="1:20">
      <c r="A866" s="59">
        <v>28883</v>
      </c>
      <c r="B866" s="59">
        <v>9</v>
      </c>
      <c r="C866" s="59">
        <v>1</v>
      </c>
      <c r="D866" s="59">
        <v>1</v>
      </c>
      <c r="E866" s="59" t="s">
        <v>82</v>
      </c>
      <c r="F866" s="59">
        <v>2</v>
      </c>
      <c r="G866" s="227">
        <v>0</v>
      </c>
      <c r="H866" s="227">
        <v>3</v>
      </c>
      <c r="I866" s="227">
        <v>14</v>
      </c>
      <c r="J866" s="59">
        <v>8222</v>
      </c>
      <c r="K866" s="78">
        <f>VLOOKUP(class[[#This Row],[hwycov_id]],flow[[hwycov_id]:[flow_day]],2,FALSE)</f>
        <v>10568.178162</v>
      </c>
      <c r="L866" s="229">
        <f t="shared" si="39"/>
        <v>0.2853537049379713</v>
      </c>
      <c r="M866" s="228">
        <f t="shared" si="40"/>
        <v>2346.1781620000002</v>
      </c>
      <c r="N866" s="228">
        <f t="shared" si="41"/>
        <v>5504551.9678456988</v>
      </c>
      <c r="O866" s="59" t="e">
        <f>VLOOKUP(class[[#This Row],[hwycov_id]],check!$A$2:$P$26,16,FALSE)</f>
        <v>#N/A</v>
      </c>
      <c r="P866" s="59">
        <v>890</v>
      </c>
      <c r="Q866" s="304">
        <f>ROUND(class[[#This Row],[count]],-3)</f>
        <v>8000</v>
      </c>
      <c r="R866" s="321">
        <f>VLOOKUP(class[[#This Row],[count_rd]],caltran!$J$2:$P$182,7,FALSE)</f>
        <v>4720.0000000000009</v>
      </c>
      <c r="S866" s="321">
        <f>VLOOKUP(class[[#This Row],[count_rd]],caltran!$J$2:$P$182,6,FALSE)</f>
        <v>11280</v>
      </c>
      <c r="T866" s="59">
        <f>IF(AND(class[[#This Row],[flow]]&gt;=class[[#This Row],[low]], class[[#This Row],[flow]]&lt;=class[[#This Row],[high]]),1,0)</f>
        <v>1</v>
      </c>
    </row>
    <row r="867" spans="1:20">
      <c r="A867" s="59">
        <v>28784</v>
      </c>
      <c r="B867" s="59">
        <v>9</v>
      </c>
      <c r="C867" s="59">
        <v>1</v>
      </c>
      <c r="D867" s="59">
        <v>1</v>
      </c>
      <c r="E867" s="59" t="s">
        <v>82</v>
      </c>
      <c r="F867" s="59">
        <v>2</v>
      </c>
      <c r="G867" s="227">
        <v>0</v>
      </c>
      <c r="H867" s="227">
        <v>3</v>
      </c>
      <c r="I867" s="227">
        <v>14</v>
      </c>
      <c r="J867" s="59">
        <v>8226</v>
      </c>
      <c r="K867" s="78">
        <f>VLOOKUP(class[[#This Row],[hwycov_id]],flow[[hwycov_id]:[flow_day]],2,FALSE)</f>
        <v>11148.623595999999</v>
      </c>
      <c r="L867" s="229">
        <f t="shared" si="39"/>
        <v>0.35529097933381948</v>
      </c>
      <c r="M867" s="228">
        <f t="shared" si="40"/>
        <v>2922.6235959999995</v>
      </c>
      <c r="N867" s="228">
        <f t="shared" si="41"/>
        <v>8541728.6838959679</v>
      </c>
      <c r="O867" s="59" t="e">
        <f>VLOOKUP(class[[#This Row],[hwycov_id]],check!$A$2:$P$26,16,FALSE)</f>
        <v>#N/A</v>
      </c>
      <c r="P867" s="59">
        <v>891</v>
      </c>
      <c r="Q867" s="304">
        <f>ROUND(class[[#This Row],[count]],-3)</f>
        <v>8000</v>
      </c>
      <c r="R867" s="321">
        <f>VLOOKUP(class[[#This Row],[count_rd]],caltran!$J$2:$P$182,7,FALSE)</f>
        <v>4720.0000000000009</v>
      </c>
      <c r="S867" s="321">
        <f>VLOOKUP(class[[#This Row],[count_rd]],caltran!$J$2:$P$182,6,FALSE)</f>
        <v>11280</v>
      </c>
      <c r="T867" s="59">
        <f>IF(AND(class[[#This Row],[flow]]&gt;=class[[#This Row],[low]], class[[#This Row],[flow]]&lt;=class[[#This Row],[high]]),1,0)</f>
        <v>1</v>
      </c>
    </row>
    <row r="868" spans="1:20">
      <c r="A868" s="59">
        <v>10075</v>
      </c>
      <c r="B868" s="59">
        <v>9</v>
      </c>
      <c r="C868" s="59">
        <v>1</v>
      </c>
      <c r="D868" s="59">
        <v>1</v>
      </c>
      <c r="E868" s="59" t="s">
        <v>82</v>
      </c>
      <c r="F868" s="59">
        <v>2</v>
      </c>
      <c r="G868" s="227">
        <v>0</v>
      </c>
      <c r="H868" s="227">
        <v>5</v>
      </c>
      <c r="I868" s="227">
        <v>9</v>
      </c>
      <c r="J868" s="59">
        <v>8241</v>
      </c>
      <c r="K868" s="78">
        <f>VLOOKUP(class[[#This Row],[hwycov_id]],flow[[hwycov_id]:[flow_day]],2,FALSE)</f>
        <v>4420.5753020000002</v>
      </c>
      <c r="L868" s="229">
        <f t="shared" si="39"/>
        <v>-0.46358751340856685</v>
      </c>
      <c r="M868" s="228">
        <f t="shared" si="40"/>
        <v>-3820.4246979999998</v>
      </c>
      <c r="N868" s="228">
        <f t="shared" si="41"/>
        <v>14595644.87308839</v>
      </c>
      <c r="O868" s="59" t="e">
        <f>VLOOKUP(class[[#This Row],[hwycov_id]],check!$A$2:$P$26,16,FALSE)</f>
        <v>#N/A</v>
      </c>
      <c r="P868" s="59">
        <v>892</v>
      </c>
      <c r="Q868" s="304">
        <f>ROUND(class[[#This Row],[count]],-3)</f>
        <v>8000</v>
      </c>
      <c r="R868" s="321">
        <f>VLOOKUP(class[[#This Row],[count_rd]],caltran!$J$2:$P$182,7,FALSE)</f>
        <v>4720.0000000000009</v>
      </c>
      <c r="S868" s="321">
        <f>VLOOKUP(class[[#This Row],[count_rd]],caltran!$J$2:$P$182,6,FALSE)</f>
        <v>11280</v>
      </c>
      <c r="T868" s="59">
        <f>IF(AND(class[[#This Row],[flow]]&gt;=class[[#This Row],[low]], class[[#This Row],[flow]]&lt;=class[[#This Row],[high]]),1,0)</f>
        <v>0</v>
      </c>
    </row>
    <row r="869" spans="1:20">
      <c r="A869" s="59">
        <v>28153</v>
      </c>
      <c r="B869" s="59">
        <v>9</v>
      </c>
      <c r="C869" s="59">
        <v>1</v>
      </c>
      <c r="D869" s="59">
        <v>1</v>
      </c>
      <c r="E869" s="59" t="s">
        <v>82</v>
      </c>
      <c r="F869" s="59">
        <v>2</v>
      </c>
      <c r="G869" s="227">
        <v>0</v>
      </c>
      <c r="H869" s="227">
        <v>5</v>
      </c>
      <c r="I869" s="227">
        <v>5</v>
      </c>
      <c r="J869" s="59">
        <v>8262</v>
      </c>
      <c r="K869" s="78">
        <f>VLOOKUP(class[[#This Row],[hwycov_id]],flow[[hwycov_id]:[flow_day]],2,FALSE)</f>
        <v>8538.9546200000004</v>
      </c>
      <c r="L869" s="229">
        <f t="shared" si="39"/>
        <v>3.3521498426531071E-2</v>
      </c>
      <c r="M869" s="228">
        <f t="shared" si="40"/>
        <v>276.95462000000043</v>
      </c>
      <c r="N869" s="228">
        <f t="shared" si="41"/>
        <v>76703.861539344638</v>
      </c>
      <c r="O869" s="59" t="e">
        <f>VLOOKUP(class[[#This Row],[hwycov_id]],check!$A$2:$P$26,16,FALSE)</f>
        <v>#N/A</v>
      </c>
      <c r="P869" s="59">
        <v>893</v>
      </c>
      <c r="Q869" s="304">
        <f>ROUND(class[[#This Row],[count]],-3)</f>
        <v>8000</v>
      </c>
      <c r="R869" s="321">
        <f>VLOOKUP(class[[#This Row],[count_rd]],caltran!$J$2:$P$182,7,FALSE)</f>
        <v>4720.0000000000009</v>
      </c>
      <c r="S869" s="321">
        <f>VLOOKUP(class[[#This Row],[count_rd]],caltran!$J$2:$P$182,6,FALSE)</f>
        <v>11280</v>
      </c>
      <c r="T869" s="59">
        <f>IF(AND(class[[#This Row],[flow]]&gt;=class[[#This Row],[low]], class[[#This Row],[flow]]&lt;=class[[#This Row],[high]]),1,0)</f>
        <v>1</v>
      </c>
    </row>
    <row r="870" spans="1:20">
      <c r="A870" s="59">
        <v>10906</v>
      </c>
      <c r="B870" s="59">
        <v>9</v>
      </c>
      <c r="C870" s="59">
        <v>1</v>
      </c>
      <c r="D870" s="59">
        <v>1</v>
      </c>
      <c r="E870" s="59" t="s">
        <v>82</v>
      </c>
      <c r="F870" s="59">
        <v>2</v>
      </c>
      <c r="G870" s="227">
        <v>0</v>
      </c>
      <c r="H870" s="227">
        <v>6</v>
      </c>
      <c r="I870" s="227">
        <v>1</v>
      </c>
      <c r="J870" s="59">
        <v>8319</v>
      </c>
      <c r="K870" s="78">
        <f>VLOOKUP(class[[#This Row],[hwycov_id]],flow[[hwycov_id]:[flow_day]],2,FALSE)</f>
        <v>7418.2930910000005</v>
      </c>
      <c r="L870" s="229">
        <f t="shared" si="39"/>
        <v>-0.1082710552951075</v>
      </c>
      <c r="M870" s="228">
        <f t="shared" si="40"/>
        <v>-900.70690899999954</v>
      </c>
      <c r="N870" s="228">
        <f t="shared" si="41"/>
        <v>811272.93592033349</v>
      </c>
      <c r="O870" s="59" t="e">
        <f>VLOOKUP(class[[#This Row],[hwycov_id]],check!$A$2:$P$26,16,FALSE)</f>
        <v>#N/A</v>
      </c>
      <c r="P870" s="59">
        <v>894</v>
      </c>
      <c r="Q870" s="304">
        <f>ROUND(class[[#This Row],[count]],-3)</f>
        <v>8000</v>
      </c>
      <c r="R870" s="321">
        <f>VLOOKUP(class[[#This Row],[count_rd]],caltran!$J$2:$P$182,7,FALSE)</f>
        <v>4720.0000000000009</v>
      </c>
      <c r="S870" s="321">
        <f>VLOOKUP(class[[#This Row],[count_rd]],caltran!$J$2:$P$182,6,FALSE)</f>
        <v>11280</v>
      </c>
      <c r="T870" s="59">
        <f>IF(AND(class[[#This Row],[flow]]&gt;=class[[#This Row],[low]], class[[#This Row],[flow]]&lt;=class[[#This Row],[high]]),1,0)</f>
        <v>1</v>
      </c>
    </row>
    <row r="871" spans="1:20">
      <c r="A871" s="59">
        <v>28570</v>
      </c>
      <c r="B871" s="59">
        <v>9</v>
      </c>
      <c r="C871" s="59">
        <v>1</v>
      </c>
      <c r="D871" s="59">
        <v>1</v>
      </c>
      <c r="E871" s="59" t="s">
        <v>82</v>
      </c>
      <c r="F871" s="59">
        <v>2</v>
      </c>
      <c r="G871" s="227">
        <v>0</v>
      </c>
      <c r="H871" s="227">
        <v>7</v>
      </c>
      <c r="I871" s="227">
        <v>7</v>
      </c>
      <c r="J871" s="59">
        <v>8332</v>
      </c>
      <c r="K871" s="78">
        <f>VLOOKUP(class[[#This Row],[hwycov_id]],flow[[hwycov_id]:[flow_day]],2,FALSE)</f>
        <v>4340.4883730000001</v>
      </c>
      <c r="L871" s="229">
        <f t="shared" si="39"/>
        <v>-0.4790580445271243</v>
      </c>
      <c r="M871" s="228">
        <f t="shared" si="40"/>
        <v>-3991.5116269999999</v>
      </c>
      <c r="N871" s="228">
        <f t="shared" si="41"/>
        <v>15932165.068476185</v>
      </c>
      <c r="O871" s="59" t="e">
        <f>VLOOKUP(class[[#This Row],[hwycov_id]],check!$A$2:$P$26,16,FALSE)</f>
        <v>#N/A</v>
      </c>
      <c r="P871" s="59">
        <v>895</v>
      </c>
      <c r="Q871" s="304">
        <f>ROUND(class[[#This Row],[count]],-3)</f>
        <v>8000</v>
      </c>
      <c r="R871" s="321">
        <f>VLOOKUP(class[[#This Row],[count_rd]],caltran!$J$2:$P$182,7,FALSE)</f>
        <v>4720.0000000000009</v>
      </c>
      <c r="S871" s="321">
        <f>VLOOKUP(class[[#This Row],[count_rd]],caltran!$J$2:$P$182,6,FALSE)</f>
        <v>11280</v>
      </c>
      <c r="T871" s="59">
        <f>IF(AND(class[[#This Row],[flow]]&gt;=class[[#This Row],[low]], class[[#This Row],[flow]]&lt;=class[[#This Row],[high]]),1,0)</f>
        <v>0</v>
      </c>
    </row>
    <row r="872" spans="1:20">
      <c r="A872" s="59">
        <v>8949</v>
      </c>
      <c r="B872" s="59">
        <v>9</v>
      </c>
      <c r="C872" s="59">
        <v>1</v>
      </c>
      <c r="D872" s="59">
        <v>1</v>
      </c>
      <c r="E872" s="59" t="s">
        <v>82</v>
      </c>
      <c r="F872" s="59">
        <v>2</v>
      </c>
      <c r="G872" s="227">
        <v>0</v>
      </c>
      <c r="H872" s="227">
        <v>2</v>
      </c>
      <c r="I872" s="227">
        <v>14</v>
      </c>
      <c r="J872" s="59">
        <v>8376</v>
      </c>
      <c r="K872" s="78">
        <f>VLOOKUP(class[[#This Row],[hwycov_id]],flow[[hwycov_id]:[flow_day]],2,FALSE)</f>
        <v>9306.4599159999998</v>
      </c>
      <c r="L872" s="229">
        <f t="shared" si="39"/>
        <v>0.11108642741165231</v>
      </c>
      <c r="M872" s="228">
        <f t="shared" si="40"/>
        <v>930.45991599999979</v>
      </c>
      <c r="N872" s="228">
        <f t="shared" si="41"/>
        <v>865755.65528272663</v>
      </c>
      <c r="O872" s="59" t="e">
        <f>VLOOKUP(class[[#This Row],[hwycov_id]],check!$A$2:$P$26,16,FALSE)</f>
        <v>#N/A</v>
      </c>
      <c r="P872" s="59">
        <v>896</v>
      </c>
      <c r="Q872" s="304">
        <f>ROUND(class[[#This Row],[count]],-3)</f>
        <v>8000</v>
      </c>
      <c r="R872" s="321">
        <f>VLOOKUP(class[[#This Row],[count_rd]],caltran!$J$2:$P$182,7,FALSE)</f>
        <v>4720.0000000000009</v>
      </c>
      <c r="S872" s="321">
        <f>VLOOKUP(class[[#This Row],[count_rd]],caltran!$J$2:$P$182,6,FALSE)</f>
        <v>11280</v>
      </c>
      <c r="T872" s="59">
        <f>IF(AND(class[[#This Row],[flow]]&gt;=class[[#This Row],[low]], class[[#This Row],[flow]]&lt;=class[[#This Row],[high]]),1,0)</f>
        <v>1</v>
      </c>
    </row>
    <row r="873" spans="1:20">
      <c r="A873" s="59">
        <v>29176</v>
      </c>
      <c r="B873" s="59">
        <v>9</v>
      </c>
      <c r="C873" s="59">
        <v>1</v>
      </c>
      <c r="D873" s="59">
        <v>1</v>
      </c>
      <c r="E873" s="59" t="s">
        <v>82</v>
      </c>
      <c r="F873" s="59">
        <v>2</v>
      </c>
      <c r="G873" s="227">
        <v>0</v>
      </c>
      <c r="H873" s="227">
        <v>7</v>
      </c>
      <c r="I873" s="227">
        <v>15</v>
      </c>
      <c r="J873" s="59">
        <v>8390</v>
      </c>
      <c r="K873" s="78">
        <f>VLOOKUP(class[[#This Row],[hwycov_id]],flow[[hwycov_id]:[flow_day]],2,FALSE)</f>
        <v>7754.3401949999998</v>
      </c>
      <c r="L873" s="229">
        <f t="shared" si="39"/>
        <v>-7.5763981525625801E-2</v>
      </c>
      <c r="M873" s="228">
        <f t="shared" si="40"/>
        <v>-635.65980500000023</v>
      </c>
      <c r="N873" s="228">
        <f t="shared" si="41"/>
        <v>404063.38769263832</v>
      </c>
      <c r="O873" s="59" t="e">
        <f>VLOOKUP(class[[#This Row],[hwycov_id]],check!$A$2:$P$26,16,FALSE)</f>
        <v>#N/A</v>
      </c>
      <c r="P873" s="59">
        <v>897</v>
      </c>
      <c r="Q873" s="304">
        <f>ROUND(class[[#This Row],[count]],-3)</f>
        <v>8000</v>
      </c>
      <c r="R873" s="321">
        <f>VLOOKUP(class[[#This Row],[count_rd]],caltran!$J$2:$P$182,7,FALSE)</f>
        <v>4720.0000000000009</v>
      </c>
      <c r="S873" s="321">
        <f>VLOOKUP(class[[#This Row],[count_rd]],caltran!$J$2:$P$182,6,FALSE)</f>
        <v>11280</v>
      </c>
      <c r="T873" s="59">
        <f>IF(AND(class[[#This Row],[flow]]&gt;=class[[#This Row],[low]], class[[#This Row],[flow]]&lt;=class[[#This Row],[high]]),1,0)</f>
        <v>1</v>
      </c>
    </row>
    <row r="874" spans="1:20">
      <c r="A874" s="59">
        <v>28944</v>
      </c>
      <c r="B874" s="59">
        <v>9</v>
      </c>
      <c r="C874" s="59">
        <v>1</v>
      </c>
      <c r="D874" s="59">
        <v>1</v>
      </c>
      <c r="E874" s="59" t="s">
        <v>82</v>
      </c>
      <c r="F874" s="59">
        <v>2</v>
      </c>
      <c r="G874" s="227">
        <v>0</v>
      </c>
      <c r="H874" s="227">
        <v>5</v>
      </c>
      <c r="I874" s="227">
        <v>5</v>
      </c>
      <c r="J874" s="59">
        <v>8400</v>
      </c>
      <c r="K874" s="78">
        <f>VLOOKUP(class[[#This Row],[hwycov_id]],flow[[hwycov_id]:[flow_day]],2,FALSE)</f>
        <v>10636.628113000001</v>
      </c>
      <c r="L874" s="229">
        <f t="shared" si="39"/>
        <v>0.26626525154761915</v>
      </c>
      <c r="M874" s="228">
        <f t="shared" si="40"/>
        <v>2236.6281130000007</v>
      </c>
      <c r="N874" s="228">
        <f t="shared" si="41"/>
        <v>5002505.3158619441</v>
      </c>
      <c r="O874" s="59" t="e">
        <f>VLOOKUP(class[[#This Row],[hwycov_id]],check!$A$2:$P$26,16,FALSE)</f>
        <v>#N/A</v>
      </c>
      <c r="P874" s="59">
        <v>898</v>
      </c>
      <c r="Q874" s="304">
        <f>ROUND(class[[#This Row],[count]],-3)</f>
        <v>8000</v>
      </c>
      <c r="R874" s="321">
        <f>VLOOKUP(class[[#This Row],[count_rd]],caltran!$J$2:$P$182,7,FALSE)</f>
        <v>4720.0000000000009</v>
      </c>
      <c r="S874" s="321">
        <f>VLOOKUP(class[[#This Row],[count_rd]],caltran!$J$2:$P$182,6,FALSE)</f>
        <v>11280</v>
      </c>
      <c r="T874" s="59">
        <f>IF(AND(class[[#This Row],[flow]]&gt;=class[[#This Row],[low]], class[[#This Row],[flow]]&lt;=class[[#This Row],[high]]),1,0)</f>
        <v>1</v>
      </c>
    </row>
    <row r="875" spans="1:20">
      <c r="A875" s="59">
        <v>28846</v>
      </c>
      <c r="B875" s="59">
        <v>9</v>
      </c>
      <c r="C875" s="59">
        <v>1</v>
      </c>
      <c r="D875" s="59">
        <v>1</v>
      </c>
      <c r="E875" s="59" t="s">
        <v>82</v>
      </c>
      <c r="F875" s="59">
        <v>2</v>
      </c>
      <c r="G875" s="227">
        <v>0</v>
      </c>
      <c r="H875" s="227">
        <v>7</v>
      </c>
      <c r="I875" s="227">
        <v>18</v>
      </c>
      <c r="J875" s="59">
        <v>8414</v>
      </c>
      <c r="K875" s="78">
        <f>VLOOKUP(class[[#This Row],[hwycov_id]],flow[[hwycov_id]:[flow_day]],2,FALSE)</f>
        <v>7125.1977769999994</v>
      </c>
      <c r="L875" s="229">
        <f t="shared" si="39"/>
        <v>-0.15317354682671747</v>
      </c>
      <c r="M875" s="228">
        <f t="shared" si="40"/>
        <v>-1288.8022230000006</v>
      </c>
      <c r="N875" s="228">
        <f t="shared" si="41"/>
        <v>1661011.1700097432</v>
      </c>
      <c r="O875" s="59" t="e">
        <f>VLOOKUP(class[[#This Row],[hwycov_id]],check!$A$2:$P$26,16,FALSE)</f>
        <v>#N/A</v>
      </c>
      <c r="P875" s="59">
        <v>899</v>
      </c>
      <c r="Q875" s="304">
        <f>ROUND(class[[#This Row],[count]],-3)</f>
        <v>8000</v>
      </c>
      <c r="R875" s="321">
        <f>VLOOKUP(class[[#This Row],[count_rd]],caltran!$J$2:$P$182,7,FALSE)</f>
        <v>4720.0000000000009</v>
      </c>
      <c r="S875" s="321">
        <f>VLOOKUP(class[[#This Row],[count_rd]],caltran!$J$2:$P$182,6,FALSE)</f>
        <v>11280</v>
      </c>
      <c r="T875" s="59">
        <f>IF(AND(class[[#This Row],[flow]]&gt;=class[[#This Row],[low]], class[[#This Row],[flow]]&lt;=class[[#This Row],[high]]),1,0)</f>
        <v>1</v>
      </c>
    </row>
    <row r="876" spans="1:20">
      <c r="A876" s="59">
        <v>16434</v>
      </c>
      <c r="B876" s="59">
        <v>9</v>
      </c>
      <c r="C876" s="59">
        <v>1</v>
      </c>
      <c r="D876" s="59">
        <v>1</v>
      </c>
      <c r="E876" s="59" t="s">
        <v>82</v>
      </c>
      <c r="F876" s="59">
        <v>2</v>
      </c>
      <c r="G876" s="227">
        <v>0</v>
      </c>
      <c r="H876" s="227">
        <v>7</v>
      </c>
      <c r="I876" s="227">
        <v>15</v>
      </c>
      <c r="J876" s="59">
        <v>8466</v>
      </c>
      <c r="K876" s="78">
        <f>VLOOKUP(class[[#This Row],[hwycov_id]],flow[[hwycov_id]:[flow_day]],2,FALSE)</f>
        <v>8187.2928009999996</v>
      </c>
      <c r="L876" s="229">
        <f t="shared" si="39"/>
        <v>-3.2920765296480137E-2</v>
      </c>
      <c r="M876" s="228">
        <f t="shared" si="40"/>
        <v>-278.7071990000004</v>
      </c>
      <c r="N876" s="228">
        <f t="shared" si="41"/>
        <v>77677.702774425823</v>
      </c>
      <c r="O876" s="59" t="e">
        <f>VLOOKUP(class[[#This Row],[hwycov_id]],check!$A$2:$P$26,16,FALSE)</f>
        <v>#N/A</v>
      </c>
      <c r="P876" s="59">
        <v>900</v>
      </c>
      <c r="Q876" s="304">
        <f>ROUND(class[[#This Row],[count]],-3)</f>
        <v>8000</v>
      </c>
      <c r="R876" s="321">
        <f>VLOOKUP(class[[#This Row],[count_rd]],caltran!$J$2:$P$182,7,FALSE)</f>
        <v>4720.0000000000009</v>
      </c>
      <c r="S876" s="321">
        <f>VLOOKUP(class[[#This Row],[count_rd]],caltran!$J$2:$P$182,6,FALSE)</f>
        <v>11280</v>
      </c>
      <c r="T876" s="59">
        <f>IF(AND(class[[#This Row],[flow]]&gt;=class[[#This Row],[low]], class[[#This Row],[flow]]&lt;=class[[#This Row],[high]]),1,0)</f>
        <v>1</v>
      </c>
    </row>
    <row r="877" spans="1:20">
      <c r="A877" s="59">
        <v>11017</v>
      </c>
      <c r="B877" s="59">
        <v>9</v>
      </c>
      <c r="C877" s="59">
        <v>1</v>
      </c>
      <c r="D877" s="59">
        <v>1</v>
      </c>
      <c r="E877" s="59" t="s">
        <v>82</v>
      </c>
      <c r="F877" s="59">
        <v>2</v>
      </c>
      <c r="G877" s="227">
        <v>0</v>
      </c>
      <c r="H877" s="227">
        <v>3</v>
      </c>
      <c r="I877" s="227">
        <v>14</v>
      </c>
      <c r="J877" s="59">
        <v>8476</v>
      </c>
      <c r="K877" s="78">
        <f>VLOOKUP(class[[#This Row],[hwycov_id]],flow[[hwycov_id]:[flow_day]],2,FALSE)</f>
        <v>9666.8133240000006</v>
      </c>
      <c r="L877" s="229">
        <f t="shared" si="39"/>
        <v>0.14049236951392174</v>
      </c>
      <c r="M877" s="228">
        <f t="shared" si="40"/>
        <v>1190.8133240000006</v>
      </c>
      <c r="N877" s="228">
        <f t="shared" si="41"/>
        <v>1418036.3726159306</v>
      </c>
      <c r="O877" s="59" t="e">
        <f>VLOOKUP(class[[#This Row],[hwycov_id]],check!$A$2:$P$26,16,FALSE)</f>
        <v>#N/A</v>
      </c>
      <c r="P877" s="59">
        <v>901</v>
      </c>
      <c r="Q877" s="304">
        <f>ROUND(class[[#This Row],[count]],-3)</f>
        <v>8000</v>
      </c>
      <c r="R877" s="321">
        <f>VLOOKUP(class[[#This Row],[count_rd]],caltran!$J$2:$P$182,7,FALSE)</f>
        <v>4720.0000000000009</v>
      </c>
      <c r="S877" s="321">
        <f>VLOOKUP(class[[#This Row],[count_rd]],caltran!$J$2:$P$182,6,FALSE)</f>
        <v>11280</v>
      </c>
      <c r="T877" s="59">
        <f>IF(AND(class[[#This Row],[flow]]&gt;=class[[#This Row],[low]], class[[#This Row],[flow]]&lt;=class[[#This Row],[high]]),1,0)</f>
        <v>1</v>
      </c>
    </row>
    <row r="878" spans="1:20">
      <c r="A878" s="59">
        <v>2739</v>
      </c>
      <c r="B878" s="59">
        <v>9</v>
      </c>
      <c r="C878" s="59">
        <v>1</v>
      </c>
      <c r="D878" s="59">
        <v>1</v>
      </c>
      <c r="E878" s="59" t="s">
        <v>82</v>
      </c>
      <c r="F878" s="59">
        <v>2</v>
      </c>
      <c r="G878" s="227">
        <v>0</v>
      </c>
      <c r="H878" s="227">
        <v>6</v>
      </c>
      <c r="I878" s="227">
        <v>1</v>
      </c>
      <c r="J878" s="59">
        <v>8479</v>
      </c>
      <c r="K878" s="78">
        <f>VLOOKUP(class[[#This Row],[hwycov_id]],flow[[hwycov_id]:[flow_day]],2,FALSE)</f>
        <v>11270.034668</v>
      </c>
      <c r="L878" s="229">
        <f t="shared" si="39"/>
        <v>0.32917026394622018</v>
      </c>
      <c r="M878" s="228">
        <f t="shared" si="40"/>
        <v>2791.0346680000002</v>
      </c>
      <c r="N878" s="228">
        <f t="shared" si="41"/>
        <v>7789874.5179778719</v>
      </c>
      <c r="O878" s="59" t="e">
        <f>VLOOKUP(class[[#This Row],[hwycov_id]],check!$A$2:$P$26,16,FALSE)</f>
        <v>#N/A</v>
      </c>
      <c r="P878" s="59">
        <v>902</v>
      </c>
      <c r="Q878" s="304">
        <f>ROUND(class[[#This Row],[count]],-3)</f>
        <v>8000</v>
      </c>
      <c r="R878" s="321">
        <f>VLOOKUP(class[[#This Row],[count_rd]],caltran!$J$2:$P$182,7,FALSE)</f>
        <v>4720.0000000000009</v>
      </c>
      <c r="S878" s="321">
        <f>VLOOKUP(class[[#This Row],[count_rd]],caltran!$J$2:$P$182,6,FALSE)</f>
        <v>11280</v>
      </c>
      <c r="T878" s="59">
        <f>IF(AND(class[[#This Row],[flow]]&gt;=class[[#This Row],[low]], class[[#This Row],[flow]]&lt;=class[[#This Row],[high]]),1,0)</f>
        <v>1</v>
      </c>
    </row>
    <row r="879" spans="1:20">
      <c r="A879" s="59">
        <v>12568</v>
      </c>
      <c r="B879" s="59">
        <v>9</v>
      </c>
      <c r="C879" s="59">
        <v>1</v>
      </c>
      <c r="D879" s="59">
        <v>1</v>
      </c>
      <c r="E879" s="59" t="s">
        <v>82</v>
      </c>
      <c r="F879" s="59">
        <v>2</v>
      </c>
      <c r="G879" s="227">
        <v>0</v>
      </c>
      <c r="H879" s="227">
        <v>6</v>
      </c>
      <c r="I879" s="227">
        <v>12</v>
      </c>
      <c r="J879" s="59">
        <v>8483</v>
      </c>
      <c r="K879" s="78">
        <f>VLOOKUP(class[[#This Row],[hwycov_id]],flow[[hwycov_id]:[flow_day]],2,FALSE)</f>
        <v>11914.346649999999</v>
      </c>
      <c r="L879" s="229">
        <f t="shared" si="39"/>
        <v>0.40449683484616283</v>
      </c>
      <c r="M879" s="228">
        <f t="shared" si="40"/>
        <v>3431.3466499999995</v>
      </c>
      <c r="N879" s="228">
        <f t="shared" si="41"/>
        <v>11774139.832466219</v>
      </c>
      <c r="O879" s="59" t="e">
        <f>VLOOKUP(class[[#This Row],[hwycov_id]],check!$A$2:$P$26,16,FALSE)</f>
        <v>#N/A</v>
      </c>
      <c r="P879" s="59">
        <v>903</v>
      </c>
      <c r="Q879" s="304">
        <f>ROUND(class[[#This Row],[count]],-3)</f>
        <v>8000</v>
      </c>
      <c r="R879" s="321">
        <f>VLOOKUP(class[[#This Row],[count_rd]],caltran!$J$2:$P$182,7,FALSE)</f>
        <v>4720.0000000000009</v>
      </c>
      <c r="S879" s="321">
        <f>VLOOKUP(class[[#This Row],[count_rd]],caltran!$J$2:$P$182,6,FALSE)</f>
        <v>11280</v>
      </c>
      <c r="T879" s="59">
        <f>IF(AND(class[[#This Row],[flow]]&gt;=class[[#This Row],[low]], class[[#This Row],[flow]]&lt;=class[[#This Row],[high]]),1,0)</f>
        <v>0</v>
      </c>
    </row>
    <row r="880" spans="1:20">
      <c r="A880" s="59">
        <v>28739</v>
      </c>
      <c r="B880" s="59">
        <v>9</v>
      </c>
      <c r="C880" s="59">
        <v>1</v>
      </c>
      <c r="D880" s="59">
        <v>1</v>
      </c>
      <c r="E880" s="59" t="s">
        <v>82</v>
      </c>
      <c r="F880" s="59">
        <v>2</v>
      </c>
      <c r="G880" s="227">
        <v>0</v>
      </c>
      <c r="H880" s="227">
        <v>2</v>
      </c>
      <c r="I880" s="227">
        <v>14</v>
      </c>
      <c r="J880" s="59">
        <v>8489</v>
      </c>
      <c r="K880" s="78">
        <f>VLOOKUP(class[[#This Row],[hwycov_id]],flow[[hwycov_id]:[flow_day]],2,FALSE)</f>
        <v>5394.3921200000004</v>
      </c>
      <c r="L880" s="229">
        <f t="shared" si="39"/>
        <v>-0.36454327718223578</v>
      </c>
      <c r="M880" s="228">
        <f t="shared" si="40"/>
        <v>-3094.6078799999996</v>
      </c>
      <c r="N880" s="228">
        <f t="shared" si="41"/>
        <v>9576597.9309580922</v>
      </c>
      <c r="O880" s="59" t="e">
        <f>VLOOKUP(class[[#This Row],[hwycov_id]],check!$A$2:$P$26,16,FALSE)</f>
        <v>#N/A</v>
      </c>
      <c r="P880" s="59">
        <v>904</v>
      </c>
      <c r="Q880" s="304">
        <f>ROUND(class[[#This Row],[count]],-3)</f>
        <v>8000</v>
      </c>
      <c r="R880" s="321">
        <f>VLOOKUP(class[[#This Row],[count_rd]],caltran!$J$2:$P$182,7,FALSE)</f>
        <v>4720.0000000000009</v>
      </c>
      <c r="S880" s="321">
        <f>VLOOKUP(class[[#This Row],[count_rd]],caltran!$J$2:$P$182,6,FALSE)</f>
        <v>11280</v>
      </c>
      <c r="T880" s="59">
        <f>IF(AND(class[[#This Row],[flow]]&gt;=class[[#This Row],[low]], class[[#This Row],[flow]]&lt;=class[[#This Row],[high]]),1,0)</f>
        <v>1</v>
      </c>
    </row>
    <row r="881" spans="1:20">
      <c r="A881" s="59">
        <v>28918</v>
      </c>
      <c r="B881" s="59">
        <v>9</v>
      </c>
      <c r="C881" s="59">
        <v>1</v>
      </c>
      <c r="D881" s="59">
        <v>1</v>
      </c>
      <c r="E881" s="59" t="s">
        <v>82</v>
      </c>
      <c r="F881" s="59">
        <v>2</v>
      </c>
      <c r="G881" s="227">
        <v>0</v>
      </c>
      <c r="H881" s="227">
        <v>5</v>
      </c>
      <c r="I881" s="227">
        <v>5</v>
      </c>
      <c r="J881" s="59">
        <v>8494</v>
      </c>
      <c r="K881" s="78">
        <f>VLOOKUP(class[[#This Row],[hwycov_id]],flow[[hwycov_id]:[flow_day]],2,FALSE)</f>
        <v>2918.8554910000003</v>
      </c>
      <c r="L881" s="229">
        <f t="shared" si="39"/>
        <v>-0.65636266882505301</v>
      </c>
      <c r="M881" s="228">
        <f t="shared" si="40"/>
        <v>-5575.1445089999997</v>
      </c>
      <c r="N881" s="228">
        <f t="shared" si="41"/>
        <v>31082236.296232849</v>
      </c>
      <c r="O881" s="59" t="e">
        <f>VLOOKUP(class[[#This Row],[hwycov_id]],check!$A$2:$P$26,16,FALSE)</f>
        <v>#N/A</v>
      </c>
      <c r="P881" s="59">
        <v>905</v>
      </c>
      <c r="Q881" s="304">
        <f>ROUND(class[[#This Row],[count]],-3)</f>
        <v>8000</v>
      </c>
      <c r="R881" s="321">
        <f>VLOOKUP(class[[#This Row],[count_rd]],caltran!$J$2:$P$182,7,FALSE)</f>
        <v>4720.0000000000009</v>
      </c>
      <c r="S881" s="321">
        <f>VLOOKUP(class[[#This Row],[count_rd]],caltran!$J$2:$P$182,6,FALSE)</f>
        <v>11280</v>
      </c>
      <c r="T881" s="59">
        <f>IF(AND(class[[#This Row],[flow]]&gt;=class[[#This Row],[low]], class[[#This Row],[flow]]&lt;=class[[#This Row],[high]]),1,0)</f>
        <v>0</v>
      </c>
    </row>
    <row r="882" spans="1:20">
      <c r="A882" s="59">
        <v>29030</v>
      </c>
      <c r="B882" s="59">
        <v>9</v>
      </c>
      <c r="C882" s="59">
        <v>1</v>
      </c>
      <c r="D882" s="59">
        <v>1</v>
      </c>
      <c r="E882" s="59" t="s">
        <v>82</v>
      </c>
      <c r="F882" s="59">
        <v>2</v>
      </c>
      <c r="G882" s="227">
        <v>0</v>
      </c>
      <c r="H882" s="227">
        <v>2</v>
      </c>
      <c r="I882" s="227">
        <v>14</v>
      </c>
      <c r="J882" s="59">
        <v>8522</v>
      </c>
      <c r="K882" s="78">
        <f>VLOOKUP(class[[#This Row],[hwycov_id]],flow[[hwycov_id]:[flow_day]],2,FALSE)</f>
        <v>11227.448242999999</v>
      </c>
      <c r="L882" s="229">
        <f t="shared" si="39"/>
        <v>0.31746635097394971</v>
      </c>
      <c r="M882" s="228">
        <f t="shared" si="40"/>
        <v>2705.4482429999989</v>
      </c>
      <c r="N882" s="228">
        <f t="shared" si="41"/>
        <v>7319450.195551781</v>
      </c>
      <c r="O882" s="59" t="e">
        <f>VLOOKUP(class[[#This Row],[hwycov_id]],check!$A$2:$P$26,16,FALSE)</f>
        <v>#N/A</v>
      </c>
      <c r="P882" s="59">
        <v>906</v>
      </c>
      <c r="Q882" s="304">
        <f>ROUND(class[[#This Row],[count]],-3)</f>
        <v>9000</v>
      </c>
      <c r="R882" s="321">
        <f>VLOOKUP(class[[#This Row],[count_rd]],caltran!$J$2:$P$182,7,FALSE)</f>
        <v>5580</v>
      </c>
      <c r="S882" s="321">
        <f>VLOOKUP(class[[#This Row],[count_rd]],caltran!$J$2:$P$182,6,FALSE)</f>
        <v>12419.999999999998</v>
      </c>
      <c r="T882" s="59">
        <f>IF(AND(class[[#This Row],[flow]]&gt;=class[[#This Row],[low]], class[[#This Row],[flow]]&lt;=class[[#This Row],[high]]),1,0)</f>
        <v>1</v>
      </c>
    </row>
    <row r="883" spans="1:20">
      <c r="A883" s="59">
        <v>29177</v>
      </c>
      <c r="B883" s="59">
        <v>9</v>
      </c>
      <c r="C883" s="59">
        <v>1</v>
      </c>
      <c r="D883" s="59">
        <v>1</v>
      </c>
      <c r="E883" s="59" t="s">
        <v>82</v>
      </c>
      <c r="F883" s="59">
        <v>2</v>
      </c>
      <c r="G883" s="227">
        <v>0</v>
      </c>
      <c r="H883" s="227">
        <v>7</v>
      </c>
      <c r="I883" s="227">
        <v>15</v>
      </c>
      <c r="J883" s="59">
        <v>8535</v>
      </c>
      <c r="K883" s="78">
        <f>VLOOKUP(class[[#This Row],[hwycov_id]],flow[[hwycov_id]:[flow_day]],2,FALSE)</f>
        <v>10234.280519</v>
      </c>
      <c r="L883" s="229">
        <f t="shared" si="39"/>
        <v>0.19909554997070877</v>
      </c>
      <c r="M883" s="228">
        <f t="shared" si="40"/>
        <v>1699.2805189999999</v>
      </c>
      <c r="N883" s="228">
        <f t="shared" si="41"/>
        <v>2887554.2822529091</v>
      </c>
      <c r="O883" s="59" t="e">
        <f>VLOOKUP(class[[#This Row],[hwycov_id]],check!$A$2:$P$26,16,FALSE)</f>
        <v>#N/A</v>
      </c>
      <c r="P883" s="59">
        <v>907</v>
      </c>
      <c r="Q883" s="304">
        <f>ROUND(class[[#This Row],[count]],-3)</f>
        <v>9000</v>
      </c>
      <c r="R883" s="321">
        <f>VLOOKUP(class[[#This Row],[count_rd]],caltran!$J$2:$P$182,7,FALSE)</f>
        <v>5580</v>
      </c>
      <c r="S883" s="321">
        <f>VLOOKUP(class[[#This Row],[count_rd]],caltran!$J$2:$P$182,6,FALSE)</f>
        <v>12419.999999999998</v>
      </c>
      <c r="T883" s="59">
        <f>IF(AND(class[[#This Row],[flow]]&gt;=class[[#This Row],[low]], class[[#This Row],[flow]]&lt;=class[[#This Row],[high]]),1,0)</f>
        <v>1</v>
      </c>
    </row>
    <row r="884" spans="1:20">
      <c r="A884" s="59">
        <v>10853</v>
      </c>
      <c r="B884" s="59">
        <v>9</v>
      </c>
      <c r="C884" s="59">
        <v>1</v>
      </c>
      <c r="D884" s="59">
        <v>1</v>
      </c>
      <c r="E884" s="59" t="s">
        <v>82</v>
      </c>
      <c r="F884" s="59">
        <v>2</v>
      </c>
      <c r="G884" s="227">
        <v>0</v>
      </c>
      <c r="H884" s="227">
        <v>3</v>
      </c>
      <c r="I884" s="227">
        <v>14</v>
      </c>
      <c r="J884" s="59">
        <v>8538</v>
      </c>
      <c r="K884" s="78">
        <f>VLOOKUP(class[[#This Row],[hwycov_id]],flow[[hwycov_id]:[flow_day]],2,FALSE)</f>
        <v>15901.734376</v>
      </c>
      <c r="L884" s="229">
        <f t="shared" si="39"/>
        <v>0.86246596111501517</v>
      </c>
      <c r="M884" s="228">
        <f t="shared" si="40"/>
        <v>7363.7343760000003</v>
      </c>
      <c r="N884" s="228">
        <f t="shared" si="41"/>
        <v>54224583.960284114</v>
      </c>
      <c r="O884" s="59" t="e">
        <f>VLOOKUP(class[[#This Row],[hwycov_id]],check!$A$2:$P$26,16,FALSE)</f>
        <v>#N/A</v>
      </c>
      <c r="P884" s="59">
        <v>908</v>
      </c>
      <c r="Q884" s="304">
        <f>ROUND(class[[#This Row],[count]],-3)</f>
        <v>9000</v>
      </c>
      <c r="R884" s="321">
        <f>VLOOKUP(class[[#This Row],[count_rd]],caltran!$J$2:$P$182,7,FALSE)</f>
        <v>5580</v>
      </c>
      <c r="S884" s="321">
        <f>VLOOKUP(class[[#This Row],[count_rd]],caltran!$J$2:$P$182,6,FALSE)</f>
        <v>12419.999999999998</v>
      </c>
      <c r="T884" s="59">
        <f>IF(AND(class[[#This Row],[flow]]&gt;=class[[#This Row],[low]], class[[#This Row],[flow]]&lt;=class[[#This Row],[high]]),1,0)</f>
        <v>0</v>
      </c>
    </row>
    <row r="885" spans="1:20">
      <c r="A885" s="59">
        <v>27546</v>
      </c>
      <c r="B885" s="59">
        <v>9</v>
      </c>
      <c r="C885" s="59">
        <v>1</v>
      </c>
      <c r="D885" s="59">
        <v>1</v>
      </c>
      <c r="E885" s="59" t="s">
        <v>82</v>
      </c>
      <c r="F885" s="59">
        <v>2</v>
      </c>
      <c r="G885" s="227">
        <v>0</v>
      </c>
      <c r="H885" s="227">
        <v>5</v>
      </c>
      <c r="I885" s="227">
        <v>10</v>
      </c>
      <c r="J885" s="59">
        <v>8544</v>
      </c>
      <c r="K885" s="78">
        <f>VLOOKUP(class[[#This Row],[hwycov_id]],flow[[hwycov_id]:[flow_day]],2,FALSE)</f>
        <v>9418.531844000001</v>
      </c>
      <c r="L885" s="229">
        <f t="shared" si="39"/>
        <v>0.10235625514981295</v>
      </c>
      <c r="M885" s="228">
        <f t="shared" si="40"/>
        <v>874.531844000001</v>
      </c>
      <c r="N885" s="228">
        <f t="shared" si="41"/>
        <v>764805.94617004204</v>
      </c>
      <c r="O885" s="59" t="e">
        <f>VLOOKUP(class[[#This Row],[hwycov_id]],check!$A$2:$P$26,16,FALSE)</f>
        <v>#N/A</v>
      </c>
      <c r="P885" s="59">
        <v>909</v>
      </c>
      <c r="Q885" s="304">
        <f>ROUND(class[[#This Row],[count]],-3)</f>
        <v>9000</v>
      </c>
      <c r="R885" s="321">
        <f>VLOOKUP(class[[#This Row],[count_rd]],caltran!$J$2:$P$182,7,FALSE)</f>
        <v>5580</v>
      </c>
      <c r="S885" s="321">
        <f>VLOOKUP(class[[#This Row],[count_rd]],caltran!$J$2:$P$182,6,FALSE)</f>
        <v>12419.999999999998</v>
      </c>
      <c r="T885" s="59">
        <f>IF(AND(class[[#This Row],[flow]]&gt;=class[[#This Row],[low]], class[[#This Row],[flow]]&lt;=class[[#This Row],[high]]),1,0)</f>
        <v>1</v>
      </c>
    </row>
    <row r="886" spans="1:20">
      <c r="A886" s="59">
        <v>27141</v>
      </c>
      <c r="B886" s="59">
        <v>9</v>
      </c>
      <c r="C886" s="59">
        <v>1</v>
      </c>
      <c r="D886" s="59">
        <v>1</v>
      </c>
      <c r="E886" s="59" t="s">
        <v>82</v>
      </c>
      <c r="F886" s="59">
        <v>2</v>
      </c>
      <c r="G886" s="227">
        <v>0</v>
      </c>
      <c r="H886" s="227">
        <v>2</v>
      </c>
      <c r="I886" s="227">
        <v>19</v>
      </c>
      <c r="J886" s="59">
        <v>8547</v>
      </c>
      <c r="K886" s="78">
        <f>VLOOKUP(class[[#This Row],[hwycov_id]],flow[[hwycov_id]:[flow_day]],2,FALSE)</f>
        <v>6064.4394230000007</v>
      </c>
      <c r="L886" s="229">
        <f t="shared" si="39"/>
        <v>-0.29045987796887784</v>
      </c>
      <c r="M886" s="228">
        <f t="shared" si="40"/>
        <v>-2482.5605769999993</v>
      </c>
      <c r="N886" s="228">
        <f t="shared" si="41"/>
        <v>6163107.0184745695</v>
      </c>
      <c r="O886" s="59" t="e">
        <f>VLOOKUP(class[[#This Row],[hwycov_id]],check!$A$2:$P$26,16,FALSE)</f>
        <v>#N/A</v>
      </c>
      <c r="P886" s="59">
        <v>910</v>
      </c>
      <c r="Q886" s="304">
        <f>ROUND(class[[#This Row],[count]],-3)</f>
        <v>9000</v>
      </c>
      <c r="R886" s="321">
        <f>VLOOKUP(class[[#This Row],[count_rd]],caltran!$J$2:$P$182,7,FALSE)</f>
        <v>5580</v>
      </c>
      <c r="S886" s="321">
        <f>VLOOKUP(class[[#This Row],[count_rd]],caltran!$J$2:$P$182,6,FALSE)</f>
        <v>12419.999999999998</v>
      </c>
      <c r="T886" s="59">
        <f>IF(AND(class[[#This Row],[flow]]&gt;=class[[#This Row],[low]], class[[#This Row],[flow]]&lt;=class[[#This Row],[high]]),1,0)</f>
        <v>1</v>
      </c>
    </row>
    <row r="887" spans="1:20">
      <c r="A887" s="59">
        <v>15174</v>
      </c>
      <c r="B887" s="59">
        <v>9</v>
      </c>
      <c r="C887" s="59">
        <v>1</v>
      </c>
      <c r="D887" s="59">
        <v>1</v>
      </c>
      <c r="E887" s="59" t="s">
        <v>82</v>
      </c>
      <c r="F887" s="59">
        <v>2</v>
      </c>
      <c r="G887" s="227">
        <v>0</v>
      </c>
      <c r="H887" s="227">
        <v>3</v>
      </c>
      <c r="I887" s="227">
        <v>14</v>
      </c>
      <c r="J887" s="59">
        <v>8575</v>
      </c>
      <c r="K887" s="78">
        <f>VLOOKUP(class[[#This Row],[hwycov_id]],flow[[hwycov_id]:[flow_day]],2,FALSE)</f>
        <v>9490.6809389999999</v>
      </c>
      <c r="L887" s="229">
        <f t="shared" si="39"/>
        <v>0.10678494915451897</v>
      </c>
      <c r="M887" s="228">
        <f t="shared" si="40"/>
        <v>915.68093899999985</v>
      </c>
      <c r="N887" s="228">
        <f t="shared" si="41"/>
        <v>838471.58204792149</v>
      </c>
      <c r="O887" s="59" t="e">
        <f>VLOOKUP(class[[#This Row],[hwycov_id]],check!$A$2:$P$26,16,FALSE)</f>
        <v>#N/A</v>
      </c>
      <c r="P887" s="59">
        <v>911</v>
      </c>
      <c r="Q887" s="304">
        <f>ROUND(class[[#This Row],[count]],-3)</f>
        <v>9000</v>
      </c>
      <c r="R887" s="321">
        <f>VLOOKUP(class[[#This Row],[count_rd]],caltran!$J$2:$P$182,7,FALSE)</f>
        <v>5580</v>
      </c>
      <c r="S887" s="321">
        <f>VLOOKUP(class[[#This Row],[count_rd]],caltran!$J$2:$P$182,6,FALSE)</f>
        <v>12419.999999999998</v>
      </c>
      <c r="T887" s="59">
        <f>IF(AND(class[[#This Row],[flow]]&gt;=class[[#This Row],[low]], class[[#This Row],[flow]]&lt;=class[[#This Row],[high]]),1,0)</f>
        <v>1</v>
      </c>
    </row>
    <row r="888" spans="1:20">
      <c r="A888" s="59">
        <v>29181</v>
      </c>
      <c r="B888" s="59">
        <v>9</v>
      </c>
      <c r="C888" s="59">
        <v>1</v>
      </c>
      <c r="D888" s="59">
        <v>1</v>
      </c>
      <c r="E888" s="59" t="s">
        <v>82</v>
      </c>
      <c r="F888" s="59">
        <v>2</v>
      </c>
      <c r="G888" s="227">
        <v>0</v>
      </c>
      <c r="H888" s="227">
        <v>7</v>
      </c>
      <c r="I888" s="227">
        <v>15</v>
      </c>
      <c r="J888" s="59">
        <v>8637</v>
      </c>
      <c r="K888" s="78">
        <f>VLOOKUP(class[[#This Row],[hwycov_id]],flow[[hwycov_id]:[flow_day]],2,FALSE)</f>
        <v>11150.588806</v>
      </c>
      <c r="L888" s="229">
        <f t="shared" si="39"/>
        <v>0.29102568090772252</v>
      </c>
      <c r="M888" s="228">
        <f t="shared" si="40"/>
        <v>2513.5888059999997</v>
      </c>
      <c r="N888" s="228">
        <f t="shared" si="41"/>
        <v>6318128.6856485046</v>
      </c>
      <c r="O888" s="59" t="e">
        <f>VLOOKUP(class[[#This Row],[hwycov_id]],check!$A$2:$P$26,16,FALSE)</f>
        <v>#N/A</v>
      </c>
      <c r="P888" s="59">
        <v>912</v>
      </c>
      <c r="Q888" s="304">
        <f>ROUND(class[[#This Row],[count]],-3)</f>
        <v>9000</v>
      </c>
      <c r="R888" s="321">
        <f>VLOOKUP(class[[#This Row],[count_rd]],caltran!$J$2:$P$182,7,FALSE)</f>
        <v>5580</v>
      </c>
      <c r="S888" s="321">
        <f>VLOOKUP(class[[#This Row],[count_rd]],caltran!$J$2:$P$182,6,FALSE)</f>
        <v>12419.999999999998</v>
      </c>
      <c r="T888" s="59">
        <f>IF(AND(class[[#This Row],[flow]]&gt;=class[[#This Row],[low]], class[[#This Row],[flow]]&lt;=class[[#This Row],[high]]),1,0)</f>
        <v>1</v>
      </c>
    </row>
    <row r="889" spans="1:20">
      <c r="A889" s="59">
        <v>28061</v>
      </c>
      <c r="B889" s="59">
        <v>9</v>
      </c>
      <c r="C889" s="59">
        <v>1</v>
      </c>
      <c r="D889" s="59">
        <v>1</v>
      </c>
      <c r="E889" s="59" t="s">
        <v>82</v>
      </c>
      <c r="F889" s="59">
        <v>2</v>
      </c>
      <c r="G889" s="227">
        <v>0</v>
      </c>
      <c r="H889" s="227">
        <v>3</v>
      </c>
      <c r="I889" s="227">
        <v>14</v>
      </c>
      <c r="J889" s="59">
        <v>8710</v>
      </c>
      <c r="K889" s="78">
        <f>VLOOKUP(class[[#This Row],[hwycov_id]],flow[[hwycov_id]:[flow_day]],2,FALSE)</f>
        <v>11996.209289000002</v>
      </c>
      <c r="L889" s="229">
        <f t="shared" si="39"/>
        <v>0.37729153719862252</v>
      </c>
      <c r="M889" s="228">
        <f t="shared" si="40"/>
        <v>3286.2092890000022</v>
      </c>
      <c r="N889" s="228">
        <f t="shared" si="41"/>
        <v>10799171.4911099</v>
      </c>
      <c r="O889" s="59" t="e">
        <f>VLOOKUP(class[[#This Row],[hwycov_id]],check!$A$2:$P$26,16,FALSE)</f>
        <v>#N/A</v>
      </c>
      <c r="P889" s="59">
        <v>913</v>
      </c>
      <c r="Q889" s="304">
        <f>ROUND(class[[#This Row],[count]],-3)</f>
        <v>9000</v>
      </c>
      <c r="R889" s="321">
        <f>VLOOKUP(class[[#This Row],[count_rd]],caltran!$J$2:$P$182,7,FALSE)</f>
        <v>5580</v>
      </c>
      <c r="S889" s="321">
        <f>VLOOKUP(class[[#This Row],[count_rd]],caltran!$J$2:$P$182,6,FALSE)</f>
        <v>12419.999999999998</v>
      </c>
      <c r="T889" s="59">
        <f>IF(AND(class[[#This Row],[flow]]&gt;=class[[#This Row],[low]], class[[#This Row],[flow]]&lt;=class[[#This Row],[high]]),1,0)</f>
        <v>1</v>
      </c>
    </row>
    <row r="890" spans="1:20">
      <c r="A890" s="59">
        <v>10933</v>
      </c>
      <c r="B890" s="59">
        <v>9</v>
      </c>
      <c r="C890" s="59">
        <v>1</v>
      </c>
      <c r="D890" s="59">
        <v>1</v>
      </c>
      <c r="E890" s="59" t="s">
        <v>82</v>
      </c>
      <c r="F890" s="59">
        <v>2</v>
      </c>
      <c r="G890" s="227">
        <v>0</v>
      </c>
      <c r="H890" s="227">
        <v>3</v>
      </c>
      <c r="I890" s="227">
        <v>14</v>
      </c>
      <c r="J890" s="59">
        <v>8719</v>
      </c>
      <c r="K890" s="78">
        <f>VLOOKUP(class[[#This Row],[hwycov_id]],flow[[hwycov_id]:[flow_day]],2,FALSE)</f>
        <v>5562.4576119999992</v>
      </c>
      <c r="L890" s="229">
        <f t="shared" ref="L890:L953" si="42">K890/J890-1</f>
        <v>-0.36203032320220219</v>
      </c>
      <c r="M890" s="228">
        <f t="shared" ref="M890:M953" si="43">K890-J890</f>
        <v>-3156.5423880000008</v>
      </c>
      <c r="N890" s="228">
        <f t="shared" ref="N890:N953" si="44">POWER(M890,2)</f>
        <v>9963759.8472407479</v>
      </c>
      <c r="O890" s="59" t="e">
        <f>VLOOKUP(class[[#This Row],[hwycov_id]],check!$A$2:$P$26,16,FALSE)</f>
        <v>#N/A</v>
      </c>
      <c r="P890" s="59">
        <v>914</v>
      </c>
      <c r="Q890" s="304">
        <f>ROUND(class[[#This Row],[count]],-3)</f>
        <v>9000</v>
      </c>
      <c r="R890" s="321">
        <f>VLOOKUP(class[[#This Row],[count_rd]],caltran!$J$2:$P$182,7,FALSE)</f>
        <v>5580</v>
      </c>
      <c r="S890" s="321">
        <f>VLOOKUP(class[[#This Row],[count_rd]],caltran!$J$2:$P$182,6,FALSE)</f>
        <v>12419.999999999998</v>
      </c>
      <c r="T890" s="59">
        <f>IF(AND(class[[#This Row],[flow]]&gt;=class[[#This Row],[low]], class[[#This Row],[flow]]&lt;=class[[#This Row],[high]]),1,0)</f>
        <v>0</v>
      </c>
    </row>
    <row r="891" spans="1:20">
      <c r="A891" s="59">
        <v>13668</v>
      </c>
      <c r="B891" s="59">
        <v>9</v>
      </c>
      <c r="C891" s="59">
        <v>1</v>
      </c>
      <c r="D891" s="59">
        <v>1</v>
      </c>
      <c r="E891" s="59" t="s">
        <v>82</v>
      </c>
      <c r="F891" s="59">
        <v>2</v>
      </c>
      <c r="G891" s="227">
        <v>0</v>
      </c>
      <c r="H891" s="227">
        <v>3</v>
      </c>
      <c r="I891" s="227">
        <v>14</v>
      </c>
      <c r="J891" s="59">
        <v>8730</v>
      </c>
      <c r="K891" s="78">
        <f>VLOOKUP(class[[#This Row],[hwycov_id]],flow[[hwycov_id]:[flow_day]],2,FALSE)</f>
        <v>8096.1558519999999</v>
      </c>
      <c r="L891" s="229">
        <f t="shared" si="42"/>
        <v>-7.2605286139748038E-2</v>
      </c>
      <c r="M891" s="228">
        <f t="shared" si="43"/>
        <v>-633.84414800000013</v>
      </c>
      <c r="N891" s="228">
        <f t="shared" si="44"/>
        <v>401758.40395384608</v>
      </c>
      <c r="O891" s="59" t="e">
        <f>VLOOKUP(class[[#This Row],[hwycov_id]],check!$A$2:$P$26,16,FALSE)</f>
        <v>#N/A</v>
      </c>
      <c r="P891" s="59">
        <v>915</v>
      </c>
      <c r="Q891" s="304">
        <f>ROUND(class[[#This Row],[count]],-3)</f>
        <v>9000</v>
      </c>
      <c r="R891" s="321">
        <f>VLOOKUP(class[[#This Row],[count_rd]],caltran!$J$2:$P$182,7,FALSE)</f>
        <v>5580</v>
      </c>
      <c r="S891" s="321">
        <f>VLOOKUP(class[[#This Row],[count_rd]],caltran!$J$2:$P$182,6,FALSE)</f>
        <v>12419.999999999998</v>
      </c>
      <c r="T891" s="59">
        <f>IF(AND(class[[#This Row],[flow]]&gt;=class[[#This Row],[low]], class[[#This Row],[flow]]&lt;=class[[#This Row],[high]]),1,0)</f>
        <v>1</v>
      </c>
    </row>
    <row r="892" spans="1:20">
      <c r="A892" s="59">
        <v>28946</v>
      </c>
      <c r="B892" s="59">
        <v>9</v>
      </c>
      <c r="C892" s="59">
        <v>1</v>
      </c>
      <c r="D892" s="59">
        <v>1</v>
      </c>
      <c r="E892" s="59" t="s">
        <v>82</v>
      </c>
      <c r="F892" s="59">
        <v>2</v>
      </c>
      <c r="G892" s="227">
        <v>0</v>
      </c>
      <c r="H892" s="227">
        <v>3</v>
      </c>
      <c r="I892" s="227">
        <v>5</v>
      </c>
      <c r="J892" s="59">
        <v>8739</v>
      </c>
      <c r="K892" s="78">
        <f>VLOOKUP(class[[#This Row],[hwycov_id]],flow[[hwycov_id]:[flow_day]],2,FALSE)</f>
        <v>7253.8526620000002</v>
      </c>
      <c r="L892" s="229">
        <f t="shared" si="42"/>
        <v>-0.16994476919556012</v>
      </c>
      <c r="M892" s="228">
        <f t="shared" si="43"/>
        <v>-1485.1473379999998</v>
      </c>
      <c r="N892" s="228">
        <f t="shared" si="44"/>
        <v>2205662.6155684856</v>
      </c>
      <c r="O892" s="59" t="e">
        <f>VLOOKUP(class[[#This Row],[hwycov_id]],check!$A$2:$P$26,16,FALSE)</f>
        <v>#N/A</v>
      </c>
      <c r="P892" s="59">
        <v>916</v>
      </c>
      <c r="Q892" s="304">
        <f>ROUND(class[[#This Row],[count]],-3)</f>
        <v>9000</v>
      </c>
      <c r="R892" s="321">
        <f>VLOOKUP(class[[#This Row],[count_rd]],caltran!$J$2:$P$182,7,FALSE)</f>
        <v>5580</v>
      </c>
      <c r="S892" s="321">
        <f>VLOOKUP(class[[#This Row],[count_rd]],caltran!$J$2:$P$182,6,FALSE)</f>
        <v>12419.999999999998</v>
      </c>
      <c r="T892" s="59">
        <f>IF(AND(class[[#This Row],[flow]]&gt;=class[[#This Row],[low]], class[[#This Row],[flow]]&lt;=class[[#This Row],[high]]),1,0)</f>
        <v>1</v>
      </c>
    </row>
    <row r="893" spans="1:20">
      <c r="A893" s="59">
        <v>28516</v>
      </c>
      <c r="B893" s="59">
        <v>9</v>
      </c>
      <c r="C893" s="59">
        <v>1</v>
      </c>
      <c r="D893" s="59">
        <v>1</v>
      </c>
      <c r="E893" s="59" t="s">
        <v>82</v>
      </c>
      <c r="F893" s="59">
        <v>2</v>
      </c>
      <c r="G893" s="227">
        <v>0</v>
      </c>
      <c r="H893" s="227">
        <v>6</v>
      </c>
      <c r="I893" s="227">
        <v>18</v>
      </c>
      <c r="J893" s="59">
        <v>8764</v>
      </c>
      <c r="K893" s="78">
        <f>VLOOKUP(class[[#This Row],[hwycov_id]],flow[[hwycov_id]:[flow_day]],2,FALSE)</f>
        <v>6922.7749020000001</v>
      </c>
      <c r="L893" s="229">
        <f t="shared" si="42"/>
        <v>-0.21008958215426743</v>
      </c>
      <c r="M893" s="228">
        <f t="shared" si="43"/>
        <v>-1841.2250979999999</v>
      </c>
      <c r="N893" s="228">
        <f t="shared" si="44"/>
        <v>3390109.8615051094</v>
      </c>
      <c r="O893" s="59" t="e">
        <f>VLOOKUP(class[[#This Row],[hwycov_id]],check!$A$2:$P$26,16,FALSE)</f>
        <v>#N/A</v>
      </c>
      <c r="P893" s="59">
        <v>917</v>
      </c>
      <c r="Q893" s="304">
        <f>ROUND(class[[#This Row],[count]],-3)</f>
        <v>9000</v>
      </c>
      <c r="R893" s="321">
        <f>VLOOKUP(class[[#This Row],[count_rd]],caltran!$J$2:$P$182,7,FALSE)</f>
        <v>5580</v>
      </c>
      <c r="S893" s="321">
        <f>VLOOKUP(class[[#This Row],[count_rd]],caltran!$J$2:$P$182,6,FALSE)</f>
        <v>12419.999999999998</v>
      </c>
      <c r="T893" s="59">
        <f>IF(AND(class[[#This Row],[flow]]&gt;=class[[#This Row],[low]], class[[#This Row],[flow]]&lt;=class[[#This Row],[high]]),1,0)</f>
        <v>1</v>
      </c>
    </row>
    <row r="894" spans="1:20">
      <c r="A894" s="59">
        <v>27502</v>
      </c>
      <c r="B894" s="59">
        <v>9</v>
      </c>
      <c r="C894" s="59">
        <v>1</v>
      </c>
      <c r="D894" s="59">
        <v>1</v>
      </c>
      <c r="E894" s="59" t="s">
        <v>82</v>
      </c>
      <c r="F894" s="59">
        <v>2</v>
      </c>
      <c r="G894" s="227">
        <v>0</v>
      </c>
      <c r="H894" s="227">
        <v>3</v>
      </c>
      <c r="I894" s="227">
        <v>14</v>
      </c>
      <c r="J894" s="59">
        <v>8894</v>
      </c>
      <c r="K894" s="78">
        <f>VLOOKUP(class[[#This Row],[hwycov_id]],flow[[hwycov_id]:[flow_day]],2,FALSE)</f>
        <v>9391.7327580000001</v>
      </c>
      <c r="L894" s="229">
        <f t="shared" si="42"/>
        <v>5.5962756689903248E-2</v>
      </c>
      <c r="M894" s="228">
        <f t="shared" si="43"/>
        <v>497.7327580000001</v>
      </c>
      <c r="N894" s="228">
        <f t="shared" si="44"/>
        <v>247737.89838628666</v>
      </c>
      <c r="O894" s="59" t="e">
        <f>VLOOKUP(class[[#This Row],[hwycov_id]],check!$A$2:$P$26,16,FALSE)</f>
        <v>#N/A</v>
      </c>
      <c r="P894" s="59">
        <v>918</v>
      </c>
      <c r="Q894" s="304">
        <f>ROUND(class[[#This Row],[count]],-3)</f>
        <v>9000</v>
      </c>
      <c r="R894" s="321">
        <f>VLOOKUP(class[[#This Row],[count_rd]],caltran!$J$2:$P$182,7,FALSE)</f>
        <v>5580</v>
      </c>
      <c r="S894" s="321">
        <f>VLOOKUP(class[[#This Row],[count_rd]],caltran!$J$2:$P$182,6,FALSE)</f>
        <v>12419.999999999998</v>
      </c>
      <c r="T894" s="59">
        <f>IF(AND(class[[#This Row],[flow]]&gt;=class[[#This Row],[low]], class[[#This Row],[flow]]&lt;=class[[#This Row],[high]]),1,0)</f>
        <v>1</v>
      </c>
    </row>
    <row r="895" spans="1:20">
      <c r="A895" s="59">
        <v>14623</v>
      </c>
      <c r="B895" s="59">
        <v>9</v>
      </c>
      <c r="C895" s="59">
        <v>1</v>
      </c>
      <c r="D895" s="59">
        <v>1</v>
      </c>
      <c r="E895" s="59" t="s">
        <v>82</v>
      </c>
      <c r="F895" s="59">
        <v>2</v>
      </c>
      <c r="G895" s="227">
        <v>0</v>
      </c>
      <c r="H895" s="227">
        <v>3</v>
      </c>
      <c r="I895" s="227">
        <v>14</v>
      </c>
      <c r="J895" s="59">
        <v>8914</v>
      </c>
      <c r="K895" s="78">
        <f>VLOOKUP(class[[#This Row],[hwycov_id]],flow[[hwycov_id]:[flow_day]],2,FALSE)</f>
        <v>6205.743958</v>
      </c>
      <c r="L895" s="229">
        <f t="shared" si="42"/>
        <v>-0.30382051177922365</v>
      </c>
      <c r="M895" s="228">
        <f t="shared" si="43"/>
        <v>-2708.256042</v>
      </c>
      <c r="N895" s="228">
        <f t="shared" si="44"/>
        <v>7334650.789029506</v>
      </c>
      <c r="O895" s="59" t="e">
        <f>VLOOKUP(class[[#This Row],[hwycov_id]],check!$A$2:$P$26,16,FALSE)</f>
        <v>#N/A</v>
      </c>
      <c r="P895" s="59">
        <v>919</v>
      </c>
      <c r="Q895" s="304">
        <f>ROUND(class[[#This Row],[count]],-3)</f>
        <v>9000</v>
      </c>
      <c r="R895" s="321">
        <f>VLOOKUP(class[[#This Row],[count_rd]],caltran!$J$2:$P$182,7,FALSE)</f>
        <v>5580</v>
      </c>
      <c r="S895" s="321">
        <f>VLOOKUP(class[[#This Row],[count_rd]],caltran!$J$2:$P$182,6,FALSE)</f>
        <v>12419.999999999998</v>
      </c>
      <c r="T895" s="59">
        <f>IF(AND(class[[#This Row],[flow]]&gt;=class[[#This Row],[low]], class[[#This Row],[flow]]&lt;=class[[#This Row],[high]]),1,0)</f>
        <v>1</v>
      </c>
    </row>
    <row r="896" spans="1:20">
      <c r="A896" s="59">
        <v>12545</v>
      </c>
      <c r="B896" s="59">
        <v>9</v>
      </c>
      <c r="C896" s="59">
        <v>1</v>
      </c>
      <c r="D896" s="59">
        <v>1</v>
      </c>
      <c r="E896" s="59" t="s">
        <v>82</v>
      </c>
      <c r="F896" s="59">
        <v>2</v>
      </c>
      <c r="G896" s="227">
        <v>0</v>
      </c>
      <c r="H896" s="227">
        <v>6</v>
      </c>
      <c r="I896" s="227">
        <v>12</v>
      </c>
      <c r="J896" s="59">
        <v>8932</v>
      </c>
      <c r="K896" s="78">
        <f>VLOOKUP(class[[#This Row],[hwycov_id]],flow[[hwycov_id]:[flow_day]],2,FALSE)</f>
        <v>3296.9347349999998</v>
      </c>
      <c r="L896" s="229">
        <f t="shared" si="42"/>
        <v>-0.63088504982086879</v>
      </c>
      <c r="M896" s="228">
        <f t="shared" si="43"/>
        <v>-5635.0652650000002</v>
      </c>
      <c r="N896" s="228">
        <f t="shared" si="44"/>
        <v>31753960.540809523</v>
      </c>
      <c r="O896" s="59" t="e">
        <f>VLOOKUP(class[[#This Row],[hwycov_id]],check!$A$2:$P$26,16,FALSE)</f>
        <v>#N/A</v>
      </c>
      <c r="P896" s="59">
        <v>920</v>
      </c>
      <c r="Q896" s="304">
        <f>ROUND(class[[#This Row],[count]],-3)</f>
        <v>9000</v>
      </c>
      <c r="R896" s="321">
        <f>VLOOKUP(class[[#This Row],[count_rd]],caltran!$J$2:$P$182,7,FALSE)</f>
        <v>5580</v>
      </c>
      <c r="S896" s="321">
        <f>VLOOKUP(class[[#This Row],[count_rd]],caltran!$J$2:$P$182,6,FALSE)</f>
        <v>12419.999999999998</v>
      </c>
      <c r="T896" s="59">
        <f>IF(AND(class[[#This Row],[flow]]&gt;=class[[#This Row],[low]], class[[#This Row],[flow]]&lt;=class[[#This Row],[high]]),1,0)</f>
        <v>0</v>
      </c>
    </row>
    <row r="897" spans="1:20">
      <c r="A897" s="59">
        <v>12821</v>
      </c>
      <c r="B897" s="59">
        <v>9</v>
      </c>
      <c r="C897" s="59">
        <v>1</v>
      </c>
      <c r="D897" s="59">
        <v>1</v>
      </c>
      <c r="E897" s="59" t="s">
        <v>82</v>
      </c>
      <c r="F897" s="59">
        <v>2</v>
      </c>
      <c r="G897" s="227">
        <v>0</v>
      </c>
      <c r="H897" s="227">
        <v>7</v>
      </c>
      <c r="I897" s="227">
        <v>7</v>
      </c>
      <c r="J897" s="59">
        <v>8943</v>
      </c>
      <c r="K897" s="78">
        <f>VLOOKUP(class[[#This Row],[hwycov_id]],flow[[hwycov_id]:[flow_day]],2,FALSE)</f>
        <v>4845.4420929999997</v>
      </c>
      <c r="L897" s="229">
        <f t="shared" si="42"/>
        <v>-0.45818605691602377</v>
      </c>
      <c r="M897" s="228">
        <f t="shared" si="43"/>
        <v>-4097.5579070000003</v>
      </c>
      <c r="N897" s="228">
        <f t="shared" si="44"/>
        <v>16789980.801218223</v>
      </c>
      <c r="O897" s="59" t="e">
        <f>VLOOKUP(class[[#This Row],[hwycov_id]],check!$A$2:$P$26,16,FALSE)</f>
        <v>#N/A</v>
      </c>
      <c r="P897" s="59">
        <v>921</v>
      </c>
      <c r="Q897" s="304">
        <f>ROUND(class[[#This Row],[count]],-3)</f>
        <v>9000</v>
      </c>
      <c r="R897" s="321">
        <f>VLOOKUP(class[[#This Row],[count_rd]],caltran!$J$2:$P$182,7,FALSE)</f>
        <v>5580</v>
      </c>
      <c r="S897" s="321">
        <f>VLOOKUP(class[[#This Row],[count_rd]],caltran!$J$2:$P$182,6,FALSE)</f>
        <v>12419.999999999998</v>
      </c>
      <c r="T897" s="59">
        <f>IF(AND(class[[#This Row],[flow]]&gt;=class[[#This Row],[low]], class[[#This Row],[flow]]&lt;=class[[#This Row],[high]]),1,0)</f>
        <v>0</v>
      </c>
    </row>
    <row r="898" spans="1:20">
      <c r="A898" s="59">
        <v>28448</v>
      </c>
      <c r="B898" s="59">
        <v>9</v>
      </c>
      <c r="C898" s="59">
        <v>1</v>
      </c>
      <c r="D898" s="59">
        <v>1</v>
      </c>
      <c r="E898" s="59" t="s">
        <v>82</v>
      </c>
      <c r="F898" s="59">
        <v>2</v>
      </c>
      <c r="G898" s="227">
        <v>0</v>
      </c>
      <c r="H898" s="227">
        <v>3</v>
      </c>
      <c r="I898" s="227">
        <v>14</v>
      </c>
      <c r="J898" s="59">
        <v>8953</v>
      </c>
      <c r="K898" s="78">
        <f>VLOOKUP(class[[#This Row],[hwycov_id]],flow[[hwycov_id]:[flow_day]],2,FALSE)</f>
        <v>11712.063355000002</v>
      </c>
      <c r="L898" s="229">
        <f t="shared" si="42"/>
        <v>0.30817193733943959</v>
      </c>
      <c r="M898" s="228">
        <f t="shared" si="43"/>
        <v>2759.063355000002</v>
      </c>
      <c r="N898" s="228">
        <f t="shared" si="44"/>
        <v>7612430.5969038671</v>
      </c>
      <c r="O898" s="59" t="e">
        <f>VLOOKUP(class[[#This Row],[hwycov_id]],check!$A$2:$P$26,16,FALSE)</f>
        <v>#N/A</v>
      </c>
      <c r="P898" s="59">
        <v>922</v>
      </c>
      <c r="Q898" s="304">
        <f>ROUND(class[[#This Row],[count]],-3)</f>
        <v>9000</v>
      </c>
      <c r="R898" s="321">
        <f>VLOOKUP(class[[#This Row],[count_rd]],caltran!$J$2:$P$182,7,FALSE)</f>
        <v>5580</v>
      </c>
      <c r="S898" s="321">
        <f>VLOOKUP(class[[#This Row],[count_rd]],caltran!$J$2:$P$182,6,FALSE)</f>
        <v>12419.999999999998</v>
      </c>
      <c r="T898" s="59">
        <f>IF(AND(class[[#This Row],[flow]]&gt;=class[[#This Row],[low]], class[[#This Row],[flow]]&lt;=class[[#This Row],[high]]),1,0)</f>
        <v>1</v>
      </c>
    </row>
    <row r="899" spans="1:20">
      <c r="A899" s="59">
        <v>14215</v>
      </c>
      <c r="B899" s="59">
        <v>9</v>
      </c>
      <c r="C899" s="59">
        <v>1</v>
      </c>
      <c r="D899" s="59">
        <v>1</v>
      </c>
      <c r="E899" s="59" t="s">
        <v>82</v>
      </c>
      <c r="F899" s="59">
        <v>2</v>
      </c>
      <c r="G899" s="227">
        <v>0</v>
      </c>
      <c r="H899" s="227">
        <v>2</v>
      </c>
      <c r="I899" s="227">
        <v>14</v>
      </c>
      <c r="J899" s="59">
        <v>8974</v>
      </c>
      <c r="K899" s="78">
        <f>VLOOKUP(class[[#This Row],[hwycov_id]],flow[[hwycov_id]:[flow_day]],2,FALSE)</f>
        <v>4969.1209259999996</v>
      </c>
      <c r="L899" s="229">
        <f t="shared" si="42"/>
        <v>-0.44627580499219976</v>
      </c>
      <c r="M899" s="228">
        <f t="shared" si="43"/>
        <v>-4004.8790740000004</v>
      </c>
      <c r="N899" s="228">
        <f t="shared" si="44"/>
        <v>16039056.3973631</v>
      </c>
      <c r="O899" s="59" t="e">
        <f>VLOOKUP(class[[#This Row],[hwycov_id]],check!$A$2:$P$26,16,FALSE)</f>
        <v>#N/A</v>
      </c>
      <c r="P899" s="59">
        <v>923</v>
      </c>
      <c r="Q899" s="304">
        <f>ROUND(class[[#This Row],[count]],-3)</f>
        <v>9000</v>
      </c>
      <c r="R899" s="321">
        <f>VLOOKUP(class[[#This Row],[count_rd]],caltran!$J$2:$P$182,7,FALSE)</f>
        <v>5580</v>
      </c>
      <c r="S899" s="321">
        <f>VLOOKUP(class[[#This Row],[count_rd]],caltran!$J$2:$P$182,6,FALSE)</f>
        <v>12419.999999999998</v>
      </c>
      <c r="T899" s="59">
        <f>IF(AND(class[[#This Row],[flow]]&gt;=class[[#This Row],[low]], class[[#This Row],[flow]]&lt;=class[[#This Row],[high]]),1,0)</f>
        <v>0</v>
      </c>
    </row>
    <row r="900" spans="1:20">
      <c r="A900" s="59">
        <v>16270</v>
      </c>
      <c r="B900" s="59">
        <v>9</v>
      </c>
      <c r="C900" s="59">
        <v>1</v>
      </c>
      <c r="D900" s="59">
        <v>1</v>
      </c>
      <c r="E900" s="59" t="s">
        <v>82</v>
      </c>
      <c r="F900" s="59">
        <v>2</v>
      </c>
      <c r="G900" s="227">
        <v>0</v>
      </c>
      <c r="H900" s="227">
        <v>6</v>
      </c>
      <c r="I900" s="227">
        <v>6</v>
      </c>
      <c r="J900" s="59">
        <v>9005</v>
      </c>
      <c r="K900" s="78">
        <f>VLOOKUP(class[[#This Row],[hwycov_id]],flow[[hwycov_id]:[flow_day]],2,FALSE)</f>
        <v>7593.8080599999994</v>
      </c>
      <c r="L900" s="229">
        <f t="shared" si="42"/>
        <v>-0.15671204219877855</v>
      </c>
      <c r="M900" s="228">
        <f t="shared" si="43"/>
        <v>-1411.1919400000006</v>
      </c>
      <c r="N900" s="228">
        <f t="shared" si="44"/>
        <v>1991462.6915209654</v>
      </c>
      <c r="O900" s="59" t="e">
        <f>VLOOKUP(class[[#This Row],[hwycov_id]],check!$A$2:$P$26,16,FALSE)</f>
        <v>#N/A</v>
      </c>
      <c r="P900" s="59">
        <v>924</v>
      </c>
      <c r="Q900" s="304">
        <f>ROUND(class[[#This Row],[count]],-3)</f>
        <v>9000</v>
      </c>
      <c r="R900" s="321">
        <f>VLOOKUP(class[[#This Row],[count_rd]],caltran!$J$2:$P$182,7,FALSE)</f>
        <v>5580</v>
      </c>
      <c r="S900" s="321">
        <f>VLOOKUP(class[[#This Row],[count_rd]],caltran!$J$2:$P$182,6,FALSE)</f>
        <v>12419.999999999998</v>
      </c>
      <c r="T900" s="59">
        <f>IF(AND(class[[#This Row],[flow]]&gt;=class[[#This Row],[low]], class[[#This Row],[flow]]&lt;=class[[#This Row],[high]]),1,0)</f>
        <v>1</v>
      </c>
    </row>
    <row r="901" spans="1:20">
      <c r="A901" s="59">
        <v>14742</v>
      </c>
      <c r="B901" s="59">
        <v>9</v>
      </c>
      <c r="C901" s="59">
        <v>1</v>
      </c>
      <c r="D901" s="59">
        <v>1</v>
      </c>
      <c r="E901" s="59" t="s">
        <v>82</v>
      </c>
      <c r="F901" s="59">
        <v>2</v>
      </c>
      <c r="G901" s="227">
        <v>0</v>
      </c>
      <c r="H901" s="227">
        <v>7</v>
      </c>
      <c r="I901" s="227">
        <v>18</v>
      </c>
      <c r="J901" s="59">
        <v>9018</v>
      </c>
      <c r="K901" s="78">
        <f>VLOOKUP(class[[#This Row],[hwycov_id]],flow[[hwycov_id]:[flow_day]],2,FALSE)</f>
        <v>3752.2190249999994</v>
      </c>
      <c r="L901" s="229">
        <f t="shared" si="42"/>
        <v>-0.58391893712574849</v>
      </c>
      <c r="M901" s="228">
        <f t="shared" si="43"/>
        <v>-5265.7809750000006</v>
      </c>
      <c r="N901" s="228">
        <f t="shared" si="44"/>
        <v>27728449.276671957</v>
      </c>
      <c r="O901" s="59" t="e">
        <f>VLOOKUP(class[[#This Row],[hwycov_id]],check!$A$2:$P$26,16,FALSE)</f>
        <v>#N/A</v>
      </c>
      <c r="P901" s="59">
        <v>925</v>
      </c>
      <c r="Q901" s="304">
        <f>ROUND(class[[#This Row],[count]],-3)</f>
        <v>9000</v>
      </c>
      <c r="R901" s="321">
        <f>VLOOKUP(class[[#This Row],[count_rd]],caltran!$J$2:$P$182,7,FALSE)</f>
        <v>5580</v>
      </c>
      <c r="S901" s="321">
        <f>VLOOKUP(class[[#This Row],[count_rd]],caltran!$J$2:$P$182,6,FALSE)</f>
        <v>12419.999999999998</v>
      </c>
      <c r="T901" s="59">
        <f>IF(AND(class[[#This Row],[flow]]&gt;=class[[#This Row],[low]], class[[#This Row],[flow]]&lt;=class[[#This Row],[high]]),1,0)</f>
        <v>0</v>
      </c>
    </row>
    <row r="902" spans="1:20">
      <c r="A902" s="59">
        <v>8853</v>
      </c>
      <c r="B902" s="59">
        <v>9</v>
      </c>
      <c r="C902" s="59">
        <v>1</v>
      </c>
      <c r="D902" s="59">
        <v>1</v>
      </c>
      <c r="E902" s="59" t="s">
        <v>82</v>
      </c>
      <c r="F902" s="59">
        <v>2</v>
      </c>
      <c r="G902" s="227">
        <v>0</v>
      </c>
      <c r="H902" s="227">
        <v>6</v>
      </c>
      <c r="I902" s="227">
        <v>1</v>
      </c>
      <c r="J902" s="59">
        <v>9030</v>
      </c>
      <c r="K902" s="78">
        <f>VLOOKUP(class[[#This Row],[hwycov_id]],flow[[hwycov_id]:[flow_day]],2,FALSE)</f>
        <v>11236.4552</v>
      </c>
      <c r="L902" s="229">
        <f t="shared" si="42"/>
        <v>0.24434719822812845</v>
      </c>
      <c r="M902" s="228">
        <f t="shared" si="43"/>
        <v>2206.4552000000003</v>
      </c>
      <c r="N902" s="228">
        <f t="shared" si="44"/>
        <v>4868444.5496070413</v>
      </c>
      <c r="O902" s="59" t="e">
        <f>VLOOKUP(class[[#This Row],[hwycov_id]],check!$A$2:$P$26,16,FALSE)</f>
        <v>#N/A</v>
      </c>
      <c r="P902" s="59">
        <v>926</v>
      </c>
      <c r="Q902" s="304">
        <f>ROUND(class[[#This Row],[count]],-3)</f>
        <v>9000</v>
      </c>
      <c r="R902" s="321">
        <f>VLOOKUP(class[[#This Row],[count_rd]],caltran!$J$2:$P$182,7,FALSE)</f>
        <v>5580</v>
      </c>
      <c r="S902" s="321">
        <f>VLOOKUP(class[[#This Row],[count_rd]],caltran!$J$2:$P$182,6,FALSE)</f>
        <v>12419.999999999998</v>
      </c>
      <c r="T902" s="59">
        <f>IF(AND(class[[#This Row],[flow]]&gt;=class[[#This Row],[low]], class[[#This Row],[flow]]&lt;=class[[#This Row],[high]]),1,0)</f>
        <v>1</v>
      </c>
    </row>
    <row r="903" spans="1:20">
      <c r="A903" s="59">
        <v>14401</v>
      </c>
      <c r="B903" s="59">
        <v>9</v>
      </c>
      <c r="C903" s="59">
        <v>1</v>
      </c>
      <c r="D903" s="59">
        <v>1</v>
      </c>
      <c r="E903" s="59" t="s">
        <v>82</v>
      </c>
      <c r="F903" s="59">
        <v>2</v>
      </c>
      <c r="G903" s="227">
        <v>0</v>
      </c>
      <c r="H903" s="227">
        <v>3</v>
      </c>
      <c r="I903" s="227">
        <v>14</v>
      </c>
      <c r="J903" s="59">
        <v>9054</v>
      </c>
      <c r="K903" s="78">
        <f>VLOOKUP(class[[#This Row],[hwycov_id]],flow[[hwycov_id]:[flow_day]],2,FALSE)</f>
        <v>10964.408416</v>
      </c>
      <c r="L903" s="229">
        <f t="shared" si="42"/>
        <v>0.21100159222443127</v>
      </c>
      <c r="M903" s="228">
        <f t="shared" si="43"/>
        <v>1910.4084160000002</v>
      </c>
      <c r="N903" s="228">
        <f t="shared" si="44"/>
        <v>3649660.3159236298</v>
      </c>
      <c r="O903" s="59" t="e">
        <f>VLOOKUP(class[[#This Row],[hwycov_id]],check!$A$2:$P$26,16,FALSE)</f>
        <v>#N/A</v>
      </c>
      <c r="P903" s="59">
        <v>927</v>
      </c>
      <c r="Q903" s="304">
        <f>ROUND(class[[#This Row],[count]],-3)</f>
        <v>9000</v>
      </c>
      <c r="R903" s="321">
        <f>VLOOKUP(class[[#This Row],[count_rd]],caltran!$J$2:$P$182,7,FALSE)</f>
        <v>5580</v>
      </c>
      <c r="S903" s="321">
        <f>VLOOKUP(class[[#This Row],[count_rd]],caltran!$J$2:$P$182,6,FALSE)</f>
        <v>12419.999999999998</v>
      </c>
      <c r="T903" s="59">
        <f>IF(AND(class[[#This Row],[flow]]&gt;=class[[#This Row],[low]], class[[#This Row],[flow]]&lt;=class[[#This Row],[high]]),1,0)</f>
        <v>1</v>
      </c>
    </row>
    <row r="904" spans="1:20">
      <c r="A904" s="59">
        <v>8943</v>
      </c>
      <c r="B904" s="59">
        <v>9</v>
      </c>
      <c r="C904" s="59">
        <v>1</v>
      </c>
      <c r="D904" s="59">
        <v>1</v>
      </c>
      <c r="E904" s="59" t="s">
        <v>82</v>
      </c>
      <c r="F904" s="59">
        <v>2</v>
      </c>
      <c r="G904" s="227">
        <v>0</v>
      </c>
      <c r="H904" s="227">
        <v>2</v>
      </c>
      <c r="I904" s="227">
        <v>14</v>
      </c>
      <c r="J904" s="59">
        <v>9058</v>
      </c>
      <c r="K904" s="78">
        <f>VLOOKUP(class[[#This Row],[hwycov_id]],flow[[hwycov_id]:[flow_day]],2,FALSE)</f>
        <v>10101.986602999999</v>
      </c>
      <c r="L904" s="229">
        <f t="shared" si="42"/>
        <v>0.11525575215279305</v>
      </c>
      <c r="M904" s="228">
        <f t="shared" si="43"/>
        <v>1043.9866029999994</v>
      </c>
      <c r="N904" s="228">
        <f t="shared" si="44"/>
        <v>1089908.0272434782</v>
      </c>
      <c r="O904" s="59" t="e">
        <f>VLOOKUP(class[[#This Row],[hwycov_id]],check!$A$2:$P$26,16,FALSE)</f>
        <v>#N/A</v>
      </c>
      <c r="P904" s="59">
        <v>928</v>
      </c>
      <c r="Q904" s="304">
        <f>ROUND(class[[#This Row],[count]],-3)</f>
        <v>9000</v>
      </c>
      <c r="R904" s="321">
        <f>VLOOKUP(class[[#This Row],[count_rd]],caltran!$J$2:$P$182,7,FALSE)</f>
        <v>5580</v>
      </c>
      <c r="S904" s="321">
        <f>VLOOKUP(class[[#This Row],[count_rd]],caltran!$J$2:$P$182,6,FALSE)</f>
        <v>12419.999999999998</v>
      </c>
      <c r="T904" s="59">
        <f>IF(AND(class[[#This Row],[flow]]&gt;=class[[#This Row],[low]], class[[#This Row],[flow]]&lt;=class[[#This Row],[high]]),1,0)</f>
        <v>1</v>
      </c>
    </row>
    <row r="905" spans="1:20">
      <c r="A905" s="59">
        <v>11019</v>
      </c>
      <c r="B905" s="59">
        <v>9</v>
      </c>
      <c r="C905" s="59">
        <v>1</v>
      </c>
      <c r="D905" s="59">
        <v>1</v>
      </c>
      <c r="E905" s="59" t="s">
        <v>82</v>
      </c>
      <c r="F905" s="59">
        <v>2</v>
      </c>
      <c r="G905" s="227">
        <v>0</v>
      </c>
      <c r="H905" s="227">
        <v>3</v>
      </c>
      <c r="I905" s="227">
        <v>14</v>
      </c>
      <c r="J905" s="59">
        <v>9064</v>
      </c>
      <c r="K905" s="78">
        <f>VLOOKUP(class[[#This Row],[hwycov_id]],flow[[hwycov_id]:[flow_day]],2,FALSE)</f>
        <v>8623.7462459999988</v>
      </c>
      <c r="L905" s="229">
        <f t="shared" si="42"/>
        <v>-4.8571685127978936E-2</v>
      </c>
      <c r="M905" s="228">
        <f t="shared" si="43"/>
        <v>-440.25375400000121</v>
      </c>
      <c r="N905" s="228">
        <f t="shared" si="44"/>
        <v>193823.36791109358</v>
      </c>
      <c r="O905" s="59" t="e">
        <f>VLOOKUP(class[[#This Row],[hwycov_id]],check!$A$2:$P$26,16,FALSE)</f>
        <v>#N/A</v>
      </c>
      <c r="P905" s="59">
        <v>929</v>
      </c>
      <c r="Q905" s="304">
        <f>ROUND(class[[#This Row],[count]],-3)</f>
        <v>9000</v>
      </c>
      <c r="R905" s="321">
        <f>VLOOKUP(class[[#This Row],[count_rd]],caltran!$J$2:$P$182,7,FALSE)</f>
        <v>5580</v>
      </c>
      <c r="S905" s="321">
        <f>VLOOKUP(class[[#This Row],[count_rd]],caltran!$J$2:$P$182,6,FALSE)</f>
        <v>12419.999999999998</v>
      </c>
      <c r="T905" s="59">
        <f>IF(AND(class[[#This Row],[flow]]&gt;=class[[#This Row],[low]], class[[#This Row],[flow]]&lt;=class[[#This Row],[high]]),1,0)</f>
        <v>1</v>
      </c>
    </row>
    <row r="906" spans="1:20">
      <c r="A906" s="59">
        <v>9240</v>
      </c>
      <c r="B906" s="59">
        <v>9</v>
      </c>
      <c r="C906" s="59">
        <v>1</v>
      </c>
      <c r="D906" s="59">
        <v>1</v>
      </c>
      <c r="E906" s="59" t="s">
        <v>82</v>
      </c>
      <c r="F906" s="59">
        <v>2</v>
      </c>
      <c r="G906" s="227">
        <v>0</v>
      </c>
      <c r="H906" s="227">
        <v>3</v>
      </c>
      <c r="I906" s="227">
        <v>14</v>
      </c>
      <c r="J906" s="59">
        <v>9136</v>
      </c>
      <c r="K906" s="78">
        <f>VLOOKUP(class[[#This Row],[hwycov_id]],flow[[hwycov_id]:[flow_day]],2,FALSE)</f>
        <v>6928.5701609999996</v>
      </c>
      <c r="L906" s="229">
        <f t="shared" si="42"/>
        <v>-0.24161885278021022</v>
      </c>
      <c r="M906" s="228">
        <f t="shared" si="43"/>
        <v>-2207.4298390000004</v>
      </c>
      <c r="N906" s="228">
        <f t="shared" si="44"/>
        <v>4872746.4941075677</v>
      </c>
      <c r="O906" s="59" t="e">
        <f>VLOOKUP(class[[#This Row],[hwycov_id]],check!$A$2:$P$26,16,FALSE)</f>
        <v>#N/A</v>
      </c>
      <c r="P906" s="59">
        <v>930</v>
      </c>
      <c r="Q906" s="304">
        <f>ROUND(class[[#This Row],[count]],-3)</f>
        <v>9000</v>
      </c>
      <c r="R906" s="321">
        <f>VLOOKUP(class[[#This Row],[count_rd]],caltran!$J$2:$P$182,7,FALSE)</f>
        <v>5580</v>
      </c>
      <c r="S906" s="321">
        <f>VLOOKUP(class[[#This Row],[count_rd]],caltran!$J$2:$P$182,6,FALSE)</f>
        <v>12419.999999999998</v>
      </c>
      <c r="T906" s="59">
        <f>IF(AND(class[[#This Row],[flow]]&gt;=class[[#This Row],[low]], class[[#This Row],[flow]]&lt;=class[[#This Row],[high]]),1,0)</f>
        <v>1</v>
      </c>
    </row>
    <row r="907" spans="1:20">
      <c r="A907" s="59">
        <v>14245</v>
      </c>
      <c r="B907" s="59">
        <v>9</v>
      </c>
      <c r="C907" s="59">
        <v>1</v>
      </c>
      <c r="D907" s="59">
        <v>1</v>
      </c>
      <c r="E907" s="59" t="s">
        <v>82</v>
      </c>
      <c r="F907" s="59">
        <v>2</v>
      </c>
      <c r="G907" s="227">
        <v>0</v>
      </c>
      <c r="H907" s="227">
        <v>3</v>
      </c>
      <c r="I907" s="227">
        <v>14</v>
      </c>
      <c r="J907" s="59">
        <v>9191</v>
      </c>
      <c r="K907" s="78">
        <f>VLOOKUP(class[[#This Row],[hwycov_id]],flow[[hwycov_id]:[flow_day]],2,FALSE)</f>
        <v>10585.884704</v>
      </c>
      <c r="L907" s="229">
        <f t="shared" si="42"/>
        <v>0.15176636970949842</v>
      </c>
      <c r="M907" s="228">
        <f t="shared" si="43"/>
        <v>1394.8847040000001</v>
      </c>
      <c r="N907" s="228">
        <f t="shared" si="44"/>
        <v>1945703.3374531679</v>
      </c>
      <c r="O907" s="59" t="e">
        <f>VLOOKUP(class[[#This Row],[hwycov_id]],check!$A$2:$P$26,16,FALSE)</f>
        <v>#N/A</v>
      </c>
      <c r="P907" s="59">
        <v>931</v>
      </c>
      <c r="Q907" s="304">
        <f>ROUND(class[[#This Row],[count]],-3)</f>
        <v>9000</v>
      </c>
      <c r="R907" s="321">
        <f>VLOOKUP(class[[#This Row],[count_rd]],caltran!$J$2:$P$182,7,FALSE)</f>
        <v>5580</v>
      </c>
      <c r="S907" s="321">
        <f>VLOOKUP(class[[#This Row],[count_rd]],caltran!$J$2:$P$182,6,FALSE)</f>
        <v>12419.999999999998</v>
      </c>
      <c r="T907" s="59">
        <f>IF(AND(class[[#This Row],[flow]]&gt;=class[[#This Row],[low]], class[[#This Row],[flow]]&lt;=class[[#This Row],[high]]),1,0)</f>
        <v>1</v>
      </c>
    </row>
    <row r="908" spans="1:20">
      <c r="A908" s="59">
        <v>28845</v>
      </c>
      <c r="B908" s="59">
        <v>9</v>
      </c>
      <c r="C908" s="59">
        <v>1</v>
      </c>
      <c r="D908" s="59">
        <v>1</v>
      </c>
      <c r="E908" s="59" t="s">
        <v>82</v>
      </c>
      <c r="F908" s="59">
        <v>2</v>
      </c>
      <c r="G908" s="227">
        <v>0</v>
      </c>
      <c r="H908" s="227">
        <v>7</v>
      </c>
      <c r="I908" s="227">
        <v>18</v>
      </c>
      <c r="J908" s="59">
        <v>9247</v>
      </c>
      <c r="K908" s="78">
        <f>VLOOKUP(class[[#This Row],[hwycov_id]],flow[[hwycov_id]:[flow_day]],2,FALSE)</f>
        <v>6177.0208430000002</v>
      </c>
      <c r="L908" s="229">
        <f t="shared" si="42"/>
        <v>-0.33199731339894012</v>
      </c>
      <c r="M908" s="228">
        <f t="shared" si="43"/>
        <v>-3069.9791569999998</v>
      </c>
      <c r="N908" s="228">
        <f t="shared" si="44"/>
        <v>9424772.0244144294</v>
      </c>
      <c r="O908" s="59" t="e">
        <f>VLOOKUP(class[[#This Row],[hwycov_id]],check!$A$2:$P$26,16,FALSE)</f>
        <v>#N/A</v>
      </c>
      <c r="P908" s="59">
        <v>932</v>
      </c>
      <c r="Q908" s="304">
        <f>ROUND(class[[#This Row],[count]],-3)</f>
        <v>9000</v>
      </c>
      <c r="R908" s="321">
        <f>VLOOKUP(class[[#This Row],[count_rd]],caltran!$J$2:$P$182,7,FALSE)</f>
        <v>5580</v>
      </c>
      <c r="S908" s="321">
        <f>VLOOKUP(class[[#This Row],[count_rd]],caltran!$J$2:$P$182,6,FALSE)</f>
        <v>12419.999999999998</v>
      </c>
      <c r="T908" s="59">
        <f>IF(AND(class[[#This Row],[flow]]&gt;=class[[#This Row],[low]], class[[#This Row],[flow]]&lt;=class[[#This Row],[high]]),1,0)</f>
        <v>1</v>
      </c>
    </row>
    <row r="909" spans="1:20">
      <c r="A909" s="59">
        <v>28788</v>
      </c>
      <c r="B909" s="59">
        <v>9</v>
      </c>
      <c r="C909" s="59">
        <v>1</v>
      </c>
      <c r="D909" s="59">
        <v>1</v>
      </c>
      <c r="E909" s="59" t="s">
        <v>82</v>
      </c>
      <c r="F909" s="59">
        <v>2</v>
      </c>
      <c r="G909" s="227">
        <v>0</v>
      </c>
      <c r="H909" s="227">
        <v>3</v>
      </c>
      <c r="I909" s="227">
        <v>14</v>
      </c>
      <c r="J909" s="59">
        <v>9260</v>
      </c>
      <c r="K909" s="78">
        <f>VLOOKUP(class[[#This Row],[hwycov_id]],flow[[hwycov_id]:[flow_day]],2,FALSE)</f>
        <v>10711.002686</v>
      </c>
      <c r="L909" s="229">
        <f t="shared" si="42"/>
        <v>0.15669575442764572</v>
      </c>
      <c r="M909" s="228">
        <f t="shared" si="43"/>
        <v>1451.0026859999998</v>
      </c>
      <c r="N909" s="228">
        <f t="shared" si="44"/>
        <v>2105408.7947792141</v>
      </c>
      <c r="O909" s="59" t="e">
        <f>VLOOKUP(class[[#This Row],[hwycov_id]],check!$A$2:$P$26,16,FALSE)</f>
        <v>#N/A</v>
      </c>
      <c r="P909" s="59">
        <v>933</v>
      </c>
      <c r="Q909" s="304">
        <f>ROUND(class[[#This Row],[count]],-3)</f>
        <v>9000</v>
      </c>
      <c r="R909" s="321">
        <f>VLOOKUP(class[[#This Row],[count_rd]],caltran!$J$2:$P$182,7,FALSE)</f>
        <v>5580</v>
      </c>
      <c r="S909" s="321">
        <f>VLOOKUP(class[[#This Row],[count_rd]],caltran!$J$2:$P$182,6,FALSE)</f>
        <v>12419.999999999998</v>
      </c>
      <c r="T909" s="59">
        <f>IF(AND(class[[#This Row],[flow]]&gt;=class[[#This Row],[low]], class[[#This Row],[flow]]&lt;=class[[#This Row],[high]]),1,0)</f>
        <v>1</v>
      </c>
    </row>
    <row r="910" spans="1:20">
      <c r="A910" s="59">
        <v>9345</v>
      </c>
      <c r="B910" s="59">
        <v>9</v>
      </c>
      <c r="C910" s="59">
        <v>1</v>
      </c>
      <c r="D910" s="59">
        <v>1</v>
      </c>
      <c r="E910" s="59" t="s">
        <v>82</v>
      </c>
      <c r="F910" s="59">
        <v>2</v>
      </c>
      <c r="G910" s="227">
        <v>0</v>
      </c>
      <c r="H910" s="227">
        <v>3</v>
      </c>
      <c r="I910" s="227">
        <v>14</v>
      </c>
      <c r="J910" s="59">
        <v>9295</v>
      </c>
      <c r="K910" s="78">
        <f>VLOOKUP(class[[#This Row],[hwycov_id]],flow[[hwycov_id]:[flow_day]],2,FALSE)</f>
        <v>12875.227172999999</v>
      </c>
      <c r="L910" s="229">
        <f t="shared" si="42"/>
        <v>0.38517774857450227</v>
      </c>
      <c r="M910" s="228">
        <f t="shared" si="43"/>
        <v>3580.2271729999993</v>
      </c>
      <c r="N910" s="228">
        <f t="shared" si="44"/>
        <v>12818026.610287568</v>
      </c>
      <c r="O910" s="59" t="e">
        <f>VLOOKUP(class[[#This Row],[hwycov_id]],check!$A$2:$P$26,16,FALSE)</f>
        <v>#N/A</v>
      </c>
      <c r="P910" s="59">
        <v>934</v>
      </c>
      <c r="Q910" s="304">
        <f>ROUND(class[[#This Row],[count]],-3)</f>
        <v>9000</v>
      </c>
      <c r="R910" s="321">
        <f>VLOOKUP(class[[#This Row],[count_rd]],caltran!$J$2:$P$182,7,FALSE)</f>
        <v>5580</v>
      </c>
      <c r="S910" s="321">
        <f>VLOOKUP(class[[#This Row],[count_rd]],caltran!$J$2:$P$182,6,FALSE)</f>
        <v>12419.999999999998</v>
      </c>
      <c r="T910" s="59">
        <f>IF(AND(class[[#This Row],[flow]]&gt;=class[[#This Row],[low]], class[[#This Row],[flow]]&lt;=class[[#This Row],[high]]),1,0)</f>
        <v>0</v>
      </c>
    </row>
    <row r="911" spans="1:20">
      <c r="A911" s="59">
        <v>27585</v>
      </c>
      <c r="B911" s="59">
        <v>9</v>
      </c>
      <c r="C911" s="59">
        <v>1</v>
      </c>
      <c r="D911" s="59">
        <v>1</v>
      </c>
      <c r="E911" s="59" t="s">
        <v>82</v>
      </c>
      <c r="F911" s="59">
        <v>2</v>
      </c>
      <c r="G911" s="227">
        <v>0</v>
      </c>
      <c r="H911" s="227">
        <v>2</v>
      </c>
      <c r="I911" s="227">
        <v>14</v>
      </c>
      <c r="J911" s="59">
        <v>9301</v>
      </c>
      <c r="K911" s="78">
        <f>VLOOKUP(class[[#This Row],[hwycov_id]],flow[[hwycov_id]:[flow_day]],2,FALSE)</f>
        <v>13651.309982000001</v>
      </c>
      <c r="L911" s="229">
        <f t="shared" si="42"/>
        <v>0.46772497387377698</v>
      </c>
      <c r="M911" s="228">
        <f t="shared" si="43"/>
        <v>4350.3099820000007</v>
      </c>
      <c r="N911" s="228">
        <f t="shared" si="44"/>
        <v>18925196.939488847</v>
      </c>
      <c r="O911" s="59" t="e">
        <f>VLOOKUP(class[[#This Row],[hwycov_id]],check!$A$2:$P$26,16,FALSE)</f>
        <v>#N/A</v>
      </c>
      <c r="P911" s="59">
        <v>935</v>
      </c>
      <c r="Q911" s="304">
        <f>ROUND(class[[#This Row],[count]],-3)</f>
        <v>9000</v>
      </c>
      <c r="R911" s="321">
        <f>VLOOKUP(class[[#This Row],[count_rd]],caltran!$J$2:$P$182,7,FALSE)</f>
        <v>5580</v>
      </c>
      <c r="S911" s="321">
        <f>VLOOKUP(class[[#This Row],[count_rd]],caltran!$J$2:$P$182,6,FALSE)</f>
        <v>12419.999999999998</v>
      </c>
      <c r="T911" s="59">
        <f>IF(AND(class[[#This Row],[flow]]&gt;=class[[#This Row],[low]], class[[#This Row],[flow]]&lt;=class[[#This Row],[high]]),1,0)</f>
        <v>0</v>
      </c>
    </row>
    <row r="912" spans="1:20">
      <c r="A912" s="59">
        <v>28045</v>
      </c>
      <c r="B912" s="59">
        <v>9</v>
      </c>
      <c r="C912" s="59">
        <v>1</v>
      </c>
      <c r="D912" s="59">
        <v>1</v>
      </c>
      <c r="E912" s="59" t="s">
        <v>82</v>
      </c>
      <c r="F912" s="59">
        <v>2</v>
      </c>
      <c r="G912" s="227">
        <v>0</v>
      </c>
      <c r="H912" s="227">
        <v>3</v>
      </c>
      <c r="I912" s="227">
        <v>14</v>
      </c>
      <c r="J912" s="59">
        <v>9308</v>
      </c>
      <c r="K912" s="78">
        <f>VLOOKUP(class[[#This Row],[hwycov_id]],flow[[hwycov_id]:[flow_day]],2,FALSE)</f>
        <v>7707.4110249999994</v>
      </c>
      <c r="L912" s="229">
        <f t="shared" si="42"/>
        <v>-0.17195842017619256</v>
      </c>
      <c r="M912" s="228">
        <f t="shared" si="43"/>
        <v>-1600.5889750000006</v>
      </c>
      <c r="N912" s="228">
        <f t="shared" si="44"/>
        <v>2561885.0668915524</v>
      </c>
      <c r="O912" s="59" t="e">
        <f>VLOOKUP(class[[#This Row],[hwycov_id]],check!$A$2:$P$26,16,FALSE)</f>
        <v>#N/A</v>
      </c>
      <c r="P912" s="59">
        <v>936</v>
      </c>
      <c r="Q912" s="304">
        <f>ROUND(class[[#This Row],[count]],-3)</f>
        <v>9000</v>
      </c>
      <c r="R912" s="321">
        <f>VLOOKUP(class[[#This Row],[count_rd]],caltran!$J$2:$P$182,7,FALSE)</f>
        <v>5580</v>
      </c>
      <c r="S912" s="321">
        <f>VLOOKUP(class[[#This Row],[count_rd]],caltran!$J$2:$P$182,6,FALSE)</f>
        <v>12419.999999999998</v>
      </c>
      <c r="T912" s="59">
        <f>IF(AND(class[[#This Row],[flow]]&gt;=class[[#This Row],[low]], class[[#This Row],[flow]]&lt;=class[[#This Row],[high]]),1,0)</f>
        <v>1</v>
      </c>
    </row>
    <row r="913" spans="1:20">
      <c r="A913" s="59">
        <v>27991</v>
      </c>
      <c r="B913" s="59">
        <v>9</v>
      </c>
      <c r="C913" s="59">
        <v>1</v>
      </c>
      <c r="D913" s="59">
        <v>1</v>
      </c>
      <c r="E913" s="59" t="s">
        <v>82</v>
      </c>
      <c r="F913" s="59">
        <v>2</v>
      </c>
      <c r="G913" s="227">
        <v>0</v>
      </c>
      <c r="H913" s="227">
        <v>5</v>
      </c>
      <c r="I913" s="227">
        <v>10</v>
      </c>
      <c r="J913" s="59">
        <v>9328</v>
      </c>
      <c r="K913" s="78">
        <f>VLOOKUP(class[[#This Row],[hwycov_id]],flow[[hwycov_id]:[flow_day]],2,FALSE)</f>
        <v>7289.9785769999999</v>
      </c>
      <c r="L913" s="229">
        <f t="shared" si="42"/>
        <v>-0.21848428634219552</v>
      </c>
      <c r="M913" s="228">
        <f t="shared" si="43"/>
        <v>-2038.0214230000001</v>
      </c>
      <c r="N913" s="228">
        <f t="shared" si="44"/>
        <v>4153531.3206069455</v>
      </c>
      <c r="O913" s="59" t="e">
        <f>VLOOKUP(class[[#This Row],[hwycov_id]],check!$A$2:$P$26,16,FALSE)</f>
        <v>#N/A</v>
      </c>
      <c r="P913" s="59">
        <v>937</v>
      </c>
      <c r="Q913" s="304">
        <f>ROUND(class[[#This Row],[count]],-3)</f>
        <v>9000</v>
      </c>
      <c r="R913" s="321">
        <f>VLOOKUP(class[[#This Row],[count_rd]],caltran!$J$2:$P$182,7,FALSE)</f>
        <v>5580</v>
      </c>
      <c r="S913" s="321">
        <f>VLOOKUP(class[[#This Row],[count_rd]],caltran!$J$2:$P$182,6,FALSE)</f>
        <v>12419.999999999998</v>
      </c>
      <c r="T913" s="59">
        <f>IF(AND(class[[#This Row],[flow]]&gt;=class[[#This Row],[low]], class[[#This Row],[flow]]&lt;=class[[#This Row],[high]]),1,0)</f>
        <v>1</v>
      </c>
    </row>
    <row r="914" spans="1:20">
      <c r="A914" s="59">
        <v>12548</v>
      </c>
      <c r="B914" s="59">
        <v>9</v>
      </c>
      <c r="C914" s="59">
        <v>1</v>
      </c>
      <c r="D914" s="59">
        <v>1</v>
      </c>
      <c r="E914" s="59" t="s">
        <v>82</v>
      </c>
      <c r="F914" s="59">
        <v>2</v>
      </c>
      <c r="G914" s="227">
        <v>0</v>
      </c>
      <c r="H914" s="227">
        <v>6</v>
      </c>
      <c r="I914" s="227">
        <v>12</v>
      </c>
      <c r="J914" s="59">
        <v>9333</v>
      </c>
      <c r="K914" s="78">
        <f>VLOOKUP(class[[#This Row],[hwycov_id]],flow[[hwycov_id]:[flow_day]],2,FALSE)</f>
        <v>6175.6346279999998</v>
      </c>
      <c r="L914" s="229">
        <f t="shared" si="42"/>
        <v>-0.33830122918675665</v>
      </c>
      <c r="M914" s="228">
        <f t="shared" si="43"/>
        <v>-3157.3653720000002</v>
      </c>
      <c r="N914" s="228">
        <f t="shared" si="44"/>
        <v>9968956.0923046991</v>
      </c>
      <c r="O914" s="59" t="e">
        <f>VLOOKUP(class[[#This Row],[hwycov_id]],check!$A$2:$P$26,16,FALSE)</f>
        <v>#N/A</v>
      </c>
      <c r="P914" s="59">
        <v>938</v>
      </c>
      <c r="Q914" s="304">
        <f>ROUND(class[[#This Row],[count]],-3)</f>
        <v>9000</v>
      </c>
      <c r="R914" s="321">
        <f>VLOOKUP(class[[#This Row],[count_rd]],caltran!$J$2:$P$182,7,FALSE)</f>
        <v>5580</v>
      </c>
      <c r="S914" s="321">
        <f>VLOOKUP(class[[#This Row],[count_rd]],caltran!$J$2:$P$182,6,FALSE)</f>
        <v>12419.999999999998</v>
      </c>
      <c r="T914" s="59">
        <f>IF(AND(class[[#This Row],[flow]]&gt;=class[[#This Row],[low]], class[[#This Row],[flow]]&lt;=class[[#This Row],[high]]),1,0)</f>
        <v>1</v>
      </c>
    </row>
    <row r="915" spans="1:20">
      <c r="A915" s="59">
        <v>30058</v>
      </c>
      <c r="B915" s="59">
        <v>9</v>
      </c>
      <c r="C915" s="59">
        <v>1</v>
      </c>
      <c r="D915" s="59">
        <v>1</v>
      </c>
      <c r="E915" s="59" t="s">
        <v>82</v>
      </c>
      <c r="F915" s="59">
        <v>2</v>
      </c>
      <c r="G915" s="227">
        <v>0</v>
      </c>
      <c r="H915" s="227">
        <v>6</v>
      </c>
      <c r="I915" s="227">
        <v>17</v>
      </c>
      <c r="J915" s="59">
        <v>9353</v>
      </c>
      <c r="K915" s="78">
        <f>VLOOKUP(class[[#This Row],[hwycov_id]],flow[[hwycov_id]:[flow_day]],2,FALSE)</f>
        <v>8338.8792869999997</v>
      </c>
      <c r="L915" s="229">
        <f t="shared" si="42"/>
        <v>-0.10842731882818346</v>
      </c>
      <c r="M915" s="228">
        <f t="shared" si="43"/>
        <v>-1014.1207130000003</v>
      </c>
      <c r="N915" s="228">
        <f t="shared" si="44"/>
        <v>1028440.8205356288</v>
      </c>
      <c r="O915" s="59" t="e">
        <f>VLOOKUP(class[[#This Row],[hwycov_id]],check!$A$2:$P$26,16,FALSE)</f>
        <v>#N/A</v>
      </c>
      <c r="P915" s="59">
        <v>939</v>
      </c>
      <c r="Q915" s="304">
        <f>ROUND(class[[#This Row],[count]],-3)</f>
        <v>9000</v>
      </c>
      <c r="R915" s="321">
        <f>VLOOKUP(class[[#This Row],[count_rd]],caltran!$J$2:$P$182,7,FALSE)</f>
        <v>5580</v>
      </c>
      <c r="S915" s="321">
        <f>VLOOKUP(class[[#This Row],[count_rd]],caltran!$J$2:$P$182,6,FALSE)</f>
        <v>12419.999999999998</v>
      </c>
      <c r="T915" s="59">
        <f>IF(AND(class[[#This Row],[flow]]&gt;=class[[#This Row],[low]], class[[#This Row],[flow]]&lt;=class[[#This Row],[high]]),1,0)</f>
        <v>1</v>
      </c>
    </row>
    <row r="916" spans="1:20">
      <c r="A916" s="59">
        <v>10871</v>
      </c>
      <c r="B916" s="59">
        <v>9</v>
      </c>
      <c r="C916" s="59">
        <v>1</v>
      </c>
      <c r="D916" s="59">
        <v>1</v>
      </c>
      <c r="E916" s="59" t="s">
        <v>82</v>
      </c>
      <c r="F916" s="59">
        <v>2</v>
      </c>
      <c r="G916" s="227">
        <v>0</v>
      </c>
      <c r="H916" s="227">
        <v>7</v>
      </c>
      <c r="I916" s="227">
        <v>7</v>
      </c>
      <c r="J916" s="59">
        <v>9371</v>
      </c>
      <c r="K916" s="78">
        <f>VLOOKUP(class[[#This Row],[hwycov_id]],flow[[hwycov_id]:[flow_day]],2,FALSE)</f>
        <v>5332.6705019999999</v>
      </c>
      <c r="L916" s="229">
        <f t="shared" si="42"/>
        <v>-0.4309390137658734</v>
      </c>
      <c r="M916" s="228">
        <f t="shared" si="43"/>
        <v>-4038.3294980000001</v>
      </c>
      <c r="N916" s="228">
        <f t="shared" si="44"/>
        <v>16308105.134416932</v>
      </c>
      <c r="O916" s="59" t="e">
        <f>VLOOKUP(class[[#This Row],[hwycov_id]],check!$A$2:$P$26,16,FALSE)</f>
        <v>#N/A</v>
      </c>
      <c r="P916" s="59">
        <v>940</v>
      </c>
      <c r="Q916" s="304">
        <f>ROUND(class[[#This Row],[count]],-3)</f>
        <v>9000</v>
      </c>
      <c r="R916" s="321">
        <f>VLOOKUP(class[[#This Row],[count_rd]],caltran!$J$2:$P$182,7,FALSE)</f>
        <v>5580</v>
      </c>
      <c r="S916" s="321">
        <f>VLOOKUP(class[[#This Row],[count_rd]],caltran!$J$2:$P$182,6,FALSE)</f>
        <v>12419.999999999998</v>
      </c>
      <c r="T916" s="59">
        <f>IF(AND(class[[#This Row],[flow]]&gt;=class[[#This Row],[low]], class[[#This Row],[flow]]&lt;=class[[#This Row],[high]]),1,0)</f>
        <v>0</v>
      </c>
    </row>
    <row r="917" spans="1:20">
      <c r="A917" s="59">
        <v>11193</v>
      </c>
      <c r="B917" s="59">
        <v>9</v>
      </c>
      <c r="C917" s="59">
        <v>1</v>
      </c>
      <c r="D917" s="59">
        <v>1</v>
      </c>
      <c r="E917" s="59" t="s">
        <v>82</v>
      </c>
      <c r="F917" s="59">
        <v>2</v>
      </c>
      <c r="G917" s="227">
        <v>0</v>
      </c>
      <c r="H917" s="227">
        <v>3</v>
      </c>
      <c r="I917" s="227">
        <v>14</v>
      </c>
      <c r="J917" s="59">
        <v>9380</v>
      </c>
      <c r="K917" s="78">
        <f>VLOOKUP(class[[#This Row],[hwycov_id]],flow[[hwycov_id]:[flow_day]],2,FALSE)</f>
        <v>2990.5098969999999</v>
      </c>
      <c r="L917" s="229">
        <f t="shared" si="42"/>
        <v>-0.68118231375266525</v>
      </c>
      <c r="M917" s="228">
        <f t="shared" si="43"/>
        <v>-6389.4901030000001</v>
      </c>
      <c r="N917" s="228">
        <f t="shared" si="44"/>
        <v>40825583.776334949</v>
      </c>
      <c r="O917" s="59" t="e">
        <f>VLOOKUP(class[[#This Row],[hwycov_id]],check!$A$2:$P$26,16,FALSE)</f>
        <v>#N/A</v>
      </c>
      <c r="P917" s="59">
        <v>941</v>
      </c>
      <c r="Q917" s="304">
        <f>ROUND(class[[#This Row],[count]],-3)</f>
        <v>9000</v>
      </c>
      <c r="R917" s="321">
        <f>VLOOKUP(class[[#This Row],[count_rd]],caltran!$J$2:$P$182,7,FALSE)</f>
        <v>5580</v>
      </c>
      <c r="S917" s="321">
        <f>VLOOKUP(class[[#This Row],[count_rd]],caltran!$J$2:$P$182,6,FALSE)</f>
        <v>12419.999999999998</v>
      </c>
      <c r="T917" s="59">
        <f>IF(AND(class[[#This Row],[flow]]&gt;=class[[#This Row],[low]], class[[#This Row],[flow]]&lt;=class[[#This Row],[high]]),1,0)</f>
        <v>0</v>
      </c>
    </row>
    <row r="918" spans="1:20">
      <c r="A918" s="59">
        <v>28309</v>
      </c>
      <c r="B918" s="59">
        <v>9</v>
      </c>
      <c r="C918" s="59">
        <v>1</v>
      </c>
      <c r="D918" s="59">
        <v>1</v>
      </c>
      <c r="E918" s="59" t="s">
        <v>82</v>
      </c>
      <c r="F918" s="59">
        <v>2</v>
      </c>
      <c r="G918" s="227">
        <v>0</v>
      </c>
      <c r="H918" s="227">
        <v>2</v>
      </c>
      <c r="I918" s="227">
        <v>14</v>
      </c>
      <c r="J918" s="59">
        <v>9412</v>
      </c>
      <c r="K918" s="78">
        <f>VLOOKUP(class[[#This Row],[hwycov_id]],flow[[hwycov_id]:[flow_day]],2,FALSE)</f>
        <v>9111.1668399999999</v>
      </c>
      <c r="L918" s="229">
        <f t="shared" si="42"/>
        <v>-3.1962724181895497E-2</v>
      </c>
      <c r="M918" s="228">
        <f t="shared" si="43"/>
        <v>-300.83316000000013</v>
      </c>
      <c r="N918" s="228">
        <f t="shared" si="44"/>
        <v>90500.590155585684</v>
      </c>
      <c r="O918" s="59" t="e">
        <f>VLOOKUP(class[[#This Row],[hwycov_id]],check!$A$2:$P$26,16,FALSE)</f>
        <v>#N/A</v>
      </c>
      <c r="P918" s="59">
        <v>942</v>
      </c>
      <c r="Q918" s="304">
        <f>ROUND(class[[#This Row],[count]],-3)</f>
        <v>9000</v>
      </c>
      <c r="R918" s="321">
        <f>VLOOKUP(class[[#This Row],[count_rd]],caltran!$J$2:$P$182,7,FALSE)</f>
        <v>5580</v>
      </c>
      <c r="S918" s="321">
        <f>VLOOKUP(class[[#This Row],[count_rd]],caltran!$J$2:$P$182,6,FALSE)</f>
        <v>12419.999999999998</v>
      </c>
      <c r="T918" s="59">
        <f>IF(AND(class[[#This Row],[flow]]&gt;=class[[#This Row],[low]], class[[#This Row],[flow]]&lt;=class[[#This Row],[high]]),1,0)</f>
        <v>1</v>
      </c>
    </row>
    <row r="919" spans="1:20">
      <c r="A919" s="59">
        <v>7005</v>
      </c>
      <c r="B919" s="59">
        <v>9</v>
      </c>
      <c r="C919" s="59">
        <v>1</v>
      </c>
      <c r="D919" s="59">
        <v>1</v>
      </c>
      <c r="E919" s="59" t="s">
        <v>82</v>
      </c>
      <c r="F919" s="59">
        <v>2</v>
      </c>
      <c r="G919" s="227">
        <v>0</v>
      </c>
      <c r="H919" s="227">
        <v>3</v>
      </c>
      <c r="I919" s="227">
        <v>14</v>
      </c>
      <c r="J919" s="59">
        <v>9423</v>
      </c>
      <c r="K919" s="78">
        <f>VLOOKUP(class[[#This Row],[hwycov_id]],flow[[hwycov_id]:[flow_day]],2,FALSE)</f>
        <v>9365.5342110000001</v>
      </c>
      <c r="L919" s="229">
        <f t="shared" si="42"/>
        <v>-6.0984600445718185E-3</v>
      </c>
      <c r="M919" s="228">
        <f t="shared" si="43"/>
        <v>-57.465788999999859</v>
      </c>
      <c r="N919" s="228">
        <f t="shared" si="44"/>
        <v>3302.3169053925049</v>
      </c>
      <c r="O919" s="59" t="e">
        <f>VLOOKUP(class[[#This Row],[hwycov_id]],check!$A$2:$P$26,16,FALSE)</f>
        <v>#N/A</v>
      </c>
      <c r="P919" s="59">
        <v>943</v>
      </c>
      <c r="Q919" s="304">
        <f>ROUND(class[[#This Row],[count]],-3)</f>
        <v>9000</v>
      </c>
      <c r="R919" s="321">
        <f>VLOOKUP(class[[#This Row],[count_rd]],caltran!$J$2:$P$182,7,FALSE)</f>
        <v>5580</v>
      </c>
      <c r="S919" s="321">
        <f>VLOOKUP(class[[#This Row],[count_rd]],caltran!$J$2:$P$182,6,FALSE)</f>
        <v>12419.999999999998</v>
      </c>
      <c r="T919" s="59">
        <f>IF(AND(class[[#This Row],[flow]]&gt;=class[[#This Row],[low]], class[[#This Row],[flow]]&lt;=class[[#This Row],[high]]),1,0)</f>
        <v>1</v>
      </c>
    </row>
    <row r="920" spans="1:20">
      <c r="A920" s="59">
        <v>15455</v>
      </c>
      <c r="B920" s="59">
        <v>9</v>
      </c>
      <c r="C920" s="59">
        <v>1</v>
      </c>
      <c r="D920" s="59">
        <v>1</v>
      </c>
      <c r="E920" s="59" t="s">
        <v>82</v>
      </c>
      <c r="F920" s="59">
        <v>2</v>
      </c>
      <c r="G920" s="227">
        <v>0</v>
      </c>
      <c r="H920" s="227">
        <v>3</v>
      </c>
      <c r="I920" s="227">
        <v>14</v>
      </c>
      <c r="J920" s="59">
        <v>9428</v>
      </c>
      <c r="K920" s="78">
        <f>VLOOKUP(class[[#This Row],[hwycov_id]],flow[[hwycov_id]:[flow_day]],2,FALSE)</f>
        <v>11167.813813000001</v>
      </c>
      <c r="L920" s="229">
        <f t="shared" si="42"/>
        <v>0.184536891493424</v>
      </c>
      <c r="M920" s="228">
        <f t="shared" si="43"/>
        <v>1739.8138130000007</v>
      </c>
      <c r="N920" s="228">
        <f t="shared" si="44"/>
        <v>3026952.1039056014</v>
      </c>
      <c r="O920" s="59" t="e">
        <f>VLOOKUP(class[[#This Row],[hwycov_id]],check!$A$2:$P$26,16,FALSE)</f>
        <v>#N/A</v>
      </c>
      <c r="P920" s="59">
        <v>944</v>
      </c>
      <c r="Q920" s="304">
        <f>ROUND(class[[#This Row],[count]],-3)</f>
        <v>9000</v>
      </c>
      <c r="R920" s="321">
        <f>VLOOKUP(class[[#This Row],[count_rd]],caltran!$J$2:$P$182,7,FALSE)</f>
        <v>5580</v>
      </c>
      <c r="S920" s="321">
        <f>VLOOKUP(class[[#This Row],[count_rd]],caltran!$J$2:$P$182,6,FALSE)</f>
        <v>12419.999999999998</v>
      </c>
      <c r="T920" s="59">
        <f>IF(AND(class[[#This Row],[flow]]&gt;=class[[#This Row],[low]], class[[#This Row],[flow]]&lt;=class[[#This Row],[high]]),1,0)</f>
        <v>1</v>
      </c>
    </row>
    <row r="921" spans="1:20">
      <c r="A921" s="59">
        <v>10885</v>
      </c>
      <c r="B921" s="59">
        <v>9</v>
      </c>
      <c r="C921" s="59">
        <v>1</v>
      </c>
      <c r="D921" s="59">
        <v>1</v>
      </c>
      <c r="E921" s="59" t="s">
        <v>82</v>
      </c>
      <c r="F921" s="59">
        <v>2</v>
      </c>
      <c r="G921" s="227">
        <v>0</v>
      </c>
      <c r="H921" s="227">
        <v>3</v>
      </c>
      <c r="I921" s="227">
        <v>14</v>
      </c>
      <c r="J921" s="59">
        <v>9470</v>
      </c>
      <c r="K921" s="78">
        <f>VLOOKUP(class[[#This Row],[hwycov_id]],flow[[hwycov_id]:[flow_day]],2,FALSE)</f>
        <v>14701.457275000001</v>
      </c>
      <c r="L921" s="229">
        <f t="shared" si="42"/>
        <v>0.55242421066525882</v>
      </c>
      <c r="M921" s="228">
        <f t="shared" si="43"/>
        <v>5231.4572750000007</v>
      </c>
      <c r="N921" s="228">
        <f t="shared" si="44"/>
        <v>27368145.220150433</v>
      </c>
      <c r="O921" s="59" t="e">
        <f>VLOOKUP(class[[#This Row],[hwycov_id]],check!$A$2:$P$26,16,FALSE)</f>
        <v>#N/A</v>
      </c>
      <c r="P921" s="59">
        <v>945</v>
      </c>
      <c r="Q921" s="304">
        <f>ROUND(class[[#This Row],[count]],-3)</f>
        <v>9000</v>
      </c>
      <c r="R921" s="321">
        <f>VLOOKUP(class[[#This Row],[count_rd]],caltran!$J$2:$P$182,7,FALSE)</f>
        <v>5580</v>
      </c>
      <c r="S921" s="321">
        <f>VLOOKUP(class[[#This Row],[count_rd]],caltran!$J$2:$P$182,6,FALSE)</f>
        <v>12419.999999999998</v>
      </c>
      <c r="T921" s="59">
        <f>IF(AND(class[[#This Row],[flow]]&gt;=class[[#This Row],[low]], class[[#This Row],[flow]]&lt;=class[[#This Row],[high]]),1,0)</f>
        <v>0</v>
      </c>
    </row>
    <row r="922" spans="1:20">
      <c r="A922" s="59">
        <v>27966</v>
      </c>
      <c r="B922" s="59">
        <v>9</v>
      </c>
      <c r="C922" s="59">
        <v>1</v>
      </c>
      <c r="D922" s="59">
        <v>1</v>
      </c>
      <c r="E922" s="59" t="s">
        <v>82</v>
      </c>
      <c r="F922" s="59">
        <v>2</v>
      </c>
      <c r="G922" s="227">
        <v>0</v>
      </c>
      <c r="H922" s="227">
        <v>4</v>
      </c>
      <c r="I922" s="227">
        <v>2</v>
      </c>
      <c r="J922" s="59">
        <v>9488</v>
      </c>
      <c r="K922" s="78">
        <f>VLOOKUP(class[[#This Row],[hwycov_id]],flow[[hwycov_id]:[flow_day]],2,FALSE)</f>
        <v>6898.8173509999997</v>
      </c>
      <c r="L922" s="229">
        <f t="shared" si="42"/>
        <v>-0.27289024546795959</v>
      </c>
      <c r="M922" s="228">
        <f t="shared" si="43"/>
        <v>-2589.1826490000003</v>
      </c>
      <c r="N922" s="228">
        <f t="shared" si="44"/>
        <v>6703866.789882659</v>
      </c>
      <c r="O922" s="59" t="e">
        <f>VLOOKUP(class[[#This Row],[hwycov_id]],check!$A$2:$P$26,16,FALSE)</f>
        <v>#N/A</v>
      </c>
      <c r="P922" s="59">
        <v>946</v>
      </c>
      <c r="Q922" s="304">
        <f>ROUND(class[[#This Row],[count]],-3)</f>
        <v>9000</v>
      </c>
      <c r="R922" s="321">
        <f>VLOOKUP(class[[#This Row],[count_rd]],caltran!$J$2:$P$182,7,FALSE)</f>
        <v>5580</v>
      </c>
      <c r="S922" s="321">
        <f>VLOOKUP(class[[#This Row],[count_rd]],caltran!$J$2:$P$182,6,FALSE)</f>
        <v>12419.999999999998</v>
      </c>
      <c r="T922" s="59">
        <f>IF(AND(class[[#This Row],[flow]]&gt;=class[[#This Row],[low]], class[[#This Row],[flow]]&lt;=class[[#This Row],[high]]),1,0)</f>
        <v>1</v>
      </c>
    </row>
    <row r="923" spans="1:20">
      <c r="A923" s="59">
        <v>14620</v>
      </c>
      <c r="B923" s="59">
        <v>9</v>
      </c>
      <c r="C923" s="59">
        <v>1</v>
      </c>
      <c r="D923" s="59">
        <v>1</v>
      </c>
      <c r="E923" s="59" t="s">
        <v>82</v>
      </c>
      <c r="F923" s="59">
        <v>2</v>
      </c>
      <c r="G923" s="227">
        <v>0</v>
      </c>
      <c r="H923" s="227">
        <v>3</v>
      </c>
      <c r="I923" s="227">
        <v>14</v>
      </c>
      <c r="J923" s="59">
        <v>9524</v>
      </c>
      <c r="K923" s="78">
        <f>VLOOKUP(class[[#This Row],[hwycov_id]],flow[[hwycov_id]:[flow_day]],2,FALSE)</f>
        <v>12272.239867</v>
      </c>
      <c r="L923" s="229">
        <f t="shared" si="42"/>
        <v>0.288559414846703</v>
      </c>
      <c r="M923" s="228">
        <f t="shared" si="43"/>
        <v>2748.2398670000002</v>
      </c>
      <c r="N923" s="228">
        <f t="shared" si="44"/>
        <v>7552822.3665681789</v>
      </c>
      <c r="O923" s="59" t="e">
        <f>VLOOKUP(class[[#This Row],[hwycov_id]],check!$A$2:$P$26,16,FALSE)</f>
        <v>#N/A</v>
      </c>
      <c r="P923" s="59">
        <v>947</v>
      </c>
      <c r="Q923" s="304">
        <f>ROUND(class[[#This Row],[count]],-3)</f>
        <v>10000</v>
      </c>
      <c r="R923" s="321">
        <f>VLOOKUP(class[[#This Row],[count_rd]],caltran!$J$2:$P$182,7,FALSE)</f>
        <v>6410</v>
      </c>
      <c r="S923" s="321">
        <f>VLOOKUP(class[[#This Row],[count_rd]],caltran!$J$2:$P$182,6,FALSE)</f>
        <v>13590</v>
      </c>
      <c r="T923" s="59">
        <f>IF(AND(class[[#This Row],[flow]]&gt;=class[[#This Row],[low]], class[[#This Row],[flow]]&lt;=class[[#This Row],[high]]),1,0)</f>
        <v>1</v>
      </c>
    </row>
    <row r="924" spans="1:20">
      <c r="A924" s="59">
        <v>16436</v>
      </c>
      <c r="B924" s="59">
        <v>9</v>
      </c>
      <c r="C924" s="59">
        <v>1</v>
      </c>
      <c r="D924" s="59">
        <v>1</v>
      </c>
      <c r="E924" s="59" t="s">
        <v>82</v>
      </c>
      <c r="F924" s="59">
        <v>2</v>
      </c>
      <c r="G924" s="227">
        <v>0</v>
      </c>
      <c r="H924" s="227">
        <v>7</v>
      </c>
      <c r="I924" s="227">
        <v>15</v>
      </c>
      <c r="J924" s="59">
        <v>9529</v>
      </c>
      <c r="K924" s="78">
        <f>VLOOKUP(class[[#This Row],[hwycov_id]],flow[[hwycov_id]:[flow_day]],2,FALSE)</f>
        <v>11766.668702000001</v>
      </c>
      <c r="L924" s="229">
        <f t="shared" si="42"/>
        <v>0.23482723286808693</v>
      </c>
      <c r="M924" s="228">
        <f t="shared" si="43"/>
        <v>2237.6687020000008</v>
      </c>
      <c r="N924" s="228">
        <f t="shared" si="44"/>
        <v>5007161.2199103683</v>
      </c>
      <c r="O924" s="59" t="e">
        <f>VLOOKUP(class[[#This Row],[hwycov_id]],check!$A$2:$P$26,16,FALSE)</f>
        <v>#N/A</v>
      </c>
      <c r="P924" s="59">
        <v>948</v>
      </c>
      <c r="Q924" s="304">
        <f>ROUND(class[[#This Row],[count]],-3)</f>
        <v>10000</v>
      </c>
      <c r="R924" s="321">
        <f>VLOOKUP(class[[#This Row],[count_rd]],caltran!$J$2:$P$182,7,FALSE)</f>
        <v>6410</v>
      </c>
      <c r="S924" s="321">
        <f>VLOOKUP(class[[#This Row],[count_rd]],caltran!$J$2:$P$182,6,FALSE)</f>
        <v>13590</v>
      </c>
      <c r="T924" s="59">
        <f>IF(AND(class[[#This Row],[flow]]&gt;=class[[#This Row],[low]], class[[#This Row],[flow]]&lt;=class[[#This Row],[high]]),1,0)</f>
        <v>1</v>
      </c>
    </row>
    <row r="925" spans="1:20">
      <c r="A925" s="59">
        <v>28786</v>
      </c>
      <c r="B925" s="59">
        <v>9</v>
      </c>
      <c r="C925" s="59">
        <v>1</v>
      </c>
      <c r="D925" s="59">
        <v>1</v>
      </c>
      <c r="E925" s="59" t="s">
        <v>82</v>
      </c>
      <c r="F925" s="59">
        <v>2</v>
      </c>
      <c r="G925" s="227">
        <v>0</v>
      </c>
      <c r="H925" s="227">
        <v>3</v>
      </c>
      <c r="I925" s="227">
        <v>14</v>
      </c>
      <c r="J925" s="59">
        <v>9533</v>
      </c>
      <c r="K925" s="78">
        <f>VLOOKUP(class[[#This Row],[hwycov_id]],flow[[hwycov_id]:[flow_day]],2,FALSE)</f>
        <v>10807.686706999999</v>
      </c>
      <c r="L925" s="229">
        <f t="shared" si="42"/>
        <v>0.13371307112136788</v>
      </c>
      <c r="M925" s="228">
        <f t="shared" si="43"/>
        <v>1274.6867069999989</v>
      </c>
      <c r="N925" s="228">
        <f t="shared" si="44"/>
        <v>1624826.2010025012</v>
      </c>
      <c r="O925" s="59" t="e">
        <f>VLOOKUP(class[[#This Row],[hwycov_id]],check!$A$2:$P$26,16,FALSE)</f>
        <v>#N/A</v>
      </c>
      <c r="P925" s="59">
        <v>949</v>
      </c>
      <c r="Q925" s="304">
        <f>ROUND(class[[#This Row],[count]],-3)</f>
        <v>10000</v>
      </c>
      <c r="R925" s="321">
        <f>VLOOKUP(class[[#This Row],[count_rd]],caltran!$J$2:$P$182,7,FALSE)</f>
        <v>6410</v>
      </c>
      <c r="S925" s="321">
        <f>VLOOKUP(class[[#This Row],[count_rd]],caltran!$J$2:$P$182,6,FALSE)</f>
        <v>13590</v>
      </c>
      <c r="T925" s="59">
        <f>IF(AND(class[[#This Row],[flow]]&gt;=class[[#This Row],[low]], class[[#This Row],[flow]]&lt;=class[[#This Row],[high]]),1,0)</f>
        <v>1</v>
      </c>
    </row>
    <row r="926" spans="1:20">
      <c r="A926" s="59">
        <v>13272</v>
      </c>
      <c r="B926" s="59">
        <v>9</v>
      </c>
      <c r="C926" s="59">
        <v>1</v>
      </c>
      <c r="D926" s="59">
        <v>1</v>
      </c>
      <c r="E926" s="59" t="s">
        <v>82</v>
      </c>
      <c r="F926" s="59">
        <v>2</v>
      </c>
      <c r="G926" s="227">
        <v>0</v>
      </c>
      <c r="H926" s="227">
        <v>6</v>
      </c>
      <c r="I926" s="227">
        <v>1</v>
      </c>
      <c r="J926" s="59">
        <v>9550</v>
      </c>
      <c r="K926" s="78">
        <f>VLOOKUP(class[[#This Row],[hwycov_id]],flow[[hwycov_id]:[flow_day]],2,FALSE)</f>
        <v>6679.2651820000001</v>
      </c>
      <c r="L926" s="229">
        <f t="shared" si="42"/>
        <v>-0.30060050450261777</v>
      </c>
      <c r="M926" s="228">
        <f t="shared" si="43"/>
        <v>-2870.7348179999999</v>
      </c>
      <c r="N926" s="228">
        <f t="shared" si="44"/>
        <v>8241118.3952774927</v>
      </c>
      <c r="O926" s="59" t="e">
        <f>VLOOKUP(class[[#This Row],[hwycov_id]],check!$A$2:$P$26,16,FALSE)</f>
        <v>#N/A</v>
      </c>
      <c r="P926" s="59">
        <v>950</v>
      </c>
      <c r="Q926" s="304">
        <f>ROUND(class[[#This Row],[count]],-3)</f>
        <v>10000</v>
      </c>
      <c r="R926" s="321">
        <f>VLOOKUP(class[[#This Row],[count_rd]],caltran!$J$2:$P$182,7,FALSE)</f>
        <v>6410</v>
      </c>
      <c r="S926" s="321">
        <f>VLOOKUP(class[[#This Row],[count_rd]],caltran!$J$2:$P$182,6,FALSE)</f>
        <v>13590</v>
      </c>
      <c r="T926" s="59">
        <f>IF(AND(class[[#This Row],[flow]]&gt;=class[[#This Row],[low]], class[[#This Row],[flow]]&lt;=class[[#This Row],[high]]),1,0)</f>
        <v>1</v>
      </c>
    </row>
    <row r="927" spans="1:20">
      <c r="A927" s="59">
        <v>28865</v>
      </c>
      <c r="B927" s="59">
        <v>9</v>
      </c>
      <c r="C927" s="59">
        <v>1</v>
      </c>
      <c r="D927" s="59">
        <v>1</v>
      </c>
      <c r="E927" s="59" t="s">
        <v>82</v>
      </c>
      <c r="F927" s="59">
        <v>2</v>
      </c>
      <c r="G927" s="227">
        <v>0</v>
      </c>
      <c r="H927" s="227">
        <v>3</v>
      </c>
      <c r="I927" s="227">
        <v>14</v>
      </c>
      <c r="J927" s="59">
        <v>9620</v>
      </c>
      <c r="K927" s="78">
        <f>VLOOKUP(class[[#This Row],[hwycov_id]],flow[[hwycov_id]:[flow_day]],2,FALSE)</f>
        <v>12539.826263999999</v>
      </c>
      <c r="L927" s="229">
        <f t="shared" si="42"/>
        <v>0.30351624365904351</v>
      </c>
      <c r="M927" s="228">
        <f t="shared" si="43"/>
        <v>2919.8262639999994</v>
      </c>
      <c r="N927" s="228">
        <f t="shared" si="44"/>
        <v>8525385.4119441938</v>
      </c>
      <c r="O927" s="59" t="e">
        <f>VLOOKUP(class[[#This Row],[hwycov_id]],check!$A$2:$P$26,16,FALSE)</f>
        <v>#N/A</v>
      </c>
      <c r="P927" s="59">
        <v>951</v>
      </c>
      <c r="Q927" s="304">
        <f>ROUND(class[[#This Row],[count]],-3)</f>
        <v>10000</v>
      </c>
      <c r="R927" s="321">
        <f>VLOOKUP(class[[#This Row],[count_rd]],caltran!$J$2:$P$182,7,FALSE)</f>
        <v>6410</v>
      </c>
      <c r="S927" s="321">
        <f>VLOOKUP(class[[#This Row],[count_rd]],caltran!$J$2:$P$182,6,FALSE)</f>
        <v>13590</v>
      </c>
      <c r="T927" s="59">
        <f>IF(AND(class[[#This Row],[flow]]&gt;=class[[#This Row],[low]], class[[#This Row],[flow]]&lt;=class[[#This Row],[high]]),1,0)</f>
        <v>1</v>
      </c>
    </row>
    <row r="928" spans="1:20">
      <c r="A928" s="59">
        <v>28544</v>
      </c>
      <c r="B928" s="59">
        <v>9</v>
      </c>
      <c r="C928" s="59">
        <v>1</v>
      </c>
      <c r="D928" s="59">
        <v>1</v>
      </c>
      <c r="E928" s="59" t="s">
        <v>82</v>
      </c>
      <c r="F928" s="59">
        <v>2</v>
      </c>
      <c r="G928" s="227">
        <v>0</v>
      </c>
      <c r="H928" s="227">
        <v>6</v>
      </c>
      <c r="I928" s="227">
        <v>12</v>
      </c>
      <c r="J928" s="59">
        <v>9636</v>
      </c>
      <c r="K928" s="78">
        <f>VLOOKUP(class[[#This Row],[hwycov_id]],flow[[hwycov_id]:[flow_day]],2,FALSE)</f>
        <v>5246.2518390000005</v>
      </c>
      <c r="L928" s="229">
        <f t="shared" si="42"/>
        <v>-0.45555709433374836</v>
      </c>
      <c r="M928" s="228">
        <f t="shared" si="43"/>
        <v>-4389.7481609999995</v>
      </c>
      <c r="N928" s="228">
        <f t="shared" si="44"/>
        <v>19269888.917002879</v>
      </c>
      <c r="O928" s="59" t="e">
        <f>VLOOKUP(class[[#This Row],[hwycov_id]],check!$A$2:$P$26,16,FALSE)</f>
        <v>#N/A</v>
      </c>
      <c r="P928" s="59">
        <v>952</v>
      </c>
      <c r="Q928" s="304">
        <f>ROUND(class[[#This Row],[count]],-3)</f>
        <v>10000</v>
      </c>
      <c r="R928" s="321">
        <f>VLOOKUP(class[[#This Row],[count_rd]],caltran!$J$2:$P$182,7,FALSE)</f>
        <v>6410</v>
      </c>
      <c r="S928" s="321">
        <f>VLOOKUP(class[[#This Row],[count_rd]],caltran!$J$2:$P$182,6,FALSE)</f>
        <v>13590</v>
      </c>
      <c r="T928" s="59">
        <f>IF(AND(class[[#This Row],[flow]]&gt;=class[[#This Row],[low]], class[[#This Row],[flow]]&lt;=class[[#This Row],[high]]),1,0)</f>
        <v>0</v>
      </c>
    </row>
    <row r="929" spans="1:20">
      <c r="A929" s="59">
        <v>15205</v>
      </c>
      <c r="B929" s="59">
        <v>9</v>
      </c>
      <c r="C929" s="59">
        <v>1</v>
      </c>
      <c r="D929" s="59">
        <v>1</v>
      </c>
      <c r="E929" s="59" t="s">
        <v>82</v>
      </c>
      <c r="F929" s="59">
        <v>2</v>
      </c>
      <c r="G929" s="227">
        <v>0</v>
      </c>
      <c r="H929" s="227">
        <v>3</v>
      </c>
      <c r="I929" s="227">
        <v>14</v>
      </c>
      <c r="J929" s="59">
        <v>9669</v>
      </c>
      <c r="K929" s="78">
        <f>VLOOKUP(class[[#This Row],[hwycov_id]],flow[[hwycov_id]:[flow_day]],2,FALSE)</f>
        <v>6001.8092200000001</v>
      </c>
      <c r="L929" s="229">
        <f t="shared" si="42"/>
        <v>-0.37927301478953357</v>
      </c>
      <c r="M929" s="228">
        <f t="shared" si="43"/>
        <v>-3667.1907799999999</v>
      </c>
      <c r="N929" s="228">
        <f t="shared" si="44"/>
        <v>13448288.216917008</v>
      </c>
      <c r="O929" s="59" t="e">
        <f>VLOOKUP(class[[#This Row],[hwycov_id]],check!$A$2:$P$26,16,FALSE)</f>
        <v>#N/A</v>
      </c>
      <c r="P929" s="59">
        <v>953</v>
      </c>
      <c r="Q929" s="304">
        <f>ROUND(class[[#This Row],[count]],-3)</f>
        <v>10000</v>
      </c>
      <c r="R929" s="321">
        <f>VLOOKUP(class[[#This Row],[count_rd]],caltran!$J$2:$P$182,7,FALSE)</f>
        <v>6410</v>
      </c>
      <c r="S929" s="321">
        <f>VLOOKUP(class[[#This Row],[count_rd]],caltran!$J$2:$P$182,6,FALSE)</f>
        <v>13590</v>
      </c>
      <c r="T929" s="59">
        <f>IF(AND(class[[#This Row],[flow]]&gt;=class[[#This Row],[low]], class[[#This Row],[flow]]&lt;=class[[#This Row],[high]]),1,0)</f>
        <v>0</v>
      </c>
    </row>
    <row r="930" spans="1:20">
      <c r="A930" s="59">
        <v>28005</v>
      </c>
      <c r="B930" s="59">
        <v>9</v>
      </c>
      <c r="C930" s="59">
        <v>1</v>
      </c>
      <c r="D930" s="59">
        <v>1</v>
      </c>
      <c r="E930" s="59" t="s">
        <v>82</v>
      </c>
      <c r="F930" s="59">
        <v>2</v>
      </c>
      <c r="G930" s="227">
        <v>0</v>
      </c>
      <c r="H930" s="227">
        <v>5</v>
      </c>
      <c r="I930" s="227">
        <v>10</v>
      </c>
      <c r="J930" s="59">
        <v>9694</v>
      </c>
      <c r="K930" s="78">
        <f>VLOOKUP(class[[#This Row],[hwycov_id]],flow[[hwycov_id]:[flow_day]],2,FALSE)</f>
        <v>8900.5986789999988</v>
      </c>
      <c r="L930" s="229">
        <f t="shared" si="42"/>
        <v>-8.184457612956475E-2</v>
      </c>
      <c r="M930" s="228">
        <f t="shared" si="43"/>
        <v>-793.40132100000119</v>
      </c>
      <c r="N930" s="228">
        <f t="shared" si="44"/>
        <v>629485.65616454696</v>
      </c>
      <c r="O930" s="59" t="e">
        <f>VLOOKUP(class[[#This Row],[hwycov_id]],check!$A$2:$P$26,16,FALSE)</f>
        <v>#N/A</v>
      </c>
      <c r="P930" s="59">
        <v>954</v>
      </c>
      <c r="Q930" s="304">
        <f>ROUND(class[[#This Row],[count]],-3)</f>
        <v>10000</v>
      </c>
      <c r="R930" s="321">
        <f>VLOOKUP(class[[#This Row],[count_rd]],caltran!$J$2:$P$182,7,FALSE)</f>
        <v>6410</v>
      </c>
      <c r="S930" s="321">
        <f>VLOOKUP(class[[#This Row],[count_rd]],caltran!$J$2:$P$182,6,FALSE)</f>
        <v>13590</v>
      </c>
      <c r="T930" s="59">
        <f>IF(AND(class[[#This Row],[flow]]&gt;=class[[#This Row],[low]], class[[#This Row],[flow]]&lt;=class[[#This Row],[high]]),1,0)</f>
        <v>1</v>
      </c>
    </row>
    <row r="931" spans="1:20">
      <c r="A931" s="59">
        <v>28162</v>
      </c>
      <c r="B931" s="59">
        <v>9</v>
      </c>
      <c r="C931" s="59">
        <v>1</v>
      </c>
      <c r="D931" s="59">
        <v>1</v>
      </c>
      <c r="E931" s="59" t="s">
        <v>82</v>
      </c>
      <c r="F931" s="59">
        <v>2</v>
      </c>
      <c r="G931" s="227">
        <v>0</v>
      </c>
      <c r="H931" s="227">
        <v>5</v>
      </c>
      <c r="I931" s="227">
        <v>5</v>
      </c>
      <c r="J931" s="59">
        <v>9766</v>
      </c>
      <c r="K931" s="78">
        <f>VLOOKUP(class[[#This Row],[hwycov_id]],flow[[hwycov_id]:[flow_day]],2,FALSE)</f>
        <v>2133.0736320000001</v>
      </c>
      <c r="L931" s="229">
        <f t="shared" si="42"/>
        <v>-0.78158164734794178</v>
      </c>
      <c r="M931" s="228">
        <f t="shared" si="43"/>
        <v>-7632.9263680000004</v>
      </c>
      <c r="N931" s="228">
        <f t="shared" si="44"/>
        <v>58261564.939309679</v>
      </c>
      <c r="O931" s="59" t="e">
        <f>VLOOKUP(class[[#This Row],[hwycov_id]],check!$A$2:$P$26,16,FALSE)</f>
        <v>#N/A</v>
      </c>
      <c r="P931" s="59">
        <v>955</v>
      </c>
      <c r="Q931" s="304">
        <f>ROUND(class[[#This Row],[count]],-3)</f>
        <v>10000</v>
      </c>
      <c r="R931" s="321">
        <f>VLOOKUP(class[[#This Row],[count_rd]],caltran!$J$2:$P$182,7,FALSE)</f>
        <v>6410</v>
      </c>
      <c r="S931" s="321">
        <f>VLOOKUP(class[[#This Row],[count_rd]],caltran!$J$2:$P$182,6,FALSE)</f>
        <v>13590</v>
      </c>
      <c r="T931" s="59">
        <f>IF(AND(class[[#This Row],[flow]]&gt;=class[[#This Row],[low]], class[[#This Row],[flow]]&lt;=class[[#This Row],[high]]),1,0)</f>
        <v>0</v>
      </c>
    </row>
    <row r="932" spans="1:20">
      <c r="A932" s="59">
        <v>19568</v>
      </c>
      <c r="B932" s="59">
        <v>9</v>
      </c>
      <c r="C932" s="59">
        <v>1</v>
      </c>
      <c r="D932" s="59">
        <v>1</v>
      </c>
      <c r="E932" s="59" t="s">
        <v>82</v>
      </c>
      <c r="F932" s="59">
        <v>2</v>
      </c>
      <c r="G932" s="227">
        <v>0</v>
      </c>
      <c r="H932" s="227">
        <v>7</v>
      </c>
      <c r="I932" s="227">
        <v>15</v>
      </c>
      <c r="J932" s="59">
        <v>9766</v>
      </c>
      <c r="K932" s="78">
        <f>VLOOKUP(class[[#This Row],[hwycov_id]],flow[[hwycov_id]:[flow_day]],2,FALSE)</f>
        <v>10396.687043000002</v>
      </c>
      <c r="L932" s="229">
        <f t="shared" si="42"/>
        <v>6.4579873336064075E-2</v>
      </c>
      <c r="M932" s="228">
        <f t="shared" si="43"/>
        <v>630.68704300000172</v>
      </c>
      <c r="N932" s="228">
        <f t="shared" si="44"/>
        <v>397766.14620808599</v>
      </c>
      <c r="O932" s="59" t="e">
        <f>VLOOKUP(class[[#This Row],[hwycov_id]],check!$A$2:$P$26,16,FALSE)</f>
        <v>#N/A</v>
      </c>
      <c r="P932" s="59">
        <v>956</v>
      </c>
      <c r="Q932" s="304">
        <f>ROUND(class[[#This Row],[count]],-3)</f>
        <v>10000</v>
      </c>
      <c r="R932" s="321">
        <f>VLOOKUP(class[[#This Row],[count_rd]],caltran!$J$2:$P$182,7,FALSE)</f>
        <v>6410</v>
      </c>
      <c r="S932" s="321">
        <f>VLOOKUP(class[[#This Row],[count_rd]],caltran!$J$2:$P$182,6,FALSE)</f>
        <v>13590</v>
      </c>
      <c r="T932" s="59">
        <f>IF(AND(class[[#This Row],[flow]]&gt;=class[[#This Row],[low]], class[[#This Row],[flow]]&lt;=class[[#This Row],[high]]),1,0)</f>
        <v>1</v>
      </c>
    </row>
    <row r="933" spans="1:20">
      <c r="A933" s="59">
        <v>2487</v>
      </c>
      <c r="B933" s="59">
        <v>9</v>
      </c>
      <c r="C933" s="59">
        <v>1</v>
      </c>
      <c r="D933" s="59">
        <v>1</v>
      </c>
      <c r="E933" s="59" t="s">
        <v>82</v>
      </c>
      <c r="F933" s="59">
        <v>2</v>
      </c>
      <c r="G933" s="227">
        <v>0</v>
      </c>
      <c r="H933" s="227">
        <v>5</v>
      </c>
      <c r="I933" s="227">
        <v>19</v>
      </c>
      <c r="J933" s="59">
        <v>9800</v>
      </c>
      <c r="K933" s="78">
        <f>VLOOKUP(class[[#This Row],[hwycov_id]],flow[[hwycov_id]:[flow_day]],2,FALSE)</f>
        <v>8205.369385</v>
      </c>
      <c r="L933" s="229">
        <f t="shared" si="42"/>
        <v>-0.1627174096938776</v>
      </c>
      <c r="M933" s="228">
        <f t="shared" si="43"/>
        <v>-1594.630615</v>
      </c>
      <c r="N933" s="228">
        <f t="shared" si="44"/>
        <v>2542846.7982952781</v>
      </c>
      <c r="O933" s="59" t="e">
        <f>VLOOKUP(class[[#This Row],[hwycov_id]],check!$A$2:$P$26,16,FALSE)</f>
        <v>#N/A</v>
      </c>
      <c r="P933" s="59">
        <v>957</v>
      </c>
      <c r="Q933" s="304">
        <f>ROUND(class[[#This Row],[count]],-3)</f>
        <v>10000</v>
      </c>
      <c r="R933" s="321">
        <f>VLOOKUP(class[[#This Row],[count_rd]],caltran!$J$2:$P$182,7,FALSE)</f>
        <v>6410</v>
      </c>
      <c r="S933" s="321">
        <f>VLOOKUP(class[[#This Row],[count_rd]],caltran!$J$2:$P$182,6,FALSE)</f>
        <v>13590</v>
      </c>
      <c r="T933" s="59">
        <f>IF(AND(class[[#This Row],[flow]]&gt;=class[[#This Row],[low]], class[[#This Row],[flow]]&lt;=class[[#This Row],[high]]),1,0)</f>
        <v>1</v>
      </c>
    </row>
    <row r="934" spans="1:20">
      <c r="A934" s="59">
        <v>29178</v>
      </c>
      <c r="B934" s="59">
        <v>9</v>
      </c>
      <c r="C934" s="59">
        <v>1</v>
      </c>
      <c r="D934" s="59">
        <v>1</v>
      </c>
      <c r="E934" s="59" t="s">
        <v>82</v>
      </c>
      <c r="F934" s="59">
        <v>2</v>
      </c>
      <c r="G934" s="227">
        <v>0</v>
      </c>
      <c r="H934" s="227">
        <v>7</v>
      </c>
      <c r="I934" s="227">
        <v>15</v>
      </c>
      <c r="J934" s="59">
        <v>9840</v>
      </c>
      <c r="K934" s="78">
        <f>VLOOKUP(class[[#This Row],[hwycov_id]],flow[[hwycov_id]:[flow_day]],2,FALSE)</f>
        <v>11496.769378000001</v>
      </c>
      <c r="L934" s="229">
        <f t="shared" si="42"/>
        <v>0.1683708717479675</v>
      </c>
      <c r="M934" s="228">
        <f t="shared" si="43"/>
        <v>1656.7693780000009</v>
      </c>
      <c r="N934" s="228">
        <f t="shared" si="44"/>
        <v>2744884.7718785098</v>
      </c>
      <c r="O934" s="59" t="e">
        <f>VLOOKUP(class[[#This Row],[hwycov_id]],check!$A$2:$P$26,16,FALSE)</f>
        <v>#N/A</v>
      </c>
      <c r="P934" s="59">
        <v>958</v>
      </c>
      <c r="Q934" s="304">
        <f>ROUND(class[[#This Row],[count]],-3)</f>
        <v>10000</v>
      </c>
      <c r="R934" s="321">
        <f>VLOOKUP(class[[#This Row],[count_rd]],caltran!$J$2:$P$182,7,FALSE)</f>
        <v>6410</v>
      </c>
      <c r="S934" s="321">
        <f>VLOOKUP(class[[#This Row],[count_rd]],caltran!$J$2:$P$182,6,FALSE)</f>
        <v>13590</v>
      </c>
      <c r="T934" s="59">
        <f>IF(AND(class[[#This Row],[flow]]&gt;=class[[#This Row],[low]], class[[#This Row],[flow]]&lt;=class[[#This Row],[high]]),1,0)</f>
        <v>1</v>
      </c>
    </row>
    <row r="935" spans="1:20">
      <c r="A935" s="59">
        <v>28539</v>
      </c>
      <c r="B935" s="59">
        <v>9</v>
      </c>
      <c r="C935" s="59">
        <v>1</v>
      </c>
      <c r="D935" s="59">
        <v>1</v>
      </c>
      <c r="E935" s="59" t="s">
        <v>82</v>
      </c>
      <c r="F935" s="59">
        <v>2</v>
      </c>
      <c r="G935" s="227">
        <v>0</v>
      </c>
      <c r="H935" s="227">
        <v>6</v>
      </c>
      <c r="I935" s="227">
        <v>12</v>
      </c>
      <c r="J935" s="59">
        <v>9849</v>
      </c>
      <c r="K935" s="78">
        <f>VLOOKUP(class[[#This Row],[hwycov_id]],flow[[hwycov_id]:[flow_day]],2,FALSE)</f>
        <v>6671.5391840000002</v>
      </c>
      <c r="L935" s="229">
        <f t="shared" si="42"/>
        <v>-0.32261760747283985</v>
      </c>
      <c r="M935" s="228">
        <f t="shared" si="43"/>
        <v>-3177.4608159999998</v>
      </c>
      <c r="N935" s="228">
        <f t="shared" si="44"/>
        <v>10096257.237215385</v>
      </c>
      <c r="O935" s="59" t="e">
        <f>VLOOKUP(class[[#This Row],[hwycov_id]],check!$A$2:$P$26,16,FALSE)</f>
        <v>#N/A</v>
      </c>
      <c r="P935" s="59">
        <v>959</v>
      </c>
      <c r="Q935" s="304">
        <f>ROUND(class[[#This Row],[count]],-3)</f>
        <v>10000</v>
      </c>
      <c r="R935" s="321">
        <f>VLOOKUP(class[[#This Row],[count_rd]],caltran!$J$2:$P$182,7,FALSE)</f>
        <v>6410</v>
      </c>
      <c r="S935" s="321">
        <f>VLOOKUP(class[[#This Row],[count_rd]],caltran!$J$2:$P$182,6,FALSE)</f>
        <v>13590</v>
      </c>
      <c r="T935" s="59">
        <f>IF(AND(class[[#This Row],[flow]]&gt;=class[[#This Row],[low]], class[[#This Row],[flow]]&lt;=class[[#This Row],[high]]),1,0)</f>
        <v>1</v>
      </c>
    </row>
    <row r="936" spans="1:20">
      <c r="A936" s="59">
        <v>2600</v>
      </c>
      <c r="B936" s="59">
        <v>9</v>
      </c>
      <c r="C936" s="59">
        <v>1</v>
      </c>
      <c r="D936" s="59">
        <v>1</v>
      </c>
      <c r="E936" s="59" t="s">
        <v>82</v>
      </c>
      <c r="F936" s="59">
        <v>2</v>
      </c>
      <c r="G936" s="227">
        <v>0</v>
      </c>
      <c r="H936" s="227">
        <v>6</v>
      </c>
      <c r="I936" s="227">
        <v>1</v>
      </c>
      <c r="J936" s="59">
        <v>9851</v>
      </c>
      <c r="K936" s="78">
        <f>VLOOKUP(class[[#This Row],[hwycov_id]],flow[[hwycov_id]:[flow_day]],2,FALSE)</f>
        <v>10917.13739</v>
      </c>
      <c r="L936" s="229">
        <f t="shared" si="42"/>
        <v>0.10822631103441283</v>
      </c>
      <c r="M936" s="228">
        <f t="shared" si="43"/>
        <v>1066.1373899999999</v>
      </c>
      <c r="N936" s="228">
        <f t="shared" si="44"/>
        <v>1136648.9343560119</v>
      </c>
      <c r="O936" s="59" t="e">
        <f>VLOOKUP(class[[#This Row],[hwycov_id]],check!$A$2:$P$26,16,FALSE)</f>
        <v>#N/A</v>
      </c>
      <c r="P936" s="59">
        <v>960</v>
      </c>
      <c r="Q936" s="304">
        <f>ROUND(class[[#This Row],[count]],-3)</f>
        <v>10000</v>
      </c>
      <c r="R936" s="321">
        <f>VLOOKUP(class[[#This Row],[count_rd]],caltran!$J$2:$P$182,7,FALSE)</f>
        <v>6410</v>
      </c>
      <c r="S936" s="321">
        <f>VLOOKUP(class[[#This Row],[count_rd]],caltran!$J$2:$P$182,6,FALSE)</f>
        <v>13590</v>
      </c>
      <c r="T936" s="59">
        <f>IF(AND(class[[#This Row],[flow]]&gt;=class[[#This Row],[low]], class[[#This Row],[flow]]&lt;=class[[#This Row],[high]]),1,0)</f>
        <v>1</v>
      </c>
    </row>
    <row r="937" spans="1:20">
      <c r="A937" s="59">
        <v>28538</v>
      </c>
      <c r="B937" s="59">
        <v>9</v>
      </c>
      <c r="C937" s="59">
        <v>1</v>
      </c>
      <c r="D937" s="59">
        <v>1</v>
      </c>
      <c r="E937" s="59" t="s">
        <v>82</v>
      </c>
      <c r="F937" s="59">
        <v>2</v>
      </c>
      <c r="G937" s="227">
        <v>0</v>
      </c>
      <c r="H937" s="227">
        <v>6</v>
      </c>
      <c r="I937" s="227">
        <v>12</v>
      </c>
      <c r="J937" s="59">
        <v>9863</v>
      </c>
      <c r="K937" s="78">
        <f>VLOOKUP(class[[#This Row],[hwycov_id]],flow[[hwycov_id]:[flow_day]],2,FALSE)</f>
        <v>7356.0959640000001</v>
      </c>
      <c r="L937" s="229">
        <f t="shared" si="42"/>
        <v>-0.25417256777856634</v>
      </c>
      <c r="M937" s="228">
        <f t="shared" si="43"/>
        <v>-2506.9040359999999</v>
      </c>
      <c r="N937" s="228">
        <f t="shared" si="44"/>
        <v>6284567.8457130892</v>
      </c>
      <c r="O937" s="59" t="e">
        <f>VLOOKUP(class[[#This Row],[hwycov_id]],check!$A$2:$P$26,16,FALSE)</f>
        <v>#N/A</v>
      </c>
      <c r="P937" s="59">
        <v>961</v>
      </c>
      <c r="Q937" s="304">
        <f>ROUND(class[[#This Row],[count]],-3)</f>
        <v>10000</v>
      </c>
      <c r="R937" s="321">
        <f>VLOOKUP(class[[#This Row],[count_rd]],caltran!$J$2:$P$182,7,FALSE)</f>
        <v>6410</v>
      </c>
      <c r="S937" s="321">
        <f>VLOOKUP(class[[#This Row],[count_rd]],caltran!$J$2:$P$182,6,FALSE)</f>
        <v>13590</v>
      </c>
      <c r="T937" s="59">
        <f>IF(AND(class[[#This Row],[flow]]&gt;=class[[#This Row],[low]], class[[#This Row],[flow]]&lt;=class[[#This Row],[high]]),1,0)</f>
        <v>1</v>
      </c>
    </row>
    <row r="938" spans="1:20">
      <c r="A938" s="59">
        <v>28813</v>
      </c>
      <c r="B938" s="59">
        <v>9</v>
      </c>
      <c r="C938" s="59">
        <v>1</v>
      </c>
      <c r="D938" s="59">
        <v>1</v>
      </c>
      <c r="E938" s="59" t="s">
        <v>82</v>
      </c>
      <c r="F938" s="59">
        <v>2</v>
      </c>
      <c r="G938" s="227">
        <v>0</v>
      </c>
      <c r="H938" s="227">
        <v>3</v>
      </c>
      <c r="I938" s="227">
        <v>14</v>
      </c>
      <c r="J938" s="59">
        <v>9962</v>
      </c>
      <c r="K938" s="78">
        <f>VLOOKUP(class[[#This Row],[hwycov_id]],flow[[hwycov_id]:[flow_day]],2,FALSE)</f>
        <v>9229.9110120000005</v>
      </c>
      <c r="L938" s="229">
        <f t="shared" si="42"/>
        <v>-7.3488153784380561E-2</v>
      </c>
      <c r="M938" s="228">
        <f t="shared" si="43"/>
        <v>-732.08898799999952</v>
      </c>
      <c r="N938" s="228">
        <f t="shared" si="44"/>
        <v>535954.2863508634</v>
      </c>
      <c r="O938" s="59" t="e">
        <f>VLOOKUP(class[[#This Row],[hwycov_id]],check!$A$2:$P$26,16,FALSE)</f>
        <v>#N/A</v>
      </c>
      <c r="P938" s="59">
        <v>962</v>
      </c>
      <c r="Q938" s="304">
        <f>ROUND(class[[#This Row],[count]],-3)</f>
        <v>10000</v>
      </c>
      <c r="R938" s="321">
        <f>VLOOKUP(class[[#This Row],[count_rd]],caltran!$J$2:$P$182,7,FALSE)</f>
        <v>6410</v>
      </c>
      <c r="S938" s="321">
        <f>VLOOKUP(class[[#This Row],[count_rd]],caltran!$J$2:$P$182,6,FALSE)</f>
        <v>13590</v>
      </c>
      <c r="T938" s="59">
        <f>IF(AND(class[[#This Row],[flow]]&gt;=class[[#This Row],[low]], class[[#This Row],[flow]]&lt;=class[[#This Row],[high]]),1,0)</f>
        <v>1</v>
      </c>
    </row>
    <row r="939" spans="1:20">
      <c r="A939" s="59">
        <v>4055</v>
      </c>
      <c r="B939" s="59">
        <v>9</v>
      </c>
      <c r="C939" s="59">
        <v>1</v>
      </c>
      <c r="D939" s="59">
        <v>1</v>
      </c>
      <c r="E939" s="59" t="s">
        <v>82</v>
      </c>
      <c r="F939" s="59">
        <v>2</v>
      </c>
      <c r="G939" s="227">
        <v>0</v>
      </c>
      <c r="H939" s="227">
        <v>2</v>
      </c>
      <c r="I939" s="227">
        <v>14</v>
      </c>
      <c r="J939" s="59">
        <v>9988</v>
      </c>
      <c r="K939" s="78">
        <f>VLOOKUP(class[[#This Row],[hwycov_id]],flow[[hwycov_id]:[flow_day]],2,FALSE)</f>
        <v>8576.326599</v>
      </c>
      <c r="L939" s="229">
        <f t="shared" si="42"/>
        <v>-0.14133694443332001</v>
      </c>
      <c r="M939" s="228">
        <f t="shared" si="43"/>
        <v>-1411.673401</v>
      </c>
      <c r="N939" s="228">
        <f t="shared" si="44"/>
        <v>1992821.7910909068</v>
      </c>
      <c r="O939" s="59" t="e">
        <f>VLOOKUP(class[[#This Row],[hwycov_id]],check!$A$2:$P$26,16,FALSE)</f>
        <v>#N/A</v>
      </c>
      <c r="P939" s="59">
        <v>963</v>
      </c>
      <c r="Q939" s="304">
        <f>ROUND(class[[#This Row],[count]],-3)</f>
        <v>10000</v>
      </c>
      <c r="R939" s="321">
        <f>VLOOKUP(class[[#This Row],[count_rd]],caltran!$J$2:$P$182,7,FALSE)</f>
        <v>6410</v>
      </c>
      <c r="S939" s="321">
        <f>VLOOKUP(class[[#This Row],[count_rd]],caltran!$J$2:$P$182,6,FALSE)</f>
        <v>13590</v>
      </c>
      <c r="T939" s="59">
        <f>IF(AND(class[[#This Row],[flow]]&gt;=class[[#This Row],[low]], class[[#This Row],[flow]]&lt;=class[[#This Row],[high]]),1,0)</f>
        <v>1</v>
      </c>
    </row>
    <row r="940" spans="1:20">
      <c r="A940" s="59">
        <v>10905</v>
      </c>
      <c r="B940" s="59">
        <v>9</v>
      </c>
      <c r="C940" s="59">
        <v>1</v>
      </c>
      <c r="D940" s="59">
        <v>1</v>
      </c>
      <c r="E940" s="59" t="s">
        <v>82</v>
      </c>
      <c r="F940" s="59">
        <v>2</v>
      </c>
      <c r="G940" s="227">
        <v>0</v>
      </c>
      <c r="H940" s="227">
        <v>6</v>
      </c>
      <c r="I940" s="227">
        <v>1</v>
      </c>
      <c r="J940" s="59">
        <v>9989</v>
      </c>
      <c r="K940" s="78">
        <f>VLOOKUP(class[[#This Row],[hwycov_id]],flow[[hwycov_id]:[flow_day]],2,FALSE)</f>
        <v>8046.2335819999998</v>
      </c>
      <c r="L940" s="229">
        <f t="shared" si="42"/>
        <v>-0.19449058143958353</v>
      </c>
      <c r="M940" s="228">
        <f t="shared" si="43"/>
        <v>-1942.7664180000002</v>
      </c>
      <c r="N940" s="228">
        <f t="shared" si="44"/>
        <v>3774341.3549085516</v>
      </c>
      <c r="O940" s="59" t="e">
        <f>VLOOKUP(class[[#This Row],[hwycov_id]],check!$A$2:$P$26,16,FALSE)</f>
        <v>#N/A</v>
      </c>
      <c r="P940" s="59">
        <v>964</v>
      </c>
      <c r="Q940" s="304">
        <f>ROUND(class[[#This Row],[count]],-3)</f>
        <v>10000</v>
      </c>
      <c r="R940" s="321">
        <f>VLOOKUP(class[[#This Row],[count_rd]],caltran!$J$2:$P$182,7,FALSE)</f>
        <v>6410</v>
      </c>
      <c r="S940" s="321">
        <f>VLOOKUP(class[[#This Row],[count_rd]],caltran!$J$2:$P$182,6,FALSE)</f>
        <v>13590</v>
      </c>
      <c r="T940" s="59">
        <f>IF(AND(class[[#This Row],[flow]]&gt;=class[[#This Row],[low]], class[[#This Row],[flow]]&lt;=class[[#This Row],[high]]),1,0)</f>
        <v>1</v>
      </c>
    </row>
    <row r="941" spans="1:20">
      <c r="A941" s="59">
        <v>8960</v>
      </c>
      <c r="B941" s="59">
        <v>9</v>
      </c>
      <c r="C941" s="59">
        <v>1</v>
      </c>
      <c r="D941" s="59">
        <v>1</v>
      </c>
      <c r="E941" s="59" t="s">
        <v>82</v>
      </c>
      <c r="F941" s="59">
        <v>2</v>
      </c>
      <c r="G941" s="227">
        <v>1</v>
      </c>
      <c r="H941" s="227">
        <v>2</v>
      </c>
      <c r="I941" s="227">
        <v>14</v>
      </c>
      <c r="J941" s="59">
        <v>10009</v>
      </c>
      <c r="K941" s="78">
        <f>VLOOKUP(class[[#This Row],[hwycov_id]],flow[[hwycov_id]:[flow_day]],2,FALSE)</f>
        <v>18936.322540000001</v>
      </c>
      <c r="L941" s="229">
        <f t="shared" si="42"/>
        <v>0.89192951743430915</v>
      </c>
      <c r="M941" s="228">
        <f t="shared" si="43"/>
        <v>8927.322540000001</v>
      </c>
      <c r="N941" s="228">
        <f t="shared" si="44"/>
        <v>79697087.733192071</v>
      </c>
      <c r="O941" s="59" t="e">
        <f>VLOOKUP(class[[#This Row],[hwycov_id]],check!$A$2:$P$26,16,FALSE)</f>
        <v>#N/A</v>
      </c>
      <c r="P941" s="59">
        <v>965</v>
      </c>
      <c r="Q941" s="304">
        <f>ROUND(class[[#This Row],[count]],-3)</f>
        <v>10000</v>
      </c>
      <c r="R941" s="321">
        <f>VLOOKUP(class[[#This Row],[count_rd]],caltran!$J$2:$P$182,7,FALSE)</f>
        <v>6410</v>
      </c>
      <c r="S941" s="321">
        <f>VLOOKUP(class[[#This Row],[count_rd]],caltran!$J$2:$P$182,6,FALSE)</f>
        <v>13590</v>
      </c>
      <c r="T941" s="59">
        <f>IF(AND(class[[#This Row],[flow]]&gt;=class[[#This Row],[low]], class[[#This Row],[flow]]&lt;=class[[#This Row],[high]]),1,0)</f>
        <v>0</v>
      </c>
    </row>
    <row r="942" spans="1:20">
      <c r="A942" s="59">
        <v>29884</v>
      </c>
      <c r="B942" s="59">
        <v>9</v>
      </c>
      <c r="C942" s="59">
        <v>1</v>
      </c>
      <c r="D942" s="59">
        <v>1</v>
      </c>
      <c r="E942" s="59" t="s">
        <v>82</v>
      </c>
      <c r="F942" s="59">
        <v>2</v>
      </c>
      <c r="G942" s="227">
        <v>1</v>
      </c>
      <c r="H942" s="227">
        <v>3</v>
      </c>
      <c r="I942" s="227">
        <v>14</v>
      </c>
      <c r="J942" s="59">
        <v>10023</v>
      </c>
      <c r="K942" s="78">
        <f>VLOOKUP(class[[#This Row],[hwycov_id]],flow[[hwycov_id]:[flow_day]],2,FALSE)</f>
        <v>3597.289327</v>
      </c>
      <c r="L942" s="229">
        <f t="shared" si="42"/>
        <v>-0.64109654524593429</v>
      </c>
      <c r="M942" s="228">
        <f t="shared" si="43"/>
        <v>-6425.7106729999996</v>
      </c>
      <c r="N942" s="228">
        <f t="shared" si="44"/>
        <v>41289757.653106108</v>
      </c>
      <c r="O942" s="59" t="e">
        <f>VLOOKUP(class[[#This Row],[hwycov_id]],check!$A$2:$P$26,16,FALSE)</f>
        <v>#N/A</v>
      </c>
      <c r="P942" s="59">
        <v>966</v>
      </c>
      <c r="Q942" s="304">
        <f>ROUND(class[[#This Row],[count]],-3)</f>
        <v>10000</v>
      </c>
      <c r="R942" s="321">
        <f>VLOOKUP(class[[#This Row],[count_rd]],caltran!$J$2:$P$182,7,FALSE)</f>
        <v>6410</v>
      </c>
      <c r="S942" s="321">
        <f>VLOOKUP(class[[#This Row],[count_rd]],caltran!$J$2:$P$182,6,FALSE)</f>
        <v>13590</v>
      </c>
      <c r="T942" s="59">
        <f>IF(AND(class[[#This Row],[flow]]&gt;=class[[#This Row],[low]], class[[#This Row],[flow]]&lt;=class[[#This Row],[high]]),1,0)</f>
        <v>0</v>
      </c>
    </row>
    <row r="943" spans="1:20">
      <c r="A943" s="59">
        <v>28953</v>
      </c>
      <c r="B943" s="59">
        <v>9</v>
      </c>
      <c r="C943" s="59">
        <v>1</v>
      </c>
      <c r="D943" s="59">
        <v>1</v>
      </c>
      <c r="E943" s="59" t="s">
        <v>82</v>
      </c>
      <c r="F943" s="59">
        <v>2</v>
      </c>
      <c r="G943" s="227">
        <v>1</v>
      </c>
      <c r="H943" s="227">
        <v>5</v>
      </c>
      <c r="I943" s="227">
        <v>9</v>
      </c>
      <c r="J943" s="59">
        <v>10047</v>
      </c>
      <c r="K943" s="78">
        <f>VLOOKUP(class[[#This Row],[hwycov_id]],flow[[hwycov_id]:[flow_day]],2,FALSE)</f>
        <v>7777.721923000001</v>
      </c>
      <c r="L943" s="229">
        <f t="shared" si="42"/>
        <v>-0.22586623638897174</v>
      </c>
      <c r="M943" s="228">
        <f t="shared" si="43"/>
        <v>-2269.278076999999</v>
      </c>
      <c r="N943" s="228">
        <f t="shared" si="44"/>
        <v>5149622.9907528134</v>
      </c>
      <c r="O943" s="59" t="e">
        <f>VLOOKUP(class[[#This Row],[hwycov_id]],check!$A$2:$P$26,16,FALSE)</f>
        <v>#N/A</v>
      </c>
      <c r="P943" s="59">
        <v>967</v>
      </c>
      <c r="Q943" s="304">
        <f>ROUND(class[[#This Row],[count]],-3)</f>
        <v>10000</v>
      </c>
      <c r="R943" s="321">
        <f>VLOOKUP(class[[#This Row],[count_rd]],caltran!$J$2:$P$182,7,FALSE)</f>
        <v>6410</v>
      </c>
      <c r="S943" s="321">
        <f>VLOOKUP(class[[#This Row],[count_rd]],caltran!$J$2:$P$182,6,FALSE)</f>
        <v>13590</v>
      </c>
      <c r="T943" s="59">
        <f>IF(AND(class[[#This Row],[flow]]&gt;=class[[#This Row],[low]], class[[#This Row],[flow]]&lt;=class[[#This Row],[high]]),1,0)</f>
        <v>1</v>
      </c>
    </row>
    <row r="944" spans="1:20">
      <c r="A944" s="59">
        <v>10874</v>
      </c>
      <c r="B944" s="59">
        <v>9</v>
      </c>
      <c r="C944" s="59">
        <v>1</v>
      </c>
      <c r="D944" s="59">
        <v>1</v>
      </c>
      <c r="E944" s="59" t="s">
        <v>82</v>
      </c>
      <c r="F944" s="59">
        <v>2</v>
      </c>
      <c r="G944" s="227">
        <v>1</v>
      </c>
      <c r="H944" s="227">
        <v>3</v>
      </c>
      <c r="I944" s="227">
        <v>14</v>
      </c>
      <c r="J944" s="59">
        <v>10096</v>
      </c>
      <c r="K944" s="78">
        <f>VLOOKUP(class[[#This Row],[hwycov_id]],flow[[hwycov_id]:[flow_day]],2,FALSE)</f>
        <v>10574.729218</v>
      </c>
      <c r="L944" s="229">
        <f t="shared" si="42"/>
        <v>4.7417711767036463E-2</v>
      </c>
      <c r="M944" s="228">
        <f t="shared" si="43"/>
        <v>478.7292180000004</v>
      </c>
      <c r="N944" s="228">
        <f t="shared" si="44"/>
        <v>229181.66416689192</v>
      </c>
      <c r="O944" s="59" t="e">
        <f>VLOOKUP(class[[#This Row],[hwycov_id]],check!$A$2:$P$26,16,FALSE)</f>
        <v>#N/A</v>
      </c>
      <c r="P944" s="59">
        <v>968</v>
      </c>
      <c r="Q944" s="304">
        <f>ROUND(class[[#This Row],[count]],-3)</f>
        <v>10000</v>
      </c>
      <c r="R944" s="321">
        <f>VLOOKUP(class[[#This Row],[count_rd]],caltran!$J$2:$P$182,7,FALSE)</f>
        <v>6410</v>
      </c>
      <c r="S944" s="321">
        <f>VLOOKUP(class[[#This Row],[count_rd]],caltran!$J$2:$P$182,6,FALSE)</f>
        <v>13590</v>
      </c>
      <c r="T944" s="59">
        <f>IF(AND(class[[#This Row],[flow]]&gt;=class[[#This Row],[low]], class[[#This Row],[flow]]&lt;=class[[#This Row],[high]]),1,0)</f>
        <v>1</v>
      </c>
    </row>
    <row r="945" spans="1:20">
      <c r="A945" s="59">
        <v>28529</v>
      </c>
      <c r="B945" s="59">
        <v>9</v>
      </c>
      <c r="C945" s="59">
        <v>1</v>
      </c>
      <c r="D945" s="59">
        <v>1</v>
      </c>
      <c r="E945" s="59" t="s">
        <v>82</v>
      </c>
      <c r="F945" s="59">
        <v>2</v>
      </c>
      <c r="G945" s="227">
        <v>1</v>
      </c>
      <c r="H945" s="227">
        <v>6</v>
      </c>
      <c r="I945" s="227">
        <v>12</v>
      </c>
      <c r="J945" s="59">
        <v>10099</v>
      </c>
      <c r="K945" s="78">
        <f>VLOOKUP(class[[#This Row],[hwycov_id]],flow[[hwycov_id]:[flow_day]],2,FALSE)</f>
        <v>8713.5423119999996</v>
      </c>
      <c r="L945" s="229">
        <f t="shared" si="42"/>
        <v>-0.1371876114466779</v>
      </c>
      <c r="M945" s="228">
        <f t="shared" si="43"/>
        <v>-1385.4576880000004</v>
      </c>
      <c r="N945" s="228">
        <f t="shared" si="44"/>
        <v>1919493.0052383065</v>
      </c>
      <c r="O945" s="59" t="e">
        <f>VLOOKUP(class[[#This Row],[hwycov_id]],check!$A$2:$P$26,16,FALSE)</f>
        <v>#N/A</v>
      </c>
      <c r="P945" s="59">
        <v>969</v>
      </c>
      <c r="Q945" s="304">
        <f>ROUND(class[[#This Row],[count]],-3)</f>
        <v>10000</v>
      </c>
      <c r="R945" s="321">
        <f>VLOOKUP(class[[#This Row],[count_rd]],caltran!$J$2:$P$182,7,FALSE)</f>
        <v>6410</v>
      </c>
      <c r="S945" s="321">
        <f>VLOOKUP(class[[#This Row],[count_rd]],caltran!$J$2:$P$182,6,FALSE)</f>
        <v>13590</v>
      </c>
      <c r="T945" s="59">
        <f>IF(AND(class[[#This Row],[flow]]&gt;=class[[#This Row],[low]], class[[#This Row],[flow]]&lt;=class[[#This Row],[high]]),1,0)</f>
        <v>1</v>
      </c>
    </row>
    <row r="946" spans="1:20">
      <c r="A946" s="59">
        <v>28497</v>
      </c>
      <c r="B946" s="59">
        <v>9</v>
      </c>
      <c r="C946" s="59">
        <v>1</v>
      </c>
      <c r="D946" s="59">
        <v>1</v>
      </c>
      <c r="E946" s="59" t="s">
        <v>82</v>
      </c>
      <c r="F946" s="59">
        <v>2</v>
      </c>
      <c r="G946" s="227">
        <v>1</v>
      </c>
      <c r="H946" s="227">
        <v>6</v>
      </c>
      <c r="I946" s="227">
        <v>12</v>
      </c>
      <c r="J946" s="59">
        <v>10154</v>
      </c>
      <c r="K946" s="78">
        <f>VLOOKUP(class[[#This Row],[hwycov_id]],flow[[hwycov_id]:[flow_day]],2,FALSE)</f>
        <v>7693.4456789999995</v>
      </c>
      <c r="L946" s="229">
        <f t="shared" si="42"/>
        <v>-0.24232364792200123</v>
      </c>
      <c r="M946" s="228">
        <f t="shared" si="43"/>
        <v>-2460.5543210000005</v>
      </c>
      <c r="N946" s="228">
        <f t="shared" si="44"/>
        <v>6054327.5665917732</v>
      </c>
      <c r="O946" s="59" t="e">
        <f>VLOOKUP(class[[#This Row],[hwycov_id]],check!$A$2:$P$26,16,FALSE)</f>
        <v>#N/A</v>
      </c>
      <c r="P946" s="59">
        <v>970</v>
      </c>
      <c r="Q946" s="304">
        <f>ROUND(class[[#This Row],[count]],-3)</f>
        <v>10000</v>
      </c>
      <c r="R946" s="321">
        <f>VLOOKUP(class[[#This Row],[count_rd]],caltran!$J$2:$P$182,7,FALSE)</f>
        <v>6410</v>
      </c>
      <c r="S946" s="321">
        <f>VLOOKUP(class[[#This Row],[count_rd]],caltran!$J$2:$P$182,6,FALSE)</f>
        <v>13590</v>
      </c>
      <c r="T946" s="59">
        <f>IF(AND(class[[#This Row],[flow]]&gt;=class[[#This Row],[low]], class[[#This Row],[flow]]&lt;=class[[#This Row],[high]]),1,0)</f>
        <v>1</v>
      </c>
    </row>
    <row r="947" spans="1:20">
      <c r="A947" s="59">
        <v>29835</v>
      </c>
      <c r="B947" s="59">
        <v>9</v>
      </c>
      <c r="C947" s="59">
        <v>1</v>
      </c>
      <c r="D947" s="59">
        <v>1</v>
      </c>
      <c r="E947" s="59" t="s">
        <v>82</v>
      </c>
      <c r="F947" s="59">
        <v>2</v>
      </c>
      <c r="G947" s="227">
        <v>1</v>
      </c>
      <c r="H947" s="227">
        <v>6</v>
      </c>
      <c r="I947" s="227">
        <v>6</v>
      </c>
      <c r="J947" s="59">
        <v>10194</v>
      </c>
      <c r="K947" s="78">
        <f>VLOOKUP(class[[#This Row],[hwycov_id]],flow[[hwycov_id]:[flow_day]],2,FALSE)</f>
        <v>6857.3262629999999</v>
      </c>
      <c r="L947" s="229">
        <f t="shared" si="42"/>
        <v>-0.32731741583284291</v>
      </c>
      <c r="M947" s="228">
        <f t="shared" si="43"/>
        <v>-3336.6737370000001</v>
      </c>
      <c r="N947" s="228">
        <f t="shared" si="44"/>
        <v>11133391.627185546</v>
      </c>
      <c r="O947" s="59" t="e">
        <f>VLOOKUP(class[[#This Row],[hwycov_id]],check!$A$2:$P$26,16,FALSE)</f>
        <v>#N/A</v>
      </c>
      <c r="P947" s="59">
        <v>971</v>
      </c>
      <c r="Q947" s="304">
        <f>ROUND(class[[#This Row],[count]],-3)</f>
        <v>10000</v>
      </c>
      <c r="R947" s="321">
        <f>VLOOKUP(class[[#This Row],[count_rd]],caltran!$J$2:$P$182,7,FALSE)</f>
        <v>6410</v>
      </c>
      <c r="S947" s="321">
        <f>VLOOKUP(class[[#This Row],[count_rd]],caltran!$J$2:$P$182,6,FALSE)</f>
        <v>13590</v>
      </c>
      <c r="T947" s="59">
        <f>IF(AND(class[[#This Row],[flow]]&gt;=class[[#This Row],[low]], class[[#This Row],[flow]]&lt;=class[[#This Row],[high]]),1,0)</f>
        <v>1</v>
      </c>
    </row>
    <row r="948" spans="1:20">
      <c r="A948" s="59">
        <v>14630</v>
      </c>
      <c r="B948" s="59">
        <v>9</v>
      </c>
      <c r="C948" s="59">
        <v>1</v>
      </c>
      <c r="D948" s="59">
        <v>1</v>
      </c>
      <c r="E948" s="59" t="s">
        <v>82</v>
      </c>
      <c r="F948" s="59">
        <v>2</v>
      </c>
      <c r="G948" s="227">
        <v>1</v>
      </c>
      <c r="H948" s="227">
        <v>3</v>
      </c>
      <c r="I948" s="227">
        <v>14</v>
      </c>
      <c r="J948" s="59">
        <v>10233</v>
      </c>
      <c r="K948" s="78">
        <f>VLOOKUP(class[[#This Row],[hwycov_id]],flow[[hwycov_id]:[flow_day]],2,FALSE)</f>
        <v>8709.5712280000007</v>
      </c>
      <c r="L948" s="229">
        <f t="shared" si="42"/>
        <v>-0.14887411042704968</v>
      </c>
      <c r="M948" s="228">
        <f t="shared" si="43"/>
        <v>-1523.4287719999993</v>
      </c>
      <c r="N948" s="228">
        <f t="shared" si="44"/>
        <v>2320835.223357426</v>
      </c>
      <c r="O948" s="59" t="e">
        <f>VLOOKUP(class[[#This Row],[hwycov_id]],check!$A$2:$P$26,16,FALSE)</f>
        <v>#N/A</v>
      </c>
      <c r="P948" s="59">
        <v>972</v>
      </c>
      <c r="Q948" s="304">
        <f>ROUND(class[[#This Row],[count]],-3)</f>
        <v>10000</v>
      </c>
      <c r="R948" s="321">
        <f>VLOOKUP(class[[#This Row],[count_rd]],caltran!$J$2:$P$182,7,FALSE)</f>
        <v>6410</v>
      </c>
      <c r="S948" s="321">
        <f>VLOOKUP(class[[#This Row],[count_rd]],caltran!$J$2:$P$182,6,FALSE)</f>
        <v>13590</v>
      </c>
      <c r="T948" s="59">
        <f>IF(AND(class[[#This Row],[flow]]&gt;=class[[#This Row],[low]], class[[#This Row],[flow]]&lt;=class[[#This Row],[high]]),1,0)</f>
        <v>1</v>
      </c>
    </row>
    <row r="949" spans="1:20">
      <c r="A949" s="59">
        <v>2577</v>
      </c>
      <c r="B949" s="59">
        <v>9</v>
      </c>
      <c r="C949" s="59">
        <v>1</v>
      </c>
      <c r="D949" s="59">
        <v>1</v>
      </c>
      <c r="E949" s="59" t="s">
        <v>82</v>
      </c>
      <c r="F949" s="59">
        <v>2</v>
      </c>
      <c r="G949" s="227">
        <v>1</v>
      </c>
      <c r="H949" s="227">
        <v>2</v>
      </c>
      <c r="I949" s="227">
        <v>14</v>
      </c>
      <c r="J949" s="59">
        <v>10255</v>
      </c>
      <c r="K949" s="78">
        <f>VLOOKUP(class[[#This Row],[hwycov_id]],flow[[hwycov_id]:[flow_day]],2,FALSE)</f>
        <v>9359.4213569999993</v>
      </c>
      <c r="L949" s="229">
        <f t="shared" si="42"/>
        <v>-8.7330925694783068E-2</v>
      </c>
      <c r="M949" s="228">
        <f t="shared" si="43"/>
        <v>-895.57864300000074</v>
      </c>
      <c r="N949" s="228">
        <f t="shared" si="44"/>
        <v>802061.10579772282</v>
      </c>
      <c r="O949" s="59" t="e">
        <f>VLOOKUP(class[[#This Row],[hwycov_id]],check!$A$2:$P$26,16,FALSE)</f>
        <v>#N/A</v>
      </c>
      <c r="P949" s="59">
        <v>973</v>
      </c>
      <c r="Q949" s="304">
        <f>ROUND(class[[#This Row],[count]],-3)</f>
        <v>10000</v>
      </c>
      <c r="R949" s="321">
        <f>VLOOKUP(class[[#This Row],[count_rd]],caltran!$J$2:$P$182,7,FALSE)</f>
        <v>6410</v>
      </c>
      <c r="S949" s="321">
        <f>VLOOKUP(class[[#This Row],[count_rd]],caltran!$J$2:$P$182,6,FALSE)</f>
        <v>13590</v>
      </c>
      <c r="T949" s="59">
        <f>IF(AND(class[[#This Row],[flow]]&gt;=class[[#This Row],[low]], class[[#This Row],[flow]]&lt;=class[[#This Row],[high]]),1,0)</f>
        <v>1</v>
      </c>
    </row>
    <row r="950" spans="1:20">
      <c r="A950" s="59">
        <v>2621</v>
      </c>
      <c r="B950" s="59">
        <v>9</v>
      </c>
      <c r="C950" s="59">
        <v>1</v>
      </c>
      <c r="D950" s="59">
        <v>1</v>
      </c>
      <c r="E950" s="59" t="s">
        <v>82</v>
      </c>
      <c r="F950" s="59">
        <v>2</v>
      </c>
      <c r="G950" s="227">
        <v>1</v>
      </c>
      <c r="H950" s="227">
        <v>6</v>
      </c>
      <c r="I950" s="227">
        <v>6</v>
      </c>
      <c r="J950" s="59">
        <v>10265</v>
      </c>
      <c r="K950" s="78">
        <f>VLOOKUP(class[[#This Row],[hwycov_id]],flow[[hwycov_id]:[flow_day]],2,FALSE)</f>
        <v>8178.2289430000001</v>
      </c>
      <c r="L950" s="229">
        <f t="shared" si="42"/>
        <v>-0.20328992274719926</v>
      </c>
      <c r="M950" s="228">
        <f t="shared" si="43"/>
        <v>-2086.7710569999999</v>
      </c>
      <c r="N950" s="228">
        <f t="shared" si="44"/>
        <v>4354613.4443328967</v>
      </c>
      <c r="O950" s="59" t="e">
        <f>VLOOKUP(class[[#This Row],[hwycov_id]],check!$A$2:$P$26,16,FALSE)</f>
        <v>#N/A</v>
      </c>
      <c r="P950" s="59">
        <v>974</v>
      </c>
      <c r="Q950" s="304">
        <f>ROUND(class[[#This Row],[count]],-3)</f>
        <v>10000</v>
      </c>
      <c r="R950" s="321">
        <f>VLOOKUP(class[[#This Row],[count_rd]],caltran!$J$2:$P$182,7,FALSE)</f>
        <v>6410</v>
      </c>
      <c r="S950" s="321">
        <f>VLOOKUP(class[[#This Row],[count_rd]],caltran!$J$2:$P$182,6,FALSE)</f>
        <v>13590</v>
      </c>
      <c r="T950" s="59">
        <f>IF(AND(class[[#This Row],[flow]]&gt;=class[[#This Row],[low]], class[[#This Row],[flow]]&lt;=class[[#This Row],[high]]),1,0)</f>
        <v>1</v>
      </c>
    </row>
    <row r="951" spans="1:20">
      <c r="A951" s="59">
        <v>29188</v>
      </c>
      <c r="B951" s="59">
        <v>9</v>
      </c>
      <c r="C951" s="59">
        <v>1</v>
      </c>
      <c r="D951" s="59">
        <v>1</v>
      </c>
      <c r="E951" s="59" t="s">
        <v>82</v>
      </c>
      <c r="F951" s="59">
        <v>2</v>
      </c>
      <c r="G951" s="227">
        <v>1</v>
      </c>
      <c r="H951" s="227">
        <v>7</v>
      </c>
      <c r="I951" s="227">
        <v>15</v>
      </c>
      <c r="J951" s="59">
        <v>10266</v>
      </c>
      <c r="K951" s="78">
        <f>VLOOKUP(class[[#This Row],[hwycov_id]],flow[[hwycov_id]:[flow_day]],2,FALSE)</f>
        <v>8008.1835019999999</v>
      </c>
      <c r="L951" s="229">
        <f t="shared" si="42"/>
        <v>-0.21993147262809276</v>
      </c>
      <c r="M951" s="228">
        <f t="shared" si="43"/>
        <v>-2257.8164980000001</v>
      </c>
      <c r="N951" s="228">
        <f t="shared" si="44"/>
        <v>5097735.3386409851</v>
      </c>
      <c r="O951" s="59" t="e">
        <f>VLOOKUP(class[[#This Row],[hwycov_id]],check!$A$2:$P$26,16,FALSE)</f>
        <v>#N/A</v>
      </c>
      <c r="P951" s="59">
        <v>975</v>
      </c>
      <c r="Q951" s="304">
        <f>ROUND(class[[#This Row],[count]],-3)</f>
        <v>10000</v>
      </c>
      <c r="R951" s="321">
        <f>VLOOKUP(class[[#This Row],[count_rd]],caltran!$J$2:$P$182,7,FALSE)</f>
        <v>6410</v>
      </c>
      <c r="S951" s="321">
        <f>VLOOKUP(class[[#This Row],[count_rd]],caltran!$J$2:$P$182,6,FALSE)</f>
        <v>13590</v>
      </c>
      <c r="T951" s="59">
        <f>IF(AND(class[[#This Row],[flow]]&gt;=class[[#This Row],[low]], class[[#This Row],[flow]]&lt;=class[[#This Row],[high]]),1,0)</f>
        <v>1</v>
      </c>
    </row>
    <row r="952" spans="1:20">
      <c r="A952" s="59">
        <v>13553</v>
      </c>
      <c r="B952" s="59">
        <v>9</v>
      </c>
      <c r="C952" s="59">
        <v>1</v>
      </c>
      <c r="D952" s="59">
        <v>1</v>
      </c>
      <c r="E952" s="59" t="s">
        <v>82</v>
      </c>
      <c r="F952" s="59">
        <v>2</v>
      </c>
      <c r="G952" s="227">
        <v>1</v>
      </c>
      <c r="H952" s="227">
        <v>6</v>
      </c>
      <c r="I952" s="227">
        <v>17</v>
      </c>
      <c r="J952" s="59">
        <v>10277</v>
      </c>
      <c r="K952" s="78">
        <f>VLOOKUP(class[[#This Row],[hwycov_id]],flow[[hwycov_id]:[flow_day]],2,FALSE)</f>
        <v>8130.0841060000002</v>
      </c>
      <c r="L952" s="229">
        <f t="shared" si="42"/>
        <v>-0.20890492303201325</v>
      </c>
      <c r="M952" s="228">
        <f t="shared" si="43"/>
        <v>-2146.9158939999998</v>
      </c>
      <c r="N952" s="228">
        <f t="shared" si="44"/>
        <v>4609247.8559098179</v>
      </c>
      <c r="O952" s="59" t="e">
        <f>VLOOKUP(class[[#This Row],[hwycov_id]],check!$A$2:$P$26,16,FALSE)</f>
        <v>#N/A</v>
      </c>
      <c r="P952" s="59">
        <v>976</v>
      </c>
      <c r="Q952" s="304">
        <f>ROUND(class[[#This Row],[count]],-3)</f>
        <v>10000</v>
      </c>
      <c r="R952" s="321">
        <f>VLOOKUP(class[[#This Row],[count_rd]],caltran!$J$2:$P$182,7,FALSE)</f>
        <v>6410</v>
      </c>
      <c r="S952" s="321">
        <f>VLOOKUP(class[[#This Row],[count_rd]],caltran!$J$2:$P$182,6,FALSE)</f>
        <v>13590</v>
      </c>
      <c r="T952" s="59">
        <f>IF(AND(class[[#This Row],[flow]]&gt;=class[[#This Row],[low]], class[[#This Row],[flow]]&lt;=class[[#This Row],[high]]),1,0)</f>
        <v>1</v>
      </c>
    </row>
    <row r="953" spans="1:20">
      <c r="A953" s="59">
        <v>28633</v>
      </c>
      <c r="B953" s="59">
        <v>9</v>
      </c>
      <c r="C953" s="59">
        <v>1</v>
      </c>
      <c r="D953" s="59">
        <v>1</v>
      </c>
      <c r="E953" s="59" t="s">
        <v>82</v>
      </c>
      <c r="F953" s="59">
        <v>2</v>
      </c>
      <c r="G953" s="227">
        <v>1</v>
      </c>
      <c r="H953" s="227">
        <v>5</v>
      </c>
      <c r="I953" s="227">
        <v>5</v>
      </c>
      <c r="J953" s="59">
        <v>10303</v>
      </c>
      <c r="K953" s="78">
        <f>VLOOKUP(class[[#This Row],[hwycov_id]],flow[[hwycov_id]:[flow_day]],2,FALSE)</f>
        <v>1746.5594479999997</v>
      </c>
      <c r="L953" s="229">
        <f t="shared" si="42"/>
        <v>-0.83048049616616526</v>
      </c>
      <c r="M953" s="228">
        <f t="shared" si="43"/>
        <v>-8556.440552</v>
      </c>
      <c r="N953" s="228">
        <f t="shared" si="44"/>
        <v>73212674.919910058</v>
      </c>
      <c r="O953" s="59" t="e">
        <f>VLOOKUP(class[[#This Row],[hwycov_id]],check!$A$2:$P$26,16,FALSE)</f>
        <v>#N/A</v>
      </c>
      <c r="P953" s="59">
        <v>977</v>
      </c>
      <c r="Q953" s="304">
        <f>ROUND(class[[#This Row],[count]],-3)</f>
        <v>10000</v>
      </c>
      <c r="R953" s="321">
        <f>VLOOKUP(class[[#This Row],[count_rd]],caltran!$J$2:$P$182,7,FALSE)</f>
        <v>6410</v>
      </c>
      <c r="S953" s="321">
        <f>VLOOKUP(class[[#This Row],[count_rd]],caltran!$J$2:$P$182,6,FALSE)</f>
        <v>13590</v>
      </c>
      <c r="T953" s="59">
        <f>IF(AND(class[[#This Row],[flow]]&gt;=class[[#This Row],[low]], class[[#This Row],[flow]]&lt;=class[[#This Row],[high]]),1,0)</f>
        <v>0</v>
      </c>
    </row>
    <row r="954" spans="1:20">
      <c r="A954" s="59">
        <v>10935</v>
      </c>
      <c r="B954" s="59">
        <v>9</v>
      </c>
      <c r="C954" s="59">
        <v>1</v>
      </c>
      <c r="D954" s="59">
        <v>1</v>
      </c>
      <c r="E954" s="59" t="s">
        <v>82</v>
      </c>
      <c r="F954" s="59">
        <v>2</v>
      </c>
      <c r="G954" s="227">
        <v>1</v>
      </c>
      <c r="H954" s="227">
        <v>3</v>
      </c>
      <c r="I954" s="227">
        <v>14</v>
      </c>
      <c r="J954" s="59">
        <v>10309</v>
      </c>
      <c r="K954" s="78">
        <f>VLOOKUP(class[[#This Row],[hwycov_id]],flow[[hwycov_id]:[flow_day]],2,FALSE)</f>
        <v>10222.658569000001</v>
      </c>
      <c r="L954" s="229">
        <f t="shared" ref="L954:L1017" si="45">K954/J954-1</f>
        <v>-8.3753449413133119E-3</v>
      </c>
      <c r="M954" s="228">
        <f t="shared" ref="M954:M1017" si="46">K954-J954</f>
        <v>-86.34143099999892</v>
      </c>
      <c r="N954" s="228">
        <f t="shared" ref="N954:N1017" si="47">POWER(M954,2)</f>
        <v>7454.8427071275746</v>
      </c>
      <c r="O954" s="59" t="e">
        <f>VLOOKUP(class[[#This Row],[hwycov_id]],check!$A$2:$P$26,16,FALSE)</f>
        <v>#N/A</v>
      </c>
      <c r="P954" s="59">
        <v>978</v>
      </c>
      <c r="Q954" s="304">
        <f>ROUND(class[[#This Row],[count]],-3)</f>
        <v>10000</v>
      </c>
      <c r="R954" s="321">
        <f>VLOOKUP(class[[#This Row],[count_rd]],caltran!$J$2:$P$182,7,FALSE)</f>
        <v>6410</v>
      </c>
      <c r="S954" s="321">
        <f>VLOOKUP(class[[#This Row],[count_rd]],caltran!$J$2:$P$182,6,FALSE)</f>
        <v>13590</v>
      </c>
      <c r="T954" s="59">
        <f>IF(AND(class[[#This Row],[flow]]&gt;=class[[#This Row],[low]], class[[#This Row],[flow]]&lt;=class[[#This Row],[high]]),1,0)</f>
        <v>1</v>
      </c>
    </row>
    <row r="955" spans="1:20">
      <c r="A955" s="59">
        <v>11006</v>
      </c>
      <c r="B955" s="59">
        <v>9</v>
      </c>
      <c r="C955" s="59">
        <v>1</v>
      </c>
      <c r="D955" s="59">
        <v>1</v>
      </c>
      <c r="E955" s="59" t="s">
        <v>82</v>
      </c>
      <c r="F955" s="59">
        <v>2</v>
      </c>
      <c r="G955" s="227">
        <v>1</v>
      </c>
      <c r="H955" s="227">
        <v>3</v>
      </c>
      <c r="I955" s="227">
        <v>14</v>
      </c>
      <c r="J955" s="59">
        <v>10376</v>
      </c>
      <c r="K955" s="78">
        <f>VLOOKUP(class[[#This Row],[hwycov_id]],flow[[hwycov_id]:[flow_day]],2,FALSE)</f>
        <v>13420.982972</v>
      </c>
      <c r="L955" s="229">
        <f t="shared" si="45"/>
        <v>0.29346404895913647</v>
      </c>
      <c r="M955" s="228">
        <f t="shared" si="46"/>
        <v>3044.9829719999998</v>
      </c>
      <c r="N955" s="228">
        <f t="shared" si="47"/>
        <v>9271921.299769951</v>
      </c>
      <c r="O955" s="59" t="e">
        <f>VLOOKUP(class[[#This Row],[hwycov_id]],check!$A$2:$P$26,16,FALSE)</f>
        <v>#N/A</v>
      </c>
      <c r="P955" s="59">
        <v>979</v>
      </c>
      <c r="Q955" s="304">
        <f>ROUND(class[[#This Row],[count]],-3)</f>
        <v>10000</v>
      </c>
      <c r="R955" s="321">
        <f>VLOOKUP(class[[#This Row],[count_rd]],caltran!$J$2:$P$182,7,FALSE)</f>
        <v>6410</v>
      </c>
      <c r="S955" s="321">
        <f>VLOOKUP(class[[#This Row],[count_rd]],caltran!$J$2:$P$182,6,FALSE)</f>
        <v>13590</v>
      </c>
      <c r="T955" s="59">
        <f>IF(AND(class[[#This Row],[flow]]&gt;=class[[#This Row],[low]], class[[#This Row],[flow]]&lt;=class[[#This Row],[high]]),1,0)</f>
        <v>1</v>
      </c>
    </row>
    <row r="956" spans="1:20">
      <c r="A956" s="59">
        <v>10954</v>
      </c>
      <c r="B956" s="59">
        <v>9</v>
      </c>
      <c r="C956" s="59">
        <v>1</v>
      </c>
      <c r="D956" s="59">
        <v>1</v>
      </c>
      <c r="E956" s="59" t="s">
        <v>82</v>
      </c>
      <c r="F956" s="59">
        <v>2</v>
      </c>
      <c r="G956" s="227">
        <v>1</v>
      </c>
      <c r="H956" s="227">
        <v>3</v>
      </c>
      <c r="I956" s="227">
        <v>14</v>
      </c>
      <c r="J956" s="59">
        <v>10421</v>
      </c>
      <c r="K956" s="78">
        <f>VLOOKUP(class[[#This Row],[hwycov_id]],flow[[hwycov_id]:[flow_day]],2,FALSE)</f>
        <v>6187.0099190000001</v>
      </c>
      <c r="L956" s="229">
        <f t="shared" si="45"/>
        <v>-0.40629402945974469</v>
      </c>
      <c r="M956" s="228">
        <f t="shared" si="46"/>
        <v>-4233.9900809999999</v>
      </c>
      <c r="N956" s="228">
        <f t="shared" si="47"/>
        <v>17926672.006006386</v>
      </c>
      <c r="O956" s="59" t="e">
        <f>VLOOKUP(class[[#This Row],[hwycov_id]],check!$A$2:$P$26,16,FALSE)</f>
        <v>#N/A</v>
      </c>
      <c r="P956" s="59">
        <v>980</v>
      </c>
      <c r="Q956" s="304">
        <f>ROUND(class[[#This Row],[count]],-3)</f>
        <v>10000</v>
      </c>
      <c r="R956" s="321">
        <f>VLOOKUP(class[[#This Row],[count_rd]],caltran!$J$2:$P$182,7,FALSE)</f>
        <v>6410</v>
      </c>
      <c r="S956" s="321">
        <f>VLOOKUP(class[[#This Row],[count_rd]],caltran!$J$2:$P$182,6,FALSE)</f>
        <v>13590</v>
      </c>
      <c r="T956" s="59">
        <f>IF(AND(class[[#This Row],[flow]]&gt;=class[[#This Row],[low]], class[[#This Row],[flow]]&lt;=class[[#This Row],[high]]),1,0)</f>
        <v>0</v>
      </c>
    </row>
    <row r="957" spans="1:20">
      <c r="A957" s="59">
        <v>11133</v>
      </c>
      <c r="B957" s="59">
        <v>9</v>
      </c>
      <c r="C957" s="59">
        <v>1</v>
      </c>
      <c r="D957" s="59">
        <v>1</v>
      </c>
      <c r="E957" s="59" t="s">
        <v>82</v>
      </c>
      <c r="F957" s="59">
        <v>2</v>
      </c>
      <c r="G957" s="227">
        <v>1</v>
      </c>
      <c r="H957" s="227">
        <v>6</v>
      </c>
      <c r="I957" s="227">
        <v>1</v>
      </c>
      <c r="J957" s="59">
        <v>10427</v>
      </c>
      <c r="K957" s="78">
        <f>VLOOKUP(class[[#This Row],[hwycov_id]],flow[[hwycov_id]:[flow_day]],2,FALSE)</f>
        <v>13382.883575</v>
      </c>
      <c r="L957" s="229">
        <f t="shared" si="45"/>
        <v>0.28348360746139822</v>
      </c>
      <c r="M957" s="228">
        <f t="shared" si="46"/>
        <v>2955.8835749999998</v>
      </c>
      <c r="N957" s="228">
        <f t="shared" si="47"/>
        <v>8737247.7089547794</v>
      </c>
      <c r="O957" s="59" t="e">
        <f>VLOOKUP(class[[#This Row],[hwycov_id]],check!$A$2:$P$26,16,FALSE)</f>
        <v>#N/A</v>
      </c>
      <c r="P957" s="59">
        <v>981</v>
      </c>
      <c r="Q957" s="304">
        <f>ROUND(class[[#This Row],[count]],-3)</f>
        <v>10000</v>
      </c>
      <c r="R957" s="321">
        <f>VLOOKUP(class[[#This Row],[count_rd]],caltran!$J$2:$P$182,7,FALSE)</f>
        <v>6410</v>
      </c>
      <c r="S957" s="321">
        <f>VLOOKUP(class[[#This Row],[count_rd]],caltran!$J$2:$P$182,6,FALSE)</f>
        <v>13590</v>
      </c>
      <c r="T957" s="59">
        <f>IF(AND(class[[#This Row],[flow]]&gt;=class[[#This Row],[low]], class[[#This Row],[flow]]&lt;=class[[#This Row],[high]]),1,0)</f>
        <v>1</v>
      </c>
    </row>
    <row r="958" spans="1:20">
      <c r="A958" s="59">
        <v>28532</v>
      </c>
      <c r="B958" s="59">
        <v>9</v>
      </c>
      <c r="C958" s="59">
        <v>1</v>
      </c>
      <c r="D958" s="59">
        <v>1</v>
      </c>
      <c r="E958" s="59" t="s">
        <v>82</v>
      </c>
      <c r="F958" s="59">
        <v>2</v>
      </c>
      <c r="G958" s="227">
        <v>1</v>
      </c>
      <c r="H958" s="227">
        <v>7</v>
      </c>
      <c r="I958" s="227">
        <v>18</v>
      </c>
      <c r="J958" s="59">
        <v>10531</v>
      </c>
      <c r="K958" s="78">
        <f>VLOOKUP(class[[#This Row],[hwycov_id]],flow[[hwycov_id]:[flow_day]],2,FALSE)</f>
        <v>12998.666503</v>
      </c>
      <c r="L958" s="229">
        <f t="shared" si="45"/>
        <v>0.23432404358560444</v>
      </c>
      <c r="M958" s="228">
        <f t="shared" si="46"/>
        <v>2467.6665030000004</v>
      </c>
      <c r="N958" s="228">
        <f t="shared" si="47"/>
        <v>6089377.9700282505</v>
      </c>
      <c r="O958" s="59" t="e">
        <f>VLOOKUP(class[[#This Row],[hwycov_id]],check!$A$2:$P$26,16,FALSE)</f>
        <v>#N/A</v>
      </c>
      <c r="P958" s="59">
        <v>982</v>
      </c>
      <c r="Q958" s="304">
        <f>ROUND(class[[#This Row],[count]],-3)</f>
        <v>11000</v>
      </c>
      <c r="R958" s="321">
        <f>VLOOKUP(class[[#This Row],[count_rd]],caltran!$J$2:$P$182,7,FALSE)</f>
        <v>7259.9999999999991</v>
      </c>
      <c r="S958" s="321">
        <f>VLOOKUP(class[[#This Row],[count_rd]],caltran!$J$2:$P$182,6,FALSE)</f>
        <v>14740</v>
      </c>
      <c r="T958" s="59">
        <f>IF(AND(class[[#This Row],[flow]]&gt;=class[[#This Row],[low]], class[[#This Row],[flow]]&lt;=class[[#This Row],[high]]),1,0)</f>
        <v>1</v>
      </c>
    </row>
    <row r="959" spans="1:20">
      <c r="A959" s="59">
        <v>27139</v>
      </c>
      <c r="B959" s="59">
        <v>9</v>
      </c>
      <c r="C959" s="59">
        <v>1</v>
      </c>
      <c r="D959" s="59">
        <v>1</v>
      </c>
      <c r="E959" s="59" t="s">
        <v>82</v>
      </c>
      <c r="F959" s="59">
        <v>2</v>
      </c>
      <c r="G959" s="227">
        <v>1</v>
      </c>
      <c r="H959" s="227">
        <v>2</v>
      </c>
      <c r="I959" s="227">
        <v>19</v>
      </c>
      <c r="J959" s="59">
        <v>10603</v>
      </c>
      <c r="K959" s="78">
        <f>VLOOKUP(class[[#This Row],[hwycov_id]],flow[[hwycov_id]:[flow_day]],2,FALSE)</f>
        <v>10059.021575999999</v>
      </c>
      <c r="L959" s="229">
        <f t="shared" si="45"/>
        <v>-5.1304199188908828E-2</v>
      </c>
      <c r="M959" s="228">
        <f t="shared" si="46"/>
        <v>-543.97842400000081</v>
      </c>
      <c r="N959" s="228">
        <f t="shared" si="47"/>
        <v>295912.52577752469</v>
      </c>
      <c r="O959" s="59" t="e">
        <f>VLOOKUP(class[[#This Row],[hwycov_id]],check!$A$2:$P$26,16,FALSE)</f>
        <v>#N/A</v>
      </c>
      <c r="P959" s="59">
        <v>983</v>
      </c>
      <c r="Q959" s="304">
        <f>ROUND(class[[#This Row],[count]],-3)</f>
        <v>11000</v>
      </c>
      <c r="R959" s="321">
        <f>VLOOKUP(class[[#This Row],[count_rd]],caltran!$J$2:$P$182,7,FALSE)</f>
        <v>7259.9999999999991</v>
      </c>
      <c r="S959" s="321">
        <f>VLOOKUP(class[[#This Row],[count_rd]],caltran!$J$2:$P$182,6,FALSE)</f>
        <v>14740</v>
      </c>
      <c r="T959" s="59">
        <f>IF(AND(class[[#This Row],[flow]]&gt;=class[[#This Row],[low]], class[[#This Row],[flow]]&lt;=class[[#This Row],[high]]),1,0)</f>
        <v>1</v>
      </c>
    </row>
    <row r="960" spans="1:20">
      <c r="A960" s="59">
        <v>627</v>
      </c>
      <c r="B960" s="59">
        <v>9</v>
      </c>
      <c r="C960" s="59">
        <v>1</v>
      </c>
      <c r="D960" s="59">
        <v>1</v>
      </c>
      <c r="E960" s="59" t="s">
        <v>82</v>
      </c>
      <c r="F960" s="59">
        <v>2</v>
      </c>
      <c r="G960" s="227">
        <v>1</v>
      </c>
      <c r="H960" s="227">
        <v>3</v>
      </c>
      <c r="I960" s="227">
        <v>14</v>
      </c>
      <c r="J960" s="59">
        <v>10633</v>
      </c>
      <c r="K960" s="78">
        <f>VLOOKUP(class[[#This Row],[hwycov_id]],flow[[hwycov_id]:[flow_day]],2,FALSE)</f>
        <v>3557.9893190000003</v>
      </c>
      <c r="L960" s="229">
        <f t="shared" si="45"/>
        <v>-0.66538236443148691</v>
      </c>
      <c r="M960" s="228">
        <f t="shared" si="46"/>
        <v>-7075.0106809999997</v>
      </c>
      <c r="N960" s="228">
        <f t="shared" si="47"/>
        <v>50055776.136264078</v>
      </c>
      <c r="O960" s="59" t="e">
        <f>VLOOKUP(class[[#This Row],[hwycov_id]],check!$A$2:$P$26,16,FALSE)</f>
        <v>#N/A</v>
      </c>
      <c r="P960" s="59">
        <v>984</v>
      </c>
      <c r="Q960" s="304">
        <f>ROUND(class[[#This Row],[count]],-3)</f>
        <v>11000</v>
      </c>
      <c r="R960" s="321">
        <f>VLOOKUP(class[[#This Row],[count_rd]],caltran!$J$2:$P$182,7,FALSE)</f>
        <v>7259.9999999999991</v>
      </c>
      <c r="S960" s="321">
        <f>VLOOKUP(class[[#This Row],[count_rd]],caltran!$J$2:$P$182,6,FALSE)</f>
        <v>14740</v>
      </c>
      <c r="T960" s="59">
        <f>IF(AND(class[[#This Row],[flow]]&gt;=class[[#This Row],[low]], class[[#This Row],[flow]]&lt;=class[[#This Row],[high]]),1,0)</f>
        <v>0</v>
      </c>
    </row>
    <row r="961" spans="1:20">
      <c r="A961" s="59">
        <v>12499</v>
      </c>
      <c r="B961" s="59">
        <v>9</v>
      </c>
      <c r="C961" s="59">
        <v>1</v>
      </c>
      <c r="D961" s="59">
        <v>1</v>
      </c>
      <c r="E961" s="59" t="s">
        <v>82</v>
      </c>
      <c r="F961" s="59">
        <v>2</v>
      </c>
      <c r="G961" s="227">
        <v>1</v>
      </c>
      <c r="H961" s="227">
        <v>7</v>
      </c>
      <c r="I961" s="227">
        <v>18</v>
      </c>
      <c r="J961" s="59">
        <v>10659</v>
      </c>
      <c r="K961" s="78">
        <f>VLOOKUP(class[[#This Row],[hwycov_id]],flow[[hwycov_id]:[flow_day]],2,FALSE)</f>
        <v>8896.5436399999999</v>
      </c>
      <c r="L961" s="229">
        <f t="shared" si="45"/>
        <v>-0.16534912843606342</v>
      </c>
      <c r="M961" s="228">
        <f t="shared" si="46"/>
        <v>-1762.4563600000001</v>
      </c>
      <c r="N961" s="228">
        <f t="shared" si="47"/>
        <v>3106252.4209044501</v>
      </c>
      <c r="O961" s="59" t="e">
        <f>VLOOKUP(class[[#This Row],[hwycov_id]],check!$A$2:$P$26,16,FALSE)</f>
        <v>#N/A</v>
      </c>
      <c r="P961" s="59">
        <v>985</v>
      </c>
      <c r="Q961" s="304">
        <f>ROUND(class[[#This Row],[count]],-3)</f>
        <v>11000</v>
      </c>
      <c r="R961" s="321">
        <f>VLOOKUP(class[[#This Row],[count_rd]],caltran!$J$2:$P$182,7,FALSE)</f>
        <v>7259.9999999999991</v>
      </c>
      <c r="S961" s="321">
        <f>VLOOKUP(class[[#This Row],[count_rd]],caltran!$J$2:$P$182,6,FALSE)</f>
        <v>14740</v>
      </c>
      <c r="T961" s="59">
        <f>IF(AND(class[[#This Row],[flow]]&gt;=class[[#This Row],[low]], class[[#This Row],[flow]]&lt;=class[[#This Row],[high]]),1,0)</f>
        <v>1</v>
      </c>
    </row>
    <row r="962" spans="1:20">
      <c r="A962" s="59">
        <v>28674</v>
      </c>
      <c r="B962" s="59">
        <v>9</v>
      </c>
      <c r="C962" s="59">
        <v>1</v>
      </c>
      <c r="D962" s="59">
        <v>1</v>
      </c>
      <c r="E962" s="59" t="s">
        <v>82</v>
      </c>
      <c r="F962" s="59">
        <v>2</v>
      </c>
      <c r="G962" s="227">
        <v>1</v>
      </c>
      <c r="H962" s="227">
        <v>2</v>
      </c>
      <c r="I962" s="227">
        <v>14</v>
      </c>
      <c r="J962" s="59">
        <v>10706</v>
      </c>
      <c r="K962" s="78">
        <f>VLOOKUP(class[[#This Row],[hwycov_id]],flow[[hwycov_id]:[flow_day]],2,FALSE)</f>
        <v>7124.2889399999995</v>
      </c>
      <c r="L962" s="229">
        <f t="shared" si="45"/>
        <v>-0.33455175228843648</v>
      </c>
      <c r="M962" s="228">
        <f t="shared" si="46"/>
        <v>-3581.7110600000005</v>
      </c>
      <c r="N962" s="228">
        <f t="shared" si="47"/>
        <v>12828654.117326327</v>
      </c>
      <c r="O962" s="59" t="e">
        <f>VLOOKUP(class[[#This Row],[hwycov_id]],check!$A$2:$P$26,16,FALSE)</f>
        <v>#N/A</v>
      </c>
      <c r="P962" s="59">
        <v>986</v>
      </c>
      <c r="Q962" s="304">
        <f>ROUND(class[[#This Row],[count]],-3)</f>
        <v>11000</v>
      </c>
      <c r="R962" s="321">
        <f>VLOOKUP(class[[#This Row],[count_rd]],caltran!$J$2:$P$182,7,FALSE)</f>
        <v>7259.9999999999991</v>
      </c>
      <c r="S962" s="321">
        <f>VLOOKUP(class[[#This Row],[count_rd]],caltran!$J$2:$P$182,6,FALSE)</f>
        <v>14740</v>
      </c>
      <c r="T962" s="59">
        <f>IF(AND(class[[#This Row],[flow]]&gt;=class[[#This Row],[low]], class[[#This Row],[flow]]&lt;=class[[#This Row],[high]]),1,0)</f>
        <v>0</v>
      </c>
    </row>
    <row r="963" spans="1:20">
      <c r="A963" s="59">
        <v>27400</v>
      </c>
      <c r="B963" s="59">
        <v>9</v>
      </c>
      <c r="C963" s="59">
        <v>1</v>
      </c>
      <c r="D963" s="59">
        <v>1</v>
      </c>
      <c r="E963" s="59" t="s">
        <v>82</v>
      </c>
      <c r="F963" s="59">
        <v>2</v>
      </c>
      <c r="G963" s="227">
        <v>1</v>
      </c>
      <c r="H963" s="227">
        <v>3</v>
      </c>
      <c r="I963" s="227">
        <v>14</v>
      </c>
      <c r="J963" s="59">
        <v>10709</v>
      </c>
      <c r="K963" s="78">
        <f>VLOOKUP(class[[#This Row],[hwycov_id]],flow[[hwycov_id]:[flow_day]],2,FALSE)</f>
        <v>18574.497833999998</v>
      </c>
      <c r="L963" s="229">
        <f t="shared" si="45"/>
        <v>0.73447547240638689</v>
      </c>
      <c r="M963" s="228">
        <f t="shared" si="46"/>
        <v>7865.497833999998</v>
      </c>
      <c r="N963" s="228">
        <f t="shared" si="47"/>
        <v>61866056.17665866</v>
      </c>
      <c r="O963" s="59" t="e">
        <f>VLOOKUP(class[[#This Row],[hwycov_id]],check!$A$2:$P$26,16,FALSE)</f>
        <v>#N/A</v>
      </c>
      <c r="P963" s="59">
        <v>987</v>
      </c>
      <c r="Q963" s="304">
        <f>ROUND(class[[#This Row],[count]],-3)</f>
        <v>11000</v>
      </c>
      <c r="R963" s="321">
        <f>VLOOKUP(class[[#This Row],[count_rd]],caltran!$J$2:$P$182,7,FALSE)</f>
        <v>7259.9999999999991</v>
      </c>
      <c r="S963" s="321">
        <f>VLOOKUP(class[[#This Row],[count_rd]],caltran!$J$2:$P$182,6,FALSE)</f>
        <v>14740</v>
      </c>
      <c r="T963" s="59">
        <f>IF(AND(class[[#This Row],[flow]]&gt;=class[[#This Row],[low]], class[[#This Row],[flow]]&lt;=class[[#This Row],[high]]),1,0)</f>
        <v>0</v>
      </c>
    </row>
    <row r="964" spans="1:20">
      <c r="A964" s="59">
        <v>15778</v>
      </c>
      <c r="B964" s="59">
        <v>9</v>
      </c>
      <c r="C964" s="59">
        <v>1</v>
      </c>
      <c r="D964" s="59">
        <v>1</v>
      </c>
      <c r="E964" s="59" t="s">
        <v>82</v>
      </c>
      <c r="F964" s="59">
        <v>2</v>
      </c>
      <c r="G964" s="227">
        <v>1</v>
      </c>
      <c r="H964" s="227">
        <v>3</v>
      </c>
      <c r="I964" s="227">
        <v>14</v>
      </c>
      <c r="J964" s="59">
        <v>10739</v>
      </c>
      <c r="K964" s="78">
        <f>VLOOKUP(class[[#This Row],[hwycov_id]],flow[[hwycov_id]:[flow_day]],2,FALSE)</f>
        <v>13091.910857999999</v>
      </c>
      <c r="L964" s="229">
        <f t="shared" si="45"/>
        <v>0.21909962361486168</v>
      </c>
      <c r="M964" s="228">
        <f t="shared" si="46"/>
        <v>2352.9108579999993</v>
      </c>
      <c r="N964" s="228">
        <f t="shared" si="47"/>
        <v>5536189.5056942925</v>
      </c>
      <c r="O964" s="59" t="e">
        <f>VLOOKUP(class[[#This Row],[hwycov_id]],check!$A$2:$P$26,16,FALSE)</f>
        <v>#N/A</v>
      </c>
      <c r="P964" s="59">
        <v>988</v>
      </c>
      <c r="Q964" s="304">
        <f>ROUND(class[[#This Row],[count]],-3)</f>
        <v>11000</v>
      </c>
      <c r="R964" s="321">
        <f>VLOOKUP(class[[#This Row],[count_rd]],caltran!$J$2:$P$182,7,FALSE)</f>
        <v>7259.9999999999991</v>
      </c>
      <c r="S964" s="321">
        <f>VLOOKUP(class[[#This Row],[count_rd]],caltran!$J$2:$P$182,6,FALSE)</f>
        <v>14740</v>
      </c>
      <c r="T964" s="59">
        <f>IF(AND(class[[#This Row],[flow]]&gt;=class[[#This Row],[low]], class[[#This Row],[flow]]&lt;=class[[#This Row],[high]]),1,0)</f>
        <v>1</v>
      </c>
    </row>
    <row r="965" spans="1:20">
      <c r="A965" s="59">
        <v>28483</v>
      </c>
      <c r="B965" s="59">
        <v>9</v>
      </c>
      <c r="C965" s="59">
        <v>1</v>
      </c>
      <c r="D965" s="59">
        <v>1</v>
      </c>
      <c r="E965" s="59" t="s">
        <v>82</v>
      </c>
      <c r="F965" s="59">
        <v>2</v>
      </c>
      <c r="G965" s="227">
        <v>1</v>
      </c>
      <c r="H965" s="227">
        <v>6</v>
      </c>
      <c r="I965" s="227">
        <v>6</v>
      </c>
      <c r="J965" s="59">
        <v>10749</v>
      </c>
      <c r="K965" s="78">
        <f>VLOOKUP(class[[#This Row],[hwycov_id]],flow[[hwycov_id]:[flow_day]],2,FALSE)</f>
        <v>7173.0372320000006</v>
      </c>
      <c r="L965" s="229">
        <f t="shared" si="45"/>
        <v>-0.33267864619964638</v>
      </c>
      <c r="M965" s="228">
        <f t="shared" si="46"/>
        <v>-3575.9627679999994</v>
      </c>
      <c r="N965" s="228">
        <f t="shared" si="47"/>
        <v>12787509.718122218</v>
      </c>
      <c r="O965" s="59" t="e">
        <f>VLOOKUP(class[[#This Row],[hwycov_id]],check!$A$2:$P$26,16,FALSE)</f>
        <v>#N/A</v>
      </c>
      <c r="P965" s="59">
        <v>989</v>
      </c>
      <c r="Q965" s="304">
        <f>ROUND(class[[#This Row],[count]],-3)</f>
        <v>11000</v>
      </c>
      <c r="R965" s="321">
        <f>VLOOKUP(class[[#This Row],[count_rd]],caltran!$J$2:$P$182,7,FALSE)</f>
        <v>7259.9999999999991</v>
      </c>
      <c r="S965" s="321">
        <f>VLOOKUP(class[[#This Row],[count_rd]],caltran!$J$2:$P$182,6,FALSE)</f>
        <v>14740</v>
      </c>
      <c r="T965" s="59">
        <f>IF(AND(class[[#This Row],[flow]]&gt;=class[[#This Row],[low]], class[[#This Row],[flow]]&lt;=class[[#This Row],[high]]),1,0)</f>
        <v>0</v>
      </c>
    </row>
    <row r="966" spans="1:20">
      <c r="A966" s="59">
        <v>27185</v>
      </c>
      <c r="B966" s="59">
        <v>9</v>
      </c>
      <c r="C966" s="59">
        <v>1</v>
      </c>
      <c r="D966" s="59">
        <v>1</v>
      </c>
      <c r="E966" s="59" t="s">
        <v>82</v>
      </c>
      <c r="F966" s="59">
        <v>2</v>
      </c>
      <c r="G966" s="227">
        <v>1</v>
      </c>
      <c r="H966" s="227">
        <v>7</v>
      </c>
      <c r="I966" s="227">
        <v>15</v>
      </c>
      <c r="J966" s="59">
        <v>10750</v>
      </c>
      <c r="K966" s="78">
        <f>VLOOKUP(class[[#This Row],[hwycov_id]],flow[[hwycov_id]:[flow_day]],2,FALSE)</f>
        <v>12847.198974000001</v>
      </c>
      <c r="L966" s="229">
        <f t="shared" si="45"/>
        <v>0.1950882766511628</v>
      </c>
      <c r="M966" s="228">
        <f t="shared" si="46"/>
        <v>2097.1989740000008</v>
      </c>
      <c r="N966" s="228">
        <f t="shared" si="47"/>
        <v>4398243.5365466559</v>
      </c>
      <c r="O966" s="59" t="e">
        <f>VLOOKUP(class[[#This Row],[hwycov_id]],check!$A$2:$P$26,16,FALSE)</f>
        <v>#N/A</v>
      </c>
      <c r="P966" s="59">
        <v>990</v>
      </c>
      <c r="Q966" s="304">
        <f>ROUND(class[[#This Row],[count]],-3)</f>
        <v>11000</v>
      </c>
      <c r="R966" s="321">
        <f>VLOOKUP(class[[#This Row],[count_rd]],caltran!$J$2:$P$182,7,FALSE)</f>
        <v>7259.9999999999991</v>
      </c>
      <c r="S966" s="321">
        <f>VLOOKUP(class[[#This Row],[count_rd]],caltran!$J$2:$P$182,6,FALSE)</f>
        <v>14740</v>
      </c>
      <c r="T966" s="59">
        <f>IF(AND(class[[#This Row],[flow]]&gt;=class[[#This Row],[low]], class[[#This Row],[flow]]&lt;=class[[#This Row],[high]]),1,0)</f>
        <v>1</v>
      </c>
    </row>
    <row r="967" spans="1:20">
      <c r="A967" s="59">
        <v>14656</v>
      </c>
      <c r="B967" s="59">
        <v>9</v>
      </c>
      <c r="C967" s="59">
        <v>1</v>
      </c>
      <c r="D967" s="59">
        <v>1</v>
      </c>
      <c r="E967" s="59" t="s">
        <v>82</v>
      </c>
      <c r="F967" s="59">
        <v>2</v>
      </c>
      <c r="G967" s="227">
        <v>1</v>
      </c>
      <c r="H967" s="227">
        <v>3</v>
      </c>
      <c r="I967" s="227">
        <v>14</v>
      </c>
      <c r="J967" s="59">
        <v>10758</v>
      </c>
      <c r="K967" s="78">
        <f>VLOOKUP(class[[#This Row],[hwycov_id]],flow[[hwycov_id]:[flow_day]],2,FALSE)</f>
        <v>11939.761413999999</v>
      </c>
      <c r="L967" s="229">
        <f t="shared" si="45"/>
        <v>0.10984954582636175</v>
      </c>
      <c r="M967" s="228">
        <f t="shared" si="46"/>
        <v>1181.7614139999987</v>
      </c>
      <c r="N967" s="228">
        <f t="shared" si="47"/>
        <v>1396560.0396192763</v>
      </c>
      <c r="O967" s="59" t="e">
        <f>VLOOKUP(class[[#This Row],[hwycov_id]],check!$A$2:$P$26,16,FALSE)</f>
        <v>#N/A</v>
      </c>
      <c r="P967" s="59">
        <v>991</v>
      </c>
      <c r="Q967" s="304">
        <f>ROUND(class[[#This Row],[count]],-3)</f>
        <v>11000</v>
      </c>
      <c r="R967" s="321">
        <f>VLOOKUP(class[[#This Row],[count_rd]],caltran!$J$2:$P$182,7,FALSE)</f>
        <v>7259.9999999999991</v>
      </c>
      <c r="S967" s="321">
        <f>VLOOKUP(class[[#This Row],[count_rd]],caltran!$J$2:$P$182,6,FALSE)</f>
        <v>14740</v>
      </c>
      <c r="T967" s="59">
        <f>IF(AND(class[[#This Row],[flow]]&gt;=class[[#This Row],[low]], class[[#This Row],[flow]]&lt;=class[[#This Row],[high]]),1,0)</f>
        <v>1</v>
      </c>
    </row>
    <row r="968" spans="1:20">
      <c r="A968" s="59">
        <v>29136</v>
      </c>
      <c r="B968" s="59">
        <v>9</v>
      </c>
      <c r="C968" s="59">
        <v>1</v>
      </c>
      <c r="D968" s="59">
        <v>1</v>
      </c>
      <c r="E968" s="59" t="s">
        <v>82</v>
      </c>
      <c r="F968" s="59">
        <v>2</v>
      </c>
      <c r="G968" s="227">
        <v>1</v>
      </c>
      <c r="H968" s="227">
        <v>4</v>
      </c>
      <c r="I968" s="227">
        <v>2</v>
      </c>
      <c r="J968" s="59">
        <v>10772</v>
      </c>
      <c r="K968" s="78">
        <f>VLOOKUP(class[[#This Row],[hwycov_id]],flow[[hwycov_id]:[flow_day]],2,FALSE)</f>
        <v>10109.914000999999</v>
      </c>
      <c r="L968" s="229">
        <f t="shared" si="45"/>
        <v>-6.1463609264760577E-2</v>
      </c>
      <c r="M968" s="228">
        <f t="shared" si="46"/>
        <v>-662.08599900000081</v>
      </c>
      <c r="N968" s="228">
        <f t="shared" si="47"/>
        <v>438357.87007182906</v>
      </c>
      <c r="O968" s="59" t="e">
        <f>VLOOKUP(class[[#This Row],[hwycov_id]],check!$A$2:$P$26,16,FALSE)</f>
        <v>#N/A</v>
      </c>
      <c r="P968" s="59">
        <v>992</v>
      </c>
      <c r="Q968" s="304">
        <f>ROUND(class[[#This Row],[count]],-3)</f>
        <v>11000</v>
      </c>
      <c r="R968" s="321">
        <f>VLOOKUP(class[[#This Row],[count_rd]],caltran!$J$2:$P$182,7,FALSE)</f>
        <v>7259.9999999999991</v>
      </c>
      <c r="S968" s="321">
        <f>VLOOKUP(class[[#This Row],[count_rd]],caltran!$J$2:$P$182,6,FALSE)</f>
        <v>14740</v>
      </c>
      <c r="T968" s="59">
        <f>IF(AND(class[[#This Row],[flow]]&gt;=class[[#This Row],[low]], class[[#This Row],[flow]]&lt;=class[[#This Row],[high]]),1,0)</f>
        <v>1</v>
      </c>
    </row>
    <row r="969" spans="1:20">
      <c r="A969" s="59">
        <v>13278</v>
      </c>
      <c r="B969" s="59">
        <v>9</v>
      </c>
      <c r="C969" s="59">
        <v>1</v>
      </c>
      <c r="D969" s="59">
        <v>1</v>
      </c>
      <c r="E969" s="59" t="s">
        <v>82</v>
      </c>
      <c r="F969" s="59">
        <v>2</v>
      </c>
      <c r="G969" s="227">
        <v>1</v>
      </c>
      <c r="H969" s="227">
        <v>6</v>
      </c>
      <c r="I969" s="227">
        <v>1</v>
      </c>
      <c r="J969" s="59">
        <v>10772</v>
      </c>
      <c r="K969" s="78">
        <f>VLOOKUP(class[[#This Row],[hwycov_id]],flow[[hwycov_id]:[flow_day]],2,FALSE)</f>
        <v>11006.819823999998</v>
      </c>
      <c r="L969" s="229">
        <f t="shared" si="45"/>
        <v>2.179909246193823E-2</v>
      </c>
      <c r="M969" s="228">
        <f t="shared" si="46"/>
        <v>234.81982399999833</v>
      </c>
      <c r="N969" s="228">
        <f t="shared" si="47"/>
        <v>55140.349743390194</v>
      </c>
      <c r="O969" s="59" t="e">
        <f>VLOOKUP(class[[#This Row],[hwycov_id]],check!$A$2:$P$26,16,FALSE)</f>
        <v>#N/A</v>
      </c>
      <c r="P969" s="59">
        <v>993</v>
      </c>
      <c r="Q969" s="304">
        <f>ROUND(class[[#This Row],[count]],-3)</f>
        <v>11000</v>
      </c>
      <c r="R969" s="321">
        <f>VLOOKUP(class[[#This Row],[count_rd]],caltran!$J$2:$P$182,7,FALSE)</f>
        <v>7259.9999999999991</v>
      </c>
      <c r="S969" s="321">
        <f>VLOOKUP(class[[#This Row],[count_rd]],caltran!$J$2:$P$182,6,FALSE)</f>
        <v>14740</v>
      </c>
      <c r="T969" s="59">
        <f>IF(AND(class[[#This Row],[flow]]&gt;=class[[#This Row],[low]], class[[#This Row],[flow]]&lt;=class[[#This Row],[high]]),1,0)</f>
        <v>1</v>
      </c>
    </row>
    <row r="970" spans="1:20">
      <c r="A970" s="59">
        <v>28851</v>
      </c>
      <c r="B970" s="59">
        <v>9</v>
      </c>
      <c r="C970" s="59">
        <v>1</v>
      </c>
      <c r="D970" s="59">
        <v>1</v>
      </c>
      <c r="E970" s="59" t="s">
        <v>82</v>
      </c>
      <c r="F970" s="59">
        <v>2</v>
      </c>
      <c r="G970" s="227">
        <v>1</v>
      </c>
      <c r="H970" s="227">
        <v>6</v>
      </c>
      <c r="I970" s="227">
        <v>18</v>
      </c>
      <c r="J970" s="59">
        <v>10790</v>
      </c>
      <c r="K970" s="78">
        <f>VLOOKUP(class[[#This Row],[hwycov_id]],flow[[hwycov_id]:[flow_day]],2,FALSE)</f>
        <v>7893.2652600000001</v>
      </c>
      <c r="L970" s="229">
        <f t="shared" si="45"/>
        <v>-0.26846475810936055</v>
      </c>
      <c r="M970" s="228">
        <f t="shared" si="46"/>
        <v>-2896.7347399999999</v>
      </c>
      <c r="N970" s="228">
        <f t="shared" si="47"/>
        <v>8391072.153922867</v>
      </c>
      <c r="O970" s="59" t="e">
        <f>VLOOKUP(class[[#This Row],[hwycov_id]],check!$A$2:$P$26,16,FALSE)</f>
        <v>#N/A</v>
      </c>
      <c r="P970" s="59">
        <v>994</v>
      </c>
      <c r="Q970" s="304">
        <f>ROUND(class[[#This Row],[count]],-3)</f>
        <v>11000</v>
      </c>
      <c r="R970" s="321">
        <f>VLOOKUP(class[[#This Row],[count_rd]],caltran!$J$2:$P$182,7,FALSE)</f>
        <v>7259.9999999999991</v>
      </c>
      <c r="S970" s="321">
        <f>VLOOKUP(class[[#This Row],[count_rd]],caltran!$J$2:$P$182,6,FALSE)</f>
        <v>14740</v>
      </c>
      <c r="T970" s="59">
        <f>IF(AND(class[[#This Row],[flow]]&gt;=class[[#This Row],[low]], class[[#This Row],[flow]]&lt;=class[[#This Row],[high]]),1,0)</f>
        <v>1</v>
      </c>
    </row>
    <row r="971" spans="1:20">
      <c r="A971" s="59">
        <v>11030</v>
      </c>
      <c r="B971" s="59">
        <v>9</v>
      </c>
      <c r="C971" s="59">
        <v>1</v>
      </c>
      <c r="D971" s="59">
        <v>1</v>
      </c>
      <c r="E971" s="59" t="s">
        <v>82</v>
      </c>
      <c r="F971" s="59">
        <v>2</v>
      </c>
      <c r="G971" s="227">
        <v>1</v>
      </c>
      <c r="H971" s="227">
        <v>5</v>
      </c>
      <c r="I971" s="227">
        <v>9</v>
      </c>
      <c r="J971" s="59">
        <v>10824</v>
      </c>
      <c r="K971" s="78">
        <f>VLOOKUP(class[[#This Row],[hwycov_id]],flow[[hwycov_id]:[flow_day]],2,FALSE)</f>
        <v>10601.126464999999</v>
      </c>
      <c r="L971" s="229">
        <f t="shared" si="45"/>
        <v>-2.0590681356245422E-2</v>
      </c>
      <c r="M971" s="228">
        <f t="shared" si="46"/>
        <v>-222.87353500000063</v>
      </c>
      <c r="N971" s="228">
        <f t="shared" si="47"/>
        <v>49672.612603396505</v>
      </c>
      <c r="O971" s="59" t="e">
        <f>VLOOKUP(class[[#This Row],[hwycov_id]],check!$A$2:$P$26,16,FALSE)</f>
        <v>#N/A</v>
      </c>
      <c r="P971" s="59">
        <v>995</v>
      </c>
      <c r="Q971" s="304">
        <f>ROUND(class[[#This Row],[count]],-3)</f>
        <v>11000</v>
      </c>
      <c r="R971" s="321">
        <f>VLOOKUP(class[[#This Row],[count_rd]],caltran!$J$2:$P$182,7,FALSE)</f>
        <v>7259.9999999999991</v>
      </c>
      <c r="S971" s="321">
        <f>VLOOKUP(class[[#This Row],[count_rd]],caltran!$J$2:$P$182,6,FALSE)</f>
        <v>14740</v>
      </c>
      <c r="T971" s="59">
        <f>IF(AND(class[[#This Row],[flow]]&gt;=class[[#This Row],[low]], class[[#This Row],[flow]]&lt;=class[[#This Row],[high]]),1,0)</f>
        <v>1</v>
      </c>
    </row>
    <row r="972" spans="1:20">
      <c r="A972" s="59">
        <v>15197</v>
      </c>
      <c r="B972" s="59">
        <v>9</v>
      </c>
      <c r="C972" s="59">
        <v>1</v>
      </c>
      <c r="D972" s="59">
        <v>1</v>
      </c>
      <c r="E972" s="59" t="s">
        <v>82</v>
      </c>
      <c r="F972" s="59">
        <v>2</v>
      </c>
      <c r="G972" s="227">
        <v>1</v>
      </c>
      <c r="H972" s="227">
        <v>3</v>
      </c>
      <c r="I972" s="227">
        <v>14</v>
      </c>
      <c r="J972" s="59">
        <v>10875</v>
      </c>
      <c r="K972" s="78">
        <f>VLOOKUP(class[[#This Row],[hwycov_id]],flow[[hwycov_id]:[flow_day]],2,FALSE)</f>
        <v>14696.652436</v>
      </c>
      <c r="L972" s="229">
        <f t="shared" si="45"/>
        <v>0.35141631595402312</v>
      </c>
      <c r="M972" s="228">
        <f t="shared" si="46"/>
        <v>3821.6524360000003</v>
      </c>
      <c r="N972" s="228">
        <f t="shared" si="47"/>
        <v>14605027.341584736</v>
      </c>
      <c r="O972" s="59" t="e">
        <f>VLOOKUP(class[[#This Row],[hwycov_id]],check!$A$2:$P$26,16,FALSE)</f>
        <v>#N/A</v>
      </c>
      <c r="P972" s="59">
        <v>996</v>
      </c>
      <c r="Q972" s="304">
        <f>ROUND(class[[#This Row],[count]],-3)</f>
        <v>11000</v>
      </c>
      <c r="R972" s="321">
        <f>VLOOKUP(class[[#This Row],[count_rd]],caltran!$J$2:$P$182,7,FALSE)</f>
        <v>7259.9999999999991</v>
      </c>
      <c r="S972" s="321">
        <f>VLOOKUP(class[[#This Row],[count_rd]],caltran!$J$2:$P$182,6,FALSE)</f>
        <v>14740</v>
      </c>
      <c r="T972" s="59">
        <f>IF(AND(class[[#This Row],[flow]]&gt;=class[[#This Row],[low]], class[[#This Row],[flow]]&lt;=class[[#This Row],[high]]),1,0)</f>
        <v>1</v>
      </c>
    </row>
    <row r="973" spans="1:20">
      <c r="A973" s="59">
        <v>45606</v>
      </c>
      <c r="B973" s="59">
        <v>9</v>
      </c>
      <c r="C973" s="59">
        <v>1</v>
      </c>
      <c r="D973" s="59">
        <v>1</v>
      </c>
      <c r="E973" s="59" t="s">
        <v>82</v>
      </c>
      <c r="F973" s="59">
        <v>2</v>
      </c>
      <c r="G973" s="227">
        <v>1</v>
      </c>
      <c r="H973" s="227">
        <v>3</v>
      </c>
      <c r="I973" s="227">
        <v>19</v>
      </c>
      <c r="J973" s="59">
        <v>10889</v>
      </c>
      <c r="K973" s="78">
        <f>VLOOKUP(class[[#This Row],[hwycov_id]],flow[[hwycov_id]:[flow_day]],2,FALSE)</f>
        <v>8991.0261379999993</v>
      </c>
      <c r="L973" s="229">
        <f t="shared" si="45"/>
        <v>-0.17430194342914873</v>
      </c>
      <c r="M973" s="228">
        <f t="shared" si="46"/>
        <v>-1897.9738620000007</v>
      </c>
      <c r="N973" s="228">
        <f t="shared" si="47"/>
        <v>3602304.7808351978</v>
      </c>
      <c r="O973" s="59" t="e">
        <f>VLOOKUP(class[[#This Row],[hwycov_id]],check!$A$2:$P$26,16,FALSE)</f>
        <v>#N/A</v>
      </c>
      <c r="P973" s="59">
        <v>997</v>
      </c>
      <c r="Q973" s="304">
        <f>ROUND(class[[#This Row],[count]],-3)</f>
        <v>11000</v>
      </c>
      <c r="R973" s="321">
        <f>VLOOKUP(class[[#This Row],[count_rd]],caltran!$J$2:$P$182,7,FALSE)</f>
        <v>7259.9999999999991</v>
      </c>
      <c r="S973" s="321">
        <f>VLOOKUP(class[[#This Row],[count_rd]],caltran!$J$2:$P$182,6,FALSE)</f>
        <v>14740</v>
      </c>
      <c r="T973" s="59">
        <f>IF(AND(class[[#This Row],[flow]]&gt;=class[[#This Row],[low]], class[[#This Row],[flow]]&lt;=class[[#This Row],[high]]),1,0)</f>
        <v>1</v>
      </c>
    </row>
    <row r="974" spans="1:20">
      <c r="A974" s="59">
        <v>13654</v>
      </c>
      <c r="B974" s="59">
        <v>9</v>
      </c>
      <c r="C974" s="59">
        <v>1</v>
      </c>
      <c r="D974" s="59">
        <v>1</v>
      </c>
      <c r="E974" s="59" t="s">
        <v>82</v>
      </c>
      <c r="F974" s="59">
        <v>2</v>
      </c>
      <c r="G974" s="227">
        <v>1</v>
      </c>
      <c r="H974" s="227">
        <v>3</v>
      </c>
      <c r="I974" s="227">
        <v>14</v>
      </c>
      <c r="J974" s="59">
        <v>10900</v>
      </c>
      <c r="K974" s="78">
        <f>VLOOKUP(class[[#This Row],[hwycov_id]],flow[[hwycov_id]:[flow_day]],2,FALSE)</f>
        <v>11915.948119000001</v>
      </c>
      <c r="L974" s="229">
        <f t="shared" si="45"/>
        <v>9.3206249449541367E-2</v>
      </c>
      <c r="M974" s="228">
        <f t="shared" si="46"/>
        <v>1015.9481190000006</v>
      </c>
      <c r="N974" s="228">
        <f t="shared" si="47"/>
        <v>1032150.5804996394</v>
      </c>
      <c r="O974" s="59" t="e">
        <f>VLOOKUP(class[[#This Row],[hwycov_id]],check!$A$2:$P$26,16,FALSE)</f>
        <v>#N/A</v>
      </c>
      <c r="P974" s="59">
        <v>998</v>
      </c>
      <c r="Q974" s="304">
        <f>ROUND(class[[#This Row],[count]],-3)</f>
        <v>11000</v>
      </c>
      <c r="R974" s="321">
        <f>VLOOKUP(class[[#This Row],[count_rd]],caltran!$J$2:$P$182,7,FALSE)</f>
        <v>7259.9999999999991</v>
      </c>
      <c r="S974" s="321">
        <f>VLOOKUP(class[[#This Row],[count_rd]],caltran!$J$2:$P$182,6,FALSE)</f>
        <v>14740</v>
      </c>
      <c r="T974" s="59">
        <f>IF(AND(class[[#This Row],[flow]]&gt;=class[[#This Row],[low]], class[[#This Row],[flow]]&lt;=class[[#This Row],[high]]),1,0)</f>
        <v>1</v>
      </c>
    </row>
    <row r="975" spans="1:20">
      <c r="A975" s="59">
        <v>10406</v>
      </c>
      <c r="B975" s="59">
        <v>9</v>
      </c>
      <c r="C975" s="59">
        <v>1</v>
      </c>
      <c r="D975" s="59">
        <v>1</v>
      </c>
      <c r="E975" s="59" t="s">
        <v>82</v>
      </c>
      <c r="F975" s="59">
        <v>2</v>
      </c>
      <c r="G975" s="227">
        <v>1</v>
      </c>
      <c r="H975" s="227">
        <v>1</v>
      </c>
      <c r="I975" s="227">
        <v>14</v>
      </c>
      <c r="J975" s="59">
        <v>11024</v>
      </c>
      <c r="K975" s="78">
        <f>VLOOKUP(class[[#This Row],[hwycov_id]],flow[[hwycov_id]:[flow_day]],2,FALSE)</f>
        <v>4516.7298929999997</v>
      </c>
      <c r="L975" s="229">
        <f t="shared" si="45"/>
        <v>-0.59028212146226422</v>
      </c>
      <c r="M975" s="228">
        <f t="shared" si="46"/>
        <v>-6507.2701070000003</v>
      </c>
      <c r="N975" s="228">
        <f t="shared" si="47"/>
        <v>42344564.245455794</v>
      </c>
      <c r="O975" s="59" t="e">
        <f>VLOOKUP(class[[#This Row],[hwycov_id]],check!$A$2:$P$26,16,FALSE)</f>
        <v>#N/A</v>
      </c>
      <c r="P975" s="59">
        <v>999</v>
      </c>
      <c r="Q975" s="304">
        <f>ROUND(class[[#This Row],[count]],-3)</f>
        <v>11000</v>
      </c>
      <c r="R975" s="321">
        <f>VLOOKUP(class[[#This Row],[count_rd]],caltran!$J$2:$P$182,7,FALSE)</f>
        <v>7259.9999999999991</v>
      </c>
      <c r="S975" s="321">
        <f>VLOOKUP(class[[#This Row],[count_rd]],caltran!$J$2:$P$182,6,FALSE)</f>
        <v>14740</v>
      </c>
      <c r="T975" s="59">
        <f>IF(AND(class[[#This Row],[flow]]&gt;=class[[#This Row],[low]], class[[#This Row],[flow]]&lt;=class[[#This Row],[high]]),1,0)</f>
        <v>0</v>
      </c>
    </row>
    <row r="976" spans="1:20">
      <c r="A976" s="59">
        <v>13647</v>
      </c>
      <c r="B976" s="59">
        <v>9</v>
      </c>
      <c r="C976" s="59">
        <v>1</v>
      </c>
      <c r="D976" s="59">
        <v>1</v>
      </c>
      <c r="E976" s="59" t="s">
        <v>82</v>
      </c>
      <c r="F976" s="59">
        <v>2</v>
      </c>
      <c r="G976" s="227">
        <v>1</v>
      </c>
      <c r="H976" s="227">
        <v>3</v>
      </c>
      <c r="I976" s="227">
        <v>14</v>
      </c>
      <c r="J976" s="59">
        <v>11028</v>
      </c>
      <c r="K976" s="78">
        <f>VLOOKUP(class[[#This Row],[hwycov_id]],flow[[hwycov_id]:[flow_day]],2,FALSE)</f>
        <v>9346.2892759999995</v>
      </c>
      <c r="L976" s="229">
        <f t="shared" si="45"/>
        <v>-0.15249462495466093</v>
      </c>
      <c r="M976" s="228">
        <f t="shared" si="46"/>
        <v>-1681.7107240000005</v>
      </c>
      <c r="N976" s="228">
        <f t="shared" si="47"/>
        <v>2828150.9592166059</v>
      </c>
      <c r="O976" s="59" t="e">
        <f>VLOOKUP(class[[#This Row],[hwycov_id]],check!$A$2:$P$26,16,FALSE)</f>
        <v>#N/A</v>
      </c>
      <c r="P976" s="59">
        <v>1000</v>
      </c>
      <c r="Q976" s="304">
        <f>ROUND(class[[#This Row],[count]],-3)</f>
        <v>11000</v>
      </c>
      <c r="R976" s="321">
        <f>VLOOKUP(class[[#This Row],[count_rd]],caltran!$J$2:$P$182,7,FALSE)</f>
        <v>7259.9999999999991</v>
      </c>
      <c r="S976" s="321">
        <f>VLOOKUP(class[[#This Row],[count_rd]],caltran!$J$2:$P$182,6,FALSE)</f>
        <v>14740</v>
      </c>
      <c r="T976" s="59">
        <f>IF(AND(class[[#This Row],[flow]]&gt;=class[[#This Row],[low]], class[[#This Row],[flow]]&lt;=class[[#This Row],[high]]),1,0)</f>
        <v>1</v>
      </c>
    </row>
    <row r="977" spans="1:20">
      <c r="A977" s="59">
        <v>10646</v>
      </c>
      <c r="B977" s="59">
        <v>9</v>
      </c>
      <c r="C977" s="59">
        <v>1</v>
      </c>
      <c r="D977" s="59">
        <v>1</v>
      </c>
      <c r="E977" s="59" t="s">
        <v>82</v>
      </c>
      <c r="F977" s="59">
        <v>2</v>
      </c>
      <c r="G977" s="227">
        <v>1</v>
      </c>
      <c r="H977" s="227">
        <v>4</v>
      </c>
      <c r="I977" s="227">
        <v>2</v>
      </c>
      <c r="J977" s="59">
        <v>11050</v>
      </c>
      <c r="K977" s="78">
        <f>VLOOKUP(class[[#This Row],[hwycov_id]],flow[[hwycov_id]:[flow_day]],2,FALSE)</f>
        <v>9131.3428500000009</v>
      </c>
      <c r="L977" s="229">
        <f t="shared" si="45"/>
        <v>-0.17363413122171933</v>
      </c>
      <c r="M977" s="228">
        <f t="shared" si="46"/>
        <v>-1918.6571499999991</v>
      </c>
      <c r="N977" s="228">
        <f t="shared" si="47"/>
        <v>3681245.2592461188</v>
      </c>
      <c r="O977" s="59" t="e">
        <f>VLOOKUP(class[[#This Row],[hwycov_id]],check!$A$2:$P$26,16,FALSE)</f>
        <v>#N/A</v>
      </c>
      <c r="P977" s="59">
        <v>1001</v>
      </c>
      <c r="Q977" s="304">
        <f>ROUND(class[[#This Row],[count]],-3)</f>
        <v>11000</v>
      </c>
      <c r="R977" s="321">
        <f>VLOOKUP(class[[#This Row],[count_rd]],caltran!$J$2:$P$182,7,FALSE)</f>
        <v>7259.9999999999991</v>
      </c>
      <c r="S977" s="321">
        <f>VLOOKUP(class[[#This Row],[count_rd]],caltran!$J$2:$P$182,6,FALSE)</f>
        <v>14740</v>
      </c>
      <c r="T977" s="59">
        <f>IF(AND(class[[#This Row],[flow]]&gt;=class[[#This Row],[low]], class[[#This Row],[flow]]&lt;=class[[#This Row],[high]]),1,0)</f>
        <v>1</v>
      </c>
    </row>
    <row r="978" spans="1:20">
      <c r="A978" s="59">
        <v>28857</v>
      </c>
      <c r="B978" s="59">
        <v>9</v>
      </c>
      <c r="C978" s="59">
        <v>1</v>
      </c>
      <c r="D978" s="59">
        <v>1</v>
      </c>
      <c r="E978" s="59" t="s">
        <v>82</v>
      </c>
      <c r="F978" s="59">
        <v>2</v>
      </c>
      <c r="G978" s="227">
        <v>1</v>
      </c>
      <c r="H978" s="227">
        <v>3</v>
      </c>
      <c r="I978" s="227">
        <v>14</v>
      </c>
      <c r="J978" s="59">
        <v>11168</v>
      </c>
      <c r="K978" s="78">
        <f>VLOOKUP(class[[#This Row],[hwycov_id]],flow[[hwycov_id]:[flow_day]],2,FALSE)</f>
        <v>8322.9879140000012</v>
      </c>
      <c r="L978" s="229">
        <f t="shared" si="45"/>
        <v>-0.25474678420487096</v>
      </c>
      <c r="M978" s="228">
        <f t="shared" si="46"/>
        <v>-2845.0120859999988</v>
      </c>
      <c r="N978" s="228">
        <f t="shared" si="47"/>
        <v>8094093.769486065</v>
      </c>
      <c r="O978" s="59" t="e">
        <f>VLOOKUP(class[[#This Row],[hwycov_id]],check!$A$2:$P$26,16,FALSE)</f>
        <v>#N/A</v>
      </c>
      <c r="P978" s="59">
        <v>1002</v>
      </c>
      <c r="Q978" s="304">
        <f>ROUND(class[[#This Row],[count]],-3)</f>
        <v>11000</v>
      </c>
      <c r="R978" s="321">
        <f>VLOOKUP(class[[#This Row],[count_rd]],caltran!$J$2:$P$182,7,FALSE)</f>
        <v>7259.9999999999991</v>
      </c>
      <c r="S978" s="321">
        <f>VLOOKUP(class[[#This Row],[count_rd]],caltran!$J$2:$P$182,6,FALSE)</f>
        <v>14740</v>
      </c>
      <c r="T978" s="59">
        <f>IF(AND(class[[#This Row],[flow]]&gt;=class[[#This Row],[low]], class[[#This Row],[flow]]&lt;=class[[#This Row],[high]]),1,0)</f>
        <v>1</v>
      </c>
    </row>
    <row r="979" spans="1:20">
      <c r="A979" s="59">
        <v>14398</v>
      </c>
      <c r="B979" s="59">
        <v>9</v>
      </c>
      <c r="C979" s="59">
        <v>1</v>
      </c>
      <c r="D979" s="59">
        <v>1</v>
      </c>
      <c r="E979" s="59" t="s">
        <v>82</v>
      </c>
      <c r="F979" s="59">
        <v>2</v>
      </c>
      <c r="G979" s="227">
        <v>1</v>
      </c>
      <c r="H979" s="227">
        <v>3</v>
      </c>
      <c r="I979" s="227">
        <v>14</v>
      </c>
      <c r="J979" s="59">
        <v>11170</v>
      </c>
      <c r="K979" s="78">
        <f>VLOOKUP(class[[#This Row],[hwycov_id]],flow[[hwycov_id]:[flow_day]],2,FALSE)</f>
        <v>12241.824280000001</v>
      </c>
      <c r="L979" s="229">
        <f t="shared" si="45"/>
        <v>9.5955620411817488E-2</v>
      </c>
      <c r="M979" s="228">
        <f t="shared" si="46"/>
        <v>1071.8242800000007</v>
      </c>
      <c r="N979" s="228">
        <f t="shared" si="47"/>
        <v>1148807.28719752</v>
      </c>
      <c r="O979" s="59" t="e">
        <f>VLOOKUP(class[[#This Row],[hwycov_id]],check!$A$2:$P$26,16,FALSE)</f>
        <v>#N/A</v>
      </c>
      <c r="P979" s="59">
        <v>1003</v>
      </c>
      <c r="Q979" s="304">
        <f>ROUND(class[[#This Row],[count]],-3)</f>
        <v>11000</v>
      </c>
      <c r="R979" s="321">
        <f>VLOOKUP(class[[#This Row],[count_rd]],caltran!$J$2:$P$182,7,FALSE)</f>
        <v>7259.9999999999991</v>
      </c>
      <c r="S979" s="321">
        <f>VLOOKUP(class[[#This Row],[count_rd]],caltran!$J$2:$P$182,6,FALSE)</f>
        <v>14740</v>
      </c>
      <c r="T979" s="59">
        <f>IF(AND(class[[#This Row],[flow]]&gt;=class[[#This Row],[low]], class[[#This Row],[flow]]&lt;=class[[#This Row],[high]]),1,0)</f>
        <v>1</v>
      </c>
    </row>
    <row r="980" spans="1:20">
      <c r="A980" s="59">
        <v>28137</v>
      </c>
      <c r="B980" s="59">
        <v>9</v>
      </c>
      <c r="C980" s="59">
        <v>1</v>
      </c>
      <c r="D980" s="59">
        <v>1</v>
      </c>
      <c r="E980" s="59" t="s">
        <v>82</v>
      </c>
      <c r="F980" s="59">
        <v>2</v>
      </c>
      <c r="G980" s="227">
        <v>1</v>
      </c>
      <c r="H980" s="227">
        <v>5</v>
      </c>
      <c r="I980" s="227">
        <v>9</v>
      </c>
      <c r="J980" s="59">
        <v>11260</v>
      </c>
      <c r="K980" s="78">
        <f>VLOOKUP(class[[#This Row],[hwycov_id]],flow[[hwycov_id]:[flow_day]],2,FALSE)</f>
        <v>6683.8306430000002</v>
      </c>
      <c r="L980" s="229">
        <f t="shared" si="45"/>
        <v>-0.40640935674955592</v>
      </c>
      <c r="M980" s="228">
        <f t="shared" si="46"/>
        <v>-4576.1693569999998</v>
      </c>
      <c r="N980" s="228">
        <f t="shared" si="47"/>
        <v>20941325.983945791</v>
      </c>
      <c r="O980" s="59" t="e">
        <f>VLOOKUP(class[[#This Row],[hwycov_id]],check!$A$2:$P$26,16,FALSE)</f>
        <v>#N/A</v>
      </c>
      <c r="P980" s="59">
        <v>1004</v>
      </c>
      <c r="Q980" s="304">
        <f>ROUND(class[[#This Row],[count]],-3)</f>
        <v>11000</v>
      </c>
      <c r="R980" s="321">
        <f>VLOOKUP(class[[#This Row],[count_rd]],caltran!$J$2:$P$182,7,FALSE)</f>
        <v>7259.9999999999991</v>
      </c>
      <c r="S980" s="321">
        <f>VLOOKUP(class[[#This Row],[count_rd]],caltran!$J$2:$P$182,6,FALSE)</f>
        <v>14740</v>
      </c>
      <c r="T980" s="59">
        <f>IF(AND(class[[#This Row],[flow]]&gt;=class[[#This Row],[low]], class[[#This Row],[flow]]&lt;=class[[#This Row],[high]]),1,0)</f>
        <v>0</v>
      </c>
    </row>
    <row r="981" spans="1:20">
      <c r="A981" s="59">
        <v>3634</v>
      </c>
      <c r="B981" s="59">
        <v>9</v>
      </c>
      <c r="C981" s="59">
        <v>1</v>
      </c>
      <c r="D981" s="59">
        <v>1</v>
      </c>
      <c r="E981" s="59" t="s">
        <v>82</v>
      </c>
      <c r="F981" s="59">
        <v>2</v>
      </c>
      <c r="G981" s="227">
        <v>1</v>
      </c>
      <c r="H981" s="227">
        <v>2</v>
      </c>
      <c r="I981" s="227">
        <v>10</v>
      </c>
      <c r="J981" s="59">
        <v>11263</v>
      </c>
      <c r="K981" s="78">
        <f>VLOOKUP(class[[#This Row],[hwycov_id]],flow[[hwycov_id]:[flow_day]],2,FALSE)</f>
        <v>14517.233855999999</v>
      </c>
      <c r="L981" s="229">
        <f t="shared" si="45"/>
        <v>0.28893135541152426</v>
      </c>
      <c r="M981" s="228">
        <f t="shared" si="46"/>
        <v>3254.2338559999989</v>
      </c>
      <c r="N981" s="228">
        <f t="shared" si="47"/>
        <v>10590037.989536623</v>
      </c>
      <c r="O981" s="59" t="e">
        <f>VLOOKUP(class[[#This Row],[hwycov_id]],check!$A$2:$P$26,16,FALSE)</f>
        <v>#N/A</v>
      </c>
      <c r="P981" s="59">
        <v>1005</v>
      </c>
      <c r="Q981" s="304">
        <f>ROUND(class[[#This Row],[count]],-3)</f>
        <v>11000</v>
      </c>
      <c r="R981" s="321">
        <f>VLOOKUP(class[[#This Row],[count_rd]],caltran!$J$2:$P$182,7,FALSE)</f>
        <v>7259.9999999999991</v>
      </c>
      <c r="S981" s="321">
        <f>VLOOKUP(class[[#This Row],[count_rd]],caltran!$J$2:$P$182,6,FALSE)</f>
        <v>14740</v>
      </c>
      <c r="T981" s="59">
        <f>IF(AND(class[[#This Row],[flow]]&gt;=class[[#This Row],[low]], class[[#This Row],[flow]]&lt;=class[[#This Row],[high]]),1,0)</f>
        <v>1</v>
      </c>
    </row>
    <row r="982" spans="1:20">
      <c r="A982" s="59">
        <v>11152</v>
      </c>
      <c r="B982" s="59">
        <v>9</v>
      </c>
      <c r="C982" s="59">
        <v>1</v>
      </c>
      <c r="D982" s="59">
        <v>1</v>
      </c>
      <c r="E982" s="59" t="s">
        <v>82</v>
      </c>
      <c r="F982" s="59">
        <v>2</v>
      </c>
      <c r="G982" s="227">
        <v>1</v>
      </c>
      <c r="H982" s="227">
        <v>4</v>
      </c>
      <c r="I982" s="227">
        <v>2</v>
      </c>
      <c r="J982" s="59">
        <v>11478</v>
      </c>
      <c r="K982" s="78">
        <f>VLOOKUP(class[[#This Row],[hwycov_id]],flow[[hwycov_id]:[flow_day]],2,FALSE)</f>
        <v>7212.9572449999996</v>
      </c>
      <c r="L982" s="229">
        <f t="shared" si="45"/>
        <v>-0.37158413965847714</v>
      </c>
      <c r="M982" s="228">
        <f t="shared" si="46"/>
        <v>-4265.0427550000004</v>
      </c>
      <c r="N982" s="228">
        <f t="shared" si="47"/>
        <v>18190589.701977994</v>
      </c>
      <c r="O982" s="59" t="e">
        <f>VLOOKUP(class[[#This Row],[hwycov_id]],check!$A$2:$P$26,16,FALSE)</f>
        <v>#N/A</v>
      </c>
      <c r="P982" s="59">
        <v>1006</v>
      </c>
      <c r="Q982" s="304">
        <f>ROUND(class[[#This Row],[count]],-3)</f>
        <v>11000</v>
      </c>
      <c r="R982" s="321">
        <f>VLOOKUP(class[[#This Row],[count_rd]],caltran!$J$2:$P$182,7,FALSE)</f>
        <v>7259.9999999999991</v>
      </c>
      <c r="S982" s="321">
        <f>VLOOKUP(class[[#This Row],[count_rd]],caltran!$J$2:$P$182,6,FALSE)</f>
        <v>14740</v>
      </c>
      <c r="T982" s="59">
        <f>IF(AND(class[[#This Row],[flow]]&gt;=class[[#This Row],[low]], class[[#This Row],[flow]]&lt;=class[[#This Row],[high]]),1,0)</f>
        <v>0</v>
      </c>
    </row>
    <row r="983" spans="1:20">
      <c r="A983" s="59">
        <v>28304</v>
      </c>
      <c r="B983" s="59">
        <v>9</v>
      </c>
      <c r="C983" s="59">
        <v>1</v>
      </c>
      <c r="D983" s="59">
        <v>1</v>
      </c>
      <c r="E983" s="59" t="s">
        <v>82</v>
      </c>
      <c r="F983" s="59">
        <v>2</v>
      </c>
      <c r="G983" s="227">
        <v>1</v>
      </c>
      <c r="H983" s="227">
        <v>2</v>
      </c>
      <c r="I983" s="227">
        <v>14</v>
      </c>
      <c r="J983" s="59">
        <v>11519</v>
      </c>
      <c r="K983" s="78">
        <f>VLOOKUP(class[[#This Row],[hwycov_id]],flow[[hwycov_id]:[flow_day]],2,FALSE)</f>
        <v>8612.8813470000005</v>
      </c>
      <c r="L983" s="229">
        <f t="shared" si="45"/>
        <v>-0.25228914428335791</v>
      </c>
      <c r="M983" s="228">
        <f t="shared" si="46"/>
        <v>-2906.1186529999995</v>
      </c>
      <c r="N983" s="228">
        <f t="shared" si="47"/>
        <v>8445525.6253145318</v>
      </c>
      <c r="O983" s="59" t="e">
        <f>VLOOKUP(class[[#This Row],[hwycov_id]],check!$A$2:$P$26,16,FALSE)</f>
        <v>#N/A</v>
      </c>
      <c r="P983" s="59">
        <v>1007</v>
      </c>
      <c r="Q983" s="304">
        <f>ROUND(class[[#This Row],[count]],-3)</f>
        <v>12000</v>
      </c>
      <c r="R983" s="321">
        <f>VLOOKUP(class[[#This Row],[count_rd]],caltran!$J$2:$P$182,7,FALSE)</f>
        <v>8010</v>
      </c>
      <c r="S983" s="321">
        <f>VLOOKUP(class[[#This Row],[count_rd]],caltran!$J$2:$P$182,6,FALSE)</f>
        <v>15990</v>
      </c>
      <c r="T983" s="59">
        <f>IF(AND(class[[#This Row],[flow]]&gt;=class[[#This Row],[low]], class[[#This Row],[flow]]&lt;=class[[#This Row],[high]]),1,0)</f>
        <v>1</v>
      </c>
    </row>
    <row r="984" spans="1:20">
      <c r="A984" s="59">
        <v>28812</v>
      </c>
      <c r="B984" s="59">
        <v>9</v>
      </c>
      <c r="C984" s="59">
        <v>1</v>
      </c>
      <c r="D984" s="59">
        <v>1</v>
      </c>
      <c r="E984" s="59" t="s">
        <v>82</v>
      </c>
      <c r="F984" s="59">
        <v>2</v>
      </c>
      <c r="G984" s="227">
        <v>1</v>
      </c>
      <c r="H984" s="227">
        <v>3</v>
      </c>
      <c r="I984" s="227">
        <v>14</v>
      </c>
      <c r="J984" s="59">
        <v>11620</v>
      </c>
      <c r="K984" s="78">
        <f>VLOOKUP(class[[#This Row],[hwycov_id]],flow[[hwycov_id]:[flow_day]],2,FALSE)</f>
        <v>10217.067505999999</v>
      </c>
      <c r="L984" s="229">
        <f t="shared" si="45"/>
        <v>-0.12073429380378664</v>
      </c>
      <c r="M984" s="228">
        <f t="shared" si="46"/>
        <v>-1402.9324940000006</v>
      </c>
      <c r="N984" s="228">
        <f t="shared" si="47"/>
        <v>1968219.5827210618</v>
      </c>
      <c r="O984" s="59" t="e">
        <f>VLOOKUP(class[[#This Row],[hwycov_id]],check!$A$2:$P$26,16,FALSE)</f>
        <v>#N/A</v>
      </c>
      <c r="P984" s="59">
        <v>1008</v>
      </c>
      <c r="Q984" s="304">
        <f>ROUND(class[[#This Row],[count]],-3)</f>
        <v>12000</v>
      </c>
      <c r="R984" s="321">
        <f>VLOOKUP(class[[#This Row],[count_rd]],caltran!$J$2:$P$182,7,FALSE)</f>
        <v>8010</v>
      </c>
      <c r="S984" s="321">
        <f>VLOOKUP(class[[#This Row],[count_rd]],caltran!$J$2:$P$182,6,FALSE)</f>
        <v>15990</v>
      </c>
      <c r="T984" s="59">
        <f>IF(AND(class[[#This Row],[flow]]&gt;=class[[#This Row],[low]], class[[#This Row],[flow]]&lt;=class[[#This Row],[high]]),1,0)</f>
        <v>1</v>
      </c>
    </row>
    <row r="985" spans="1:20">
      <c r="A985" s="59">
        <v>2751</v>
      </c>
      <c r="B985" s="59">
        <v>9</v>
      </c>
      <c r="C985" s="59">
        <v>1</v>
      </c>
      <c r="D985" s="59">
        <v>1</v>
      </c>
      <c r="E985" s="59" t="s">
        <v>82</v>
      </c>
      <c r="F985" s="59">
        <v>2</v>
      </c>
      <c r="G985" s="227">
        <v>1</v>
      </c>
      <c r="H985" s="227">
        <v>3</v>
      </c>
      <c r="I985" s="227">
        <v>14</v>
      </c>
      <c r="J985" s="59">
        <v>11636</v>
      </c>
      <c r="K985" s="78">
        <f>VLOOKUP(class[[#This Row],[hwycov_id]],flow[[hwycov_id]:[flow_day]],2,FALSE)</f>
        <v>8958.7285159999992</v>
      </c>
      <c r="L985" s="229">
        <f t="shared" si="45"/>
        <v>-0.23008520831901003</v>
      </c>
      <c r="M985" s="228">
        <f t="shared" si="46"/>
        <v>-2677.2714840000008</v>
      </c>
      <c r="N985" s="228">
        <f t="shared" si="47"/>
        <v>7167782.5990395667</v>
      </c>
      <c r="O985" s="59" t="e">
        <f>VLOOKUP(class[[#This Row],[hwycov_id]],check!$A$2:$P$26,16,FALSE)</f>
        <v>#N/A</v>
      </c>
      <c r="P985" s="59">
        <v>1009</v>
      </c>
      <c r="Q985" s="304">
        <f>ROUND(class[[#This Row],[count]],-3)</f>
        <v>12000</v>
      </c>
      <c r="R985" s="321">
        <f>VLOOKUP(class[[#This Row],[count_rd]],caltran!$J$2:$P$182,7,FALSE)</f>
        <v>8010</v>
      </c>
      <c r="S985" s="321">
        <f>VLOOKUP(class[[#This Row],[count_rd]],caltran!$J$2:$P$182,6,FALSE)</f>
        <v>15990</v>
      </c>
      <c r="T985" s="59">
        <f>IF(AND(class[[#This Row],[flow]]&gt;=class[[#This Row],[low]], class[[#This Row],[flow]]&lt;=class[[#This Row],[high]]),1,0)</f>
        <v>1</v>
      </c>
    </row>
    <row r="986" spans="1:20">
      <c r="A986" s="59">
        <v>28955</v>
      </c>
      <c r="B986" s="59">
        <v>9</v>
      </c>
      <c r="C986" s="59">
        <v>1</v>
      </c>
      <c r="D986" s="59">
        <v>1</v>
      </c>
      <c r="E986" s="59" t="s">
        <v>82</v>
      </c>
      <c r="F986" s="59">
        <v>2</v>
      </c>
      <c r="G986" s="227">
        <v>1</v>
      </c>
      <c r="H986" s="227">
        <v>3</v>
      </c>
      <c r="I986" s="227">
        <v>14</v>
      </c>
      <c r="J986" s="59">
        <v>11666</v>
      </c>
      <c r="K986" s="78">
        <f>VLOOKUP(class[[#This Row],[hwycov_id]],flow[[hwycov_id]:[flow_day]],2,FALSE)</f>
        <v>13433.839964999997</v>
      </c>
      <c r="L986" s="229">
        <f t="shared" si="45"/>
        <v>0.1515377991599518</v>
      </c>
      <c r="M986" s="228">
        <f t="shared" si="46"/>
        <v>1767.8399649999974</v>
      </c>
      <c r="N986" s="228">
        <f t="shared" si="47"/>
        <v>3125258.1418511919</v>
      </c>
      <c r="O986" s="59" t="e">
        <f>VLOOKUP(class[[#This Row],[hwycov_id]],check!$A$2:$P$26,16,FALSE)</f>
        <v>#N/A</v>
      </c>
      <c r="P986" s="59">
        <v>1010</v>
      </c>
      <c r="Q986" s="304">
        <f>ROUND(class[[#This Row],[count]],-3)</f>
        <v>12000</v>
      </c>
      <c r="R986" s="321">
        <f>VLOOKUP(class[[#This Row],[count_rd]],caltran!$J$2:$P$182,7,FALSE)</f>
        <v>8010</v>
      </c>
      <c r="S986" s="321">
        <f>VLOOKUP(class[[#This Row],[count_rd]],caltran!$J$2:$P$182,6,FALSE)</f>
        <v>15990</v>
      </c>
      <c r="T986" s="59">
        <f>IF(AND(class[[#This Row],[flow]]&gt;=class[[#This Row],[low]], class[[#This Row],[flow]]&lt;=class[[#This Row],[high]]),1,0)</f>
        <v>1</v>
      </c>
    </row>
    <row r="987" spans="1:20">
      <c r="A987" s="59">
        <v>11040</v>
      </c>
      <c r="B987" s="59">
        <v>9</v>
      </c>
      <c r="C987" s="59">
        <v>1</v>
      </c>
      <c r="D987" s="59">
        <v>1</v>
      </c>
      <c r="E987" s="59" t="s">
        <v>82</v>
      </c>
      <c r="F987" s="59">
        <v>2</v>
      </c>
      <c r="G987" s="227">
        <v>1</v>
      </c>
      <c r="H987" s="227">
        <v>5</v>
      </c>
      <c r="I987" s="227">
        <v>9</v>
      </c>
      <c r="J987" s="59">
        <v>11703</v>
      </c>
      <c r="K987" s="78">
        <f>VLOOKUP(class[[#This Row],[hwycov_id]],flow[[hwycov_id]:[flow_day]],2,FALSE)</f>
        <v>9983.6884769999997</v>
      </c>
      <c r="L987" s="229">
        <f t="shared" si="45"/>
        <v>-0.14691203306844403</v>
      </c>
      <c r="M987" s="228">
        <f t="shared" si="46"/>
        <v>-1719.3115230000003</v>
      </c>
      <c r="N987" s="228">
        <f t="shared" si="47"/>
        <v>2956032.1131205806</v>
      </c>
      <c r="O987" s="59" t="e">
        <f>VLOOKUP(class[[#This Row],[hwycov_id]],check!$A$2:$P$26,16,FALSE)</f>
        <v>#N/A</v>
      </c>
      <c r="P987" s="59">
        <v>1011</v>
      </c>
      <c r="Q987" s="304">
        <f>ROUND(class[[#This Row],[count]],-3)</f>
        <v>12000</v>
      </c>
      <c r="R987" s="321">
        <f>VLOOKUP(class[[#This Row],[count_rd]],caltran!$J$2:$P$182,7,FALSE)</f>
        <v>8010</v>
      </c>
      <c r="S987" s="321">
        <f>VLOOKUP(class[[#This Row],[count_rd]],caltran!$J$2:$P$182,6,FALSE)</f>
        <v>15990</v>
      </c>
      <c r="T987" s="59">
        <f>IF(AND(class[[#This Row],[flow]]&gt;=class[[#This Row],[low]], class[[#This Row],[flow]]&lt;=class[[#This Row],[high]]),1,0)</f>
        <v>1</v>
      </c>
    </row>
    <row r="988" spans="1:20">
      <c r="A988" s="59">
        <v>8952</v>
      </c>
      <c r="B988" s="59">
        <v>9</v>
      </c>
      <c r="C988" s="59">
        <v>1</v>
      </c>
      <c r="D988" s="59">
        <v>1</v>
      </c>
      <c r="E988" s="59" t="s">
        <v>82</v>
      </c>
      <c r="F988" s="59">
        <v>2</v>
      </c>
      <c r="G988" s="227">
        <v>1</v>
      </c>
      <c r="H988" s="227">
        <v>2</v>
      </c>
      <c r="I988" s="227">
        <v>14</v>
      </c>
      <c r="J988" s="59">
        <v>11713</v>
      </c>
      <c r="K988" s="78">
        <f>VLOOKUP(class[[#This Row],[hwycov_id]],flow[[hwycov_id]:[flow_day]],2,FALSE)</f>
        <v>9611.5279539999992</v>
      </c>
      <c r="L988" s="229">
        <f t="shared" si="45"/>
        <v>-0.17941364688807315</v>
      </c>
      <c r="M988" s="228">
        <f t="shared" si="46"/>
        <v>-2101.4720460000008</v>
      </c>
      <c r="N988" s="228">
        <f t="shared" si="47"/>
        <v>4416184.7601194298</v>
      </c>
      <c r="O988" s="59" t="e">
        <f>VLOOKUP(class[[#This Row],[hwycov_id]],check!$A$2:$P$26,16,FALSE)</f>
        <v>#N/A</v>
      </c>
      <c r="P988" s="59">
        <v>1012</v>
      </c>
      <c r="Q988" s="304">
        <f>ROUND(class[[#This Row],[count]],-3)</f>
        <v>12000</v>
      </c>
      <c r="R988" s="321">
        <f>VLOOKUP(class[[#This Row],[count_rd]],caltran!$J$2:$P$182,7,FALSE)</f>
        <v>8010</v>
      </c>
      <c r="S988" s="321">
        <f>VLOOKUP(class[[#This Row],[count_rd]],caltran!$J$2:$P$182,6,FALSE)</f>
        <v>15990</v>
      </c>
      <c r="T988" s="59">
        <f>IF(AND(class[[#This Row],[flow]]&gt;=class[[#This Row],[low]], class[[#This Row],[flow]]&lt;=class[[#This Row],[high]]),1,0)</f>
        <v>1</v>
      </c>
    </row>
    <row r="989" spans="1:20">
      <c r="A989" s="59">
        <v>28131</v>
      </c>
      <c r="B989" s="59">
        <v>9</v>
      </c>
      <c r="C989" s="59">
        <v>1</v>
      </c>
      <c r="D989" s="59">
        <v>1</v>
      </c>
      <c r="E989" s="59" t="s">
        <v>82</v>
      </c>
      <c r="F989" s="59">
        <v>2</v>
      </c>
      <c r="G989" s="227">
        <v>1</v>
      </c>
      <c r="H989" s="227">
        <v>5</v>
      </c>
      <c r="I989" s="227">
        <v>9</v>
      </c>
      <c r="J989" s="59">
        <v>11849</v>
      </c>
      <c r="K989" s="78">
        <f>VLOOKUP(class[[#This Row],[hwycov_id]],flow[[hwycov_id]:[flow_day]],2,FALSE)</f>
        <v>13194.784425000002</v>
      </c>
      <c r="L989" s="229">
        <f t="shared" si="45"/>
        <v>0.11357789053928613</v>
      </c>
      <c r="M989" s="228">
        <f t="shared" si="46"/>
        <v>1345.7844250000016</v>
      </c>
      <c r="N989" s="228">
        <f t="shared" si="47"/>
        <v>1811135.7185725851</v>
      </c>
      <c r="O989" s="59" t="e">
        <f>VLOOKUP(class[[#This Row],[hwycov_id]],check!$A$2:$P$26,16,FALSE)</f>
        <v>#N/A</v>
      </c>
      <c r="P989" s="59">
        <v>1013</v>
      </c>
      <c r="Q989" s="304">
        <f>ROUND(class[[#This Row],[count]],-3)</f>
        <v>12000</v>
      </c>
      <c r="R989" s="321">
        <f>VLOOKUP(class[[#This Row],[count_rd]],caltran!$J$2:$P$182,7,FALSE)</f>
        <v>8010</v>
      </c>
      <c r="S989" s="321">
        <f>VLOOKUP(class[[#This Row],[count_rd]],caltran!$J$2:$P$182,6,FALSE)</f>
        <v>15990</v>
      </c>
      <c r="T989" s="59">
        <f>IF(AND(class[[#This Row],[flow]]&gt;=class[[#This Row],[low]], class[[#This Row],[flow]]&lt;=class[[#This Row],[high]]),1,0)</f>
        <v>1</v>
      </c>
    </row>
    <row r="990" spans="1:20">
      <c r="A990" s="59">
        <v>27996</v>
      </c>
      <c r="B990" s="59">
        <v>9</v>
      </c>
      <c r="C990" s="59">
        <v>1</v>
      </c>
      <c r="D990" s="59">
        <v>1</v>
      </c>
      <c r="E990" s="59" t="s">
        <v>82</v>
      </c>
      <c r="F990" s="59">
        <v>2</v>
      </c>
      <c r="G990" s="227">
        <v>1</v>
      </c>
      <c r="H990" s="227">
        <v>5</v>
      </c>
      <c r="I990" s="227">
        <v>10</v>
      </c>
      <c r="J990" s="59">
        <v>11917</v>
      </c>
      <c r="K990" s="78">
        <f>VLOOKUP(class[[#This Row],[hwycov_id]],flow[[hwycov_id]:[flow_day]],2,FALSE)</f>
        <v>13338.362642</v>
      </c>
      <c r="L990" s="229">
        <f t="shared" si="45"/>
        <v>0.11927185046572131</v>
      </c>
      <c r="M990" s="228">
        <f t="shared" si="46"/>
        <v>1421.3626420000001</v>
      </c>
      <c r="N990" s="228">
        <f t="shared" si="47"/>
        <v>2020271.7600732204</v>
      </c>
      <c r="O990" s="59" t="e">
        <f>VLOOKUP(class[[#This Row],[hwycov_id]],check!$A$2:$P$26,16,FALSE)</f>
        <v>#N/A</v>
      </c>
      <c r="P990" s="59">
        <v>1014</v>
      </c>
      <c r="Q990" s="304">
        <f>ROUND(class[[#This Row],[count]],-3)</f>
        <v>12000</v>
      </c>
      <c r="R990" s="321">
        <f>VLOOKUP(class[[#This Row],[count_rd]],caltran!$J$2:$P$182,7,FALSE)</f>
        <v>8010</v>
      </c>
      <c r="S990" s="321">
        <f>VLOOKUP(class[[#This Row],[count_rd]],caltran!$J$2:$P$182,6,FALSE)</f>
        <v>15990</v>
      </c>
      <c r="T990" s="59">
        <f>IF(AND(class[[#This Row],[flow]]&gt;=class[[#This Row],[low]], class[[#This Row],[flow]]&lt;=class[[#This Row],[high]]),1,0)</f>
        <v>1</v>
      </c>
    </row>
    <row r="991" spans="1:20">
      <c r="A991" s="59">
        <v>14653</v>
      </c>
      <c r="B991" s="59">
        <v>9</v>
      </c>
      <c r="C991" s="59">
        <v>1</v>
      </c>
      <c r="D991" s="59">
        <v>1</v>
      </c>
      <c r="E991" s="59" t="s">
        <v>82</v>
      </c>
      <c r="F991" s="59">
        <v>2</v>
      </c>
      <c r="G991" s="227">
        <v>1</v>
      </c>
      <c r="H991" s="227">
        <v>3</v>
      </c>
      <c r="I991" s="227">
        <v>14</v>
      </c>
      <c r="J991" s="59">
        <v>11955</v>
      </c>
      <c r="K991" s="78">
        <f>VLOOKUP(class[[#This Row],[hwycov_id]],flow[[hwycov_id]:[flow_day]],2,FALSE)</f>
        <v>9994.3744509999997</v>
      </c>
      <c r="L991" s="229">
        <f t="shared" si="45"/>
        <v>-0.16400046415725644</v>
      </c>
      <c r="M991" s="228">
        <f t="shared" si="46"/>
        <v>-1960.6255490000003</v>
      </c>
      <c r="N991" s="228">
        <f t="shared" si="47"/>
        <v>3844052.5433915528</v>
      </c>
      <c r="O991" s="59" t="e">
        <f>VLOOKUP(class[[#This Row],[hwycov_id]],check!$A$2:$P$26,16,FALSE)</f>
        <v>#N/A</v>
      </c>
      <c r="P991" s="59">
        <v>1015</v>
      </c>
      <c r="Q991" s="304">
        <f>ROUND(class[[#This Row],[count]],-3)</f>
        <v>12000</v>
      </c>
      <c r="R991" s="321">
        <f>VLOOKUP(class[[#This Row],[count_rd]],caltran!$J$2:$P$182,7,FALSE)</f>
        <v>8010</v>
      </c>
      <c r="S991" s="321">
        <f>VLOOKUP(class[[#This Row],[count_rd]],caltran!$J$2:$P$182,6,FALSE)</f>
        <v>15990</v>
      </c>
      <c r="T991" s="59">
        <f>IF(AND(class[[#This Row],[flow]]&gt;=class[[#This Row],[low]], class[[#This Row],[flow]]&lt;=class[[#This Row],[high]]),1,0)</f>
        <v>1</v>
      </c>
    </row>
    <row r="992" spans="1:20">
      <c r="A992" s="59">
        <v>28836</v>
      </c>
      <c r="B992" s="59">
        <v>9</v>
      </c>
      <c r="C992" s="59">
        <v>1</v>
      </c>
      <c r="D992" s="59">
        <v>1</v>
      </c>
      <c r="E992" s="59" t="s">
        <v>82</v>
      </c>
      <c r="F992" s="59">
        <v>2</v>
      </c>
      <c r="G992" s="227">
        <v>1</v>
      </c>
      <c r="H992" s="227">
        <v>3</v>
      </c>
      <c r="I992" s="227">
        <v>14</v>
      </c>
      <c r="J992" s="59">
        <v>11957</v>
      </c>
      <c r="K992" s="78">
        <f>VLOOKUP(class[[#This Row],[hwycov_id]],flow[[hwycov_id]:[flow_day]],2,FALSE)</f>
        <v>12468.121949</v>
      </c>
      <c r="L992" s="229">
        <f t="shared" si="45"/>
        <v>4.2746671322237972E-2</v>
      </c>
      <c r="M992" s="228">
        <f t="shared" si="46"/>
        <v>511.12194900000031</v>
      </c>
      <c r="N992" s="228">
        <f t="shared" si="47"/>
        <v>261245.64674955892</v>
      </c>
      <c r="O992" s="59" t="e">
        <f>VLOOKUP(class[[#This Row],[hwycov_id]],check!$A$2:$P$26,16,FALSE)</f>
        <v>#N/A</v>
      </c>
      <c r="P992" s="59">
        <v>1016</v>
      </c>
      <c r="Q992" s="304">
        <f>ROUND(class[[#This Row],[count]],-3)</f>
        <v>12000</v>
      </c>
      <c r="R992" s="321">
        <f>VLOOKUP(class[[#This Row],[count_rd]],caltran!$J$2:$P$182,7,FALSE)</f>
        <v>8010</v>
      </c>
      <c r="S992" s="321">
        <f>VLOOKUP(class[[#This Row],[count_rd]],caltran!$J$2:$P$182,6,FALSE)</f>
        <v>15990</v>
      </c>
      <c r="T992" s="59">
        <f>IF(AND(class[[#This Row],[flow]]&gt;=class[[#This Row],[low]], class[[#This Row],[flow]]&lt;=class[[#This Row],[high]]),1,0)</f>
        <v>1</v>
      </c>
    </row>
    <row r="993" spans="1:20">
      <c r="A993" s="59">
        <v>11018</v>
      </c>
      <c r="B993" s="59">
        <v>9</v>
      </c>
      <c r="C993" s="59">
        <v>1</v>
      </c>
      <c r="D993" s="59">
        <v>1</v>
      </c>
      <c r="E993" s="59" t="s">
        <v>82</v>
      </c>
      <c r="F993" s="59">
        <v>2</v>
      </c>
      <c r="G993" s="227">
        <v>1</v>
      </c>
      <c r="H993" s="227">
        <v>3</v>
      </c>
      <c r="I993" s="227">
        <v>14</v>
      </c>
      <c r="J993" s="59">
        <v>11987</v>
      </c>
      <c r="K993" s="78">
        <f>VLOOKUP(class[[#This Row],[hwycov_id]],flow[[hwycov_id]:[flow_day]],2,FALSE)</f>
        <v>7549.6364520000016</v>
      </c>
      <c r="L993" s="229">
        <f t="shared" si="45"/>
        <v>-0.37018132543588878</v>
      </c>
      <c r="M993" s="228">
        <f t="shared" si="46"/>
        <v>-4437.3635479999984</v>
      </c>
      <c r="N993" s="228">
        <f t="shared" si="47"/>
        <v>19690195.257119134</v>
      </c>
      <c r="O993" s="59" t="e">
        <f>VLOOKUP(class[[#This Row],[hwycov_id]],check!$A$2:$P$26,16,FALSE)</f>
        <v>#N/A</v>
      </c>
      <c r="P993" s="59">
        <v>1017</v>
      </c>
      <c r="Q993" s="304">
        <f>ROUND(class[[#This Row],[count]],-3)</f>
        <v>12000</v>
      </c>
      <c r="R993" s="321">
        <f>VLOOKUP(class[[#This Row],[count_rd]],caltran!$J$2:$P$182,7,FALSE)</f>
        <v>8010</v>
      </c>
      <c r="S993" s="321">
        <f>VLOOKUP(class[[#This Row],[count_rd]],caltran!$J$2:$P$182,6,FALSE)</f>
        <v>15990</v>
      </c>
      <c r="T993" s="59">
        <f>IF(AND(class[[#This Row],[flow]]&gt;=class[[#This Row],[low]], class[[#This Row],[flow]]&lt;=class[[#This Row],[high]]),1,0)</f>
        <v>0</v>
      </c>
    </row>
    <row r="994" spans="1:20">
      <c r="A994" s="59">
        <v>10883</v>
      </c>
      <c r="B994" s="59">
        <v>9</v>
      </c>
      <c r="C994" s="59">
        <v>1</v>
      </c>
      <c r="D994" s="59">
        <v>1</v>
      </c>
      <c r="E994" s="59" t="s">
        <v>82</v>
      </c>
      <c r="F994" s="59">
        <v>2</v>
      </c>
      <c r="G994" s="227">
        <v>1</v>
      </c>
      <c r="H994" s="227">
        <v>3</v>
      </c>
      <c r="I994" s="227">
        <v>14</v>
      </c>
      <c r="J994" s="59">
        <v>12002</v>
      </c>
      <c r="K994" s="78">
        <f>VLOOKUP(class[[#This Row],[hwycov_id]],flow[[hwycov_id]:[flow_day]],2,FALSE)</f>
        <v>12025.666045999998</v>
      </c>
      <c r="L994" s="229">
        <f t="shared" si="45"/>
        <v>1.9718418596899046E-3</v>
      </c>
      <c r="M994" s="228">
        <f t="shared" si="46"/>
        <v>23.66604599999846</v>
      </c>
      <c r="N994" s="228">
        <f t="shared" si="47"/>
        <v>560.08173327404313</v>
      </c>
      <c r="O994" s="59" t="e">
        <f>VLOOKUP(class[[#This Row],[hwycov_id]],check!$A$2:$P$26,16,FALSE)</f>
        <v>#N/A</v>
      </c>
      <c r="P994" s="59">
        <v>1018</v>
      </c>
      <c r="Q994" s="304">
        <f>ROUND(class[[#This Row],[count]],-3)</f>
        <v>12000</v>
      </c>
      <c r="R994" s="321">
        <f>VLOOKUP(class[[#This Row],[count_rd]],caltran!$J$2:$P$182,7,FALSE)</f>
        <v>8010</v>
      </c>
      <c r="S994" s="321">
        <f>VLOOKUP(class[[#This Row],[count_rd]],caltran!$J$2:$P$182,6,FALSE)</f>
        <v>15990</v>
      </c>
      <c r="T994" s="59">
        <f>IF(AND(class[[#This Row],[flow]]&gt;=class[[#This Row],[low]], class[[#This Row],[flow]]&lt;=class[[#This Row],[high]]),1,0)</f>
        <v>1</v>
      </c>
    </row>
    <row r="995" spans="1:20">
      <c r="A995" s="59">
        <v>14668</v>
      </c>
      <c r="B995" s="59">
        <v>9</v>
      </c>
      <c r="C995" s="59">
        <v>1</v>
      </c>
      <c r="D995" s="59">
        <v>1</v>
      </c>
      <c r="E995" s="59" t="s">
        <v>82</v>
      </c>
      <c r="F995" s="59">
        <v>2</v>
      </c>
      <c r="G995" s="227">
        <v>1</v>
      </c>
      <c r="H995" s="227">
        <v>3</v>
      </c>
      <c r="I995" s="227">
        <v>14</v>
      </c>
      <c r="J995" s="59">
        <v>12050</v>
      </c>
      <c r="K995" s="78">
        <f>VLOOKUP(class[[#This Row],[hwycov_id]],flow[[hwycov_id]:[flow_day]],2,FALSE)</f>
        <v>7343.9561150000009</v>
      </c>
      <c r="L995" s="229">
        <f t="shared" si="45"/>
        <v>-0.39054306099585057</v>
      </c>
      <c r="M995" s="228">
        <f t="shared" si="46"/>
        <v>-4706.0438849999991</v>
      </c>
      <c r="N995" s="228">
        <f t="shared" si="47"/>
        <v>22146849.047545884</v>
      </c>
      <c r="O995" s="59" t="e">
        <f>VLOOKUP(class[[#This Row],[hwycov_id]],check!$A$2:$P$26,16,FALSE)</f>
        <v>#N/A</v>
      </c>
      <c r="P995" s="59">
        <v>1019</v>
      </c>
      <c r="Q995" s="304">
        <f>ROUND(class[[#This Row],[count]],-3)</f>
        <v>12000</v>
      </c>
      <c r="R995" s="321">
        <f>VLOOKUP(class[[#This Row],[count_rd]],caltran!$J$2:$P$182,7,FALSE)</f>
        <v>8010</v>
      </c>
      <c r="S995" s="321">
        <f>VLOOKUP(class[[#This Row],[count_rd]],caltran!$J$2:$P$182,6,FALSE)</f>
        <v>15990</v>
      </c>
      <c r="T995" s="59">
        <f>IF(AND(class[[#This Row],[flow]]&gt;=class[[#This Row],[low]], class[[#This Row],[flow]]&lt;=class[[#This Row],[high]]),1,0)</f>
        <v>0</v>
      </c>
    </row>
    <row r="996" spans="1:20">
      <c r="A996" s="59">
        <v>14511</v>
      </c>
      <c r="B996" s="59">
        <v>9</v>
      </c>
      <c r="C996" s="59">
        <v>1</v>
      </c>
      <c r="D996" s="59">
        <v>1</v>
      </c>
      <c r="E996" s="59" t="s">
        <v>82</v>
      </c>
      <c r="F996" s="59">
        <v>2</v>
      </c>
      <c r="G996" s="227">
        <v>1</v>
      </c>
      <c r="H996" s="227">
        <v>2</v>
      </c>
      <c r="I996" s="227">
        <v>14</v>
      </c>
      <c r="J996" s="59">
        <v>12106</v>
      </c>
      <c r="K996" s="78">
        <f>VLOOKUP(class[[#This Row],[hwycov_id]],flow[[hwycov_id]:[flow_day]],2,FALSE)</f>
        <v>7425.3899709999996</v>
      </c>
      <c r="L996" s="229">
        <f t="shared" si="45"/>
        <v>-0.38663555501404268</v>
      </c>
      <c r="M996" s="228">
        <f t="shared" si="46"/>
        <v>-4680.6100290000004</v>
      </c>
      <c r="N996" s="228">
        <f t="shared" si="47"/>
        <v>21908110.243575383</v>
      </c>
      <c r="O996" s="59" t="e">
        <f>VLOOKUP(class[[#This Row],[hwycov_id]],check!$A$2:$P$26,16,FALSE)</f>
        <v>#N/A</v>
      </c>
      <c r="P996" s="59">
        <v>1020</v>
      </c>
      <c r="Q996" s="304">
        <f>ROUND(class[[#This Row],[count]],-3)</f>
        <v>12000</v>
      </c>
      <c r="R996" s="321">
        <f>VLOOKUP(class[[#This Row],[count_rd]],caltran!$J$2:$P$182,7,FALSE)</f>
        <v>8010</v>
      </c>
      <c r="S996" s="321">
        <f>VLOOKUP(class[[#This Row],[count_rd]],caltran!$J$2:$P$182,6,FALSE)</f>
        <v>15990</v>
      </c>
      <c r="T996" s="59">
        <f>IF(AND(class[[#This Row],[flow]]&gt;=class[[#This Row],[low]], class[[#This Row],[flow]]&lt;=class[[#This Row],[high]]),1,0)</f>
        <v>0</v>
      </c>
    </row>
    <row r="997" spans="1:20">
      <c r="A997" s="59">
        <v>28942</v>
      </c>
      <c r="B997" s="59">
        <v>9</v>
      </c>
      <c r="C997" s="59">
        <v>1</v>
      </c>
      <c r="D997" s="59">
        <v>1</v>
      </c>
      <c r="E997" s="59" t="s">
        <v>82</v>
      </c>
      <c r="F997" s="59">
        <v>2</v>
      </c>
      <c r="G997" s="227">
        <v>1</v>
      </c>
      <c r="H997" s="227">
        <v>5</v>
      </c>
      <c r="I997" s="227">
        <v>5</v>
      </c>
      <c r="J997" s="59">
        <v>12310</v>
      </c>
      <c r="K997" s="78">
        <f>VLOOKUP(class[[#This Row],[hwycov_id]],flow[[hwycov_id]:[flow_day]],2,FALSE)</f>
        <v>9136.5162660000005</v>
      </c>
      <c r="L997" s="229">
        <f t="shared" si="45"/>
        <v>-0.25779721640942321</v>
      </c>
      <c r="M997" s="228">
        <f t="shared" si="46"/>
        <v>-3173.4837339999995</v>
      </c>
      <c r="N997" s="228">
        <f t="shared" si="47"/>
        <v>10070999.009962579</v>
      </c>
      <c r="O997" s="59" t="e">
        <f>VLOOKUP(class[[#This Row],[hwycov_id]],check!$A$2:$P$26,16,FALSE)</f>
        <v>#N/A</v>
      </c>
      <c r="P997" s="59">
        <v>1021</v>
      </c>
      <c r="Q997" s="304">
        <f>ROUND(class[[#This Row],[count]],-3)</f>
        <v>12000</v>
      </c>
      <c r="R997" s="321">
        <f>VLOOKUP(class[[#This Row],[count_rd]],caltran!$J$2:$P$182,7,FALSE)</f>
        <v>8010</v>
      </c>
      <c r="S997" s="321">
        <f>VLOOKUP(class[[#This Row],[count_rd]],caltran!$J$2:$P$182,6,FALSE)</f>
        <v>15990</v>
      </c>
      <c r="T997" s="59">
        <f>IF(AND(class[[#This Row],[flow]]&gt;=class[[#This Row],[low]], class[[#This Row],[flow]]&lt;=class[[#This Row],[high]]),1,0)</f>
        <v>1</v>
      </c>
    </row>
    <row r="998" spans="1:20">
      <c r="A998" s="59">
        <v>10881</v>
      </c>
      <c r="B998" s="59">
        <v>9</v>
      </c>
      <c r="C998" s="59">
        <v>1</v>
      </c>
      <c r="D998" s="59">
        <v>1</v>
      </c>
      <c r="E998" s="59" t="s">
        <v>82</v>
      </c>
      <c r="F998" s="59">
        <v>2</v>
      </c>
      <c r="G998" s="227">
        <v>1</v>
      </c>
      <c r="H998" s="227">
        <v>3</v>
      </c>
      <c r="I998" s="227">
        <v>14</v>
      </c>
      <c r="J998" s="59">
        <v>12368</v>
      </c>
      <c r="K998" s="78">
        <f>VLOOKUP(class[[#This Row],[hwycov_id]],flow[[hwycov_id]:[flow_day]],2,FALSE)</f>
        <v>12152.367401000001</v>
      </c>
      <c r="L998" s="229">
        <f t="shared" si="45"/>
        <v>-1.743471854786538E-2</v>
      </c>
      <c r="M998" s="228">
        <f t="shared" si="46"/>
        <v>-215.63259899999866</v>
      </c>
      <c r="N998" s="228">
        <f t="shared" si="47"/>
        <v>46497.417751494228</v>
      </c>
      <c r="O998" s="59" t="e">
        <f>VLOOKUP(class[[#This Row],[hwycov_id]],check!$A$2:$P$26,16,FALSE)</f>
        <v>#N/A</v>
      </c>
      <c r="P998" s="59">
        <v>1022</v>
      </c>
      <c r="Q998" s="304">
        <f>ROUND(class[[#This Row],[count]],-3)</f>
        <v>12000</v>
      </c>
      <c r="R998" s="321">
        <f>VLOOKUP(class[[#This Row],[count_rd]],caltran!$J$2:$P$182,7,FALSE)</f>
        <v>8010</v>
      </c>
      <c r="S998" s="321">
        <f>VLOOKUP(class[[#This Row],[count_rd]],caltran!$J$2:$P$182,6,FALSE)</f>
        <v>15990</v>
      </c>
      <c r="T998" s="59">
        <f>IF(AND(class[[#This Row],[flow]]&gt;=class[[#This Row],[low]], class[[#This Row],[flow]]&lt;=class[[#This Row],[high]]),1,0)</f>
        <v>1</v>
      </c>
    </row>
    <row r="999" spans="1:20">
      <c r="A999" s="59">
        <v>25470</v>
      </c>
      <c r="B999" s="59">
        <v>9</v>
      </c>
      <c r="C999" s="59">
        <v>1</v>
      </c>
      <c r="D999" s="59">
        <v>1</v>
      </c>
      <c r="E999" s="59" t="s">
        <v>82</v>
      </c>
      <c r="F999" s="59">
        <v>2</v>
      </c>
      <c r="G999" s="227">
        <v>1</v>
      </c>
      <c r="H999" s="227">
        <v>3</v>
      </c>
      <c r="I999" s="227">
        <v>14</v>
      </c>
      <c r="J999" s="59">
        <v>12370</v>
      </c>
      <c r="K999" s="78">
        <f>VLOOKUP(class[[#This Row],[hwycov_id]],flow[[hwycov_id]:[flow_day]],2,FALSE)</f>
        <v>7843.7610479999994</v>
      </c>
      <c r="L999" s="229">
        <f t="shared" si="45"/>
        <v>-0.36590452320129352</v>
      </c>
      <c r="M999" s="228">
        <f t="shared" si="46"/>
        <v>-4526.2389520000006</v>
      </c>
      <c r="N999" s="228">
        <f t="shared" si="47"/>
        <v>20486839.050602064</v>
      </c>
      <c r="O999" s="59" t="e">
        <f>VLOOKUP(class[[#This Row],[hwycov_id]],check!$A$2:$P$26,16,FALSE)</f>
        <v>#N/A</v>
      </c>
      <c r="P999" s="59">
        <v>1023</v>
      </c>
      <c r="Q999" s="304">
        <f>ROUND(class[[#This Row],[count]],-3)</f>
        <v>12000</v>
      </c>
      <c r="R999" s="321">
        <f>VLOOKUP(class[[#This Row],[count_rd]],caltran!$J$2:$P$182,7,FALSE)</f>
        <v>8010</v>
      </c>
      <c r="S999" s="321">
        <f>VLOOKUP(class[[#This Row],[count_rd]],caltran!$J$2:$P$182,6,FALSE)</f>
        <v>15990</v>
      </c>
      <c r="T999" s="59">
        <f>IF(AND(class[[#This Row],[flow]]&gt;=class[[#This Row],[low]], class[[#This Row],[flow]]&lt;=class[[#This Row],[high]]),1,0)</f>
        <v>0</v>
      </c>
    </row>
    <row r="1000" spans="1:20">
      <c r="A1000" s="59">
        <v>28632</v>
      </c>
      <c r="B1000" s="59">
        <v>9</v>
      </c>
      <c r="C1000" s="59">
        <v>1</v>
      </c>
      <c r="D1000" s="59">
        <v>1</v>
      </c>
      <c r="E1000" s="59" t="s">
        <v>82</v>
      </c>
      <c r="F1000" s="59">
        <v>2</v>
      </c>
      <c r="G1000" s="227">
        <v>1</v>
      </c>
      <c r="H1000" s="227">
        <v>5</v>
      </c>
      <c r="I1000" s="227">
        <v>5</v>
      </c>
      <c r="J1000" s="59">
        <v>12399</v>
      </c>
      <c r="K1000" s="78">
        <f>VLOOKUP(class[[#This Row],[hwycov_id]],flow[[hwycov_id]:[flow_day]],2,FALSE)</f>
        <v>9315.7207649999982</v>
      </c>
      <c r="L1000" s="229">
        <f t="shared" si="45"/>
        <v>-0.24867160537140109</v>
      </c>
      <c r="M1000" s="228">
        <f t="shared" si="46"/>
        <v>-3083.2792350000018</v>
      </c>
      <c r="N1000" s="228">
        <f t="shared" si="47"/>
        <v>9506610.8409821969</v>
      </c>
      <c r="O1000" s="59" t="e">
        <f>VLOOKUP(class[[#This Row],[hwycov_id]],check!$A$2:$P$26,16,FALSE)</f>
        <v>#N/A</v>
      </c>
      <c r="P1000" s="59">
        <v>1024</v>
      </c>
      <c r="Q1000" s="304">
        <f>ROUND(class[[#This Row],[count]],-3)</f>
        <v>12000</v>
      </c>
      <c r="R1000" s="321">
        <f>VLOOKUP(class[[#This Row],[count_rd]],caltran!$J$2:$P$182,7,FALSE)</f>
        <v>8010</v>
      </c>
      <c r="S1000" s="321">
        <f>VLOOKUP(class[[#This Row],[count_rd]],caltran!$J$2:$P$182,6,FALSE)</f>
        <v>15990</v>
      </c>
      <c r="T1000" s="59">
        <f>IF(AND(class[[#This Row],[flow]]&gt;=class[[#This Row],[low]], class[[#This Row],[flow]]&lt;=class[[#This Row],[high]]),1,0)</f>
        <v>1</v>
      </c>
    </row>
    <row r="1001" spans="1:20">
      <c r="A1001" s="59">
        <v>10915</v>
      </c>
      <c r="B1001" s="59">
        <v>9</v>
      </c>
      <c r="C1001" s="59">
        <v>1</v>
      </c>
      <c r="D1001" s="59">
        <v>1</v>
      </c>
      <c r="E1001" s="59" t="s">
        <v>82</v>
      </c>
      <c r="F1001" s="59">
        <v>2</v>
      </c>
      <c r="G1001" s="227">
        <v>1</v>
      </c>
      <c r="H1001" s="227">
        <v>3</v>
      </c>
      <c r="I1001" s="227">
        <v>14</v>
      </c>
      <c r="J1001" s="59">
        <v>12428</v>
      </c>
      <c r="K1001" s="78">
        <f>VLOOKUP(class[[#This Row],[hwycov_id]],flow[[hwycov_id]:[flow_day]],2,FALSE)</f>
        <v>16000.514068</v>
      </c>
      <c r="L1001" s="229">
        <f t="shared" si="45"/>
        <v>0.28745687705181844</v>
      </c>
      <c r="M1001" s="228">
        <f t="shared" si="46"/>
        <v>3572.5140680000004</v>
      </c>
      <c r="N1001" s="228">
        <f t="shared" si="47"/>
        <v>12762856.766057912</v>
      </c>
      <c r="O1001" s="59" t="e">
        <f>VLOOKUP(class[[#This Row],[hwycov_id]],check!$A$2:$P$26,16,FALSE)</f>
        <v>#N/A</v>
      </c>
      <c r="P1001" s="59">
        <v>1025</v>
      </c>
      <c r="Q1001" s="304">
        <f>ROUND(class[[#This Row],[count]],-3)</f>
        <v>12000</v>
      </c>
      <c r="R1001" s="321">
        <f>VLOOKUP(class[[#This Row],[count_rd]],caltran!$J$2:$P$182,7,FALSE)</f>
        <v>8010</v>
      </c>
      <c r="S1001" s="321">
        <f>VLOOKUP(class[[#This Row],[count_rd]],caltran!$J$2:$P$182,6,FALSE)</f>
        <v>15990</v>
      </c>
      <c r="T1001" s="59">
        <f>IF(AND(class[[#This Row],[flow]]&gt;=class[[#This Row],[low]], class[[#This Row],[flow]]&lt;=class[[#This Row],[high]]),1,0)</f>
        <v>0</v>
      </c>
    </row>
    <row r="1002" spans="1:20">
      <c r="A1002" s="59">
        <v>27249</v>
      </c>
      <c r="B1002" s="59">
        <v>9</v>
      </c>
      <c r="C1002" s="59">
        <v>1</v>
      </c>
      <c r="D1002" s="59">
        <v>1</v>
      </c>
      <c r="E1002" s="59" t="s">
        <v>82</v>
      </c>
      <c r="F1002" s="59">
        <v>2</v>
      </c>
      <c r="G1002" s="227">
        <v>1</v>
      </c>
      <c r="H1002" s="227">
        <v>7</v>
      </c>
      <c r="I1002" s="227">
        <v>18</v>
      </c>
      <c r="J1002" s="59">
        <v>12584</v>
      </c>
      <c r="K1002" s="78">
        <f>VLOOKUP(class[[#This Row],[hwycov_id]],flow[[hwycov_id]:[flow_day]],2,FALSE)</f>
        <v>15021.815979000001</v>
      </c>
      <c r="L1002" s="229">
        <f t="shared" si="45"/>
        <v>0.19372345669103641</v>
      </c>
      <c r="M1002" s="228">
        <f t="shared" si="46"/>
        <v>2437.8159790000009</v>
      </c>
      <c r="N1002" s="228">
        <f t="shared" si="47"/>
        <v>5942946.747467733</v>
      </c>
      <c r="O1002" s="59" t="e">
        <f>VLOOKUP(class[[#This Row],[hwycov_id]],check!$A$2:$P$26,16,FALSE)</f>
        <v>#N/A</v>
      </c>
      <c r="P1002" s="59">
        <v>1026</v>
      </c>
      <c r="Q1002" s="304">
        <f>ROUND(class[[#This Row],[count]],-3)</f>
        <v>13000</v>
      </c>
      <c r="R1002" s="321">
        <f>VLOOKUP(class[[#This Row],[count_rd]],caltran!$J$2:$P$182,7,FALSE)</f>
        <v>8775</v>
      </c>
      <c r="S1002" s="321">
        <f>VLOOKUP(class[[#This Row],[count_rd]],caltran!$J$2:$P$182,6,FALSE)</f>
        <v>17225</v>
      </c>
      <c r="T1002" s="59">
        <f>IF(AND(class[[#This Row],[flow]]&gt;=class[[#This Row],[low]], class[[#This Row],[flow]]&lt;=class[[#This Row],[high]]),1,0)</f>
        <v>1</v>
      </c>
    </row>
    <row r="1003" spans="1:20">
      <c r="A1003" s="59">
        <v>29008</v>
      </c>
      <c r="B1003" s="59">
        <v>9</v>
      </c>
      <c r="C1003" s="59">
        <v>1</v>
      </c>
      <c r="D1003" s="59">
        <v>1</v>
      </c>
      <c r="E1003" s="59" t="s">
        <v>82</v>
      </c>
      <c r="F1003" s="59">
        <v>2</v>
      </c>
      <c r="G1003" s="227">
        <v>1</v>
      </c>
      <c r="H1003" s="227">
        <v>2</v>
      </c>
      <c r="I1003" s="227">
        <v>14</v>
      </c>
      <c r="J1003" s="59">
        <v>12627</v>
      </c>
      <c r="K1003" s="78">
        <f>VLOOKUP(class[[#This Row],[hwycov_id]],flow[[hwycov_id]:[flow_day]],2,FALSE)</f>
        <v>9830.039123999999</v>
      </c>
      <c r="L1003" s="229">
        <f t="shared" si="45"/>
        <v>-0.22150636540746027</v>
      </c>
      <c r="M1003" s="228">
        <f t="shared" si="46"/>
        <v>-2796.960876000001</v>
      </c>
      <c r="N1003" s="228">
        <f t="shared" si="47"/>
        <v>7822990.1418746933</v>
      </c>
      <c r="O1003" s="59" t="e">
        <f>VLOOKUP(class[[#This Row],[hwycov_id]],check!$A$2:$P$26,16,FALSE)</f>
        <v>#N/A</v>
      </c>
      <c r="P1003" s="59">
        <v>1027</v>
      </c>
      <c r="Q1003" s="304">
        <f>ROUND(class[[#This Row],[count]],-3)</f>
        <v>13000</v>
      </c>
      <c r="R1003" s="321">
        <f>VLOOKUP(class[[#This Row],[count_rd]],caltran!$J$2:$P$182,7,FALSE)</f>
        <v>8775</v>
      </c>
      <c r="S1003" s="321">
        <f>VLOOKUP(class[[#This Row],[count_rd]],caltran!$J$2:$P$182,6,FALSE)</f>
        <v>17225</v>
      </c>
      <c r="T1003" s="59">
        <f>IF(AND(class[[#This Row],[flow]]&gt;=class[[#This Row],[low]], class[[#This Row],[flow]]&lt;=class[[#This Row],[high]]),1,0)</f>
        <v>1</v>
      </c>
    </row>
    <row r="1004" spans="1:20">
      <c r="A1004" s="59">
        <v>28943</v>
      </c>
      <c r="B1004" s="59">
        <v>9</v>
      </c>
      <c r="C1004" s="59">
        <v>1</v>
      </c>
      <c r="D1004" s="59">
        <v>1</v>
      </c>
      <c r="E1004" s="59" t="s">
        <v>82</v>
      </c>
      <c r="F1004" s="59">
        <v>2</v>
      </c>
      <c r="G1004" s="227">
        <v>1</v>
      </c>
      <c r="H1004" s="227">
        <v>3</v>
      </c>
      <c r="I1004" s="227">
        <v>5</v>
      </c>
      <c r="J1004" s="59">
        <v>12715</v>
      </c>
      <c r="K1004" s="78">
        <f>VLOOKUP(class[[#This Row],[hwycov_id]],flow[[hwycov_id]:[flow_day]],2,FALSE)</f>
        <v>13337.979522</v>
      </c>
      <c r="L1004" s="229">
        <f t="shared" si="45"/>
        <v>4.8995636806920873E-2</v>
      </c>
      <c r="M1004" s="228">
        <f t="shared" si="46"/>
        <v>622.97952199999963</v>
      </c>
      <c r="N1004" s="228">
        <f t="shared" si="47"/>
        <v>388103.484831348</v>
      </c>
      <c r="O1004" s="59" t="e">
        <f>VLOOKUP(class[[#This Row],[hwycov_id]],check!$A$2:$P$26,16,FALSE)</f>
        <v>#N/A</v>
      </c>
      <c r="P1004" s="59">
        <v>1028</v>
      </c>
      <c r="Q1004" s="304">
        <f>ROUND(class[[#This Row],[count]],-3)</f>
        <v>13000</v>
      </c>
      <c r="R1004" s="321">
        <f>VLOOKUP(class[[#This Row],[count_rd]],caltran!$J$2:$P$182,7,FALSE)</f>
        <v>8775</v>
      </c>
      <c r="S1004" s="321">
        <f>VLOOKUP(class[[#This Row],[count_rd]],caltran!$J$2:$P$182,6,FALSE)</f>
        <v>17225</v>
      </c>
      <c r="T1004" s="59">
        <f>IF(AND(class[[#This Row],[flow]]&gt;=class[[#This Row],[low]], class[[#This Row],[flow]]&lt;=class[[#This Row],[high]]),1,0)</f>
        <v>1</v>
      </c>
    </row>
    <row r="1005" spans="1:20">
      <c r="A1005" s="59">
        <v>28181</v>
      </c>
      <c r="B1005" s="59">
        <v>9</v>
      </c>
      <c r="C1005" s="59">
        <v>1</v>
      </c>
      <c r="D1005" s="59">
        <v>1</v>
      </c>
      <c r="E1005" s="59" t="s">
        <v>82</v>
      </c>
      <c r="F1005" s="59">
        <v>2</v>
      </c>
      <c r="G1005" s="227">
        <v>1</v>
      </c>
      <c r="H1005" s="227">
        <v>5</v>
      </c>
      <c r="I1005" s="227">
        <v>5</v>
      </c>
      <c r="J1005" s="59">
        <v>12797</v>
      </c>
      <c r="K1005" s="78">
        <f>VLOOKUP(class[[#This Row],[hwycov_id]],flow[[hwycov_id]:[flow_day]],2,FALSE)</f>
        <v>10983.870543000001</v>
      </c>
      <c r="L1005" s="229">
        <f t="shared" si="45"/>
        <v>-0.14168394600296941</v>
      </c>
      <c r="M1005" s="228">
        <f t="shared" si="46"/>
        <v>-1813.1294569999991</v>
      </c>
      <c r="N1005" s="228">
        <f t="shared" si="47"/>
        <v>3287438.4278411116</v>
      </c>
      <c r="O1005" s="59" t="e">
        <f>VLOOKUP(class[[#This Row],[hwycov_id]],check!$A$2:$P$26,16,FALSE)</f>
        <v>#N/A</v>
      </c>
      <c r="P1005" s="59">
        <v>1029</v>
      </c>
      <c r="Q1005" s="304">
        <f>ROUND(class[[#This Row],[count]],-3)</f>
        <v>13000</v>
      </c>
      <c r="R1005" s="321">
        <f>VLOOKUP(class[[#This Row],[count_rd]],caltran!$J$2:$P$182,7,FALSE)</f>
        <v>8775</v>
      </c>
      <c r="S1005" s="321">
        <f>VLOOKUP(class[[#This Row],[count_rd]],caltran!$J$2:$P$182,6,FALSE)</f>
        <v>17225</v>
      </c>
      <c r="T1005" s="59">
        <f>IF(AND(class[[#This Row],[flow]]&gt;=class[[#This Row],[low]], class[[#This Row],[flow]]&lt;=class[[#This Row],[high]]),1,0)</f>
        <v>1</v>
      </c>
    </row>
    <row r="1006" spans="1:20">
      <c r="A1006" s="59">
        <v>28204</v>
      </c>
      <c r="B1006" s="59">
        <v>9</v>
      </c>
      <c r="C1006" s="59">
        <v>1</v>
      </c>
      <c r="D1006" s="59">
        <v>1</v>
      </c>
      <c r="E1006" s="59" t="s">
        <v>82</v>
      </c>
      <c r="F1006" s="59">
        <v>2</v>
      </c>
      <c r="G1006" s="227">
        <v>1</v>
      </c>
      <c r="H1006" s="227">
        <v>5</v>
      </c>
      <c r="I1006" s="227">
        <v>19</v>
      </c>
      <c r="J1006" s="59">
        <v>12799</v>
      </c>
      <c r="K1006" s="78">
        <f>VLOOKUP(class[[#This Row],[hwycov_id]],flow[[hwycov_id]:[flow_day]],2,FALSE)</f>
        <v>735.66230799999994</v>
      </c>
      <c r="L1006" s="229">
        <f t="shared" si="45"/>
        <v>-0.94252189171028988</v>
      </c>
      <c r="M1006" s="228">
        <f t="shared" si="46"/>
        <v>-12063.337692000001</v>
      </c>
      <c r="N1006" s="228">
        <f t="shared" si="47"/>
        <v>145524116.2712279</v>
      </c>
      <c r="O1006" s="59" t="e">
        <f>VLOOKUP(class[[#This Row],[hwycov_id]],check!$A$2:$P$26,16,FALSE)</f>
        <v>#N/A</v>
      </c>
      <c r="P1006" s="59">
        <v>1030</v>
      </c>
      <c r="Q1006" s="304">
        <f>ROUND(class[[#This Row],[count]],-3)</f>
        <v>13000</v>
      </c>
      <c r="R1006" s="321">
        <f>VLOOKUP(class[[#This Row],[count_rd]],caltran!$J$2:$P$182,7,FALSE)</f>
        <v>8775</v>
      </c>
      <c r="S1006" s="321">
        <f>VLOOKUP(class[[#This Row],[count_rd]],caltran!$J$2:$P$182,6,FALSE)</f>
        <v>17225</v>
      </c>
      <c r="T1006" s="59">
        <f>IF(AND(class[[#This Row],[flow]]&gt;=class[[#This Row],[low]], class[[#This Row],[flow]]&lt;=class[[#This Row],[high]]),1,0)</f>
        <v>0</v>
      </c>
    </row>
    <row r="1007" spans="1:20">
      <c r="A1007" s="59">
        <v>28038</v>
      </c>
      <c r="B1007" s="59">
        <v>9</v>
      </c>
      <c r="C1007" s="59">
        <v>1</v>
      </c>
      <c r="D1007" s="59">
        <v>1</v>
      </c>
      <c r="E1007" s="59" t="s">
        <v>82</v>
      </c>
      <c r="F1007" s="59">
        <v>2</v>
      </c>
      <c r="G1007" s="227">
        <v>1</v>
      </c>
      <c r="H1007" s="227">
        <v>3</v>
      </c>
      <c r="I1007" s="227">
        <v>14</v>
      </c>
      <c r="J1007" s="59">
        <v>12881</v>
      </c>
      <c r="K1007" s="78">
        <f>VLOOKUP(class[[#This Row],[hwycov_id]],flow[[hwycov_id]:[flow_day]],2,FALSE)</f>
        <v>14108.115357000001</v>
      </c>
      <c r="L1007" s="229">
        <f t="shared" si="45"/>
        <v>9.5265535051626493E-2</v>
      </c>
      <c r="M1007" s="228">
        <f t="shared" si="46"/>
        <v>1227.1153570000006</v>
      </c>
      <c r="N1007" s="228">
        <f t="shared" si="47"/>
        <v>1505812.099385239</v>
      </c>
      <c r="O1007" s="59" t="e">
        <f>VLOOKUP(class[[#This Row],[hwycov_id]],check!$A$2:$P$26,16,FALSE)</f>
        <v>#N/A</v>
      </c>
      <c r="P1007" s="59">
        <v>1031</v>
      </c>
      <c r="Q1007" s="304">
        <f>ROUND(class[[#This Row],[count]],-3)</f>
        <v>13000</v>
      </c>
      <c r="R1007" s="321">
        <f>VLOOKUP(class[[#This Row],[count_rd]],caltran!$J$2:$P$182,7,FALSE)</f>
        <v>8775</v>
      </c>
      <c r="S1007" s="321">
        <f>VLOOKUP(class[[#This Row],[count_rd]],caltran!$J$2:$P$182,6,FALSE)</f>
        <v>17225</v>
      </c>
      <c r="T1007" s="59">
        <f>IF(AND(class[[#This Row],[flow]]&gt;=class[[#This Row],[low]], class[[#This Row],[flow]]&lt;=class[[#This Row],[high]]),1,0)</f>
        <v>1</v>
      </c>
    </row>
    <row r="1008" spans="1:20">
      <c r="A1008" s="59">
        <v>10950</v>
      </c>
      <c r="B1008" s="59">
        <v>9</v>
      </c>
      <c r="C1008" s="59">
        <v>1</v>
      </c>
      <c r="D1008" s="59">
        <v>1</v>
      </c>
      <c r="E1008" s="59" t="s">
        <v>82</v>
      </c>
      <c r="F1008" s="59">
        <v>2</v>
      </c>
      <c r="G1008" s="227">
        <v>1</v>
      </c>
      <c r="H1008" s="227">
        <v>3</v>
      </c>
      <c r="I1008" s="227">
        <v>14</v>
      </c>
      <c r="J1008" s="59">
        <v>12927</v>
      </c>
      <c r="K1008" s="78">
        <f>VLOOKUP(class[[#This Row],[hwycov_id]],flow[[hwycov_id]:[flow_day]],2,FALSE)</f>
        <v>14177.967056</v>
      </c>
      <c r="L1008" s="229">
        <f t="shared" si="45"/>
        <v>9.6771645083932878E-2</v>
      </c>
      <c r="M1008" s="228">
        <f t="shared" si="46"/>
        <v>1250.9670559999995</v>
      </c>
      <c r="N1008" s="228">
        <f t="shared" si="47"/>
        <v>1564918.575197306</v>
      </c>
      <c r="O1008" s="59" t="e">
        <f>VLOOKUP(class[[#This Row],[hwycov_id]],check!$A$2:$P$26,16,FALSE)</f>
        <v>#N/A</v>
      </c>
      <c r="P1008" s="59">
        <v>1032</v>
      </c>
      <c r="Q1008" s="304">
        <f>ROUND(class[[#This Row],[count]],-3)</f>
        <v>13000</v>
      </c>
      <c r="R1008" s="321">
        <f>VLOOKUP(class[[#This Row],[count_rd]],caltran!$J$2:$P$182,7,FALSE)</f>
        <v>8775</v>
      </c>
      <c r="S1008" s="321">
        <f>VLOOKUP(class[[#This Row],[count_rd]],caltran!$J$2:$P$182,6,FALSE)</f>
        <v>17225</v>
      </c>
      <c r="T1008" s="59">
        <f>IF(AND(class[[#This Row],[flow]]&gt;=class[[#This Row],[low]], class[[#This Row],[flow]]&lt;=class[[#This Row],[high]]),1,0)</f>
        <v>1</v>
      </c>
    </row>
    <row r="1009" spans="1:20">
      <c r="A1009" s="59">
        <v>28642</v>
      </c>
      <c r="B1009" s="59">
        <v>9</v>
      </c>
      <c r="C1009" s="59">
        <v>1</v>
      </c>
      <c r="D1009" s="59">
        <v>1</v>
      </c>
      <c r="E1009" s="59" t="s">
        <v>82</v>
      </c>
      <c r="F1009" s="59">
        <v>2</v>
      </c>
      <c r="G1009" s="227">
        <v>1</v>
      </c>
      <c r="H1009" s="227">
        <v>6</v>
      </c>
      <c r="I1009" s="227">
        <v>1</v>
      </c>
      <c r="J1009" s="59">
        <v>12933</v>
      </c>
      <c r="K1009" s="78">
        <f>VLOOKUP(class[[#This Row],[hwycov_id]],flow[[hwycov_id]:[flow_day]],2,FALSE)</f>
        <v>8578.2412559999993</v>
      </c>
      <c r="L1009" s="229">
        <f t="shared" si="45"/>
        <v>-0.33671682857805618</v>
      </c>
      <c r="M1009" s="228">
        <f t="shared" si="46"/>
        <v>-4354.7587440000007</v>
      </c>
      <c r="N1009" s="228">
        <f t="shared" si="47"/>
        <v>18963923.718444463</v>
      </c>
      <c r="O1009" s="59" t="e">
        <f>VLOOKUP(class[[#This Row],[hwycov_id]],check!$A$2:$P$26,16,FALSE)</f>
        <v>#N/A</v>
      </c>
      <c r="P1009" s="59">
        <v>1033</v>
      </c>
      <c r="Q1009" s="304">
        <f>ROUND(class[[#This Row],[count]],-3)</f>
        <v>13000</v>
      </c>
      <c r="R1009" s="321">
        <f>VLOOKUP(class[[#This Row],[count_rd]],caltran!$J$2:$P$182,7,FALSE)</f>
        <v>8775</v>
      </c>
      <c r="S1009" s="321">
        <f>VLOOKUP(class[[#This Row],[count_rd]],caltran!$J$2:$P$182,6,FALSE)</f>
        <v>17225</v>
      </c>
      <c r="T1009" s="59">
        <f>IF(AND(class[[#This Row],[flow]]&gt;=class[[#This Row],[low]], class[[#This Row],[flow]]&lt;=class[[#This Row],[high]]),1,0)</f>
        <v>0</v>
      </c>
    </row>
    <row r="1010" spans="1:20">
      <c r="A1010" s="59">
        <v>11131</v>
      </c>
      <c r="B1010" s="59">
        <v>9</v>
      </c>
      <c r="C1010" s="59">
        <v>1</v>
      </c>
      <c r="D1010" s="59">
        <v>1</v>
      </c>
      <c r="E1010" s="59" t="s">
        <v>82</v>
      </c>
      <c r="F1010" s="59">
        <v>2</v>
      </c>
      <c r="G1010" s="227">
        <v>1</v>
      </c>
      <c r="H1010" s="227">
        <v>4</v>
      </c>
      <c r="I1010" s="227">
        <v>2</v>
      </c>
      <c r="J1010" s="59">
        <v>13040</v>
      </c>
      <c r="K1010" s="78">
        <f>VLOOKUP(class[[#This Row],[hwycov_id]],flow[[hwycov_id]:[flow_day]],2,FALSE)</f>
        <v>8375.3910219999998</v>
      </c>
      <c r="L1010" s="229">
        <f t="shared" si="45"/>
        <v>-0.35771541242331295</v>
      </c>
      <c r="M1010" s="228">
        <f t="shared" si="46"/>
        <v>-4664.6089780000002</v>
      </c>
      <c r="N1010" s="228">
        <f t="shared" si="47"/>
        <v>21758576.917638205</v>
      </c>
      <c r="O1010" s="59" t="e">
        <f>VLOOKUP(class[[#This Row],[hwycov_id]],check!$A$2:$P$26,16,FALSE)</f>
        <v>#N/A</v>
      </c>
      <c r="P1010" s="59">
        <v>1034</v>
      </c>
      <c r="Q1010" s="304">
        <f>ROUND(class[[#This Row],[count]],-3)</f>
        <v>13000</v>
      </c>
      <c r="R1010" s="321">
        <f>VLOOKUP(class[[#This Row],[count_rd]],caltran!$J$2:$P$182,7,FALSE)</f>
        <v>8775</v>
      </c>
      <c r="S1010" s="321">
        <f>VLOOKUP(class[[#This Row],[count_rd]],caltran!$J$2:$P$182,6,FALSE)</f>
        <v>17225</v>
      </c>
      <c r="T1010" s="59">
        <f>IF(AND(class[[#This Row],[flow]]&gt;=class[[#This Row],[low]], class[[#This Row],[flow]]&lt;=class[[#This Row],[high]]),1,0)</f>
        <v>0</v>
      </c>
    </row>
    <row r="1011" spans="1:20">
      <c r="A1011" s="59">
        <v>28328</v>
      </c>
      <c r="B1011" s="59">
        <v>9</v>
      </c>
      <c r="C1011" s="59">
        <v>1</v>
      </c>
      <c r="D1011" s="59">
        <v>1</v>
      </c>
      <c r="E1011" s="59" t="s">
        <v>82</v>
      </c>
      <c r="F1011" s="59">
        <v>2</v>
      </c>
      <c r="G1011" s="227">
        <v>1</v>
      </c>
      <c r="H1011" s="227">
        <v>7</v>
      </c>
      <c r="I1011" s="227">
        <v>15</v>
      </c>
      <c r="J1011" s="59">
        <v>13056</v>
      </c>
      <c r="K1011" s="78">
        <f>VLOOKUP(class[[#This Row],[hwycov_id]],flow[[hwycov_id]:[flow_day]],2,FALSE)</f>
        <v>13090.809327999999</v>
      </c>
      <c r="L1011" s="229">
        <f t="shared" si="45"/>
        <v>2.6661556372549189E-3</v>
      </c>
      <c r="M1011" s="228">
        <f t="shared" si="46"/>
        <v>34.809327999999368</v>
      </c>
      <c r="N1011" s="228">
        <f t="shared" si="47"/>
        <v>1211.6893158115399</v>
      </c>
      <c r="O1011" s="59" t="e">
        <f>VLOOKUP(class[[#This Row],[hwycov_id]],check!$A$2:$P$26,16,FALSE)</f>
        <v>#N/A</v>
      </c>
      <c r="P1011" s="59">
        <v>1035</v>
      </c>
      <c r="Q1011" s="304">
        <f>ROUND(class[[#This Row],[count]],-3)</f>
        <v>13000</v>
      </c>
      <c r="R1011" s="321">
        <f>VLOOKUP(class[[#This Row],[count_rd]],caltran!$J$2:$P$182,7,FALSE)</f>
        <v>8775</v>
      </c>
      <c r="S1011" s="321">
        <f>VLOOKUP(class[[#This Row],[count_rd]],caltran!$J$2:$P$182,6,FALSE)</f>
        <v>17225</v>
      </c>
      <c r="T1011" s="59">
        <f>IF(AND(class[[#This Row],[flow]]&gt;=class[[#This Row],[low]], class[[#This Row],[flow]]&lt;=class[[#This Row],[high]]),1,0)</f>
        <v>1</v>
      </c>
    </row>
    <row r="1012" spans="1:20">
      <c r="A1012" s="59">
        <v>12933</v>
      </c>
      <c r="B1012" s="59">
        <v>9</v>
      </c>
      <c r="C1012" s="59">
        <v>1</v>
      </c>
      <c r="D1012" s="59">
        <v>1</v>
      </c>
      <c r="E1012" s="59" t="s">
        <v>82</v>
      </c>
      <c r="F1012" s="59">
        <v>2</v>
      </c>
      <c r="G1012" s="227">
        <v>1</v>
      </c>
      <c r="H1012" s="227">
        <v>7</v>
      </c>
      <c r="I1012" s="227">
        <v>7</v>
      </c>
      <c r="J1012" s="59">
        <v>13162</v>
      </c>
      <c r="K1012" s="78">
        <f>VLOOKUP(class[[#This Row],[hwycov_id]],flow[[hwycov_id]:[flow_day]],2,FALSE)</f>
        <v>13381.260986000001</v>
      </c>
      <c r="L1012" s="229">
        <f t="shared" si="45"/>
        <v>1.6658637441118396E-2</v>
      </c>
      <c r="M1012" s="228">
        <f t="shared" si="46"/>
        <v>219.26098600000114</v>
      </c>
      <c r="N1012" s="228">
        <f t="shared" si="47"/>
        <v>48075.379981692698</v>
      </c>
      <c r="O1012" s="59" t="e">
        <f>VLOOKUP(class[[#This Row],[hwycov_id]],check!$A$2:$P$26,16,FALSE)</f>
        <v>#N/A</v>
      </c>
      <c r="P1012" s="59">
        <v>1036</v>
      </c>
      <c r="Q1012" s="304">
        <f>ROUND(class[[#This Row],[count]],-3)</f>
        <v>13000</v>
      </c>
      <c r="R1012" s="321">
        <f>VLOOKUP(class[[#This Row],[count_rd]],caltran!$J$2:$P$182,7,FALSE)</f>
        <v>8775</v>
      </c>
      <c r="S1012" s="321">
        <f>VLOOKUP(class[[#This Row],[count_rd]],caltran!$J$2:$P$182,6,FALSE)</f>
        <v>17225</v>
      </c>
      <c r="T1012" s="59">
        <f>IF(AND(class[[#This Row],[flow]]&gt;=class[[#This Row],[low]], class[[#This Row],[flow]]&lt;=class[[#This Row],[high]]),1,0)</f>
        <v>1</v>
      </c>
    </row>
    <row r="1013" spans="1:20">
      <c r="A1013" s="59">
        <v>27251</v>
      </c>
      <c r="B1013" s="59">
        <v>9</v>
      </c>
      <c r="C1013" s="59">
        <v>1</v>
      </c>
      <c r="D1013" s="59">
        <v>1</v>
      </c>
      <c r="E1013" s="59" t="s">
        <v>82</v>
      </c>
      <c r="F1013" s="59">
        <v>2</v>
      </c>
      <c r="G1013" s="227">
        <v>1</v>
      </c>
      <c r="H1013" s="227">
        <v>7</v>
      </c>
      <c r="I1013" s="227">
        <v>18</v>
      </c>
      <c r="J1013" s="59">
        <v>13167</v>
      </c>
      <c r="K1013" s="78">
        <f>VLOOKUP(class[[#This Row],[hwycov_id]],flow[[hwycov_id]:[flow_day]],2,FALSE)</f>
        <v>8524.2275549999995</v>
      </c>
      <c r="L1013" s="229">
        <f t="shared" si="45"/>
        <v>-0.35260670198222832</v>
      </c>
      <c r="M1013" s="228">
        <f t="shared" si="46"/>
        <v>-4642.7724450000005</v>
      </c>
      <c r="N1013" s="228">
        <f t="shared" si="47"/>
        <v>21555335.976051282</v>
      </c>
      <c r="O1013" s="59" t="e">
        <f>VLOOKUP(class[[#This Row],[hwycov_id]],check!$A$2:$P$26,16,FALSE)</f>
        <v>#N/A</v>
      </c>
      <c r="P1013" s="59">
        <v>1037</v>
      </c>
      <c r="Q1013" s="304">
        <f>ROUND(class[[#This Row],[count]],-3)</f>
        <v>13000</v>
      </c>
      <c r="R1013" s="321">
        <f>VLOOKUP(class[[#This Row],[count_rd]],caltran!$J$2:$P$182,7,FALSE)</f>
        <v>8775</v>
      </c>
      <c r="S1013" s="321">
        <f>VLOOKUP(class[[#This Row],[count_rd]],caltran!$J$2:$P$182,6,FALSE)</f>
        <v>17225</v>
      </c>
      <c r="T1013" s="59">
        <f>IF(AND(class[[#This Row],[flow]]&gt;=class[[#This Row],[low]], class[[#This Row],[flow]]&lt;=class[[#This Row],[high]]),1,0)</f>
        <v>0</v>
      </c>
    </row>
    <row r="1014" spans="1:20">
      <c r="A1014" s="59">
        <v>29184</v>
      </c>
      <c r="B1014" s="59">
        <v>9</v>
      </c>
      <c r="C1014" s="59">
        <v>1</v>
      </c>
      <c r="D1014" s="59">
        <v>1</v>
      </c>
      <c r="E1014" s="59" t="s">
        <v>82</v>
      </c>
      <c r="F1014" s="59">
        <v>2</v>
      </c>
      <c r="G1014" s="227">
        <v>1</v>
      </c>
      <c r="H1014" s="227">
        <v>7</v>
      </c>
      <c r="I1014" s="227">
        <v>15</v>
      </c>
      <c r="J1014" s="59">
        <v>13235</v>
      </c>
      <c r="K1014" s="78">
        <f>VLOOKUP(class[[#This Row],[hwycov_id]],flow[[hwycov_id]:[flow_day]],2,FALSE)</f>
        <v>10199.794098999999</v>
      </c>
      <c r="L1014" s="229">
        <f t="shared" si="45"/>
        <v>-0.22933176433698532</v>
      </c>
      <c r="M1014" s="228">
        <f t="shared" si="46"/>
        <v>-3035.2059010000012</v>
      </c>
      <c r="N1014" s="228">
        <f t="shared" si="47"/>
        <v>9212474.8614652287</v>
      </c>
      <c r="O1014" s="59" t="e">
        <f>VLOOKUP(class[[#This Row],[hwycov_id]],check!$A$2:$P$26,16,FALSE)</f>
        <v>#N/A</v>
      </c>
      <c r="P1014" s="59">
        <v>1038</v>
      </c>
      <c r="Q1014" s="304">
        <f>ROUND(class[[#This Row],[count]],-3)</f>
        <v>13000</v>
      </c>
      <c r="R1014" s="321">
        <f>VLOOKUP(class[[#This Row],[count_rd]],caltran!$J$2:$P$182,7,FALSE)</f>
        <v>8775</v>
      </c>
      <c r="S1014" s="321">
        <f>VLOOKUP(class[[#This Row],[count_rd]],caltran!$J$2:$P$182,6,FALSE)</f>
        <v>17225</v>
      </c>
      <c r="T1014" s="59">
        <f>IF(AND(class[[#This Row],[flow]]&gt;=class[[#This Row],[low]], class[[#This Row],[flow]]&lt;=class[[#This Row],[high]]),1,0)</f>
        <v>1</v>
      </c>
    </row>
    <row r="1015" spans="1:20">
      <c r="A1015" s="59">
        <v>27611</v>
      </c>
      <c r="B1015" s="59">
        <v>9</v>
      </c>
      <c r="C1015" s="59">
        <v>1</v>
      </c>
      <c r="D1015" s="59">
        <v>1</v>
      </c>
      <c r="E1015" s="59" t="s">
        <v>82</v>
      </c>
      <c r="F1015" s="59">
        <v>2</v>
      </c>
      <c r="G1015" s="227">
        <v>1</v>
      </c>
      <c r="H1015" s="227">
        <v>4</v>
      </c>
      <c r="I1015" s="227">
        <v>2</v>
      </c>
      <c r="J1015" s="59">
        <v>13241</v>
      </c>
      <c r="K1015" s="78">
        <f>VLOOKUP(class[[#This Row],[hwycov_id]],flow[[hwycov_id]:[flow_day]],2,FALSE)</f>
        <v>9818.1997059999994</v>
      </c>
      <c r="L1015" s="229">
        <f t="shared" si="45"/>
        <v>-0.25850013548825623</v>
      </c>
      <c r="M1015" s="228">
        <f t="shared" si="46"/>
        <v>-3422.8002940000006</v>
      </c>
      <c r="N1015" s="228">
        <f t="shared" si="47"/>
        <v>11715561.85260649</v>
      </c>
      <c r="O1015" s="59" t="e">
        <f>VLOOKUP(class[[#This Row],[hwycov_id]],check!$A$2:$P$26,16,FALSE)</f>
        <v>#N/A</v>
      </c>
      <c r="P1015" s="59">
        <v>1039</v>
      </c>
      <c r="Q1015" s="304">
        <f>ROUND(class[[#This Row],[count]],-3)</f>
        <v>13000</v>
      </c>
      <c r="R1015" s="321">
        <f>VLOOKUP(class[[#This Row],[count_rd]],caltran!$J$2:$P$182,7,FALSE)</f>
        <v>8775</v>
      </c>
      <c r="S1015" s="321">
        <f>VLOOKUP(class[[#This Row],[count_rd]],caltran!$J$2:$P$182,6,FALSE)</f>
        <v>17225</v>
      </c>
      <c r="T1015" s="59">
        <f>IF(AND(class[[#This Row],[flow]]&gt;=class[[#This Row],[low]], class[[#This Row],[flow]]&lt;=class[[#This Row],[high]]),1,0)</f>
        <v>1</v>
      </c>
    </row>
    <row r="1016" spans="1:20">
      <c r="A1016" s="59">
        <v>10650</v>
      </c>
      <c r="B1016" s="59">
        <v>9</v>
      </c>
      <c r="C1016" s="59">
        <v>1</v>
      </c>
      <c r="D1016" s="59">
        <v>1</v>
      </c>
      <c r="E1016" s="59" t="s">
        <v>82</v>
      </c>
      <c r="F1016" s="59">
        <v>2</v>
      </c>
      <c r="G1016" s="227">
        <v>1</v>
      </c>
      <c r="H1016" s="227">
        <v>4</v>
      </c>
      <c r="I1016" s="227">
        <v>2</v>
      </c>
      <c r="J1016" s="59">
        <v>13498</v>
      </c>
      <c r="K1016" s="78">
        <f>VLOOKUP(class[[#This Row],[hwycov_id]],flow[[hwycov_id]:[flow_day]],2,FALSE)</f>
        <v>9824.7202450000004</v>
      </c>
      <c r="L1016" s="229">
        <f t="shared" si="45"/>
        <v>-0.27213511297970061</v>
      </c>
      <c r="M1016" s="228">
        <f t="shared" si="46"/>
        <v>-3673.2797549999996</v>
      </c>
      <c r="N1016" s="228">
        <f t="shared" si="47"/>
        <v>13492984.158492858</v>
      </c>
      <c r="O1016" s="59" t="e">
        <f>VLOOKUP(class[[#This Row],[hwycov_id]],check!$A$2:$P$26,16,FALSE)</f>
        <v>#N/A</v>
      </c>
      <c r="P1016" s="59">
        <v>1040</v>
      </c>
      <c r="Q1016" s="304">
        <f>ROUND(class[[#This Row],[count]],-3)</f>
        <v>13000</v>
      </c>
      <c r="R1016" s="321">
        <f>VLOOKUP(class[[#This Row],[count_rd]],caltran!$J$2:$P$182,7,FALSE)</f>
        <v>8775</v>
      </c>
      <c r="S1016" s="321">
        <f>VLOOKUP(class[[#This Row],[count_rd]],caltran!$J$2:$P$182,6,FALSE)</f>
        <v>17225</v>
      </c>
      <c r="T1016" s="59">
        <f>IF(AND(class[[#This Row],[flow]]&gt;=class[[#This Row],[low]], class[[#This Row],[flow]]&lt;=class[[#This Row],[high]]),1,0)</f>
        <v>1</v>
      </c>
    </row>
    <row r="1017" spans="1:20">
      <c r="A1017" s="59">
        <v>13636</v>
      </c>
      <c r="B1017" s="59">
        <v>9</v>
      </c>
      <c r="C1017" s="59">
        <v>1</v>
      </c>
      <c r="D1017" s="59">
        <v>1</v>
      </c>
      <c r="E1017" s="59" t="s">
        <v>82</v>
      </c>
      <c r="F1017" s="59">
        <v>2</v>
      </c>
      <c r="G1017" s="227">
        <v>1</v>
      </c>
      <c r="H1017" s="227">
        <v>3</v>
      </c>
      <c r="I1017" s="227">
        <v>14</v>
      </c>
      <c r="J1017" s="59">
        <v>13600</v>
      </c>
      <c r="K1017" s="78">
        <f>VLOOKUP(class[[#This Row],[hwycov_id]],flow[[hwycov_id]:[flow_day]],2,FALSE)</f>
        <v>10581.758269999998</v>
      </c>
      <c r="L1017" s="229">
        <f t="shared" si="45"/>
        <v>-0.22192953897058831</v>
      </c>
      <c r="M1017" s="228">
        <f t="shared" si="46"/>
        <v>-3018.2417300000016</v>
      </c>
      <c r="N1017" s="228">
        <f t="shared" si="47"/>
        <v>9109783.140713403</v>
      </c>
      <c r="O1017" s="59" t="e">
        <f>VLOOKUP(class[[#This Row],[hwycov_id]],check!$A$2:$P$26,16,FALSE)</f>
        <v>#N/A</v>
      </c>
      <c r="P1017" s="59">
        <v>1041</v>
      </c>
      <c r="Q1017" s="304">
        <f>ROUND(class[[#This Row],[count]],-3)</f>
        <v>14000</v>
      </c>
      <c r="R1017" s="321">
        <f>VLOOKUP(class[[#This Row],[count_rd]],caltran!$J$2:$P$182,7,FALSE)</f>
        <v>9618</v>
      </c>
      <c r="S1017" s="321">
        <f>VLOOKUP(class[[#This Row],[count_rd]],caltran!$J$2:$P$182,6,FALSE)</f>
        <v>18382</v>
      </c>
      <c r="T1017" s="59">
        <f>IF(AND(class[[#This Row],[flow]]&gt;=class[[#This Row],[low]], class[[#This Row],[flow]]&lt;=class[[#This Row],[high]]),1,0)</f>
        <v>1</v>
      </c>
    </row>
    <row r="1018" spans="1:20">
      <c r="A1018" s="59">
        <v>12953</v>
      </c>
      <c r="B1018" s="59">
        <v>9</v>
      </c>
      <c r="C1018" s="59">
        <v>1</v>
      </c>
      <c r="D1018" s="59">
        <v>1</v>
      </c>
      <c r="E1018" s="59" t="s">
        <v>82</v>
      </c>
      <c r="F1018" s="59">
        <v>2</v>
      </c>
      <c r="G1018" s="227">
        <v>1</v>
      </c>
      <c r="H1018" s="227">
        <v>7</v>
      </c>
      <c r="I1018" s="227">
        <v>7</v>
      </c>
      <c r="J1018" s="59">
        <v>13623</v>
      </c>
      <c r="K1018" s="78">
        <f>VLOOKUP(class[[#This Row],[hwycov_id]],flow[[hwycov_id]:[flow_day]],2,FALSE)</f>
        <v>17402.638548999999</v>
      </c>
      <c r="L1018" s="229">
        <f t="shared" ref="L1018:L1071" si="48">K1018/J1018-1</f>
        <v>0.27744539007560731</v>
      </c>
      <c r="M1018" s="228">
        <f t="shared" ref="M1018:M1071" si="49">K1018-J1018</f>
        <v>3779.6385489999993</v>
      </c>
      <c r="N1018" s="228">
        <f t="shared" ref="N1018:N1071" si="50">POWER(M1018,2)</f>
        <v>14285667.56108682</v>
      </c>
      <c r="O1018" s="59" t="e">
        <f>VLOOKUP(class[[#This Row],[hwycov_id]],check!$A$2:$P$26,16,FALSE)</f>
        <v>#N/A</v>
      </c>
      <c r="P1018" s="59">
        <v>1042</v>
      </c>
      <c r="Q1018" s="304">
        <f>ROUND(class[[#This Row],[count]],-3)</f>
        <v>14000</v>
      </c>
      <c r="R1018" s="321">
        <f>VLOOKUP(class[[#This Row],[count_rd]],caltran!$J$2:$P$182,7,FALSE)</f>
        <v>9618</v>
      </c>
      <c r="S1018" s="321">
        <f>VLOOKUP(class[[#This Row],[count_rd]],caltran!$J$2:$P$182,6,FALSE)</f>
        <v>18382</v>
      </c>
      <c r="T1018" s="59">
        <f>IF(AND(class[[#This Row],[flow]]&gt;=class[[#This Row],[low]], class[[#This Row],[flow]]&lt;=class[[#This Row],[high]]),1,0)</f>
        <v>1</v>
      </c>
    </row>
    <row r="1019" spans="1:20">
      <c r="A1019" s="59">
        <v>14408</v>
      </c>
      <c r="B1019" s="59">
        <v>9</v>
      </c>
      <c r="C1019" s="59">
        <v>1</v>
      </c>
      <c r="D1019" s="59">
        <v>1</v>
      </c>
      <c r="E1019" s="59" t="s">
        <v>82</v>
      </c>
      <c r="F1019" s="59">
        <v>2</v>
      </c>
      <c r="G1019" s="227">
        <v>1</v>
      </c>
      <c r="H1019" s="227">
        <v>3</v>
      </c>
      <c r="I1019" s="227">
        <v>14</v>
      </c>
      <c r="J1019" s="59">
        <v>13648</v>
      </c>
      <c r="K1019" s="78">
        <f>VLOOKUP(class[[#This Row],[hwycov_id]],flow[[hwycov_id]:[flow_day]],2,FALSE)</f>
        <v>10197.7901</v>
      </c>
      <c r="L1019" s="229">
        <f t="shared" si="48"/>
        <v>-0.25279967028135986</v>
      </c>
      <c r="M1019" s="228">
        <f t="shared" si="49"/>
        <v>-3450.2098999999998</v>
      </c>
      <c r="N1019" s="228">
        <f t="shared" si="50"/>
        <v>11903948.354058009</v>
      </c>
      <c r="O1019" s="59" t="e">
        <f>VLOOKUP(class[[#This Row],[hwycov_id]],check!$A$2:$P$26,16,FALSE)</f>
        <v>#N/A</v>
      </c>
      <c r="P1019" s="59">
        <v>1043</v>
      </c>
      <c r="Q1019" s="304">
        <f>ROUND(class[[#This Row],[count]],-3)</f>
        <v>14000</v>
      </c>
      <c r="R1019" s="321">
        <f>VLOOKUP(class[[#This Row],[count_rd]],caltran!$J$2:$P$182,7,FALSE)</f>
        <v>9618</v>
      </c>
      <c r="S1019" s="321">
        <f>VLOOKUP(class[[#This Row],[count_rd]],caltran!$J$2:$P$182,6,FALSE)</f>
        <v>18382</v>
      </c>
      <c r="T1019" s="59">
        <f>IF(AND(class[[#This Row],[flow]]&gt;=class[[#This Row],[low]], class[[#This Row],[flow]]&lt;=class[[#This Row],[high]]),1,0)</f>
        <v>1</v>
      </c>
    </row>
    <row r="1020" spans="1:20">
      <c r="A1020" s="59">
        <v>10956</v>
      </c>
      <c r="B1020" s="59">
        <v>9</v>
      </c>
      <c r="C1020" s="59">
        <v>1</v>
      </c>
      <c r="D1020" s="59">
        <v>1</v>
      </c>
      <c r="E1020" s="59" t="s">
        <v>82</v>
      </c>
      <c r="F1020" s="59">
        <v>2</v>
      </c>
      <c r="G1020" s="227">
        <v>1</v>
      </c>
      <c r="H1020" s="227">
        <v>3</v>
      </c>
      <c r="I1020" s="227">
        <v>14</v>
      </c>
      <c r="J1020" s="59">
        <v>13649</v>
      </c>
      <c r="K1020" s="78">
        <f>VLOOKUP(class[[#This Row],[hwycov_id]],flow[[hwycov_id]:[flow_day]],2,FALSE)</f>
        <v>18253.858763999997</v>
      </c>
      <c r="L1020" s="229">
        <f t="shared" si="48"/>
        <v>0.33737700666715487</v>
      </c>
      <c r="M1020" s="228">
        <f t="shared" si="49"/>
        <v>4604.8587639999969</v>
      </c>
      <c r="N1020" s="228">
        <f t="shared" si="50"/>
        <v>21204724.236387581</v>
      </c>
      <c r="O1020" s="59" t="e">
        <f>VLOOKUP(class[[#This Row],[hwycov_id]],check!$A$2:$P$26,16,FALSE)</f>
        <v>#N/A</v>
      </c>
      <c r="P1020" s="59">
        <v>1044</v>
      </c>
      <c r="Q1020" s="304">
        <f>ROUND(class[[#This Row],[count]],-3)</f>
        <v>14000</v>
      </c>
      <c r="R1020" s="321">
        <f>VLOOKUP(class[[#This Row],[count_rd]],caltran!$J$2:$P$182,7,FALSE)</f>
        <v>9618</v>
      </c>
      <c r="S1020" s="321">
        <f>VLOOKUP(class[[#This Row],[count_rd]],caltran!$J$2:$P$182,6,FALSE)</f>
        <v>18382</v>
      </c>
      <c r="T1020" s="59">
        <f>IF(AND(class[[#This Row],[flow]]&gt;=class[[#This Row],[low]], class[[#This Row],[flow]]&lt;=class[[#This Row],[high]]),1,0)</f>
        <v>1</v>
      </c>
    </row>
    <row r="1021" spans="1:20">
      <c r="A1021" s="59">
        <v>28326</v>
      </c>
      <c r="B1021" s="59">
        <v>9</v>
      </c>
      <c r="C1021" s="59">
        <v>1</v>
      </c>
      <c r="D1021" s="59">
        <v>1</v>
      </c>
      <c r="E1021" s="59" t="s">
        <v>82</v>
      </c>
      <c r="F1021" s="59">
        <v>2</v>
      </c>
      <c r="G1021" s="227">
        <v>1</v>
      </c>
      <c r="H1021" s="227">
        <v>7</v>
      </c>
      <c r="I1021" s="227">
        <v>15</v>
      </c>
      <c r="J1021" s="59">
        <v>13719</v>
      </c>
      <c r="K1021" s="78">
        <f>VLOOKUP(class[[#This Row],[hwycov_id]],flow[[hwycov_id]:[flow_day]],2,FALSE)</f>
        <v>10644.430419999999</v>
      </c>
      <c r="L1021" s="229">
        <f t="shared" si="48"/>
        <v>-0.2241103272833298</v>
      </c>
      <c r="M1021" s="228">
        <f t="shared" si="49"/>
        <v>-3074.5695800000012</v>
      </c>
      <c r="N1021" s="228">
        <f t="shared" si="50"/>
        <v>9452978.1022613831</v>
      </c>
      <c r="O1021" s="59" t="e">
        <f>VLOOKUP(class[[#This Row],[hwycov_id]],check!$A$2:$P$26,16,FALSE)</f>
        <v>#N/A</v>
      </c>
      <c r="P1021" s="59">
        <v>1045</v>
      </c>
      <c r="Q1021" s="304">
        <f>ROUND(class[[#This Row],[count]],-3)</f>
        <v>14000</v>
      </c>
      <c r="R1021" s="321">
        <f>VLOOKUP(class[[#This Row],[count_rd]],caltran!$J$2:$P$182,7,FALSE)</f>
        <v>9618</v>
      </c>
      <c r="S1021" s="321">
        <f>VLOOKUP(class[[#This Row],[count_rd]],caltran!$J$2:$P$182,6,FALSE)</f>
        <v>18382</v>
      </c>
      <c r="T1021" s="59">
        <f>IF(AND(class[[#This Row],[flow]]&gt;=class[[#This Row],[low]], class[[#This Row],[flow]]&lt;=class[[#This Row],[high]]),1,0)</f>
        <v>1</v>
      </c>
    </row>
    <row r="1022" spans="1:20">
      <c r="A1022" s="59">
        <v>10012</v>
      </c>
      <c r="B1022" s="59">
        <v>9</v>
      </c>
      <c r="C1022" s="59">
        <v>1</v>
      </c>
      <c r="D1022" s="59">
        <v>1</v>
      </c>
      <c r="E1022" s="59" t="s">
        <v>82</v>
      </c>
      <c r="F1022" s="59">
        <v>2</v>
      </c>
      <c r="G1022" s="227">
        <v>1</v>
      </c>
      <c r="H1022" s="227">
        <v>4</v>
      </c>
      <c r="I1022" s="227">
        <v>14</v>
      </c>
      <c r="J1022" s="59">
        <v>13755</v>
      </c>
      <c r="K1022" s="78">
        <f>VLOOKUP(class[[#This Row],[hwycov_id]],flow[[hwycov_id]:[flow_day]],2,FALSE)</f>
        <v>9366.4864340000004</v>
      </c>
      <c r="L1022" s="229">
        <f t="shared" si="48"/>
        <v>-0.31904860530716106</v>
      </c>
      <c r="M1022" s="228">
        <f t="shared" si="49"/>
        <v>-4388.5135659999996</v>
      </c>
      <c r="N1022" s="228">
        <f t="shared" si="50"/>
        <v>19259051.318966035</v>
      </c>
      <c r="O1022" s="59" t="e">
        <f>VLOOKUP(class[[#This Row],[hwycov_id]],check!$A$2:$P$26,16,FALSE)</f>
        <v>#N/A</v>
      </c>
      <c r="P1022" s="59">
        <v>1046</v>
      </c>
      <c r="Q1022" s="304">
        <f>ROUND(class[[#This Row],[count]],-3)</f>
        <v>14000</v>
      </c>
      <c r="R1022" s="321">
        <f>VLOOKUP(class[[#This Row],[count_rd]],caltran!$J$2:$P$182,7,FALSE)</f>
        <v>9618</v>
      </c>
      <c r="S1022" s="321">
        <f>VLOOKUP(class[[#This Row],[count_rd]],caltran!$J$2:$P$182,6,FALSE)</f>
        <v>18382</v>
      </c>
      <c r="T1022" s="59">
        <f>IF(AND(class[[#This Row],[flow]]&gt;=class[[#This Row],[low]], class[[#This Row],[flow]]&lt;=class[[#This Row],[high]]),1,0)</f>
        <v>0</v>
      </c>
    </row>
    <row r="1023" spans="1:20">
      <c r="A1023" s="59">
        <v>2464</v>
      </c>
      <c r="B1023" s="59">
        <v>9</v>
      </c>
      <c r="C1023" s="59">
        <v>1</v>
      </c>
      <c r="D1023" s="59">
        <v>1</v>
      </c>
      <c r="E1023" s="59" t="s">
        <v>82</v>
      </c>
      <c r="F1023" s="59">
        <v>2</v>
      </c>
      <c r="G1023" s="227">
        <v>1</v>
      </c>
      <c r="H1023" s="227">
        <v>3</v>
      </c>
      <c r="I1023" s="227">
        <v>14</v>
      </c>
      <c r="J1023" s="59">
        <v>13988</v>
      </c>
      <c r="K1023" s="78">
        <f>VLOOKUP(class[[#This Row],[hwycov_id]],flow[[hwycov_id]:[flow_day]],2,FALSE)</f>
        <v>14680.183120000002</v>
      </c>
      <c r="L1023" s="229">
        <f t="shared" si="48"/>
        <v>4.9484066342579514E-2</v>
      </c>
      <c r="M1023" s="228">
        <f t="shared" si="49"/>
        <v>692.18312000000151</v>
      </c>
      <c r="N1023" s="228">
        <f t="shared" si="50"/>
        <v>479117.47161293647</v>
      </c>
      <c r="O1023" s="59" t="e">
        <f>VLOOKUP(class[[#This Row],[hwycov_id]],check!$A$2:$P$26,16,FALSE)</f>
        <v>#N/A</v>
      </c>
      <c r="P1023" s="59">
        <v>1047</v>
      </c>
      <c r="Q1023" s="304">
        <f>ROUND(class[[#This Row],[count]],-3)</f>
        <v>14000</v>
      </c>
      <c r="R1023" s="321">
        <f>VLOOKUP(class[[#This Row],[count_rd]],caltran!$J$2:$P$182,7,FALSE)</f>
        <v>9618</v>
      </c>
      <c r="S1023" s="321">
        <f>VLOOKUP(class[[#This Row],[count_rd]],caltran!$J$2:$P$182,6,FALSE)</f>
        <v>18382</v>
      </c>
      <c r="T1023" s="59">
        <f>IF(AND(class[[#This Row],[flow]]&gt;=class[[#This Row],[low]], class[[#This Row],[flow]]&lt;=class[[#This Row],[high]]),1,0)</f>
        <v>1</v>
      </c>
    </row>
    <row r="1024" spans="1:20">
      <c r="A1024" s="59">
        <v>28762</v>
      </c>
      <c r="B1024" s="59">
        <v>9</v>
      </c>
      <c r="C1024" s="59">
        <v>1</v>
      </c>
      <c r="D1024" s="59">
        <v>1</v>
      </c>
      <c r="E1024" s="59" t="s">
        <v>82</v>
      </c>
      <c r="F1024" s="59">
        <v>2</v>
      </c>
      <c r="G1024" s="227">
        <v>1</v>
      </c>
      <c r="H1024" s="227">
        <v>2</v>
      </c>
      <c r="I1024" s="227">
        <v>11</v>
      </c>
      <c r="J1024" s="59">
        <v>14015</v>
      </c>
      <c r="K1024" s="78">
        <f>VLOOKUP(class[[#This Row],[hwycov_id]],flow[[hwycov_id]:[flow_day]],2,FALSE)</f>
        <v>14454.362059999999</v>
      </c>
      <c r="L1024" s="229">
        <f t="shared" si="48"/>
        <v>3.1349415626114929E-2</v>
      </c>
      <c r="M1024" s="228">
        <f t="shared" si="49"/>
        <v>439.36205999999947</v>
      </c>
      <c r="N1024" s="228">
        <f t="shared" si="50"/>
        <v>193039.01976744313</v>
      </c>
      <c r="O1024" s="59" t="e">
        <f>VLOOKUP(class[[#This Row],[hwycov_id]],check!$A$2:$P$26,16,FALSE)</f>
        <v>#N/A</v>
      </c>
      <c r="P1024" s="59">
        <v>1048</v>
      </c>
      <c r="Q1024" s="304">
        <f>ROUND(class[[#This Row],[count]],-3)</f>
        <v>14000</v>
      </c>
      <c r="R1024" s="321">
        <f>VLOOKUP(class[[#This Row],[count_rd]],caltran!$J$2:$P$182,7,FALSE)</f>
        <v>9618</v>
      </c>
      <c r="S1024" s="321">
        <f>VLOOKUP(class[[#This Row],[count_rd]],caltran!$J$2:$P$182,6,FALSE)</f>
        <v>18382</v>
      </c>
      <c r="T1024" s="59">
        <f>IF(AND(class[[#This Row],[flow]]&gt;=class[[#This Row],[low]], class[[#This Row],[flow]]&lt;=class[[#This Row],[high]]),1,0)</f>
        <v>1</v>
      </c>
    </row>
    <row r="1025" spans="1:20">
      <c r="A1025" s="59">
        <v>12934</v>
      </c>
      <c r="B1025" s="59">
        <v>9</v>
      </c>
      <c r="C1025" s="59">
        <v>1</v>
      </c>
      <c r="D1025" s="59">
        <v>1</v>
      </c>
      <c r="E1025" s="59" t="s">
        <v>82</v>
      </c>
      <c r="F1025" s="59">
        <v>2</v>
      </c>
      <c r="G1025" s="227">
        <v>1</v>
      </c>
      <c r="H1025" s="227">
        <v>7</v>
      </c>
      <c r="I1025" s="227">
        <v>7</v>
      </c>
      <c r="J1025" s="59">
        <v>14086</v>
      </c>
      <c r="K1025" s="78">
        <f>VLOOKUP(class[[#This Row],[hwycov_id]],flow[[hwycov_id]:[flow_day]],2,FALSE)</f>
        <v>10192.536011</v>
      </c>
      <c r="L1025" s="229">
        <f t="shared" si="48"/>
        <v>-0.27640664411472382</v>
      </c>
      <c r="M1025" s="228">
        <f t="shared" si="49"/>
        <v>-3893.4639889999999</v>
      </c>
      <c r="N1025" s="228">
        <f t="shared" si="50"/>
        <v>15159061.833639791</v>
      </c>
      <c r="O1025" s="59" t="e">
        <f>VLOOKUP(class[[#This Row],[hwycov_id]],check!$A$2:$P$26,16,FALSE)</f>
        <v>#N/A</v>
      </c>
      <c r="P1025" s="59">
        <v>1049</v>
      </c>
      <c r="Q1025" s="304">
        <f>ROUND(class[[#This Row],[count]],-3)</f>
        <v>14000</v>
      </c>
      <c r="R1025" s="321">
        <f>VLOOKUP(class[[#This Row],[count_rd]],caltran!$J$2:$P$182,7,FALSE)</f>
        <v>9618</v>
      </c>
      <c r="S1025" s="321">
        <f>VLOOKUP(class[[#This Row],[count_rd]],caltran!$J$2:$P$182,6,FALSE)</f>
        <v>18382</v>
      </c>
      <c r="T1025" s="59">
        <f>IF(AND(class[[#This Row],[flow]]&gt;=class[[#This Row],[low]], class[[#This Row],[flow]]&lt;=class[[#This Row],[high]]),1,0)</f>
        <v>1</v>
      </c>
    </row>
    <row r="1026" spans="1:20">
      <c r="A1026" s="59">
        <v>29163</v>
      </c>
      <c r="B1026" s="59">
        <v>9</v>
      </c>
      <c r="C1026" s="59">
        <v>1</v>
      </c>
      <c r="D1026" s="59">
        <v>1</v>
      </c>
      <c r="E1026" s="59" t="s">
        <v>82</v>
      </c>
      <c r="F1026" s="59">
        <v>2</v>
      </c>
      <c r="G1026" s="227">
        <v>1</v>
      </c>
      <c r="H1026" s="227">
        <v>4</v>
      </c>
      <c r="I1026" s="227">
        <v>2</v>
      </c>
      <c r="J1026" s="59">
        <v>14205</v>
      </c>
      <c r="K1026" s="78">
        <f>VLOOKUP(class[[#This Row],[hwycov_id]],flow[[hwycov_id]:[flow_day]],2,FALSE)</f>
        <v>12760.859619999999</v>
      </c>
      <c r="L1026" s="229">
        <f t="shared" si="48"/>
        <v>-0.10166422949665621</v>
      </c>
      <c r="M1026" s="228">
        <f t="shared" si="49"/>
        <v>-1444.1403800000007</v>
      </c>
      <c r="N1026" s="228">
        <f t="shared" si="50"/>
        <v>2085541.4371465466</v>
      </c>
      <c r="O1026" s="59" t="e">
        <f>VLOOKUP(class[[#This Row],[hwycov_id]],check!$A$2:$P$26,16,FALSE)</f>
        <v>#N/A</v>
      </c>
      <c r="P1026" s="59">
        <v>1050</v>
      </c>
      <c r="Q1026" s="304">
        <f>ROUND(class[[#This Row],[count]],-3)</f>
        <v>14000</v>
      </c>
      <c r="R1026" s="321">
        <f>VLOOKUP(class[[#This Row],[count_rd]],caltran!$J$2:$P$182,7,FALSE)</f>
        <v>9618</v>
      </c>
      <c r="S1026" s="321">
        <f>VLOOKUP(class[[#This Row],[count_rd]],caltran!$J$2:$P$182,6,FALSE)</f>
        <v>18382</v>
      </c>
      <c r="T1026" s="59">
        <f>IF(AND(class[[#This Row],[flow]]&gt;=class[[#This Row],[low]], class[[#This Row],[flow]]&lt;=class[[#This Row],[high]]),1,0)</f>
        <v>1</v>
      </c>
    </row>
    <row r="1027" spans="1:20">
      <c r="A1027" s="59">
        <v>10865</v>
      </c>
      <c r="B1027" s="59">
        <v>9</v>
      </c>
      <c r="C1027" s="59">
        <v>1</v>
      </c>
      <c r="D1027" s="59">
        <v>1</v>
      </c>
      <c r="E1027" s="59" t="s">
        <v>82</v>
      </c>
      <c r="F1027" s="59">
        <v>2</v>
      </c>
      <c r="G1027" s="227">
        <v>1</v>
      </c>
      <c r="H1027" s="227">
        <v>3</v>
      </c>
      <c r="I1027" s="227">
        <v>14</v>
      </c>
      <c r="J1027" s="59">
        <v>14309</v>
      </c>
      <c r="K1027" s="78">
        <f>VLOOKUP(class[[#This Row],[hwycov_id]],flow[[hwycov_id]:[flow_day]],2,FALSE)</f>
        <v>12487.50769</v>
      </c>
      <c r="L1027" s="229">
        <f t="shared" si="48"/>
        <v>-0.12729696764274234</v>
      </c>
      <c r="M1027" s="228">
        <f t="shared" si="49"/>
        <v>-1821.4923099999996</v>
      </c>
      <c r="N1027" s="228">
        <f t="shared" si="50"/>
        <v>3317834.2353891348</v>
      </c>
      <c r="O1027" s="59" t="e">
        <f>VLOOKUP(class[[#This Row],[hwycov_id]],check!$A$2:$P$26,16,FALSE)</f>
        <v>#N/A</v>
      </c>
      <c r="P1027" s="59">
        <v>1051</v>
      </c>
      <c r="Q1027" s="304">
        <f>ROUND(class[[#This Row],[count]],-3)</f>
        <v>14000</v>
      </c>
      <c r="R1027" s="321">
        <f>VLOOKUP(class[[#This Row],[count_rd]],caltran!$J$2:$P$182,7,FALSE)</f>
        <v>9618</v>
      </c>
      <c r="S1027" s="321">
        <f>VLOOKUP(class[[#This Row],[count_rd]],caltran!$J$2:$P$182,6,FALSE)</f>
        <v>18382</v>
      </c>
      <c r="T1027" s="59">
        <f>IF(AND(class[[#This Row],[flow]]&gt;=class[[#This Row],[low]], class[[#This Row],[flow]]&lt;=class[[#This Row],[high]]),1,0)</f>
        <v>1</v>
      </c>
    </row>
    <row r="1028" spans="1:20">
      <c r="A1028" s="59">
        <v>16292</v>
      </c>
      <c r="B1028" s="59">
        <v>9</v>
      </c>
      <c r="C1028" s="59">
        <v>1</v>
      </c>
      <c r="D1028" s="59">
        <v>1</v>
      </c>
      <c r="E1028" s="59" t="s">
        <v>82</v>
      </c>
      <c r="F1028" s="59">
        <v>2</v>
      </c>
      <c r="G1028" s="227">
        <v>1</v>
      </c>
      <c r="H1028" s="227">
        <v>6</v>
      </c>
      <c r="I1028" s="227">
        <v>6</v>
      </c>
      <c r="J1028" s="59">
        <v>14562</v>
      </c>
      <c r="K1028" s="78">
        <f>VLOOKUP(class[[#This Row],[hwycov_id]],flow[[hwycov_id]:[flow_day]],2,FALSE)</f>
        <v>15514.068604</v>
      </c>
      <c r="L1028" s="229">
        <f t="shared" si="48"/>
        <v>6.5380346380991661E-2</v>
      </c>
      <c r="M1028" s="228">
        <f t="shared" si="49"/>
        <v>952.06860400000005</v>
      </c>
      <c r="N1028" s="228">
        <f t="shared" si="50"/>
        <v>906434.62672250893</v>
      </c>
      <c r="O1028" s="59" t="e">
        <f>VLOOKUP(class[[#This Row],[hwycov_id]],check!$A$2:$P$26,16,FALSE)</f>
        <v>#N/A</v>
      </c>
      <c r="P1028" s="59">
        <v>1052</v>
      </c>
      <c r="Q1028" s="304">
        <f>ROUND(class[[#This Row],[count]],-3)</f>
        <v>15000</v>
      </c>
      <c r="R1028" s="321">
        <f>VLOOKUP(class[[#This Row],[count_rd]],caltran!$J$2:$P$182,7,FALSE)</f>
        <v>10455.000000000002</v>
      </c>
      <c r="S1028" s="321">
        <f>VLOOKUP(class[[#This Row],[count_rd]],caltran!$J$2:$P$182,6,FALSE)</f>
        <v>19545</v>
      </c>
      <c r="T1028" s="59">
        <f>IF(AND(class[[#This Row],[flow]]&gt;=class[[#This Row],[low]], class[[#This Row],[flow]]&lt;=class[[#This Row],[high]]),1,0)</f>
        <v>1</v>
      </c>
    </row>
    <row r="1029" spans="1:20">
      <c r="A1029" s="59">
        <v>3924</v>
      </c>
      <c r="B1029" s="59">
        <v>9</v>
      </c>
      <c r="C1029" s="59">
        <v>1</v>
      </c>
      <c r="D1029" s="59">
        <v>1</v>
      </c>
      <c r="E1029" s="59" t="s">
        <v>82</v>
      </c>
      <c r="F1029" s="59">
        <v>2</v>
      </c>
      <c r="G1029" s="227">
        <v>1</v>
      </c>
      <c r="H1029" s="227">
        <v>6</v>
      </c>
      <c r="I1029" s="227">
        <v>18</v>
      </c>
      <c r="J1029" s="59">
        <v>14564</v>
      </c>
      <c r="K1029" s="78">
        <f>VLOOKUP(class[[#This Row],[hwycov_id]],flow[[hwycov_id]:[flow_day]],2,FALSE)</f>
        <v>12961.168824</v>
      </c>
      <c r="L1029" s="229">
        <f t="shared" si="48"/>
        <v>-0.11005432408678928</v>
      </c>
      <c r="M1029" s="228">
        <f t="shared" si="49"/>
        <v>-1602.8311759999997</v>
      </c>
      <c r="N1029" s="228">
        <f t="shared" si="50"/>
        <v>2569067.7787575419</v>
      </c>
      <c r="O1029" s="59" t="e">
        <f>VLOOKUP(class[[#This Row],[hwycov_id]],check!$A$2:$P$26,16,FALSE)</f>
        <v>#N/A</v>
      </c>
      <c r="P1029" s="59">
        <v>1053</v>
      </c>
      <c r="Q1029" s="304">
        <f>ROUND(class[[#This Row],[count]],-3)</f>
        <v>15000</v>
      </c>
      <c r="R1029" s="321">
        <f>VLOOKUP(class[[#This Row],[count_rd]],caltran!$J$2:$P$182,7,FALSE)</f>
        <v>10455.000000000002</v>
      </c>
      <c r="S1029" s="321">
        <f>VLOOKUP(class[[#This Row],[count_rd]],caltran!$J$2:$P$182,6,FALSE)</f>
        <v>19545</v>
      </c>
      <c r="T1029" s="59">
        <f>IF(AND(class[[#This Row],[flow]]&gt;=class[[#This Row],[low]], class[[#This Row],[flow]]&lt;=class[[#This Row],[high]]),1,0)</f>
        <v>1</v>
      </c>
    </row>
    <row r="1030" spans="1:20">
      <c r="A1030" s="59">
        <v>28023</v>
      </c>
      <c r="B1030" s="59">
        <v>9</v>
      </c>
      <c r="C1030" s="59">
        <v>1</v>
      </c>
      <c r="D1030" s="59">
        <v>1</v>
      </c>
      <c r="E1030" s="59" t="s">
        <v>82</v>
      </c>
      <c r="F1030" s="59">
        <v>2</v>
      </c>
      <c r="G1030" s="227">
        <v>1</v>
      </c>
      <c r="H1030" s="227">
        <v>7</v>
      </c>
      <c r="I1030" s="227">
        <v>7</v>
      </c>
      <c r="J1030" s="59">
        <v>14895</v>
      </c>
      <c r="K1030" s="78">
        <f>VLOOKUP(class[[#This Row],[hwycov_id]],flow[[hwycov_id]:[flow_day]],2,FALSE)</f>
        <v>8530.7824089999995</v>
      </c>
      <c r="L1030" s="229">
        <f t="shared" si="48"/>
        <v>-0.42727207727425309</v>
      </c>
      <c r="M1030" s="228">
        <f t="shared" si="49"/>
        <v>-6364.2175910000005</v>
      </c>
      <c r="N1030" s="228">
        <f t="shared" si="50"/>
        <v>40503265.54559385</v>
      </c>
      <c r="O1030" s="59" t="e">
        <f>VLOOKUP(class[[#This Row],[hwycov_id]],check!$A$2:$P$26,16,FALSE)</f>
        <v>#N/A</v>
      </c>
      <c r="P1030" s="59">
        <v>1054</v>
      </c>
      <c r="Q1030" s="304">
        <f>ROUND(class[[#This Row],[count]],-3)</f>
        <v>15000</v>
      </c>
      <c r="R1030" s="321">
        <f>VLOOKUP(class[[#This Row],[count_rd]],caltran!$J$2:$P$182,7,FALSE)</f>
        <v>10455.000000000002</v>
      </c>
      <c r="S1030" s="321">
        <f>VLOOKUP(class[[#This Row],[count_rd]],caltran!$J$2:$P$182,6,FALSE)</f>
        <v>19545</v>
      </c>
      <c r="T1030" s="59">
        <f>IF(AND(class[[#This Row],[flow]]&gt;=class[[#This Row],[low]], class[[#This Row],[flow]]&lt;=class[[#This Row],[high]]),1,0)</f>
        <v>0</v>
      </c>
    </row>
    <row r="1031" spans="1:20">
      <c r="A1031" s="59">
        <v>3540</v>
      </c>
      <c r="B1031" s="59">
        <v>9</v>
      </c>
      <c r="C1031" s="59">
        <v>1</v>
      </c>
      <c r="D1031" s="59">
        <v>1</v>
      </c>
      <c r="E1031" s="59" t="s">
        <v>82</v>
      </c>
      <c r="F1031" s="59">
        <v>2</v>
      </c>
      <c r="G1031" s="227">
        <v>1</v>
      </c>
      <c r="H1031" s="227">
        <v>6</v>
      </c>
      <c r="I1031" s="227">
        <v>19</v>
      </c>
      <c r="J1031" s="59">
        <v>15583</v>
      </c>
      <c r="K1031" s="78">
        <f>VLOOKUP(class[[#This Row],[hwycov_id]],flow[[hwycov_id]:[flow_day]],2,FALSE)</f>
        <v>17655.579224000001</v>
      </c>
      <c r="L1031" s="229">
        <f t="shared" si="48"/>
        <v>0.13300258127446574</v>
      </c>
      <c r="M1031" s="228">
        <f t="shared" si="49"/>
        <v>2072.579224000001</v>
      </c>
      <c r="N1031" s="228">
        <f t="shared" si="50"/>
        <v>4295584.6397564458</v>
      </c>
      <c r="O1031" s="59" t="e">
        <f>VLOOKUP(class[[#This Row],[hwycov_id]],check!$A$2:$P$26,16,FALSE)</f>
        <v>#N/A</v>
      </c>
      <c r="P1031" s="59">
        <v>1055</v>
      </c>
      <c r="Q1031" s="304">
        <f>ROUND(class[[#This Row],[count]],-3)</f>
        <v>16000</v>
      </c>
      <c r="R1031" s="321">
        <f>VLOOKUP(class[[#This Row],[count_rd]],caltran!$J$2:$P$182,7,FALSE)</f>
        <v>11296</v>
      </c>
      <c r="S1031" s="321">
        <f>VLOOKUP(class[[#This Row],[count_rd]],caltran!$J$2:$P$182,6,FALSE)</f>
        <v>20704</v>
      </c>
      <c r="T1031" s="59">
        <f>IF(AND(class[[#This Row],[flow]]&gt;=class[[#This Row],[low]], class[[#This Row],[flow]]&lt;=class[[#This Row],[high]]),1,0)</f>
        <v>1</v>
      </c>
    </row>
    <row r="1032" spans="1:20">
      <c r="A1032" s="59">
        <v>16168</v>
      </c>
      <c r="B1032" s="59">
        <v>9</v>
      </c>
      <c r="C1032" s="59">
        <v>1</v>
      </c>
      <c r="D1032" s="59">
        <v>1</v>
      </c>
      <c r="E1032" s="59" t="s">
        <v>82</v>
      </c>
      <c r="F1032" s="59">
        <v>2</v>
      </c>
      <c r="G1032" s="227">
        <v>1</v>
      </c>
      <c r="H1032" s="227">
        <v>3</v>
      </c>
      <c r="I1032" s="227">
        <v>14</v>
      </c>
      <c r="J1032" s="59">
        <v>15584</v>
      </c>
      <c r="K1032" s="78">
        <f>VLOOKUP(class[[#This Row],[hwycov_id]],flow[[hwycov_id]:[flow_day]],2,FALSE)</f>
        <v>12954.662902</v>
      </c>
      <c r="L1032" s="229">
        <f t="shared" si="48"/>
        <v>-0.16872029632956875</v>
      </c>
      <c r="M1032" s="228">
        <f t="shared" si="49"/>
        <v>-2629.337098</v>
      </c>
      <c r="N1032" s="228">
        <f t="shared" si="50"/>
        <v>6913413.5749190617</v>
      </c>
      <c r="O1032" s="59" t="e">
        <f>VLOOKUP(class[[#This Row],[hwycov_id]],check!$A$2:$P$26,16,FALSE)</f>
        <v>#N/A</v>
      </c>
      <c r="P1032" s="59">
        <v>1056</v>
      </c>
      <c r="Q1032" s="304">
        <f>ROUND(class[[#This Row],[count]],-3)</f>
        <v>16000</v>
      </c>
      <c r="R1032" s="321">
        <f>VLOOKUP(class[[#This Row],[count_rd]],caltran!$J$2:$P$182,7,FALSE)</f>
        <v>11296</v>
      </c>
      <c r="S1032" s="321">
        <f>VLOOKUP(class[[#This Row],[count_rd]],caltran!$J$2:$P$182,6,FALSE)</f>
        <v>20704</v>
      </c>
      <c r="T1032" s="59">
        <f>IF(AND(class[[#This Row],[flow]]&gt;=class[[#This Row],[low]], class[[#This Row],[flow]]&lt;=class[[#This Row],[high]]),1,0)</f>
        <v>1</v>
      </c>
    </row>
    <row r="1033" spans="1:20">
      <c r="A1033" s="59">
        <v>13526</v>
      </c>
      <c r="B1033" s="59">
        <v>9</v>
      </c>
      <c r="C1033" s="59">
        <v>1</v>
      </c>
      <c r="D1033" s="59">
        <v>1</v>
      </c>
      <c r="E1033" s="59" t="s">
        <v>82</v>
      </c>
      <c r="F1033" s="59">
        <v>2</v>
      </c>
      <c r="G1033" s="227">
        <v>1</v>
      </c>
      <c r="H1033" s="227">
        <v>6</v>
      </c>
      <c r="I1033" s="227">
        <v>6</v>
      </c>
      <c r="J1033" s="59">
        <v>15907</v>
      </c>
      <c r="K1033" s="78">
        <f>VLOOKUP(class[[#This Row],[hwycov_id]],flow[[hwycov_id]:[flow_day]],2,FALSE)</f>
        <v>14643.126829999999</v>
      </c>
      <c r="L1033" s="229">
        <f t="shared" si="48"/>
        <v>-7.9453898912428489E-2</v>
      </c>
      <c r="M1033" s="228">
        <f t="shared" si="49"/>
        <v>-1263.8731700000008</v>
      </c>
      <c r="N1033" s="228">
        <f t="shared" si="50"/>
        <v>1597375.3898458509</v>
      </c>
      <c r="O1033" s="59" t="e">
        <f>VLOOKUP(class[[#This Row],[hwycov_id]],check!$A$2:$P$26,16,FALSE)</f>
        <v>#N/A</v>
      </c>
      <c r="P1033" s="59">
        <v>1057</v>
      </c>
      <c r="Q1033" s="304">
        <f>ROUND(class[[#This Row],[count]],-3)</f>
        <v>16000</v>
      </c>
      <c r="R1033" s="321">
        <f>VLOOKUP(class[[#This Row],[count_rd]],caltran!$J$2:$P$182,7,FALSE)</f>
        <v>11296</v>
      </c>
      <c r="S1033" s="321">
        <f>VLOOKUP(class[[#This Row],[count_rd]],caltran!$J$2:$P$182,6,FALSE)</f>
        <v>20704</v>
      </c>
      <c r="T1033" s="59">
        <f>IF(AND(class[[#This Row],[flow]]&gt;=class[[#This Row],[low]], class[[#This Row],[flow]]&lt;=class[[#This Row],[high]]),1,0)</f>
        <v>1</v>
      </c>
    </row>
    <row r="1034" spans="1:20">
      <c r="A1034" s="59">
        <v>14393</v>
      </c>
      <c r="B1034" s="59">
        <v>9</v>
      </c>
      <c r="C1034" s="59">
        <v>1</v>
      </c>
      <c r="D1034" s="59">
        <v>1</v>
      </c>
      <c r="E1034" s="59" t="s">
        <v>82</v>
      </c>
      <c r="F1034" s="59">
        <v>2</v>
      </c>
      <c r="G1034" s="227">
        <v>1</v>
      </c>
      <c r="H1034" s="227">
        <v>3</v>
      </c>
      <c r="I1034" s="227">
        <v>14</v>
      </c>
      <c r="J1034" s="59">
        <v>15974</v>
      </c>
      <c r="K1034" s="78">
        <f>VLOOKUP(class[[#This Row],[hwycov_id]],flow[[hwycov_id]:[flow_day]],2,FALSE)</f>
        <v>14914.046692</v>
      </c>
      <c r="L1034" s="229">
        <f t="shared" si="48"/>
        <v>-6.6354908476273899E-2</v>
      </c>
      <c r="M1034" s="228">
        <f t="shared" si="49"/>
        <v>-1059.9533080000001</v>
      </c>
      <c r="N1034" s="228">
        <f t="shared" si="50"/>
        <v>1123501.015140143</v>
      </c>
      <c r="O1034" s="59" t="e">
        <f>VLOOKUP(class[[#This Row],[hwycov_id]],check!$A$2:$P$26,16,FALSE)</f>
        <v>#N/A</v>
      </c>
      <c r="P1034" s="59">
        <v>1058</v>
      </c>
      <c r="Q1034" s="304">
        <f>ROUND(class[[#This Row],[count]],-3)</f>
        <v>16000</v>
      </c>
      <c r="R1034" s="321">
        <f>VLOOKUP(class[[#This Row],[count_rd]],caltran!$J$2:$P$182,7,FALSE)</f>
        <v>11296</v>
      </c>
      <c r="S1034" s="321">
        <f>VLOOKUP(class[[#This Row],[count_rd]],caltran!$J$2:$P$182,6,FALSE)</f>
        <v>20704</v>
      </c>
      <c r="T1034" s="59">
        <f>IF(AND(class[[#This Row],[flow]]&gt;=class[[#This Row],[low]], class[[#This Row],[flow]]&lt;=class[[#This Row],[high]]),1,0)</f>
        <v>1</v>
      </c>
    </row>
    <row r="1035" spans="1:20">
      <c r="A1035" s="59">
        <v>28844</v>
      </c>
      <c r="B1035" s="59">
        <v>9</v>
      </c>
      <c r="C1035" s="59">
        <v>1</v>
      </c>
      <c r="D1035" s="59">
        <v>1</v>
      </c>
      <c r="E1035" s="59" t="s">
        <v>82</v>
      </c>
      <c r="F1035" s="59">
        <v>2</v>
      </c>
      <c r="G1035" s="227">
        <v>1</v>
      </c>
      <c r="H1035" s="227">
        <v>7</v>
      </c>
      <c r="I1035" s="227">
        <v>18</v>
      </c>
      <c r="J1035" s="59">
        <v>15988</v>
      </c>
      <c r="K1035" s="78">
        <f>VLOOKUP(class[[#This Row],[hwycov_id]],flow[[hwycov_id]:[flow_day]],2,FALSE)</f>
        <v>11813.334289999999</v>
      </c>
      <c r="L1035" s="229">
        <f t="shared" si="48"/>
        <v>-0.26111244120590449</v>
      </c>
      <c r="M1035" s="228">
        <f t="shared" si="49"/>
        <v>-4174.6657100000011</v>
      </c>
      <c r="N1035" s="228">
        <f t="shared" si="50"/>
        <v>17427833.790249813</v>
      </c>
      <c r="O1035" s="59" t="e">
        <f>VLOOKUP(class[[#This Row],[hwycov_id]],check!$A$2:$P$26,16,FALSE)</f>
        <v>#N/A</v>
      </c>
      <c r="P1035" s="59">
        <v>1059</v>
      </c>
      <c r="Q1035" s="304">
        <f>ROUND(class[[#This Row],[count]],-3)</f>
        <v>16000</v>
      </c>
      <c r="R1035" s="321">
        <f>VLOOKUP(class[[#This Row],[count_rd]],caltran!$J$2:$P$182,7,FALSE)</f>
        <v>11296</v>
      </c>
      <c r="S1035" s="321">
        <f>VLOOKUP(class[[#This Row],[count_rd]],caltran!$J$2:$P$182,6,FALSE)</f>
        <v>20704</v>
      </c>
      <c r="T1035" s="59">
        <f>IF(AND(class[[#This Row],[flow]]&gt;=class[[#This Row],[low]], class[[#This Row],[flow]]&lt;=class[[#This Row],[high]]),1,0)</f>
        <v>1</v>
      </c>
    </row>
    <row r="1036" spans="1:20">
      <c r="A1036" s="59">
        <v>13659</v>
      </c>
      <c r="B1036" s="59">
        <v>9</v>
      </c>
      <c r="C1036" s="59">
        <v>1</v>
      </c>
      <c r="D1036" s="59">
        <v>1</v>
      </c>
      <c r="E1036" s="59" t="s">
        <v>82</v>
      </c>
      <c r="F1036" s="59">
        <v>2</v>
      </c>
      <c r="G1036" s="227">
        <v>1</v>
      </c>
      <c r="H1036" s="227">
        <v>3</v>
      </c>
      <c r="I1036" s="227">
        <v>14</v>
      </c>
      <c r="J1036" s="59">
        <v>15990</v>
      </c>
      <c r="K1036" s="78">
        <f>VLOOKUP(class[[#This Row],[hwycov_id]],flow[[hwycov_id]:[flow_day]],2,FALSE)</f>
        <v>14275.102539</v>
      </c>
      <c r="L1036" s="229">
        <f t="shared" si="48"/>
        <v>-0.10724812138836781</v>
      </c>
      <c r="M1036" s="228">
        <f t="shared" si="49"/>
        <v>-1714.8974610000005</v>
      </c>
      <c r="N1036" s="228">
        <f t="shared" si="50"/>
        <v>2940873.3017442483</v>
      </c>
      <c r="O1036" s="59" t="e">
        <f>VLOOKUP(class[[#This Row],[hwycov_id]],check!$A$2:$P$26,16,FALSE)</f>
        <v>#N/A</v>
      </c>
      <c r="P1036" s="59">
        <v>1060</v>
      </c>
      <c r="Q1036" s="304">
        <f>ROUND(class[[#This Row],[count]],-3)</f>
        <v>16000</v>
      </c>
      <c r="R1036" s="321">
        <f>VLOOKUP(class[[#This Row],[count_rd]],caltran!$J$2:$P$182,7,FALSE)</f>
        <v>11296</v>
      </c>
      <c r="S1036" s="321">
        <f>VLOOKUP(class[[#This Row],[count_rd]],caltran!$J$2:$P$182,6,FALSE)</f>
        <v>20704</v>
      </c>
      <c r="T1036" s="59">
        <f>IF(AND(class[[#This Row],[flow]]&gt;=class[[#This Row],[low]], class[[#This Row],[flow]]&lt;=class[[#This Row],[high]]),1,0)</f>
        <v>1</v>
      </c>
    </row>
    <row r="1037" spans="1:20">
      <c r="A1037" s="59">
        <v>27531</v>
      </c>
      <c r="B1037" s="59">
        <v>9</v>
      </c>
      <c r="C1037" s="59">
        <v>1</v>
      </c>
      <c r="D1037" s="59">
        <v>1</v>
      </c>
      <c r="E1037" s="59" t="s">
        <v>82</v>
      </c>
      <c r="F1037" s="59">
        <v>2</v>
      </c>
      <c r="G1037" s="227">
        <v>1</v>
      </c>
      <c r="H1037" s="227">
        <v>2</v>
      </c>
      <c r="I1037" s="227">
        <v>14</v>
      </c>
      <c r="J1037" s="59">
        <v>16083</v>
      </c>
      <c r="K1037" s="78">
        <f>VLOOKUP(class[[#This Row],[hwycov_id]],flow[[hwycov_id]:[flow_day]],2,FALSE)</f>
        <v>11091.862976</v>
      </c>
      <c r="L1037" s="229">
        <f t="shared" si="48"/>
        <v>-0.31033619498849718</v>
      </c>
      <c r="M1037" s="228">
        <f t="shared" si="49"/>
        <v>-4991.1370239999997</v>
      </c>
      <c r="N1037" s="228">
        <f t="shared" si="50"/>
        <v>24911448.792343572</v>
      </c>
      <c r="O1037" s="59" t="e">
        <f>VLOOKUP(class[[#This Row],[hwycov_id]],check!$A$2:$P$26,16,FALSE)</f>
        <v>#N/A</v>
      </c>
      <c r="P1037" s="59">
        <v>1061</v>
      </c>
      <c r="Q1037" s="304">
        <f>ROUND(class[[#This Row],[count]],-3)</f>
        <v>16000</v>
      </c>
      <c r="R1037" s="321">
        <f>VLOOKUP(class[[#This Row],[count_rd]],caltran!$J$2:$P$182,7,FALSE)</f>
        <v>11296</v>
      </c>
      <c r="S1037" s="321">
        <f>VLOOKUP(class[[#This Row],[count_rd]],caltran!$J$2:$P$182,6,FALSE)</f>
        <v>20704</v>
      </c>
      <c r="T1037" s="59">
        <f>IF(AND(class[[#This Row],[flow]]&gt;=class[[#This Row],[low]], class[[#This Row],[flow]]&lt;=class[[#This Row],[high]]),1,0)</f>
        <v>0</v>
      </c>
    </row>
    <row r="1038" spans="1:20">
      <c r="A1038" s="59">
        <v>14632</v>
      </c>
      <c r="B1038" s="59">
        <v>9</v>
      </c>
      <c r="C1038" s="59">
        <v>1</v>
      </c>
      <c r="D1038" s="59">
        <v>1</v>
      </c>
      <c r="E1038" s="59" t="s">
        <v>82</v>
      </c>
      <c r="F1038" s="59">
        <v>2</v>
      </c>
      <c r="G1038" s="227">
        <v>1</v>
      </c>
      <c r="H1038" s="227">
        <v>3</v>
      </c>
      <c r="I1038" s="227">
        <v>14</v>
      </c>
      <c r="J1038" s="59">
        <v>16246</v>
      </c>
      <c r="K1038" s="78">
        <f>VLOOKUP(class[[#This Row],[hwycov_id]],flow[[hwycov_id]:[flow_day]],2,FALSE)</f>
        <v>11337.052399</v>
      </c>
      <c r="L1038" s="229">
        <f t="shared" si="48"/>
        <v>-0.30216346183675979</v>
      </c>
      <c r="M1038" s="228">
        <f t="shared" si="49"/>
        <v>-4908.9476009999998</v>
      </c>
      <c r="N1038" s="228">
        <f t="shared" si="50"/>
        <v>24097766.549363654</v>
      </c>
      <c r="O1038" s="59" t="e">
        <f>VLOOKUP(class[[#This Row],[hwycov_id]],check!$A$2:$P$26,16,FALSE)</f>
        <v>#N/A</v>
      </c>
      <c r="P1038" s="59">
        <v>1062</v>
      </c>
      <c r="Q1038" s="304">
        <f>ROUND(class[[#This Row],[count]],-3)</f>
        <v>16000</v>
      </c>
      <c r="R1038" s="321">
        <f>VLOOKUP(class[[#This Row],[count_rd]],caltran!$J$2:$P$182,7,FALSE)</f>
        <v>11296</v>
      </c>
      <c r="S1038" s="321">
        <f>VLOOKUP(class[[#This Row],[count_rd]],caltran!$J$2:$P$182,6,FALSE)</f>
        <v>20704</v>
      </c>
      <c r="T1038" s="59">
        <f>IF(AND(class[[#This Row],[flow]]&gt;=class[[#This Row],[low]], class[[#This Row],[flow]]&lt;=class[[#This Row],[high]]),1,0)</f>
        <v>1</v>
      </c>
    </row>
    <row r="1039" spans="1:20">
      <c r="A1039" s="59">
        <v>10258</v>
      </c>
      <c r="B1039" s="59">
        <v>9</v>
      </c>
      <c r="C1039" s="59">
        <v>1</v>
      </c>
      <c r="D1039" s="59">
        <v>1</v>
      </c>
      <c r="E1039" s="59" t="s">
        <v>82</v>
      </c>
      <c r="F1039" s="59">
        <v>2</v>
      </c>
      <c r="G1039" s="227">
        <v>1</v>
      </c>
      <c r="H1039" s="227">
        <v>3</v>
      </c>
      <c r="I1039" s="227">
        <v>14</v>
      </c>
      <c r="J1039" s="59">
        <v>16260</v>
      </c>
      <c r="K1039" s="78">
        <f>VLOOKUP(class[[#This Row],[hwycov_id]],flow[[hwycov_id]:[flow_day]],2,FALSE)</f>
        <v>15248.903137000001</v>
      </c>
      <c r="L1039" s="229">
        <f t="shared" si="48"/>
        <v>-6.2183078905288958E-2</v>
      </c>
      <c r="M1039" s="228">
        <f t="shared" si="49"/>
        <v>-1011.0968629999988</v>
      </c>
      <c r="N1039" s="228">
        <f t="shared" si="50"/>
        <v>1022316.8663684385</v>
      </c>
      <c r="O1039" s="59" t="e">
        <f>VLOOKUP(class[[#This Row],[hwycov_id]],check!$A$2:$P$26,16,FALSE)</f>
        <v>#N/A</v>
      </c>
      <c r="P1039" s="59">
        <v>1063</v>
      </c>
      <c r="Q1039" s="304">
        <f>ROUND(class[[#This Row],[count]],-3)</f>
        <v>16000</v>
      </c>
      <c r="R1039" s="321">
        <f>VLOOKUP(class[[#This Row],[count_rd]],caltran!$J$2:$P$182,7,FALSE)</f>
        <v>11296</v>
      </c>
      <c r="S1039" s="321">
        <f>VLOOKUP(class[[#This Row],[count_rd]],caltran!$J$2:$P$182,6,FALSE)</f>
        <v>20704</v>
      </c>
      <c r="T1039" s="59">
        <f>IF(AND(class[[#This Row],[flow]]&gt;=class[[#This Row],[low]], class[[#This Row],[flow]]&lt;=class[[#This Row],[high]]),1,0)</f>
        <v>1</v>
      </c>
    </row>
    <row r="1040" spans="1:20">
      <c r="A1040" s="59">
        <v>28032</v>
      </c>
      <c r="B1040" s="59">
        <v>9</v>
      </c>
      <c r="C1040" s="59">
        <v>1</v>
      </c>
      <c r="D1040" s="59">
        <v>1</v>
      </c>
      <c r="E1040" s="59" t="s">
        <v>82</v>
      </c>
      <c r="F1040" s="59">
        <v>2</v>
      </c>
      <c r="G1040" s="227">
        <v>1</v>
      </c>
      <c r="H1040" s="227">
        <v>3</v>
      </c>
      <c r="I1040" s="227">
        <v>14</v>
      </c>
      <c r="J1040" s="59">
        <v>16366</v>
      </c>
      <c r="K1040" s="78">
        <f>VLOOKUP(class[[#This Row],[hwycov_id]],flow[[hwycov_id]:[flow_day]],2,FALSE)</f>
        <v>12794.416565000001</v>
      </c>
      <c r="L1040" s="229">
        <f t="shared" si="48"/>
        <v>-0.21823190975192464</v>
      </c>
      <c r="M1040" s="228">
        <f t="shared" si="49"/>
        <v>-3571.5834349999986</v>
      </c>
      <c r="N1040" s="228">
        <f t="shared" si="50"/>
        <v>12756208.233166389</v>
      </c>
      <c r="O1040" s="59" t="e">
        <f>VLOOKUP(class[[#This Row],[hwycov_id]],check!$A$2:$P$26,16,FALSE)</f>
        <v>#N/A</v>
      </c>
      <c r="P1040" s="59">
        <v>1064</v>
      </c>
      <c r="Q1040" s="304">
        <f>ROUND(class[[#This Row],[count]],-3)</f>
        <v>16000</v>
      </c>
      <c r="R1040" s="321">
        <f>VLOOKUP(class[[#This Row],[count_rd]],caltran!$J$2:$P$182,7,FALSE)</f>
        <v>11296</v>
      </c>
      <c r="S1040" s="321">
        <f>VLOOKUP(class[[#This Row],[count_rd]],caltran!$J$2:$P$182,6,FALSE)</f>
        <v>20704</v>
      </c>
      <c r="T1040" s="59">
        <f>IF(AND(class[[#This Row],[flow]]&gt;=class[[#This Row],[low]], class[[#This Row],[flow]]&lt;=class[[#This Row],[high]]),1,0)</f>
        <v>1</v>
      </c>
    </row>
    <row r="1041" spans="1:20">
      <c r="A1041" s="59">
        <v>10975</v>
      </c>
      <c r="B1041" s="59">
        <v>9</v>
      </c>
      <c r="C1041" s="59">
        <v>1</v>
      </c>
      <c r="D1041" s="59">
        <v>1</v>
      </c>
      <c r="E1041" s="59" t="s">
        <v>82</v>
      </c>
      <c r="F1041" s="59">
        <v>2</v>
      </c>
      <c r="G1041" s="227">
        <v>1</v>
      </c>
      <c r="H1041" s="227">
        <v>2</v>
      </c>
      <c r="I1041" s="227">
        <v>14</v>
      </c>
      <c r="J1041" s="59">
        <v>16394</v>
      </c>
      <c r="K1041" s="78">
        <f>VLOOKUP(class[[#This Row],[hwycov_id]],flow[[hwycov_id]:[flow_day]],2,FALSE)</f>
        <v>17023.640960999997</v>
      </c>
      <c r="L1041" s="229">
        <f t="shared" si="48"/>
        <v>3.8406792790044886E-2</v>
      </c>
      <c r="M1041" s="228">
        <f t="shared" si="49"/>
        <v>629.64096099999733</v>
      </c>
      <c r="N1041" s="228">
        <f t="shared" si="50"/>
        <v>396447.73976900015</v>
      </c>
      <c r="O1041" s="59" t="e">
        <f>VLOOKUP(class[[#This Row],[hwycov_id]],check!$A$2:$P$26,16,FALSE)</f>
        <v>#N/A</v>
      </c>
      <c r="P1041" s="59">
        <v>1065</v>
      </c>
      <c r="Q1041" s="304">
        <f>ROUND(class[[#This Row],[count]],-3)</f>
        <v>16000</v>
      </c>
      <c r="R1041" s="321">
        <f>VLOOKUP(class[[#This Row],[count_rd]],caltran!$J$2:$P$182,7,FALSE)</f>
        <v>11296</v>
      </c>
      <c r="S1041" s="321">
        <f>VLOOKUP(class[[#This Row],[count_rd]],caltran!$J$2:$P$182,6,FALSE)</f>
        <v>20704</v>
      </c>
      <c r="T1041" s="59">
        <f>IF(AND(class[[#This Row],[flow]]&gt;=class[[#This Row],[low]], class[[#This Row],[flow]]&lt;=class[[#This Row],[high]]),1,0)</f>
        <v>1</v>
      </c>
    </row>
    <row r="1042" spans="1:20">
      <c r="A1042" s="59">
        <v>28307</v>
      </c>
      <c r="B1042" s="59">
        <v>9</v>
      </c>
      <c r="C1042" s="59">
        <v>1</v>
      </c>
      <c r="D1042" s="59">
        <v>1</v>
      </c>
      <c r="E1042" s="59" t="s">
        <v>82</v>
      </c>
      <c r="F1042" s="59">
        <v>2</v>
      </c>
      <c r="G1042" s="227">
        <v>1</v>
      </c>
      <c r="H1042" s="227">
        <v>2</v>
      </c>
      <c r="I1042" s="227">
        <v>14</v>
      </c>
      <c r="J1042" s="59">
        <v>16462</v>
      </c>
      <c r="K1042" s="78">
        <f>VLOOKUP(class[[#This Row],[hwycov_id]],flow[[hwycov_id]:[flow_day]],2,FALSE)</f>
        <v>5598.8158880000001</v>
      </c>
      <c r="L1042" s="229">
        <f t="shared" si="48"/>
        <v>-0.65989455181630419</v>
      </c>
      <c r="M1042" s="228">
        <f t="shared" si="49"/>
        <v>-10863.184111999999</v>
      </c>
      <c r="N1042" s="228">
        <f t="shared" si="50"/>
        <v>118008769.05120921</v>
      </c>
      <c r="O1042" s="59" t="e">
        <f>VLOOKUP(class[[#This Row],[hwycov_id]],check!$A$2:$P$26,16,FALSE)</f>
        <v>#N/A</v>
      </c>
      <c r="P1042" s="59">
        <v>1066</v>
      </c>
      <c r="Q1042" s="304">
        <f>ROUND(class[[#This Row],[count]],-3)</f>
        <v>16000</v>
      </c>
      <c r="R1042" s="321">
        <f>VLOOKUP(class[[#This Row],[count_rd]],caltran!$J$2:$P$182,7,FALSE)</f>
        <v>11296</v>
      </c>
      <c r="S1042" s="321">
        <f>VLOOKUP(class[[#This Row],[count_rd]],caltran!$J$2:$P$182,6,FALSE)</f>
        <v>20704</v>
      </c>
      <c r="T1042" s="59">
        <f>IF(AND(class[[#This Row],[flow]]&gt;=class[[#This Row],[low]], class[[#This Row],[flow]]&lt;=class[[#This Row],[high]]),1,0)</f>
        <v>0</v>
      </c>
    </row>
    <row r="1043" spans="1:20">
      <c r="A1043" s="59">
        <v>29189</v>
      </c>
      <c r="B1043" s="59">
        <v>9</v>
      </c>
      <c r="C1043" s="59">
        <v>1</v>
      </c>
      <c r="D1043" s="59">
        <v>1</v>
      </c>
      <c r="E1043" s="59" t="s">
        <v>82</v>
      </c>
      <c r="F1043" s="59">
        <v>2</v>
      </c>
      <c r="G1043" s="227">
        <v>1</v>
      </c>
      <c r="H1043" s="227">
        <v>7</v>
      </c>
      <c r="I1043" s="227">
        <v>15</v>
      </c>
      <c r="J1043" s="59">
        <v>16774</v>
      </c>
      <c r="K1043" s="78">
        <f>VLOOKUP(class[[#This Row],[hwycov_id]],flow[[hwycov_id]:[flow_day]],2,FALSE)</f>
        <v>13628.683288</v>
      </c>
      <c r="L1043" s="229">
        <f t="shared" si="48"/>
        <v>-0.18751142911648977</v>
      </c>
      <c r="M1043" s="228">
        <f t="shared" si="49"/>
        <v>-3145.3167119999998</v>
      </c>
      <c r="N1043" s="228">
        <f t="shared" si="50"/>
        <v>9893017.2187864892</v>
      </c>
      <c r="O1043" s="59" t="e">
        <f>VLOOKUP(class[[#This Row],[hwycov_id]],check!$A$2:$P$26,16,FALSE)</f>
        <v>#N/A</v>
      </c>
      <c r="P1043" s="59">
        <v>1067</v>
      </c>
      <c r="Q1043" s="304">
        <f>ROUND(class[[#This Row],[count]],-3)</f>
        <v>17000</v>
      </c>
      <c r="R1043" s="321">
        <f>VLOOKUP(class[[#This Row],[count_rd]],caltran!$J$2:$P$182,7,FALSE)</f>
        <v>12070</v>
      </c>
      <c r="S1043" s="321">
        <f>VLOOKUP(class[[#This Row],[count_rd]],caltran!$J$2:$P$182,6,FALSE)</f>
        <v>21930</v>
      </c>
      <c r="T1043" s="59">
        <f>IF(AND(class[[#This Row],[flow]]&gt;=class[[#This Row],[low]], class[[#This Row],[flow]]&lt;=class[[#This Row],[high]]),1,0)</f>
        <v>1</v>
      </c>
    </row>
    <row r="1044" spans="1:20">
      <c r="A1044" s="59">
        <v>13660</v>
      </c>
      <c r="B1044" s="59">
        <v>9</v>
      </c>
      <c r="C1044" s="59">
        <v>1</v>
      </c>
      <c r="D1044" s="59">
        <v>1</v>
      </c>
      <c r="E1044" s="59" t="s">
        <v>82</v>
      </c>
      <c r="F1044" s="59">
        <v>2</v>
      </c>
      <c r="G1044" s="227">
        <v>1</v>
      </c>
      <c r="H1044" s="227">
        <v>3</v>
      </c>
      <c r="I1044" s="227">
        <v>14</v>
      </c>
      <c r="J1044" s="59">
        <v>17084</v>
      </c>
      <c r="K1044" s="78">
        <f>VLOOKUP(class[[#This Row],[hwycov_id]],flow[[hwycov_id]:[flow_day]],2,FALSE)</f>
        <v>14251.090209</v>
      </c>
      <c r="L1044" s="229">
        <f t="shared" si="48"/>
        <v>-0.16582239469679227</v>
      </c>
      <c r="M1044" s="228">
        <f t="shared" si="49"/>
        <v>-2832.909791</v>
      </c>
      <c r="N1044" s="228">
        <f t="shared" si="50"/>
        <v>8025377.8839436639</v>
      </c>
      <c r="O1044" s="59" t="e">
        <f>VLOOKUP(class[[#This Row],[hwycov_id]],check!$A$2:$P$26,16,FALSE)</f>
        <v>#N/A</v>
      </c>
      <c r="P1044" s="59">
        <v>1068</v>
      </c>
      <c r="Q1044" s="304">
        <f>ROUND(class[[#This Row],[count]],-3)</f>
        <v>17000</v>
      </c>
      <c r="R1044" s="321">
        <f>VLOOKUP(class[[#This Row],[count_rd]],caltran!$J$2:$P$182,7,FALSE)</f>
        <v>12070</v>
      </c>
      <c r="S1044" s="321">
        <f>VLOOKUP(class[[#This Row],[count_rd]],caltran!$J$2:$P$182,6,FALSE)</f>
        <v>21930</v>
      </c>
      <c r="T1044" s="59">
        <f>IF(AND(class[[#This Row],[flow]]&gt;=class[[#This Row],[low]], class[[#This Row],[flow]]&lt;=class[[#This Row],[high]]),1,0)</f>
        <v>1</v>
      </c>
    </row>
    <row r="1045" spans="1:20">
      <c r="A1045" s="59">
        <v>12562</v>
      </c>
      <c r="B1045" s="59">
        <v>9</v>
      </c>
      <c r="C1045" s="59">
        <v>1</v>
      </c>
      <c r="D1045" s="59">
        <v>1</v>
      </c>
      <c r="E1045" s="59" t="s">
        <v>82</v>
      </c>
      <c r="F1045" s="59">
        <v>2</v>
      </c>
      <c r="G1045" s="227">
        <v>1</v>
      </c>
      <c r="H1045" s="227">
        <v>6</v>
      </c>
      <c r="I1045" s="227">
        <v>1</v>
      </c>
      <c r="J1045" s="59">
        <v>17115</v>
      </c>
      <c r="K1045" s="78">
        <f>VLOOKUP(class[[#This Row],[hwycov_id]],flow[[hwycov_id]:[flow_day]],2,FALSE)</f>
        <v>12269.713744000001</v>
      </c>
      <c r="L1045" s="229">
        <f t="shared" si="48"/>
        <v>-0.28310173859187848</v>
      </c>
      <c r="M1045" s="228">
        <f t="shared" si="49"/>
        <v>-4845.2862559999994</v>
      </c>
      <c r="N1045" s="228">
        <f t="shared" si="50"/>
        <v>23476798.902582493</v>
      </c>
      <c r="O1045" s="59" t="e">
        <f>VLOOKUP(class[[#This Row],[hwycov_id]],check!$A$2:$P$26,16,FALSE)</f>
        <v>#N/A</v>
      </c>
      <c r="P1045" s="59">
        <v>1069</v>
      </c>
      <c r="Q1045" s="304">
        <f>ROUND(class[[#This Row],[count]],-3)</f>
        <v>17000</v>
      </c>
      <c r="R1045" s="321">
        <f>VLOOKUP(class[[#This Row],[count_rd]],caltran!$J$2:$P$182,7,FALSE)</f>
        <v>12070</v>
      </c>
      <c r="S1045" s="321">
        <f>VLOOKUP(class[[#This Row],[count_rd]],caltran!$J$2:$P$182,6,FALSE)</f>
        <v>21930</v>
      </c>
      <c r="T1045" s="59">
        <f>IF(AND(class[[#This Row],[flow]]&gt;=class[[#This Row],[low]], class[[#This Row],[flow]]&lt;=class[[#This Row],[high]]),1,0)</f>
        <v>1</v>
      </c>
    </row>
    <row r="1046" spans="1:20">
      <c r="A1046" s="59">
        <v>14675</v>
      </c>
      <c r="B1046" s="59">
        <v>9</v>
      </c>
      <c r="C1046" s="59">
        <v>1</v>
      </c>
      <c r="D1046" s="59">
        <v>1</v>
      </c>
      <c r="E1046" s="59" t="s">
        <v>82</v>
      </c>
      <c r="F1046" s="59">
        <v>2</v>
      </c>
      <c r="G1046" s="227">
        <v>1</v>
      </c>
      <c r="H1046" s="227">
        <v>3</v>
      </c>
      <c r="I1046" s="227">
        <v>14</v>
      </c>
      <c r="J1046" s="59">
        <v>17521</v>
      </c>
      <c r="K1046" s="78">
        <f>VLOOKUP(class[[#This Row],[hwycov_id]],flow[[hwycov_id]:[flow_day]],2,FALSE)</f>
        <v>14494.915465999999</v>
      </c>
      <c r="L1046" s="229">
        <f t="shared" si="48"/>
        <v>-0.17271186199417854</v>
      </c>
      <c r="M1046" s="228">
        <f t="shared" si="49"/>
        <v>-3026.0845340000014</v>
      </c>
      <c r="N1046" s="228">
        <f t="shared" si="50"/>
        <v>9157187.6069140062</v>
      </c>
      <c r="O1046" s="59" t="e">
        <f>VLOOKUP(class[[#This Row],[hwycov_id]],check!$A$2:$P$26,16,FALSE)</f>
        <v>#N/A</v>
      </c>
      <c r="P1046" s="59">
        <v>1070</v>
      </c>
      <c r="Q1046" s="304">
        <f>ROUND(class[[#This Row],[count]],-3)</f>
        <v>18000</v>
      </c>
      <c r="R1046" s="321">
        <f>VLOOKUP(class[[#This Row],[count_rd]],caltran!$J$2:$P$182,7,FALSE)</f>
        <v>12852</v>
      </c>
      <c r="S1046" s="321">
        <f>VLOOKUP(class[[#This Row],[count_rd]],caltran!$J$2:$P$182,6,FALSE)</f>
        <v>23148</v>
      </c>
      <c r="T1046" s="59">
        <f>IF(AND(class[[#This Row],[flow]]&gt;=class[[#This Row],[low]], class[[#This Row],[flow]]&lt;=class[[#This Row],[high]]),1,0)</f>
        <v>1</v>
      </c>
    </row>
    <row r="1047" spans="1:20">
      <c r="A1047" s="59">
        <v>4768</v>
      </c>
      <c r="B1047" s="59">
        <v>9</v>
      </c>
      <c r="C1047" s="59">
        <v>1</v>
      </c>
      <c r="D1047" s="59">
        <v>1</v>
      </c>
      <c r="E1047" s="59" t="s">
        <v>82</v>
      </c>
      <c r="F1047" s="59">
        <v>2</v>
      </c>
      <c r="G1047" s="227">
        <v>1</v>
      </c>
      <c r="H1047" s="227">
        <v>3</v>
      </c>
      <c r="I1047" s="227">
        <v>14</v>
      </c>
      <c r="J1047" s="59">
        <v>17527</v>
      </c>
      <c r="K1047" s="78">
        <f>VLOOKUP(class[[#This Row],[hwycov_id]],flow[[hwycov_id]:[flow_day]],2,FALSE)</f>
        <v>5438.2391349999998</v>
      </c>
      <c r="L1047" s="229">
        <f t="shared" si="48"/>
        <v>-0.68972219233183085</v>
      </c>
      <c r="M1047" s="228">
        <f t="shared" si="49"/>
        <v>-12088.760865</v>
      </c>
      <c r="N1047" s="228">
        <f t="shared" si="50"/>
        <v>146138139.25115556</v>
      </c>
      <c r="O1047" s="59" t="e">
        <f>VLOOKUP(class[[#This Row],[hwycov_id]],check!$A$2:$P$26,16,FALSE)</f>
        <v>#N/A</v>
      </c>
      <c r="P1047" s="59">
        <v>1071</v>
      </c>
      <c r="Q1047" s="304">
        <f>ROUND(class[[#This Row],[count]],-3)</f>
        <v>18000</v>
      </c>
      <c r="R1047" s="321">
        <f>VLOOKUP(class[[#This Row],[count_rd]],caltran!$J$2:$P$182,7,FALSE)</f>
        <v>12852</v>
      </c>
      <c r="S1047" s="321">
        <f>VLOOKUP(class[[#This Row],[count_rd]],caltran!$J$2:$P$182,6,FALSE)</f>
        <v>23148</v>
      </c>
      <c r="T1047" s="59">
        <f>IF(AND(class[[#This Row],[flow]]&gt;=class[[#This Row],[low]], class[[#This Row],[flow]]&lt;=class[[#This Row],[high]]),1,0)</f>
        <v>0</v>
      </c>
    </row>
    <row r="1048" spans="1:20">
      <c r="A1048" s="59">
        <v>15781</v>
      </c>
      <c r="B1048" s="59">
        <v>9</v>
      </c>
      <c r="C1048" s="59">
        <v>1</v>
      </c>
      <c r="D1048" s="59">
        <v>1</v>
      </c>
      <c r="E1048" s="59" t="s">
        <v>82</v>
      </c>
      <c r="F1048" s="59">
        <v>2</v>
      </c>
      <c r="G1048" s="227">
        <v>1</v>
      </c>
      <c r="H1048" s="227">
        <v>3</v>
      </c>
      <c r="I1048" s="227">
        <v>14</v>
      </c>
      <c r="J1048" s="59">
        <v>17605</v>
      </c>
      <c r="K1048" s="78">
        <f>VLOOKUP(class[[#This Row],[hwycov_id]],flow[[hwycov_id]:[flow_day]],2,FALSE)</f>
        <v>25103.090575999999</v>
      </c>
      <c r="L1048" s="229">
        <f t="shared" si="48"/>
        <v>0.42590687736438504</v>
      </c>
      <c r="M1048" s="228">
        <f t="shared" si="49"/>
        <v>7498.0905759999987</v>
      </c>
      <c r="N1048" s="228">
        <f t="shared" si="50"/>
        <v>56221362.285899989</v>
      </c>
      <c r="O1048" s="59" t="e">
        <f>VLOOKUP(class[[#This Row],[hwycov_id]],check!$A$2:$P$26,16,FALSE)</f>
        <v>#N/A</v>
      </c>
      <c r="P1048" s="59">
        <v>1072</v>
      </c>
      <c r="Q1048" s="304">
        <f>ROUND(class[[#This Row],[count]],-3)</f>
        <v>18000</v>
      </c>
      <c r="R1048" s="321">
        <f>VLOOKUP(class[[#This Row],[count_rd]],caltran!$J$2:$P$182,7,FALSE)</f>
        <v>12852</v>
      </c>
      <c r="S1048" s="321">
        <f>VLOOKUP(class[[#This Row],[count_rd]],caltran!$J$2:$P$182,6,FALSE)</f>
        <v>23148</v>
      </c>
      <c r="T1048" s="59">
        <f>IF(AND(class[[#This Row],[flow]]&gt;=class[[#This Row],[low]], class[[#This Row],[flow]]&lt;=class[[#This Row],[high]]),1,0)</f>
        <v>0</v>
      </c>
    </row>
    <row r="1049" spans="1:20">
      <c r="A1049" s="59">
        <v>28852</v>
      </c>
      <c r="B1049" s="59">
        <v>9</v>
      </c>
      <c r="C1049" s="59">
        <v>1</v>
      </c>
      <c r="D1049" s="59">
        <v>1</v>
      </c>
      <c r="E1049" s="59" t="s">
        <v>82</v>
      </c>
      <c r="F1049" s="59">
        <v>2</v>
      </c>
      <c r="G1049" s="227">
        <v>1</v>
      </c>
      <c r="H1049" s="227">
        <v>3</v>
      </c>
      <c r="I1049" s="227">
        <v>14</v>
      </c>
      <c r="J1049" s="59">
        <v>17770</v>
      </c>
      <c r="K1049" s="78">
        <f>VLOOKUP(class[[#This Row],[hwycov_id]],flow[[hwycov_id]:[flow_day]],2,FALSE)</f>
        <v>15666.921874000001</v>
      </c>
      <c r="L1049" s="229">
        <f t="shared" si="48"/>
        <v>-0.11834992267867184</v>
      </c>
      <c r="M1049" s="228">
        <f t="shared" si="49"/>
        <v>-2103.0781259999985</v>
      </c>
      <c r="N1049" s="228">
        <f t="shared" si="50"/>
        <v>4422937.6040596655</v>
      </c>
      <c r="O1049" s="59" t="e">
        <f>VLOOKUP(class[[#This Row],[hwycov_id]],check!$A$2:$P$26,16,FALSE)</f>
        <v>#N/A</v>
      </c>
      <c r="P1049" s="59">
        <v>1073</v>
      </c>
      <c r="Q1049" s="304">
        <f>ROUND(class[[#This Row],[count]],-3)</f>
        <v>18000</v>
      </c>
      <c r="R1049" s="321">
        <f>VLOOKUP(class[[#This Row],[count_rd]],caltran!$J$2:$P$182,7,FALSE)</f>
        <v>12852</v>
      </c>
      <c r="S1049" s="321">
        <f>VLOOKUP(class[[#This Row],[count_rd]],caltran!$J$2:$P$182,6,FALSE)</f>
        <v>23148</v>
      </c>
      <c r="T1049" s="59">
        <f>IF(AND(class[[#This Row],[flow]]&gt;=class[[#This Row],[low]], class[[#This Row],[flow]]&lt;=class[[#This Row],[high]]),1,0)</f>
        <v>1</v>
      </c>
    </row>
    <row r="1050" spans="1:20">
      <c r="A1050" s="59">
        <v>28441</v>
      </c>
      <c r="B1050" s="59">
        <v>9</v>
      </c>
      <c r="C1050" s="59">
        <v>1</v>
      </c>
      <c r="D1050" s="59">
        <v>1</v>
      </c>
      <c r="E1050" s="59" t="s">
        <v>82</v>
      </c>
      <c r="F1050" s="59">
        <v>2</v>
      </c>
      <c r="G1050" s="227">
        <v>1</v>
      </c>
      <c r="H1050" s="227">
        <v>7</v>
      </c>
      <c r="I1050" s="227">
        <v>15</v>
      </c>
      <c r="J1050" s="59">
        <v>17773</v>
      </c>
      <c r="K1050" s="78">
        <f>VLOOKUP(class[[#This Row],[hwycov_id]],flow[[hwycov_id]:[flow_day]],2,FALSE)</f>
        <v>14314.376465000001</v>
      </c>
      <c r="L1050" s="229">
        <f t="shared" si="48"/>
        <v>-0.19459987255950029</v>
      </c>
      <c r="M1050" s="228">
        <f t="shared" si="49"/>
        <v>-3458.6235349999988</v>
      </c>
      <c r="N1050" s="228">
        <f t="shared" si="50"/>
        <v>11962076.756855888</v>
      </c>
      <c r="O1050" s="59" t="e">
        <f>VLOOKUP(class[[#This Row],[hwycov_id]],check!$A$2:$P$26,16,FALSE)</f>
        <v>#N/A</v>
      </c>
      <c r="P1050" s="59">
        <v>1074</v>
      </c>
      <c r="Q1050" s="304">
        <f>ROUND(class[[#This Row],[count]],-3)</f>
        <v>18000</v>
      </c>
      <c r="R1050" s="321">
        <f>VLOOKUP(class[[#This Row],[count_rd]],caltran!$J$2:$P$182,7,FALSE)</f>
        <v>12852</v>
      </c>
      <c r="S1050" s="321">
        <f>VLOOKUP(class[[#This Row],[count_rd]],caltran!$J$2:$P$182,6,FALSE)</f>
        <v>23148</v>
      </c>
      <c r="T1050" s="59">
        <f>IF(AND(class[[#This Row],[flow]]&gt;=class[[#This Row],[low]], class[[#This Row],[flow]]&lt;=class[[#This Row],[high]]),1,0)</f>
        <v>1</v>
      </c>
    </row>
    <row r="1051" spans="1:20">
      <c r="A1051" s="59">
        <v>13394</v>
      </c>
      <c r="B1051" s="59">
        <v>9</v>
      </c>
      <c r="C1051" s="59">
        <v>1</v>
      </c>
      <c r="D1051" s="59">
        <v>1</v>
      </c>
      <c r="E1051" s="59" t="s">
        <v>82</v>
      </c>
      <c r="F1051" s="59">
        <v>2</v>
      </c>
      <c r="G1051" s="227">
        <v>1</v>
      </c>
      <c r="H1051" s="227">
        <v>7</v>
      </c>
      <c r="I1051" s="227">
        <v>14</v>
      </c>
      <c r="J1051" s="59">
        <v>18118</v>
      </c>
      <c r="K1051" s="78">
        <f>VLOOKUP(class[[#This Row],[hwycov_id]],flow[[hwycov_id]:[flow_day]],2,FALSE)</f>
        <v>14650.087249</v>
      </c>
      <c r="L1051" s="229">
        <f t="shared" si="48"/>
        <v>-0.19140704001545428</v>
      </c>
      <c r="M1051" s="228">
        <f t="shared" si="49"/>
        <v>-3467.9127509999998</v>
      </c>
      <c r="N1051" s="228">
        <f t="shared" si="50"/>
        <v>12026418.848548386</v>
      </c>
      <c r="O1051" s="59" t="e">
        <f>VLOOKUP(class[[#This Row],[hwycov_id]],check!$A$2:$P$26,16,FALSE)</f>
        <v>#N/A</v>
      </c>
      <c r="P1051" s="59">
        <v>1075</v>
      </c>
      <c r="Q1051" s="304">
        <f>ROUND(class[[#This Row],[count]],-3)</f>
        <v>18000</v>
      </c>
      <c r="R1051" s="321">
        <f>VLOOKUP(class[[#This Row],[count_rd]],caltran!$J$2:$P$182,7,FALSE)</f>
        <v>12852</v>
      </c>
      <c r="S1051" s="321">
        <f>VLOOKUP(class[[#This Row],[count_rd]],caltran!$J$2:$P$182,6,FALSE)</f>
        <v>23148</v>
      </c>
      <c r="T1051" s="59">
        <f>IF(AND(class[[#This Row],[flow]]&gt;=class[[#This Row],[low]], class[[#This Row],[flow]]&lt;=class[[#This Row],[high]]),1,0)</f>
        <v>1</v>
      </c>
    </row>
    <row r="1052" spans="1:20">
      <c r="A1052" s="59">
        <v>28840</v>
      </c>
      <c r="B1052" s="59">
        <v>9</v>
      </c>
      <c r="C1052" s="59">
        <v>1</v>
      </c>
      <c r="D1052" s="59">
        <v>1</v>
      </c>
      <c r="E1052" s="59" t="s">
        <v>82</v>
      </c>
      <c r="F1052" s="59">
        <v>2</v>
      </c>
      <c r="G1052" s="227">
        <v>1</v>
      </c>
      <c r="H1052" s="227">
        <v>7</v>
      </c>
      <c r="I1052" s="227">
        <v>18</v>
      </c>
      <c r="J1052" s="59">
        <v>18372</v>
      </c>
      <c r="K1052" s="78">
        <f>VLOOKUP(class[[#This Row],[hwycov_id]],flow[[hwycov_id]:[flow_day]],2,FALSE)</f>
        <v>13993.570801</v>
      </c>
      <c r="L1052" s="229">
        <f t="shared" si="48"/>
        <v>-0.23832077068364899</v>
      </c>
      <c r="M1052" s="228">
        <f t="shared" si="49"/>
        <v>-4378.4291990000002</v>
      </c>
      <c r="N1052" s="228">
        <f t="shared" si="50"/>
        <v>19170642.250655781</v>
      </c>
      <c r="O1052" s="59" t="e">
        <f>VLOOKUP(class[[#This Row],[hwycov_id]],check!$A$2:$P$26,16,FALSE)</f>
        <v>#N/A</v>
      </c>
      <c r="P1052" s="59">
        <v>1076</v>
      </c>
      <c r="Q1052" s="304">
        <f>ROUND(class[[#This Row],[count]],-3)</f>
        <v>18000</v>
      </c>
      <c r="R1052" s="321">
        <f>VLOOKUP(class[[#This Row],[count_rd]],caltran!$J$2:$P$182,7,FALSE)</f>
        <v>12852</v>
      </c>
      <c r="S1052" s="321">
        <f>VLOOKUP(class[[#This Row],[count_rd]],caltran!$J$2:$P$182,6,FALSE)</f>
        <v>23148</v>
      </c>
      <c r="T1052" s="59">
        <f>IF(AND(class[[#This Row],[flow]]&gt;=class[[#This Row],[low]], class[[#This Row],[flow]]&lt;=class[[#This Row],[high]]),1,0)</f>
        <v>1</v>
      </c>
    </row>
    <row r="1053" spans="1:20">
      <c r="A1053" s="59">
        <v>28444</v>
      </c>
      <c r="B1053" s="59">
        <v>9</v>
      </c>
      <c r="C1053" s="59">
        <v>1</v>
      </c>
      <c r="D1053" s="59">
        <v>1</v>
      </c>
      <c r="E1053" s="59" t="s">
        <v>82</v>
      </c>
      <c r="F1053" s="59">
        <v>2</v>
      </c>
      <c r="G1053" s="227">
        <v>1</v>
      </c>
      <c r="H1053" s="227">
        <v>7</v>
      </c>
      <c r="I1053" s="227">
        <v>15</v>
      </c>
      <c r="J1053" s="59">
        <v>18393</v>
      </c>
      <c r="K1053" s="78">
        <f>VLOOKUP(class[[#This Row],[hwycov_id]],flow[[hwycov_id]:[flow_day]],2,FALSE)</f>
        <v>13835.297973000001</v>
      </c>
      <c r="L1053" s="229">
        <f t="shared" si="48"/>
        <v>-0.24779546713423584</v>
      </c>
      <c r="M1053" s="228">
        <f t="shared" si="49"/>
        <v>-4557.7020269999994</v>
      </c>
      <c r="N1053" s="228">
        <f t="shared" si="50"/>
        <v>20772647.766919903</v>
      </c>
      <c r="O1053" s="59" t="e">
        <f>VLOOKUP(class[[#This Row],[hwycov_id]],check!$A$2:$P$26,16,FALSE)</f>
        <v>#N/A</v>
      </c>
      <c r="P1053" s="59">
        <v>1077</v>
      </c>
      <c r="Q1053" s="304">
        <f>ROUND(class[[#This Row],[count]],-3)</f>
        <v>18000</v>
      </c>
      <c r="R1053" s="321">
        <f>VLOOKUP(class[[#This Row],[count_rd]],caltran!$J$2:$P$182,7,FALSE)</f>
        <v>12852</v>
      </c>
      <c r="S1053" s="321">
        <f>VLOOKUP(class[[#This Row],[count_rd]],caltran!$J$2:$P$182,6,FALSE)</f>
        <v>23148</v>
      </c>
      <c r="T1053" s="59">
        <f>IF(AND(class[[#This Row],[flow]]&gt;=class[[#This Row],[low]], class[[#This Row],[flow]]&lt;=class[[#This Row],[high]]),1,0)</f>
        <v>1</v>
      </c>
    </row>
    <row r="1054" spans="1:20">
      <c r="A1054" s="59">
        <v>27576</v>
      </c>
      <c r="B1054" s="59">
        <v>9</v>
      </c>
      <c r="C1054" s="59">
        <v>1</v>
      </c>
      <c r="D1054" s="59">
        <v>1</v>
      </c>
      <c r="E1054" s="59" t="s">
        <v>82</v>
      </c>
      <c r="F1054" s="59">
        <v>2</v>
      </c>
      <c r="G1054" s="227">
        <v>1</v>
      </c>
      <c r="H1054" s="227">
        <v>2</v>
      </c>
      <c r="I1054" s="227">
        <v>14</v>
      </c>
      <c r="J1054" s="59">
        <v>18589</v>
      </c>
      <c r="K1054" s="78">
        <f>VLOOKUP(class[[#This Row],[hwycov_id]],flow[[hwycov_id]:[flow_day]],2,FALSE)</f>
        <v>15550.251464999999</v>
      </c>
      <c r="L1054" s="229">
        <f t="shared" si="48"/>
        <v>-0.16347025310667607</v>
      </c>
      <c r="M1054" s="228">
        <f t="shared" si="49"/>
        <v>-3038.7485350000006</v>
      </c>
      <c r="N1054" s="228">
        <f t="shared" si="50"/>
        <v>9233992.6589646507</v>
      </c>
      <c r="O1054" s="59" t="e">
        <f>VLOOKUP(class[[#This Row],[hwycov_id]],check!$A$2:$P$26,16,FALSE)</f>
        <v>#N/A</v>
      </c>
      <c r="P1054" s="59">
        <v>1078</v>
      </c>
      <c r="Q1054" s="304">
        <f>ROUND(class[[#This Row],[count]],-3)</f>
        <v>19000</v>
      </c>
      <c r="R1054" s="321">
        <f>VLOOKUP(class[[#This Row],[count_rd]],caltran!$J$2:$P$182,7,FALSE)</f>
        <v>13680</v>
      </c>
      <c r="S1054" s="321">
        <f>VLOOKUP(class[[#This Row],[count_rd]],caltran!$J$2:$P$182,6,FALSE)</f>
        <v>24320</v>
      </c>
      <c r="T1054" s="59">
        <f>IF(AND(class[[#This Row],[flow]]&gt;=class[[#This Row],[low]], class[[#This Row],[flow]]&lt;=class[[#This Row],[high]]),1,0)</f>
        <v>1</v>
      </c>
    </row>
    <row r="1055" spans="1:20">
      <c r="A1055" s="59">
        <v>25757</v>
      </c>
      <c r="B1055" s="59">
        <v>9</v>
      </c>
      <c r="C1055" s="59">
        <v>1</v>
      </c>
      <c r="D1055" s="59">
        <v>1</v>
      </c>
      <c r="E1055" s="59" t="s">
        <v>82</v>
      </c>
      <c r="F1055" s="59">
        <v>2</v>
      </c>
      <c r="G1055" s="227">
        <v>1</v>
      </c>
      <c r="H1055" s="227">
        <v>3</v>
      </c>
      <c r="I1055" s="227">
        <v>14</v>
      </c>
      <c r="J1055" s="59">
        <v>19030</v>
      </c>
      <c r="K1055" s="78">
        <f>VLOOKUP(class[[#This Row],[hwycov_id]],flow[[hwycov_id]:[flow_day]],2,FALSE)</f>
        <v>23714.601685000001</v>
      </c>
      <c r="L1055" s="229">
        <f t="shared" si="48"/>
        <v>0.24616929506043106</v>
      </c>
      <c r="M1055" s="228">
        <f t="shared" si="49"/>
        <v>4684.6016850000015</v>
      </c>
      <c r="N1055" s="228">
        <f t="shared" si="50"/>
        <v>21945492.947104853</v>
      </c>
      <c r="O1055" s="59" t="e">
        <f>VLOOKUP(class[[#This Row],[hwycov_id]],check!$A$2:$P$26,16,FALSE)</f>
        <v>#N/A</v>
      </c>
      <c r="P1055" s="59">
        <v>1079</v>
      </c>
      <c r="Q1055" s="304">
        <f>ROUND(class[[#This Row],[count]],-3)</f>
        <v>19000</v>
      </c>
      <c r="R1055" s="321">
        <f>VLOOKUP(class[[#This Row],[count_rd]],caltran!$J$2:$P$182,7,FALSE)</f>
        <v>13680</v>
      </c>
      <c r="S1055" s="321">
        <f>VLOOKUP(class[[#This Row],[count_rd]],caltran!$J$2:$P$182,6,FALSE)</f>
        <v>24320</v>
      </c>
      <c r="T1055" s="59">
        <f>IF(AND(class[[#This Row],[flow]]&gt;=class[[#This Row],[low]], class[[#This Row],[flow]]&lt;=class[[#This Row],[high]]),1,0)</f>
        <v>1</v>
      </c>
    </row>
    <row r="1056" spans="1:20">
      <c r="A1056" s="59">
        <v>14662</v>
      </c>
      <c r="B1056" s="59">
        <v>9</v>
      </c>
      <c r="C1056" s="59">
        <v>1</v>
      </c>
      <c r="D1056" s="59">
        <v>1</v>
      </c>
      <c r="E1056" s="59" t="s">
        <v>82</v>
      </c>
      <c r="F1056" s="59">
        <v>2</v>
      </c>
      <c r="G1056" s="227">
        <v>1</v>
      </c>
      <c r="H1056" s="227">
        <v>3</v>
      </c>
      <c r="I1056" s="227">
        <v>14</v>
      </c>
      <c r="J1056" s="59">
        <v>19168</v>
      </c>
      <c r="K1056" s="78">
        <f>VLOOKUP(class[[#This Row],[hwycov_id]],flow[[hwycov_id]:[flow_day]],2,FALSE)</f>
        <v>27517.347351</v>
      </c>
      <c r="L1056" s="229">
        <f t="shared" si="48"/>
        <v>0.43558782089941572</v>
      </c>
      <c r="M1056" s="228">
        <f t="shared" si="49"/>
        <v>8349.3473510000003</v>
      </c>
      <c r="N1056" s="228">
        <f t="shared" si="50"/>
        <v>69711601.187650725</v>
      </c>
      <c r="O1056" s="59" t="e">
        <f>VLOOKUP(class[[#This Row],[hwycov_id]],check!$A$2:$P$26,16,FALSE)</f>
        <v>#N/A</v>
      </c>
      <c r="P1056" s="59">
        <v>1080</v>
      </c>
      <c r="Q1056" s="304">
        <f>ROUND(class[[#This Row],[count]],-3)</f>
        <v>19000</v>
      </c>
      <c r="R1056" s="321">
        <f>VLOOKUP(class[[#This Row],[count_rd]],caltran!$J$2:$P$182,7,FALSE)</f>
        <v>13680</v>
      </c>
      <c r="S1056" s="321">
        <f>VLOOKUP(class[[#This Row],[count_rd]],caltran!$J$2:$P$182,6,FALSE)</f>
        <v>24320</v>
      </c>
      <c r="T1056" s="59">
        <f>IF(AND(class[[#This Row],[flow]]&gt;=class[[#This Row],[low]], class[[#This Row],[flow]]&lt;=class[[#This Row],[high]]),1,0)</f>
        <v>0</v>
      </c>
    </row>
    <row r="1057" spans="1:20">
      <c r="A1057" s="59">
        <v>14618</v>
      </c>
      <c r="B1057" s="59">
        <v>9</v>
      </c>
      <c r="C1057" s="59">
        <v>1</v>
      </c>
      <c r="D1057" s="59">
        <v>1</v>
      </c>
      <c r="E1057" s="59" t="s">
        <v>82</v>
      </c>
      <c r="F1057" s="59">
        <v>2</v>
      </c>
      <c r="G1057" s="227">
        <v>1</v>
      </c>
      <c r="H1057" s="227">
        <v>7</v>
      </c>
      <c r="I1057" s="227">
        <v>7</v>
      </c>
      <c r="J1057" s="59">
        <v>19346</v>
      </c>
      <c r="K1057" s="78">
        <f>VLOOKUP(class[[#This Row],[hwycov_id]],flow[[hwycov_id]:[flow_day]],2,FALSE)</f>
        <v>14891.251831</v>
      </c>
      <c r="L1057" s="229">
        <f t="shared" si="48"/>
        <v>-0.23026714406078774</v>
      </c>
      <c r="M1057" s="228">
        <f t="shared" si="49"/>
        <v>-4454.7481690000004</v>
      </c>
      <c r="N1057" s="228">
        <f t="shared" si="50"/>
        <v>19844781.249208856</v>
      </c>
      <c r="O1057" s="59" t="e">
        <f>VLOOKUP(class[[#This Row],[hwycov_id]],check!$A$2:$P$26,16,FALSE)</f>
        <v>#N/A</v>
      </c>
      <c r="P1057" s="59">
        <v>1081</v>
      </c>
      <c r="Q1057" s="304">
        <f>ROUND(class[[#This Row],[count]],-3)</f>
        <v>19000</v>
      </c>
      <c r="R1057" s="321">
        <f>VLOOKUP(class[[#This Row],[count_rd]],caltran!$J$2:$P$182,7,FALSE)</f>
        <v>13680</v>
      </c>
      <c r="S1057" s="321">
        <f>VLOOKUP(class[[#This Row],[count_rd]],caltran!$J$2:$P$182,6,FALSE)</f>
        <v>24320</v>
      </c>
      <c r="T1057" s="59">
        <f>IF(AND(class[[#This Row],[flow]]&gt;=class[[#This Row],[low]], class[[#This Row],[flow]]&lt;=class[[#This Row],[high]]),1,0)</f>
        <v>1</v>
      </c>
    </row>
    <row r="1058" spans="1:20">
      <c r="A1058" s="59">
        <v>11153</v>
      </c>
      <c r="B1058" s="59">
        <v>9</v>
      </c>
      <c r="C1058" s="59">
        <v>1</v>
      </c>
      <c r="D1058" s="59">
        <v>1</v>
      </c>
      <c r="E1058" s="59" t="s">
        <v>82</v>
      </c>
      <c r="F1058" s="59">
        <v>2</v>
      </c>
      <c r="G1058" s="227">
        <v>1</v>
      </c>
      <c r="H1058" s="227">
        <v>4</v>
      </c>
      <c r="I1058" s="227">
        <v>2</v>
      </c>
      <c r="J1058" s="59">
        <v>19351</v>
      </c>
      <c r="K1058" s="78">
        <f>VLOOKUP(class[[#This Row],[hwycov_id]],flow[[hwycov_id]:[flow_day]],2,FALSE)</f>
        <v>18058.721679999999</v>
      </c>
      <c r="L1058" s="229">
        <f t="shared" si="48"/>
        <v>-6.678095809002127E-2</v>
      </c>
      <c r="M1058" s="228">
        <f t="shared" si="49"/>
        <v>-1292.2783200000013</v>
      </c>
      <c r="N1058" s="228">
        <f t="shared" si="50"/>
        <v>1669983.2563420257</v>
      </c>
      <c r="O1058" s="59" t="e">
        <f>VLOOKUP(class[[#This Row],[hwycov_id]],check!$A$2:$P$26,16,FALSE)</f>
        <v>#N/A</v>
      </c>
      <c r="P1058" s="59">
        <v>1082</v>
      </c>
      <c r="Q1058" s="304">
        <f>ROUND(class[[#This Row],[count]],-3)</f>
        <v>19000</v>
      </c>
      <c r="R1058" s="321">
        <f>VLOOKUP(class[[#This Row],[count_rd]],caltran!$J$2:$P$182,7,FALSE)</f>
        <v>13680</v>
      </c>
      <c r="S1058" s="321">
        <f>VLOOKUP(class[[#This Row],[count_rd]],caltran!$J$2:$P$182,6,FALSE)</f>
        <v>24320</v>
      </c>
      <c r="T1058" s="59">
        <f>IF(AND(class[[#This Row],[flow]]&gt;=class[[#This Row],[low]], class[[#This Row],[flow]]&lt;=class[[#This Row],[high]]),1,0)</f>
        <v>1</v>
      </c>
    </row>
    <row r="1059" spans="1:20">
      <c r="A1059" s="59">
        <v>3570</v>
      </c>
      <c r="B1059" s="59">
        <v>9</v>
      </c>
      <c r="C1059" s="59">
        <v>1</v>
      </c>
      <c r="D1059" s="59">
        <v>1</v>
      </c>
      <c r="E1059" s="59" t="s">
        <v>82</v>
      </c>
      <c r="F1059" s="59">
        <v>2</v>
      </c>
      <c r="G1059" s="227">
        <v>1</v>
      </c>
      <c r="H1059" s="227">
        <v>5</v>
      </c>
      <c r="I1059" s="227">
        <v>19</v>
      </c>
      <c r="J1059" s="59">
        <v>19432</v>
      </c>
      <c r="K1059" s="78">
        <f>VLOOKUP(class[[#This Row],[hwycov_id]],flow[[hwycov_id]:[flow_day]],2,FALSE)</f>
        <v>13271.200379</v>
      </c>
      <c r="L1059" s="229">
        <f t="shared" si="48"/>
        <v>-0.31704403154590366</v>
      </c>
      <c r="M1059" s="228">
        <f t="shared" si="49"/>
        <v>-6160.7996210000001</v>
      </c>
      <c r="N1059" s="228">
        <f t="shared" si="50"/>
        <v>37955451.970113747</v>
      </c>
      <c r="O1059" s="59" t="e">
        <f>VLOOKUP(class[[#This Row],[hwycov_id]],check!$A$2:$P$26,16,FALSE)</f>
        <v>#N/A</v>
      </c>
      <c r="P1059" s="59">
        <v>1083</v>
      </c>
      <c r="Q1059" s="304">
        <f>ROUND(class[[#This Row],[count]],-3)</f>
        <v>19000</v>
      </c>
      <c r="R1059" s="321">
        <f>VLOOKUP(class[[#This Row],[count_rd]],caltran!$J$2:$P$182,7,FALSE)</f>
        <v>13680</v>
      </c>
      <c r="S1059" s="321">
        <f>VLOOKUP(class[[#This Row],[count_rd]],caltran!$J$2:$P$182,6,FALSE)</f>
        <v>24320</v>
      </c>
      <c r="T1059" s="59">
        <f>IF(AND(class[[#This Row],[flow]]&gt;=class[[#This Row],[low]], class[[#This Row],[flow]]&lt;=class[[#This Row],[high]]),1,0)</f>
        <v>0</v>
      </c>
    </row>
    <row r="1060" spans="1:20">
      <c r="A1060" s="59">
        <v>11281</v>
      </c>
      <c r="B1060" s="59">
        <v>9</v>
      </c>
      <c r="C1060" s="59">
        <v>1</v>
      </c>
      <c r="D1060" s="59">
        <v>1</v>
      </c>
      <c r="E1060" s="59" t="s">
        <v>82</v>
      </c>
      <c r="F1060" s="59">
        <v>2</v>
      </c>
      <c r="G1060" s="227">
        <v>1</v>
      </c>
      <c r="H1060" s="227">
        <v>5</v>
      </c>
      <c r="I1060" s="227">
        <v>9</v>
      </c>
      <c r="J1060" s="59">
        <v>19592</v>
      </c>
      <c r="K1060" s="78">
        <f>VLOOKUP(class[[#This Row],[hwycov_id]],flow[[hwycov_id]:[flow_day]],2,FALSE)</f>
        <v>14858.123902000001</v>
      </c>
      <c r="L1060" s="229">
        <f t="shared" si="48"/>
        <v>-0.2416229123111473</v>
      </c>
      <c r="M1060" s="228">
        <f t="shared" si="49"/>
        <v>-4733.8760979999988</v>
      </c>
      <c r="N1060" s="228">
        <f t="shared" si="50"/>
        <v>22409582.911215693</v>
      </c>
      <c r="O1060" s="59" t="e">
        <f>VLOOKUP(class[[#This Row],[hwycov_id]],check!$A$2:$P$26,16,FALSE)</f>
        <v>#N/A</v>
      </c>
      <c r="P1060" s="59">
        <v>1084</v>
      </c>
      <c r="Q1060" s="304">
        <f>ROUND(class[[#This Row],[count]],-3)</f>
        <v>20000</v>
      </c>
      <c r="R1060" s="321">
        <f>VLOOKUP(class[[#This Row],[count_rd]],caltran!$J$2:$P$182,7,FALSE)</f>
        <v>14500</v>
      </c>
      <c r="S1060" s="321">
        <f>VLOOKUP(class[[#This Row],[count_rd]],caltran!$J$2:$P$182,6,FALSE)</f>
        <v>25500</v>
      </c>
      <c r="T1060" s="59">
        <f>IF(AND(class[[#This Row],[flow]]&gt;=class[[#This Row],[low]], class[[#This Row],[flow]]&lt;=class[[#This Row],[high]]),1,0)</f>
        <v>1</v>
      </c>
    </row>
    <row r="1061" spans="1:20">
      <c r="A1061" s="59">
        <v>14394</v>
      </c>
      <c r="B1061" s="59">
        <v>9</v>
      </c>
      <c r="C1061" s="59">
        <v>1</v>
      </c>
      <c r="D1061" s="59">
        <v>1</v>
      </c>
      <c r="E1061" s="59" t="s">
        <v>82</v>
      </c>
      <c r="F1061" s="59">
        <v>2</v>
      </c>
      <c r="G1061" s="227">
        <v>1</v>
      </c>
      <c r="H1061" s="227">
        <v>3</v>
      </c>
      <c r="I1061" s="227">
        <v>14</v>
      </c>
      <c r="J1061" s="59">
        <v>19662</v>
      </c>
      <c r="K1061" s="78">
        <f>VLOOKUP(class[[#This Row],[hwycov_id]],flow[[hwycov_id]:[flow_day]],2,FALSE)</f>
        <v>13957.317077</v>
      </c>
      <c r="L1061" s="229">
        <f t="shared" si="48"/>
        <v>-0.29013746938256535</v>
      </c>
      <c r="M1061" s="228">
        <f t="shared" si="49"/>
        <v>-5704.6829230000003</v>
      </c>
      <c r="N1061" s="228">
        <f t="shared" si="50"/>
        <v>32543407.251967829</v>
      </c>
      <c r="O1061" s="59" t="e">
        <f>VLOOKUP(class[[#This Row],[hwycov_id]],check!$A$2:$P$26,16,FALSE)</f>
        <v>#N/A</v>
      </c>
      <c r="P1061" s="59">
        <v>1085</v>
      </c>
      <c r="Q1061" s="304">
        <f>ROUND(class[[#This Row],[count]],-3)</f>
        <v>20000</v>
      </c>
      <c r="R1061" s="321">
        <f>VLOOKUP(class[[#This Row],[count_rd]],caltran!$J$2:$P$182,7,FALSE)</f>
        <v>14500</v>
      </c>
      <c r="S1061" s="321">
        <f>VLOOKUP(class[[#This Row],[count_rd]],caltran!$J$2:$P$182,6,FALSE)</f>
        <v>25500</v>
      </c>
      <c r="T1061" s="59">
        <f>IF(AND(class[[#This Row],[flow]]&gt;=class[[#This Row],[low]], class[[#This Row],[flow]]&lt;=class[[#This Row],[high]]),1,0)</f>
        <v>0</v>
      </c>
    </row>
    <row r="1062" spans="1:20">
      <c r="A1062" s="59">
        <v>10173</v>
      </c>
      <c r="B1062" s="59">
        <v>9</v>
      </c>
      <c r="C1062" s="59">
        <v>1</v>
      </c>
      <c r="D1062" s="59">
        <v>1</v>
      </c>
      <c r="E1062" s="59" t="s">
        <v>82</v>
      </c>
      <c r="F1062" s="59">
        <v>2</v>
      </c>
      <c r="G1062" s="227">
        <v>2</v>
      </c>
      <c r="H1062" s="227">
        <v>5</v>
      </c>
      <c r="I1062" s="227">
        <v>9</v>
      </c>
      <c r="J1062" s="59">
        <v>20545</v>
      </c>
      <c r="K1062" s="78">
        <f>VLOOKUP(class[[#This Row],[hwycov_id]],flow[[hwycov_id]:[flow_day]],2,FALSE)</f>
        <v>11166.069399</v>
      </c>
      <c r="L1062" s="229">
        <f t="shared" si="48"/>
        <v>-0.45650672187880259</v>
      </c>
      <c r="M1062" s="228">
        <f t="shared" si="49"/>
        <v>-9378.930601</v>
      </c>
      <c r="N1062" s="228">
        <f t="shared" si="50"/>
        <v>87964339.218374223</v>
      </c>
      <c r="O1062" s="59" t="e">
        <f>VLOOKUP(class[[#This Row],[hwycov_id]],check!$A$2:$P$26,16,FALSE)</f>
        <v>#N/A</v>
      </c>
      <c r="P1062" s="59">
        <v>1086</v>
      </c>
      <c r="Q1062" s="304">
        <f>ROUND(class[[#This Row],[count]],-3)</f>
        <v>21000</v>
      </c>
      <c r="R1062" s="321">
        <f>VLOOKUP(class[[#This Row],[count_rd]],caltran!$J$2:$P$182,7,FALSE)</f>
        <v>15330</v>
      </c>
      <c r="S1062" s="321">
        <f>VLOOKUP(class[[#This Row],[count_rd]],caltran!$J$2:$P$182,6,FALSE)</f>
        <v>26670</v>
      </c>
      <c r="T1062" s="59">
        <f>IF(AND(class[[#This Row],[flow]]&gt;=class[[#This Row],[low]], class[[#This Row],[flow]]&lt;=class[[#This Row],[high]]),1,0)</f>
        <v>0</v>
      </c>
    </row>
    <row r="1063" spans="1:20">
      <c r="A1063" s="59">
        <v>28345</v>
      </c>
      <c r="B1063" s="59">
        <v>9</v>
      </c>
      <c r="C1063" s="59">
        <v>1</v>
      </c>
      <c r="D1063" s="59">
        <v>1</v>
      </c>
      <c r="E1063" s="59" t="s">
        <v>82</v>
      </c>
      <c r="F1063" s="59">
        <v>2</v>
      </c>
      <c r="G1063" s="227">
        <v>2</v>
      </c>
      <c r="H1063" s="227">
        <v>4</v>
      </c>
      <c r="I1063" s="227">
        <v>2</v>
      </c>
      <c r="J1063" s="59">
        <v>20598</v>
      </c>
      <c r="K1063" s="78">
        <f>VLOOKUP(class[[#This Row],[hwycov_id]],flow[[hwycov_id]:[flow_day]],2,FALSE)</f>
        <v>14769.286744000001</v>
      </c>
      <c r="L1063" s="229">
        <f t="shared" si="48"/>
        <v>-0.28297471871055435</v>
      </c>
      <c r="M1063" s="228">
        <f t="shared" si="49"/>
        <v>-5828.7132559999991</v>
      </c>
      <c r="N1063" s="228">
        <f t="shared" si="50"/>
        <v>33973898.220670111</v>
      </c>
      <c r="O1063" s="59" t="e">
        <f>VLOOKUP(class[[#This Row],[hwycov_id]],check!$A$2:$P$26,16,FALSE)</f>
        <v>#N/A</v>
      </c>
      <c r="P1063" s="59">
        <v>1087</v>
      </c>
      <c r="Q1063" s="304">
        <f>ROUND(class[[#This Row],[count]],-3)</f>
        <v>21000</v>
      </c>
      <c r="R1063" s="321">
        <f>VLOOKUP(class[[#This Row],[count_rd]],caltran!$J$2:$P$182,7,FALSE)</f>
        <v>15330</v>
      </c>
      <c r="S1063" s="321">
        <f>VLOOKUP(class[[#This Row],[count_rd]],caltran!$J$2:$P$182,6,FALSE)</f>
        <v>26670</v>
      </c>
      <c r="T1063" s="59">
        <f>IF(AND(class[[#This Row],[flow]]&gt;=class[[#This Row],[low]], class[[#This Row],[flow]]&lt;=class[[#This Row],[high]]),1,0)</f>
        <v>0</v>
      </c>
    </row>
    <row r="1064" spans="1:20">
      <c r="A1064" s="59">
        <v>15440</v>
      </c>
      <c r="B1064" s="59">
        <v>9</v>
      </c>
      <c r="C1064" s="59">
        <v>1</v>
      </c>
      <c r="D1064" s="59">
        <v>1</v>
      </c>
      <c r="E1064" s="59" t="s">
        <v>82</v>
      </c>
      <c r="F1064" s="59">
        <v>2</v>
      </c>
      <c r="G1064" s="227">
        <v>2</v>
      </c>
      <c r="H1064" s="227">
        <v>2</v>
      </c>
      <c r="I1064" s="227">
        <v>14</v>
      </c>
      <c r="J1064" s="59">
        <v>21386</v>
      </c>
      <c r="K1064" s="78">
        <f>VLOOKUP(class[[#This Row],[hwycov_id]],flow[[hwycov_id]:[flow_day]],2,FALSE)</f>
        <v>30569.805053999997</v>
      </c>
      <c r="L1064" s="229">
        <f t="shared" si="48"/>
        <v>0.42943070485364232</v>
      </c>
      <c r="M1064" s="228">
        <f t="shared" si="49"/>
        <v>9183.8050539999967</v>
      </c>
      <c r="N1064" s="228">
        <f t="shared" si="50"/>
        <v>84342275.269875884</v>
      </c>
      <c r="O1064" s="59" t="e">
        <f>VLOOKUP(class[[#This Row],[hwycov_id]],check!$A$2:$P$26,16,FALSE)</f>
        <v>#N/A</v>
      </c>
      <c r="P1064" s="59">
        <v>1088</v>
      </c>
      <c r="Q1064" s="304">
        <f>ROUND(class[[#This Row],[count]],-3)</f>
        <v>21000</v>
      </c>
      <c r="R1064" s="321">
        <f>VLOOKUP(class[[#This Row],[count_rd]],caltran!$J$2:$P$182,7,FALSE)</f>
        <v>15330</v>
      </c>
      <c r="S1064" s="321">
        <f>VLOOKUP(class[[#This Row],[count_rd]],caltran!$J$2:$P$182,6,FALSE)</f>
        <v>26670</v>
      </c>
      <c r="T1064" s="59">
        <f>IF(AND(class[[#This Row],[flow]]&gt;=class[[#This Row],[low]], class[[#This Row],[flow]]&lt;=class[[#This Row],[high]]),1,0)</f>
        <v>0</v>
      </c>
    </row>
    <row r="1065" spans="1:20">
      <c r="A1065" s="59">
        <v>28189</v>
      </c>
      <c r="B1065" s="59">
        <v>9</v>
      </c>
      <c r="C1065" s="59">
        <v>1</v>
      </c>
      <c r="D1065" s="59">
        <v>1</v>
      </c>
      <c r="E1065" s="59" t="s">
        <v>82</v>
      </c>
      <c r="F1065" s="59">
        <v>2</v>
      </c>
      <c r="G1065" s="227">
        <v>2</v>
      </c>
      <c r="H1065" s="227">
        <v>5</v>
      </c>
      <c r="I1065" s="227">
        <v>5</v>
      </c>
      <c r="J1065" s="59">
        <v>21963</v>
      </c>
      <c r="K1065" s="78">
        <f>VLOOKUP(class[[#This Row],[hwycov_id]],flow[[hwycov_id]:[flow_day]],2,FALSE)</f>
        <v>18115.168334999998</v>
      </c>
      <c r="L1065" s="229">
        <f t="shared" si="48"/>
        <v>-0.17519608728315805</v>
      </c>
      <c r="M1065" s="228">
        <f t="shared" si="49"/>
        <v>-3847.8316650000015</v>
      </c>
      <c r="N1065" s="228">
        <f t="shared" si="50"/>
        <v>14805808.522176685</v>
      </c>
      <c r="O1065" s="59" t="e">
        <f>VLOOKUP(class[[#This Row],[hwycov_id]],check!$A$2:$P$26,16,FALSE)</f>
        <v>#N/A</v>
      </c>
      <c r="P1065" s="59">
        <v>1089</v>
      </c>
      <c r="Q1065" s="304">
        <f>ROUND(class[[#This Row],[count]],-3)</f>
        <v>22000</v>
      </c>
      <c r="R1065" s="321">
        <f>VLOOKUP(class[[#This Row],[count_rd]],caltran!$J$2:$P$182,7,FALSE)</f>
        <v>16114.999999999998</v>
      </c>
      <c r="S1065" s="321">
        <f>VLOOKUP(class[[#This Row],[count_rd]],caltran!$J$2:$P$182,6,FALSE)</f>
        <v>27885</v>
      </c>
      <c r="T1065" s="59">
        <f>IF(AND(class[[#This Row],[flow]]&gt;=class[[#This Row],[low]], class[[#This Row],[flow]]&lt;=class[[#This Row],[high]]),1,0)</f>
        <v>1</v>
      </c>
    </row>
    <row r="1066" spans="1:20">
      <c r="A1066" s="59">
        <v>15220</v>
      </c>
      <c r="B1066" s="59">
        <v>9</v>
      </c>
      <c r="C1066" s="59">
        <v>1</v>
      </c>
      <c r="D1066" s="59">
        <v>1</v>
      </c>
      <c r="E1066" s="59" t="s">
        <v>82</v>
      </c>
      <c r="F1066" s="59">
        <v>2</v>
      </c>
      <c r="G1066" s="227">
        <v>2</v>
      </c>
      <c r="H1066" s="227">
        <v>3</v>
      </c>
      <c r="I1066" s="227">
        <v>14</v>
      </c>
      <c r="J1066" s="59">
        <v>22155</v>
      </c>
      <c r="K1066" s="78">
        <f>VLOOKUP(class[[#This Row],[hwycov_id]],flow[[hwycov_id]:[flow_day]],2,FALSE)</f>
        <v>20000.940430000002</v>
      </c>
      <c r="L1066" s="229">
        <f t="shared" si="48"/>
        <v>-9.7226791694876913E-2</v>
      </c>
      <c r="M1066" s="228">
        <f t="shared" si="49"/>
        <v>-2154.0595699999976</v>
      </c>
      <c r="N1066" s="228">
        <f t="shared" si="50"/>
        <v>4639972.6311085746</v>
      </c>
      <c r="O1066" s="59" t="e">
        <f>VLOOKUP(class[[#This Row],[hwycov_id]],check!$A$2:$P$26,16,FALSE)</f>
        <v>#N/A</v>
      </c>
      <c r="P1066" s="59">
        <v>1090</v>
      </c>
      <c r="Q1066" s="304">
        <f>ROUND(class[[#This Row],[count]],-3)</f>
        <v>22000</v>
      </c>
      <c r="R1066" s="321">
        <f>VLOOKUP(class[[#This Row],[count_rd]],caltran!$J$2:$P$182,7,FALSE)</f>
        <v>16114.999999999998</v>
      </c>
      <c r="S1066" s="321">
        <f>VLOOKUP(class[[#This Row],[count_rd]],caltran!$J$2:$P$182,6,FALSE)</f>
        <v>27885</v>
      </c>
      <c r="T1066" s="59">
        <f>IF(AND(class[[#This Row],[flow]]&gt;=class[[#This Row],[low]], class[[#This Row],[flow]]&lt;=class[[#This Row],[high]]),1,0)</f>
        <v>1</v>
      </c>
    </row>
    <row r="1067" spans="1:20">
      <c r="A1067" s="59">
        <v>11264</v>
      </c>
      <c r="B1067" s="59">
        <v>9</v>
      </c>
      <c r="C1067" s="59">
        <v>1</v>
      </c>
      <c r="D1067" s="59">
        <v>1</v>
      </c>
      <c r="E1067" s="59" t="s">
        <v>82</v>
      </c>
      <c r="F1067" s="59">
        <v>2</v>
      </c>
      <c r="G1067" s="227">
        <v>2</v>
      </c>
      <c r="H1067" s="227">
        <v>5</v>
      </c>
      <c r="I1067" s="227">
        <v>5</v>
      </c>
      <c r="J1067" s="59">
        <v>23590</v>
      </c>
      <c r="K1067" s="78">
        <f>VLOOKUP(class[[#This Row],[hwycov_id]],flow[[hwycov_id]:[flow_day]],2,FALSE)</f>
        <v>18722.682616999999</v>
      </c>
      <c r="L1067" s="229">
        <f t="shared" si="48"/>
        <v>-0.20632968982619759</v>
      </c>
      <c r="M1067" s="228">
        <f t="shared" si="49"/>
        <v>-4867.3173830000014</v>
      </c>
      <c r="N1067" s="228">
        <f t="shared" si="50"/>
        <v>23690778.506853983</v>
      </c>
      <c r="O1067" s="59" t="e">
        <f>VLOOKUP(class[[#This Row],[hwycov_id]],check!$A$2:$P$26,16,FALSE)</f>
        <v>#N/A</v>
      </c>
      <c r="P1067" s="59">
        <v>1091</v>
      </c>
      <c r="Q1067" s="304">
        <f>ROUND(class[[#This Row],[count]],-3)</f>
        <v>24000</v>
      </c>
      <c r="R1067" s="321">
        <f>VLOOKUP(class[[#This Row],[count_rd]],caltran!$J$2:$P$182,7,FALSE)</f>
        <v>17760</v>
      </c>
      <c r="S1067" s="321">
        <f>VLOOKUP(class[[#This Row],[count_rd]],caltran!$J$2:$P$182,6,FALSE)</f>
        <v>30240</v>
      </c>
      <c r="T1067" s="59">
        <f>IF(AND(class[[#This Row],[flow]]&gt;=class[[#This Row],[low]], class[[#This Row],[flow]]&lt;=class[[#This Row],[high]]),1,0)</f>
        <v>1</v>
      </c>
    </row>
    <row r="1068" spans="1:20">
      <c r="A1068" s="59">
        <v>28035</v>
      </c>
      <c r="B1068" s="59">
        <v>9</v>
      </c>
      <c r="C1068" s="59">
        <v>1</v>
      </c>
      <c r="D1068" s="59">
        <v>1</v>
      </c>
      <c r="E1068" s="59" t="s">
        <v>82</v>
      </c>
      <c r="F1068" s="59">
        <v>2</v>
      </c>
      <c r="G1068" s="227">
        <v>2</v>
      </c>
      <c r="H1068" s="227">
        <v>3</v>
      </c>
      <c r="I1068" s="227">
        <v>14</v>
      </c>
      <c r="J1068" s="59">
        <v>23613</v>
      </c>
      <c r="K1068" s="78">
        <f>VLOOKUP(class[[#This Row],[hwycov_id]],flow[[hwycov_id]:[flow_day]],2,FALSE)</f>
        <v>18063.284789999998</v>
      </c>
      <c r="L1068" s="229">
        <f t="shared" si="48"/>
        <v>-0.23502795959852629</v>
      </c>
      <c r="M1068" s="228">
        <f t="shared" si="49"/>
        <v>-5549.7152100000021</v>
      </c>
      <c r="N1068" s="228">
        <f t="shared" si="50"/>
        <v>30799338.912105367</v>
      </c>
      <c r="O1068" s="59" t="e">
        <f>VLOOKUP(class[[#This Row],[hwycov_id]],check!$A$2:$P$26,16,FALSE)</f>
        <v>#N/A</v>
      </c>
      <c r="P1068" s="59">
        <v>1092</v>
      </c>
      <c r="Q1068" s="304">
        <f>ROUND(class[[#This Row],[count]],-3)</f>
        <v>24000</v>
      </c>
      <c r="R1068" s="321">
        <f>VLOOKUP(class[[#This Row],[count_rd]],caltran!$J$2:$P$182,7,FALSE)</f>
        <v>17760</v>
      </c>
      <c r="S1068" s="321">
        <f>VLOOKUP(class[[#This Row],[count_rd]],caltran!$J$2:$P$182,6,FALSE)</f>
        <v>30240</v>
      </c>
      <c r="T1068" s="59">
        <f>IF(AND(class[[#This Row],[flow]]&gt;=class[[#This Row],[low]], class[[#This Row],[flow]]&lt;=class[[#This Row],[high]]),1,0)</f>
        <v>1</v>
      </c>
    </row>
    <row r="1069" spans="1:20">
      <c r="A1069" s="59">
        <v>9899</v>
      </c>
      <c r="B1069" s="59">
        <v>9</v>
      </c>
      <c r="C1069" s="59">
        <v>1</v>
      </c>
      <c r="D1069" s="59">
        <v>1</v>
      </c>
      <c r="E1069" s="59" t="s">
        <v>82</v>
      </c>
      <c r="F1069" s="59">
        <v>2</v>
      </c>
      <c r="G1069" s="227">
        <v>2</v>
      </c>
      <c r="H1069" s="227">
        <v>3</v>
      </c>
      <c r="I1069" s="227">
        <v>14</v>
      </c>
      <c r="J1069" s="59">
        <v>25410</v>
      </c>
      <c r="K1069" s="78">
        <f>VLOOKUP(class[[#This Row],[hwycov_id]],flow[[hwycov_id]:[flow_day]],2,FALSE)</f>
        <v>22599.864927999999</v>
      </c>
      <c r="L1069" s="229">
        <f t="shared" si="48"/>
        <v>-0.11059169901613541</v>
      </c>
      <c r="M1069" s="228">
        <f t="shared" si="49"/>
        <v>-2810.1350720000009</v>
      </c>
      <c r="N1069" s="228">
        <f t="shared" si="50"/>
        <v>7896859.1228844505</v>
      </c>
      <c r="O1069" s="59" t="e">
        <f>VLOOKUP(class[[#This Row],[hwycov_id]],check!$A$2:$P$26,16,FALSE)</f>
        <v>#N/A</v>
      </c>
      <c r="P1069" s="59">
        <v>1093</v>
      </c>
      <c r="Q1069" s="304">
        <f>ROUND(class[[#This Row],[count]],-3)</f>
        <v>25000</v>
      </c>
      <c r="R1069" s="321">
        <f>VLOOKUP(class[[#This Row],[count_rd]],caltran!$J$2:$P$182,7,FALSE)</f>
        <v>18625</v>
      </c>
      <c r="S1069" s="321">
        <f>VLOOKUP(class[[#This Row],[count_rd]],caltran!$J$2:$P$182,6,FALSE)</f>
        <v>31374.999999999996</v>
      </c>
      <c r="T1069" s="59">
        <f>IF(AND(class[[#This Row],[flow]]&gt;=class[[#This Row],[low]], class[[#This Row],[flow]]&lt;=class[[#This Row],[high]]),1,0)</f>
        <v>1</v>
      </c>
    </row>
    <row r="1070" spans="1:20">
      <c r="A1070" s="59">
        <v>10886</v>
      </c>
      <c r="B1070" s="59">
        <v>9</v>
      </c>
      <c r="C1070" s="59">
        <v>1</v>
      </c>
      <c r="D1070" s="59">
        <v>1</v>
      </c>
      <c r="E1070" s="59" t="s">
        <v>82</v>
      </c>
      <c r="F1070" s="59">
        <v>2</v>
      </c>
      <c r="G1070" s="227">
        <v>2</v>
      </c>
      <c r="H1070" s="227">
        <v>3</v>
      </c>
      <c r="I1070" s="227">
        <v>14</v>
      </c>
      <c r="J1070" s="59">
        <v>26349</v>
      </c>
      <c r="K1070" s="78">
        <f>VLOOKUP(class[[#This Row],[hwycov_id]],flow[[hwycov_id]:[flow_day]],2,FALSE)</f>
        <v>11509.928496999999</v>
      </c>
      <c r="L1070" s="229">
        <f t="shared" si="48"/>
        <v>-0.56317399153668068</v>
      </c>
      <c r="M1070" s="228">
        <f t="shared" si="49"/>
        <v>-14839.071503000001</v>
      </c>
      <c r="N1070" s="228">
        <f t="shared" si="50"/>
        <v>220198043.0711467</v>
      </c>
      <c r="O1070" s="59" t="e">
        <f>VLOOKUP(class[[#This Row],[hwycov_id]],check!$A$2:$P$26,16,FALSE)</f>
        <v>#N/A</v>
      </c>
      <c r="P1070" s="59">
        <v>1094</v>
      </c>
      <c r="Q1070" s="304">
        <f>ROUND(class[[#This Row],[count]],-3)</f>
        <v>26000</v>
      </c>
      <c r="R1070" s="321">
        <f>VLOOKUP(class[[#This Row],[count_rd]],caltran!$J$2:$P$182,7,FALSE)</f>
        <v>19448</v>
      </c>
      <c r="S1070" s="321">
        <f>VLOOKUP(class[[#This Row],[count_rd]],caltran!$J$2:$P$182,6,FALSE)</f>
        <v>32552</v>
      </c>
      <c r="T1070" s="59">
        <f>IF(AND(class[[#This Row],[flow]]&gt;=class[[#This Row],[low]], class[[#This Row],[flow]]&lt;=class[[#This Row],[high]]),1,0)</f>
        <v>0</v>
      </c>
    </row>
    <row r="1071" spans="1:20">
      <c r="A1071" s="59">
        <v>29758</v>
      </c>
      <c r="B1071" s="59">
        <v>9</v>
      </c>
      <c r="C1071" s="59">
        <v>1</v>
      </c>
      <c r="D1071" s="59">
        <v>1</v>
      </c>
      <c r="E1071" s="59" t="s">
        <v>82</v>
      </c>
      <c r="F1071" s="59">
        <v>2</v>
      </c>
      <c r="G1071" s="227">
        <v>3</v>
      </c>
      <c r="H1071" s="227">
        <v>2</v>
      </c>
      <c r="I1071" s="227">
        <v>14</v>
      </c>
      <c r="J1071" s="59">
        <v>31213</v>
      </c>
      <c r="K1071" s="78">
        <f>VLOOKUP(class[[#This Row],[hwycov_id]],flow[[hwycov_id]:[flow_day]],2,FALSE)</f>
        <v>29518.251464000001</v>
      </c>
      <c r="L1071" s="229">
        <f t="shared" si="48"/>
        <v>-5.4296239900041621E-2</v>
      </c>
      <c r="M1071" s="228">
        <f t="shared" si="49"/>
        <v>-1694.7485359999991</v>
      </c>
      <c r="N1071" s="228">
        <f t="shared" si="50"/>
        <v>2872172.6002741405</v>
      </c>
      <c r="O1071" s="59" t="e">
        <f>VLOOKUP(class[[#This Row],[hwycov_id]],check!$A$2:$P$26,16,FALSE)</f>
        <v>#N/A</v>
      </c>
      <c r="P1071" s="59">
        <v>1095</v>
      </c>
      <c r="Q1071" s="304">
        <f>ROUND(class[[#This Row],[count]],-3)</f>
        <v>31000</v>
      </c>
      <c r="R1071" s="321">
        <f>VLOOKUP(class[[#This Row],[count_rd]],caltran!$J$2:$P$182,7,FALSE)</f>
        <v>23591</v>
      </c>
      <c r="S1071" s="321">
        <f>VLOOKUP(class[[#This Row],[count_rd]],caltran!$J$2:$P$182,6,FALSE)</f>
        <v>38408.999999999993</v>
      </c>
      <c r="T1071" s="59">
        <f>IF(AND(class[[#This Row],[flow]]&gt;=class[[#This Row],[low]], class[[#This Row],[flow]]&lt;=class[[#This Row],[high]]),1,0)</f>
        <v>1</v>
      </c>
    </row>
    <row r="1072" spans="1:20">
      <c r="A1072" s="59">
        <v>9979</v>
      </c>
      <c r="B1072" s="59">
        <v>2</v>
      </c>
      <c r="C1072" s="59">
        <v>1</v>
      </c>
      <c r="D1072" s="59">
        <v>2</v>
      </c>
      <c r="E1072" s="59" t="s">
        <v>82</v>
      </c>
      <c r="F1072" s="59">
        <v>3</v>
      </c>
      <c r="G1072" s="227">
        <v>0</v>
      </c>
      <c r="H1072" s="227">
        <v>4</v>
      </c>
      <c r="I1072" s="227">
        <v>14</v>
      </c>
      <c r="J1072" s="59">
        <v>3767</v>
      </c>
      <c r="K1072" s="78">
        <f>VLOOKUP(class[[#This Row],[hwycov_id]],flow[[hwycov_id]:[flow_day]],2,FALSE)</f>
        <v>1187.748411</v>
      </c>
      <c r="L1072" s="229">
        <f t="shared" ref="L1072:L1089" si="51">K1072/J1072-1</f>
        <v>-0.68469646641890103</v>
      </c>
      <c r="M1072" s="228">
        <f t="shared" ref="M1072:M1089" si="52">K1072-J1072</f>
        <v>-2579.251589</v>
      </c>
      <c r="N1072" s="228">
        <f t="shared" ref="N1072:N1089" si="53">POWER(M1072,2)</f>
        <v>6652538.7593590245</v>
      </c>
      <c r="O1072" s="59" t="e">
        <f>VLOOKUP(class[[#This Row],[hwycov_id]],check!$A$2:$P$26,16,FALSE)</f>
        <v>#N/A</v>
      </c>
      <c r="P1072" s="59">
        <v>1096</v>
      </c>
      <c r="Q1072" s="304">
        <f>ROUND(class[[#This Row],[count]],-3)</f>
        <v>4000</v>
      </c>
      <c r="R1072" s="321">
        <f>VLOOKUP(class[[#This Row],[count_rd]],caltran!$J$2:$P$182,7,FALSE)</f>
        <v>1920</v>
      </c>
      <c r="S1072" s="321">
        <f>VLOOKUP(class[[#This Row],[count_rd]],caltran!$J$2:$P$182,6,FALSE)</f>
        <v>6080</v>
      </c>
      <c r="T1072" s="59">
        <f>IF(AND(class[[#This Row],[flow]]&gt;=class[[#This Row],[low]], class[[#This Row],[flow]]&lt;=class[[#This Row],[high]]),1,0)</f>
        <v>0</v>
      </c>
    </row>
    <row r="1073" spans="1:20">
      <c r="A1073" s="59">
        <v>8619</v>
      </c>
      <c r="B1073" s="59">
        <v>2</v>
      </c>
      <c r="C1073" s="59">
        <v>1</v>
      </c>
      <c r="D1073" s="59">
        <v>1</v>
      </c>
      <c r="E1073" s="59" t="s">
        <v>82</v>
      </c>
      <c r="F1073" s="59">
        <v>3</v>
      </c>
      <c r="G1073" s="227">
        <v>0</v>
      </c>
      <c r="H1073" s="227">
        <v>2</v>
      </c>
      <c r="I1073" s="227">
        <v>14</v>
      </c>
      <c r="J1073" s="59">
        <v>6871</v>
      </c>
      <c r="K1073" s="78">
        <f>VLOOKUP(class[[#This Row],[hwycov_id]],flow[[hwycov_id]:[flow_day]],2,FALSE)</f>
        <v>7038.9900289999996</v>
      </c>
      <c r="L1073" s="229">
        <f t="shared" si="51"/>
        <v>2.4449138262261583E-2</v>
      </c>
      <c r="M1073" s="228">
        <f t="shared" si="52"/>
        <v>167.99002899999959</v>
      </c>
      <c r="N1073" s="228">
        <f t="shared" si="53"/>
        <v>28220.649843420706</v>
      </c>
      <c r="O1073" s="59" t="e">
        <f>VLOOKUP(class[[#This Row],[hwycov_id]],check!$A$2:$P$26,16,FALSE)</f>
        <v>#N/A</v>
      </c>
      <c r="P1073" s="59">
        <v>1097</v>
      </c>
      <c r="Q1073" s="304">
        <f>ROUND(class[[#This Row],[count]],-3)</f>
        <v>7000</v>
      </c>
      <c r="R1073" s="321">
        <f>VLOOKUP(class[[#This Row],[count_rd]],caltran!$J$2:$P$182,7,FALSE)</f>
        <v>4024.9999999999995</v>
      </c>
      <c r="S1073" s="321">
        <f>VLOOKUP(class[[#This Row],[count_rd]],caltran!$J$2:$P$182,6,FALSE)</f>
        <v>9975</v>
      </c>
      <c r="T1073" s="59">
        <f>IF(AND(class[[#This Row],[flow]]&gt;=class[[#This Row],[low]], class[[#This Row],[flow]]&lt;=class[[#This Row],[high]]),1,0)</f>
        <v>1</v>
      </c>
    </row>
    <row r="1074" spans="1:20">
      <c r="A1074" s="59">
        <v>6605</v>
      </c>
      <c r="B1074" s="59">
        <v>2</v>
      </c>
      <c r="C1074" s="59">
        <v>1</v>
      </c>
      <c r="D1074" s="59">
        <v>1</v>
      </c>
      <c r="E1074" s="59" t="s">
        <v>82</v>
      </c>
      <c r="F1074" s="59">
        <v>3</v>
      </c>
      <c r="G1074" s="227">
        <v>0</v>
      </c>
      <c r="H1074" s="227">
        <v>2</v>
      </c>
      <c r="I1074" s="227">
        <v>14</v>
      </c>
      <c r="J1074" s="59">
        <v>7017</v>
      </c>
      <c r="K1074" s="78">
        <f>VLOOKUP(class[[#This Row],[hwycov_id]],flow[[hwycov_id]:[flow_day]],2,FALSE)</f>
        <v>7789.9332739999991</v>
      </c>
      <c r="L1074" s="229">
        <f t="shared" si="51"/>
        <v>0.11015152828844221</v>
      </c>
      <c r="M1074" s="228">
        <f t="shared" si="52"/>
        <v>772.93327399999907</v>
      </c>
      <c r="N1074" s="228">
        <f t="shared" si="53"/>
        <v>597425.84605635761</v>
      </c>
      <c r="O1074" s="59" t="e">
        <f>VLOOKUP(class[[#This Row],[hwycov_id]],check!$A$2:$P$26,16,FALSE)</f>
        <v>#N/A</v>
      </c>
      <c r="P1074" s="59">
        <v>1098</v>
      </c>
      <c r="Q1074" s="304">
        <f>ROUND(class[[#This Row],[count]],-3)</f>
        <v>7000</v>
      </c>
      <c r="R1074" s="321">
        <f>VLOOKUP(class[[#This Row],[count_rd]],caltran!$J$2:$P$182,7,FALSE)</f>
        <v>4024.9999999999995</v>
      </c>
      <c r="S1074" s="321">
        <f>VLOOKUP(class[[#This Row],[count_rd]],caltran!$J$2:$P$182,6,FALSE)</f>
        <v>9975</v>
      </c>
      <c r="T1074" s="59">
        <f>IF(AND(class[[#This Row],[flow]]&gt;=class[[#This Row],[low]], class[[#This Row],[flow]]&lt;=class[[#This Row],[high]]),1,0)</f>
        <v>1</v>
      </c>
    </row>
    <row r="1075" spans="1:20">
      <c r="A1075" s="59">
        <v>11407</v>
      </c>
      <c r="B1075" s="59">
        <v>2</v>
      </c>
      <c r="C1075" s="59">
        <v>1</v>
      </c>
      <c r="D1075" s="59">
        <v>2</v>
      </c>
      <c r="E1075" s="59" t="s">
        <v>82</v>
      </c>
      <c r="F1075" s="59">
        <v>3</v>
      </c>
      <c r="G1075" s="227">
        <v>0</v>
      </c>
      <c r="H1075" s="227">
        <v>4</v>
      </c>
      <c r="I1075" s="227">
        <v>14</v>
      </c>
      <c r="J1075" s="59">
        <v>8491</v>
      </c>
      <c r="K1075" s="78">
        <f>VLOOKUP(class[[#This Row],[hwycov_id]],flow[[hwycov_id]:[flow_day]],2,FALSE)</f>
        <v>10905.813340000001</v>
      </c>
      <c r="L1075" s="229">
        <f t="shared" si="51"/>
        <v>0.28439681309621956</v>
      </c>
      <c r="M1075" s="228">
        <f t="shared" si="52"/>
        <v>2414.8133400000006</v>
      </c>
      <c r="N1075" s="228">
        <f t="shared" si="53"/>
        <v>5831323.4670419581</v>
      </c>
      <c r="O1075" s="59" t="e">
        <f>VLOOKUP(class[[#This Row],[hwycov_id]],check!$A$2:$P$26,16,FALSE)</f>
        <v>#N/A</v>
      </c>
      <c r="P1075" s="59">
        <v>1099</v>
      </c>
      <c r="Q1075" s="304">
        <f>ROUND(class[[#This Row],[count]],-3)</f>
        <v>8000</v>
      </c>
      <c r="R1075" s="321">
        <f>VLOOKUP(class[[#This Row],[count_rd]],caltran!$J$2:$P$182,7,FALSE)</f>
        <v>4720.0000000000009</v>
      </c>
      <c r="S1075" s="321">
        <f>VLOOKUP(class[[#This Row],[count_rd]],caltran!$J$2:$P$182,6,FALSE)</f>
        <v>11280</v>
      </c>
      <c r="T1075" s="59">
        <f>IF(AND(class[[#This Row],[flow]]&gt;=class[[#This Row],[low]], class[[#This Row],[flow]]&lt;=class[[#This Row],[high]]),1,0)</f>
        <v>1</v>
      </c>
    </row>
    <row r="1076" spans="1:20">
      <c r="A1076" s="59">
        <v>7096</v>
      </c>
      <c r="B1076" s="59">
        <v>2</v>
      </c>
      <c r="C1076" s="59">
        <v>1</v>
      </c>
      <c r="D1076" s="59">
        <v>2</v>
      </c>
      <c r="E1076" s="59" t="s">
        <v>82</v>
      </c>
      <c r="F1076" s="59">
        <v>3</v>
      </c>
      <c r="G1076" s="227">
        <v>0</v>
      </c>
      <c r="H1076" s="227">
        <v>2</v>
      </c>
      <c r="I1076" s="227">
        <v>11</v>
      </c>
      <c r="J1076" s="59">
        <v>8900</v>
      </c>
      <c r="K1076" s="78">
        <f>VLOOKUP(class[[#This Row],[hwycov_id]],flow[[hwycov_id]:[flow_day]],2,FALSE)</f>
        <v>14633.680581999999</v>
      </c>
      <c r="L1076" s="229">
        <f t="shared" si="51"/>
        <v>0.6442337732584269</v>
      </c>
      <c r="M1076" s="228">
        <f t="shared" si="52"/>
        <v>5733.680581999999</v>
      </c>
      <c r="N1076" s="228">
        <f t="shared" si="53"/>
        <v>32875093.016403846</v>
      </c>
      <c r="O1076" s="59" t="e">
        <f>VLOOKUP(class[[#This Row],[hwycov_id]],check!$A$2:$P$26,16,FALSE)</f>
        <v>#N/A</v>
      </c>
      <c r="P1076" s="59">
        <v>1100</v>
      </c>
      <c r="Q1076" s="304">
        <f>ROUND(class[[#This Row],[count]],-3)</f>
        <v>9000</v>
      </c>
      <c r="R1076" s="321">
        <f>VLOOKUP(class[[#This Row],[count_rd]],caltran!$J$2:$P$182,7,FALSE)</f>
        <v>5580</v>
      </c>
      <c r="S1076" s="321">
        <f>VLOOKUP(class[[#This Row],[count_rd]],caltran!$J$2:$P$182,6,FALSE)</f>
        <v>12419.999999999998</v>
      </c>
      <c r="T1076" s="59">
        <f>IF(AND(class[[#This Row],[flow]]&gt;=class[[#This Row],[low]], class[[#This Row],[flow]]&lt;=class[[#This Row],[high]]),1,0)</f>
        <v>0</v>
      </c>
    </row>
    <row r="1077" spans="1:20">
      <c r="A1077" s="59">
        <v>15470</v>
      </c>
      <c r="B1077" s="59">
        <v>2</v>
      </c>
      <c r="C1077" s="59">
        <v>1</v>
      </c>
      <c r="D1077" s="59">
        <v>2</v>
      </c>
      <c r="E1077" s="59" t="s">
        <v>82</v>
      </c>
      <c r="F1077" s="59">
        <v>3</v>
      </c>
      <c r="G1077" s="227">
        <v>1</v>
      </c>
      <c r="H1077" s="227">
        <v>5</v>
      </c>
      <c r="I1077" s="227">
        <v>5</v>
      </c>
      <c r="J1077" s="59">
        <v>11200</v>
      </c>
      <c r="K1077" s="78">
        <f>VLOOKUP(class[[#This Row],[hwycov_id]],flow[[hwycov_id]:[flow_day]],2,FALSE)</f>
        <v>11404.09275</v>
      </c>
      <c r="L1077" s="229">
        <f t="shared" si="51"/>
        <v>1.8222566964285702E-2</v>
      </c>
      <c r="M1077" s="228">
        <f t="shared" si="52"/>
        <v>204.0927499999998</v>
      </c>
      <c r="N1077" s="228">
        <f t="shared" si="53"/>
        <v>41653.850602562416</v>
      </c>
      <c r="O1077" s="59" t="e">
        <f>VLOOKUP(class[[#This Row],[hwycov_id]],check!$A$2:$P$26,16,FALSE)</f>
        <v>#N/A</v>
      </c>
      <c r="P1077" s="59">
        <v>1101</v>
      </c>
      <c r="Q1077" s="304">
        <f>ROUND(class[[#This Row],[count]],-3)</f>
        <v>11000</v>
      </c>
      <c r="R1077" s="321">
        <f>VLOOKUP(class[[#This Row],[count_rd]],caltran!$J$2:$P$182,7,FALSE)</f>
        <v>7259.9999999999991</v>
      </c>
      <c r="S1077" s="321">
        <f>VLOOKUP(class[[#This Row],[count_rd]],caltran!$J$2:$P$182,6,FALSE)</f>
        <v>14740</v>
      </c>
      <c r="T1077" s="59">
        <f>IF(AND(class[[#This Row],[flow]]&gt;=class[[#This Row],[low]], class[[#This Row],[flow]]&lt;=class[[#This Row],[high]]),1,0)</f>
        <v>1</v>
      </c>
    </row>
    <row r="1078" spans="1:20">
      <c r="A1078" s="59">
        <v>2776</v>
      </c>
      <c r="B1078" s="59">
        <v>2</v>
      </c>
      <c r="C1078" s="59">
        <v>1</v>
      </c>
      <c r="D1078" s="59">
        <v>2</v>
      </c>
      <c r="E1078" s="59" t="s">
        <v>82</v>
      </c>
      <c r="F1078" s="59">
        <v>3</v>
      </c>
      <c r="G1078" s="227">
        <v>1</v>
      </c>
      <c r="H1078" s="227">
        <v>2</v>
      </c>
      <c r="I1078" s="227">
        <v>11</v>
      </c>
      <c r="J1078" s="59">
        <v>12000</v>
      </c>
      <c r="K1078" s="78">
        <f>VLOOKUP(class[[#This Row],[hwycov_id]],flow[[hwycov_id]:[flow_day]],2,FALSE)</f>
        <v>17510.138078</v>
      </c>
      <c r="L1078" s="229">
        <f t="shared" si="51"/>
        <v>0.45917817316666665</v>
      </c>
      <c r="M1078" s="228">
        <f t="shared" si="52"/>
        <v>5510.138078</v>
      </c>
      <c r="N1078" s="228">
        <f t="shared" si="53"/>
        <v>30361621.638625532</v>
      </c>
      <c r="O1078" s="59" t="e">
        <f>VLOOKUP(class[[#This Row],[hwycov_id]],check!$A$2:$P$26,16,FALSE)</f>
        <v>#N/A</v>
      </c>
      <c r="P1078" s="59">
        <v>1102</v>
      </c>
      <c r="Q1078" s="304">
        <f>ROUND(class[[#This Row],[count]],-3)</f>
        <v>12000</v>
      </c>
      <c r="R1078" s="321">
        <f>VLOOKUP(class[[#This Row],[count_rd]],caltran!$J$2:$P$182,7,FALSE)</f>
        <v>8010</v>
      </c>
      <c r="S1078" s="321">
        <f>VLOOKUP(class[[#This Row],[count_rd]],caltran!$J$2:$P$182,6,FALSE)</f>
        <v>15990</v>
      </c>
      <c r="T1078" s="59">
        <f>IF(AND(class[[#This Row],[flow]]&gt;=class[[#This Row],[low]], class[[#This Row],[flow]]&lt;=class[[#This Row],[high]]),1,0)</f>
        <v>0</v>
      </c>
    </row>
    <row r="1079" spans="1:20">
      <c r="A1079" s="59">
        <v>9357</v>
      </c>
      <c r="B1079" s="59">
        <v>2</v>
      </c>
      <c r="C1079" s="59">
        <v>1</v>
      </c>
      <c r="D1079" s="59">
        <v>2</v>
      </c>
      <c r="E1079" s="59" t="s">
        <v>82</v>
      </c>
      <c r="F1079" s="59">
        <v>3</v>
      </c>
      <c r="G1079" s="227">
        <v>1</v>
      </c>
      <c r="H1079" s="227">
        <v>2</v>
      </c>
      <c r="I1079" s="227">
        <v>14</v>
      </c>
      <c r="J1079" s="59">
        <v>13501</v>
      </c>
      <c r="K1079" s="78">
        <f>VLOOKUP(class[[#This Row],[hwycov_id]],flow[[hwycov_id]:[flow_day]],2,FALSE)</f>
        <v>11404.748573000001</v>
      </c>
      <c r="L1079" s="229">
        <f t="shared" si="51"/>
        <v>-0.15526638226798006</v>
      </c>
      <c r="M1079" s="228">
        <f t="shared" si="52"/>
        <v>-2096.2514269999992</v>
      </c>
      <c r="N1079" s="228">
        <f t="shared" si="53"/>
        <v>4394270.045199533</v>
      </c>
      <c r="O1079" s="59" t="e">
        <f>VLOOKUP(class[[#This Row],[hwycov_id]],check!$A$2:$P$26,16,FALSE)</f>
        <v>#N/A</v>
      </c>
      <c r="P1079" s="59">
        <v>1103</v>
      </c>
      <c r="Q1079" s="304">
        <f>ROUND(class[[#This Row],[count]],-3)</f>
        <v>14000</v>
      </c>
      <c r="R1079" s="321">
        <f>VLOOKUP(class[[#This Row],[count_rd]],caltran!$J$2:$P$182,7,FALSE)</f>
        <v>9618</v>
      </c>
      <c r="S1079" s="321">
        <f>VLOOKUP(class[[#This Row],[count_rd]],caltran!$J$2:$P$182,6,FALSE)</f>
        <v>18382</v>
      </c>
      <c r="T1079" s="59">
        <f>IF(AND(class[[#This Row],[flow]]&gt;=class[[#This Row],[low]], class[[#This Row],[flow]]&lt;=class[[#This Row],[high]]),1,0)</f>
        <v>1</v>
      </c>
    </row>
    <row r="1080" spans="1:20">
      <c r="A1080" s="59">
        <v>2780</v>
      </c>
      <c r="B1080" s="59">
        <v>2</v>
      </c>
      <c r="C1080" s="59">
        <v>1</v>
      </c>
      <c r="D1080" s="59">
        <v>2</v>
      </c>
      <c r="E1080" s="59" t="s">
        <v>82</v>
      </c>
      <c r="F1080" s="59">
        <v>3</v>
      </c>
      <c r="G1080" s="227">
        <v>1</v>
      </c>
      <c r="H1080" s="227">
        <v>2</v>
      </c>
      <c r="I1080" s="227">
        <v>11</v>
      </c>
      <c r="J1080" s="59">
        <v>15400</v>
      </c>
      <c r="K1080" s="78">
        <f>VLOOKUP(class[[#This Row],[hwycov_id]],flow[[hwycov_id]:[flow_day]],2,FALSE)</f>
        <v>9029.0958199999986</v>
      </c>
      <c r="L1080" s="229">
        <f t="shared" si="51"/>
        <v>-0.41369507662337668</v>
      </c>
      <c r="M1080" s="228">
        <f t="shared" si="52"/>
        <v>-6370.9041800000014</v>
      </c>
      <c r="N1080" s="228">
        <f t="shared" si="53"/>
        <v>40588420.07074149</v>
      </c>
      <c r="O1080" s="59" t="e">
        <f>VLOOKUP(class[[#This Row],[hwycov_id]],check!$A$2:$P$26,16,FALSE)</f>
        <v>#N/A</v>
      </c>
      <c r="P1080" s="59">
        <v>1104</v>
      </c>
      <c r="Q1080" s="304">
        <f>ROUND(class[[#This Row],[count]],-3)</f>
        <v>15000</v>
      </c>
      <c r="R1080" s="321">
        <f>VLOOKUP(class[[#This Row],[count_rd]],caltran!$J$2:$P$182,7,FALSE)</f>
        <v>10455.000000000002</v>
      </c>
      <c r="S1080" s="321">
        <f>VLOOKUP(class[[#This Row],[count_rd]],caltran!$J$2:$P$182,6,FALSE)</f>
        <v>19545</v>
      </c>
      <c r="T1080" s="59">
        <f>IF(AND(class[[#This Row],[flow]]&gt;=class[[#This Row],[low]], class[[#This Row],[flow]]&lt;=class[[#This Row],[high]]),1,0)</f>
        <v>0</v>
      </c>
    </row>
    <row r="1081" spans="1:20">
      <c r="A1081" s="59">
        <v>5744</v>
      </c>
      <c r="B1081" s="59">
        <v>2</v>
      </c>
      <c r="C1081" s="59">
        <v>1</v>
      </c>
      <c r="D1081" s="59">
        <v>2</v>
      </c>
      <c r="E1081" s="59" t="s">
        <v>82</v>
      </c>
      <c r="F1081" s="59">
        <v>3</v>
      </c>
      <c r="G1081" s="227">
        <v>1</v>
      </c>
      <c r="H1081" s="227">
        <v>3</v>
      </c>
      <c r="I1081" s="227">
        <v>16</v>
      </c>
      <c r="J1081" s="59">
        <v>15800</v>
      </c>
      <c r="K1081" s="78">
        <f>VLOOKUP(class[[#This Row],[hwycov_id]],flow[[hwycov_id]:[flow_day]],2,FALSE)</f>
        <v>13224.842668000001</v>
      </c>
      <c r="L1081" s="229">
        <f t="shared" si="51"/>
        <v>-0.16298464126582268</v>
      </c>
      <c r="M1081" s="228">
        <f t="shared" si="52"/>
        <v>-2575.1573319999989</v>
      </c>
      <c r="N1081" s="228">
        <f t="shared" si="53"/>
        <v>6631435.2845533527</v>
      </c>
      <c r="O1081" s="59" t="e">
        <f>VLOOKUP(class[[#This Row],[hwycov_id]],check!$A$2:$P$26,16,FALSE)</f>
        <v>#N/A</v>
      </c>
      <c r="P1081" s="59">
        <v>1105</v>
      </c>
      <c r="Q1081" s="304">
        <f>ROUND(class[[#This Row],[count]],-3)</f>
        <v>16000</v>
      </c>
      <c r="R1081" s="321">
        <f>VLOOKUP(class[[#This Row],[count_rd]],caltran!$J$2:$P$182,7,FALSE)</f>
        <v>11296</v>
      </c>
      <c r="S1081" s="321">
        <f>VLOOKUP(class[[#This Row],[count_rd]],caltran!$J$2:$P$182,6,FALSE)</f>
        <v>20704</v>
      </c>
      <c r="T1081" s="59">
        <f>IF(AND(class[[#This Row],[flow]]&gt;=class[[#This Row],[low]], class[[#This Row],[flow]]&lt;=class[[#This Row],[high]]),1,0)</f>
        <v>1</v>
      </c>
    </row>
    <row r="1082" spans="1:20">
      <c r="A1082" s="59">
        <v>12994</v>
      </c>
      <c r="B1082" s="59">
        <v>2</v>
      </c>
      <c r="C1082" s="59">
        <v>1</v>
      </c>
      <c r="D1082" s="59">
        <v>2</v>
      </c>
      <c r="E1082" s="59" t="s">
        <v>82</v>
      </c>
      <c r="F1082" s="59">
        <v>3</v>
      </c>
      <c r="G1082" s="227">
        <v>1</v>
      </c>
      <c r="H1082" s="227">
        <v>5</v>
      </c>
      <c r="I1082" s="227">
        <v>5</v>
      </c>
      <c r="J1082" s="59">
        <v>17700</v>
      </c>
      <c r="K1082" s="78">
        <f>VLOOKUP(class[[#This Row],[hwycov_id]],flow[[hwycov_id]:[flow_day]],2,FALSE)</f>
        <v>12463.627403000002</v>
      </c>
      <c r="L1082" s="229">
        <f t="shared" si="51"/>
        <v>-0.29584025971751404</v>
      </c>
      <c r="M1082" s="228">
        <f t="shared" si="52"/>
        <v>-5236.3725969999978</v>
      </c>
      <c r="N1082" s="228">
        <f t="shared" si="53"/>
        <v>27419597.974612501</v>
      </c>
      <c r="O1082" s="59" t="e">
        <f>VLOOKUP(class[[#This Row],[hwycov_id]],check!$A$2:$P$26,16,FALSE)</f>
        <v>#N/A</v>
      </c>
      <c r="P1082" s="59">
        <v>1106</v>
      </c>
      <c r="Q1082" s="304">
        <f>ROUND(class[[#This Row],[count]],-3)</f>
        <v>18000</v>
      </c>
      <c r="R1082" s="321">
        <f>VLOOKUP(class[[#This Row],[count_rd]],caltran!$J$2:$P$182,7,FALSE)</f>
        <v>12852</v>
      </c>
      <c r="S1082" s="321">
        <f>VLOOKUP(class[[#This Row],[count_rd]],caltran!$J$2:$P$182,6,FALSE)</f>
        <v>23148</v>
      </c>
      <c r="T1082" s="59">
        <f>IF(AND(class[[#This Row],[flow]]&gt;=class[[#This Row],[low]], class[[#This Row],[flow]]&lt;=class[[#This Row],[high]]),1,0)</f>
        <v>0</v>
      </c>
    </row>
    <row r="1083" spans="1:20">
      <c r="A1083" s="59">
        <v>16845</v>
      </c>
      <c r="B1083" s="59">
        <v>2</v>
      </c>
      <c r="C1083" s="59">
        <v>1</v>
      </c>
      <c r="D1083" s="59">
        <v>2</v>
      </c>
      <c r="E1083" s="59" t="s">
        <v>82</v>
      </c>
      <c r="F1083" s="59">
        <v>3</v>
      </c>
      <c r="G1083" s="227">
        <v>1</v>
      </c>
      <c r="H1083" s="227">
        <v>7</v>
      </c>
      <c r="I1083" s="227">
        <v>7</v>
      </c>
      <c r="J1083" s="59">
        <v>17900</v>
      </c>
      <c r="K1083" s="78">
        <f>VLOOKUP(class[[#This Row],[hwycov_id]],flow[[hwycov_id]:[flow_day]],2,FALSE)</f>
        <v>11044.963506</v>
      </c>
      <c r="L1083" s="229">
        <f t="shared" si="51"/>
        <v>-0.38296293262569836</v>
      </c>
      <c r="M1083" s="228">
        <f t="shared" si="52"/>
        <v>-6855.0364939999999</v>
      </c>
      <c r="N1083" s="228">
        <f t="shared" si="53"/>
        <v>46991525.334071815</v>
      </c>
      <c r="O1083" s="59" t="e">
        <f>VLOOKUP(class[[#This Row],[hwycov_id]],check!$A$2:$P$26,16,FALSE)</f>
        <v>#N/A</v>
      </c>
      <c r="P1083" s="59">
        <v>1107</v>
      </c>
      <c r="Q1083" s="304">
        <f>ROUND(class[[#This Row],[count]],-3)</f>
        <v>18000</v>
      </c>
      <c r="R1083" s="321">
        <f>VLOOKUP(class[[#This Row],[count_rd]],caltran!$J$2:$P$182,7,FALSE)</f>
        <v>12852</v>
      </c>
      <c r="S1083" s="321">
        <f>VLOOKUP(class[[#This Row],[count_rd]],caltran!$J$2:$P$182,6,FALSE)</f>
        <v>23148</v>
      </c>
      <c r="T1083" s="59">
        <f>IF(AND(class[[#This Row],[flow]]&gt;=class[[#This Row],[low]], class[[#This Row],[flow]]&lt;=class[[#This Row],[high]]),1,0)</f>
        <v>0</v>
      </c>
    </row>
    <row r="1084" spans="1:20">
      <c r="A1084" s="59">
        <v>8493</v>
      </c>
      <c r="B1084" s="59">
        <v>2</v>
      </c>
      <c r="C1084" s="59">
        <v>1</v>
      </c>
      <c r="D1084" s="59">
        <v>2</v>
      </c>
      <c r="E1084" s="59" t="s">
        <v>82</v>
      </c>
      <c r="F1084" s="59">
        <v>3</v>
      </c>
      <c r="G1084" s="227">
        <v>1</v>
      </c>
      <c r="H1084" s="227">
        <v>2</v>
      </c>
      <c r="I1084" s="227">
        <v>11</v>
      </c>
      <c r="J1084" s="59">
        <v>18364</v>
      </c>
      <c r="K1084" s="78">
        <f>VLOOKUP(class[[#This Row],[hwycov_id]],flow[[hwycov_id]:[flow_day]],2,FALSE)</f>
        <v>16002.39183</v>
      </c>
      <c r="L1084" s="229">
        <f t="shared" si="51"/>
        <v>-0.12859987856676103</v>
      </c>
      <c r="M1084" s="228">
        <f t="shared" si="52"/>
        <v>-2361.6081699999995</v>
      </c>
      <c r="N1084" s="228">
        <f t="shared" si="53"/>
        <v>5577193.1486107465</v>
      </c>
      <c r="O1084" s="59" t="e">
        <f>VLOOKUP(class[[#This Row],[hwycov_id]],check!$A$2:$P$26,16,FALSE)</f>
        <v>#N/A</v>
      </c>
      <c r="P1084" s="59">
        <v>1108</v>
      </c>
      <c r="Q1084" s="304">
        <f>ROUND(class[[#This Row],[count]],-3)</f>
        <v>18000</v>
      </c>
      <c r="R1084" s="321">
        <f>VLOOKUP(class[[#This Row],[count_rd]],caltran!$J$2:$P$182,7,FALSE)</f>
        <v>12852</v>
      </c>
      <c r="S1084" s="321">
        <f>VLOOKUP(class[[#This Row],[count_rd]],caltran!$J$2:$P$182,6,FALSE)</f>
        <v>23148</v>
      </c>
      <c r="T1084" s="59">
        <f>IF(AND(class[[#This Row],[flow]]&gt;=class[[#This Row],[low]], class[[#This Row],[flow]]&lt;=class[[#This Row],[high]]),1,0)</f>
        <v>1</v>
      </c>
    </row>
    <row r="1085" spans="1:20">
      <c r="A1085" s="59">
        <v>15102</v>
      </c>
      <c r="B1085" s="59">
        <v>2</v>
      </c>
      <c r="C1085" s="59">
        <v>1</v>
      </c>
      <c r="D1085" s="59">
        <v>2</v>
      </c>
      <c r="E1085" s="59" t="s">
        <v>82</v>
      </c>
      <c r="F1085" s="59">
        <v>3</v>
      </c>
      <c r="G1085" s="227">
        <v>1</v>
      </c>
      <c r="H1085" s="227">
        <v>3</v>
      </c>
      <c r="I1085" s="227">
        <v>14</v>
      </c>
      <c r="J1085" s="59">
        <v>18592</v>
      </c>
      <c r="K1085" s="78">
        <f>VLOOKUP(class[[#This Row],[hwycov_id]],flow[[hwycov_id]:[flow_day]],2,FALSE)</f>
        <v>25691.536881</v>
      </c>
      <c r="L1085" s="229">
        <f t="shared" si="51"/>
        <v>0.38185977199870913</v>
      </c>
      <c r="M1085" s="228">
        <f t="shared" si="52"/>
        <v>7099.536881</v>
      </c>
      <c r="N1085" s="228">
        <f t="shared" si="53"/>
        <v>50403423.924679205</v>
      </c>
      <c r="O1085" s="59" t="e">
        <f>VLOOKUP(class[[#This Row],[hwycov_id]],check!$A$2:$P$26,16,FALSE)</f>
        <v>#N/A</v>
      </c>
      <c r="P1085" s="59">
        <v>1109</v>
      </c>
      <c r="Q1085" s="304">
        <f>ROUND(class[[#This Row],[count]],-3)</f>
        <v>19000</v>
      </c>
      <c r="R1085" s="321">
        <f>VLOOKUP(class[[#This Row],[count_rd]],caltran!$J$2:$P$182,7,FALSE)</f>
        <v>13680</v>
      </c>
      <c r="S1085" s="321">
        <f>VLOOKUP(class[[#This Row],[count_rd]],caltran!$J$2:$P$182,6,FALSE)</f>
        <v>24320</v>
      </c>
      <c r="T1085" s="59">
        <f>IF(AND(class[[#This Row],[flow]]&gt;=class[[#This Row],[low]], class[[#This Row],[flow]]&lt;=class[[#This Row],[high]]),1,0)</f>
        <v>0</v>
      </c>
    </row>
    <row r="1086" spans="1:20">
      <c r="A1086" s="59">
        <v>51054</v>
      </c>
      <c r="B1086" s="59">
        <v>2</v>
      </c>
      <c r="C1086" s="59">
        <v>1</v>
      </c>
      <c r="D1086" s="59">
        <v>1</v>
      </c>
      <c r="E1086" s="59" t="s">
        <v>82</v>
      </c>
      <c r="F1086" s="59">
        <v>3</v>
      </c>
      <c r="G1086" s="227">
        <v>1</v>
      </c>
      <c r="H1086" s="227">
        <v>6</v>
      </c>
      <c r="I1086" s="227">
        <v>19</v>
      </c>
      <c r="J1086" s="59">
        <v>18632</v>
      </c>
      <c r="K1086" s="78">
        <f>VLOOKUP(class[[#This Row],[hwycov_id]],flow[[hwycov_id]:[flow_day]],2,FALSE)</f>
        <v>17404.086304</v>
      </c>
      <c r="L1086" s="229">
        <f t="shared" si="51"/>
        <v>-6.5903483039931321E-2</v>
      </c>
      <c r="M1086" s="228">
        <f t="shared" si="52"/>
        <v>-1227.9136959999996</v>
      </c>
      <c r="N1086" s="228">
        <f t="shared" si="53"/>
        <v>1507772.0448243795</v>
      </c>
      <c r="O1086" s="59" t="e">
        <f>VLOOKUP(class[[#This Row],[hwycov_id]],check!$A$2:$P$26,16,FALSE)</f>
        <v>#N/A</v>
      </c>
      <c r="P1086" s="59">
        <v>1110</v>
      </c>
      <c r="Q1086" s="304">
        <f>ROUND(class[[#This Row],[count]],-3)</f>
        <v>19000</v>
      </c>
      <c r="R1086" s="321">
        <f>VLOOKUP(class[[#This Row],[count_rd]],caltran!$J$2:$P$182,7,FALSE)</f>
        <v>13680</v>
      </c>
      <c r="S1086" s="321">
        <f>VLOOKUP(class[[#This Row],[count_rd]],caltran!$J$2:$P$182,6,FALSE)</f>
        <v>24320</v>
      </c>
      <c r="T1086" s="59">
        <f>IF(AND(class[[#This Row],[flow]]&gt;=class[[#This Row],[low]], class[[#This Row],[flow]]&lt;=class[[#This Row],[high]]),1,0)</f>
        <v>1</v>
      </c>
    </row>
    <row r="1087" spans="1:20">
      <c r="A1087" s="59">
        <v>51053</v>
      </c>
      <c r="B1087" s="59">
        <v>2</v>
      </c>
      <c r="C1087" s="59">
        <v>1</v>
      </c>
      <c r="D1087" s="59">
        <v>1</v>
      </c>
      <c r="E1087" s="59" t="s">
        <v>82</v>
      </c>
      <c r="F1087" s="59">
        <v>3</v>
      </c>
      <c r="G1087" s="227">
        <v>1</v>
      </c>
      <c r="H1087" s="227">
        <v>6</v>
      </c>
      <c r="I1087" s="227">
        <v>19</v>
      </c>
      <c r="J1087" s="59">
        <v>19351</v>
      </c>
      <c r="K1087" s="78">
        <f>VLOOKUP(class[[#This Row],[hwycov_id]],flow[[hwycov_id]:[flow_day]],2,FALSE)</f>
        <v>17219.383545000001</v>
      </c>
      <c r="L1087" s="229">
        <f t="shared" si="51"/>
        <v>-0.11015536432225725</v>
      </c>
      <c r="M1087" s="228">
        <f t="shared" si="52"/>
        <v>-2131.6164549999994</v>
      </c>
      <c r="N1087" s="228">
        <f t="shared" si="53"/>
        <v>4543788.7112267641</v>
      </c>
      <c r="O1087" s="59" t="e">
        <f>VLOOKUP(class[[#This Row],[hwycov_id]],check!$A$2:$P$26,16,FALSE)</f>
        <v>#N/A</v>
      </c>
      <c r="P1087" s="59">
        <v>1111</v>
      </c>
      <c r="Q1087" s="304">
        <f>ROUND(class[[#This Row],[count]],-3)</f>
        <v>19000</v>
      </c>
      <c r="R1087" s="321">
        <f>VLOOKUP(class[[#This Row],[count_rd]],caltran!$J$2:$P$182,7,FALSE)</f>
        <v>13680</v>
      </c>
      <c r="S1087" s="321">
        <f>VLOOKUP(class[[#This Row],[count_rd]],caltran!$J$2:$P$182,6,FALSE)</f>
        <v>24320</v>
      </c>
      <c r="T1087" s="59">
        <f>IF(AND(class[[#This Row],[flow]]&gt;=class[[#This Row],[low]], class[[#This Row],[flow]]&lt;=class[[#This Row],[high]]),1,0)</f>
        <v>1</v>
      </c>
    </row>
    <row r="1088" spans="1:20">
      <c r="A1088" s="59">
        <v>1764</v>
      </c>
      <c r="B1088" s="59">
        <v>2</v>
      </c>
      <c r="C1088" s="59">
        <v>1</v>
      </c>
      <c r="D1088" s="59">
        <v>2</v>
      </c>
      <c r="E1088" s="59" t="s">
        <v>82</v>
      </c>
      <c r="F1088" s="59">
        <v>3</v>
      </c>
      <c r="G1088" s="227">
        <v>1</v>
      </c>
      <c r="H1088" s="227">
        <v>3</v>
      </c>
      <c r="I1088" s="227">
        <v>14</v>
      </c>
      <c r="J1088" s="59">
        <v>19416</v>
      </c>
      <c r="K1088" s="78">
        <f>VLOOKUP(class[[#This Row],[hwycov_id]],flow[[hwycov_id]:[flow_day]],2,FALSE)</f>
        <v>18994.947937000001</v>
      </c>
      <c r="L1088" s="229">
        <f t="shared" si="51"/>
        <v>-2.1685829367531939E-2</v>
      </c>
      <c r="M1088" s="228">
        <f t="shared" si="52"/>
        <v>-421.05206299999918</v>
      </c>
      <c r="N1088" s="228">
        <f t="shared" si="53"/>
        <v>177284.83975655527</v>
      </c>
      <c r="O1088" s="59" t="e">
        <f>VLOOKUP(class[[#This Row],[hwycov_id]],check!$A$2:$P$26,16,FALSE)</f>
        <v>#N/A</v>
      </c>
      <c r="P1088" s="59">
        <v>1112</v>
      </c>
      <c r="Q1088" s="304">
        <f>ROUND(class[[#This Row],[count]],-3)</f>
        <v>19000</v>
      </c>
      <c r="R1088" s="321">
        <f>VLOOKUP(class[[#This Row],[count_rd]],caltran!$J$2:$P$182,7,FALSE)</f>
        <v>13680</v>
      </c>
      <c r="S1088" s="321">
        <f>VLOOKUP(class[[#This Row],[count_rd]],caltran!$J$2:$P$182,6,FALSE)</f>
        <v>24320</v>
      </c>
      <c r="T1088" s="59">
        <f>IF(AND(class[[#This Row],[flow]]&gt;=class[[#This Row],[low]], class[[#This Row],[flow]]&lt;=class[[#This Row],[high]]),1,0)</f>
        <v>1</v>
      </c>
    </row>
    <row r="1089" spans="1:20">
      <c r="A1089" s="59">
        <v>31221</v>
      </c>
      <c r="B1089" s="59">
        <v>2</v>
      </c>
      <c r="C1089" s="59">
        <v>1</v>
      </c>
      <c r="D1089" s="59">
        <v>2</v>
      </c>
      <c r="E1089" s="59" t="s">
        <v>82</v>
      </c>
      <c r="F1089" s="59">
        <v>3</v>
      </c>
      <c r="G1089" s="227">
        <v>2</v>
      </c>
      <c r="H1089" s="227">
        <v>2</v>
      </c>
      <c r="I1089" s="227">
        <v>14</v>
      </c>
      <c r="J1089" s="59">
        <v>20304</v>
      </c>
      <c r="K1089" s="78">
        <f>VLOOKUP(class[[#This Row],[hwycov_id]],flow[[hwycov_id]:[flow_day]],2,FALSE)</f>
        <v>24065.460268000003</v>
      </c>
      <c r="L1089" s="229">
        <f t="shared" si="51"/>
        <v>0.18525710539795126</v>
      </c>
      <c r="M1089" s="228">
        <f t="shared" si="52"/>
        <v>3761.4602680000025</v>
      </c>
      <c r="N1089" s="228">
        <f t="shared" si="53"/>
        <v>14148583.347742651</v>
      </c>
      <c r="O1089" s="59" t="e">
        <f>VLOOKUP(class[[#This Row],[hwycov_id]],check!$A$2:$P$26,16,FALSE)</f>
        <v>#N/A</v>
      </c>
      <c r="P1089" s="59">
        <v>1113</v>
      </c>
      <c r="Q1089" s="304">
        <f>ROUND(class[[#This Row],[count]],-3)</f>
        <v>20000</v>
      </c>
      <c r="R1089" s="321">
        <f>VLOOKUP(class[[#This Row],[count_rd]],caltran!$J$2:$P$182,7,FALSE)</f>
        <v>14500</v>
      </c>
      <c r="S1089" s="321">
        <f>VLOOKUP(class[[#This Row],[count_rd]],caltran!$J$2:$P$182,6,FALSE)</f>
        <v>25500</v>
      </c>
      <c r="T1089" s="59">
        <f>IF(AND(class[[#This Row],[flow]]&gt;=class[[#This Row],[low]], class[[#This Row],[flow]]&lt;=class[[#This Row],[high]]),1,0)</f>
        <v>1</v>
      </c>
    </row>
    <row r="1090" spans="1:20">
      <c r="A1090" s="59">
        <v>2779</v>
      </c>
      <c r="B1090" s="59">
        <v>2</v>
      </c>
      <c r="C1090" s="59">
        <v>1</v>
      </c>
      <c r="D1090" s="59">
        <v>2</v>
      </c>
      <c r="E1090" s="59" t="s">
        <v>82</v>
      </c>
      <c r="F1090" s="59">
        <v>3</v>
      </c>
      <c r="G1090" s="227">
        <v>2</v>
      </c>
      <c r="H1090" s="227">
        <v>2</v>
      </c>
      <c r="I1090" s="227">
        <v>11</v>
      </c>
      <c r="J1090" s="59">
        <v>21000</v>
      </c>
      <c r="K1090" s="78">
        <f>VLOOKUP(class[[#This Row],[hwycov_id]],flow[[hwycov_id]:[flow_day]],2,FALSE)</f>
        <v>13235.858147000001</v>
      </c>
      <c r="L1090" s="229">
        <f t="shared" ref="L1090:L1153" si="54">K1090/J1090-1</f>
        <v>-0.36972104061904754</v>
      </c>
      <c r="M1090" s="228">
        <f t="shared" ref="M1090:M1153" si="55">K1090-J1090</f>
        <v>-7764.1418529999992</v>
      </c>
      <c r="N1090" s="228">
        <f t="shared" ref="N1090:N1153" si="56">POWER(M1090,2)</f>
        <v>60281898.713506259</v>
      </c>
      <c r="O1090" s="59" t="e">
        <f>VLOOKUP(class[[#This Row],[hwycov_id]],check!$A$2:$P$26,16,FALSE)</f>
        <v>#N/A</v>
      </c>
      <c r="P1090" s="59">
        <v>1114</v>
      </c>
      <c r="Q1090" s="304">
        <f>ROUND(class[[#This Row],[count]],-3)</f>
        <v>21000</v>
      </c>
      <c r="R1090" s="321">
        <f>VLOOKUP(class[[#This Row],[count_rd]],caltran!$J$2:$P$182,7,FALSE)</f>
        <v>15330</v>
      </c>
      <c r="S1090" s="321">
        <f>VLOOKUP(class[[#This Row],[count_rd]],caltran!$J$2:$P$182,6,FALSE)</f>
        <v>26670</v>
      </c>
      <c r="T1090" s="59">
        <f>IF(AND(class[[#This Row],[flow]]&gt;=class[[#This Row],[low]], class[[#This Row],[flow]]&lt;=class[[#This Row],[high]]),1,0)</f>
        <v>0</v>
      </c>
    </row>
    <row r="1091" spans="1:20">
      <c r="A1091" s="59">
        <v>13939</v>
      </c>
      <c r="B1091" s="59">
        <v>2</v>
      </c>
      <c r="C1091" s="59">
        <v>1</v>
      </c>
      <c r="D1091" s="59">
        <v>2</v>
      </c>
      <c r="E1091" s="59" t="s">
        <v>82</v>
      </c>
      <c r="F1091" s="59">
        <v>3</v>
      </c>
      <c r="G1091" s="227">
        <v>2</v>
      </c>
      <c r="H1091" s="227">
        <v>2</v>
      </c>
      <c r="I1091" s="227">
        <v>3</v>
      </c>
      <c r="J1091" s="59">
        <v>21024</v>
      </c>
      <c r="K1091" s="78">
        <f>VLOOKUP(class[[#This Row],[hwycov_id]],flow[[hwycov_id]:[flow_day]],2,FALSE)</f>
        <v>12179.709762</v>
      </c>
      <c r="L1091" s="229">
        <f t="shared" si="54"/>
        <v>-0.42067590553652967</v>
      </c>
      <c r="M1091" s="228">
        <f t="shared" si="55"/>
        <v>-8844.2902379999996</v>
      </c>
      <c r="N1091" s="228">
        <f t="shared" si="56"/>
        <v>78221469.813982084</v>
      </c>
      <c r="O1091" s="59" t="e">
        <f>VLOOKUP(class[[#This Row],[hwycov_id]],check!$A$2:$P$26,16,FALSE)</f>
        <v>#N/A</v>
      </c>
      <c r="P1091" s="59">
        <v>1115</v>
      </c>
      <c r="Q1091" s="304">
        <f>ROUND(class[[#This Row],[count]],-3)</f>
        <v>21000</v>
      </c>
      <c r="R1091" s="321">
        <f>VLOOKUP(class[[#This Row],[count_rd]],caltran!$J$2:$P$182,7,FALSE)</f>
        <v>15330</v>
      </c>
      <c r="S1091" s="321">
        <f>VLOOKUP(class[[#This Row],[count_rd]],caltran!$J$2:$P$182,6,FALSE)</f>
        <v>26670</v>
      </c>
      <c r="T1091" s="59">
        <f>IF(AND(class[[#This Row],[flow]]&gt;=class[[#This Row],[low]], class[[#This Row],[flow]]&lt;=class[[#This Row],[high]]),1,0)</f>
        <v>0</v>
      </c>
    </row>
    <row r="1092" spans="1:20">
      <c r="A1092" s="59">
        <v>8158</v>
      </c>
      <c r="B1092" s="59">
        <v>2</v>
      </c>
      <c r="C1092" s="59">
        <v>1</v>
      </c>
      <c r="D1092" s="59">
        <v>2</v>
      </c>
      <c r="E1092" s="59" t="s">
        <v>82</v>
      </c>
      <c r="F1092" s="59">
        <v>3</v>
      </c>
      <c r="G1092" s="227">
        <v>2</v>
      </c>
      <c r="H1092" s="227">
        <v>3</v>
      </c>
      <c r="I1092" s="227">
        <v>14</v>
      </c>
      <c r="J1092" s="59">
        <v>21172</v>
      </c>
      <c r="K1092" s="78">
        <f>VLOOKUP(class[[#This Row],[hwycov_id]],flow[[hwycov_id]:[flow_day]],2,FALSE)</f>
        <v>19423.730202999999</v>
      </c>
      <c r="L1092" s="229">
        <f t="shared" si="54"/>
        <v>-8.2574617277536455E-2</v>
      </c>
      <c r="M1092" s="228">
        <f t="shared" si="55"/>
        <v>-1748.2697970000008</v>
      </c>
      <c r="N1092" s="228">
        <f t="shared" si="56"/>
        <v>3056447.2831024243</v>
      </c>
      <c r="O1092" s="59" t="e">
        <f>VLOOKUP(class[[#This Row],[hwycov_id]],check!$A$2:$P$26,16,FALSE)</f>
        <v>#N/A</v>
      </c>
      <c r="P1092" s="59">
        <v>1116</v>
      </c>
      <c r="Q1092" s="304">
        <f>ROUND(class[[#This Row],[count]],-3)</f>
        <v>21000</v>
      </c>
      <c r="R1092" s="321">
        <f>VLOOKUP(class[[#This Row],[count_rd]],caltran!$J$2:$P$182,7,FALSE)</f>
        <v>15330</v>
      </c>
      <c r="S1092" s="321">
        <f>VLOOKUP(class[[#This Row],[count_rd]],caltran!$J$2:$P$182,6,FALSE)</f>
        <v>26670</v>
      </c>
      <c r="T1092" s="59">
        <f>IF(AND(class[[#This Row],[flow]]&gt;=class[[#This Row],[low]], class[[#This Row],[flow]]&lt;=class[[#This Row],[high]]),1,0)</f>
        <v>1</v>
      </c>
    </row>
    <row r="1093" spans="1:20">
      <c r="A1093" s="59">
        <v>51183</v>
      </c>
      <c r="B1093" s="59">
        <v>2</v>
      </c>
      <c r="C1093" s="59">
        <v>1</v>
      </c>
      <c r="D1093" s="59">
        <v>1</v>
      </c>
      <c r="E1093" s="59" t="s">
        <v>82</v>
      </c>
      <c r="F1093" s="59">
        <v>3</v>
      </c>
      <c r="G1093" s="227">
        <v>2</v>
      </c>
      <c r="H1093" s="227">
        <v>7</v>
      </c>
      <c r="I1093" s="227">
        <v>19</v>
      </c>
      <c r="J1093" s="59">
        <v>21366</v>
      </c>
      <c r="K1093" s="78">
        <f>VLOOKUP(class[[#This Row],[hwycov_id]],flow[[hwycov_id]:[flow_day]],2,FALSE)</f>
        <v>22579.881347999999</v>
      </c>
      <c r="L1093" s="229">
        <f t="shared" si="54"/>
        <v>5.6813692221286072E-2</v>
      </c>
      <c r="M1093" s="228">
        <f t="shared" si="55"/>
        <v>1213.881347999999</v>
      </c>
      <c r="N1093" s="228">
        <f t="shared" si="56"/>
        <v>1473507.9270222946</v>
      </c>
      <c r="O1093" s="59" t="e">
        <f>VLOOKUP(class[[#This Row],[hwycov_id]],check!$A$2:$P$26,16,FALSE)</f>
        <v>#N/A</v>
      </c>
      <c r="P1093" s="59">
        <v>1117</v>
      </c>
      <c r="Q1093" s="304">
        <f>ROUND(class[[#This Row],[count]],-3)</f>
        <v>21000</v>
      </c>
      <c r="R1093" s="321">
        <f>VLOOKUP(class[[#This Row],[count_rd]],caltran!$J$2:$P$182,7,FALSE)</f>
        <v>15330</v>
      </c>
      <c r="S1093" s="321">
        <f>VLOOKUP(class[[#This Row],[count_rd]],caltran!$J$2:$P$182,6,FALSE)</f>
        <v>26670</v>
      </c>
      <c r="T1093" s="59">
        <f>IF(AND(class[[#This Row],[flow]]&gt;=class[[#This Row],[low]], class[[#This Row],[flow]]&lt;=class[[#This Row],[high]]),1,0)</f>
        <v>1</v>
      </c>
    </row>
    <row r="1094" spans="1:20">
      <c r="A1094" s="59">
        <v>51182</v>
      </c>
      <c r="B1094" s="59">
        <v>2</v>
      </c>
      <c r="C1094" s="59">
        <v>1</v>
      </c>
      <c r="D1094" s="59">
        <v>1</v>
      </c>
      <c r="E1094" s="59" t="s">
        <v>82</v>
      </c>
      <c r="F1094" s="59">
        <v>3</v>
      </c>
      <c r="G1094" s="227">
        <v>2</v>
      </c>
      <c r="H1094" s="227">
        <v>7</v>
      </c>
      <c r="I1094" s="227">
        <v>19</v>
      </c>
      <c r="J1094" s="59">
        <v>21749</v>
      </c>
      <c r="K1094" s="78">
        <f>VLOOKUP(class[[#This Row],[hwycov_id]],flow[[hwycov_id]:[flow_day]],2,FALSE)</f>
        <v>22499.8573</v>
      </c>
      <c r="L1094" s="229">
        <f t="shared" si="54"/>
        <v>3.4523762012046433E-2</v>
      </c>
      <c r="M1094" s="228">
        <f t="shared" si="55"/>
        <v>750.85729999999967</v>
      </c>
      <c r="N1094" s="228">
        <f t="shared" si="56"/>
        <v>563786.68496328953</v>
      </c>
      <c r="O1094" s="59" t="e">
        <f>VLOOKUP(class[[#This Row],[hwycov_id]],check!$A$2:$P$26,16,FALSE)</f>
        <v>#N/A</v>
      </c>
      <c r="P1094" s="59">
        <v>1118</v>
      </c>
      <c r="Q1094" s="304">
        <f>ROUND(class[[#This Row],[count]],-3)</f>
        <v>22000</v>
      </c>
      <c r="R1094" s="321">
        <f>VLOOKUP(class[[#This Row],[count_rd]],caltran!$J$2:$P$182,7,FALSE)</f>
        <v>16114.999999999998</v>
      </c>
      <c r="S1094" s="321">
        <f>VLOOKUP(class[[#This Row],[count_rd]],caltran!$J$2:$P$182,6,FALSE)</f>
        <v>27885</v>
      </c>
      <c r="T1094" s="59">
        <f>IF(AND(class[[#This Row],[flow]]&gt;=class[[#This Row],[low]], class[[#This Row],[flow]]&lt;=class[[#This Row],[high]]),1,0)</f>
        <v>1</v>
      </c>
    </row>
    <row r="1095" spans="1:20">
      <c r="A1095" s="59">
        <v>4776</v>
      </c>
      <c r="B1095" s="59">
        <v>2</v>
      </c>
      <c r="C1095" s="59">
        <v>1</v>
      </c>
      <c r="D1095" s="59">
        <v>2</v>
      </c>
      <c r="E1095" s="59" t="s">
        <v>82</v>
      </c>
      <c r="F1095" s="59">
        <v>3</v>
      </c>
      <c r="G1095" s="227">
        <v>2</v>
      </c>
      <c r="H1095" s="227">
        <v>3</v>
      </c>
      <c r="I1095" s="227">
        <v>14</v>
      </c>
      <c r="J1095" s="59">
        <v>21791</v>
      </c>
      <c r="K1095" s="78">
        <f>VLOOKUP(class[[#This Row],[hwycov_id]],flow[[hwycov_id]:[flow_day]],2,FALSE)</f>
        <v>23616.148359999999</v>
      </c>
      <c r="L1095" s="229">
        <f t="shared" si="54"/>
        <v>8.3756980404754211E-2</v>
      </c>
      <c r="M1095" s="228">
        <f t="shared" si="55"/>
        <v>1825.1483599999992</v>
      </c>
      <c r="N1095" s="228">
        <f t="shared" si="56"/>
        <v>3331166.5360106868</v>
      </c>
      <c r="O1095" s="59" t="e">
        <f>VLOOKUP(class[[#This Row],[hwycov_id]],check!$A$2:$P$26,16,FALSE)</f>
        <v>#N/A</v>
      </c>
      <c r="P1095" s="59">
        <v>1119</v>
      </c>
      <c r="Q1095" s="304">
        <f>ROUND(class[[#This Row],[count]],-3)</f>
        <v>22000</v>
      </c>
      <c r="R1095" s="321">
        <f>VLOOKUP(class[[#This Row],[count_rd]],caltran!$J$2:$P$182,7,FALSE)</f>
        <v>16114.999999999998</v>
      </c>
      <c r="S1095" s="321">
        <f>VLOOKUP(class[[#This Row],[count_rd]],caltran!$J$2:$P$182,6,FALSE)</f>
        <v>27885</v>
      </c>
      <c r="T1095" s="59">
        <f>IF(AND(class[[#This Row],[flow]]&gt;=class[[#This Row],[low]], class[[#This Row],[flow]]&lt;=class[[#This Row],[high]]),1,0)</f>
        <v>1</v>
      </c>
    </row>
    <row r="1096" spans="1:20">
      <c r="A1096" s="59">
        <v>7585</v>
      </c>
      <c r="B1096" s="59">
        <v>2</v>
      </c>
      <c r="C1096" s="59">
        <v>1</v>
      </c>
      <c r="D1096" s="59">
        <v>2</v>
      </c>
      <c r="E1096" s="59" t="s">
        <v>82</v>
      </c>
      <c r="F1096" s="59">
        <v>3</v>
      </c>
      <c r="G1096" s="227">
        <v>2</v>
      </c>
      <c r="H1096" s="227">
        <v>5</v>
      </c>
      <c r="I1096" s="227">
        <v>5</v>
      </c>
      <c r="J1096" s="59">
        <v>21875</v>
      </c>
      <c r="K1096" s="78">
        <f>VLOOKUP(class[[#This Row],[hwycov_id]],flow[[hwycov_id]:[flow_day]],2,FALSE)</f>
        <v>20585.304061999999</v>
      </c>
      <c r="L1096" s="229">
        <f t="shared" si="54"/>
        <v>-5.8957528594285713E-2</v>
      </c>
      <c r="M1096" s="228">
        <f t="shared" si="55"/>
        <v>-1289.6959380000008</v>
      </c>
      <c r="N1096" s="228">
        <f t="shared" si="56"/>
        <v>1663315.6124937017</v>
      </c>
      <c r="O1096" s="59" t="e">
        <f>VLOOKUP(class[[#This Row],[hwycov_id]],check!$A$2:$P$26,16,FALSE)</f>
        <v>#N/A</v>
      </c>
      <c r="P1096" s="59">
        <v>1120</v>
      </c>
      <c r="Q1096" s="304">
        <f>ROUND(class[[#This Row],[count]],-3)</f>
        <v>22000</v>
      </c>
      <c r="R1096" s="321">
        <f>VLOOKUP(class[[#This Row],[count_rd]],caltran!$J$2:$P$182,7,FALSE)</f>
        <v>16114.999999999998</v>
      </c>
      <c r="S1096" s="321">
        <f>VLOOKUP(class[[#This Row],[count_rd]],caltran!$J$2:$P$182,6,FALSE)</f>
        <v>27885</v>
      </c>
      <c r="T1096" s="59">
        <f>IF(AND(class[[#This Row],[flow]]&gt;=class[[#This Row],[low]], class[[#This Row],[flow]]&lt;=class[[#This Row],[high]]),1,0)</f>
        <v>1</v>
      </c>
    </row>
    <row r="1097" spans="1:20">
      <c r="A1097" s="59">
        <v>4513</v>
      </c>
      <c r="B1097" s="59">
        <v>2</v>
      </c>
      <c r="C1097" s="59">
        <v>1</v>
      </c>
      <c r="D1097" s="59">
        <v>2</v>
      </c>
      <c r="E1097" s="59" t="s">
        <v>82</v>
      </c>
      <c r="F1097" s="59">
        <v>3</v>
      </c>
      <c r="G1097" s="227">
        <v>2</v>
      </c>
      <c r="H1097" s="227">
        <v>3</v>
      </c>
      <c r="I1097" s="227">
        <v>14</v>
      </c>
      <c r="J1097" s="59">
        <v>21980</v>
      </c>
      <c r="K1097" s="78">
        <f>VLOOKUP(class[[#This Row],[hwycov_id]],flow[[hwycov_id]:[flow_day]],2,FALSE)</f>
        <v>23220.040771</v>
      </c>
      <c r="L1097" s="229">
        <f t="shared" si="54"/>
        <v>5.6416777570518661E-2</v>
      </c>
      <c r="M1097" s="228">
        <f t="shared" si="55"/>
        <v>1240.0407709999999</v>
      </c>
      <c r="N1097" s="228">
        <f t="shared" si="56"/>
        <v>1537701.1137422742</v>
      </c>
      <c r="O1097" s="59" t="e">
        <f>VLOOKUP(class[[#This Row],[hwycov_id]],check!$A$2:$P$26,16,FALSE)</f>
        <v>#N/A</v>
      </c>
      <c r="P1097" s="59">
        <v>1121</v>
      </c>
      <c r="Q1097" s="304">
        <f>ROUND(class[[#This Row],[count]],-3)</f>
        <v>22000</v>
      </c>
      <c r="R1097" s="321">
        <f>VLOOKUP(class[[#This Row],[count_rd]],caltran!$J$2:$P$182,7,FALSE)</f>
        <v>16114.999999999998</v>
      </c>
      <c r="S1097" s="321">
        <f>VLOOKUP(class[[#This Row],[count_rd]],caltran!$J$2:$P$182,6,FALSE)</f>
        <v>27885</v>
      </c>
      <c r="T1097" s="59">
        <f>IF(AND(class[[#This Row],[flow]]&gt;=class[[#This Row],[low]], class[[#This Row],[flow]]&lt;=class[[#This Row],[high]]),1,0)</f>
        <v>1</v>
      </c>
    </row>
    <row r="1098" spans="1:20">
      <c r="A1098" s="59">
        <v>1710</v>
      </c>
      <c r="B1098" s="59">
        <v>2</v>
      </c>
      <c r="C1098" s="59">
        <v>1</v>
      </c>
      <c r="D1098" s="59">
        <v>1</v>
      </c>
      <c r="E1098" s="59" t="s">
        <v>82</v>
      </c>
      <c r="F1098" s="59">
        <v>3</v>
      </c>
      <c r="G1098" s="227">
        <v>2</v>
      </c>
      <c r="H1098" s="227">
        <v>2</v>
      </c>
      <c r="I1098" s="227">
        <v>14</v>
      </c>
      <c r="J1098" s="59">
        <v>23439</v>
      </c>
      <c r="K1098" s="78">
        <f>VLOOKUP(class[[#This Row],[hwycov_id]],flow[[hwycov_id]:[flow_day]],2,FALSE)</f>
        <v>33407.394044000001</v>
      </c>
      <c r="L1098" s="229">
        <f t="shared" si="54"/>
        <v>0.42529092725798878</v>
      </c>
      <c r="M1098" s="228">
        <f t="shared" si="55"/>
        <v>9968.3940440000006</v>
      </c>
      <c r="N1098" s="228">
        <f t="shared" si="56"/>
        <v>99368879.816454679</v>
      </c>
      <c r="O1098" s="59" t="e">
        <f>VLOOKUP(class[[#This Row],[hwycov_id]],check!$A$2:$P$26,16,FALSE)</f>
        <v>#N/A</v>
      </c>
      <c r="P1098" s="59">
        <v>1122</v>
      </c>
      <c r="Q1098" s="304">
        <f>ROUND(class[[#This Row],[count]],-3)</f>
        <v>23000</v>
      </c>
      <c r="R1098" s="321">
        <f>VLOOKUP(class[[#This Row],[count_rd]],caltran!$J$2:$P$182,7,FALSE)</f>
        <v>16905</v>
      </c>
      <c r="S1098" s="321">
        <f>VLOOKUP(class[[#This Row],[count_rd]],caltran!$J$2:$P$182,6,FALSE)</f>
        <v>29095.000000000004</v>
      </c>
      <c r="T1098" s="59">
        <f>IF(AND(class[[#This Row],[flow]]&gt;=class[[#This Row],[low]], class[[#This Row],[flow]]&lt;=class[[#This Row],[high]]),1,0)</f>
        <v>0</v>
      </c>
    </row>
    <row r="1099" spans="1:20">
      <c r="A1099" s="59">
        <v>1714</v>
      </c>
      <c r="B1099" s="59">
        <v>2</v>
      </c>
      <c r="C1099" s="59">
        <v>1</v>
      </c>
      <c r="D1099" s="59">
        <v>1</v>
      </c>
      <c r="E1099" s="59" t="s">
        <v>82</v>
      </c>
      <c r="F1099" s="59">
        <v>3</v>
      </c>
      <c r="G1099" s="227">
        <v>2</v>
      </c>
      <c r="H1099" s="227">
        <v>2</v>
      </c>
      <c r="I1099" s="227">
        <v>14</v>
      </c>
      <c r="J1099" s="59">
        <v>23816</v>
      </c>
      <c r="K1099" s="78">
        <f>VLOOKUP(class[[#This Row],[hwycov_id]],flow[[hwycov_id]:[flow_day]],2,FALSE)</f>
        <v>31187.075285999999</v>
      </c>
      <c r="L1099" s="229">
        <f t="shared" si="54"/>
        <v>0.30950097774605312</v>
      </c>
      <c r="M1099" s="228">
        <f t="shared" si="55"/>
        <v>7371.0752859999993</v>
      </c>
      <c r="N1099" s="228">
        <f t="shared" si="56"/>
        <v>54332750.871879973</v>
      </c>
      <c r="O1099" s="59" t="e">
        <f>VLOOKUP(class[[#This Row],[hwycov_id]],check!$A$2:$P$26,16,FALSE)</f>
        <v>#N/A</v>
      </c>
      <c r="P1099" s="59">
        <v>1123</v>
      </c>
      <c r="Q1099" s="304">
        <f>ROUND(class[[#This Row],[count]],-3)</f>
        <v>24000</v>
      </c>
      <c r="R1099" s="321">
        <f>VLOOKUP(class[[#This Row],[count_rd]],caltran!$J$2:$P$182,7,FALSE)</f>
        <v>17760</v>
      </c>
      <c r="S1099" s="321">
        <f>VLOOKUP(class[[#This Row],[count_rd]],caltran!$J$2:$P$182,6,FALSE)</f>
        <v>30240</v>
      </c>
      <c r="T1099" s="59">
        <f>IF(AND(class[[#This Row],[flow]]&gt;=class[[#This Row],[low]], class[[#This Row],[flow]]&lt;=class[[#This Row],[high]]),1,0)</f>
        <v>0</v>
      </c>
    </row>
    <row r="1100" spans="1:20">
      <c r="A1100" s="59">
        <v>22904</v>
      </c>
      <c r="B1100" s="59">
        <v>2</v>
      </c>
      <c r="C1100" s="59">
        <v>1</v>
      </c>
      <c r="D1100" s="59">
        <v>2</v>
      </c>
      <c r="E1100" s="59" t="s">
        <v>82</v>
      </c>
      <c r="F1100" s="59">
        <v>3</v>
      </c>
      <c r="G1100" s="227">
        <v>2</v>
      </c>
      <c r="H1100" s="227">
        <v>2</v>
      </c>
      <c r="I1100" s="227">
        <v>3</v>
      </c>
      <c r="J1100" s="59">
        <v>24879</v>
      </c>
      <c r="K1100" s="78">
        <f>VLOOKUP(class[[#This Row],[hwycov_id]],flow[[hwycov_id]:[flow_day]],2,FALSE)</f>
        <v>15073.795576</v>
      </c>
      <c r="L1100" s="229">
        <f t="shared" si="54"/>
        <v>-0.39411569693315651</v>
      </c>
      <c r="M1100" s="228">
        <f t="shared" si="55"/>
        <v>-9805.2044239999996</v>
      </c>
      <c r="N1100" s="228">
        <f t="shared" si="56"/>
        <v>96142033.796429157</v>
      </c>
      <c r="O1100" s="59" t="e">
        <f>VLOOKUP(class[[#This Row],[hwycov_id]],check!$A$2:$P$26,16,FALSE)</f>
        <v>#N/A</v>
      </c>
      <c r="P1100" s="59">
        <v>1124</v>
      </c>
      <c r="Q1100" s="304">
        <f>ROUND(class[[#This Row],[count]],-3)</f>
        <v>25000</v>
      </c>
      <c r="R1100" s="321">
        <f>VLOOKUP(class[[#This Row],[count_rd]],caltran!$J$2:$P$182,7,FALSE)</f>
        <v>18625</v>
      </c>
      <c r="S1100" s="321">
        <f>VLOOKUP(class[[#This Row],[count_rd]],caltran!$J$2:$P$182,6,FALSE)</f>
        <v>31374.999999999996</v>
      </c>
      <c r="T1100" s="59">
        <f>IF(AND(class[[#This Row],[flow]]&gt;=class[[#This Row],[low]], class[[#This Row],[flow]]&lt;=class[[#This Row],[high]]),1,0)</f>
        <v>0</v>
      </c>
    </row>
    <row r="1101" spans="1:20">
      <c r="A1101" s="59">
        <v>15414</v>
      </c>
      <c r="B1101" s="59">
        <v>2</v>
      </c>
      <c r="C1101" s="59">
        <v>1</v>
      </c>
      <c r="D1101" s="59">
        <v>2</v>
      </c>
      <c r="E1101" s="59" t="s">
        <v>82</v>
      </c>
      <c r="F1101" s="59">
        <v>3</v>
      </c>
      <c r="G1101" s="227">
        <v>2</v>
      </c>
      <c r="H1101" s="227">
        <v>5</v>
      </c>
      <c r="I1101" s="227">
        <v>5</v>
      </c>
      <c r="J1101" s="59">
        <v>24900</v>
      </c>
      <c r="K1101" s="78">
        <f>VLOOKUP(class[[#This Row],[hwycov_id]],flow[[hwycov_id]:[flow_day]],2,FALSE)</f>
        <v>32813.702332000001</v>
      </c>
      <c r="L1101" s="229">
        <f t="shared" si="54"/>
        <v>0.31781937076305233</v>
      </c>
      <c r="M1101" s="228">
        <f t="shared" si="55"/>
        <v>7913.7023320000008</v>
      </c>
      <c r="N1101" s="228">
        <f t="shared" si="56"/>
        <v>62626684.599502251</v>
      </c>
      <c r="O1101" s="59" t="e">
        <f>VLOOKUP(class[[#This Row],[hwycov_id]],check!$A$2:$P$26,16,FALSE)</f>
        <v>#N/A</v>
      </c>
      <c r="P1101" s="59">
        <v>1125</v>
      </c>
      <c r="Q1101" s="304">
        <f>ROUND(class[[#This Row],[count]],-3)</f>
        <v>25000</v>
      </c>
      <c r="R1101" s="321">
        <f>VLOOKUP(class[[#This Row],[count_rd]],caltran!$J$2:$P$182,7,FALSE)</f>
        <v>18625</v>
      </c>
      <c r="S1101" s="321">
        <f>VLOOKUP(class[[#This Row],[count_rd]],caltran!$J$2:$P$182,6,FALSE)</f>
        <v>31374.999999999996</v>
      </c>
      <c r="T1101" s="59">
        <f>IF(AND(class[[#This Row],[flow]]&gt;=class[[#This Row],[low]], class[[#This Row],[flow]]&lt;=class[[#This Row],[high]]),1,0)</f>
        <v>0</v>
      </c>
    </row>
    <row r="1102" spans="1:20">
      <c r="A1102" s="59">
        <v>3507</v>
      </c>
      <c r="B1102" s="59">
        <v>2</v>
      </c>
      <c r="C1102" s="59">
        <v>1</v>
      </c>
      <c r="D1102" s="59">
        <v>2</v>
      </c>
      <c r="E1102" s="59" t="s">
        <v>82</v>
      </c>
      <c r="F1102" s="59">
        <v>3</v>
      </c>
      <c r="G1102" s="227">
        <v>2</v>
      </c>
      <c r="H1102" s="227">
        <v>5</v>
      </c>
      <c r="I1102" s="227">
        <v>16</v>
      </c>
      <c r="J1102" s="59">
        <v>25000</v>
      </c>
      <c r="K1102" s="78">
        <f>VLOOKUP(class[[#This Row],[hwycov_id]],flow[[hwycov_id]:[flow_day]],2,FALSE)</f>
        <v>16234.268317</v>
      </c>
      <c r="L1102" s="229">
        <f t="shared" si="54"/>
        <v>-0.35062926731999999</v>
      </c>
      <c r="M1102" s="228">
        <f t="shared" si="55"/>
        <v>-8765.731683</v>
      </c>
      <c r="N1102" s="228">
        <f t="shared" si="56"/>
        <v>76838051.938350007</v>
      </c>
      <c r="O1102" s="59" t="e">
        <f>VLOOKUP(class[[#This Row],[hwycov_id]],check!$A$2:$P$26,16,FALSE)</f>
        <v>#N/A</v>
      </c>
      <c r="P1102" s="59">
        <v>1126</v>
      </c>
      <c r="Q1102" s="304">
        <f>ROUND(class[[#This Row],[count]],-3)</f>
        <v>25000</v>
      </c>
      <c r="R1102" s="321">
        <f>VLOOKUP(class[[#This Row],[count_rd]],caltran!$J$2:$P$182,7,FALSE)</f>
        <v>18625</v>
      </c>
      <c r="S1102" s="321">
        <f>VLOOKUP(class[[#This Row],[count_rd]],caltran!$J$2:$P$182,6,FALSE)</f>
        <v>31374.999999999996</v>
      </c>
      <c r="T1102" s="59">
        <f>IF(AND(class[[#This Row],[flow]]&gt;=class[[#This Row],[low]], class[[#This Row],[flow]]&lt;=class[[#This Row],[high]]),1,0)</f>
        <v>0</v>
      </c>
    </row>
    <row r="1103" spans="1:20">
      <c r="A1103" s="59">
        <v>15469</v>
      </c>
      <c r="B1103" s="59">
        <v>2</v>
      </c>
      <c r="C1103" s="59">
        <v>1</v>
      </c>
      <c r="D1103" s="59">
        <v>2</v>
      </c>
      <c r="E1103" s="59" t="s">
        <v>82</v>
      </c>
      <c r="F1103" s="59">
        <v>3</v>
      </c>
      <c r="G1103" s="227">
        <v>2</v>
      </c>
      <c r="H1103" s="227">
        <v>5</v>
      </c>
      <c r="I1103" s="227">
        <v>5</v>
      </c>
      <c r="J1103" s="59">
        <v>25100</v>
      </c>
      <c r="K1103" s="78">
        <f>VLOOKUP(class[[#This Row],[hwycov_id]],flow[[hwycov_id]:[flow_day]],2,FALSE)</f>
        <v>30741.187469</v>
      </c>
      <c r="L1103" s="229">
        <f t="shared" si="54"/>
        <v>0.2247485047410358</v>
      </c>
      <c r="M1103" s="228">
        <f t="shared" si="55"/>
        <v>5641.1874690000004</v>
      </c>
      <c r="N1103" s="228">
        <f t="shared" si="56"/>
        <v>31822996.060402632</v>
      </c>
      <c r="O1103" s="59" t="e">
        <f>VLOOKUP(class[[#This Row],[hwycov_id]],check!$A$2:$P$26,16,FALSE)</f>
        <v>#N/A</v>
      </c>
      <c r="P1103" s="59">
        <v>1127</v>
      </c>
      <c r="Q1103" s="304">
        <f>ROUND(class[[#This Row],[count]],-3)</f>
        <v>25000</v>
      </c>
      <c r="R1103" s="321">
        <f>VLOOKUP(class[[#This Row],[count_rd]],caltran!$J$2:$P$182,7,FALSE)</f>
        <v>18625</v>
      </c>
      <c r="S1103" s="321">
        <f>VLOOKUP(class[[#This Row],[count_rd]],caltran!$J$2:$P$182,6,FALSE)</f>
        <v>31374.999999999996</v>
      </c>
      <c r="T1103" s="59">
        <f>IF(AND(class[[#This Row],[flow]]&gt;=class[[#This Row],[low]], class[[#This Row],[flow]]&lt;=class[[#This Row],[high]]),1,0)</f>
        <v>1</v>
      </c>
    </row>
    <row r="1104" spans="1:20">
      <c r="A1104" s="59">
        <v>2796</v>
      </c>
      <c r="B1104" s="59">
        <v>2</v>
      </c>
      <c r="C1104" s="59">
        <v>1</v>
      </c>
      <c r="D1104" s="59">
        <v>2</v>
      </c>
      <c r="E1104" s="59" t="s">
        <v>82</v>
      </c>
      <c r="F1104" s="59">
        <v>3</v>
      </c>
      <c r="G1104" s="227">
        <v>2</v>
      </c>
      <c r="H1104" s="227">
        <v>2</v>
      </c>
      <c r="I1104" s="227">
        <v>11</v>
      </c>
      <c r="J1104" s="59">
        <v>25500</v>
      </c>
      <c r="K1104" s="78">
        <f>VLOOKUP(class[[#This Row],[hwycov_id]],flow[[hwycov_id]:[flow_day]],2,FALSE)</f>
        <v>20896.295538999999</v>
      </c>
      <c r="L1104" s="229">
        <f t="shared" si="54"/>
        <v>-0.18053742984313725</v>
      </c>
      <c r="M1104" s="228">
        <f t="shared" si="55"/>
        <v>-4603.7044610000012</v>
      </c>
      <c r="N1104" s="228">
        <f t="shared" si="56"/>
        <v>21194094.764231313</v>
      </c>
      <c r="O1104" s="59" t="e">
        <f>VLOOKUP(class[[#This Row],[hwycov_id]],check!$A$2:$P$26,16,FALSE)</f>
        <v>#N/A</v>
      </c>
      <c r="P1104" s="59">
        <v>1128</v>
      </c>
      <c r="Q1104" s="304">
        <f>ROUND(class[[#This Row],[count]],-3)</f>
        <v>26000</v>
      </c>
      <c r="R1104" s="321">
        <f>VLOOKUP(class[[#This Row],[count_rd]],caltran!$J$2:$P$182,7,FALSE)</f>
        <v>19448</v>
      </c>
      <c r="S1104" s="321">
        <f>VLOOKUP(class[[#This Row],[count_rd]],caltran!$J$2:$P$182,6,FALSE)</f>
        <v>32552</v>
      </c>
      <c r="T1104" s="59">
        <f>IF(AND(class[[#This Row],[flow]]&gt;=class[[#This Row],[low]], class[[#This Row],[flow]]&lt;=class[[#This Row],[high]]),1,0)</f>
        <v>1</v>
      </c>
    </row>
    <row r="1105" spans="1:20">
      <c r="A1105" s="59">
        <v>10429</v>
      </c>
      <c r="B1105" s="59">
        <v>2</v>
      </c>
      <c r="C1105" s="59">
        <v>1</v>
      </c>
      <c r="D1105" s="59">
        <v>2</v>
      </c>
      <c r="E1105" s="59" t="s">
        <v>82</v>
      </c>
      <c r="F1105" s="59">
        <v>3</v>
      </c>
      <c r="G1105" s="227">
        <v>2</v>
      </c>
      <c r="H1105" s="227">
        <v>5</v>
      </c>
      <c r="I1105" s="227">
        <v>16</v>
      </c>
      <c r="J1105" s="59">
        <v>26400</v>
      </c>
      <c r="K1105" s="78">
        <f>VLOOKUP(class[[#This Row],[hwycov_id]],flow[[hwycov_id]:[flow_day]],2,FALSE)</f>
        <v>15467.894998</v>
      </c>
      <c r="L1105" s="229">
        <f t="shared" si="54"/>
        <v>-0.41409488643939396</v>
      </c>
      <c r="M1105" s="228">
        <f t="shared" si="55"/>
        <v>-10932.105002</v>
      </c>
      <c r="N1105" s="228">
        <f t="shared" si="56"/>
        <v>119510919.77475342</v>
      </c>
      <c r="O1105" s="59" t="e">
        <f>VLOOKUP(class[[#This Row],[hwycov_id]],check!$A$2:$P$26,16,FALSE)</f>
        <v>#N/A</v>
      </c>
      <c r="P1105" s="59">
        <v>1129</v>
      </c>
      <c r="Q1105" s="304">
        <f>ROUND(class[[#This Row],[count]],-3)</f>
        <v>26000</v>
      </c>
      <c r="R1105" s="321">
        <f>VLOOKUP(class[[#This Row],[count_rd]],caltran!$J$2:$P$182,7,FALSE)</f>
        <v>19448</v>
      </c>
      <c r="S1105" s="321">
        <f>VLOOKUP(class[[#This Row],[count_rd]],caltran!$J$2:$P$182,6,FALSE)</f>
        <v>32552</v>
      </c>
      <c r="T1105" s="59">
        <f>IF(AND(class[[#This Row],[flow]]&gt;=class[[#This Row],[low]], class[[#This Row],[flow]]&lt;=class[[#This Row],[high]]),1,0)</f>
        <v>0</v>
      </c>
    </row>
    <row r="1106" spans="1:20">
      <c r="A1106" s="59">
        <v>22830</v>
      </c>
      <c r="B1106" s="59">
        <v>2</v>
      </c>
      <c r="C1106" s="59">
        <v>1</v>
      </c>
      <c r="D1106" s="59">
        <v>2</v>
      </c>
      <c r="E1106" s="59" t="s">
        <v>82</v>
      </c>
      <c r="F1106" s="59">
        <v>3</v>
      </c>
      <c r="G1106" s="227">
        <v>2</v>
      </c>
      <c r="H1106" s="227">
        <v>7</v>
      </c>
      <c r="I1106" s="227">
        <v>19</v>
      </c>
      <c r="J1106" s="59">
        <v>26700</v>
      </c>
      <c r="K1106" s="78">
        <f>VLOOKUP(class[[#This Row],[hwycov_id]],flow[[hwycov_id]:[flow_day]],2,FALSE)</f>
        <v>20584.877044000001</v>
      </c>
      <c r="L1106" s="229">
        <f t="shared" si="54"/>
        <v>-0.22903082232209737</v>
      </c>
      <c r="M1106" s="228">
        <f t="shared" si="55"/>
        <v>-6115.1229559999992</v>
      </c>
      <c r="N1106" s="228">
        <f t="shared" si="56"/>
        <v>37394728.766998172</v>
      </c>
      <c r="O1106" s="59" t="e">
        <f>VLOOKUP(class[[#This Row],[hwycov_id]],check!$A$2:$P$26,16,FALSE)</f>
        <v>#N/A</v>
      </c>
      <c r="P1106" s="59">
        <v>1130</v>
      </c>
      <c r="Q1106" s="304">
        <f>ROUND(class[[#This Row],[count]],-3)</f>
        <v>27000</v>
      </c>
      <c r="R1106" s="321">
        <f>VLOOKUP(class[[#This Row],[count_rd]],caltran!$J$2:$P$182,7,FALSE)</f>
        <v>20250</v>
      </c>
      <c r="S1106" s="321">
        <f>VLOOKUP(class[[#This Row],[count_rd]],caltran!$J$2:$P$182,6,FALSE)</f>
        <v>33750</v>
      </c>
      <c r="T1106" s="59">
        <f>IF(AND(class[[#This Row],[flow]]&gt;=class[[#This Row],[low]], class[[#This Row],[flow]]&lt;=class[[#This Row],[high]]),1,0)</f>
        <v>1</v>
      </c>
    </row>
    <row r="1107" spans="1:20">
      <c r="A1107" s="59">
        <v>4251</v>
      </c>
      <c r="B1107" s="59">
        <v>2</v>
      </c>
      <c r="C1107" s="59">
        <v>1</v>
      </c>
      <c r="D1107" s="59">
        <v>2</v>
      </c>
      <c r="E1107" s="59" t="s">
        <v>82</v>
      </c>
      <c r="F1107" s="59">
        <v>3</v>
      </c>
      <c r="G1107" s="227">
        <v>2</v>
      </c>
      <c r="H1107" s="227">
        <v>3</v>
      </c>
      <c r="I1107" s="227">
        <v>14</v>
      </c>
      <c r="J1107" s="59">
        <v>26792</v>
      </c>
      <c r="K1107" s="78">
        <f>VLOOKUP(class[[#This Row],[hwycov_id]],flow[[hwycov_id]:[flow_day]],2,FALSE)</f>
        <v>25113.066405999998</v>
      </c>
      <c r="L1107" s="229">
        <f t="shared" si="54"/>
        <v>-6.2665482009555129E-2</v>
      </c>
      <c r="M1107" s="228">
        <f t="shared" si="55"/>
        <v>-1678.9335940000019</v>
      </c>
      <c r="N1107" s="228">
        <f t="shared" si="56"/>
        <v>2818818.0130617633</v>
      </c>
      <c r="O1107" s="59" t="e">
        <f>VLOOKUP(class[[#This Row],[hwycov_id]],check!$A$2:$P$26,16,FALSE)</f>
        <v>#N/A</v>
      </c>
      <c r="P1107" s="59">
        <v>1131</v>
      </c>
      <c r="Q1107" s="304">
        <f>ROUND(class[[#This Row],[count]],-3)</f>
        <v>27000</v>
      </c>
      <c r="R1107" s="321">
        <f>VLOOKUP(class[[#This Row],[count_rd]],caltran!$J$2:$P$182,7,FALSE)</f>
        <v>20250</v>
      </c>
      <c r="S1107" s="321">
        <f>VLOOKUP(class[[#This Row],[count_rd]],caltran!$J$2:$P$182,6,FALSE)</f>
        <v>33750</v>
      </c>
      <c r="T1107" s="59">
        <f>IF(AND(class[[#This Row],[flow]]&gt;=class[[#This Row],[low]], class[[#This Row],[flow]]&lt;=class[[#This Row],[high]]),1,0)</f>
        <v>1</v>
      </c>
    </row>
    <row r="1108" spans="1:20">
      <c r="A1108" s="59">
        <v>7432</v>
      </c>
      <c r="B1108" s="59">
        <v>2</v>
      </c>
      <c r="C1108" s="59">
        <v>1</v>
      </c>
      <c r="D1108" s="59">
        <v>2</v>
      </c>
      <c r="E1108" s="59" t="s">
        <v>82</v>
      </c>
      <c r="F1108" s="59">
        <v>3</v>
      </c>
      <c r="G1108" s="227">
        <v>2</v>
      </c>
      <c r="H1108" s="227">
        <v>5</v>
      </c>
      <c r="I1108" s="227">
        <v>16</v>
      </c>
      <c r="J1108" s="59">
        <v>26800</v>
      </c>
      <c r="K1108" s="78">
        <f>VLOOKUP(class[[#This Row],[hwycov_id]],flow[[hwycov_id]:[flow_day]],2,FALSE)</f>
        <v>21609.757537999998</v>
      </c>
      <c r="L1108" s="229">
        <f t="shared" si="54"/>
        <v>-0.19366576350746278</v>
      </c>
      <c r="M1108" s="228">
        <f t="shared" si="55"/>
        <v>-5190.242462000002</v>
      </c>
      <c r="N1108" s="228">
        <f t="shared" si="56"/>
        <v>26938616.814347841</v>
      </c>
      <c r="O1108" s="59" t="e">
        <f>VLOOKUP(class[[#This Row],[hwycov_id]],check!$A$2:$P$26,16,FALSE)</f>
        <v>#N/A</v>
      </c>
      <c r="P1108" s="59">
        <v>1132</v>
      </c>
      <c r="Q1108" s="304">
        <f>ROUND(class[[#This Row],[count]],-3)</f>
        <v>27000</v>
      </c>
      <c r="R1108" s="321">
        <f>VLOOKUP(class[[#This Row],[count_rd]],caltran!$J$2:$P$182,7,FALSE)</f>
        <v>20250</v>
      </c>
      <c r="S1108" s="321">
        <f>VLOOKUP(class[[#This Row],[count_rd]],caltran!$J$2:$P$182,6,FALSE)</f>
        <v>33750</v>
      </c>
      <c r="T1108" s="59">
        <f>IF(AND(class[[#This Row],[flow]]&gt;=class[[#This Row],[low]], class[[#This Row],[flow]]&lt;=class[[#This Row],[high]]),1,0)</f>
        <v>1</v>
      </c>
    </row>
    <row r="1109" spans="1:20">
      <c r="A1109" s="59">
        <v>16656</v>
      </c>
      <c r="B1109" s="59">
        <v>2</v>
      </c>
      <c r="C1109" s="59">
        <v>1</v>
      </c>
      <c r="D1109" s="59">
        <v>2</v>
      </c>
      <c r="E1109" s="59" t="s">
        <v>82</v>
      </c>
      <c r="F1109" s="59">
        <v>3</v>
      </c>
      <c r="G1109" s="227">
        <v>2</v>
      </c>
      <c r="H1109" s="227">
        <v>6</v>
      </c>
      <c r="I1109" s="227">
        <v>1</v>
      </c>
      <c r="J1109" s="59">
        <v>28100</v>
      </c>
      <c r="K1109" s="78">
        <f>VLOOKUP(class[[#This Row],[hwycov_id]],flow[[hwycov_id]:[flow_day]],2,FALSE)</f>
        <v>35286.033629999991</v>
      </c>
      <c r="L1109" s="229">
        <f t="shared" si="54"/>
        <v>0.25573073416370073</v>
      </c>
      <c r="M1109" s="228">
        <f t="shared" si="55"/>
        <v>7186.0336299999908</v>
      </c>
      <c r="N1109" s="228">
        <f t="shared" si="56"/>
        <v>51639079.331490844</v>
      </c>
      <c r="O1109" s="59" t="e">
        <f>VLOOKUP(class[[#This Row],[hwycov_id]],check!$A$2:$P$26,16,FALSE)</f>
        <v>#N/A</v>
      </c>
      <c r="P1109" s="59">
        <v>1133</v>
      </c>
      <c r="Q1109" s="304">
        <f>ROUND(class[[#This Row],[count]],-3)</f>
        <v>28000</v>
      </c>
      <c r="R1109" s="321">
        <f>VLOOKUP(class[[#This Row],[count_rd]],caltran!$J$2:$P$182,7,FALSE)</f>
        <v>21056</v>
      </c>
      <c r="S1109" s="321">
        <f>VLOOKUP(class[[#This Row],[count_rd]],caltran!$J$2:$P$182,6,FALSE)</f>
        <v>34944</v>
      </c>
      <c r="T1109" s="59">
        <f>IF(AND(class[[#This Row],[flow]]&gt;=class[[#This Row],[low]], class[[#This Row],[flow]]&lt;=class[[#This Row],[high]]),1,0)</f>
        <v>0</v>
      </c>
    </row>
    <row r="1110" spans="1:20">
      <c r="A1110" s="59">
        <v>8991</v>
      </c>
      <c r="B1110" s="59">
        <v>2</v>
      </c>
      <c r="C1110" s="59">
        <v>1</v>
      </c>
      <c r="D1110" s="59">
        <v>2</v>
      </c>
      <c r="E1110" s="59" t="s">
        <v>82</v>
      </c>
      <c r="F1110" s="59">
        <v>3</v>
      </c>
      <c r="G1110" s="227">
        <v>2</v>
      </c>
      <c r="H1110" s="227">
        <v>3</v>
      </c>
      <c r="I1110" s="227">
        <v>14</v>
      </c>
      <c r="J1110" s="59">
        <v>28594</v>
      </c>
      <c r="K1110" s="78">
        <f>VLOOKUP(class[[#This Row],[hwycov_id]],flow[[hwycov_id]:[flow_day]],2,FALSE)</f>
        <v>45663.969270000001</v>
      </c>
      <c r="L1110" s="229">
        <f t="shared" si="54"/>
        <v>0.59697731237322516</v>
      </c>
      <c r="M1110" s="228">
        <f t="shared" si="55"/>
        <v>17069.969270000001</v>
      </c>
      <c r="N1110" s="228">
        <f t="shared" si="56"/>
        <v>291383850.87874436</v>
      </c>
      <c r="O1110" s="59" t="e">
        <f>VLOOKUP(class[[#This Row],[hwycov_id]],check!$A$2:$P$26,16,FALSE)</f>
        <v>#N/A</v>
      </c>
      <c r="P1110" s="59">
        <v>1134</v>
      </c>
      <c r="Q1110" s="304">
        <f>ROUND(class[[#This Row],[count]],-3)</f>
        <v>29000</v>
      </c>
      <c r="R1110" s="321">
        <f>VLOOKUP(class[[#This Row],[count_rd]],caltran!$J$2:$P$182,7,FALSE)</f>
        <v>21924</v>
      </c>
      <c r="S1110" s="321">
        <f>VLOOKUP(class[[#This Row],[count_rd]],caltran!$J$2:$P$182,6,FALSE)</f>
        <v>36076</v>
      </c>
      <c r="T1110" s="59">
        <f>IF(AND(class[[#This Row],[flow]]&gt;=class[[#This Row],[low]], class[[#This Row],[flow]]&lt;=class[[#This Row],[high]]),1,0)</f>
        <v>0</v>
      </c>
    </row>
    <row r="1111" spans="1:20">
      <c r="A1111" s="59">
        <v>14804</v>
      </c>
      <c r="B1111" s="59">
        <v>2</v>
      </c>
      <c r="C1111" s="59">
        <v>1</v>
      </c>
      <c r="D1111" s="59">
        <v>2</v>
      </c>
      <c r="E1111" s="59" t="s">
        <v>82</v>
      </c>
      <c r="F1111" s="59">
        <v>3</v>
      </c>
      <c r="G1111" s="227">
        <v>2</v>
      </c>
      <c r="H1111" s="227">
        <v>3</v>
      </c>
      <c r="I1111" s="227">
        <v>14</v>
      </c>
      <c r="J1111" s="59">
        <v>29336</v>
      </c>
      <c r="K1111" s="78">
        <f>VLOOKUP(class[[#This Row],[hwycov_id]],flow[[hwycov_id]:[flow_day]],2,FALSE)</f>
        <v>21477.150572999999</v>
      </c>
      <c r="L1111" s="229">
        <f t="shared" si="54"/>
        <v>-0.26789096765066811</v>
      </c>
      <c r="M1111" s="228">
        <f t="shared" si="55"/>
        <v>-7858.849427000001</v>
      </c>
      <c r="N1111" s="228">
        <f t="shared" si="56"/>
        <v>61761514.316258244</v>
      </c>
      <c r="O1111" s="59" t="e">
        <f>VLOOKUP(class[[#This Row],[hwycov_id]],check!$A$2:$P$26,16,FALSE)</f>
        <v>#N/A</v>
      </c>
      <c r="P1111" s="59">
        <v>1135</v>
      </c>
      <c r="Q1111" s="304">
        <f>ROUND(class[[#This Row],[count]],-3)</f>
        <v>29000</v>
      </c>
      <c r="R1111" s="321">
        <f>VLOOKUP(class[[#This Row],[count_rd]],caltran!$J$2:$P$182,7,FALSE)</f>
        <v>21924</v>
      </c>
      <c r="S1111" s="321">
        <f>VLOOKUP(class[[#This Row],[count_rd]],caltran!$J$2:$P$182,6,FALSE)</f>
        <v>36076</v>
      </c>
      <c r="T1111" s="59">
        <f>IF(AND(class[[#This Row],[flow]]&gt;=class[[#This Row],[low]], class[[#This Row],[flow]]&lt;=class[[#This Row],[high]]),1,0)</f>
        <v>0</v>
      </c>
    </row>
    <row r="1112" spans="1:20">
      <c r="A1112" s="59">
        <v>7653</v>
      </c>
      <c r="B1112" s="59">
        <v>2</v>
      </c>
      <c r="C1112" s="59">
        <v>1</v>
      </c>
      <c r="D1112" s="59">
        <v>2</v>
      </c>
      <c r="E1112" s="59" t="s">
        <v>82</v>
      </c>
      <c r="F1112" s="59">
        <v>3</v>
      </c>
      <c r="G1112" s="227">
        <v>2</v>
      </c>
      <c r="H1112" s="227">
        <v>6</v>
      </c>
      <c r="I1112" s="227">
        <v>1</v>
      </c>
      <c r="J1112" s="59">
        <v>29400</v>
      </c>
      <c r="K1112" s="78">
        <f>VLOOKUP(class[[#This Row],[hwycov_id]],flow[[hwycov_id]:[flow_day]],2,FALSE)</f>
        <v>40857.833373000001</v>
      </c>
      <c r="L1112" s="229">
        <f t="shared" si="54"/>
        <v>0.38972222357142861</v>
      </c>
      <c r="M1112" s="228">
        <f t="shared" si="55"/>
        <v>11457.833373000001</v>
      </c>
      <c r="N1112" s="228">
        <f t="shared" si="56"/>
        <v>131281945.60343258</v>
      </c>
      <c r="O1112" s="59" t="e">
        <f>VLOOKUP(class[[#This Row],[hwycov_id]],check!$A$2:$P$26,16,FALSE)</f>
        <v>#N/A</v>
      </c>
      <c r="P1112" s="59">
        <v>1136</v>
      </c>
      <c r="Q1112" s="304">
        <f>ROUND(class[[#This Row],[count]],-3)</f>
        <v>29000</v>
      </c>
      <c r="R1112" s="321">
        <f>VLOOKUP(class[[#This Row],[count_rd]],caltran!$J$2:$P$182,7,FALSE)</f>
        <v>21924</v>
      </c>
      <c r="S1112" s="321">
        <f>VLOOKUP(class[[#This Row],[count_rd]],caltran!$J$2:$P$182,6,FALSE)</f>
        <v>36076</v>
      </c>
      <c r="T1112" s="59">
        <f>IF(AND(class[[#This Row],[flow]]&gt;=class[[#This Row],[low]], class[[#This Row],[flow]]&lt;=class[[#This Row],[high]]),1,0)</f>
        <v>0</v>
      </c>
    </row>
    <row r="1113" spans="1:20">
      <c r="A1113" s="59">
        <v>19904</v>
      </c>
      <c r="B1113" s="59">
        <v>2</v>
      </c>
      <c r="C1113" s="59">
        <v>1</v>
      </c>
      <c r="D1113" s="59">
        <v>2</v>
      </c>
      <c r="E1113" s="59" t="s">
        <v>82</v>
      </c>
      <c r="F1113" s="59">
        <v>3</v>
      </c>
      <c r="G1113" s="227">
        <v>2</v>
      </c>
      <c r="H1113" s="227">
        <v>2</v>
      </c>
      <c r="I1113" s="227">
        <v>14</v>
      </c>
      <c r="J1113" s="59">
        <v>29888</v>
      </c>
      <c r="K1113" s="78">
        <f>VLOOKUP(class[[#This Row],[hwycov_id]],flow[[hwycov_id]:[flow_day]],2,FALSE)</f>
        <v>29268.995453000003</v>
      </c>
      <c r="L1113" s="229">
        <f t="shared" si="54"/>
        <v>-2.0710805239560925E-2</v>
      </c>
      <c r="M1113" s="228">
        <f t="shared" si="55"/>
        <v>-619.00454699999682</v>
      </c>
      <c r="N1113" s="228">
        <f t="shared" si="56"/>
        <v>383166.62920667126</v>
      </c>
      <c r="O1113" s="59" t="e">
        <f>VLOOKUP(class[[#This Row],[hwycov_id]],check!$A$2:$P$26,16,FALSE)</f>
        <v>#N/A</v>
      </c>
      <c r="P1113" s="59">
        <v>1137</v>
      </c>
      <c r="Q1113" s="304">
        <f>ROUND(class[[#This Row],[count]],-3)</f>
        <v>30000</v>
      </c>
      <c r="R1113" s="321">
        <f>VLOOKUP(class[[#This Row],[count_rd]],caltran!$J$2:$P$182,7,FALSE)</f>
        <v>22770</v>
      </c>
      <c r="S1113" s="321">
        <f>VLOOKUP(class[[#This Row],[count_rd]],caltran!$J$2:$P$182,6,FALSE)</f>
        <v>37230</v>
      </c>
      <c r="T1113" s="59">
        <f>IF(AND(class[[#This Row],[flow]]&gt;=class[[#This Row],[low]], class[[#This Row],[flow]]&lt;=class[[#This Row],[high]]),1,0)</f>
        <v>1</v>
      </c>
    </row>
    <row r="1114" spans="1:20">
      <c r="A1114" s="59">
        <v>12561</v>
      </c>
      <c r="B1114" s="59">
        <v>2</v>
      </c>
      <c r="C1114" s="59">
        <v>1</v>
      </c>
      <c r="D1114" s="59">
        <v>2</v>
      </c>
      <c r="E1114" s="59" t="s">
        <v>82</v>
      </c>
      <c r="F1114" s="59">
        <v>3</v>
      </c>
      <c r="G1114" s="227">
        <v>3</v>
      </c>
      <c r="H1114" s="227">
        <v>6</v>
      </c>
      <c r="I1114" s="227">
        <v>1</v>
      </c>
      <c r="J1114" s="59">
        <v>31100</v>
      </c>
      <c r="K1114" s="78">
        <f>VLOOKUP(class[[#This Row],[hwycov_id]],flow[[hwycov_id]:[flow_day]],2,FALSE)</f>
        <v>39915.226043000002</v>
      </c>
      <c r="L1114" s="229">
        <f t="shared" si="54"/>
        <v>0.28344778273311899</v>
      </c>
      <c r="M1114" s="228">
        <f t="shared" si="55"/>
        <v>8815.2260430000024</v>
      </c>
      <c r="N1114" s="228">
        <f t="shared" si="56"/>
        <v>77708210.189185485</v>
      </c>
      <c r="O1114" s="59" t="e">
        <f>VLOOKUP(class[[#This Row],[hwycov_id]],check!$A$2:$P$26,16,FALSE)</f>
        <v>#N/A</v>
      </c>
      <c r="P1114" s="59">
        <v>1138</v>
      </c>
      <c r="Q1114" s="304">
        <f>ROUND(class[[#This Row],[count]],-3)</f>
        <v>31000</v>
      </c>
      <c r="R1114" s="321">
        <f>VLOOKUP(class[[#This Row],[count_rd]],caltran!$J$2:$P$182,7,FALSE)</f>
        <v>23591</v>
      </c>
      <c r="S1114" s="321">
        <f>VLOOKUP(class[[#This Row],[count_rd]],caltran!$J$2:$P$182,6,FALSE)</f>
        <v>38408.999999999993</v>
      </c>
      <c r="T1114" s="59">
        <f>IF(AND(class[[#This Row],[flow]]&gt;=class[[#This Row],[low]], class[[#This Row],[flow]]&lt;=class[[#This Row],[high]]),1,0)</f>
        <v>0</v>
      </c>
    </row>
    <row r="1115" spans="1:20">
      <c r="A1115" s="59">
        <v>6997</v>
      </c>
      <c r="B1115" s="59">
        <v>2</v>
      </c>
      <c r="C1115" s="59">
        <v>1</v>
      </c>
      <c r="D1115" s="59">
        <v>2</v>
      </c>
      <c r="E1115" s="59" t="s">
        <v>82</v>
      </c>
      <c r="F1115" s="59">
        <v>3</v>
      </c>
      <c r="G1115" s="227">
        <v>3</v>
      </c>
      <c r="H1115" s="227">
        <v>3</v>
      </c>
      <c r="I1115" s="227">
        <v>14</v>
      </c>
      <c r="J1115" s="59">
        <v>31570</v>
      </c>
      <c r="K1115" s="78">
        <f>VLOOKUP(class[[#This Row],[hwycov_id]],flow[[hwycov_id]:[flow_day]],2,FALSE)</f>
        <v>23462.432936000001</v>
      </c>
      <c r="L1115" s="229">
        <f t="shared" si="54"/>
        <v>-0.25681238720304078</v>
      </c>
      <c r="M1115" s="228">
        <f t="shared" si="55"/>
        <v>-8107.5670639999989</v>
      </c>
      <c r="N1115" s="228">
        <f t="shared" si="56"/>
        <v>65732643.697257563</v>
      </c>
      <c r="O1115" s="59" t="e">
        <f>VLOOKUP(class[[#This Row],[hwycov_id]],check!$A$2:$P$26,16,FALSE)</f>
        <v>#N/A</v>
      </c>
      <c r="P1115" s="59">
        <v>1139</v>
      </c>
      <c r="Q1115" s="304">
        <f>ROUND(class[[#This Row],[count]],-3)</f>
        <v>32000</v>
      </c>
      <c r="R1115" s="321">
        <f>VLOOKUP(class[[#This Row],[count_rd]],caltran!$J$2:$P$182,7,FALSE)</f>
        <v>24426.666666666664</v>
      </c>
      <c r="S1115" s="321">
        <f>VLOOKUP(class[[#This Row],[count_rd]],caltran!$J$2:$P$182,6,FALSE)</f>
        <v>39573.333333333328</v>
      </c>
      <c r="T1115" s="59">
        <f>IF(AND(class[[#This Row],[flow]]&gt;=class[[#This Row],[low]], class[[#This Row],[flow]]&lt;=class[[#This Row],[high]]),1,0)</f>
        <v>0</v>
      </c>
    </row>
    <row r="1116" spans="1:20">
      <c r="A1116" s="59">
        <v>16505</v>
      </c>
      <c r="B1116" s="59">
        <v>2</v>
      </c>
      <c r="C1116" s="59">
        <v>1</v>
      </c>
      <c r="D1116" s="59">
        <v>2</v>
      </c>
      <c r="E1116" s="59" t="s">
        <v>82</v>
      </c>
      <c r="F1116" s="59">
        <v>3</v>
      </c>
      <c r="G1116" s="227">
        <v>3</v>
      </c>
      <c r="H1116" s="227">
        <v>3</v>
      </c>
      <c r="I1116" s="227">
        <v>14</v>
      </c>
      <c r="J1116" s="59">
        <v>32680</v>
      </c>
      <c r="K1116" s="78">
        <f>VLOOKUP(class[[#This Row],[hwycov_id]],flow[[hwycov_id]:[flow_day]],2,FALSE)</f>
        <v>42661.123048000001</v>
      </c>
      <c r="L1116" s="229">
        <f t="shared" si="54"/>
        <v>0.30541992190942469</v>
      </c>
      <c r="M1116" s="228">
        <f t="shared" si="55"/>
        <v>9981.1230480000013</v>
      </c>
      <c r="N1116" s="228">
        <f t="shared" si="56"/>
        <v>99622817.299316838</v>
      </c>
      <c r="O1116" s="59" t="e">
        <f>VLOOKUP(class[[#This Row],[hwycov_id]],check!$A$2:$P$26,16,FALSE)</f>
        <v>#N/A</v>
      </c>
      <c r="P1116" s="59">
        <v>1140</v>
      </c>
      <c r="Q1116" s="304">
        <f>ROUND(class[[#This Row],[count]],-3)</f>
        <v>33000</v>
      </c>
      <c r="R1116" s="321">
        <f>VLOOKUP(class[[#This Row],[count_rd]],caltran!$J$2:$P$182,7,FALSE)</f>
        <v>25245</v>
      </c>
      <c r="S1116" s="321">
        <f>VLOOKUP(class[[#This Row],[count_rd]],caltran!$J$2:$P$182,6,FALSE)</f>
        <v>40754.999999999993</v>
      </c>
      <c r="T1116" s="59">
        <f>IF(AND(class[[#This Row],[flow]]&gt;=class[[#This Row],[low]], class[[#This Row],[flow]]&lt;=class[[#This Row],[high]]),1,0)</f>
        <v>0</v>
      </c>
    </row>
    <row r="1117" spans="1:20">
      <c r="A1117" s="59">
        <v>13620</v>
      </c>
      <c r="B1117" s="59">
        <v>2</v>
      </c>
      <c r="C1117" s="59">
        <v>1</v>
      </c>
      <c r="D1117" s="59">
        <v>2</v>
      </c>
      <c r="E1117" s="59" t="s">
        <v>82</v>
      </c>
      <c r="F1117" s="59">
        <v>3</v>
      </c>
      <c r="G1117" s="227">
        <v>3</v>
      </c>
      <c r="H1117" s="227">
        <v>3</v>
      </c>
      <c r="I1117" s="227">
        <v>19</v>
      </c>
      <c r="J1117" s="59">
        <v>32804</v>
      </c>
      <c r="K1117" s="78">
        <f>VLOOKUP(class[[#This Row],[hwycov_id]],flow[[hwycov_id]:[flow_day]],2,FALSE)</f>
        <v>46028.508912000005</v>
      </c>
      <c r="L1117" s="229">
        <f t="shared" si="54"/>
        <v>0.40313708425801753</v>
      </c>
      <c r="M1117" s="228">
        <f t="shared" si="55"/>
        <v>13224.508912000005</v>
      </c>
      <c r="N1117" s="228">
        <f t="shared" si="56"/>
        <v>174887635.96356755</v>
      </c>
      <c r="O1117" s="59" t="e">
        <f>VLOOKUP(class[[#This Row],[hwycov_id]],check!$A$2:$P$26,16,FALSE)</f>
        <v>#N/A</v>
      </c>
      <c r="P1117" s="59">
        <v>1141</v>
      </c>
      <c r="Q1117" s="304">
        <f>ROUND(class[[#This Row],[count]],-3)</f>
        <v>33000</v>
      </c>
      <c r="R1117" s="321">
        <f>VLOOKUP(class[[#This Row],[count_rd]],caltran!$J$2:$P$182,7,FALSE)</f>
        <v>25245</v>
      </c>
      <c r="S1117" s="321">
        <f>VLOOKUP(class[[#This Row],[count_rd]],caltran!$J$2:$P$182,6,FALSE)</f>
        <v>40754.999999999993</v>
      </c>
      <c r="T1117" s="59">
        <f>IF(AND(class[[#This Row],[flow]]&gt;=class[[#This Row],[low]], class[[#This Row],[flow]]&lt;=class[[#This Row],[high]]),1,0)</f>
        <v>0</v>
      </c>
    </row>
    <row r="1118" spans="1:20">
      <c r="A1118" s="59">
        <v>3842</v>
      </c>
      <c r="B1118" s="59">
        <v>2</v>
      </c>
      <c r="C1118" s="59">
        <v>1</v>
      </c>
      <c r="D1118" s="59">
        <v>2</v>
      </c>
      <c r="E1118" s="59" t="s">
        <v>82</v>
      </c>
      <c r="F1118" s="59">
        <v>3</v>
      </c>
      <c r="G1118" s="227">
        <v>3</v>
      </c>
      <c r="H1118" s="227">
        <v>3</v>
      </c>
      <c r="I1118" s="227">
        <v>14</v>
      </c>
      <c r="J1118" s="59">
        <v>33963</v>
      </c>
      <c r="K1118" s="78">
        <f>VLOOKUP(class[[#This Row],[hwycov_id]],flow[[hwycov_id]:[flow_day]],2,FALSE)</f>
        <v>44309.663132000001</v>
      </c>
      <c r="L1118" s="229">
        <f t="shared" si="54"/>
        <v>0.30464514713070101</v>
      </c>
      <c r="M1118" s="228">
        <f t="shared" si="55"/>
        <v>10346.663132000001</v>
      </c>
      <c r="N1118" s="228">
        <f t="shared" si="56"/>
        <v>107053437.96708807</v>
      </c>
      <c r="O1118" s="59" t="e">
        <f>VLOOKUP(class[[#This Row],[hwycov_id]],check!$A$2:$P$26,16,FALSE)</f>
        <v>#N/A</v>
      </c>
      <c r="P1118" s="59">
        <v>1142</v>
      </c>
      <c r="Q1118" s="304">
        <f>ROUND(class[[#This Row],[count]],-3)</f>
        <v>34000</v>
      </c>
      <c r="R1118" s="321">
        <f>VLOOKUP(class[[#This Row],[count_rd]],caltran!$J$2:$P$182,7,FALSE)</f>
        <v>26112</v>
      </c>
      <c r="S1118" s="321">
        <f>VLOOKUP(class[[#This Row],[count_rd]],caltran!$J$2:$P$182,6,FALSE)</f>
        <v>41888</v>
      </c>
      <c r="T1118" s="59">
        <f>IF(AND(class[[#This Row],[flow]]&gt;=class[[#This Row],[low]], class[[#This Row],[flow]]&lt;=class[[#This Row],[high]]),1,0)</f>
        <v>0</v>
      </c>
    </row>
    <row r="1119" spans="1:20">
      <c r="A1119" s="59">
        <v>10481</v>
      </c>
      <c r="B1119" s="59">
        <v>2</v>
      </c>
      <c r="C1119" s="59">
        <v>1</v>
      </c>
      <c r="D1119" s="59">
        <v>2</v>
      </c>
      <c r="E1119" s="59" t="s">
        <v>82</v>
      </c>
      <c r="F1119" s="59">
        <v>3</v>
      </c>
      <c r="G1119" s="227">
        <v>3</v>
      </c>
      <c r="H1119" s="227">
        <v>4</v>
      </c>
      <c r="I1119" s="227">
        <v>14</v>
      </c>
      <c r="J1119" s="59">
        <v>34537</v>
      </c>
      <c r="K1119" s="78">
        <f>VLOOKUP(class[[#This Row],[hwycov_id]],flow[[hwycov_id]:[flow_day]],2,FALSE)</f>
        <v>76794.21508699999</v>
      </c>
      <c r="L1119" s="229">
        <f t="shared" si="54"/>
        <v>1.2235346175695629</v>
      </c>
      <c r="M1119" s="228">
        <f t="shared" si="55"/>
        <v>42257.21508699999</v>
      </c>
      <c r="N1119" s="228">
        <f t="shared" si="56"/>
        <v>1785672226.9089797</v>
      </c>
      <c r="O1119" s="59" t="e">
        <f>VLOOKUP(class[[#This Row],[hwycov_id]],check!$A$2:$P$26,16,FALSE)</f>
        <v>#N/A</v>
      </c>
      <c r="P1119" s="59">
        <v>1143</v>
      </c>
      <c r="Q1119" s="304">
        <f>ROUND(class[[#This Row],[count]],-3)</f>
        <v>35000</v>
      </c>
      <c r="R1119" s="321">
        <f>VLOOKUP(class[[#This Row],[count_rd]],caltran!$J$2:$P$182,7,FALSE)</f>
        <v>26985</v>
      </c>
      <c r="S1119" s="321">
        <f>VLOOKUP(class[[#This Row],[count_rd]],caltran!$J$2:$P$182,6,FALSE)</f>
        <v>43015</v>
      </c>
      <c r="T1119" s="59">
        <f>IF(AND(class[[#This Row],[flow]]&gt;=class[[#This Row],[low]], class[[#This Row],[flow]]&lt;=class[[#This Row],[high]]),1,0)</f>
        <v>0</v>
      </c>
    </row>
    <row r="1120" spans="1:20">
      <c r="A1120" s="59">
        <v>16092</v>
      </c>
      <c r="B1120" s="59">
        <v>2</v>
      </c>
      <c r="C1120" s="59">
        <v>1</v>
      </c>
      <c r="D1120" s="59">
        <v>2</v>
      </c>
      <c r="E1120" s="59" t="s">
        <v>82</v>
      </c>
      <c r="F1120" s="59">
        <v>3</v>
      </c>
      <c r="G1120" s="227">
        <v>3</v>
      </c>
      <c r="H1120" s="227">
        <v>3</v>
      </c>
      <c r="I1120" s="227">
        <v>14</v>
      </c>
      <c r="J1120" s="59">
        <v>35052</v>
      </c>
      <c r="K1120" s="78">
        <f>VLOOKUP(class[[#This Row],[hwycov_id]],flow[[hwycov_id]:[flow_day]],2,FALSE)</f>
        <v>27576.826019</v>
      </c>
      <c r="L1120" s="229">
        <f t="shared" si="54"/>
        <v>-0.21325955668720753</v>
      </c>
      <c r="M1120" s="228">
        <f t="shared" si="55"/>
        <v>-7475.1739809999999</v>
      </c>
      <c r="N1120" s="228">
        <f t="shared" si="56"/>
        <v>55878226.046219386</v>
      </c>
      <c r="O1120" s="59" t="e">
        <f>VLOOKUP(class[[#This Row],[hwycov_id]],check!$A$2:$P$26,16,FALSE)</f>
        <v>#N/A</v>
      </c>
      <c r="P1120" s="59">
        <v>1144</v>
      </c>
      <c r="Q1120" s="304">
        <f>ROUND(class[[#This Row],[count]],-3)</f>
        <v>35000</v>
      </c>
      <c r="R1120" s="321">
        <f>VLOOKUP(class[[#This Row],[count_rd]],caltran!$J$2:$P$182,7,FALSE)</f>
        <v>26985</v>
      </c>
      <c r="S1120" s="321">
        <f>VLOOKUP(class[[#This Row],[count_rd]],caltran!$J$2:$P$182,6,FALSE)</f>
        <v>43015</v>
      </c>
      <c r="T1120" s="59">
        <f>IF(AND(class[[#This Row],[flow]]&gt;=class[[#This Row],[low]], class[[#This Row],[flow]]&lt;=class[[#This Row],[high]]),1,0)</f>
        <v>1</v>
      </c>
    </row>
    <row r="1121" spans="1:20">
      <c r="A1121" s="59">
        <v>20034</v>
      </c>
      <c r="B1121" s="59">
        <v>2</v>
      </c>
      <c r="C1121" s="59">
        <v>1</v>
      </c>
      <c r="D1121" s="59">
        <v>2</v>
      </c>
      <c r="E1121" s="59" t="s">
        <v>82</v>
      </c>
      <c r="F1121" s="59">
        <v>3</v>
      </c>
      <c r="G1121" s="227">
        <v>3</v>
      </c>
      <c r="H1121" s="227">
        <v>2</v>
      </c>
      <c r="I1121" s="227">
        <v>14</v>
      </c>
      <c r="J1121" s="59">
        <v>35301</v>
      </c>
      <c r="K1121" s="78">
        <f>VLOOKUP(class[[#This Row],[hwycov_id]],flow[[hwycov_id]:[flow_day]],2,FALSE)</f>
        <v>42447.852052000002</v>
      </c>
      <c r="L1121" s="229">
        <f t="shared" si="54"/>
        <v>0.20245466281408464</v>
      </c>
      <c r="M1121" s="228">
        <f t="shared" si="55"/>
        <v>7146.852052000002</v>
      </c>
      <c r="N1121" s="228">
        <f t="shared" si="56"/>
        <v>51077494.253176637</v>
      </c>
      <c r="O1121" s="59" t="e">
        <f>VLOOKUP(class[[#This Row],[hwycov_id]],check!$A$2:$P$26,16,FALSE)</f>
        <v>#N/A</v>
      </c>
      <c r="P1121" s="59">
        <v>1145</v>
      </c>
      <c r="Q1121" s="304">
        <f>ROUND(class[[#This Row],[count]],-3)</f>
        <v>35000</v>
      </c>
      <c r="R1121" s="321">
        <f>VLOOKUP(class[[#This Row],[count_rd]],caltran!$J$2:$P$182,7,FALSE)</f>
        <v>26985</v>
      </c>
      <c r="S1121" s="321">
        <f>VLOOKUP(class[[#This Row],[count_rd]],caltran!$J$2:$P$182,6,FALSE)</f>
        <v>43015</v>
      </c>
      <c r="T1121" s="59">
        <f>IF(AND(class[[#This Row],[flow]]&gt;=class[[#This Row],[low]], class[[#This Row],[flow]]&lt;=class[[#This Row],[high]]),1,0)</f>
        <v>1</v>
      </c>
    </row>
    <row r="1122" spans="1:20">
      <c r="A1122" s="59">
        <v>263</v>
      </c>
      <c r="B1122" s="59">
        <v>2</v>
      </c>
      <c r="C1122" s="59">
        <v>1</v>
      </c>
      <c r="D1122" s="59">
        <v>2</v>
      </c>
      <c r="E1122" s="59" t="s">
        <v>82</v>
      </c>
      <c r="F1122" s="59">
        <v>3</v>
      </c>
      <c r="G1122" s="227">
        <v>3</v>
      </c>
      <c r="H1122" s="227">
        <v>6</v>
      </c>
      <c r="I1122" s="227">
        <v>1</v>
      </c>
      <c r="J1122" s="59">
        <v>35500</v>
      </c>
      <c r="K1122" s="78">
        <f>VLOOKUP(class[[#This Row],[hwycov_id]],flow[[hwycov_id]:[flow_day]],2,FALSE)</f>
        <v>35989.780639999997</v>
      </c>
      <c r="L1122" s="229">
        <f t="shared" si="54"/>
        <v>1.3796637746478879E-2</v>
      </c>
      <c r="M1122" s="228">
        <f t="shared" si="55"/>
        <v>489.78063999999722</v>
      </c>
      <c r="N1122" s="228">
        <f t="shared" si="56"/>
        <v>239885.07531880686</v>
      </c>
      <c r="O1122" s="59" t="e">
        <f>VLOOKUP(class[[#This Row],[hwycov_id]],check!$A$2:$P$26,16,FALSE)</f>
        <v>#N/A</v>
      </c>
      <c r="P1122" s="59">
        <v>1146</v>
      </c>
      <c r="Q1122" s="304">
        <f>ROUND(class[[#This Row],[count]],-3)</f>
        <v>36000</v>
      </c>
      <c r="R1122" s="321">
        <f>VLOOKUP(class[[#This Row],[count_rd]],caltran!$J$2:$P$182,7,FALSE)</f>
        <v>27815.999999999996</v>
      </c>
      <c r="S1122" s="321">
        <f>VLOOKUP(class[[#This Row],[count_rd]],caltran!$J$2:$P$182,6,FALSE)</f>
        <v>44184</v>
      </c>
      <c r="T1122" s="59">
        <f>IF(AND(class[[#This Row],[flow]]&gt;=class[[#This Row],[low]], class[[#This Row],[flow]]&lt;=class[[#This Row],[high]]),1,0)</f>
        <v>1</v>
      </c>
    </row>
    <row r="1123" spans="1:20">
      <c r="A1123" s="59">
        <v>15282</v>
      </c>
      <c r="B1123" s="59">
        <v>2</v>
      </c>
      <c r="C1123" s="59">
        <v>1</v>
      </c>
      <c r="D1123" s="59">
        <v>2</v>
      </c>
      <c r="E1123" s="59" t="s">
        <v>82</v>
      </c>
      <c r="F1123" s="59">
        <v>3</v>
      </c>
      <c r="G1123" s="227">
        <v>3</v>
      </c>
      <c r="H1123" s="227">
        <v>5</v>
      </c>
      <c r="I1123" s="227">
        <v>16</v>
      </c>
      <c r="J1123" s="59">
        <v>35600</v>
      </c>
      <c r="K1123" s="78">
        <f>VLOOKUP(class[[#This Row],[hwycov_id]],flow[[hwycov_id]:[flow_day]],2,FALSE)</f>
        <v>22760.883307</v>
      </c>
      <c r="L1123" s="229">
        <f t="shared" si="54"/>
        <v>-0.36064934530898873</v>
      </c>
      <c r="M1123" s="228">
        <f t="shared" si="55"/>
        <v>-12839.116693</v>
      </c>
      <c r="N1123" s="228">
        <f t="shared" si="56"/>
        <v>164842917.45647126</v>
      </c>
      <c r="O1123" s="59" t="e">
        <f>VLOOKUP(class[[#This Row],[hwycov_id]],check!$A$2:$P$26,16,FALSE)</f>
        <v>#N/A</v>
      </c>
      <c r="P1123" s="59">
        <v>1147</v>
      </c>
      <c r="Q1123" s="304">
        <f>ROUND(class[[#This Row],[count]],-3)</f>
        <v>36000</v>
      </c>
      <c r="R1123" s="321">
        <f>VLOOKUP(class[[#This Row],[count_rd]],caltran!$J$2:$P$182,7,FALSE)</f>
        <v>27815.999999999996</v>
      </c>
      <c r="S1123" s="321">
        <f>VLOOKUP(class[[#This Row],[count_rd]],caltran!$J$2:$P$182,6,FALSE)</f>
        <v>44184</v>
      </c>
      <c r="T1123" s="59">
        <f>IF(AND(class[[#This Row],[flow]]&gt;=class[[#This Row],[low]], class[[#This Row],[flow]]&lt;=class[[#This Row],[high]]),1,0)</f>
        <v>0</v>
      </c>
    </row>
    <row r="1124" spans="1:20">
      <c r="A1124" s="59">
        <v>775</v>
      </c>
      <c r="B1124" s="59">
        <v>2</v>
      </c>
      <c r="C1124" s="59">
        <v>1</v>
      </c>
      <c r="D1124" s="59">
        <v>2</v>
      </c>
      <c r="E1124" s="59" t="s">
        <v>82</v>
      </c>
      <c r="F1124" s="59">
        <v>3</v>
      </c>
      <c r="G1124" s="227">
        <v>3</v>
      </c>
      <c r="H1124" s="227">
        <v>6</v>
      </c>
      <c r="I1124" s="227">
        <v>1</v>
      </c>
      <c r="J1124" s="59">
        <v>35900</v>
      </c>
      <c r="K1124" s="78">
        <f>VLOOKUP(class[[#This Row],[hwycov_id]],flow[[hwycov_id]:[flow_day]],2,FALSE)</f>
        <v>44215.236176999999</v>
      </c>
      <c r="L1124" s="229">
        <f t="shared" si="54"/>
        <v>0.23162217763231197</v>
      </c>
      <c r="M1124" s="228">
        <f t="shared" si="55"/>
        <v>8315.2361769999989</v>
      </c>
      <c r="N1124" s="228">
        <f t="shared" si="56"/>
        <v>69143152.67928955</v>
      </c>
      <c r="O1124" s="59" t="e">
        <f>VLOOKUP(class[[#This Row],[hwycov_id]],check!$A$2:$P$26,16,FALSE)</f>
        <v>#N/A</v>
      </c>
      <c r="P1124" s="59">
        <v>1148</v>
      </c>
      <c r="Q1124" s="304">
        <f>ROUND(class[[#This Row],[count]],-3)</f>
        <v>36000</v>
      </c>
      <c r="R1124" s="321">
        <f>VLOOKUP(class[[#This Row],[count_rd]],caltran!$J$2:$P$182,7,FALSE)</f>
        <v>27815.999999999996</v>
      </c>
      <c r="S1124" s="321">
        <f>VLOOKUP(class[[#This Row],[count_rd]],caltran!$J$2:$P$182,6,FALSE)</f>
        <v>44184</v>
      </c>
      <c r="T1124" s="59">
        <f>IF(AND(class[[#This Row],[flow]]&gt;=class[[#This Row],[low]], class[[#This Row],[flow]]&lt;=class[[#This Row],[high]]),1,0)</f>
        <v>0</v>
      </c>
    </row>
    <row r="1125" spans="1:20">
      <c r="A1125" s="59">
        <v>12128</v>
      </c>
      <c r="B1125" s="59">
        <v>2</v>
      </c>
      <c r="C1125" s="59">
        <v>1</v>
      </c>
      <c r="D1125" s="59">
        <v>2</v>
      </c>
      <c r="E1125" s="59" t="s">
        <v>82</v>
      </c>
      <c r="F1125" s="59">
        <v>3</v>
      </c>
      <c r="G1125" s="227">
        <v>3</v>
      </c>
      <c r="H1125" s="227">
        <v>6</v>
      </c>
      <c r="I1125" s="227">
        <v>1</v>
      </c>
      <c r="J1125" s="59">
        <v>37200</v>
      </c>
      <c r="K1125" s="78">
        <f>VLOOKUP(class[[#This Row],[hwycov_id]],flow[[hwycov_id]:[flow_day]],2,FALSE)</f>
        <v>46719.384094000008</v>
      </c>
      <c r="L1125" s="229">
        <f t="shared" si="54"/>
        <v>0.25589742188172071</v>
      </c>
      <c r="M1125" s="228">
        <f t="shared" si="55"/>
        <v>9519.3840940000082</v>
      </c>
      <c r="N1125" s="228">
        <f t="shared" si="56"/>
        <v>90618673.529100358</v>
      </c>
      <c r="O1125" s="59" t="e">
        <f>VLOOKUP(class[[#This Row],[hwycov_id]],check!$A$2:$P$26,16,FALSE)</f>
        <v>#N/A</v>
      </c>
      <c r="P1125" s="59">
        <v>1149</v>
      </c>
      <c r="Q1125" s="304">
        <f>ROUND(class[[#This Row],[count]],-3)</f>
        <v>37000</v>
      </c>
      <c r="R1125" s="321">
        <f>VLOOKUP(class[[#This Row],[count_rd]],caltran!$J$2:$P$182,7,FALSE)</f>
        <v>28660.611111111113</v>
      </c>
      <c r="S1125" s="321">
        <f>VLOOKUP(class[[#This Row],[count_rd]],caltran!$J$2:$P$182,6,FALSE)</f>
        <v>45339.388888888891</v>
      </c>
      <c r="T1125" s="59">
        <f>IF(AND(class[[#This Row],[flow]]&gt;=class[[#This Row],[low]], class[[#This Row],[flow]]&lt;=class[[#This Row],[high]]),1,0)</f>
        <v>0</v>
      </c>
    </row>
    <row r="1126" spans="1:20">
      <c r="A1126" s="59">
        <v>8213</v>
      </c>
      <c r="B1126" s="59">
        <v>2</v>
      </c>
      <c r="C1126" s="59">
        <v>1</v>
      </c>
      <c r="D1126" s="59">
        <v>2</v>
      </c>
      <c r="E1126" s="59" t="s">
        <v>82</v>
      </c>
      <c r="F1126" s="59">
        <v>3</v>
      </c>
      <c r="G1126" s="227">
        <v>3</v>
      </c>
      <c r="H1126" s="227">
        <v>3</v>
      </c>
      <c r="I1126" s="227">
        <v>14</v>
      </c>
      <c r="J1126" s="59">
        <v>37393</v>
      </c>
      <c r="K1126" s="78">
        <f>VLOOKUP(class[[#This Row],[hwycov_id]],flow[[hwycov_id]:[flow_day]],2,FALSE)</f>
        <v>17330.184632</v>
      </c>
      <c r="L1126" s="229">
        <f t="shared" si="54"/>
        <v>-0.53653933538362786</v>
      </c>
      <c r="M1126" s="228">
        <f t="shared" si="55"/>
        <v>-20062.815368</v>
      </c>
      <c r="N1126" s="228">
        <f t="shared" si="56"/>
        <v>402516560.49045694</v>
      </c>
      <c r="O1126" s="59" t="e">
        <f>VLOOKUP(class[[#This Row],[hwycov_id]],check!$A$2:$P$26,16,FALSE)</f>
        <v>#N/A</v>
      </c>
      <c r="P1126" s="59">
        <v>1150</v>
      </c>
      <c r="Q1126" s="304">
        <f>ROUND(class[[#This Row],[count]],-3)</f>
        <v>37000</v>
      </c>
      <c r="R1126" s="321">
        <f>VLOOKUP(class[[#This Row],[count_rd]],caltran!$J$2:$P$182,7,FALSE)</f>
        <v>28660.611111111113</v>
      </c>
      <c r="S1126" s="321">
        <f>VLOOKUP(class[[#This Row],[count_rd]],caltran!$J$2:$P$182,6,FALSE)</f>
        <v>45339.388888888891</v>
      </c>
      <c r="T1126" s="59">
        <f>IF(AND(class[[#This Row],[flow]]&gt;=class[[#This Row],[low]], class[[#This Row],[flow]]&lt;=class[[#This Row],[high]]),1,0)</f>
        <v>0</v>
      </c>
    </row>
    <row r="1127" spans="1:20">
      <c r="A1127" s="59">
        <v>1002</v>
      </c>
      <c r="B1127" s="59">
        <v>2</v>
      </c>
      <c r="C1127" s="59">
        <v>1</v>
      </c>
      <c r="D1127" s="59">
        <v>2</v>
      </c>
      <c r="E1127" s="59" t="s">
        <v>82</v>
      </c>
      <c r="F1127" s="59">
        <v>3</v>
      </c>
      <c r="G1127" s="227">
        <v>3</v>
      </c>
      <c r="H1127" s="227">
        <v>6</v>
      </c>
      <c r="I1127" s="227">
        <v>1</v>
      </c>
      <c r="J1127" s="59">
        <v>37800</v>
      </c>
      <c r="K1127" s="78">
        <f>VLOOKUP(class[[#This Row],[hwycov_id]],flow[[hwycov_id]:[flow_day]],2,FALSE)</f>
        <v>32207.132322999998</v>
      </c>
      <c r="L1127" s="229">
        <f t="shared" si="54"/>
        <v>-0.14795946235449742</v>
      </c>
      <c r="M1127" s="228">
        <f t="shared" si="55"/>
        <v>-5592.867677000002</v>
      </c>
      <c r="N1127" s="228">
        <f t="shared" si="56"/>
        <v>31280168.852431398</v>
      </c>
      <c r="O1127" s="59" t="e">
        <f>VLOOKUP(class[[#This Row],[hwycov_id]],check!$A$2:$P$26,16,FALSE)</f>
        <v>#N/A</v>
      </c>
      <c r="P1127" s="59">
        <v>1151</v>
      </c>
      <c r="Q1127" s="304">
        <f>ROUND(class[[#This Row],[count]],-3)</f>
        <v>38000</v>
      </c>
      <c r="R1127" s="321">
        <f>VLOOKUP(class[[#This Row],[count_rd]],caltran!$J$2:$P$182,7,FALSE)</f>
        <v>29488</v>
      </c>
      <c r="S1127" s="321">
        <f>VLOOKUP(class[[#This Row],[count_rd]],caltran!$J$2:$P$182,6,FALSE)</f>
        <v>46512</v>
      </c>
      <c r="T1127" s="59">
        <f>IF(AND(class[[#This Row],[flow]]&gt;=class[[#This Row],[low]], class[[#This Row],[flow]]&lt;=class[[#This Row],[high]]),1,0)</f>
        <v>1</v>
      </c>
    </row>
    <row r="1128" spans="1:20">
      <c r="A1128" s="59">
        <v>14072</v>
      </c>
      <c r="B1128" s="59">
        <v>2</v>
      </c>
      <c r="C1128" s="59">
        <v>1</v>
      </c>
      <c r="D1128" s="59">
        <v>2</v>
      </c>
      <c r="E1128" s="59" t="s">
        <v>82</v>
      </c>
      <c r="F1128" s="59">
        <v>3</v>
      </c>
      <c r="G1128" s="227">
        <v>3</v>
      </c>
      <c r="H1128" s="227">
        <v>4</v>
      </c>
      <c r="I1128" s="227">
        <v>2</v>
      </c>
      <c r="J1128" s="59">
        <v>38300</v>
      </c>
      <c r="K1128" s="78">
        <f>VLOOKUP(class[[#This Row],[hwycov_id]],flow[[hwycov_id]:[flow_day]],2,FALSE)</f>
        <v>32066.699341</v>
      </c>
      <c r="L1128" s="229">
        <f t="shared" si="54"/>
        <v>-0.16274936446475197</v>
      </c>
      <c r="M1128" s="228">
        <f t="shared" si="55"/>
        <v>-6233.3006590000005</v>
      </c>
      <c r="N1128" s="228">
        <f t="shared" si="56"/>
        <v>38854037.105489843</v>
      </c>
      <c r="O1128" s="59" t="e">
        <f>VLOOKUP(class[[#This Row],[hwycov_id]],check!$A$2:$P$26,16,FALSE)</f>
        <v>#N/A</v>
      </c>
      <c r="P1128" s="59">
        <v>1152</v>
      </c>
      <c r="Q1128" s="304">
        <f>ROUND(class[[#This Row],[count]],-3)</f>
        <v>38000</v>
      </c>
      <c r="R1128" s="321">
        <f>VLOOKUP(class[[#This Row],[count_rd]],caltran!$J$2:$P$182,7,FALSE)</f>
        <v>29488</v>
      </c>
      <c r="S1128" s="321">
        <f>VLOOKUP(class[[#This Row],[count_rd]],caltran!$J$2:$P$182,6,FALSE)</f>
        <v>46512</v>
      </c>
      <c r="T1128" s="59">
        <f>IF(AND(class[[#This Row],[flow]]&gt;=class[[#This Row],[low]], class[[#This Row],[flow]]&lt;=class[[#This Row],[high]]),1,0)</f>
        <v>1</v>
      </c>
    </row>
    <row r="1129" spans="1:20">
      <c r="A1129" s="59">
        <v>5215</v>
      </c>
      <c r="B1129" s="59">
        <v>2</v>
      </c>
      <c r="C1129" s="59">
        <v>1</v>
      </c>
      <c r="D1129" s="59">
        <v>2</v>
      </c>
      <c r="E1129" s="59" t="s">
        <v>82</v>
      </c>
      <c r="F1129" s="59">
        <v>3</v>
      </c>
      <c r="G1129" s="227">
        <v>3</v>
      </c>
      <c r="H1129" s="227">
        <v>7</v>
      </c>
      <c r="I1129" s="227">
        <v>7</v>
      </c>
      <c r="J1129" s="59">
        <v>38500</v>
      </c>
      <c r="K1129" s="78">
        <f>VLOOKUP(class[[#This Row],[hwycov_id]],flow[[hwycov_id]:[flow_day]],2,FALSE)</f>
        <v>30669.099061000001</v>
      </c>
      <c r="L1129" s="229">
        <f t="shared" si="54"/>
        <v>-0.20340002438961036</v>
      </c>
      <c r="M1129" s="228">
        <f t="shared" si="55"/>
        <v>-7830.9009389999992</v>
      </c>
      <c r="N1129" s="228">
        <f t="shared" si="56"/>
        <v>61323009.516431071</v>
      </c>
      <c r="O1129" s="59" t="e">
        <f>VLOOKUP(class[[#This Row],[hwycov_id]],check!$A$2:$P$26,16,FALSE)</f>
        <v>#N/A</v>
      </c>
      <c r="P1129" s="59">
        <v>1153</v>
      </c>
      <c r="Q1129" s="304">
        <f>ROUND(class[[#This Row],[count]],-3)</f>
        <v>39000</v>
      </c>
      <c r="R1129" s="321">
        <f>VLOOKUP(class[[#This Row],[count_rd]],caltran!$J$2:$P$182,7,FALSE)</f>
        <v>30361.5</v>
      </c>
      <c r="S1129" s="321">
        <f>VLOOKUP(class[[#This Row],[count_rd]],caltran!$J$2:$P$182,6,FALSE)</f>
        <v>47638.5</v>
      </c>
      <c r="T1129" s="59">
        <f>IF(AND(class[[#This Row],[flow]]&gt;=class[[#This Row],[low]], class[[#This Row],[flow]]&lt;=class[[#This Row],[high]]),1,0)</f>
        <v>1</v>
      </c>
    </row>
    <row r="1130" spans="1:20">
      <c r="A1130" s="59">
        <v>16227</v>
      </c>
      <c r="B1130" s="59">
        <v>2</v>
      </c>
      <c r="C1130" s="59">
        <v>1</v>
      </c>
      <c r="D1130" s="59">
        <v>2</v>
      </c>
      <c r="E1130" s="59" t="s">
        <v>82</v>
      </c>
      <c r="F1130" s="59">
        <v>3</v>
      </c>
      <c r="G1130" s="227">
        <v>3</v>
      </c>
      <c r="H1130" s="227">
        <v>6</v>
      </c>
      <c r="I1130" s="227">
        <v>1</v>
      </c>
      <c r="J1130" s="59">
        <v>38900</v>
      </c>
      <c r="K1130" s="78">
        <f>VLOOKUP(class[[#This Row],[hwycov_id]],flow[[hwycov_id]:[flow_day]],2,FALSE)</f>
        <v>32189.814636000003</v>
      </c>
      <c r="L1130" s="229">
        <f t="shared" si="54"/>
        <v>-0.17249833840616957</v>
      </c>
      <c r="M1130" s="228">
        <f t="shared" si="55"/>
        <v>-6710.1853639999972</v>
      </c>
      <c r="N1130" s="228">
        <f t="shared" si="56"/>
        <v>45026587.619239777</v>
      </c>
      <c r="O1130" s="59" t="e">
        <f>VLOOKUP(class[[#This Row],[hwycov_id]],check!$A$2:$P$26,16,FALSE)</f>
        <v>#N/A</v>
      </c>
      <c r="P1130" s="59">
        <v>1154</v>
      </c>
      <c r="Q1130" s="304">
        <f>ROUND(class[[#This Row],[count]],-3)</f>
        <v>39000</v>
      </c>
      <c r="R1130" s="321">
        <f>VLOOKUP(class[[#This Row],[count_rd]],caltran!$J$2:$P$182,7,FALSE)</f>
        <v>30361.5</v>
      </c>
      <c r="S1130" s="321">
        <f>VLOOKUP(class[[#This Row],[count_rd]],caltran!$J$2:$P$182,6,FALSE)</f>
        <v>47638.5</v>
      </c>
      <c r="T1130" s="59">
        <f>IF(AND(class[[#This Row],[flow]]&gt;=class[[#This Row],[low]], class[[#This Row],[flow]]&lt;=class[[#This Row],[high]]),1,0)</f>
        <v>1</v>
      </c>
    </row>
    <row r="1131" spans="1:20">
      <c r="A1131" s="59">
        <v>369</v>
      </c>
      <c r="B1131" s="59">
        <v>2</v>
      </c>
      <c r="C1131" s="59">
        <v>1</v>
      </c>
      <c r="D1131" s="59">
        <v>2</v>
      </c>
      <c r="E1131" s="59" t="s">
        <v>82</v>
      </c>
      <c r="F1131" s="59">
        <v>3</v>
      </c>
      <c r="G1131" s="227">
        <v>4</v>
      </c>
      <c r="H1131" s="227">
        <v>3</v>
      </c>
      <c r="I1131" s="227">
        <v>14</v>
      </c>
      <c r="J1131" s="59">
        <v>40462</v>
      </c>
      <c r="K1131" s="78">
        <f>VLOOKUP(class[[#This Row],[hwycov_id]],flow[[hwycov_id]:[flow_day]],2,FALSE)</f>
        <v>38547.768737000006</v>
      </c>
      <c r="L1131" s="229">
        <f t="shared" si="54"/>
        <v>-4.7309358484503794E-2</v>
      </c>
      <c r="M1131" s="228">
        <f t="shared" si="55"/>
        <v>-1914.2312629999942</v>
      </c>
      <c r="N1131" s="228">
        <f t="shared" si="56"/>
        <v>3664281.328246553</v>
      </c>
      <c r="O1131" s="59" t="e">
        <f>VLOOKUP(class[[#This Row],[hwycov_id]],check!$A$2:$P$26,16,FALSE)</f>
        <v>#N/A</v>
      </c>
      <c r="P1131" s="59">
        <v>1155</v>
      </c>
      <c r="Q1131" s="304">
        <f>ROUND(class[[#This Row],[count]],-3)</f>
        <v>40000</v>
      </c>
      <c r="R1131" s="321">
        <f>VLOOKUP(class[[#This Row],[count_rd]],caltran!$J$2:$P$182,7,FALSE)</f>
        <v>31240</v>
      </c>
      <c r="S1131" s="321">
        <f>VLOOKUP(class[[#This Row],[count_rd]],caltran!$J$2:$P$182,6,FALSE)</f>
        <v>48760</v>
      </c>
      <c r="T1131" s="59">
        <f>IF(AND(class[[#This Row],[flow]]&gt;=class[[#This Row],[low]], class[[#This Row],[flow]]&lt;=class[[#This Row],[high]]),1,0)</f>
        <v>1</v>
      </c>
    </row>
    <row r="1132" spans="1:20">
      <c r="A1132" s="59">
        <v>4781</v>
      </c>
      <c r="B1132" s="59">
        <v>2</v>
      </c>
      <c r="C1132" s="59">
        <v>1</v>
      </c>
      <c r="D1132" s="59">
        <v>2</v>
      </c>
      <c r="E1132" s="59" t="s">
        <v>82</v>
      </c>
      <c r="F1132" s="59">
        <v>3</v>
      </c>
      <c r="G1132" s="227">
        <v>4</v>
      </c>
      <c r="H1132" s="227">
        <v>3</v>
      </c>
      <c r="I1132" s="227">
        <v>14</v>
      </c>
      <c r="J1132" s="59">
        <v>40660</v>
      </c>
      <c r="K1132" s="78">
        <f>VLOOKUP(class[[#This Row],[hwycov_id]],flow[[hwycov_id]:[flow_day]],2,FALSE)</f>
        <v>31471.677186000001</v>
      </c>
      <c r="L1132" s="229">
        <f t="shared" si="54"/>
        <v>-0.22597941008362021</v>
      </c>
      <c r="M1132" s="228">
        <f t="shared" si="55"/>
        <v>-9188.3228139999992</v>
      </c>
      <c r="N1132" s="228">
        <f t="shared" si="56"/>
        <v>84425276.134272859</v>
      </c>
      <c r="O1132" s="59" t="e">
        <f>VLOOKUP(class[[#This Row],[hwycov_id]],check!$A$2:$P$26,16,FALSE)</f>
        <v>#N/A</v>
      </c>
      <c r="P1132" s="59">
        <v>1156</v>
      </c>
      <c r="Q1132" s="304">
        <f>ROUND(class[[#This Row],[count]],-3)</f>
        <v>41000</v>
      </c>
      <c r="R1132" s="321">
        <f>VLOOKUP(class[[#This Row],[count_rd]],caltran!$J$2:$P$182,7,FALSE)</f>
        <v>32089.333333333332</v>
      </c>
      <c r="S1132" s="321">
        <f>VLOOKUP(class[[#This Row],[count_rd]],caltran!$J$2:$P$182,6,FALSE)</f>
        <v>49910.666666666672</v>
      </c>
      <c r="T1132" s="59">
        <f>IF(AND(class[[#This Row],[flow]]&gt;=class[[#This Row],[low]], class[[#This Row],[flow]]&lt;=class[[#This Row],[high]]),1,0)</f>
        <v>0</v>
      </c>
    </row>
    <row r="1133" spans="1:20">
      <c r="A1133" s="59">
        <v>11536</v>
      </c>
      <c r="B1133" s="59">
        <v>2</v>
      </c>
      <c r="C1133" s="59">
        <v>1</v>
      </c>
      <c r="D1133" s="59">
        <v>2</v>
      </c>
      <c r="E1133" s="59" t="s">
        <v>82</v>
      </c>
      <c r="F1133" s="59">
        <v>3</v>
      </c>
      <c r="G1133" s="227">
        <v>4</v>
      </c>
      <c r="H1133" s="227">
        <v>3</v>
      </c>
      <c r="I1133" s="227">
        <v>14</v>
      </c>
      <c r="J1133" s="59">
        <v>41109</v>
      </c>
      <c r="K1133" s="78">
        <f>VLOOKUP(class[[#This Row],[hwycov_id]],flow[[hwycov_id]:[flow_day]],2,FALSE)</f>
        <v>32377.731047000001</v>
      </c>
      <c r="L1133" s="229">
        <f t="shared" si="54"/>
        <v>-0.21239312444963387</v>
      </c>
      <c r="M1133" s="228">
        <f t="shared" si="55"/>
        <v>-8731.2689529999989</v>
      </c>
      <c r="N1133" s="228">
        <f t="shared" si="56"/>
        <v>76235057.529621691</v>
      </c>
      <c r="O1133" s="59" t="e">
        <f>VLOOKUP(class[[#This Row],[hwycov_id]],check!$A$2:$P$26,16,FALSE)</f>
        <v>#N/A</v>
      </c>
      <c r="P1133" s="59">
        <v>1157</v>
      </c>
      <c r="Q1133" s="304">
        <f>ROUND(class[[#This Row],[count]],-3)</f>
        <v>41000</v>
      </c>
      <c r="R1133" s="321">
        <f>VLOOKUP(class[[#This Row],[count_rd]],caltran!$J$2:$P$182,7,FALSE)</f>
        <v>32089.333333333332</v>
      </c>
      <c r="S1133" s="321">
        <f>VLOOKUP(class[[#This Row],[count_rd]],caltran!$J$2:$P$182,6,FALSE)</f>
        <v>49910.666666666672</v>
      </c>
      <c r="T1133" s="59">
        <f>IF(AND(class[[#This Row],[flow]]&gt;=class[[#This Row],[low]], class[[#This Row],[flow]]&lt;=class[[#This Row],[high]]),1,0)</f>
        <v>1</v>
      </c>
    </row>
    <row r="1134" spans="1:20">
      <c r="A1134" s="59">
        <v>14251</v>
      </c>
      <c r="B1134" s="59">
        <v>2</v>
      </c>
      <c r="C1134" s="59">
        <v>1</v>
      </c>
      <c r="D1134" s="59">
        <v>1</v>
      </c>
      <c r="E1134" s="59" t="s">
        <v>82</v>
      </c>
      <c r="F1134" s="59">
        <v>3</v>
      </c>
      <c r="G1134" s="227">
        <v>4</v>
      </c>
      <c r="H1134" s="227">
        <v>3</v>
      </c>
      <c r="I1134" s="227">
        <v>14</v>
      </c>
      <c r="J1134" s="59">
        <v>41882</v>
      </c>
      <c r="K1134" s="78">
        <f>VLOOKUP(class[[#This Row],[hwycov_id]],flow[[hwycov_id]:[flow_day]],2,FALSE)</f>
        <v>15406.512940999999</v>
      </c>
      <c r="L1134" s="229">
        <f t="shared" si="54"/>
        <v>-0.63214476526908936</v>
      </c>
      <c r="M1134" s="228">
        <f t="shared" si="55"/>
        <v>-26475.487058999999</v>
      </c>
      <c r="N1134" s="228">
        <f t="shared" si="56"/>
        <v>700951415.01127636</v>
      </c>
      <c r="O1134" s="59" t="e">
        <f>VLOOKUP(class[[#This Row],[hwycov_id]],check!$A$2:$P$26,16,FALSE)</f>
        <v>#N/A</v>
      </c>
      <c r="P1134" s="59">
        <v>1158</v>
      </c>
      <c r="Q1134" s="304">
        <f>ROUND(class[[#This Row],[count]],-3)</f>
        <v>42000</v>
      </c>
      <c r="R1134" s="321">
        <f>VLOOKUP(class[[#This Row],[count_rd]],caltran!$J$2:$P$182,7,FALSE)</f>
        <v>32953.666666666672</v>
      </c>
      <c r="S1134" s="321">
        <f>VLOOKUP(class[[#This Row],[count_rd]],caltran!$J$2:$P$182,6,FALSE)</f>
        <v>51046.333333333328</v>
      </c>
      <c r="T1134" s="59">
        <f>IF(AND(class[[#This Row],[flow]]&gt;=class[[#This Row],[low]], class[[#This Row],[flow]]&lt;=class[[#This Row],[high]]),1,0)</f>
        <v>0</v>
      </c>
    </row>
    <row r="1135" spans="1:20">
      <c r="A1135" s="59">
        <v>3514</v>
      </c>
      <c r="B1135" s="59">
        <v>2</v>
      </c>
      <c r="C1135" s="59">
        <v>1</v>
      </c>
      <c r="D1135" s="59">
        <v>2</v>
      </c>
      <c r="E1135" s="59" t="s">
        <v>82</v>
      </c>
      <c r="F1135" s="59">
        <v>3</v>
      </c>
      <c r="G1135" s="227">
        <v>4</v>
      </c>
      <c r="H1135" s="227">
        <v>5</v>
      </c>
      <c r="I1135" s="227">
        <v>16</v>
      </c>
      <c r="J1135" s="59">
        <v>41900</v>
      </c>
      <c r="K1135" s="78">
        <f>VLOOKUP(class[[#This Row],[hwycov_id]],flow[[hwycov_id]:[flow_day]],2,FALSE)</f>
        <v>44185.308961000002</v>
      </c>
      <c r="L1135" s="229">
        <f t="shared" si="54"/>
        <v>5.4541979976133748E-2</v>
      </c>
      <c r="M1135" s="228">
        <f t="shared" si="55"/>
        <v>2285.3089610000025</v>
      </c>
      <c r="N1135" s="228">
        <f t="shared" si="56"/>
        <v>5222637.0472269105</v>
      </c>
      <c r="O1135" s="59" t="e">
        <f>VLOOKUP(class[[#This Row],[hwycov_id]],check!$A$2:$P$26,16,FALSE)</f>
        <v>#N/A</v>
      </c>
      <c r="P1135" s="59">
        <v>1159</v>
      </c>
      <c r="Q1135" s="304">
        <f>ROUND(class[[#This Row],[count]],-3)</f>
        <v>42000</v>
      </c>
      <c r="R1135" s="321">
        <f>VLOOKUP(class[[#This Row],[count_rd]],caltran!$J$2:$P$182,7,FALSE)</f>
        <v>32953.666666666672</v>
      </c>
      <c r="S1135" s="321">
        <f>VLOOKUP(class[[#This Row],[count_rd]],caltran!$J$2:$P$182,6,FALSE)</f>
        <v>51046.333333333328</v>
      </c>
      <c r="T1135" s="59">
        <f>IF(AND(class[[#This Row],[flow]]&gt;=class[[#This Row],[low]], class[[#This Row],[flow]]&lt;=class[[#This Row],[high]]),1,0)</f>
        <v>1</v>
      </c>
    </row>
    <row r="1136" spans="1:20">
      <c r="A1136" s="59">
        <v>6454</v>
      </c>
      <c r="B1136" s="59">
        <v>2</v>
      </c>
      <c r="C1136" s="59">
        <v>1</v>
      </c>
      <c r="D1136" s="59">
        <v>2</v>
      </c>
      <c r="E1136" s="59" t="s">
        <v>82</v>
      </c>
      <c r="F1136" s="59">
        <v>3</v>
      </c>
      <c r="G1136" s="227">
        <v>4</v>
      </c>
      <c r="H1136" s="227">
        <v>2</v>
      </c>
      <c r="I1136" s="227">
        <v>14</v>
      </c>
      <c r="J1136" s="59">
        <v>43090</v>
      </c>
      <c r="K1136" s="78">
        <f>VLOOKUP(class[[#This Row],[hwycov_id]],flow[[hwycov_id]:[flow_day]],2,FALSE)</f>
        <v>38313.544707000001</v>
      </c>
      <c r="L1136" s="229">
        <f t="shared" si="54"/>
        <v>-0.11084834748201433</v>
      </c>
      <c r="M1136" s="228">
        <f t="shared" si="55"/>
        <v>-4776.4552929999991</v>
      </c>
      <c r="N1136" s="228">
        <f t="shared" si="56"/>
        <v>22814525.166027706</v>
      </c>
      <c r="O1136" s="59" t="e">
        <f>VLOOKUP(class[[#This Row],[hwycov_id]],check!$A$2:$P$26,16,FALSE)</f>
        <v>#N/A</v>
      </c>
      <c r="P1136" s="59">
        <v>1160</v>
      </c>
      <c r="Q1136" s="304">
        <f>ROUND(class[[#This Row],[count]],-3)</f>
        <v>43000</v>
      </c>
      <c r="R1136" s="321">
        <f>VLOOKUP(class[[#This Row],[count_rd]],caltran!$J$2:$P$182,7,FALSE)</f>
        <v>33798</v>
      </c>
      <c r="S1136" s="321">
        <f>VLOOKUP(class[[#This Row],[count_rd]],caltran!$J$2:$P$182,6,FALSE)</f>
        <v>52202</v>
      </c>
      <c r="T1136" s="59">
        <f>IF(AND(class[[#This Row],[flow]]&gt;=class[[#This Row],[low]], class[[#This Row],[flow]]&lt;=class[[#This Row],[high]]),1,0)</f>
        <v>1</v>
      </c>
    </row>
    <row r="1137" spans="1:20">
      <c r="A1137" s="59">
        <v>9868</v>
      </c>
      <c r="B1137" s="59">
        <v>2</v>
      </c>
      <c r="C1137" s="59">
        <v>1</v>
      </c>
      <c r="D1137" s="59">
        <v>2</v>
      </c>
      <c r="E1137" s="59" t="s">
        <v>82</v>
      </c>
      <c r="F1137" s="59">
        <v>3</v>
      </c>
      <c r="G1137" s="227">
        <v>4</v>
      </c>
      <c r="H1137" s="227">
        <v>3</v>
      </c>
      <c r="I1137" s="227">
        <v>14</v>
      </c>
      <c r="J1137" s="59">
        <v>43771</v>
      </c>
      <c r="K1137" s="78">
        <f>VLOOKUP(class[[#This Row],[hwycov_id]],flow[[hwycov_id]:[flow_day]],2,FALSE)</f>
        <v>50234.957275000008</v>
      </c>
      <c r="L1137" s="229">
        <f t="shared" si="54"/>
        <v>0.14767671003632565</v>
      </c>
      <c r="M1137" s="228">
        <f t="shared" si="55"/>
        <v>6463.9572750000079</v>
      </c>
      <c r="N1137" s="228">
        <f t="shared" si="56"/>
        <v>41782743.65302553</v>
      </c>
      <c r="O1137" s="59" t="e">
        <f>VLOOKUP(class[[#This Row],[hwycov_id]],check!$A$2:$P$26,16,FALSE)</f>
        <v>#N/A</v>
      </c>
      <c r="P1137" s="59">
        <v>1161</v>
      </c>
      <c r="Q1137" s="304">
        <f>ROUND(class[[#This Row],[count]],-3)</f>
        <v>44000</v>
      </c>
      <c r="R1137" s="321">
        <f>VLOOKUP(class[[#This Row],[count_rd]],caltran!$J$2:$P$182,7,FALSE)</f>
        <v>34694</v>
      </c>
      <c r="S1137" s="321">
        <f>VLOOKUP(class[[#This Row],[count_rd]],caltran!$J$2:$P$182,6,FALSE)</f>
        <v>53306</v>
      </c>
      <c r="T1137" s="59">
        <f>IF(AND(class[[#This Row],[flow]]&gt;=class[[#This Row],[low]], class[[#This Row],[flow]]&lt;=class[[#This Row],[high]]),1,0)</f>
        <v>1</v>
      </c>
    </row>
    <row r="1138" spans="1:20">
      <c r="A1138" s="59">
        <v>12040</v>
      </c>
      <c r="B1138" s="59">
        <v>2</v>
      </c>
      <c r="C1138" s="59">
        <v>1</v>
      </c>
      <c r="D1138" s="59">
        <v>2</v>
      </c>
      <c r="E1138" s="59" t="s">
        <v>82</v>
      </c>
      <c r="F1138" s="59">
        <v>3</v>
      </c>
      <c r="G1138" s="227">
        <v>4</v>
      </c>
      <c r="H1138" s="227">
        <v>6</v>
      </c>
      <c r="I1138" s="227">
        <v>12</v>
      </c>
      <c r="J1138" s="59">
        <v>43921</v>
      </c>
      <c r="K1138" s="78">
        <f>VLOOKUP(class[[#This Row],[hwycov_id]],flow[[hwycov_id]:[flow_day]],2,FALSE)</f>
        <v>54923.375609000002</v>
      </c>
      <c r="L1138" s="229">
        <f t="shared" si="54"/>
        <v>0.25050375922679358</v>
      </c>
      <c r="M1138" s="228">
        <f t="shared" si="55"/>
        <v>11002.375609000002</v>
      </c>
      <c r="N1138" s="228">
        <f t="shared" si="56"/>
        <v>121052269.04151818</v>
      </c>
      <c r="O1138" s="59" t="e">
        <f>VLOOKUP(class[[#This Row],[hwycov_id]],check!$A$2:$P$26,16,FALSE)</f>
        <v>#N/A</v>
      </c>
      <c r="P1138" s="59">
        <v>1162</v>
      </c>
      <c r="Q1138" s="304">
        <f>ROUND(class[[#This Row],[count]],-3)</f>
        <v>44000</v>
      </c>
      <c r="R1138" s="321">
        <f>VLOOKUP(class[[#This Row],[count_rd]],caltran!$J$2:$P$182,7,FALSE)</f>
        <v>34694</v>
      </c>
      <c r="S1138" s="321">
        <f>VLOOKUP(class[[#This Row],[count_rd]],caltran!$J$2:$P$182,6,FALSE)</f>
        <v>53306</v>
      </c>
      <c r="T1138" s="59">
        <f>IF(AND(class[[#This Row],[flow]]&gt;=class[[#This Row],[low]], class[[#This Row],[flow]]&lt;=class[[#This Row],[high]]),1,0)</f>
        <v>0</v>
      </c>
    </row>
    <row r="1139" spans="1:20">
      <c r="A1139" s="59">
        <v>15042</v>
      </c>
      <c r="B1139" s="59">
        <v>2</v>
      </c>
      <c r="C1139" s="59">
        <v>1</v>
      </c>
      <c r="D1139" s="59">
        <v>2</v>
      </c>
      <c r="E1139" s="59" t="s">
        <v>82</v>
      </c>
      <c r="F1139" s="59">
        <v>3</v>
      </c>
      <c r="G1139" s="227">
        <v>4</v>
      </c>
      <c r="H1139" s="227">
        <v>3</v>
      </c>
      <c r="I1139" s="227">
        <v>14</v>
      </c>
      <c r="J1139" s="59">
        <v>45149</v>
      </c>
      <c r="K1139" s="78">
        <f>VLOOKUP(class[[#This Row],[hwycov_id]],flow[[hwycov_id]:[flow_day]],2,FALSE)</f>
        <v>45445.406309999998</v>
      </c>
      <c r="L1139" s="229">
        <f t="shared" si="54"/>
        <v>6.565069215265007E-3</v>
      </c>
      <c r="M1139" s="228">
        <f t="shared" si="55"/>
        <v>296.40630999999848</v>
      </c>
      <c r="N1139" s="228">
        <f t="shared" si="56"/>
        <v>87856.700607815204</v>
      </c>
      <c r="O1139" s="59" t="e">
        <f>VLOOKUP(class[[#This Row],[hwycov_id]],check!$A$2:$P$26,16,FALSE)</f>
        <v>#N/A</v>
      </c>
      <c r="P1139" s="59">
        <v>1163</v>
      </c>
      <c r="Q1139" s="304">
        <f>ROUND(class[[#This Row],[count]],-3)</f>
        <v>45000</v>
      </c>
      <c r="R1139" s="321">
        <f>VLOOKUP(class[[#This Row],[count_rd]],caltran!$J$2:$P$182,7,FALSE)</f>
        <v>35595</v>
      </c>
      <c r="S1139" s="321">
        <f>VLOOKUP(class[[#This Row],[count_rd]],caltran!$J$2:$P$182,6,FALSE)</f>
        <v>54405</v>
      </c>
      <c r="T1139" s="59">
        <f>IF(AND(class[[#This Row],[flow]]&gt;=class[[#This Row],[low]], class[[#This Row],[flow]]&lt;=class[[#This Row],[high]]),1,0)</f>
        <v>1</v>
      </c>
    </row>
    <row r="1140" spans="1:20">
      <c r="A1140" s="59">
        <v>12035</v>
      </c>
      <c r="B1140" s="59">
        <v>2</v>
      </c>
      <c r="C1140" s="59">
        <v>1</v>
      </c>
      <c r="D1140" s="59">
        <v>2</v>
      </c>
      <c r="E1140" s="59" t="s">
        <v>82</v>
      </c>
      <c r="F1140" s="59">
        <v>3</v>
      </c>
      <c r="G1140" s="227">
        <v>4</v>
      </c>
      <c r="H1140" s="227">
        <v>6</v>
      </c>
      <c r="I1140" s="227">
        <v>12</v>
      </c>
      <c r="J1140" s="59">
        <v>48341</v>
      </c>
      <c r="K1140" s="78">
        <f>VLOOKUP(class[[#This Row],[hwycov_id]],flow[[hwycov_id]:[flow_day]],2,FALSE)</f>
        <v>42675.727417000002</v>
      </c>
      <c r="L1140" s="229">
        <f t="shared" si="54"/>
        <v>-0.11719394681533268</v>
      </c>
      <c r="M1140" s="228">
        <f t="shared" si="55"/>
        <v>-5665.2725829999981</v>
      </c>
      <c r="N1140" s="228">
        <f t="shared" si="56"/>
        <v>32095313.439691469</v>
      </c>
      <c r="O1140" s="59" t="e">
        <f>VLOOKUP(class[[#This Row],[hwycov_id]],check!$A$2:$P$26,16,FALSE)</f>
        <v>#N/A</v>
      </c>
      <c r="P1140" s="59">
        <v>1164</v>
      </c>
      <c r="Q1140" s="304">
        <f>ROUND(class[[#This Row],[count]],-3)</f>
        <v>48000</v>
      </c>
      <c r="R1140" s="321">
        <f>VLOOKUP(class[[#This Row],[count_rd]],caltran!$J$2:$P$182,7,FALSE)</f>
        <v>38208</v>
      </c>
      <c r="S1140" s="321">
        <f>VLOOKUP(class[[#This Row],[count_rd]],caltran!$J$2:$P$182,6,FALSE)</f>
        <v>57792</v>
      </c>
      <c r="T1140" s="59">
        <f>IF(AND(class[[#This Row],[flow]]&gt;=class[[#This Row],[low]], class[[#This Row],[flow]]&lt;=class[[#This Row],[high]]),1,0)</f>
        <v>1</v>
      </c>
    </row>
    <row r="1141" spans="1:20">
      <c r="A1141" s="59">
        <v>9308</v>
      </c>
      <c r="B1141" s="59">
        <v>2</v>
      </c>
      <c r="C1141" s="59">
        <v>1</v>
      </c>
      <c r="D1141" s="59">
        <v>2</v>
      </c>
      <c r="E1141" s="59" t="s">
        <v>82</v>
      </c>
      <c r="F1141" s="59">
        <v>3</v>
      </c>
      <c r="G1141" s="227">
        <v>4</v>
      </c>
      <c r="H1141" s="227">
        <v>3</v>
      </c>
      <c r="I1141" s="227">
        <v>14</v>
      </c>
      <c r="J1141" s="59">
        <v>48824</v>
      </c>
      <c r="K1141" s="78">
        <f>VLOOKUP(class[[#This Row],[hwycov_id]],flow[[hwycov_id]:[flow_day]],2,FALSE)</f>
        <v>51607.284240000001</v>
      </c>
      <c r="L1141" s="229">
        <f t="shared" si="54"/>
        <v>5.7006477142389045E-2</v>
      </c>
      <c r="M1141" s="228">
        <f t="shared" si="55"/>
        <v>2783.2842400000009</v>
      </c>
      <c r="N1141" s="228">
        <f t="shared" si="56"/>
        <v>7746671.1606323821</v>
      </c>
      <c r="O1141" s="59" t="e">
        <f>VLOOKUP(class[[#This Row],[hwycov_id]],check!$A$2:$P$26,16,FALSE)</f>
        <v>#N/A</v>
      </c>
      <c r="P1141" s="59">
        <v>1165</v>
      </c>
      <c r="Q1141" s="304">
        <f>ROUND(class[[#This Row],[count]],-3)</f>
        <v>49000</v>
      </c>
      <c r="R1141" s="321">
        <f>VLOOKUP(class[[#This Row],[count_rd]],caltran!$J$2:$P$182,7,FALSE)</f>
        <v>39126.5</v>
      </c>
      <c r="S1141" s="321">
        <f>VLOOKUP(class[[#This Row],[count_rd]],caltran!$J$2:$P$182,6,FALSE)</f>
        <v>58873.5</v>
      </c>
      <c r="T1141" s="59">
        <f>IF(AND(class[[#This Row],[flow]]&gt;=class[[#This Row],[low]], class[[#This Row],[flow]]&lt;=class[[#This Row],[high]]),1,0)</f>
        <v>1</v>
      </c>
    </row>
    <row r="1142" spans="1:20">
      <c r="A1142" s="59">
        <v>9307</v>
      </c>
      <c r="B1142" s="59">
        <v>2</v>
      </c>
      <c r="C1142" s="59">
        <v>1</v>
      </c>
      <c r="D1142" s="59">
        <v>2</v>
      </c>
      <c r="E1142" s="59" t="s">
        <v>82</v>
      </c>
      <c r="F1142" s="59">
        <v>3</v>
      </c>
      <c r="G1142" s="227">
        <v>4</v>
      </c>
      <c r="H1142" s="227">
        <v>3</v>
      </c>
      <c r="I1142" s="227">
        <v>14</v>
      </c>
      <c r="J1142" s="59">
        <v>49773</v>
      </c>
      <c r="K1142" s="78">
        <f>VLOOKUP(class[[#This Row],[hwycov_id]],flow[[hwycov_id]:[flow_day]],2,FALSE)</f>
        <v>58934.931885999991</v>
      </c>
      <c r="L1142" s="229">
        <f t="shared" si="54"/>
        <v>0.18407433520181615</v>
      </c>
      <c r="M1142" s="228">
        <f t="shared" si="55"/>
        <v>9161.9318859999912</v>
      </c>
      <c r="N1142" s="228">
        <f t="shared" si="56"/>
        <v>83940995.883703351</v>
      </c>
      <c r="O1142" s="59" t="e">
        <f>VLOOKUP(class[[#This Row],[hwycov_id]],check!$A$2:$P$26,16,FALSE)</f>
        <v>#N/A</v>
      </c>
      <c r="P1142" s="59">
        <v>1166</v>
      </c>
      <c r="Q1142" s="304">
        <f>ROUND(class[[#This Row],[count]],-3)</f>
        <v>50000</v>
      </c>
      <c r="R1142" s="321">
        <f>VLOOKUP(class[[#This Row],[count_rd]],caltran!$J$2:$P$182,7,FALSE)</f>
        <v>40050</v>
      </c>
      <c r="S1142" s="321">
        <f>VLOOKUP(class[[#This Row],[count_rd]],caltran!$J$2:$P$182,6,FALSE)</f>
        <v>59950</v>
      </c>
      <c r="T1142" s="59">
        <f>IF(AND(class[[#This Row],[flow]]&gt;=class[[#This Row],[low]], class[[#This Row],[flow]]&lt;=class[[#This Row],[high]]),1,0)</f>
        <v>1</v>
      </c>
    </row>
    <row r="1143" spans="1:20">
      <c r="A1143" s="59">
        <v>14305</v>
      </c>
      <c r="B1143" s="59">
        <v>2</v>
      </c>
      <c r="C1143" s="59">
        <v>1</v>
      </c>
      <c r="D1143" s="59">
        <v>2</v>
      </c>
      <c r="E1143" s="59" t="s">
        <v>82</v>
      </c>
      <c r="F1143" s="59">
        <v>3</v>
      </c>
      <c r="G1143" s="227">
        <v>4</v>
      </c>
      <c r="H1143" s="227">
        <v>3</v>
      </c>
      <c r="I1143" s="227">
        <v>14</v>
      </c>
      <c r="J1143" s="59">
        <v>49828</v>
      </c>
      <c r="K1143" s="78">
        <f>VLOOKUP(class[[#This Row],[hwycov_id]],flow[[hwycov_id]:[flow_day]],2,FALSE)</f>
        <v>30934.396359999999</v>
      </c>
      <c r="L1143" s="229">
        <f t="shared" si="54"/>
        <v>-0.37917643975274951</v>
      </c>
      <c r="M1143" s="228">
        <f t="shared" si="55"/>
        <v>-18893.603640000001</v>
      </c>
      <c r="N1143" s="228">
        <f t="shared" si="56"/>
        <v>356968258.50542128</v>
      </c>
      <c r="O1143" s="59" t="e">
        <f>VLOOKUP(class[[#This Row],[hwycov_id]],check!$A$2:$P$26,16,FALSE)</f>
        <v>#N/A</v>
      </c>
      <c r="P1143" s="59">
        <v>1167</v>
      </c>
      <c r="Q1143" s="304">
        <f>ROUND(class[[#This Row],[count]],-3)</f>
        <v>50000</v>
      </c>
      <c r="R1143" s="321">
        <f>VLOOKUP(class[[#This Row],[count_rd]],caltran!$J$2:$P$182,7,FALSE)</f>
        <v>40050</v>
      </c>
      <c r="S1143" s="321">
        <f>VLOOKUP(class[[#This Row],[count_rd]],caltran!$J$2:$P$182,6,FALSE)</f>
        <v>59950</v>
      </c>
      <c r="T1143" s="59">
        <f>IF(AND(class[[#This Row],[flow]]&gt;=class[[#This Row],[low]], class[[#This Row],[flow]]&lt;=class[[#This Row],[high]]),1,0)</f>
        <v>0</v>
      </c>
    </row>
    <row r="1144" spans="1:20">
      <c r="A1144" s="59">
        <v>4780</v>
      </c>
      <c r="B1144" s="59">
        <v>2</v>
      </c>
      <c r="C1144" s="59">
        <v>1</v>
      </c>
      <c r="D1144" s="59">
        <v>2</v>
      </c>
      <c r="E1144" s="59" t="s">
        <v>82</v>
      </c>
      <c r="F1144" s="59">
        <v>3</v>
      </c>
      <c r="G1144" s="227">
        <v>5</v>
      </c>
      <c r="H1144" s="227">
        <v>3</v>
      </c>
      <c r="I1144" s="227">
        <v>14</v>
      </c>
      <c r="J1144" s="59">
        <v>50006</v>
      </c>
      <c r="K1144" s="78">
        <f>VLOOKUP(class[[#This Row],[hwycov_id]],flow[[hwycov_id]:[flow_day]],2,FALSE)</f>
        <v>33064.371461000002</v>
      </c>
      <c r="L1144" s="229">
        <f t="shared" si="54"/>
        <v>-0.33879191575010992</v>
      </c>
      <c r="M1144" s="228">
        <f t="shared" si="55"/>
        <v>-16941.628538999998</v>
      </c>
      <c r="N1144" s="228">
        <f t="shared" si="56"/>
        <v>287018777.55345917</v>
      </c>
      <c r="O1144" s="59" t="e">
        <f>VLOOKUP(class[[#This Row],[hwycov_id]],check!$A$2:$P$26,16,FALSE)</f>
        <v>#N/A</v>
      </c>
      <c r="P1144" s="59">
        <v>1168</v>
      </c>
      <c r="Q1144" s="304">
        <f>ROUND(class[[#This Row],[count]],-3)</f>
        <v>50000</v>
      </c>
      <c r="R1144" s="321">
        <f>VLOOKUP(class[[#This Row],[count_rd]],caltran!$J$2:$P$182,7,FALSE)</f>
        <v>40050</v>
      </c>
      <c r="S1144" s="321">
        <f>VLOOKUP(class[[#This Row],[count_rd]],caltran!$J$2:$P$182,6,FALSE)</f>
        <v>59950</v>
      </c>
      <c r="T1144" s="59">
        <f>IF(AND(class[[#This Row],[flow]]&gt;=class[[#This Row],[low]], class[[#This Row],[flow]]&lt;=class[[#This Row],[high]]),1,0)</f>
        <v>0</v>
      </c>
    </row>
    <row r="1145" spans="1:20">
      <c r="A1145" s="59">
        <v>15176</v>
      </c>
      <c r="B1145" s="59">
        <v>2</v>
      </c>
      <c r="C1145" s="59">
        <v>1</v>
      </c>
      <c r="D1145" s="59">
        <v>2</v>
      </c>
      <c r="E1145" s="59" t="s">
        <v>82</v>
      </c>
      <c r="F1145" s="59">
        <v>3</v>
      </c>
      <c r="G1145" s="227">
        <v>5</v>
      </c>
      <c r="H1145" s="227">
        <v>3</v>
      </c>
      <c r="I1145" s="227">
        <v>14</v>
      </c>
      <c r="J1145" s="59">
        <v>50375</v>
      </c>
      <c r="K1145" s="78">
        <f>VLOOKUP(class[[#This Row],[hwycov_id]],flow[[hwycov_id]:[flow_day]],2,FALSE)</f>
        <v>76242.829528000002</v>
      </c>
      <c r="L1145" s="229">
        <f t="shared" si="54"/>
        <v>0.51350530080397028</v>
      </c>
      <c r="M1145" s="228">
        <f t="shared" si="55"/>
        <v>25867.829528000002</v>
      </c>
      <c r="N1145" s="228">
        <f t="shared" si="56"/>
        <v>669144604.48966885</v>
      </c>
      <c r="O1145" s="59" t="e">
        <f>VLOOKUP(class[[#This Row],[hwycov_id]],check!$A$2:$P$26,16,FALSE)</f>
        <v>#N/A</v>
      </c>
      <c r="P1145" s="59">
        <v>1169</v>
      </c>
      <c r="Q1145" s="304">
        <f>ROUND(class[[#This Row],[count]],-3)</f>
        <v>50000</v>
      </c>
      <c r="R1145" s="321">
        <f>VLOOKUP(class[[#This Row],[count_rd]],caltran!$J$2:$P$182,7,FALSE)</f>
        <v>40050</v>
      </c>
      <c r="S1145" s="321">
        <f>VLOOKUP(class[[#This Row],[count_rd]],caltran!$J$2:$P$182,6,FALSE)</f>
        <v>59950</v>
      </c>
      <c r="T1145" s="59">
        <f>IF(AND(class[[#This Row],[flow]]&gt;=class[[#This Row],[low]], class[[#This Row],[flow]]&lt;=class[[#This Row],[high]]),1,0)</f>
        <v>0</v>
      </c>
    </row>
    <row r="1146" spans="1:20">
      <c r="A1146" s="59">
        <v>1739</v>
      </c>
      <c r="B1146" s="59">
        <v>2</v>
      </c>
      <c r="C1146" s="59">
        <v>1</v>
      </c>
      <c r="D1146" s="59">
        <v>2</v>
      </c>
      <c r="E1146" s="59" t="s">
        <v>82</v>
      </c>
      <c r="F1146" s="59">
        <v>3</v>
      </c>
      <c r="G1146" s="227">
        <v>5</v>
      </c>
      <c r="H1146" s="227">
        <v>3</v>
      </c>
      <c r="I1146" s="227">
        <v>14</v>
      </c>
      <c r="J1146" s="59">
        <v>50578</v>
      </c>
      <c r="K1146" s="78">
        <f>VLOOKUP(class[[#This Row],[hwycov_id]],flow[[hwycov_id]:[flow_day]],2,FALSE)</f>
        <v>60371.942015999994</v>
      </c>
      <c r="L1146" s="229">
        <f t="shared" si="54"/>
        <v>0.19364035778401667</v>
      </c>
      <c r="M1146" s="228">
        <f t="shared" si="55"/>
        <v>9793.9420159999936</v>
      </c>
      <c r="N1146" s="228">
        <f t="shared" si="56"/>
        <v>95921300.212770015</v>
      </c>
      <c r="O1146" s="59" t="e">
        <f>VLOOKUP(class[[#This Row],[hwycov_id]],check!$A$2:$P$26,16,FALSE)</f>
        <v>#N/A</v>
      </c>
      <c r="P1146" s="59">
        <v>1170</v>
      </c>
      <c r="Q1146" s="304">
        <f>ROUND(class[[#This Row],[count]],-3)</f>
        <v>51000</v>
      </c>
      <c r="R1146" s="321">
        <f>VLOOKUP(class[[#This Row],[count_rd]],caltran!$J$2:$P$182,7,FALSE)</f>
        <v>40919</v>
      </c>
      <c r="S1146" s="321">
        <f>VLOOKUP(class[[#This Row],[count_rd]],caltran!$J$2:$P$182,6,FALSE)</f>
        <v>61081</v>
      </c>
      <c r="T1146" s="59">
        <f>IF(AND(class[[#This Row],[flow]]&gt;=class[[#This Row],[low]], class[[#This Row],[flow]]&lt;=class[[#This Row],[high]]),1,0)</f>
        <v>1</v>
      </c>
    </row>
    <row r="1147" spans="1:20">
      <c r="A1147" s="59">
        <v>7744</v>
      </c>
      <c r="B1147" s="59">
        <v>2</v>
      </c>
      <c r="C1147" s="59">
        <v>1</v>
      </c>
      <c r="D1147" s="59">
        <v>2</v>
      </c>
      <c r="E1147" s="59" t="s">
        <v>82</v>
      </c>
      <c r="F1147" s="59">
        <v>3</v>
      </c>
      <c r="G1147" s="227">
        <v>5</v>
      </c>
      <c r="H1147" s="227">
        <v>6</v>
      </c>
      <c r="I1147" s="227">
        <v>12</v>
      </c>
      <c r="J1147" s="59">
        <v>50785</v>
      </c>
      <c r="K1147" s="78">
        <f>VLOOKUP(class[[#This Row],[hwycov_id]],flow[[hwycov_id]:[flow_day]],2,FALSE)</f>
        <v>31275.394104000006</v>
      </c>
      <c r="L1147" s="229">
        <f t="shared" si="54"/>
        <v>-0.38416079346263643</v>
      </c>
      <c r="M1147" s="228">
        <f t="shared" si="55"/>
        <v>-19509.605895999994</v>
      </c>
      <c r="N1147" s="228">
        <f t="shared" si="56"/>
        <v>380624722.21723771</v>
      </c>
      <c r="O1147" s="59" t="e">
        <f>VLOOKUP(class[[#This Row],[hwycov_id]],check!$A$2:$P$26,16,FALSE)</f>
        <v>#N/A</v>
      </c>
      <c r="P1147" s="59">
        <v>1171</v>
      </c>
      <c r="Q1147" s="304">
        <f>ROUND(class[[#This Row],[count]],-3)</f>
        <v>51000</v>
      </c>
      <c r="R1147" s="321">
        <f>VLOOKUP(class[[#This Row],[count_rd]],caltran!$J$2:$P$182,7,FALSE)</f>
        <v>40919</v>
      </c>
      <c r="S1147" s="321">
        <f>VLOOKUP(class[[#This Row],[count_rd]],caltran!$J$2:$P$182,6,FALSE)</f>
        <v>61081</v>
      </c>
      <c r="T1147" s="59">
        <f>IF(AND(class[[#This Row],[flow]]&gt;=class[[#This Row],[low]], class[[#This Row],[flow]]&lt;=class[[#This Row],[high]]),1,0)</f>
        <v>0</v>
      </c>
    </row>
    <row r="1148" spans="1:20">
      <c r="A1148" s="59">
        <v>14982</v>
      </c>
      <c r="B1148" s="59">
        <v>2</v>
      </c>
      <c r="C1148" s="59">
        <v>1</v>
      </c>
      <c r="D1148" s="59">
        <v>2</v>
      </c>
      <c r="E1148" s="59" t="s">
        <v>82</v>
      </c>
      <c r="F1148" s="59">
        <v>3</v>
      </c>
      <c r="G1148" s="227">
        <v>5</v>
      </c>
      <c r="H1148" s="227">
        <v>3</v>
      </c>
      <c r="I1148" s="227">
        <v>14</v>
      </c>
      <c r="J1148" s="59">
        <v>51344</v>
      </c>
      <c r="K1148" s="78">
        <f>VLOOKUP(class[[#This Row],[hwycov_id]],flow[[hwycov_id]:[flow_day]],2,FALSE)</f>
        <v>38721.408143000008</v>
      </c>
      <c r="L1148" s="229">
        <f t="shared" si="54"/>
        <v>-0.24584356218837633</v>
      </c>
      <c r="M1148" s="228">
        <f t="shared" si="55"/>
        <v>-12622.591856999992</v>
      </c>
      <c r="N1148" s="228">
        <f t="shared" si="56"/>
        <v>159329825.1884025</v>
      </c>
      <c r="O1148" s="59" t="e">
        <f>VLOOKUP(class[[#This Row],[hwycov_id]],check!$A$2:$P$26,16,FALSE)</f>
        <v>#N/A</v>
      </c>
      <c r="P1148" s="59">
        <v>1172</v>
      </c>
      <c r="Q1148" s="304">
        <f>ROUND(class[[#This Row],[count]],-3)</f>
        <v>51000</v>
      </c>
      <c r="R1148" s="321">
        <f>VLOOKUP(class[[#This Row],[count_rd]],caltran!$J$2:$P$182,7,FALSE)</f>
        <v>40919</v>
      </c>
      <c r="S1148" s="321">
        <f>VLOOKUP(class[[#This Row],[count_rd]],caltran!$J$2:$P$182,6,FALSE)</f>
        <v>61081</v>
      </c>
      <c r="T1148" s="59">
        <f>IF(AND(class[[#This Row],[flow]]&gt;=class[[#This Row],[low]], class[[#This Row],[flow]]&lt;=class[[#This Row],[high]]),1,0)</f>
        <v>0</v>
      </c>
    </row>
    <row r="1149" spans="1:20">
      <c r="A1149" s="59">
        <v>1627</v>
      </c>
      <c r="B1149" s="59">
        <v>2</v>
      </c>
      <c r="C1149" s="59">
        <v>1</v>
      </c>
      <c r="D1149" s="59">
        <v>2</v>
      </c>
      <c r="E1149" s="59" t="s">
        <v>82</v>
      </c>
      <c r="F1149" s="59">
        <v>3</v>
      </c>
      <c r="G1149" s="227">
        <v>5</v>
      </c>
      <c r="H1149" s="227">
        <v>3</v>
      </c>
      <c r="I1149" s="227">
        <v>14</v>
      </c>
      <c r="J1149" s="59">
        <v>51460</v>
      </c>
      <c r="K1149" s="78">
        <f>VLOOKUP(class[[#This Row],[hwycov_id]],flow[[hwycov_id]:[flow_day]],2,FALSE)</f>
        <v>48921.516477999998</v>
      </c>
      <c r="L1149" s="229">
        <f t="shared" si="54"/>
        <v>-4.9329256160124402E-2</v>
      </c>
      <c r="M1149" s="228">
        <f t="shared" si="55"/>
        <v>-2538.4835220000023</v>
      </c>
      <c r="N1149" s="228">
        <f t="shared" si="56"/>
        <v>6443898.5914655356</v>
      </c>
      <c r="O1149" s="59" t="e">
        <f>VLOOKUP(class[[#This Row],[hwycov_id]],check!$A$2:$P$26,16,FALSE)</f>
        <v>#N/A</v>
      </c>
      <c r="P1149" s="59">
        <v>1173</v>
      </c>
      <c r="Q1149" s="304">
        <f>ROUND(class[[#This Row],[count]],-3)</f>
        <v>51000</v>
      </c>
      <c r="R1149" s="321">
        <f>VLOOKUP(class[[#This Row],[count_rd]],caltran!$J$2:$P$182,7,FALSE)</f>
        <v>40919</v>
      </c>
      <c r="S1149" s="321">
        <f>VLOOKUP(class[[#This Row],[count_rd]],caltran!$J$2:$P$182,6,FALSE)</f>
        <v>61081</v>
      </c>
      <c r="T1149" s="59">
        <f>IF(AND(class[[#This Row],[flow]]&gt;=class[[#This Row],[low]], class[[#This Row],[flow]]&lt;=class[[#This Row],[high]]),1,0)</f>
        <v>1</v>
      </c>
    </row>
    <row r="1150" spans="1:20">
      <c r="A1150" s="59">
        <v>1629</v>
      </c>
      <c r="B1150" s="59">
        <v>2</v>
      </c>
      <c r="C1150" s="59">
        <v>1</v>
      </c>
      <c r="D1150" s="59">
        <v>2</v>
      </c>
      <c r="E1150" s="59" t="s">
        <v>82</v>
      </c>
      <c r="F1150" s="59">
        <v>3</v>
      </c>
      <c r="G1150" s="227">
        <v>5</v>
      </c>
      <c r="H1150" s="227">
        <v>3</v>
      </c>
      <c r="I1150" s="227">
        <v>14</v>
      </c>
      <c r="J1150" s="59">
        <v>52411</v>
      </c>
      <c r="K1150" s="78">
        <f>VLOOKUP(class[[#This Row],[hwycov_id]],flow[[hwycov_id]:[flow_day]],2,FALSE)</f>
        <v>71051.707519999996</v>
      </c>
      <c r="L1150" s="229">
        <f t="shared" si="54"/>
        <v>0.35566403083322196</v>
      </c>
      <c r="M1150" s="228">
        <f t="shared" si="55"/>
        <v>18640.707519999996</v>
      </c>
      <c r="N1150" s="228">
        <f t="shared" si="56"/>
        <v>347475976.84618443</v>
      </c>
      <c r="O1150" s="59" t="e">
        <f>VLOOKUP(class[[#This Row],[hwycov_id]],check!$A$2:$P$26,16,FALSE)</f>
        <v>#N/A</v>
      </c>
      <c r="P1150" s="59">
        <v>1174</v>
      </c>
      <c r="Q1150" s="304">
        <f>ROUND(class[[#This Row],[count]],-3)</f>
        <v>52000</v>
      </c>
      <c r="R1150" s="321">
        <f>VLOOKUP(class[[#This Row],[count_rd]],caltran!$J$2:$P$182,7,FALSE)</f>
        <v>41810.888888888891</v>
      </c>
      <c r="S1150" s="321">
        <f>VLOOKUP(class[[#This Row],[count_rd]],caltran!$J$2:$P$182,6,FALSE)</f>
        <v>62189.111111111109</v>
      </c>
      <c r="T1150" s="59">
        <f>IF(AND(class[[#This Row],[flow]]&gt;=class[[#This Row],[low]], class[[#This Row],[flow]]&lt;=class[[#This Row],[high]]),1,0)</f>
        <v>0</v>
      </c>
    </row>
    <row r="1151" spans="1:20">
      <c r="A1151" s="59">
        <v>20030</v>
      </c>
      <c r="B1151" s="59">
        <v>2</v>
      </c>
      <c r="C1151" s="59">
        <v>1</v>
      </c>
      <c r="D1151" s="59">
        <v>2</v>
      </c>
      <c r="E1151" s="59" t="s">
        <v>82</v>
      </c>
      <c r="F1151" s="59">
        <v>3</v>
      </c>
      <c r="G1151" s="227">
        <v>5</v>
      </c>
      <c r="H1151" s="227">
        <v>3</v>
      </c>
      <c r="I1151" s="227">
        <v>14</v>
      </c>
      <c r="J1151" s="59">
        <v>53098</v>
      </c>
      <c r="K1151" s="78">
        <f>VLOOKUP(class[[#This Row],[hwycov_id]],flow[[hwycov_id]:[flow_day]],2,FALSE)</f>
        <v>61823.588865999998</v>
      </c>
      <c r="L1151" s="229">
        <f t="shared" si="54"/>
        <v>0.1643298969076048</v>
      </c>
      <c r="M1151" s="228">
        <f t="shared" si="55"/>
        <v>8725.5888659999982</v>
      </c>
      <c r="N1151" s="228">
        <f t="shared" si="56"/>
        <v>76135901.058463141</v>
      </c>
      <c r="O1151" s="59" t="e">
        <f>VLOOKUP(class[[#This Row],[hwycov_id]],check!$A$2:$P$26,16,FALSE)</f>
        <v>#N/A</v>
      </c>
      <c r="P1151" s="59">
        <v>1175</v>
      </c>
      <c r="Q1151" s="304">
        <f>ROUND(class[[#This Row],[count]],-3)</f>
        <v>53000</v>
      </c>
      <c r="R1151" s="321">
        <f>VLOOKUP(class[[#This Row],[count_rd]],caltran!$J$2:$P$182,7,FALSE)</f>
        <v>42665</v>
      </c>
      <c r="S1151" s="321">
        <f>VLOOKUP(class[[#This Row],[count_rd]],caltran!$J$2:$P$182,6,FALSE)</f>
        <v>63335</v>
      </c>
      <c r="T1151" s="59">
        <f>IF(AND(class[[#This Row],[flow]]&gt;=class[[#This Row],[low]], class[[#This Row],[flow]]&lt;=class[[#This Row],[high]]),1,0)</f>
        <v>1</v>
      </c>
    </row>
    <row r="1152" spans="1:20">
      <c r="A1152" s="59">
        <v>3578</v>
      </c>
      <c r="B1152" s="59">
        <v>2</v>
      </c>
      <c r="C1152" s="59">
        <v>1</v>
      </c>
      <c r="D1152" s="59">
        <v>2</v>
      </c>
      <c r="E1152" s="59" t="s">
        <v>82</v>
      </c>
      <c r="F1152" s="59">
        <v>3</v>
      </c>
      <c r="G1152" s="227">
        <v>5</v>
      </c>
      <c r="H1152" s="227">
        <v>3</v>
      </c>
      <c r="I1152" s="227">
        <v>14</v>
      </c>
      <c r="J1152" s="59">
        <v>53223</v>
      </c>
      <c r="K1152" s="78">
        <f>VLOOKUP(class[[#This Row],[hwycov_id]],flow[[hwycov_id]:[flow_day]],2,FALSE)</f>
        <v>65675.019042999993</v>
      </c>
      <c r="L1152" s="229">
        <f t="shared" si="54"/>
        <v>0.2339593604832495</v>
      </c>
      <c r="M1152" s="228">
        <f t="shared" si="55"/>
        <v>12452.019042999993</v>
      </c>
      <c r="N1152" s="228">
        <f t="shared" si="56"/>
        <v>155052778.24723446</v>
      </c>
      <c r="O1152" s="59" t="e">
        <f>VLOOKUP(class[[#This Row],[hwycov_id]],check!$A$2:$P$26,16,FALSE)</f>
        <v>#N/A</v>
      </c>
      <c r="P1152" s="59">
        <v>1176</v>
      </c>
      <c r="Q1152" s="304">
        <f>ROUND(class[[#This Row],[count]],-3)</f>
        <v>53000</v>
      </c>
      <c r="R1152" s="321">
        <f>VLOOKUP(class[[#This Row],[count_rd]],caltran!$J$2:$P$182,7,FALSE)</f>
        <v>42665</v>
      </c>
      <c r="S1152" s="321">
        <f>VLOOKUP(class[[#This Row],[count_rd]],caltran!$J$2:$P$182,6,FALSE)</f>
        <v>63335</v>
      </c>
      <c r="T1152" s="59">
        <f>IF(AND(class[[#This Row],[flow]]&gt;=class[[#This Row],[low]], class[[#This Row],[flow]]&lt;=class[[#This Row],[high]]),1,0)</f>
        <v>0</v>
      </c>
    </row>
    <row r="1153" spans="1:20">
      <c r="A1153" s="59">
        <v>16248</v>
      </c>
      <c r="B1153" s="59">
        <v>2</v>
      </c>
      <c r="C1153" s="59">
        <v>1</v>
      </c>
      <c r="D1153" s="59">
        <v>2</v>
      </c>
      <c r="E1153" s="59" t="s">
        <v>82</v>
      </c>
      <c r="F1153" s="59">
        <v>3</v>
      </c>
      <c r="G1153" s="227">
        <v>5</v>
      </c>
      <c r="H1153" s="227">
        <v>4</v>
      </c>
      <c r="I1153" s="227">
        <v>2</v>
      </c>
      <c r="J1153" s="59">
        <v>53300</v>
      </c>
      <c r="K1153" s="78">
        <f>VLOOKUP(class[[#This Row],[hwycov_id]],flow[[hwycov_id]:[flow_day]],2,FALSE)</f>
        <v>52921.086486</v>
      </c>
      <c r="L1153" s="229">
        <f t="shared" si="54"/>
        <v>-7.1090715572232899E-3</v>
      </c>
      <c r="M1153" s="228">
        <f t="shared" si="55"/>
        <v>-378.91351399999985</v>
      </c>
      <c r="N1153" s="228">
        <f t="shared" si="56"/>
        <v>143575.45109182809</v>
      </c>
      <c r="O1153" s="59" t="e">
        <f>VLOOKUP(class[[#This Row],[hwycov_id]],check!$A$2:$P$26,16,FALSE)</f>
        <v>#N/A</v>
      </c>
      <c r="P1153" s="59">
        <v>1177</v>
      </c>
      <c r="Q1153" s="304">
        <f>ROUND(class[[#This Row],[count]],-3)</f>
        <v>53000</v>
      </c>
      <c r="R1153" s="321">
        <f>VLOOKUP(class[[#This Row],[count_rd]],caltran!$J$2:$P$182,7,FALSE)</f>
        <v>42665</v>
      </c>
      <c r="S1153" s="321">
        <f>VLOOKUP(class[[#This Row],[count_rd]],caltran!$J$2:$P$182,6,FALSE)</f>
        <v>63335</v>
      </c>
      <c r="T1153" s="59">
        <f>IF(AND(class[[#This Row],[flow]]&gt;=class[[#This Row],[low]], class[[#This Row],[flow]]&lt;=class[[#This Row],[high]]),1,0)</f>
        <v>1</v>
      </c>
    </row>
    <row r="1154" spans="1:20">
      <c r="A1154" s="59">
        <v>16236</v>
      </c>
      <c r="B1154" s="59">
        <v>2</v>
      </c>
      <c r="C1154" s="59">
        <v>1</v>
      </c>
      <c r="D1154" s="59">
        <v>2</v>
      </c>
      <c r="E1154" s="59" t="s">
        <v>82</v>
      </c>
      <c r="F1154" s="59">
        <v>3</v>
      </c>
      <c r="G1154" s="227">
        <v>5</v>
      </c>
      <c r="H1154" s="227">
        <v>6</v>
      </c>
      <c r="I1154" s="227">
        <v>1</v>
      </c>
      <c r="J1154" s="59">
        <v>53800</v>
      </c>
      <c r="K1154" s="78">
        <f>VLOOKUP(class[[#This Row],[hwycov_id]],flow[[hwycov_id]:[flow_day]],2,FALSE)</f>
        <v>49790.889832000001</v>
      </c>
      <c r="L1154" s="229">
        <f t="shared" ref="L1154:L1217" si="57">K1154/J1154-1</f>
        <v>-7.4518776356877314E-2</v>
      </c>
      <c r="M1154" s="228">
        <f t="shared" ref="M1154:M1217" si="58">K1154-J1154</f>
        <v>-4009.1101679999992</v>
      </c>
      <c r="N1154" s="228">
        <f t="shared" ref="N1154:N1217" si="59">POWER(M1154,2)</f>
        <v>16072964.339160983</v>
      </c>
      <c r="O1154" s="59" t="e">
        <f>VLOOKUP(class[[#This Row],[hwycov_id]],check!$A$2:$P$26,16,FALSE)</f>
        <v>#N/A</v>
      </c>
      <c r="P1154" s="59">
        <v>1178</v>
      </c>
      <c r="Q1154" s="304">
        <f>ROUND(class[[#This Row],[count]],-3)</f>
        <v>54000</v>
      </c>
      <c r="R1154" s="321">
        <f>VLOOKUP(class[[#This Row],[count_rd]],caltran!$J$2:$P$182,7,FALSE)</f>
        <v>43605</v>
      </c>
      <c r="S1154" s="321">
        <f>VLOOKUP(class[[#This Row],[count_rd]],caltran!$J$2:$P$182,6,FALSE)</f>
        <v>64394.999999999993</v>
      </c>
      <c r="T1154" s="59">
        <f>IF(AND(class[[#This Row],[flow]]&gt;=class[[#This Row],[low]], class[[#This Row],[flow]]&lt;=class[[#This Row],[high]]),1,0)</f>
        <v>1</v>
      </c>
    </row>
    <row r="1155" spans="1:20">
      <c r="A1155" s="59">
        <v>13265</v>
      </c>
      <c r="B1155" s="59">
        <v>2</v>
      </c>
      <c r="C1155" s="59">
        <v>1</v>
      </c>
      <c r="D1155" s="59">
        <v>2</v>
      </c>
      <c r="E1155" s="59" t="s">
        <v>82</v>
      </c>
      <c r="F1155" s="59">
        <v>3</v>
      </c>
      <c r="G1155" s="227">
        <v>5</v>
      </c>
      <c r="H1155" s="227">
        <v>6</v>
      </c>
      <c r="I1155" s="227">
        <v>1</v>
      </c>
      <c r="J1155" s="59">
        <v>54900</v>
      </c>
      <c r="K1155" s="78">
        <f>VLOOKUP(class[[#This Row],[hwycov_id]],flow[[hwycov_id]:[flow_day]],2,FALSE)</f>
        <v>38906.344422000002</v>
      </c>
      <c r="L1155" s="229">
        <f t="shared" si="57"/>
        <v>-0.29132341672131146</v>
      </c>
      <c r="M1155" s="228">
        <f t="shared" si="58"/>
        <v>-15993.655577999998</v>
      </c>
      <c r="N1155" s="228">
        <f t="shared" si="59"/>
        <v>255797018.74769044</v>
      </c>
      <c r="O1155" s="59" t="e">
        <f>VLOOKUP(class[[#This Row],[hwycov_id]],check!$A$2:$P$26,16,FALSE)</f>
        <v>#N/A</v>
      </c>
      <c r="P1155" s="59">
        <v>1179</v>
      </c>
      <c r="Q1155" s="304">
        <f>ROUND(class[[#This Row],[count]],-3)</f>
        <v>55000</v>
      </c>
      <c r="R1155" s="321">
        <f>VLOOKUP(class[[#This Row],[count_rd]],caltran!$J$2:$P$182,7,FALSE)</f>
        <v>44550</v>
      </c>
      <c r="S1155" s="321">
        <f>VLOOKUP(class[[#This Row],[count_rd]],caltran!$J$2:$P$182,6,FALSE)</f>
        <v>65450</v>
      </c>
      <c r="T1155" s="59">
        <f>IF(AND(class[[#This Row],[flow]]&gt;=class[[#This Row],[low]], class[[#This Row],[flow]]&lt;=class[[#This Row],[high]]),1,0)</f>
        <v>0</v>
      </c>
    </row>
    <row r="1156" spans="1:20">
      <c r="A1156" s="59">
        <v>16223</v>
      </c>
      <c r="B1156" s="59">
        <v>2</v>
      </c>
      <c r="C1156" s="59">
        <v>1</v>
      </c>
      <c r="D1156" s="59">
        <v>2</v>
      </c>
      <c r="E1156" s="59" t="s">
        <v>82</v>
      </c>
      <c r="F1156" s="59">
        <v>3</v>
      </c>
      <c r="G1156" s="227">
        <v>5</v>
      </c>
      <c r="H1156" s="227">
        <v>6</v>
      </c>
      <c r="I1156" s="227">
        <v>1</v>
      </c>
      <c r="J1156" s="59">
        <v>55200</v>
      </c>
      <c r="K1156" s="78">
        <f>VLOOKUP(class[[#This Row],[hwycov_id]],flow[[hwycov_id]:[flow_day]],2,FALSE)</f>
        <v>44670.183348999999</v>
      </c>
      <c r="L1156" s="229">
        <f t="shared" si="57"/>
        <v>-0.19075754802536238</v>
      </c>
      <c r="M1156" s="228">
        <f t="shared" si="58"/>
        <v>-10529.816651000001</v>
      </c>
      <c r="N1156" s="228">
        <f t="shared" si="59"/>
        <v>110877038.70367688</v>
      </c>
      <c r="O1156" s="59" t="e">
        <f>VLOOKUP(class[[#This Row],[hwycov_id]],check!$A$2:$P$26,16,FALSE)</f>
        <v>#N/A</v>
      </c>
      <c r="P1156" s="59">
        <v>1180</v>
      </c>
      <c r="Q1156" s="304">
        <f>ROUND(class[[#This Row],[count]],-3)</f>
        <v>55000</v>
      </c>
      <c r="R1156" s="321">
        <f>VLOOKUP(class[[#This Row],[count_rd]],caltran!$J$2:$P$182,7,FALSE)</f>
        <v>44550</v>
      </c>
      <c r="S1156" s="321">
        <f>VLOOKUP(class[[#This Row],[count_rd]],caltran!$J$2:$P$182,6,FALSE)</f>
        <v>65450</v>
      </c>
      <c r="T1156" s="59">
        <f>IF(AND(class[[#This Row],[flow]]&gt;=class[[#This Row],[low]], class[[#This Row],[flow]]&lt;=class[[#This Row],[high]]),1,0)</f>
        <v>1</v>
      </c>
    </row>
    <row r="1157" spans="1:20">
      <c r="A1157" s="59">
        <v>30725</v>
      </c>
      <c r="B1157" s="59">
        <v>2</v>
      </c>
      <c r="C1157" s="59">
        <v>1</v>
      </c>
      <c r="D1157" s="59">
        <v>2</v>
      </c>
      <c r="E1157" s="59" t="s">
        <v>82</v>
      </c>
      <c r="F1157" s="59">
        <v>3</v>
      </c>
      <c r="G1157" s="227">
        <v>5</v>
      </c>
      <c r="H1157" s="227">
        <v>3</v>
      </c>
      <c r="I1157" s="227">
        <v>14</v>
      </c>
      <c r="J1157" s="59">
        <v>58935</v>
      </c>
      <c r="K1157" s="78">
        <f>VLOOKUP(class[[#This Row],[hwycov_id]],flow[[hwycov_id]:[flow_day]],2,FALSE)</f>
        <v>45403.971862999999</v>
      </c>
      <c r="L1157" s="229">
        <f t="shared" si="57"/>
        <v>-0.2295924007296174</v>
      </c>
      <c r="M1157" s="228">
        <f t="shared" si="58"/>
        <v>-13531.028137000001</v>
      </c>
      <c r="N1157" s="228">
        <f t="shared" si="59"/>
        <v>183088722.44428572</v>
      </c>
      <c r="O1157" s="59" t="e">
        <f>VLOOKUP(class[[#This Row],[hwycov_id]],check!$A$2:$P$26,16,FALSE)</f>
        <v>#N/A</v>
      </c>
      <c r="P1157" s="59">
        <v>1181</v>
      </c>
      <c r="Q1157" s="304">
        <f>ROUND(class[[#This Row],[count]],-3)</f>
        <v>59000</v>
      </c>
      <c r="R1157" s="321">
        <f>VLOOKUP(class[[#This Row],[count_rd]],caltran!$J$2:$P$182,7,FALSE)</f>
        <v>48232.5</v>
      </c>
      <c r="S1157" s="321">
        <f>VLOOKUP(class[[#This Row],[count_rd]],caltran!$J$2:$P$182,6,FALSE)</f>
        <v>69767.5</v>
      </c>
      <c r="T1157" s="59">
        <f>IF(AND(class[[#This Row],[flow]]&gt;=class[[#This Row],[low]], class[[#This Row],[flow]]&lt;=class[[#This Row],[high]]),1,0)</f>
        <v>0</v>
      </c>
    </row>
    <row r="1158" spans="1:20">
      <c r="A1158" s="59">
        <v>11556</v>
      </c>
      <c r="B1158" s="59">
        <v>2</v>
      </c>
      <c r="C1158" s="59">
        <v>1</v>
      </c>
      <c r="D1158" s="59">
        <v>2</v>
      </c>
      <c r="E1158" s="59" t="s">
        <v>82</v>
      </c>
      <c r="F1158" s="59">
        <v>3</v>
      </c>
      <c r="G1158" s="227">
        <v>5</v>
      </c>
      <c r="H1158" s="227">
        <v>3</v>
      </c>
      <c r="I1158" s="227">
        <v>14</v>
      </c>
      <c r="J1158" s="59">
        <v>59210</v>
      </c>
      <c r="K1158" s="78">
        <f>VLOOKUP(class[[#This Row],[hwycov_id]],flow[[hwycov_id]:[flow_day]],2,FALSE)</f>
        <v>68123.518554999988</v>
      </c>
      <c r="L1158" s="229">
        <f t="shared" si="57"/>
        <v>0.15054076262455651</v>
      </c>
      <c r="M1158" s="228">
        <f t="shared" si="58"/>
        <v>8913.5185549999878</v>
      </c>
      <c r="N1158" s="228">
        <f t="shared" si="59"/>
        <v>79450813.030329078</v>
      </c>
      <c r="O1158" s="59" t="e">
        <f>VLOOKUP(class[[#This Row],[hwycov_id]],check!$A$2:$P$26,16,FALSE)</f>
        <v>#N/A</v>
      </c>
      <c r="P1158" s="59">
        <v>1182</v>
      </c>
      <c r="Q1158" s="304">
        <f>ROUND(class[[#This Row],[count]],-3)</f>
        <v>59000</v>
      </c>
      <c r="R1158" s="321">
        <f>VLOOKUP(class[[#This Row],[count_rd]],caltran!$J$2:$P$182,7,FALSE)</f>
        <v>48232.5</v>
      </c>
      <c r="S1158" s="321">
        <f>VLOOKUP(class[[#This Row],[count_rd]],caltran!$J$2:$P$182,6,FALSE)</f>
        <v>69767.5</v>
      </c>
      <c r="T1158" s="59">
        <f>IF(AND(class[[#This Row],[flow]]&gt;=class[[#This Row],[low]], class[[#This Row],[flow]]&lt;=class[[#This Row],[high]]),1,0)</f>
        <v>1</v>
      </c>
    </row>
    <row r="1159" spans="1:20">
      <c r="A1159" s="59">
        <v>12832</v>
      </c>
      <c r="B1159" s="59">
        <v>2</v>
      </c>
      <c r="C1159" s="59">
        <v>1</v>
      </c>
      <c r="D1159" s="59">
        <v>2</v>
      </c>
      <c r="E1159" s="59" t="s">
        <v>82</v>
      </c>
      <c r="F1159" s="59">
        <v>3</v>
      </c>
      <c r="G1159" s="227">
        <v>5</v>
      </c>
      <c r="H1159" s="227">
        <v>7</v>
      </c>
      <c r="I1159" s="227">
        <v>7</v>
      </c>
      <c r="J1159" s="59">
        <v>59338</v>
      </c>
      <c r="K1159" s="78">
        <f>VLOOKUP(class[[#This Row],[hwycov_id]],flow[[hwycov_id]:[flow_day]],2,FALSE)</f>
        <v>70489.939698000002</v>
      </c>
      <c r="L1159" s="229">
        <f t="shared" si="57"/>
        <v>0.18793925811453027</v>
      </c>
      <c r="M1159" s="228">
        <f t="shared" si="58"/>
        <v>11151.939698000002</v>
      </c>
      <c r="N1159" s="228">
        <f t="shared" si="59"/>
        <v>124365759.02782838</v>
      </c>
      <c r="O1159" s="59" t="e">
        <f>VLOOKUP(class[[#This Row],[hwycov_id]],check!$A$2:$P$26,16,FALSE)</f>
        <v>#N/A</v>
      </c>
      <c r="P1159" s="59">
        <v>1183</v>
      </c>
      <c r="Q1159" s="304">
        <f>ROUND(class[[#This Row],[count]],-3)</f>
        <v>59000</v>
      </c>
      <c r="R1159" s="321">
        <f>VLOOKUP(class[[#This Row],[count_rd]],caltran!$J$2:$P$182,7,FALSE)</f>
        <v>48232.5</v>
      </c>
      <c r="S1159" s="321">
        <f>VLOOKUP(class[[#This Row],[count_rd]],caltran!$J$2:$P$182,6,FALSE)</f>
        <v>69767.5</v>
      </c>
      <c r="T1159" s="59">
        <f>IF(AND(class[[#This Row],[flow]]&gt;=class[[#This Row],[low]], class[[#This Row],[flow]]&lt;=class[[#This Row],[high]]),1,0)</f>
        <v>0</v>
      </c>
    </row>
    <row r="1160" spans="1:20">
      <c r="A1160" s="59">
        <v>6604</v>
      </c>
      <c r="B1160" s="59">
        <v>2</v>
      </c>
      <c r="C1160" s="59">
        <v>1</v>
      </c>
      <c r="D1160" s="59">
        <v>2</v>
      </c>
      <c r="E1160" s="59" t="s">
        <v>82</v>
      </c>
      <c r="F1160" s="59">
        <v>3</v>
      </c>
      <c r="G1160" s="227">
        <v>7</v>
      </c>
      <c r="H1160" s="227">
        <v>2</v>
      </c>
      <c r="I1160" s="227">
        <v>14</v>
      </c>
      <c r="J1160" s="59">
        <v>76673</v>
      </c>
      <c r="K1160" s="78">
        <f>VLOOKUP(class[[#This Row],[hwycov_id]],flow[[hwycov_id]:[flow_day]],2,FALSE)</f>
        <v>69061.283813999995</v>
      </c>
      <c r="L1160" s="229">
        <f t="shared" si="57"/>
        <v>-9.9275053617309927E-2</v>
      </c>
      <c r="M1160" s="228">
        <f t="shared" si="58"/>
        <v>-7611.7161860000051</v>
      </c>
      <c r="N1160" s="228">
        <f t="shared" si="59"/>
        <v>57938223.296214461</v>
      </c>
      <c r="O1160" s="59" t="e">
        <f>VLOOKUP(class[[#This Row],[hwycov_id]],check!$A$2:$P$26,16,FALSE)</f>
        <v>#N/A</v>
      </c>
      <c r="P1160" s="59">
        <v>1184</v>
      </c>
      <c r="Q1160" s="304">
        <f>ROUND(class[[#This Row],[count]],-3)</f>
        <v>77000</v>
      </c>
      <c r="R1160" s="321">
        <f>VLOOKUP(class[[#This Row],[count_rd]],caltran!$J$2:$P$182,7,FALSE)</f>
        <v>65351.611111111109</v>
      </c>
      <c r="S1160" s="321">
        <f>VLOOKUP(class[[#This Row],[count_rd]],caltran!$J$2:$P$182,6,FALSE)</f>
        <v>88648.388888888891</v>
      </c>
      <c r="T1160" s="59">
        <f>IF(AND(class[[#This Row],[flow]]&gt;=class[[#This Row],[low]], class[[#This Row],[flow]]&lt;=class[[#This Row],[high]]),1,0)</f>
        <v>1</v>
      </c>
    </row>
    <row r="1161" spans="1:20">
      <c r="A1161" s="59">
        <v>16871</v>
      </c>
      <c r="B1161" s="59">
        <v>2</v>
      </c>
      <c r="C1161" s="59">
        <v>1</v>
      </c>
      <c r="D1161" s="59">
        <v>2</v>
      </c>
      <c r="E1161" s="59" t="s">
        <v>82</v>
      </c>
      <c r="F1161" s="59">
        <v>3</v>
      </c>
      <c r="G1161" s="227">
        <v>7</v>
      </c>
      <c r="H1161" s="227">
        <v>7</v>
      </c>
      <c r="I1161" s="227">
        <v>7</v>
      </c>
      <c r="J1161" s="59">
        <v>79300</v>
      </c>
      <c r="K1161" s="78">
        <f>VLOOKUP(class[[#This Row],[hwycov_id]],flow[[hwycov_id]:[flow_day]],2,FALSE)</f>
        <v>31766.280273000004</v>
      </c>
      <c r="L1161" s="229">
        <f t="shared" si="57"/>
        <v>-0.59941639000000002</v>
      </c>
      <c r="M1161" s="228">
        <f t="shared" si="58"/>
        <v>-47533.719726999996</v>
      </c>
      <c r="N1161" s="228">
        <f t="shared" si="59"/>
        <v>2259454511.0849886</v>
      </c>
      <c r="O1161" s="59" t="e">
        <f>VLOOKUP(class[[#This Row],[hwycov_id]],check!$A$2:$P$26,16,FALSE)</f>
        <v>#N/A</v>
      </c>
      <c r="P1161" s="59">
        <v>1185</v>
      </c>
      <c r="Q1161" s="304">
        <f>ROUND(class[[#This Row],[count]],-3)</f>
        <v>79000</v>
      </c>
      <c r="R1161" s="321">
        <f>VLOOKUP(class[[#This Row],[count_rd]],caltran!$J$2:$P$182,7,FALSE)</f>
        <v>67268.5</v>
      </c>
      <c r="S1161" s="321">
        <f>VLOOKUP(class[[#This Row],[count_rd]],caltran!$J$2:$P$182,6,FALSE)</f>
        <v>90731.5</v>
      </c>
      <c r="T1161" s="59">
        <f>IF(AND(class[[#This Row],[flow]]&gt;=class[[#This Row],[low]], class[[#This Row],[flow]]&lt;=class[[#This Row],[high]]),1,0)</f>
        <v>0</v>
      </c>
    </row>
    <row r="1162" spans="1:20">
      <c r="A1162" s="59">
        <v>8481</v>
      </c>
      <c r="B1162" s="59">
        <v>3</v>
      </c>
      <c r="C1162" s="59">
        <v>1</v>
      </c>
      <c r="D1162" s="59">
        <v>2</v>
      </c>
      <c r="E1162" s="59" t="s">
        <v>82</v>
      </c>
      <c r="F1162" s="59">
        <v>3</v>
      </c>
      <c r="G1162" s="227">
        <v>0</v>
      </c>
      <c r="H1162" s="227">
        <v>8</v>
      </c>
      <c r="I1162" s="227">
        <v>19</v>
      </c>
      <c r="J1162" s="59">
        <v>649</v>
      </c>
      <c r="K1162" s="78">
        <f>VLOOKUP(class[[#This Row],[hwycov_id]],flow[[hwycov_id]:[flow_day]],2,FALSE)</f>
        <v>1928.4486459999998</v>
      </c>
      <c r="L1162" s="229">
        <f t="shared" si="57"/>
        <v>1.9714154791987673</v>
      </c>
      <c r="M1162" s="228">
        <f t="shared" si="58"/>
        <v>1279.4486459999998</v>
      </c>
      <c r="N1162" s="228">
        <f t="shared" si="59"/>
        <v>1636988.8377512328</v>
      </c>
      <c r="O1162" s="59" t="e">
        <f>VLOOKUP(class[[#This Row],[hwycov_id]],check!$A$2:$P$26,16,FALSE)</f>
        <v>#N/A</v>
      </c>
      <c r="P1162" s="59">
        <v>1186</v>
      </c>
      <c r="Q1162" s="304">
        <f>ROUND(class[[#This Row],[count]],-3)</f>
        <v>1000</v>
      </c>
      <c r="R1162" s="321">
        <f>VLOOKUP(class[[#This Row],[count_rd]],caltran!$J$2:$P$182,7,FALSE)</f>
        <v>370</v>
      </c>
      <c r="S1162" s="321">
        <f>VLOOKUP(class[[#This Row],[count_rd]],caltran!$J$2:$P$182,6,FALSE)</f>
        <v>1630</v>
      </c>
      <c r="T1162" s="59">
        <f>IF(AND(class[[#This Row],[flow]]&gt;=class[[#This Row],[low]], class[[#This Row],[flow]]&lt;=class[[#This Row],[high]]),1,0)</f>
        <v>0</v>
      </c>
    </row>
    <row r="1163" spans="1:20">
      <c r="A1163" s="59">
        <v>7867</v>
      </c>
      <c r="B1163" s="59">
        <v>3</v>
      </c>
      <c r="C1163" s="59">
        <v>1</v>
      </c>
      <c r="D1163" s="59">
        <v>2</v>
      </c>
      <c r="E1163" s="59" t="s">
        <v>82</v>
      </c>
      <c r="F1163" s="59">
        <v>3</v>
      </c>
      <c r="G1163" s="227">
        <v>0</v>
      </c>
      <c r="H1163" s="227">
        <v>8</v>
      </c>
      <c r="I1163" s="227">
        <v>19</v>
      </c>
      <c r="J1163" s="59">
        <v>955</v>
      </c>
      <c r="K1163" s="78">
        <f>VLOOKUP(class[[#This Row],[hwycov_id]],flow[[hwycov_id]:[flow_day]],2,FALSE)</f>
        <v>3223.0210939999997</v>
      </c>
      <c r="L1163" s="229">
        <f t="shared" si="57"/>
        <v>2.3748911979057588</v>
      </c>
      <c r="M1163" s="228">
        <f t="shared" si="58"/>
        <v>2268.0210939999997</v>
      </c>
      <c r="N1163" s="228">
        <f t="shared" si="59"/>
        <v>5143919.6828289554</v>
      </c>
      <c r="O1163" s="59" t="e">
        <f>VLOOKUP(class[[#This Row],[hwycov_id]],check!$A$2:$P$26,16,FALSE)</f>
        <v>#N/A</v>
      </c>
      <c r="P1163" s="59">
        <v>1187</v>
      </c>
      <c r="Q1163" s="304">
        <f>ROUND(class[[#This Row],[count]],-3)</f>
        <v>1000</v>
      </c>
      <c r="R1163" s="321">
        <f>VLOOKUP(class[[#This Row],[count_rd]],caltran!$J$2:$P$182,7,FALSE)</f>
        <v>370</v>
      </c>
      <c r="S1163" s="321">
        <f>VLOOKUP(class[[#This Row],[count_rd]],caltran!$J$2:$P$182,6,FALSE)</f>
        <v>1630</v>
      </c>
      <c r="T1163" s="59">
        <f>IF(AND(class[[#This Row],[flow]]&gt;=class[[#This Row],[low]], class[[#This Row],[flow]]&lt;=class[[#This Row],[high]]),1,0)</f>
        <v>0</v>
      </c>
    </row>
    <row r="1164" spans="1:20">
      <c r="A1164" s="59">
        <v>7742</v>
      </c>
      <c r="B1164" s="59">
        <v>3</v>
      </c>
      <c r="C1164" s="59">
        <v>1</v>
      </c>
      <c r="D1164" s="59">
        <v>2</v>
      </c>
      <c r="E1164" s="59" t="s">
        <v>82</v>
      </c>
      <c r="F1164" s="59">
        <v>3</v>
      </c>
      <c r="G1164" s="227">
        <v>0</v>
      </c>
      <c r="H1164" s="227">
        <v>8</v>
      </c>
      <c r="I1164" s="227">
        <v>19</v>
      </c>
      <c r="J1164" s="59">
        <v>1359</v>
      </c>
      <c r="K1164" s="78">
        <f>VLOOKUP(class[[#This Row],[hwycov_id]],flow[[hwycov_id]:[flow_day]],2,FALSE)</f>
        <v>2634.4779960000001</v>
      </c>
      <c r="L1164" s="229">
        <f t="shared" si="57"/>
        <v>0.93854157174392938</v>
      </c>
      <c r="M1164" s="228">
        <f t="shared" si="58"/>
        <v>1275.4779960000001</v>
      </c>
      <c r="N1164" s="228">
        <f t="shared" si="59"/>
        <v>1626844.1182801763</v>
      </c>
      <c r="O1164" s="59" t="e">
        <f>VLOOKUP(class[[#This Row],[hwycov_id]],check!$A$2:$P$26,16,FALSE)</f>
        <v>#N/A</v>
      </c>
      <c r="P1164" s="59">
        <v>1188</v>
      </c>
      <c r="Q1164" s="304">
        <f>ROUND(class[[#This Row],[count]],-3)</f>
        <v>1000</v>
      </c>
      <c r="R1164" s="321">
        <f>VLOOKUP(class[[#This Row],[count_rd]],caltran!$J$2:$P$182,7,FALSE)</f>
        <v>370</v>
      </c>
      <c r="S1164" s="321">
        <f>VLOOKUP(class[[#This Row],[count_rd]],caltran!$J$2:$P$182,6,FALSE)</f>
        <v>1630</v>
      </c>
      <c r="T1164" s="59">
        <f>IF(AND(class[[#This Row],[flow]]&gt;=class[[#This Row],[low]], class[[#This Row],[flow]]&lt;=class[[#This Row],[high]]),1,0)</f>
        <v>0</v>
      </c>
    </row>
    <row r="1165" spans="1:20">
      <c r="A1165" s="59">
        <v>22890</v>
      </c>
      <c r="B1165" s="59">
        <v>3</v>
      </c>
      <c r="C1165" s="59">
        <v>1</v>
      </c>
      <c r="D1165" s="59">
        <v>2</v>
      </c>
      <c r="E1165" s="59" t="s">
        <v>82</v>
      </c>
      <c r="F1165" s="59">
        <v>3</v>
      </c>
      <c r="G1165" s="227">
        <v>0</v>
      </c>
      <c r="H1165" s="227">
        <v>8</v>
      </c>
      <c r="I1165" s="227">
        <v>0</v>
      </c>
      <c r="J1165" s="59">
        <v>1871</v>
      </c>
      <c r="K1165" s="78">
        <f>VLOOKUP(class[[#This Row],[hwycov_id]],flow[[hwycov_id]:[flow_day]],2,FALSE)</f>
        <v>1461.4853579999999</v>
      </c>
      <c r="L1165" s="229">
        <f t="shared" si="57"/>
        <v>-0.21887474184927846</v>
      </c>
      <c r="M1165" s="228">
        <f t="shared" si="58"/>
        <v>-409.51464200000009</v>
      </c>
      <c r="N1165" s="228">
        <f t="shared" si="59"/>
        <v>167702.24201238825</v>
      </c>
      <c r="O1165" s="59" t="e">
        <f>VLOOKUP(class[[#This Row],[hwycov_id]],check!$A$2:$P$26,16,FALSE)</f>
        <v>#N/A</v>
      </c>
      <c r="P1165" s="59">
        <v>1189</v>
      </c>
      <c r="Q1165" s="304">
        <f>ROUND(class[[#This Row],[count]],-3)</f>
        <v>2000</v>
      </c>
      <c r="R1165" s="321">
        <f>VLOOKUP(class[[#This Row],[count_rd]],caltran!$J$2:$P$182,7,FALSE)</f>
        <v>794.99999999999989</v>
      </c>
      <c r="S1165" s="321">
        <f>VLOOKUP(class[[#This Row],[count_rd]],caltran!$J$2:$P$182,6,FALSE)</f>
        <v>3205</v>
      </c>
      <c r="T1165" s="59">
        <f>IF(AND(class[[#This Row],[flow]]&gt;=class[[#This Row],[low]], class[[#This Row],[flow]]&lt;=class[[#This Row],[high]]),1,0)</f>
        <v>1</v>
      </c>
    </row>
    <row r="1166" spans="1:20">
      <c r="A1166" s="59">
        <v>23641</v>
      </c>
      <c r="B1166" s="59">
        <v>3</v>
      </c>
      <c r="C1166" s="59">
        <v>1</v>
      </c>
      <c r="D1166" s="59">
        <v>2</v>
      </c>
      <c r="E1166" s="59" t="s">
        <v>82</v>
      </c>
      <c r="F1166" s="59">
        <v>3</v>
      </c>
      <c r="G1166" s="227">
        <v>0</v>
      </c>
      <c r="H1166" s="227">
        <v>8</v>
      </c>
      <c r="I1166" s="227">
        <v>19</v>
      </c>
      <c r="J1166" s="59">
        <v>1953</v>
      </c>
      <c r="K1166" s="78">
        <f>VLOOKUP(class[[#This Row],[hwycov_id]],flow[[hwycov_id]:[flow_day]],2,FALSE)</f>
        <v>4158.3196250000001</v>
      </c>
      <c r="L1166" s="229">
        <f t="shared" si="57"/>
        <v>1.1291959165386585</v>
      </c>
      <c r="M1166" s="228">
        <f t="shared" si="58"/>
        <v>2205.3196250000001</v>
      </c>
      <c r="N1166" s="228">
        <f t="shared" si="59"/>
        <v>4863434.6484101415</v>
      </c>
      <c r="O1166" s="59" t="e">
        <f>VLOOKUP(class[[#This Row],[hwycov_id]],check!$A$2:$P$26,16,FALSE)</f>
        <v>#N/A</v>
      </c>
      <c r="P1166" s="59">
        <v>1190</v>
      </c>
      <c r="Q1166" s="304">
        <f>ROUND(class[[#This Row],[count]],-3)</f>
        <v>2000</v>
      </c>
      <c r="R1166" s="321">
        <f>VLOOKUP(class[[#This Row],[count_rd]],caltran!$J$2:$P$182,7,FALSE)</f>
        <v>794.99999999999989</v>
      </c>
      <c r="S1166" s="321">
        <f>VLOOKUP(class[[#This Row],[count_rd]],caltran!$J$2:$P$182,6,FALSE)</f>
        <v>3205</v>
      </c>
      <c r="T1166" s="59">
        <f>IF(AND(class[[#This Row],[flow]]&gt;=class[[#This Row],[low]], class[[#This Row],[flow]]&lt;=class[[#This Row],[high]]),1,0)</f>
        <v>0</v>
      </c>
    </row>
    <row r="1167" spans="1:20">
      <c r="A1167" s="59">
        <v>181</v>
      </c>
      <c r="B1167" s="59">
        <v>3</v>
      </c>
      <c r="C1167" s="59">
        <v>1</v>
      </c>
      <c r="D1167" s="59">
        <v>2</v>
      </c>
      <c r="E1167" s="59" t="s">
        <v>82</v>
      </c>
      <c r="F1167" s="59">
        <v>3</v>
      </c>
      <c r="G1167" s="227">
        <v>0</v>
      </c>
      <c r="H1167" s="227">
        <v>3</v>
      </c>
      <c r="I1167" s="227">
        <v>14</v>
      </c>
      <c r="J1167" s="59">
        <v>2004</v>
      </c>
      <c r="K1167" s="78">
        <f>VLOOKUP(class[[#This Row],[hwycov_id]],flow[[hwycov_id]:[flow_day]],2,FALSE)</f>
        <v>2095.971802</v>
      </c>
      <c r="L1167" s="229">
        <f t="shared" si="57"/>
        <v>4.5894112774451212E-2</v>
      </c>
      <c r="M1167" s="228">
        <f t="shared" si="58"/>
        <v>91.971802000000025</v>
      </c>
      <c r="N1167" s="228">
        <f t="shared" si="59"/>
        <v>8458.8123631272083</v>
      </c>
      <c r="O1167" s="59" t="e">
        <f>VLOOKUP(class[[#This Row],[hwycov_id]],check!$A$2:$P$26,16,FALSE)</f>
        <v>#N/A</v>
      </c>
      <c r="P1167" s="59">
        <v>1191</v>
      </c>
      <c r="Q1167" s="304">
        <f>ROUND(class[[#This Row],[count]],-3)</f>
        <v>2000</v>
      </c>
      <c r="R1167" s="321">
        <f>VLOOKUP(class[[#This Row],[count_rd]],caltran!$J$2:$P$182,7,FALSE)</f>
        <v>794.99999999999989</v>
      </c>
      <c r="S1167" s="321">
        <f>VLOOKUP(class[[#This Row],[count_rd]],caltran!$J$2:$P$182,6,FALSE)</f>
        <v>3205</v>
      </c>
      <c r="T1167" s="59">
        <f>IF(AND(class[[#This Row],[flow]]&gt;=class[[#This Row],[low]], class[[#This Row],[flow]]&lt;=class[[#This Row],[high]]),1,0)</f>
        <v>1</v>
      </c>
    </row>
    <row r="1168" spans="1:20">
      <c r="A1168" s="59">
        <v>18582</v>
      </c>
      <c r="B1168" s="59">
        <v>3</v>
      </c>
      <c r="C1168" s="59">
        <v>1</v>
      </c>
      <c r="D1168" s="59">
        <v>1</v>
      </c>
      <c r="E1168" s="59" t="s">
        <v>82</v>
      </c>
      <c r="F1168" s="59">
        <v>3</v>
      </c>
      <c r="G1168" s="227">
        <v>0</v>
      </c>
      <c r="H1168" s="227">
        <v>1</v>
      </c>
      <c r="I1168" s="227">
        <v>14</v>
      </c>
      <c r="J1168" s="59">
        <v>2270</v>
      </c>
      <c r="K1168" s="78">
        <f>VLOOKUP(class[[#This Row],[hwycov_id]],flow[[hwycov_id]:[flow_day]],2,FALSE)</f>
        <v>5603.3196259999995</v>
      </c>
      <c r="L1168" s="229">
        <f t="shared" si="57"/>
        <v>1.4684227427312773</v>
      </c>
      <c r="M1168" s="228">
        <f t="shared" si="58"/>
        <v>3333.3196259999995</v>
      </c>
      <c r="N1168" s="228">
        <f t="shared" si="59"/>
        <v>11111019.729076777</v>
      </c>
      <c r="O1168" s="59" t="e">
        <f>VLOOKUP(class[[#This Row],[hwycov_id]],check!$A$2:$P$26,16,FALSE)</f>
        <v>#N/A</v>
      </c>
      <c r="P1168" s="59">
        <v>1192</v>
      </c>
      <c r="Q1168" s="304">
        <f>ROUND(class[[#This Row],[count]],-3)</f>
        <v>2000</v>
      </c>
      <c r="R1168" s="321">
        <f>VLOOKUP(class[[#This Row],[count_rd]],caltran!$J$2:$P$182,7,FALSE)</f>
        <v>794.99999999999989</v>
      </c>
      <c r="S1168" s="321">
        <f>VLOOKUP(class[[#This Row],[count_rd]],caltran!$J$2:$P$182,6,FALSE)</f>
        <v>3205</v>
      </c>
      <c r="T1168" s="59">
        <f>IF(AND(class[[#This Row],[flow]]&gt;=class[[#This Row],[low]], class[[#This Row],[flow]]&lt;=class[[#This Row],[high]]),1,0)</f>
        <v>0</v>
      </c>
    </row>
    <row r="1169" spans="1:20">
      <c r="A1169" s="59">
        <v>8082</v>
      </c>
      <c r="B1169" s="59">
        <v>3</v>
      </c>
      <c r="C1169" s="59">
        <v>1</v>
      </c>
      <c r="D1169" s="59">
        <v>2</v>
      </c>
      <c r="E1169" s="59" t="s">
        <v>82</v>
      </c>
      <c r="F1169" s="59">
        <v>3</v>
      </c>
      <c r="G1169" s="227">
        <v>0</v>
      </c>
      <c r="H1169" s="227">
        <v>8</v>
      </c>
      <c r="I1169" s="227">
        <v>19</v>
      </c>
      <c r="J1169" s="59">
        <v>2421</v>
      </c>
      <c r="K1169" s="78">
        <f>VLOOKUP(class[[#This Row],[hwycov_id]],flow[[hwycov_id]:[flow_day]],2,FALSE)</f>
        <v>5661.1644059999999</v>
      </c>
      <c r="L1169" s="229">
        <f t="shared" si="57"/>
        <v>1.3383578711276329</v>
      </c>
      <c r="M1169" s="228">
        <f t="shared" si="58"/>
        <v>3240.1644059999999</v>
      </c>
      <c r="N1169" s="228">
        <f t="shared" si="59"/>
        <v>10498665.377909333</v>
      </c>
      <c r="O1169" s="59" t="e">
        <f>VLOOKUP(class[[#This Row],[hwycov_id]],check!$A$2:$P$26,16,FALSE)</f>
        <v>#N/A</v>
      </c>
      <c r="P1169" s="59">
        <v>1193</v>
      </c>
      <c r="Q1169" s="304">
        <f>ROUND(class[[#This Row],[count]],-3)</f>
        <v>2000</v>
      </c>
      <c r="R1169" s="321">
        <f>VLOOKUP(class[[#This Row],[count_rd]],caltran!$J$2:$P$182,7,FALSE)</f>
        <v>794.99999999999989</v>
      </c>
      <c r="S1169" s="321">
        <f>VLOOKUP(class[[#This Row],[count_rd]],caltran!$J$2:$P$182,6,FALSE)</f>
        <v>3205</v>
      </c>
      <c r="T1169" s="59">
        <f>IF(AND(class[[#This Row],[flow]]&gt;=class[[#This Row],[low]], class[[#This Row],[flow]]&lt;=class[[#This Row],[high]]),1,0)</f>
        <v>0</v>
      </c>
    </row>
    <row r="1170" spans="1:20">
      <c r="A1170" s="59">
        <v>24785</v>
      </c>
      <c r="B1170" s="59">
        <v>3</v>
      </c>
      <c r="C1170" s="59">
        <v>1</v>
      </c>
      <c r="D1170" s="59">
        <v>2</v>
      </c>
      <c r="E1170" s="59" t="s">
        <v>82</v>
      </c>
      <c r="F1170" s="59">
        <v>3</v>
      </c>
      <c r="G1170" s="227">
        <v>0</v>
      </c>
      <c r="H1170" s="227">
        <v>8</v>
      </c>
      <c r="I1170" s="227">
        <v>19</v>
      </c>
      <c r="J1170" s="59">
        <v>2700</v>
      </c>
      <c r="K1170" s="78">
        <f>VLOOKUP(class[[#This Row],[hwycov_id]],flow[[hwycov_id]:[flow_day]],2,FALSE)</f>
        <v>301.76540699999998</v>
      </c>
      <c r="L1170" s="229">
        <f t="shared" si="57"/>
        <v>-0.8882350344444444</v>
      </c>
      <c r="M1170" s="228">
        <f t="shared" si="58"/>
        <v>-2398.2345930000001</v>
      </c>
      <c r="N1170" s="228">
        <f t="shared" si="59"/>
        <v>5751529.1630618758</v>
      </c>
      <c r="O1170" s="59" t="e">
        <f>VLOOKUP(class[[#This Row],[hwycov_id]],check!$A$2:$P$26,16,FALSE)</f>
        <v>#N/A</v>
      </c>
      <c r="P1170" s="59">
        <v>1194</v>
      </c>
      <c r="Q1170" s="304">
        <f>ROUND(class[[#This Row],[count]],-3)</f>
        <v>3000</v>
      </c>
      <c r="R1170" s="321">
        <f>VLOOKUP(class[[#This Row],[count_rd]],caltran!$J$2:$P$182,7,FALSE)</f>
        <v>1275.0000000000002</v>
      </c>
      <c r="S1170" s="321">
        <f>VLOOKUP(class[[#This Row],[count_rd]],caltran!$J$2:$P$182,6,FALSE)</f>
        <v>4725</v>
      </c>
      <c r="T1170" s="59">
        <f>IF(AND(class[[#This Row],[flow]]&gt;=class[[#This Row],[low]], class[[#This Row],[flow]]&lt;=class[[#This Row],[high]]),1,0)</f>
        <v>0</v>
      </c>
    </row>
    <row r="1171" spans="1:20">
      <c r="A1171" s="59">
        <v>31033</v>
      </c>
      <c r="B1171" s="59">
        <v>3</v>
      </c>
      <c r="C1171" s="59">
        <v>1</v>
      </c>
      <c r="D1171" s="59">
        <v>2</v>
      </c>
      <c r="E1171" s="59" t="s">
        <v>82</v>
      </c>
      <c r="F1171" s="59">
        <v>3</v>
      </c>
      <c r="G1171" s="227">
        <v>0</v>
      </c>
      <c r="H1171" s="227">
        <v>5</v>
      </c>
      <c r="I1171" s="227">
        <v>16</v>
      </c>
      <c r="J1171" s="59">
        <v>2900</v>
      </c>
      <c r="K1171" s="78">
        <f>VLOOKUP(class[[#This Row],[hwycov_id]],flow[[hwycov_id]:[flow_day]],2,FALSE)</f>
        <v>775.30854500000009</v>
      </c>
      <c r="L1171" s="229">
        <f t="shared" si="57"/>
        <v>-0.73265222586206891</v>
      </c>
      <c r="M1171" s="228">
        <f t="shared" si="58"/>
        <v>-2124.6914550000001</v>
      </c>
      <c r="N1171" s="228">
        <f t="shared" si="59"/>
        <v>4514313.7789500179</v>
      </c>
      <c r="O1171" s="59" t="e">
        <f>VLOOKUP(class[[#This Row],[hwycov_id]],check!$A$2:$P$26,16,FALSE)</f>
        <v>#N/A</v>
      </c>
      <c r="P1171" s="59">
        <v>1195</v>
      </c>
      <c r="Q1171" s="304">
        <f>ROUND(class[[#This Row],[count]],-3)</f>
        <v>3000</v>
      </c>
      <c r="R1171" s="321">
        <f>VLOOKUP(class[[#This Row],[count_rd]],caltran!$J$2:$P$182,7,FALSE)</f>
        <v>1275.0000000000002</v>
      </c>
      <c r="S1171" s="321">
        <f>VLOOKUP(class[[#This Row],[count_rd]],caltran!$J$2:$P$182,6,FALSE)</f>
        <v>4725</v>
      </c>
      <c r="T1171" s="59">
        <f>IF(AND(class[[#This Row],[flow]]&gt;=class[[#This Row],[low]], class[[#This Row],[flow]]&lt;=class[[#This Row],[high]]),1,0)</f>
        <v>0</v>
      </c>
    </row>
    <row r="1172" spans="1:20">
      <c r="A1172" s="59">
        <v>8084</v>
      </c>
      <c r="B1172" s="59">
        <v>3</v>
      </c>
      <c r="C1172" s="59">
        <v>1</v>
      </c>
      <c r="D1172" s="59">
        <v>2</v>
      </c>
      <c r="E1172" s="59" t="s">
        <v>82</v>
      </c>
      <c r="F1172" s="59">
        <v>3</v>
      </c>
      <c r="G1172" s="227">
        <v>0</v>
      </c>
      <c r="H1172" s="227">
        <v>8</v>
      </c>
      <c r="I1172" s="227">
        <v>19</v>
      </c>
      <c r="J1172" s="59">
        <v>2940</v>
      </c>
      <c r="K1172" s="78">
        <f>VLOOKUP(class[[#This Row],[hwycov_id]],flow[[hwycov_id]:[flow_day]],2,FALSE)</f>
        <v>4935.7121879999995</v>
      </c>
      <c r="L1172" s="229">
        <f t="shared" si="57"/>
        <v>0.67881366938775489</v>
      </c>
      <c r="M1172" s="228">
        <f t="shared" si="58"/>
        <v>1995.7121879999995</v>
      </c>
      <c r="N1172" s="228">
        <f t="shared" si="59"/>
        <v>3982867.1373317456</v>
      </c>
      <c r="O1172" s="59" t="e">
        <f>VLOOKUP(class[[#This Row],[hwycov_id]],check!$A$2:$P$26,16,FALSE)</f>
        <v>#N/A</v>
      </c>
      <c r="P1172" s="59">
        <v>1196</v>
      </c>
      <c r="Q1172" s="304">
        <f>ROUND(class[[#This Row],[count]],-3)</f>
        <v>3000</v>
      </c>
      <c r="R1172" s="321">
        <f>VLOOKUP(class[[#This Row],[count_rd]],caltran!$J$2:$P$182,7,FALSE)</f>
        <v>1275.0000000000002</v>
      </c>
      <c r="S1172" s="321">
        <f>VLOOKUP(class[[#This Row],[count_rd]],caltran!$J$2:$P$182,6,FALSE)</f>
        <v>4725</v>
      </c>
      <c r="T1172" s="59">
        <f>IF(AND(class[[#This Row],[flow]]&gt;=class[[#This Row],[low]], class[[#This Row],[flow]]&lt;=class[[#This Row],[high]]),1,0)</f>
        <v>0</v>
      </c>
    </row>
    <row r="1173" spans="1:20">
      <c r="A1173" s="59">
        <v>3908</v>
      </c>
      <c r="B1173" s="59">
        <v>3</v>
      </c>
      <c r="C1173" s="59">
        <v>1</v>
      </c>
      <c r="D1173" s="59">
        <v>2</v>
      </c>
      <c r="E1173" s="59" t="s">
        <v>82</v>
      </c>
      <c r="F1173" s="59">
        <v>3</v>
      </c>
      <c r="G1173" s="227">
        <v>0</v>
      </c>
      <c r="H1173" s="227">
        <v>3</v>
      </c>
      <c r="I1173" s="227">
        <v>14</v>
      </c>
      <c r="J1173" s="59">
        <v>3274</v>
      </c>
      <c r="K1173" s="78">
        <f>VLOOKUP(class[[#This Row],[hwycov_id]],flow[[hwycov_id]:[flow_day]],2,FALSE)</f>
        <v>3810.8074379999998</v>
      </c>
      <c r="L1173" s="229">
        <f t="shared" si="57"/>
        <v>0.16396073243738551</v>
      </c>
      <c r="M1173" s="228">
        <f t="shared" si="58"/>
        <v>536.80743799999982</v>
      </c>
      <c r="N1173" s="228">
        <f t="shared" si="59"/>
        <v>288162.22549212363</v>
      </c>
      <c r="O1173" s="59" t="e">
        <f>VLOOKUP(class[[#This Row],[hwycov_id]],check!$A$2:$P$26,16,FALSE)</f>
        <v>#N/A</v>
      </c>
      <c r="P1173" s="59">
        <v>1197</v>
      </c>
      <c r="Q1173" s="304">
        <f>ROUND(class[[#This Row],[count]],-3)</f>
        <v>3000</v>
      </c>
      <c r="R1173" s="321">
        <f>VLOOKUP(class[[#This Row],[count_rd]],caltran!$J$2:$P$182,7,FALSE)</f>
        <v>1275.0000000000002</v>
      </c>
      <c r="S1173" s="321">
        <f>VLOOKUP(class[[#This Row],[count_rd]],caltran!$J$2:$P$182,6,FALSE)</f>
        <v>4725</v>
      </c>
      <c r="T1173" s="59">
        <f>IF(AND(class[[#This Row],[flow]]&gt;=class[[#This Row],[low]], class[[#This Row],[flow]]&lt;=class[[#This Row],[high]]),1,0)</f>
        <v>1</v>
      </c>
    </row>
    <row r="1174" spans="1:20">
      <c r="A1174" s="59">
        <v>10364</v>
      </c>
      <c r="B1174" s="59">
        <v>3</v>
      </c>
      <c r="C1174" s="59">
        <v>1</v>
      </c>
      <c r="D1174" s="59">
        <v>2</v>
      </c>
      <c r="E1174" s="59" t="s">
        <v>82</v>
      </c>
      <c r="F1174" s="59">
        <v>3</v>
      </c>
      <c r="G1174" s="227">
        <v>0</v>
      </c>
      <c r="H1174" s="227">
        <v>1</v>
      </c>
      <c r="I1174" s="227">
        <v>14</v>
      </c>
      <c r="J1174" s="59">
        <v>3610</v>
      </c>
      <c r="K1174" s="78">
        <f>VLOOKUP(class[[#This Row],[hwycov_id]],flow[[hwycov_id]:[flow_day]],2,FALSE)</f>
        <v>5290.9284630000002</v>
      </c>
      <c r="L1174" s="229">
        <f t="shared" si="57"/>
        <v>0.46563115318559567</v>
      </c>
      <c r="M1174" s="228">
        <f t="shared" si="58"/>
        <v>1680.9284630000002</v>
      </c>
      <c r="N1174" s="228">
        <f t="shared" si="59"/>
        <v>2825520.4977235431</v>
      </c>
      <c r="O1174" s="59" t="e">
        <f>VLOOKUP(class[[#This Row],[hwycov_id]],check!$A$2:$P$26,16,FALSE)</f>
        <v>#N/A</v>
      </c>
      <c r="P1174" s="59">
        <v>1198</v>
      </c>
      <c r="Q1174" s="304">
        <f>ROUND(class[[#This Row],[count]],-3)</f>
        <v>4000</v>
      </c>
      <c r="R1174" s="321">
        <f>VLOOKUP(class[[#This Row],[count_rd]],caltran!$J$2:$P$182,7,FALSE)</f>
        <v>1920</v>
      </c>
      <c r="S1174" s="321">
        <f>VLOOKUP(class[[#This Row],[count_rd]],caltran!$J$2:$P$182,6,FALSE)</f>
        <v>6080</v>
      </c>
      <c r="T1174" s="59">
        <f>IF(AND(class[[#This Row],[flow]]&gt;=class[[#This Row],[low]], class[[#This Row],[flow]]&lt;=class[[#This Row],[high]]),1,0)</f>
        <v>1</v>
      </c>
    </row>
    <row r="1175" spans="1:20">
      <c r="A1175" s="59">
        <v>880</v>
      </c>
      <c r="B1175" s="59">
        <v>3</v>
      </c>
      <c r="C1175" s="59">
        <v>1</v>
      </c>
      <c r="D1175" s="59">
        <v>1</v>
      </c>
      <c r="E1175" s="59" t="s">
        <v>82</v>
      </c>
      <c r="F1175" s="59">
        <v>3</v>
      </c>
      <c r="G1175" s="227">
        <v>0</v>
      </c>
      <c r="H1175" s="227">
        <v>1</v>
      </c>
      <c r="I1175" s="227">
        <v>14</v>
      </c>
      <c r="J1175" s="59">
        <v>3708</v>
      </c>
      <c r="K1175" s="78">
        <f>VLOOKUP(class[[#This Row],[hwycov_id]],flow[[hwycov_id]:[flow_day]],2,FALSE)</f>
        <v>1698.3225509999997</v>
      </c>
      <c r="L1175" s="229">
        <f t="shared" si="57"/>
        <v>-0.54198420954692561</v>
      </c>
      <c r="M1175" s="228">
        <f t="shared" si="58"/>
        <v>-2009.6774490000003</v>
      </c>
      <c r="N1175" s="228">
        <f t="shared" si="59"/>
        <v>4038803.4490191485</v>
      </c>
      <c r="O1175" s="59" t="e">
        <f>VLOOKUP(class[[#This Row],[hwycov_id]],check!$A$2:$P$26,16,FALSE)</f>
        <v>#N/A</v>
      </c>
      <c r="P1175" s="59">
        <v>1199</v>
      </c>
      <c r="Q1175" s="304">
        <f>ROUND(class[[#This Row],[count]],-3)</f>
        <v>4000</v>
      </c>
      <c r="R1175" s="321">
        <f>VLOOKUP(class[[#This Row],[count_rd]],caltran!$J$2:$P$182,7,FALSE)</f>
        <v>1920</v>
      </c>
      <c r="S1175" s="321">
        <f>VLOOKUP(class[[#This Row],[count_rd]],caltran!$J$2:$P$182,6,FALSE)</f>
        <v>6080</v>
      </c>
      <c r="T1175" s="59">
        <f>IF(AND(class[[#This Row],[flow]]&gt;=class[[#This Row],[low]], class[[#This Row],[flow]]&lt;=class[[#This Row],[high]]),1,0)</f>
        <v>0</v>
      </c>
    </row>
    <row r="1176" spans="1:20">
      <c r="A1176" s="59">
        <v>9898</v>
      </c>
      <c r="B1176" s="59">
        <v>3</v>
      </c>
      <c r="C1176" s="59">
        <v>1</v>
      </c>
      <c r="D1176" s="59">
        <v>2</v>
      </c>
      <c r="E1176" s="59" t="s">
        <v>82</v>
      </c>
      <c r="F1176" s="59">
        <v>3</v>
      </c>
      <c r="G1176" s="227">
        <v>0</v>
      </c>
      <c r="H1176" s="227">
        <v>3</v>
      </c>
      <c r="I1176" s="227">
        <v>14</v>
      </c>
      <c r="J1176" s="59">
        <v>3903</v>
      </c>
      <c r="K1176" s="78">
        <f>VLOOKUP(class[[#This Row],[hwycov_id]],flow[[hwycov_id]:[flow_day]],2,FALSE)</f>
        <v>3499.4548340000001</v>
      </c>
      <c r="L1176" s="229">
        <f t="shared" si="57"/>
        <v>-0.10339358595951831</v>
      </c>
      <c r="M1176" s="228">
        <f t="shared" si="58"/>
        <v>-403.54516599999988</v>
      </c>
      <c r="N1176" s="228">
        <f t="shared" si="59"/>
        <v>162848.70100196745</v>
      </c>
      <c r="O1176" s="59" t="e">
        <f>VLOOKUP(class[[#This Row],[hwycov_id]],check!$A$2:$P$26,16,FALSE)</f>
        <v>#N/A</v>
      </c>
      <c r="P1176" s="59">
        <v>1200</v>
      </c>
      <c r="Q1176" s="304">
        <f>ROUND(class[[#This Row],[count]],-3)</f>
        <v>4000</v>
      </c>
      <c r="R1176" s="321">
        <f>VLOOKUP(class[[#This Row],[count_rd]],caltran!$J$2:$P$182,7,FALSE)</f>
        <v>1920</v>
      </c>
      <c r="S1176" s="321">
        <f>VLOOKUP(class[[#This Row],[count_rd]],caltran!$J$2:$P$182,6,FALSE)</f>
        <v>6080</v>
      </c>
      <c r="T1176" s="59">
        <f>IF(AND(class[[#This Row],[flow]]&gt;=class[[#This Row],[low]], class[[#This Row],[flow]]&lt;=class[[#This Row],[high]]),1,0)</f>
        <v>1</v>
      </c>
    </row>
    <row r="1177" spans="1:20">
      <c r="A1177" s="59">
        <v>11414</v>
      </c>
      <c r="B1177" s="59">
        <v>3</v>
      </c>
      <c r="C1177" s="59">
        <v>1</v>
      </c>
      <c r="D1177" s="59">
        <v>2</v>
      </c>
      <c r="E1177" s="59" t="s">
        <v>82</v>
      </c>
      <c r="F1177" s="59">
        <v>3</v>
      </c>
      <c r="G1177" s="227">
        <v>0</v>
      </c>
      <c r="H1177" s="227">
        <v>5</v>
      </c>
      <c r="I1177" s="227">
        <v>19</v>
      </c>
      <c r="J1177" s="59">
        <v>4334</v>
      </c>
      <c r="K1177" s="78">
        <f>VLOOKUP(class[[#This Row],[hwycov_id]],flow[[hwycov_id]:[flow_day]],2,FALSE)</f>
        <v>13031.396073</v>
      </c>
      <c r="L1177" s="229">
        <f t="shared" si="57"/>
        <v>2.0067826656668206</v>
      </c>
      <c r="M1177" s="228">
        <f t="shared" si="58"/>
        <v>8697.3960729999999</v>
      </c>
      <c r="N1177" s="228">
        <f t="shared" si="59"/>
        <v>75644698.450635821</v>
      </c>
      <c r="O1177" s="59" t="e">
        <f>VLOOKUP(class[[#This Row],[hwycov_id]],check!$A$2:$P$26,16,FALSE)</f>
        <v>#N/A</v>
      </c>
      <c r="P1177" s="59">
        <v>1201</v>
      </c>
      <c r="Q1177" s="304">
        <f>ROUND(class[[#This Row],[count]],-3)</f>
        <v>4000</v>
      </c>
      <c r="R1177" s="321">
        <f>VLOOKUP(class[[#This Row],[count_rd]],caltran!$J$2:$P$182,7,FALSE)</f>
        <v>1920</v>
      </c>
      <c r="S1177" s="321">
        <f>VLOOKUP(class[[#This Row],[count_rd]],caltran!$J$2:$P$182,6,FALSE)</f>
        <v>6080</v>
      </c>
      <c r="T1177" s="59">
        <f>IF(AND(class[[#This Row],[flow]]&gt;=class[[#This Row],[low]], class[[#This Row],[flow]]&lt;=class[[#This Row],[high]]),1,0)</f>
        <v>0</v>
      </c>
    </row>
    <row r="1178" spans="1:20">
      <c r="A1178" s="59">
        <v>12671</v>
      </c>
      <c r="B1178" s="59">
        <v>3</v>
      </c>
      <c r="C1178" s="59">
        <v>1</v>
      </c>
      <c r="D1178" s="59">
        <v>2</v>
      </c>
      <c r="E1178" s="59" t="s">
        <v>82</v>
      </c>
      <c r="F1178" s="59">
        <v>3</v>
      </c>
      <c r="G1178" s="227">
        <v>0</v>
      </c>
      <c r="H1178" s="227">
        <v>5</v>
      </c>
      <c r="I1178" s="227">
        <v>5</v>
      </c>
      <c r="J1178" s="59">
        <v>4500</v>
      </c>
      <c r="K1178" s="78">
        <f>VLOOKUP(class[[#This Row],[hwycov_id]],flow[[hwycov_id]:[flow_day]],2,FALSE)</f>
        <v>5620.0464109999994</v>
      </c>
      <c r="L1178" s="229">
        <f t="shared" si="57"/>
        <v>0.2488992024444443</v>
      </c>
      <c r="M1178" s="228">
        <f t="shared" si="58"/>
        <v>1120.0464109999994</v>
      </c>
      <c r="N1178" s="228">
        <f t="shared" si="59"/>
        <v>1254503.9627939796</v>
      </c>
      <c r="O1178" s="59" t="e">
        <f>VLOOKUP(class[[#This Row],[hwycov_id]],check!$A$2:$P$26,16,FALSE)</f>
        <v>#N/A</v>
      </c>
      <c r="P1178" s="59">
        <v>1202</v>
      </c>
      <c r="Q1178" s="304">
        <f>ROUND(class[[#This Row],[count]],-3)</f>
        <v>5000</v>
      </c>
      <c r="R1178" s="321">
        <f>VLOOKUP(class[[#This Row],[count_rd]],caltran!$J$2:$P$182,7,FALSE)</f>
        <v>2625</v>
      </c>
      <c r="S1178" s="321">
        <f>VLOOKUP(class[[#This Row],[count_rd]],caltran!$J$2:$P$182,6,FALSE)</f>
        <v>7375</v>
      </c>
      <c r="T1178" s="59">
        <f>IF(AND(class[[#This Row],[flow]]&gt;=class[[#This Row],[low]], class[[#This Row],[flow]]&lt;=class[[#This Row],[high]]),1,0)</f>
        <v>1</v>
      </c>
    </row>
    <row r="1179" spans="1:20">
      <c r="A1179" s="59">
        <v>12685</v>
      </c>
      <c r="B1179" s="59">
        <v>3</v>
      </c>
      <c r="C1179" s="59">
        <v>1</v>
      </c>
      <c r="D1179" s="59">
        <v>2</v>
      </c>
      <c r="E1179" s="59" t="s">
        <v>82</v>
      </c>
      <c r="F1179" s="59">
        <v>3</v>
      </c>
      <c r="G1179" s="227">
        <v>0</v>
      </c>
      <c r="H1179" s="227">
        <v>5</v>
      </c>
      <c r="I1179" s="227">
        <v>5</v>
      </c>
      <c r="J1179" s="59">
        <v>4700</v>
      </c>
      <c r="K1179" s="78">
        <f>VLOOKUP(class[[#This Row],[hwycov_id]],flow[[hwycov_id]:[flow_day]],2,FALSE)</f>
        <v>7784.0742699999992</v>
      </c>
      <c r="L1179" s="229">
        <f t="shared" si="57"/>
        <v>0.65618601489361694</v>
      </c>
      <c r="M1179" s="228">
        <f t="shared" si="58"/>
        <v>3084.0742699999992</v>
      </c>
      <c r="N1179" s="228">
        <f t="shared" si="59"/>
        <v>9511514.102876028</v>
      </c>
      <c r="O1179" s="59" t="e">
        <f>VLOOKUP(class[[#This Row],[hwycov_id]],check!$A$2:$P$26,16,FALSE)</f>
        <v>#N/A</v>
      </c>
      <c r="P1179" s="59">
        <v>1203</v>
      </c>
      <c r="Q1179" s="304">
        <f>ROUND(class[[#This Row],[count]],-3)</f>
        <v>5000</v>
      </c>
      <c r="R1179" s="321">
        <f>VLOOKUP(class[[#This Row],[count_rd]],caltran!$J$2:$P$182,7,FALSE)</f>
        <v>2625</v>
      </c>
      <c r="S1179" s="321">
        <f>VLOOKUP(class[[#This Row],[count_rd]],caltran!$J$2:$P$182,6,FALSE)</f>
        <v>7375</v>
      </c>
      <c r="T1179" s="59">
        <f>IF(AND(class[[#This Row],[flow]]&gt;=class[[#This Row],[low]], class[[#This Row],[flow]]&lt;=class[[#This Row],[high]]),1,0)</f>
        <v>0</v>
      </c>
    </row>
    <row r="1180" spans="1:20">
      <c r="A1180" s="59">
        <v>14117</v>
      </c>
      <c r="B1180" s="59">
        <v>3</v>
      </c>
      <c r="C1180" s="59">
        <v>1</v>
      </c>
      <c r="D1180" s="59">
        <v>2</v>
      </c>
      <c r="E1180" s="59" t="s">
        <v>82</v>
      </c>
      <c r="F1180" s="59">
        <v>3</v>
      </c>
      <c r="G1180" s="227">
        <v>0</v>
      </c>
      <c r="H1180" s="227">
        <v>4</v>
      </c>
      <c r="I1180" s="227">
        <v>11</v>
      </c>
      <c r="J1180" s="59">
        <v>4800</v>
      </c>
      <c r="K1180" s="78">
        <f>VLOOKUP(class[[#This Row],[hwycov_id]],flow[[hwycov_id]:[flow_day]],2,FALSE)</f>
        <v>6669.2771970000003</v>
      </c>
      <c r="L1180" s="229">
        <f t="shared" si="57"/>
        <v>0.38943274937500005</v>
      </c>
      <c r="M1180" s="228">
        <f t="shared" si="58"/>
        <v>1869.2771970000003</v>
      </c>
      <c r="N1180" s="228">
        <f t="shared" si="59"/>
        <v>3494197.2392241783</v>
      </c>
      <c r="O1180" s="59" t="e">
        <f>VLOOKUP(class[[#This Row],[hwycov_id]],check!$A$2:$P$26,16,FALSE)</f>
        <v>#N/A</v>
      </c>
      <c r="P1180" s="59">
        <v>1204</v>
      </c>
      <c r="Q1180" s="304">
        <f>ROUND(class[[#This Row],[count]],-3)</f>
        <v>5000</v>
      </c>
      <c r="R1180" s="321">
        <f>VLOOKUP(class[[#This Row],[count_rd]],caltran!$J$2:$P$182,7,FALSE)</f>
        <v>2625</v>
      </c>
      <c r="S1180" s="321">
        <f>VLOOKUP(class[[#This Row],[count_rd]],caltran!$J$2:$P$182,6,FALSE)</f>
        <v>7375</v>
      </c>
      <c r="T1180" s="59">
        <f>IF(AND(class[[#This Row],[flow]]&gt;=class[[#This Row],[low]], class[[#This Row],[flow]]&lt;=class[[#This Row],[high]]),1,0)</f>
        <v>1</v>
      </c>
    </row>
    <row r="1181" spans="1:20">
      <c r="A1181" s="59">
        <v>1488</v>
      </c>
      <c r="B1181" s="59">
        <v>3</v>
      </c>
      <c r="C1181" s="59">
        <v>1</v>
      </c>
      <c r="D1181" s="59">
        <v>2</v>
      </c>
      <c r="E1181" s="59" t="s">
        <v>82</v>
      </c>
      <c r="F1181" s="59">
        <v>3</v>
      </c>
      <c r="G1181" s="227">
        <v>0</v>
      </c>
      <c r="H1181" s="227">
        <v>5</v>
      </c>
      <c r="I1181" s="227">
        <v>5</v>
      </c>
      <c r="J1181" s="59">
        <v>5300</v>
      </c>
      <c r="K1181" s="78">
        <f>VLOOKUP(class[[#This Row],[hwycov_id]],flow[[hwycov_id]:[flow_day]],2,FALSE)</f>
        <v>8730.4085240000004</v>
      </c>
      <c r="L1181" s="229">
        <f t="shared" si="57"/>
        <v>0.64724689132075475</v>
      </c>
      <c r="M1181" s="228">
        <f t="shared" si="58"/>
        <v>3430.4085240000004</v>
      </c>
      <c r="N1181" s="228">
        <f t="shared" si="59"/>
        <v>11767702.64153186</v>
      </c>
      <c r="O1181" s="59" t="e">
        <f>VLOOKUP(class[[#This Row],[hwycov_id]],check!$A$2:$P$26,16,FALSE)</f>
        <v>#N/A</v>
      </c>
      <c r="P1181" s="59">
        <v>1205</v>
      </c>
      <c r="Q1181" s="304">
        <f>ROUND(class[[#This Row],[count]],-3)</f>
        <v>5000</v>
      </c>
      <c r="R1181" s="321">
        <f>VLOOKUP(class[[#This Row],[count_rd]],caltran!$J$2:$P$182,7,FALSE)</f>
        <v>2625</v>
      </c>
      <c r="S1181" s="321">
        <f>VLOOKUP(class[[#This Row],[count_rd]],caltran!$J$2:$P$182,6,FALSE)</f>
        <v>7375</v>
      </c>
      <c r="T1181" s="59">
        <f>IF(AND(class[[#This Row],[flow]]&gt;=class[[#This Row],[low]], class[[#This Row],[flow]]&lt;=class[[#This Row],[high]]),1,0)</f>
        <v>0</v>
      </c>
    </row>
    <row r="1182" spans="1:20">
      <c r="A1182" s="59">
        <v>18311</v>
      </c>
      <c r="B1182" s="59">
        <v>3</v>
      </c>
      <c r="C1182" s="59">
        <v>1</v>
      </c>
      <c r="D1182" s="59">
        <v>1</v>
      </c>
      <c r="E1182" s="59" t="s">
        <v>82</v>
      </c>
      <c r="F1182" s="59">
        <v>3</v>
      </c>
      <c r="G1182" s="227">
        <v>0</v>
      </c>
      <c r="H1182" s="227">
        <v>1</v>
      </c>
      <c r="I1182" s="227">
        <v>14</v>
      </c>
      <c r="J1182" s="59">
        <v>5449</v>
      </c>
      <c r="K1182" s="78">
        <f>VLOOKUP(class[[#This Row],[hwycov_id]],flow[[hwycov_id]:[flow_day]],2,FALSE)</f>
        <v>2364.5590090000001</v>
      </c>
      <c r="L1182" s="229">
        <f t="shared" si="57"/>
        <v>-0.56605633896127727</v>
      </c>
      <c r="M1182" s="228">
        <f t="shared" si="58"/>
        <v>-3084.4409909999999</v>
      </c>
      <c r="N1182" s="228">
        <f t="shared" si="59"/>
        <v>9513776.2269610614</v>
      </c>
      <c r="O1182" s="59" t="e">
        <f>VLOOKUP(class[[#This Row],[hwycov_id]],check!$A$2:$P$26,16,FALSE)</f>
        <v>#N/A</v>
      </c>
      <c r="P1182" s="59">
        <v>1206</v>
      </c>
      <c r="Q1182" s="304">
        <f>ROUND(class[[#This Row],[count]],-3)</f>
        <v>5000</v>
      </c>
      <c r="R1182" s="321">
        <f>VLOOKUP(class[[#This Row],[count_rd]],caltran!$J$2:$P$182,7,FALSE)</f>
        <v>2625</v>
      </c>
      <c r="S1182" s="321">
        <f>VLOOKUP(class[[#This Row],[count_rd]],caltran!$J$2:$P$182,6,FALSE)</f>
        <v>7375</v>
      </c>
      <c r="T1182" s="59">
        <f>IF(AND(class[[#This Row],[flow]]&gt;=class[[#This Row],[low]], class[[#This Row],[flow]]&lt;=class[[#This Row],[high]]),1,0)</f>
        <v>0</v>
      </c>
    </row>
    <row r="1183" spans="1:20">
      <c r="A1183" s="59">
        <v>6086</v>
      </c>
      <c r="B1183" s="59">
        <v>3</v>
      </c>
      <c r="C1183" s="59">
        <v>1</v>
      </c>
      <c r="D1183" s="59">
        <v>2</v>
      </c>
      <c r="E1183" s="59" t="s">
        <v>82</v>
      </c>
      <c r="F1183" s="59">
        <v>3</v>
      </c>
      <c r="G1183" s="227">
        <v>0</v>
      </c>
      <c r="H1183" s="227">
        <v>5</v>
      </c>
      <c r="I1183" s="227">
        <v>16</v>
      </c>
      <c r="J1183" s="59">
        <v>5600</v>
      </c>
      <c r="K1183" s="78">
        <f>VLOOKUP(class[[#This Row],[hwycov_id]],flow[[hwycov_id]:[flow_day]],2,FALSE)</f>
        <v>6627.6243460000005</v>
      </c>
      <c r="L1183" s="229">
        <f t="shared" si="57"/>
        <v>0.1835043475</v>
      </c>
      <c r="M1183" s="228">
        <f t="shared" si="58"/>
        <v>1027.6243460000005</v>
      </c>
      <c r="N1183" s="228">
        <f t="shared" si="59"/>
        <v>1056011.7964919289</v>
      </c>
      <c r="O1183" s="59" t="e">
        <f>VLOOKUP(class[[#This Row],[hwycov_id]],check!$A$2:$P$26,16,FALSE)</f>
        <v>#N/A</v>
      </c>
      <c r="P1183" s="59">
        <v>1207</v>
      </c>
      <c r="Q1183" s="304">
        <f>ROUND(class[[#This Row],[count]],-3)</f>
        <v>6000</v>
      </c>
      <c r="R1183" s="321">
        <f>VLOOKUP(class[[#This Row],[count_rd]],caltran!$J$2:$P$182,7,FALSE)</f>
        <v>3360.0000000000005</v>
      </c>
      <c r="S1183" s="321">
        <f>VLOOKUP(class[[#This Row],[count_rd]],caltran!$J$2:$P$182,6,FALSE)</f>
        <v>8640</v>
      </c>
      <c r="T1183" s="59">
        <f>IF(AND(class[[#This Row],[flow]]&gt;=class[[#This Row],[low]], class[[#This Row],[flow]]&lt;=class[[#This Row],[high]]),1,0)</f>
        <v>1</v>
      </c>
    </row>
    <row r="1184" spans="1:20">
      <c r="A1184" s="59">
        <v>15639</v>
      </c>
      <c r="B1184" s="59">
        <v>3</v>
      </c>
      <c r="C1184" s="59">
        <v>1</v>
      </c>
      <c r="D1184" s="59">
        <v>2</v>
      </c>
      <c r="E1184" s="59" t="s">
        <v>82</v>
      </c>
      <c r="F1184" s="59">
        <v>3</v>
      </c>
      <c r="G1184" s="227">
        <v>0</v>
      </c>
      <c r="H1184" s="227">
        <v>4</v>
      </c>
      <c r="I1184" s="227">
        <v>2</v>
      </c>
      <c r="J1184" s="59">
        <v>5800</v>
      </c>
      <c r="K1184" s="78">
        <f>VLOOKUP(class[[#This Row],[hwycov_id]],flow[[hwycov_id]:[flow_day]],2,FALSE)</f>
        <v>6724.977527</v>
      </c>
      <c r="L1184" s="229">
        <f t="shared" si="57"/>
        <v>0.15947888396551724</v>
      </c>
      <c r="M1184" s="228">
        <f t="shared" si="58"/>
        <v>924.97752700000001</v>
      </c>
      <c r="N1184" s="228">
        <f t="shared" si="59"/>
        <v>855583.42545503576</v>
      </c>
      <c r="O1184" s="59" t="e">
        <f>VLOOKUP(class[[#This Row],[hwycov_id]],check!$A$2:$P$26,16,FALSE)</f>
        <v>#N/A</v>
      </c>
      <c r="P1184" s="59">
        <v>1208</v>
      </c>
      <c r="Q1184" s="304">
        <f>ROUND(class[[#This Row],[count]],-3)</f>
        <v>6000</v>
      </c>
      <c r="R1184" s="321">
        <f>VLOOKUP(class[[#This Row],[count_rd]],caltran!$J$2:$P$182,7,FALSE)</f>
        <v>3360.0000000000005</v>
      </c>
      <c r="S1184" s="321">
        <f>VLOOKUP(class[[#This Row],[count_rd]],caltran!$J$2:$P$182,6,FALSE)</f>
        <v>8640</v>
      </c>
      <c r="T1184" s="59">
        <f>IF(AND(class[[#This Row],[flow]]&gt;=class[[#This Row],[low]], class[[#This Row],[flow]]&lt;=class[[#This Row],[high]]),1,0)</f>
        <v>1</v>
      </c>
    </row>
    <row r="1185" spans="1:20">
      <c r="A1185" s="59">
        <v>2629</v>
      </c>
      <c r="B1185" s="59">
        <v>3</v>
      </c>
      <c r="C1185" s="59">
        <v>1</v>
      </c>
      <c r="D1185" s="59">
        <v>1</v>
      </c>
      <c r="E1185" s="59" t="s">
        <v>82</v>
      </c>
      <c r="F1185" s="59">
        <v>3</v>
      </c>
      <c r="G1185" s="227">
        <v>0</v>
      </c>
      <c r="H1185" s="227">
        <v>2</v>
      </c>
      <c r="I1185" s="227">
        <v>14</v>
      </c>
      <c r="J1185" s="59">
        <v>5859</v>
      </c>
      <c r="K1185" s="78">
        <f>VLOOKUP(class[[#This Row],[hwycov_id]],flow[[hwycov_id]:[flow_day]],2,FALSE)</f>
        <v>9411.9700769999999</v>
      </c>
      <c r="L1185" s="229">
        <f t="shared" si="57"/>
        <v>0.60641237019969285</v>
      </c>
      <c r="M1185" s="228">
        <f t="shared" si="58"/>
        <v>3552.9700769999999</v>
      </c>
      <c r="N1185" s="228">
        <f t="shared" si="59"/>
        <v>12623596.368057385</v>
      </c>
      <c r="O1185" s="59" t="e">
        <f>VLOOKUP(class[[#This Row],[hwycov_id]],check!$A$2:$P$26,16,FALSE)</f>
        <v>#N/A</v>
      </c>
      <c r="P1185" s="59">
        <v>1209</v>
      </c>
      <c r="Q1185" s="304">
        <f>ROUND(class[[#This Row],[count]],-3)</f>
        <v>6000</v>
      </c>
      <c r="R1185" s="321">
        <f>VLOOKUP(class[[#This Row],[count_rd]],caltran!$J$2:$P$182,7,FALSE)</f>
        <v>3360.0000000000005</v>
      </c>
      <c r="S1185" s="321">
        <f>VLOOKUP(class[[#This Row],[count_rd]],caltran!$J$2:$P$182,6,FALSE)</f>
        <v>8640</v>
      </c>
      <c r="T1185" s="59">
        <f>IF(AND(class[[#This Row],[flow]]&gt;=class[[#This Row],[low]], class[[#This Row],[flow]]&lt;=class[[#This Row],[high]]),1,0)</f>
        <v>0</v>
      </c>
    </row>
    <row r="1186" spans="1:20">
      <c r="A1186" s="59">
        <v>31274</v>
      </c>
      <c r="B1186" s="59">
        <v>3</v>
      </c>
      <c r="C1186" s="59">
        <v>1</v>
      </c>
      <c r="D1186" s="59">
        <v>2</v>
      </c>
      <c r="E1186" s="59" t="s">
        <v>82</v>
      </c>
      <c r="F1186" s="59">
        <v>3</v>
      </c>
      <c r="G1186" s="227">
        <v>0</v>
      </c>
      <c r="H1186" s="227">
        <v>2</v>
      </c>
      <c r="I1186" s="227">
        <v>14</v>
      </c>
      <c r="J1186" s="59">
        <v>5896</v>
      </c>
      <c r="K1186" s="78">
        <f>VLOOKUP(class[[#This Row],[hwycov_id]],flow[[hwycov_id]:[flow_day]],2,FALSE)</f>
        <v>8069.415868</v>
      </c>
      <c r="L1186" s="229">
        <f t="shared" si="57"/>
        <v>0.36862548643147908</v>
      </c>
      <c r="M1186" s="228">
        <f t="shared" si="58"/>
        <v>2173.415868</v>
      </c>
      <c r="N1186" s="228">
        <f t="shared" si="59"/>
        <v>4723736.5352741936</v>
      </c>
      <c r="O1186" s="59" t="e">
        <f>VLOOKUP(class[[#This Row],[hwycov_id]],check!$A$2:$P$26,16,FALSE)</f>
        <v>#N/A</v>
      </c>
      <c r="P1186" s="59">
        <v>1210</v>
      </c>
      <c r="Q1186" s="304">
        <f>ROUND(class[[#This Row],[count]],-3)</f>
        <v>6000</v>
      </c>
      <c r="R1186" s="321">
        <f>VLOOKUP(class[[#This Row],[count_rd]],caltran!$J$2:$P$182,7,FALSE)</f>
        <v>3360.0000000000005</v>
      </c>
      <c r="S1186" s="321">
        <f>VLOOKUP(class[[#This Row],[count_rd]],caltran!$J$2:$P$182,6,FALSE)</f>
        <v>8640</v>
      </c>
      <c r="T1186" s="59">
        <f>IF(AND(class[[#This Row],[flow]]&gt;=class[[#This Row],[low]], class[[#This Row],[flow]]&lt;=class[[#This Row],[high]]),1,0)</f>
        <v>1</v>
      </c>
    </row>
    <row r="1187" spans="1:20">
      <c r="A1187" s="59">
        <v>8257</v>
      </c>
      <c r="B1187" s="59">
        <v>3</v>
      </c>
      <c r="C1187" s="59">
        <v>1</v>
      </c>
      <c r="D1187" s="59">
        <v>2</v>
      </c>
      <c r="E1187" s="59" t="s">
        <v>82</v>
      </c>
      <c r="F1187" s="59">
        <v>3</v>
      </c>
      <c r="G1187" s="227">
        <v>0</v>
      </c>
      <c r="H1187" s="227">
        <v>4</v>
      </c>
      <c r="I1187" s="227">
        <v>14</v>
      </c>
      <c r="J1187" s="59">
        <v>5904</v>
      </c>
      <c r="K1187" s="78">
        <f>VLOOKUP(class[[#This Row],[hwycov_id]],flow[[hwycov_id]:[flow_day]],2,FALSE)</f>
        <v>5755.7790219999997</v>
      </c>
      <c r="L1187" s="229">
        <f t="shared" si="57"/>
        <v>-2.5105179200542005E-2</v>
      </c>
      <c r="M1187" s="228">
        <f t="shared" si="58"/>
        <v>-148.22097800000029</v>
      </c>
      <c r="N1187" s="228">
        <f t="shared" si="59"/>
        <v>21969.458319276568</v>
      </c>
      <c r="O1187" s="59" t="e">
        <f>VLOOKUP(class[[#This Row],[hwycov_id]],check!$A$2:$P$26,16,FALSE)</f>
        <v>#N/A</v>
      </c>
      <c r="P1187" s="59">
        <v>1211</v>
      </c>
      <c r="Q1187" s="304">
        <f>ROUND(class[[#This Row],[count]],-3)</f>
        <v>6000</v>
      </c>
      <c r="R1187" s="321">
        <f>VLOOKUP(class[[#This Row],[count_rd]],caltran!$J$2:$P$182,7,FALSE)</f>
        <v>3360.0000000000005</v>
      </c>
      <c r="S1187" s="321">
        <f>VLOOKUP(class[[#This Row],[count_rd]],caltran!$J$2:$P$182,6,FALSE)</f>
        <v>8640</v>
      </c>
      <c r="T1187" s="59">
        <f>IF(AND(class[[#This Row],[flow]]&gt;=class[[#This Row],[low]], class[[#This Row],[flow]]&lt;=class[[#This Row],[high]]),1,0)</f>
        <v>1</v>
      </c>
    </row>
    <row r="1188" spans="1:20">
      <c r="A1188" s="59">
        <v>20347</v>
      </c>
      <c r="B1188" s="59">
        <v>3</v>
      </c>
      <c r="C1188" s="59">
        <v>1</v>
      </c>
      <c r="D1188" s="59">
        <v>2</v>
      </c>
      <c r="E1188" s="59" t="s">
        <v>82</v>
      </c>
      <c r="F1188" s="59">
        <v>3</v>
      </c>
      <c r="G1188" s="227">
        <v>0</v>
      </c>
      <c r="H1188" s="227">
        <v>5</v>
      </c>
      <c r="I1188" s="227">
        <v>16</v>
      </c>
      <c r="J1188" s="59">
        <v>6000</v>
      </c>
      <c r="K1188" s="78">
        <f>VLOOKUP(class[[#This Row],[hwycov_id]],flow[[hwycov_id]:[flow_day]],2,FALSE)</f>
        <v>9867.6278160000002</v>
      </c>
      <c r="L1188" s="229">
        <f t="shared" si="57"/>
        <v>0.64460463599999995</v>
      </c>
      <c r="M1188" s="228">
        <f t="shared" si="58"/>
        <v>3867.6278160000002</v>
      </c>
      <c r="N1188" s="228">
        <f t="shared" si="59"/>
        <v>14958544.923096931</v>
      </c>
      <c r="O1188" s="59" t="e">
        <f>VLOOKUP(class[[#This Row],[hwycov_id]],check!$A$2:$P$26,16,FALSE)</f>
        <v>#N/A</v>
      </c>
      <c r="P1188" s="59">
        <v>1212</v>
      </c>
      <c r="Q1188" s="304">
        <f>ROUND(class[[#This Row],[count]],-3)</f>
        <v>6000</v>
      </c>
      <c r="R1188" s="321">
        <f>VLOOKUP(class[[#This Row],[count_rd]],caltran!$J$2:$P$182,7,FALSE)</f>
        <v>3360.0000000000005</v>
      </c>
      <c r="S1188" s="321">
        <f>VLOOKUP(class[[#This Row],[count_rd]],caltran!$J$2:$P$182,6,FALSE)</f>
        <v>8640</v>
      </c>
      <c r="T1188" s="59">
        <f>IF(AND(class[[#This Row],[flow]]&gt;=class[[#This Row],[low]], class[[#This Row],[flow]]&lt;=class[[#This Row],[high]]),1,0)</f>
        <v>0</v>
      </c>
    </row>
    <row r="1189" spans="1:20">
      <c r="A1189" s="59">
        <v>3814</v>
      </c>
      <c r="B1189" s="59">
        <v>3</v>
      </c>
      <c r="C1189" s="59">
        <v>1</v>
      </c>
      <c r="D1189" s="59">
        <v>2</v>
      </c>
      <c r="E1189" s="59" t="s">
        <v>82</v>
      </c>
      <c r="F1189" s="59">
        <v>3</v>
      </c>
      <c r="G1189" s="227">
        <v>0</v>
      </c>
      <c r="H1189" s="227">
        <v>2</v>
      </c>
      <c r="I1189" s="227">
        <v>14</v>
      </c>
      <c r="J1189" s="59">
        <v>6218</v>
      </c>
      <c r="K1189" s="78">
        <f>VLOOKUP(class[[#This Row],[hwycov_id]],flow[[hwycov_id]:[flow_day]],2,FALSE)</f>
        <v>4287.9084579999999</v>
      </c>
      <c r="L1189" s="229">
        <f t="shared" si="57"/>
        <v>-0.31040391476358964</v>
      </c>
      <c r="M1189" s="228">
        <f t="shared" si="58"/>
        <v>-1930.0915420000001</v>
      </c>
      <c r="N1189" s="228">
        <f t="shared" si="59"/>
        <v>3725253.360499938</v>
      </c>
      <c r="O1189" s="59" t="e">
        <f>VLOOKUP(class[[#This Row],[hwycov_id]],check!$A$2:$P$26,16,FALSE)</f>
        <v>#N/A</v>
      </c>
      <c r="P1189" s="59">
        <v>1213</v>
      </c>
      <c r="Q1189" s="304">
        <f>ROUND(class[[#This Row],[count]],-3)</f>
        <v>6000</v>
      </c>
      <c r="R1189" s="321">
        <f>VLOOKUP(class[[#This Row],[count_rd]],caltran!$J$2:$P$182,7,FALSE)</f>
        <v>3360.0000000000005</v>
      </c>
      <c r="S1189" s="321">
        <f>VLOOKUP(class[[#This Row],[count_rd]],caltran!$J$2:$P$182,6,FALSE)</f>
        <v>8640</v>
      </c>
      <c r="T1189" s="59">
        <f>IF(AND(class[[#This Row],[flow]]&gt;=class[[#This Row],[low]], class[[#This Row],[flow]]&lt;=class[[#This Row],[high]]),1,0)</f>
        <v>1</v>
      </c>
    </row>
    <row r="1190" spans="1:20">
      <c r="A1190" s="59">
        <v>2851</v>
      </c>
      <c r="B1190" s="59">
        <v>3</v>
      </c>
      <c r="C1190" s="59">
        <v>1</v>
      </c>
      <c r="D1190" s="59">
        <v>2</v>
      </c>
      <c r="E1190" s="59" t="s">
        <v>82</v>
      </c>
      <c r="F1190" s="59">
        <v>3</v>
      </c>
      <c r="G1190" s="227">
        <v>0</v>
      </c>
      <c r="H1190" s="227">
        <v>2</v>
      </c>
      <c r="I1190" s="227">
        <v>11</v>
      </c>
      <c r="J1190" s="59">
        <v>6300</v>
      </c>
      <c r="K1190" s="78">
        <f>VLOOKUP(class[[#This Row],[hwycov_id]],flow[[hwycov_id]:[flow_day]],2,FALSE)</f>
        <v>7905.2719659999984</v>
      </c>
      <c r="L1190" s="229">
        <f t="shared" si="57"/>
        <v>0.25480507396825369</v>
      </c>
      <c r="M1190" s="228">
        <f t="shared" si="58"/>
        <v>1605.2719659999984</v>
      </c>
      <c r="N1190" s="228">
        <f t="shared" si="59"/>
        <v>2576898.0848254999</v>
      </c>
      <c r="O1190" s="59" t="e">
        <f>VLOOKUP(class[[#This Row],[hwycov_id]],check!$A$2:$P$26,16,FALSE)</f>
        <v>#N/A</v>
      </c>
      <c r="P1190" s="59">
        <v>1214</v>
      </c>
      <c r="Q1190" s="304">
        <f>ROUND(class[[#This Row],[count]],-3)</f>
        <v>6000</v>
      </c>
      <c r="R1190" s="321">
        <f>VLOOKUP(class[[#This Row],[count_rd]],caltran!$J$2:$P$182,7,FALSE)</f>
        <v>3360.0000000000005</v>
      </c>
      <c r="S1190" s="321">
        <f>VLOOKUP(class[[#This Row],[count_rd]],caltran!$J$2:$P$182,6,FALSE)</f>
        <v>8640</v>
      </c>
      <c r="T1190" s="59">
        <f>IF(AND(class[[#This Row],[flow]]&gt;=class[[#This Row],[low]], class[[#This Row],[flow]]&lt;=class[[#This Row],[high]]),1,0)</f>
        <v>1</v>
      </c>
    </row>
    <row r="1191" spans="1:20">
      <c r="A1191" s="59">
        <v>3813</v>
      </c>
      <c r="B1191" s="59">
        <v>3</v>
      </c>
      <c r="C1191" s="59">
        <v>1</v>
      </c>
      <c r="D1191" s="59">
        <v>2</v>
      </c>
      <c r="E1191" s="59" t="s">
        <v>82</v>
      </c>
      <c r="F1191" s="59">
        <v>3</v>
      </c>
      <c r="G1191" s="227">
        <v>0</v>
      </c>
      <c r="H1191" s="227">
        <v>2</v>
      </c>
      <c r="I1191" s="227">
        <v>14</v>
      </c>
      <c r="J1191" s="59">
        <v>6360</v>
      </c>
      <c r="K1191" s="78">
        <f>VLOOKUP(class[[#This Row],[hwycov_id]],flow[[hwycov_id]:[flow_day]],2,FALSE)</f>
        <v>4658.0392850000007</v>
      </c>
      <c r="L1191" s="229">
        <f t="shared" si="57"/>
        <v>-0.26760388600628915</v>
      </c>
      <c r="M1191" s="228">
        <f t="shared" si="58"/>
        <v>-1701.9607149999993</v>
      </c>
      <c r="N1191" s="228">
        <f t="shared" si="59"/>
        <v>2896670.2754033087</v>
      </c>
      <c r="O1191" s="59" t="e">
        <f>VLOOKUP(class[[#This Row],[hwycov_id]],check!$A$2:$P$26,16,FALSE)</f>
        <v>#N/A</v>
      </c>
      <c r="P1191" s="59">
        <v>1215</v>
      </c>
      <c r="Q1191" s="304">
        <f>ROUND(class[[#This Row],[count]],-3)</f>
        <v>6000</v>
      </c>
      <c r="R1191" s="321">
        <f>VLOOKUP(class[[#This Row],[count_rd]],caltran!$J$2:$P$182,7,FALSE)</f>
        <v>3360.0000000000005</v>
      </c>
      <c r="S1191" s="321">
        <f>VLOOKUP(class[[#This Row],[count_rd]],caltran!$J$2:$P$182,6,FALSE)</f>
        <v>8640</v>
      </c>
      <c r="T1191" s="59">
        <f>IF(AND(class[[#This Row],[flow]]&gt;=class[[#This Row],[low]], class[[#This Row],[flow]]&lt;=class[[#This Row],[high]]),1,0)</f>
        <v>1</v>
      </c>
    </row>
    <row r="1192" spans="1:20">
      <c r="A1192" s="59">
        <v>10372</v>
      </c>
      <c r="B1192" s="59">
        <v>3</v>
      </c>
      <c r="C1192" s="59">
        <v>1</v>
      </c>
      <c r="D1192" s="59">
        <v>2</v>
      </c>
      <c r="E1192" s="59" t="s">
        <v>82</v>
      </c>
      <c r="F1192" s="59">
        <v>3</v>
      </c>
      <c r="G1192" s="227">
        <v>0</v>
      </c>
      <c r="H1192" s="227">
        <v>1</v>
      </c>
      <c r="I1192" s="227">
        <v>14</v>
      </c>
      <c r="J1192" s="59">
        <v>6489</v>
      </c>
      <c r="K1192" s="78">
        <f>VLOOKUP(class[[#This Row],[hwycov_id]],flow[[hwycov_id]:[flow_day]],2,FALSE)</f>
        <v>20310.683196999998</v>
      </c>
      <c r="L1192" s="229">
        <f t="shared" si="57"/>
        <v>2.1300174444444444</v>
      </c>
      <c r="M1192" s="228">
        <f t="shared" si="58"/>
        <v>13821.683196999998</v>
      </c>
      <c r="N1192" s="228">
        <f t="shared" si="59"/>
        <v>191038926.3982321</v>
      </c>
      <c r="O1192" s="59" t="e">
        <f>VLOOKUP(class[[#This Row],[hwycov_id]],check!$A$2:$P$26,16,FALSE)</f>
        <v>#N/A</v>
      </c>
      <c r="P1192" s="59">
        <v>1216</v>
      </c>
      <c r="Q1192" s="304">
        <f>ROUND(class[[#This Row],[count]],-3)</f>
        <v>6000</v>
      </c>
      <c r="R1192" s="321">
        <f>VLOOKUP(class[[#This Row],[count_rd]],caltran!$J$2:$P$182,7,FALSE)</f>
        <v>3360.0000000000005</v>
      </c>
      <c r="S1192" s="321">
        <f>VLOOKUP(class[[#This Row],[count_rd]],caltran!$J$2:$P$182,6,FALSE)</f>
        <v>8640</v>
      </c>
      <c r="T1192" s="59">
        <f>IF(AND(class[[#This Row],[flow]]&gt;=class[[#This Row],[low]], class[[#This Row],[flow]]&lt;=class[[#This Row],[high]]),1,0)</f>
        <v>0</v>
      </c>
    </row>
    <row r="1193" spans="1:20">
      <c r="A1193" s="59">
        <v>8338</v>
      </c>
      <c r="B1193" s="59">
        <v>3</v>
      </c>
      <c r="C1193" s="59">
        <v>1</v>
      </c>
      <c r="D1193" s="59">
        <v>2</v>
      </c>
      <c r="E1193" s="59" t="s">
        <v>82</v>
      </c>
      <c r="F1193" s="59">
        <v>3</v>
      </c>
      <c r="G1193" s="227">
        <v>0</v>
      </c>
      <c r="H1193" s="227">
        <v>8</v>
      </c>
      <c r="I1193" s="227">
        <v>19</v>
      </c>
      <c r="J1193" s="59">
        <v>6635</v>
      </c>
      <c r="K1193" s="78">
        <f>VLOOKUP(class[[#This Row],[hwycov_id]],flow[[hwycov_id]:[flow_day]],2,FALSE)</f>
        <v>11384.509666000002</v>
      </c>
      <c r="L1193" s="229">
        <f t="shared" si="57"/>
        <v>0.71582662637528283</v>
      </c>
      <c r="M1193" s="228">
        <f t="shared" si="58"/>
        <v>4749.5096660000017</v>
      </c>
      <c r="N1193" s="228">
        <f t="shared" si="59"/>
        <v>22557842.067427449</v>
      </c>
      <c r="O1193" s="59" t="e">
        <f>VLOOKUP(class[[#This Row],[hwycov_id]],check!$A$2:$P$26,16,FALSE)</f>
        <v>#N/A</v>
      </c>
      <c r="P1193" s="59">
        <v>1217</v>
      </c>
      <c r="Q1193" s="304">
        <f>ROUND(class[[#This Row],[count]],-3)</f>
        <v>7000</v>
      </c>
      <c r="R1193" s="321">
        <f>VLOOKUP(class[[#This Row],[count_rd]],caltran!$J$2:$P$182,7,FALSE)</f>
        <v>4024.9999999999995</v>
      </c>
      <c r="S1193" s="321">
        <f>VLOOKUP(class[[#This Row],[count_rd]],caltran!$J$2:$P$182,6,FALSE)</f>
        <v>9975</v>
      </c>
      <c r="T1193" s="59">
        <f>IF(AND(class[[#This Row],[flow]]&gt;=class[[#This Row],[low]], class[[#This Row],[flow]]&lt;=class[[#This Row],[high]]),1,0)</f>
        <v>0</v>
      </c>
    </row>
    <row r="1194" spans="1:20">
      <c r="A1194" s="59">
        <v>1716</v>
      </c>
      <c r="B1194" s="59">
        <v>3</v>
      </c>
      <c r="C1194" s="59">
        <v>1</v>
      </c>
      <c r="D1194" s="59">
        <v>1</v>
      </c>
      <c r="E1194" s="59" t="s">
        <v>82</v>
      </c>
      <c r="F1194" s="59">
        <v>3</v>
      </c>
      <c r="G1194" s="227">
        <v>0</v>
      </c>
      <c r="H1194" s="227">
        <v>4</v>
      </c>
      <c r="I1194" s="227">
        <v>14</v>
      </c>
      <c r="J1194" s="59">
        <v>6674</v>
      </c>
      <c r="K1194" s="78">
        <f>VLOOKUP(class[[#This Row],[hwycov_id]],flow[[hwycov_id]:[flow_day]],2,FALSE)</f>
        <v>6746.6836550000007</v>
      </c>
      <c r="L1194" s="229">
        <f t="shared" si="57"/>
        <v>1.0890568624513097E-2</v>
      </c>
      <c r="M1194" s="228">
        <f t="shared" si="58"/>
        <v>72.683655000000726</v>
      </c>
      <c r="N1194" s="228">
        <f t="shared" si="59"/>
        <v>5282.9137041591302</v>
      </c>
      <c r="O1194" s="59" t="e">
        <f>VLOOKUP(class[[#This Row],[hwycov_id]],check!$A$2:$P$26,16,FALSE)</f>
        <v>#N/A</v>
      </c>
      <c r="P1194" s="59">
        <v>1218</v>
      </c>
      <c r="Q1194" s="304">
        <f>ROUND(class[[#This Row],[count]],-3)</f>
        <v>7000</v>
      </c>
      <c r="R1194" s="321">
        <f>VLOOKUP(class[[#This Row],[count_rd]],caltran!$J$2:$P$182,7,FALSE)</f>
        <v>4024.9999999999995</v>
      </c>
      <c r="S1194" s="321">
        <f>VLOOKUP(class[[#This Row],[count_rd]],caltran!$J$2:$P$182,6,FALSE)</f>
        <v>9975</v>
      </c>
      <c r="T1194" s="59">
        <f>IF(AND(class[[#This Row],[flow]]&gt;=class[[#This Row],[low]], class[[#This Row],[flow]]&lt;=class[[#This Row],[high]]),1,0)</f>
        <v>1</v>
      </c>
    </row>
    <row r="1195" spans="1:20">
      <c r="A1195" s="59">
        <v>15144</v>
      </c>
      <c r="B1195" s="59">
        <v>3</v>
      </c>
      <c r="C1195" s="59">
        <v>1</v>
      </c>
      <c r="D1195" s="59">
        <v>2</v>
      </c>
      <c r="E1195" s="59" t="s">
        <v>82</v>
      </c>
      <c r="F1195" s="59">
        <v>3</v>
      </c>
      <c r="G1195" s="227">
        <v>0</v>
      </c>
      <c r="H1195" s="227">
        <v>3</v>
      </c>
      <c r="I1195" s="227">
        <v>14</v>
      </c>
      <c r="J1195" s="59">
        <v>6801</v>
      </c>
      <c r="K1195" s="78">
        <f>VLOOKUP(class[[#This Row],[hwycov_id]],flow[[hwycov_id]:[flow_day]],2,FALSE)</f>
        <v>4764.4781039999998</v>
      </c>
      <c r="L1195" s="229">
        <f t="shared" si="57"/>
        <v>-0.29944447816497577</v>
      </c>
      <c r="M1195" s="228">
        <f t="shared" si="58"/>
        <v>-2036.5218960000002</v>
      </c>
      <c r="N1195" s="228">
        <f t="shared" si="59"/>
        <v>4147421.4328874354</v>
      </c>
      <c r="O1195" s="59" t="e">
        <f>VLOOKUP(class[[#This Row],[hwycov_id]],check!$A$2:$P$26,16,FALSE)</f>
        <v>#N/A</v>
      </c>
      <c r="P1195" s="59">
        <v>1219</v>
      </c>
      <c r="Q1195" s="304">
        <f>ROUND(class[[#This Row],[count]],-3)</f>
        <v>7000</v>
      </c>
      <c r="R1195" s="321">
        <f>VLOOKUP(class[[#This Row],[count_rd]],caltran!$J$2:$P$182,7,FALSE)</f>
        <v>4024.9999999999995</v>
      </c>
      <c r="S1195" s="321">
        <f>VLOOKUP(class[[#This Row],[count_rd]],caltran!$J$2:$P$182,6,FALSE)</f>
        <v>9975</v>
      </c>
      <c r="T1195" s="59">
        <f>IF(AND(class[[#This Row],[flow]]&gt;=class[[#This Row],[low]], class[[#This Row],[flow]]&lt;=class[[#This Row],[high]]),1,0)</f>
        <v>1</v>
      </c>
    </row>
    <row r="1196" spans="1:20">
      <c r="A1196" s="59">
        <v>20351</v>
      </c>
      <c r="B1196" s="59">
        <v>3</v>
      </c>
      <c r="C1196" s="59">
        <v>1</v>
      </c>
      <c r="D1196" s="59">
        <v>2</v>
      </c>
      <c r="E1196" s="59" t="s">
        <v>82</v>
      </c>
      <c r="F1196" s="59">
        <v>3</v>
      </c>
      <c r="G1196" s="227">
        <v>0</v>
      </c>
      <c r="H1196" s="227">
        <v>5</v>
      </c>
      <c r="I1196" s="227">
        <v>16</v>
      </c>
      <c r="J1196" s="59">
        <v>7000</v>
      </c>
      <c r="K1196" s="78">
        <f>VLOOKUP(class[[#This Row],[hwycov_id]],flow[[hwycov_id]:[flow_day]],2,FALSE)</f>
        <v>6902.698832</v>
      </c>
      <c r="L1196" s="229">
        <f t="shared" si="57"/>
        <v>-1.3900166857142904E-2</v>
      </c>
      <c r="M1196" s="228">
        <f t="shared" si="58"/>
        <v>-97.301167999999961</v>
      </c>
      <c r="N1196" s="228">
        <f t="shared" si="59"/>
        <v>9467.5172941642159</v>
      </c>
      <c r="O1196" s="59" t="e">
        <f>VLOOKUP(class[[#This Row],[hwycov_id]],check!$A$2:$P$26,16,FALSE)</f>
        <v>#N/A</v>
      </c>
      <c r="P1196" s="59">
        <v>1220</v>
      </c>
      <c r="Q1196" s="304">
        <f>ROUND(class[[#This Row],[count]],-3)</f>
        <v>7000</v>
      </c>
      <c r="R1196" s="321">
        <f>VLOOKUP(class[[#This Row],[count_rd]],caltran!$J$2:$P$182,7,FALSE)</f>
        <v>4024.9999999999995</v>
      </c>
      <c r="S1196" s="321">
        <f>VLOOKUP(class[[#This Row],[count_rd]],caltran!$J$2:$P$182,6,FALSE)</f>
        <v>9975</v>
      </c>
      <c r="T1196" s="59">
        <f>IF(AND(class[[#This Row],[flow]]&gt;=class[[#This Row],[low]], class[[#This Row],[flow]]&lt;=class[[#This Row],[high]]),1,0)</f>
        <v>1</v>
      </c>
    </row>
    <row r="1197" spans="1:20">
      <c r="A1197" s="59">
        <v>18471</v>
      </c>
      <c r="B1197" s="59">
        <v>3</v>
      </c>
      <c r="C1197" s="59">
        <v>1</v>
      </c>
      <c r="D1197" s="59">
        <v>1</v>
      </c>
      <c r="E1197" s="59" t="s">
        <v>82</v>
      </c>
      <c r="F1197" s="59">
        <v>3</v>
      </c>
      <c r="G1197" s="227">
        <v>0</v>
      </c>
      <c r="H1197" s="227">
        <v>1</v>
      </c>
      <c r="I1197" s="227">
        <v>14</v>
      </c>
      <c r="J1197" s="59">
        <v>7159</v>
      </c>
      <c r="K1197" s="78">
        <f>VLOOKUP(class[[#This Row],[hwycov_id]],flow[[hwycov_id]:[flow_day]],2,FALSE)</f>
        <v>11829.762510999999</v>
      </c>
      <c r="L1197" s="229">
        <f t="shared" si="57"/>
        <v>0.65243225464450338</v>
      </c>
      <c r="M1197" s="228">
        <f t="shared" si="58"/>
        <v>4670.762510999999</v>
      </c>
      <c r="N1197" s="228">
        <f t="shared" si="59"/>
        <v>21816022.434163015</v>
      </c>
      <c r="O1197" s="59" t="e">
        <f>VLOOKUP(class[[#This Row],[hwycov_id]],check!$A$2:$P$26,16,FALSE)</f>
        <v>#N/A</v>
      </c>
      <c r="P1197" s="59">
        <v>1221</v>
      </c>
      <c r="Q1197" s="304">
        <f>ROUND(class[[#This Row],[count]],-3)</f>
        <v>7000</v>
      </c>
      <c r="R1197" s="321">
        <f>VLOOKUP(class[[#This Row],[count_rd]],caltran!$J$2:$P$182,7,FALSE)</f>
        <v>4024.9999999999995</v>
      </c>
      <c r="S1197" s="321">
        <f>VLOOKUP(class[[#This Row],[count_rd]],caltran!$J$2:$P$182,6,FALSE)</f>
        <v>9975</v>
      </c>
      <c r="T1197" s="59">
        <f>IF(AND(class[[#This Row],[flow]]&gt;=class[[#This Row],[low]], class[[#This Row],[flow]]&lt;=class[[#This Row],[high]]),1,0)</f>
        <v>0</v>
      </c>
    </row>
    <row r="1198" spans="1:20">
      <c r="A1198" s="59">
        <v>14301</v>
      </c>
      <c r="B1198" s="59">
        <v>3</v>
      </c>
      <c r="C1198" s="59">
        <v>1</v>
      </c>
      <c r="D1198" s="59">
        <v>2</v>
      </c>
      <c r="E1198" s="59" t="s">
        <v>82</v>
      </c>
      <c r="F1198" s="59">
        <v>3</v>
      </c>
      <c r="G1198" s="227">
        <v>0</v>
      </c>
      <c r="H1198" s="227">
        <v>3</v>
      </c>
      <c r="I1198" s="227">
        <v>14</v>
      </c>
      <c r="J1198" s="59">
        <v>7346</v>
      </c>
      <c r="K1198" s="78">
        <f>VLOOKUP(class[[#This Row],[hwycov_id]],flow[[hwycov_id]:[flow_day]],2,FALSE)</f>
        <v>4031.2213099999999</v>
      </c>
      <c r="L1198" s="229">
        <f t="shared" si="57"/>
        <v>-0.45123586849986386</v>
      </c>
      <c r="M1198" s="228">
        <f t="shared" si="58"/>
        <v>-3314.7786900000001</v>
      </c>
      <c r="N1198" s="228">
        <f t="shared" si="59"/>
        <v>10987757.763678117</v>
      </c>
      <c r="O1198" s="59" t="e">
        <f>VLOOKUP(class[[#This Row],[hwycov_id]],check!$A$2:$P$26,16,FALSE)</f>
        <v>#N/A</v>
      </c>
      <c r="P1198" s="59">
        <v>1222</v>
      </c>
      <c r="Q1198" s="304">
        <f>ROUND(class[[#This Row],[count]],-3)</f>
        <v>7000</v>
      </c>
      <c r="R1198" s="321">
        <f>VLOOKUP(class[[#This Row],[count_rd]],caltran!$J$2:$P$182,7,FALSE)</f>
        <v>4024.9999999999995</v>
      </c>
      <c r="S1198" s="321">
        <f>VLOOKUP(class[[#This Row],[count_rd]],caltran!$J$2:$P$182,6,FALSE)</f>
        <v>9975</v>
      </c>
      <c r="T1198" s="59">
        <f>IF(AND(class[[#This Row],[flow]]&gt;=class[[#This Row],[low]], class[[#This Row],[flow]]&lt;=class[[#This Row],[high]]),1,0)</f>
        <v>1</v>
      </c>
    </row>
    <row r="1199" spans="1:20">
      <c r="A1199" s="59">
        <v>17990</v>
      </c>
      <c r="B1199" s="59">
        <v>3</v>
      </c>
      <c r="C1199" s="59">
        <v>1</v>
      </c>
      <c r="D1199" s="59">
        <v>2</v>
      </c>
      <c r="E1199" s="59" t="s">
        <v>82</v>
      </c>
      <c r="F1199" s="59">
        <v>3</v>
      </c>
      <c r="G1199" s="227">
        <v>0</v>
      </c>
      <c r="H1199" s="227">
        <v>3</v>
      </c>
      <c r="I1199" s="227">
        <v>14</v>
      </c>
      <c r="J1199" s="59">
        <v>7673</v>
      </c>
      <c r="K1199" s="78">
        <f>VLOOKUP(class[[#This Row],[hwycov_id]],flow[[hwycov_id]:[flow_day]],2,FALSE)</f>
        <v>5964.8717580000002</v>
      </c>
      <c r="L1199" s="229">
        <f t="shared" si="57"/>
        <v>-0.22261543620487423</v>
      </c>
      <c r="M1199" s="228">
        <f t="shared" si="58"/>
        <v>-1708.1282419999998</v>
      </c>
      <c r="N1199" s="228">
        <f t="shared" si="59"/>
        <v>2917702.0911180098</v>
      </c>
      <c r="O1199" s="59" t="e">
        <f>VLOOKUP(class[[#This Row],[hwycov_id]],check!$A$2:$P$26,16,FALSE)</f>
        <v>#N/A</v>
      </c>
      <c r="P1199" s="59">
        <v>1223</v>
      </c>
      <c r="Q1199" s="304">
        <f>ROUND(class[[#This Row],[count]],-3)</f>
        <v>8000</v>
      </c>
      <c r="R1199" s="321">
        <f>VLOOKUP(class[[#This Row],[count_rd]],caltran!$J$2:$P$182,7,FALSE)</f>
        <v>4720.0000000000009</v>
      </c>
      <c r="S1199" s="321">
        <f>VLOOKUP(class[[#This Row],[count_rd]],caltran!$J$2:$P$182,6,FALSE)</f>
        <v>11280</v>
      </c>
      <c r="T1199" s="59">
        <f>IF(AND(class[[#This Row],[flow]]&gt;=class[[#This Row],[low]], class[[#This Row],[flow]]&lt;=class[[#This Row],[high]]),1,0)</f>
        <v>1</v>
      </c>
    </row>
    <row r="1200" spans="1:20">
      <c r="A1200" s="59">
        <v>18621</v>
      </c>
      <c r="B1200" s="59">
        <v>3</v>
      </c>
      <c r="C1200" s="59">
        <v>1</v>
      </c>
      <c r="D1200" s="59">
        <v>1</v>
      </c>
      <c r="E1200" s="59" t="s">
        <v>82</v>
      </c>
      <c r="F1200" s="59">
        <v>3</v>
      </c>
      <c r="G1200" s="227">
        <v>0</v>
      </c>
      <c r="H1200" s="227">
        <v>1</v>
      </c>
      <c r="I1200" s="227">
        <v>14</v>
      </c>
      <c r="J1200" s="59">
        <v>7690</v>
      </c>
      <c r="K1200" s="78">
        <f>VLOOKUP(class[[#This Row],[hwycov_id]],flow[[hwycov_id]:[flow_day]],2,FALSE)</f>
        <v>6070.8315119999997</v>
      </c>
      <c r="L1200" s="229">
        <f t="shared" si="57"/>
        <v>-0.21055506996098838</v>
      </c>
      <c r="M1200" s="228">
        <f t="shared" si="58"/>
        <v>-1619.1684880000003</v>
      </c>
      <c r="N1200" s="228">
        <f t="shared" si="59"/>
        <v>2621706.5925322068</v>
      </c>
      <c r="O1200" s="59" t="e">
        <f>VLOOKUP(class[[#This Row],[hwycov_id]],check!$A$2:$P$26,16,FALSE)</f>
        <v>#N/A</v>
      </c>
      <c r="P1200" s="59">
        <v>1224</v>
      </c>
      <c r="Q1200" s="304">
        <f>ROUND(class[[#This Row],[count]],-3)</f>
        <v>8000</v>
      </c>
      <c r="R1200" s="321">
        <f>VLOOKUP(class[[#This Row],[count_rd]],caltran!$J$2:$P$182,7,FALSE)</f>
        <v>4720.0000000000009</v>
      </c>
      <c r="S1200" s="321">
        <f>VLOOKUP(class[[#This Row],[count_rd]],caltran!$J$2:$P$182,6,FALSE)</f>
        <v>11280</v>
      </c>
      <c r="T1200" s="59">
        <f>IF(AND(class[[#This Row],[flow]]&gt;=class[[#This Row],[low]], class[[#This Row],[flow]]&lt;=class[[#This Row],[high]]),1,0)</f>
        <v>1</v>
      </c>
    </row>
    <row r="1201" spans="1:20">
      <c r="A1201" s="59">
        <v>5062</v>
      </c>
      <c r="B1201" s="59">
        <v>3</v>
      </c>
      <c r="C1201" s="59">
        <v>1</v>
      </c>
      <c r="D1201" s="59">
        <v>2</v>
      </c>
      <c r="E1201" s="59" t="s">
        <v>82</v>
      </c>
      <c r="F1201" s="59">
        <v>3</v>
      </c>
      <c r="G1201" s="227">
        <v>0</v>
      </c>
      <c r="H1201" s="227">
        <v>3</v>
      </c>
      <c r="I1201" s="227">
        <v>14</v>
      </c>
      <c r="J1201" s="59">
        <v>7976</v>
      </c>
      <c r="K1201" s="78">
        <f>VLOOKUP(class[[#This Row],[hwycov_id]],flow[[hwycov_id]:[flow_day]],2,FALSE)</f>
        <v>18810.291152999998</v>
      </c>
      <c r="L1201" s="229">
        <f t="shared" si="57"/>
        <v>1.3583614785606817</v>
      </c>
      <c r="M1201" s="228">
        <f t="shared" si="58"/>
        <v>10834.291152999998</v>
      </c>
      <c r="N1201" s="228">
        <f t="shared" si="59"/>
        <v>117381864.78797403</v>
      </c>
      <c r="O1201" s="59" t="e">
        <f>VLOOKUP(class[[#This Row],[hwycov_id]],check!$A$2:$P$26,16,FALSE)</f>
        <v>#N/A</v>
      </c>
      <c r="P1201" s="59">
        <v>1225</v>
      </c>
      <c r="Q1201" s="304">
        <f>ROUND(class[[#This Row],[count]],-3)</f>
        <v>8000</v>
      </c>
      <c r="R1201" s="321">
        <f>VLOOKUP(class[[#This Row],[count_rd]],caltran!$J$2:$P$182,7,FALSE)</f>
        <v>4720.0000000000009</v>
      </c>
      <c r="S1201" s="321">
        <f>VLOOKUP(class[[#This Row],[count_rd]],caltran!$J$2:$P$182,6,FALSE)</f>
        <v>11280</v>
      </c>
      <c r="T1201" s="59">
        <f>IF(AND(class[[#This Row],[flow]]&gt;=class[[#This Row],[low]], class[[#This Row],[flow]]&lt;=class[[#This Row],[high]]),1,0)</f>
        <v>0</v>
      </c>
    </row>
    <row r="1202" spans="1:20">
      <c r="A1202" s="59">
        <v>14311</v>
      </c>
      <c r="B1202" s="59">
        <v>3</v>
      </c>
      <c r="C1202" s="59">
        <v>1</v>
      </c>
      <c r="D1202" s="59">
        <v>2</v>
      </c>
      <c r="E1202" s="59" t="s">
        <v>82</v>
      </c>
      <c r="F1202" s="59">
        <v>3</v>
      </c>
      <c r="G1202" s="227">
        <v>0</v>
      </c>
      <c r="H1202" s="227">
        <v>3</v>
      </c>
      <c r="I1202" s="227">
        <v>14</v>
      </c>
      <c r="J1202" s="59">
        <v>7983</v>
      </c>
      <c r="K1202" s="78">
        <f>VLOOKUP(class[[#This Row],[hwycov_id]],flow[[hwycov_id]:[flow_day]],2,FALSE)</f>
        <v>2845.6848239999999</v>
      </c>
      <c r="L1202" s="229">
        <f t="shared" si="57"/>
        <v>-0.64353190229237134</v>
      </c>
      <c r="M1202" s="228">
        <f t="shared" si="58"/>
        <v>-5137.3151760000001</v>
      </c>
      <c r="N1202" s="228">
        <f t="shared" si="59"/>
        <v>26392007.217559911</v>
      </c>
      <c r="O1202" s="59" t="e">
        <f>VLOOKUP(class[[#This Row],[hwycov_id]],check!$A$2:$P$26,16,FALSE)</f>
        <v>#N/A</v>
      </c>
      <c r="P1202" s="59">
        <v>1226</v>
      </c>
      <c r="Q1202" s="304">
        <f>ROUND(class[[#This Row],[count]],-3)</f>
        <v>8000</v>
      </c>
      <c r="R1202" s="321">
        <f>VLOOKUP(class[[#This Row],[count_rd]],caltran!$J$2:$P$182,7,FALSE)</f>
        <v>4720.0000000000009</v>
      </c>
      <c r="S1202" s="321">
        <f>VLOOKUP(class[[#This Row],[count_rd]],caltran!$J$2:$P$182,6,FALSE)</f>
        <v>11280</v>
      </c>
      <c r="T1202" s="59">
        <f>IF(AND(class[[#This Row],[flow]]&gt;=class[[#This Row],[low]], class[[#This Row],[flow]]&lt;=class[[#This Row],[high]]),1,0)</f>
        <v>0</v>
      </c>
    </row>
    <row r="1203" spans="1:20">
      <c r="A1203" s="59">
        <v>17967</v>
      </c>
      <c r="B1203" s="59">
        <v>3</v>
      </c>
      <c r="C1203" s="59">
        <v>1</v>
      </c>
      <c r="D1203" s="59">
        <v>2</v>
      </c>
      <c r="E1203" s="59" t="s">
        <v>82</v>
      </c>
      <c r="F1203" s="59">
        <v>3</v>
      </c>
      <c r="G1203" s="227">
        <v>0</v>
      </c>
      <c r="H1203" s="227">
        <v>5</v>
      </c>
      <c r="I1203" s="227">
        <v>16</v>
      </c>
      <c r="J1203" s="59">
        <v>8000</v>
      </c>
      <c r="K1203" s="78">
        <f>VLOOKUP(class[[#This Row],[hwycov_id]],flow[[hwycov_id]:[flow_day]],2,FALSE)</f>
        <v>2820.1958040000004</v>
      </c>
      <c r="L1203" s="229">
        <f t="shared" si="57"/>
        <v>-0.6474755244999999</v>
      </c>
      <c r="M1203" s="228">
        <f t="shared" si="58"/>
        <v>-5179.8041959999991</v>
      </c>
      <c r="N1203" s="228">
        <f t="shared" si="59"/>
        <v>26830371.508899197</v>
      </c>
      <c r="O1203" s="59" t="e">
        <f>VLOOKUP(class[[#This Row],[hwycov_id]],check!$A$2:$P$26,16,FALSE)</f>
        <v>#N/A</v>
      </c>
      <c r="P1203" s="59">
        <v>1227</v>
      </c>
      <c r="Q1203" s="304">
        <f>ROUND(class[[#This Row],[count]],-3)</f>
        <v>8000</v>
      </c>
      <c r="R1203" s="321">
        <f>VLOOKUP(class[[#This Row],[count_rd]],caltran!$J$2:$P$182,7,FALSE)</f>
        <v>4720.0000000000009</v>
      </c>
      <c r="S1203" s="321">
        <f>VLOOKUP(class[[#This Row],[count_rd]],caltran!$J$2:$P$182,6,FALSE)</f>
        <v>11280</v>
      </c>
      <c r="T1203" s="59">
        <f>IF(AND(class[[#This Row],[flow]]&gt;=class[[#This Row],[low]], class[[#This Row],[flow]]&lt;=class[[#This Row],[high]]),1,0)</f>
        <v>0</v>
      </c>
    </row>
    <row r="1204" spans="1:20">
      <c r="A1204" s="59">
        <v>8453</v>
      </c>
      <c r="B1204" s="59">
        <v>3</v>
      </c>
      <c r="C1204" s="59">
        <v>1</v>
      </c>
      <c r="D1204" s="59">
        <v>2</v>
      </c>
      <c r="E1204" s="59" t="s">
        <v>82</v>
      </c>
      <c r="F1204" s="59">
        <v>3</v>
      </c>
      <c r="G1204" s="227">
        <v>0</v>
      </c>
      <c r="H1204" s="227">
        <v>3</v>
      </c>
      <c r="I1204" s="227">
        <v>14</v>
      </c>
      <c r="J1204" s="59">
        <v>8050</v>
      </c>
      <c r="K1204" s="78">
        <f>VLOOKUP(class[[#This Row],[hwycov_id]],flow[[hwycov_id]:[flow_day]],2,FALSE)</f>
        <v>16098.107476000001</v>
      </c>
      <c r="L1204" s="229">
        <f t="shared" si="57"/>
        <v>0.99976490385093175</v>
      </c>
      <c r="M1204" s="228">
        <f t="shared" si="58"/>
        <v>8048.107476000001</v>
      </c>
      <c r="N1204" s="228">
        <f t="shared" si="59"/>
        <v>64772033.945247106</v>
      </c>
      <c r="O1204" s="59" t="e">
        <f>VLOOKUP(class[[#This Row],[hwycov_id]],check!$A$2:$P$26,16,FALSE)</f>
        <v>#N/A</v>
      </c>
      <c r="P1204" s="59">
        <v>1228</v>
      </c>
      <c r="Q1204" s="304">
        <f>ROUND(class[[#This Row],[count]],-3)</f>
        <v>8000</v>
      </c>
      <c r="R1204" s="321">
        <f>VLOOKUP(class[[#This Row],[count_rd]],caltran!$J$2:$P$182,7,FALSE)</f>
        <v>4720.0000000000009</v>
      </c>
      <c r="S1204" s="321">
        <f>VLOOKUP(class[[#This Row],[count_rd]],caltran!$J$2:$P$182,6,FALSE)</f>
        <v>11280</v>
      </c>
      <c r="T1204" s="59">
        <f>IF(AND(class[[#This Row],[flow]]&gt;=class[[#This Row],[low]], class[[#This Row],[flow]]&lt;=class[[#This Row],[high]]),1,0)</f>
        <v>0</v>
      </c>
    </row>
    <row r="1205" spans="1:20">
      <c r="A1205" s="59">
        <v>24142</v>
      </c>
      <c r="B1205" s="59">
        <v>3</v>
      </c>
      <c r="C1205" s="59">
        <v>1</v>
      </c>
      <c r="D1205" s="59">
        <v>2</v>
      </c>
      <c r="E1205" s="59" t="s">
        <v>82</v>
      </c>
      <c r="F1205" s="59">
        <v>3</v>
      </c>
      <c r="G1205" s="227">
        <v>0</v>
      </c>
      <c r="H1205" s="227">
        <v>5</v>
      </c>
      <c r="I1205" s="227">
        <v>19</v>
      </c>
      <c r="J1205" s="59">
        <v>8100</v>
      </c>
      <c r="K1205" s="78">
        <f>VLOOKUP(class[[#This Row],[hwycov_id]],flow[[hwycov_id]:[flow_day]],2,FALSE)</f>
        <v>4672.3740109999999</v>
      </c>
      <c r="L1205" s="229">
        <f t="shared" si="57"/>
        <v>-0.42316370234567902</v>
      </c>
      <c r="M1205" s="228">
        <f t="shared" si="58"/>
        <v>-3427.6259890000001</v>
      </c>
      <c r="N1205" s="228">
        <f t="shared" si="59"/>
        <v>11748619.92046823</v>
      </c>
      <c r="O1205" s="59" t="e">
        <f>VLOOKUP(class[[#This Row],[hwycov_id]],check!$A$2:$P$26,16,FALSE)</f>
        <v>#N/A</v>
      </c>
      <c r="P1205" s="59">
        <v>1229</v>
      </c>
      <c r="Q1205" s="304">
        <f>ROUND(class[[#This Row],[count]],-3)</f>
        <v>8000</v>
      </c>
      <c r="R1205" s="321">
        <f>VLOOKUP(class[[#This Row],[count_rd]],caltran!$J$2:$P$182,7,FALSE)</f>
        <v>4720.0000000000009</v>
      </c>
      <c r="S1205" s="321">
        <f>VLOOKUP(class[[#This Row],[count_rd]],caltran!$J$2:$P$182,6,FALSE)</f>
        <v>11280</v>
      </c>
      <c r="T1205" s="59">
        <f>IF(AND(class[[#This Row],[flow]]&gt;=class[[#This Row],[low]], class[[#This Row],[flow]]&lt;=class[[#This Row],[high]]),1,0)</f>
        <v>0</v>
      </c>
    </row>
    <row r="1206" spans="1:20">
      <c r="A1206" s="59">
        <v>9068</v>
      </c>
      <c r="B1206" s="59">
        <v>3</v>
      </c>
      <c r="C1206" s="59">
        <v>1</v>
      </c>
      <c r="D1206" s="59">
        <v>2</v>
      </c>
      <c r="E1206" s="59" t="s">
        <v>82</v>
      </c>
      <c r="F1206" s="59">
        <v>3</v>
      </c>
      <c r="G1206" s="227">
        <v>0</v>
      </c>
      <c r="H1206" s="227">
        <v>4</v>
      </c>
      <c r="I1206" s="227">
        <v>14</v>
      </c>
      <c r="J1206" s="59">
        <v>8122</v>
      </c>
      <c r="K1206" s="78">
        <f>VLOOKUP(class[[#This Row],[hwycov_id]],flow[[hwycov_id]:[flow_day]],2,FALSE)</f>
        <v>6469.5023989999991</v>
      </c>
      <c r="L1206" s="229">
        <f t="shared" si="57"/>
        <v>-0.20345944360994839</v>
      </c>
      <c r="M1206" s="228">
        <f t="shared" si="58"/>
        <v>-1652.4976010000009</v>
      </c>
      <c r="N1206" s="228">
        <f t="shared" si="59"/>
        <v>2730748.3213107581</v>
      </c>
      <c r="O1206" s="59" t="e">
        <f>VLOOKUP(class[[#This Row],[hwycov_id]],check!$A$2:$P$26,16,FALSE)</f>
        <v>#N/A</v>
      </c>
      <c r="P1206" s="59">
        <v>1230</v>
      </c>
      <c r="Q1206" s="304">
        <f>ROUND(class[[#This Row],[count]],-3)</f>
        <v>8000</v>
      </c>
      <c r="R1206" s="321">
        <f>VLOOKUP(class[[#This Row],[count_rd]],caltran!$J$2:$P$182,7,FALSE)</f>
        <v>4720.0000000000009</v>
      </c>
      <c r="S1206" s="321">
        <f>VLOOKUP(class[[#This Row],[count_rd]],caltran!$J$2:$P$182,6,FALSE)</f>
        <v>11280</v>
      </c>
      <c r="T1206" s="59">
        <f>IF(AND(class[[#This Row],[flow]]&gt;=class[[#This Row],[low]], class[[#This Row],[flow]]&lt;=class[[#This Row],[high]]),1,0)</f>
        <v>1</v>
      </c>
    </row>
    <row r="1207" spans="1:20">
      <c r="A1207" s="59">
        <v>18403</v>
      </c>
      <c r="B1207" s="59">
        <v>3</v>
      </c>
      <c r="C1207" s="59">
        <v>1</v>
      </c>
      <c r="D1207" s="59">
        <v>1</v>
      </c>
      <c r="E1207" s="59" t="s">
        <v>82</v>
      </c>
      <c r="F1207" s="59">
        <v>3</v>
      </c>
      <c r="G1207" s="227">
        <v>0</v>
      </c>
      <c r="H1207" s="227">
        <v>1</v>
      </c>
      <c r="I1207" s="227">
        <v>14</v>
      </c>
      <c r="J1207" s="59">
        <v>8196</v>
      </c>
      <c r="K1207" s="78">
        <f>VLOOKUP(class[[#This Row],[hwycov_id]],flow[[hwycov_id]:[flow_day]],2,FALSE)</f>
        <v>11829.762510999999</v>
      </c>
      <c r="L1207" s="229">
        <f t="shared" si="57"/>
        <v>0.44335804184968275</v>
      </c>
      <c r="M1207" s="228">
        <f t="shared" si="58"/>
        <v>3633.762510999999</v>
      </c>
      <c r="N1207" s="228">
        <f t="shared" si="59"/>
        <v>13204229.986349018</v>
      </c>
      <c r="O1207" s="59" t="e">
        <f>VLOOKUP(class[[#This Row],[hwycov_id]],check!$A$2:$P$26,16,FALSE)</f>
        <v>#N/A</v>
      </c>
      <c r="P1207" s="59">
        <v>1231</v>
      </c>
      <c r="Q1207" s="304">
        <f>ROUND(class[[#This Row],[count]],-3)</f>
        <v>8000</v>
      </c>
      <c r="R1207" s="321">
        <f>VLOOKUP(class[[#This Row],[count_rd]],caltran!$J$2:$P$182,7,FALSE)</f>
        <v>4720.0000000000009</v>
      </c>
      <c r="S1207" s="321">
        <f>VLOOKUP(class[[#This Row],[count_rd]],caltran!$J$2:$P$182,6,FALSE)</f>
        <v>11280</v>
      </c>
      <c r="T1207" s="59">
        <f>IF(AND(class[[#This Row],[flow]]&gt;=class[[#This Row],[low]], class[[#This Row],[flow]]&lt;=class[[#This Row],[high]]),1,0)</f>
        <v>0</v>
      </c>
    </row>
    <row r="1208" spans="1:20">
      <c r="A1208" s="59">
        <v>7400</v>
      </c>
      <c r="B1208" s="59">
        <v>3</v>
      </c>
      <c r="C1208" s="59">
        <v>1</v>
      </c>
      <c r="D1208" s="59">
        <v>2</v>
      </c>
      <c r="E1208" s="59" t="s">
        <v>82</v>
      </c>
      <c r="F1208" s="59">
        <v>3</v>
      </c>
      <c r="G1208" s="227">
        <v>0</v>
      </c>
      <c r="H1208" s="227">
        <v>7</v>
      </c>
      <c r="I1208" s="227">
        <v>7</v>
      </c>
      <c r="J1208" s="59">
        <v>8300</v>
      </c>
      <c r="K1208" s="78">
        <f>VLOOKUP(class[[#This Row],[hwycov_id]],flow[[hwycov_id]:[flow_day]],2,FALSE)</f>
        <v>8202.180053</v>
      </c>
      <c r="L1208" s="229">
        <f t="shared" si="57"/>
        <v>-1.1785535783132572E-2</v>
      </c>
      <c r="M1208" s="228">
        <f t="shared" si="58"/>
        <v>-97.819946999999956</v>
      </c>
      <c r="N1208" s="228">
        <f t="shared" si="59"/>
        <v>9568.7420310828002</v>
      </c>
      <c r="O1208" s="59" t="e">
        <f>VLOOKUP(class[[#This Row],[hwycov_id]],check!$A$2:$P$26,16,FALSE)</f>
        <v>#N/A</v>
      </c>
      <c r="P1208" s="59">
        <v>1232</v>
      </c>
      <c r="Q1208" s="304">
        <f>ROUND(class[[#This Row],[count]],-3)</f>
        <v>8000</v>
      </c>
      <c r="R1208" s="321">
        <f>VLOOKUP(class[[#This Row],[count_rd]],caltran!$J$2:$P$182,7,FALSE)</f>
        <v>4720.0000000000009</v>
      </c>
      <c r="S1208" s="321">
        <f>VLOOKUP(class[[#This Row],[count_rd]],caltran!$J$2:$P$182,6,FALSE)</f>
        <v>11280</v>
      </c>
      <c r="T1208" s="59">
        <f>IF(AND(class[[#This Row],[flow]]&gt;=class[[#This Row],[low]], class[[#This Row],[flow]]&lt;=class[[#This Row],[high]]),1,0)</f>
        <v>1</v>
      </c>
    </row>
    <row r="1209" spans="1:20">
      <c r="A1209" s="59">
        <v>9882</v>
      </c>
      <c r="B1209" s="59">
        <v>3</v>
      </c>
      <c r="C1209" s="59">
        <v>1</v>
      </c>
      <c r="D1209" s="59">
        <v>2</v>
      </c>
      <c r="E1209" s="59" t="s">
        <v>82</v>
      </c>
      <c r="F1209" s="59">
        <v>3</v>
      </c>
      <c r="G1209" s="227">
        <v>0</v>
      </c>
      <c r="H1209" s="227">
        <v>3</v>
      </c>
      <c r="I1209" s="227">
        <v>14</v>
      </c>
      <c r="J1209" s="59">
        <v>8417</v>
      </c>
      <c r="K1209" s="78">
        <f>VLOOKUP(class[[#This Row],[hwycov_id]],flow[[hwycov_id]:[flow_day]],2,FALSE)</f>
        <v>1951.6968140000004</v>
      </c>
      <c r="L1209" s="229">
        <f t="shared" si="57"/>
        <v>-0.76812441321135794</v>
      </c>
      <c r="M1209" s="228">
        <f t="shared" si="58"/>
        <v>-6465.3031859999992</v>
      </c>
      <c r="N1209" s="228">
        <f t="shared" si="59"/>
        <v>41800145.286901742</v>
      </c>
      <c r="O1209" s="59" t="e">
        <f>VLOOKUP(class[[#This Row],[hwycov_id]],check!$A$2:$P$26,16,FALSE)</f>
        <v>#N/A</v>
      </c>
      <c r="P1209" s="59">
        <v>1233</v>
      </c>
      <c r="Q1209" s="304">
        <f>ROUND(class[[#This Row],[count]],-3)</f>
        <v>8000</v>
      </c>
      <c r="R1209" s="321">
        <f>VLOOKUP(class[[#This Row],[count_rd]],caltran!$J$2:$P$182,7,FALSE)</f>
        <v>4720.0000000000009</v>
      </c>
      <c r="S1209" s="321">
        <f>VLOOKUP(class[[#This Row],[count_rd]],caltran!$J$2:$P$182,6,FALSE)</f>
        <v>11280</v>
      </c>
      <c r="T1209" s="59">
        <f>IF(AND(class[[#This Row],[flow]]&gt;=class[[#This Row],[low]], class[[#This Row],[flow]]&lt;=class[[#This Row],[high]]),1,0)</f>
        <v>0</v>
      </c>
    </row>
    <row r="1210" spans="1:20">
      <c r="A1210" s="59">
        <v>18544</v>
      </c>
      <c r="B1210" s="59">
        <v>3</v>
      </c>
      <c r="C1210" s="59">
        <v>1</v>
      </c>
      <c r="D1210" s="59">
        <v>1</v>
      </c>
      <c r="E1210" s="59" t="s">
        <v>82</v>
      </c>
      <c r="F1210" s="59">
        <v>3</v>
      </c>
      <c r="G1210" s="227">
        <v>0</v>
      </c>
      <c r="H1210" s="227">
        <v>1</v>
      </c>
      <c r="I1210" s="227">
        <v>14</v>
      </c>
      <c r="J1210" s="59">
        <v>8432</v>
      </c>
      <c r="K1210" s="78">
        <f>VLOOKUP(class[[#This Row],[hwycov_id]],flow[[hwycov_id]:[flow_day]],2,FALSE)</f>
        <v>8272.2747349999991</v>
      </c>
      <c r="L1210" s="229">
        <f t="shared" si="57"/>
        <v>-1.8942749644212609E-2</v>
      </c>
      <c r="M1210" s="228">
        <f t="shared" si="58"/>
        <v>-159.72526500000095</v>
      </c>
      <c r="N1210" s="228">
        <f t="shared" si="59"/>
        <v>25512.160279320527</v>
      </c>
      <c r="O1210" s="59" t="e">
        <f>VLOOKUP(class[[#This Row],[hwycov_id]],check!$A$2:$P$26,16,FALSE)</f>
        <v>#N/A</v>
      </c>
      <c r="P1210" s="59">
        <v>1234</v>
      </c>
      <c r="Q1210" s="304">
        <f>ROUND(class[[#This Row],[count]],-3)</f>
        <v>8000</v>
      </c>
      <c r="R1210" s="321">
        <f>VLOOKUP(class[[#This Row],[count_rd]],caltran!$J$2:$P$182,7,FALSE)</f>
        <v>4720.0000000000009</v>
      </c>
      <c r="S1210" s="321">
        <f>VLOOKUP(class[[#This Row],[count_rd]],caltran!$J$2:$P$182,6,FALSE)</f>
        <v>11280</v>
      </c>
      <c r="T1210" s="59">
        <f>IF(AND(class[[#This Row],[flow]]&gt;=class[[#This Row],[low]], class[[#This Row],[flow]]&lt;=class[[#This Row],[high]]),1,0)</f>
        <v>1</v>
      </c>
    </row>
    <row r="1211" spans="1:20">
      <c r="A1211" s="59">
        <v>8505</v>
      </c>
      <c r="B1211" s="59">
        <v>3</v>
      </c>
      <c r="C1211" s="59">
        <v>1</v>
      </c>
      <c r="D1211" s="59">
        <v>2</v>
      </c>
      <c r="E1211" s="59" t="s">
        <v>82</v>
      </c>
      <c r="F1211" s="59">
        <v>3</v>
      </c>
      <c r="G1211" s="227">
        <v>0</v>
      </c>
      <c r="H1211" s="227">
        <v>2</v>
      </c>
      <c r="I1211" s="227">
        <v>11</v>
      </c>
      <c r="J1211" s="59">
        <v>8500</v>
      </c>
      <c r="K1211" s="78">
        <f>VLOOKUP(class[[#This Row],[hwycov_id]],flow[[hwycov_id]:[flow_day]],2,FALSE)</f>
        <v>3479.393908</v>
      </c>
      <c r="L1211" s="229">
        <f t="shared" si="57"/>
        <v>-0.5906595402352941</v>
      </c>
      <c r="M1211" s="228">
        <f t="shared" si="58"/>
        <v>-5020.606092</v>
      </c>
      <c r="N1211" s="228">
        <f t="shared" si="59"/>
        <v>25206485.531027511</v>
      </c>
      <c r="O1211" s="59" t="e">
        <f>VLOOKUP(class[[#This Row],[hwycov_id]],check!$A$2:$P$26,16,FALSE)</f>
        <v>#N/A</v>
      </c>
      <c r="P1211" s="59">
        <v>1235</v>
      </c>
      <c r="Q1211" s="304">
        <f>ROUND(class[[#This Row],[count]],-3)</f>
        <v>9000</v>
      </c>
      <c r="R1211" s="321">
        <f>VLOOKUP(class[[#This Row],[count_rd]],caltran!$J$2:$P$182,7,FALSE)</f>
        <v>5580</v>
      </c>
      <c r="S1211" s="321">
        <f>VLOOKUP(class[[#This Row],[count_rd]],caltran!$J$2:$P$182,6,FALSE)</f>
        <v>12419.999999999998</v>
      </c>
      <c r="T1211" s="59">
        <f>IF(AND(class[[#This Row],[flow]]&gt;=class[[#This Row],[low]], class[[#This Row],[flow]]&lt;=class[[#This Row],[high]]),1,0)</f>
        <v>0</v>
      </c>
    </row>
    <row r="1212" spans="1:20">
      <c r="A1212" s="59">
        <v>14775</v>
      </c>
      <c r="B1212" s="59">
        <v>3</v>
      </c>
      <c r="C1212" s="59">
        <v>1</v>
      </c>
      <c r="D1212" s="59">
        <v>2</v>
      </c>
      <c r="E1212" s="59" t="s">
        <v>82</v>
      </c>
      <c r="F1212" s="59">
        <v>3</v>
      </c>
      <c r="G1212" s="227">
        <v>0</v>
      </c>
      <c r="H1212" s="227">
        <v>5</v>
      </c>
      <c r="I1212" s="227">
        <v>5</v>
      </c>
      <c r="J1212" s="59">
        <v>8600</v>
      </c>
      <c r="K1212" s="78">
        <f>VLOOKUP(class[[#This Row],[hwycov_id]],flow[[hwycov_id]:[flow_day]],2,FALSE)</f>
        <v>5698.5972099999999</v>
      </c>
      <c r="L1212" s="229">
        <f t="shared" si="57"/>
        <v>-0.33737241744186053</v>
      </c>
      <c r="M1212" s="228">
        <f t="shared" si="58"/>
        <v>-2901.4027900000001</v>
      </c>
      <c r="N1212" s="228">
        <f t="shared" si="59"/>
        <v>8418138.1498197839</v>
      </c>
      <c r="O1212" s="59" t="e">
        <f>VLOOKUP(class[[#This Row],[hwycov_id]],check!$A$2:$P$26,16,FALSE)</f>
        <v>#N/A</v>
      </c>
      <c r="P1212" s="59">
        <v>1236</v>
      </c>
      <c r="Q1212" s="304">
        <f>ROUND(class[[#This Row],[count]],-3)</f>
        <v>9000</v>
      </c>
      <c r="R1212" s="321">
        <f>VLOOKUP(class[[#This Row],[count_rd]],caltran!$J$2:$P$182,7,FALSE)</f>
        <v>5580</v>
      </c>
      <c r="S1212" s="321">
        <f>VLOOKUP(class[[#This Row],[count_rd]],caltran!$J$2:$P$182,6,FALSE)</f>
        <v>12419.999999999998</v>
      </c>
      <c r="T1212" s="59">
        <f>IF(AND(class[[#This Row],[flow]]&gt;=class[[#This Row],[low]], class[[#This Row],[flow]]&lt;=class[[#This Row],[high]]),1,0)</f>
        <v>1</v>
      </c>
    </row>
    <row r="1213" spans="1:20">
      <c r="A1213" s="59">
        <v>5814</v>
      </c>
      <c r="B1213" s="59">
        <v>3</v>
      </c>
      <c r="C1213" s="59">
        <v>1</v>
      </c>
      <c r="D1213" s="59">
        <v>2</v>
      </c>
      <c r="E1213" s="59" t="s">
        <v>82</v>
      </c>
      <c r="F1213" s="59">
        <v>3</v>
      </c>
      <c r="G1213" s="227">
        <v>0</v>
      </c>
      <c r="H1213" s="227">
        <v>3</v>
      </c>
      <c r="I1213" s="227">
        <v>14</v>
      </c>
      <c r="J1213" s="59">
        <v>8659</v>
      </c>
      <c r="K1213" s="78">
        <f>VLOOKUP(class[[#This Row],[hwycov_id]],flow[[hwycov_id]:[flow_day]],2,FALSE)</f>
        <v>12205.686509000001</v>
      </c>
      <c r="L1213" s="229">
        <f t="shared" si="57"/>
        <v>0.40959539311698823</v>
      </c>
      <c r="M1213" s="228">
        <f t="shared" si="58"/>
        <v>3546.686509000001</v>
      </c>
      <c r="N1213" s="228">
        <f t="shared" si="59"/>
        <v>12578985.193122614</v>
      </c>
      <c r="O1213" s="59" t="e">
        <f>VLOOKUP(class[[#This Row],[hwycov_id]],check!$A$2:$P$26,16,FALSE)</f>
        <v>#N/A</v>
      </c>
      <c r="P1213" s="59">
        <v>1237</v>
      </c>
      <c r="Q1213" s="304">
        <f>ROUND(class[[#This Row],[count]],-3)</f>
        <v>9000</v>
      </c>
      <c r="R1213" s="321">
        <f>VLOOKUP(class[[#This Row],[count_rd]],caltran!$J$2:$P$182,7,FALSE)</f>
        <v>5580</v>
      </c>
      <c r="S1213" s="321">
        <f>VLOOKUP(class[[#This Row],[count_rd]],caltran!$J$2:$P$182,6,FALSE)</f>
        <v>12419.999999999998</v>
      </c>
      <c r="T1213" s="59">
        <f>IF(AND(class[[#This Row],[flow]]&gt;=class[[#This Row],[low]], class[[#This Row],[flow]]&lt;=class[[#This Row],[high]]),1,0)</f>
        <v>1</v>
      </c>
    </row>
    <row r="1214" spans="1:20">
      <c r="A1214" s="59">
        <v>23874</v>
      </c>
      <c r="B1214" s="59">
        <v>3</v>
      </c>
      <c r="C1214" s="59">
        <v>1</v>
      </c>
      <c r="D1214" s="59">
        <v>2</v>
      </c>
      <c r="E1214" s="59" t="s">
        <v>82</v>
      </c>
      <c r="F1214" s="59">
        <v>3</v>
      </c>
      <c r="G1214" s="227">
        <v>0</v>
      </c>
      <c r="H1214" s="227">
        <v>5</v>
      </c>
      <c r="I1214" s="227">
        <v>5</v>
      </c>
      <c r="J1214" s="59">
        <v>8700</v>
      </c>
      <c r="K1214" s="78">
        <f>VLOOKUP(class[[#This Row],[hwycov_id]],flow[[hwycov_id]:[flow_day]],2,FALSE)</f>
        <v>9858.8210639999998</v>
      </c>
      <c r="L1214" s="229">
        <f t="shared" si="57"/>
        <v>0.1331978234482758</v>
      </c>
      <c r="M1214" s="228">
        <f t="shared" si="58"/>
        <v>1158.8210639999998</v>
      </c>
      <c r="N1214" s="228">
        <f t="shared" si="59"/>
        <v>1342866.2583700914</v>
      </c>
      <c r="O1214" s="59" t="e">
        <f>VLOOKUP(class[[#This Row],[hwycov_id]],check!$A$2:$P$26,16,FALSE)</f>
        <v>#N/A</v>
      </c>
      <c r="P1214" s="59">
        <v>1238</v>
      </c>
      <c r="Q1214" s="304">
        <f>ROUND(class[[#This Row],[count]],-3)</f>
        <v>9000</v>
      </c>
      <c r="R1214" s="321">
        <f>VLOOKUP(class[[#This Row],[count_rd]],caltran!$J$2:$P$182,7,FALSE)</f>
        <v>5580</v>
      </c>
      <c r="S1214" s="321">
        <f>VLOOKUP(class[[#This Row],[count_rd]],caltran!$J$2:$P$182,6,FALSE)</f>
        <v>12419.999999999998</v>
      </c>
      <c r="T1214" s="59">
        <f>IF(AND(class[[#This Row],[flow]]&gt;=class[[#This Row],[low]], class[[#This Row],[flow]]&lt;=class[[#This Row],[high]]),1,0)</f>
        <v>1</v>
      </c>
    </row>
    <row r="1215" spans="1:20">
      <c r="A1215" s="59">
        <v>8024</v>
      </c>
      <c r="B1215" s="59">
        <v>3</v>
      </c>
      <c r="C1215" s="59">
        <v>1</v>
      </c>
      <c r="D1215" s="59">
        <v>2</v>
      </c>
      <c r="E1215" s="59" t="s">
        <v>82</v>
      </c>
      <c r="F1215" s="59">
        <v>3</v>
      </c>
      <c r="G1215" s="227">
        <v>0</v>
      </c>
      <c r="H1215" s="227">
        <v>3</v>
      </c>
      <c r="I1215" s="227">
        <v>14</v>
      </c>
      <c r="J1215" s="59">
        <v>8707</v>
      </c>
      <c r="K1215" s="78">
        <f>VLOOKUP(class[[#This Row],[hwycov_id]],flow[[hwycov_id]:[flow_day]],2,FALSE)</f>
        <v>10312.500235000001</v>
      </c>
      <c r="L1215" s="229">
        <f t="shared" si="57"/>
        <v>0.18439189560124047</v>
      </c>
      <c r="M1215" s="228">
        <f t="shared" si="58"/>
        <v>1605.5002350000013</v>
      </c>
      <c r="N1215" s="228">
        <f t="shared" si="59"/>
        <v>2577631.0045850594</v>
      </c>
      <c r="O1215" s="59" t="e">
        <f>VLOOKUP(class[[#This Row],[hwycov_id]],check!$A$2:$P$26,16,FALSE)</f>
        <v>#N/A</v>
      </c>
      <c r="P1215" s="59">
        <v>1239</v>
      </c>
      <c r="Q1215" s="304">
        <f>ROUND(class[[#This Row],[count]],-3)</f>
        <v>9000</v>
      </c>
      <c r="R1215" s="321">
        <f>VLOOKUP(class[[#This Row],[count_rd]],caltran!$J$2:$P$182,7,FALSE)</f>
        <v>5580</v>
      </c>
      <c r="S1215" s="321">
        <f>VLOOKUP(class[[#This Row],[count_rd]],caltran!$J$2:$P$182,6,FALSE)</f>
        <v>12419.999999999998</v>
      </c>
      <c r="T1215" s="59">
        <f>IF(AND(class[[#This Row],[flow]]&gt;=class[[#This Row],[low]], class[[#This Row],[flow]]&lt;=class[[#This Row],[high]]),1,0)</f>
        <v>1</v>
      </c>
    </row>
    <row r="1216" spans="1:20">
      <c r="A1216" s="59">
        <v>7440</v>
      </c>
      <c r="B1216" s="59">
        <v>3</v>
      </c>
      <c r="C1216" s="59">
        <v>1</v>
      </c>
      <c r="D1216" s="59">
        <v>2</v>
      </c>
      <c r="E1216" s="59" t="s">
        <v>82</v>
      </c>
      <c r="F1216" s="59">
        <v>3</v>
      </c>
      <c r="G1216" s="227">
        <v>0</v>
      </c>
      <c r="H1216" s="227">
        <v>5</v>
      </c>
      <c r="I1216" s="227">
        <v>16</v>
      </c>
      <c r="J1216" s="59">
        <v>8800</v>
      </c>
      <c r="K1216" s="78">
        <f>VLOOKUP(class[[#This Row],[hwycov_id]],flow[[hwycov_id]:[flow_day]],2,FALSE)</f>
        <v>5109.4816549999996</v>
      </c>
      <c r="L1216" s="229">
        <f t="shared" si="57"/>
        <v>-0.41937708465909096</v>
      </c>
      <c r="M1216" s="228">
        <f t="shared" si="58"/>
        <v>-3690.5183450000004</v>
      </c>
      <c r="N1216" s="228">
        <f t="shared" si="59"/>
        <v>13619925.654781543</v>
      </c>
      <c r="O1216" s="59" t="e">
        <f>VLOOKUP(class[[#This Row],[hwycov_id]],check!$A$2:$P$26,16,FALSE)</f>
        <v>#N/A</v>
      </c>
      <c r="P1216" s="59">
        <v>1240</v>
      </c>
      <c r="Q1216" s="304">
        <f>ROUND(class[[#This Row],[count]],-3)</f>
        <v>9000</v>
      </c>
      <c r="R1216" s="321">
        <f>VLOOKUP(class[[#This Row],[count_rd]],caltran!$J$2:$P$182,7,FALSE)</f>
        <v>5580</v>
      </c>
      <c r="S1216" s="321">
        <f>VLOOKUP(class[[#This Row],[count_rd]],caltran!$J$2:$P$182,6,FALSE)</f>
        <v>12419.999999999998</v>
      </c>
      <c r="T1216" s="59">
        <f>IF(AND(class[[#This Row],[flow]]&gt;=class[[#This Row],[low]], class[[#This Row],[flow]]&lt;=class[[#This Row],[high]]),1,0)</f>
        <v>0</v>
      </c>
    </row>
    <row r="1217" spans="1:20">
      <c r="A1217" s="59">
        <v>15810</v>
      </c>
      <c r="B1217" s="59">
        <v>3</v>
      </c>
      <c r="C1217" s="59">
        <v>1</v>
      </c>
      <c r="D1217" s="59">
        <v>2</v>
      </c>
      <c r="E1217" s="59" t="s">
        <v>82</v>
      </c>
      <c r="F1217" s="59">
        <v>3</v>
      </c>
      <c r="G1217" s="227">
        <v>0</v>
      </c>
      <c r="H1217" s="227">
        <v>5</v>
      </c>
      <c r="I1217" s="227">
        <v>9</v>
      </c>
      <c r="J1217" s="59">
        <v>8900</v>
      </c>
      <c r="K1217" s="78">
        <f>VLOOKUP(class[[#This Row],[hwycov_id]],flow[[hwycov_id]:[flow_day]],2,FALSE)</f>
        <v>11531.630928000002</v>
      </c>
      <c r="L1217" s="229">
        <f t="shared" si="57"/>
        <v>0.29568886831460706</v>
      </c>
      <c r="M1217" s="228">
        <f t="shared" si="58"/>
        <v>2631.6309280000023</v>
      </c>
      <c r="N1217" s="228">
        <f t="shared" si="59"/>
        <v>6925481.3412061529</v>
      </c>
      <c r="O1217" s="59" t="e">
        <f>VLOOKUP(class[[#This Row],[hwycov_id]],check!$A$2:$P$26,16,FALSE)</f>
        <v>#N/A</v>
      </c>
      <c r="P1217" s="59">
        <v>1241</v>
      </c>
      <c r="Q1217" s="304">
        <f>ROUND(class[[#This Row],[count]],-3)</f>
        <v>9000</v>
      </c>
      <c r="R1217" s="321">
        <f>VLOOKUP(class[[#This Row],[count_rd]],caltran!$J$2:$P$182,7,FALSE)</f>
        <v>5580</v>
      </c>
      <c r="S1217" s="321">
        <f>VLOOKUP(class[[#This Row],[count_rd]],caltran!$J$2:$P$182,6,FALSE)</f>
        <v>12419.999999999998</v>
      </c>
      <c r="T1217" s="59">
        <f>IF(AND(class[[#This Row],[flow]]&gt;=class[[#This Row],[low]], class[[#This Row],[flow]]&lt;=class[[#This Row],[high]]),1,0)</f>
        <v>1</v>
      </c>
    </row>
    <row r="1218" spans="1:20">
      <c r="A1218" s="59">
        <v>21291</v>
      </c>
      <c r="B1218" s="59">
        <v>3</v>
      </c>
      <c r="C1218" s="59">
        <v>1</v>
      </c>
      <c r="D1218" s="59">
        <v>2</v>
      </c>
      <c r="E1218" s="59" t="s">
        <v>82</v>
      </c>
      <c r="F1218" s="59">
        <v>3</v>
      </c>
      <c r="G1218" s="227">
        <v>0</v>
      </c>
      <c r="H1218" s="227">
        <v>5</v>
      </c>
      <c r="I1218" s="227">
        <v>19</v>
      </c>
      <c r="J1218" s="59">
        <v>8900</v>
      </c>
      <c r="K1218" s="78">
        <f>VLOOKUP(class[[#This Row],[hwycov_id]],flow[[hwycov_id]:[flow_day]],2,FALSE)</f>
        <v>7618.1270059999997</v>
      </c>
      <c r="L1218" s="229">
        <f t="shared" ref="L1218:L1281" si="60">K1218/J1218-1</f>
        <v>-0.14403067348314613</v>
      </c>
      <c r="M1218" s="228">
        <f t="shared" ref="M1218:M1281" si="61">K1218-J1218</f>
        <v>-1281.8729940000003</v>
      </c>
      <c r="N1218" s="228">
        <f t="shared" ref="N1218:N1281" si="62">POWER(M1218,2)</f>
        <v>1643198.3727465249</v>
      </c>
      <c r="O1218" s="59" t="e">
        <f>VLOOKUP(class[[#This Row],[hwycov_id]],check!$A$2:$P$26,16,FALSE)</f>
        <v>#N/A</v>
      </c>
      <c r="P1218" s="59">
        <v>1242</v>
      </c>
      <c r="Q1218" s="304">
        <f>ROUND(class[[#This Row],[count]],-3)</f>
        <v>9000</v>
      </c>
      <c r="R1218" s="321">
        <f>VLOOKUP(class[[#This Row],[count_rd]],caltran!$J$2:$P$182,7,FALSE)</f>
        <v>5580</v>
      </c>
      <c r="S1218" s="321">
        <f>VLOOKUP(class[[#This Row],[count_rd]],caltran!$J$2:$P$182,6,FALSE)</f>
        <v>12419.999999999998</v>
      </c>
      <c r="T1218" s="59">
        <f>IF(AND(class[[#This Row],[flow]]&gt;=class[[#This Row],[low]], class[[#This Row],[flow]]&lt;=class[[#This Row],[high]]),1,0)</f>
        <v>1</v>
      </c>
    </row>
    <row r="1219" spans="1:20">
      <c r="A1219" s="59">
        <v>20979</v>
      </c>
      <c r="B1219" s="59">
        <v>3</v>
      </c>
      <c r="C1219" s="59">
        <v>1</v>
      </c>
      <c r="D1219" s="59">
        <v>2</v>
      </c>
      <c r="E1219" s="59" t="s">
        <v>82</v>
      </c>
      <c r="F1219" s="59">
        <v>3</v>
      </c>
      <c r="G1219" s="227">
        <v>0</v>
      </c>
      <c r="H1219" s="227">
        <v>7</v>
      </c>
      <c r="I1219" s="227">
        <v>18</v>
      </c>
      <c r="J1219" s="59">
        <v>8900</v>
      </c>
      <c r="K1219" s="78">
        <f>VLOOKUP(class[[#This Row],[hwycov_id]],flow[[hwycov_id]:[flow_day]],2,FALSE)</f>
        <v>17198.342163000001</v>
      </c>
      <c r="L1219" s="229">
        <f t="shared" si="60"/>
        <v>0.93239799584269667</v>
      </c>
      <c r="M1219" s="228">
        <f t="shared" si="61"/>
        <v>8298.3421630000012</v>
      </c>
      <c r="N1219" s="228">
        <f t="shared" si="62"/>
        <v>68862482.654223531</v>
      </c>
      <c r="O1219" s="59" t="e">
        <f>VLOOKUP(class[[#This Row],[hwycov_id]],check!$A$2:$P$26,16,FALSE)</f>
        <v>#N/A</v>
      </c>
      <c r="P1219" s="59">
        <v>1243</v>
      </c>
      <c r="Q1219" s="304">
        <f>ROUND(class[[#This Row],[count]],-3)</f>
        <v>9000</v>
      </c>
      <c r="R1219" s="321">
        <f>VLOOKUP(class[[#This Row],[count_rd]],caltran!$J$2:$P$182,7,FALSE)</f>
        <v>5580</v>
      </c>
      <c r="S1219" s="321">
        <f>VLOOKUP(class[[#This Row],[count_rd]],caltran!$J$2:$P$182,6,FALSE)</f>
        <v>12419.999999999998</v>
      </c>
      <c r="T1219" s="59">
        <f>IF(AND(class[[#This Row],[flow]]&gt;=class[[#This Row],[low]], class[[#This Row],[flow]]&lt;=class[[#This Row],[high]]),1,0)</f>
        <v>0</v>
      </c>
    </row>
    <row r="1220" spans="1:20">
      <c r="A1220" s="59">
        <v>11181</v>
      </c>
      <c r="B1220" s="59">
        <v>3</v>
      </c>
      <c r="C1220" s="59">
        <v>1</v>
      </c>
      <c r="D1220" s="59">
        <v>2</v>
      </c>
      <c r="E1220" s="59" t="s">
        <v>82</v>
      </c>
      <c r="F1220" s="59">
        <v>3</v>
      </c>
      <c r="G1220" s="227">
        <v>0</v>
      </c>
      <c r="H1220" s="227">
        <v>2</v>
      </c>
      <c r="I1220" s="227">
        <v>14</v>
      </c>
      <c r="J1220" s="59">
        <v>8902</v>
      </c>
      <c r="K1220" s="78">
        <f>VLOOKUP(class[[#This Row],[hwycov_id]],flow[[hwycov_id]:[flow_day]],2,FALSE)</f>
        <v>15499.244309000002</v>
      </c>
      <c r="L1220" s="229">
        <f t="shared" si="60"/>
        <v>0.74109686688384646</v>
      </c>
      <c r="M1220" s="228">
        <f t="shared" si="61"/>
        <v>6597.2443090000015</v>
      </c>
      <c r="N1220" s="228">
        <f t="shared" si="62"/>
        <v>43523632.472632907</v>
      </c>
      <c r="O1220" s="59" t="e">
        <f>VLOOKUP(class[[#This Row],[hwycov_id]],check!$A$2:$P$26,16,FALSE)</f>
        <v>#N/A</v>
      </c>
      <c r="P1220" s="59">
        <v>1244</v>
      </c>
      <c r="Q1220" s="304">
        <f>ROUND(class[[#This Row],[count]],-3)</f>
        <v>9000</v>
      </c>
      <c r="R1220" s="321">
        <f>VLOOKUP(class[[#This Row],[count_rd]],caltran!$J$2:$P$182,7,FALSE)</f>
        <v>5580</v>
      </c>
      <c r="S1220" s="321">
        <f>VLOOKUP(class[[#This Row],[count_rd]],caltran!$J$2:$P$182,6,FALSE)</f>
        <v>12419.999999999998</v>
      </c>
      <c r="T1220" s="59">
        <f>IF(AND(class[[#This Row],[flow]]&gt;=class[[#This Row],[low]], class[[#This Row],[flow]]&lt;=class[[#This Row],[high]]),1,0)</f>
        <v>0</v>
      </c>
    </row>
    <row r="1221" spans="1:20">
      <c r="A1221" s="59">
        <v>14313</v>
      </c>
      <c r="B1221" s="59">
        <v>3</v>
      </c>
      <c r="C1221" s="59">
        <v>1</v>
      </c>
      <c r="D1221" s="59">
        <v>2</v>
      </c>
      <c r="E1221" s="59" t="s">
        <v>82</v>
      </c>
      <c r="F1221" s="59">
        <v>3</v>
      </c>
      <c r="G1221" s="227">
        <v>0</v>
      </c>
      <c r="H1221" s="227">
        <v>3</v>
      </c>
      <c r="I1221" s="227">
        <v>14</v>
      </c>
      <c r="J1221" s="59">
        <v>8914</v>
      </c>
      <c r="K1221" s="78">
        <f>VLOOKUP(class[[#This Row],[hwycov_id]],flow[[hwycov_id]:[flow_day]],2,FALSE)</f>
        <v>14661.853691</v>
      </c>
      <c r="L1221" s="229">
        <f t="shared" si="60"/>
        <v>0.64481194648866946</v>
      </c>
      <c r="M1221" s="228">
        <f t="shared" si="61"/>
        <v>5747.8536910000003</v>
      </c>
      <c r="N1221" s="228">
        <f t="shared" si="62"/>
        <v>33037822.053142328</v>
      </c>
      <c r="O1221" s="59" t="e">
        <f>VLOOKUP(class[[#This Row],[hwycov_id]],check!$A$2:$P$26,16,FALSE)</f>
        <v>#N/A</v>
      </c>
      <c r="P1221" s="59">
        <v>1245</v>
      </c>
      <c r="Q1221" s="304">
        <f>ROUND(class[[#This Row],[count]],-3)</f>
        <v>9000</v>
      </c>
      <c r="R1221" s="321">
        <f>VLOOKUP(class[[#This Row],[count_rd]],caltran!$J$2:$P$182,7,FALSE)</f>
        <v>5580</v>
      </c>
      <c r="S1221" s="321">
        <f>VLOOKUP(class[[#This Row],[count_rd]],caltran!$J$2:$P$182,6,FALSE)</f>
        <v>12419.999999999998</v>
      </c>
      <c r="T1221" s="59">
        <f>IF(AND(class[[#This Row],[flow]]&gt;=class[[#This Row],[low]], class[[#This Row],[flow]]&lt;=class[[#This Row],[high]]),1,0)</f>
        <v>0</v>
      </c>
    </row>
    <row r="1222" spans="1:20">
      <c r="A1222" s="59">
        <v>10306</v>
      </c>
      <c r="B1222" s="59">
        <v>3</v>
      </c>
      <c r="C1222" s="59">
        <v>1</v>
      </c>
      <c r="D1222" s="59">
        <v>2</v>
      </c>
      <c r="E1222" s="59" t="s">
        <v>82</v>
      </c>
      <c r="F1222" s="59">
        <v>3</v>
      </c>
      <c r="G1222" s="227">
        <v>0</v>
      </c>
      <c r="H1222" s="227">
        <v>2</v>
      </c>
      <c r="I1222" s="227">
        <v>11</v>
      </c>
      <c r="J1222" s="59">
        <v>9200</v>
      </c>
      <c r="K1222" s="78">
        <f>VLOOKUP(class[[#This Row],[hwycov_id]],flow[[hwycov_id]:[flow_day]],2,FALSE)</f>
        <v>18218.051851</v>
      </c>
      <c r="L1222" s="229">
        <f t="shared" si="60"/>
        <v>0.98022302728260868</v>
      </c>
      <c r="M1222" s="228">
        <f t="shared" si="61"/>
        <v>9018.0518510000002</v>
      </c>
      <c r="N1222" s="228">
        <f t="shared" si="62"/>
        <v>81325259.187324524</v>
      </c>
      <c r="O1222" s="59" t="e">
        <f>VLOOKUP(class[[#This Row],[hwycov_id]],check!$A$2:$P$26,16,FALSE)</f>
        <v>#N/A</v>
      </c>
      <c r="P1222" s="59">
        <v>1246</v>
      </c>
      <c r="Q1222" s="304">
        <f>ROUND(class[[#This Row],[count]],-3)</f>
        <v>9000</v>
      </c>
      <c r="R1222" s="321">
        <f>VLOOKUP(class[[#This Row],[count_rd]],caltran!$J$2:$P$182,7,FALSE)</f>
        <v>5580</v>
      </c>
      <c r="S1222" s="321">
        <f>VLOOKUP(class[[#This Row],[count_rd]],caltran!$J$2:$P$182,6,FALSE)</f>
        <v>12419.999999999998</v>
      </c>
      <c r="T1222" s="59">
        <f>IF(AND(class[[#This Row],[flow]]&gt;=class[[#This Row],[low]], class[[#This Row],[flow]]&lt;=class[[#This Row],[high]]),1,0)</f>
        <v>0</v>
      </c>
    </row>
    <row r="1223" spans="1:20">
      <c r="A1223" s="59">
        <v>10275</v>
      </c>
      <c r="B1223" s="59">
        <v>3</v>
      </c>
      <c r="C1223" s="59">
        <v>1</v>
      </c>
      <c r="D1223" s="59">
        <v>2</v>
      </c>
      <c r="E1223" s="59" t="s">
        <v>82</v>
      </c>
      <c r="F1223" s="59">
        <v>3</v>
      </c>
      <c r="G1223" s="227">
        <v>0</v>
      </c>
      <c r="H1223" s="227">
        <v>4</v>
      </c>
      <c r="I1223" s="227">
        <v>14</v>
      </c>
      <c r="J1223" s="59">
        <v>9232</v>
      </c>
      <c r="K1223" s="78">
        <f>VLOOKUP(class[[#This Row],[hwycov_id]],flow[[hwycov_id]:[flow_day]],2,FALSE)</f>
        <v>8204.6254200000003</v>
      </c>
      <c r="L1223" s="229">
        <f t="shared" si="60"/>
        <v>-0.11128407495667236</v>
      </c>
      <c r="M1223" s="228">
        <f t="shared" si="61"/>
        <v>-1027.3745799999997</v>
      </c>
      <c r="N1223" s="228">
        <f t="shared" si="62"/>
        <v>1055498.5276301757</v>
      </c>
      <c r="O1223" s="59" t="e">
        <f>VLOOKUP(class[[#This Row],[hwycov_id]],check!$A$2:$P$26,16,FALSE)</f>
        <v>#N/A</v>
      </c>
      <c r="P1223" s="59">
        <v>1247</v>
      </c>
      <c r="Q1223" s="304">
        <f>ROUND(class[[#This Row],[count]],-3)</f>
        <v>9000</v>
      </c>
      <c r="R1223" s="321">
        <f>VLOOKUP(class[[#This Row],[count_rd]],caltran!$J$2:$P$182,7,FALSE)</f>
        <v>5580</v>
      </c>
      <c r="S1223" s="321">
        <f>VLOOKUP(class[[#This Row],[count_rd]],caltran!$J$2:$P$182,6,FALSE)</f>
        <v>12419.999999999998</v>
      </c>
      <c r="T1223" s="59">
        <f>IF(AND(class[[#This Row],[flow]]&gt;=class[[#This Row],[low]], class[[#This Row],[flow]]&lt;=class[[#This Row],[high]]),1,0)</f>
        <v>1</v>
      </c>
    </row>
    <row r="1224" spans="1:20">
      <c r="A1224" s="59">
        <v>13068</v>
      </c>
      <c r="B1224" s="59">
        <v>3</v>
      </c>
      <c r="C1224" s="59">
        <v>1</v>
      </c>
      <c r="D1224" s="59">
        <v>2</v>
      </c>
      <c r="E1224" s="59" t="s">
        <v>82</v>
      </c>
      <c r="F1224" s="59">
        <v>3</v>
      </c>
      <c r="G1224" s="227">
        <v>0</v>
      </c>
      <c r="H1224" s="227">
        <v>5</v>
      </c>
      <c r="I1224" s="227">
        <v>5</v>
      </c>
      <c r="J1224" s="59">
        <v>9500</v>
      </c>
      <c r="K1224" s="78">
        <f>VLOOKUP(class[[#This Row],[hwycov_id]],flow[[hwycov_id]:[flow_day]],2,FALSE)</f>
        <v>7698.1377620000003</v>
      </c>
      <c r="L1224" s="229">
        <f t="shared" si="60"/>
        <v>-0.18966970926315785</v>
      </c>
      <c r="M1224" s="228">
        <f t="shared" si="61"/>
        <v>-1801.8622379999997</v>
      </c>
      <c r="N1224" s="228">
        <f t="shared" si="62"/>
        <v>3246707.5247303676</v>
      </c>
      <c r="O1224" s="59" t="e">
        <f>VLOOKUP(class[[#This Row],[hwycov_id]],check!$A$2:$P$26,16,FALSE)</f>
        <v>#N/A</v>
      </c>
      <c r="P1224" s="59">
        <v>1248</v>
      </c>
      <c r="Q1224" s="304">
        <f>ROUND(class[[#This Row],[count]],-3)</f>
        <v>10000</v>
      </c>
      <c r="R1224" s="321">
        <f>VLOOKUP(class[[#This Row],[count_rd]],caltran!$J$2:$P$182,7,FALSE)</f>
        <v>6410</v>
      </c>
      <c r="S1224" s="321">
        <f>VLOOKUP(class[[#This Row],[count_rd]],caltran!$J$2:$P$182,6,FALSE)</f>
        <v>13590</v>
      </c>
      <c r="T1224" s="59">
        <f>IF(AND(class[[#This Row],[flow]]&gt;=class[[#This Row],[low]], class[[#This Row],[flow]]&lt;=class[[#This Row],[high]]),1,0)</f>
        <v>1</v>
      </c>
    </row>
    <row r="1225" spans="1:20">
      <c r="A1225" s="59">
        <v>7755</v>
      </c>
      <c r="B1225" s="59">
        <v>3</v>
      </c>
      <c r="C1225" s="59">
        <v>1</v>
      </c>
      <c r="D1225" s="59">
        <v>2</v>
      </c>
      <c r="E1225" s="59" t="s">
        <v>82</v>
      </c>
      <c r="F1225" s="59">
        <v>3</v>
      </c>
      <c r="G1225" s="227">
        <v>0</v>
      </c>
      <c r="H1225" s="227">
        <v>5</v>
      </c>
      <c r="I1225" s="227">
        <v>16</v>
      </c>
      <c r="J1225" s="59">
        <v>9600</v>
      </c>
      <c r="K1225" s="78">
        <f>VLOOKUP(class[[#This Row],[hwycov_id]],flow[[hwycov_id]:[flow_day]],2,FALSE)</f>
        <v>5369.5567640000008</v>
      </c>
      <c r="L1225" s="229">
        <f t="shared" si="60"/>
        <v>-0.44067117041666659</v>
      </c>
      <c r="M1225" s="228">
        <f t="shared" si="61"/>
        <v>-4230.4432359999992</v>
      </c>
      <c r="N1225" s="228">
        <f t="shared" si="62"/>
        <v>17896649.973018143</v>
      </c>
      <c r="O1225" s="59" t="e">
        <f>VLOOKUP(class[[#This Row],[hwycov_id]],check!$A$2:$P$26,16,FALSE)</f>
        <v>#N/A</v>
      </c>
      <c r="P1225" s="59">
        <v>1249</v>
      </c>
      <c r="Q1225" s="304">
        <f>ROUND(class[[#This Row],[count]],-3)</f>
        <v>10000</v>
      </c>
      <c r="R1225" s="321">
        <f>VLOOKUP(class[[#This Row],[count_rd]],caltran!$J$2:$P$182,7,FALSE)</f>
        <v>6410</v>
      </c>
      <c r="S1225" s="321">
        <f>VLOOKUP(class[[#This Row],[count_rd]],caltran!$J$2:$P$182,6,FALSE)</f>
        <v>13590</v>
      </c>
      <c r="T1225" s="59">
        <f>IF(AND(class[[#This Row],[flow]]&gt;=class[[#This Row],[low]], class[[#This Row],[flow]]&lt;=class[[#This Row],[high]]),1,0)</f>
        <v>0</v>
      </c>
    </row>
    <row r="1226" spans="1:20">
      <c r="A1226" s="59">
        <v>1571</v>
      </c>
      <c r="B1226" s="59">
        <v>3</v>
      </c>
      <c r="C1226" s="59">
        <v>1</v>
      </c>
      <c r="D1226" s="59">
        <v>2</v>
      </c>
      <c r="E1226" s="59" t="s">
        <v>82</v>
      </c>
      <c r="F1226" s="59">
        <v>3</v>
      </c>
      <c r="G1226" s="227">
        <v>0</v>
      </c>
      <c r="H1226" s="227">
        <v>1</v>
      </c>
      <c r="I1226" s="227">
        <v>14</v>
      </c>
      <c r="J1226" s="59">
        <v>9661</v>
      </c>
      <c r="K1226" s="78">
        <f>VLOOKUP(class[[#This Row],[hwycov_id]],flow[[hwycov_id]:[flow_day]],2,FALSE)</f>
        <v>8676.2773959999995</v>
      </c>
      <c r="L1226" s="229">
        <f t="shared" si="60"/>
        <v>-0.10192760625194086</v>
      </c>
      <c r="M1226" s="228">
        <f t="shared" si="61"/>
        <v>-984.7226040000005</v>
      </c>
      <c r="N1226" s="228">
        <f t="shared" si="62"/>
        <v>969678.60682854184</v>
      </c>
      <c r="O1226" s="59" t="e">
        <f>VLOOKUP(class[[#This Row],[hwycov_id]],check!$A$2:$P$26,16,FALSE)</f>
        <v>#N/A</v>
      </c>
      <c r="P1226" s="59">
        <v>1250</v>
      </c>
      <c r="Q1226" s="304">
        <f>ROUND(class[[#This Row],[count]],-3)</f>
        <v>10000</v>
      </c>
      <c r="R1226" s="321">
        <f>VLOOKUP(class[[#This Row],[count_rd]],caltran!$J$2:$P$182,7,FALSE)</f>
        <v>6410</v>
      </c>
      <c r="S1226" s="321">
        <f>VLOOKUP(class[[#This Row],[count_rd]],caltran!$J$2:$P$182,6,FALSE)</f>
        <v>13590</v>
      </c>
      <c r="T1226" s="59">
        <f>IF(AND(class[[#This Row],[flow]]&gt;=class[[#This Row],[low]], class[[#This Row],[flow]]&lt;=class[[#This Row],[high]]),1,0)</f>
        <v>1</v>
      </c>
    </row>
    <row r="1227" spans="1:20">
      <c r="A1227" s="59">
        <v>10384</v>
      </c>
      <c r="B1227" s="59">
        <v>3</v>
      </c>
      <c r="C1227" s="59">
        <v>1</v>
      </c>
      <c r="D1227" s="59">
        <v>2</v>
      </c>
      <c r="E1227" s="59" t="s">
        <v>82</v>
      </c>
      <c r="F1227" s="59">
        <v>3</v>
      </c>
      <c r="G1227" s="227">
        <v>0</v>
      </c>
      <c r="H1227" s="227">
        <v>2</v>
      </c>
      <c r="I1227" s="227">
        <v>14</v>
      </c>
      <c r="J1227" s="59">
        <v>9681</v>
      </c>
      <c r="K1227" s="78">
        <f>VLOOKUP(class[[#This Row],[hwycov_id]],flow[[hwycov_id]:[flow_day]],2,FALSE)</f>
        <v>12196.872482999999</v>
      </c>
      <c r="L1227" s="229">
        <f t="shared" si="60"/>
        <v>0.25987733529594048</v>
      </c>
      <c r="M1227" s="228">
        <f t="shared" si="61"/>
        <v>2515.8724829999992</v>
      </c>
      <c r="N1227" s="228">
        <f t="shared" si="62"/>
        <v>6329614.3507165816</v>
      </c>
      <c r="O1227" s="59" t="e">
        <f>VLOOKUP(class[[#This Row],[hwycov_id]],check!$A$2:$P$26,16,FALSE)</f>
        <v>#N/A</v>
      </c>
      <c r="P1227" s="59">
        <v>1251</v>
      </c>
      <c r="Q1227" s="304">
        <f>ROUND(class[[#This Row],[count]],-3)</f>
        <v>10000</v>
      </c>
      <c r="R1227" s="321">
        <f>VLOOKUP(class[[#This Row],[count_rd]],caltran!$J$2:$P$182,7,FALSE)</f>
        <v>6410</v>
      </c>
      <c r="S1227" s="321">
        <f>VLOOKUP(class[[#This Row],[count_rd]],caltran!$J$2:$P$182,6,FALSE)</f>
        <v>13590</v>
      </c>
      <c r="T1227" s="59">
        <f>IF(AND(class[[#This Row],[flow]]&gt;=class[[#This Row],[low]], class[[#This Row],[flow]]&lt;=class[[#This Row],[high]]),1,0)</f>
        <v>1</v>
      </c>
    </row>
    <row r="1228" spans="1:20">
      <c r="A1228" s="59">
        <v>30752</v>
      </c>
      <c r="B1228" s="59">
        <v>3</v>
      </c>
      <c r="C1228" s="59">
        <v>1</v>
      </c>
      <c r="D1228" s="59">
        <v>2</v>
      </c>
      <c r="E1228" s="59" t="s">
        <v>82</v>
      </c>
      <c r="F1228" s="59">
        <v>3</v>
      </c>
      <c r="G1228" s="227">
        <v>0</v>
      </c>
      <c r="H1228" s="227">
        <v>7</v>
      </c>
      <c r="I1228" s="227">
        <v>14</v>
      </c>
      <c r="J1228" s="59">
        <v>9738</v>
      </c>
      <c r="K1228" s="78">
        <f>VLOOKUP(class[[#This Row],[hwycov_id]],flow[[hwycov_id]:[flow_day]],2,FALSE)</f>
        <v>16846.006804999997</v>
      </c>
      <c r="L1228" s="229">
        <f t="shared" si="60"/>
        <v>0.7299247078455533</v>
      </c>
      <c r="M1228" s="228">
        <f t="shared" si="61"/>
        <v>7108.0068049999973</v>
      </c>
      <c r="N1228" s="228">
        <f t="shared" si="62"/>
        <v>50523760.739926271</v>
      </c>
      <c r="O1228" s="59" t="e">
        <f>VLOOKUP(class[[#This Row],[hwycov_id]],check!$A$2:$P$26,16,FALSE)</f>
        <v>#N/A</v>
      </c>
      <c r="P1228" s="59">
        <v>1252</v>
      </c>
      <c r="Q1228" s="304">
        <f>ROUND(class[[#This Row],[count]],-3)</f>
        <v>10000</v>
      </c>
      <c r="R1228" s="321">
        <f>VLOOKUP(class[[#This Row],[count_rd]],caltran!$J$2:$P$182,7,FALSE)</f>
        <v>6410</v>
      </c>
      <c r="S1228" s="321">
        <f>VLOOKUP(class[[#This Row],[count_rd]],caltran!$J$2:$P$182,6,FALSE)</f>
        <v>13590</v>
      </c>
      <c r="T1228" s="59">
        <f>IF(AND(class[[#This Row],[flow]]&gt;=class[[#This Row],[low]], class[[#This Row],[flow]]&lt;=class[[#This Row],[high]]),1,0)</f>
        <v>0</v>
      </c>
    </row>
    <row r="1229" spans="1:20">
      <c r="A1229" s="59">
        <v>18734</v>
      </c>
      <c r="B1229" s="59">
        <v>3</v>
      </c>
      <c r="C1229" s="59">
        <v>1</v>
      </c>
      <c r="D1229" s="59">
        <v>2</v>
      </c>
      <c r="E1229" s="59" t="s">
        <v>82</v>
      </c>
      <c r="F1229" s="59">
        <v>3</v>
      </c>
      <c r="G1229" s="227">
        <v>0</v>
      </c>
      <c r="H1229" s="227">
        <v>2</v>
      </c>
      <c r="I1229" s="227">
        <v>14</v>
      </c>
      <c r="J1229" s="59">
        <v>9761</v>
      </c>
      <c r="K1229" s="78">
        <f>VLOOKUP(class[[#This Row],[hwycov_id]],flow[[hwycov_id]:[flow_day]],2,FALSE)</f>
        <v>9606.218879</v>
      </c>
      <c r="L1229" s="229">
        <f t="shared" si="60"/>
        <v>-1.5857096711402563E-2</v>
      </c>
      <c r="M1229" s="228">
        <f t="shared" si="61"/>
        <v>-154.78112099999998</v>
      </c>
      <c r="N1229" s="228">
        <f t="shared" si="62"/>
        <v>23957.195418016636</v>
      </c>
      <c r="O1229" s="59" t="e">
        <f>VLOOKUP(class[[#This Row],[hwycov_id]],check!$A$2:$P$26,16,FALSE)</f>
        <v>#N/A</v>
      </c>
      <c r="P1229" s="59">
        <v>1253</v>
      </c>
      <c r="Q1229" s="304">
        <f>ROUND(class[[#This Row],[count]],-3)</f>
        <v>10000</v>
      </c>
      <c r="R1229" s="321">
        <f>VLOOKUP(class[[#This Row],[count_rd]],caltran!$J$2:$P$182,7,FALSE)</f>
        <v>6410</v>
      </c>
      <c r="S1229" s="321">
        <f>VLOOKUP(class[[#This Row],[count_rd]],caltran!$J$2:$P$182,6,FALSE)</f>
        <v>13590</v>
      </c>
      <c r="T1229" s="59">
        <f>IF(AND(class[[#This Row],[flow]]&gt;=class[[#This Row],[low]], class[[#This Row],[flow]]&lt;=class[[#This Row],[high]]),1,0)</f>
        <v>1</v>
      </c>
    </row>
    <row r="1230" spans="1:20">
      <c r="A1230" s="59">
        <v>2157</v>
      </c>
      <c r="B1230" s="59">
        <v>3</v>
      </c>
      <c r="C1230" s="59">
        <v>1</v>
      </c>
      <c r="D1230" s="59">
        <v>2</v>
      </c>
      <c r="E1230" s="59" t="s">
        <v>82</v>
      </c>
      <c r="F1230" s="59">
        <v>3</v>
      </c>
      <c r="G1230" s="227">
        <v>0</v>
      </c>
      <c r="H1230" s="227">
        <v>2</v>
      </c>
      <c r="I1230" s="227">
        <v>14</v>
      </c>
      <c r="J1230" s="59">
        <v>9798</v>
      </c>
      <c r="K1230" s="78">
        <f>VLOOKUP(class[[#This Row],[hwycov_id]],flow[[hwycov_id]:[flow_day]],2,FALSE)</f>
        <v>9587.7043130000002</v>
      </c>
      <c r="L1230" s="229">
        <f t="shared" si="60"/>
        <v>-2.1463123800775641E-2</v>
      </c>
      <c r="M1230" s="228">
        <f t="shared" si="61"/>
        <v>-210.29568699999982</v>
      </c>
      <c r="N1230" s="228">
        <f t="shared" si="62"/>
        <v>44224.275970801893</v>
      </c>
      <c r="O1230" s="59" t="e">
        <f>VLOOKUP(class[[#This Row],[hwycov_id]],check!$A$2:$P$26,16,FALSE)</f>
        <v>#N/A</v>
      </c>
      <c r="P1230" s="59">
        <v>1254</v>
      </c>
      <c r="Q1230" s="304">
        <f>ROUND(class[[#This Row],[count]],-3)</f>
        <v>10000</v>
      </c>
      <c r="R1230" s="321">
        <f>VLOOKUP(class[[#This Row],[count_rd]],caltran!$J$2:$P$182,7,FALSE)</f>
        <v>6410</v>
      </c>
      <c r="S1230" s="321">
        <f>VLOOKUP(class[[#This Row],[count_rd]],caltran!$J$2:$P$182,6,FALSE)</f>
        <v>13590</v>
      </c>
      <c r="T1230" s="59">
        <f>IF(AND(class[[#This Row],[flow]]&gt;=class[[#This Row],[low]], class[[#This Row],[flow]]&lt;=class[[#This Row],[high]]),1,0)</f>
        <v>1</v>
      </c>
    </row>
    <row r="1231" spans="1:20">
      <c r="A1231" s="59">
        <v>601</v>
      </c>
      <c r="B1231" s="59">
        <v>3</v>
      </c>
      <c r="C1231" s="59">
        <v>1</v>
      </c>
      <c r="D1231" s="59">
        <v>2</v>
      </c>
      <c r="E1231" s="59" t="s">
        <v>82</v>
      </c>
      <c r="F1231" s="59">
        <v>3</v>
      </c>
      <c r="G1231" s="227">
        <v>0</v>
      </c>
      <c r="H1231" s="227">
        <v>5</v>
      </c>
      <c r="I1231" s="227">
        <v>5</v>
      </c>
      <c r="J1231" s="59">
        <v>9800</v>
      </c>
      <c r="K1231" s="78">
        <f>VLOOKUP(class[[#This Row],[hwycov_id]],flow[[hwycov_id]:[flow_day]],2,FALSE)</f>
        <v>5956.0510709999999</v>
      </c>
      <c r="L1231" s="229">
        <f t="shared" si="60"/>
        <v>-0.39223968663265307</v>
      </c>
      <c r="M1231" s="228">
        <f t="shared" si="61"/>
        <v>-3843.9489290000001</v>
      </c>
      <c r="N1231" s="228">
        <f t="shared" si="62"/>
        <v>14775943.368760249</v>
      </c>
      <c r="O1231" s="59" t="e">
        <f>VLOOKUP(class[[#This Row],[hwycov_id]],check!$A$2:$P$26,16,FALSE)</f>
        <v>#N/A</v>
      </c>
      <c r="P1231" s="59">
        <v>1255</v>
      </c>
      <c r="Q1231" s="304">
        <f>ROUND(class[[#This Row],[count]],-3)</f>
        <v>10000</v>
      </c>
      <c r="R1231" s="321">
        <f>VLOOKUP(class[[#This Row],[count_rd]],caltran!$J$2:$P$182,7,FALSE)</f>
        <v>6410</v>
      </c>
      <c r="S1231" s="321">
        <f>VLOOKUP(class[[#This Row],[count_rd]],caltran!$J$2:$P$182,6,FALSE)</f>
        <v>13590</v>
      </c>
      <c r="T1231" s="59">
        <f>IF(AND(class[[#This Row],[flow]]&gt;=class[[#This Row],[low]], class[[#This Row],[flow]]&lt;=class[[#This Row],[high]]),1,0)</f>
        <v>0</v>
      </c>
    </row>
    <row r="1232" spans="1:20">
      <c r="A1232" s="59">
        <v>13181</v>
      </c>
      <c r="B1232" s="59">
        <v>3</v>
      </c>
      <c r="C1232" s="59">
        <v>1</v>
      </c>
      <c r="D1232" s="59">
        <v>2</v>
      </c>
      <c r="E1232" s="59" t="s">
        <v>82</v>
      </c>
      <c r="F1232" s="59">
        <v>3</v>
      </c>
      <c r="G1232" s="227">
        <v>0</v>
      </c>
      <c r="H1232" s="227">
        <v>5</v>
      </c>
      <c r="I1232" s="227">
        <v>19</v>
      </c>
      <c r="J1232" s="59">
        <v>9800</v>
      </c>
      <c r="K1232" s="78">
        <f>VLOOKUP(class[[#This Row],[hwycov_id]],flow[[hwycov_id]:[flow_day]],2,FALSE)</f>
        <v>7282.9476539999996</v>
      </c>
      <c r="L1232" s="229">
        <f t="shared" si="60"/>
        <v>-0.25684207612244903</v>
      </c>
      <c r="M1232" s="228">
        <f t="shared" si="61"/>
        <v>-2517.0523460000004</v>
      </c>
      <c r="N1232" s="228">
        <f t="shared" si="62"/>
        <v>6335552.5125041055</v>
      </c>
      <c r="O1232" s="59" t="e">
        <f>VLOOKUP(class[[#This Row],[hwycov_id]],check!$A$2:$P$26,16,FALSE)</f>
        <v>#N/A</v>
      </c>
      <c r="P1232" s="59">
        <v>1256</v>
      </c>
      <c r="Q1232" s="304">
        <f>ROUND(class[[#This Row],[count]],-3)</f>
        <v>10000</v>
      </c>
      <c r="R1232" s="321">
        <f>VLOOKUP(class[[#This Row],[count_rd]],caltran!$J$2:$P$182,7,FALSE)</f>
        <v>6410</v>
      </c>
      <c r="S1232" s="321">
        <f>VLOOKUP(class[[#This Row],[count_rd]],caltran!$J$2:$P$182,6,FALSE)</f>
        <v>13590</v>
      </c>
      <c r="T1232" s="59">
        <f>IF(AND(class[[#This Row],[flow]]&gt;=class[[#This Row],[low]], class[[#This Row],[flow]]&lt;=class[[#This Row],[high]]),1,0)</f>
        <v>1</v>
      </c>
    </row>
    <row r="1233" spans="1:20">
      <c r="A1233" s="59">
        <v>18569</v>
      </c>
      <c r="B1233" s="59">
        <v>3</v>
      </c>
      <c r="C1233" s="59">
        <v>1</v>
      </c>
      <c r="D1233" s="59">
        <v>2</v>
      </c>
      <c r="E1233" s="59" t="s">
        <v>82</v>
      </c>
      <c r="F1233" s="59">
        <v>3</v>
      </c>
      <c r="G1233" s="227">
        <v>0</v>
      </c>
      <c r="H1233" s="227">
        <v>1</v>
      </c>
      <c r="I1233" s="227">
        <v>14</v>
      </c>
      <c r="J1233" s="59">
        <v>9830</v>
      </c>
      <c r="K1233" s="78">
        <f>VLOOKUP(class[[#This Row],[hwycov_id]],flow[[hwycov_id]:[flow_day]],2,FALSE)</f>
        <v>8972.0765090000004</v>
      </c>
      <c r="L1233" s="229">
        <f t="shared" si="60"/>
        <v>-8.72760418107833E-2</v>
      </c>
      <c r="M1233" s="228">
        <f t="shared" si="61"/>
        <v>-857.92349099999956</v>
      </c>
      <c r="N1233" s="228">
        <f t="shared" si="62"/>
        <v>736032.7164096263</v>
      </c>
      <c r="O1233" s="59" t="e">
        <f>VLOOKUP(class[[#This Row],[hwycov_id]],check!$A$2:$P$26,16,FALSE)</f>
        <v>#N/A</v>
      </c>
      <c r="P1233" s="59">
        <v>1257</v>
      </c>
      <c r="Q1233" s="304">
        <f>ROUND(class[[#This Row],[count]],-3)</f>
        <v>10000</v>
      </c>
      <c r="R1233" s="321">
        <f>VLOOKUP(class[[#This Row],[count_rd]],caltran!$J$2:$P$182,7,FALSE)</f>
        <v>6410</v>
      </c>
      <c r="S1233" s="321">
        <f>VLOOKUP(class[[#This Row],[count_rd]],caltran!$J$2:$P$182,6,FALSE)</f>
        <v>13590</v>
      </c>
      <c r="T1233" s="59">
        <f>IF(AND(class[[#This Row],[flow]]&gt;=class[[#This Row],[low]], class[[#This Row],[flow]]&lt;=class[[#This Row],[high]]),1,0)</f>
        <v>1</v>
      </c>
    </row>
    <row r="1234" spans="1:20">
      <c r="A1234" s="59">
        <v>1116</v>
      </c>
      <c r="B1234" s="59">
        <v>3</v>
      </c>
      <c r="C1234" s="59">
        <v>1</v>
      </c>
      <c r="D1234" s="59">
        <v>2</v>
      </c>
      <c r="E1234" s="59" t="s">
        <v>82</v>
      </c>
      <c r="F1234" s="59">
        <v>3</v>
      </c>
      <c r="G1234" s="227">
        <v>1</v>
      </c>
      <c r="H1234" s="227">
        <v>2</v>
      </c>
      <c r="I1234" s="227">
        <v>11</v>
      </c>
      <c r="J1234" s="59">
        <v>10000</v>
      </c>
      <c r="K1234" s="78">
        <f>VLOOKUP(class[[#This Row],[hwycov_id]],flow[[hwycov_id]:[flow_day]],2,FALSE)</f>
        <v>9111.0457040000001</v>
      </c>
      <c r="L1234" s="229">
        <f t="shared" si="60"/>
        <v>-8.8895429599999964E-2</v>
      </c>
      <c r="M1234" s="228">
        <f t="shared" si="61"/>
        <v>-888.95429599999989</v>
      </c>
      <c r="N1234" s="228">
        <f t="shared" si="62"/>
        <v>790239.74037685536</v>
      </c>
      <c r="O1234" s="59" t="e">
        <f>VLOOKUP(class[[#This Row],[hwycov_id]],check!$A$2:$P$26,16,FALSE)</f>
        <v>#N/A</v>
      </c>
      <c r="P1234" s="59">
        <v>1258</v>
      </c>
      <c r="Q1234" s="304">
        <f>ROUND(class[[#This Row],[count]],-3)</f>
        <v>10000</v>
      </c>
      <c r="R1234" s="321">
        <f>VLOOKUP(class[[#This Row],[count_rd]],caltran!$J$2:$P$182,7,FALSE)</f>
        <v>6410</v>
      </c>
      <c r="S1234" s="321">
        <f>VLOOKUP(class[[#This Row],[count_rd]],caltran!$J$2:$P$182,6,FALSE)</f>
        <v>13590</v>
      </c>
      <c r="T1234" s="59">
        <f>IF(AND(class[[#This Row],[flow]]&gt;=class[[#This Row],[low]], class[[#This Row],[flow]]&lt;=class[[#This Row],[high]]),1,0)</f>
        <v>1</v>
      </c>
    </row>
    <row r="1235" spans="1:20">
      <c r="A1235" s="59">
        <v>16743</v>
      </c>
      <c r="B1235" s="59">
        <v>3</v>
      </c>
      <c r="C1235" s="59">
        <v>1</v>
      </c>
      <c r="D1235" s="59">
        <v>2</v>
      </c>
      <c r="E1235" s="59" t="s">
        <v>82</v>
      </c>
      <c r="F1235" s="59">
        <v>3</v>
      </c>
      <c r="G1235" s="227">
        <v>1</v>
      </c>
      <c r="H1235" s="227">
        <v>1</v>
      </c>
      <c r="I1235" s="227">
        <v>14</v>
      </c>
      <c r="J1235" s="59">
        <v>10002</v>
      </c>
      <c r="K1235" s="78">
        <f>VLOOKUP(class[[#This Row],[hwycov_id]],flow[[hwycov_id]:[flow_day]],2,FALSE)</f>
        <v>3810.7544250000001</v>
      </c>
      <c r="L1235" s="229">
        <f t="shared" si="60"/>
        <v>-0.61900075734853033</v>
      </c>
      <c r="M1235" s="228">
        <f t="shared" si="61"/>
        <v>-6191.2455749999999</v>
      </c>
      <c r="N1235" s="228">
        <f t="shared" si="62"/>
        <v>38331521.76995708</v>
      </c>
      <c r="O1235" s="59" t="e">
        <f>VLOOKUP(class[[#This Row],[hwycov_id]],check!$A$2:$P$26,16,FALSE)</f>
        <v>#N/A</v>
      </c>
      <c r="P1235" s="59">
        <v>1259</v>
      </c>
      <c r="Q1235" s="304">
        <f>ROUND(class[[#This Row],[count]],-3)</f>
        <v>10000</v>
      </c>
      <c r="R1235" s="321">
        <f>VLOOKUP(class[[#This Row],[count_rd]],caltran!$J$2:$P$182,7,FALSE)</f>
        <v>6410</v>
      </c>
      <c r="S1235" s="321">
        <f>VLOOKUP(class[[#This Row],[count_rd]],caltran!$J$2:$P$182,6,FALSE)</f>
        <v>13590</v>
      </c>
      <c r="T1235" s="59">
        <f>IF(AND(class[[#This Row],[flow]]&gt;=class[[#This Row],[low]], class[[#This Row],[flow]]&lt;=class[[#This Row],[high]]),1,0)</f>
        <v>0</v>
      </c>
    </row>
    <row r="1236" spans="1:20">
      <c r="A1236" s="59">
        <v>18200</v>
      </c>
      <c r="B1236" s="59">
        <v>3</v>
      </c>
      <c r="C1236" s="59">
        <v>1</v>
      </c>
      <c r="D1236" s="59">
        <v>2</v>
      </c>
      <c r="E1236" s="59" t="s">
        <v>82</v>
      </c>
      <c r="F1236" s="59">
        <v>3</v>
      </c>
      <c r="G1236" s="227">
        <v>1</v>
      </c>
      <c r="H1236" s="227">
        <v>1</v>
      </c>
      <c r="I1236" s="227">
        <v>14</v>
      </c>
      <c r="J1236" s="59">
        <v>10080</v>
      </c>
      <c r="K1236" s="78">
        <f>VLOOKUP(class[[#This Row],[hwycov_id]],flow[[hwycov_id]:[flow_day]],2,FALSE)</f>
        <v>4447.3450339999999</v>
      </c>
      <c r="L1236" s="229">
        <f t="shared" si="60"/>
        <v>-0.55879513551587301</v>
      </c>
      <c r="M1236" s="228">
        <f t="shared" si="61"/>
        <v>-5632.6549660000001</v>
      </c>
      <c r="N1236" s="228">
        <f t="shared" si="62"/>
        <v>31726801.966004461</v>
      </c>
      <c r="O1236" s="59" t="e">
        <f>VLOOKUP(class[[#This Row],[hwycov_id]],check!$A$2:$P$26,16,FALSE)</f>
        <v>#N/A</v>
      </c>
      <c r="P1236" s="59">
        <v>1260</v>
      </c>
      <c r="Q1236" s="304">
        <f>ROUND(class[[#This Row],[count]],-3)</f>
        <v>10000</v>
      </c>
      <c r="R1236" s="321">
        <f>VLOOKUP(class[[#This Row],[count_rd]],caltran!$J$2:$P$182,7,FALSE)</f>
        <v>6410</v>
      </c>
      <c r="S1236" s="321">
        <f>VLOOKUP(class[[#This Row],[count_rd]],caltran!$J$2:$P$182,6,FALSE)</f>
        <v>13590</v>
      </c>
      <c r="T1236" s="59">
        <f>IF(AND(class[[#This Row],[flow]]&gt;=class[[#This Row],[low]], class[[#This Row],[flow]]&lt;=class[[#This Row],[high]]),1,0)</f>
        <v>0</v>
      </c>
    </row>
    <row r="1237" spans="1:20">
      <c r="A1237" s="59">
        <v>18644</v>
      </c>
      <c r="B1237" s="59">
        <v>3</v>
      </c>
      <c r="C1237" s="59">
        <v>1</v>
      </c>
      <c r="D1237" s="59">
        <v>1</v>
      </c>
      <c r="E1237" s="59" t="s">
        <v>82</v>
      </c>
      <c r="F1237" s="59">
        <v>3</v>
      </c>
      <c r="G1237" s="227">
        <v>1</v>
      </c>
      <c r="H1237" s="227">
        <v>1</v>
      </c>
      <c r="I1237" s="227">
        <v>14</v>
      </c>
      <c r="J1237" s="59">
        <v>10098</v>
      </c>
      <c r="K1237" s="78">
        <f>VLOOKUP(class[[#This Row],[hwycov_id]],flow[[hwycov_id]:[flow_day]],2,FALSE)</f>
        <v>10943.968018</v>
      </c>
      <c r="L1237" s="229">
        <f t="shared" si="60"/>
        <v>8.3775798970093129E-2</v>
      </c>
      <c r="M1237" s="228">
        <f t="shared" si="61"/>
        <v>845.96801799999957</v>
      </c>
      <c r="N1237" s="228">
        <f t="shared" si="62"/>
        <v>715661.88747884764</v>
      </c>
      <c r="O1237" s="59" t="e">
        <f>VLOOKUP(class[[#This Row],[hwycov_id]],check!$A$2:$P$26,16,FALSE)</f>
        <v>#N/A</v>
      </c>
      <c r="P1237" s="59">
        <v>1261</v>
      </c>
      <c r="Q1237" s="304">
        <f>ROUND(class[[#This Row],[count]],-3)</f>
        <v>10000</v>
      </c>
      <c r="R1237" s="321">
        <f>VLOOKUP(class[[#This Row],[count_rd]],caltran!$J$2:$P$182,7,FALSE)</f>
        <v>6410</v>
      </c>
      <c r="S1237" s="321">
        <f>VLOOKUP(class[[#This Row],[count_rd]],caltran!$J$2:$P$182,6,FALSE)</f>
        <v>13590</v>
      </c>
      <c r="T1237" s="59">
        <f>IF(AND(class[[#This Row],[flow]]&gt;=class[[#This Row],[low]], class[[#This Row],[flow]]&lt;=class[[#This Row],[high]]),1,0)</f>
        <v>1</v>
      </c>
    </row>
    <row r="1238" spans="1:20">
      <c r="A1238" s="59">
        <v>9719</v>
      </c>
      <c r="B1238" s="59">
        <v>3</v>
      </c>
      <c r="C1238" s="59">
        <v>1</v>
      </c>
      <c r="D1238" s="59">
        <v>2</v>
      </c>
      <c r="E1238" s="59" t="s">
        <v>82</v>
      </c>
      <c r="F1238" s="59">
        <v>3</v>
      </c>
      <c r="G1238" s="227">
        <v>1</v>
      </c>
      <c r="H1238" s="227">
        <v>3</v>
      </c>
      <c r="I1238" s="227">
        <v>14</v>
      </c>
      <c r="J1238" s="59">
        <v>10177</v>
      </c>
      <c r="K1238" s="78">
        <f>VLOOKUP(class[[#This Row],[hwycov_id]],flow[[hwycov_id]:[flow_day]],2,FALSE)</f>
        <v>7331.7028010000004</v>
      </c>
      <c r="L1238" s="229">
        <f t="shared" si="60"/>
        <v>-0.27958113383118799</v>
      </c>
      <c r="M1238" s="228">
        <f t="shared" si="61"/>
        <v>-2845.2971989999996</v>
      </c>
      <c r="N1238" s="228">
        <f t="shared" si="62"/>
        <v>8095716.1506372439</v>
      </c>
      <c r="O1238" s="59" t="e">
        <f>VLOOKUP(class[[#This Row],[hwycov_id]],check!$A$2:$P$26,16,FALSE)</f>
        <v>#N/A</v>
      </c>
      <c r="P1238" s="59">
        <v>1262</v>
      </c>
      <c r="Q1238" s="304">
        <f>ROUND(class[[#This Row],[count]],-3)</f>
        <v>10000</v>
      </c>
      <c r="R1238" s="321">
        <f>VLOOKUP(class[[#This Row],[count_rd]],caltran!$J$2:$P$182,7,FALSE)</f>
        <v>6410</v>
      </c>
      <c r="S1238" s="321">
        <f>VLOOKUP(class[[#This Row],[count_rd]],caltran!$J$2:$P$182,6,FALSE)</f>
        <v>13590</v>
      </c>
      <c r="T1238" s="59">
        <f>IF(AND(class[[#This Row],[flow]]&gt;=class[[#This Row],[low]], class[[#This Row],[flow]]&lt;=class[[#This Row],[high]]),1,0)</f>
        <v>1</v>
      </c>
    </row>
    <row r="1239" spans="1:20">
      <c r="A1239" s="59">
        <v>19765</v>
      </c>
      <c r="B1239" s="59">
        <v>3</v>
      </c>
      <c r="C1239" s="59">
        <v>1</v>
      </c>
      <c r="D1239" s="59">
        <v>2</v>
      </c>
      <c r="E1239" s="59" t="s">
        <v>82</v>
      </c>
      <c r="F1239" s="59">
        <v>3</v>
      </c>
      <c r="G1239" s="227">
        <v>1</v>
      </c>
      <c r="H1239" s="227">
        <v>2</v>
      </c>
      <c r="I1239" s="227">
        <v>14</v>
      </c>
      <c r="J1239" s="59">
        <v>10219</v>
      </c>
      <c r="K1239" s="78">
        <f>VLOOKUP(class[[#This Row],[hwycov_id]],flow[[hwycov_id]:[flow_day]],2,FALSE)</f>
        <v>4189.119506</v>
      </c>
      <c r="L1239" s="229">
        <f t="shared" si="60"/>
        <v>-0.59006561248654466</v>
      </c>
      <c r="M1239" s="228">
        <f t="shared" si="61"/>
        <v>-6029.880494</v>
      </c>
      <c r="N1239" s="228">
        <f t="shared" si="62"/>
        <v>36359458.771921687</v>
      </c>
      <c r="O1239" s="59" t="e">
        <f>VLOOKUP(class[[#This Row],[hwycov_id]],check!$A$2:$P$26,16,FALSE)</f>
        <v>#N/A</v>
      </c>
      <c r="P1239" s="59">
        <v>1263</v>
      </c>
      <c r="Q1239" s="304">
        <f>ROUND(class[[#This Row],[count]],-3)</f>
        <v>10000</v>
      </c>
      <c r="R1239" s="321">
        <f>VLOOKUP(class[[#This Row],[count_rd]],caltran!$J$2:$P$182,7,FALSE)</f>
        <v>6410</v>
      </c>
      <c r="S1239" s="321">
        <f>VLOOKUP(class[[#This Row],[count_rd]],caltran!$J$2:$P$182,6,FALSE)</f>
        <v>13590</v>
      </c>
      <c r="T1239" s="59">
        <f>IF(AND(class[[#This Row],[flow]]&gt;=class[[#This Row],[low]], class[[#This Row],[flow]]&lt;=class[[#This Row],[high]]),1,0)</f>
        <v>0</v>
      </c>
    </row>
    <row r="1240" spans="1:20">
      <c r="A1240" s="59">
        <v>12909</v>
      </c>
      <c r="B1240" s="59">
        <v>3</v>
      </c>
      <c r="C1240" s="59">
        <v>1</v>
      </c>
      <c r="D1240" s="59">
        <v>2</v>
      </c>
      <c r="E1240" s="59" t="s">
        <v>82</v>
      </c>
      <c r="F1240" s="59">
        <v>3</v>
      </c>
      <c r="G1240" s="227">
        <v>1</v>
      </c>
      <c r="H1240" s="227">
        <v>2</v>
      </c>
      <c r="I1240" s="227">
        <v>14</v>
      </c>
      <c r="J1240" s="59">
        <v>10248</v>
      </c>
      <c r="K1240" s="78">
        <f>VLOOKUP(class[[#This Row],[hwycov_id]],flow[[hwycov_id]:[flow_day]],2,FALSE)</f>
        <v>4256.0757679999997</v>
      </c>
      <c r="L1240" s="229">
        <f t="shared" si="60"/>
        <v>-0.58469206010928965</v>
      </c>
      <c r="M1240" s="228">
        <f t="shared" si="61"/>
        <v>-5991.9242320000003</v>
      </c>
      <c r="N1240" s="228">
        <f t="shared" si="62"/>
        <v>35903156.002028793</v>
      </c>
      <c r="O1240" s="59" t="e">
        <f>VLOOKUP(class[[#This Row],[hwycov_id]],check!$A$2:$P$26,16,FALSE)</f>
        <v>#N/A</v>
      </c>
      <c r="P1240" s="59">
        <v>1264</v>
      </c>
      <c r="Q1240" s="304">
        <f>ROUND(class[[#This Row],[count]],-3)</f>
        <v>10000</v>
      </c>
      <c r="R1240" s="321">
        <f>VLOOKUP(class[[#This Row],[count_rd]],caltran!$J$2:$P$182,7,FALSE)</f>
        <v>6410</v>
      </c>
      <c r="S1240" s="321">
        <f>VLOOKUP(class[[#This Row],[count_rd]],caltran!$J$2:$P$182,6,FALSE)</f>
        <v>13590</v>
      </c>
      <c r="T1240" s="59">
        <f>IF(AND(class[[#This Row],[flow]]&gt;=class[[#This Row],[low]], class[[#This Row],[flow]]&lt;=class[[#This Row],[high]]),1,0)</f>
        <v>0</v>
      </c>
    </row>
    <row r="1241" spans="1:20">
      <c r="A1241" s="59">
        <v>632</v>
      </c>
      <c r="B1241" s="59">
        <v>3</v>
      </c>
      <c r="C1241" s="59">
        <v>1</v>
      </c>
      <c r="D1241" s="59">
        <v>2</v>
      </c>
      <c r="E1241" s="59" t="s">
        <v>82</v>
      </c>
      <c r="F1241" s="59">
        <v>3</v>
      </c>
      <c r="G1241" s="227">
        <v>1</v>
      </c>
      <c r="H1241" s="227">
        <v>5</v>
      </c>
      <c r="I1241" s="227">
        <v>19</v>
      </c>
      <c r="J1241" s="59">
        <v>10272</v>
      </c>
      <c r="K1241" s="78">
        <f>VLOOKUP(class[[#This Row],[hwycov_id]],flow[[hwycov_id]:[flow_day]],2,FALSE)</f>
        <v>10206.172576000001</v>
      </c>
      <c r="L1241" s="229">
        <f t="shared" si="60"/>
        <v>-6.4084330218068253E-3</v>
      </c>
      <c r="M1241" s="228">
        <f t="shared" si="61"/>
        <v>-65.827423999999155</v>
      </c>
      <c r="N1241" s="228">
        <f t="shared" si="62"/>
        <v>4333.2497504756648</v>
      </c>
      <c r="O1241" s="59" t="e">
        <f>VLOOKUP(class[[#This Row],[hwycov_id]],check!$A$2:$P$26,16,FALSE)</f>
        <v>#N/A</v>
      </c>
      <c r="P1241" s="59">
        <v>1265</v>
      </c>
      <c r="Q1241" s="304">
        <f>ROUND(class[[#This Row],[count]],-3)</f>
        <v>10000</v>
      </c>
      <c r="R1241" s="321">
        <f>VLOOKUP(class[[#This Row],[count_rd]],caltran!$J$2:$P$182,7,FALSE)</f>
        <v>6410</v>
      </c>
      <c r="S1241" s="321">
        <f>VLOOKUP(class[[#This Row],[count_rd]],caltran!$J$2:$P$182,6,FALSE)</f>
        <v>13590</v>
      </c>
      <c r="T1241" s="59">
        <f>IF(AND(class[[#This Row],[flow]]&gt;=class[[#This Row],[low]], class[[#This Row],[flow]]&lt;=class[[#This Row],[high]]),1,0)</f>
        <v>1</v>
      </c>
    </row>
    <row r="1242" spans="1:20">
      <c r="A1242" s="59">
        <v>1239</v>
      </c>
      <c r="B1242" s="59">
        <v>3</v>
      </c>
      <c r="C1242" s="59">
        <v>1</v>
      </c>
      <c r="D1242" s="59">
        <v>2</v>
      </c>
      <c r="E1242" s="59" t="s">
        <v>82</v>
      </c>
      <c r="F1242" s="59">
        <v>3</v>
      </c>
      <c r="G1242" s="227">
        <v>1</v>
      </c>
      <c r="H1242" s="227">
        <v>3</v>
      </c>
      <c r="I1242" s="227">
        <v>14</v>
      </c>
      <c r="J1242" s="59">
        <v>10295</v>
      </c>
      <c r="K1242" s="78">
        <f>VLOOKUP(class[[#This Row],[hwycov_id]],flow[[hwycov_id]:[flow_day]],2,FALSE)</f>
        <v>6077.8491979999999</v>
      </c>
      <c r="L1242" s="229">
        <f t="shared" si="60"/>
        <v>-0.40963096668285581</v>
      </c>
      <c r="M1242" s="228">
        <f t="shared" si="61"/>
        <v>-4217.1508020000001</v>
      </c>
      <c r="N1242" s="228">
        <f t="shared" si="62"/>
        <v>17784360.886809245</v>
      </c>
      <c r="O1242" s="59" t="e">
        <f>VLOOKUP(class[[#This Row],[hwycov_id]],check!$A$2:$P$26,16,FALSE)</f>
        <v>#N/A</v>
      </c>
      <c r="P1242" s="59">
        <v>1266</v>
      </c>
      <c r="Q1242" s="304">
        <f>ROUND(class[[#This Row],[count]],-3)</f>
        <v>10000</v>
      </c>
      <c r="R1242" s="321">
        <f>VLOOKUP(class[[#This Row],[count_rd]],caltran!$J$2:$P$182,7,FALSE)</f>
        <v>6410</v>
      </c>
      <c r="S1242" s="321">
        <f>VLOOKUP(class[[#This Row],[count_rd]],caltran!$J$2:$P$182,6,FALSE)</f>
        <v>13590</v>
      </c>
      <c r="T1242" s="59">
        <f>IF(AND(class[[#This Row],[flow]]&gt;=class[[#This Row],[low]], class[[#This Row],[flow]]&lt;=class[[#This Row],[high]]),1,0)</f>
        <v>0</v>
      </c>
    </row>
    <row r="1243" spans="1:20">
      <c r="A1243" s="59">
        <v>5865</v>
      </c>
      <c r="B1243" s="59">
        <v>3</v>
      </c>
      <c r="C1243" s="59">
        <v>1</v>
      </c>
      <c r="D1243" s="59">
        <v>2</v>
      </c>
      <c r="E1243" s="59" t="s">
        <v>82</v>
      </c>
      <c r="F1243" s="59">
        <v>3</v>
      </c>
      <c r="G1243" s="227">
        <v>1</v>
      </c>
      <c r="H1243" s="227">
        <v>2</v>
      </c>
      <c r="I1243" s="227">
        <v>11</v>
      </c>
      <c r="J1243" s="59">
        <v>10300</v>
      </c>
      <c r="K1243" s="78">
        <f>VLOOKUP(class[[#This Row],[hwycov_id]],flow[[hwycov_id]:[flow_day]],2,FALSE)</f>
        <v>3894.0789299999997</v>
      </c>
      <c r="L1243" s="229">
        <f t="shared" si="60"/>
        <v>-0.6219340844660195</v>
      </c>
      <c r="M1243" s="228">
        <f t="shared" si="61"/>
        <v>-6405.9210700000003</v>
      </c>
      <c r="N1243" s="228">
        <f t="shared" si="62"/>
        <v>41035824.755069949</v>
      </c>
      <c r="O1243" s="59" t="e">
        <f>VLOOKUP(class[[#This Row],[hwycov_id]],check!$A$2:$P$26,16,FALSE)</f>
        <v>#N/A</v>
      </c>
      <c r="P1243" s="59">
        <v>1267</v>
      </c>
      <c r="Q1243" s="304">
        <f>ROUND(class[[#This Row],[count]],-3)</f>
        <v>10000</v>
      </c>
      <c r="R1243" s="321">
        <f>VLOOKUP(class[[#This Row],[count_rd]],caltran!$J$2:$P$182,7,FALSE)</f>
        <v>6410</v>
      </c>
      <c r="S1243" s="321">
        <f>VLOOKUP(class[[#This Row],[count_rd]],caltran!$J$2:$P$182,6,FALSE)</f>
        <v>13590</v>
      </c>
      <c r="T1243" s="59">
        <f>IF(AND(class[[#This Row],[flow]]&gt;=class[[#This Row],[low]], class[[#This Row],[flow]]&lt;=class[[#This Row],[high]]),1,0)</f>
        <v>0</v>
      </c>
    </row>
    <row r="1244" spans="1:20">
      <c r="A1244" s="59">
        <v>9305</v>
      </c>
      <c r="B1244" s="59">
        <v>3</v>
      </c>
      <c r="C1244" s="59">
        <v>1</v>
      </c>
      <c r="D1244" s="59">
        <v>2</v>
      </c>
      <c r="E1244" s="59" t="s">
        <v>82</v>
      </c>
      <c r="F1244" s="59">
        <v>3</v>
      </c>
      <c r="G1244" s="227">
        <v>1</v>
      </c>
      <c r="H1244" s="227">
        <v>3</v>
      </c>
      <c r="I1244" s="227">
        <v>14</v>
      </c>
      <c r="J1244" s="59">
        <v>10337</v>
      </c>
      <c r="K1244" s="78">
        <f>VLOOKUP(class[[#This Row],[hwycov_id]],flow[[hwycov_id]:[flow_day]],2,FALSE)</f>
        <v>11135.166358999999</v>
      </c>
      <c r="L1244" s="229">
        <f t="shared" si="60"/>
        <v>7.7214507013640299E-2</v>
      </c>
      <c r="M1244" s="228">
        <f t="shared" si="61"/>
        <v>798.16635899999892</v>
      </c>
      <c r="N1244" s="228">
        <f t="shared" si="62"/>
        <v>637069.53663931519</v>
      </c>
      <c r="O1244" s="59" t="e">
        <f>VLOOKUP(class[[#This Row],[hwycov_id]],check!$A$2:$P$26,16,FALSE)</f>
        <v>#N/A</v>
      </c>
      <c r="P1244" s="59">
        <v>1268</v>
      </c>
      <c r="Q1244" s="304">
        <f>ROUND(class[[#This Row],[count]],-3)</f>
        <v>10000</v>
      </c>
      <c r="R1244" s="321">
        <f>VLOOKUP(class[[#This Row],[count_rd]],caltran!$J$2:$P$182,7,FALSE)</f>
        <v>6410</v>
      </c>
      <c r="S1244" s="321">
        <f>VLOOKUP(class[[#This Row],[count_rd]],caltran!$J$2:$P$182,6,FALSE)</f>
        <v>13590</v>
      </c>
      <c r="T1244" s="59">
        <f>IF(AND(class[[#This Row],[flow]]&gt;=class[[#This Row],[low]], class[[#This Row],[flow]]&lt;=class[[#This Row],[high]]),1,0)</f>
        <v>1</v>
      </c>
    </row>
    <row r="1245" spans="1:20">
      <c r="A1245" s="59">
        <v>18349</v>
      </c>
      <c r="B1245" s="59">
        <v>3</v>
      </c>
      <c r="C1245" s="59">
        <v>1</v>
      </c>
      <c r="D1245" s="59">
        <v>1</v>
      </c>
      <c r="E1245" s="59" t="s">
        <v>82</v>
      </c>
      <c r="F1245" s="59">
        <v>3</v>
      </c>
      <c r="G1245" s="227">
        <v>1</v>
      </c>
      <c r="H1245" s="227">
        <v>1</v>
      </c>
      <c r="I1245" s="227">
        <v>14</v>
      </c>
      <c r="J1245" s="59">
        <v>10399</v>
      </c>
      <c r="K1245" s="78">
        <f>VLOOKUP(class[[#This Row],[hwycov_id]],flow[[hwycov_id]:[flow_day]],2,FALSE)</f>
        <v>8432.2234960000005</v>
      </c>
      <c r="L1245" s="229">
        <f t="shared" si="60"/>
        <v>-0.1891313110876045</v>
      </c>
      <c r="M1245" s="228">
        <f t="shared" si="61"/>
        <v>-1966.7765039999995</v>
      </c>
      <c r="N1245" s="228">
        <f t="shared" si="62"/>
        <v>3868209.8166864598</v>
      </c>
      <c r="O1245" s="59" t="e">
        <f>VLOOKUP(class[[#This Row],[hwycov_id]],check!$A$2:$P$26,16,FALSE)</f>
        <v>#N/A</v>
      </c>
      <c r="P1245" s="59">
        <v>1269</v>
      </c>
      <c r="Q1245" s="304">
        <f>ROUND(class[[#This Row],[count]],-3)</f>
        <v>10000</v>
      </c>
      <c r="R1245" s="321">
        <f>VLOOKUP(class[[#This Row],[count_rd]],caltran!$J$2:$P$182,7,FALSE)</f>
        <v>6410</v>
      </c>
      <c r="S1245" s="321">
        <f>VLOOKUP(class[[#This Row],[count_rd]],caltran!$J$2:$P$182,6,FALSE)</f>
        <v>13590</v>
      </c>
      <c r="T1245" s="59">
        <f>IF(AND(class[[#This Row],[flow]]&gt;=class[[#This Row],[low]], class[[#This Row],[flow]]&lt;=class[[#This Row],[high]]),1,0)</f>
        <v>1</v>
      </c>
    </row>
    <row r="1246" spans="1:20">
      <c r="A1246" s="59">
        <v>4782</v>
      </c>
      <c r="B1246" s="59">
        <v>3</v>
      </c>
      <c r="C1246" s="59">
        <v>1</v>
      </c>
      <c r="D1246" s="59">
        <v>2</v>
      </c>
      <c r="E1246" s="59" t="s">
        <v>82</v>
      </c>
      <c r="F1246" s="59">
        <v>3</v>
      </c>
      <c r="G1246" s="227">
        <v>1</v>
      </c>
      <c r="H1246" s="227">
        <v>5</v>
      </c>
      <c r="I1246" s="227">
        <v>16</v>
      </c>
      <c r="J1246" s="59">
        <v>10400</v>
      </c>
      <c r="K1246" s="78">
        <f>VLOOKUP(class[[#This Row],[hwycov_id]],flow[[hwycov_id]:[flow_day]],2,FALSE)</f>
        <v>5426.802447</v>
      </c>
      <c r="L1246" s="229">
        <f t="shared" si="60"/>
        <v>-0.4781920724038462</v>
      </c>
      <c r="M1246" s="228">
        <f t="shared" si="61"/>
        <v>-4973.197553</v>
      </c>
      <c r="N1246" s="228">
        <f t="shared" si="62"/>
        <v>24732693.901165187</v>
      </c>
      <c r="O1246" s="59" t="e">
        <f>VLOOKUP(class[[#This Row],[hwycov_id]],check!$A$2:$P$26,16,FALSE)</f>
        <v>#N/A</v>
      </c>
      <c r="P1246" s="59">
        <v>1270</v>
      </c>
      <c r="Q1246" s="304">
        <f>ROUND(class[[#This Row],[count]],-3)</f>
        <v>10000</v>
      </c>
      <c r="R1246" s="321">
        <f>VLOOKUP(class[[#This Row],[count_rd]],caltran!$J$2:$P$182,7,FALSE)</f>
        <v>6410</v>
      </c>
      <c r="S1246" s="321">
        <f>VLOOKUP(class[[#This Row],[count_rd]],caltran!$J$2:$P$182,6,FALSE)</f>
        <v>13590</v>
      </c>
      <c r="T1246" s="59">
        <f>IF(AND(class[[#This Row],[flow]]&gt;=class[[#This Row],[low]], class[[#This Row],[flow]]&lt;=class[[#This Row],[high]]),1,0)</f>
        <v>0</v>
      </c>
    </row>
    <row r="1247" spans="1:20">
      <c r="A1247" s="59">
        <v>15051</v>
      </c>
      <c r="B1247" s="59">
        <v>3</v>
      </c>
      <c r="C1247" s="59">
        <v>1</v>
      </c>
      <c r="D1247" s="59">
        <v>2</v>
      </c>
      <c r="E1247" s="59" t="s">
        <v>82</v>
      </c>
      <c r="F1247" s="59">
        <v>3</v>
      </c>
      <c r="G1247" s="227">
        <v>1</v>
      </c>
      <c r="H1247" s="227">
        <v>3</v>
      </c>
      <c r="I1247" s="227">
        <v>14</v>
      </c>
      <c r="J1247" s="59">
        <v>10437</v>
      </c>
      <c r="K1247" s="78">
        <f>VLOOKUP(class[[#This Row],[hwycov_id]],flow[[hwycov_id]:[flow_day]],2,FALSE)</f>
        <v>10633.593352</v>
      </c>
      <c r="L1247" s="229">
        <f t="shared" si="60"/>
        <v>1.883619354220567E-2</v>
      </c>
      <c r="M1247" s="228">
        <f t="shared" si="61"/>
        <v>196.59335199999987</v>
      </c>
      <c r="N1247" s="228">
        <f t="shared" si="62"/>
        <v>38648.946050595849</v>
      </c>
      <c r="O1247" s="59" t="e">
        <f>VLOOKUP(class[[#This Row],[hwycov_id]],check!$A$2:$P$26,16,FALSE)</f>
        <v>#N/A</v>
      </c>
      <c r="P1247" s="59">
        <v>1271</v>
      </c>
      <c r="Q1247" s="304">
        <f>ROUND(class[[#This Row],[count]],-3)</f>
        <v>10000</v>
      </c>
      <c r="R1247" s="321">
        <f>VLOOKUP(class[[#This Row],[count_rd]],caltran!$J$2:$P$182,7,FALSE)</f>
        <v>6410</v>
      </c>
      <c r="S1247" s="321">
        <f>VLOOKUP(class[[#This Row],[count_rd]],caltran!$J$2:$P$182,6,FALSE)</f>
        <v>13590</v>
      </c>
      <c r="T1247" s="59">
        <f>IF(AND(class[[#This Row],[flow]]&gt;=class[[#This Row],[low]], class[[#This Row],[flow]]&lt;=class[[#This Row],[high]]),1,0)</f>
        <v>1</v>
      </c>
    </row>
    <row r="1248" spans="1:20">
      <c r="A1248" s="59">
        <v>17457</v>
      </c>
      <c r="B1248" s="59">
        <v>3</v>
      </c>
      <c r="C1248" s="59">
        <v>1</v>
      </c>
      <c r="D1248" s="59">
        <v>2</v>
      </c>
      <c r="E1248" s="59" t="s">
        <v>82</v>
      </c>
      <c r="F1248" s="59">
        <v>3</v>
      </c>
      <c r="G1248" s="227">
        <v>1</v>
      </c>
      <c r="H1248" s="227">
        <v>3</v>
      </c>
      <c r="I1248" s="227">
        <v>14</v>
      </c>
      <c r="J1248" s="59">
        <v>10442</v>
      </c>
      <c r="K1248" s="78">
        <f>VLOOKUP(class[[#This Row],[hwycov_id]],flow[[hwycov_id]:[flow_day]],2,FALSE)</f>
        <v>4903.1280289999995</v>
      </c>
      <c r="L1248" s="229">
        <f t="shared" si="60"/>
        <v>-0.53044167506224871</v>
      </c>
      <c r="M1248" s="228">
        <f t="shared" si="61"/>
        <v>-5538.8719710000005</v>
      </c>
      <c r="N1248" s="228">
        <f t="shared" si="62"/>
        <v>30679102.711129431</v>
      </c>
      <c r="O1248" s="59" t="e">
        <f>VLOOKUP(class[[#This Row],[hwycov_id]],check!$A$2:$P$26,16,FALSE)</f>
        <v>#N/A</v>
      </c>
      <c r="P1248" s="59">
        <v>1272</v>
      </c>
      <c r="Q1248" s="304">
        <f>ROUND(class[[#This Row],[count]],-3)</f>
        <v>10000</v>
      </c>
      <c r="R1248" s="321">
        <f>VLOOKUP(class[[#This Row],[count_rd]],caltran!$J$2:$P$182,7,FALSE)</f>
        <v>6410</v>
      </c>
      <c r="S1248" s="321">
        <f>VLOOKUP(class[[#This Row],[count_rd]],caltran!$J$2:$P$182,6,FALSE)</f>
        <v>13590</v>
      </c>
      <c r="T1248" s="59">
        <f>IF(AND(class[[#This Row],[flow]]&gt;=class[[#This Row],[low]], class[[#This Row],[flow]]&lt;=class[[#This Row],[high]]),1,0)</f>
        <v>0</v>
      </c>
    </row>
    <row r="1249" spans="1:20">
      <c r="A1249" s="59">
        <v>18355</v>
      </c>
      <c r="B1249" s="59">
        <v>3</v>
      </c>
      <c r="C1249" s="59">
        <v>1</v>
      </c>
      <c r="D1249" s="59">
        <v>1</v>
      </c>
      <c r="E1249" s="59" t="s">
        <v>82</v>
      </c>
      <c r="F1249" s="59">
        <v>3</v>
      </c>
      <c r="G1249" s="227">
        <v>1</v>
      </c>
      <c r="H1249" s="227">
        <v>1</v>
      </c>
      <c r="I1249" s="227">
        <v>14</v>
      </c>
      <c r="J1249" s="59">
        <v>10454</v>
      </c>
      <c r="K1249" s="78">
        <f>VLOOKUP(class[[#This Row],[hwycov_id]],flow[[hwycov_id]:[flow_day]],2,FALSE)</f>
        <v>18509.135375999998</v>
      </c>
      <c r="L1249" s="229">
        <f t="shared" si="60"/>
        <v>0.77053141151712246</v>
      </c>
      <c r="M1249" s="228">
        <f t="shared" si="61"/>
        <v>8055.1353759999984</v>
      </c>
      <c r="N1249" s="228">
        <f t="shared" si="62"/>
        <v>64885205.925686635</v>
      </c>
      <c r="O1249" s="59" t="e">
        <f>VLOOKUP(class[[#This Row],[hwycov_id]],check!$A$2:$P$26,16,FALSE)</f>
        <v>#N/A</v>
      </c>
      <c r="P1249" s="59">
        <v>1273</v>
      </c>
      <c r="Q1249" s="304">
        <f>ROUND(class[[#This Row],[count]],-3)</f>
        <v>10000</v>
      </c>
      <c r="R1249" s="321">
        <f>VLOOKUP(class[[#This Row],[count_rd]],caltran!$J$2:$P$182,7,FALSE)</f>
        <v>6410</v>
      </c>
      <c r="S1249" s="321">
        <f>VLOOKUP(class[[#This Row],[count_rd]],caltran!$J$2:$P$182,6,FALSE)</f>
        <v>13590</v>
      </c>
      <c r="T1249" s="59">
        <f>IF(AND(class[[#This Row],[flow]]&gt;=class[[#This Row],[low]], class[[#This Row],[flow]]&lt;=class[[#This Row],[high]]),1,0)</f>
        <v>0</v>
      </c>
    </row>
    <row r="1250" spans="1:20">
      <c r="A1250" s="59">
        <v>5870</v>
      </c>
      <c r="B1250" s="59">
        <v>3</v>
      </c>
      <c r="C1250" s="59">
        <v>1</v>
      </c>
      <c r="D1250" s="59">
        <v>2</v>
      </c>
      <c r="E1250" s="59" t="s">
        <v>82</v>
      </c>
      <c r="F1250" s="59">
        <v>3</v>
      </c>
      <c r="G1250" s="227">
        <v>1</v>
      </c>
      <c r="H1250" s="227">
        <v>2</v>
      </c>
      <c r="I1250" s="227">
        <v>11</v>
      </c>
      <c r="J1250" s="59">
        <v>10500</v>
      </c>
      <c r="K1250" s="78">
        <f>VLOOKUP(class[[#This Row],[hwycov_id]],flow[[hwycov_id]:[flow_day]],2,FALSE)</f>
        <v>6574.9685850000005</v>
      </c>
      <c r="L1250" s="229">
        <f t="shared" si="60"/>
        <v>-0.37381251571428564</v>
      </c>
      <c r="M1250" s="228">
        <f t="shared" si="61"/>
        <v>-3925.0314149999995</v>
      </c>
      <c r="N1250" s="228">
        <f t="shared" si="62"/>
        <v>15405871.608736899</v>
      </c>
      <c r="O1250" s="59" t="e">
        <f>VLOOKUP(class[[#This Row],[hwycov_id]],check!$A$2:$P$26,16,FALSE)</f>
        <v>#N/A</v>
      </c>
      <c r="P1250" s="59">
        <v>1274</v>
      </c>
      <c r="Q1250" s="304">
        <f>ROUND(class[[#This Row],[count]],-3)</f>
        <v>11000</v>
      </c>
      <c r="R1250" s="321">
        <f>VLOOKUP(class[[#This Row],[count_rd]],caltran!$J$2:$P$182,7,FALSE)</f>
        <v>7259.9999999999991</v>
      </c>
      <c r="S1250" s="321">
        <f>VLOOKUP(class[[#This Row],[count_rd]],caltran!$J$2:$P$182,6,FALSE)</f>
        <v>14740</v>
      </c>
      <c r="T1250" s="59">
        <f>IF(AND(class[[#This Row],[flow]]&gt;=class[[#This Row],[low]], class[[#This Row],[flow]]&lt;=class[[#This Row],[high]]),1,0)</f>
        <v>0</v>
      </c>
    </row>
    <row r="1251" spans="1:20">
      <c r="A1251" s="59">
        <v>3886</v>
      </c>
      <c r="B1251" s="59">
        <v>3</v>
      </c>
      <c r="C1251" s="59">
        <v>1</v>
      </c>
      <c r="D1251" s="59">
        <v>2</v>
      </c>
      <c r="E1251" s="59" t="s">
        <v>82</v>
      </c>
      <c r="F1251" s="59">
        <v>3</v>
      </c>
      <c r="G1251" s="227">
        <v>1</v>
      </c>
      <c r="H1251" s="227">
        <v>3</v>
      </c>
      <c r="I1251" s="227">
        <v>14</v>
      </c>
      <c r="J1251" s="59">
        <v>10558</v>
      </c>
      <c r="K1251" s="78">
        <f>VLOOKUP(class[[#This Row],[hwycov_id]],flow[[hwycov_id]:[flow_day]],2,FALSE)</f>
        <v>9078.303061999999</v>
      </c>
      <c r="L1251" s="229">
        <f t="shared" si="60"/>
        <v>-0.14014935953779128</v>
      </c>
      <c r="M1251" s="228">
        <f t="shared" si="61"/>
        <v>-1479.696938000001</v>
      </c>
      <c r="N1251" s="228">
        <f t="shared" si="62"/>
        <v>2189503.0283265784</v>
      </c>
      <c r="O1251" s="59" t="e">
        <f>VLOOKUP(class[[#This Row],[hwycov_id]],check!$A$2:$P$26,16,FALSE)</f>
        <v>#N/A</v>
      </c>
      <c r="P1251" s="59">
        <v>1275</v>
      </c>
      <c r="Q1251" s="304">
        <f>ROUND(class[[#This Row],[count]],-3)</f>
        <v>11000</v>
      </c>
      <c r="R1251" s="321">
        <f>VLOOKUP(class[[#This Row],[count_rd]],caltran!$J$2:$P$182,7,FALSE)</f>
        <v>7259.9999999999991</v>
      </c>
      <c r="S1251" s="321">
        <f>VLOOKUP(class[[#This Row],[count_rd]],caltran!$J$2:$P$182,6,FALSE)</f>
        <v>14740</v>
      </c>
      <c r="T1251" s="59">
        <f>IF(AND(class[[#This Row],[flow]]&gt;=class[[#This Row],[low]], class[[#This Row],[flow]]&lt;=class[[#This Row],[high]]),1,0)</f>
        <v>1</v>
      </c>
    </row>
    <row r="1252" spans="1:20">
      <c r="A1252" s="59">
        <v>17764</v>
      </c>
      <c r="B1252" s="59">
        <v>3</v>
      </c>
      <c r="C1252" s="59">
        <v>1</v>
      </c>
      <c r="D1252" s="59">
        <v>2</v>
      </c>
      <c r="E1252" s="59" t="s">
        <v>82</v>
      </c>
      <c r="F1252" s="59">
        <v>3</v>
      </c>
      <c r="G1252" s="227">
        <v>1</v>
      </c>
      <c r="H1252" s="227">
        <v>2</v>
      </c>
      <c r="I1252" s="227">
        <v>14</v>
      </c>
      <c r="J1252" s="59">
        <v>10737</v>
      </c>
      <c r="K1252" s="78">
        <f>VLOOKUP(class[[#This Row],[hwycov_id]],flow[[hwycov_id]:[flow_day]],2,FALSE)</f>
        <v>9949.5641250000008</v>
      </c>
      <c r="L1252" s="229">
        <f t="shared" si="60"/>
        <v>-7.3338537300921991E-2</v>
      </c>
      <c r="M1252" s="228">
        <f t="shared" si="61"/>
        <v>-787.43587499999921</v>
      </c>
      <c r="N1252" s="228">
        <f t="shared" si="62"/>
        <v>620055.25723701436</v>
      </c>
      <c r="O1252" s="59" t="e">
        <f>VLOOKUP(class[[#This Row],[hwycov_id]],check!$A$2:$P$26,16,FALSE)</f>
        <v>#N/A</v>
      </c>
      <c r="P1252" s="59">
        <v>1276</v>
      </c>
      <c r="Q1252" s="304">
        <f>ROUND(class[[#This Row],[count]],-3)</f>
        <v>11000</v>
      </c>
      <c r="R1252" s="321">
        <f>VLOOKUP(class[[#This Row],[count_rd]],caltran!$J$2:$P$182,7,FALSE)</f>
        <v>7259.9999999999991</v>
      </c>
      <c r="S1252" s="321">
        <f>VLOOKUP(class[[#This Row],[count_rd]],caltran!$J$2:$P$182,6,FALSE)</f>
        <v>14740</v>
      </c>
      <c r="T1252" s="59">
        <f>IF(AND(class[[#This Row],[flow]]&gt;=class[[#This Row],[low]], class[[#This Row],[flow]]&lt;=class[[#This Row],[high]]),1,0)</f>
        <v>1</v>
      </c>
    </row>
    <row r="1253" spans="1:20">
      <c r="A1253" s="59">
        <v>10281</v>
      </c>
      <c r="B1253" s="59">
        <v>3</v>
      </c>
      <c r="C1253" s="59">
        <v>1</v>
      </c>
      <c r="D1253" s="59">
        <v>2</v>
      </c>
      <c r="E1253" s="59" t="s">
        <v>82</v>
      </c>
      <c r="F1253" s="59">
        <v>3</v>
      </c>
      <c r="G1253" s="227">
        <v>1</v>
      </c>
      <c r="H1253" s="227">
        <v>4</v>
      </c>
      <c r="I1253" s="227">
        <v>14</v>
      </c>
      <c r="J1253" s="59">
        <v>10791</v>
      </c>
      <c r="K1253" s="78">
        <f>VLOOKUP(class[[#This Row],[hwycov_id]],flow[[hwycov_id]:[flow_day]],2,FALSE)</f>
        <v>9426.2339869999996</v>
      </c>
      <c r="L1253" s="229">
        <f t="shared" si="60"/>
        <v>-0.126472617273654</v>
      </c>
      <c r="M1253" s="228">
        <f t="shared" si="61"/>
        <v>-1364.7660130000004</v>
      </c>
      <c r="N1253" s="228">
        <f t="shared" si="62"/>
        <v>1862586.2702399173</v>
      </c>
      <c r="O1253" s="59" t="e">
        <f>VLOOKUP(class[[#This Row],[hwycov_id]],check!$A$2:$P$26,16,FALSE)</f>
        <v>#N/A</v>
      </c>
      <c r="P1253" s="59">
        <v>1277</v>
      </c>
      <c r="Q1253" s="304">
        <f>ROUND(class[[#This Row],[count]],-3)</f>
        <v>11000</v>
      </c>
      <c r="R1253" s="321">
        <f>VLOOKUP(class[[#This Row],[count_rd]],caltran!$J$2:$P$182,7,FALSE)</f>
        <v>7259.9999999999991</v>
      </c>
      <c r="S1253" s="321">
        <f>VLOOKUP(class[[#This Row],[count_rd]],caltran!$J$2:$P$182,6,FALSE)</f>
        <v>14740</v>
      </c>
      <c r="T1253" s="59">
        <f>IF(AND(class[[#This Row],[flow]]&gt;=class[[#This Row],[low]], class[[#This Row],[flow]]&lt;=class[[#This Row],[high]]),1,0)</f>
        <v>1</v>
      </c>
    </row>
    <row r="1254" spans="1:20">
      <c r="A1254" s="59">
        <v>15004</v>
      </c>
      <c r="B1254" s="59">
        <v>3</v>
      </c>
      <c r="C1254" s="59">
        <v>1</v>
      </c>
      <c r="D1254" s="59">
        <v>2</v>
      </c>
      <c r="E1254" s="59" t="s">
        <v>82</v>
      </c>
      <c r="F1254" s="59">
        <v>3</v>
      </c>
      <c r="G1254" s="227">
        <v>1</v>
      </c>
      <c r="H1254" s="227">
        <v>3</v>
      </c>
      <c r="I1254" s="227">
        <v>14</v>
      </c>
      <c r="J1254" s="59">
        <v>10824</v>
      </c>
      <c r="K1254" s="78">
        <f>VLOOKUP(class[[#This Row],[hwycov_id]],flow[[hwycov_id]:[flow_day]],2,FALSE)</f>
        <v>3092.9205500000003</v>
      </c>
      <c r="L1254" s="229">
        <f t="shared" si="60"/>
        <v>-0.7142534599039172</v>
      </c>
      <c r="M1254" s="228">
        <f t="shared" si="61"/>
        <v>-7731.0794499999993</v>
      </c>
      <c r="N1254" s="228">
        <f t="shared" si="62"/>
        <v>59769589.462212294</v>
      </c>
      <c r="O1254" s="59" t="e">
        <f>VLOOKUP(class[[#This Row],[hwycov_id]],check!$A$2:$P$26,16,FALSE)</f>
        <v>#N/A</v>
      </c>
      <c r="P1254" s="59">
        <v>1278</v>
      </c>
      <c r="Q1254" s="304">
        <f>ROUND(class[[#This Row],[count]],-3)</f>
        <v>11000</v>
      </c>
      <c r="R1254" s="321">
        <f>VLOOKUP(class[[#This Row],[count_rd]],caltran!$J$2:$P$182,7,FALSE)</f>
        <v>7259.9999999999991</v>
      </c>
      <c r="S1254" s="321">
        <f>VLOOKUP(class[[#This Row],[count_rd]],caltran!$J$2:$P$182,6,FALSE)</f>
        <v>14740</v>
      </c>
      <c r="T1254" s="59">
        <f>IF(AND(class[[#This Row],[flow]]&gt;=class[[#This Row],[low]], class[[#This Row],[flow]]&lt;=class[[#This Row],[high]]),1,0)</f>
        <v>0</v>
      </c>
    </row>
    <row r="1255" spans="1:20">
      <c r="A1255" s="59">
        <v>15235</v>
      </c>
      <c r="B1255" s="59">
        <v>3</v>
      </c>
      <c r="C1255" s="59">
        <v>1</v>
      </c>
      <c r="D1255" s="59">
        <v>2</v>
      </c>
      <c r="E1255" s="59" t="s">
        <v>82</v>
      </c>
      <c r="F1255" s="59">
        <v>3</v>
      </c>
      <c r="G1255" s="227">
        <v>1</v>
      </c>
      <c r="H1255" s="227">
        <v>3</v>
      </c>
      <c r="I1255" s="227">
        <v>14</v>
      </c>
      <c r="J1255" s="59">
        <v>10870</v>
      </c>
      <c r="K1255" s="78">
        <f>VLOOKUP(class[[#This Row],[hwycov_id]],flow[[hwycov_id]:[flow_day]],2,FALSE)</f>
        <v>11473.645423999998</v>
      </c>
      <c r="L1255" s="229">
        <f t="shared" si="60"/>
        <v>5.5533157681692646E-2</v>
      </c>
      <c r="M1255" s="228">
        <f t="shared" si="61"/>
        <v>603.64542399999846</v>
      </c>
      <c r="N1255" s="228">
        <f t="shared" si="62"/>
        <v>364387.7979161379</v>
      </c>
      <c r="O1255" s="59" t="e">
        <f>VLOOKUP(class[[#This Row],[hwycov_id]],check!$A$2:$P$26,16,FALSE)</f>
        <v>#N/A</v>
      </c>
      <c r="P1255" s="59">
        <v>1279</v>
      </c>
      <c r="Q1255" s="304">
        <f>ROUND(class[[#This Row],[count]],-3)</f>
        <v>11000</v>
      </c>
      <c r="R1255" s="321">
        <f>VLOOKUP(class[[#This Row],[count_rd]],caltran!$J$2:$P$182,7,FALSE)</f>
        <v>7259.9999999999991</v>
      </c>
      <c r="S1255" s="321">
        <f>VLOOKUP(class[[#This Row],[count_rd]],caltran!$J$2:$P$182,6,FALSE)</f>
        <v>14740</v>
      </c>
      <c r="T1255" s="59">
        <f>IF(AND(class[[#This Row],[flow]]&gt;=class[[#This Row],[low]], class[[#This Row],[flow]]&lt;=class[[#This Row],[high]]),1,0)</f>
        <v>1</v>
      </c>
    </row>
    <row r="1256" spans="1:20">
      <c r="A1256" s="59">
        <v>14196</v>
      </c>
      <c r="B1256" s="59">
        <v>3</v>
      </c>
      <c r="C1256" s="59">
        <v>1</v>
      </c>
      <c r="D1256" s="59">
        <v>2</v>
      </c>
      <c r="E1256" s="59" t="s">
        <v>82</v>
      </c>
      <c r="F1256" s="59">
        <v>3</v>
      </c>
      <c r="G1256" s="227">
        <v>1</v>
      </c>
      <c r="H1256" s="227">
        <v>2</v>
      </c>
      <c r="I1256" s="227">
        <v>11</v>
      </c>
      <c r="J1256" s="59">
        <v>10900</v>
      </c>
      <c r="K1256" s="78">
        <f>VLOOKUP(class[[#This Row],[hwycov_id]],flow[[hwycov_id]:[flow_day]],2,FALSE)</f>
        <v>4457.7106089999997</v>
      </c>
      <c r="L1256" s="229">
        <f t="shared" si="60"/>
        <v>-0.59103572394495418</v>
      </c>
      <c r="M1256" s="228">
        <f t="shared" si="61"/>
        <v>-6442.2893910000003</v>
      </c>
      <c r="N1256" s="228">
        <f t="shared" si="62"/>
        <v>41503092.597391151</v>
      </c>
      <c r="O1256" s="59" t="e">
        <f>VLOOKUP(class[[#This Row],[hwycov_id]],check!$A$2:$P$26,16,FALSE)</f>
        <v>#N/A</v>
      </c>
      <c r="P1256" s="59">
        <v>1280</v>
      </c>
      <c r="Q1256" s="304">
        <f>ROUND(class[[#This Row],[count]],-3)</f>
        <v>11000</v>
      </c>
      <c r="R1256" s="321">
        <f>VLOOKUP(class[[#This Row],[count_rd]],caltran!$J$2:$P$182,7,FALSE)</f>
        <v>7259.9999999999991</v>
      </c>
      <c r="S1256" s="321">
        <f>VLOOKUP(class[[#This Row],[count_rd]],caltran!$J$2:$P$182,6,FALSE)</f>
        <v>14740</v>
      </c>
      <c r="T1256" s="59">
        <f>IF(AND(class[[#This Row],[flow]]&gt;=class[[#This Row],[low]], class[[#This Row],[flow]]&lt;=class[[#This Row],[high]]),1,0)</f>
        <v>0</v>
      </c>
    </row>
    <row r="1257" spans="1:20">
      <c r="A1257" s="59">
        <v>1482</v>
      </c>
      <c r="B1257" s="59">
        <v>3</v>
      </c>
      <c r="C1257" s="59">
        <v>1</v>
      </c>
      <c r="D1257" s="59">
        <v>2</v>
      </c>
      <c r="E1257" s="59" t="s">
        <v>82</v>
      </c>
      <c r="F1257" s="59">
        <v>3</v>
      </c>
      <c r="G1257" s="227">
        <v>1</v>
      </c>
      <c r="H1257" s="227">
        <v>3</v>
      </c>
      <c r="I1257" s="227">
        <v>16</v>
      </c>
      <c r="J1257" s="59">
        <v>10997</v>
      </c>
      <c r="K1257" s="78">
        <f>VLOOKUP(class[[#This Row],[hwycov_id]],flow[[hwycov_id]:[flow_day]],2,FALSE)</f>
        <v>11998.515594</v>
      </c>
      <c r="L1257" s="229">
        <f t="shared" si="60"/>
        <v>9.1071709920887534E-2</v>
      </c>
      <c r="M1257" s="228">
        <f t="shared" si="61"/>
        <v>1001.5155940000004</v>
      </c>
      <c r="N1257" s="228">
        <f t="shared" si="62"/>
        <v>1003033.4850251736</v>
      </c>
      <c r="O1257" s="59" t="e">
        <f>VLOOKUP(class[[#This Row],[hwycov_id]],check!$A$2:$P$26,16,FALSE)</f>
        <v>#N/A</v>
      </c>
      <c r="P1257" s="59">
        <v>1281</v>
      </c>
      <c r="Q1257" s="304">
        <f>ROUND(class[[#This Row],[count]],-3)</f>
        <v>11000</v>
      </c>
      <c r="R1257" s="321">
        <f>VLOOKUP(class[[#This Row],[count_rd]],caltran!$J$2:$P$182,7,FALSE)</f>
        <v>7259.9999999999991</v>
      </c>
      <c r="S1257" s="321">
        <f>VLOOKUP(class[[#This Row],[count_rd]],caltran!$J$2:$P$182,6,FALSE)</f>
        <v>14740</v>
      </c>
      <c r="T1257" s="59">
        <f>IF(AND(class[[#This Row],[flow]]&gt;=class[[#This Row],[low]], class[[#This Row],[flow]]&lt;=class[[#This Row],[high]]),1,0)</f>
        <v>1</v>
      </c>
    </row>
    <row r="1258" spans="1:20">
      <c r="A1258" s="59">
        <v>14761</v>
      </c>
      <c r="B1258" s="59">
        <v>3</v>
      </c>
      <c r="C1258" s="59">
        <v>1</v>
      </c>
      <c r="D1258" s="59">
        <v>2</v>
      </c>
      <c r="E1258" s="59" t="s">
        <v>82</v>
      </c>
      <c r="F1258" s="59">
        <v>3</v>
      </c>
      <c r="G1258" s="227">
        <v>1</v>
      </c>
      <c r="H1258" s="227">
        <v>2</v>
      </c>
      <c r="I1258" s="227">
        <v>14</v>
      </c>
      <c r="J1258" s="59">
        <v>10998</v>
      </c>
      <c r="K1258" s="78">
        <f>VLOOKUP(class[[#This Row],[hwycov_id]],flow[[hwycov_id]:[flow_day]],2,FALSE)</f>
        <v>9946.9650930000025</v>
      </c>
      <c r="L1258" s="229">
        <f t="shared" si="60"/>
        <v>-9.556600354609901E-2</v>
      </c>
      <c r="M1258" s="228">
        <f t="shared" si="61"/>
        <v>-1051.0349069999975</v>
      </c>
      <c r="N1258" s="228">
        <f t="shared" si="62"/>
        <v>1104674.3757324934</v>
      </c>
      <c r="O1258" s="59" t="e">
        <f>VLOOKUP(class[[#This Row],[hwycov_id]],check!$A$2:$P$26,16,FALSE)</f>
        <v>#N/A</v>
      </c>
      <c r="P1258" s="59">
        <v>1282</v>
      </c>
      <c r="Q1258" s="304">
        <f>ROUND(class[[#This Row],[count]],-3)</f>
        <v>11000</v>
      </c>
      <c r="R1258" s="321">
        <f>VLOOKUP(class[[#This Row],[count_rd]],caltran!$J$2:$P$182,7,FALSE)</f>
        <v>7259.9999999999991</v>
      </c>
      <c r="S1258" s="321">
        <f>VLOOKUP(class[[#This Row],[count_rd]],caltran!$J$2:$P$182,6,FALSE)</f>
        <v>14740</v>
      </c>
      <c r="T1258" s="59">
        <f>IF(AND(class[[#This Row],[flow]]&gt;=class[[#This Row],[low]], class[[#This Row],[flow]]&lt;=class[[#This Row],[high]]),1,0)</f>
        <v>1</v>
      </c>
    </row>
    <row r="1259" spans="1:20">
      <c r="A1259" s="59">
        <v>18687</v>
      </c>
      <c r="B1259" s="59">
        <v>3</v>
      </c>
      <c r="C1259" s="59">
        <v>1</v>
      </c>
      <c r="D1259" s="59">
        <v>1</v>
      </c>
      <c r="E1259" s="59" t="s">
        <v>82</v>
      </c>
      <c r="F1259" s="59">
        <v>3</v>
      </c>
      <c r="G1259" s="227">
        <v>1</v>
      </c>
      <c r="H1259" s="227">
        <v>1</v>
      </c>
      <c r="I1259" s="227">
        <v>14</v>
      </c>
      <c r="J1259" s="59">
        <v>11030</v>
      </c>
      <c r="K1259" s="78">
        <f>VLOOKUP(class[[#This Row],[hwycov_id]],flow[[hwycov_id]:[flow_day]],2,FALSE)</f>
        <v>25557.116607999997</v>
      </c>
      <c r="L1259" s="229">
        <f t="shared" si="60"/>
        <v>1.3170549961922027</v>
      </c>
      <c r="M1259" s="228">
        <f t="shared" si="61"/>
        <v>14527.116607999997</v>
      </c>
      <c r="N1259" s="228">
        <f t="shared" si="62"/>
        <v>211037116.94242933</v>
      </c>
      <c r="O1259" s="59" t="e">
        <f>VLOOKUP(class[[#This Row],[hwycov_id]],check!$A$2:$P$26,16,FALSE)</f>
        <v>#N/A</v>
      </c>
      <c r="P1259" s="59">
        <v>1283</v>
      </c>
      <c r="Q1259" s="304">
        <f>ROUND(class[[#This Row],[count]],-3)</f>
        <v>11000</v>
      </c>
      <c r="R1259" s="321">
        <f>VLOOKUP(class[[#This Row],[count_rd]],caltran!$J$2:$P$182,7,FALSE)</f>
        <v>7259.9999999999991</v>
      </c>
      <c r="S1259" s="321">
        <f>VLOOKUP(class[[#This Row],[count_rd]],caltran!$J$2:$P$182,6,FALSE)</f>
        <v>14740</v>
      </c>
      <c r="T1259" s="59">
        <f>IF(AND(class[[#This Row],[flow]]&gt;=class[[#This Row],[low]], class[[#This Row],[flow]]&lt;=class[[#This Row],[high]]),1,0)</f>
        <v>0</v>
      </c>
    </row>
    <row r="1260" spans="1:20">
      <c r="A1260" s="59">
        <v>15092</v>
      </c>
      <c r="B1260" s="59">
        <v>3</v>
      </c>
      <c r="C1260" s="59">
        <v>1</v>
      </c>
      <c r="D1260" s="59">
        <v>2</v>
      </c>
      <c r="E1260" s="59" t="s">
        <v>82</v>
      </c>
      <c r="F1260" s="59">
        <v>3</v>
      </c>
      <c r="G1260" s="227">
        <v>1</v>
      </c>
      <c r="H1260" s="227">
        <v>4</v>
      </c>
      <c r="I1260" s="227">
        <v>14</v>
      </c>
      <c r="J1260" s="59">
        <v>11049</v>
      </c>
      <c r="K1260" s="78">
        <f>VLOOKUP(class[[#This Row],[hwycov_id]],flow[[hwycov_id]:[flow_day]],2,FALSE)</f>
        <v>6228.0251439999993</v>
      </c>
      <c r="L1260" s="229">
        <f t="shared" si="60"/>
        <v>-0.43632680387365375</v>
      </c>
      <c r="M1260" s="228">
        <f t="shared" si="61"/>
        <v>-4820.9748560000007</v>
      </c>
      <c r="N1260" s="228">
        <f t="shared" si="62"/>
        <v>23241798.562184229</v>
      </c>
      <c r="O1260" s="59" t="e">
        <f>VLOOKUP(class[[#This Row],[hwycov_id]],check!$A$2:$P$26,16,FALSE)</f>
        <v>#N/A</v>
      </c>
      <c r="P1260" s="59">
        <v>1284</v>
      </c>
      <c r="Q1260" s="304">
        <f>ROUND(class[[#This Row],[count]],-3)</f>
        <v>11000</v>
      </c>
      <c r="R1260" s="321">
        <f>VLOOKUP(class[[#This Row],[count_rd]],caltran!$J$2:$P$182,7,FALSE)</f>
        <v>7259.9999999999991</v>
      </c>
      <c r="S1260" s="321">
        <f>VLOOKUP(class[[#This Row],[count_rd]],caltran!$J$2:$P$182,6,FALSE)</f>
        <v>14740</v>
      </c>
      <c r="T1260" s="59">
        <f>IF(AND(class[[#This Row],[flow]]&gt;=class[[#This Row],[low]], class[[#This Row],[flow]]&lt;=class[[#This Row],[high]]),1,0)</f>
        <v>0</v>
      </c>
    </row>
    <row r="1261" spans="1:20">
      <c r="A1261" s="59">
        <v>18483</v>
      </c>
      <c r="B1261" s="59">
        <v>3</v>
      </c>
      <c r="C1261" s="59">
        <v>1</v>
      </c>
      <c r="D1261" s="59">
        <v>2</v>
      </c>
      <c r="E1261" s="59" t="s">
        <v>82</v>
      </c>
      <c r="F1261" s="59">
        <v>3</v>
      </c>
      <c r="G1261" s="227">
        <v>1</v>
      </c>
      <c r="H1261" s="227">
        <v>1</v>
      </c>
      <c r="I1261" s="227">
        <v>14</v>
      </c>
      <c r="J1261" s="59">
        <v>11064</v>
      </c>
      <c r="K1261" s="78">
        <f>VLOOKUP(class[[#This Row],[hwycov_id]],flow[[hwycov_id]:[flow_day]],2,FALSE)</f>
        <v>8627.200922</v>
      </c>
      <c r="L1261" s="229">
        <f t="shared" si="60"/>
        <v>-0.22024575903832244</v>
      </c>
      <c r="M1261" s="228">
        <f t="shared" si="61"/>
        <v>-2436.799078</v>
      </c>
      <c r="N1261" s="228">
        <f t="shared" si="62"/>
        <v>5937989.74654165</v>
      </c>
      <c r="O1261" s="59" t="e">
        <f>VLOOKUP(class[[#This Row],[hwycov_id]],check!$A$2:$P$26,16,FALSE)</f>
        <v>#N/A</v>
      </c>
      <c r="P1261" s="59">
        <v>1285</v>
      </c>
      <c r="Q1261" s="304">
        <f>ROUND(class[[#This Row],[count]],-3)</f>
        <v>11000</v>
      </c>
      <c r="R1261" s="321">
        <f>VLOOKUP(class[[#This Row],[count_rd]],caltran!$J$2:$P$182,7,FALSE)</f>
        <v>7259.9999999999991</v>
      </c>
      <c r="S1261" s="321">
        <f>VLOOKUP(class[[#This Row],[count_rd]],caltran!$J$2:$P$182,6,FALSE)</f>
        <v>14740</v>
      </c>
      <c r="T1261" s="59">
        <f>IF(AND(class[[#This Row],[flow]]&gt;=class[[#This Row],[low]], class[[#This Row],[flow]]&lt;=class[[#This Row],[high]]),1,0)</f>
        <v>1</v>
      </c>
    </row>
    <row r="1262" spans="1:20">
      <c r="A1262" s="59">
        <v>18567</v>
      </c>
      <c r="B1262" s="59">
        <v>3</v>
      </c>
      <c r="C1262" s="59">
        <v>1</v>
      </c>
      <c r="D1262" s="59">
        <v>2</v>
      </c>
      <c r="E1262" s="59" t="s">
        <v>82</v>
      </c>
      <c r="F1262" s="59">
        <v>3</v>
      </c>
      <c r="G1262" s="227">
        <v>1</v>
      </c>
      <c r="H1262" s="227">
        <v>1</v>
      </c>
      <c r="I1262" s="227">
        <v>14</v>
      </c>
      <c r="J1262" s="59">
        <v>11128</v>
      </c>
      <c r="K1262" s="78">
        <f>VLOOKUP(class[[#This Row],[hwycov_id]],flow[[hwycov_id]:[flow_day]],2,FALSE)</f>
        <v>12714.445921999999</v>
      </c>
      <c r="L1262" s="229">
        <f t="shared" si="60"/>
        <v>0.14256343655643411</v>
      </c>
      <c r="M1262" s="228">
        <f t="shared" si="61"/>
        <v>1586.445921999999</v>
      </c>
      <c r="N1262" s="228">
        <f t="shared" si="62"/>
        <v>2516810.6634304267</v>
      </c>
      <c r="O1262" s="59" t="e">
        <f>VLOOKUP(class[[#This Row],[hwycov_id]],check!$A$2:$P$26,16,FALSE)</f>
        <v>#N/A</v>
      </c>
      <c r="P1262" s="59">
        <v>1286</v>
      </c>
      <c r="Q1262" s="304">
        <f>ROUND(class[[#This Row],[count]],-3)</f>
        <v>11000</v>
      </c>
      <c r="R1262" s="321">
        <f>VLOOKUP(class[[#This Row],[count_rd]],caltran!$J$2:$P$182,7,FALSE)</f>
        <v>7259.9999999999991</v>
      </c>
      <c r="S1262" s="321">
        <f>VLOOKUP(class[[#This Row],[count_rd]],caltran!$J$2:$P$182,6,FALSE)</f>
        <v>14740</v>
      </c>
      <c r="T1262" s="59">
        <f>IF(AND(class[[#This Row],[flow]]&gt;=class[[#This Row],[low]], class[[#This Row],[flow]]&lt;=class[[#This Row],[high]]),1,0)</f>
        <v>1</v>
      </c>
    </row>
    <row r="1263" spans="1:20">
      <c r="A1263" s="59">
        <v>10388</v>
      </c>
      <c r="B1263" s="59">
        <v>3</v>
      </c>
      <c r="C1263" s="59">
        <v>1</v>
      </c>
      <c r="D1263" s="59">
        <v>2</v>
      </c>
      <c r="E1263" s="59" t="s">
        <v>82</v>
      </c>
      <c r="F1263" s="59">
        <v>3</v>
      </c>
      <c r="G1263" s="227">
        <v>1</v>
      </c>
      <c r="H1263" s="227">
        <v>2</v>
      </c>
      <c r="I1263" s="227">
        <v>14</v>
      </c>
      <c r="J1263" s="59">
        <v>11132</v>
      </c>
      <c r="K1263" s="78">
        <f>VLOOKUP(class[[#This Row],[hwycov_id]],flow[[hwycov_id]:[flow_day]],2,FALSE)</f>
        <v>7025.4745939999993</v>
      </c>
      <c r="L1263" s="229">
        <f t="shared" si="60"/>
        <v>-0.36889376625943238</v>
      </c>
      <c r="M1263" s="228">
        <f t="shared" si="61"/>
        <v>-4106.5254060000007</v>
      </c>
      <c r="N1263" s="228">
        <f t="shared" si="62"/>
        <v>16863550.910123471</v>
      </c>
      <c r="O1263" s="59" t="e">
        <f>VLOOKUP(class[[#This Row],[hwycov_id]],check!$A$2:$P$26,16,FALSE)</f>
        <v>#N/A</v>
      </c>
      <c r="P1263" s="59">
        <v>1287</v>
      </c>
      <c r="Q1263" s="304">
        <f>ROUND(class[[#This Row],[count]],-3)</f>
        <v>11000</v>
      </c>
      <c r="R1263" s="321">
        <f>VLOOKUP(class[[#This Row],[count_rd]],caltran!$J$2:$P$182,7,FALSE)</f>
        <v>7259.9999999999991</v>
      </c>
      <c r="S1263" s="321">
        <f>VLOOKUP(class[[#This Row],[count_rd]],caltran!$J$2:$P$182,6,FALSE)</f>
        <v>14740</v>
      </c>
      <c r="T1263" s="59">
        <f>IF(AND(class[[#This Row],[flow]]&gt;=class[[#This Row],[low]], class[[#This Row],[flow]]&lt;=class[[#This Row],[high]]),1,0)</f>
        <v>0</v>
      </c>
    </row>
    <row r="1264" spans="1:20">
      <c r="A1264" s="59">
        <v>18218</v>
      </c>
      <c r="B1264" s="59">
        <v>3</v>
      </c>
      <c r="C1264" s="59">
        <v>1</v>
      </c>
      <c r="D1264" s="59">
        <v>1</v>
      </c>
      <c r="E1264" s="59" t="s">
        <v>82</v>
      </c>
      <c r="F1264" s="59">
        <v>3</v>
      </c>
      <c r="G1264" s="227">
        <v>1</v>
      </c>
      <c r="H1264" s="227">
        <v>1</v>
      </c>
      <c r="I1264" s="227">
        <v>14</v>
      </c>
      <c r="J1264" s="59">
        <v>11211</v>
      </c>
      <c r="K1264" s="78">
        <f>VLOOKUP(class[[#This Row],[hwycov_id]],flow[[hwycov_id]:[flow_day]],2,FALSE)</f>
        <v>5068.2871400000004</v>
      </c>
      <c r="L1264" s="229">
        <f t="shared" si="60"/>
        <v>-0.54791837124252962</v>
      </c>
      <c r="M1264" s="228">
        <f t="shared" si="61"/>
        <v>-6142.7128599999996</v>
      </c>
      <c r="N1264" s="228">
        <f t="shared" si="62"/>
        <v>37732921.280409373</v>
      </c>
      <c r="O1264" s="59" t="e">
        <f>VLOOKUP(class[[#This Row],[hwycov_id]],check!$A$2:$P$26,16,FALSE)</f>
        <v>#N/A</v>
      </c>
      <c r="P1264" s="59">
        <v>1288</v>
      </c>
      <c r="Q1264" s="304">
        <f>ROUND(class[[#This Row],[count]],-3)</f>
        <v>11000</v>
      </c>
      <c r="R1264" s="321">
        <f>VLOOKUP(class[[#This Row],[count_rd]],caltran!$J$2:$P$182,7,FALSE)</f>
        <v>7259.9999999999991</v>
      </c>
      <c r="S1264" s="321">
        <f>VLOOKUP(class[[#This Row],[count_rd]],caltran!$J$2:$P$182,6,FALSE)</f>
        <v>14740</v>
      </c>
      <c r="T1264" s="59">
        <f>IF(AND(class[[#This Row],[flow]]&gt;=class[[#This Row],[low]], class[[#This Row],[flow]]&lt;=class[[#This Row],[high]]),1,0)</f>
        <v>0</v>
      </c>
    </row>
    <row r="1265" spans="1:20">
      <c r="A1265" s="59">
        <v>13010</v>
      </c>
      <c r="B1265" s="59">
        <v>3</v>
      </c>
      <c r="C1265" s="59">
        <v>1</v>
      </c>
      <c r="D1265" s="59">
        <v>2</v>
      </c>
      <c r="E1265" s="59" t="s">
        <v>82</v>
      </c>
      <c r="F1265" s="59">
        <v>3</v>
      </c>
      <c r="G1265" s="227">
        <v>1</v>
      </c>
      <c r="H1265" s="227">
        <v>5</v>
      </c>
      <c r="I1265" s="227">
        <v>5</v>
      </c>
      <c r="J1265" s="59">
        <v>11400</v>
      </c>
      <c r="K1265" s="78">
        <f>VLOOKUP(class[[#This Row],[hwycov_id]],flow[[hwycov_id]:[flow_day]],2,FALSE)</f>
        <v>10587.115347999999</v>
      </c>
      <c r="L1265" s="229">
        <f t="shared" si="60"/>
        <v>-7.1305671228070189E-2</v>
      </c>
      <c r="M1265" s="228">
        <f t="shared" si="61"/>
        <v>-812.88465200000064</v>
      </c>
      <c r="N1265" s="228">
        <f t="shared" si="62"/>
        <v>660781.45745716209</v>
      </c>
      <c r="O1265" s="59" t="e">
        <f>VLOOKUP(class[[#This Row],[hwycov_id]],check!$A$2:$P$26,16,FALSE)</f>
        <v>#N/A</v>
      </c>
      <c r="P1265" s="59">
        <v>1289</v>
      </c>
      <c r="Q1265" s="304">
        <f>ROUND(class[[#This Row],[count]],-3)</f>
        <v>11000</v>
      </c>
      <c r="R1265" s="321">
        <f>VLOOKUP(class[[#This Row],[count_rd]],caltran!$J$2:$P$182,7,FALSE)</f>
        <v>7259.9999999999991</v>
      </c>
      <c r="S1265" s="321">
        <f>VLOOKUP(class[[#This Row],[count_rd]],caltran!$J$2:$P$182,6,FALSE)</f>
        <v>14740</v>
      </c>
      <c r="T1265" s="59">
        <f>IF(AND(class[[#This Row],[flow]]&gt;=class[[#This Row],[low]], class[[#This Row],[flow]]&lt;=class[[#This Row],[high]]),1,0)</f>
        <v>1</v>
      </c>
    </row>
    <row r="1266" spans="1:20">
      <c r="A1266" s="59">
        <v>2184</v>
      </c>
      <c r="B1266" s="59">
        <v>3</v>
      </c>
      <c r="C1266" s="59">
        <v>1</v>
      </c>
      <c r="D1266" s="59">
        <v>2</v>
      </c>
      <c r="E1266" s="59" t="s">
        <v>82</v>
      </c>
      <c r="F1266" s="59">
        <v>3</v>
      </c>
      <c r="G1266" s="227">
        <v>1</v>
      </c>
      <c r="H1266" s="227">
        <v>2</v>
      </c>
      <c r="I1266" s="227">
        <v>14</v>
      </c>
      <c r="J1266" s="59">
        <v>11426</v>
      </c>
      <c r="K1266" s="78">
        <f>VLOOKUP(class[[#This Row],[hwycov_id]],flow[[hwycov_id]:[flow_day]],2,FALSE)</f>
        <v>4896.8014610000009</v>
      </c>
      <c r="L1266" s="229">
        <f t="shared" si="60"/>
        <v>-0.57143344468755464</v>
      </c>
      <c r="M1266" s="228">
        <f t="shared" si="61"/>
        <v>-6529.1985389999991</v>
      </c>
      <c r="N1266" s="228">
        <f t="shared" si="62"/>
        <v>42630433.561679721</v>
      </c>
      <c r="O1266" s="59" t="e">
        <f>VLOOKUP(class[[#This Row],[hwycov_id]],check!$A$2:$P$26,16,FALSE)</f>
        <v>#N/A</v>
      </c>
      <c r="P1266" s="59">
        <v>1290</v>
      </c>
      <c r="Q1266" s="304">
        <f>ROUND(class[[#This Row],[count]],-3)</f>
        <v>11000</v>
      </c>
      <c r="R1266" s="321">
        <f>VLOOKUP(class[[#This Row],[count_rd]],caltran!$J$2:$P$182,7,FALSE)</f>
        <v>7259.9999999999991</v>
      </c>
      <c r="S1266" s="321">
        <f>VLOOKUP(class[[#This Row],[count_rd]],caltran!$J$2:$P$182,6,FALSE)</f>
        <v>14740</v>
      </c>
      <c r="T1266" s="59">
        <f>IF(AND(class[[#This Row],[flow]]&gt;=class[[#This Row],[low]], class[[#This Row],[flow]]&lt;=class[[#This Row],[high]]),1,0)</f>
        <v>0</v>
      </c>
    </row>
    <row r="1267" spans="1:20">
      <c r="A1267" s="59">
        <v>6261</v>
      </c>
      <c r="B1267" s="59">
        <v>3</v>
      </c>
      <c r="C1267" s="59">
        <v>1</v>
      </c>
      <c r="D1267" s="59">
        <v>2</v>
      </c>
      <c r="E1267" s="59" t="s">
        <v>82</v>
      </c>
      <c r="F1267" s="59">
        <v>3</v>
      </c>
      <c r="G1267" s="227">
        <v>1</v>
      </c>
      <c r="H1267" s="227">
        <v>6</v>
      </c>
      <c r="I1267" s="227">
        <v>1</v>
      </c>
      <c r="J1267" s="59">
        <v>11500</v>
      </c>
      <c r="K1267" s="78">
        <f>VLOOKUP(class[[#This Row],[hwycov_id]],flow[[hwycov_id]:[flow_day]],2,FALSE)</f>
        <v>17992.567964000002</v>
      </c>
      <c r="L1267" s="229">
        <f t="shared" si="60"/>
        <v>0.56457112730434789</v>
      </c>
      <c r="M1267" s="228">
        <f t="shared" si="61"/>
        <v>6492.5679640000017</v>
      </c>
      <c r="N1267" s="228">
        <f t="shared" si="62"/>
        <v>42153438.767159127</v>
      </c>
      <c r="O1267" s="59" t="e">
        <f>VLOOKUP(class[[#This Row],[hwycov_id]],check!$A$2:$P$26,16,FALSE)</f>
        <v>#N/A</v>
      </c>
      <c r="P1267" s="59">
        <v>1291</v>
      </c>
      <c r="Q1267" s="304">
        <f>ROUND(class[[#This Row],[count]],-3)</f>
        <v>12000</v>
      </c>
      <c r="R1267" s="321">
        <f>VLOOKUP(class[[#This Row],[count_rd]],caltran!$J$2:$P$182,7,FALSE)</f>
        <v>8010</v>
      </c>
      <c r="S1267" s="321">
        <f>VLOOKUP(class[[#This Row],[count_rd]],caltran!$J$2:$P$182,6,FALSE)</f>
        <v>15990</v>
      </c>
      <c r="T1267" s="59">
        <f>IF(AND(class[[#This Row],[flow]]&gt;=class[[#This Row],[low]], class[[#This Row],[flow]]&lt;=class[[#This Row],[high]]),1,0)</f>
        <v>0</v>
      </c>
    </row>
    <row r="1268" spans="1:20">
      <c r="A1268" s="59">
        <v>15289</v>
      </c>
      <c r="B1268" s="59">
        <v>3</v>
      </c>
      <c r="C1268" s="59">
        <v>1</v>
      </c>
      <c r="D1268" s="59">
        <v>2</v>
      </c>
      <c r="E1268" s="59" t="s">
        <v>82</v>
      </c>
      <c r="F1268" s="59">
        <v>3</v>
      </c>
      <c r="G1268" s="227">
        <v>1</v>
      </c>
      <c r="H1268" s="227">
        <v>5</v>
      </c>
      <c r="I1268" s="227">
        <v>16</v>
      </c>
      <c r="J1268" s="59">
        <v>11500</v>
      </c>
      <c r="K1268" s="78">
        <f>VLOOKUP(class[[#This Row],[hwycov_id]],flow[[hwycov_id]:[flow_day]],2,FALSE)</f>
        <v>7563.0927440000005</v>
      </c>
      <c r="L1268" s="229">
        <f t="shared" si="60"/>
        <v>-0.34233976139130429</v>
      </c>
      <c r="M1268" s="228">
        <f t="shared" si="61"/>
        <v>-3936.9072559999995</v>
      </c>
      <c r="N1268" s="228">
        <f t="shared" si="62"/>
        <v>15499238.742345445</v>
      </c>
      <c r="O1268" s="59" t="e">
        <f>VLOOKUP(class[[#This Row],[hwycov_id]],check!$A$2:$P$26,16,FALSE)</f>
        <v>#N/A</v>
      </c>
      <c r="P1268" s="59">
        <v>1292</v>
      </c>
      <c r="Q1268" s="304">
        <f>ROUND(class[[#This Row],[count]],-3)</f>
        <v>12000</v>
      </c>
      <c r="R1268" s="321">
        <f>VLOOKUP(class[[#This Row],[count_rd]],caltran!$J$2:$P$182,7,FALSE)</f>
        <v>8010</v>
      </c>
      <c r="S1268" s="321">
        <f>VLOOKUP(class[[#This Row],[count_rd]],caltran!$J$2:$P$182,6,FALSE)</f>
        <v>15990</v>
      </c>
      <c r="T1268" s="59">
        <f>IF(AND(class[[#This Row],[flow]]&gt;=class[[#This Row],[low]], class[[#This Row],[flow]]&lt;=class[[#This Row],[high]]),1,0)</f>
        <v>0</v>
      </c>
    </row>
    <row r="1269" spans="1:20">
      <c r="A1269" s="59">
        <v>9316</v>
      </c>
      <c r="B1269" s="59">
        <v>3</v>
      </c>
      <c r="C1269" s="59">
        <v>1</v>
      </c>
      <c r="D1269" s="59">
        <v>2</v>
      </c>
      <c r="E1269" s="59" t="s">
        <v>82</v>
      </c>
      <c r="F1269" s="59">
        <v>3</v>
      </c>
      <c r="G1269" s="227">
        <v>1</v>
      </c>
      <c r="H1269" s="227">
        <v>3</v>
      </c>
      <c r="I1269" s="227">
        <v>14</v>
      </c>
      <c r="J1269" s="59">
        <v>11524</v>
      </c>
      <c r="K1269" s="78">
        <f>VLOOKUP(class[[#This Row],[hwycov_id]],flow[[hwycov_id]:[flow_day]],2,FALSE)</f>
        <v>10102.828667</v>
      </c>
      <c r="L1269" s="229">
        <f t="shared" si="60"/>
        <v>-0.12332274670253385</v>
      </c>
      <c r="M1269" s="228">
        <f t="shared" si="61"/>
        <v>-1421.1713330000002</v>
      </c>
      <c r="N1269" s="228">
        <f t="shared" si="62"/>
        <v>2019727.9577409977</v>
      </c>
      <c r="O1269" s="59" t="e">
        <f>VLOOKUP(class[[#This Row],[hwycov_id]],check!$A$2:$P$26,16,FALSE)</f>
        <v>#N/A</v>
      </c>
      <c r="P1269" s="59">
        <v>1293</v>
      </c>
      <c r="Q1269" s="304">
        <f>ROUND(class[[#This Row],[count]],-3)</f>
        <v>12000</v>
      </c>
      <c r="R1269" s="321">
        <f>VLOOKUP(class[[#This Row],[count_rd]],caltran!$J$2:$P$182,7,FALSE)</f>
        <v>8010</v>
      </c>
      <c r="S1269" s="321">
        <f>VLOOKUP(class[[#This Row],[count_rd]],caltran!$J$2:$P$182,6,FALSE)</f>
        <v>15990</v>
      </c>
      <c r="T1269" s="59">
        <f>IF(AND(class[[#This Row],[flow]]&gt;=class[[#This Row],[low]], class[[#This Row],[flow]]&lt;=class[[#This Row],[high]]),1,0)</f>
        <v>1</v>
      </c>
    </row>
    <row r="1270" spans="1:20">
      <c r="A1270" s="59">
        <v>16800</v>
      </c>
      <c r="B1270" s="59">
        <v>3</v>
      </c>
      <c r="C1270" s="59">
        <v>1</v>
      </c>
      <c r="D1270" s="59">
        <v>2</v>
      </c>
      <c r="E1270" s="59" t="s">
        <v>82</v>
      </c>
      <c r="F1270" s="59">
        <v>3</v>
      </c>
      <c r="G1270" s="227">
        <v>1</v>
      </c>
      <c r="H1270" s="227">
        <v>2</v>
      </c>
      <c r="I1270" s="227">
        <v>14</v>
      </c>
      <c r="J1270" s="59">
        <v>11527</v>
      </c>
      <c r="K1270" s="78">
        <f>VLOOKUP(class[[#This Row],[hwycov_id]],flow[[hwycov_id]:[flow_day]],2,FALSE)</f>
        <v>12855.513473999999</v>
      </c>
      <c r="L1270" s="229">
        <f t="shared" si="60"/>
        <v>0.11525231838292704</v>
      </c>
      <c r="M1270" s="228">
        <f t="shared" si="61"/>
        <v>1328.5134739999994</v>
      </c>
      <c r="N1270" s="228">
        <f t="shared" si="62"/>
        <v>1764948.0505995471</v>
      </c>
      <c r="O1270" s="59" t="e">
        <f>VLOOKUP(class[[#This Row],[hwycov_id]],check!$A$2:$P$26,16,FALSE)</f>
        <v>#N/A</v>
      </c>
      <c r="P1270" s="59">
        <v>1294</v>
      </c>
      <c r="Q1270" s="304">
        <f>ROUND(class[[#This Row],[count]],-3)</f>
        <v>12000</v>
      </c>
      <c r="R1270" s="321">
        <f>VLOOKUP(class[[#This Row],[count_rd]],caltran!$J$2:$P$182,7,FALSE)</f>
        <v>8010</v>
      </c>
      <c r="S1270" s="321">
        <f>VLOOKUP(class[[#This Row],[count_rd]],caltran!$J$2:$P$182,6,FALSE)</f>
        <v>15990</v>
      </c>
      <c r="T1270" s="59">
        <f>IF(AND(class[[#This Row],[flow]]&gt;=class[[#This Row],[low]], class[[#This Row],[flow]]&lt;=class[[#This Row],[high]]),1,0)</f>
        <v>1</v>
      </c>
    </row>
    <row r="1271" spans="1:20">
      <c r="A1271" s="59">
        <v>18359</v>
      </c>
      <c r="B1271" s="59">
        <v>3</v>
      </c>
      <c r="C1271" s="59">
        <v>1</v>
      </c>
      <c r="D1271" s="59">
        <v>1</v>
      </c>
      <c r="E1271" s="59" t="s">
        <v>82</v>
      </c>
      <c r="F1271" s="59">
        <v>3</v>
      </c>
      <c r="G1271" s="227">
        <v>1</v>
      </c>
      <c r="H1271" s="227">
        <v>1</v>
      </c>
      <c r="I1271" s="227">
        <v>14</v>
      </c>
      <c r="J1271" s="59">
        <v>11537</v>
      </c>
      <c r="K1271" s="78">
        <f>VLOOKUP(class[[#This Row],[hwycov_id]],flow[[hwycov_id]:[flow_day]],2,FALSE)</f>
        <v>10450.308715000001</v>
      </c>
      <c r="L1271" s="229">
        <f t="shared" si="60"/>
        <v>-9.4191842333362086E-2</v>
      </c>
      <c r="M1271" s="228">
        <f t="shared" si="61"/>
        <v>-1086.691284999999</v>
      </c>
      <c r="N1271" s="228">
        <f t="shared" si="62"/>
        <v>1180897.9488949489</v>
      </c>
      <c r="O1271" s="59" t="e">
        <f>VLOOKUP(class[[#This Row],[hwycov_id]],check!$A$2:$P$26,16,FALSE)</f>
        <v>#N/A</v>
      </c>
      <c r="P1271" s="59">
        <v>1295</v>
      </c>
      <c r="Q1271" s="304">
        <f>ROUND(class[[#This Row],[count]],-3)</f>
        <v>12000</v>
      </c>
      <c r="R1271" s="321">
        <f>VLOOKUP(class[[#This Row],[count_rd]],caltran!$J$2:$P$182,7,FALSE)</f>
        <v>8010</v>
      </c>
      <c r="S1271" s="321">
        <f>VLOOKUP(class[[#This Row],[count_rd]],caltran!$J$2:$P$182,6,FALSE)</f>
        <v>15990</v>
      </c>
      <c r="T1271" s="59">
        <f>IF(AND(class[[#This Row],[flow]]&gt;=class[[#This Row],[low]], class[[#This Row],[flow]]&lt;=class[[#This Row],[high]]),1,0)</f>
        <v>1</v>
      </c>
    </row>
    <row r="1272" spans="1:20">
      <c r="A1272" s="59">
        <v>10843</v>
      </c>
      <c r="B1272" s="59">
        <v>3</v>
      </c>
      <c r="C1272" s="59">
        <v>1</v>
      </c>
      <c r="D1272" s="59">
        <v>2</v>
      </c>
      <c r="E1272" s="59" t="s">
        <v>82</v>
      </c>
      <c r="F1272" s="59">
        <v>3</v>
      </c>
      <c r="G1272" s="227">
        <v>1</v>
      </c>
      <c r="H1272" s="227">
        <v>5</v>
      </c>
      <c r="I1272" s="227">
        <v>10</v>
      </c>
      <c r="J1272" s="59">
        <v>11600</v>
      </c>
      <c r="K1272" s="78">
        <f>VLOOKUP(class[[#This Row],[hwycov_id]],flow[[hwycov_id]:[flow_day]],2,FALSE)</f>
        <v>15213.918679</v>
      </c>
      <c r="L1272" s="229">
        <f t="shared" si="60"/>
        <v>0.31154471370689651</v>
      </c>
      <c r="M1272" s="228">
        <f t="shared" si="61"/>
        <v>3613.9186790000003</v>
      </c>
      <c r="N1272" s="228">
        <f t="shared" si="62"/>
        <v>13060408.218425108</v>
      </c>
      <c r="O1272" s="59" t="e">
        <f>VLOOKUP(class[[#This Row],[hwycov_id]],check!$A$2:$P$26,16,FALSE)</f>
        <v>#N/A</v>
      </c>
      <c r="P1272" s="59">
        <v>1296</v>
      </c>
      <c r="Q1272" s="304">
        <f>ROUND(class[[#This Row],[count]],-3)</f>
        <v>12000</v>
      </c>
      <c r="R1272" s="321">
        <f>VLOOKUP(class[[#This Row],[count_rd]],caltran!$J$2:$P$182,7,FALSE)</f>
        <v>8010</v>
      </c>
      <c r="S1272" s="321">
        <f>VLOOKUP(class[[#This Row],[count_rd]],caltran!$J$2:$P$182,6,FALSE)</f>
        <v>15990</v>
      </c>
      <c r="T1272" s="59">
        <f>IF(AND(class[[#This Row],[flow]]&gt;=class[[#This Row],[low]], class[[#This Row],[flow]]&lt;=class[[#This Row],[high]]),1,0)</f>
        <v>1</v>
      </c>
    </row>
    <row r="1273" spans="1:20">
      <c r="A1273" s="59">
        <v>18406</v>
      </c>
      <c r="B1273" s="59">
        <v>3</v>
      </c>
      <c r="C1273" s="59">
        <v>1</v>
      </c>
      <c r="D1273" s="59">
        <v>1</v>
      </c>
      <c r="E1273" s="59" t="s">
        <v>82</v>
      </c>
      <c r="F1273" s="59">
        <v>3</v>
      </c>
      <c r="G1273" s="227">
        <v>1</v>
      </c>
      <c r="H1273" s="227">
        <v>1</v>
      </c>
      <c r="I1273" s="227">
        <v>14</v>
      </c>
      <c r="J1273" s="59">
        <v>11670</v>
      </c>
      <c r="K1273" s="78">
        <f>VLOOKUP(class[[#This Row],[hwycov_id]],flow[[hwycov_id]:[flow_day]],2,FALSE)</f>
        <v>10186.766296</v>
      </c>
      <c r="L1273" s="229">
        <f t="shared" si="60"/>
        <v>-0.1270980037703513</v>
      </c>
      <c r="M1273" s="228">
        <f t="shared" si="61"/>
        <v>-1483.2337040000002</v>
      </c>
      <c r="N1273" s="228">
        <f t="shared" si="62"/>
        <v>2199982.2206815602</v>
      </c>
      <c r="O1273" s="59" t="e">
        <f>VLOOKUP(class[[#This Row],[hwycov_id]],check!$A$2:$P$26,16,FALSE)</f>
        <v>#N/A</v>
      </c>
      <c r="P1273" s="59">
        <v>1297</v>
      </c>
      <c r="Q1273" s="304">
        <f>ROUND(class[[#This Row],[count]],-3)</f>
        <v>12000</v>
      </c>
      <c r="R1273" s="321">
        <f>VLOOKUP(class[[#This Row],[count_rd]],caltran!$J$2:$P$182,7,FALSE)</f>
        <v>8010</v>
      </c>
      <c r="S1273" s="321">
        <f>VLOOKUP(class[[#This Row],[count_rd]],caltran!$J$2:$P$182,6,FALSE)</f>
        <v>15990</v>
      </c>
      <c r="T1273" s="59">
        <f>IF(AND(class[[#This Row],[flow]]&gt;=class[[#This Row],[low]], class[[#This Row],[flow]]&lt;=class[[#This Row],[high]]),1,0)</f>
        <v>1</v>
      </c>
    </row>
    <row r="1274" spans="1:20">
      <c r="A1274" s="59">
        <v>19011</v>
      </c>
      <c r="B1274" s="59">
        <v>3</v>
      </c>
      <c r="C1274" s="59">
        <v>1</v>
      </c>
      <c r="D1274" s="59">
        <v>2</v>
      </c>
      <c r="E1274" s="59" t="s">
        <v>82</v>
      </c>
      <c r="F1274" s="59">
        <v>3</v>
      </c>
      <c r="G1274" s="227">
        <v>1</v>
      </c>
      <c r="H1274" s="227">
        <v>2</v>
      </c>
      <c r="I1274" s="227">
        <v>14</v>
      </c>
      <c r="J1274" s="59">
        <v>11759</v>
      </c>
      <c r="K1274" s="78">
        <f>VLOOKUP(class[[#This Row],[hwycov_id]],flow[[hwycov_id]:[flow_day]],2,FALSE)</f>
        <v>10535.557955</v>
      </c>
      <c r="L1274" s="229">
        <f t="shared" si="60"/>
        <v>-0.10404303469682796</v>
      </c>
      <c r="M1274" s="228">
        <f t="shared" si="61"/>
        <v>-1223.4420449999998</v>
      </c>
      <c r="N1274" s="228">
        <f t="shared" si="62"/>
        <v>1496810.4374737814</v>
      </c>
      <c r="O1274" s="59" t="e">
        <f>VLOOKUP(class[[#This Row],[hwycov_id]],check!$A$2:$P$26,16,FALSE)</f>
        <v>#N/A</v>
      </c>
      <c r="P1274" s="59">
        <v>1298</v>
      </c>
      <c r="Q1274" s="304">
        <f>ROUND(class[[#This Row],[count]],-3)</f>
        <v>12000</v>
      </c>
      <c r="R1274" s="321">
        <f>VLOOKUP(class[[#This Row],[count_rd]],caltran!$J$2:$P$182,7,FALSE)</f>
        <v>8010</v>
      </c>
      <c r="S1274" s="321">
        <f>VLOOKUP(class[[#This Row],[count_rd]],caltran!$J$2:$P$182,6,FALSE)</f>
        <v>15990</v>
      </c>
      <c r="T1274" s="59">
        <f>IF(AND(class[[#This Row],[flow]]&gt;=class[[#This Row],[low]], class[[#This Row],[flow]]&lt;=class[[#This Row],[high]]),1,0)</f>
        <v>1</v>
      </c>
    </row>
    <row r="1275" spans="1:20">
      <c r="A1275" s="59">
        <v>30751</v>
      </c>
      <c r="B1275" s="59">
        <v>3</v>
      </c>
      <c r="C1275" s="59">
        <v>1</v>
      </c>
      <c r="D1275" s="59">
        <v>2</v>
      </c>
      <c r="E1275" s="59" t="s">
        <v>82</v>
      </c>
      <c r="F1275" s="59">
        <v>3</v>
      </c>
      <c r="G1275" s="227">
        <v>1</v>
      </c>
      <c r="H1275" s="227">
        <v>4</v>
      </c>
      <c r="I1275" s="227">
        <v>14</v>
      </c>
      <c r="J1275" s="59">
        <v>11781</v>
      </c>
      <c r="K1275" s="78">
        <f>VLOOKUP(class[[#This Row],[hwycov_id]],flow[[hwycov_id]:[flow_day]],2,FALSE)</f>
        <v>11476.594528999998</v>
      </c>
      <c r="L1275" s="229">
        <f t="shared" si="60"/>
        <v>-2.5838678465325726E-2</v>
      </c>
      <c r="M1275" s="228">
        <f t="shared" si="61"/>
        <v>-304.40547100000185</v>
      </c>
      <c r="N1275" s="228">
        <f t="shared" si="62"/>
        <v>92662.690774732968</v>
      </c>
      <c r="O1275" s="59" t="e">
        <f>VLOOKUP(class[[#This Row],[hwycov_id]],check!$A$2:$P$26,16,FALSE)</f>
        <v>#N/A</v>
      </c>
      <c r="P1275" s="59">
        <v>1299</v>
      </c>
      <c r="Q1275" s="304">
        <f>ROUND(class[[#This Row],[count]],-3)</f>
        <v>12000</v>
      </c>
      <c r="R1275" s="321">
        <f>VLOOKUP(class[[#This Row],[count_rd]],caltran!$J$2:$P$182,7,FALSE)</f>
        <v>8010</v>
      </c>
      <c r="S1275" s="321">
        <f>VLOOKUP(class[[#This Row],[count_rd]],caltran!$J$2:$P$182,6,FALSE)</f>
        <v>15990</v>
      </c>
      <c r="T1275" s="59">
        <f>IF(AND(class[[#This Row],[flow]]&gt;=class[[#This Row],[low]], class[[#This Row],[flow]]&lt;=class[[#This Row],[high]]),1,0)</f>
        <v>1</v>
      </c>
    </row>
    <row r="1276" spans="1:20">
      <c r="A1276" s="59">
        <v>2482</v>
      </c>
      <c r="B1276" s="59">
        <v>3</v>
      </c>
      <c r="C1276" s="59">
        <v>1</v>
      </c>
      <c r="D1276" s="59">
        <v>2</v>
      </c>
      <c r="E1276" s="59" t="s">
        <v>82</v>
      </c>
      <c r="F1276" s="59">
        <v>3</v>
      </c>
      <c r="G1276" s="227">
        <v>1</v>
      </c>
      <c r="H1276" s="227">
        <v>5</v>
      </c>
      <c r="I1276" s="227">
        <v>5</v>
      </c>
      <c r="J1276" s="59">
        <v>11800</v>
      </c>
      <c r="K1276" s="78">
        <f>VLOOKUP(class[[#This Row],[hwycov_id]],flow[[hwycov_id]:[flow_day]],2,FALSE)</f>
        <v>14063.432937</v>
      </c>
      <c r="L1276" s="229">
        <f t="shared" si="60"/>
        <v>0.19181635059322022</v>
      </c>
      <c r="M1276" s="228">
        <f t="shared" si="61"/>
        <v>2263.4329369999996</v>
      </c>
      <c r="N1276" s="228">
        <f t="shared" si="62"/>
        <v>5123128.6602964438</v>
      </c>
      <c r="O1276" s="59" t="e">
        <f>VLOOKUP(class[[#This Row],[hwycov_id]],check!$A$2:$P$26,16,FALSE)</f>
        <v>#N/A</v>
      </c>
      <c r="P1276" s="59">
        <v>1300</v>
      </c>
      <c r="Q1276" s="304">
        <f>ROUND(class[[#This Row],[count]],-3)</f>
        <v>12000</v>
      </c>
      <c r="R1276" s="321">
        <f>VLOOKUP(class[[#This Row],[count_rd]],caltran!$J$2:$P$182,7,FALSE)</f>
        <v>8010</v>
      </c>
      <c r="S1276" s="321">
        <f>VLOOKUP(class[[#This Row],[count_rd]],caltran!$J$2:$P$182,6,FALSE)</f>
        <v>15990</v>
      </c>
      <c r="T1276" s="59">
        <f>IF(AND(class[[#This Row],[flow]]&gt;=class[[#This Row],[low]], class[[#This Row],[flow]]&lt;=class[[#This Row],[high]]),1,0)</f>
        <v>1</v>
      </c>
    </row>
    <row r="1277" spans="1:20">
      <c r="A1277" s="59">
        <v>18595</v>
      </c>
      <c r="B1277" s="59">
        <v>3</v>
      </c>
      <c r="C1277" s="59">
        <v>1</v>
      </c>
      <c r="D1277" s="59">
        <v>1</v>
      </c>
      <c r="E1277" s="59" t="s">
        <v>82</v>
      </c>
      <c r="F1277" s="59">
        <v>3</v>
      </c>
      <c r="G1277" s="227">
        <v>1</v>
      </c>
      <c r="H1277" s="227">
        <v>1</v>
      </c>
      <c r="I1277" s="227">
        <v>14</v>
      </c>
      <c r="J1277" s="59">
        <v>11862</v>
      </c>
      <c r="K1277" s="78">
        <f>VLOOKUP(class[[#This Row],[hwycov_id]],flow[[hwycov_id]:[flow_day]],2,FALSE)</f>
        <v>14008.906616</v>
      </c>
      <c r="L1277" s="229">
        <f t="shared" si="60"/>
        <v>0.18099027280391167</v>
      </c>
      <c r="M1277" s="228">
        <f t="shared" si="61"/>
        <v>2146.9066160000002</v>
      </c>
      <c r="N1277" s="228">
        <f t="shared" si="62"/>
        <v>4609208.0178245725</v>
      </c>
      <c r="O1277" s="59" t="e">
        <f>VLOOKUP(class[[#This Row],[hwycov_id]],check!$A$2:$P$26,16,FALSE)</f>
        <v>#N/A</v>
      </c>
      <c r="P1277" s="59">
        <v>1301</v>
      </c>
      <c r="Q1277" s="304">
        <f>ROUND(class[[#This Row],[count]],-3)</f>
        <v>12000</v>
      </c>
      <c r="R1277" s="321">
        <f>VLOOKUP(class[[#This Row],[count_rd]],caltran!$J$2:$P$182,7,FALSE)</f>
        <v>8010</v>
      </c>
      <c r="S1277" s="321">
        <f>VLOOKUP(class[[#This Row],[count_rd]],caltran!$J$2:$P$182,6,FALSE)</f>
        <v>15990</v>
      </c>
      <c r="T1277" s="59">
        <f>IF(AND(class[[#This Row],[flow]]&gt;=class[[#This Row],[low]], class[[#This Row],[flow]]&lt;=class[[#This Row],[high]]),1,0)</f>
        <v>1</v>
      </c>
    </row>
    <row r="1278" spans="1:20">
      <c r="A1278" s="59">
        <v>16908</v>
      </c>
      <c r="B1278" s="59">
        <v>3</v>
      </c>
      <c r="C1278" s="59">
        <v>1</v>
      </c>
      <c r="D1278" s="59">
        <v>2</v>
      </c>
      <c r="E1278" s="59" t="s">
        <v>82</v>
      </c>
      <c r="F1278" s="59">
        <v>3</v>
      </c>
      <c r="G1278" s="227">
        <v>1</v>
      </c>
      <c r="H1278" s="227">
        <v>2</v>
      </c>
      <c r="I1278" s="227">
        <v>14</v>
      </c>
      <c r="J1278" s="59">
        <v>11880</v>
      </c>
      <c r="K1278" s="78">
        <f>VLOOKUP(class[[#This Row],[hwycov_id]],flow[[hwycov_id]:[flow_day]],2,FALSE)</f>
        <v>14530.036714999998</v>
      </c>
      <c r="L1278" s="229">
        <f t="shared" si="60"/>
        <v>0.2230670635521883</v>
      </c>
      <c r="M1278" s="228">
        <f t="shared" si="61"/>
        <v>2650.0367149999984</v>
      </c>
      <c r="N1278" s="228">
        <f t="shared" si="62"/>
        <v>7022694.590847983</v>
      </c>
      <c r="O1278" s="59" t="e">
        <f>VLOOKUP(class[[#This Row],[hwycov_id]],check!$A$2:$P$26,16,FALSE)</f>
        <v>#N/A</v>
      </c>
      <c r="P1278" s="59">
        <v>1302</v>
      </c>
      <c r="Q1278" s="304">
        <f>ROUND(class[[#This Row],[count]],-3)</f>
        <v>12000</v>
      </c>
      <c r="R1278" s="321">
        <f>VLOOKUP(class[[#This Row],[count_rd]],caltran!$J$2:$P$182,7,FALSE)</f>
        <v>8010</v>
      </c>
      <c r="S1278" s="321">
        <f>VLOOKUP(class[[#This Row],[count_rd]],caltran!$J$2:$P$182,6,FALSE)</f>
        <v>15990</v>
      </c>
      <c r="T1278" s="59">
        <f>IF(AND(class[[#This Row],[flow]]&gt;=class[[#This Row],[low]], class[[#This Row],[flow]]&lt;=class[[#This Row],[high]]),1,0)</f>
        <v>1</v>
      </c>
    </row>
    <row r="1279" spans="1:20">
      <c r="A1279" s="59">
        <v>5174</v>
      </c>
      <c r="B1279" s="59">
        <v>3</v>
      </c>
      <c r="C1279" s="59">
        <v>1</v>
      </c>
      <c r="D1279" s="59">
        <v>2</v>
      </c>
      <c r="E1279" s="59" t="s">
        <v>82</v>
      </c>
      <c r="F1279" s="59">
        <v>3</v>
      </c>
      <c r="G1279" s="227">
        <v>1</v>
      </c>
      <c r="H1279" s="227">
        <v>3</v>
      </c>
      <c r="I1279" s="227">
        <v>14</v>
      </c>
      <c r="J1279" s="59">
        <v>11887</v>
      </c>
      <c r="K1279" s="78">
        <f>VLOOKUP(class[[#This Row],[hwycov_id]],flow[[hwycov_id]:[flow_day]],2,FALSE)</f>
        <v>15825.487503</v>
      </c>
      <c r="L1279" s="229">
        <f t="shared" si="60"/>
        <v>0.3313272905695297</v>
      </c>
      <c r="M1279" s="228">
        <f t="shared" si="61"/>
        <v>3938.4875030000003</v>
      </c>
      <c r="N1279" s="228">
        <f t="shared" si="62"/>
        <v>15511683.811287178</v>
      </c>
      <c r="O1279" s="59" t="e">
        <f>VLOOKUP(class[[#This Row],[hwycov_id]],check!$A$2:$P$26,16,FALSE)</f>
        <v>#N/A</v>
      </c>
      <c r="P1279" s="59">
        <v>1303</v>
      </c>
      <c r="Q1279" s="304">
        <f>ROUND(class[[#This Row],[count]],-3)</f>
        <v>12000</v>
      </c>
      <c r="R1279" s="321">
        <f>VLOOKUP(class[[#This Row],[count_rd]],caltran!$J$2:$P$182,7,FALSE)</f>
        <v>8010</v>
      </c>
      <c r="S1279" s="321">
        <f>VLOOKUP(class[[#This Row],[count_rd]],caltran!$J$2:$P$182,6,FALSE)</f>
        <v>15990</v>
      </c>
      <c r="T1279" s="59">
        <f>IF(AND(class[[#This Row],[flow]]&gt;=class[[#This Row],[low]], class[[#This Row],[flow]]&lt;=class[[#This Row],[high]]),1,0)</f>
        <v>1</v>
      </c>
    </row>
    <row r="1280" spans="1:20">
      <c r="A1280" s="59">
        <v>18650</v>
      </c>
      <c r="B1280" s="59">
        <v>3</v>
      </c>
      <c r="C1280" s="59">
        <v>1</v>
      </c>
      <c r="D1280" s="59">
        <v>1</v>
      </c>
      <c r="E1280" s="59" t="s">
        <v>82</v>
      </c>
      <c r="F1280" s="59">
        <v>3</v>
      </c>
      <c r="G1280" s="227">
        <v>1</v>
      </c>
      <c r="H1280" s="227">
        <v>1</v>
      </c>
      <c r="I1280" s="227">
        <v>14</v>
      </c>
      <c r="J1280" s="59">
        <v>11895</v>
      </c>
      <c r="K1280" s="78">
        <f>VLOOKUP(class[[#This Row],[hwycov_id]],flow[[hwycov_id]:[flow_day]],2,FALSE)</f>
        <v>19051.583998999999</v>
      </c>
      <c r="L1280" s="229">
        <f t="shared" si="60"/>
        <v>0.6016464059688944</v>
      </c>
      <c r="M1280" s="228">
        <f t="shared" si="61"/>
        <v>7156.5839989999986</v>
      </c>
      <c r="N1280" s="228">
        <f t="shared" si="62"/>
        <v>51216694.53474281</v>
      </c>
      <c r="O1280" s="59" t="e">
        <f>VLOOKUP(class[[#This Row],[hwycov_id]],check!$A$2:$P$26,16,FALSE)</f>
        <v>#N/A</v>
      </c>
      <c r="P1280" s="59">
        <v>1304</v>
      </c>
      <c r="Q1280" s="304">
        <f>ROUND(class[[#This Row],[count]],-3)</f>
        <v>12000</v>
      </c>
      <c r="R1280" s="321">
        <f>VLOOKUP(class[[#This Row],[count_rd]],caltran!$J$2:$P$182,7,FALSE)</f>
        <v>8010</v>
      </c>
      <c r="S1280" s="321">
        <f>VLOOKUP(class[[#This Row],[count_rd]],caltran!$J$2:$P$182,6,FALSE)</f>
        <v>15990</v>
      </c>
      <c r="T1280" s="59">
        <f>IF(AND(class[[#This Row],[flow]]&gt;=class[[#This Row],[low]], class[[#This Row],[flow]]&lt;=class[[#This Row],[high]]),1,0)</f>
        <v>0</v>
      </c>
    </row>
    <row r="1281" spans="1:20">
      <c r="A1281" s="59">
        <v>18632</v>
      </c>
      <c r="B1281" s="59">
        <v>3</v>
      </c>
      <c r="C1281" s="59">
        <v>1</v>
      </c>
      <c r="D1281" s="59">
        <v>1</v>
      </c>
      <c r="E1281" s="59" t="s">
        <v>82</v>
      </c>
      <c r="F1281" s="59">
        <v>3</v>
      </c>
      <c r="G1281" s="227">
        <v>1</v>
      </c>
      <c r="H1281" s="227">
        <v>1</v>
      </c>
      <c r="I1281" s="227">
        <v>14</v>
      </c>
      <c r="J1281" s="59">
        <v>11951</v>
      </c>
      <c r="K1281" s="78">
        <f>VLOOKUP(class[[#This Row],[hwycov_id]],flow[[hwycov_id]:[flow_day]],2,FALSE)</f>
        <v>11849.400024000002</v>
      </c>
      <c r="L1281" s="229">
        <f t="shared" si="60"/>
        <v>-8.5013786294032556E-3</v>
      </c>
      <c r="M1281" s="228">
        <f t="shared" si="61"/>
        <v>-101.5999759999977</v>
      </c>
      <c r="N1281" s="228">
        <f t="shared" si="62"/>
        <v>10322.555123200107</v>
      </c>
      <c r="O1281" s="59" t="e">
        <f>VLOOKUP(class[[#This Row],[hwycov_id]],check!$A$2:$P$26,16,FALSE)</f>
        <v>#N/A</v>
      </c>
      <c r="P1281" s="59">
        <v>1305</v>
      </c>
      <c r="Q1281" s="304">
        <f>ROUND(class[[#This Row],[count]],-3)</f>
        <v>12000</v>
      </c>
      <c r="R1281" s="321">
        <f>VLOOKUP(class[[#This Row],[count_rd]],caltran!$J$2:$P$182,7,FALSE)</f>
        <v>8010</v>
      </c>
      <c r="S1281" s="321">
        <f>VLOOKUP(class[[#This Row],[count_rd]],caltran!$J$2:$P$182,6,FALSE)</f>
        <v>15990</v>
      </c>
      <c r="T1281" s="59">
        <f>IF(AND(class[[#This Row],[flow]]&gt;=class[[#This Row],[low]], class[[#This Row],[flow]]&lt;=class[[#This Row],[high]]),1,0)</f>
        <v>1</v>
      </c>
    </row>
    <row r="1282" spans="1:20">
      <c r="A1282" s="59">
        <v>18788</v>
      </c>
      <c r="B1282" s="59">
        <v>3</v>
      </c>
      <c r="C1282" s="59">
        <v>1</v>
      </c>
      <c r="D1282" s="59">
        <v>2</v>
      </c>
      <c r="E1282" s="59" t="s">
        <v>82</v>
      </c>
      <c r="F1282" s="59">
        <v>3</v>
      </c>
      <c r="G1282" s="227">
        <v>1</v>
      </c>
      <c r="H1282" s="227">
        <v>1</v>
      </c>
      <c r="I1282" s="227">
        <v>14</v>
      </c>
      <c r="J1282" s="59">
        <v>11957</v>
      </c>
      <c r="K1282" s="78">
        <f>VLOOKUP(class[[#This Row],[hwycov_id]],flow[[hwycov_id]:[flow_day]],2,FALSE)</f>
        <v>7315.5215319999998</v>
      </c>
      <c r="L1282" s="229">
        <f t="shared" ref="L1282:L1345" si="63">K1282/J1282-1</f>
        <v>-0.38818085372585098</v>
      </c>
      <c r="M1282" s="228">
        <f t="shared" ref="M1282:M1345" si="64">K1282-J1282</f>
        <v>-4641.4784680000002</v>
      </c>
      <c r="N1282" s="228">
        <f t="shared" ref="N1282:N1345" si="65">POWER(M1282,2)</f>
        <v>21543322.36890763</v>
      </c>
      <c r="O1282" s="59" t="e">
        <f>VLOOKUP(class[[#This Row],[hwycov_id]],check!$A$2:$P$26,16,FALSE)</f>
        <v>#N/A</v>
      </c>
      <c r="P1282" s="59">
        <v>1306</v>
      </c>
      <c r="Q1282" s="304">
        <f>ROUND(class[[#This Row],[count]],-3)</f>
        <v>12000</v>
      </c>
      <c r="R1282" s="321">
        <f>VLOOKUP(class[[#This Row],[count_rd]],caltran!$J$2:$P$182,7,FALSE)</f>
        <v>8010</v>
      </c>
      <c r="S1282" s="321">
        <f>VLOOKUP(class[[#This Row],[count_rd]],caltran!$J$2:$P$182,6,FALSE)</f>
        <v>15990</v>
      </c>
      <c r="T1282" s="59">
        <f>IF(AND(class[[#This Row],[flow]]&gt;=class[[#This Row],[low]], class[[#This Row],[flow]]&lt;=class[[#This Row],[high]]),1,0)</f>
        <v>0</v>
      </c>
    </row>
    <row r="1283" spans="1:20">
      <c r="A1283" s="59">
        <v>18473</v>
      </c>
      <c r="B1283" s="59">
        <v>3</v>
      </c>
      <c r="C1283" s="59">
        <v>1</v>
      </c>
      <c r="D1283" s="59">
        <v>2</v>
      </c>
      <c r="E1283" s="59" t="s">
        <v>82</v>
      </c>
      <c r="F1283" s="59">
        <v>3</v>
      </c>
      <c r="G1283" s="227">
        <v>1</v>
      </c>
      <c r="H1283" s="227">
        <v>1</v>
      </c>
      <c r="I1283" s="227">
        <v>14</v>
      </c>
      <c r="J1283" s="59">
        <v>11983</v>
      </c>
      <c r="K1283" s="78">
        <f>VLOOKUP(class[[#This Row],[hwycov_id]],flow[[hwycov_id]:[flow_day]],2,FALSE)</f>
        <v>8835.9820180000006</v>
      </c>
      <c r="L1283" s="229">
        <f t="shared" si="63"/>
        <v>-0.26262354852708003</v>
      </c>
      <c r="M1283" s="228">
        <f t="shared" si="64"/>
        <v>-3147.0179819999994</v>
      </c>
      <c r="N1283" s="228">
        <f t="shared" si="65"/>
        <v>9903722.1790313479</v>
      </c>
      <c r="O1283" s="59" t="e">
        <f>VLOOKUP(class[[#This Row],[hwycov_id]],check!$A$2:$P$26,16,FALSE)</f>
        <v>#N/A</v>
      </c>
      <c r="P1283" s="59">
        <v>1307</v>
      </c>
      <c r="Q1283" s="304">
        <f>ROUND(class[[#This Row],[count]],-3)</f>
        <v>12000</v>
      </c>
      <c r="R1283" s="321">
        <f>VLOOKUP(class[[#This Row],[count_rd]],caltran!$J$2:$P$182,7,FALSE)</f>
        <v>8010</v>
      </c>
      <c r="S1283" s="321">
        <f>VLOOKUP(class[[#This Row],[count_rd]],caltran!$J$2:$P$182,6,FALSE)</f>
        <v>15990</v>
      </c>
      <c r="T1283" s="59">
        <f>IF(AND(class[[#This Row],[flow]]&gt;=class[[#This Row],[low]], class[[#This Row],[flow]]&lt;=class[[#This Row],[high]]),1,0)</f>
        <v>1</v>
      </c>
    </row>
    <row r="1284" spans="1:20">
      <c r="A1284" s="59">
        <v>17485</v>
      </c>
      <c r="B1284" s="59">
        <v>3</v>
      </c>
      <c r="C1284" s="59">
        <v>1</v>
      </c>
      <c r="D1284" s="59">
        <v>2</v>
      </c>
      <c r="E1284" s="59" t="s">
        <v>82</v>
      </c>
      <c r="F1284" s="59">
        <v>3</v>
      </c>
      <c r="G1284" s="227">
        <v>1</v>
      </c>
      <c r="H1284" s="227">
        <v>5</v>
      </c>
      <c r="I1284" s="227">
        <v>5</v>
      </c>
      <c r="J1284" s="59">
        <v>12000</v>
      </c>
      <c r="K1284" s="78">
        <f>VLOOKUP(class[[#This Row],[hwycov_id]],flow[[hwycov_id]:[flow_day]],2,FALSE)</f>
        <v>7420.1281409999992</v>
      </c>
      <c r="L1284" s="229">
        <f t="shared" si="63"/>
        <v>-0.38165598825000002</v>
      </c>
      <c r="M1284" s="228">
        <f t="shared" si="64"/>
        <v>-4579.8718590000008</v>
      </c>
      <c r="N1284" s="228">
        <f t="shared" si="65"/>
        <v>20975226.244860124</v>
      </c>
      <c r="O1284" s="59" t="e">
        <f>VLOOKUP(class[[#This Row],[hwycov_id]],check!$A$2:$P$26,16,FALSE)</f>
        <v>#N/A</v>
      </c>
      <c r="P1284" s="59">
        <v>1308</v>
      </c>
      <c r="Q1284" s="304">
        <f>ROUND(class[[#This Row],[count]],-3)</f>
        <v>12000</v>
      </c>
      <c r="R1284" s="321">
        <f>VLOOKUP(class[[#This Row],[count_rd]],caltran!$J$2:$P$182,7,FALSE)</f>
        <v>8010</v>
      </c>
      <c r="S1284" s="321">
        <f>VLOOKUP(class[[#This Row],[count_rd]],caltran!$J$2:$P$182,6,FALSE)</f>
        <v>15990</v>
      </c>
      <c r="T1284" s="59">
        <f>IF(AND(class[[#This Row],[flow]]&gt;=class[[#This Row],[low]], class[[#This Row],[flow]]&lt;=class[[#This Row],[high]]),1,0)</f>
        <v>0</v>
      </c>
    </row>
    <row r="1285" spans="1:20">
      <c r="A1285" s="59">
        <v>16118</v>
      </c>
      <c r="B1285" s="59">
        <v>3</v>
      </c>
      <c r="C1285" s="59">
        <v>1</v>
      </c>
      <c r="D1285" s="59">
        <v>2</v>
      </c>
      <c r="E1285" s="59" t="s">
        <v>82</v>
      </c>
      <c r="F1285" s="59">
        <v>3</v>
      </c>
      <c r="G1285" s="227">
        <v>1</v>
      </c>
      <c r="H1285" s="227">
        <v>5</v>
      </c>
      <c r="I1285" s="227">
        <v>5</v>
      </c>
      <c r="J1285" s="59">
        <v>12000</v>
      </c>
      <c r="K1285" s="78">
        <f>VLOOKUP(class[[#This Row],[hwycov_id]],flow[[hwycov_id]:[flow_day]],2,FALSE)</f>
        <v>11607.157639000001</v>
      </c>
      <c r="L1285" s="229">
        <f t="shared" si="63"/>
        <v>-3.2736863416666595E-2</v>
      </c>
      <c r="M1285" s="228">
        <f t="shared" si="64"/>
        <v>-392.84236099999907</v>
      </c>
      <c r="N1285" s="228">
        <f t="shared" si="65"/>
        <v>154325.1205960536</v>
      </c>
      <c r="O1285" s="59" t="e">
        <f>VLOOKUP(class[[#This Row],[hwycov_id]],check!$A$2:$P$26,16,FALSE)</f>
        <v>#N/A</v>
      </c>
      <c r="P1285" s="59">
        <v>1309</v>
      </c>
      <c r="Q1285" s="304">
        <f>ROUND(class[[#This Row],[count]],-3)</f>
        <v>12000</v>
      </c>
      <c r="R1285" s="321">
        <f>VLOOKUP(class[[#This Row],[count_rd]],caltran!$J$2:$P$182,7,FALSE)</f>
        <v>8010</v>
      </c>
      <c r="S1285" s="321">
        <f>VLOOKUP(class[[#This Row],[count_rd]],caltran!$J$2:$P$182,6,FALSE)</f>
        <v>15990</v>
      </c>
      <c r="T1285" s="59">
        <f>IF(AND(class[[#This Row],[flow]]&gt;=class[[#This Row],[low]], class[[#This Row],[flow]]&lt;=class[[#This Row],[high]]),1,0)</f>
        <v>1</v>
      </c>
    </row>
    <row r="1286" spans="1:20">
      <c r="A1286" s="59">
        <v>5777</v>
      </c>
      <c r="B1286" s="59">
        <v>3</v>
      </c>
      <c r="C1286" s="59">
        <v>1</v>
      </c>
      <c r="D1286" s="59">
        <v>2</v>
      </c>
      <c r="E1286" s="59" t="s">
        <v>82</v>
      </c>
      <c r="F1286" s="59">
        <v>3</v>
      </c>
      <c r="G1286" s="227">
        <v>1</v>
      </c>
      <c r="H1286" s="227">
        <v>3</v>
      </c>
      <c r="I1286" s="227">
        <v>14</v>
      </c>
      <c r="J1286" s="59">
        <v>12033</v>
      </c>
      <c r="K1286" s="78">
        <f>VLOOKUP(class[[#This Row],[hwycov_id]],flow[[hwycov_id]:[flow_day]],2,FALSE)</f>
        <v>3782.32881</v>
      </c>
      <c r="L1286" s="229">
        <f t="shared" si="63"/>
        <v>-0.68567033906756425</v>
      </c>
      <c r="M1286" s="228">
        <f t="shared" si="64"/>
        <v>-8250.6711900000009</v>
      </c>
      <c r="N1286" s="228">
        <f t="shared" si="65"/>
        <v>68073575.085496038</v>
      </c>
      <c r="O1286" s="59" t="e">
        <f>VLOOKUP(class[[#This Row],[hwycov_id]],check!$A$2:$P$26,16,FALSE)</f>
        <v>#N/A</v>
      </c>
      <c r="P1286" s="59">
        <v>1310</v>
      </c>
      <c r="Q1286" s="304">
        <f>ROUND(class[[#This Row],[count]],-3)</f>
        <v>12000</v>
      </c>
      <c r="R1286" s="321">
        <f>VLOOKUP(class[[#This Row],[count_rd]],caltran!$J$2:$P$182,7,FALSE)</f>
        <v>8010</v>
      </c>
      <c r="S1286" s="321">
        <f>VLOOKUP(class[[#This Row],[count_rd]],caltran!$J$2:$P$182,6,FALSE)</f>
        <v>15990</v>
      </c>
      <c r="T1286" s="59">
        <f>IF(AND(class[[#This Row],[flow]]&gt;=class[[#This Row],[low]], class[[#This Row],[flow]]&lt;=class[[#This Row],[high]]),1,0)</f>
        <v>0</v>
      </c>
    </row>
    <row r="1287" spans="1:20">
      <c r="A1287" s="59">
        <v>865</v>
      </c>
      <c r="B1287" s="59">
        <v>3</v>
      </c>
      <c r="C1287" s="59">
        <v>1</v>
      </c>
      <c r="D1287" s="59">
        <v>2</v>
      </c>
      <c r="E1287" s="59" t="s">
        <v>82</v>
      </c>
      <c r="F1287" s="59">
        <v>3</v>
      </c>
      <c r="G1287" s="227">
        <v>1</v>
      </c>
      <c r="H1287" s="227">
        <v>2</v>
      </c>
      <c r="I1287" s="227">
        <v>19</v>
      </c>
      <c r="J1287" s="59">
        <v>12089</v>
      </c>
      <c r="K1287" s="78">
        <f>VLOOKUP(class[[#This Row],[hwycov_id]],flow[[hwycov_id]:[flow_day]],2,FALSE)</f>
        <v>18012.212907000001</v>
      </c>
      <c r="L1287" s="229">
        <f t="shared" si="63"/>
        <v>0.48996715253536283</v>
      </c>
      <c r="M1287" s="228">
        <f t="shared" si="64"/>
        <v>5923.212907000001</v>
      </c>
      <c r="N1287" s="228">
        <f t="shared" si="65"/>
        <v>35084451.141651399</v>
      </c>
      <c r="O1287" s="59" t="e">
        <f>VLOOKUP(class[[#This Row],[hwycov_id]],check!$A$2:$P$26,16,FALSE)</f>
        <v>#N/A</v>
      </c>
      <c r="P1287" s="59">
        <v>1311</v>
      </c>
      <c r="Q1287" s="304">
        <f>ROUND(class[[#This Row],[count]],-3)</f>
        <v>12000</v>
      </c>
      <c r="R1287" s="321">
        <f>VLOOKUP(class[[#This Row],[count_rd]],caltran!$J$2:$P$182,7,FALSE)</f>
        <v>8010</v>
      </c>
      <c r="S1287" s="321">
        <f>VLOOKUP(class[[#This Row],[count_rd]],caltran!$J$2:$P$182,6,FALSE)</f>
        <v>15990</v>
      </c>
      <c r="T1287" s="59">
        <f>IF(AND(class[[#This Row],[flow]]&gt;=class[[#This Row],[low]], class[[#This Row],[flow]]&lt;=class[[#This Row],[high]]),1,0)</f>
        <v>0</v>
      </c>
    </row>
    <row r="1288" spans="1:20">
      <c r="A1288" s="59">
        <v>31045</v>
      </c>
      <c r="B1288" s="59">
        <v>3</v>
      </c>
      <c r="C1288" s="59">
        <v>1</v>
      </c>
      <c r="D1288" s="59">
        <v>2</v>
      </c>
      <c r="E1288" s="59" t="s">
        <v>82</v>
      </c>
      <c r="F1288" s="59">
        <v>3</v>
      </c>
      <c r="G1288" s="227">
        <v>1</v>
      </c>
      <c r="H1288" s="227">
        <v>3</v>
      </c>
      <c r="I1288" s="227">
        <v>14</v>
      </c>
      <c r="J1288" s="59">
        <v>12100</v>
      </c>
      <c r="K1288" s="78">
        <f>VLOOKUP(class[[#This Row],[hwycov_id]],flow[[hwycov_id]:[flow_day]],2,FALSE)</f>
        <v>26145.066971</v>
      </c>
      <c r="L1288" s="229">
        <f t="shared" si="63"/>
        <v>1.1607493364462811</v>
      </c>
      <c r="M1288" s="228">
        <f t="shared" si="64"/>
        <v>14045.066971</v>
      </c>
      <c r="N1288" s="228">
        <f t="shared" si="65"/>
        <v>197263906.21987513</v>
      </c>
      <c r="O1288" s="59" t="e">
        <f>VLOOKUP(class[[#This Row],[hwycov_id]],check!$A$2:$P$26,16,FALSE)</f>
        <v>#N/A</v>
      </c>
      <c r="P1288" s="59">
        <v>1312</v>
      </c>
      <c r="Q1288" s="304">
        <f>ROUND(class[[#This Row],[count]],-3)</f>
        <v>12000</v>
      </c>
      <c r="R1288" s="321">
        <f>VLOOKUP(class[[#This Row],[count_rd]],caltran!$J$2:$P$182,7,FALSE)</f>
        <v>8010</v>
      </c>
      <c r="S1288" s="321">
        <f>VLOOKUP(class[[#This Row],[count_rd]],caltran!$J$2:$P$182,6,FALSE)</f>
        <v>15990</v>
      </c>
      <c r="T1288" s="59">
        <f>IF(AND(class[[#This Row],[flow]]&gt;=class[[#This Row],[low]], class[[#This Row],[flow]]&lt;=class[[#This Row],[high]]),1,0)</f>
        <v>0</v>
      </c>
    </row>
    <row r="1289" spans="1:20">
      <c r="A1289" s="59">
        <v>1729</v>
      </c>
      <c r="B1289" s="59">
        <v>3</v>
      </c>
      <c r="C1289" s="59">
        <v>1</v>
      </c>
      <c r="D1289" s="59">
        <v>2</v>
      </c>
      <c r="E1289" s="59" t="s">
        <v>82</v>
      </c>
      <c r="F1289" s="59">
        <v>3</v>
      </c>
      <c r="G1289" s="227">
        <v>1</v>
      </c>
      <c r="H1289" s="227">
        <v>1</v>
      </c>
      <c r="I1289" s="227">
        <v>14</v>
      </c>
      <c r="J1289" s="59">
        <v>12104</v>
      </c>
      <c r="K1289" s="78">
        <f>VLOOKUP(class[[#This Row],[hwycov_id]],flow[[hwycov_id]:[flow_day]],2,FALSE)</f>
        <v>10591.740035999999</v>
      </c>
      <c r="L1289" s="229">
        <f t="shared" si="63"/>
        <v>-0.12493886021150036</v>
      </c>
      <c r="M1289" s="228">
        <f t="shared" si="64"/>
        <v>-1512.2599640000008</v>
      </c>
      <c r="N1289" s="228">
        <f t="shared" si="65"/>
        <v>2286930.1987172836</v>
      </c>
      <c r="O1289" s="59" t="e">
        <f>VLOOKUP(class[[#This Row],[hwycov_id]],check!$A$2:$P$26,16,FALSE)</f>
        <v>#N/A</v>
      </c>
      <c r="P1289" s="59">
        <v>1313</v>
      </c>
      <c r="Q1289" s="304">
        <f>ROUND(class[[#This Row],[count]],-3)</f>
        <v>12000</v>
      </c>
      <c r="R1289" s="321">
        <f>VLOOKUP(class[[#This Row],[count_rd]],caltran!$J$2:$P$182,7,FALSE)</f>
        <v>8010</v>
      </c>
      <c r="S1289" s="321">
        <f>VLOOKUP(class[[#This Row],[count_rd]],caltran!$J$2:$P$182,6,FALSE)</f>
        <v>15990</v>
      </c>
      <c r="T1289" s="59">
        <f>IF(AND(class[[#This Row],[flow]]&gt;=class[[#This Row],[low]], class[[#This Row],[flow]]&lt;=class[[#This Row],[high]]),1,0)</f>
        <v>1</v>
      </c>
    </row>
    <row r="1290" spans="1:20">
      <c r="A1290" s="59">
        <v>18004</v>
      </c>
      <c r="B1290" s="59">
        <v>3</v>
      </c>
      <c r="C1290" s="59">
        <v>1</v>
      </c>
      <c r="D1290" s="59">
        <v>2</v>
      </c>
      <c r="E1290" s="59" t="s">
        <v>82</v>
      </c>
      <c r="F1290" s="59">
        <v>3</v>
      </c>
      <c r="G1290" s="227">
        <v>1</v>
      </c>
      <c r="H1290" s="227">
        <v>5</v>
      </c>
      <c r="I1290" s="227">
        <v>5</v>
      </c>
      <c r="J1290" s="59">
        <v>12200</v>
      </c>
      <c r="K1290" s="78">
        <f>VLOOKUP(class[[#This Row],[hwycov_id]],flow[[hwycov_id]:[flow_day]],2,FALSE)</f>
        <v>9515.3689000000013</v>
      </c>
      <c r="L1290" s="229">
        <f t="shared" si="63"/>
        <v>-0.22005172950819663</v>
      </c>
      <c r="M1290" s="228">
        <f t="shared" si="64"/>
        <v>-2684.6310999999987</v>
      </c>
      <c r="N1290" s="228">
        <f t="shared" si="65"/>
        <v>7207244.1430872027</v>
      </c>
      <c r="O1290" s="59" t="e">
        <f>VLOOKUP(class[[#This Row],[hwycov_id]],check!$A$2:$P$26,16,FALSE)</f>
        <v>#N/A</v>
      </c>
      <c r="P1290" s="59">
        <v>1314</v>
      </c>
      <c r="Q1290" s="304">
        <f>ROUND(class[[#This Row],[count]],-3)</f>
        <v>12000</v>
      </c>
      <c r="R1290" s="321">
        <f>VLOOKUP(class[[#This Row],[count_rd]],caltran!$J$2:$P$182,7,FALSE)</f>
        <v>8010</v>
      </c>
      <c r="S1290" s="321">
        <f>VLOOKUP(class[[#This Row],[count_rd]],caltran!$J$2:$P$182,6,FALSE)</f>
        <v>15990</v>
      </c>
      <c r="T1290" s="59">
        <f>IF(AND(class[[#This Row],[flow]]&gt;=class[[#This Row],[low]], class[[#This Row],[flow]]&lt;=class[[#This Row],[high]]),1,0)</f>
        <v>1</v>
      </c>
    </row>
    <row r="1291" spans="1:20">
      <c r="A1291" s="59">
        <v>14792</v>
      </c>
      <c r="B1291" s="59">
        <v>3</v>
      </c>
      <c r="C1291" s="59">
        <v>1</v>
      </c>
      <c r="D1291" s="59">
        <v>2</v>
      </c>
      <c r="E1291" s="59" t="s">
        <v>82</v>
      </c>
      <c r="F1291" s="59">
        <v>3</v>
      </c>
      <c r="G1291" s="227">
        <v>1</v>
      </c>
      <c r="H1291" s="227">
        <v>2</v>
      </c>
      <c r="I1291" s="227">
        <v>14</v>
      </c>
      <c r="J1291" s="59">
        <v>12232</v>
      </c>
      <c r="K1291" s="78">
        <f>VLOOKUP(class[[#This Row],[hwycov_id]],flow[[hwycov_id]:[flow_day]],2,FALSE)</f>
        <v>13214.605990999999</v>
      </c>
      <c r="L1291" s="229">
        <f t="shared" si="63"/>
        <v>8.0330771010464153E-2</v>
      </c>
      <c r="M1291" s="228">
        <f t="shared" si="64"/>
        <v>982.60599099999854</v>
      </c>
      <c r="N1291" s="228">
        <f t="shared" si="65"/>
        <v>965514.53354908922</v>
      </c>
      <c r="O1291" s="59" t="e">
        <f>VLOOKUP(class[[#This Row],[hwycov_id]],check!$A$2:$P$26,16,FALSE)</f>
        <v>#N/A</v>
      </c>
      <c r="P1291" s="59">
        <v>1315</v>
      </c>
      <c r="Q1291" s="304">
        <f>ROUND(class[[#This Row],[count]],-3)</f>
        <v>12000</v>
      </c>
      <c r="R1291" s="321">
        <f>VLOOKUP(class[[#This Row],[count_rd]],caltran!$J$2:$P$182,7,FALSE)</f>
        <v>8010</v>
      </c>
      <c r="S1291" s="321">
        <f>VLOOKUP(class[[#This Row],[count_rd]],caltran!$J$2:$P$182,6,FALSE)</f>
        <v>15990</v>
      </c>
      <c r="T1291" s="59">
        <f>IF(AND(class[[#This Row],[flow]]&gt;=class[[#This Row],[low]], class[[#This Row],[flow]]&lt;=class[[#This Row],[high]]),1,0)</f>
        <v>1</v>
      </c>
    </row>
    <row r="1292" spans="1:20">
      <c r="A1292" s="59">
        <v>10415</v>
      </c>
      <c r="B1292" s="59">
        <v>3</v>
      </c>
      <c r="C1292" s="59">
        <v>1</v>
      </c>
      <c r="D1292" s="59">
        <v>2</v>
      </c>
      <c r="E1292" s="59" t="s">
        <v>82</v>
      </c>
      <c r="F1292" s="59">
        <v>3</v>
      </c>
      <c r="G1292" s="227">
        <v>1</v>
      </c>
      <c r="H1292" s="227">
        <v>4</v>
      </c>
      <c r="I1292" s="227">
        <v>14</v>
      </c>
      <c r="J1292" s="59">
        <v>12286</v>
      </c>
      <c r="K1292" s="78">
        <f>VLOOKUP(class[[#This Row],[hwycov_id]],flow[[hwycov_id]:[flow_day]],2,FALSE)</f>
        <v>19084.064010999999</v>
      </c>
      <c r="L1292" s="229">
        <f t="shared" si="63"/>
        <v>0.55331792373433175</v>
      </c>
      <c r="M1292" s="228">
        <f t="shared" si="64"/>
        <v>6798.0640109999986</v>
      </c>
      <c r="N1292" s="228">
        <f t="shared" si="65"/>
        <v>46213674.297653392</v>
      </c>
      <c r="O1292" s="59" t="e">
        <f>VLOOKUP(class[[#This Row],[hwycov_id]],check!$A$2:$P$26,16,FALSE)</f>
        <v>#N/A</v>
      </c>
      <c r="P1292" s="59">
        <v>1316</v>
      </c>
      <c r="Q1292" s="304">
        <f>ROUND(class[[#This Row],[count]],-3)</f>
        <v>12000</v>
      </c>
      <c r="R1292" s="321">
        <f>VLOOKUP(class[[#This Row],[count_rd]],caltran!$J$2:$P$182,7,FALSE)</f>
        <v>8010</v>
      </c>
      <c r="S1292" s="321">
        <f>VLOOKUP(class[[#This Row],[count_rd]],caltran!$J$2:$P$182,6,FALSE)</f>
        <v>15990</v>
      </c>
      <c r="T1292" s="59">
        <f>IF(AND(class[[#This Row],[flow]]&gt;=class[[#This Row],[low]], class[[#This Row],[flow]]&lt;=class[[#This Row],[high]]),1,0)</f>
        <v>0</v>
      </c>
    </row>
    <row r="1293" spans="1:20">
      <c r="A1293" s="59">
        <v>9538</v>
      </c>
      <c r="B1293" s="59">
        <v>3</v>
      </c>
      <c r="C1293" s="59">
        <v>1</v>
      </c>
      <c r="D1293" s="59">
        <v>2</v>
      </c>
      <c r="E1293" s="59" t="s">
        <v>82</v>
      </c>
      <c r="F1293" s="59">
        <v>3</v>
      </c>
      <c r="G1293" s="227">
        <v>1</v>
      </c>
      <c r="H1293" s="227">
        <v>2</v>
      </c>
      <c r="I1293" s="227">
        <v>14</v>
      </c>
      <c r="J1293" s="59">
        <v>12495</v>
      </c>
      <c r="K1293" s="78">
        <f>VLOOKUP(class[[#This Row],[hwycov_id]],flow[[hwycov_id]:[flow_day]],2,FALSE)</f>
        <v>12497.437171000001</v>
      </c>
      <c r="L1293" s="229">
        <f t="shared" si="63"/>
        <v>1.9505170068034872E-4</v>
      </c>
      <c r="M1293" s="228">
        <f t="shared" si="64"/>
        <v>2.4371710000013991</v>
      </c>
      <c r="N1293" s="228">
        <f t="shared" si="65"/>
        <v>5.9398024832478198</v>
      </c>
      <c r="O1293" s="59" t="e">
        <f>VLOOKUP(class[[#This Row],[hwycov_id]],check!$A$2:$P$26,16,FALSE)</f>
        <v>#N/A</v>
      </c>
      <c r="P1293" s="59">
        <v>1317</v>
      </c>
      <c r="Q1293" s="304">
        <f>ROUND(class[[#This Row],[count]],-3)</f>
        <v>12000</v>
      </c>
      <c r="R1293" s="321">
        <f>VLOOKUP(class[[#This Row],[count_rd]],caltran!$J$2:$P$182,7,FALSE)</f>
        <v>8010</v>
      </c>
      <c r="S1293" s="321">
        <f>VLOOKUP(class[[#This Row],[count_rd]],caltran!$J$2:$P$182,6,FALSE)</f>
        <v>15990</v>
      </c>
      <c r="T1293" s="59">
        <f>IF(AND(class[[#This Row],[flow]]&gt;=class[[#This Row],[low]], class[[#This Row],[flow]]&lt;=class[[#This Row],[high]]),1,0)</f>
        <v>1</v>
      </c>
    </row>
    <row r="1294" spans="1:20">
      <c r="A1294" s="59">
        <v>1905</v>
      </c>
      <c r="B1294" s="59">
        <v>3</v>
      </c>
      <c r="C1294" s="59">
        <v>1</v>
      </c>
      <c r="D1294" s="59">
        <v>2</v>
      </c>
      <c r="E1294" s="59" t="s">
        <v>82</v>
      </c>
      <c r="F1294" s="59">
        <v>3</v>
      </c>
      <c r="G1294" s="227">
        <v>1</v>
      </c>
      <c r="H1294" s="227">
        <v>2</v>
      </c>
      <c r="I1294" s="227">
        <v>14</v>
      </c>
      <c r="J1294" s="59">
        <v>12600</v>
      </c>
      <c r="K1294" s="78">
        <f>VLOOKUP(class[[#This Row],[hwycov_id]],flow[[hwycov_id]:[flow_day]],2,FALSE)</f>
        <v>15633.668374000001</v>
      </c>
      <c r="L1294" s="229">
        <f t="shared" si="63"/>
        <v>0.24076733126984129</v>
      </c>
      <c r="M1294" s="228">
        <f t="shared" si="64"/>
        <v>3033.6683740000008</v>
      </c>
      <c r="N1294" s="228">
        <f t="shared" si="65"/>
        <v>9203143.8034078088</v>
      </c>
      <c r="O1294" s="59" t="e">
        <f>VLOOKUP(class[[#This Row],[hwycov_id]],check!$A$2:$P$26,16,FALSE)</f>
        <v>#N/A</v>
      </c>
      <c r="P1294" s="59">
        <v>1318</v>
      </c>
      <c r="Q1294" s="304">
        <f>ROUND(class[[#This Row],[count]],-3)</f>
        <v>13000</v>
      </c>
      <c r="R1294" s="321">
        <f>VLOOKUP(class[[#This Row],[count_rd]],caltran!$J$2:$P$182,7,FALSE)</f>
        <v>8775</v>
      </c>
      <c r="S1294" s="321">
        <f>VLOOKUP(class[[#This Row],[count_rd]],caltran!$J$2:$P$182,6,FALSE)</f>
        <v>17225</v>
      </c>
      <c r="T1294" s="59">
        <f>IF(AND(class[[#This Row],[flow]]&gt;=class[[#This Row],[low]], class[[#This Row],[flow]]&lt;=class[[#This Row],[high]]),1,0)</f>
        <v>1</v>
      </c>
    </row>
    <row r="1295" spans="1:20">
      <c r="A1295" s="59">
        <v>19008</v>
      </c>
      <c r="B1295" s="59">
        <v>3</v>
      </c>
      <c r="C1295" s="59">
        <v>1</v>
      </c>
      <c r="D1295" s="59">
        <v>2</v>
      </c>
      <c r="E1295" s="59" t="s">
        <v>82</v>
      </c>
      <c r="F1295" s="59">
        <v>3</v>
      </c>
      <c r="G1295" s="227">
        <v>1</v>
      </c>
      <c r="H1295" s="227">
        <v>2</v>
      </c>
      <c r="I1295" s="227">
        <v>11</v>
      </c>
      <c r="J1295" s="59">
        <v>12600</v>
      </c>
      <c r="K1295" s="78">
        <f>VLOOKUP(class[[#This Row],[hwycov_id]],flow[[hwycov_id]:[flow_day]],2,FALSE)</f>
        <v>15600.570540999997</v>
      </c>
      <c r="L1295" s="229">
        <f t="shared" si="63"/>
        <v>0.23814051912698386</v>
      </c>
      <c r="M1295" s="228">
        <f t="shared" si="64"/>
        <v>3000.5705409999973</v>
      </c>
      <c r="N1295" s="228">
        <f t="shared" si="65"/>
        <v>9003423.5715170167</v>
      </c>
      <c r="O1295" s="59" t="e">
        <f>VLOOKUP(class[[#This Row],[hwycov_id]],check!$A$2:$P$26,16,FALSE)</f>
        <v>#N/A</v>
      </c>
      <c r="P1295" s="59">
        <v>1319</v>
      </c>
      <c r="Q1295" s="304">
        <f>ROUND(class[[#This Row],[count]],-3)</f>
        <v>13000</v>
      </c>
      <c r="R1295" s="321">
        <f>VLOOKUP(class[[#This Row],[count_rd]],caltran!$J$2:$P$182,7,FALSE)</f>
        <v>8775</v>
      </c>
      <c r="S1295" s="321">
        <f>VLOOKUP(class[[#This Row],[count_rd]],caltran!$J$2:$P$182,6,FALSE)</f>
        <v>17225</v>
      </c>
      <c r="T1295" s="59">
        <f>IF(AND(class[[#This Row],[flow]]&gt;=class[[#This Row],[low]], class[[#This Row],[flow]]&lt;=class[[#This Row],[high]]),1,0)</f>
        <v>1</v>
      </c>
    </row>
    <row r="1296" spans="1:20">
      <c r="A1296" s="59">
        <v>1891</v>
      </c>
      <c r="B1296" s="59">
        <v>3</v>
      </c>
      <c r="C1296" s="59">
        <v>1</v>
      </c>
      <c r="D1296" s="59">
        <v>2</v>
      </c>
      <c r="E1296" s="59" t="s">
        <v>82</v>
      </c>
      <c r="F1296" s="59">
        <v>3</v>
      </c>
      <c r="G1296" s="227">
        <v>1</v>
      </c>
      <c r="H1296" s="227">
        <v>4</v>
      </c>
      <c r="I1296" s="227">
        <v>8</v>
      </c>
      <c r="J1296" s="59">
        <v>12700</v>
      </c>
      <c r="K1296" s="78">
        <f>VLOOKUP(class[[#This Row],[hwycov_id]],flow[[hwycov_id]:[flow_day]],2,FALSE)</f>
        <v>9254.4371790000005</v>
      </c>
      <c r="L1296" s="229">
        <f t="shared" si="63"/>
        <v>-0.27130415913385819</v>
      </c>
      <c r="M1296" s="228">
        <f t="shared" si="64"/>
        <v>-3445.5628209999995</v>
      </c>
      <c r="N1296" s="228">
        <f t="shared" si="65"/>
        <v>11871903.153457474</v>
      </c>
      <c r="O1296" s="59" t="e">
        <f>VLOOKUP(class[[#This Row],[hwycov_id]],check!$A$2:$P$26,16,FALSE)</f>
        <v>#N/A</v>
      </c>
      <c r="P1296" s="59">
        <v>1320</v>
      </c>
      <c r="Q1296" s="304">
        <f>ROUND(class[[#This Row],[count]],-3)</f>
        <v>13000</v>
      </c>
      <c r="R1296" s="321">
        <f>VLOOKUP(class[[#This Row],[count_rd]],caltran!$J$2:$P$182,7,FALSE)</f>
        <v>8775</v>
      </c>
      <c r="S1296" s="321">
        <f>VLOOKUP(class[[#This Row],[count_rd]],caltran!$J$2:$P$182,6,FALSE)</f>
        <v>17225</v>
      </c>
      <c r="T1296" s="59">
        <f>IF(AND(class[[#This Row],[flow]]&gt;=class[[#This Row],[low]], class[[#This Row],[flow]]&lt;=class[[#This Row],[high]]),1,0)</f>
        <v>1</v>
      </c>
    </row>
    <row r="1297" spans="1:20">
      <c r="A1297" s="59">
        <v>5982</v>
      </c>
      <c r="B1297" s="59">
        <v>3</v>
      </c>
      <c r="C1297" s="59">
        <v>1</v>
      </c>
      <c r="D1297" s="59">
        <v>2</v>
      </c>
      <c r="E1297" s="59" t="s">
        <v>82</v>
      </c>
      <c r="F1297" s="59">
        <v>3</v>
      </c>
      <c r="G1297" s="227">
        <v>1</v>
      </c>
      <c r="H1297" s="227">
        <v>3</v>
      </c>
      <c r="I1297" s="227">
        <v>14</v>
      </c>
      <c r="J1297" s="59">
        <v>12753</v>
      </c>
      <c r="K1297" s="78">
        <f>VLOOKUP(class[[#This Row],[hwycov_id]],flow[[hwycov_id]:[flow_day]],2,FALSE)</f>
        <v>13548.858254999999</v>
      </c>
      <c r="L1297" s="229">
        <f t="shared" si="63"/>
        <v>6.2405571630204548E-2</v>
      </c>
      <c r="M1297" s="228">
        <f t="shared" si="64"/>
        <v>795.85825499999919</v>
      </c>
      <c r="N1297" s="228">
        <f t="shared" si="65"/>
        <v>633390.36205164378</v>
      </c>
      <c r="O1297" s="59" t="e">
        <f>VLOOKUP(class[[#This Row],[hwycov_id]],check!$A$2:$P$26,16,FALSE)</f>
        <v>#N/A</v>
      </c>
      <c r="P1297" s="59">
        <v>1321</v>
      </c>
      <c r="Q1297" s="304">
        <f>ROUND(class[[#This Row],[count]],-3)</f>
        <v>13000</v>
      </c>
      <c r="R1297" s="321">
        <f>VLOOKUP(class[[#This Row],[count_rd]],caltran!$J$2:$P$182,7,FALSE)</f>
        <v>8775</v>
      </c>
      <c r="S1297" s="321">
        <f>VLOOKUP(class[[#This Row],[count_rd]],caltran!$J$2:$P$182,6,FALSE)</f>
        <v>17225</v>
      </c>
      <c r="T1297" s="59">
        <f>IF(AND(class[[#This Row],[flow]]&gt;=class[[#This Row],[low]], class[[#This Row],[flow]]&lt;=class[[#This Row],[high]]),1,0)</f>
        <v>1</v>
      </c>
    </row>
    <row r="1298" spans="1:20">
      <c r="A1298" s="59">
        <v>7099</v>
      </c>
      <c r="B1298" s="59">
        <v>3</v>
      </c>
      <c r="C1298" s="59">
        <v>1</v>
      </c>
      <c r="D1298" s="59">
        <v>2</v>
      </c>
      <c r="E1298" s="59" t="s">
        <v>82</v>
      </c>
      <c r="F1298" s="59">
        <v>3</v>
      </c>
      <c r="G1298" s="227">
        <v>1</v>
      </c>
      <c r="H1298" s="227">
        <v>2</v>
      </c>
      <c r="I1298" s="227">
        <v>11</v>
      </c>
      <c r="J1298" s="59">
        <v>12800</v>
      </c>
      <c r="K1298" s="78">
        <f>VLOOKUP(class[[#This Row],[hwycov_id]],flow[[hwycov_id]:[flow_day]],2,FALSE)</f>
        <v>6359.4334840000001</v>
      </c>
      <c r="L1298" s="229">
        <f t="shared" si="63"/>
        <v>-0.50316925906249999</v>
      </c>
      <c r="M1298" s="228">
        <f t="shared" si="64"/>
        <v>-6440.5665159999999</v>
      </c>
      <c r="N1298" s="228">
        <f t="shared" si="65"/>
        <v>41480897.047020376</v>
      </c>
      <c r="O1298" s="59" t="e">
        <f>VLOOKUP(class[[#This Row],[hwycov_id]],check!$A$2:$P$26,16,FALSE)</f>
        <v>#N/A</v>
      </c>
      <c r="P1298" s="59">
        <v>1322</v>
      </c>
      <c r="Q1298" s="304">
        <f>ROUND(class[[#This Row],[count]],-3)</f>
        <v>13000</v>
      </c>
      <c r="R1298" s="321">
        <f>VLOOKUP(class[[#This Row],[count_rd]],caltran!$J$2:$P$182,7,FALSE)</f>
        <v>8775</v>
      </c>
      <c r="S1298" s="321">
        <f>VLOOKUP(class[[#This Row],[count_rd]],caltran!$J$2:$P$182,6,FALSE)</f>
        <v>17225</v>
      </c>
      <c r="T1298" s="59">
        <f>IF(AND(class[[#This Row],[flow]]&gt;=class[[#This Row],[low]], class[[#This Row],[flow]]&lt;=class[[#This Row],[high]]),1,0)</f>
        <v>0</v>
      </c>
    </row>
    <row r="1299" spans="1:20">
      <c r="A1299" s="59">
        <v>19321</v>
      </c>
      <c r="B1299" s="59">
        <v>3</v>
      </c>
      <c r="C1299" s="59">
        <v>1</v>
      </c>
      <c r="D1299" s="59">
        <v>2</v>
      </c>
      <c r="E1299" s="59" t="s">
        <v>82</v>
      </c>
      <c r="F1299" s="59">
        <v>3</v>
      </c>
      <c r="G1299" s="227">
        <v>1</v>
      </c>
      <c r="H1299" s="227">
        <v>7</v>
      </c>
      <c r="I1299" s="227">
        <v>7</v>
      </c>
      <c r="J1299" s="59">
        <v>12800</v>
      </c>
      <c r="K1299" s="78">
        <f>VLOOKUP(class[[#This Row],[hwycov_id]],flow[[hwycov_id]:[flow_day]],2,FALSE)</f>
        <v>9126.9246120000007</v>
      </c>
      <c r="L1299" s="229">
        <f t="shared" si="63"/>
        <v>-0.28695901468749996</v>
      </c>
      <c r="M1299" s="228">
        <f t="shared" si="64"/>
        <v>-3673.0753879999993</v>
      </c>
      <c r="N1299" s="228">
        <f t="shared" si="65"/>
        <v>13491482.805931345</v>
      </c>
      <c r="O1299" s="59" t="e">
        <f>VLOOKUP(class[[#This Row],[hwycov_id]],check!$A$2:$P$26,16,FALSE)</f>
        <v>#N/A</v>
      </c>
      <c r="P1299" s="59">
        <v>1323</v>
      </c>
      <c r="Q1299" s="304">
        <f>ROUND(class[[#This Row],[count]],-3)</f>
        <v>13000</v>
      </c>
      <c r="R1299" s="321">
        <f>VLOOKUP(class[[#This Row],[count_rd]],caltran!$J$2:$P$182,7,FALSE)</f>
        <v>8775</v>
      </c>
      <c r="S1299" s="321">
        <f>VLOOKUP(class[[#This Row],[count_rd]],caltran!$J$2:$P$182,6,FALSE)</f>
        <v>17225</v>
      </c>
      <c r="T1299" s="59">
        <f>IF(AND(class[[#This Row],[flow]]&gt;=class[[#This Row],[low]], class[[#This Row],[flow]]&lt;=class[[#This Row],[high]]),1,0)</f>
        <v>1</v>
      </c>
    </row>
    <row r="1300" spans="1:20">
      <c r="A1300" s="59">
        <v>5454</v>
      </c>
      <c r="B1300" s="59">
        <v>3</v>
      </c>
      <c r="C1300" s="59">
        <v>1</v>
      </c>
      <c r="D1300" s="59">
        <v>2</v>
      </c>
      <c r="E1300" s="59" t="s">
        <v>82</v>
      </c>
      <c r="F1300" s="59">
        <v>3</v>
      </c>
      <c r="G1300" s="227">
        <v>1</v>
      </c>
      <c r="H1300" s="227">
        <v>3</v>
      </c>
      <c r="I1300" s="227">
        <v>14</v>
      </c>
      <c r="J1300" s="59">
        <v>12873</v>
      </c>
      <c r="K1300" s="78">
        <f>VLOOKUP(class[[#This Row],[hwycov_id]],flow[[hwycov_id]:[flow_day]],2,FALSE)</f>
        <v>18576.104460000002</v>
      </c>
      <c r="L1300" s="229">
        <f t="shared" si="63"/>
        <v>0.44302838965276181</v>
      </c>
      <c r="M1300" s="228">
        <f t="shared" si="64"/>
        <v>5703.1044600000023</v>
      </c>
      <c r="N1300" s="228">
        <f t="shared" si="65"/>
        <v>32525400.481671918</v>
      </c>
      <c r="O1300" s="59" t="e">
        <f>VLOOKUP(class[[#This Row],[hwycov_id]],check!$A$2:$P$26,16,FALSE)</f>
        <v>#N/A</v>
      </c>
      <c r="P1300" s="59">
        <v>1324</v>
      </c>
      <c r="Q1300" s="304">
        <f>ROUND(class[[#This Row],[count]],-3)</f>
        <v>13000</v>
      </c>
      <c r="R1300" s="321">
        <f>VLOOKUP(class[[#This Row],[count_rd]],caltran!$J$2:$P$182,7,FALSE)</f>
        <v>8775</v>
      </c>
      <c r="S1300" s="321">
        <f>VLOOKUP(class[[#This Row],[count_rd]],caltran!$J$2:$P$182,6,FALSE)</f>
        <v>17225</v>
      </c>
      <c r="T1300" s="59">
        <f>IF(AND(class[[#This Row],[flow]]&gt;=class[[#This Row],[low]], class[[#This Row],[flow]]&lt;=class[[#This Row],[high]]),1,0)</f>
        <v>0</v>
      </c>
    </row>
    <row r="1301" spans="1:20">
      <c r="A1301" s="59">
        <v>8449</v>
      </c>
      <c r="B1301" s="59">
        <v>3</v>
      </c>
      <c r="C1301" s="59">
        <v>1</v>
      </c>
      <c r="D1301" s="59">
        <v>2</v>
      </c>
      <c r="E1301" s="59" t="s">
        <v>82</v>
      </c>
      <c r="F1301" s="59">
        <v>3</v>
      </c>
      <c r="G1301" s="227">
        <v>1</v>
      </c>
      <c r="H1301" s="227">
        <v>3</v>
      </c>
      <c r="I1301" s="227">
        <v>14</v>
      </c>
      <c r="J1301" s="59">
        <v>12883</v>
      </c>
      <c r="K1301" s="78">
        <f>VLOOKUP(class[[#This Row],[hwycov_id]],flow[[hwycov_id]:[flow_day]],2,FALSE)</f>
        <v>13607.951288999999</v>
      </c>
      <c r="L1301" s="229">
        <f t="shared" si="63"/>
        <v>5.6271931149576959E-2</v>
      </c>
      <c r="M1301" s="228">
        <f t="shared" si="64"/>
        <v>724.95128899999872</v>
      </c>
      <c r="N1301" s="228">
        <f t="shared" si="65"/>
        <v>525554.37142275972</v>
      </c>
      <c r="O1301" s="59" t="e">
        <f>VLOOKUP(class[[#This Row],[hwycov_id]],check!$A$2:$P$26,16,FALSE)</f>
        <v>#N/A</v>
      </c>
      <c r="P1301" s="59">
        <v>1325</v>
      </c>
      <c r="Q1301" s="304">
        <f>ROUND(class[[#This Row],[count]],-3)</f>
        <v>13000</v>
      </c>
      <c r="R1301" s="321">
        <f>VLOOKUP(class[[#This Row],[count_rd]],caltran!$J$2:$P$182,7,FALSE)</f>
        <v>8775</v>
      </c>
      <c r="S1301" s="321">
        <f>VLOOKUP(class[[#This Row],[count_rd]],caltran!$J$2:$P$182,6,FALSE)</f>
        <v>17225</v>
      </c>
      <c r="T1301" s="59">
        <f>IF(AND(class[[#This Row],[flow]]&gt;=class[[#This Row],[low]], class[[#This Row],[flow]]&lt;=class[[#This Row],[high]]),1,0)</f>
        <v>1</v>
      </c>
    </row>
    <row r="1302" spans="1:20">
      <c r="A1302" s="59">
        <v>10130</v>
      </c>
      <c r="B1302" s="59">
        <v>3</v>
      </c>
      <c r="C1302" s="59">
        <v>1</v>
      </c>
      <c r="D1302" s="59">
        <v>2</v>
      </c>
      <c r="E1302" s="59" t="s">
        <v>82</v>
      </c>
      <c r="F1302" s="59">
        <v>3</v>
      </c>
      <c r="G1302" s="227">
        <v>1</v>
      </c>
      <c r="H1302" s="227">
        <v>2</v>
      </c>
      <c r="I1302" s="227">
        <v>14</v>
      </c>
      <c r="J1302" s="59">
        <v>12893</v>
      </c>
      <c r="K1302" s="78">
        <f>VLOOKUP(class[[#This Row],[hwycov_id]],flow[[hwycov_id]:[flow_day]],2,FALSE)</f>
        <v>5948.3797030000005</v>
      </c>
      <c r="L1302" s="229">
        <f t="shared" si="63"/>
        <v>-0.5386349412084076</v>
      </c>
      <c r="M1302" s="228">
        <f t="shared" si="64"/>
        <v>-6944.6202969999995</v>
      </c>
      <c r="N1302" s="228">
        <f t="shared" si="65"/>
        <v>48227751.069504358</v>
      </c>
      <c r="O1302" s="59" t="e">
        <f>VLOOKUP(class[[#This Row],[hwycov_id]],check!$A$2:$P$26,16,FALSE)</f>
        <v>#N/A</v>
      </c>
      <c r="P1302" s="59">
        <v>1326</v>
      </c>
      <c r="Q1302" s="304">
        <f>ROUND(class[[#This Row],[count]],-3)</f>
        <v>13000</v>
      </c>
      <c r="R1302" s="321">
        <f>VLOOKUP(class[[#This Row],[count_rd]],caltran!$J$2:$P$182,7,FALSE)</f>
        <v>8775</v>
      </c>
      <c r="S1302" s="321">
        <f>VLOOKUP(class[[#This Row],[count_rd]],caltran!$J$2:$P$182,6,FALSE)</f>
        <v>17225</v>
      </c>
      <c r="T1302" s="59">
        <f>IF(AND(class[[#This Row],[flow]]&gt;=class[[#This Row],[low]], class[[#This Row],[flow]]&lt;=class[[#This Row],[high]]),1,0)</f>
        <v>0</v>
      </c>
    </row>
    <row r="1303" spans="1:20">
      <c r="A1303" s="59">
        <v>5120</v>
      </c>
      <c r="B1303" s="59">
        <v>3</v>
      </c>
      <c r="C1303" s="59">
        <v>1</v>
      </c>
      <c r="D1303" s="59">
        <v>2</v>
      </c>
      <c r="E1303" s="59" t="s">
        <v>82</v>
      </c>
      <c r="F1303" s="59">
        <v>3</v>
      </c>
      <c r="G1303" s="227">
        <v>1</v>
      </c>
      <c r="H1303" s="227">
        <v>2</v>
      </c>
      <c r="I1303" s="227">
        <v>11</v>
      </c>
      <c r="J1303" s="59">
        <v>12900</v>
      </c>
      <c r="K1303" s="78">
        <f>VLOOKUP(class[[#This Row],[hwycov_id]],flow[[hwycov_id]:[flow_day]],2,FALSE)</f>
        <v>11977.442153</v>
      </c>
      <c r="L1303" s="229">
        <f t="shared" si="63"/>
        <v>-7.1516112170542656E-2</v>
      </c>
      <c r="M1303" s="228">
        <f t="shared" si="64"/>
        <v>-922.55784700000004</v>
      </c>
      <c r="N1303" s="228">
        <f t="shared" si="65"/>
        <v>851112.98106127547</v>
      </c>
      <c r="O1303" s="59" t="e">
        <f>VLOOKUP(class[[#This Row],[hwycov_id]],check!$A$2:$P$26,16,FALSE)</f>
        <v>#N/A</v>
      </c>
      <c r="P1303" s="59">
        <v>1327</v>
      </c>
      <c r="Q1303" s="304">
        <f>ROUND(class[[#This Row],[count]],-3)</f>
        <v>13000</v>
      </c>
      <c r="R1303" s="321">
        <f>VLOOKUP(class[[#This Row],[count_rd]],caltran!$J$2:$P$182,7,FALSE)</f>
        <v>8775</v>
      </c>
      <c r="S1303" s="321">
        <f>VLOOKUP(class[[#This Row],[count_rd]],caltran!$J$2:$P$182,6,FALSE)</f>
        <v>17225</v>
      </c>
      <c r="T1303" s="59">
        <f>IF(AND(class[[#This Row],[flow]]&gt;=class[[#This Row],[low]], class[[#This Row],[flow]]&lt;=class[[#This Row],[high]]),1,0)</f>
        <v>1</v>
      </c>
    </row>
    <row r="1304" spans="1:20">
      <c r="A1304" s="59">
        <v>20173</v>
      </c>
      <c r="B1304" s="59">
        <v>3</v>
      </c>
      <c r="C1304" s="59">
        <v>1</v>
      </c>
      <c r="D1304" s="59">
        <v>2</v>
      </c>
      <c r="E1304" s="59" t="s">
        <v>82</v>
      </c>
      <c r="F1304" s="59">
        <v>3</v>
      </c>
      <c r="G1304" s="227">
        <v>1</v>
      </c>
      <c r="H1304" s="227">
        <v>5</v>
      </c>
      <c r="I1304" s="227">
        <v>19</v>
      </c>
      <c r="J1304" s="59">
        <v>12900</v>
      </c>
      <c r="K1304" s="78">
        <f>VLOOKUP(class[[#This Row],[hwycov_id]],flow[[hwycov_id]:[flow_day]],2,FALSE)</f>
        <v>5912.8355489999994</v>
      </c>
      <c r="L1304" s="229">
        <f t="shared" si="63"/>
        <v>-0.54164065511627912</v>
      </c>
      <c r="M1304" s="228">
        <f t="shared" si="64"/>
        <v>-6987.1644510000006</v>
      </c>
      <c r="N1304" s="228">
        <f t="shared" si="65"/>
        <v>48820467.065318137</v>
      </c>
      <c r="O1304" s="59" t="e">
        <f>VLOOKUP(class[[#This Row],[hwycov_id]],check!$A$2:$P$26,16,FALSE)</f>
        <v>#N/A</v>
      </c>
      <c r="P1304" s="59">
        <v>1328</v>
      </c>
      <c r="Q1304" s="304">
        <f>ROUND(class[[#This Row],[count]],-3)</f>
        <v>13000</v>
      </c>
      <c r="R1304" s="321">
        <f>VLOOKUP(class[[#This Row],[count_rd]],caltran!$J$2:$P$182,7,FALSE)</f>
        <v>8775</v>
      </c>
      <c r="S1304" s="321">
        <f>VLOOKUP(class[[#This Row],[count_rd]],caltran!$J$2:$P$182,6,FALSE)</f>
        <v>17225</v>
      </c>
      <c r="T1304" s="59">
        <f>IF(AND(class[[#This Row],[flow]]&gt;=class[[#This Row],[low]], class[[#This Row],[flow]]&lt;=class[[#This Row],[high]]),1,0)</f>
        <v>0</v>
      </c>
    </row>
    <row r="1305" spans="1:20">
      <c r="A1305" s="59">
        <v>18637</v>
      </c>
      <c r="B1305" s="59">
        <v>3</v>
      </c>
      <c r="C1305" s="59">
        <v>1</v>
      </c>
      <c r="D1305" s="59">
        <v>1</v>
      </c>
      <c r="E1305" s="59" t="s">
        <v>82</v>
      </c>
      <c r="F1305" s="59">
        <v>3</v>
      </c>
      <c r="G1305" s="227">
        <v>1</v>
      </c>
      <c r="H1305" s="227">
        <v>1</v>
      </c>
      <c r="I1305" s="227">
        <v>14</v>
      </c>
      <c r="J1305" s="59">
        <v>12930</v>
      </c>
      <c r="K1305" s="78">
        <f>VLOOKUP(class[[#This Row],[hwycov_id]],flow[[hwycov_id]:[flow_day]],2,FALSE)</f>
        <v>10410.075073999998</v>
      </c>
      <c r="L1305" s="229">
        <f t="shared" si="63"/>
        <v>-0.19488978546017022</v>
      </c>
      <c r="M1305" s="228">
        <f t="shared" si="64"/>
        <v>-2519.9249260000015</v>
      </c>
      <c r="N1305" s="228">
        <f t="shared" si="65"/>
        <v>6350021.6326761134</v>
      </c>
      <c r="O1305" s="59" t="e">
        <f>VLOOKUP(class[[#This Row],[hwycov_id]],check!$A$2:$P$26,16,FALSE)</f>
        <v>#N/A</v>
      </c>
      <c r="P1305" s="59">
        <v>1329</v>
      </c>
      <c r="Q1305" s="304">
        <f>ROUND(class[[#This Row],[count]],-3)</f>
        <v>13000</v>
      </c>
      <c r="R1305" s="321">
        <f>VLOOKUP(class[[#This Row],[count_rd]],caltran!$J$2:$P$182,7,FALSE)</f>
        <v>8775</v>
      </c>
      <c r="S1305" s="321">
        <f>VLOOKUP(class[[#This Row],[count_rd]],caltran!$J$2:$P$182,6,FALSE)</f>
        <v>17225</v>
      </c>
      <c r="T1305" s="59">
        <f>IF(AND(class[[#This Row],[flow]]&gt;=class[[#This Row],[low]], class[[#This Row],[flow]]&lt;=class[[#This Row],[high]]),1,0)</f>
        <v>1</v>
      </c>
    </row>
    <row r="1306" spans="1:20">
      <c r="A1306" s="59">
        <v>1502</v>
      </c>
      <c r="B1306" s="59">
        <v>3</v>
      </c>
      <c r="C1306" s="59">
        <v>1</v>
      </c>
      <c r="D1306" s="59">
        <v>2</v>
      </c>
      <c r="E1306" s="59" t="s">
        <v>82</v>
      </c>
      <c r="F1306" s="59">
        <v>3</v>
      </c>
      <c r="G1306" s="227">
        <v>1</v>
      </c>
      <c r="H1306" s="227">
        <v>2</v>
      </c>
      <c r="I1306" s="227">
        <v>11</v>
      </c>
      <c r="J1306" s="59">
        <v>13000</v>
      </c>
      <c r="K1306" s="78">
        <f>VLOOKUP(class[[#This Row],[hwycov_id]],flow[[hwycov_id]:[flow_day]],2,FALSE)</f>
        <v>10201.486045999998</v>
      </c>
      <c r="L1306" s="229">
        <f t="shared" si="63"/>
        <v>-0.21527030415384629</v>
      </c>
      <c r="M1306" s="228">
        <f t="shared" si="64"/>
        <v>-2798.5139540000018</v>
      </c>
      <c r="N1306" s="228">
        <f t="shared" si="65"/>
        <v>7831680.3507327242</v>
      </c>
      <c r="O1306" s="59" t="e">
        <f>VLOOKUP(class[[#This Row],[hwycov_id]],check!$A$2:$P$26,16,FALSE)</f>
        <v>#N/A</v>
      </c>
      <c r="P1306" s="59">
        <v>1330</v>
      </c>
      <c r="Q1306" s="304">
        <f>ROUND(class[[#This Row],[count]],-3)</f>
        <v>13000</v>
      </c>
      <c r="R1306" s="321">
        <f>VLOOKUP(class[[#This Row],[count_rd]],caltran!$J$2:$P$182,7,FALSE)</f>
        <v>8775</v>
      </c>
      <c r="S1306" s="321">
        <f>VLOOKUP(class[[#This Row],[count_rd]],caltran!$J$2:$P$182,6,FALSE)</f>
        <v>17225</v>
      </c>
      <c r="T1306" s="59">
        <f>IF(AND(class[[#This Row],[flow]]&gt;=class[[#This Row],[low]], class[[#This Row],[flow]]&lt;=class[[#This Row],[high]]),1,0)</f>
        <v>1</v>
      </c>
    </row>
    <row r="1307" spans="1:20">
      <c r="A1307" s="59">
        <v>8983</v>
      </c>
      <c r="B1307" s="59">
        <v>3</v>
      </c>
      <c r="C1307" s="59">
        <v>1</v>
      </c>
      <c r="D1307" s="59">
        <v>2</v>
      </c>
      <c r="E1307" s="59" t="s">
        <v>82</v>
      </c>
      <c r="F1307" s="59">
        <v>3</v>
      </c>
      <c r="G1307" s="227">
        <v>1</v>
      </c>
      <c r="H1307" s="227">
        <v>2</v>
      </c>
      <c r="I1307" s="227">
        <v>11</v>
      </c>
      <c r="J1307" s="59">
        <v>13000</v>
      </c>
      <c r="K1307" s="78">
        <f>VLOOKUP(class[[#This Row],[hwycov_id]],flow[[hwycov_id]:[flow_day]],2,FALSE)</f>
        <v>9376.6398310000004</v>
      </c>
      <c r="L1307" s="229">
        <f t="shared" si="63"/>
        <v>-0.27872001299999993</v>
      </c>
      <c r="M1307" s="228">
        <f t="shared" si="64"/>
        <v>-3623.3601689999996</v>
      </c>
      <c r="N1307" s="228">
        <f t="shared" si="65"/>
        <v>13128738.914295705</v>
      </c>
      <c r="O1307" s="59" t="e">
        <f>VLOOKUP(class[[#This Row],[hwycov_id]],check!$A$2:$P$26,16,FALSE)</f>
        <v>#N/A</v>
      </c>
      <c r="P1307" s="59">
        <v>1331</v>
      </c>
      <c r="Q1307" s="304">
        <f>ROUND(class[[#This Row],[count]],-3)</f>
        <v>13000</v>
      </c>
      <c r="R1307" s="321">
        <f>VLOOKUP(class[[#This Row],[count_rd]],caltran!$J$2:$P$182,7,FALSE)</f>
        <v>8775</v>
      </c>
      <c r="S1307" s="321">
        <f>VLOOKUP(class[[#This Row],[count_rd]],caltran!$J$2:$P$182,6,FALSE)</f>
        <v>17225</v>
      </c>
      <c r="T1307" s="59">
        <f>IF(AND(class[[#This Row],[flow]]&gt;=class[[#This Row],[low]], class[[#This Row],[flow]]&lt;=class[[#This Row],[high]]),1,0)</f>
        <v>1</v>
      </c>
    </row>
    <row r="1308" spans="1:20">
      <c r="A1308" s="59">
        <v>5460</v>
      </c>
      <c r="B1308" s="59">
        <v>3</v>
      </c>
      <c r="C1308" s="59">
        <v>1</v>
      </c>
      <c r="D1308" s="59">
        <v>2</v>
      </c>
      <c r="E1308" s="59" t="s">
        <v>82</v>
      </c>
      <c r="F1308" s="59">
        <v>3</v>
      </c>
      <c r="G1308" s="227">
        <v>1</v>
      </c>
      <c r="H1308" s="227">
        <v>3</v>
      </c>
      <c r="I1308" s="227">
        <v>14</v>
      </c>
      <c r="J1308" s="59">
        <v>13084</v>
      </c>
      <c r="K1308" s="78">
        <f>VLOOKUP(class[[#This Row],[hwycov_id]],flow[[hwycov_id]:[flow_day]],2,FALSE)</f>
        <v>7577.103916</v>
      </c>
      <c r="L1308" s="229">
        <f t="shared" si="63"/>
        <v>-0.42088780831549988</v>
      </c>
      <c r="M1308" s="228">
        <f t="shared" si="64"/>
        <v>-5506.896084</v>
      </c>
      <c r="N1308" s="228">
        <f t="shared" si="65"/>
        <v>30325904.479974534</v>
      </c>
      <c r="O1308" s="59" t="e">
        <f>VLOOKUP(class[[#This Row],[hwycov_id]],check!$A$2:$P$26,16,FALSE)</f>
        <v>#N/A</v>
      </c>
      <c r="P1308" s="59">
        <v>1332</v>
      </c>
      <c r="Q1308" s="304">
        <f>ROUND(class[[#This Row],[count]],-3)</f>
        <v>13000</v>
      </c>
      <c r="R1308" s="321">
        <f>VLOOKUP(class[[#This Row],[count_rd]],caltran!$J$2:$P$182,7,FALSE)</f>
        <v>8775</v>
      </c>
      <c r="S1308" s="321">
        <f>VLOOKUP(class[[#This Row],[count_rd]],caltran!$J$2:$P$182,6,FALSE)</f>
        <v>17225</v>
      </c>
      <c r="T1308" s="59">
        <f>IF(AND(class[[#This Row],[flow]]&gt;=class[[#This Row],[low]], class[[#This Row],[flow]]&lt;=class[[#This Row],[high]]),1,0)</f>
        <v>0</v>
      </c>
    </row>
    <row r="1309" spans="1:20">
      <c r="A1309" s="59">
        <v>14755</v>
      </c>
      <c r="B1309" s="59">
        <v>3</v>
      </c>
      <c r="C1309" s="59">
        <v>1</v>
      </c>
      <c r="D1309" s="59">
        <v>2</v>
      </c>
      <c r="E1309" s="59" t="s">
        <v>82</v>
      </c>
      <c r="F1309" s="59">
        <v>3</v>
      </c>
      <c r="G1309" s="227">
        <v>1</v>
      </c>
      <c r="H1309" s="227">
        <v>2</v>
      </c>
      <c r="I1309" s="227">
        <v>14</v>
      </c>
      <c r="J1309" s="59">
        <v>13097</v>
      </c>
      <c r="K1309" s="78">
        <f>VLOOKUP(class[[#This Row],[hwycov_id]],flow[[hwycov_id]:[flow_day]],2,FALSE)</f>
        <v>8221.3455109999995</v>
      </c>
      <c r="L1309" s="229">
        <f t="shared" si="63"/>
        <v>-0.37227261884401008</v>
      </c>
      <c r="M1309" s="228">
        <f t="shared" si="64"/>
        <v>-4875.6544890000005</v>
      </c>
      <c r="N1309" s="228">
        <f t="shared" si="65"/>
        <v>23772006.696105856</v>
      </c>
      <c r="O1309" s="59" t="e">
        <f>VLOOKUP(class[[#This Row],[hwycov_id]],check!$A$2:$P$26,16,FALSE)</f>
        <v>#N/A</v>
      </c>
      <c r="P1309" s="59">
        <v>1333</v>
      </c>
      <c r="Q1309" s="304">
        <f>ROUND(class[[#This Row],[count]],-3)</f>
        <v>13000</v>
      </c>
      <c r="R1309" s="321">
        <f>VLOOKUP(class[[#This Row],[count_rd]],caltran!$J$2:$P$182,7,FALSE)</f>
        <v>8775</v>
      </c>
      <c r="S1309" s="321">
        <f>VLOOKUP(class[[#This Row],[count_rd]],caltran!$J$2:$P$182,6,FALSE)</f>
        <v>17225</v>
      </c>
      <c r="T1309" s="59">
        <f>IF(AND(class[[#This Row],[flow]]&gt;=class[[#This Row],[low]], class[[#This Row],[flow]]&lt;=class[[#This Row],[high]]),1,0)</f>
        <v>0</v>
      </c>
    </row>
    <row r="1310" spans="1:20">
      <c r="A1310" s="59">
        <v>1422</v>
      </c>
      <c r="B1310" s="59">
        <v>3</v>
      </c>
      <c r="C1310" s="59">
        <v>1</v>
      </c>
      <c r="D1310" s="59">
        <v>2</v>
      </c>
      <c r="E1310" s="59" t="s">
        <v>82</v>
      </c>
      <c r="F1310" s="59">
        <v>3</v>
      </c>
      <c r="G1310" s="227">
        <v>1</v>
      </c>
      <c r="H1310" s="227">
        <v>5</v>
      </c>
      <c r="I1310" s="227">
        <v>5</v>
      </c>
      <c r="J1310" s="59">
        <v>13100</v>
      </c>
      <c r="K1310" s="78">
        <f>VLOOKUP(class[[#This Row],[hwycov_id]],flow[[hwycov_id]:[flow_day]],2,FALSE)</f>
        <v>10488.600311999999</v>
      </c>
      <c r="L1310" s="229">
        <f t="shared" si="63"/>
        <v>-0.19934348763358789</v>
      </c>
      <c r="M1310" s="228">
        <f t="shared" si="64"/>
        <v>-2611.3996880000013</v>
      </c>
      <c r="N1310" s="228">
        <f t="shared" si="65"/>
        <v>6819408.3304865044</v>
      </c>
      <c r="O1310" s="59" t="e">
        <f>VLOOKUP(class[[#This Row],[hwycov_id]],check!$A$2:$P$26,16,FALSE)</f>
        <v>#N/A</v>
      </c>
      <c r="P1310" s="59">
        <v>1334</v>
      </c>
      <c r="Q1310" s="304">
        <f>ROUND(class[[#This Row],[count]],-3)</f>
        <v>13000</v>
      </c>
      <c r="R1310" s="321">
        <f>VLOOKUP(class[[#This Row],[count_rd]],caltran!$J$2:$P$182,7,FALSE)</f>
        <v>8775</v>
      </c>
      <c r="S1310" s="321">
        <f>VLOOKUP(class[[#This Row],[count_rd]],caltran!$J$2:$P$182,6,FALSE)</f>
        <v>17225</v>
      </c>
      <c r="T1310" s="59">
        <f>IF(AND(class[[#This Row],[flow]]&gt;=class[[#This Row],[low]], class[[#This Row],[flow]]&lt;=class[[#This Row],[high]]),1,0)</f>
        <v>1</v>
      </c>
    </row>
    <row r="1311" spans="1:20">
      <c r="A1311" s="59">
        <v>13564</v>
      </c>
      <c r="B1311" s="59">
        <v>3</v>
      </c>
      <c r="C1311" s="59">
        <v>1</v>
      </c>
      <c r="D1311" s="59">
        <v>2</v>
      </c>
      <c r="E1311" s="59" t="s">
        <v>82</v>
      </c>
      <c r="F1311" s="59">
        <v>3</v>
      </c>
      <c r="G1311" s="227">
        <v>1</v>
      </c>
      <c r="H1311" s="227">
        <v>6</v>
      </c>
      <c r="I1311" s="227">
        <v>17</v>
      </c>
      <c r="J1311" s="59">
        <v>13100</v>
      </c>
      <c r="K1311" s="78">
        <f>VLOOKUP(class[[#This Row],[hwycov_id]],flow[[hwycov_id]:[flow_day]],2,FALSE)</f>
        <v>11454.147255</v>
      </c>
      <c r="L1311" s="229">
        <f t="shared" si="63"/>
        <v>-0.12563761412213736</v>
      </c>
      <c r="M1311" s="228">
        <f t="shared" si="64"/>
        <v>-1645.8527450000001</v>
      </c>
      <c r="N1311" s="228">
        <f t="shared" si="65"/>
        <v>2708831.2582240356</v>
      </c>
      <c r="O1311" s="59" t="e">
        <f>VLOOKUP(class[[#This Row],[hwycov_id]],check!$A$2:$P$26,16,FALSE)</f>
        <v>#N/A</v>
      </c>
      <c r="P1311" s="59">
        <v>1335</v>
      </c>
      <c r="Q1311" s="304">
        <f>ROUND(class[[#This Row],[count]],-3)</f>
        <v>13000</v>
      </c>
      <c r="R1311" s="321">
        <f>VLOOKUP(class[[#This Row],[count_rd]],caltran!$J$2:$P$182,7,FALSE)</f>
        <v>8775</v>
      </c>
      <c r="S1311" s="321">
        <f>VLOOKUP(class[[#This Row],[count_rd]],caltran!$J$2:$P$182,6,FALSE)</f>
        <v>17225</v>
      </c>
      <c r="T1311" s="59">
        <f>IF(AND(class[[#This Row],[flow]]&gt;=class[[#This Row],[low]], class[[#This Row],[flow]]&lt;=class[[#This Row],[high]]),1,0)</f>
        <v>1</v>
      </c>
    </row>
    <row r="1312" spans="1:20">
      <c r="A1312" s="59">
        <v>8366</v>
      </c>
      <c r="B1312" s="59">
        <v>3</v>
      </c>
      <c r="C1312" s="59">
        <v>1</v>
      </c>
      <c r="D1312" s="59">
        <v>2</v>
      </c>
      <c r="E1312" s="59" t="s">
        <v>82</v>
      </c>
      <c r="F1312" s="59">
        <v>3</v>
      </c>
      <c r="G1312" s="227">
        <v>1</v>
      </c>
      <c r="H1312" s="227">
        <v>3</v>
      </c>
      <c r="I1312" s="227">
        <v>14</v>
      </c>
      <c r="J1312" s="59">
        <v>13127</v>
      </c>
      <c r="K1312" s="78">
        <f>VLOOKUP(class[[#This Row],[hwycov_id]],flow[[hwycov_id]:[flow_day]],2,FALSE)</f>
        <v>11016.870896</v>
      </c>
      <c r="L1312" s="229">
        <f t="shared" si="63"/>
        <v>-0.16074724643863791</v>
      </c>
      <c r="M1312" s="228">
        <f t="shared" si="64"/>
        <v>-2110.1291039999996</v>
      </c>
      <c r="N1312" s="228">
        <f t="shared" si="65"/>
        <v>4452644.8355478412</v>
      </c>
      <c r="O1312" s="59" t="e">
        <f>VLOOKUP(class[[#This Row],[hwycov_id]],check!$A$2:$P$26,16,FALSE)</f>
        <v>#N/A</v>
      </c>
      <c r="P1312" s="59">
        <v>1336</v>
      </c>
      <c r="Q1312" s="304">
        <f>ROUND(class[[#This Row],[count]],-3)</f>
        <v>13000</v>
      </c>
      <c r="R1312" s="321">
        <f>VLOOKUP(class[[#This Row],[count_rd]],caltran!$J$2:$P$182,7,FALSE)</f>
        <v>8775</v>
      </c>
      <c r="S1312" s="321">
        <f>VLOOKUP(class[[#This Row],[count_rd]],caltran!$J$2:$P$182,6,FALSE)</f>
        <v>17225</v>
      </c>
      <c r="T1312" s="59">
        <f>IF(AND(class[[#This Row],[flow]]&gt;=class[[#This Row],[low]], class[[#This Row],[flow]]&lt;=class[[#This Row],[high]]),1,0)</f>
        <v>1</v>
      </c>
    </row>
    <row r="1313" spans="1:20">
      <c r="A1313" s="59">
        <v>18645</v>
      </c>
      <c r="B1313" s="59">
        <v>3</v>
      </c>
      <c r="C1313" s="59">
        <v>1</v>
      </c>
      <c r="D1313" s="59">
        <v>1</v>
      </c>
      <c r="E1313" s="59" t="s">
        <v>82</v>
      </c>
      <c r="F1313" s="59">
        <v>3</v>
      </c>
      <c r="G1313" s="227">
        <v>1</v>
      </c>
      <c r="H1313" s="227">
        <v>1</v>
      </c>
      <c r="I1313" s="227">
        <v>14</v>
      </c>
      <c r="J1313" s="59">
        <v>13174</v>
      </c>
      <c r="K1313" s="78">
        <f>VLOOKUP(class[[#This Row],[hwycov_id]],flow[[hwycov_id]:[flow_day]],2,FALSE)</f>
        <v>17966.540435000003</v>
      </c>
      <c r="L1313" s="229">
        <f t="shared" si="63"/>
        <v>0.36378779679672091</v>
      </c>
      <c r="M1313" s="228">
        <f t="shared" si="64"/>
        <v>4792.5404350000026</v>
      </c>
      <c r="N1313" s="228">
        <f t="shared" si="65"/>
        <v>22968443.821110014</v>
      </c>
      <c r="O1313" s="59" t="e">
        <f>VLOOKUP(class[[#This Row],[hwycov_id]],check!$A$2:$P$26,16,FALSE)</f>
        <v>#N/A</v>
      </c>
      <c r="P1313" s="59">
        <v>1337</v>
      </c>
      <c r="Q1313" s="304">
        <f>ROUND(class[[#This Row],[count]],-3)</f>
        <v>13000</v>
      </c>
      <c r="R1313" s="321">
        <f>VLOOKUP(class[[#This Row],[count_rd]],caltran!$J$2:$P$182,7,FALSE)</f>
        <v>8775</v>
      </c>
      <c r="S1313" s="321">
        <f>VLOOKUP(class[[#This Row],[count_rd]],caltran!$J$2:$P$182,6,FALSE)</f>
        <v>17225</v>
      </c>
      <c r="T1313" s="59">
        <f>IF(AND(class[[#This Row],[flow]]&gt;=class[[#This Row],[low]], class[[#This Row],[flow]]&lt;=class[[#This Row],[high]]),1,0)</f>
        <v>0</v>
      </c>
    </row>
    <row r="1314" spans="1:20">
      <c r="A1314" s="59">
        <v>5426</v>
      </c>
      <c r="B1314" s="59">
        <v>3</v>
      </c>
      <c r="C1314" s="59">
        <v>1</v>
      </c>
      <c r="D1314" s="59">
        <v>2</v>
      </c>
      <c r="E1314" s="59" t="s">
        <v>82</v>
      </c>
      <c r="F1314" s="59">
        <v>3</v>
      </c>
      <c r="G1314" s="227">
        <v>1</v>
      </c>
      <c r="H1314" s="227">
        <v>3</v>
      </c>
      <c r="I1314" s="227">
        <v>14</v>
      </c>
      <c r="J1314" s="59">
        <v>13194</v>
      </c>
      <c r="K1314" s="78">
        <f>VLOOKUP(class[[#This Row],[hwycov_id]],flow[[hwycov_id]:[flow_day]],2,FALSE)</f>
        <v>16196.855469000002</v>
      </c>
      <c r="L1314" s="229">
        <f t="shared" si="63"/>
        <v>0.22759250181900881</v>
      </c>
      <c r="M1314" s="228">
        <f t="shared" si="64"/>
        <v>3002.8554690000019</v>
      </c>
      <c r="N1314" s="228">
        <f t="shared" si="65"/>
        <v>9017140.9677032214</v>
      </c>
      <c r="O1314" s="59" t="e">
        <f>VLOOKUP(class[[#This Row],[hwycov_id]],check!$A$2:$P$26,16,FALSE)</f>
        <v>#N/A</v>
      </c>
      <c r="P1314" s="59">
        <v>1338</v>
      </c>
      <c r="Q1314" s="304">
        <f>ROUND(class[[#This Row],[count]],-3)</f>
        <v>13000</v>
      </c>
      <c r="R1314" s="321">
        <f>VLOOKUP(class[[#This Row],[count_rd]],caltran!$J$2:$P$182,7,FALSE)</f>
        <v>8775</v>
      </c>
      <c r="S1314" s="321">
        <f>VLOOKUP(class[[#This Row],[count_rd]],caltran!$J$2:$P$182,6,FALSE)</f>
        <v>17225</v>
      </c>
      <c r="T1314" s="59">
        <f>IF(AND(class[[#This Row],[flow]]&gt;=class[[#This Row],[low]], class[[#This Row],[flow]]&lt;=class[[#This Row],[high]]),1,0)</f>
        <v>1</v>
      </c>
    </row>
    <row r="1315" spans="1:20">
      <c r="A1315" s="59">
        <v>17884</v>
      </c>
      <c r="B1315" s="59">
        <v>3</v>
      </c>
      <c r="C1315" s="59">
        <v>1</v>
      </c>
      <c r="D1315" s="59">
        <v>2</v>
      </c>
      <c r="E1315" s="59" t="s">
        <v>82</v>
      </c>
      <c r="F1315" s="59">
        <v>3</v>
      </c>
      <c r="G1315" s="227">
        <v>1</v>
      </c>
      <c r="H1315" s="227">
        <v>7</v>
      </c>
      <c r="I1315" s="227">
        <v>7</v>
      </c>
      <c r="J1315" s="59">
        <v>13200</v>
      </c>
      <c r="K1315" s="78">
        <f>VLOOKUP(class[[#This Row],[hwycov_id]],flow[[hwycov_id]:[flow_day]],2,FALSE)</f>
        <v>11606.250215</v>
      </c>
      <c r="L1315" s="229">
        <f t="shared" si="63"/>
        <v>-0.12073862007575753</v>
      </c>
      <c r="M1315" s="228">
        <f t="shared" si="64"/>
        <v>-1593.749785</v>
      </c>
      <c r="N1315" s="228">
        <f t="shared" si="65"/>
        <v>2540038.3771875463</v>
      </c>
      <c r="O1315" s="59" t="e">
        <f>VLOOKUP(class[[#This Row],[hwycov_id]],check!$A$2:$P$26,16,FALSE)</f>
        <v>#N/A</v>
      </c>
      <c r="P1315" s="59">
        <v>1339</v>
      </c>
      <c r="Q1315" s="304">
        <f>ROUND(class[[#This Row],[count]],-3)</f>
        <v>13000</v>
      </c>
      <c r="R1315" s="321">
        <f>VLOOKUP(class[[#This Row],[count_rd]],caltran!$J$2:$P$182,7,FALSE)</f>
        <v>8775</v>
      </c>
      <c r="S1315" s="321">
        <f>VLOOKUP(class[[#This Row],[count_rd]],caltran!$J$2:$P$182,6,FALSE)</f>
        <v>17225</v>
      </c>
      <c r="T1315" s="59">
        <f>IF(AND(class[[#This Row],[flow]]&gt;=class[[#This Row],[low]], class[[#This Row],[flow]]&lt;=class[[#This Row],[high]]),1,0)</f>
        <v>1</v>
      </c>
    </row>
    <row r="1316" spans="1:20">
      <c r="A1316" s="59">
        <v>19030</v>
      </c>
      <c r="B1316" s="59">
        <v>3</v>
      </c>
      <c r="C1316" s="59">
        <v>1</v>
      </c>
      <c r="D1316" s="59">
        <v>2</v>
      </c>
      <c r="E1316" s="59" t="s">
        <v>82</v>
      </c>
      <c r="F1316" s="59">
        <v>3</v>
      </c>
      <c r="G1316" s="227">
        <v>1</v>
      </c>
      <c r="H1316" s="227">
        <v>2</v>
      </c>
      <c r="I1316" s="227">
        <v>11</v>
      </c>
      <c r="J1316" s="59">
        <v>13200</v>
      </c>
      <c r="K1316" s="78">
        <f>VLOOKUP(class[[#This Row],[hwycov_id]],flow[[hwycov_id]:[flow_day]],2,FALSE)</f>
        <v>10613.027833</v>
      </c>
      <c r="L1316" s="229">
        <f t="shared" si="63"/>
        <v>-0.19598273992424242</v>
      </c>
      <c r="M1316" s="228">
        <f t="shared" si="64"/>
        <v>-2586.9721669999999</v>
      </c>
      <c r="N1316" s="228">
        <f t="shared" si="65"/>
        <v>6692424.9928326756</v>
      </c>
      <c r="O1316" s="59" t="e">
        <f>VLOOKUP(class[[#This Row],[hwycov_id]],check!$A$2:$P$26,16,FALSE)</f>
        <v>#N/A</v>
      </c>
      <c r="P1316" s="59">
        <v>1340</v>
      </c>
      <c r="Q1316" s="304">
        <f>ROUND(class[[#This Row],[count]],-3)</f>
        <v>13000</v>
      </c>
      <c r="R1316" s="321">
        <f>VLOOKUP(class[[#This Row],[count_rd]],caltran!$J$2:$P$182,7,FALSE)</f>
        <v>8775</v>
      </c>
      <c r="S1316" s="321">
        <f>VLOOKUP(class[[#This Row],[count_rd]],caltran!$J$2:$P$182,6,FALSE)</f>
        <v>17225</v>
      </c>
      <c r="T1316" s="59">
        <f>IF(AND(class[[#This Row],[flow]]&gt;=class[[#This Row],[low]], class[[#This Row],[flow]]&lt;=class[[#This Row],[high]]),1,0)</f>
        <v>1</v>
      </c>
    </row>
    <row r="1317" spans="1:20">
      <c r="A1317" s="59">
        <v>6986</v>
      </c>
      <c r="B1317" s="59">
        <v>3</v>
      </c>
      <c r="C1317" s="59">
        <v>1</v>
      </c>
      <c r="D1317" s="59">
        <v>2</v>
      </c>
      <c r="E1317" s="59" t="s">
        <v>82</v>
      </c>
      <c r="F1317" s="59">
        <v>3</v>
      </c>
      <c r="G1317" s="227">
        <v>1</v>
      </c>
      <c r="H1317" s="227">
        <v>5</v>
      </c>
      <c r="I1317" s="227">
        <v>5</v>
      </c>
      <c r="J1317" s="59">
        <v>13300</v>
      </c>
      <c r="K1317" s="78">
        <f>VLOOKUP(class[[#This Row],[hwycov_id]],flow[[hwycov_id]:[flow_day]],2,FALSE)</f>
        <v>7374.8160659999994</v>
      </c>
      <c r="L1317" s="229">
        <f t="shared" si="63"/>
        <v>-0.44550255142857142</v>
      </c>
      <c r="M1317" s="228">
        <f t="shared" si="64"/>
        <v>-5925.1839340000006</v>
      </c>
      <c r="N1317" s="228">
        <f t="shared" si="65"/>
        <v>35107804.651731722</v>
      </c>
      <c r="O1317" s="59" t="e">
        <f>VLOOKUP(class[[#This Row],[hwycov_id]],check!$A$2:$P$26,16,FALSE)</f>
        <v>#N/A</v>
      </c>
      <c r="P1317" s="59">
        <v>1341</v>
      </c>
      <c r="Q1317" s="304">
        <f>ROUND(class[[#This Row],[count]],-3)</f>
        <v>13000</v>
      </c>
      <c r="R1317" s="321">
        <f>VLOOKUP(class[[#This Row],[count_rd]],caltran!$J$2:$P$182,7,FALSE)</f>
        <v>8775</v>
      </c>
      <c r="S1317" s="321">
        <f>VLOOKUP(class[[#This Row],[count_rd]],caltran!$J$2:$P$182,6,FALSE)</f>
        <v>17225</v>
      </c>
      <c r="T1317" s="59">
        <f>IF(AND(class[[#This Row],[flow]]&gt;=class[[#This Row],[low]], class[[#This Row],[flow]]&lt;=class[[#This Row],[high]]),1,0)</f>
        <v>0</v>
      </c>
    </row>
    <row r="1318" spans="1:20">
      <c r="A1318" s="59">
        <v>6641</v>
      </c>
      <c r="B1318" s="59">
        <v>3</v>
      </c>
      <c r="C1318" s="59">
        <v>1</v>
      </c>
      <c r="D1318" s="59">
        <v>2</v>
      </c>
      <c r="E1318" s="59" t="s">
        <v>82</v>
      </c>
      <c r="F1318" s="59">
        <v>3</v>
      </c>
      <c r="G1318" s="227">
        <v>1</v>
      </c>
      <c r="H1318" s="227">
        <v>3</v>
      </c>
      <c r="I1318" s="227">
        <v>14</v>
      </c>
      <c r="J1318" s="59">
        <v>13422</v>
      </c>
      <c r="K1318" s="78">
        <f>VLOOKUP(class[[#This Row],[hwycov_id]],flow[[hwycov_id]:[flow_day]],2,FALSE)</f>
        <v>16925.247191999999</v>
      </c>
      <c r="L1318" s="229">
        <f t="shared" si="63"/>
        <v>0.26100783728207411</v>
      </c>
      <c r="M1318" s="228">
        <f t="shared" si="64"/>
        <v>3503.2471919999989</v>
      </c>
      <c r="N1318" s="228">
        <f t="shared" si="65"/>
        <v>12272740.888255877</v>
      </c>
      <c r="O1318" s="59" t="e">
        <f>VLOOKUP(class[[#This Row],[hwycov_id]],check!$A$2:$P$26,16,FALSE)</f>
        <v>#N/A</v>
      </c>
      <c r="P1318" s="59">
        <v>1342</v>
      </c>
      <c r="Q1318" s="304">
        <f>ROUND(class[[#This Row],[count]],-3)</f>
        <v>13000</v>
      </c>
      <c r="R1318" s="321">
        <f>VLOOKUP(class[[#This Row],[count_rd]],caltran!$J$2:$P$182,7,FALSE)</f>
        <v>8775</v>
      </c>
      <c r="S1318" s="321">
        <f>VLOOKUP(class[[#This Row],[count_rd]],caltran!$J$2:$P$182,6,FALSE)</f>
        <v>17225</v>
      </c>
      <c r="T1318" s="59">
        <f>IF(AND(class[[#This Row],[flow]]&gt;=class[[#This Row],[low]], class[[#This Row],[flow]]&lt;=class[[#This Row],[high]]),1,0)</f>
        <v>1</v>
      </c>
    </row>
    <row r="1319" spans="1:20">
      <c r="A1319" s="59">
        <v>19046</v>
      </c>
      <c r="B1319" s="59">
        <v>3</v>
      </c>
      <c r="C1319" s="59">
        <v>1</v>
      </c>
      <c r="D1319" s="59">
        <v>2</v>
      </c>
      <c r="E1319" s="59" t="s">
        <v>82</v>
      </c>
      <c r="F1319" s="59">
        <v>3</v>
      </c>
      <c r="G1319" s="227">
        <v>1</v>
      </c>
      <c r="H1319" s="227">
        <v>2</v>
      </c>
      <c r="I1319" s="227">
        <v>11</v>
      </c>
      <c r="J1319" s="59">
        <v>13500</v>
      </c>
      <c r="K1319" s="78">
        <f>VLOOKUP(class[[#This Row],[hwycov_id]],flow[[hwycov_id]:[flow_day]],2,FALSE)</f>
        <v>11145.632935000001</v>
      </c>
      <c r="L1319" s="229">
        <f t="shared" si="63"/>
        <v>-0.17439756037037024</v>
      </c>
      <c r="M1319" s="228">
        <f t="shared" si="64"/>
        <v>-2354.3670649999985</v>
      </c>
      <c r="N1319" s="228">
        <f t="shared" si="65"/>
        <v>5543044.2767567076</v>
      </c>
      <c r="O1319" s="59" t="e">
        <f>VLOOKUP(class[[#This Row],[hwycov_id]],check!$A$2:$P$26,16,FALSE)</f>
        <v>#N/A</v>
      </c>
      <c r="P1319" s="59">
        <v>1343</v>
      </c>
      <c r="Q1319" s="304">
        <f>ROUND(class[[#This Row],[count]],-3)</f>
        <v>14000</v>
      </c>
      <c r="R1319" s="321">
        <f>VLOOKUP(class[[#This Row],[count_rd]],caltran!$J$2:$P$182,7,FALSE)</f>
        <v>9618</v>
      </c>
      <c r="S1319" s="321">
        <f>VLOOKUP(class[[#This Row],[count_rd]],caltran!$J$2:$P$182,6,FALSE)</f>
        <v>18382</v>
      </c>
      <c r="T1319" s="59">
        <f>IF(AND(class[[#This Row],[flow]]&gt;=class[[#This Row],[low]], class[[#This Row],[flow]]&lt;=class[[#This Row],[high]]),1,0)</f>
        <v>1</v>
      </c>
    </row>
    <row r="1320" spans="1:20">
      <c r="A1320" s="59">
        <v>18300</v>
      </c>
      <c r="B1320" s="59">
        <v>3</v>
      </c>
      <c r="C1320" s="59">
        <v>1</v>
      </c>
      <c r="D1320" s="59">
        <v>1</v>
      </c>
      <c r="E1320" s="59" t="s">
        <v>82</v>
      </c>
      <c r="F1320" s="59">
        <v>3</v>
      </c>
      <c r="G1320" s="227">
        <v>1</v>
      </c>
      <c r="H1320" s="227">
        <v>1</v>
      </c>
      <c r="I1320" s="227">
        <v>14</v>
      </c>
      <c r="J1320" s="59">
        <v>13512</v>
      </c>
      <c r="K1320" s="78">
        <f>VLOOKUP(class[[#This Row],[hwycov_id]],flow[[hwycov_id]:[flow_day]],2,FALSE)</f>
        <v>8679.8762050000005</v>
      </c>
      <c r="L1320" s="229">
        <f t="shared" si="63"/>
        <v>-0.35761721395796331</v>
      </c>
      <c r="M1320" s="228">
        <f t="shared" si="64"/>
        <v>-4832.1237949999995</v>
      </c>
      <c r="N1320" s="228">
        <f t="shared" si="65"/>
        <v>23349420.370205197</v>
      </c>
      <c r="O1320" s="59" t="e">
        <f>VLOOKUP(class[[#This Row],[hwycov_id]],check!$A$2:$P$26,16,FALSE)</f>
        <v>#N/A</v>
      </c>
      <c r="P1320" s="59">
        <v>1344</v>
      </c>
      <c r="Q1320" s="304">
        <f>ROUND(class[[#This Row],[count]],-3)</f>
        <v>14000</v>
      </c>
      <c r="R1320" s="321">
        <f>VLOOKUP(class[[#This Row],[count_rd]],caltran!$J$2:$P$182,7,FALSE)</f>
        <v>9618</v>
      </c>
      <c r="S1320" s="321">
        <f>VLOOKUP(class[[#This Row],[count_rd]],caltran!$J$2:$P$182,6,FALSE)</f>
        <v>18382</v>
      </c>
      <c r="T1320" s="59">
        <f>IF(AND(class[[#This Row],[flow]]&gt;=class[[#This Row],[low]], class[[#This Row],[flow]]&lt;=class[[#This Row],[high]]),1,0)</f>
        <v>0</v>
      </c>
    </row>
    <row r="1321" spans="1:20">
      <c r="A1321" s="59">
        <v>14201</v>
      </c>
      <c r="B1321" s="59">
        <v>3</v>
      </c>
      <c r="C1321" s="59">
        <v>1</v>
      </c>
      <c r="D1321" s="59">
        <v>2</v>
      </c>
      <c r="E1321" s="59" t="s">
        <v>82</v>
      </c>
      <c r="F1321" s="59">
        <v>3</v>
      </c>
      <c r="G1321" s="227">
        <v>1</v>
      </c>
      <c r="H1321" s="227">
        <v>2</v>
      </c>
      <c r="I1321" s="227">
        <v>11</v>
      </c>
      <c r="J1321" s="59">
        <v>13800</v>
      </c>
      <c r="K1321" s="78">
        <f>VLOOKUP(class[[#This Row],[hwycov_id]],flow[[hwycov_id]:[flow_day]],2,FALSE)</f>
        <v>14491.945474</v>
      </c>
      <c r="L1321" s="229">
        <f t="shared" si="63"/>
        <v>5.0140976376811697E-2</v>
      </c>
      <c r="M1321" s="228">
        <f t="shared" si="64"/>
        <v>691.9454740000001</v>
      </c>
      <c r="N1321" s="228">
        <f t="shared" si="65"/>
        <v>478788.53898908483</v>
      </c>
      <c r="O1321" s="59" t="e">
        <f>VLOOKUP(class[[#This Row],[hwycov_id]],check!$A$2:$P$26,16,FALSE)</f>
        <v>#N/A</v>
      </c>
      <c r="P1321" s="59">
        <v>1345</v>
      </c>
      <c r="Q1321" s="304">
        <f>ROUND(class[[#This Row],[count]],-3)</f>
        <v>14000</v>
      </c>
      <c r="R1321" s="321">
        <f>VLOOKUP(class[[#This Row],[count_rd]],caltran!$J$2:$P$182,7,FALSE)</f>
        <v>9618</v>
      </c>
      <c r="S1321" s="321">
        <f>VLOOKUP(class[[#This Row],[count_rd]],caltran!$J$2:$P$182,6,FALSE)</f>
        <v>18382</v>
      </c>
      <c r="T1321" s="59">
        <f>IF(AND(class[[#This Row],[flow]]&gt;=class[[#This Row],[low]], class[[#This Row],[flow]]&lt;=class[[#This Row],[high]]),1,0)</f>
        <v>1</v>
      </c>
    </row>
    <row r="1322" spans="1:20">
      <c r="A1322" s="59">
        <v>12197</v>
      </c>
      <c r="B1322" s="59">
        <v>3</v>
      </c>
      <c r="C1322" s="59">
        <v>1</v>
      </c>
      <c r="D1322" s="59">
        <v>2</v>
      </c>
      <c r="E1322" s="59" t="s">
        <v>82</v>
      </c>
      <c r="F1322" s="59">
        <v>3</v>
      </c>
      <c r="G1322" s="227">
        <v>1</v>
      </c>
      <c r="H1322" s="227">
        <v>3</v>
      </c>
      <c r="I1322" s="227">
        <v>14</v>
      </c>
      <c r="J1322" s="59">
        <v>13841</v>
      </c>
      <c r="K1322" s="78">
        <f>VLOOKUP(class[[#This Row],[hwycov_id]],flow[[hwycov_id]:[flow_day]],2,FALSE)</f>
        <v>11981.564949</v>
      </c>
      <c r="L1322" s="229">
        <f t="shared" si="63"/>
        <v>-0.13434253673867502</v>
      </c>
      <c r="M1322" s="228">
        <f t="shared" si="64"/>
        <v>-1859.4350510000004</v>
      </c>
      <c r="N1322" s="228">
        <f t="shared" si="65"/>
        <v>3457498.708887374</v>
      </c>
      <c r="O1322" s="59" t="e">
        <f>VLOOKUP(class[[#This Row],[hwycov_id]],check!$A$2:$P$26,16,FALSE)</f>
        <v>#N/A</v>
      </c>
      <c r="P1322" s="59">
        <v>1346</v>
      </c>
      <c r="Q1322" s="304">
        <f>ROUND(class[[#This Row],[count]],-3)</f>
        <v>14000</v>
      </c>
      <c r="R1322" s="321">
        <f>VLOOKUP(class[[#This Row],[count_rd]],caltran!$J$2:$P$182,7,FALSE)</f>
        <v>9618</v>
      </c>
      <c r="S1322" s="321">
        <f>VLOOKUP(class[[#This Row],[count_rd]],caltran!$J$2:$P$182,6,FALSE)</f>
        <v>18382</v>
      </c>
      <c r="T1322" s="59">
        <f>IF(AND(class[[#This Row],[flow]]&gt;=class[[#This Row],[low]], class[[#This Row],[flow]]&lt;=class[[#This Row],[high]]),1,0)</f>
        <v>1</v>
      </c>
    </row>
    <row r="1323" spans="1:20">
      <c r="A1323" s="59">
        <v>7565</v>
      </c>
      <c r="B1323" s="59">
        <v>3</v>
      </c>
      <c r="C1323" s="59">
        <v>1</v>
      </c>
      <c r="D1323" s="59">
        <v>2</v>
      </c>
      <c r="E1323" s="59" t="s">
        <v>82</v>
      </c>
      <c r="F1323" s="59">
        <v>3</v>
      </c>
      <c r="G1323" s="227">
        <v>1</v>
      </c>
      <c r="H1323" s="227">
        <v>5</v>
      </c>
      <c r="I1323" s="227">
        <v>5</v>
      </c>
      <c r="J1323" s="59">
        <v>13900</v>
      </c>
      <c r="K1323" s="78">
        <f>VLOOKUP(class[[#This Row],[hwycov_id]],flow[[hwycov_id]:[flow_day]],2,FALSE)</f>
        <v>16260.582738999999</v>
      </c>
      <c r="L1323" s="229">
        <f t="shared" si="63"/>
        <v>0.16982609633093526</v>
      </c>
      <c r="M1323" s="228">
        <f t="shared" si="64"/>
        <v>2360.5827389999995</v>
      </c>
      <c r="N1323" s="228">
        <f t="shared" si="65"/>
        <v>5572350.8676647395</v>
      </c>
      <c r="O1323" s="59" t="e">
        <f>VLOOKUP(class[[#This Row],[hwycov_id]],check!$A$2:$P$26,16,FALSE)</f>
        <v>#N/A</v>
      </c>
      <c r="P1323" s="59">
        <v>1347</v>
      </c>
      <c r="Q1323" s="304">
        <f>ROUND(class[[#This Row],[count]],-3)</f>
        <v>14000</v>
      </c>
      <c r="R1323" s="321">
        <f>VLOOKUP(class[[#This Row],[count_rd]],caltran!$J$2:$P$182,7,FALSE)</f>
        <v>9618</v>
      </c>
      <c r="S1323" s="321">
        <f>VLOOKUP(class[[#This Row],[count_rd]],caltran!$J$2:$P$182,6,FALSE)</f>
        <v>18382</v>
      </c>
      <c r="T1323" s="59">
        <f>IF(AND(class[[#This Row],[flow]]&gt;=class[[#This Row],[low]], class[[#This Row],[flow]]&lt;=class[[#This Row],[high]]),1,0)</f>
        <v>1</v>
      </c>
    </row>
    <row r="1324" spans="1:20">
      <c r="A1324" s="59">
        <v>766</v>
      </c>
      <c r="B1324" s="59">
        <v>3</v>
      </c>
      <c r="C1324" s="59">
        <v>1</v>
      </c>
      <c r="D1324" s="59">
        <v>2</v>
      </c>
      <c r="E1324" s="59" t="s">
        <v>82</v>
      </c>
      <c r="F1324" s="59">
        <v>3</v>
      </c>
      <c r="G1324" s="227">
        <v>1</v>
      </c>
      <c r="H1324" s="227">
        <v>5</v>
      </c>
      <c r="I1324" s="227">
        <v>5</v>
      </c>
      <c r="J1324" s="59">
        <v>13900</v>
      </c>
      <c r="K1324" s="78">
        <f>VLOOKUP(class[[#This Row],[hwycov_id]],flow[[hwycov_id]:[flow_day]],2,FALSE)</f>
        <v>8627.6594089999999</v>
      </c>
      <c r="L1324" s="229">
        <f t="shared" si="63"/>
        <v>-0.37930507848920869</v>
      </c>
      <c r="M1324" s="228">
        <f t="shared" si="64"/>
        <v>-5272.3405910000001</v>
      </c>
      <c r="N1324" s="228">
        <f t="shared" si="65"/>
        <v>27797575.30750623</v>
      </c>
      <c r="O1324" s="59" t="e">
        <f>VLOOKUP(class[[#This Row],[hwycov_id]],check!$A$2:$P$26,16,FALSE)</f>
        <v>#N/A</v>
      </c>
      <c r="P1324" s="59">
        <v>1348</v>
      </c>
      <c r="Q1324" s="304">
        <f>ROUND(class[[#This Row],[count]],-3)</f>
        <v>14000</v>
      </c>
      <c r="R1324" s="321">
        <f>VLOOKUP(class[[#This Row],[count_rd]],caltran!$J$2:$P$182,7,FALSE)</f>
        <v>9618</v>
      </c>
      <c r="S1324" s="321">
        <f>VLOOKUP(class[[#This Row],[count_rd]],caltran!$J$2:$P$182,6,FALSE)</f>
        <v>18382</v>
      </c>
      <c r="T1324" s="59">
        <f>IF(AND(class[[#This Row],[flow]]&gt;=class[[#This Row],[low]], class[[#This Row],[flow]]&lt;=class[[#This Row],[high]]),1,0)</f>
        <v>0</v>
      </c>
    </row>
    <row r="1325" spans="1:20">
      <c r="A1325" s="59">
        <v>15759</v>
      </c>
      <c r="B1325" s="59">
        <v>3</v>
      </c>
      <c r="C1325" s="59">
        <v>1</v>
      </c>
      <c r="D1325" s="59">
        <v>2</v>
      </c>
      <c r="E1325" s="59" t="s">
        <v>82</v>
      </c>
      <c r="F1325" s="59">
        <v>3</v>
      </c>
      <c r="G1325" s="227">
        <v>1</v>
      </c>
      <c r="H1325" s="227">
        <v>3</v>
      </c>
      <c r="I1325" s="227">
        <v>14</v>
      </c>
      <c r="J1325" s="59">
        <v>13960</v>
      </c>
      <c r="K1325" s="78">
        <f>VLOOKUP(class[[#This Row],[hwycov_id]],flow[[hwycov_id]:[flow_day]],2,FALSE)</f>
        <v>28007.281768000001</v>
      </c>
      <c r="L1325" s="229">
        <f t="shared" si="63"/>
        <v>1.006252275644699</v>
      </c>
      <c r="M1325" s="228">
        <f t="shared" si="64"/>
        <v>14047.281768000001</v>
      </c>
      <c r="N1325" s="228">
        <f t="shared" si="65"/>
        <v>197326125.06958523</v>
      </c>
      <c r="O1325" s="59" t="e">
        <f>VLOOKUP(class[[#This Row],[hwycov_id]],check!$A$2:$P$26,16,FALSE)</f>
        <v>#N/A</v>
      </c>
      <c r="P1325" s="59">
        <v>1349</v>
      </c>
      <c r="Q1325" s="304">
        <f>ROUND(class[[#This Row],[count]],-3)</f>
        <v>14000</v>
      </c>
      <c r="R1325" s="321">
        <f>VLOOKUP(class[[#This Row],[count_rd]],caltran!$J$2:$P$182,7,FALSE)</f>
        <v>9618</v>
      </c>
      <c r="S1325" s="321">
        <f>VLOOKUP(class[[#This Row],[count_rd]],caltran!$J$2:$P$182,6,FALSE)</f>
        <v>18382</v>
      </c>
      <c r="T1325" s="59">
        <f>IF(AND(class[[#This Row],[flow]]&gt;=class[[#This Row],[low]], class[[#This Row],[flow]]&lt;=class[[#This Row],[high]]),1,0)</f>
        <v>0</v>
      </c>
    </row>
    <row r="1326" spans="1:20">
      <c r="A1326" s="59">
        <v>18626</v>
      </c>
      <c r="B1326" s="59">
        <v>3</v>
      </c>
      <c r="C1326" s="59">
        <v>1</v>
      </c>
      <c r="D1326" s="59">
        <v>1</v>
      </c>
      <c r="E1326" s="59" t="s">
        <v>82</v>
      </c>
      <c r="F1326" s="59">
        <v>3</v>
      </c>
      <c r="G1326" s="227">
        <v>1</v>
      </c>
      <c r="H1326" s="227">
        <v>1</v>
      </c>
      <c r="I1326" s="227">
        <v>14</v>
      </c>
      <c r="J1326" s="59">
        <v>13960</v>
      </c>
      <c r="K1326" s="78">
        <f>VLOOKUP(class[[#This Row],[hwycov_id]],flow[[hwycov_id]:[flow_day]],2,FALSE)</f>
        <v>9694.1678090000005</v>
      </c>
      <c r="L1326" s="229">
        <f t="shared" si="63"/>
        <v>-0.30557537184813754</v>
      </c>
      <c r="M1326" s="228">
        <f t="shared" si="64"/>
        <v>-4265.8321909999995</v>
      </c>
      <c r="N1326" s="228">
        <f t="shared" si="65"/>
        <v>18197324.281771857</v>
      </c>
      <c r="O1326" s="59" t="e">
        <f>VLOOKUP(class[[#This Row],[hwycov_id]],check!$A$2:$P$26,16,FALSE)</f>
        <v>#N/A</v>
      </c>
      <c r="P1326" s="59">
        <v>1350</v>
      </c>
      <c r="Q1326" s="304">
        <f>ROUND(class[[#This Row],[count]],-3)</f>
        <v>14000</v>
      </c>
      <c r="R1326" s="321">
        <f>VLOOKUP(class[[#This Row],[count_rd]],caltran!$J$2:$P$182,7,FALSE)</f>
        <v>9618</v>
      </c>
      <c r="S1326" s="321">
        <f>VLOOKUP(class[[#This Row],[count_rd]],caltran!$J$2:$P$182,6,FALSE)</f>
        <v>18382</v>
      </c>
      <c r="T1326" s="59">
        <f>IF(AND(class[[#This Row],[flow]]&gt;=class[[#This Row],[low]], class[[#This Row],[flow]]&lt;=class[[#This Row],[high]]),1,0)</f>
        <v>1</v>
      </c>
    </row>
    <row r="1327" spans="1:20">
      <c r="A1327" s="59">
        <v>7435</v>
      </c>
      <c r="B1327" s="59">
        <v>3</v>
      </c>
      <c r="C1327" s="59">
        <v>1</v>
      </c>
      <c r="D1327" s="59">
        <v>2</v>
      </c>
      <c r="E1327" s="59" t="s">
        <v>82</v>
      </c>
      <c r="F1327" s="59">
        <v>3</v>
      </c>
      <c r="G1327" s="227">
        <v>1</v>
      </c>
      <c r="H1327" s="227">
        <v>5</v>
      </c>
      <c r="I1327" s="227">
        <v>16</v>
      </c>
      <c r="J1327" s="59">
        <v>14000</v>
      </c>
      <c r="K1327" s="78">
        <f>VLOOKUP(class[[#This Row],[hwycov_id]],flow[[hwycov_id]:[flow_day]],2,FALSE)</f>
        <v>7995.5574529999994</v>
      </c>
      <c r="L1327" s="229">
        <f t="shared" si="63"/>
        <v>-0.42888875335714294</v>
      </c>
      <c r="M1327" s="228">
        <f t="shared" si="64"/>
        <v>-6004.4425470000006</v>
      </c>
      <c r="N1327" s="228">
        <f t="shared" si="65"/>
        <v>36053330.300223857</v>
      </c>
      <c r="O1327" s="59" t="e">
        <f>VLOOKUP(class[[#This Row],[hwycov_id]],check!$A$2:$P$26,16,FALSE)</f>
        <v>#N/A</v>
      </c>
      <c r="P1327" s="59">
        <v>1351</v>
      </c>
      <c r="Q1327" s="304">
        <f>ROUND(class[[#This Row],[count]],-3)</f>
        <v>14000</v>
      </c>
      <c r="R1327" s="321">
        <f>VLOOKUP(class[[#This Row],[count_rd]],caltran!$J$2:$P$182,7,FALSE)</f>
        <v>9618</v>
      </c>
      <c r="S1327" s="321">
        <f>VLOOKUP(class[[#This Row],[count_rd]],caltran!$J$2:$P$182,6,FALSE)</f>
        <v>18382</v>
      </c>
      <c r="T1327" s="59">
        <f>IF(AND(class[[#This Row],[flow]]&gt;=class[[#This Row],[low]], class[[#This Row],[flow]]&lt;=class[[#This Row],[high]]),1,0)</f>
        <v>0</v>
      </c>
    </row>
    <row r="1328" spans="1:20">
      <c r="A1328" s="59">
        <v>2865</v>
      </c>
      <c r="B1328" s="59">
        <v>3</v>
      </c>
      <c r="C1328" s="59">
        <v>1</v>
      </c>
      <c r="D1328" s="59">
        <v>2</v>
      </c>
      <c r="E1328" s="59" t="s">
        <v>82</v>
      </c>
      <c r="F1328" s="59">
        <v>3</v>
      </c>
      <c r="G1328" s="227">
        <v>1</v>
      </c>
      <c r="H1328" s="227">
        <v>2</v>
      </c>
      <c r="I1328" s="227">
        <v>11</v>
      </c>
      <c r="J1328" s="59">
        <v>14100</v>
      </c>
      <c r="K1328" s="78">
        <f>VLOOKUP(class[[#This Row],[hwycov_id]],flow[[hwycov_id]:[flow_day]],2,FALSE)</f>
        <v>10621.925063999999</v>
      </c>
      <c r="L1328" s="229">
        <f t="shared" si="63"/>
        <v>-0.24667198127659584</v>
      </c>
      <c r="M1328" s="228">
        <f t="shared" si="64"/>
        <v>-3478.0749360000009</v>
      </c>
      <c r="N1328" s="228">
        <f t="shared" si="65"/>
        <v>12097005.260431411</v>
      </c>
      <c r="O1328" s="59" t="e">
        <f>VLOOKUP(class[[#This Row],[hwycov_id]],check!$A$2:$P$26,16,FALSE)</f>
        <v>#N/A</v>
      </c>
      <c r="P1328" s="59">
        <v>1352</v>
      </c>
      <c r="Q1328" s="304">
        <f>ROUND(class[[#This Row],[count]],-3)</f>
        <v>14000</v>
      </c>
      <c r="R1328" s="321">
        <f>VLOOKUP(class[[#This Row],[count_rd]],caltran!$J$2:$P$182,7,FALSE)</f>
        <v>9618</v>
      </c>
      <c r="S1328" s="321">
        <f>VLOOKUP(class[[#This Row],[count_rd]],caltran!$J$2:$P$182,6,FALSE)</f>
        <v>18382</v>
      </c>
      <c r="T1328" s="59">
        <f>IF(AND(class[[#This Row],[flow]]&gt;=class[[#This Row],[low]], class[[#This Row],[flow]]&lt;=class[[#This Row],[high]]),1,0)</f>
        <v>1</v>
      </c>
    </row>
    <row r="1329" spans="1:20">
      <c r="A1329" s="59">
        <v>12680</v>
      </c>
      <c r="B1329" s="59">
        <v>3</v>
      </c>
      <c r="C1329" s="59">
        <v>1</v>
      </c>
      <c r="D1329" s="59">
        <v>2</v>
      </c>
      <c r="E1329" s="59" t="s">
        <v>82</v>
      </c>
      <c r="F1329" s="59">
        <v>3</v>
      </c>
      <c r="G1329" s="227">
        <v>1</v>
      </c>
      <c r="H1329" s="227">
        <v>5</v>
      </c>
      <c r="I1329" s="227">
        <v>5</v>
      </c>
      <c r="J1329" s="59">
        <v>14100</v>
      </c>
      <c r="K1329" s="78">
        <f>VLOOKUP(class[[#This Row],[hwycov_id]],flow[[hwycov_id]:[flow_day]],2,FALSE)</f>
        <v>9987.5957940000008</v>
      </c>
      <c r="L1329" s="229">
        <f t="shared" si="63"/>
        <v>-0.2916598727659574</v>
      </c>
      <c r="M1329" s="228">
        <f t="shared" si="64"/>
        <v>-4112.4042059999992</v>
      </c>
      <c r="N1329" s="228">
        <f t="shared" si="65"/>
        <v>16911868.353526484</v>
      </c>
      <c r="O1329" s="59" t="e">
        <f>VLOOKUP(class[[#This Row],[hwycov_id]],check!$A$2:$P$26,16,FALSE)</f>
        <v>#N/A</v>
      </c>
      <c r="P1329" s="59">
        <v>1353</v>
      </c>
      <c r="Q1329" s="304">
        <f>ROUND(class[[#This Row],[count]],-3)</f>
        <v>14000</v>
      </c>
      <c r="R1329" s="321">
        <f>VLOOKUP(class[[#This Row],[count_rd]],caltran!$J$2:$P$182,7,FALSE)</f>
        <v>9618</v>
      </c>
      <c r="S1329" s="321">
        <f>VLOOKUP(class[[#This Row],[count_rd]],caltran!$J$2:$P$182,6,FALSE)</f>
        <v>18382</v>
      </c>
      <c r="T1329" s="59">
        <f>IF(AND(class[[#This Row],[flow]]&gt;=class[[#This Row],[low]], class[[#This Row],[flow]]&lt;=class[[#This Row],[high]]),1,0)</f>
        <v>1</v>
      </c>
    </row>
    <row r="1330" spans="1:20">
      <c r="A1330" s="59">
        <v>11614</v>
      </c>
      <c r="B1330" s="59">
        <v>3</v>
      </c>
      <c r="C1330" s="59">
        <v>1</v>
      </c>
      <c r="D1330" s="59">
        <v>2</v>
      </c>
      <c r="E1330" s="59" t="s">
        <v>82</v>
      </c>
      <c r="F1330" s="59">
        <v>3</v>
      </c>
      <c r="G1330" s="227">
        <v>1</v>
      </c>
      <c r="H1330" s="227">
        <v>2</v>
      </c>
      <c r="I1330" s="227">
        <v>14</v>
      </c>
      <c r="J1330" s="59">
        <v>14104</v>
      </c>
      <c r="K1330" s="78">
        <f>VLOOKUP(class[[#This Row],[hwycov_id]],flow[[hwycov_id]:[flow_day]],2,FALSE)</f>
        <v>12721.718903000001</v>
      </c>
      <c r="L1330" s="229">
        <f t="shared" si="63"/>
        <v>-9.8006317144072597E-2</v>
      </c>
      <c r="M1330" s="228">
        <f t="shared" si="64"/>
        <v>-1382.2810969999991</v>
      </c>
      <c r="N1330" s="228">
        <f t="shared" si="65"/>
        <v>1910701.031123521</v>
      </c>
      <c r="O1330" s="59" t="e">
        <f>VLOOKUP(class[[#This Row],[hwycov_id]],check!$A$2:$P$26,16,FALSE)</f>
        <v>#N/A</v>
      </c>
      <c r="P1330" s="59">
        <v>1354</v>
      </c>
      <c r="Q1330" s="304">
        <f>ROUND(class[[#This Row],[count]],-3)</f>
        <v>14000</v>
      </c>
      <c r="R1330" s="321">
        <f>VLOOKUP(class[[#This Row],[count_rd]],caltran!$J$2:$P$182,7,FALSE)</f>
        <v>9618</v>
      </c>
      <c r="S1330" s="321">
        <f>VLOOKUP(class[[#This Row],[count_rd]],caltran!$J$2:$P$182,6,FALSE)</f>
        <v>18382</v>
      </c>
      <c r="T1330" s="59">
        <f>IF(AND(class[[#This Row],[flow]]&gt;=class[[#This Row],[low]], class[[#This Row],[flow]]&lt;=class[[#This Row],[high]]),1,0)</f>
        <v>1</v>
      </c>
    </row>
    <row r="1331" spans="1:20">
      <c r="A1331" s="59">
        <v>5141</v>
      </c>
      <c r="B1331" s="59">
        <v>3</v>
      </c>
      <c r="C1331" s="59">
        <v>1</v>
      </c>
      <c r="D1331" s="59">
        <v>2</v>
      </c>
      <c r="E1331" s="59" t="s">
        <v>82</v>
      </c>
      <c r="F1331" s="59">
        <v>3</v>
      </c>
      <c r="G1331" s="227">
        <v>1</v>
      </c>
      <c r="H1331" s="227">
        <v>2</v>
      </c>
      <c r="I1331" s="227">
        <v>14</v>
      </c>
      <c r="J1331" s="59">
        <v>14162</v>
      </c>
      <c r="K1331" s="78">
        <f>VLOOKUP(class[[#This Row],[hwycov_id]],flow[[hwycov_id]:[flow_day]],2,FALSE)</f>
        <v>17311.21283</v>
      </c>
      <c r="L1331" s="229">
        <f t="shared" si="63"/>
        <v>0.22237062773619543</v>
      </c>
      <c r="M1331" s="228">
        <f t="shared" si="64"/>
        <v>3149.2128300000004</v>
      </c>
      <c r="N1331" s="228">
        <f t="shared" si="65"/>
        <v>9917541.4486366119</v>
      </c>
      <c r="O1331" s="59" t="e">
        <f>VLOOKUP(class[[#This Row],[hwycov_id]],check!$A$2:$P$26,16,FALSE)</f>
        <v>#N/A</v>
      </c>
      <c r="P1331" s="59">
        <v>1355</v>
      </c>
      <c r="Q1331" s="304">
        <f>ROUND(class[[#This Row],[count]],-3)</f>
        <v>14000</v>
      </c>
      <c r="R1331" s="321">
        <f>VLOOKUP(class[[#This Row],[count_rd]],caltran!$J$2:$P$182,7,FALSE)</f>
        <v>9618</v>
      </c>
      <c r="S1331" s="321">
        <f>VLOOKUP(class[[#This Row],[count_rd]],caltran!$J$2:$P$182,6,FALSE)</f>
        <v>18382</v>
      </c>
      <c r="T1331" s="59">
        <f>IF(AND(class[[#This Row],[flow]]&gt;=class[[#This Row],[low]], class[[#This Row],[flow]]&lt;=class[[#This Row],[high]]),1,0)</f>
        <v>1</v>
      </c>
    </row>
    <row r="1332" spans="1:20">
      <c r="A1332" s="59">
        <v>16729</v>
      </c>
      <c r="B1332" s="59">
        <v>3</v>
      </c>
      <c r="C1332" s="59">
        <v>1</v>
      </c>
      <c r="D1332" s="59">
        <v>2</v>
      </c>
      <c r="E1332" s="59" t="s">
        <v>82</v>
      </c>
      <c r="F1332" s="59">
        <v>3</v>
      </c>
      <c r="G1332" s="227">
        <v>1</v>
      </c>
      <c r="H1332" s="227">
        <v>1</v>
      </c>
      <c r="I1332" s="227">
        <v>14</v>
      </c>
      <c r="J1332" s="59">
        <v>14179</v>
      </c>
      <c r="K1332" s="78">
        <f>VLOOKUP(class[[#This Row],[hwycov_id]],flow[[hwycov_id]:[flow_day]],2,FALSE)</f>
        <v>15969.743318000001</v>
      </c>
      <c r="L1332" s="229">
        <f t="shared" si="63"/>
        <v>0.1262954593412795</v>
      </c>
      <c r="M1332" s="228">
        <f t="shared" si="64"/>
        <v>1790.7433180000007</v>
      </c>
      <c r="N1332" s="228">
        <f t="shared" si="65"/>
        <v>3206761.6309616519</v>
      </c>
      <c r="O1332" s="59" t="e">
        <f>VLOOKUP(class[[#This Row],[hwycov_id]],check!$A$2:$P$26,16,FALSE)</f>
        <v>#N/A</v>
      </c>
      <c r="P1332" s="59">
        <v>1356</v>
      </c>
      <c r="Q1332" s="304">
        <f>ROUND(class[[#This Row],[count]],-3)</f>
        <v>14000</v>
      </c>
      <c r="R1332" s="321">
        <f>VLOOKUP(class[[#This Row],[count_rd]],caltran!$J$2:$P$182,7,FALSE)</f>
        <v>9618</v>
      </c>
      <c r="S1332" s="321">
        <f>VLOOKUP(class[[#This Row],[count_rd]],caltran!$J$2:$P$182,6,FALSE)</f>
        <v>18382</v>
      </c>
      <c r="T1332" s="59">
        <f>IF(AND(class[[#This Row],[flow]]&gt;=class[[#This Row],[low]], class[[#This Row],[flow]]&lt;=class[[#This Row],[high]]),1,0)</f>
        <v>1</v>
      </c>
    </row>
    <row r="1333" spans="1:20">
      <c r="A1333" s="59">
        <v>1489</v>
      </c>
      <c r="B1333" s="59">
        <v>3</v>
      </c>
      <c r="C1333" s="59">
        <v>1</v>
      </c>
      <c r="D1333" s="59">
        <v>2</v>
      </c>
      <c r="E1333" s="59" t="s">
        <v>82</v>
      </c>
      <c r="F1333" s="59">
        <v>3</v>
      </c>
      <c r="G1333" s="227">
        <v>1</v>
      </c>
      <c r="H1333" s="227">
        <v>2</v>
      </c>
      <c r="I1333" s="227">
        <v>11</v>
      </c>
      <c r="J1333" s="59">
        <v>14200</v>
      </c>
      <c r="K1333" s="78">
        <f>VLOOKUP(class[[#This Row],[hwycov_id]],flow[[hwycov_id]:[flow_day]],2,FALSE)</f>
        <v>6782.8992619999999</v>
      </c>
      <c r="L1333" s="229">
        <f t="shared" si="63"/>
        <v>-0.52233103788732393</v>
      </c>
      <c r="M1333" s="228">
        <f t="shared" si="64"/>
        <v>-7417.1007380000001</v>
      </c>
      <c r="N1333" s="228">
        <f t="shared" si="65"/>
        <v>55013383.357640147</v>
      </c>
      <c r="O1333" s="59" t="e">
        <f>VLOOKUP(class[[#This Row],[hwycov_id]],check!$A$2:$P$26,16,FALSE)</f>
        <v>#N/A</v>
      </c>
      <c r="P1333" s="59">
        <v>1357</v>
      </c>
      <c r="Q1333" s="304">
        <f>ROUND(class[[#This Row],[count]],-3)</f>
        <v>14000</v>
      </c>
      <c r="R1333" s="321">
        <f>VLOOKUP(class[[#This Row],[count_rd]],caltran!$J$2:$P$182,7,FALSE)</f>
        <v>9618</v>
      </c>
      <c r="S1333" s="321">
        <f>VLOOKUP(class[[#This Row],[count_rd]],caltran!$J$2:$P$182,6,FALSE)</f>
        <v>18382</v>
      </c>
      <c r="T1333" s="59">
        <f>IF(AND(class[[#This Row],[flow]]&gt;=class[[#This Row],[low]], class[[#This Row],[flow]]&lt;=class[[#This Row],[high]]),1,0)</f>
        <v>0</v>
      </c>
    </row>
    <row r="1334" spans="1:20">
      <c r="A1334" s="59">
        <v>1126</v>
      </c>
      <c r="B1334" s="59">
        <v>3</v>
      </c>
      <c r="C1334" s="59">
        <v>1</v>
      </c>
      <c r="D1334" s="59">
        <v>2</v>
      </c>
      <c r="E1334" s="59" t="s">
        <v>82</v>
      </c>
      <c r="F1334" s="59">
        <v>3</v>
      </c>
      <c r="G1334" s="227">
        <v>1</v>
      </c>
      <c r="H1334" s="227">
        <v>5</v>
      </c>
      <c r="I1334" s="227">
        <v>5</v>
      </c>
      <c r="J1334" s="59">
        <v>14200</v>
      </c>
      <c r="K1334" s="78">
        <f>VLOOKUP(class[[#This Row],[hwycov_id]],flow[[hwycov_id]:[flow_day]],2,FALSE)</f>
        <v>17706.288194000001</v>
      </c>
      <c r="L1334" s="229">
        <f t="shared" si="63"/>
        <v>0.24692170380281686</v>
      </c>
      <c r="M1334" s="228">
        <f t="shared" si="64"/>
        <v>3506.2881940000007</v>
      </c>
      <c r="N1334" s="228">
        <f t="shared" si="65"/>
        <v>12294056.899383787</v>
      </c>
      <c r="O1334" s="59" t="e">
        <f>VLOOKUP(class[[#This Row],[hwycov_id]],check!$A$2:$P$26,16,FALSE)</f>
        <v>#N/A</v>
      </c>
      <c r="P1334" s="59">
        <v>1358</v>
      </c>
      <c r="Q1334" s="304">
        <f>ROUND(class[[#This Row],[count]],-3)</f>
        <v>14000</v>
      </c>
      <c r="R1334" s="321">
        <f>VLOOKUP(class[[#This Row],[count_rd]],caltran!$J$2:$P$182,7,FALSE)</f>
        <v>9618</v>
      </c>
      <c r="S1334" s="321">
        <f>VLOOKUP(class[[#This Row],[count_rd]],caltran!$J$2:$P$182,6,FALSE)</f>
        <v>18382</v>
      </c>
      <c r="T1334" s="59">
        <f>IF(AND(class[[#This Row],[flow]]&gt;=class[[#This Row],[low]], class[[#This Row],[flow]]&lt;=class[[#This Row],[high]]),1,0)</f>
        <v>1</v>
      </c>
    </row>
    <row r="1335" spans="1:20">
      <c r="A1335" s="59">
        <v>12152</v>
      </c>
      <c r="B1335" s="59">
        <v>3</v>
      </c>
      <c r="C1335" s="59">
        <v>1</v>
      </c>
      <c r="D1335" s="59">
        <v>2</v>
      </c>
      <c r="E1335" s="59" t="s">
        <v>82</v>
      </c>
      <c r="F1335" s="59">
        <v>3</v>
      </c>
      <c r="G1335" s="227">
        <v>1</v>
      </c>
      <c r="H1335" s="227">
        <v>6</v>
      </c>
      <c r="I1335" s="227">
        <v>1</v>
      </c>
      <c r="J1335" s="59">
        <v>14200</v>
      </c>
      <c r="K1335" s="78">
        <f>VLOOKUP(class[[#This Row],[hwycov_id]],flow[[hwycov_id]:[flow_day]],2,FALSE)</f>
        <v>21056.480439999999</v>
      </c>
      <c r="L1335" s="229">
        <f t="shared" si="63"/>
        <v>0.48285073521126765</v>
      </c>
      <c r="M1335" s="228">
        <f t="shared" si="64"/>
        <v>6856.4804399999994</v>
      </c>
      <c r="N1335" s="228">
        <f t="shared" si="65"/>
        <v>47011324.024102584</v>
      </c>
      <c r="O1335" s="59" t="e">
        <f>VLOOKUP(class[[#This Row],[hwycov_id]],check!$A$2:$P$26,16,FALSE)</f>
        <v>#N/A</v>
      </c>
      <c r="P1335" s="59">
        <v>1359</v>
      </c>
      <c r="Q1335" s="304">
        <f>ROUND(class[[#This Row],[count]],-3)</f>
        <v>14000</v>
      </c>
      <c r="R1335" s="321">
        <f>VLOOKUP(class[[#This Row],[count_rd]],caltran!$J$2:$P$182,7,FALSE)</f>
        <v>9618</v>
      </c>
      <c r="S1335" s="321">
        <f>VLOOKUP(class[[#This Row],[count_rd]],caltran!$J$2:$P$182,6,FALSE)</f>
        <v>18382</v>
      </c>
      <c r="T1335" s="59">
        <f>IF(AND(class[[#This Row],[flow]]&gt;=class[[#This Row],[low]], class[[#This Row],[flow]]&lt;=class[[#This Row],[high]]),1,0)</f>
        <v>0</v>
      </c>
    </row>
    <row r="1336" spans="1:20">
      <c r="A1336" s="59">
        <v>7710</v>
      </c>
      <c r="B1336" s="59">
        <v>3</v>
      </c>
      <c r="C1336" s="59">
        <v>1</v>
      </c>
      <c r="D1336" s="59">
        <v>2</v>
      </c>
      <c r="E1336" s="59" t="s">
        <v>82</v>
      </c>
      <c r="F1336" s="59">
        <v>3</v>
      </c>
      <c r="G1336" s="227">
        <v>1</v>
      </c>
      <c r="H1336" s="227">
        <v>2</v>
      </c>
      <c r="I1336" s="227">
        <v>11</v>
      </c>
      <c r="J1336" s="59">
        <v>14200</v>
      </c>
      <c r="K1336" s="78">
        <f>VLOOKUP(class[[#This Row],[hwycov_id]],flow[[hwycov_id]:[flow_day]],2,FALSE)</f>
        <v>14563.276829</v>
      </c>
      <c r="L1336" s="229">
        <f t="shared" si="63"/>
        <v>2.5582875281690232E-2</v>
      </c>
      <c r="M1336" s="228">
        <f t="shared" si="64"/>
        <v>363.27682900000036</v>
      </c>
      <c r="N1336" s="228">
        <f t="shared" si="65"/>
        <v>131970.05448829551</v>
      </c>
      <c r="O1336" s="59" t="e">
        <f>VLOOKUP(class[[#This Row],[hwycov_id]],check!$A$2:$P$26,16,FALSE)</f>
        <v>#N/A</v>
      </c>
      <c r="P1336" s="59">
        <v>1360</v>
      </c>
      <c r="Q1336" s="304">
        <f>ROUND(class[[#This Row],[count]],-3)</f>
        <v>14000</v>
      </c>
      <c r="R1336" s="321">
        <f>VLOOKUP(class[[#This Row],[count_rd]],caltran!$J$2:$P$182,7,FALSE)</f>
        <v>9618</v>
      </c>
      <c r="S1336" s="321">
        <f>VLOOKUP(class[[#This Row],[count_rd]],caltran!$J$2:$P$182,6,FALSE)</f>
        <v>18382</v>
      </c>
      <c r="T1336" s="59">
        <f>IF(AND(class[[#This Row],[flow]]&gt;=class[[#This Row],[low]], class[[#This Row],[flow]]&lt;=class[[#This Row],[high]]),1,0)</f>
        <v>1</v>
      </c>
    </row>
    <row r="1337" spans="1:20">
      <c r="A1337" s="59">
        <v>8745</v>
      </c>
      <c r="B1337" s="59">
        <v>3</v>
      </c>
      <c r="C1337" s="59">
        <v>1</v>
      </c>
      <c r="D1337" s="59">
        <v>2</v>
      </c>
      <c r="E1337" s="59" t="s">
        <v>82</v>
      </c>
      <c r="F1337" s="59">
        <v>3</v>
      </c>
      <c r="G1337" s="227">
        <v>1</v>
      </c>
      <c r="H1337" s="227">
        <v>2</v>
      </c>
      <c r="I1337" s="227">
        <v>14</v>
      </c>
      <c r="J1337" s="59">
        <v>14261</v>
      </c>
      <c r="K1337" s="78">
        <f>VLOOKUP(class[[#This Row],[hwycov_id]],flow[[hwycov_id]:[flow_day]],2,FALSE)</f>
        <v>13004.158431</v>
      </c>
      <c r="L1337" s="229">
        <f t="shared" si="63"/>
        <v>-8.8131377112404485E-2</v>
      </c>
      <c r="M1337" s="228">
        <f t="shared" si="64"/>
        <v>-1256.8415690000002</v>
      </c>
      <c r="N1337" s="228">
        <f t="shared" si="65"/>
        <v>1579650.7295663822</v>
      </c>
      <c r="O1337" s="59" t="e">
        <f>VLOOKUP(class[[#This Row],[hwycov_id]],check!$A$2:$P$26,16,FALSE)</f>
        <v>#N/A</v>
      </c>
      <c r="P1337" s="59">
        <v>1361</v>
      </c>
      <c r="Q1337" s="304">
        <f>ROUND(class[[#This Row],[count]],-3)</f>
        <v>14000</v>
      </c>
      <c r="R1337" s="321">
        <f>VLOOKUP(class[[#This Row],[count_rd]],caltran!$J$2:$P$182,7,FALSE)</f>
        <v>9618</v>
      </c>
      <c r="S1337" s="321">
        <f>VLOOKUP(class[[#This Row],[count_rd]],caltran!$J$2:$P$182,6,FALSE)</f>
        <v>18382</v>
      </c>
      <c r="T1337" s="59">
        <f>IF(AND(class[[#This Row],[flow]]&gt;=class[[#This Row],[low]], class[[#This Row],[flow]]&lt;=class[[#This Row],[high]]),1,0)</f>
        <v>1</v>
      </c>
    </row>
    <row r="1338" spans="1:20">
      <c r="A1338" s="59">
        <v>1107</v>
      </c>
      <c r="B1338" s="59">
        <v>3</v>
      </c>
      <c r="C1338" s="59">
        <v>1</v>
      </c>
      <c r="D1338" s="59">
        <v>2</v>
      </c>
      <c r="E1338" s="59" t="s">
        <v>82</v>
      </c>
      <c r="F1338" s="59">
        <v>3</v>
      </c>
      <c r="G1338" s="227">
        <v>1</v>
      </c>
      <c r="H1338" s="227">
        <v>5</v>
      </c>
      <c r="I1338" s="227">
        <v>5</v>
      </c>
      <c r="J1338" s="59">
        <v>14300</v>
      </c>
      <c r="K1338" s="78">
        <f>VLOOKUP(class[[#This Row],[hwycov_id]],flow[[hwycov_id]:[flow_day]],2,FALSE)</f>
        <v>7168.3001030000005</v>
      </c>
      <c r="L1338" s="229">
        <f t="shared" si="63"/>
        <v>-0.49872027251748252</v>
      </c>
      <c r="M1338" s="228">
        <f t="shared" si="64"/>
        <v>-7131.6998969999995</v>
      </c>
      <c r="N1338" s="228">
        <f t="shared" si="65"/>
        <v>50861143.420869805</v>
      </c>
      <c r="O1338" s="59" t="e">
        <f>VLOOKUP(class[[#This Row],[hwycov_id]],check!$A$2:$P$26,16,FALSE)</f>
        <v>#N/A</v>
      </c>
      <c r="P1338" s="59">
        <v>1362</v>
      </c>
      <c r="Q1338" s="304">
        <f>ROUND(class[[#This Row],[count]],-3)</f>
        <v>14000</v>
      </c>
      <c r="R1338" s="321">
        <f>VLOOKUP(class[[#This Row],[count_rd]],caltran!$J$2:$P$182,7,FALSE)</f>
        <v>9618</v>
      </c>
      <c r="S1338" s="321">
        <f>VLOOKUP(class[[#This Row],[count_rd]],caltran!$J$2:$P$182,6,FALSE)</f>
        <v>18382</v>
      </c>
      <c r="T1338" s="59">
        <f>IF(AND(class[[#This Row],[flow]]&gt;=class[[#This Row],[low]], class[[#This Row],[flow]]&lt;=class[[#This Row],[high]]),1,0)</f>
        <v>0</v>
      </c>
    </row>
    <row r="1339" spans="1:20">
      <c r="A1339" s="59">
        <v>3770</v>
      </c>
      <c r="B1339" s="59">
        <v>3</v>
      </c>
      <c r="C1339" s="59">
        <v>1</v>
      </c>
      <c r="D1339" s="59">
        <v>2</v>
      </c>
      <c r="E1339" s="59" t="s">
        <v>82</v>
      </c>
      <c r="F1339" s="59">
        <v>3</v>
      </c>
      <c r="G1339" s="227">
        <v>1</v>
      </c>
      <c r="H1339" s="227">
        <v>2</v>
      </c>
      <c r="I1339" s="227">
        <v>11</v>
      </c>
      <c r="J1339" s="59">
        <v>14300</v>
      </c>
      <c r="K1339" s="78">
        <f>VLOOKUP(class[[#This Row],[hwycov_id]],flow[[hwycov_id]:[flow_day]],2,FALSE)</f>
        <v>12839.278877000001</v>
      </c>
      <c r="L1339" s="229">
        <f t="shared" si="63"/>
        <v>-0.10214833027972026</v>
      </c>
      <c r="M1339" s="228">
        <f t="shared" si="64"/>
        <v>-1460.7211229999994</v>
      </c>
      <c r="N1339" s="228">
        <f t="shared" si="65"/>
        <v>2133706.199178379</v>
      </c>
      <c r="O1339" s="59" t="e">
        <f>VLOOKUP(class[[#This Row],[hwycov_id]],check!$A$2:$P$26,16,FALSE)</f>
        <v>#N/A</v>
      </c>
      <c r="P1339" s="59">
        <v>1363</v>
      </c>
      <c r="Q1339" s="304">
        <f>ROUND(class[[#This Row],[count]],-3)</f>
        <v>14000</v>
      </c>
      <c r="R1339" s="321">
        <f>VLOOKUP(class[[#This Row],[count_rd]],caltran!$J$2:$P$182,7,FALSE)</f>
        <v>9618</v>
      </c>
      <c r="S1339" s="321">
        <f>VLOOKUP(class[[#This Row],[count_rd]],caltran!$J$2:$P$182,6,FALSE)</f>
        <v>18382</v>
      </c>
      <c r="T1339" s="59">
        <f>IF(AND(class[[#This Row],[flow]]&gt;=class[[#This Row],[low]], class[[#This Row],[flow]]&lt;=class[[#This Row],[high]]),1,0)</f>
        <v>1</v>
      </c>
    </row>
    <row r="1340" spans="1:20">
      <c r="A1340" s="59">
        <v>19953</v>
      </c>
      <c r="B1340" s="59">
        <v>3</v>
      </c>
      <c r="C1340" s="59">
        <v>1</v>
      </c>
      <c r="D1340" s="59">
        <v>2</v>
      </c>
      <c r="E1340" s="59" t="s">
        <v>82</v>
      </c>
      <c r="F1340" s="59">
        <v>3</v>
      </c>
      <c r="G1340" s="227">
        <v>1</v>
      </c>
      <c r="H1340" s="227">
        <v>5</v>
      </c>
      <c r="I1340" s="227">
        <v>5</v>
      </c>
      <c r="J1340" s="59">
        <v>14300</v>
      </c>
      <c r="K1340" s="78">
        <f>VLOOKUP(class[[#This Row],[hwycov_id]],flow[[hwycov_id]:[flow_day]],2,FALSE)</f>
        <v>15224.229370000001</v>
      </c>
      <c r="L1340" s="229">
        <f t="shared" si="63"/>
        <v>6.4631424475524613E-2</v>
      </c>
      <c r="M1340" s="228">
        <f t="shared" si="64"/>
        <v>924.22937000000093</v>
      </c>
      <c r="N1340" s="228">
        <f t="shared" si="65"/>
        <v>854199.92837059859</v>
      </c>
      <c r="O1340" s="59" t="e">
        <f>VLOOKUP(class[[#This Row],[hwycov_id]],check!$A$2:$P$26,16,FALSE)</f>
        <v>#N/A</v>
      </c>
      <c r="P1340" s="59">
        <v>1364</v>
      </c>
      <c r="Q1340" s="304">
        <f>ROUND(class[[#This Row],[count]],-3)</f>
        <v>14000</v>
      </c>
      <c r="R1340" s="321">
        <f>VLOOKUP(class[[#This Row],[count_rd]],caltran!$J$2:$P$182,7,FALSE)</f>
        <v>9618</v>
      </c>
      <c r="S1340" s="321">
        <f>VLOOKUP(class[[#This Row],[count_rd]],caltran!$J$2:$P$182,6,FALSE)</f>
        <v>18382</v>
      </c>
      <c r="T1340" s="59">
        <f>IF(AND(class[[#This Row],[flow]]&gt;=class[[#This Row],[low]], class[[#This Row],[flow]]&lt;=class[[#This Row],[high]]),1,0)</f>
        <v>1</v>
      </c>
    </row>
    <row r="1341" spans="1:20">
      <c r="A1341" s="59">
        <v>4202</v>
      </c>
      <c r="B1341" s="59">
        <v>3</v>
      </c>
      <c r="C1341" s="59">
        <v>1</v>
      </c>
      <c r="D1341" s="59">
        <v>2</v>
      </c>
      <c r="E1341" s="59" t="s">
        <v>82</v>
      </c>
      <c r="F1341" s="59">
        <v>3</v>
      </c>
      <c r="G1341" s="227">
        <v>1</v>
      </c>
      <c r="H1341" s="227">
        <v>3</v>
      </c>
      <c r="I1341" s="227">
        <v>14</v>
      </c>
      <c r="J1341" s="59">
        <v>14382</v>
      </c>
      <c r="K1341" s="78">
        <f>VLOOKUP(class[[#This Row],[hwycov_id]],flow[[hwycov_id]:[flow_day]],2,FALSE)</f>
        <v>20559.592619999999</v>
      </c>
      <c r="L1341" s="229">
        <f t="shared" si="63"/>
        <v>0.42953640801001258</v>
      </c>
      <c r="M1341" s="228">
        <f t="shared" si="64"/>
        <v>6177.5926199999994</v>
      </c>
      <c r="N1341" s="228">
        <f t="shared" si="65"/>
        <v>38162650.578678459</v>
      </c>
      <c r="O1341" s="59" t="e">
        <f>VLOOKUP(class[[#This Row],[hwycov_id]],check!$A$2:$P$26,16,FALSE)</f>
        <v>#N/A</v>
      </c>
      <c r="P1341" s="59">
        <v>1365</v>
      </c>
      <c r="Q1341" s="304">
        <f>ROUND(class[[#This Row],[count]],-3)</f>
        <v>14000</v>
      </c>
      <c r="R1341" s="321">
        <f>VLOOKUP(class[[#This Row],[count_rd]],caltran!$J$2:$P$182,7,FALSE)</f>
        <v>9618</v>
      </c>
      <c r="S1341" s="321">
        <f>VLOOKUP(class[[#This Row],[count_rd]],caltran!$J$2:$P$182,6,FALSE)</f>
        <v>18382</v>
      </c>
      <c r="T1341" s="59">
        <f>IF(AND(class[[#This Row],[flow]]&gt;=class[[#This Row],[low]], class[[#This Row],[flow]]&lt;=class[[#This Row],[high]]),1,0)</f>
        <v>0</v>
      </c>
    </row>
    <row r="1342" spans="1:20">
      <c r="A1342" s="59">
        <v>16062</v>
      </c>
      <c r="B1342" s="59">
        <v>3</v>
      </c>
      <c r="C1342" s="59">
        <v>1</v>
      </c>
      <c r="D1342" s="59">
        <v>2</v>
      </c>
      <c r="E1342" s="59" t="s">
        <v>82</v>
      </c>
      <c r="F1342" s="59">
        <v>3</v>
      </c>
      <c r="G1342" s="227">
        <v>1</v>
      </c>
      <c r="H1342" s="227">
        <v>3</v>
      </c>
      <c r="I1342" s="227">
        <v>14</v>
      </c>
      <c r="J1342" s="59">
        <v>14465</v>
      </c>
      <c r="K1342" s="78">
        <f>VLOOKUP(class[[#This Row],[hwycov_id]],flow[[hwycov_id]:[flow_day]],2,FALSE)</f>
        <v>7291.3464290000002</v>
      </c>
      <c r="L1342" s="229">
        <f t="shared" si="63"/>
        <v>-0.4959318058071206</v>
      </c>
      <c r="M1342" s="228">
        <f t="shared" si="64"/>
        <v>-7173.6535709999998</v>
      </c>
      <c r="N1342" s="228">
        <f t="shared" si="65"/>
        <v>51461305.556721047</v>
      </c>
      <c r="O1342" s="59" t="e">
        <f>VLOOKUP(class[[#This Row],[hwycov_id]],check!$A$2:$P$26,16,FALSE)</f>
        <v>#N/A</v>
      </c>
      <c r="P1342" s="59">
        <v>1366</v>
      </c>
      <c r="Q1342" s="304">
        <f>ROUND(class[[#This Row],[count]],-3)</f>
        <v>14000</v>
      </c>
      <c r="R1342" s="321">
        <f>VLOOKUP(class[[#This Row],[count_rd]],caltran!$J$2:$P$182,7,FALSE)</f>
        <v>9618</v>
      </c>
      <c r="S1342" s="321">
        <f>VLOOKUP(class[[#This Row],[count_rd]],caltran!$J$2:$P$182,6,FALSE)</f>
        <v>18382</v>
      </c>
      <c r="T1342" s="59">
        <f>IF(AND(class[[#This Row],[flow]]&gt;=class[[#This Row],[low]], class[[#This Row],[flow]]&lt;=class[[#This Row],[high]]),1,0)</f>
        <v>0</v>
      </c>
    </row>
    <row r="1343" spans="1:20">
      <c r="A1343" s="59">
        <v>13386</v>
      </c>
      <c r="B1343" s="59">
        <v>3</v>
      </c>
      <c r="C1343" s="59">
        <v>1</v>
      </c>
      <c r="D1343" s="59">
        <v>2</v>
      </c>
      <c r="E1343" s="59" t="s">
        <v>82</v>
      </c>
      <c r="F1343" s="59">
        <v>3</v>
      </c>
      <c r="G1343" s="227">
        <v>1</v>
      </c>
      <c r="H1343" s="227">
        <v>7</v>
      </c>
      <c r="I1343" s="227">
        <v>7</v>
      </c>
      <c r="J1343" s="59">
        <v>14500</v>
      </c>
      <c r="K1343" s="78">
        <f>VLOOKUP(class[[#This Row],[hwycov_id]],flow[[hwycov_id]:[flow_day]],2,FALSE)</f>
        <v>14712.089614</v>
      </c>
      <c r="L1343" s="229">
        <f t="shared" si="63"/>
        <v>1.462686993103457E-2</v>
      </c>
      <c r="M1343" s="228">
        <f t="shared" si="64"/>
        <v>212.08961400000044</v>
      </c>
      <c r="N1343" s="228">
        <f t="shared" si="65"/>
        <v>44982.004366669185</v>
      </c>
      <c r="O1343" s="59" t="e">
        <f>VLOOKUP(class[[#This Row],[hwycov_id]],check!$A$2:$P$26,16,FALSE)</f>
        <v>#N/A</v>
      </c>
      <c r="P1343" s="59">
        <v>1367</v>
      </c>
      <c r="Q1343" s="304">
        <f>ROUND(class[[#This Row],[count]],-3)</f>
        <v>15000</v>
      </c>
      <c r="R1343" s="321">
        <f>VLOOKUP(class[[#This Row],[count_rd]],caltran!$J$2:$P$182,7,FALSE)</f>
        <v>10455.000000000002</v>
      </c>
      <c r="S1343" s="321">
        <f>VLOOKUP(class[[#This Row],[count_rd]],caltran!$J$2:$P$182,6,FALSE)</f>
        <v>19545</v>
      </c>
      <c r="T1343" s="59">
        <f>IF(AND(class[[#This Row],[flow]]&gt;=class[[#This Row],[low]], class[[#This Row],[flow]]&lt;=class[[#This Row],[high]]),1,0)</f>
        <v>1</v>
      </c>
    </row>
    <row r="1344" spans="1:20">
      <c r="A1344" s="59">
        <v>18298</v>
      </c>
      <c r="B1344" s="59">
        <v>3</v>
      </c>
      <c r="C1344" s="59">
        <v>1</v>
      </c>
      <c r="D1344" s="59">
        <v>1</v>
      </c>
      <c r="E1344" s="59" t="s">
        <v>82</v>
      </c>
      <c r="F1344" s="59">
        <v>3</v>
      </c>
      <c r="G1344" s="227">
        <v>1</v>
      </c>
      <c r="H1344" s="227">
        <v>1</v>
      </c>
      <c r="I1344" s="227">
        <v>14</v>
      </c>
      <c r="J1344" s="59">
        <v>14547</v>
      </c>
      <c r="K1344" s="78">
        <f>VLOOKUP(class[[#This Row],[hwycov_id]],flow[[hwycov_id]:[flow_day]],2,FALSE)</f>
        <v>6632.7752949999995</v>
      </c>
      <c r="L1344" s="229">
        <f t="shared" si="63"/>
        <v>-0.54404514367223489</v>
      </c>
      <c r="M1344" s="228">
        <f t="shared" si="64"/>
        <v>-7914.2247050000005</v>
      </c>
      <c r="N1344" s="228">
        <f t="shared" si="65"/>
        <v>62634952.681232348</v>
      </c>
      <c r="O1344" s="59" t="e">
        <f>VLOOKUP(class[[#This Row],[hwycov_id]],check!$A$2:$P$26,16,FALSE)</f>
        <v>#N/A</v>
      </c>
      <c r="P1344" s="59">
        <v>1368</v>
      </c>
      <c r="Q1344" s="304">
        <f>ROUND(class[[#This Row],[count]],-3)</f>
        <v>15000</v>
      </c>
      <c r="R1344" s="321">
        <f>VLOOKUP(class[[#This Row],[count_rd]],caltran!$J$2:$P$182,7,FALSE)</f>
        <v>10455.000000000002</v>
      </c>
      <c r="S1344" s="321">
        <f>VLOOKUP(class[[#This Row],[count_rd]],caltran!$J$2:$P$182,6,FALSE)</f>
        <v>19545</v>
      </c>
      <c r="T1344" s="59">
        <f>IF(AND(class[[#This Row],[flow]]&gt;=class[[#This Row],[low]], class[[#This Row],[flow]]&lt;=class[[#This Row],[high]]),1,0)</f>
        <v>0</v>
      </c>
    </row>
    <row r="1345" spans="1:20">
      <c r="A1345" s="59">
        <v>15609</v>
      </c>
      <c r="B1345" s="59">
        <v>3</v>
      </c>
      <c r="C1345" s="59">
        <v>1</v>
      </c>
      <c r="D1345" s="59">
        <v>2</v>
      </c>
      <c r="E1345" s="59" t="s">
        <v>82</v>
      </c>
      <c r="F1345" s="59">
        <v>3</v>
      </c>
      <c r="G1345" s="227">
        <v>1</v>
      </c>
      <c r="H1345" s="227">
        <v>6</v>
      </c>
      <c r="I1345" s="227">
        <v>1</v>
      </c>
      <c r="J1345" s="59">
        <v>14600</v>
      </c>
      <c r="K1345" s="78">
        <f>VLOOKUP(class[[#This Row],[hwycov_id]],flow[[hwycov_id]:[flow_day]],2,FALSE)</f>
        <v>12136.010204</v>
      </c>
      <c r="L1345" s="229">
        <f t="shared" si="63"/>
        <v>-0.1687664243835616</v>
      </c>
      <c r="M1345" s="228">
        <f t="shared" si="64"/>
        <v>-2463.9897959999998</v>
      </c>
      <c r="N1345" s="228">
        <f t="shared" si="65"/>
        <v>6071245.7147921212</v>
      </c>
      <c r="O1345" s="59" t="e">
        <f>VLOOKUP(class[[#This Row],[hwycov_id]],check!$A$2:$P$26,16,FALSE)</f>
        <v>#N/A</v>
      </c>
      <c r="P1345" s="59">
        <v>1369</v>
      </c>
      <c r="Q1345" s="304">
        <f>ROUND(class[[#This Row],[count]],-3)</f>
        <v>15000</v>
      </c>
      <c r="R1345" s="321">
        <f>VLOOKUP(class[[#This Row],[count_rd]],caltran!$J$2:$P$182,7,FALSE)</f>
        <v>10455.000000000002</v>
      </c>
      <c r="S1345" s="321">
        <f>VLOOKUP(class[[#This Row],[count_rd]],caltran!$J$2:$P$182,6,FALSE)</f>
        <v>19545</v>
      </c>
      <c r="T1345" s="59">
        <f>IF(AND(class[[#This Row],[flow]]&gt;=class[[#This Row],[low]], class[[#This Row],[flow]]&lt;=class[[#This Row],[high]]),1,0)</f>
        <v>1</v>
      </c>
    </row>
    <row r="1346" spans="1:20">
      <c r="A1346" s="59">
        <v>18258</v>
      </c>
      <c r="B1346" s="59">
        <v>3</v>
      </c>
      <c r="C1346" s="59">
        <v>1</v>
      </c>
      <c r="D1346" s="59">
        <v>1</v>
      </c>
      <c r="E1346" s="59" t="s">
        <v>82</v>
      </c>
      <c r="F1346" s="59">
        <v>3</v>
      </c>
      <c r="G1346" s="227">
        <v>1</v>
      </c>
      <c r="H1346" s="227">
        <v>1</v>
      </c>
      <c r="I1346" s="227">
        <v>14</v>
      </c>
      <c r="J1346" s="59">
        <v>14627</v>
      </c>
      <c r="K1346" s="78">
        <f>VLOOKUP(class[[#This Row],[hwycov_id]],flow[[hwycov_id]:[flow_day]],2,FALSE)</f>
        <v>9042.5874629999998</v>
      </c>
      <c r="L1346" s="229">
        <f t="shared" ref="L1346:L1409" si="66">K1346/J1346-1</f>
        <v>-0.38178796315033847</v>
      </c>
      <c r="M1346" s="228">
        <f t="shared" ref="M1346:M1409" si="67">K1346-J1346</f>
        <v>-5584.4125370000002</v>
      </c>
      <c r="N1346" s="228">
        <f t="shared" ref="N1346:N1409" si="68">POWER(M1346,2)</f>
        <v>31185663.38340278</v>
      </c>
      <c r="O1346" s="59" t="e">
        <f>VLOOKUP(class[[#This Row],[hwycov_id]],check!$A$2:$P$26,16,FALSE)</f>
        <v>#N/A</v>
      </c>
      <c r="P1346" s="59">
        <v>1370</v>
      </c>
      <c r="Q1346" s="304">
        <f>ROUND(class[[#This Row],[count]],-3)</f>
        <v>15000</v>
      </c>
      <c r="R1346" s="321">
        <f>VLOOKUP(class[[#This Row],[count_rd]],caltran!$J$2:$P$182,7,FALSE)</f>
        <v>10455.000000000002</v>
      </c>
      <c r="S1346" s="321">
        <f>VLOOKUP(class[[#This Row],[count_rd]],caltran!$J$2:$P$182,6,FALSE)</f>
        <v>19545</v>
      </c>
      <c r="T1346" s="59">
        <f>IF(AND(class[[#This Row],[flow]]&gt;=class[[#This Row],[low]], class[[#This Row],[flow]]&lt;=class[[#This Row],[high]]),1,0)</f>
        <v>0</v>
      </c>
    </row>
    <row r="1347" spans="1:20">
      <c r="A1347" s="59">
        <v>19900</v>
      </c>
      <c r="B1347" s="59">
        <v>3</v>
      </c>
      <c r="C1347" s="59">
        <v>1</v>
      </c>
      <c r="D1347" s="59">
        <v>2</v>
      </c>
      <c r="E1347" s="59" t="s">
        <v>82</v>
      </c>
      <c r="F1347" s="59">
        <v>3</v>
      </c>
      <c r="G1347" s="227">
        <v>1</v>
      </c>
      <c r="H1347" s="227">
        <v>2</v>
      </c>
      <c r="I1347" s="227">
        <v>14</v>
      </c>
      <c r="J1347" s="59">
        <v>14629</v>
      </c>
      <c r="K1347" s="78">
        <f>VLOOKUP(class[[#This Row],[hwycov_id]],flow[[hwycov_id]:[flow_day]],2,FALSE)</f>
        <v>16604.230887999998</v>
      </c>
      <c r="L1347" s="229">
        <f t="shared" si="66"/>
        <v>0.1350215932736345</v>
      </c>
      <c r="M1347" s="228">
        <f t="shared" si="67"/>
        <v>1975.2308879999982</v>
      </c>
      <c r="N1347" s="228">
        <f t="shared" si="68"/>
        <v>3901537.0609092615</v>
      </c>
      <c r="O1347" s="59" t="e">
        <f>VLOOKUP(class[[#This Row],[hwycov_id]],check!$A$2:$P$26,16,FALSE)</f>
        <v>#N/A</v>
      </c>
      <c r="P1347" s="59">
        <v>1371</v>
      </c>
      <c r="Q1347" s="304">
        <f>ROUND(class[[#This Row],[count]],-3)</f>
        <v>15000</v>
      </c>
      <c r="R1347" s="321">
        <f>VLOOKUP(class[[#This Row],[count_rd]],caltran!$J$2:$P$182,7,FALSE)</f>
        <v>10455.000000000002</v>
      </c>
      <c r="S1347" s="321">
        <f>VLOOKUP(class[[#This Row],[count_rd]],caltran!$J$2:$P$182,6,FALSE)</f>
        <v>19545</v>
      </c>
      <c r="T1347" s="59">
        <f>IF(AND(class[[#This Row],[flow]]&gt;=class[[#This Row],[low]], class[[#This Row],[flow]]&lt;=class[[#This Row],[high]]),1,0)</f>
        <v>1</v>
      </c>
    </row>
    <row r="1348" spans="1:20">
      <c r="A1348" s="59">
        <v>17193</v>
      </c>
      <c r="B1348" s="59">
        <v>3</v>
      </c>
      <c r="C1348" s="59">
        <v>1</v>
      </c>
      <c r="D1348" s="59">
        <v>2</v>
      </c>
      <c r="E1348" s="59" t="s">
        <v>82</v>
      </c>
      <c r="F1348" s="59">
        <v>3</v>
      </c>
      <c r="G1348" s="227">
        <v>1</v>
      </c>
      <c r="H1348" s="227">
        <v>6</v>
      </c>
      <c r="I1348" s="227">
        <v>12</v>
      </c>
      <c r="J1348" s="59">
        <v>14700</v>
      </c>
      <c r="K1348" s="78">
        <f>VLOOKUP(class[[#This Row],[hwycov_id]],flow[[hwycov_id]:[flow_day]],2,FALSE)</f>
        <v>15379.722456</v>
      </c>
      <c r="L1348" s="229">
        <f t="shared" si="66"/>
        <v>4.6239622857142892E-2</v>
      </c>
      <c r="M1348" s="228">
        <f t="shared" si="67"/>
        <v>679.72245599999951</v>
      </c>
      <c r="N1348" s="228">
        <f t="shared" si="68"/>
        <v>462022.61719067127</v>
      </c>
      <c r="O1348" s="59" t="e">
        <f>VLOOKUP(class[[#This Row],[hwycov_id]],check!$A$2:$P$26,16,FALSE)</f>
        <v>#N/A</v>
      </c>
      <c r="P1348" s="59">
        <v>1372</v>
      </c>
      <c r="Q1348" s="304">
        <f>ROUND(class[[#This Row],[count]],-3)</f>
        <v>15000</v>
      </c>
      <c r="R1348" s="321">
        <f>VLOOKUP(class[[#This Row],[count_rd]],caltran!$J$2:$P$182,7,FALSE)</f>
        <v>10455.000000000002</v>
      </c>
      <c r="S1348" s="321">
        <f>VLOOKUP(class[[#This Row],[count_rd]],caltran!$J$2:$P$182,6,FALSE)</f>
        <v>19545</v>
      </c>
      <c r="T1348" s="59">
        <f>IF(AND(class[[#This Row],[flow]]&gt;=class[[#This Row],[low]], class[[#This Row],[flow]]&lt;=class[[#This Row],[high]]),1,0)</f>
        <v>1</v>
      </c>
    </row>
    <row r="1349" spans="1:20">
      <c r="A1349" s="59">
        <v>5332</v>
      </c>
      <c r="B1349" s="59">
        <v>3</v>
      </c>
      <c r="C1349" s="59">
        <v>1</v>
      </c>
      <c r="D1349" s="59">
        <v>2</v>
      </c>
      <c r="E1349" s="59" t="s">
        <v>82</v>
      </c>
      <c r="F1349" s="59">
        <v>3</v>
      </c>
      <c r="G1349" s="227">
        <v>1</v>
      </c>
      <c r="H1349" s="227">
        <v>2</v>
      </c>
      <c r="I1349" s="227">
        <v>11</v>
      </c>
      <c r="J1349" s="59">
        <v>14800</v>
      </c>
      <c r="K1349" s="78">
        <f>VLOOKUP(class[[#This Row],[hwycov_id]],flow[[hwycov_id]:[flow_day]],2,FALSE)</f>
        <v>10276.424872</v>
      </c>
      <c r="L1349" s="229">
        <f t="shared" si="66"/>
        <v>-0.3056469681081081</v>
      </c>
      <c r="M1349" s="228">
        <f t="shared" si="67"/>
        <v>-4523.5751280000004</v>
      </c>
      <c r="N1349" s="228">
        <f t="shared" si="68"/>
        <v>20462731.938660219</v>
      </c>
      <c r="O1349" s="59" t="e">
        <f>VLOOKUP(class[[#This Row],[hwycov_id]],check!$A$2:$P$26,16,FALSE)</f>
        <v>#N/A</v>
      </c>
      <c r="P1349" s="59">
        <v>1373</v>
      </c>
      <c r="Q1349" s="304">
        <f>ROUND(class[[#This Row],[count]],-3)</f>
        <v>15000</v>
      </c>
      <c r="R1349" s="321">
        <f>VLOOKUP(class[[#This Row],[count_rd]],caltran!$J$2:$P$182,7,FALSE)</f>
        <v>10455.000000000002</v>
      </c>
      <c r="S1349" s="321">
        <f>VLOOKUP(class[[#This Row],[count_rd]],caltran!$J$2:$P$182,6,FALSE)</f>
        <v>19545</v>
      </c>
      <c r="T1349" s="59">
        <f>IF(AND(class[[#This Row],[flow]]&gt;=class[[#This Row],[low]], class[[#This Row],[flow]]&lt;=class[[#This Row],[high]]),1,0)</f>
        <v>0</v>
      </c>
    </row>
    <row r="1350" spans="1:20">
      <c r="A1350" s="59">
        <v>17463</v>
      </c>
      <c r="B1350" s="59">
        <v>3</v>
      </c>
      <c r="C1350" s="59">
        <v>1</v>
      </c>
      <c r="D1350" s="59">
        <v>2</v>
      </c>
      <c r="E1350" s="59" t="s">
        <v>82</v>
      </c>
      <c r="F1350" s="59">
        <v>3</v>
      </c>
      <c r="G1350" s="227">
        <v>1</v>
      </c>
      <c r="H1350" s="227">
        <v>3</v>
      </c>
      <c r="I1350" s="227">
        <v>14</v>
      </c>
      <c r="J1350" s="59">
        <v>14817</v>
      </c>
      <c r="K1350" s="78">
        <f>VLOOKUP(class[[#This Row],[hwycov_id]],flow[[hwycov_id]:[flow_day]],2,FALSE)</f>
        <v>10836.684158</v>
      </c>
      <c r="L1350" s="229">
        <f t="shared" si="66"/>
        <v>-0.26863169615981641</v>
      </c>
      <c r="M1350" s="228">
        <f t="shared" si="67"/>
        <v>-3980.315842</v>
      </c>
      <c r="N1350" s="228">
        <f t="shared" si="68"/>
        <v>15842914.202076169</v>
      </c>
      <c r="O1350" s="59" t="e">
        <f>VLOOKUP(class[[#This Row],[hwycov_id]],check!$A$2:$P$26,16,FALSE)</f>
        <v>#N/A</v>
      </c>
      <c r="P1350" s="59">
        <v>1374</v>
      </c>
      <c r="Q1350" s="304">
        <f>ROUND(class[[#This Row],[count]],-3)</f>
        <v>15000</v>
      </c>
      <c r="R1350" s="321">
        <f>VLOOKUP(class[[#This Row],[count_rd]],caltran!$J$2:$P$182,7,FALSE)</f>
        <v>10455.000000000002</v>
      </c>
      <c r="S1350" s="321">
        <f>VLOOKUP(class[[#This Row],[count_rd]],caltran!$J$2:$P$182,6,FALSE)</f>
        <v>19545</v>
      </c>
      <c r="T1350" s="59">
        <f>IF(AND(class[[#This Row],[flow]]&gt;=class[[#This Row],[low]], class[[#This Row],[flow]]&lt;=class[[#This Row],[high]]),1,0)</f>
        <v>1</v>
      </c>
    </row>
    <row r="1351" spans="1:20">
      <c r="A1351" s="59">
        <v>9331</v>
      </c>
      <c r="B1351" s="59">
        <v>3</v>
      </c>
      <c r="C1351" s="59">
        <v>1</v>
      </c>
      <c r="D1351" s="59">
        <v>2</v>
      </c>
      <c r="E1351" s="59" t="s">
        <v>82</v>
      </c>
      <c r="F1351" s="59">
        <v>3</v>
      </c>
      <c r="G1351" s="227">
        <v>1</v>
      </c>
      <c r="H1351" s="227">
        <v>3</v>
      </c>
      <c r="I1351" s="227">
        <v>14</v>
      </c>
      <c r="J1351" s="59">
        <v>14828</v>
      </c>
      <c r="K1351" s="78">
        <f>VLOOKUP(class[[#This Row],[hwycov_id]],flow[[hwycov_id]:[flow_day]],2,FALSE)</f>
        <v>20478.262482000002</v>
      </c>
      <c r="L1351" s="229">
        <f t="shared" si="66"/>
        <v>0.38105357984893451</v>
      </c>
      <c r="M1351" s="228">
        <f t="shared" si="67"/>
        <v>5650.2624820000019</v>
      </c>
      <c r="N1351" s="228">
        <f t="shared" si="68"/>
        <v>31925466.115496822</v>
      </c>
      <c r="O1351" s="59" t="e">
        <f>VLOOKUP(class[[#This Row],[hwycov_id]],check!$A$2:$P$26,16,FALSE)</f>
        <v>#N/A</v>
      </c>
      <c r="P1351" s="59">
        <v>1375</v>
      </c>
      <c r="Q1351" s="304">
        <f>ROUND(class[[#This Row],[count]],-3)</f>
        <v>15000</v>
      </c>
      <c r="R1351" s="321">
        <f>VLOOKUP(class[[#This Row],[count_rd]],caltran!$J$2:$P$182,7,FALSE)</f>
        <v>10455.000000000002</v>
      </c>
      <c r="S1351" s="321">
        <f>VLOOKUP(class[[#This Row],[count_rd]],caltran!$J$2:$P$182,6,FALSE)</f>
        <v>19545</v>
      </c>
      <c r="T1351" s="59">
        <f>IF(AND(class[[#This Row],[flow]]&gt;=class[[#This Row],[low]], class[[#This Row],[flow]]&lt;=class[[#This Row],[high]]),1,0)</f>
        <v>0</v>
      </c>
    </row>
    <row r="1352" spans="1:20">
      <c r="A1352" s="59">
        <v>7072</v>
      </c>
      <c r="B1352" s="59">
        <v>3</v>
      </c>
      <c r="C1352" s="59">
        <v>1</v>
      </c>
      <c r="D1352" s="59">
        <v>2</v>
      </c>
      <c r="E1352" s="59" t="s">
        <v>82</v>
      </c>
      <c r="F1352" s="59">
        <v>3</v>
      </c>
      <c r="G1352" s="227">
        <v>1</v>
      </c>
      <c r="H1352" s="227">
        <v>3</v>
      </c>
      <c r="I1352" s="227">
        <v>14</v>
      </c>
      <c r="J1352" s="59">
        <v>14878</v>
      </c>
      <c r="K1352" s="78">
        <f>VLOOKUP(class[[#This Row],[hwycov_id]],flow[[hwycov_id]:[flow_day]],2,FALSE)</f>
        <v>13719.544881999998</v>
      </c>
      <c r="L1352" s="229">
        <f t="shared" si="66"/>
        <v>-7.7863632074203659E-2</v>
      </c>
      <c r="M1352" s="228">
        <f t="shared" si="67"/>
        <v>-1158.4551180000017</v>
      </c>
      <c r="N1352" s="228">
        <f t="shared" si="68"/>
        <v>1342018.2604203979</v>
      </c>
      <c r="O1352" s="59" t="e">
        <f>VLOOKUP(class[[#This Row],[hwycov_id]],check!$A$2:$P$26,16,FALSE)</f>
        <v>#N/A</v>
      </c>
      <c r="P1352" s="59">
        <v>1376</v>
      </c>
      <c r="Q1352" s="304">
        <f>ROUND(class[[#This Row],[count]],-3)</f>
        <v>15000</v>
      </c>
      <c r="R1352" s="321">
        <f>VLOOKUP(class[[#This Row],[count_rd]],caltran!$J$2:$P$182,7,FALSE)</f>
        <v>10455.000000000002</v>
      </c>
      <c r="S1352" s="321">
        <f>VLOOKUP(class[[#This Row],[count_rd]],caltran!$J$2:$P$182,6,FALSE)</f>
        <v>19545</v>
      </c>
      <c r="T1352" s="59">
        <f>IF(AND(class[[#This Row],[flow]]&gt;=class[[#This Row],[low]], class[[#This Row],[flow]]&lt;=class[[#This Row],[high]]),1,0)</f>
        <v>1</v>
      </c>
    </row>
    <row r="1353" spans="1:20">
      <c r="A1353" s="59">
        <v>15139</v>
      </c>
      <c r="B1353" s="59">
        <v>3</v>
      </c>
      <c r="C1353" s="59">
        <v>1</v>
      </c>
      <c r="D1353" s="59">
        <v>2</v>
      </c>
      <c r="E1353" s="59" t="s">
        <v>82</v>
      </c>
      <c r="F1353" s="59">
        <v>3</v>
      </c>
      <c r="G1353" s="227">
        <v>1</v>
      </c>
      <c r="H1353" s="227">
        <v>3</v>
      </c>
      <c r="I1353" s="227">
        <v>14</v>
      </c>
      <c r="J1353" s="59">
        <v>14982</v>
      </c>
      <c r="K1353" s="78">
        <f>VLOOKUP(class[[#This Row],[hwycov_id]],flow[[hwycov_id]:[flow_day]],2,FALSE)</f>
        <v>11675.438947999999</v>
      </c>
      <c r="L1353" s="229">
        <f t="shared" si="66"/>
        <v>-0.22070224616206124</v>
      </c>
      <c r="M1353" s="228">
        <f t="shared" si="67"/>
        <v>-3306.5610520000009</v>
      </c>
      <c r="N1353" s="228">
        <f t="shared" si="68"/>
        <v>10933345.990603352</v>
      </c>
      <c r="O1353" s="59" t="e">
        <f>VLOOKUP(class[[#This Row],[hwycov_id]],check!$A$2:$P$26,16,FALSE)</f>
        <v>#N/A</v>
      </c>
      <c r="P1353" s="59">
        <v>1377</v>
      </c>
      <c r="Q1353" s="304">
        <f>ROUND(class[[#This Row],[count]],-3)</f>
        <v>15000</v>
      </c>
      <c r="R1353" s="321">
        <f>VLOOKUP(class[[#This Row],[count_rd]],caltran!$J$2:$P$182,7,FALSE)</f>
        <v>10455.000000000002</v>
      </c>
      <c r="S1353" s="321">
        <f>VLOOKUP(class[[#This Row],[count_rd]],caltran!$J$2:$P$182,6,FALSE)</f>
        <v>19545</v>
      </c>
      <c r="T1353" s="59">
        <f>IF(AND(class[[#This Row],[flow]]&gt;=class[[#This Row],[low]], class[[#This Row],[flow]]&lt;=class[[#This Row],[high]]),1,0)</f>
        <v>1</v>
      </c>
    </row>
    <row r="1354" spans="1:20">
      <c r="A1354" s="59">
        <v>7108</v>
      </c>
      <c r="B1354" s="59">
        <v>3</v>
      </c>
      <c r="C1354" s="59">
        <v>1</v>
      </c>
      <c r="D1354" s="59">
        <v>2</v>
      </c>
      <c r="E1354" s="59" t="s">
        <v>82</v>
      </c>
      <c r="F1354" s="59">
        <v>3</v>
      </c>
      <c r="G1354" s="227">
        <v>1</v>
      </c>
      <c r="H1354" s="227">
        <v>2</v>
      </c>
      <c r="I1354" s="227">
        <v>11</v>
      </c>
      <c r="J1354" s="59">
        <v>15000</v>
      </c>
      <c r="K1354" s="78">
        <f>VLOOKUP(class[[#This Row],[hwycov_id]],flow[[hwycov_id]:[flow_day]],2,FALSE)</f>
        <v>11288.638193000001</v>
      </c>
      <c r="L1354" s="229">
        <f t="shared" si="66"/>
        <v>-0.24742412046666662</v>
      </c>
      <c r="M1354" s="228">
        <f t="shared" si="67"/>
        <v>-3711.3618069999993</v>
      </c>
      <c r="N1354" s="228">
        <f t="shared" si="68"/>
        <v>13774206.462458299</v>
      </c>
      <c r="O1354" s="59" t="e">
        <f>VLOOKUP(class[[#This Row],[hwycov_id]],check!$A$2:$P$26,16,FALSE)</f>
        <v>#N/A</v>
      </c>
      <c r="P1354" s="59">
        <v>1378</v>
      </c>
      <c r="Q1354" s="304">
        <f>ROUND(class[[#This Row],[count]],-3)</f>
        <v>15000</v>
      </c>
      <c r="R1354" s="321">
        <f>VLOOKUP(class[[#This Row],[count_rd]],caltran!$J$2:$P$182,7,FALSE)</f>
        <v>10455.000000000002</v>
      </c>
      <c r="S1354" s="321">
        <f>VLOOKUP(class[[#This Row],[count_rd]],caltran!$J$2:$P$182,6,FALSE)</f>
        <v>19545</v>
      </c>
      <c r="T1354" s="59">
        <f>IF(AND(class[[#This Row],[flow]]&gt;=class[[#This Row],[low]], class[[#This Row],[flow]]&lt;=class[[#This Row],[high]]),1,0)</f>
        <v>1</v>
      </c>
    </row>
    <row r="1355" spans="1:20">
      <c r="A1355" s="59">
        <v>6531</v>
      </c>
      <c r="B1355" s="59">
        <v>3</v>
      </c>
      <c r="C1355" s="59">
        <v>1</v>
      </c>
      <c r="D1355" s="59">
        <v>2</v>
      </c>
      <c r="E1355" s="59" t="s">
        <v>82</v>
      </c>
      <c r="F1355" s="59">
        <v>3</v>
      </c>
      <c r="G1355" s="227">
        <v>1</v>
      </c>
      <c r="H1355" s="227">
        <v>2</v>
      </c>
      <c r="I1355" s="227">
        <v>14</v>
      </c>
      <c r="J1355" s="59">
        <v>15000</v>
      </c>
      <c r="K1355" s="78">
        <f>VLOOKUP(class[[#This Row],[hwycov_id]],flow[[hwycov_id]:[flow_day]],2,FALSE)</f>
        <v>12877.178534999999</v>
      </c>
      <c r="L1355" s="229">
        <f t="shared" si="66"/>
        <v>-0.14152143100000003</v>
      </c>
      <c r="M1355" s="228">
        <f t="shared" si="67"/>
        <v>-2122.8214650000009</v>
      </c>
      <c r="N1355" s="228">
        <f t="shared" si="68"/>
        <v>4506370.9722647499</v>
      </c>
      <c r="O1355" s="59" t="e">
        <f>VLOOKUP(class[[#This Row],[hwycov_id]],check!$A$2:$P$26,16,FALSE)</f>
        <v>#N/A</v>
      </c>
      <c r="P1355" s="59">
        <v>1379</v>
      </c>
      <c r="Q1355" s="304">
        <f>ROUND(class[[#This Row],[count]],-3)</f>
        <v>15000</v>
      </c>
      <c r="R1355" s="321">
        <f>VLOOKUP(class[[#This Row],[count_rd]],caltran!$J$2:$P$182,7,FALSE)</f>
        <v>10455.000000000002</v>
      </c>
      <c r="S1355" s="321">
        <f>VLOOKUP(class[[#This Row],[count_rd]],caltran!$J$2:$P$182,6,FALSE)</f>
        <v>19545</v>
      </c>
      <c r="T1355" s="59">
        <f>IF(AND(class[[#This Row],[flow]]&gt;=class[[#This Row],[low]], class[[#This Row],[flow]]&lt;=class[[#This Row],[high]]),1,0)</f>
        <v>1</v>
      </c>
    </row>
    <row r="1356" spans="1:20">
      <c r="A1356" s="59">
        <v>19994</v>
      </c>
      <c r="B1356" s="59">
        <v>3</v>
      </c>
      <c r="C1356" s="59">
        <v>1</v>
      </c>
      <c r="D1356" s="59">
        <v>2</v>
      </c>
      <c r="E1356" s="59" t="s">
        <v>82</v>
      </c>
      <c r="F1356" s="59">
        <v>3</v>
      </c>
      <c r="G1356" s="227">
        <v>1</v>
      </c>
      <c r="H1356" s="227">
        <v>3</v>
      </c>
      <c r="I1356" s="227">
        <v>14</v>
      </c>
      <c r="J1356" s="59">
        <v>15023</v>
      </c>
      <c r="K1356" s="78">
        <f>VLOOKUP(class[[#This Row],[hwycov_id]],flow[[hwycov_id]:[flow_day]],2,FALSE)</f>
        <v>13471.597999000001</v>
      </c>
      <c r="L1356" s="229">
        <f t="shared" si="66"/>
        <v>-0.10326845510217653</v>
      </c>
      <c r="M1356" s="228">
        <f t="shared" si="67"/>
        <v>-1551.4020009999986</v>
      </c>
      <c r="N1356" s="228">
        <f t="shared" si="68"/>
        <v>2406848.1687067994</v>
      </c>
      <c r="O1356" s="59" t="e">
        <f>VLOOKUP(class[[#This Row],[hwycov_id]],check!$A$2:$P$26,16,FALSE)</f>
        <v>#N/A</v>
      </c>
      <c r="P1356" s="59">
        <v>1380</v>
      </c>
      <c r="Q1356" s="304">
        <f>ROUND(class[[#This Row],[count]],-3)</f>
        <v>15000</v>
      </c>
      <c r="R1356" s="321">
        <f>VLOOKUP(class[[#This Row],[count_rd]],caltran!$J$2:$P$182,7,FALSE)</f>
        <v>10455.000000000002</v>
      </c>
      <c r="S1356" s="321">
        <f>VLOOKUP(class[[#This Row],[count_rd]],caltran!$J$2:$P$182,6,FALSE)</f>
        <v>19545</v>
      </c>
      <c r="T1356" s="59">
        <f>IF(AND(class[[#This Row],[flow]]&gt;=class[[#This Row],[low]], class[[#This Row],[flow]]&lt;=class[[#This Row],[high]]),1,0)</f>
        <v>1</v>
      </c>
    </row>
    <row r="1357" spans="1:20">
      <c r="A1357" s="59">
        <v>5489</v>
      </c>
      <c r="B1357" s="59">
        <v>3</v>
      </c>
      <c r="C1357" s="59">
        <v>1</v>
      </c>
      <c r="D1357" s="59">
        <v>2</v>
      </c>
      <c r="E1357" s="59" t="s">
        <v>82</v>
      </c>
      <c r="F1357" s="59">
        <v>3</v>
      </c>
      <c r="G1357" s="227">
        <v>1</v>
      </c>
      <c r="H1357" s="227">
        <v>3</v>
      </c>
      <c r="I1357" s="227">
        <v>14</v>
      </c>
      <c r="J1357" s="59">
        <v>15068</v>
      </c>
      <c r="K1357" s="78">
        <f>VLOOKUP(class[[#This Row],[hwycov_id]],flow[[hwycov_id]:[flow_day]],2,FALSE)</f>
        <v>14830.291297</v>
      </c>
      <c r="L1357" s="229">
        <f t="shared" si="66"/>
        <v>-1.577573022298917E-2</v>
      </c>
      <c r="M1357" s="228">
        <f t="shared" si="67"/>
        <v>-237.70870300000024</v>
      </c>
      <c r="N1357" s="228">
        <f t="shared" si="68"/>
        <v>56505.427481942323</v>
      </c>
      <c r="O1357" s="59" t="e">
        <f>VLOOKUP(class[[#This Row],[hwycov_id]],check!$A$2:$P$26,16,FALSE)</f>
        <v>#N/A</v>
      </c>
      <c r="P1357" s="59">
        <v>1381</v>
      </c>
      <c r="Q1357" s="304">
        <f>ROUND(class[[#This Row],[count]],-3)</f>
        <v>15000</v>
      </c>
      <c r="R1357" s="321">
        <f>VLOOKUP(class[[#This Row],[count_rd]],caltran!$J$2:$P$182,7,FALSE)</f>
        <v>10455.000000000002</v>
      </c>
      <c r="S1357" s="321">
        <f>VLOOKUP(class[[#This Row],[count_rd]],caltran!$J$2:$P$182,6,FALSE)</f>
        <v>19545</v>
      </c>
      <c r="T1357" s="59">
        <f>IF(AND(class[[#This Row],[flow]]&gt;=class[[#This Row],[low]], class[[#This Row],[flow]]&lt;=class[[#This Row],[high]]),1,0)</f>
        <v>1</v>
      </c>
    </row>
    <row r="1358" spans="1:20">
      <c r="A1358" s="59">
        <v>10545</v>
      </c>
      <c r="B1358" s="59">
        <v>3</v>
      </c>
      <c r="C1358" s="59">
        <v>1</v>
      </c>
      <c r="D1358" s="59">
        <v>2</v>
      </c>
      <c r="E1358" s="59" t="s">
        <v>82</v>
      </c>
      <c r="F1358" s="59">
        <v>3</v>
      </c>
      <c r="G1358" s="227">
        <v>1</v>
      </c>
      <c r="H1358" s="227">
        <v>4</v>
      </c>
      <c r="I1358" s="227">
        <v>14</v>
      </c>
      <c r="J1358" s="59">
        <v>15095</v>
      </c>
      <c r="K1358" s="78">
        <f>VLOOKUP(class[[#This Row],[hwycov_id]],flow[[hwycov_id]:[flow_day]],2,FALSE)</f>
        <v>7317.6227709999994</v>
      </c>
      <c r="L1358" s="229">
        <f t="shared" si="66"/>
        <v>-0.51522870016561773</v>
      </c>
      <c r="M1358" s="228">
        <f t="shared" si="67"/>
        <v>-7777.3772290000006</v>
      </c>
      <c r="N1358" s="228">
        <f t="shared" si="68"/>
        <v>60487596.562167726</v>
      </c>
      <c r="O1358" s="59" t="e">
        <f>VLOOKUP(class[[#This Row],[hwycov_id]],check!$A$2:$P$26,16,FALSE)</f>
        <v>#N/A</v>
      </c>
      <c r="P1358" s="59">
        <v>1382</v>
      </c>
      <c r="Q1358" s="304">
        <f>ROUND(class[[#This Row],[count]],-3)</f>
        <v>15000</v>
      </c>
      <c r="R1358" s="321">
        <f>VLOOKUP(class[[#This Row],[count_rd]],caltran!$J$2:$P$182,7,FALSE)</f>
        <v>10455.000000000002</v>
      </c>
      <c r="S1358" s="321">
        <f>VLOOKUP(class[[#This Row],[count_rd]],caltran!$J$2:$P$182,6,FALSE)</f>
        <v>19545</v>
      </c>
      <c r="T1358" s="59">
        <f>IF(AND(class[[#This Row],[flow]]&gt;=class[[#This Row],[low]], class[[#This Row],[flow]]&lt;=class[[#This Row],[high]]),1,0)</f>
        <v>0</v>
      </c>
    </row>
    <row r="1359" spans="1:20">
      <c r="A1359" s="59">
        <v>95</v>
      </c>
      <c r="B1359" s="59">
        <v>3</v>
      </c>
      <c r="C1359" s="59">
        <v>1</v>
      </c>
      <c r="D1359" s="59">
        <v>2</v>
      </c>
      <c r="E1359" s="59" t="s">
        <v>82</v>
      </c>
      <c r="F1359" s="59">
        <v>3</v>
      </c>
      <c r="G1359" s="227">
        <v>1</v>
      </c>
      <c r="H1359" s="227">
        <v>5</v>
      </c>
      <c r="I1359" s="227">
        <v>5</v>
      </c>
      <c r="J1359" s="59">
        <v>15100</v>
      </c>
      <c r="K1359" s="78">
        <f>VLOOKUP(class[[#This Row],[hwycov_id]],flow[[hwycov_id]:[flow_day]],2,FALSE)</f>
        <v>19850.397980000002</v>
      </c>
      <c r="L1359" s="229">
        <f t="shared" si="66"/>
        <v>0.31459589271523192</v>
      </c>
      <c r="M1359" s="228">
        <f t="shared" si="67"/>
        <v>4750.3979800000016</v>
      </c>
      <c r="N1359" s="228">
        <f t="shared" si="68"/>
        <v>22566280.968388095</v>
      </c>
      <c r="O1359" s="59" t="e">
        <f>VLOOKUP(class[[#This Row],[hwycov_id]],check!$A$2:$P$26,16,FALSE)</f>
        <v>#N/A</v>
      </c>
      <c r="P1359" s="59">
        <v>1383</v>
      </c>
      <c r="Q1359" s="304">
        <f>ROUND(class[[#This Row],[count]],-3)</f>
        <v>15000</v>
      </c>
      <c r="R1359" s="321">
        <f>VLOOKUP(class[[#This Row],[count_rd]],caltran!$J$2:$P$182,7,FALSE)</f>
        <v>10455.000000000002</v>
      </c>
      <c r="S1359" s="321">
        <f>VLOOKUP(class[[#This Row],[count_rd]],caltran!$J$2:$P$182,6,FALSE)</f>
        <v>19545</v>
      </c>
      <c r="T1359" s="59">
        <f>IF(AND(class[[#This Row],[flow]]&gt;=class[[#This Row],[low]], class[[#This Row],[flow]]&lt;=class[[#This Row],[high]]),1,0)</f>
        <v>0</v>
      </c>
    </row>
    <row r="1360" spans="1:20">
      <c r="A1360" s="59">
        <v>2190</v>
      </c>
      <c r="B1360" s="59">
        <v>3</v>
      </c>
      <c r="C1360" s="59">
        <v>1</v>
      </c>
      <c r="D1360" s="59">
        <v>2</v>
      </c>
      <c r="E1360" s="59" t="s">
        <v>82</v>
      </c>
      <c r="F1360" s="59">
        <v>3</v>
      </c>
      <c r="G1360" s="227">
        <v>1</v>
      </c>
      <c r="H1360" s="227">
        <v>2</v>
      </c>
      <c r="I1360" s="227">
        <v>11</v>
      </c>
      <c r="J1360" s="59">
        <v>15100</v>
      </c>
      <c r="K1360" s="78">
        <f>VLOOKUP(class[[#This Row],[hwycov_id]],flow[[hwycov_id]:[flow_day]],2,FALSE)</f>
        <v>12638.386023999999</v>
      </c>
      <c r="L1360" s="229">
        <f t="shared" si="66"/>
        <v>-0.16302079311258277</v>
      </c>
      <c r="M1360" s="228">
        <f t="shared" si="67"/>
        <v>-2461.6139760000005</v>
      </c>
      <c r="N1360" s="228">
        <f t="shared" si="68"/>
        <v>6059543.3668385316</v>
      </c>
      <c r="O1360" s="59" t="e">
        <f>VLOOKUP(class[[#This Row],[hwycov_id]],check!$A$2:$P$26,16,FALSE)</f>
        <v>#N/A</v>
      </c>
      <c r="P1360" s="59">
        <v>1384</v>
      </c>
      <c r="Q1360" s="304">
        <f>ROUND(class[[#This Row],[count]],-3)</f>
        <v>15000</v>
      </c>
      <c r="R1360" s="321">
        <f>VLOOKUP(class[[#This Row],[count_rd]],caltran!$J$2:$P$182,7,FALSE)</f>
        <v>10455.000000000002</v>
      </c>
      <c r="S1360" s="321">
        <f>VLOOKUP(class[[#This Row],[count_rd]],caltran!$J$2:$P$182,6,FALSE)</f>
        <v>19545</v>
      </c>
      <c r="T1360" s="59">
        <f>IF(AND(class[[#This Row],[flow]]&gt;=class[[#This Row],[low]], class[[#This Row],[flow]]&lt;=class[[#This Row],[high]]),1,0)</f>
        <v>1</v>
      </c>
    </row>
    <row r="1361" spans="1:20">
      <c r="A1361" s="59">
        <v>4547</v>
      </c>
      <c r="B1361" s="59">
        <v>3</v>
      </c>
      <c r="C1361" s="59">
        <v>1</v>
      </c>
      <c r="D1361" s="59">
        <v>2</v>
      </c>
      <c r="E1361" s="59" t="s">
        <v>82</v>
      </c>
      <c r="F1361" s="59">
        <v>3</v>
      </c>
      <c r="G1361" s="227">
        <v>1</v>
      </c>
      <c r="H1361" s="227">
        <v>3</v>
      </c>
      <c r="I1361" s="227">
        <v>14</v>
      </c>
      <c r="J1361" s="59">
        <v>15178</v>
      </c>
      <c r="K1361" s="78">
        <f>VLOOKUP(class[[#This Row],[hwycov_id]],flow[[hwycov_id]:[flow_day]],2,FALSE)</f>
        <v>15843.719322999999</v>
      </c>
      <c r="L1361" s="229">
        <f t="shared" si="66"/>
        <v>4.3860806628014171E-2</v>
      </c>
      <c r="M1361" s="228">
        <f t="shared" si="67"/>
        <v>665.71932299999935</v>
      </c>
      <c r="N1361" s="228">
        <f t="shared" si="68"/>
        <v>443182.21701557748</v>
      </c>
      <c r="O1361" s="59" t="e">
        <f>VLOOKUP(class[[#This Row],[hwycov_id]],check!$A$2:$P$26,16,FALSE)</f>
        <v>#N/A</v>
      </c>
      <c r="P1361" s="59">
        <v>1385</v>
      </c>
      <c r="Q1361" s="304">
        <f>ROUND(class[[#This Row],[count]],-3)</f>
        <v>15000</v>
      </c>
      <c r="R1361" s="321">
        <f>VLOOKUP(class[[#This Row],[count_rd]],caltran!$J$2:$P$182,7,FALSE)</f>
        <v>10455.000000000002</v>
      </c>
      <c r="S1361" s="321">
        <f>VLOOKUP(class[[#This Row],[count_rd]],caltran!$J$2:$P$182,6,FALSE)</f>
        <v>19545</v>
      </c>
      <c r="T1361" s="59">
        <f>IF(AND(class[[#This Row],[flow]]&gt;=class[[#This Row],[low]], class[[#This Row],[flow]]&lt;=class[[#This Row],[high]]),1,0)</f>
        <v>1</v>
      </c>
    </row>
    <row r="1362" spans="1:20">
      <c r="A1362" s="59">
        <v>7106</v>
      </c>
      <c r="B1362" s="59">
        <v>3</v>
      </c>
      <c r="C1362" s="59">
        <v>1</v>
      </c>
      <c r="D1362" s="59">
        <v>2</v>
      </c>
      <c r="E1362" s="59" t="s">
        <v>82</v>
      </c>
      <c r="F1362" s="59">
        <v>3</v>
      </c>
      <c r="G1362" s="227">
        <v>1</v>
      </c>
      <c r="H1362" s="227">
        <v>2</v>
      </c>
      <c r="I1362" s="227">
        <v>11</v>
      </c>
      <c r="J1362" s="59">
        <v>15200</v>
      </c>
      <c r="K1362" s="78">
        <f>VLOOKUP(class[[#This Row],[hwycov_id]],flow[[hwycov_id]:[flow_day]],2,FALSE)</f>
        <v>12257.471494999998</v>
      </c>
      <c r="L1362" s="229">
        <f t="shared" si="66"/>
        <v>-0.19358740164473698</v>
      </c>
      <c r="M1362" s="228">
        <f t="shared" si="67"/>
        <v>-2942.528505000002</v>
      </c>
      <c r="N1362" s="228">
        <f t="shared" si="68"/>
        <v>8658474.0027375463</v>
      </c>
      <c r="O1362" s="59" t="e">
        <f>VLOOKUP(class[[#This Row],[hwycov_id]],check!$A$2:$P$26,16,FALSE)</f>
        <v>#N/A</v>
      </c>
      <c r="P1362" s="59">
        <v>1386</v>
      </c>
      <c r="Q1362" s="304">
        <f>ROUND(class[[#This Row],[count]],-3)</f>
        <v>15000</v>
      </c>
      <c r="R1362" s="321">
        <f>VLOOKUP(class[[#This Row],[count_rd]],caltran!$J$2:$P$182,7,FALSE)</f>
        <v>10455.000000000002</v>
      </c>
      <c r="S1362" s="321">
        <f>VLOOKUP(class[[#This Row],[count_rd]],caltran!$J$2:$P$182,6,FALSE)</f>
        <v>19545</v>
      </c>
      <c r="T1362" s="59">
        <f>IF(AND(class[[#This Row],[flow]]&gt;=class[[#This Row],[low]], class[[#This Row],[flow]]&lt;=class[[#This Row],[high]]),1,0)</f>
        <v>1</v>
      </c>
    </row>
    <row r="1363" spans="1:20">
      <c r="A1363" s="59">
        <v>18352</v>
      </c>
      <c r="B1363" s="59">
        <v>3</v>
      </c>
      <c r="C1363" s="59">
        <v>1</v>
      </c>
      <c r="D1363" s="59">
        <v>1</v>
      </c>
      <c r="E1363" s="59" t="s">
        <v>82</v>
      </c>
      <c r="F1363" s="59">
        <v>3</v>
      </c>
      <c r="G1363" s="227">
        <v>1</v>
      </c>
      <c r="H1363" s="227">
        <v>1</v>
      </c>
      <c r="I1363" s="227">
        <v>14</v>
      </c>
      <c r="J1363" s="59">
        <v>15259</v>
      </c>
      <c r="K1363" s="78">
        <f>VLOOKUP(class[[#This Row],[hwycov_id]],flow[[hwycov_id]:[flow_day]],2,FALSE)</f>
        <v>14207.899308</v>
      </c>
      <c r="L1363" s="229">
        <f t="shared" si="66"/>
        <v>-6.8883982698735191E-2</v>
      </c>
      <c r="M1363" s="228">
        <f t="shared" si="67"/>
        <v>-1051.100692</v>
      </c>
      <c r="N1363" s="228">
        <f t="shared" si="68"/>
        <v>1104812.6647228787</v>
      </c>
      <c r="O1363" s="59" t="e">
        <f>VLOOKUP(class[[#This Row],[hwycov_id]],check!$A$2:$P$26,16,FALSE)</f>
        <v>#N/A</v>
      </c>
      <c r="P1363" s="59">
        <v>1387</v>
      </c>
      <c r="Q1363" s="304">
        <f>ROUND(class[[#This Row],[count]],-3)</f>
        <v>15000</v>
      </c>
      <c r="R1363" s="321">
        <f>VLOOKUP(class[[#This Row],[count_rd]],caltran!$J$2:$P$182,7,FALSE)</f>
        <v>10455.000000000002</v>
      </c>
      <c r="S1363" s="321">
        <f>VLOOKUP(class[[#This Row],[count_rd]],caltran!$J$2:$P$182,6,FALSE)</f>
        <v>19545</v>
      </c>
      <c r="T1363" s="59">
        <f>IF(AND(class[[#This Row],[flow]]&gt;=class[[#This Row],[low]], class[[#This Row],[flow]]&lt;=class[[#This Row],[high]]),1,0)</f>
        <v>1</v>
      </c>
    </row>
    <row r="1364" spans="1:20">
      <c r="A1364" s="59">
        <v>10085</v>
      </c>
      <c r="B1364" s="59">
        <v>3</v>
      </c>
      <c r="C1364" s="59">
        <v>1</v>
      </c>
      <c r="D1364" s="59">
        <v>1</v>
      </c>
      <c r="E1364" s="59" t="s">
        <v>82</v>
      </c>
      <c r="F1364" s="59">
        <v>3</v>
      </c>
      <c r="G1364" s="227">
        <v>1</v>
      </c>
      <c r="H1364" s="227">
        <v>2</v>
      </c>
      <c r="I1364" s="227">
        <v>14</v>
      </c>
      <c r="J1364" s="59">
        <v>15291</v>
      </c>
      <c r="K1364" s="78">
        <f>VLOOKUP(class[[#This Row],[hwycov_id]],flow[[hwycov_id]:[flow_day]],2,FALSE)</f>
        <v>13734.080383</v>
      </c>
      <c r="L1364" s="229">
        <f t="shared" si="66"/>
        <v>-0.10181934582434105</v>
      </c>
      <c r="M1364" s="228">
        <f t="shared" si="67"/>
        <v>-1556.9196169999996</v>
      </c>
      <c r="N1364" s="228">
        <f t="shared" si="68"/>
        <v>2423998.6937994254</v>
      </c>
      <c r="O1364" s="59" t="e">
        <f>VLOOKUP(class[[#This Row],[hwycov_id]],check!$A$2:$P$26,16,FALSE)</f>
        <v>#N/A</v>
      </c>
      <c r="P1364" s="59">
        <v>1388</v>
      </c>
      <c r="Q1364" s="304">
        <f>ROUND(class[[#This Row],[count]],-3)</f>
        <v>15000</v>
      </c>
      <c r="R1364" s="321">
        <f>VLOOKUP(class[[#This Row],[count_rd]],caltran!$J$2:$P$182,7,FALSE)</f>
        <v>10455.000000000002</v>
      </c>
      <c r="S1364" s="321">
        <f>VLOOKUP(class[[#This Row],[count_rd]],caltran!$J$2:$P$182,6,FALSE)</f>
        <v>19545</v>
      </c>
      <c r="T1364" s="59">
        <f>IF(AND(class[[#This Row],[flow]]&gt;=class[[#This Row],[low]], class[[#This Row],[flow]]&lt;=class[[#This Row],[high]]),1,0)</f>
        <v>1</v>
      </c>
    </row>
    <row r="1365" spans="1:20">
      <c r="A1365" s="59">
        <v>3107</v>
      </c>
      <c r="B1365" s="59">
        <v>3</v>
      </c>
      <c r="C1365" s="59">
        <v>1</v>
      </c>
      <c r="D1365" s="59">
        <v>2</v>
      </c>
      <c r="E1365" s="59" t="s">
        <v>82</v>
      </c>
      <c r="F1365" s="59">
        <v>3</v>
      </c>
      <c r="G1365" s="227">
        <v>1</v>
      </c>
      <c r="H1365" s="227">
        <v>5</v>
      </c>
      <c r="I1365" s="227">
        <v>5</v>
      </c>
      <c r="J1365" s="59">
        <v>15300</v>
      </c>
      <c r="K1365" s="78">
        <f>VLOOKUP(class[[#This Row],[hwycov_id]],flow[[hwycov_id]:[flow_day]],2,FALSE)</f>
        <v>17152.819946000003</v>
      </c>
      <c r="L1365" s="229">
        <f t="shared" si="66"/>
        <v>0.12109934287581714</v>
      </c>
      <c r="M1365" s="228">
        <f t="shared" si="67"/>
        <v>1852.8199460000033</v>
      </c>
      <c r="N1365" s="228">
        <f t="shared" si="68"/>
        <v>3432941.752295455</v>
      </c>
      <c r="O1365" s="59" t="e">
        <f>VLOOKUP(class[[#This Row],[hwycov_id]],check!$A$2:$P$26,16,FALSE)</f>
        <v>#N/A</v>
      </c>
      <c r="P1365" s="59">
        <v>1389</v>
      </c>
      <c r="Q1365" s="304">
        <f>ROUND(class[[#This Row],[count]],-3)</f>
        <v>15000</v>
      </c>
      <c r="R1365" s="321">
        <f>VLOOKUP(class[[#This Row],[count_rd]],caltran!$J$2:$P$182,7,FALSE)</f>
        <v>10455.000000000002</v>
      </c>
      <c r="S1365" s="321">
        <f>VLOOKUP(class[[#This Row],[count_rd]],caltran!$J$2:$P$182,6,FALSE)</f>
        <v>19545</v>
      </c>
      <c r="T1365" s="59">
        <f>IF(AND(class[[#This Row],[flow]]&gt;=class[[#This Row],[low]], class[[#This Row],[flow]]&lt;=class[[#This Row],[high]]),1,0)</f>
        <v>1</v>
      </c>
    </row>
    <row r="1366" spans="1:20">
      <c r="A1366" s="59">
        <v>13555</v>
      </c>
      <c r="B1366" s="59">
        <v>3</v>
      </c>
      <c r="C1366" s="59">
        <v>1</v>
      </c>
      <c r="D1366" s="59">
        <v>2</v>
      </c>
      <c r="E1366" s="59" t="s">
        <v>82</v>
      </c>
      <c r="F1366" s="59">
        <v>3</v>
      </c>
      <c r="G1366" s="227">
        <v>1</v>
      </c>
      <c r="H1366" s="227">
        <v>6</v>
      </c>
      <c r="I1366" s="227">
        <v>17</v>
      </c>
      <c r="J1366" s="59">
        <v>15400</v>
      </c>
      <c r="K1366" s="78">
        <f>VLOOKUP(class[[#This Row],[hwycov_id]],flow[[hwycov_id]:[flow_day]],2,FALSE)</f>
        <v>11588.512086000001</v>
      </c>
      <c r="L1366" s="229">
        <f t="shared" si="66"/>
        <v>-0.24749921519480511</v>
      </c>
      <c r="M1366" s="228">
        <f t="shared" si="67"/>
        <v>-3811.4879139999994</v>
      </c>
      <c r="N1366" s="228">
        <f t="shared" si="68"/>
        <v>14527440.118568067</v>
      </c>
      <c r="O1366" s="59" t="e">
        <f>VLOOKUP(class[[#This Row],[hwycov_id]],check!$A$2:$P$26,16,FALSE)</f>
        <v>#N/A</v>
      </c>
      <c r="P1366" s="59">
        <v>1390</v>
      </c>
      <c r="Q1366" s="304">
        <f>ROUND(class[[#This Row],[count]],-3)</f>
        <v>15000</v>
      </c>
      <c r="R1366" s="321">
        <f>VLOOKUP(class[[#This Row],[count_rd]],caltran!$J$2:$P$182,7,FALSE)</f>
        <v>10455.000000000002</v>
      </c>
      <c r="S1366" s="321">
        <f>VLOOKUP(class[[#This Row],[count_rd]],caltran!$J$2:$P$182,6,FALSE)</f>
        <v>19545</v>
      </c>
      <c r="T1366" s="59">
        <f>IF(AND(class[[#This Row],[flow]]&gt;=class[[#This Row],[low]], class[[#This Row],[flow]]&lt;=class[[#This Row],[high]]),1,0)</f>
        <v>1</v>
      </c>
    </row>
    <row r="1367" spans="1:20">
      <c r="A1367" s="59">
        <v>13748</v>
      </c>
      <c r="B1367" s="59">
        <v>3</v>
      </c>
      <c r="C1367" s="59">
        <v>1</v>
      </c>
      <c r="D1367" s="59">
        <v>2</v>
      </c>
      <c r="E1367" s="59" t="s">
        <v>82</v>
      </c>
      <c r="F1367" s="59">
        <v>3</v>
      </c>
      <c r="G1367" s="227">
        <v>1</v>
      </c>
      <c r="H1367" s="227">
        <v>5</v>
      </c>
      <c r="I1367" s="227">
        <v>19</v>
      </c>
      <c r="J1367" s="59">
        <v>15400</v>
      </c>
      <c r="K1367" s="78">
        <f>VLOOKUP(class[[#This Row],[hwycov_id]],flow[[hwycov_id]:[flow_day]],2,FALSE)</f>
        <v>10441.154848999999</v>
      </c>
      <c r="L1367" s="229">
        <f t="shared" si="66"/>
        <v>-0.32200293188311702</v>
      </c>
      <c r="M1367" s="228">
        <f t="shared" si="67"/>
        <v>-4958.8451510000014</v>
      </c>
      <c r="N1367" s="228">
        <f t="shared" si="68"/>
        <v>24590145.231596228</v>
      </c>
      <c r="O1367" s="59" t="e">
        <f>VLOOKUP(class[[#This Row],[hwycov_id]],check!$A$2:$P$26,16,FALSE)</f>
        <v>#N/A</v>
      </c>
      <c r="P1367" s="59">
        <v>1391</v>
      </c>
      <c r="Q1367" s="304">
        <f>ROUND(class[[#This Row],[count]],-3)</f>
        <v>15000</v>
      </c>
      <c r="R1367" s="321">
        <f>VLOOKUP(class[[#This Row],[count_rd]],caltran!$J$2:$P$182,7,FALSE)</f>
        <v>10455.000000000002</v>
      </c>
      <c r="S1367" s="321">
        <f>VLOOKUP(class[[#This Row],[count_rd]],caltran!$J$2:$P$182,6,FALSE)</f>
        <v>19545</v>
      </c>
      <c r="T1367" s="59">
        <f>IF(AND(class[[#This Row],[flow]]&gt;=class[[#This Row],[low]], class[[#This Row],[flow]]&lt;=class[[#This Row],[high]]),1,0)</f>
        <v>0</v>
      </c>
    </row>
    <row r="1368" spans="1:20">
      <c r="A1368" s="59">
        <v>6951</v>
      </c>
      <c r="B1368" s="59">
        <v>3</v>
      </c>
      <c r="C1368" s="59">
        <v>1</v>
      </c>
      <c r="D1368" s="59">
        <v>2</v>
      </c>
      <c r="E1368" s="59" t="s">
        <v>82</v>
      </c>
      <c r="F1368" s="59">
        <v>3</v>
      </c>
      <c r="G1368" s="227">
        <v>1</v>
      </c>
      <c r="H1368" s="227">
        <v>1</v>
      </c>
      <c r="I1368" s="227">
        <v>14</v>
      </c>
      <c r="J1368" s="59">
        <v>15590</v>
      </c>
      <c r="K1368" s="78">
        <f>VLOOKUP(class[[#This Row],[hwycov_id]],flow[[hwycov_id]:[flow_day]],2,FALSE)</f>
        <v>12200.566674000002</v>
      </c>
      <c r="L1368" s="229">
        <f t="shared" si="66"/>
        <v>-0.21741073290570867</v>
      </c>
      <c r="M1368" s="228">
        <f t="shared" si="67"/>
        <v>-3389.4333259999985</v>
      </c>
      <c r="N1368" s="228">
        <f t="shared" si="68"/>
        <v>11488258.271399412</v>
      </c>
      <c r="O1368" s="59" t="e">
        <f>VLOOKUP(class[[#This Row],[hwycov_id]],check!$A$2:$P$26,16,FALSE)</f>
        <v>#N/A</v>
      </c>
      <c r="P1368" s="59">
        <v>1392</v>
      </c>
      <c r="Q1368" s="304">
        <f>ROUND(class[[#This Row],[count]],-3)</f>
        <v>16000</v>
      </c>
      <c r="R1368" s="321">
        <f>VLOOKUP(class[[#This Row],[count_rd]],caltran!$J$2:$P$182,7,FALSE)</f>
        <v>11296</v>
      </c>
      <c r="S1368" s="321">
        <f>VLOOKUP(class[[#This Row],[count_rd]],caltran!$J$2:$P$182,6,FALSE)</f>
        <v>20704</v>
      </c>
      <c r="T1368" s="59">
        <f>IF(AND(class[[#This Row],[flow]]&gt;=class[[#This Row],[low]], class[[#This Row],[flow]]&lt;=class[[#This Row],[high]]),1,0)</f>
        <v>1</v>
      </c>
    </row>
    <row r="1369" spans="1:20">
      <c r="A1369" s="59">
        <v>7573</v>
      </c>
      <c r="B1369" s="59">
        <v>3</v>
      </c>
      <c r="C1369" s="59">
        <v>1</v>
      </c>
      <c r="D1369" s="59">
        <v>2</v>
      </c>
      <c r="E1369" s="59" t="s">
        <v>82</v>
      </c>
      <c r="F1369" s="59">
        <v>3</v>
      </c>
      <c r="G1369" s="227">
        <v>1</v>
      </c>
      <c r="H1369" s="227">
        <v>5</v>
      </c>
      <c r="I1369" s="227">
        <v>5</v>
      </c>
      <c r="J1369" s="59">
        <v>15700</v>
      </c>
      <c r="K1369" s="78">
        <f>VLOOKUP(class[[#This Row],[hwycov_id]],flow[[hwycov_id]:[flow_day]],2,FALSE)</f>
        <v>13775.117781000001</v>
      </c>
      <c r="L1369" s="229">
        <f t="shared" si="66"/>
        <v>-0.12260396299363052</v>
      </c>
      <c r="M1369" s="228">
        <f t="shared" si="67"/>
        <v>-1924.8822189999992</v>
      </c>
      <c r="N1369" s="228">
        <f t="shared" si="68"/>
        <v>3705171.5570223606</v>
      </c>
      <c r="O1369" s="59" t="e">
        <f>VLOOKUP(class[[#This Row],[hwycov_id]],check!$A$2:$P$26,16,FALSE)</f>
        <v>#N/A</v>
      </c>
      <c r="P1369" s="59">
        <v>1393</v>
      </c>
      <c r="Q1369" s="304">
        <f>ROUND(class[[#This Row],[count]],-3)</f>
        <v>16000</v>
      </c>
      <c r="R1369" s="321">
        <f>VLOOKUP(class[[#This Row],[count_rd]],caltran!$J$2:$P$182,7,FALSE)</f>
        <v>11296</v>
      </c>
      <c r="S1369" s="321">
        <f>VLOOKUP(class[[#This Row],[count_rd]],caltran!$J$2:$P$182,6,FALSE)</f>
        <v>20704</v>
      </c>
      <c r="T1369" s="59">
        <f>IF(AND(class[[#This Row],[flow]]&gt;=class[[#This Row],[low]], class[[#This Row],[flow]]&lt;=class[[#This Row],[high]]),1,0)</f>
        <v>1</v>
      </c>
    </row>
    <row r="1370" spans="1:20">
      <c r="A1370" s="59">
        <v>6000</v>
      </c>
      <c r="B1370" s="59">
        <v>3</v>
      </c>
      <c r="C1370" s="59">
        <v>1</v>
      </c>
      <c r="D1370" s="59">
        <v>2</v>
      </c>
      <c r="E1370" s="59" t="s">
        <v>82</v>
      </c>
      <c r="F1370" s="59">
        <v>3</v>
      </c>
      <c r="G1370" s="227">
        <v>1</v>
      </c>
      <c r="H1370" s="227">
        <v>3</v>
      </c>
      <c r="I1370" s="227">
        <v>14</v>
      </c>
      <c r="J1370" s="59">
        <v>15700</v>
      </c>
      <c r="K1370" s="78">
        <f>VLOOKUP(class[[#This Row],[hwycov_id]],flow[[hwycov_id]:[flow_day]],2,FALSE)</f>
        <v>18287.183471000004</v>
      </c>
      <c r="L1370" s="229">
        <f t="shared" si="66"/>
        <v>0.16478875611464994</v>
      </c>
      <c r="M1370" s="228">
        <f t="shared" si="67"/>
        <v>2587.1834710000039</v>
      </c>
      <c r="N1370" s="228">
        <f t="shared" si="68"/>
        <v>6693518.3126156284</v>
      </c>
      <c r="O1370" s="59" t="e">
        <f>VLOOKUP(class[[#This Row],[hwycov_id]],check!$A$2:$P$26,16,FALSE)</f>
        <v>#N/A</v>
      </c>
      <c r="P1370" s="59">
        <v>1394</v>
      </c>
      <c r="Q1370" s="304">
        <f>ROUND(class[[#This Row],[count]],-3)</f>
        <v>16000</v>
      </c>
      <c r="R1370" s="321">
        <f>VLOOKUP(class[[#This Row],[count_rd]],caltran!$J$2:$P$182,7,FALSE)</f>
        <v>11296</v>
      </c>
      <c r="S1370" s="321">
        <f>VLOOKUP(class[[#This Row],[count_rd]],caltran!$J$2:$P$182,6,FALSE)</f>
        <v>20704</v>
      </c>
      <c r="T1370" s="59">
        <f>IF(AND(class[[#This Row],[flow]]&gt;=class[[#This Row],[low]], class[[#This Row],[flow]]&lt;=class[[#This Row],[high]]),1,0)</f>
        <v>1</v>
      </c>
    </row>
    <row r="1371" spans="1:20">
      <c r="A1371" s="59">
        <v>18442</v>
      </c>
      <c r="B1371" s="59">
        <v>3</v>
      </c>
      <c r="C1371" s="59">
        <v>1</v>
      </c>
      <c r="D1371" s="59">
        <v>2</v>
      </c>
      <c r="E1371" s="59" t="s">
        <v>82</v>
      </c>
      <c r="F1371" s="59">
        <v>3</v>
      </c>
      <c r="G1371" s="227">
        <v>1</v>
      </c>
      <c r="H1371" s="227">
        <v>1</v>
      </c>
      <c r="I1371" s="227">
        <v>14</v>
      </c>
      <c r="J1371" s="59">
        <v>15712</v>
      </c>
      <c r="K1371" s="78">
        <f>VLOOKUP(class[[#This Row],[hwycov_id]],flow[[hwycov_id]:[flow_day]],2,FALSE)</f>
        <v>7983.5486680000004</v>
      </c>
      <c r="L1371" s="229">
        <f t="shared" si="66"/>
        <v>-0.49188208579429737</v>
      </c>
      <c r="M1371" s="228">
        <f t="shared" si="67"/>
        <v>-7728.4513319999996</v>
      </c>
      <c r="N1371" s="228">
        <f t="shared" si="68"/>
        <v>59728959.99109257</v>
      </c>
      <c r="O1371" s="59" t="e">
        <f>VLOOKUP(class[[#This Row],[hwycov_id]],check!$A$2:$P$26,16,FALSE)</f>
        <v>#N/A</v>
      </c>
      <c r="P1371" s="59">
        <v>1395</v>
      </c>
      <c r="Q1371" s="304">
        <f>ROUND(class[[#This Row],[count]],-3)</f>
        <v>16000</v>
      </c>
      <c r="R1371" s="321">
        <f>VLOOKUP(class[[#This Row],[count_rd]],caltran!$J$2:$P$182,7,FALSE)</f>
        <v>11296</v>
      </c>
      <c r="S1371" s="321">
        <f>VLOOKUP(class[[#This Row],[count_rd]],caltran!$J$2:$P$182,6,FALSE)</f>
        <v>20704</v>
      </c>
      <c r="T1371" s="59">
        <f>IF(AND(class[[#This Row],[flow]]&gt;=class[[#This Row],[low]], class[[#This Row],[flow]]&lt;=class[[#This Row],[high]]),1,0)</f>
        <v>0</v>
      </c>
    </row>
    <row r="1372" spans="1:20">
      <c r="A1372" s="59">
        <v>10402</v>
      </c>
      <c r="B1372" s="59">
        <v>3</v>
      </c>
      <c r="C1372" s="59">
        <v>1</v>
      </c>
      <c r="D1372" s="59">
        <v>2</v>
      </c>
      <c r="E1372" s="59" t="s">
        <v>82</v>
      </c>
      <c r="F1372" s="59">
        <v>3</v>
      </c>
      <c r="G1372" s="227">
        <v>1</v>
      </c>
      <c r="H1372" s="227">
        <v>2</v>
      </c>
      <c r="I1372" s="227">
        <v>14</v>
      </c>
      <c r="J1372" s="59">
        <v>15906</v>
      </c>
      <c r="K1372" s="78">
        <f>VLOOKUP(class[[#This Row],[hwycov_id]],flow[[hwycov_id]:[flow_day]],2,FALSE)</f>
        <v>21407.413788000002</v>
      </c>
      <c r="L1372" s="229">
        <f t="shared" si="66"/>
        <v>0.34587035005658251</v>
      </c>
      <c r="M1372" s="228">
        <f t="shared" si="67"/>
        <v>5501.4137880000017</v>
      </c>
      <c r="N1372" s="228">
        <f t="shared" si="68"/>
        <v>30265553.666796528</v>
      </c>
      <c r="O1372" s="59" t="e">
        <f>VLOOKUP(class[[#This Row],[hwycov_id]],check!$A$2:$P$26,16,FALSE)</f>
        <v>#N/A</v>
      </c>
      <c r="P1372" s="59">
        <v>1396</v>
      </c>
      <c r="Q1372" s="304">
        <f>ROUND(class[[#This Row],[count]],-3)</f>
        <v>16000</v>
      </c>
      <c r="R1372" s="321">
        <f>VLOOKUP(class[[#This Row],[count_rd]],caltran!$J$2:$P$182,7,FALSE)</f>
        <v>11296</v>
      </c>
      <c r="S1372" s="321">
        <f>VLOOKUP(class[[#This Row],[count_rd]],caltran!$J$2:$P$182,6,FALSE)</f>
        <v>20704</v>
      </c>
      <c r="T1372" s="59">
        <f>IF(AND(class[[#This Row],[flow]]&gt;=class[[#This Row],[low]], class[[#This Row],[flow]]&lt;=class[[#This Row],[high]]),1,0)</f>
        <v>0</v>
      </c>
    </row>
    <row r="1373" spans="1:20">
      <c r="A1373" s="59">
        <v>14914</v>
      </c>
      <c r="B1373" s="59">
        <v>3</v>
      </c>
      <c r="C1373" s="59">
        <v>1</v>
      </c>
      <c r="D1373" s="59">
        <v>2</v>
      </c>
      <c r="E1373" s="59" t="s">
        <v>82</v>
      </c>
      <c r="F1373" s="59">
        <v>3</v>
      </c>
      <c r="G1373" s="227">
        <v>1</v>
      </c>
      <c r="H1373" s="227">
        <v>3</v>
      </c>
      <c r="I1373" s="227">
        <v>14</v>
      </c>
      <c r="J1373" s="59">
        <v>16057</v>
      </c>
      <c r="K1373" s="78">
        <f>VLOOKUP(class[[#This Row],[hwycov_id]],flow[[hwycov_id]:[flow_day]],2,FALSE)</f>
        <v>14692.565049000001</v>
      </c>
      <c r="L1373" s="229">
        <f t="shared" si="66"/>
        <v>-8.4974462913371074E-2</v>
      </c>
      <c r="M1373" s="228">
        <f t="shared" si="67"/>
        <v>-1364.4349509999993</v>
      </c>
      <c r="N1373" s="228">
        <f t="shared" si="68"/>
        <v>1861682.7355103705</v>
      </c>
      <c r="O1373" s="59" t="e">
        <f>VLOOKUP(class[[#This Row],[hwycov_id]],check!$A$2:$P$26,16,FALSE)</f>
        <v>#N/A</v>
      </c>
      <c r="P1373" s="59">
        <v>1397</v>
      </c>
      <c r="Q1373" s="304">
        <f>ROUND(class[[#This Row],[count]],-3)</f>
        <v>16000</v>
      </c>
      <c r="R1373" s="321">
        <f>VLOOKUP(class[[#This Row],[count_rd]],caltran!$J$2:$P$182,7,FALSE)</f>
        <v>11296</v>
      </c>
      <c r="S1373" s="321">
        <f>VLOOKUP(class[[#This Row],[count_rd]],caltran!$J$2:$P$182,6,FALSE)</f>
        <v>20704</v>
      </c>
      <c r="T1373" s="59">
        <f>IF(AND(class[[#This Row],[flow]]&gt;=class[[#This Row],[low]], class[[#This Row],[flow]]&lt;=class[[#This Row],[high]]),1,0)</f>
        <v>1</v>
      </c>
    </row>
    <row r="1374" spans="1:20">
      <c r="A1374" s="59">
        <v>11997</v>
      </c>
      <c r="B1374" s="59">
        <v>3</v>
      </c>
      <c r="C1374" s="59">
        <v>1</v>
      </c>
      <c r="D1374" s="59">
        <v>1</v>
      </c>
      <c r="E1374" s="59" t="s">
        <v>82</v>
      </c>
      <c r="F1374" s="59">
        <v>3</v>
      </c>
      <c r="G1374" s="227">
        <v>1</v>
      </c>
      <c r="H1374" s="227">
        <v>1</v>
      </c>
      <c r="I1374" s="227">
        <v>14</v>
      </c>
      <c r="J1374" s="59">
        <v>16072</v>
      </c>
      <c r="K1374" s="78">
        <f>VLOOKUP(class[[#This Row],[hwycov_id]],flow[[hwycov_id]:[flow_day]],2,FALSE)</f>
        <v>16384.916748</v>
      </c>
      <c r="L1374" s="229">
        <f t="shared" si="66"/>
        <v>1.9469683175709296E-2</v>
      </c>
      <c r="M1374" s="228">
        <f t="shared" si="67"/>
        <v>312.91674799999964</v>
      </c>
      <c r="N1374" s="228">
        <f t="shared" si="68"/>
        <v>97916.891178895283</v>
      </c>
      <c r="O1374" s="59" t="e">
        <f>VLOOKUP(class[[#This Row],[hwycov_id]],check!$A$2:$P$26,16,FALSE)</f>
        <v>#N/A</v>
      </c>
      <c r="P1374" s="59">
        <v>1398</v>
      </c>
      <c r="Q1374" s="304">
        <f>ROUND(class[[#This Row],[count]],-3)</f>
        <v>16000</v>
      </c>
      <c r="R1374" s="321">
        <f>VLOOKUP(class[[#This Row],[count_rd]],caltran!$J$2:$P$182,7,FALSE)</f>
        <v>11296</v>
      </c>
      <c r="S1374" s="321">
        <f>VLOOKUP(class[[#This Row],[count_rd]],caltran!$J$2:$P$182,6,FALSE)</f>
        <v>20704</v>
      </c>
      <c r="T1374" s="59">
        <f>IF(AND(class[[#This Row],[flow]]&gt;=class[[#This Row],[low]], class[[#This Row],[flow]]&lt;=class[[#This Row],[high]]),1,0)</f>
        <v>1</v>
      </c>
    </row>
    <row r="1375" spans="1:20">
      <c r="A1375" s="59">
        <v>16605</v>
      </c>
      <c r="B1375" s="59">
        <v>3</v>
      </c>
      <c r="C1375" s="59">
        <v>1</v>
      </c>
      <c r="D1375" s="59">
        <v>2</v>
      </c>
      <c r="E1375" s="59" t="s">
        <v>82</v>
      </c>
      <c r="F1375" s="59">
        <v>3</v>
      </c>
      <c r="G1375" s="227">
        <v>1</v>
      </c>
      <c r="H1375" s="227">
        <v>2</v>
      </c>
      <c r="I1375" s="227">
        <v>14</v>
      </c>
      <c r="J1375" s="59">
        <v>16089</v>
      </c>
      <c r="K1375" s="78">
        <f>VLOOKUP(class[[#This Row],[hwycov_id]],flow[[hwycov_id]:[flow_day]],2,FALSE)</f>
        <v>20020.812834999997</v>
      </c>
      <c r="L1375" s="229">
        <f t="shared" si="66"/>
        <v>0.24437894430977658</v>
      </c>
      <c r="M1375" s="228">
        <f t="shared" si="67"/>
        <v>3931.812834999997</v>
      </c>
      <c r="N1375" s="228">
        <f t="shared" si="68"/>
        <v>15459152.169470714</v>
      </c>
      <c r="O1375" s="59" t="e">
        <f>VLOOKUP(class[[#This Row],[hwycov_id]],check!$A$2:$P$26,16,FALSE)</f>
        <v>#N/A</v>
      </c>
      <c r="P1375" s="59">
        <v>1399</v>
      </c>
      <c r="Q1375" s="304">
        <f>ROUND(class[[#This Row],[count]],-3)</f>
        <v>16000</v>
      </c>
      <c r="R1375" s="321">
        <f>VLOOKUP(class[[#This Row],[count_rd]],caltran!$J$2:$P$182,7,FALSE)</f>
        <v>11296</v>
      </c>
      <c r="S1375" s="321">
        <f>VLOOKUP(class[[#This Row],[count_rd]],caltran!$J$2:$P$182,6,FALSE)</f>
        <v>20704</v>
      </c>
      <c r="T1375" s="59">
        <f>IF(AND(class[[#This Row],[flow]]&gt;=class[[#This Row],[low]], class[[#This Row],[flow]]&lt;=class[[#This Row],[high]]),1,0)</f>
        <v>1</v>
      </c>
    </row>
    <row r="1376" spans="1:20">
      <c r="A1376" s="59">
        <v>2866</v>
      </c>
      <c r="B1376" s="59">
        <v>3</v>
      </c>
      <c r="C1376" s="59">
        <v>1</v>
      </c>
      <c r="D1376" s="59">
        <v>2</v>
      </c>
      <c r="E1376" s="59" t="s">
        <v>82</v>
      </c>
      <c r="F1376" s="59">
        <v>3</v>
      </c>
      <c r="G1376" s="227">
        <v>1</v>
      </c>
      <c r="H1376" s="227">
        <v>2</v>
      </c>
      <c r="I1376" s="227">
        <v>11</v>
      </c>
      <c r="J1376" s="59">
        <v>16100</v>
      </c>
      <c r="K1376" s="78">
        <f>VLOOKUP(class[[#This Row],[hwycov_id]],flow[[hwycov_id]:[flow_day]],2,FALSE)</f>
        <v>10919.387435000001</v>
      </c>
      <c r="L1376" s="229">
        <f t="shared" si="66"/>
        <v>-0.32177717795031058</v>
      </c>
      <c r="M1376" s="228">
        <f t="shared" si="67"/>
        <v>-5180.6125649999994</v>
      </c>
      <c r="N1376" s="228">
        <f t="shared" si="68"/>
        <v>26838746.548635874</v>
      </c>
      <c r="O1376" s="59" t="e">
        <f>VLOOKUP(class[[#This Row],[hwycov_id]],check!$A$2:$P$26,16,FALSE)</f>
        <v>#N/A</v>
      </c>
      <c r="P1376" s="59">
        <v>1400</v>
      </c>
      <c r="Q1376" s="304">
        <f>ROUND(class[[#This Row],[count]],-3)</f>
        <v>16000</v>
      </c>
      <c r="R1376" s="321">
        <f>VLOOKUP(class[[#This Row],[count_rd]],caltran!$J$2:$P$182,7,FALSE)</f>
        <v>11296</v>
      </c>
      <c r="S1376" s="321">
        <f>VLOOKUP(class[[#This Row],[count_rd]],caltran!$J$2:$P$182,6,FALSE)</f>
        <v>20704</v>
      </c>
      <c r="T1376" s="59">
        <f>IF(AND(class[[#This Row],[flow]]&gt;=class[[#This Row],[low]], class[[#This Row],[flow]]&lt;=class[[#This Row],[high]]),1,0)</f>
        <v>0</v>
      </c>
    </row>
    <row r="1377" spans="1:20">
      <c r="A1377" s="59">
        <v>17641</v>
      </c>
      <c r="B1377" s="59">
        <v>3</v>
      </c>
      <c r="C1377" s="59">
        <v>1</v>
      </c>
      <c r="D1377" s="59">
        <v>2</v>
      </c>
      <c r="E1377" s="59" t="s">
        <v>82</v>
      </c>
      <c r="F1377" s="59">
        <v>3</v>
      </c>
      <c r="G1377" s="227">
        <v>1</v>
      </c>
      <c r="H1377" s="227">
        <v>3</v>
      </c>
      <c r="I1377" s="227">
        <v>14</v>
      </c>
      <c r="J1377" s="59">
        <v>16131</v>
      </c>
      <c r="K1377" s="78">
        <f>VLOOKUP(class[[#This Row],[hwycov_id]],flow[[hwycov_id]:[flow_day]],2,FALSE)</f>
        <v>19084.806334999997</v>
      </c>
      <c r="L1377" s="229">
        <f t="shared" si="66"/>
        <v>0.18311365290434556</v>
      </c>
      <c r="M1377" s="228">
        <f t="shared" si="67"/>
        <v>2953.8063349999975</v>
      </c>
      <c r="N1377" s="228">
        <f t="shared" si="68"/>
        <v>8724971.8646861166</v>
      </c>
      <c r="O1377" s="59" t="e">
        <f>VLOOKUP(class[[#This Row],[hwycov_id]],check!$A$2:$P$26,16,FALSE)</f>
        <v>#N/A</v>
      </c>
      <c r="P1377" s="59">
        <v>1401</v>
      </c>
      <c r="Q1377" s="304">
        <f>ROUND(class[[#This Row],[count]],-3)</f>
        <v>16000</v>
      </c>
      <c r="R1377" s="321">
        <f>VLOOKUP(class[[#This Row],[count_rd]],caltran!$J$2:$P$182,7,FALSE)</f>
        <v>11296</v>
      </c>
      <c r="S1377" s="321">
        <f>VLOOKUP(class[[#This Row],[count_rd]],caltran!$J$2:$P$182,6,FALSE)</f>
        <v>20704</v>
      </c>
      <c r="T1377" s="59">
        <f>IF(AND(class[[#This Row],[flow]]&gt;=class[[#This Row],[low]], class[[#This Row],[flow]]&lt;=class[[#This Row],[high]]),1,0)</f>
        <v>1</v>
      </c>
    </row>
    <row r="1378" spans="1:20">
      <c r="A1378" s="59">
        <v>14180</v>
      </c>
      <c r="B1378" s="59">
        <v>3</v>
      </c>
      <c r="C1378" s="59">
        <v>1</v>
      </c>
      <c r="D1378" s="59">
        <v>2</v>
      </c>
      <c r="E1378" s="59" t="s">
        <v>82</v>
      </c>
      <c r="F1378" s="59">
        <v>3</v>
      </c>
      <c r="G1378" s="227">
        <v>1</v>
      </c>
      <c r="H1378" s="227">
        <v>3</v>
      </c>
      <c r="I1378" s="227">
        <v>14</v>
      </c>
      <c r="J1378" s="59">
        <v>16143</v>
      </c>
      <c r="K1378" s="78">
        <f>VLOOKUP(class[[#This Row],[hwycov_id]],flow[[hwycov_id]:[flow_day]],2,FALSE)</f>
        <v>13090.760611000002</v>
      </c>
      <c r="L1378" s="229">
        <f t="shared" si="66"/>
        <v>-0.18907510307873376</v>
      </c>
      <c r="M1378" s="228">
        <f t="shared" si="67"/>
        <v>-3052.2393889999985</v>
      </c>
      <c r="N1378" s="228">
        <f t="shared" si="68"/>
        <v>9316165.2877630834</v>
      </c>
      <c r="O1378" s="59" t="e">
        <f>VLOOKUP(class[[#This Row],[hwycov_id]],check!$A$2:$P$26,16,FALSE)</f>
        <v>#N/A</v>
      </c>
      <c r="P1378" s="59">
        <v>1402</v>
      </c>
      <c r="Q1378" s="304">
        <f>ROUND(class[[#This Row],[count]],-3)</f>
        <v>16000</v>
      </c>
      <c r="R1378" s="321">
        <f>VLOOKUP(class[[#This Row],[count_rd]],caltran!$J$2:$P$182,7,FALSE)</f>
        <v>11296</v>
      </c>
      <c r="S1378" s="321">
        <f>VLOOKUP(class[[#This Row],[count_rd]],caltran!$J$2:$P$182,6,FALSE)</f>
        <v>20704</v>
      </c>
      <c r="T1378" s="59">
        <f>IF(AND(class[[#This Row],[flow]]&gt;=class[[#This Row],[low]], class[[#This Row],[flow]]&lt;=class[[#This Row],[high]]),1,0)</f>
        <v>1</v>
      </c>
    </row>
    <row r="1379" spans="1:20">
      <c r="A1379" s="59">
        <v>3481</v>
      </c>
      <c r="B1379" s="59">
        <v>3</v>
      </c>
      <c r="C1379" s="59">
        <v>1</v>
      </c>
      <c r="D1379" s="59">
        <v>2</v>
      </c>
      <c r="E1379" s="59" t="s">
        <v>82</v>
      </c>
      <c r="F1379" s="59">
        <v>3</v>
      </c>
      <c r="G1379" s="227">
        <v>1</v>
      </c>
      <c r="H1379" s="227">
        <v>7</v>
      </c>
      <c r="I1379" s="227">
        <v>7</v>
      </c>
      <c r="J1379" s="59">
        <v>16200</v>
      </c>
      <c r="K1379" s="78">
        <f>VLOOKUP(class[[#This Row],[hwycov_id]],flow[[hwycov_id]:[flow_day]],2,FALSE)</f>
        <v>10955.484294999998</v>
      </c>
      <c r="L1379" s="229">
        <f t="shared" si="66"/>
        <v>-0.32373553734567906</v>
      </c>
      <c r="M1379" s="228">
        <f t="shared" si="67"/>
        <v>-5244.5157050000016</v>
      </c>
      <c r="N1379" s="228">
        <f t="shared" si="68"/>
        <v>27504944.979991663</v>
      </c>
      <c r="O1379" s="59" t="e">
        <f>VLOOKUP(class[[#This Row],[hwycov_id]],check!$A$2:$P$26,16,FALSE)</f>
        <v>#N/A</v>
      </c>
      <c r="P1379" s="59">
        <v>1403</v>
      </c>
      <c r="Q1379" s="304">
        <f>ROUND(class[[#This Row],[count]],-3)</f>
        <v>16000</v>
      </c>
      <c r="R1379" s="321">
        <f>VLOOKUP(class[[#This Row],[count_rd]],caltran!$J$2:$P$182,7,FALSE)</f>
        <v>11296</v>
      </c>
      <c r="S1379" s="321">
        <f>VLOOKUP(class[[#This Row],[count_rd]],caltran!$J$2:$P$182,6,FALSE)</f>
        <v>20704</v>
      </c>
      <c r="T1379" s="59">
        <f>IF(AND(class[[#This Row],[flow]]&gt;=class[[#This Row],[low]], class[[#This Row],[flow]]&lt;=class[[#This Row],[high]]),1,0)</f>
        <v>0</v>
      </c>
    </row>
    <row r="1380" spans="1:20">
      <c r="A1380" s="59">
        <v>11089</v>
      </c>
      <c r="B1380" s="59">
        <v>3</v>
      </c>
      <c r="C1380" s="59">
        <v>1</v>
      </c>
      <c r="D1380" s="59">
        <v>2</v>
      </c>
      <c r="E1380" s="59" t="s">
        <v>82</v>
      </c>
      <c r="F1380" s="59">
        <v>3</v>
      </c>
      <c r="G1380" s="227">
        <v>1</v>
      </c>
      <c r="H1380" s="227">
        <v>3</v>
      </c>
      <c r="I1380" s="227">
        <v>14</v>
      </c>
      <c r="J1380" s="59">
        <v>16200</v>
      </c>
      <c r="K1380" s="78">
        <f>VLOOKUP(class[[#This Row],[hwycov_id]],flow[[hwycov_id]:[flow_day]],2,FALSE)</f>
        <v>14667.456260000001</v>
      </c>
      <c r="L1380" s="229">
        <f t="shared" si="66"/>
        <v>-9.4601465432098686E-2</v>
      </c>
      <c r="M1380" s="228">
        <f t="shared" si="67"/>
        <v>-1532.5437399999992</v>
      </c>
      <c r="N1380" s="228">
        <f t="shared" si="68"/>
        <v>2348690.3150131851</v>
      </c>
      <c r="O1380" s="59" t="e">
        <f>VLOOKUP(class[[#This Row],[hwycov_id]],check!$A$2:$P$26,16,FALSE)</f>
        <v>#N/A</v>
      </c>
      <c r="P1380" s="59">
        <v>1404</v>
      </c>
      <c r="Q1380" s="304">
        <f>ROUND(class[[#This Row],[count]],-3)</f>
        <v>16000</v>
      </c>
      <c r="R1380" s="321">
        <f>VLOOKUP(class[[#This Row],[count_rd]],caltran!$J$2:$P$182,7,FALSE)</f>
        <v>11296</v>
      </c>
      <c r="S1380" s="321">
        <f>VLOOKUP(class[[#This Row],[count_rd]],caltran!$J$2:$P$182,6,FALSE)</f>
        <v>20704</v>
      </c>
      <c r="T1380" s="59">
        <f>IF(AND(class[[#This Row],[flow]]&gt;=class[[#This Row],[low]], class[[#This Row],[flow]]&lt;=class[[#This Row],[high]]),1,0)</f>
        <v>1</v>
      </c>
    </row>
    <row r="1381" spans="1:20">
      <c r="A1381" s="59">
        <v>15671</v>
      </c>
      <c r="B1381" s="59">
        <v>3</v>
      </c>
      <c r="C1381" s="59">
        <v>1</v>
      </c>
      <c r="D1381" s="59">
        <v>2</v>
      </c>
      <c r="E1381" s="59" t="s">
        <v>82</v>
      </c>
      <c r="F1381" s="59">
        <v>3</v>
      </c>
      <c r="G1381" s="227">
        <v>1</v>
      </c>
      <c r="H1381" s="227">
        <v>2</v>
      </c>
      <c r="I1381" s="227">
        <v>11</v>
      </c>
      <c r="J1381" s="59">
        <v>16300</v>
      </c>
      <c r="K1381" s="78">
        <f>VLOOKUP(class[[#This Row],[hwycov_id]],flow[[hwycov_id]:[flow_day]],2,FALSE)</f>
        <v>16816.326642</v>
      </c>
      <c r="L1381" s="229">
        <f t="shared" si="66"/>
        <v>3.1676481104294441E-2</v>
      </c>
      <c r="M1381" s="228">
        <f t="shared" si="67"/>
        <v>516.32664199999999</v>
      </c>
      <c r="N1381" s="228">
        <f t="shared" si="68"/>
        <v>266593.20123899617</v>
      </c>
      <c r="O1381" s="59" t="e">
        <f>VLOOKUP(class[[#This Row],[hwycov_id]],check!$A$2:$P$26,16,FALSE)</f>
        <v>#N/A</v>
      </c>
      <c r="P1381" s="59">
        <v>1405</v>
      </c>
      <c r="Q1381" s="304">
        <f>ROUND(class[[#This Row],[count]],-3)</f>
        <v>16000</v>
      </c>
      <c r="R1381" s="321">
        <f>VLOOKUP(class[[#This Row],[count_rd]],caltran!$J$2:$P$182,7,FALSE)</f>
        <v>11296</v>
      </c>
      <c r="S1381" s="321">
        <f>VLOOKUP(class[[#This Row],[count_rd]],caltran!$J$2:$P$182,6,FALSE)</f>
        <v>20704</v>
      </c>
      <c r="T1381" s="59">
        <f>IF(AND(class[[#This Row],[flow]]&gt;=class[[#This Row],[low]], class[[#This Row],[flow]]&lt;=class[[#This Row],[high]]),1,0)</f>
        <v>1</v>
      </c>
    </row>
    <row r="1382" spans="1:20">
      <c r="A1382" s="59">
        <v>19006</v>
      </c>
      <c r="B1382" s="59">
        <v>3</v>
      </c>
      <c r="C1382" s="59">
        <v>1</v>
      </c>
      <c r="D1382" s="59">
        <v>2</v>
      </c>
      <c r="E1382" s="59" t="s">
        <v>82</v>
      </c>
      <c r="F1382" s="59">
        <v>3</v>
      </c>
      <c r="G1382" s="227">
        <v>1</v>
      </c>
      <c r="H1382" s="227">
        <v>2</v>
      </c>
      <c r="I1382" s="227">
        <v>11</v>
      </c>
      <c r="J1382" s="59">
        <v>16300</v>
      </c>
      <c r="K1382" s="78">
        <f>VLOOKUP(class[[#This Row],[hwycov_id]],flow[[hwycov_id]:[flow_day]],2,FALSE)</f>
        <v>14975.789436999999</v>
      </c>
      <c r="L1382" s="229">
        <f t="shared" si="66"/>
        <v>-8.1239911840490842E-2</v>
      </c>
      <c r="M1382" s="228">
        <f t="shared" si="67"/>
        <v>-1324.2105630000005</v>
      </c>
      <c r="N1382" s="228">
        <f t="shared" si="68"/>
        <v>1753533.6151607784</v>
      </c>
      <c r="O1382" s="59" t="e">
        <f>VLOOKUP(class[[#This Row],[hwycov_id]],check!$A$2:$P$26,16,FALSE)</f>
        <v>#N/A</v>
      </c>
      <c r="P1382" s="59">
        <v>1406</v>
      </c>
      <c r="Q1382" s="304">
        <f>ROUND(class[[#This Row],[count]],-3)</f>
        <v>16000</v>
      </c>
      <c r="R1382" s="321">
        <f>VLOOKUP(class[[#This Row],[count_rd]],caltran!$J$2:$P$182,7,FALSE)</f>
        <v>11296</v>
      </c>
      <c r="S1382" s="321">
        <f>VLOOKUP(class[[#This Row],[count_rd]],caltran!$J$2:$P$182,6,FALSE)</f>
        <v>20704</v>
      </c>
      <c r="T1382" s="59">
        <f>IF(AND(class[[#This Row],[flow]]&gt;=class[[#This Row],[low]], class[[#This Row],[flow]]&lt;=class[[#This Row],[high]]),1,0)</f>
        <v>1</v>
      </c>
    </row>
    <row r="1383" spans="1:20">
      <c r="A1383" s="59">
        <v>15598</v>
      </c>
      <c r="B1383" s="59">
        <v>3</v>
      </c>
      <c r="C1383" s="59">
        <v>1</v>
      </c>
      <c r="D1383" s="59">
        <v>2</v>
      </c>
      <c r="E1383" s="59" t="s">
        <v>82</v>
      </c>
      <c r="F1383" s="59">
        <v>3</v>
      </c>
      <c r="G1383" s="227">
        <v>1</v>
      </c>
      <c r="H1383" s="227">
        <v>3</v>
      </c>
      <c r="I1383" s="227">
        <v>14</v>
      </c>
      <c r="J1383" s="59">
        <v>16325</v>
      </c>
      <c r="K1383" s="78">
        <f>VLOOKUP(class[[#This Row],[hwycov_id]],flow[[hwycov_id]:[flow_day]],2,FALSE)</f>
        <v>6624.3279880000009</v>
      </c>
      <c r="L1383" s="229">
        <f t="shared" si="66"/>
        <v>-0.59422186903522201</v>
      </c>
      <c r="M1383" s="228">
        <f t="shared" si="67"/>
        <v>-9700.6720119999991</v>
      </c>
      <c r="N1383" s="228">
        <f t="shared" si="68"/>
        <v>94103037.484400108</v>
      </c>
      <c r="O1383" s="59" t="e">
        <f>VLOOKUP(class[[#This Row],[hwycov_id]],check!$A$2:$P$26,16,FALSE)</f>
        <v>#N/A</v>
      </c>
      <c r="P1383" s="59">
        <v>1407</v>
      </c>
      <c r="Q1383" s="304">
        <f>ROUND(class[[#This Row],[count]],-3)</f>
        <v>16000</v>
      </c>
      <c r="R1383" s="321">
        <f>VLOOKUP(class[[#This Row],[count_rd]],caltran!$J$2:$P$182,7,FALSE)</f>
        <v>11296</v>
      </c>
      <c r="S1383" s="321">
        <f>VLOOKUP(class[[#This Row],[count_rd]],caltran!$J$2:$P$182,6,FALSE)</f>
        <v>20704</v>
      </c>
      <c r="T1383" s="59">
        <f>IF(AND(class[[#This Row],[flow]]&gt;=class[[#This Row],[low]], class[[#This Row],[flow]]&lt;=class[[#This Row],[high]]),1,0)</f>
        <v>0</v>
      </c>
    </row>
    <row r="1384" spans="1:20">
      <c r="A1384" s="59">
        <v>7021</v>
      </c>
      <c r="B1384" s="59">
        <v>3</v>
      </c>
      <c r="C1384" s="59">
        <v>1</v>
      </c>
      <c r="D1384" s="59">
        <v>2</v>
      </c>
      <c r="E1384" s="59" t="s">
        <v>82</v>
      </c>
      <c r="F1384" s="59">
        <v>3</v>
      </c>
      <c r="G1384" s="227">
        <v>1</v>
      </c>
      <c r="H1384" s="227">
        <v>2</v>
      </c>
      <c r="I1384" s="227">
        <v>11</v>
      </c>
      <c r="J1384" s="59">
        <v>16400</v>
      </c>
      <c r="K1384" s="78">
        <f>VLOOKUP(class[[#This Row],[hwycov_id]],flow[[hwycov_id]:[flow_day]],2,FALSE)</f>
        <v>14111.372176999999</v>
      </c>
      <c r="L1384" s="229">
        <f t="shared" si="66"/>
        <v>-0.13955047701219514</v>
      </c>
      <c r="M1384" s="228">
        <f t="shared" si="67"/>
        <v>-2288.6278230000007</v>
      </c>
      <c r="N1384" s="228">
        <f t="shared" si="68"/>
        <v>5237817.3122097226</v>
      </c>
      <c r="O1384" s="59" t="e">
        <f>VLOOKUP(class[[#This Row],[hwycov_id]],check!$A$2:$P$26,16,FALSE)</f>
        <v>#N/A</v>
      </c>
      <c r="P1384" s="59">
        <v>1408</v>
      </c>
      <c r="Q1384" s="304">
        <f>ROUND(class[[#This Row],[count]],-3)</f>
        <v>16000</v>
      </c>
      <c r="R1384" s="321">
        <f>VLOOKUP(class[[#This Row],[count_rd]],caltran!$J$2:$P$182,7,FALSE)</f>
        <v>11296</v>
      </c>
      <c r="S1384" s="321">
        <f>VLOOKUP(class[[#This Row],[count_rd]],caltran!$J$2:$P$182,6,FALSE)</f>
        <v>20704</v>
      </c>
      <c r="T1384" s="59">
        <f>IF(AND(class[[#This Row],[flow]]&gt;=class[[#This Row],[low]], class[[#This Row],[flow]]&lt;=class[[#This Row],[high]]),1,0)</f>
        <v>1</v>
      </c>
    </row>
    <row r="1385" spans="1:20">
      <c r="A1385" s="59">
        <v>2206</v>
      </c>
      <c r="B1385" s="59">
        <v>3</v>
      </c>
      <c r="C1385" s="59">
        <v>1</v>
      </c>
      <c r="D1385" s="59">
        <v>2</v>
      </c>
      <c r="E1385" s="59" t="s">
        <v>82</v>
      </c>
      <c r="F1385" s="59">
        <v>3</v>
      </c>
      <c r="G1385" s="227">
        <v>1</v>
      </c>
      <c r="H1385" s="227">
        <v>2</v>
      </c>
      <c r="I1385" s="227">
        <v>14</v>
      </c>
      <c r="J1385" s="59">
        <v>16554</v>
      </c>
      <c r="K1385" s="78">
        <f>VLOOKUP(class[[#This Row],[hwycov_id]],flow[[hwycov_id]:[flow_day]],2,FALSE)</f>
        <v>17987.717896000002</v>
      </c>
      <c r="L1385" s="229">
        <f t="shared" si="66"/>
        <v>8.660854754137981E-2</v>
      </c>
      <c r="M1385" s="228">
        <f t="shared" si="67"/>
        <v>1433.7178960000019</v>
      </c>
      <c r="N1385" s="228">
        <f t="shared" si="68"/>
        <v>2055547.0053106723</v>
      </c>
      <c r="O1385" s="59" t="e">
        <f>VLOOKUP(class[[#This Row],[hwycov_id]],check!$A$2:$P$26,16,FALSE)</f>
        <v>#N/A</v>
      </c>
      <c r="P1385" s="59">
        <v>1409</v>
      </c>
      <c r="Q1385" s="304">
        <f>ROUND(class[[#This Row],[count]],-3)</f>
        <v>17000</v>
      </c>
      <c r="R1385" s="321">
        <f>VLOOKUP(class[[#This Row],[count_rd]],caltran!$J$2:$P$182,7,FALSE)</f>
        <v>12070</v>
      </c>
      <c r="S1385" s="321">
        <f>VLOOKUP(class[[#This Row],[count_rd]],caltran!$J$2:$P$182,6,FALSE)</f>
        <v>21930</v>
      </c>
      <c r="T1385" s="59">
        <f>IF(AND(class[[#This Row],[flow]]&gt;=class[[#This Row],[low]], class[[#This Row],[flow]]&lt;=class[[#This Row],[high]]),1,0)</f>
        <v>1</v>
      </c>
    </row>
    <row r="1386" spans="1:20">
      <c r="A1386" s="59">
        <v>2114</v>
      </c>
      <c r="B1386" s="59">
        <v>3</v>
      </c>
      <c r="C1386" s="59">
        <v>1</v>
      </c>
      <c r="D1386" s="59">
        <v>2</v>
      </c>
      <c r="E1386" s="59" t="s">
        <v>82</v>
      </c>
      <c r="F1386" s="59">
        <v>3</v>
      </c>
      <c r="G1386" s="227">
        <v>1</v>
      </c>
      <c r="H1386" s="227">
        <v>2</v>
      </c>
      <c r="I1386" s="227">
        <v>11</v>
      </c>
      <c r="J1386" s="59">
        <v>16600</v>
      </c>
      <c r="K1386" s="78">
        <f>VLOOKUP(class[[#This Row],[hwycov_id]],flow[[hwycov_id]:[flow_day]],2,FALSE)</f>
        <v>17842.208663999998</v>
      </c>
      <c r="L1386" s="229">
        <f t="shared" si="66"/>
        <v>7.483184722891556E-2</v>
      </c>
      <c r="M1386" s="228">
        <f t="shared" si="67"/>
        <v>1242.208663999998</v>
      </c>
      <c r="N1386" s="228">
        <f t="shared" si="68"/>
        <v>1543082.3649166599</v>
      </c>
      <c r="O1386" s="59" t="e">
        <f>VLOOKUP(class[[#This Row],[hwycov_id]],check!$A$2:$P$26,16,FALSE)</f>
        <v>#N/A</v>
      </c>
      <c r="P1386" s="59">
        <v>1410</v>
      </c>
      <c r="Q1386" s="304">
        <f>ROUND(class[[#This Row],[count]],-3)</f>
        <v>17000</v>
      </c>
      <c r="R1386" s="321">
        <f>VLOOKUP(class[[#This Row],[count_rd]],caltran!$J$2:$P$182,7,FALSE)</f>
        <v>12070</v>
      </c>
      <c r="S1386" s="321">
        <f>VLOOKUP(class[[#This Row],[count_rd]],caltran!$J$2:$P$182,6,FALSE)</f>
        <v>21930</v>
      </c>
      <c r="T1386" s="59">
        <f>IF(AND(class[[#This Row],[flow]]&gt;=class[[#This Row],[low]], class[[#This Row],[flow]]&lt;=class[[#This Row],[high]]),1,0)</f>
        <v>1</v>
      </c>
    </row>
    <row r="1387" spans="1:20">
      <c r="A1387" s="59">
        <v>28947</v>
      </c>
      <c r="B1387" s="59">
        <v>3</v>
      </c>
      <c r="C1387" s="59">
        <v>1</v>
      </c>
      <c r="D1387" s="59">
        <v>1</v>
      </c>
      <c r="E1387" s="59" t="s">
        <v>82</v>
      </c>
      <c r="F1387" s="59">
        <v>3</v>
      </c>
      <c r="G1387" s="227">
        <v>1</v>
      </c>
      <c r="H1387" s="227">
        <v>6</v>
      </c>
      <c r="I1387" s="227">
        <v>1</v>
      </c>
      <c r="J1387" s="59">
        <v>16600</v>
      </c>
      <c r="K1387" s="78">
        <f>VLOOKUP(class[[#This Row],[hwycov_id]],flow[[hwycov_id]:[flow_day]],2,FALSE)</f>
        <v>3238.1528310000003</v>
      </c>
      <c r="L1387" s="229">
        <f t="shared" si="66"/>
        <v>-0.80493055234939759</v>
      </c>
      <c r="M1387" s="228">
        <f t="shared" si="67"/>
        <v>-13361.847169000001</v>
      </c>
      <c r="N1387" s="228">
        <f t="shared" si="68"/>
        <v>178538959.76771334</v>
      </c>
      <c r="O1387" s="59" t="e">
        <f>VLOOKUP(class[[#This Row],[hwycov_id]],check!$A$2:$P$26,16,FALSE)</f>
        <v>#N/A</v>
      </c>
      <c r="P1387" s="59">
        <v>1411</v>
      </c>
      <c r="Q1387" s="304">
        <f>ROUND(class[[#This Row],[count]],-3)</f>
        <v>17000</v>
      </c>
      <c r="R1387" s="321">
        <f>VLOOKUP(class[[#This Row],[count_rd]],caltran!$J$2:$P$182,7,FALSE)</f>
        <v>12070</v>
      </c>
      <c r="S1387" s="321">
        <f>VLOOKUP(class[[#This Row],[count_rd]],caltran!$J$2:$P$182,6,FALSE)</f>
        <v>21930</v>
      </c>
      <c r="T1387" s="59">
        <f>IF(AND(class[[#This Row],[flow]]&gt;=class[[#This Row],[low]], class[[#This Row],[flow]]&lt;=class[[#This Row],[high]]),1,0)</f>
        <v>0</v>
      </c>
    </row>
    <row r="1388" spans="1:20">
      <c r="A1388" s="59">
        <v>31287</v>
      </c>
      <c r="B1388" s="59">
        <v>3</v>
      </c>
      <c r="C1388" s="59">
        <v>1</v>
      </c>
      <c r="D1388" s="59">
        <v>2</v>
      </c>
      <c r="E1388" s="59" t="s">
        <v>82</v>
      </c>
      <c r="F1388" s="59">
        <v>3</v>
      </c>
      <c r="G1388" s="227">
        <v>1</v>
      </c>
      <c r="H1388" s="227">
        <v>2</v>
      </c>
      <c r="I1388" s="227">
        <v>14</v>
      </c>
      <c r="J1388" s="59">
        <v>16732</v>
      </c>
      <c r="K1388" s="78">
        <f>VLOOKUP(class[[#This Row],[hwycov_id]],flow[[hwycov_id]:[flow_day]],2,FALSE)</f>
        <v>12294.179124000002</v>
      </c>
      <c r="L1388" s="229">
        <f t="shared" si="66"/>
        <v>-0.26522955271336346</v>
      </c>
      <c r="M1388" s="228">
        <f t="shared" si="67"/>
        <v>-4437.820875999998</v>
      </c>
      <c r="N1388" s="228">
        <f t="shared" si="68"/>
        <v>19694254.127461389</v>
      </c>
      <c r="O1388" s="59" t="e">
        <f>VLOOKUP(class[[#This Row],[hwycov_id]],check!$A$2:$P$26,16,FALSE)</f>
        <v>#N/A</v>
      </c>
      <c r="P1388" s="59">
        <v>1412</v>
      </c>
      <c r="Q1388" s="304">
        <f>ROUND(class[[#This Row],[count]],-3)</f>
        <v>17000</v>
      </c>
      <c r="R1388" s="321">
        <f>VLOOKUP(class[[#This Row],[count_rd]],caltran!$J$2:$P$182,7,FALSE)</f>
        <v>12070</v>
      </c>
      <c r="S1388" s="321">
        <f>VLOOKUP(class[[#This Row],[count_rd]],caltran!$J$2:$P$182,6,FALSE)</f>
        <v>21930</v>
      </c>
      <c r="T1388" s="59">
        <f>IF(AND(class[[#This Row],[flow]]&gt;=class[[#This Row],[low]], class[[#This Row],[flow]]&lt;=class[[#This Row],[high]]),1,0)</f>
        <v>1</v>
      </c>
    </row>
    <row r="1389" spans="1:20">
      <c r="A1389" s="59">
        <v>14405</v>
      </c>
      <c r="B1389" s="59">
        <v>3</v>
      </c>
      <c r="C1389" s="59">
        <v>1</v>
      </c>
      <c r="D1389" s="59">
        <v>2</v>
      </c>
      <c r="E1389" s="59" t="s">
        <v>82</v>
      </c>
      <c r="F1389" s="59">
        <v>3</v>
      </c>
      <c r="G1389" s="227">
        <v>1</v>
      </c>
      <c r="H1389" s="227">
        <v>3</v>
      </c>
      <c r="I1389" s="227">
        <v>14</v>
      </c>
      <c r="J1389" s="59">
        <v>16767</v>
      </c>
      <c r="K1389" s="78">
        <f>VLOOKUP(class[[#This Row],[hwycov_id]],flow[[hwycov_id]:[flow_day]],2,FALSE)</f>
        <v>19172.628516000001</v>
      </c>
      <c r="L1389" s="229">
        <f t="shared" si="66"/>
        <v>0.14347399749507961</v>
      </c>
      <c r="M1389" s="228">
        <f t="shared" si="67"/>
        <v>2405.6285160000007</v>
      </c>
      <c r="N1389" s="228">
        <f t="shared" si="68"/>
        <v>5787048.556992365</v>
      </c>
      <c r="O1389" s="59" t="e">
        <f>VLOOKUP(class[[#This Row],[hwycov_id]],check!$A$2:$P$26,16,FALSE)</f>
        <v>#N/A</v>
      </c>
      <c r="P1389" s="59">
        <v>1413</v>
      </c>
      <c r="Q1389" s="304">
        <f>ROUND(class[[#This Row],[count]],-3)</f>
        <v>17000</v>
      </c>
      <c r="R1389" s="321">
        <f>VLOOKUP(class[[#This Row],[count_rd]],caltran!$J$2:$P$182,7,FALSE)</f>
        <v>12070</v>
      </c>
      <c r="S1389" s="321">
        <f>VLOOKUP(class[[#This Row],[count_rd]],caltran!$J$2:$P$182,6,FALSE)</f>
        <v>21930</v>
      </c>
      <c r="T1389" s="59">
        <f>IF(AND(class[[#This Row],[flow]]&gt;=class[[#This Row],[low]], class[[#This Row],[flow]]&lt;=class[[#This Row],[high]]),1,0)</f>
        <v>1</v>
      </c>
    </row>
    <row r="1390" spans="1:20">
      <c r="A1390" s="59">
        <v>876</v>
      </c>
      <c r="B1390" s="59">
        <v>3</v>
      </c>
      <c r="C1390" s="59">
        <v>1</v>
      </c>
      <c r="D1390" s="59">
        <v>2</v>
      </c>
      <c r="E1390" s="59" t="s">
        <v>82</v>
      </c>
      <c r="F1390" s="59">
        <v>3</v>
      </c>
      <c r="G1390" s="227">
        <v>1</v>
      </c>
      <c r="H1390" s="227">
        <v>2</v>
      </c>
      <c r="I1390" s="227">
        <v>14</v>
      </c>
      <c r="J1390" s="59">
        <v>16781</v>
      </c>
      <c r="K1390" s="78">
        <f>VLOOKUP(class[[#This Row],[hwycov_id]],flow[[hwycov_id]:[flow_day]],2,FALSE)</f>
        <v>17799.175315</v>
      </c>
      <c r="L1390" s="229">
        <f t="shared" si="66"/>
        <v>6.0674293248316635E-2</v>
      </c>
      <c r="M1390" s="228">
        <f t="shared" si="67"/>
        <v>1018.1753150000004</v>
      </c>
      <c r="N1390" s="228">
        <f t="shared" si="68"/>
        <v>1036680.9720753501</v>
      </c>
      <c r="O1390" s="59" t="e">
        <f>VLOOKUP(class[[#This Row],[hwycov_id]],check!$A$2:$P$26,16,FALSE)</f>
        <v>#N/A</v>
      </c>
      <c r="P1390" s="59">
        <v>1414</v>
      </c>
      <c r="Q1390" s="304">
        <f>ROUND(class[[#This Row],[count]],-3)</f>
        <v>17000</v>
      </c>
      <c r="R1390" s="321">
        <f>VLOOKUP(class[[#This Row],[count_rd]],caltran!$J$2:$P$182,7,FALSE)</f>
        <v>12070</v>
      </c>
      <c r="S1390" s="321">
        <f>VLOOKUP(class[[#This Row],[count_rd]],caltran!$J$2:$P$182,6,FALSE)</f>
        <v>21930</v>
      </c>
      <c r="T1390" s="59">
        <f>IF(AND(class[[#This Row],[flow]]&gt;=class[[#This Row],[low]], class[[#This Row],[flow]]&lt;=class[[#This Row],[high]]),1,0)</f>
        <v>1</v>
      </c>
    </row>
    <row r="1391" spans="1:20">
      <c r="A1391" s="59">
        <v>1460</v>
      </c>
      <c r="B1391" s="59">
        <v>3</v>
      </c>
      <c r="C1391" s="59">
        <v>1</v>
      </c>
      <c r="D1391" s="59">
        <v>2</v>
      </c>
      <c r="E1391" s="59" t="s">
        <v>82</v>
      </c>
      <c r="F1391" s="59">
        <v>3</v>
      </c>
      <c r="G1391" s="227">
        <v>1</v>
      </c>
      <c r="H1391" s="227">
        <v>2</v>
      </c>
      <c r="I1391" s="227">
        <v>11</v>
      </c>
      <c r="J1391" s="59">
        <v>16800</v>
      </c>
      <c r="K1391" s="78">
        <f>VLOOKUP(class[[#This Row],[hwycov_id]],flow[[hwycov_id]:[flow_day]],2,FALSE)</f>
        <v>4514.6271269999997</v>
      </c>
      <c r="L1391" s="229">
        <f t="shared" si="66"/>
        <v>-0.73127219482142858</v>
      </c>
      <c r="M1391" s="228">
        <f t="shared" si="67"/>
        <v>-12285.372873</v>
      </c>
      <c r="N1391" s="228">
        <f t="shared" si="68"/>
        <v>150930386.62864429</v>
      </c>
      <c r="O1391" s="59" t="e">
        <f>VLOOKUP(class[[#This Row],[hwycov_id]],check!$A$2:$P$26,16,FALSE)</f>
        <v>#N/A</v>
      </c>
      <c r="P1391" s="59">
        <v>1415</v>
      </c>
      <c r="Q1391" s="304">
        <f>ROUND(class[[#This Row],[count]],-3)</f>
        <v>17000</v>
      </c>
      <c r="R1391" s="321">
        <f>VLOOKUP(class[[#This Row],[count_rd]],caltran!$J$2:$P$182,7,FALSE)</f>
        <v>12070</v>
      </c>
      <c r="S1391" s="321">
        <f>VLOOKUP(class[[#This Row],[count_rd]],caltran!$J$2:$P$182,6,FALSE)</f>
        <v>21930</v>
      </c>
      <c r="T1391" s="59">
        <f>IF(AND(class[[#This Row],[flow]]&gt;=class[[#This Row],[low]], class[[#This Row],[flow]]&lt;=class[[#This Row],[high]]),1,0)</f>
        <v>0</v>
      </c>
    </row>
    <row r="1392" spans="1:20">
      <c r="A1392" s="59">
        <v>16516</v>
      </c>
      <c r="B1392" s="59">
        <v>3</v>
      </c>
      <c r="C1392" s="59">
        <v>1</v>
      </c>
      <c r="D1392" s="59">
        <v>2</v>
      </c>
      <c r="E1392" s="59" t="s">
        <v>82</v>
      </c>
      <c r="F1392" s="59">
        <v>3</v>
      </c>
      <c r="G1392" s="227">
        <v>1</v>
      </c>
      <c r="H1392" s="227">
        <v>2</v>
      </c>
      <c r="I1392" s="227">
        <v>14</v>
      </c>
      <c r="J1392" s="59">
        <v>16800</v>
      </c>
      <c r="K1392" s="78">
        <f>VLOOKUP(class[[#This Row],[hwycov_id]],flow[[hwycov_id]:[flow_day]],2,FALSE)</f>
        <v>3504.6037090000004</v>
      </c>
      <c r="L1392" s="229">
        <f t="shared" si="66"/>
        <v>-0.79139263636904755</v>
      </c>
      <c r="M1392" s="228">
        <f t="shared" si="67"/>
        <v>-13295.396290999999</v>
      </c>
      <c r="N1392" s="228">
        <f t="shared" si="68"/>
        <v>176767562.53473654</v>
      </c>
      <c r="O1392" s="59" t="e">
        <f>VLOOKUP(class[[#This Row],[hwycov_id]],check!$A$2:$P$26,16,FALSE)</f>
        <v>#N/A</v>
      </c>
      <c r="P1392" s="59">
        <v>1416</v>
      </c>
      <c r="Q1392" s="304">
        <f>ROUND(class[[#This Row],[count]],-3)</f>
        <v>17000</v>
      </c>
      <c r="R1392" s="321">
        <f>VLOOKUP(class[[#This Row],[count_rd]],caltran!$J$2:$P$182,7,FALSE)</f>
        <v>12070</v>
      </c>
      <c r="S1392" s="321">
        <f>VLOOKUP(class[[#This Row],[count_rd]],caltran!$J$2:$P$182,6,FALSE)</f>
        <v>21930</v>
      </c>
      <c r="T1392" s="59">
        <f>IF(AND(class[[#This Row],[flow]]&gt;=class[[#This Row],[low]], class[[#This Row],[flow]]&lt;=class[[#This Row],[high]]),1,0)</f>
        <v>0</v>
      </c>
    </row>
    <row r="1393" spans="1:20">
      <c r="A1393" s="59">
        <v>1658</v>
      </c>
      <c r="B1393" s="59">
        <v>3</v>
      </c>
      <c r="C1393" s="59">
        <v>1</v>
      </c>
      <c r="D1393" s="59">
        <v>2</v>
      </c>
      <c r="E1393" s="59" t="s">
        <v>82</v>
      </c>
      <c r="F1393" s="59">
        <v>3</v>
      </c>
      <c r="G1393" s="227">
        <v>1</v>
      </c>
      <c r="H1393" s="227">
        <v>3</v>
      </c>
      <c r="I1393" s="227">
        <v>14</v>
      </c>
      <c r="J1393" s="59">
        <v>16858</v>
      </c>
      <c r="K1393" s="78">
        <f>VLOOKUP(class[[#This Row],[hwycov_id]],flow[[hwycov_id]:[flow_day]],2,FALSE)</f>
        <v>18613.839829</v>
      </c>
      <c r="L1393" s="229">
        <f t="shared" si="66"/>
        <v>0.1041546938545499</v>
      </c>
      <c r="M1393" s="228">
        <f t="shared" si="67"/>
        <v>1755.8398290000005</v>
      </c>
      <c r="N1393" s="228">
        <f t="shared" si="68"/>
        <v>3082973.5051027508</v>
      </c>
      <c r="O1393" s="59" t="e">
        <f>VLOOKUP(class[[#This Row],[hwycov_id]],check!$A$2:$P$26,16,FALSE)</f>
        <v>#N/A</v>
      </c>
      <c r="P1393" s="59">
        <v>1417</v>
      </c>
      <c r="Q1393" s="304">
        <f>ROUND(class[[#This Row],[count]],-3)</f>
        <v>17000</v>
      </c>
      <c r="R1393" s="321">
        <f>VLOOKUP(class[[#This Row],[count_rd]],caltran!$J$2:$P$182,7,FALSE)</f>
        <v>12070</v>
      </c>
      <c r="S1393" s="321">
        <f>VLOOKUP(class[[#This Row],[count_rd]],caltran!$J$2:$P$182,6,FALSE)</f>
        <v>21930</v>
      </c>
      <c r="T1393" s="59">
        <f>IF(AND(class[[#This Row],[flow]]&gt;=class[[#This Row],[low]], class[[#This Row],[flow]]&lt;=class[[#This Row],[high]]),1,0)</f>
        <v>1</v>
      </c>
    </row>
    <row r="1394" spans="1:20">
      <c r="A1394" s="59">
        <v>6855</v>
      </c>
      <c r="B1394" s="59">
        <v>3</v>
      </c>
      <c r="C1394" s="59">
        <v>1</v>
      </c>
      <c r="D1394" s="59">
        <v>2</v>
      </c>
      <c r="E1394" s="59" t="s">
        <v>82</v>
      </c>
      <c r="F1394" s="59">
        <v>3</v>
      </c>
      <c r="G1394" s="227">
        <v>1</v>
      </c>
      <c r="H1394" s="227">
        <v>2</v>
      </c>
      <c r="I1394" s="227">
        <v>14</v>
      </c>
      <c r="J1394" s="59">
        <v>16858</v>
      </c>
      <c r="K1394" s="78">
        <f>VLOOKUP(class[[#This Row],[hwycov_id]],flow[[hwycov_id]:[flow_day]],2,FALSE)</f>
        <v>19102.299393000001</v>
      </c>
      <c r="L1394" s="229">
        <f t="shared" si="66"/>
        <v>0.13312963536599831</v>
      </c>
      <c r="M1394" s="228">
        <f t="shared" si="67"/>
        <v>2244.2993930000011</v>
      </c>
      <c r="N1394" s="228">
        <f t="shared" si="68"/>
        <v>5036879.7654201733</v>
      </c>
      <c r="O1394" s="59" t="e">
        <f>VLOOKUP(class[[#This Row],[hwycov_id]],check!$A$2:$P$26,16,FALSE)</f>
        <v>#N/A</v>
      </c>
      <c r="P1394" s="59">
        <v>1418</v>
      </c>
      <c r="Q1394" s="304">
        <f>ROUND(class[[#This Row],[count]],-3)</f>
        <v>17000</v>
      </c>
      <c r="R1394" s="321">
        <f>VLOOKUP(class[[#This Row],[count_rd]],caltran!$J$2:$P$182,7,FALSE)</f>
        <v>12070</v>
      </c>
      <c r="S1394" s="321">
        <f>VLOOKUP(class[[#This Row],[count_rd]],caltran!$J$2:$P$182,6,FALSE)</f>
        <v>21930</v>
      </c>
      <c r="T1394" s="59">
        <f>IF(AND(class[[#This Row],[flow]]&gt;=class[[#This Row],[low]], class[[#This Row],[flow]]&lt;=class[[#This Row],[high]]),1,0)</f>
        <v>1</v>
      </c>
    </row>
    <row r="1395" spans="1:20">
      <c r="A1395" s="59">
        <v>2497</v>
      </c>
      <c r="B1395" s="59">
        <v>3</v>
      </c>
      <c r="C1395" s="59">
        <v>1</v>
      </c>
      <c r="D1395" s="59">
        <v>2</v>
      </c>
      <c r="E1395" s="59" t="s">
        <v>82</v>
      </c>
      <c r="F1395" s="59">
        <v>3</v>
      </c>
      <c r="G1395" s="227">
        <v>1</v>
      </c>
      <c r="H1395" s="227">
        <v>5</v>
      </c>
      <c r="I1395" s="227">
        <v>5</v>
      </c>
      <c r="J1395" s="59">
        <v>16900</v>
      </c>
      <c r="K1395" s="78">
        <f>VLOOKUP(class[[#This Row],[hwycov_id]],flow[[hwycov_id]:[flow_day]],2,FALSE)</f>
        <v>14107.269866999999</v>
      </c>
      <c r="L1395" s="229">
        <f t="shared" si="66"/>
        <v>-0.16525030372781069</v>
      </c>
      <c r="M1395" s="228">
        <f t="shared" si="67"/>
        <v>-2792.7301330000009</v>
      </c>
      <c r="N1395" s="228">
        <f t="shared" si="68"/>
        <v>7799341.5957662025</v>
      </c>
      <c r="O1395" s="59" t="e">
        <f>VLOOKUP(class[[#This Row],[hwycov_id]],check!$A$2:$P$26,16,FALSE)</f>
        <v>#N/A</v>
      </c>
      <c r="P1395" s="59">
        <v>1419</v>
      </c>
      <c r="Q1395" s="304">
        <f>ROUND(class[[#This Row],[count]],-3)</f>
        <v>17000</v>
      </c>
      <c r="R1395" s="321">
        <f>VLOOKUP(class[[#This Row],[count_rd]],caltran!$J$2:$P$182,7,FALSE)</f>
        <v>12070</v>
      </c>
      <c r="S1395" s="321">
        <f>VLOOKUP(class[[#This Row],[count_rd]],caltran!$J$2:$P$182,6,FALSE)</f>
        <v>21930</v>
      </c>
      <c r="T1395" s="59">
        <f>IF(AND(class[[#This Row],[flow]]&gt;=class[[#This Row],[low]], class[[#This Row],[flow]]&lt;=class[[#This Row],[high]]),1,0)</f>
        <v>1</v>
      </c>
    </row>
    <row r="1396" spans="1:20">
      <c r="A1396" s="59">
        <v>6839</v>
      </c>
      <c r="B1396" s="59">
        <v>3</v>
      </c>
      <c r="C1396" s="59">
        <v>1</v>
      </c>
      <c r="D1396" s="59">
        <v>2</v>
      </c>
      <c r="E1396" s="59" t="s">
        <v>82</v>
      </c>
      <c r="F1396" s="59">
        <v>3</v>
      </c>
      <c r="G1396" s="227">
        <v>1</v>
      </c>
      <c r="H1396" s="227">
        <v>3</v>
      </c>
      <c r="I1396" s="227">
        <v>14</v>
      </c>
      <c r="J1396" s="59">
        <v>16938</v>
      </c>
      <c r="K1396" s="78">
        <f>VLOOKUP(class[[#This Row],[hwycov_id]],flow[[hwycov_id]:[flow_day]],2,FALSE)</f>
        <v>5412.481812</v>
      </c>
      <c r="L1396" s="229">
        <f t="shared" si="66"/>
        <v>-0.68045331137088205</v>
      </c>
      <c r="M1396" s="228">
        <f t="shared" si="67"/>
        <v>-11525.518188</v>
      </c>
      <c r="N1396" s="228">
        <f t="shared" si="68"/>
        <v>132837569.50191881</v>
      </c>
      <c r="O1396" s="59" t="e">
        <f>VLOOKUP(class[[#This Row],[hwycov_id]],check!$A$2:$P$26,16,FALSE)</f>
        <v>#N/A</v>
      </c>
      <c r="P1396" s="59">
        <v>1420</v>
      </c>
      <c r="Q1396" s="304">
        <f>ROUND(class[[#This Row],[count]],-3)</f>
        <v>17000</v>
      </c>
      <c r="R1396" s="321">
        <f>VLOOKUP(class[[#This Row],[count_rd]],caltran!$J$2:$P$182,7,FALSE)</f>
        <v>12070</v>
      </c>
      <c r="S1396" s="321">
        <f>VLOOKUP(class[[#This Row],[count_rd]],caltran!$J$2:$P$182,6,FALSE)</f>
        <v>21930</v>
      </c>
      <c r="T1396" s="59">
        <f>IF(AND(class[[#This Row],[flow]]&gt;=class[[#This Row],[low]], class[[#This Row],[flow]]&lt;=class[[#This Row],[high]]),1,0)</f>
        <v>0</v>
      </c>
    </row>
    <row r="1397" spans="1:20">
      <c r="A1397" s="59">
        <v>3863</v>
      </c>
      <c r="B1397" s="59">
        <v>3</v>
      </c>
      <c r="C1397" s="59">
        <v>1</v>
      </c>
      <c r="D1397" s="59">
        <v>2</v>
      </c>
      <c r="E1397" s="59" t="s">
        <v>82</v>
      </c>
      <c r="F1397" s="59">
        <v>3</v>
      </c>
      <c r="G1397" s="227">
        <v>1</v>
      </c>
      <c r="H1397" s="227">
        <v>3</v>
      </c>
      <c r="I1397" s="227">
        <v>14</v>
      </c>
      <c r="J1397" s="59">
        <v>16999</v>
      </c>
      <c r="K1397" s="78">
        <f>VLOOKUP(class[[#This Row],[hwycov_id]],flow[[hwycov_id]:[flow_day]],2,FALSE)</f>
        <v>9751.96162</v>
      </c>
      <c r="L1397" s="229">
        <f t="shared" si="66"/>
        <v>-0.42632145302664859</v>
      </c>
      <c r="M1397" s="228">
        <f t="shared" si="67"/>
        <v>-7247.03838</v>
      </c>
      <c r="N1397" s="228">
        <f t="shared" si="68"/>
        <v>52519565.281193025</v>
      </c>
      <c r="O1397" s="59" t="e">
        <f>VLOOKUP(class[[#This Row],[hwycov_id]],check!$A$2:$P$26,16,FALSE)</f>
        <v>#N/A</v>
      </c>
      <c r="P1397" s="59">
        <v>1421</v>
      </c>
      <c r="Q1397" s="304">
        <f>ROUND(class[[#This Row],[count]],-3)</f>
        <v>17000</v>
      </c>
      <c r="R1397" s="321">
        <f>VLOOKUP(class[[#This Row],[count_rd]],caltran!$J$2:$P$182,7,FALSE)</f>
        <v>12070</v>
      </c>
      <c r="S1397" s="321">
        <f>VLOOKUP(class[[#This Row],[count_rd]],caltran!$J$2:$P$182,6,FALSE)</f>
        <v>21930</v>
      </c>
      <c r="T1397" s="59">
        <f>IF(AND(class[[#This Row],[flow]]&gt;=class[[#This Row],[low]], class[[#This Row],[flow]]&lt;=class[[#This Row],[high]]),1,0)</f>
        <v>0</v>
      </c>
    </row>
    <row r="1398" spans="1:20">
      <c r="A1398" s="59">
        <v>16952</v>
      </c>
      <c r="B1398" s="59">
        <v>3</v>
      </c>
      <c r="C1398" s="59">
        <v>1</v>
      </c>
      <c r="D1398" s="59">
        <v>2</v>
      </c>
      <c r="E1398" s="59" t="s">
        <v>82</v>
      </c>
      <c r="F1398" s="59">
        <v>3</v>
      </c>
      <c r="G1398" s="227">
        <v>1</v>
      </c>
      <c r="H1398" s="227">
        <v>4</v>
      </c>
      <c r="I1398" s="227">
        <v>8</v>
      </c>
      <c r="J1398" s="59">
        <v>17000</v>
      </c>
      <c r="K1398" s="78">
        <f>VLOOKUP(class[[#This Row],[hwycov_id]],flow[[hwycov_id]:[flow_day]],2,FALSE)</f>
        <v>15435.791595999999</v>
      </c>
      <c r="L1398" s="229">
        <f t="shared" si="66"/>
        <v>-9.2012259058823598E-2</v>
      </c>
      <c r="M1398" s="228">
        <f t="shared" si="67"/>
        <v>-1564.2084040000009</v>
      </c>
      <c r="N1398" s="228">
        <f t="shared" si="68"/>
        <v>2446747.9311442301</v>
      </c>
      <c r="O1398" s="59" t="e">
        <f>VLOOKUP(class[[#This Row],[hwycov_id]],check!$A$2:$P$26,16,FALSE)</f>
        <v>#N/A</v>
      </c>
      <c r="P1398" s="59">
        <v>1422</v>
      </c>
      <c r="Q1398" s="304">
        <f>ROUND(class[[#This Row],[count]],-3)</f>
        <v>17000</v>
      </c>
      <c r="R1398" s="321">
        <f>VLOOKUP(class[[#This Row],[count_rd]],caltran!$J$2:$P$182,7,FALSE)</f>
        <v>12070</v>
      </c>
      <c r="S1398" s="321">
        <f>VLOOKUP(class[[#This Row],[count_rd]],caltran!$J$2:$P$182,6,FALSE)</f>
        <v>21930</v>
      </c>
      <c r="T1398" s="59">
        <f>IF(AND(class[[#This Row],[flow]]&gt;=class[[#This Row],[low]], class[[#This Row],[flow]]&lt;=class[[#This Row],[high]]),1,0)</f>
        <v>1</v>
      </c>
    </row>
    <row r="1399" spans="1:20">
      <c r="A1399" s="59">
        <v>5312</v>
      </c>
      <c r="B1399" s="59">
        <v>3</v>
      </c>
      <c r="C1399" s="59">
        <v>1</v>
      </c>
      <c r="D1399" s="59">
        <v>2</v>
      </c>
      <c r="E1399" s="59" t="s">
        <v>82</v>
      </c>
      <c r="F1399" s="59">
        <v>3</v>
      </c>
      <c r="G1399" s="227">
        <v>1</v>
      </c>
      <c r="H1399" s="227">
        <v>2</v>
      </c>
      <c r="I1399" s="227">
        <v>14</v>
      </c>
      <c r="J1399" s="59">
        <v>17063</v>
      </c>
      <c r="K1399" s="78">
        <f>VLOOKUP(class[[#This Row],[hwycov_id]],flow[[hwycov_id]:[flow_day]],2,FALSE)</f>
        <v>14037.553098999999</v>
      </c>
      <c r="L1399" s="229">
        <f t="shared" si="66"/>
        <v>-0.17731037338099986</v>
      </c>
      <c r="M1399" s="228">
        <f t="shared" si="67"/>
        <v>-3025.4469010000012</v>
      </c>
      <c r="N1399" s="228">
        <f t="shared" si="68"/>
        <v>9153328.9507705104</v>
      </c>
      <c r="O1399" s="59" t="e">
        <f>VLOOKUP(class[[#This Row],[hwycov_id]],check!$A$2:$P$26,16,FALSE)</f>
        <v>#N/A</v>
      </c>
      <c r="P1399" s="59">
        <v>1423</v>
      </c>
      <c r="Q1399" s="304">
        <f>ROUND(class[[#This Row],[count]],-3)</f>
        <v>17000</v>
      </c>
      <c r="R1399" s="321">
        <f>VLOOKUP(class[[#This Row],[count_rd]],caltran!$J$2:$P$182,7,FALSE)</f>
        <v>12070</v>
      </c>
      <c r="S1399" s="321">
        <f>VLOOKUP(class[[#This Row],[count_rd]],caltran!$J$2:$P$182,6,FALSE)</f>
        <v>21930</v>
      </c>
      <c r="T1399" s="59">
        <f>IF(AND(class[[#This Row],[flow]]&gt;=class[[#This Row],[low]], class[[#This Row],[flow]]&lt;=class[[#This Row],[high]]),1,0)</f>
        <v>1</v>
      </c>
    </row>
    <row r="1400" spans="1:20">
      <c r="A1400" s="59">
        <v>7569</v>
      </c>
      <c r="B1400" s="59">
        <v>3</v>
      </c>
      <c r="C1400" s="59">
        <v>1</v>
      </c>
      <c r="D1400" s="59">
        <v>2</v>
      </c>
      <c r="E1400" s="59" t="s">
        <v>82</v>
      </c>
      <c r="F1400" s="59">
        <v>3</v>
      </c>
      <c r="G1400" s="227">
        <v>1</v>
      </c>
      <c r="H1400" s="227">
        <v>5</v>
      </c>
      <c r="I1400" s="227">
        <v>5</v>
      </c>
      <c r="J1400" s="59">
        <v>17100</v>
      </c>
      <c r="K1400" s="78">
        <f>VLOOKUP(class[[#This Row],[hwycov_id]],flow[[hwycov_id]:[flow_day]],2,FALSE)</f>
        <v>16556.260452000002</v>
      </c>
      <c r="L1400" s="229">
        <f t="shared" si="66"/>
        <v>-3.1797634385964835E-2</v>
      </c>
      <c r="M1400" s="228">
        <f t="shared" si="67"/>
        <v>-543.73954799999774</v>
      </c>
      <c r="N1400" s="228">
        <f t="shared" si="68"/>
        <v>295652.69605924183</v>
      </c>
      <c r="O1400" s="59" t="e">
        <f>VLOOKUP(class[[#This Row],[hwycov_id]],check!$A$2:$P$26,16,FALSE)</f>
        <v>#N/A</v>
      </c>
      <c r="P1400" s="59">
        <v>1424</v>
      </c>
      <c r="Q1400" s="304">
        <f>ROUND(class[[#This Row],[count]],-3)</f>
        <v>17000</v>
      </c>
      <c r="R1400" s="321">
        <f>VLOOKUP(class[[#This Row],[count_rd]],caltran!$J$2:$P$182,7,FALSE)</f>
        <v>12070</v>
      </c>
      <c r="S1400" s="321">
        <f>VLOOKUP(class[[#This Row],[count_rd]],caltran!$J$2:$P$182,6,FALSE)</f>
        <v>21930</v>
      </c>
      <c r="T1400" s="59">
        <f>IF(AND(class[[#This Row],[flow]]&gt;=class[[#This Row],[low]], class[[#This Row],[flow]]&lt;=class[[#This Row],[high]]),1,0)</f>
        <v>1</v>
      </c>
    </row>
    <row r="1401" spans="1:20">
      <c r="A1401" s="59">
        <v>19045</v>
      </c>
      <c r="B1401" s="59">
        <v>3</v>
      </c>
      <c r="C1401" s="59">
        <v>1</v>
      </c>
      <c r="D1401" s="59">
        <v>2</v>
      </c>
      <c r="E1401" s="59" t="s">
        <v>82</v>
      </c>
      <c r="F1401" s="59">
        <v>3</v>
      </c>
      <c r="G1401" s="227">
        <v>1</v>
      </c>
      <c r="H1401" s="227">
        <v>2</v>
      </c>
      <c r="I1401" s="227">
        <v>11</v>
      </c>
      <c r="J1401" s="59">
        <v>17100</v>
      </c>
      <c r="K1401" s="78">
        <f>VLOOKUP(class[[#This Row],[hwycov_id]],flow[[hwycov_id]:[flow_day]],2,FALSE)</f>
        <v>14454.012771999998</v>
      </c>
      <c r="L1401" s="229">
        <f t="shared" si="66"/>
        <v>-0.15473609520467846</v>
      </c>
      <c r="M1401" s="228">
        <f t="shared" si="67"/>
        <v>-2645.9872280000018</v>
      </c>
      <c r="N1401" s="228">
        <f t="shared" si="68"/>
        <v>7001248.4107391331</v>
      </c>
      <c r="O1401" s="59" t="e">
        <f>VLOOKUP(class[[#This Row],[hwycov_id]],check!$A$2:$P$26,16,FALSE)</f>
        <v>#N/A</v>
      </c>
      <c r="P1401" s="59">
        <v>1425</v>
      </c>
      <c r="Q1401" s="304">
        <f>ROUND(class[[#This Row],[count]],-3)</f>
        <v>17000</v>
      </c>
      <c r="R1401" s="321">
        <f>VLOOKUP(class[[#This Row],[count_rd]],caltran!$J$2:$P$182,7,FALSE)</f>
        <v>12070</v>
      </c>
      <c r="S1401" s="321">
        <f>VLOOKUP(class[[#This Row],[count_rd]],caltran!$J$2:$P$182,6,FALSE)</f>
        <v>21930</v>
      </c>
      <c r="T1401" s="59">
        <f>IF(AND(class[[#This Row],[flow]]&gt;=class[[#This Row],[low]], class[[#This Row],[flow]]&lt;=class[[#This Row],[high]]),1,0)</f>
        <v>1</v>
      </c>
    </row>
    <row r="1402" spans="1:20">
      <c r="A1402" s="59">
        <v>19042</v>
      </c>
      <c r="B1402" s="59">
        <v>3</v>
      </c>
      <c r="C1402" s="59">
        <v>1</v>
      </c>
      <c r="D1402" s="59">
        <v>2</v>
      </c>
      <c r="E1402" s="59" t="s">
        <v>82</v>
      </c>
      <c r="F1402" s="59">
        <v>3</v>
      </c>
      <c r="G1402" s="227">
        <v>1</v>
      </c>
      <c r="H1402" s="227">
        <v>2</v>
      </c>
      <c r="I1402" s="227">
        <v>11</v>
      </c>
      <c r="J1402" s="59">
        <v>17200</v>
      </c>
      <c r="K1402" s="78">
        <f>VLOOKUP(class[[#This Row],[hwycov_id]],flow[[hwycov_id]:[flow_day]],2,FALSE)</f>
        <v>13641.661971000001</v>
      </c>
      <c r="L1402" s="229">
        <f t="shared" si="66"/>
        <v>-0.20688011796511618</v>
      </c>
      <c r="M1402" s="228">
        <f t="shared" si="67"/>
        <v>-3558.3380289999986</v>
      </c>
      <c r="N1402" s="228">
        <f t="shared" si="68"/>
        <v>12661769.528627595</v>
      </c>
      <c r="O1402" s="59" t="e">
        <f>VLOOKUP(class[[#This Row],[hwycov_id]],check!$A$2:$P$26,16,FALSE)</f>
        <v>#N/A</v>
      </c>
      <c r="P1402" s="59">
        <v>1426</v>
      </c>
      <c r="Q1402" s="304">
        <f>ROUND(class[[#This Row],[count]],-3)</f>
        <v>17000</v>
      </c>
      <c r="R1402" s="321">
        <f>VLOOKUP(class[[#This Row],[count_rd]],caltran!$J$2:$P$182,7,FALSE)</f>
        <v>12070</v>
      </c>
      <c r="S1402" s="321">
        <f>VLOOKUP(class[[#This Row],[count_rd]],caltran!$J$2:$P$182,6,FALSE)</f>
        <v>21930</v>
      </c>
      <c r="T1402" s="59">
        <f>IF(AND(class[[#This Row],[flow]]&gt;=class[[#This Row],[low]], class[[#This Row],[flow]]&lt;=class[[#This Row],[high]]),1,0)</f>
        <v>1</v>
      </c>
    </row>
    <row r="1403" spans="1:20">
      <c r="A1403" s="59">
        <v>5122</v>
      </c>
      <c r="B1403" s="59">
        <v>3</v>
      </c>
      <c r="C1403" s="59">
        <v>1</v>
      </c>
      <c r="D1403" s="59">
        <v>2</v>
      </c>
      <c r="E1403" s="59" t="s">
        <v>82</v>
      </c>
      <c r="F1403" s="59">
        <v>3</v>
      </c>
      <c r="G1403" s="227">
        <v>1</v>
      </c>
      <c r="H1403" s="227">
        <v>2</v>
      </c>
      <c r="I1403" s="227">
        <v>11</v>
      </c>
      <c r="J1403" s="59">
        <v>17200</v>
      </c>
      <c r="K1403" s="78">
        <f>VLOOKUP(class[[#This Row],[hwycov_id]],flow[[hwycov_id]:[flow_day]],2,FALSE)</f>
        <v>13646.028934</v>
      </c>
      <c r="L1403" s="229">
        <f t="shared" si="66"/>
        <v>-0.20662622476744186</v>
      </c>
      <c r="M1403" s="228">
        <f t="shared" si="67"/>
        <v>-3553.9710660000001</v>
      </c>
      <c r="N1403" s="228">
        <f t="shared" si="68"/>
        <v>12630710.337965177</v>
      </c>
      <c r="O1403" s="59" t="e">
        <f>VLOOKUP(class[[#This Row],[hwycov_id]],check!$A$2:$P$26,16,FALSE)</f>
        <v>#N/A</v>
      </c>
      <c r="P1403" s="59">
        <v>1427</v>
      </c>
      <c r="Q1403" s="304">
        <f>ROUND(class[[#This Row],[count]],-3)</f>
        <v>17000</v>
      </c>
      <c r="R1403" s="321">
        <f>VLOOKUP(class[[#This Row],[count_rd]],caltran!$J$2:$P$182,7,FALSE)</f>
        <v>12070</v>
      </c>
      <c r="S1403" s="321">
        <f>VLOOKUP(class[[#This Row],[count_rd]],caltran!$J$2:$P$182,6,FALSE)</f>
        <v>21930</v>
      </c>
      <c r="T1403" s="59">
        <f>IF(AND(class[[#This Row],[flow]]&gt;=class[[#This Row],[low]], class[[#This Row],[flow]]&lt;=class[[#This Row],[high]]),1,0)</f>
        <v>1</v>
      </c>
    </row>
    <row r="1404" spans="1:20">
      <c r="A1404" s="59">
        <v>5417</v>
      </c>
      <c r="B1404" s="59">
        <v>3</v>
      </c>
      <c r="C1404" s="59">
        <v>1</v>
      </c>
      <c r="D1404" s="59">
        <v>2</v>
      </c>
      <c r="E1404" s="59" t="s">
        <v>82</v>
      </c>
      <c r="F1404" s="59">
        <v>3</v>
      </c>
      <c r="G1404" s="227">
        <v>1</v>
      </c>
      <c r="H1404" s="227">
        <v>3</v>
      </c>
      <c r="I1404" s="227">
        <v>14</v>
      </c>
      <c r="J1404" s="59">
        <v>17224</v>
      </c>
      <c r="K1404" s="78">
        <f>VLOOKUP(class[[#This Row],[hwycov_id]],flow[[hwycov_id]:[flow_day]],2,FALSE)</f>
        <v>11384.33029</v>
      </c>
      <c r="L1404" s="229">
        <f t="shared" si="66"/>
        <v>-0.33904259811890392</v>
      </c>
      <c r="M1404" s="228">
        <f t="shared" si="67"/>
        <v>-5839.6697100000001</v>
      </c>
      <c r="N1404" s="228">
        <f t="shared" si="68"/>
        <v>34101742.321891487</v>
      </c>
      <c r="O1404" s="59" t="e">
        <f>VLOOKUP(class[[#This Row],[hwycov_id]],check!$A$2:$P$26,16,FALSE)</f>
        <v>#N/A</v>
      </c>
      <c r="P1404" s="59">
        <v>1428</v>
      </c>
      <c r="Q1404" s="304">
        <f>ROUND(class[[#This Row],[count]],-3)</f>
        <v>17000</v>
      </c>
      <c r="R1404" s="321">
        <f>VLOOKUP(class[[#This Row],[count_rd]],caltran!$J$2:$P$182,7,FALSE)</f>
        <v>12070</v>
      </c>
      <c r="S1404" s="321">
        <f>VLOOKUP(class[[#This Row],[count_rd]],caltran!$J$2:$P$182,6,FALSE)</f>
        <v>21930</v>
      </c>
      <c r="T1404" s="59">
        <f>IF(AND(class[[#This Row],[flow]]&gt;=class[[#This Row],[low]], class[[#This Row],[flow]]&lt;=class[[#This Row],[high]]),1,0)</f>
        <v>0</v>
      </c>
    </row>
    <row r="1405" spans="1:20">
      <c r="A1405" s="59">
        <v>3877</v>
      </c>
      <c r="B1405" s="59">
        <v>3</v>
      </c>
      <c r="C1405" s="59">
        <v>1</v>
      </c>
      <c r="D1405" s="59">
        <v>2</v>
      </c>
      <c r="E1405" s="59" t="s">
        <v>82</v>
      </c>
      <c r="F1405" s="59">
        <v>3</v>
      </c>
      <c r="G1405" s="227">
        <v>1</v>
      </c>
      <c r="H1405" s="227">
        <v>3</v>
      </c>
      <c r="I1405" s="227">
        <v>14</v>
      </c>
      <c r="J1405" s="59">
        <v>17255</v>
      </c>
      <c r="K1405" s="78">
        <f>VLOOKUP(class[[#This Row],[hwycov_id]],flow[[hwycov_id]:[flow_day]],2,FALSE)</f>
        <v>15258.312392999998</v>
      </c>
      <c r="L1405" s="229">
        <f t="shared" si="66"/>
        <v>-0.11571646519849332</v>
      </c>
      <c r="M1405" s="228">
        <f t="shared" si="67"/>
        <v>-1996.6876070000017</v>
      </c>
      <c r="N1405" s="228">
        <f t="shared" si="68"/>
        <v>3986761.3999473932</v>
      </c>
      <c r="O1405" s="59" t="e">
        <f>VLOOKUP(class[[#This Row],[hwycov_id]],check!$A$2:$P$26,16,FALSE)</f>
        <v>#N/A</v>
      </c>
      <c r="P1405" s="59">
        <v>1429</v>
      </c>
      <c r="Q1405" s="304">
        <f>ROUND(class[[#This Row],[count]],-3)</f>
        <v>17000</v>
      </c>
      <c r="R1405" s="321">
        <f>VLOOKUP(class[[#This Row],[count_rd]],caltran!$J$2:$P$182,7,FALSE)</f>
        <v>12070</v>
      </c>
      <c r="S1405" s="321">
        <f>VLOOKUP(class[[#This Row],[count_rd]],caltran!$J$2:$P$182,6,FALSE)</f>
        <v>21930</v>
      </c>
      <c r="T1405" s="59">
        <f>IF(AND(class[[#This Row],[flow]]&gt;=class[[#This Row],[low]], class[[#This Row],[flow]]&lt;=class[[#This Row],[high]]),1,0)</f>
        <v>1</v>
      </c>
    </row>
    <row r="1406" spans="1:20">
      <c r="A1406" s="59">
        <v>10146</v>
      </c>
      <c r="B1406" s="59">
        <v>3</v>
      </c>
      <c r="C1406" s="59">
        <v>1</v>
      </c>
      <c r="D1406" s="59">
        <v>2</v>
      </c>
      <c r="E1406" s="59" t="s">
        <v>82</v>
      </c>
      <c r="F1406" s="59">
        <v>3</v>
      </c>
      <c r="G1406" s="227">
        <v>1</v>
      </c>
      <c r="H1406" s="227">
        <v>3</v>
      </c>
      <c r="I1406" s="227">
        <v>14</v>
      </c>
      <c r="J1406" s="59">
        <v>17264</v>
      </c>
      <c r="K1406" s="78">
        <f>VLOOKUP(class[[#This Row],[hwycov_id]],flow[[hwycov_id]:[flow_day]],2,FALSE)</f>
        <v>16068.803856</v>
      </c>
      <c r="L1406" s="229">
        <f t="shared" si="66"/>
        <v>-6.92305458758109E-2</v>
      </c>
      <c r="M1406" s="228">
        <f t="shared" si="67"/>
        <v>-1195.1961439999995</v>
      </c>
      <c r="N1406" s="228">
        <f t="shared" si="68"/>
        <v>1428493.8226324676</v>
      </c>
      <c r="O1406" s="59" t="e">
        <f>VLOOKUP(class[[#This Row],[hwycov_id]],check!$A$2:$P$26,16,FALSE)</f>
        <v>#N/A</v>
      </c>
      <c r="P1406" s="59">
        <v>1430</v>
      </c>
      <c r="Q1406" s="304">
        <f>ROUND(class[[#This Row],[count]],-3)</f>
        <v>17000</v>
      </c>
      <c r="R1406" s="321">
        <f>VLOOKUP(class[[#This Row],[count_rd]],caltran!$J$2:$P$182,7,FALSE)</f>
        <v>12070</v>
      </c>
      <c r="S1406" s="321">
        <f>VLOOKUP(class[[#This Row],[count_rd]],caltran!$J$2:$P$182,6,FALSE)</f>
        <v>21930</v>
      </c>
      <c r="T1406" s="59">
        <f>IF(AND(class[[#This Row],[flow]]&gt;=class[[#This Row],[low]], class[[#This Row],[flow]]&lt;=class[[#This Row],[high]]),1,0)</f>
        <v>1</v>
      </c>
    </row>
    <row r="1407" spans="1:20">
      <c r="A1407" s="59">
        <v>12977</v>
      </c>
      <c r="B1407" s="59">
        <v>3</v>
      </c>
      <c r="C1407" s="59">
        <v>1</v>
      </c>
      <c r="D1407" s="59">
        <v>2</v>
      </c>
      <c r="E1407" s="59" t="s">
        <v>82</v>
      </c>
      <c r="F1407" s="59">
        <v>3</v>
      </c>
      <c r="G1407" s="227">
        <v>1</v>
      </c>
      <c r="H1407" s="227">
        <v>5</v>
      </c>
      <c r="I1407" s="227">
        <v>5</v>
      </c>
      <c r="J1407" s="59">
        <v>17300</v>
      </c>
      <c r="K1407" s="78">
        <f>VLOOKUP(class[[#This Row],[hwycov_id]],flow[[hwycov_id]:[flow_day]],2,FALSE)</f>
        <v>13513.791687000001</v>
      </c>
      <c r="L1407" s="229">
        <f t="shared" si="66"/>
        <v>-0.21885597184971095</v>
      </c>
      <c r="M1407" s="228">
        <f t="shared" si="67"/>
        <v>-3786.2083129999992</v>
      </c>
      <c r="N1407" s="228">
        <f t="shared" si="68"/>
        <v>14335373.389430299</v>
      </c>
      <c r="O1407" s="59" t="e">
        <f>VLOOKUP(class[[#This Row],[hwycov_id]],check!$A$2:$P$26,16,FALSE)</f>
        <v>#N/A</v>
      </c>
      <c r="P1407" s="59">
        <v>1431</v>
      </c>
      <c r="Q1407" s="304">
        <f>ROUND(class[[#This Row],[count]],-3)</f>
        <v>17000</v>
      </c>
      <c r="R1407" s="321">
        <f>VLOOKUP(class[[#This Row],[count_rd]],caltran!$J$2:$P$182,7,FALSE)</f>
        <v>12070</v>
      </c>
      <c r="S1407" s="321">
        <f>VLOOKUP(class[[#This Row],[count_rd]],caltran!$J$2:$P$182,6,FALSE)</f>
        <v>21930</v>
      </c>
      <c r="T1407" s="59">
        <f>IF(AND(class[[#This Row],[flow]]&gt;=class[[#This Row],[low]], class[[#This Row],[flow]]&lt;=class[[#This Row],[high]]),1,0)</f>
        <v>1</v>
      </c>
    </row>
    <row r="1408" spans="1:20">
      <c r="A1408" s="59">
        <v>17403</v>
      </c>
      <c r="B1408" s="59">
        <v>3</v>
      </c>
      <c r="C1408" s="59">
        <v>1</v>
      </c>
      <c r="D1408" s="59">
        <v>2</v>
      </c>
      <c r="E1408" s="59" t="s">
        <v>82</v>
      </c>
      <c r="F1408" s="59">
        <v>3</v>
      </c>
      <c r="G1408" s="227">
        <v>1</v>
      </c>
      <c r="H1408" s="227">
        <v>5</v>
      </c>
      <c r="I1408" s="227">
        <v>16</v>
      </c>
      <c r="J1408" s="59">
        <v>17300</v>
      </c>
      <c r="K1408" s="78">
        <f>VLOOKUP(class[[#This Row],[hwycov_id]],flow[[hwycov_id]:[flow_day]],2,FALSE)</f>
        <v>11801.410592</v>
      </c>
      <c r="L1408" s="229">
        <f t="shared" si="66"/>
        <v>-0.31783753803468207</v>
      </c>
      <c r="M1408" s="228">
        <f t="shared" si="67"/>
        <v>-5498.5894079999998</v>
      </c>
      <c r="N1408" s="228">
        <f t="shared" si="68"/>
        <v>30234485.477769788</v>
      </c>
      <c r="O1408" s="59" t="e">
        <f>VLOOKUP(class[[#This Row],[hwycov_id]],check!$A$2:$P$26,16,FALSE)</f>
        <v>#N/A</v>
      </c>
      <c r="P1408" s="59">
        <v>1432</v>
      </c>
      <c r="Q1408" s="304">
        <f>ROUND(class[[#This Row],[count]],-3)</f>
        <v>17000</v>
      </c>
      <c r="R1408" s="321">
        <f>VLOOKUP(class[[#This Row],[count_rd]],caltran!$J$2:$P$182,7,FALSE)</f>
        <v>12070</v>
      </c>
      <c r="S1408" s="321">
        <f>VLOOKUP(class[[#This Row],[count_rd]],caltran!$J$2:$P$182,6,FALSE)</f>
        <v>21930</v>
      </c>
      <c r="T1408" s="59">
        <f>IF(AND(class[[#This Row],[flow]]&gt;=class[[#This Row],[low]], class[[#This Row],[flow]]&lt;=class[[#This Row],[high]]),1,0)</f>
        <v>0</v>
      </c>
    </row>
    <row r="1409" spans="1:20">
      <c r="A1409" s="59">
        <v>7828</v>
      </c>
      <c r="B1409" s="59">
        <v>3</v>
      </c>
      <c r="C1409" s="59">
        <v>1</v>
      </c>
      <c r="D1409" s="59">
        <v>2</v>
      </c>
      <c r="E1409" s="59" t="s">
        <v>82</v>
      </c>
      <c r="F1409" s="59">
        <v>3</v>
      </c>
      <c r="G1409" s="227">
        <v>1</v>
      </c>
      <c r="H1409" s="227">
        <v>2</v>
      </c>
      <c r="I1409" s="227">
        <v>14</v>
      </c>
      <c r="J1409" s="59">
        <v>17342</v>
      </c>
      <c r="K1409" s="78">
        <f>VLOOKUP(class[[#This Row],[hwycov_id]],flow[[hwycov_id]:[flow_day]],2,FALSE)</f>
        <v>18056.725935999999</v>
      </c>
      <c r="L1409" s="229">
        <f t="shared" si="66"/>
        <v>4.1213581824472323E-2</v>
      </c>
      <c r="M1409" s="228">
        <f t="shared" si="67"/>
        <v>714.72593599999891</v>
      </c>
      <c r="N1409" s="228">
        <f t="shared" si="68"/>
        <v>510833.16359107452</v>
      </c>
      <c r="O1409" s="59" t="e">
        <f>VLOOKUP(class[[#This Row],[hwycov_id]],check!$A$2:$P$26,16,FALSE)</f>
        <v>#N/A</v>
      </c>
      <c r="P1409" s="59">
        <v>1433</v>
      </c>
      <c r="Q1409" s="304">
        <f>ROUND(class[[#This Row],[count]],-3)</f>
        <v>17000</v>
      </c>
      <c r="R1409" s="321">
        <f>VLOOKUP(class[[#This Row],[count_rd]],caltran!$J$2:$P$182,7,FALSE)</f>
        <v>12070</v>
      </c>
      <c r="S1409" s="321">
        <f>VLOOKUP(class[[#This Row],[count_rd]],caltran!$J$2:$P$182,6,FALSE)</f>
        <v>21930</v>
      </c>
      <c r="T1409" s="59">
        <f>IF(AND(class[[#This Row],[flow]]&gt;=class[[#This Row],[low]], class[[#This Row],[flow]]&lt;=class[[#This Row],[high]]),1,0)</f>
        <v>1</v>
      </c>
    </row>
    <row r="1410" spans="1:20">
      <c r="A1410" s="59">
        <v>11564</v>
      </c>
      <c r="B1410" s="59">
        <v>3</v>
      </c>
      <c r="C1410" s="59">
        <v>1</v>
      </c>
      <c r="D1410" s="59">
        <v>2</v>
      </c>
      <c r="E1410" s="59" t="s">
        <v>82</v>
      </c>
      <c r="F1410" s="59">
        <v>3</v>
      </c>
      <c r="G1410" s="227">
        <v>1</v>
      </c>
      <c r="H1410" s="227">
        <v>7</v>
      </c>
      <c r="I1410" s="227">
        <v>18</v>
      </c>
      <c r="J1410" s="59">
        <v>17400</v>
      </c>
      <c r="K1410" s="78">
        <f>VLOOKUP(class[[#This Row],[hwycov_id]],flow[[hwycov_id]:[flow_day]],2,FALSE)</f>
        <v>19613.554031</v>
      </c>
      <c r="L1410" s="229">
        <f t="shared" ref="L1410:L1473" si="69">K1410/J1410-1</f>
        <v>0.12721574890804588</v>
      </c>
      <c r="M1410" s="228">
        <f t="shared" ref="M1410:M1473" si="70">K1410-J1410</f>
        <v>2213.5540309999997</v>
      </c>
      <c r="N1410" s="228">
        <f t="shared" ref="N1410:N1473" si="71">POWER(M1410,2)</f>
        <v>4899821.4481563475</v>
      </c>
      <c r="O1410" s="59" t="e">
        <f>VLOOKUP(class[[#This Row],[hwycov_id]],check!$A$2:$P$26,16,FALSE)</f>
        <v>#N/A</v>
      </c>
      <c r="P1410" s="59">
        <v>1434</v>
      </c>
      <c r="Q1410" s="304">
        <f>ROUND(class[[#This Row],[count]],-3)</f>
        <v>17000</v>
      </c>
      <c r="R1410" s="321">
        <f>VLOOKUP(class[[#This Row],[count_rd]],caltran!$J$2:$P$182,7,FALSE)</f>
        <v>12070</v>
      </c>
      <c r="S1410" s="321">
        <f>VLOOKUP(class[[#This Row],[count_rd]],caltran!$J$2:$P$182,6,FALSE)</f>
        <v>21930</v>
      </c>
      <c r="T1410" s="59">
        <f>IF(AND(class[[#This Row],[flow]]&gt;=class[[#This Row],[low]], class[[#This Row],[flow]]&lt;=class[[#This Row],[high]]),1,0)</f>
        <v>1</v>
      </c>
    </row>
    <row r="1411" spans="1:20">
      <c r="A1411" s="59">
        <v>7706</v>
      </c>
      <c r="B1411" s="59">
        <v>3</v>
      </c>
      <c r="C1411" s="59">
        <v>1</v>
      </c>
      <c r="D1411" s="59">
        <v>2</v>
      </c>
      <c r="E1411" s="59" t="s">
        <v>82</v>
      </c>
      <c r="F1411" s="59">
        <v>3</v>
      </c>
      <c r="G1411" s="227">
        <v>1</v>
      </c>
      <c r="H1411" s="227">
        <v>2</v>
      </c>
      <c r="I1411" s="227">
        <v>11</v>
      </c>
      <c r="J1411" s="59">
        <v>17400</v>
      </c>
      <c r="K1411" s="78">
        <f>VLOOKUP(class[[#This Row],[hwycov_id]],flow[[hwycov_id]:[flow_day]],2,FALSE)</f>
        <v>8100.8790200000003</v>
      </c>
      <c r="L1411" s="229">
        <f t="shared" si="69"/>
        <v>-0.53443224022988511</v>
      </c>
      <c r="M1411" s="228">
        <f t="shared" si="70"/>
        <v>-9299.1209799999997</v>
      </c>
      <c r="N1411" s="228">
        <f t="shared" si="71"/>
        <v>86473651.000676155</v>
      </c>
      <c r="O1411" s="59" t="e">
        <f>VLOOKUP(class[[#This Row],[hwycov_id]],check!$A$2:$P$26,16,FALSE)</f>
        <v>#N/A</v>
      </c>
      <c r="P1411" s="59">
        <v>1435</v>
      </c>
      <c r="Q1411" s="304">
        <f>ROUND(class[[#This Row],[count]],-3)</f>
        <v>17000</v>
      </c>
      <c r="R1411" s="321">
        <f>VLOOKUP(class[[#This Row],[count_rd]],caltran!$J$2:$P$182,7,FALSE)</f>
        <v>12070</v>
      </c>
      <c r="S1411" s="321">
        <f>VLOOKUP(class[[#This Row],[count_rd]],caltran!$J$2:$P$182,6,FALSE)</f>
        <v>21930</v>
      </c>
      <c r="T1411" s="59">
        <f>IF(AND(class[[#This Row],[flow]]&gt;=class[[#This Row],[low]], class[[#This Row],[flow]]&lt;=class[[#This Row],[high]]),1,0)</f>
        <v>0</v>
      </c>
    </row>
    <row r="1412" spans="1:20">
      <c r="A1412" s="59">
        <v>31277</v>
      </c>
      <c r="B1412" s="59">
        <v>3</v>
      </c>
      <c r="C1412" s="59">
        <v>1</v>
      </c>
      <c r="D1412" s="59">
        <v>2</v>
      </c>
      <c r="E1412" s="59" t="s">
        <v>82</v>
      </c>
      <c r="F1412" s="59">
        <v>3</v>
      </c>
      <c r="G1412" s="227">
        <v>1</v>
      </c>
      <c r="H1412" s="227">
        <v>3</v>
      </c>
      <c r="I1412" s="227">
        <v>14</v>
      </c>
      <c r="J1412" s="59">
        <v>17484</v>
      </c>
      <c r="K1412" s="78">
        <f>VLOOKUP(class[[#This Row],[hwycov_id]],flow[[hwycov_id]:[flow_day]],2,FALSE)</f>
        <v>15710.055908000002</v>
      </c>
      <c r="L1412" s="229">
        <f t="shared" si="69"/>
        <v>-0.10146099816975507</v>
      </c>
      <c r="M1412" s="228">
        <f t="shared" si="70"/>
        <v>-1773.9440919999979</v>
      </c>
      <c r="N1412" s="228">
        <f t="shared" si="71"/>
        <v>3146877.6415416971</v>
      </c>
      <c r="O1412" s="59" t="e">
        <f>VLOOKUP(class[[#This Row],[hwycov_id]],check!$A$2:$P$26,16,FALSE)</f>
        <v>#N/A</v>
      </c>
      <c r="P1412" s="59">
        <v>1436</v>
      </c>
      <c r="Q1412" s="304">
        <f>ROUND(class[[#This Row],[count]],-3)</f>
        <v>17000</v>
      </c>
      <c r="R1412" s="321">
        <f>VLOOKUP(class[[#This Row],[count_rd]],caltran!$J$2:$P$182,7,FALSE)</f>
        <v>12070</v>
      </c>
      <c r="S1412" s="321">
        <f>VLOOKUP(class[[#This Row],[count_rd]],caltran!$J$2:$P$182,6,FALSE)</f>
        <v>21930</v>
      </c>
      <c r="T1412" s="59">
        <f>IF(AND(class[[#This Row],[flow]]&gt;=class[[#This Row],[low]], class[[#This Row],[flow]]&lt;=class[[#This Row],[high]]),1,0)</f>
        <v>1</v>
      </c>
    </row>
    <row r="1413" spans="1:20">
      <c r="A1413" s="59">
        <v>2846</v>
      </c>
      <c r="B1413" s="59">
        <v>3</v>
      </c>
      <c r="C1413" s="59">
        <v>1</v>
      </c>
      <c r="D1413" s="59">
        <v>2</v>
      </c>
      <c r="E1413" s="59" t="s">
        <v>82</v>
      </c>
      <c r="F1413" s="59">
        <v>3</v>
      </c>
      <c r="G1413" s="227">
        <v>1</v>
      </c>
      <c r="H1413" s="227">
        <v>2</v>
      </c>
      <c r="I1413" s="227">
        <v>11</v>
      </c>
      <c r="J1413" s="59">
        <v>17500</v>
      </c>
      <c r="K1413" s="78">
        <f>VLOOKUP(class[[#This Row],[hwycov_id]],flow[[hwycov_id]:[flow_day]],2,FALSE)</f>
        <v>14833.643661000002</v>
      </c>
      <c r="L1413" s="229">
        <f t="shared" si="69"/>
        <v>-0.15236321937142849</v>
      </c>
      <c r="M1413" s="228">
        <f t="shared" si="70"/>
        <v>-2666.3563389999981</v>
      </c>
      <c r="N1413" s="228">
        <f t="shared" si="71"/>
        <v>7109456.1265254728</v>
      </c>
      <c r="O1413" s="59" t="e">
        <f>VLOOKUP(class[[#This Row],[hwycov_id]],check!$A$2:$P$26,16,FALSE)</f>
        <v>#N/A</v>
      </c>
      <c r="P1413" s="59">
        <v>1437</v>
      </c>
      <c r="Q1413" s="304">
        <f>ROUND(class[[#This Row],[count]],-3)</f>
        <v>18000</v>
      </c>
      <c r="R1413" s="321">
        <f>VLOOKUP(class[[#This Row],[count_rd]],caltran!$J$2:$P$182,7,FALSE)</f>
        <v>12852</v>
      </c>
      <c r="S1413" s="321">
        <f>VLOOKUP(class[[#This Row],[count_rd]],caltran!$J$2:$P$182,6,FALSE)</f>
        <v>23148</v>
      </c>
      <c r="T1413" s="59">
        <f>IF(AND(class[[#This Row],[flow]]&gt;=class[[#This Row],[low]], class[[#This Row],[flow]]&lt;=class[[#This Row],[high]]),1,0)</f>
        <v>1</v>
      </c>
    </row>
    <row r="1414" spans="1:20">
      <c r="A1414" s="59">
        <v>2342</v>
      </c>
      <c r="B1414" s="59">
        <v>3</v>
      </c>
      <c r="C1414" s="59">
        <v>1</v>
      </c>
      <c r="D1414" s="59">
        <v>2</v>
      </c>
      <c r="E1414" s="59" t="s">
        <v>82</v>
      </c>
      <c r="F1414" s="59">
        <v>3</v>
      </c>
      <c r="G1414" s="227">
        <v>1</v>
      </c>
      <c r="H1414" s="227">
        <v>3</v>
      </c>
      <c r="I1414" s="227">
        <v>14</v>
      </c>
      <c r="J1414" s="59">
        <v>17552</v>
      </c>
      <c r="K1414" s="78">
        <f>VLOOKUP(class[[#This Row],[hwycov_id]],flow[[hwycov_id]:[flow_day]],2,FALSE)</f>
        <v>15500.828902000001</v>
      </c>
      <c r="L1414" s="229">
        <f t="shared" si="69"/>
        <v>-0.11686252837283495</v>
      </c>
      <c r="M1414" s="228">
        <f t="shared" si="70"/>
        <v>-2051.1710979999989</v>
      </c>
      <c r="N1414" s="228">
        <f t="shared" si="71"/>
        <v>4207302.8732705209</v>
      </c>
      <c r="O1414" s="59" t="e">
        <f>VLOOKUP(class[[#This Row],[hwycov_id]],check!$A$2:$P$26,16,FALSE)</f>
        <v>#N/A</v>
      </c>
      <c r="P1414" s="59">
        <v>1438</v>
      </c>
      <c r="Q1414" s="304">
        <f>ROUND(class[[#This Row],[count]],-3)</f>
        <v>18000</v>
      </c>
      <c r="R1414" s="321">
        <f>VLOOKUP(class[[#This Row],[count_rd]],caltran!$J$2:$P$182,7,FALSE)</f>
        <v>12852</v>
      </c>
      <c r="S1414" s="321">
        <f>VLOOKUP(class[[#This Row],[count_rd]],caltran!$J$2:$P$182,6,FALSE)</f>
        <v>23148</v>
      </c>
      <c r="T1414" s="59">
        <f>IF(AND(class[[#This Row],[flow]]&gt;=class[[#This Row],[low]], class[[#This Row],[flow]]&lt;=class[[#This Row],[high]]),1,0)</f>
        <v>1</v>
      </c>
    </row>
    <row r="1415" spans="1:20">
      <c r="A1415" s="59">
        <v>24190</v>
      </c>
      <c r="B1415" s="59">
        <v>3</v>
      </c>
      <c r="C1415" s="59">
        <v>1</v>
      </c>
      <c r="D1415" s="59">
        <v>2</v>
      </c>
      <c r="E1415" s="59" t="s">
        <v>82</v>
      </c>
      <c r="F1415" s="59">
        <v>3</v>
      </c>
      <c r="G1415" s="227">
        <v>1</v>
      </c>
      <c r="H1415" s="227">
        <v>2</v>
      </c>
      <c r="I1415" s="227">
        <v>11</v>
      </c>
      <c r="J1415" s="59">
        <v>17600</v>
      </c>
      <c r="K1415" s="78">
        <f>VLOOKUP(class[[#This Row],[hwycov_id]],flow[[hwycov_id]:[flow_day]],2,FALSE)</f>
        <v>18358.941314</v>
      </c>
      <c r="L1415" s="229">
        <f t="shared" si="69"/>
        <v>4.3121665568181866E-2</v>
      </c>
      <c r="M1415" s="228">
        <f t="shared" si="70"/>
        <v>758.94131399999969</v>
      </c>
      <c r="N1415" s="228">
        <f t="shared" si="71"/>
        <v>575991.91809604608</v>
      </c>
      <c r="O1415" s="59" t="e">
        <f>VLOOKUP(class[[#This Row],[hwycov_id]],check!$A$2:$P$26,16,FALSE)</f>
        <v>#N/A</v>
      </c>
      <c r="P1415" s="59">
        <v>1439</v>
      </c>
      <c r="Q1415" s="304">
        <f>ROUND(class[[#This Row],[count]],-3)</f>
        <v>18000</v>
      </c>
      <c r="R1415" s="321">
        <f>VLOOKUP(class[[#This Row],[count_rd]],caltran!$J$2:$P$182,7,FALSE)</f>
        <v>12852</v>
      </c>
      <c r="S1415" s="321">
        <f>VLOOKUP(class[[#This Row],[count_rd]],caltran!$J$2:$P$182,6,FALSE)</f>
        <v>23148</v>
      </c>
      <c r="T1415" s="59">
        <f>IF(AND(class[[#This Row],[flow]]&gt;=class[[#This Row],[low]], class[[#This Row],[flow]]&lt;=class[[#This Row],[high]]),1,0)</f>
        <v>1</v>
      </c>
    </row>
    <row r="1416" spans="1:20">
      <c r="A1416" s="59">
        <v>15610</v>
      </c>
      <c r="B1416" s="59">
        <v>3</v>
      </c>
      <c r="C1416" s="59">
        <v>1</v>
      </c>
      <c r="D1416" s="59">
        <v>2</v>
      </c>
      <c r="E1416" s="59" t="s">
        <v>82</v>
      </c>
      <c r="F1416" s="59">
        <v>3</v>
      </c>
      <c r="G1416" s="227">
        <v>1</v>
      </c>
      <c r="H1416" s="227">
        <v>6</v>
      </c>
      <c r="I1416" s="227">
        <v>12</v>
      </c>
      <c r="J1416" s="59">
        <v>17600</v>
      </c>
      <c r="K1416" s="78">
        <f>VLOOKUP(class[[#This Row],[hwycov_id]],flow[[hwycov_id]:[flow_day]],2,FALSE)</f>
        <v>16548.350891999999</v>
      </c>
      <c r="L1416" s="229">
        <f t="shared" si="69"/>
        <v>-5.9752790227272756E-2</v>
      </c>
      <c r="M1416" s="228">
        <f t="shared" si="70"/>
        <v>-1051.6491080000014</v>
      </c>
      <c r="N1416" s="228">
        <f t="shared" si="71"/>
        <v>1105965.8463571987</v>
      </c>
      <c r="O1416" s="59" t="e">
        <f>VLOOKUP(class[[#This Row],[hwycov_id]],check!$A$2:$P$26,16,FALSE)</f>
        <v>#N/A</v>
      </c>
      <c r="P1416" s="59">
        <v>1440</v>
      </c>
      <c r="Q1416" s="304">
        <f>ROUND(class[[#This Row],[count]],-3)</f>
        <v>18000</v>
      </c>
      <c r="R1416" s="321">
        <f>VLOOKUP(class[[#This Row],[count_rd]],caltran!$J$2:$P$182,7,FALSE)</f>
        <v>12852</v>
      </c>
      <c r="S1416" s="321">
        <f>VLOOKUP(class[[#This Row],[count_rd]],caltran!$J$2:$P$182,6,FALSE)</f>
        <v>23148</v>
      </c>
      <c r="T1416" s="59">
        <f>IF(AND(class[[#This Row],[flow]]&gt;=class[[#This Row],[low]], class[[#This Row],[flow]]&lt;=class[[#This Row],[high]]),1,0)</f>
        <v>1</v>
      </c>
    </row>
    <row r="1417" spans="1:20">
      <c r="A1417" s="59">
        <v>22648</v>
      </c>
      <c r="B1417" s="59">
        <v>3</v>
      </c>
      <c r="C1417" s="59">
        <v>1</v>
      </c>
      <c r="D1417" s="59">
        <v>2</v>
      </c>
      <c r="E1417" s="59" t="s">
        <v>82</v>
      </c>
      <c r="F1417" s="59">
        <v>3</v>
      </c>
      <c r="G1417" s="227">
        <v>1</v>
      </c>
      <c r="H1417" s="227">
        <v>3</v>
      </c>
      <c r="I1417" s="227">
        <v>14</v>
      </c>
      <c r="J1417" s="59">
        <v>17608</v>
      </c>
      <c r="K1417" s="78">
        <f>VLOOKUP(class[[#This Row],[hwycov_id]],flow[[hwycov_id]:[flow_day]],2,FALSE)</f>
        <v>9560.0291749999997</v>
      </c>
      <c r="L1417" s="229">
        <f t="shared" si="69"/>
        <v>-0.45706331355065877</v>
      </c>
      <c r="M1417" s="228">
        <f t="shared" si="70"/>
        <v>-8047.9708250000003</v>
      </c>
      <c r="N1417" s="228">
        <f t="shared" si="71"/>
        <v>64769834.400051184</v>
      </c>
      <c r="O1417" s="59" t="e">
        <f>VLOOKUP(class[[#This Row],[hwycov_id]],check!$A$2:$P$26,16,FALSE)</f>
        <v>#N/A</v>
      </c>
      <c r="P1417" s="59">
        <v>1441</v>
      </c>
      <c r="Q1417" s="304">
        <f>ROUND(class[[#This Row],[count]],-3)</f>
        <v>18000</v>
      </c>
      <c r="R1417" s="321">
        <f>VLOOKUP(class[[#This Row],[count_rd]],caltran!$J$2:$P$182,7,FALSE)</f>
        <v>12852</v>
      </c>
      <c r="S1417" s="321">
        <f>VLOOKUP(class[[#This Row],[count_rd]],caltran!$J$2:$P$182,6,FALSE)</f>
        <v>23148</v>
      </c>
      <c r="T1417" s="59">
        <f>IF(AND(class[[#This Row],[flow]]&gt;=class[[#This Row],[low]], class[[#This Row],[flow]]&lt;=class[[#This Row],[high]]),1,0)</f>
        <v>0</v>
      </c>
    </row>
    <row r="1418" spans="1:20">
      <c r="A1418" s="59">
        <v>3811</v>
      </c>
      <c r="B1418" s="59">
        <v>3</v>
      </c>
      <c r="C1418" s="59">
        <v>1</v>
      </c>
      <c r="D1418" s="59">
        <v>2</v>
      </c>
      <c r="E1418" s="59" t="s">
        <v>82</v>
      </c>
      <c r="F1418" s="59">
        <v>3</v>
      </c>
      <c r="G1418" s="227">
        <v>1</v>
      </c>
      <c r="H1418" s="227">
        <v>2</v>
      </c>
      <c r="I1418" s="227">
        <v>14</v>
      </c>
      <c r="J1418" s="59">
        <v>17824</v>
      </c>
      <c r="K1418" s="78">
        <f>VLOOKUP(class[[#This Row],[hwycov_id]],flow[[hwycov_id]:[flow_day]],2,FALSE)</f>
        <v>15981.669632999998</v>
      </c>
      <c r="L1418" s="229">
        <f t="shared" si="69"/>
        <v>-0.10336234105700193</v>
      </c>
      <c r="M1418" s="228">
        <f t="shared" si="70"/>
        <v>-1842.3303670000023</v>
      </c>
      <c r="N1418" s="228">
        <f t="shared" si="71"/>
        <v>3394181.181170363</v>
      </c>
      <c r="O1418" s="59" t="e">
        <f>VLOOKUP(class[[#This Row],[hwycov_id]],check!$A$2:$P$26,16,FALSE)</f>
        <v>#N/A</v>
      </c>
      <c r="P1418" s="59">
        <v>1442</v>
      </c>
      <c r="Q1418" s="304">
        <f>ROUND(class[[#This Row],[count]],-3)</f>
        <v>18000</v>
      </c>
      <c r="R1418" s="321">
        <f>VLOOKUP(class[[#This Row],[count_rd]],caltran!$J$2:$P$182,7,FALSE)</f>
        <v>12852</v>
      </c>
      <c r="S1418" s="321">
        <f>VLOOKUP(class[[#This Row],[count_rd]],caltran!$J$2:$P$182,6,FALSE)</f>
        <v>23148</v>
      </c>
      <c r="T1418" s="59">
        <f>IF(AND(class[[#This Row],[flow]]&gt;=class[[#This Row],[low]], class[[#This Row],[flow]]&lt;=class[[#This Row],[high]]),1,0)</f>
        <v>1</v>
      </c>
    </row>
    <row r="1419" spans="1:20">
      <c r="A1419" s="59">
        <v>7425</v>
      </c>
      <c r="B1419" s="59">
        <v>3</v>
      </c>
      <c r="C1419" s="59">
        <v>1</v>
      </c>
      <c r="D1419" s="59">
        <v>2</v>
      </c>
      <c r="E1419" s="59" t="s">
        <v>82</v>
      </c>
      <c r="F1419" s="59">
        <v>3</v>
      </c>
      <c r="G1419" s="227">
        <v>1</v>
      </c>
      <c r="H1419" s="227">
        <v>7</v>
      </c>
      <c r="I1419" s="227">
        <v>7</v>
      </c>
      <c r="J1419" s="59">
        <v>17900</v>
      </c>
      <c r="K1419" s="78">
        <f>VLOOKUP(class[[#This Row],[hwycov_id]],flow[[hwycov_id]:[flow_day]],2,FALSE)</f>
        <v>15267.839164000001</v>
      </c>
      <c r="L1419" s="229">
        <f t="shared" si="69"/>
        <v>-0.14704809139664798</v>
      </c>
      <c r="M1419" s="228">
        <f t="shared" si="70"/>
        <v>-2632.1608359999991</v>
      </c>
      <c r="N1419" s="228">
        <f t="shared" si="71"/>
        <v>6928270.6665722141</v>
      </c>
      <c r="O1419" s="59" t="e">
        <f>VLOOKUP(class[[#This Row],[hwycov_id]],check!$A$2:$P$26,16,FALSE)</f>
        <v>#N/A</v>
      </c>
      <c r="P1419" s="59">
        <v>1443</v>
      </c>
      <c r="Q1419" s="304">
        <f>ROUND(class[[#This Row],[count]],-3)</f>
        <v>18000</v>
      </c>
      <c r="R1419" s="321">
        <f>VLOOKUP(class[[#This Row],[count_rd]],caltran!$J$2:$P$182,7,FALSE)</f>
        <v>12852</v>
      </c>
      <c r="S1419" s="321">
        <f>VLOOKUP(class[[#This Row],[count_rd]],caltran!$J$2:$P$182,6,FALSE)</f>
        <v>23148</v>
      </c>
      <c r="T1419" s="59">
        <f>IF(AND(class[[#This Row],[flow]]&gt;=class[[#This Row],[low]], class[[#This Row],[flow]]&lt;=class[[#This Row],[high]]),1,0)</f>
        <v>1</v>
      </c>
    </row>
    <row r="1420" spans="1:20">
      <c r="A1420" s="59">
        <v>16905</v>
      </c>
      <c r="B1420" s="59">
        <v>3</v>
      </c>
      <c r="C1420" s="59">
        <v>1</v>
      </c>
      <c r="D1420" s="59">
        <v>2</v>
      </c>
      <c r="E1420" s="59" t="s">
        <v>82</v>
      </c>
      <c r="F1420" s="59">
        <v>3</v>
      </c>
      <c r="G1420" s="227">
        <v>1</v>
      </c>
      <c r="H1420" s="227">
        <v>2</v>
      </c>
      <c r="I1420" s="227">
        <v>11</v>
      </c>
      <c r="J1420" s="59">
        <v>17900</v>
      </c>
      <c r="K1420" s="78">
        <f>VLOOKUP(class[[#This Row],[hwycov_id]],flow[[hwycov_id]:[flow_day]],2,FALSE)</f>
        <v>11830.025796</v>
      </c>
      <c r="L1420" s="229">
        <f t="shared" si="69"/>
        <v>-0.33910470413407823</v>
      </c>
      <c r="M1420" s="228">
        <f t="shared" si="70"/>
        <v>-6069.9742040000001</v>
      </c>
      <c r="N1420" s="228">
        <f t="shared" si="71"/>
        <v>36844586.837225437</v>
      </c>
      <c r="O1420" s="59" t="e">
        <f>VLOOKUP(class[[#This Row],[hwycov_id]],check!$A$2:$P$26,16,FALSE)</f>
        <v>#N/A</v>
      </c>
      <c r="P1420" s="59">
        <v>1444</v>
      </c>
      <c r="Q1420" s="304">
        <f>ROUND(class[[#This Row],[count]],-3)</f>
        <v>18000</v>
      </c>
      <c r="R1420" s="321">
        <f>VLOOKUP(class[[#This Row],[count_rd]],caltran!$J$2:$P$182,7,FALSE)</f>
        <v>12852</v>
      </c>
      <c r="S1420" s="321">
        <f>VLOOKUP(class[[#This Row],[count_rd]],caltran!$J$2:$P$182,6,FALSE)</f>
        <v>23148</v>
      </c>
      <c r="T1420" s="59">
        <f>IF(AND(class[[#This Row],[flow]]&gt;=class[[#This Row],[low]], class[[#This Row],[flow]]&lt;=class[[#This Row],[high]]),1,0)</f>
        <v>0</v>
      </c>
    </row>
    <row r="1421" spans="1:20">
      <c r="A1421" s="59">
        <v>14237</v>
      </c>
      <c r="B1421" s="59">
        <v>3</v>
      </c>
      <c r="C1421" s="59">
        <v>1</v>
      </c>
      <c r="D1421" s="59">
        <v>1</v>
      </c>
      <c r="E1421" s="59" t="s">
        <v>82</v>
      </c>
      <c r="F1421" s="59">
        <v>3</v>
      </c>
      <c r="G1421" s="227">
        <v>1</v>
      </c>
      <c r="H1421" s="227">
        <v>2</v>
      </c>
      <c r="I1421" s="227">
        <v>3</v>
      </c>
      <c r="J1421" s="59">
        <v>18000</v>
      </c>
      <c r="K1421" s="78">
        <f>VLOOKUP(class[[#This Row],[hwycov_id]],flow[[hwycov_id]:[flow_day]],2,FALSE)</f>
        <v>18680.938356000002</v>
      </c>
      <c r="L1421" s="229">
        <f t="shared" si="69"/>
        <v>3.7829908666666689E-2</v>
      </c>
      <c r="M1421" s="228">
        <f t="shared" si="70"/>
        <v>680.93835600000239</v>
      </c>
      <c r="N1421" s="228">
        <f t="shared" si="71"/>
        <v>463677.04467198596</v>
      </c>
      <c r="O1421" s="59" t="e">
        <f>VLOOKUP(class[[#This Row],[hwycov_id]],check!$A$2:$P$26,16,FALSE)</f>
        <v>#N/A</v>
      </c>
      <c r="P1421" s="59">
        <v>1445</v>
      </c>
      <c r="Q1421" s="304">
        <f>ROUND(class[[#This Row],[count]],-3)</f>
        <v>18000</v>
      </c>
      <c r="R1421" s="321">
        <f>VLOOKUP(class[[#This Row],[count_rd]],caltran!$J$2:$P$182,7,FALSE)</f>
        <v>12852</v>
      </c>
      <c r="S1421" s="321">
        <f>VLOOKUP(class[[#This Row],[count_rd]],caltran!$J$2:$P$182,6,FALSE)</f>
        <v>23148</v>
      </c>
      <c r="T1421" s="59">
        <f>IF(AND(class[[#This Row],[flow]]&gt;=class[[#This Row],[low]], class[[#This Row],[flow]]&lt;=class[[#This Row],[high]]),1,0)</f>
        <v>1</v>
      </c>
    </row>
    <row r="1422" spans="1:20">
      <c r="A1422" s="59">
        <v>8376</v>
      </c>
      <c r="B1422" s="59">
        <v>3</v>
      </c>
      <c r="C1422" s="59">
        <v>1</v>
      </c>
      <c r="D1422" s="59">
        <v>2</v>
      </c>
      <c r="E1422" s="59" t="s">
        <v>82</v>
      </c>
      <c r="F1422" s="59">
        <v>3</v>
      </c>
      <c r="G1422" s="227">
        <v>1</v>
      </c>
      <c r="H1422" s="227">
        <v>3</v>
      </c>
      <c r="I1422" s="227">
        <v>14</v>
      </c>
      <c r="J1422" s="59">
        <v>18048</v>
      </c>
      <c r="K1422" s="78">
        <f>VLOOKUP(class[[#This Row],[hwycov_id]],flow[[hwycov_id]:[flow_day]],2,FALSE)</f>
        <v>41495.025269000005</v>
      </c>
      <c r="L1422" s="229">
        <f t="shared" si="69"/>
        <v>1.2991481199578905</v>
      </c>
      <c r="M1422" s="228">
        <f t="shared" si="70"/>
        <v>23447.025269000005</v>
      </c>
      <c r="N1422" s="228">
        <f t="shared" si="71"/>
        <v>549762993.96512473</v>
      </c>
      <c r="O1422" s="59" t="e">
        <f>VLOOKUP(class[[#This Row],[hwycov_id]],check!$A$2:$P$26,16,FALSE)</f>
        <v>#N/A</v>
      </c>
      <c r="P1422" s="59">
        <v>1446</v>
      </c>
      <c r="Q1422" s="304">
        <f>ROUND(class[[#This Row],[count]],-3)</f>
        <v>18000</v>
      </c>
      <c r="R1422" s="321">
        <f>VLOOKUP(class[[#This Row],[count_rd]],caltran!$J$2:$P$182,7,FALSE)</f>
        <v>12852</v>
      </c>
      <c r="S1422" s="321">
        <f>VLOOKUP(class[[#This Row],[count_rd]],caltran!$J$2:$P$182,6,FALSE)</f>
        <v>23148</v>
      </c>
      <c r="T1422" s="59">
        <f>IF(AND(class[[#This Row],[flow]]&gt;=class[[#This Row],[low]], class[[#This Row],[flow]]&lt;=class[[#This Row],[high]]),1,0)</f>
        <v>0</v>
      </c>
    </row>
    <row r="1423" spans="1:20">
      <c r="A1423" s="59">
        <v>7762</v>
      </c>
      <c r="B1423" s="59">
        <v>3</v>
      </c>
      <c r="C1423" s="59">
        <v>1</v>
      </c>
      <c r="D1423" s="59">
        <v>2</v>
      </c>
      <c r="E1423" s="59" t="s">
        <v>82</v>
      </c>
      <c r="F1423" s="59">
        <v>3</v>
      </c>
      <c r="G1423" s="227">
        <v>1</v>
      </c>
      <c r="H1423" s="227">
        <v>5</v>
      </c>
      <c r="I1423" s="227">
        <v>16</v>
      </c>
      <c r="J1423" s="59">
        <v>18100</v>
      </c>
      <c r="K1423" s="78">
        <f>VLOOKUP(class[[#This Row],[hwycov_id]],flow[[hwycov_id]:[flow_day]],2,FALSE)</f>
        <v>13538.13867</v>
      </c>
      <c r="L1423" s="229">
        <f t="shared" si="69"/>
        <v>-0.25203653756906075</v>
      </c>
      <c r="M1423" s="228">
        <f t="shared" si="70"/>
        <v>-4561.8613299999997</v>
      </c>
      <c r="N1423" s="228">
        <f t="shared" si="71"/>
        <v>20810578.794149365</v>
      </c>
      <c r="O1423" s="59" t="e">
        <f>VLOOKUP(class[[#This Row],[hwycov_id]],check!$A$2:$P$26,16,FALSE)</f>
        <v>#N/A</v>
      </c>
      <c r="P1423" s="59">
        <v>1447</v>
      </c>
      <c r="Q1423" s="304">
        <f>ROUND(class[[#This Row],[count]],-3)</f>
        <v>18000</v>
      </c>
      <c r="R1423" s="321">
        <f>VLOOKUP(class[[#This Row],[count_rd]],caltran!$J$2:$P$182,7,FALSE)</f>
        <v>12852</v>
      </c>
      <c r="S1423" s="321">
        <f>VLOOKUP(class[[#This Row],[count_rd]],caltran!$J$2:$P$182,6,FALSE)</f>
        <v>23148</v>
      </c>
      <c r="T1423" s="59">
        <f>IF(AND(class[[#This Row],[flow]]&gt;=class[[#This Row],[low]], class[[#This Row],[flow]]&lt;=class[[#This Row],[high]]),1,0)</f>
        <v>1</v>
      </c>
    </row>
    <row r="1424" spans="1:20">
      <c r="A1424" s="59">
        <v>4685</v>
      </c>
      <c r="B1424" s="59">
        <v>3</v>
      </c>
      <c r="C1424" s="59">
        <v>1</v>
      </c>
      <c r="D1424" s="59">
        <v>2</v>
      </c>
      <c r="E1424" s="59" t="s">
        <v>82</v>
      </c>
      <c r="F1424" s="59">
        <v>3</v>
      </c>
      <c r="G1424" s="227">
        <v>1</v>
      </c>
      <c r="H1424" s="227">
        <v>7</v>
      </c>
      <c r="I1424" s="227">
        <v>7</v>
      </c>
      <c r="J1424" s="59">
        <v>18100</v>
      </c>
      <c r="K1424" s="78">
        <f>VLOOKUP(class[[#This Row],[hwycov_id]],flow[[hwycov_id]:[flow_day]],2,FALSE)</f>
        <v>14857.511231</v>
      </c>
      <c r="L1424" s="229">
        <f t="shared" si="69"/>
        <v>-0.17914302591160214</v>
      </c>
      <c r="M1424" s="228">
        <f t="shared" si="70"/>
        <v>-3242.4887689999996</v>
      </c>
      <c r="N1424" s="228">
        <f t="shared" si="71"/>
        <v>10513733.417091133</v>
      </c>
      <c r="O1424" s="59" t="e">
        <f>VLOOKUP(class[[#This Row],[hwycov_id]],check!$A$2:$P$26,16,FALSE)</f>
        <v>#N/A</v>
      </c>
      <c r="P1424" s="59">
        <v>1448</v>
      </c>
      <c r="Q1424" s="304">
        <f>ROUND(class[[#This Row],[count]],-3)</f>
        <v>18000</v>
      </c>
      <c r="R1424" s="321">
        <f>VLOOKUP(class[[#This Row],[count_rd]],caltran!$J$2:$P$182,7,FALSE)</f>
        <v>12852</v>
      </c>
      <c r="S1424" s="321">
        <f>VLOOKUP(class[[#This Row],[count_rd]],caltran!$J$2:$P$182,6,FALSE)</f>
        <v>23148</v>
      </c>
      <c r="T1424" s="59">
        <f>IF(AND(class[[#This Row],[flow]]&gt;=class[[#This Row],[low]], class[[#This Row],[flow]]&lt;=class[[#This Row],[high]]),1,0)</f>
        <v>1</v>
      </c>
    </row>
    <row r="1425" spans="1:20">
      <c r="A1425" s="59">
        <v>23185</v>
      </c>
      <c r="B1425" s="59">
        <v>3</v>
      </c>
      <c r="C1425" s="59">
        <v>1</v>
      </c>
      <c r="D1425" s="59">
        <v>2</v>
      </c>
      <c r="E1425" s="59" t="s">
        <v>82</v>
      </c>
      <c r="F1425" s="59">
        <v>3</v>
      </c>
      <c r="G1425" s="227">
        <v>1</v>
      </c>
      <c r="H1425" s="227">
        <v>3</v>
      </c>
      <c r="I1425" s="227">
        <v>14</v>
      </c>
      <c r="J1425" s="59">
        <v>18256</v>
      </c>
      <c r="K1425" s="78">
        <f>VLOOKUP(class[[#This Row],[hwycov_id]],flow[[hwycov_id]:[flow_day]],2,FALSE)</f>
        <v>20794.518615000001</v>
      </c>
      <c r="L1425" s="229">
        <f t="shared" si="69"/>
        <v>0.13905119494960561</v>
      </c>
      <c r="M1425" s="228">
        <f t="shared" si="70"/>
        <v>2538.5186150000009</v>
      </c>
      <c r="N1425" s="228">
        <f t="shared" si="71"/>
        <v>6444076.7587015228</v>
      </c>
      <c r="O1425" s="59" t="e">
        <f>VLOOKUP(class[[#This Row],[hwycov_id]],check!$A$2:$P$26,16,FALSE)</f>
        <v>#N/A</v>
      </c>
      <c r="P1425" s="59">
        <v>1449</v>
      </c>
      <c r="Q1425" s="304">
        <f>ROUND(class[[#This Row],[count]],-3)</f>
        <v>18000</v>
      </c>
      <c r="R1425" s="321">
        <f>VLOOKUP(class[[#This Row],[count_rd]],caltran!$J$2:$P$182,7,FALSE)</f>
        <v>12852</v>
      </c>
      <c r="S1425" s="321">
        <f>VLOOKUP(class[[#This Row],[count_rd]],caltran!$J$2:$P$182,6,FALSE)</f>
        <v>23148</v>
      </c>
      <c r="T1425" s="59">
        <f>IF(AND(class[[#This Row],[flow]]&gt;=class[[#This Row],[low]], class[[#This Row],[flow]]&lt;=class[[#This Row],[high]]),1,0)</f>
        <v>1</v>
      </c>
    </row>
    <row r="1426" spans="1:20">
      <c r="A1426" s="59">
        <v>12482</v>
      </c>
      <c r="B1426" s="59">
        <v>3</v>
      </c>
      <c r="C1426" s="59">
        <v>1</v>
      </c>
      <c r="D1426" s="59">
        <v>2</v>
      </c>
      <c r="E1426" s="59" t="s">
        <v>82</v>
      </c>
      <c r="F1426" s="59">
        <v>3</v>
      </c>
      <c r="G1426" s="227">
        <v>1</v>
      </c>
      <c r="H1426" s="227">
        <v>2</v>
      </c>
      <c r="I1426" s="227">
        <v>14</v>
      </c>
      <c r="J1426" s="59">
        <v>18431</v>
      </c>
      <c r="K1426" s="78">
        <f>VLOOKUP(class[[#This Row],[hwycov_id]],flow[[hwycov_id]:[flow_day]],2,FALSE)</f>
        <v>16487.163063</v>
      </c>
      <c r="L1426" s="229">
        <f t="shared" si="69"/>
        <v>-0.10546562514242308</v>
      </c>
      <c r="M1426" s="228">
        <f t="shared" si="70"/>
        <v>-1943.836937</v>
      </c>
      <c r="N1426" s="228">
        <f t="shared" si="71"/>
        <v>3778502.0376455421</v>
      </c>
      <c r="O1426" s="59" t="e">
        <f>VLOOKUP(class[[#This Row],[hwycov_id]],check!$A$2:$P$26,16,FALSE)</f>
        <v>#N/A</v>
      </c>
      <c r="P1426" s="59">
        <v>1450</v>
      </c>
      <c r="Q1426" s="304">
        <f>ROUND(class[[#This Row],[count]],-3)</f>
        <v>18000</v>
      </c>
      <c r="R1426" s="321">
        <f>VLOOKUP(class[[#This Row],[count_rd]],caltran!$J$2:$P$182,7,FALSE)</f>
        <v>12852</v>
      </c>
      <c r="S1426" s="321">
        <f>VLOOKUP(class[[#This Row],[count_rd]],caltran!$J$2:$P$182,6,FALSE)</f>
        <v>23148</v>
      </c>
      <c r="T1426" s="59">
        <f>IF(AND(class[[#This Row],[flow]]&gt;=class[[#This Row],[low]], class[[#This Row],[flow]]&lt;=class[[#This Row],[high]]),1,0)</f>
        <v>1</v>
      </c>
    </row>
    <row r="1427" spans="1:20">
      <c r="A1427" s="59">
        <v>6102</v>
      </c>
      <c r="B1427" s="59">
        <v>3</v>
      </c>
      <c r="C1427" s="59">
        <v>1</v>
      </c>
      <c r="D1427" s="59">
        <v>2</v>
      </c>
      <c r="E1427" s="59" t="s">
        <v>82</v>
      </c>
      <c r="F1427" s="59">
        <v>3</v>
      </c>
      <c r="G1427" s="227">
        <v>1</v>
      </c>
      <c r="H1427" s="227">
        <v>5</v>
      </c>
      <c r="I1427" s="227">
        <v>19</v>
      </c>
      <c r="J1427" s="59">
        <v>18500</v>
      </c>
      <c r="K1427" s="78">
        <f>VLOOKUP(class[[#This Row],[hwycov_id]],flow[[hwycov_id]:[flow_day]],2,FALSE)</f>
        <v>18251.600815999998</v>
      </c>
      <c r="L1427" s="229">
        <f t="shared" si="69"/>
        <v>-1.3426982918918973E-2</v>
      </c>
      <c r="M1427" s="228">
        <f t="shared" si="70"/>
        <v>-248.3991840000017</v>
      </c>
      <c r="N1427" s="228">
        <f t="shared" si="71"/>
        <v>61702.154611866696</v>
      </c>
      <c r="O1427" s="59" t="e">
        <f>VLOOKUP(class[[#This Row],[hwycov_id]],check!$A$2:$P$26,16,FALSE)</f>
        <v>#N/A</v>
      </c>
      <c r="P1427" s="59">
        <v>1451</v>
      </c>
      <c r="Q1427" s="304">
        <f>ROUND(class[[#This Row],[count]],-3)</f>
        <v>19000</v>
      </c>
      <c r="R1427" s="321">
        <f>VLOOKUP(class[[#This Row],[count_rd]],caltran!$J$2:$P$182,7,FALSE)</f>
        <v>13680</v>
      </c>
      <c r="S1427" s="321">
        <f>VLOOKUP(class[[#This Row],[count_rd]],caltran!$J$2:$P$182,6,FALSE)</f>
        <v>24320</v>
      </c>
      <c r="T1427" s="59">
        <f>IF(AND(class[[#This Row],[flow]]&gt;=class[[#This Row],[low]], class[[#This Row],[flow]]&lt;=class[[#This Row],[high]]),1,0)</f>
        <v>1</v>
      </c>
    </row>
    <row r="1428" spans="1:20">
      <c r="A1428" s="59">
        <v>14563</v>
      </c>
      <c r="B1428" s="59">
        <v>3</v>
      </c>
      <c r="C1428" s="59">
        <v>1</v>
      </c>
      <c r="D1428" s="59">
        <v>2</v>
      </c>
      <c r="E1428" s="59" t="s">
        <v>82</v>
      </c>
      <c r="F1428" s="59">
        <v>3</v>
      </c>
      <c r="G1428" s="227">
        <v>1</v>
      </c>
      <c r="H1428" s="227">
        <v>2</v>
      </c>
      <c r="I1428" s="227">
        <v>14</v>
      </c>
      <c r="J1428" s="59">
        <v>18583</v>
      </c>
      <c r="K1428" s="78">
        <f>VLOOKUP(class[[#This Row],[hwycov_id]],flow[[hwycov_id]:[flow_day]],2,FALSE)</f>
        <v>12491.636551</v>
      </c>
      <c r="L1428" s="229">
        <f t="shared" si="69"/>
        <v>-0.32779225361889897</v>
      </c>
      <c r="M1428" s="228">
        <f t="shared" si="70"/>
        <v>-6091.3634490000004</v>
      </c>
      <c r="N1428" s="228">
        <f t="shared" si="71"/>
        <v>37104708.667813182</v>
      </c>
      <c r="O1428" s="59" t="e">
        <f>VLOOKUP(class[[#This Row],[hwycov_id]],check!$A$2:$P$26,16,FALSE)</f>
        <v>#N/A</v>
      </c>
      <c r="P1428" s="59">
        <v>1452</v>
      </c>
      <c r="Q1428" s="304">
        <f>ROUND(class[[#This Row],[count]],-3)</f>
        <v>19000</v>
      </c>
      <c r="R1428" s="321">
        <f>VLOOKUP(class[[#This Row],[count_rd]],caltran!$J$2:$P$182,7,FALSE)</f>
        <v>13680</v>
      </c>
      <c r="S1428" s="321">
        <f>VLOOKUP(class[[#This Row],[count_rd]],caltran!$J$2:$P$182,6,FALSE)</f>
        <v>24320</v>
      </c>
      <c r="T1428" s="59">
        <f>IF(AND(class[[#This Row],[flow]]&gt;=class[[#This Row],[low]], class[[#This Row],[flow]]&lt;=class[[#This Row],[high]]),1,0)</f>
        <v>0</v>
      </c>
    </row>
    <row r="1429" spans="1:20">
      <c r="A1429" s="59">
        <v>11421</v>
      </c>
      <c r="B1429" s="59">
        <v>3</v>
      </c>
      <c r="C1429" s="59">
        <v>1</v>
      </c>
      <c r="D1429" s="59">
        <v>2</v>
      </c>
      <c r="E1429" s="59" t="s">
        <v>82</v>
      </c>
      <c r="F1429" s="59">
        <v>3</v>
      </c>
      <c r="G1429" s="227">
        <v>1</v>
      </c>
      <c r="H1429" s="227">
        <v>3</v>
      </c>
      <c r="I1429" s="227">
        <v>14</v>
      </c>
      <c r="J1429" s="59">
        <v>18585</v>
      </c>
      <c r="K1429" s="78">
        <f>VLOOKUP(class[[#This Row],[hwycov_id]],flow[[hwycov_id]:[flow_day]],2,FALSE)</f>
        <v>27821.383177000003</v>
      </c>
      <c r="L1429" s="229">
        <f t="shared" si="69"/>
        <v>0.49698053145009435</v>
      </c>
      <c r="M1429" s="228">
        <f t="shared" si="70"/>
        <v>9236.3831770000033</v>
      </c>
      <c r="N1429" s="228">
        <f t="shared" si="71"/>
        <v>85310774.192368671</v>
      </c>
      <c r="O1429" s="59" t="e">
        <f>VLOOKUP(class[[#This Row],[hwycov_id]],check!$A$2:$P$26,16,FALSE)</f>
        <v>#N/A</v>
      </c>
      <c r="P1429" s="59">
        <v>1453</v>
      </c>
      <c r="Q1429" s="304">
        <f>ROUND(class[[#This Row],[count]],-3)</f>
        <v>19000</v>
      </c>
      <c r="R1429" s="321">
        <f>VLOOKUP(class[[#This Row],[count_rd]],caltran!$J$2:$P$182,7,FALSE)</f>
        <v>13680</v>
      </c>
      <c r="S1429" s="321">
        <f>VLOOKUP(class[[#This Row],[count_rd]],caltran!$J$2:$P$182,6,FALSE)</f>
        <v>24320</v>
      </c>
      <c r="T1429" s="59">
        <f>IF(AND(class[[#This Row],[flow]]&gt;=class[[#This Row],[low]], class[[#This Row],[flow]]&lt;=class[[#This Row],[high]]),1,0)</f>
        <v>0</v>
      </c>
    </row>
    <row r="1430" spans="1:20">
      <c r="A1430" s="59">
        <v>6706</v>
      </c>
      <c r="B1430" s="59">
        <v>3</v>
      </c>
      <c r="C1430" s="59">
        <v>1</v>
      </c>
      <c r="D1430" s="59">
        <v>2</v>
      </c>
      <c r="E1430" s="59" t="s">
        <v>82</v>
      </c>
      <c r="F1430" s="59">
        <v>3</v>
      </c>
      <c r="G1430" s="227">
        <v>1</v>
      </c>
      <c r="H1430" s="227">
        <v>2</v>
      </c>
      <c r="I1430" s="227">
        <v>14</v>
      </c>
      <c r="J1430" s="59">
        <v>18591</v>
      </c>
      <c r="K1430" s="78">
        <f>VLOOKUP(class[[#This Row],[hwycov_id]],flow[[hwycov_id]:[flow_day]],2,FALSE)</f>
        <v>16203.616899000001</v>
      </c>
      <c r="L1430" s="229">
        <f t="shared" si="69"/>
        <v>-0.12841606696788765</v>
      </c>
      <c r="M1430" s="228">
        <f t="shared" si="70"/>
        <v>-2387.3831009999994</v>
      </c>
      <c r="N1430" s="228">
        <f t="shared" si="71"/>
        <v>5699598.0709403735</v>
      </c>
      <c r="O1430" s="59" t="e">
        <f>VLOOKUP(class[[#This Row],[hwycov_id]],check!$A$2:$P$26,16,FALSE)</f>
        <v>#N/A</v>
      </c>
      <c r="P1430" s="59">
        <v>1454</v>
      </c>
      <c r="Q1430" s="304">
        <f>ROUND(class[[#This Row],[count]],-3)</f>
        <v>19000</v>
      </c>
      <c r="R1430" s="321">
        <f>VLOOKUP(class[[#This Row],[count_rd]],caltran!$J$2:$P$182,7,FALSE)</f>
        <v>13680</v>
      </c>
      <c r="S1430" s="321">
        <f>VLOOKUP(class[[#This Row],[count_rd]],caltran!$J$2:$P$182,6,FALSE)</f>
        <v>24320</v>
      </c>
      <c r="T1430" s="59">
        <f>IF(AND(class[[#This Row],[flow]]&gt;=class[[#This Row],[low]], class[[#This Row],[flow]]&lt;=class[[#This Row],[high]]),1,0)</f>
        <v>1</v>
      </c>
    </row>
    <row r="1431" spans="1:20">
      <c r="A1431" s="59">
        <v>3862</v>
      </c>
      <c r="B1431" s="59">
        <v>3</v>
      </c>
      <c r="C1431" s="59">
        <v>1</v>
      </c>
      <c r="D1431" s="59">
        <v>2</v>
      </c>
      <c r="E1431" s="59" t="s">
        <v>82</v>
      </c>
      <c r="F1431" s="59">
        <v>3</v>
      </c>
      <c r="G1431" s="227">
        <v>1</v>
      </c>
      <c r="H1431" s="227">
        <v>3</v>
      </c>
      <c r="I1431" s="227">
        <v>14</v>
      </c>
      <c r="J1431" s="59">
        <v>18621</v>
      </c>
      <c r="K1431" s="78">
        <f>VLOOKUP(class[[#This Row],[hwycov_id]],flow[[hwycov_id]:[flow_day]],2,FALSE)</f>
        <v>11276.306703</v>
      </c>
      <c r="L1431" s="229">
        <f t="shared" si="69"/>
        <v>-0.39443065877235384</v>
      </c>
      <c r="M1431" s="228">
        <f t="shared" si="70"/>
        <v>-7344.6932969999998</v>
      </c>
      <c r="N1431" s="228">
        <f t="shared" si="71"/>
        <v>53944519.626996726</v>
      </c>
      <c r="O1431" s="59" t="e">
        <f>VLOOKUP(class[[#This Row],[hwycov_id]],check!$A$2:$P$26,16,FALSE)</f>
        <v>#N/A</v>
      </c>
      <c r="P1431" s="59">
        <v>1455</v>
      </c>
      <c r="Q1431" s="304">
        <f>ROUND(class[[#This Row],[count]],-3)</f>
        <v>19000</v>
      </c>
      <c r="R1431" s="321">
        <f>VLOOKUP(class[[#This Row],[count_rd]],caltran!$J$2:$P$182,7,FALSE)</f>
        <v>13680</v>
      </c>
      <c r="S1431" s="321">
        <f>VLOOKUP(class[[#This Row],[count_rd]],caltran!$J$2:$P$182,6,FALSE)</f>
        <v>24320</v>
      </c>
      <c r="T1431" s="59">
        <f>IF(AND(class[[#This Row],[flow]]&gt;=class[[#This Row],[low]], class[[#This Row],[flow]]&lt;=class[[#This Row],[high]]),1,0)</f>
        <v>0</v>
      </c>
    </row>
    <row r="1432" spans="1:20">
      <c r="A1432" s="59">
        <v>2833</v>
      </c>
      <c r="B1432" s="59">
        <v>3</v>
      </c>
      <c r="C1432" s="59">
        <v>1</v>
      </c>
      <c r="D1432" s="59">
        <v>2</v>
      </c>
      <c r="E1432" s="59" t="s">
        <v>82</v>
      </c>
      <c r="F1432" s="59">
        <v>3</v>
      </c>
      <c r="G1432" s="227">
        <v>1</v>
      </c>
      <c r="H1432" s="227">
        <v>2</v>
      </c>
      <c r="I1432" s="227">
        <v>14</v>
      </c>
      <c r="J1432" s="59">
        <v>18633</v>
      </c>
      <c r="K1432" s="78">
        <f>VLOOKUP(class[[#This Row],[hwycov_id]],flow[[hwycov_id]:[flow_day]],2,FALSE)</f>
        <v>14324.045494000002</v>
      </c>
      <c r="L1432" s="229">
        <f t="shared" si="69"/>
        <v>-0.23125393151934726</v>
      </c>
      <c r="M1432" s="228">
        <f t="shared" si="70"/>
        <v>-4308.9545059999982</v>
      </c>
      <c r="N1432" s="228">
        <f t="shared" si="71"/>
        <v>18567088.934777688</v>
      </c>
      <c r="O1432" s="59" t="e">
        <f>VLOOKUP(class[[#This Row],[hwycov_id]],check!$A$2:$P$26,16,FALSE)</f>
        <v>#N/A</v>
      </c>
      <c r="P1432" s="59">
        <v>1456</v>
      </c>
      <c r="Q1432" s="304">
        <f>ROUND(class[[#This Row],[count]],-3)</f>
        <v>19000</v>
      </c>
      <c r="R1432" s="321">
        <f>VLOOKUP(class[[#This Row],[count_rd]],caltran!$J$2:$P$182,7,FALSE)</f>
        <v>13680</v>
      </c>
      <c r="S1432" s="321">
        <f>VLOOKUP(class[[#This Row],[count_rd]],caltran!$J$2:$P$182,6,FALSE)</f>
        <v>24320</v>
      </c>
      <c r="T1432" s="59">
        <f>IF(AND(class[[#This Row],[flow]]&gt;=class[[#This Row],[low]], class[[#This Row],[flow]]&lt;=class[[#This Row],[high]]),1,0)</f>
        <v>1</v>
      </c>
    </row>
    <row r="1433" spans="1:20">
      <c r="A1433" s="59">
        <v>2148</v>
      </c>
      <c r="B1433" s="59">
        <v>3</v>
      </c>
      <c r="C1433" s="59">
        <v>1</v>
      </c>
      <c r="D1433" s="59">
        <v>2</v>
      </c>
      <c r="E1433" s="59" t="s">
        <v>82</v>
      </c>
      <c r="F1433" s="59">
        <v>3</v>
      </c>
      <c r="G1433" s="227">
        <v>1</v>
      </c>
      <c r="H1433" s="227">
        <v>2</v>
      </c>
      <c r="I1433" s="227">
        <v>14</v>
      </c>
      <c r="J1433" s="59">
        <v>18672</v>
      </c>
      <c r="K1433" s="78">
        <f>VLOOKUP(class[[#This Row],[hwycov_id]],flow[[hwycov_id]:[flow_day]],2,FALSE)</f>
        <v>11703.292869000001</v>
      </c>
      <c r="L1433" s="229">
        <f t="shared" si="69"/>
        <v>-0.37321696288560402</v>
      </c>
      <c r="M1433" s="228">
        <f t="shared" si="70"/>
        <v>-6968.7071309999992</v>
      </c>
      <c r="N1433" s="228">
        <f t="shared" si="71"/>
        <v>48562879.077650242</v>
      </c>
      <c r="O1433" s="59" t="e">
        <f>VLOOKUP(class[[#This Row],[hwycov_id]],check!$A$2:$P$26,16,FALSE)</f>
        <v>#N/A</v>
      </c>
      <c r="P1433" s="59">
        <v>1457</v>
      </c>
      <c r="Q1433" s="304">
        <f>ROUND(class[[#This Row],[count]],-3)</f>
        <v>19000</v>
      </c>
      <c r="R1433" s="321">
        <f>VLOOKUP(class[[#This Row],[count_rd]],caltran!$J$2:$P$182,7,FALSE)</f>
        <v>13680</v>
      </c>
      <c r="S1433" s="321">
        <f>VLOOKUP(class[[#This Row],[count_rd]],caltran!$J$2:$P$182,6,FALSE)</f>
        <v>24320</v>
      </c>
      <c r="T1433" s="59">
        <f>IF(AND(class[[#This Row],[flow]]&gt;=class[[#This Row],[low]], class[[#This Row],[flow]]&lt;=class[[#This Row],[high]]),1,0)</f>
        <v>0</v>
      </c>
    </row>
    <row r="1434" spans="1:20">
      <c r="A1434" s="59">
        <v>8382</v>
      </c>
      <c r="B1434" s="59">
        <v>3</v>
      </c>
      <c r="C1434" s="59">
        <v>1</v>
      </c>
      <c r="D1434" s="59">
        <v>2</v>
      </c>
      <c r="E1434" s="59" t="s">
        <v>82</v>
      </c>
      <c r="F1434" s="59">
        <v>3</v>
      </c>
      <c r="G1434" s="227">
        <v>1</v>
      </c>
      <c r="H1434" s="227">
        <v>5</v>
      </c>
      <c r="I1434" s="227">
        <v>16</v>
      </c>
      <c r="J1434" s="59">
        <v>18700</v>
      </c>
      <c r="K1434" s="78">
        <f>VLOOKUP(class[[#This Row],[hwycov_id]],flow[[hwycov_id]:[flow_day]],2,FALSE)</f>
        <v>14888.159925</v>
      </c>
      <c r="L1434" s="229">
        <f t="shared" si="69"/>
        <v>-0.20384171524064176</v>
      </c>
      <c r="M1434" s="228">
        <f t="shared" si="70"/>
        <v>-3811.8400750000001</v>
      </c>
      <c r="N1434" s="228">
        <f t="shared" si="71"/>
        <v>14530124.757376006</v>
      </c>
      <c r="O1434" s="59" t="e">
        <f>VLOOKUP(class[[#This Row],[hwycov_id]],check!$A$2:$P$26,16,FALSE)</f>
        <v>#N/A</v>
      </c>
      <c r="P1434" s="59">
        <v>1458</v>
      </c>
      <c r="Q1434" s="304">
        <f>ROUND(class[[#This Row],[count]],-3)</f>
        <v>19000</v>
      </c>
      <c r="R1434" s="321">
        <f>VLOOKUP(class[[#This Row],[count_rd]],caltran!$J$2:$P$182,7,FALSE)</f>
        <v>13680</v>
      </c>
      <c r="S1434" s="321">
        <f>VLOOKUP(class[[#This Row],[count_rd]],caltran!$J$2:$P$182,6,FALSE)</f>
        <v>24320</v>
      </c>
      <c r="T1434" s="59">
        <f>IF(AND(class[[#This Row],[flow]]&gt;=class[[#This Row],[low]], class[[#This Row],[flow]]&lt;=class[[#This Row],[high]]),1,0)</f>
        <v>1</v>
      </c>
    </row>
    <row r="1435" spans="1:20">
      <c r="A1435" s="59">
        <v>17597</v>
      </c>
      <c r="B1435" s="59">
        <v>3</v>
      </c>
      <c r="C1435" s="59">
        <v>1</v>
      </c>
      <c r="D1435" s="59">
        <v>2</v>
      </c>
      <c r="E1435" s="59" t="s">
        <v>82</v>
      </c>
      <c r="F1435" s="59">
        <v>3</v>
      </c>
      <c r="G1435" s="227">
        <v>1</v>
      </c>
      <c r="H1435" s="227">
        <v>5</v>
      </c>
      <c r="I1435" s="227">
        <v>9</v>
      </c>
      <c r="J1435" s="59">
        <v>18800</v>
      </c>
      <c r="K1435" s="78">
        <f>VLOOKUP(class[[#This Row],[hwycov_id]],flow[[hwycov_id]:[flow_day]],2,FALSE)</f>
        <v>20177.185668999999</v>
      </c>
      <c r="L1435" s="229">
        <f t="shared" si="69"/>
        <v>7.3254556861702014E-2</v>
      </c>
      <c r="M1435" s="228">
        <f t="shared" si="70"/>
        <v>1377.1856689999986</v>
      </c>
      <c r="N1435" s="228">
        <f t="shared" si="71"/>
        <v>1896640.3668989737</v>
      </c>
      <c r="O1435" s="59" t="e">
        <f>VLOOKUP(class[[#This Row],[hwycov_id]],check!$A$2:$P$26,16,FALSE)</f>
        <v>#N/A</v>
      </c>
      <c r="P1435" s="59">
        <v>1459</v>
      </c>
      <c r="Q1435" s="304">
        <f>ROUND(class[[#This Row],[count]],-3)</f>
        <v>19000</v>
      </c>
      <c r="R1435" s="321">
        <f>VLOOKUP(class[[#This Row],[count_rd]],caltran!$J$2:$P$182,7,FALSE)</f>
        <v>13680</v>
      </c>
      <c r="S1435" s="321">
        <f>VLOOKUP(class[[#This Row],[count_rd]],caltran!$J$2:$P$182,6,FALSE)</f>
        <v>24320</v>
      </c>
      <c r="T1435" s="59">
        <f>IF(AND(class[[#This Row],[flow]]&gt;=class[[#This Row],[low]], class[[#This Row],[flow]]&lt;=class[[#This Row],[high]]),1,0)</f>
        <v>1</v>
      </c>
    </row>
    <row r="1436" spans="1:20">
      <c r="A1436" s="59">
        <v>6667</v>
      </c>
      <c r="B1436" s="59">
        <v>3</v>
      </c>
      <c r="C1436" s="59">
        <v>1</v>
      </c>
      <c r="D1436" s="59">
        <v>2</v>
      </c>
      <c r="E1436" s="59" t="s">
        <v>82</v>
      </c>
      <c r="F1436" s="59">
        <v>3</v>
      </c>
      <c r="G1436" s="227">
        <v>1</v>
      </c>
      <c r="H1436" s="227">
        <v>5</v>
      </c>
      <c r="I1436" s="227">
        <v>5</v>
      </c>
      <c r="J1436" s="59">
        <v>18900</v>
      </c>
      <c r="K1436" s="78">
        <f>VLOOKUP(class[[#This Row],[hwycov_id]],flow[[hwycov_id]:[flow_day]],2,FALSE)</f>
        <v>17037.509094000001</v>
      </c>
      <c r="L1436" s="229">
        <f t="shared" si="69"/>
        <v>-9.8544492380952309E-2</v>
      </c>
      <c r="M1436" s="228">
        <f t="shared" si="70"/>
        <v>-1862.4909059999991</v>
      </c>
      <c r="N1436" s="228">
        <f t="shared" si="71"/>
        <v>3468872.3749326975</v>
      </c>
      <c r="O1436" s="59" t="e">
        <f>VLOOKUP(class[[#This Row],[hwycov_id]],check!$A$2:$P$26,16,FALSE)</f>
        <v>#N/A</v>
      </c>
      <c r="P1436" s="59">
        <v>1460</v>
      </c>
      <c r="Q1436" s="304">
        <f>ROUND(class[[#This Row],[count]],-3)</f>
        <v>19000</v>
      </c>
      <c r="R1436" s="321">
        <f>VLOOKUP(class[[#This Row],[count_rd]],caltran!$J$2:$P$182,7,FALSE)</f>
        <v>13680</v>
      </c>
      <c r="S1436" s="321">
        <f>VLOOKUP(class[[#This Row],[count_rd]],caltran!$J$2:$P$182,6,FALSE)</f>
        <v>24320</v>
      </c>
      <c r="T1436" s="59">
        <f>IF(AND(class[[#This Row],[flow]]&gt;=class[[#This Row],[low]], class[[#This Row],[flow]]&lt;=class[[#This Row],[high]]),1,0)</f>
        <v>1</v>
      </c>
    </row>
    <row r="1437" spans="1:20">
      <c r="A1437" s="59">
        <v>11420</v>
      </c>
      <c r="B1437" s="59">
        <v>3</v>
      </c>
      <c r="C1437" s="59">
        <v>1</v>
      </c>
      <c r="D1437" s="59">
        <v>2</v>
      </c>
      <c r="E1437" s="59" t="s">
        <v>82</v>
      </c>
      <c r="F1437" s="59">
        <v>3</v>
      </c>
      <c r="G1437" s="227">
        <v>1</v>
      </c>
      <c r="H1437" s="227">
        <v>3</v>
      </c>
      <c r="I1437" s="227">
        <v>14</v>
      </c>
      <c r="J1437" s="59">
        <v>18977</v>
      </c>
      <c r="K1437" s="78">
        <f>VLOOKUP(class[[#This Row],[hwycov_id]],flow[[hwycov_id]:[flow_day]],2,FALSE)</f>
        <v>14346.844573999999</v>
      </c>
      <c r="L1437" s="229">
        <f t="shared" si="69"/>
        <v>-0.24398774442746485</v>
      </c>
      <c r="M1437" s="228">
        <f t="shared" si="70"/>
        <v>-4630.1554260000012</v>
      </c>
      <c r="N1437" s="228">
        <f t="shared" si="71"/>
        <v>21438339.268917251</v>
      </c>
      <c r="O1437" s="59" t="e">
        <f>VLOOKUP(class[[#This Row],[hwycov_id]],check!$A$2:$P$26,16,FALSE)</f>
        <v>#N/A</v>
      </c>
      <c r="P1437" s="59">
        <v>1461</v>
      </c>
      <c r="Q1437" s="304">
        <f>ROUND(class[[#This Row],[count]],-3)</f>
        <v>19000</v>
      </c>
      <c r="R1437" s="321">
        <f>VLOOKUP(class[[#This Row],[count_rd]],caltran!$J$2:$P$182,7,FALSE)</f>
        <v>13680</v>
      </c>
      <c r="S1437" s="321">
        <f>VLOOKUP(class[[#This Row],[count_rd]],caltran!$J$2:$P$182,6,FALSE)</f>
        <v>24320</v>
      </c>
      <c r="T1437" s="59">
        <f>IF(AND(class[[#This Row],[flow]]&gt;=class[[#This Row],[low]], class[[#This Row],[flow]]&lt;=class[[#This Row],[high]]),1,0)</f>
        <v>1</v>
      </c>
    </row>
    <row r="1438" spans="1:20">
      <c r="A1438" s="59">
        <v>17428</v>
      </c>
      <c r="B1438" s="59">
        <v>3</v>
      </c>
      <c r="C1438" s="59">
        <v>1</v>
      </c>
      <c r="D1438" s="59">
        <v>2</v>
      </c>
      <c r="E1438" s="59" t="s">
        <v>82</v>
      </c>
      <c r="F1438" s="59">
        <v>3</v>
      </c>
      <c r="G1438" s="227">
        <v>1</v>
      </c>
      <c r="H1438" s="227">
        <v>3</v>
      </c>
      <c r="I1438" s="227">
        <v>14</v>
      </c>
      <c r="J1438" s="59">
        <v>18999</v>
      </c>
      <c r="K1438" s="78">
        <f>VLOOKUP(class[[#This Row],[hwycov_id]],flow[[hwycov_id]:[flow_day]],2,FALSE)</f>
        <v>5267.3765880000001</v>
      </c>
      <c r="L1438" s="229">
        <f t="shared" si="69"/>
        <v>-0.72275506142428547</v>
      </c>
      <c r="M1438" s="228">
        <f t="shared" si="70"/>
        <v>-13731.623412000001</v>
      </c>
      <c r="N1438" s="228">
        <f t="shared" si="71"/>
        <v>188557481.52898654</v>
      </c>
      <c r="O1438" s="59" t="e">
        <f>VLOOKUP(class[[#This Row],[hwycov_id]],check!$A$2:$P$26,16,FALSE)</f>
        <v>#N/A</v>
      </c>
      <c r="P1438" s="59">
        <v>1462</v>
      </c>
      <c r="Q1438" s="304">
        <f>ROUND(class[[#This Row],[count]],-3)</f>
        <v>19000</v>
      </c>
      <c r="R1438" s="321">
        <f>VLOOKUP(class[[#This Row],[count_rd]],caltran!$J$2:$P$182,7,FALSE)</f>
        <v>13680</v>
      </c>
      <c r="S1438" s="321">
        <f>VLOOKUP(class[[#This Row],[count_rd]],caltran!$J$2:$P$182,6,FALSE)</f>
        <v>24320</v>
      </c>
      <c r="T1438" s="59">
        <f>IF(AND(class[[#This Row],[flow]]&gt;=class[[#This Row],[low]], class[[#This Row],[flow]]&lt;=class[[#This Row],[high]]),1,0)</f>
        <v>0</v>
      </c>
    </row>
    <row r="1439" spans="1:20">
      <c r="A1439" s="59">
        <v>17407</v>
      </c>
      <c r="B1439" s="59">
        <v>3</v>
      </c>
      <c r="C1439" s="59">
        <v>1</v>
      </c>
      <c r="D1439" s="59">
        <v>2</v>
      </c>
      <c r="E1439" s="59" t="s">
        <v>82</v>
      </c>
      <c r="F1439" s="59">
        <v>3</v>
      </c>
      <c r="G1439" s="227">
        <v>1</v>
      </c>
      <c r="H1439" s="227">
        <v>5</v>
      </c>
      <c r="I1439" s="227">
        <v>16</v>
      </c>
      <c r="J1439" s="59">
        <v>19000</v>
      </c>
      <c r="K1439" s="78">
        <f>VLOOKUP(class[[#This Row],[hwycov_id]],flow[[hwycov_id]:[flow_day]],2,FALSE)</f>
        <v>14417.136445</v>
      </c>
      <c r="L1439" s="229">
        <f t="shared" si="69"/>
        <v>-0.24120334499999996</v>
      </c>
      <c r="M1439" s="228">
        <f t="shared" si="70"/>
        <v>-4582.8635549999999</v>
      </c>
      <c r="N1439" s="228">
        <f t="shared" si="71"/>
        <v>21002638.363747235</v>
      </c>
      <c r="O1439" s="59" t="e">
        <f>VLOOKUP(class[[#This Row],[hwycov_id]],check!$A$2:$P$26,16,FALSE)</f>
        <v>#N/A</v>
      </c>
      <c r="P1439" s="59">
        <v>1463</v>
      </c>
      <c r="Q1439" s="304">
        <f>ROUND(class[[#This Row],[count]],-3)</f>
        <v>19000</v>
      </c>
      <c r="R1439" s="321">
        <f>VLOOKUP(class[[#This Row],[count_rd]],caltran!$J$2:$P$182,7,FALSE)</f>
        <v>13680</v>
      </c>
      <c r="S1439" s="321">
        <f>VLOOKUP(class[[#This Row],[count_rd]],caltran!$J$2:$P$182,6,FALSE)</f>
        <v>24320</v>
      </c>
      <c r="T1439" s="59">
        <f>IF(AND(class[[#This Row],[flow]]&gt;=class[[#This Row],[low]], class[[#This Row],[flow]]&lt;=class[[#This Row],[high]]),1,0)</f>
        <v>1</v>
      </c>
    </row>
    <row r="1440" spans="1:20">
      <c r="A1440" s="59">
        <v>19948</v>
      </c>
      <c r="B1440" s="59">
        <v>3</v>
      </c>
      <c r="C1440" s="59">
        <v>1</v>
      </c>
      <c r="D1440" s="59">
        <v>2</v>
      </c>
      <c r="E1440" s="59" t="s">
        <v>82</v>
      </c>
      <c r="F1440" s="59">
        <v>3</v>
      </c>
      <c r="G1440" s="227">
        <v>1</v>
      </c>
      <c r="H1440" s="227">
        <v>5</v>
      </c>
      <c r="I1440" s="227">
        <v>5</v>
      </c>
      <c r="J1440" s="59">
        <v>19000</v>
      </c>
      <c r="K1440" s="78">
        <f>VLOOKUP(class[[#This Row],[hwycov_id]],flow[[hwycov_id]:[flow_day]],2,FALSE)</f>
        <v>16652.691606</v>
      </c>
      <c r="L1440" s="229">
        <f t="shared" si="69"/>
        <v>-0.12354254705263157</v>
      </c>
      <c r="M1440" s="228">
        <f t="shared" si="70"/>
        <v>-2347.3083939999997</v>
      </c>
      <c r="N1440" s="228">
        <f t="shared" si="71"/>
        <v>5509856.6965428581</v>
      </c>
      <c r="O1440" s="59" t="e">
        <f>VLOOKUP(class[[#This Row],[hwycov_id]],check!$A$2:$P$26,16,FALSE)</f>
        <v>#N/A</v>
      </c>
      <c r="P1440" s="59">
        <v>1464</v>
      </c>
      <c r="Q1440" s="304">
        <f>ROUND(class[[#This Row],[count]],-3)</f>
        <v>19000</v>
      </c>
      <c r="R1440" s="321">
        <f>VLOOKUP(class[[#This Row],[count_rd]],caltran!$J$2:$P$182,7,FALSE)</f>
        <v>13680</v>
      </c>
      <c r="S1440" s="321">
        <f>VLOOKUP(class[[#This Row],[count_rd]],caltran!$J$2:$P$182,6,FALSE)</f>
        <v>24320</v>
      </c>
      <c r="T1440" s="59">
        <f>IF(AND(class[[#This Row],[flow]]&gt;=class[[#This Row],[low]], class[[#This Row],[flow]]&lt;=class[[#This Row],[high]]),1,0)</f>
        <v>1</v>
      </c>
    </row>
    <row r="1441" spans="1:20">
      <c r="A1441" s="59">
        <v>15999</v>
      </c>
      <c r="B1441" s="59">
        <v>3</v>
      </c>
      <c r="C1441" s="59">
        <v>1</v>
      </c>
      <c r="D1441" s="59">
        <v>2</v>
      </c>
      <c r="E1441" s="59" t="s">
        <v>82</v>
      </c>
      <c r="F1441" s="59">
        <v>3</v>
      </c>
      <c r="G1441" s="227">
        <v>1</v>
      </c>
      <c r="H1441" s="227">
        <v>3</v>
      </c>
      <c r="I1441" s="227">
        <v>16</v>
      </c>
      <c r="J1441" s="59">
        <v>19000</v>
      </c>
      <c r="K1441" s="78">
        <f>VLOOKUP(class[[#This Row],[hwycov_id]],flow[[hwycov_id]:[flow_day]],2,FALSE)</f>
        <v>20391.635773999998</v>
      </c>
      <c r="L1441" s="229">
        <f t="shared" si="69"/>
        <v>7.3243988105263114E-2</v>
      </c>
      <c r="M1441" s="228">
        <f t="shared" si="70"/>
        <v>1391.6357739999985</v>
      </c>
      <c r="N1441" s="228">
        <f t="shared" si="71"/>
        <v>1936650.1274765749</v>
      </c>
      <c r="O1441" s="59" t="e">
        <f>VLOOKUP(class[[#This Row],[hwycov_id]],check!$A$2:$P$26,16,FALSE)</f>
        <v>#N/A</v>
      </c>
      <c r="P1441" s="59">
        <v>1465</v>
      </c>
      <c r="Q1441" s="304">
        <f>ROUND(class[[#This Row],[count]],-3)</f>
        <v>19000</v>
      </c>
      <c r="R1441" s="321">
        <f>VLOOKUP(class[[#This Row],[count_rd]],caltran!$J$2:$P$182,7,FALSE)</f>
        <v>13680</v>
      </c>
      <c r="S1441" s="321">
        <f>VLOOKUP(class[[#This Row],[count_rd]],caltran!$J$2:$P$182,6,FALSE)</f>
        <v>24320</v>
      </c>
      <c r="T1441" s="59">
        <f>IF(AND(class[[#This Row],[flow]]&gt;=class[[#This Row],[low]], class[[#This Row],[flow]]&lt;=class[[#This Row],[high]]),1,0)</f>
        <v>1</v>
      </c>
    </row>
    <row r="1442" spans="1:20">
      <c r="A1442" s="59">
        <v>245</v>
      </c>
      <c r="B1442" s="59">
        <v>3</v>
      </c>
      <c r="C1442" s="59">
        <v>1</v>
      </c>
      <c r="D1442" s="59">
        <v>1</v>
      </c>
      <c r="E1442" s="59" t="s">
        <v>82</v>
      </c>
      <c r="F1442" s="59">
        <v>3</v>
      </c>
      <c r="G1442" s="227">
        <v>1</v>
      </c>
      <c r="H1442" s="227">
        <v>2</v>
      </c>
      <c r="I1442" s="227">
        <v>3</v>
      </c>
      <c r="J1442" s="59">
        <v>19052</v>
      </c>
      <c r="K1442" s="78">
        <f>VLOOKUP(class[[#This Row],[hwycov_id]],flow[[hwycov_id]:[flow_day]],2,FALSE)</f>
        <v>17813.479156999998</v>
      </c>
      <c r="L1442" s="229">
        <f t="shared" si="69"/>
        <v>-6.5007392557211996E-2</v>
      </c>
      <c r="M1442" s="228">
        <f t="shared" si="70"/>
        <v>-1238.5208430000021</v>
      </c>
      <c r="N1442" s="228">
        <f t="shared" si="71"/>
        <v>1533933.8785454358</v>
      </c>
      <c r="O1442" s="59" t="e">
        <f>VLOOKUP(class[[#This Row],[hwycov_id]],check!$A$2:$P$26,16,FALSE)</f>
        <v>#N/A</v>
      </c>
      <c r="P1442" s="59">
        <v>1466</v>
      </c>
      <c r="Q1442" s="304">
        <f>ROUND(class[[#This Row],[count]],-3)</f>
        <v>19000</v>
      </c>
      <c r="R1442" s="321">
        <f>VLOOKUP(class[[#This Row],[count_rd]],caltran!$J$2:$P$182,7,FALSE)</f>
        <v>13680</v>
      </c>
      <c r="S1442" s="321">
        <f>VLOOKUP(class[[#This Row],[count_rd]],caltran!$J$2:$P$182,6,FALSE)</f>
        <v>24320</v>
      </c>
      <c r="T1442" s="59">
        <f>IF(AND(class[[#This Row],[flow]]&gt;=class[[#This Row],[low]], class[[#This Row],[flow]]&lt;=class[[#This Row],[high]]),1,0)</f>
        <v>1</v>
      </c>
    </row>
    <row r="1443" spans="1:20">
      <c r="A1443" s="59">
        <v>9580</v>
      </c>
      <c r="B1443" s="59">
        <v>3</v>
      </c>
      <c r="C1443" s="59">
        <v>1</v>
      </c>
      <c r="D1443" s="59">
        <v>2</v>
      </c>
      <c r="E1443" s="59" t="s">
        <v>82</v>
      </c>
      <c r="F1443" s="59">
        <v>3</v>
      </c>
      <c r="G1443" s="227">
        <v>1</v>
      </c>
      <c r="H1443" s="227">
        <v>3</v>
      </c>
      <c r="I1443" s="227">
        <v>14</v>
      </c>
      <c r="J1443" s="59">
        <v>19055</v>
      </c>
      <c r="K1443" s="78">
        <f>VLOOKUP(class[[#This Row],[hwycov_id]],flow[[hwycov_id]:[flow_day]],2,FALSE)</f>
        <v>30812.556397</v>
      </c>
      <c r="L1443" s="229">
        <f t="shared" si="69"/>
        <v>0.61703261070585147</v>
      </c>
      <c r="M1443" s="228">
        <f t="shared" si="70"/>
        <v>11757.556397</v>
      </c>
      <c r="N1443" s="228">
        <f t="shared" si="71"/>
        <v>138240132.42863563</v>
      </c>
      <c r="O1443" s="59" t="e">
        <f>VLOOKUP(class[[#This Row],[hwycov_id]],check!$A$2:$P$26,16,FALSE)</f>
        <v>#N/A</v>
      </c>
      <c r="P1443" s="59">
        <v>1467</v>
      </c>
      <c r="Q1443" s="304">
        <f>ROUND(class[[#This Row],[count]],-3)</f>
        <v>19000</v>
      </c>
      <c r="R1443" s="321">
        <f>VLOOKUP(class[[#This Row],[count_rd]],caltran!$J$2:$P$182,7,FALSE)</f>
        <v>13680</v>
      </c>
      <c r="S1443" s="321">
        <f>VLOOKUP(class[[#This Row],[count_rd]],caltran!$J$2:$P$182,6,FALSE)</f>
        <v>24320</v>
      </c>
      <c r="T1443" s="59">
        <f>IF(AND(class[[#This Row],[flow]]&gt;=class[[#This Row],[low]], class[[#This Row],[flow]]&lt;=class[[#This Row],[high]]),1,0)</f>
        <v>0</v>
      </c>
    </row>
    <row r="1444" spans="1:20">
      <c r="A1444" s="59">
        <v>7919</v>
      </c>
      <c r="B1444" s="59">
        <v>3</v>
      </c>
      <c r="C1444" s="59">
        <v>1</v>
      </c>
      <c r="D1444" s="59">
        <v>2</v>
      </c>
      <c r="E1444" s="59" t="s">
        <v>82</v>
      </c>
      <c r="F1444" s="59">
        <v>3</v>
      </c>
      <c r="G1444" s="227">
        <v>1</v>
      </c>
      <c r="H1444" s="227">
        <v>5</v>
      </c>
      <c r="I1444" s="227">
        <v>9</v>
      </c>
      <c r="J1444" s="59">
        <v>19200</v>
      </c>
      <c r="K1444" s="78">
        <f>VLOOKUP(class[[#This Row],[hwycov_id]],flow[[hwycov_id]:[flow_day]],2,FALSE)</f>
        <v>26138.518005999998</v>
      </c>
      <c r="L1444" s="229">
        <f t="shared" si="69"/>
        <v>0.36138114614583317</v>
      </c>
      <c r="M1444" s="228">
        <f t="shared" si="70"/>
        <v>6938.5180059999984</v>
      </c>
      <c r="N1444" s="228">
        <f t="shared" si="71"/>
        <v>48143032.119586192</v>
      </c>
      <c r="O1444" s="59" t="e">
        <f>VLOOKUP(class[[#This Row],[hwycov_id]],check!$A$2:$P$26,16,FALSE)</f>
        <v>#N/A</v>
      </c>
      <c r="P1444" s="59">
        <v>1468</v>
      </c>
      <c r="Q1444" s="304">
        <f>ROUND(class[[#This Row],[count]],-3)</f>
        <v>19000</v>
      </c>
      <c r="R1444" s="321">
        <f>VLOOKUP(class[[#This Row],[count_rd]],caltran!$J$2:$P$182,7,FALSE)</f>
        <v>13680</v>
      </c>
      <c r="S1444" s="321">
        <f>VLOOKUP(class[[#This Row],[count_rd]],caltran!$J$2:$P$182,6,FALSE)</f>
        <v>24320</v>
      </c>
      <c r="T1444" s="59">
        <f>IF(AND(class[[#This Row],[flow]]&gt;=class[[#This Row],[low]], class[[#This Row],[flow]]&lt;=class[[#This Row],[high]]),1,0)</f>
        <v>0</v>
      </c>
    </row>
    <row r="1445" spans="1:20">
      <c r="A1445" s="59">
        <v>1955</v>
      </c>
      <c r="B1445" s="59">
        <v>3</v>
      </c>
      <c r="C1445" s="59">
        <v>1</v>
      </c>
      <c r="D1445" s="59">
        <v>2</v>
      </c>
      <c r="E1445" s="59" t="s">
        <v>82</v>
      </c>
      <c r="F1445" s="59">
        <v>3</v>
      </c>
      <c r="G1445" s="227">
        <v>1</v>
      </c>
      <c r="H1445" s="227">
        <v>3</v>
      </c>
      <c r="I1445" s="227">
        <v>14</v>
      </c>
      <c r="J1445" s="59">
        <v>19207</v>
      </c>
      <c r="K1445" s="78">
        <f>VLOOKUP(class[[#This Row],[hwycov_id]],flow[[hwycov_id]:[flow_day]],2,FALSE)</f>
        <v>25238.621583</v>
      </c>
      <c r="L1445" s="229">
        <f t="shared" si="69"/>
        <v>0.31403246644452554</v>
      </c>
      <c r="M1445" s="228">
        <f t="shared" si="70"/>
        <v>6031.6215830000001</v>
      </c>
      <c r="N1445" s="228">
        <f t="shared" si="71"/>
        <v>36380458.920511425</v>
      </c>
      <c r="O1445" s="59" t="e">
        <f>VLOOKUP(class[[#This Row],[hwycov_id]],check!$A$2:$P$26,16,FALSE)</f>
        <v>#N/A</v>
      </c>
      <c r="P1445" s="59">
        <v>1469</v>
      </c>
      <c r="Q1445" s="304">
        <f>ROUND(class[[#This Row],[count]],-3)</f>
        <v>19000</v>
      </c>
      <c r="R1445" s="321">
        <f>VLOOKUP(class[[#This Row],[count_rd]],caltran!$J$2:$P$182,7,FALSE)</f>
        <v>13680</v>
      </c>
      <c r="S1445" s="321">
        <f>VLOOKUP(class[[#This Row],[count_rd]],caltran!$J$2:$P$182,6,FALSE)</f>
        <v>24320</v>
      </c>
      <c r="T1445" s="59">
        <f>IF(AND(class[[#This Row],[flow]]&gt;=class[[#This Row],[low]], class[[#This Row],[flow]]&lt;=class[[#This Row],[high]]),1,0)</f>
        <v>0</v>
      </c>
    </row>
    <row r="1446" spans="1:20">
      <c r="A1446" s="59">
        <v>3910</v>
      </c>
      <c r="B1446" s="59">
        <v>3</v>
      </c>
      <c r="C1446" s="59">
        <v>1</v>
      </c>
      <c r="D1446" s="59">
        <v>2</v>
      </c>
      <c r="E1446" s="59" t="s">
        <v>82</v>
      </c>
      <c r="F1446" s="59">
        <v>3</v>
      </c>
      <c r="G1446" s="227">
        <v>1</v>
      </c>
      <c r="H1446" s="227">
        <v>3</v>
      </c>
      <c r="I1446" s="227">
        <v>14</v>
      </c>
      <c r="J1446" s="59">
        <v>19211</v>
      </c>
      <c r="K1446" s="78">
        <f>VLOOKUP(class[[#This Row],[hwycov_id]],flow[[hwycov_id]:[flow_day]],2,FALSE)</f>
        <v>10986.698299</v>
      </c>
      <c r="L1446" s="229">
        <f t="shared" si="69"/>
        <v>-0.42810377913695286</v>
      </c>
      <c r="M1446" s="228">
        <f t="shared" si="70"/>
        <v>-8224.3017010000003</v>
      </c>
      <c r="N1446" s="228">
        <f t="shared" si="71"/>
        <v>67639138.469071493</v>
      </c>
      <c r="O1446" s="59" t="e">
        <f>VLOOKUP(class[[#This Row],[hwycov_id]],check!$A$2:$P$26,16,FALSE)</f>
        <v>#N/A</v>
      </c>
      <c r="P1446" s="59">
        <v>1470</v>
      </c>
      <c r="Q1446" s="304">
        <f>ROUND(class[[#This Row],[count]],-3)</f>
        <v>19000</v>
      </c>
      <c r="R1446" s="321">
        <f>VLOOKUP(class[[#This Row],[count_rd]],caltran!$J$2:$P$182,7,FALSE)</f>
        <v>13680</v>
      </c>
      <c r="S1446" s="321">
        <f>VLOOKUP(class[[#This Row],[count_rd]],caltran!$J$2:$P$182,6,FALSE)</f>
        <v>24320</v>
      </c>
      <c r="T1446" s="59">
        <f>IF(AND(class[[#This Row],[flow]]&gt;=class[[#This Row],[low]], class[[#This Row],[flow]]&lt;=class[[#This Row],[high]]),1,0)</f>
        <v>0</v>
      </c>
    </row>
    <row r="1447" spans="1:20">
      <c r="A1447" s="59">
        <v>15955</v>
      </c>
      <c r="B1447" s="59">
        <v>3</v>
      </c>
      <c r="C1447" s="59">
        <v>1</v>
      </c>
      <c r="D1447" s="59">
        <v>2</v>
      </c>
      <c r="E1447" s="59" t="s">
        <v>82</v>
      </c>
      <c r="F1447" s="59">
        <v>3</v>
      </c>
      <c r="G1447" s="227">
        <v>1</v>
      </c>
      <c r="H1447" s="227">
        <v>6</v>
      </c>
      <c r="I1447" s="227">
        <v>17</v>
      </c>
      <c r="J1447" s="59">
        <v>19300</v>
      </c>
      <c r="K1447" s="78">
        <f>VLOOKUP(class[[#This Row],[hwycov_id]],flow[[hwycov_id]:[flow_day]],2,FALSE)</f>
        <v>10754.0849</v>
      </c>
      <c r="L1447" s="229">
        <f t="shared" si="69"/>
        <v>-0.44279352849740938</v>
      </c>
      <c r="M1447" s="228">
        <f t="shared" si="70"/>
        <v>-8545.9151000000002</v>
      </c>
      <c r="N1447" s="228">
        <f t="shared" si="71"/>
        <v>73032664.896408007</v>
      </c>
      <c r="O1447" s="59" t="e">
        <f>VLOOKUP(class[[#This Row],[hwycov_id]],check!$A$2:$P$26,16,FALSE)</f>
        <v>#N/A</v>
      </c>
      <c r="P1447" s="59">
        <v>1471</v>
      </c>
      <c r="Q1447" s="304">
        <f>ROUND(class[[#This Row],[count]],-3)</f>
        <v>19000</v>
      </c>
      <c r="R1447" s="321">
        <f>VLOOKUP(class[[#This Row],[count_rd]],caltran!$J$2:$P$182,7,FALSE)</f>
        <v>13680</v>
      </c>
      <c r="S1447" s="321">
        <f>VLOOKUP(class[[#This Row],[count_rd]],caltran!$J$2:$P$182,6,FALSE)</f>
        <v>24320</v>
      </c>
      <c r="T1447" s="59">
        <f>IF(AND(class[[#This Row],[flow]]&gt;=class[[#This Row],[low]], class[[#This Row],[flow]]&lt;=class[[#This Row],[high]]),1,0)</f>
        <v>0</v>
      </c>
    </row>
    <row r="1448" spans="1:20">
      <c r="A1448" s="59">
        <v>16801</v>
      </c>
      <c r="B1448" s="59">
        <v>3</v>
      </c>
      <c r="C1448" s="59">
        <v>1</v>
      </c>
      <c r="D1448" s="59">
        <v>2</v>
      </c>
      <c r="E1448" s="59" t="s">
        <v>82</v>
      </c>
      <c r="F1448" s="59">
        <v>3</v>
      </c>
      <c r="G1448" s="227">
        <v>1</v>
      </c>
      <c r="H1448" s="227">
        <v>2</v>
      </c>
      <c r="I1448" s="227">
        <v>14</v>
      </c>
      <c r="J1448" s="59">
        <v>19352</v>
      </c>
      <c r="K1448" s="78">
        <f>VLOOKUP(class[[#This Row],[hwycov_id]],flow[[hwycov_id]:[flow_day]],2,FALSE)</f>
        <v>24156.030593999996</v>
      </c>
      <c r="L1448" s="229">
        <f t="shared" si="69"/>
        <v>0.24824465657296391</v>
      </c>
      <c r="M1448" s="228">
        <f t="shared" si="70"/>
        <v>4804.0305939999962</v>
      </c>
      <c r="N1448" s="228">
        <f t="shared" si="71"/>
        <v>23078709.948087957</v>
      </c>
      <c r="O1448" s="59" t="e">
        <f>VLOOKUP(class[[#This Row],[hwycov_id]],check!$A$2:$P$26,16,FALSE)</f>
        <v>#N/A</v>
      </c>
      <c r="P1448" s="59">
        <v>1472</v>
      </c>
      <c r="Q1448" s="304">
        <f>ROUND(class[[#This Row],[count]],-3)</f>
        <v>19000</v>
      </c>
      <c r="R1448" s="321">
        <f>VLOOKUP(class[[#This Row],[count_rd]],caltran!$J$2:$P$182,7,FALSE)</f>
        <v>13680</v>
      </c>
      <c r="S1448" s="321">
        <f>VLOOKUP(class[[#This Row],[count_rd]],caltran!$J$2:$P$182,6,FALSE)</f>
        <v>24320</v>
      </c>
      <c r="T1448" s="59">
        <f>IF(AND(class[[#This Row],[flow]]&gt;=class[[#This Row],[low]], class[[#This Row],[flow]]&lt;=class[[#This Row],[high]]),1,0)</f>
        <v>1</v>
      </c>
    </row>
    <row r="1449" spans="1:20">
      <c r="A1449" s="59">
        <v>22503</v>
      </c>
      <c r="B1449" s="59">
        <v>3</v>
      </c>
      <c r="C1449" s="59">
        <v>1</v>
      </c>
      <c r="D1449" s="59">
        <v>2</v>
      </c>
      <c r="E1449" s="59" t="s">
        <v>82</v>
      </c>
      <c r="F1449" s="59">
        <v>3</v>
      </c>
      <c r="G1449" s="227">
        <v>1</v>
      </c>
      <c r="H1449" s="227">
        <v>7</v>
      </c>
      <c r="I1449" s="227">
        <v>7</v>
      </c>
      <c r="J1449" s="59">
        <v>19400</v>
      </c>
      <c r="K1449" s="78">
        <f>VLOOKUP(class[[#This Row],[hwycov_id]],flow[[hwycov_id]:[flow_day]],2,FALSE)</f>
        <v>18672.622162</v>
      </c>
      <c r="L1449" s="229">
        <f t="shared" si="69"/>
        <v>-3.7493702989690791E-2</v>
      </c>
      <c r="M1449" s="228">
        <f t="shared" si="70"/>
        <v>-727.37783800000034</v>
      </c>
      <c r="N1449" s="228">
        <f t="shared" si="71"/>
        <v>529078.51921355468</v>
      </c>
      <c r="O1449" s="59" t="e">
        <f>VLOOKUP(class[[#This Row],[hwycov_id]],check!$A$2:$P$26,16,FALSE)</f>
        <v>#N/A</v>
      </c>
      <c r="P1449" s="59">
        <v>1473</v>
      </c>
      <c r="Q1449" s="304">
        <f>ROUND(class[[#This Row],[count]],-3)</f>
        <v>19000</v>
      </c>
      <c r="R1449" s="321">
        <f>VLOOKUP(class[[#This Row],[count_rd]],caltran!$J$2:$P$182,7,FALSE)</f>
        <v>13680</v>
      </c>
      <c r="S1449" s="321">
        <f>VLOOKUP(class[[#This Row],[count_rd]],caltran!$J$2:$P$182,6,FALSE)</f>
        <v>24320</v>
      </c>
      <c r="T1449" s="59">
        <f>IF(AND(class[[#This Row],[flow]]&gt;=class[[#This Row],[low]], class[[#This Row],[flow]]&lt;=class[[#This Row],[high]]),1,0)</f>
        <v>1</v>
      </c>
    </row>
    <row r="1450" spans="1:20">
      <c r="A1450" s="59">
        <v>19842</v>
      </c>
      <c r="B1450" s="59">
        <v>3</v>
      </c>
      <c r="C1450" s="59">
        <v>1</v>
      </c>
      <c r="D1450" s="59">
        <v>2</v>
      </c>
      <c r="E1450" s="59" t="s">
        <v>82</v>
      </c>
      <c r="F1450" s="59">
        <v>3</v>
      </c>
      <c r="G1450" s="227">
        <v>1</v>
      </c>
      <c r="H1450" s="227">
        <v>3</v>
      </c>
      <c r="I1450" s="227">
        <v>14</v>
      </c>
      <c r="J1450" s="59">
        <v>19473</v>
      </c>
      <c r="K1450" s="78">
        <f>VLOOKUP(class[[#This Row],[hwycov_id]],flow[[hwycov_id]:[flow_day]],2,FALSE)</f>
        <v>25677.829758</v>
      </c>
      <c r="L1450" s="229">
        <f t="shared" si="69"/>
        <v>0.3186375883531043</v>
      </c>
      <c r="M1450" s="228">
        <f t="shared" si="70"/>
        <v>6204.8297579999999</v>
      </c>
      <c r="N1450" s="228">
        <f t="shared" si="71"/>
        <v>38499912.325762339</v>
      </c>
      <c r="O1450" s="59" t="e">
        <f>VLOOKUP(class[[#This Row],[hwycov_id]],check!$A$2:$P$26,16,FALSE)</f>
        <v>#N/A</v>
      </c>
      <c r="P1450" s="59">
        <v>1474</v>
      </c>
      <c r="Q1450" s="304">
        <f>ROUND(class[[#This Row],[count]],-3)</f>
        <v>19000</v>
      </c>
      <c r="R1450" s="321">
        <f>VLOOKUP(class[[#This Row],[count_rd]],caltran!$J$2:$P$182,7,FALSE)</f>
        <v>13680</v>
      </c>
      <c r="S1450" s="321">
        <f>VLOOKUP(class[[#This Row],[count_rd]],caltran!$J$2:$P$182,6,FALSE)</f>
        <v>24320</v>
      </c>
      <c r="T1450" s="59">
        <f>IF(AND(class[[#This Row],[flow]]&gt;=class[[#This Row],[low]], class[[#This Row],[flow]]&lt;=class[[#This Row],[high]]),1,0)</f>
        <v>0</v>
      </c>
    </row>
    <row r="1451" spans="1:20">
      <c r="A1451" s="59">
        <v>13853</v>
      </c>
      <c r="B1451" s="59">
        <v>3</v>
      </c>
      <c r="C1451" s="59">
        <v>1</v>
      </c>
      <c r="D1451" s="59">
        <v>2</v>
      </c>
      <c r="E1451" s="59" t="s">
        <v>82</v>
      </c>
      <c r="F1451" s="59">
        <v>3</v>
      </c>
      <c r="G1451" s="227">
        <v>1</v>
      </c>
      <c r="H1451" s="227">
        <v>3</v>
      </c>
      <c r="I1451" s="227">
        <v>4</v>
      </c>
      <c r="J1451" s="59">
        <v>19500</v>
      </c>
      <c r="K1451" s="78">
        <f>VLOOKUP(class[[#This Row],[hwycov_id]],flow[[hwycov_id]:[flow_day]],2,FALSE)</f>
        <v>18174.422990000003</v>
      </c>
      <c r="L1451" s="229">
        <f t="shared" si="69"/>
        <v>-6.7978308205128068E-2</v>
      </c>
      <c r="M1451" s="228">
        <f t="shared" si="70"/>
        <v>-1325.5770099999972</v>
      </c>
      <c r="N1451" s="228">
        <f t="shared" si="71"/>
        <v>1757154.4094405328</v>
      </c>
      <c r="O1451" s="59" t="e">
        <f>VLOOKUP(class[[#This Row],[hwycov_id]],check!$A$2:$P$26,16,FALSE)</f>
        <v>#N/A</v>
      </c>
      <c r="P1451" s="59">
        <v>1475</v>
      </c>
      <c r="Q1451" s="304">
        <f>ROUND(class[[#This Row],[count]],-3)</f>
        <v>20000</v>
      </c>
      <c r="R1451" s="321">
        <f>VLOOKUP(class[[#This Row],[count_rd]],caltran!$J$2:$P$182,7,FALSE)</f>
        <v>14500</v>
      </c>
      <c r="S1451" s="321">
        <f>VLOOKUP(class[[#This Row],[count_rd]],caltran!$J$2:$P$182,6,FALSE)</f>
        <v>25500</v>
      </c>
      <c r="T1451" s="59">
        <f>IF(AND(class[[#This Row],[flow]]&gt;=class[[#This Row],[low]], class[[#This Row],[flow]]&lt;=class[[#This Row],[high]]),1,0)</f>
        <v>1</v>
      </c>
    </row>
    <row r="1452" spans="1:20">
      <c r="A1452" s="59">
        <v>1813</v>
      </c>
      <c r="B1452" s="59">
        <v>3</v>
      </c>
      <c r="C1452" s="59">
        <v>1</v>
      </c>
      <c r="D1452" s="59">
        <v>2</v>
      </c>
      <c r="E1452" s="59" t="s">
        <v>82</v>
      </c>
      <c r="F1452" s="59">
        <v>3</v>
      </c>
      <c r="G1452" s="227">
        <v>1</v>
      </c>
      <c r="H1452" s="227">
        <v>4</v>
      </c>
      <c r="I1452" s="227">
        <v>14</v>
      </c>
      <c r="J1452" s="59">
        <v>19553</v>
      </c>
      <c r="K1452" s="78">
        <f>VLOOKUP(class[[#This Row],[hwycov_id]],flow[[hwycov_id]:[flow_day]],2,FALSE)</f>
        <v>15783.929595</v>
      </c>
      <c r="L1452" s="229">
        <f t="shared" si="69"/>
        <v>-0.19276174525648238</v>
      </c>
      <c r="M1452" s="228">
        <f t="shared" si="70"/>
        <v>-3769.0704050000004</v>
      </c>
      <c r="N1452" s="228">
        <f t="shared" si="71"/>
        <v>14205891.717846867</v>
      </c>
      <c r="O1452" s="59" t="e">
        <f>VLOOKUP(class[[#This Row],[hwycov_id]],check!$A$2:$P$26,16,FALSE)</f>
        <v>#N/A</v>
      </c>
      <c r="P1452" s="59">
        <v>1476</v>
      </c>
      <c r="Q1452" s="304">
        <f>ROUND(class[[#This Row],[count]],-3)</f>
        <v>20000</v>
      </c>
      <c r="R1452" s="321">
        <f>VLOOKUP(class[[#This Row],[count_rd]],caltran!$J$2:$P$182,7,FALSE)</f>
        <v>14500</v>
      </c>
      <c r="S1452" s="321">
        <f>VLOOKUP(class[[#This Row],[count_rd]],caltran!$J$2:$P$182,6,FALSE)</f>
        <v>25500</v>
      </c>
      <c r="T1452" s="59">
        <f>IF(AND(class[[#This Row],[flow]]&gt;=class[[#This Row],[low]], class[[#This Row],[flow]]&lt;=class[[#This Row],[high]]),1,0)</f>
        <v>1</v>
      </c>
    </row>
    <row r="1453" spans="1:20">
      <c r="A1453" s="59">
        <v>4739</v>
      </c>
      <c r="B1453" s="59">
        <v>3</v>
      </c>
      <c r="C1453" s="59">
        <v>1</v>
      </c>
      <c r="D1453" s="59">
        <v>2</v>
      </c>
      <c r="E1453" s="59" t="s">
        <v>82</v>
      </c>
      <c r="F1453" s="59">
        <v>3</v>
      </c>
      <c r="G1453" s="227">
        <v>1</v>
      </c>
      <c r="H1453" s="227">
        <v>3</v>
      </c>
      <c r="I1453" s="227">
        <v>14</v>
      </c>
      <c r="J1453" s="59">
        <v>19567</v>
      </c>
      <c r="K1453" s="78">
        <f>VLOOKUP(class[[#This Row],[hwycov_id]],flow[[hwycov_id]:[flow_day]],2,FALSE)</f>
        <v>9122.9196549999997</v>
      </c>
      <c r="L1453" s="229">
        <f t="shared" si="69"/>
        <v>-0.53375991950733381</v>
      </c>
      <c r="M1453" s="228">
        <f t="shared" si="70"/>
        <v>-10444.080345</v>
      </c>
      <c r="N1453" s="228">
        <f t="shared" si="71"/>
        <v>109078814.25281532</v>
      </c>
      <c r="O1453" s="59" t="e">
        <f>VLOOKUP(class[[#This Row],[hwycov_id]],check!$A$2:$P$26,16,FALSE)</f>
        <v>#N/A</v>
      </c>
      <c r="P1453" s="59">
        <v>1477</v>
      </c>
      <c r="Q1453" s="304">
        <f>ROUND(class[[#This Row],[count]],-3)</f>
        <v>20000</v>
      </c>
      <c r="R1453" s="321">
        <f>VLOOKUP(class[[#This Row],[count_rd]],caltran!$J$2:$P$182,7,FALSE)</f>
        <v>14500</v>
      </c>
      <c r="S1453" s="321">
        <f>VLOOKUP(class[[#This Row],[count_rd]],caltran!$J$2:$P$182,6,FALSE)</f>
        <v>25500</v>
      </c>
      <c r="T1453" s="59">
        <f>IF(AND(class[[#This Row],[flow]]&gt;=class[[#This Row],[low]], class[[#This Row],[flow]]&lt;=class[[#This Row],[high]]),1,0)</f>
        <v>0</v>
      </c>
    </row>
    <row r="1454" spans="1:20">
      <c r="A1454" s="59">
        <v>5111</v>
      </c>
      <c r="B1454" s="59">
        <v>3</v>
      </c>
      <c r="C1454" s="59">
        <v>1</v>
      </c>
      <c r="D1454" s="59">
        <v>1</v>
      </c>
      <c r="E1454" s="59" t="s">
        <v>82</v>
      </c>
      <c r="F1454" s="59">
        <v>3</v>
      </c>
      <c r="G1454" s="227">
        <v>1</v>
      </c>
      <c r="H1454" s="227">
        <v>6</v>
      </c>
      <c r="I1454" s="227">
        <v>1</v>
      </c>
      <c r="J1454" s="59">
        <v>19600</v>
      </c>
      <c r="K1454" s="78">
        <f>VLOOKUP(class[[#This Row],[hwycov_id]],flow[[hwycov_id]:[flow_day]],2,FALSE)</f>
        <v>5937.0165560000005</v>
      </c>
      <c r="L1454" s="229">
        <f t="shared" si="69"/>
        <v>-0.69709099204081637</v>
      </c>
      <c r="M1454" s="228">
        <f t="shared" si="70"/>
        <v>-13662.983444</v>
      </c>
      <c r="N1454" s="228">
        <f t="shared" si="71"/>
        <v>186677116.59101808</v>
      </c>
      <c r="O1454" s="59" t="e">
        <f>VLOOKUP(class[[#This Row],[hwycov_id]],check!$A$2:$P$26,16,FALSE)</f>
        <v>#N/A</v>
      </c>
      <c r="P1454" s="59">
        <v>1478</v>
      </c>
      <c r="Q1454" s="304">
        <f>ROUND(class[[#This Row],[count]],-3)</f>
        <v>20000</v>
      </c>
      <c r="R1454" s="321">
        <f>VLOOKUP(class[[#This Row],[count_rd]],caltran!$J$2:$P$182,7,FALSE)</f>
        <v>14500</v>
      </c>
      <c r="S1454" s="321">
        <f>VLOOKUP(class[[#This Row],[count_rd]],caltran!$J$2:$P$182,6,FALSE)</f>
        <v>25500</v>
      </c>
      <c r="T1454" s="59">
        <f>IF(AND(class[[#This Row],[flow]]&gt;=class[[#This Row],[low]], class[[#This Row],[flow]]&lt;=class[[#This Row],[high]]),1,0)</f>
        <v>0</v>
      </c>
    </row>
    <row r="1455" spans="1:20">
      <c r="A1455" s="59">
        <v>9730</v>
      </c>
      <c r="B1455" s="59">
        <v>3</v>
      </c>
      <c r="C1455" s="59">
        <v>1</v>
      </c>
      <c r="D1455" s="59">
        <v>2</v>
      </c>
      <c r="E1455" s="59" t="s">
        <v>82</v>
      </c>
      <c r="F1455" s="59">
        <v>3</v>
      </c>
      <c r="G1455" s="227">
        <v>1</v>
      </c>
      <c r="H1455" s="227">
        <v>2</v>
      </c>
      <c r="I1455" s="227">
        <v>14</v>
      </c>
      <c r="J1455" s="59">
        <v>19608</v>
      </c>
      <c r="K1455" s="78">
        <f>VLOOKUP(class[[#This Row],[hwycov_id]],flow[[hwycov_id]:[flow_day]],2,FALSE)</f>
        <v>18835.316726999998</v>
      </c>
      <c r="L1455" s="229">
        <f t="shared" si="69"/>
        <v>-3.9406531670746703E-2</v>
      </c>
      <c r="M1455" s="228">
        <f t="shared" si="70"/>
        <v>-772.68327300000237</v>
      </c>
      <c r="N1455" s="228">
        <f t="shared" si="71"/>
        <v>597039.44037399616</v>
      </c>
      <c r="O1455" s="59" t="e">
        <f>VLOOKUP(class[[#This Row],[hwycov_id]],check!$A$2:$P$26,16,FALSE)</f>
        <v>#N/A</v>
      </c>
      <c r="P1455" s="59">
        <v>1479</v>
      </c>
      <c r="Q1455" s="304">
        <f>ROUND(class[[#This Row],[count]],-3)</f>
        <v>20000</v>
      </c>
      <c r="R1455" s="321">
        <f>VLOOKUP(class[[#This Row],[count_rd]],caltran!$J$2:$P$182,7,FALSE)</f>
        <v>14500</v>
      </c>
      <c r="S1455" s="321">
        <f>VLOOKUP(class[[#This Row],[count_rd]],caltran!$J$2:$P$182,6,FALSE)</f>
        <v>25500</v>
      </c>
      <c r="T1455" s="59">
        <f>IF(AND(class[[#This Row],[flow]]&gt;=class[[#This Row],[low]], class[[#This Row],[flow]]&lt;=class[[#This Row],[high]]),1,0)</f>
        <v>1</v>
      </c>
    </row>
    <row r="1456" spans="1:20">
      <c r="A1456" s="59">
        <v>19909</v>
      </c>
      <c r="B1456" s="59">
        <v>3</v>
      </c>
      <c r="C1456" s="59">
        <v>1</v>
      </c>
      <c r="D1456" s="59">
        <v>2</v>
      </c>
      <c r="E1456" s="59" t="s">
        <v>82</v>
      </c>
      <c r="F1456" s="59">
        <v>3</v>
      </c>
      <c r="G1456" s="227">
        <v>1</v>
      </c>
      <c r="H1456" s="227">
        <v>2</v>
      </c>
      <c r="I1456" s="227">
        <v>14</v>
      </c>
      <c r="J1456" s="59">
        <v>19618</v>
      </c>
      <c r="K1456" s="78">
        <f>VLOOKUP(class[[#This Row],[hwycov_id]],flow[[hwycov_id]:[flow_day]],2,FALSE)</f>
        <v>17983.174428999999</v>
      </c>
      <c r="L1456" s="229">
        <f t="shared" si="69"/>
        <v>-8.3332937659292505E-2</v>
      </c>
      <c r="M1456" s="228">
        <f t="shared" si="70"/>
        <v>-1634.8255710000012</v>
      </c>
      <c r="N1456" s="228">
        <f t="shared" si="71"/>
        <v>2672654.6475954801</v>
      </c>
      <c r="O1456" s="59" t="e">
        <f>VLOOKUP(class[[#This Row],[hwycov_id]],check!$A$2:$P$26,16,FALSE)</f>
        <v>#N/A</v>
      </c>
      <c r="P1456" s="59">
        <v>1480</v>
      </c>
      <c r="Q1456" s="304">
        <f>ROUND(class[[#This Row],[count]],-3)</f>
        <v>20000</v>
      </c>
      <c r="R1456" s="321">
        <f>VLOOKUP(class[[#This Row],[count_rd]],caltran!$J$2:$P$182,7,FALSE)</f>
        <v>14500</v>
      </c>
      <c r="S1456" s="321">
        <f>VLOOKUP(class[[#This Row],[count_rd]],caltran!$J$2:$P$182,6,FALSE)</f>
        <v>25500</v>
      </c>
      <c r="T1456" s="59">
        <f>IF(AND(class[[#This Row],[flow]]&gt;=class[[#This Row],[low]], class[[#This Row],[flow]]&lt;=class[[#This Row],[high]]),1,0)</f>
        <v>1</v>
      </c>
    </row>
    <row r="1457" spans="1:20">
      <c r="A1457" s="59">
        <v>14120</v>
      </c>
      <c r="B1457" s="59">
        <v>3</v>
      </c>
      <c r="C1457" s="59">
        <v>1</v>
      </c>
      <c r="D1457" s="59">
        <v>2</v>
      </c>
      <c r="E1457" s="59" t="s">
        <v>82</v>
      </c>
      <c r="F1457" s="59">
        <v>3</v>
      </c>
      <c r="G1457" s="227">
        <v>1</v>
      </c>
      <c r="H1457" s="227">
        <v>4</v>
      </c>
      <c r="I1457" s="227">
        <v>11</v>
      </c>
      <c r="J1457" s="59">
        <v>19700</v>
      </c>
      <c r="K1457" s="78">
        <f>VLOOKUP(class[[#This Row],[hwycov_id]],flow[[hwycov_id]:[flow_day]],2,FALSE)</f>
        <v>7778.3620820000006</v>
      </c>
      <c r="L1457" s="229">
        <f t="shared" si="69"/>
        <v>-0.60515928517766493</v>
      </c>
      <c r="M1457" s="228">
        <f t="shared" si="70"/>
        <v>-11921.637918</v>
      </c>
      <c r="N1457" s="228">
        <f t="shared" si="71"/>
        <v>142125450.6478954</v>
      </c>
      <c r="O1457" s="59" t="e">
        <f>VLOOKUP(class[[#This Row],[hwycov_id]],check!$A$2:$P$26,16,FALSE)</f>
        <v>#N/A</v>
      </c>
      <c r="P1457" s="59">
        <v>1481</v>
      </c>
      <c r="Q1457" s="304">
        <f>ROUND(class[[#This Row],[count]],-3)</f>
        <v>20000</v>
      </c>
      <c r="R1457" s="321">
        <f>VLOOKUP(class[[#This Row],[count_rd]],caltran!$J$2:$P$182,7,FALSE)</f>
        <v>14500</v>
      </c>
      <c r="S1457" s="321">
        <f>VLOOKUP(class[[#This Row],[count_rd]],caltran!$J$2:$P$182,6,FALSE)</f>
        <v>25500</v>
      </c>
      <c r="T1457" s="59">
        <f>IF(AND(class[[#This Row],[flow]]&gt;=class[[#This Row],[low]], class[[#This Row],[flow]]&lt;=class[[#This Row],[high]]),1,0)</f>
        <v>0</v>
      </c>
    </row>
    <row r="1458" spans="1:20">
      <c r="A1458" s="59">
        <v>6152</v>
      </c>
      <c r="B1458" s="59">
        <v>3</v>
      </c>
      <c r="C1458" s="59">
        <v>1</v>
      </c>
      <c r="D1458" s="59">
        <v>2</v>
      </c>
      <c r="E1458" s="59" t="s">
        <v>82</v>
      </c>
      <c r="F1458" s="59">
        <v>3</v>
      </c>
      <c r="G1458" s="227">
        <v>1</v>
      </c>
      <c r="H1458" s="227">
        <v>6</v>
      </c>
      <c r="I1458" s="227">
        <v>1</v>
      </c>
      <c r="J1458" s="59">
        <v>19800</v>
      </c>
      <c r="K1458" s="78">
        <f>VLOOKUP(class[[#This Row],[hwycov_id]],flow[[hwycov_id]:[flow_day]],2,FALSE)</f>
        <v>15299.816413999999</v>
      </c>
      <c r="L1458" s="229">
        <f t="shared" si="69"/>
        <v>-0.22728199929292936</v>
      </c>
      <c r="M1458" s="228">
        <f t="shared" si="70"/>
        <v>-4500.183586000001</v>
      </c>
      <c r="N1458" s="228">
        <f t="shared" si="71"/>
        <v>20251652.30770383</v>
      </c>
      <c r="O1458" s="59" t="e">
        <f>VLOOKUP(class[[#This Row],[hwycov_id]],check!$A$2:$P$26,16,FALSE)</f>
        <v>#N/A</v>
      </c>
      <c r="P1458" s="59">
        <v>1482</v>
      </c>
      <c r="Q1458" s="304">
        <f>ROUND(class[[#This Row],[count]],-3)</f>
        <v>20000</v>
      </c>
      <c r="R1458" s="321">
        <f>VLOOKUP(class[[#This Row],[count_rd]],caltran!$J$2:$P$182,7,FALSE)</f>
        <v>14500</v>
      </c>
      <c r="S1458" s="321">
        <f>VLOOKUP(class[[#This Row],[count_rd]],caltran!$J$2:$P$182,6,FALSE)</f>
        <v>25500</v>
      </c>
      <c r="T1458" s="59">
        <f>IF(AND(class[[#This Row],[flow]]&gt;=class[[#This Row],[low]], class[[#This Row],[flow]]&lt;=class[[#This Row],[high]]),1,0)</f>
        <v>1</v>
      </c>
    </row>
    <row r="1459" spans="1:20">
      <c r="A1459" s="59">
        <v>2471</v>
      </c>
      <c r="B1459" s="59">
        <v>3</v>
      </c>
      <c r="C1459" s="59">
        <v>1</v>
      </c>
      <c r="D1459" s="59">
        <v>2</v>
      </c>
      <c r="E1459" s="59" t="s">
        <v>82</v>
      </c>
      <c r="F1459" s="59">
        <v>3</v>
      </c>
      <c r="G1459" s="227">
        <v>1</v>
      </c>
      <c r="H1459" s="227">
        <v>5</v>
      </c>
      <c r="I1459" s="227">
        <v>16</v>
      </c>
      <c r="J1459" s="59">
        <v>19800</v>
      </c>
      <c r="K1459" s="78">
        <f>VLOOKUP(class[[#This Row],[hwycov_id]],flow[[hwycov_id]:[flow_day]],2,FALSE)</f>
        <v>12404.279477000002</v>
      </c>
      <c r="L1459" s="229">
        <f t="shared" si="69"/>
        <v>-0.37352123853535346</v>
      </c>
      <c r="M1459" s="228">
        <f t="shared" si="70"/>
        <v>-7395.7205229999981</v>
      </c>
      <c r="N1459" s="228">
        <f t="shared" si="71"/>
        <v>54696682.054323368</v>
      </c>
      <c r="O1459" s="59" t="e">
        <f>VLOOKUP(class[[#This Row],[hwycov_id]],check!$A$2:$P$26,16,FALSE)</f>
        <v>#N/A</v>
      </c>
      <c r="P1459" s="59">
        <v>1483</v>
      </c>
      <c r="Q1459" s="304">
        <f>ROUND(class[[#This Row],[count]],-3)</f>
        <v>20000</v>
      </c>
      <c r="R1459" s="321">
        <f>VLOOKUP(class[[#This Row],[count_rd]],caltran!$J$2:$P$182,7,FALSE)</f>
        <v>14500</v>
      </c>
      <c r="S1459" s="321">
        <f>VLOOKUP(class[[#This Row],[count_rd]],caltran!$J$2:$P$182,6,FALSE)</f>
        <v>25500</v>
      </c>
      <c r="T1459" s="59">
        <f>IF(AND(class[[#This Row],[flow]]&gt;=class[[#This Row],[low]], class[[#This Row],[flow]]&lt;=class[[#This Row],[high]]),1,0)</f>
        <v>0</v>
      </c>
    </row>
    <row r="1460" spans="1:20">
      <c r="A1460" s="59">
        <v>2546</v>
      </c>
      <c r="B1460" s="59">
        <v>3</v>
      </c>
      <c r="C1460" s="59">
        <v>1</v>
      </c>
      <c r="D1460" s="59">
        <v>2</v>
      </c>
      <c r="E1460" s="59" t="s">
        <v>82</v>
      </c>
      <c r="F1460" s="59">
        <v>3</v>
      </c>
      <c r="G1460" s="227">
        <v>1</v>
      </c>
      <c r="H1460" s="227">
        <v>7</v>
      </c>
      <c r="I1460" s="227">
        <v>7</v>
      </c>
      <c r="J1460" s="59">
        <v>19800</v>
      </c>
      <c r="K1460" s="78">
        <f>VLOOKUP(class[[#This Row],[hwycov_id]],flow[[hwycov_id]:[flow_day]],2,FALSE)</f>
        <v>17702.120819</v>
      </c>
      <c r="L1460" s="229">
        <f t="shared" si="69"/>
        <v>-0.10595349398989895</v>
      </c>
      <c r="M1460" s="228">
        <f t="shared" si="70"/>
        <v>-2097.8791810000002</v>
      </c>
      <c r="N1460" s="228">
        <f t="shared" si="71"/>
        <v>4401097.058073232</v>
      </c>
      <c r="O1460" s="59" t="e">
        <f>VLOOKUP(class[[#This Row],[hwycov_id]],check!$A$2:$P$26,16,FALSE)</f>
        <v>#N/A</v>
      </c>
      <c r="P1460" s="59">
        <v>1484</v>
      </c>
      <c r="Q1460" s="304">
        <f>ROUND(class[[#This Row],[count]],-3)</f>
        <v>20000</v>
      </c>
      <c r="R1460" s="321">
        <f>VLOOKUP(class[[#This Row],[count_rd]],caltran!$J$2:$P$182,7,FALSE)</f>
        <v>14500</v>
      </c>
      <c r="S1460" s="321">
        <f>VLOOKUP(class[[#This Row],[count_rd]],caltran!$J$2:$P$182,6,FALSE)</f>
        <v>25500</v>
      </c>
      <c r="T1460" s="59">
        <f>IF(AND(class[[#This Row],[flow]]&gt;=class[[#This Row],[low]], class[[#This Row],[flow]]&lt;=class[[#This Row],[high]]),1,0)</f>
        <v>1</v>
      </c>
    </row>
    <row r="1461" spans="1:20">
      <c r="A1461" s="59">
        <v>1767</v>
      </c>
      <c r="B1461" s="59">
        <v>3</v>
      </c>
      <c r="C1461" s="59">
        <v>1</v>
      </c>
      <c r="D1461" s="59">
        <v>2</v>
      </c>
      <c r="E1461" s="59" t="s">
        <v>82</v>
      </c>
      <c r="F1461" s="59">
        <v>3</v>
      </c>
      <c r="G1461" s="227">
        <v>1</v>
      </c>
      <c r="H1461" s="227">
        <v>3</v>
      </c>
      <c r="I1461" s="227">
        <v>14</v>
      </c>
      <c r="J1461" s="59">
        <v>19843</v>
      </c>
      <c r="K1461" s="78">
        <f>VLOOKUP(class[[#This Row],[hwycov_id]],flow[[hwycov_id]:[flow_day]],2,FALSE)</f>
        <v>19680.279006000001</v>
      </c>
      <c r="L1461" s="229">
        <f t="shared" si="69"/>
        <v>-8.200423020712555E-3</v>
      </c>
      <c r="M1461" s="228">
        <f t="shared" si="70"/>
        <v>-162.72099399999934</v>
      </c>
      <c r="N1461" s="228">
        <f t="shared" si="71"/>
        <v>26478.121888347821</v>
      </c>
      <c r="O1461" s="59" t="e">
        <f>VLOOKUP(class[[#This Row],[hwycov_id]],check!$A$2:$P$26,16,FALSE)</f>
        <v>#N/A</v>
      </c>
      <c r="P1461" s="59">
        <v>1485</v>
      </c>
      <c r="Q1461" s="304">
        <f>ROUND(class[[#This Row],[count]],-3)</f>
        <v>20000</v>
      </c>
      <c r="R1461" s="321">
        <f>VLOOKUP(class[[#This Row],[count_rd]],caltran!$J$2:$P$182,7,FALSE)</f>
        <v>14500</v>
      </c>
      <c r="S1461" s="321">
        <f>VLOOKUP(class[[#This Row],[count_rd]],caltran!$J$2:$P$182,6,FALSE)</f>
        <v>25500</v>
      </c>
      <c r="T1461" s="59">
        <f>IF(AND(class[[#This Row],[flow]]&gt;=class[[#This Row],[low]], class[[#This Row],[flow]]&lt;=class[[#This Row],[high]]),1,0)</f>
        <v>1</v>
      </c>
    </row>
    <row r="1462" spans="1:20">
      <c r="A1462" s="59">
        <v>5751</v>
      </c>
      <c r="B1462" s="59">
        <v>3</v>
      </c>
      <c r="C1462" s="59">
        <v>1</v>
      </c>
      <c r="D1462" s="59">
        <v>2</v>
      </c>
      <c r="E1462" s="59" t="s">
        <v>82</v>
      </c>
      <c r="F1462" s="59">
        <v>3</v>
      </c>
      <c r="G1462" s="227">
        <v>1</v>
      </c>
      <c r="H1462" s="227">
        <v>7</v>
      </c>
      <c r="I1462" s="227">
        <v>7</v>
      </c>
      <c r="J1462" s="59">
        <v>19900</v>
      </c>
      <c r="K1462" s="78">
        <f>VLOOKUP(class[[#This Row],[hwycov_id]],flow[[hwycov_id]:[flow_day]],2,FALSE)</f>
        <v>18313.699767999999</v>
      </c>
      <c r="L1462" s="229">
        <f t="shared" si="69"/>
        <v>-7.9713579497487475E-2</v>
      </c>
      <c r="M1462" s="228">
        <f t="shared" si="70"/>
        <v>-1586.3002320000014</v>
      </c>
      <c r="N1462" s="228">
        <f t="shared" si="71"/>
        <v>2516348.4260432585</v>
      </c>
      <c r="O1462" s="59" t="e">
        <f>VLOOKUP(class[[#This Row],[hwycov_id]],check!$A$2:$P$26,16,FALSE)</f>
        <v>#N/A</v>
      </c>
      <c r="P1462" s="59">
        <v>1486</v>
      </c>
      <c r="Q1462" s="304">
        <f>ROUND(class[[#This Row],[count]],-3)</f>
        <v>20000</v>
      </c>
      <c r="R1462" s="321">
        <f>VLOOKUP(class[[#This Row],[count_rd]],caltran!$J$2:$P$182,7,FALSE)</f>
        <v>14500</v>
      </c>
      <c r="S1462" s="321">
        <f>VLOOKUP(class[[#This Row],[count_rd]],caltran!$J$2:$P$182,6,FALSE)</f>
        <v>25500</v>
      </c>
      <c r="T1462" s="59">
        <f>IF(AND(class[[#This Row],[flow]]&gt;=class[[#This Row],[low]], class[[#This Row],[flow]]&lt;=class[[#This Row],[high]]),1,0)</f>
        <v>1</v>
      </c>
    </row>
    <row r="1463" spans="1:20">
      <c r="A1463" s="59">
        <v>19168</v>
      </c>
      <c r="B1463" s="59">
        <v>3</v>
      </c>
      <c r="C1463" s="59">
        <v>1</v>
      </c>
      <c r="D1463" s="59">
        <v>2</v>
      </c>
      <c r="E1463" s="59" t="s">
        <v>82</v>
      </c>
      <c r="F1463" s="59">
        <v>3</v>
      </c>
      <c r="G1463" s="227">
        <v>1</v>
      </c>
      <c r="H1463" s="227">
        <v>4</v>
      </c>
      <c r="I1463" s="227">
        <v>14</v>
      </c>
      <c r="J1463" s="59">
        <v>19903</v>
      </c>
      <c r="K1463" s="78">
        <f>VLOOKUP(class[[#This Row],[hwycov_id]],flow[[hwycov_id]:[flow_day]],2,FALSE)</f>
        <v>12456.278839999999</v>
      </c>
      <c r="L1463" s="229">
        <f t="shared" si="69"/>
        <v>-0.37415068884087832</v>
      </c>
      <c r="M1463" s="228">
        <f t="shared" si="70"/>
        <v>-7446.721160000001</v>
      </c>
      <c r="N1463" s="228">
        <f t="shared" si="71"/>
        <v>55453656.03479176</v>
      </c>
      <c r="O1463" s="59" t="e">
        <f>VLOOKUP(class[[#This Row],[hwycov_id]],check!$A$2:$P$26,16,FALSE)</f>
        <v>#N/A</v>
      </c>
      <c r="P1463" s="59">
        <v>1487</v>
      </c>
      <c r="Q1463" s="304">
        <f>ROUND(class[[#This Row],[count]],-3)</f>
        <v>20000</v>
      </c>
      <c r="R1463" s="321">
        <f>VLOOKUP(class[[#This Row],[count_rd]],caltran!$J$2:$P$182,7,FALSE)</f>
        <v>14500</v>
      </c>
      <c r="S1463" s="321">
        <f>VLOOKUP(class[[#This Row],[count_rd]],caltran!$J$2:$P$182,6,FALSE)</f>
        <v>25500</v>
      </c>
      <c r="T1463" s="59">
        <f>IF(AND(class[[#This Row],[flow]]&gt;=class[[#This Row],[low]], class[[#This Row],[flow]]&lt;=class[[#This Row],[high]]),1,0)</f>
        <v>0</v>
      </c>
    </row>
    <row r="1464" spans="1:20">
      <c r="A1464" s="59">
        <v>4192</v>
      </c>
      <c r="B1464" s="59">
        <v>3</v>
      </c>
      <c r="C1464" s="59">
        <v>1</v>
      </c>
      <c r="D1464" s="59">
        <v>2</v>
      </c>
      <c r="E1464" s="59" t="s">
        <v>82</v>
      </c>
      <c r="F1464" s="59">
        <v>3</v>
      </c>
      <c r="G1464" s="227">
        <v>1</v>
      </c>
      <c r="H1464" s="227">
        <v>3</v>
      </c>
      <c r="I1464" s="227">
        <v>14</v>
      </c>
      <c r="J1464" s="59">
        <v>19961</v>
      </c>
      <c r="K1464" s="78">
        <f>VLOOKUP(class[[#This Row],[hwycov_id]],flow[[hwycov_id]:[flow_day]],2,FALSE)</f>
        <v>20703.684089000002</v>
      </c>
      <c r="L1464" s="229">
        <f t="shared" si="69"/>
        <v>3.7206757627373577E-2</v>
      </c>
      <c r="M1464" s="228">
        <f t="shared" si="70"/>
        <v>742.68408900000213</v>
      </c>
      <c r="N1464" s="228">
        <f t="shared" si="71"/>
        <v>551579.65605376312</v>
      </c>
      <c r="O1464" s="59" t="e">
        <f>VLOOKUP(class[[#This Row],[hwycov_id]],check!$A$2:$P$26,16,FALSE)</f>
        <v>#N/A</v>
      </c>
      <c r="P1464" s="59">
        <v>1488</v>
      </c>
      <c r="Q1464" s="304">
        <f>ROUND(class[[#This Row],[count]],-3)</f>
        <v>20000</v>
      </c>
      <c r="R1464" s="321">
        <f>VLOOKUP(class[[#This Row],[count_rd]],caltran!$J$2:$P$182,7,FALSE)</f>
        <v>14500</v>
      </c>
      <c r="S1464" s="321">
        <f>VLOOKUP(class[[#This Row],[count_rd]],caltran!$J$2:$P$182,6,FALSE)</f>
        <v>25500</v>
      </c>
      <c r="T1464" s="59">
        <f>IF(AND(class[[#This Row],[flow]]&gt;=class[[#This Row],[low]], class[[#This Row],[flow]]&lt;=class[[#This Row],[high]]),1,0)</f>
        <v>1</v>
      </c>
    </row>
    <row r="1465" spans="1:20">
      <c r="A1465" s="59">
        <v>16785</v>
      </c>
      <c r="B1465" s="59">
        <v>3</v>
      </c>
      <c r="C1465" s="59">
        <v>1</v>
      </c>
      <c r="D1465" s="59">
        <v>2</v>
      </c>
      <c r="E1465" s="59" t="s">
        <v>82</v>
      </c>
      <c r="F1465" s="59">
        <v>3</v>
      </c>
      <c r="G1465" s="227">
        <v>2</v>
      </c>
      <c r="H1465" s="227">
        <v>1</v>
      </c>
      <c r="I1465" s="227">
        <v>14</v>
      </c>
      <c r="J1465" s="59">
        <v>20035</v>
      </c>
      <c r="K1465" s="78">
        <f>VLOOKUP(class[[#This Row],[hwycov_id]],flow[[hwycov_id]:[flow_day]],2,FALSE)</f>
        <v>20790.378341000003</v>
      </c>
      <c r="L1465" s="229">
        <f t="shared" si="69"/>
        <v>3.7702936910406937E-2</v>
      </c>
      <c r="M1465" s="228">
        <f t="shared" si="70"/>
        <v>755.37834100000327</v>
      </c>
      <c r="N1465" s="228">
        <f t="shared" si="71"/>
        <v>570596.43805191724</v>
      </c>
      <c r="O1465" s="59" t="e">
        <f>VLOOKUP(class[[#This Row],[hwycov_id]],check!$A$2:$P$26,16,FALSE)</f>
        <v>#N/A</v>
      </c>
      <c r="P1465" s="59">
        <v>1489</v>
      </c>
      <c r="Q1465" s="304">
        <f>ROUND(class[[#This Row],[count]],-3)</f>
        <v>20000</v>
      </c>
      <c r="R1465" s="321">
        <f>VLOOKUP(class[[#This Row],[count_rd]],caltran!$J$2:$P$182,7,FALSE)</f>
        <v>14500</v>
      </c>
      <c r="S1465" s="321">
        <f>VLOOKUP(class[[#This Row],[count_rd]],caltran!$J$2:$P$182,6,FALSE)</f>
        <v>25500</v>
      </c>
      <c r="T1465" s="59">
        <f>IF(AND(class[[#This Row],[flow]]&gt;=class[[#This Row],[low]], class[[#This Row],[flow]]&lt;=class[[#This Row],[high]]),1,0)</f>
        <v>1</v>
      </c>
    </row>
    <row r="1466" spans="1:20">
      <c r="A1466" s="59">
        <v>19208</v>
      </c>
      <c r="B1466" s="59">
        <v>3</v>
      </c>
      <c r="C1466" s="59">
        <v>1</v>
      </c>
      <c r="D1466" s="59">
        <v>2</v>
      </c>
      <c r="E1466" s="59" t="s">
        <v>82</v>
      </c>
      <c r="F1466" s="59">
        <v>3</v>
      </c>
      <c r="G1466" s="227">
        <v>2</v>
      </c>
      <c r="H1466" s="227">
        <v>5</v>
      </c>
      <c r="I1466" s="227">
        <v>19</v>
      </c>
      <c r="J1466" s="59">
        <v>20100</v>
      </c>
      <c r="K1466" s="78">
        <f>VLOOKUP(class[[#This Row],[hwycov_id]],flow[[hwycov_id]:[flow_day]],2,FALSE)</f>
        <v>19160.026206999999</v>
      </c>
      <c r="L1466" s="229">
        <f t="shared" si="69"/>
        <v>-4.6764865323383087E-2</v>
      </c>
      <c r="M1466" s="228">
        <f t="shared" si="70"/>
        <v>-939.97379300000102</v>
      </c>
      <c r="N1466" s="228">
        <f t="shared" si="71"/>
        <v>883550.73152680881</v>
      </c>
      <c r="O1466" s="59" t="e">
        <f>VLOOKUP(class[[#This Row],[hwycov_id]],check!$A$2:$P$26,16,FALSE)</f>
        <v>#N/A</v>
      </c>
      <c r="P1466" s="59">
        <v>1490</v>
      </c>
      <c r="Q1466" s="304">
        <f>ROUND(class[[#This Row],[count]],-3)</f>
        <v>20000</v>
      </c>
      <c r="R1466" s="321">
        <f>VLOOKUP(class[[#This Row],[count_rd]],caltran!$J$2:$P$182,7,FALSE)</f>
        <v>14500</v>
      </c>
      <c r="S1466" s="321">
        <f>VLOOKUP(class[[#This Row],[count_rd]],caltran!$J$2:$P$182,6,FALSE)</f>
        <v>25500</v>
      </c>
      <c r="T1466" s="59">
        <f>IF(AND(class[[#This Row],[flow]]&gt;=class[[#This Row],[low]], class[[#This Row],[flow]]&lt;=class[[#This Row],[high]]),1,0)</f>
        <v>1</v>
      </c>
    </row>
    <row r="1467" spans="1:20">
      <c r="A1467" s="59">
        <v>20679</v>
      </c>
      <c r="B1467" s="59">
        <v>3</v>
      </c>
      <c r="C1467" s="59">
        <v>1</v>
      </c>
      <c r="D1467" s="59">
        <v>2</v>
      </c>
      <c r="E1467" s="59" t="s">
        <v>82</v>
      </c>
      <c r="F1467" s="59">
        <v>3</v>
      </c>
      <c r="G1467" s="227">
        <v>2</v>
      </c>
      <c r="H1467" s="227">
        <v>7</v>
      </c>
      <c r="I1467" s="227">
        <v>7</v>
      </c>
      <c r="J1467" s="59">
        <v>20100</v>
      </c>
      <c r="K1467" s="78">
        <f>VLOOKUP(class[[#This Row],[hwycov_id]],flow[[hwycov_id]:[flow_day]],2,FALSE)</f>
        <v>14821.919007</v>
      </c>
      <c r="L1467" s="229">
        <f t="shared" si="69"/>
        <v>-0.26259109417910442</v>
      </c>
      <c r="M1467" s="228">
        <f t="shared" si="70"/>
        <v>-5278.0809929999996</v>
      </c>
      <c r="N1467" s="228">
        <f t="shared" si="71"/>
        <v>27858138.968667861</v>
      </c>
      <c r="O1467" s="59" t="e">
        <f>VLOOKUP(class[[#This Row],[hwycov_id]],check!$A$2:$P$26,16,FALSE)</f>
        <v>#N/A</v>
      </c>
      <c r="P1467" s="59">
        <v>1491</v>
      </c>
      <c r="Q1467" s="304">
        <f>ROUND(class[[#This Row],[count]],-3)</f>
        <v>20000</v>
      </c>
      <c r="R1467" s="321">
        <f>VLOOKUP(class[[#This Row],[count_rd]],caltran!$J$2:$P$182,7,FALSE)</f>
        <v>14500</v>
      </c>
      <c r="S1467" s="321">
        <f>VLOOKUP(class[[#This Row],[count_rd]],caltran!$J$2:$P$182,6,FALSE)</f>
        <v>25500</v>
      </c>
      <c r="T1467" s="59">
        <f>IF(AND(class[[#This Row],[flow]]&gt;=class[[#This Row],[low]], class[[#This Row],[flow]]&lt;=class[[#This Row],[high]]),1,0)</f>
        <v>1</v>
      </c>
    </row>
    <row r="1468" spans="1:20">
      <c r="A1468" s="59">
        <v>16959</v>
      </c>
      <c r="B1468" s="59">
        <v>3</v>
      </c>
      <c r="C1468" s="59">
        <v>1</v>
      </c>
      <c r="D1468" s="59">
        <v>2</v>
      </c>
      <c r="E1468" s="59" t="s">
        <v>82</v>
      </c>
      <c r="F1468" s="59">
        <v>3</v>
      </c>
      <c r="G1468" s="227">
        <v>2</v>
      </c>
      <c r="H1468" s="227">
        <v>4</v>
      </c>
      <c r="I1468" s="227">
        <v>11</v>
      </c>
      <c r="J1468" s="59">
        <v>20300</v>
      </c>
      <c r="K1468" s="78">
        <f>VLOOKUP(class[[#This Row],[hwycov_id]],flow[[hwycov_id]:[flow_day]],2,FALSE)</f>
        <v>28772.859894000001</v>
      </c>
      <c r="L1468" s="229">
        <f t="shared" si="69"/>
        <v>0.41738226078817742</v>
      </c>
      <c r="M1468" s="228">
        <f t="shared" si="70"/>
        <v>8472.8598940000011</v>
      </c>
      <c r="N1468" s="228">
        <f t="shared" si="71"/>
        <v>71789354.783353716</v>
      </c>
      <c r="O1468" s="59" t="e">
        <f>VLOOKUP(class[[#This Row],[hwycov_id]],check!$A$2:$P$26,16,FALSE)</f>
        <v>#N/A</v>
      </c>
      <c r="P1468" s="59">
        <v>1492</v>
      </c>
      <c r="Q1468" s="304">
        <f>ROUND(class[[#This Row],[count]],-3)</f>
        <v>20000</v>
      </c>
      <c r="R1468" s="321">
        <f>VLOOKUP(class[[#This Row],[count_rd]],caltran!$J$2:$P$182,7,FALSE)</f>
        <v>14500</v>
      </c>
      <c r="S1468" s="321">
        <f>VLOOKUP(class[[#This Row],[count_rd]],caltran!$J$2:$P$182,6,FALSE)</f>
        <v>25500</v>
      </c>
      <c r="T1468" s="59">
        <f>IF(AND(class[[#This Row],[flow]]&gt;=class[[#This Row],[low]], class[[#This Row],[flow]]&lt;=class[[#This Row],[high]]),1,0)</f>
        <v>0</v>
      </c>
    </row>
    <row r="1469" spans="1:20">
      <c r="A1469" s="59">
        <v>17789</v>
      </c>
      <c r="B1469" s="59">
        <v>3</v>
      </c>
      <c r="C1469" s="59">
        <v>1</v>
      </c>
      <c r="D1469" s="59">
        <v>2</v>
      </c>
      <c r="E1469" s="59" t="s">
        <v>82</v>
      </c>
      <c r="F1469" s="59">
        <v>3</v>
      </c>
      <c r="G1469" s="227">
        <v>2</v>
      </c>
      <c r="H1469" s="227">
        <v>2</v>
      </c>
      <c r="I1469" s="227">
        <v>11</v>
      </c>
      <c r="J1469" s="59">
        <v>20300</v>
      </c>
      <c r="K1469" s="78">
        <f>VLOOKUP(class[[#This Row],[hwycov_id]],flow[[hwycov_id]:[flow_day]],2,FALSE)</f>
        <v>18431.712751999999</v>
      </c>
      <c r="L1469" s="229">
        <f t="shared" si="69"/>
        <v>-9.2033854581280772E-2</v>
      </c>
      <c r="M1469" s="228">
        <f t="shared" si="70"/>
        <v>-1868.2872480000005</v>
      </c>
      <c r="N1469" s="228">
        <f t="shared" si="71"/>
        <v>3490497.2410394154</v>
      </c>
      <c r="O1469" s="59" t="e">
        <f>VLOOKUP(class[[#This Row],[hwycov_id]],check!$A$2:$P$26,16,FALSE)</f>
        <v>#N/A</v>
      </c>
      <c r="P1469" s="59">
        <v>1493</v>
      </c>
      <c r="Q1469" s="304">
        <f>ROUND(class[[#This Row],[count]],-3)</f>
        <v>20000</v>
      </c>
      <c r="R1469" s="321">
        <f>VLOOKUP(class[[#This Row],[count_rd]],caltran!$J$2:$P$182,7,FALSE)</f>
        <v>14500</v>
      </c>
      <c r="S1469" s="321">
        <f>VLOOKUP(class[[#This Row],[count_rd]],caltran!$J$2:$P$182,6,FALSE)</f>
        <v>25500</v>
      </c>
      <c r="T1469" s="59">
        <f>IF(AND(class[[#This Row],[flow]]&gt;=class[[#This Row],[low]], class[[#This Row],[flow]]&lt;=class[[#This Row],[high]]),1,0)</f>
        <v>1</v>
      </c>
    </row>
    <row r="1470" spans="1:20">
      <c r="A1470" s="59">
        <v>12800</v>
      </c>
      <c r="B1470" s="59">
        <v>3</v>
      </c>
      <c r="C1470" s="59">
        <v>1</v>
      </c>
      <c r="D1470" s="59">
        <v>2</v>
      </c>
      <c r="E1470" s="59" t="s">
        <v>82</v>
      </c>
      <c r="F1470" s="59">
        <v>3</v>
      </c>
      <c r="G1470" s="227">
        <v>2</v>
      </c>
      <c r="H1470" s="227">
        <v>7</v>
      </c>
      <c r="I1470" s="227">
        <v>15</v>
      </c>
      <c r="J1470" s="59">
        <v>20300</v>
      </c>
      <c r="K1470" s="78">
        <f>VLOOKUP(class[[#This Row],[hwycov_id]],flow[[hwycov_id]:[flow_day]],2,FALSE)</f>
        <v>15408.413498</v>
      </c>
      <c r="L1470" s="229">
        <f t="shared" si="69"/>
        <v>-0.24096485231527098</v>
      </c>
      <c r="M1470" s="228">
        <f t="shared" si="70"/>
        <v>-4891.5865020000001</v>
      </c>
      <c r="N1470" s="228">
        <f t="shared" si="71"/>
        <v>23927618.506548598</v>
      </c>
      <c r="O1470" s="59" t="e">
        <f>VLOOKUP(class[[#This Row],[hwycov_id]],check!$A$2:$P$26,16,FALSE)</f>
        <v>#N/A</v>
      </c>
      <c r="P1470" s="59">
        <v>1494</v>
      </c>
      <c r="Q1470" s="304">
        <f>ROUND(class[[#This Row],[count]],-3)</f>
        <v>20000</v>
      </c>
      <c r="R1470" s="321">
        <f>VLOOKUP(class[[#This Row],[count_rd]],caltran!$J$2:$P$182,7,FALSE)</f>
        <v>14500</v>
      </c>
      <c r="S1470" s="321">
        <f>VLOOKUP(class[[#This Row],[count_rd]],caltran!$J$2:$P$182,6,FALSE)</f>
        <v>25500</v>
      </c>
      <c r="T1470" s="59">
        <f>IF(AND(class[[#This Row],[flow]]&gt;=class[[#This Row],[low]], class[[#This Row],[flow]]&lt;=class[[#This Row],[high]]),1,0)</f>
        <v>1</v>
      </c>
    </row>
    <row r="1471" spans="1:20">
      <c r="A1471" s="59">
        <v>9937</v>
      </c>
      <c r="B1471" s="59">
        <v>3</v>
      </c>
      <c r="C1471" s="59">
        <v>1</v>
      </c>
      <c r="D1471" s="59">
        <v>2</v>
      </c>
      <c r="E1471" s="59" t="s">
        <v>82</v>
      </c>
      <c r="F1471" s="59">
        <v>3</v>
      </c>
      <c r="G1471" s="227">
        <v>2</v>
      </c>
      <c r="H1471" s="227">
        <v>3</v>
      </c>
      <c r="I1471" s="227">
        <v>14</v>
      </c>
      <c r="J1471" s="59">
        <v>20305</v>
      </c>
      <c r="K1471" s="78">
        <f>VLOOKUP(class[[#This Row],[hwycov_id]],flow[[hwycov_id]:[flow_day]],2,FALSE)</f>
        <v>17117.737009</v>
      </c>
      <c r="L1471" s="229">
        <f t="shared" si="69"/>
        <v>-0.15696936670770745</v>
      </c>
      <c r="M1471" s="228">
        <f t="shared" si="70"/>
        <v>-3187.2629909999996</v>
      </c>
      <c r="N1471" s="228">
        <f t="shared" si="71"/>
        <v>10158645.373798264</v>
      </c>
      <c r="O1471" s="59" t="e">
        <f>VLOOKUP(class[[#This Row],[hwycov_id]],check!$A$2:$P$26,16,FALSE)</f>
        <v>#N/A</v>
      </c>
      <c r="P1471" s="59">
        <v>1495</v>
      </c>
      <c r="Q1471" s="304">
        <f>ROUND(class[[#This Row],[count]],-3)</f>
        <v>20000</v>
      </c>
      <c r="R1471" s="321">
        <f>VLOOKUP(class[[#This Row],[count_rd]],caltran!$J$2:$P$182,7,FALSE)</f>
        <v>14500</v>
      </c>
      <c r="S1471" s="321">
        <f>VLOOKUP(class[[#This Row],[count_rd]],caltran!$J$2:$P$182,6,FALSE)</f>
        <v>25500</v>
      </c>
      <c r="T1471" s="59">
        <f>IF(AND(class[[#This Row],[flow]]&gt;=class[[#This Row],[low]], class[[#This Row],[flow]]&lt;=class[[#This Row],[high]]),1,0)</f>
        <v>1</v>
      </c>
    </row>
    <row r="1472" spans="1:20">
      <c r="A1472" s="59">
        <v>16114</v>
      </c>
      <c r="B1472" s="59">
        <v>3</v>
      </c>
      <c r="C1472" s="59">
        <v>1</v>
      </c>
      <c r="D1472" s="59">
        <v>2</v>
      </c>
      <c r="E1472" s="59" t="s">
        <v>82</v>
      </c>
      <c r="F1472" s="59">
        <v>3</v>
      </c>
      <c r="G1472" s="227">
        <v>2</v>
      </c>
      <c r="H1472" s="227">
        <v>2</v>
      </c>
      <c r="I1472" s="227">
        <v>14</v>
      </c>
      <c r="J1472" s="59">
        <v>20388</v>
      </c>
      <c r="K1472" s="78">
        <f>VLOOKUP(class[[#This Row],[hwycov_id]],flow[[hwycov_id]:[flow_day]],2,FALSE)</f>
        <v>22803.775877</v>
      </c>
      <c r="L1472" s="229">
        <f t="shared" si="69"/>
        <v>0.11849008617814394</v>
      </c>
      <c r="M1472" s="228">
        <f t="shared" si="70"/>
        <v>2415.775877</v>
      </c>
      <c r="N1472" s="228">
        <f t="shared" si="71"/>
        <v>5835973.0878951196</v>
      </c>
      <c r="O1472" s="59" t="e">
        <f>VLOOKUP(class[[#This Row],[hwycov_id]],check!$A$2:$P$26,16,FALSE)</f>
        <v>#N/A</v>
      </c>
      <c r="P1472" s="59">
        <v>1496</v>
      </c>
      <c r="Q1472" s="304">
        <f>ROUND(class[[#This Row],[count]],-3)</f>
        <v>20000</v>
      </c>
      <c r="R1472" s="321">
        <f>VLOOKUP(class[[#This Row],[count_rd]],caltran!$J$2:$P$182,7,FALSE)</f>
        <v>14500</v>
      </c>
      <c r="S1472" s="321">
        <f>VLOOKUP(class[[#This Row],[count_rd]],caltran!$J$2:$P$182,6,FALSE)</f>
        <v>25500</v>
      </c>
      <c r="T1472" s="59">
        <f>IF(AND(class[[#This Row],[flow]]&gt;=class[[#This Row],[low]], class[[#This Row],[flow]]&lt;=class[[#This Row],[high]]),1,0)</f>
        <v>1</v>
      </c>
    </row>
    <row r="1473" spans="1:20">
      <c r="A1473" s="59">
        <v>30729</v>
      </c>
      <c r="B1473" s="59">
        <v>3</v>
      </c>
      <c r="C1473" s="59">
        <v>1</v>
      </c>
      <c r="D1473" s="59">
        <v>2</v>
      </c>
      <c r="E1473" s="59" t="s">
        <v>82</v>
      </c>
      <c r="F1473" s="59">
        <v>3</v>
      </c>
      <c r="G1473" s="227">
        <v>2</v>
      </c>
      <c r="H1473" s="227">
        <v>4</v>
      </c>
      <c r="I1473" s="227">
        <v>8</v>
      </c>
      <c r="J1473" s="59">
        <v>20400</v>
      </c>
      <c r="K1473" s="78">
        <f>VLOOKUP(class[[#This Row],[hwycov_id]],flow[[hwycov_id]:[flow_day]],2,FALSE)</f>
        <v>13084.772346999998</v>
      </c>
      <c r="L1473" s="229">
        <f t="shared" si="69"/>
        <v>-0.35858959083333342</v>
      </c>
      <c r="M1473" s="228">
        <f t="shared" si="70"/>
        <v>-7315.2276530000017</v>
      </c>
      <c r="N1473" s="228">
        <f t="shared" si="71"/>
        <v>53512555.615215912</v>
      </c>
      <c r="O1473" s="59" t="e">
        <f>VLOOKUP(class[[#This Row],[hwycov_id]],check!$A$2:$P$26,16,FALSE)</f>
        <v>#N/A</v>
      </c>
      <c r="P1473" s="59">
        <v>1497</v>
      </c>
      <c r="Q1473" s="304">
        <f>ROUND(class[[#This Row],[count]],-3)</f>
        <v>20000</v>
      </c>
      <c r="R1473" s="321">
        <f>VLOOKUP(class[[#This Row],[count_rd]],caltran!$J$2:$P$182,7,FALSE)</f>
        <v>14500</v>
      </c>
      <c r="S1473" s="321">
        <f>VLOOKUP(class[[#This Row],[count_rd]],caltran!$J$2:$P$182,6,FALSE)</f>
        <v>25500</v>
      </c>
      <c r="T1473" s="59">
        <f>IF(AND(class[[#This Row],[flow]]&gt;=class[[#This Row],[low]], class[[#This Row],[flow]]&lt;=class[[#This Row],[high]]),1,0)</f>
        <v>0</v>
      </c>
    </row>
    <row r="1474" spans="1:20">
      <c r="A1474" s="59">
        <v>13291</v>
      </c>
      <c r="B1474" s="59">
        <v>3</v>
      </c>
      <c r="C1474" s="59">
        <v>1</v>
      </c>
      <c r="D1474" s="59">
        <v>2</v>
      </c>
      <c r="E1474" s="59" t="s">
        <v>82</v>
      </c>
      <c r="F1474" s="59">
        <v>3</v>
      </c>
      <c r="G1474" s="227">
        <v>2</v>
      </c>
      <c r="H1474" s="227">
        <v>6</v>
      </c>
      <c r="I1474" s="227">
        <v>1</v>
      </c>
      <c r="J1474" s="59">
        <v>20400</v>
      </c>
      <c r="K1474" s="78">
        <f>VLOOKUP(class[[#This Row],[hwycov_id]],flow[[hwycov_id]:[flow_day]],2,FALSE)</f>
        <v>12020.382141000002</v>
      </c>
      <c r="L1474" s="229">
        <f t="shared" ref="L1474:L1537" si="72">K1474/J1474-1</f>
        <v>-0.41076558132352936</v>
      </c>
      <c r="M1474" s="228">
        <f t="shared" ref="M1474:M1537" si="73">K1474-J1474</f>
        <v>-8379.6178589999981</v>
      </c>
      <c r="N1474" s="228">
        <f t="shared" ref="N1474:N1537" si="74">POWER(M1474,2)</f>
        <v>70217995.462871715</v>
      </c>
      <c r="O1474" s="59" t="e">
        <f>VLOOKUP(class[[#This Row],[hwycov_id]],check!$A$2:$P$26,16,FALSE)</f>
        <v>#N/A</v>
      </c>
      <c r="P1474" s="59">
        <v>1498</v>
      </c>
      <c r="Q1474" s="304">
        <f>ROUND(class[[#This Row],[count]],-3)</f>
        <v>20000</v>
      </c>
      <c r="R1474" s="321">
        <f>VLOOKUP(class[[#This Row],[count_rd]],caltran!$J$2:$P$182,7,FALSE)</f>
        <v>14500</v>
      </c>
      <c r="S1474" s="321">
        <f>VLOOKUP(class[[#This Row],[count_rd]],caltran!$J$2:$P$182,6,FALSE)</f>
        <v>25500</v>
      </c>
      <c r="T1474" s="59">
        <f>IF(AND(class[[#This Row],[flow]]&gt;=class[[#This Row],[low]], class[[#This Row],[flow]]&lt;=class[[#This Row],[high]]),1,0)</f>
        <v>0</v>
      </c>
    </row>
    <row r="1475" spans="1:20">
      <c r="A1475" s="59">
        <v>11315</v>
      </c>
      <c r="B1475" s="59">
        <v>3</v>
      </c>
      <c r="C1475" s="59">
        <v>1</v>
      </c>
      <c r="D1475" s="59">
        <v>2</v>
      </c>
      <c r="E1475" s="59" t="s">
        <v>82</v>
      </c>
      <c r="F1475" s="59">
        <v>3</v>
      </c>
      <c r="G1475" s="227">
        <v>2</v>
      </c>
      <c r="H1475" s="227">
        <v>5</v>
      </c>
      <c r="I1475" s="227">
        <v>16</v>
      </c>
      <c r="J1475" s="59">
        <v>20400</v>
      </c>
      <c r="K1475" s="78">
        <f>VLOOKUP(class[[#This Row],[hwycov_id]],flow[[hwycov_id]:[flow_day]],2,FALSE)</f>
        <v>14376.608886</v>
      </c>
      <c r="L1475" s="229">
        <f t="shared" si="72"/>
        <v>-0.29526427029411761</v>
      </c>
      <c r="M1475" s="228">
        <f t="shared" si="73"/>
        <v>-6023.391114</v>
      </c>
      <c r="N1475" s="228">
        <f t="shared" si="74"/>
        <v>36281240.512214161</v>
      </c>
      <c r="O1475" s="59" t="e">
        <f>VLOOKUP(class[[#This Row],[hwycov_id]],check!$A$2:$P$26,16,FALSE)</f>
        <v>#N/A</v>
      </c>
      <c r="P1475" s="59">
        <v>1499</v>
      </c>
      <c r="Q1475" s="304">
        <f>ROUND(class[[#This Row],[count]],-3)</f>
        <v>20000</v>
      </c>
      <c r="R1475" s="321">
        <f>VLOOKUP(class[[#This Row],[count_rd]],caltran!$J$2:$P$182,7,FALSE)</f>
        <v>14500</v>
      </c>
      <c r="S1475" s="321">
        <f>VLOOKUP(class[[#This Row],[count_rd]],caltran!$J$2:$P$182,6,FALSE)</f>
        <v>25500</v>
      </c>
      <c r="T1475" s="59">
        <f>IF(AND(class[[#This Row],[flow]]&gt;=class[[#This Row],[low]], class[[#This Row],[flow]]&lt;=class[[#This Row],[high]]),1,0)</f>
        <v>0</v>
      </c>
    </row>
    <row r="1476" spans="1:20">
      <c r="A1476" s="59">
        <v>7020</v>
      </c>
      <c r="B1476" s="59">
        <v>3</v>
      </c>
      <c r="C1476" s="59">
        <v>1</v>
      </c>
      <c r="D1476" s="59">
        <v>2</v>
      </c>
      <c r="E1476" s="59" t="s">
        <v>82</v>
      </c>
      <c r="F1476" s="59">
        <v>3</v>
      </c>
      <c r="G1476" s="227">
        <v>2</v>
      </c>
      <c r="H1476" s="227">
        <v>2</v>
      </c>
      <c r="I1476" s="227">
        <v>11</v>
      </c>
      <c r="J1476" s="59">
        <v>20400</v>
      </c>
      <c r="K1476" s="78">
        <f>VLOOKUP(class[[#This Row],[hwycov_id]],flow[[hwycov_id]:[flow_day]],2,FALSE)</f>
        <v>13843.440766</v>
      </c>
      <c r="L1476" s="229">
        <f t="shared" si="72"/>
        <v>-0.32139996245098046</v>
      </c>
      <c r="M1476" s="228">
        <f t="shared" si="73"/>
        <v>-6556.5592340000003</v>
      </c>
      <c r="N1476" s="228">
        <f t="shared" si="74"/>
        <v>42988468.98895067</v>
      </c>
      <c r="O1476" s="59" t="e">
        <f>VLOOKUP(class[[#This Row],[hwycov_id]],check!$A$2:$P$26,16,FALSE)</f>
        <v>#N/A</v>
      </c>
      <c r="P1476" s="59">
        <v>1500</v>
      </c>
      <c r="Q1476" s="304">
        <f>ROUND(class[[#This Row],[count]],-3)</f>
        <v>20000</v>
      </c>
      <c r="R1476" s="321">
        <f>VLOOKUP(class[[#This Row],[count_rd]],caltran!$J$2:$P$182,7,FALSE)</f>
        <v>14500</v>
      </c>
      <c r="S1476" s="321">
        <f>VLOOKUP(class[[#This Row],[count_rd]],caltran!$J$2:$P$182,6,FALSE)</f>
        <v>25500</v>
      </c>
      <c r="T1476" s="59">
        <f>IF(AND(class[[#This Row],[flow]]&gt;=class[[#This Row],[low]], class[[#This Row],[flow]]&lt;=class[[#This Row],[high]]),1,0)</f>
        <v>0</v>
      </c>
    </row>
    <row r="1477" spans="1:20">
      <c r="A1477" s="59">
        <v>7496</v>
      </c>
      <c r="B1477" s="59">
        <v>3</v>
      </c>
      <c r="C1477" s="59">
        <v>1</v>
      </c>
      <c r="D1477" s="59">
        <v>2</v>
      </c>
      <c r="E1477" s="59" t="s">
        <v>82</v>
      </c>
      <c r="F1477" s="59">
        <v>3</v>
      </c>
      <c r="G1477" s="227">
        <v>2</v>
      </c>
      <c r="H1477" s="227">
        <v>5</v>
      </c>
      <c r="I1477" s="227">
        <v>5</v>
      </c>
      <c r="J1477" s="59">
        <v>20400</v>
      </c>
      <c r="K1477" s="78">
        <f>VLOOKUP(class[[#This Row],[hwycov_id]],flow[[hwycov_id]:[flow_day]],2,FALSE)</f>
        <v>23512.402526000002</v>
      </c>
      <c r="L1477" s="229">
        <f t="shared" si="72"/>
        <v>0.15256875127450997</v>
      </c>
      <c r="M1477" s="228">
        <f t="shared" si="73"/>
        <v>3112.4025260000017</v>
      </c>
      <c r="N1477" s="228">
        <f t="shared" si="74"/>
        <v>9687049.4838511907</v>
      </c>
      <c r="O1477" s="59" t="e">
        <f>VLOOKUP(class[[#This Row],[hwycov_id]],check!$A$2:$P$26,16,FALSE)</f>
        <v>#N/A</v>
      </c>
      <c r="P1477" s="59">
        <v>1501</v>
      </c>
      <c r="Q1477" s="304">
        <f>ROUND(class[[#This Row],[count]],-3)</f>
        <v>20000</v>
      </c>
      <c r="R1477" s="321">
        <f>VLOOKUP(class[[#This Row],[count_rd]],caltran!$J$2:$P$182,7,FALSE)</f>
        <v>14500</v>
      </c>
      <c r="S1477" s="321">
        <f>VLOOKUP(class[[#This Row],[count_rd]],caltran!$J$2:$P$182,6,FALSE)</f>
        <v>25500</v>
      </c>
      <c r="T1477" s="59">
        <f>IF(AND(class[[#This Row],[flow]]&gt;=class[[#This Row],[low]], class[[#This Row],[flow]]&lt;=class[[#This Row],[high]]),1,0)</f>
        <v>1</v>
      </c>
    </row>
    <row r="1478" spans="1:20">
      <c r="A1478" s="59">
        <v>3988</v>
      </c>
      <c r="B1478" s="59">
        <v>3</v>
      </c>
      <c r="C1478" s="59">
        <v>1</v>
      </c>
      <c r="D1478" s="59">
        <v>2</v>
      </c>
      <c r="E1478" s="59" t="s">
        <v>82</v>
      </c>
      <c r="F1478" s="59">
        <v>3</v>
      </c>
      <c r="G1478" s="227">
        <v>2</v>
      </c>
      <c r="H1478" s="227">
        <v>4</v>
      </c>
      <c r="I1478" s="227">
        <v>2</v>
      </c>
      <c r="J1478" s="59">
        <v>20500</v>
      </c>
      <c r="K1478" s="78">
        <f>VLOOKUP(class[[#This Row],[hwycov_id]],flow[[hwycov_id]:[flow_day]],2,FALSE)</f>
        <v>21498.415373999997</v>
      </c>
      <c r="L1478" s="229">
        <f t="shared" si="72"/>
        <v>4.8703188975609546E-2</v>
      </c>
      <c r="M1478" s="228">
        <f t="shared" si="73"/>
        <v>998.41537399999652</v>
      </c>
      <c r="N1478" s="228">
        <f t="shared" si="74"/>
        <v>996833.25903955288</v>
      </c>
      <c r="O1478" s="59" t="e">
        <f>VLOOKUP(class[[#This Row],[hwycov_id]],check!$A$2:$P$26,16,FALSE)</f>
        <v>#N/A</v>
      </c>
      <c r="P1478" s="59">
        <v>1502</v>
      </c>
      <c r="Q1478" s="304">
        <f>ROUND(class[[#This Row],[count]],-3)</f>
        <v>21000</v>
      </c>
      <c r="R1478" s="321">
        <f>VLOOKUP(class[[#This Row],[count_rd]],caltran!$J$2:$P$182,7,FALSE)</f>
        <v>15330</v>
      </c>
      <c r="S1478" s="321">
        <f>VLOOKUP(class[[#This Row],[count_rd]],caltran!$J$2:$P$182,6,FALSE)</f>
        <v>26670</v>
      </c>
      <c r="T1478" s="59">
        <f>IF(AND(class[[#This Row],[flow]]&gt;=class[[#This Row],[low]], class[[#This Row],[flow]]&lt;=class[[#This Row],[high]]),1,0)</f>
        <v>1</v>
      </c>
    </row>
    <row r="1479" spans="1:20">
      <c r="A1479" s="59">
        <v>7949</v>
      </c>
      <c r="B1479" s="59">
        <v>3</v>
      </c>
      <c r="C1479" s="59">
        <v>1</v>
      </c>
      <c r="D1479" s="59">
        <v>2</v>
      </c>
      <c r="E1479" s="59" t="s">
        <v>82</v>
      </c>
      <c r="F1479" s="59">
        <v>3</v>
      </c>
      <c r="G1479" s="227">
        <v>2</v>
      </c>
      <c r="H1479" s="227">
        <v>5</v>
      </c>
      <c r="I1479" s="227">
        <v>9</v>
      </c>
      <c r="J1479" s="59">
        <v>20600</v>
      </c>
      <c r="K1479" s="78">
        <f>VLOOKUP(class[[#This Row],[hwycov_id]],flow[[hwycov_id]:[flow_day]],2,FALSE)</f>
        <v>31921.264343999999</v>
      </c>
      <c r="L1479" s="229">
        <f t="shared" si="72"/>
        <v>0.54957593902912616</v>
      </c>
      <c r="M1479" s="228">
        <f t="shared" si="73"/>
        <v>11321.264343999999</v>
      </c>
      <c r="N1479" s="228">
        <f t="shared" si="74"/>
        <v>128171026.34672573</v>
      </c>
      <c r="O1479" s="59" t="e">
        <f>VLOOKUP(class[[#This Row],[hwycov_id]],check!$A$2:$P$26,16,FALSE)</f>
        <v>#N/A</v>
      </c>
      <c r="P1479" s="59">
        <v>1503</v>
      </c>
      <c r="Q1479" s="304">
        <f>ROUND(class[[#This Row],[count]],-3)</f>
        <v>21000</v>
      </c>
      <c r="R1479" s="321">
        <f>VLOOKUP(class[[#This Row],[count_rd]],caltran!$J$2:$P$182,7,FALSE)</f>
        <v>15330</v>
      </c>
      <c r="S1479" s="321">
        <f>VLOOKUP(class[[#This Row],[count_rd]],caltran!$J$2:$P$182,6,FALSE)</f>
        <v>26670</v>
      </c>
      <c r="T1479" s="59">
        <f>IF(AND(class[[#This Row],[flow]]&gt;=class[[#This Row],[low]], class[[#This Row],[flow]]&lt;=class[[#This Row],[high]]),1,0)</f>
        <v>0</v>
      </c>
    </row>
    <row r="1480" spans="1:20">
      <c r="A1480" s="59">
        <v>31021</v>
      </c>
      <c r="B1480" s="59">
        <v>3</v>
      </c>
      <c r="C1480" s="59">
        <v>1</v>
      </c>
      <c r="D1480" s="59">
        <v>2</v>
      </c>
      <c r="E1480" s="59" t="s">
        <v>82</v>
      </c>
      <c r="F1480" s="59">
        <v>3</v>
      </c>
      <c r="G1480" s="227">
        <v>2</v>
      </c>
      <c r="H1480" s="227">
        <v>5</v>
      </c>
      <c r="I1480" s="227">
        <v>9</v>
      </c>
      <c r="J1480" s="59">
        <v>20600</v>
      </c>
      <c r="K1480" s="78">
        <f>VLOOKUP(class[[#This Row],[hwycov_id]],flow[[hwycov_id]:[flow_day]],2,FALSE)</f>
        <v>27628.717253999999</v>
      </c>
      <c r="L1480" s="229">
        <f t="shared" si="72"/>
        <v>0.34119986669902902</v>
      </c>
      <c r="M1480" s="228">
        <f t="shared" si="73"/>
        <v>7028.7172539999992</v>
      </c>
      <c r="N1480" s="228">
        <f t="shared" si="74"/>
        <v>49402866.236677289</v>
      </c>
      <c r="O1480" s="59" t="e">
        <f>VLOOKUP(class[[#This Row],[hwycov_id]],check!$A$2:$P$26,16,FALSE)</f>
        <v>#N/A</v>
      </c>
      <c r="P1480" s="59">
        <v>1504</v>
      </c>
      <c r="Q1480" s="304">
        <f>ROUND(class[[#This Row],[count]],-3)</f>
        <v>21000</v>
      </c>
      <c r="R1480" s="321">
        <f>VLOOKUP(class[[#This Row],[count_rd]],caltran!$J$2:$P$182,7,FALSE)</f>
        <v>15330</v>
      </c>
      <c r="S1480" s="321">
        <f>VLOOKUP(class[[#This Row],[count_rd]],caltran!$J$2:$P$182,6,FALSE)</f>
        <v>26670</v>
      </c>
      <c r="T1480" s="59">
        <f>IF(AND(class[[#This Row],[flow]]&gt;=class[[#This Row],[low]], class[[#This Row],[flow]]&lt;=class[[#This Row],[high]]),1,0)</f>
        <v>0</v>
      </c>
    </row>
    <row r="1481" spans="1:20">
      <c r="A1481" s="59">
        <v>16381</v>
      </c>
      <c r="B1481" s="59">
        <v>3</v>
      </c>
      <c r="C1481" s="59">
        <v>1</v>
      </c>
      <c r="D1481" s="59">
        <v>2</v>
      </c>
      <c r="E1481" s="59" t="s">
        <v>82</v>
      </c>
      <c r="F1481" s="59">
        <v>3</v>
      </c>
      <c r="G1481" s="227">
        <v>2</v>
      </c>
      <c r="H1481" s="227">
        <v>3</v>
      </c>
      <c r="I1481" s="227">
        <v>14</v>
      </c>
      <c r="J1481" s="59">
        <v>20722</v>
      </c>
      <c r="K1481" s="78">
        <f>VLOOKUP(class[[#This Row],[hwycov_id]],flow[[hwycov_id]:[flow_day]],2,FALSE)</f>
        <v>25894.602616999997</v>
      </c>
      <c r="L1481" s="229">
        <f t="shared" si="72"/>
        <v>0.24961888895859463</v>
      </c>
      <c r="M1481" s="228">
        <f t="shared" si="73"/>
        <v>5172.6026169999968</v>
      </c>
      <c r="N1481" s="228">
        <f t="shared" si="74"/>
        <v>26755817.833395217</v>
      </c>
      <c r="O1481" s="59" t="e">
        <f>VLOOKUP(class[[#This Row],[hwycov_id]],check!$A$2:$P$26,16,FALSE)</f>
        <v>#N/A</v>
      </c>
      <c r="P1481" s="59">
        <v>1505</v>
      </c>
      <c r="Q1481" s="304">
        <f>ROUND(class[[#This Row],[count]],-3)</f>
        <v>21000</v>
      </c>
      <c r="R1481" s="321">
        <f>VLOOKUP(class[[#This Row],[count_rd]],caltran!$J$2:$P$182,7,FALSE)</f>
        <v>15330</v>
      </c>
      <c r="S1481" s="321">
        <f>VLOOKUP(class[[#This Row],[count_rd]],caltran!$J$2:$P$182,6,FALSE)</f>
        <v>26670</v>
      </c>
      <c r="T1481" s="59">
        <f>IF(AND(class[[#This Row],[flow]]&gt;=class[[#This Row],[low]], class[[#This Row],[flow]]&lt;=class[[#This Row],[high]]),1,0)</f>
        <v>1</v>
      </c>
    </row>
    <row r="1482" spans="1:20">
      <c r="A1482" s="59">
        <v>608</v>
      </c>
      <c r="B1482" s="59">
        <v>3</v>
      </c>
      <c r="C1482" s="59">
        <v>1</v>
      </c>
      <c r="D1482" s="59">
        <v>2</v>
      </c>
      <c r="E1482" s="59" t="s">
        <v>82</v>
      </c>
      <c r="F1482" s="59">
        <v>3</v>
      </c>
      <c r="G1482" s="227">
        <v>2</v>
      </c>
      <c r="H1482" s="227">
        <v>5</v>
      </c>
      <c r="I1482" s="227">
        <v>5</v>
      </c>
      <c r="J1482" s="59">
        <v>20800</v>
      </c>
      <c r="K1482" s="78">
        <f>VLOOKUP(class[[#This Row],[hwycov_id]],flow[[hwycov_id]:[flow_day]],2,FALSE)</f>
        <v>18444.466720999997</v>
      </c>
      <c r="L1482" s="229">
        <f t="shared" si="72"/>
        <v>-0.11324679225961554</v>
      </c>
      <c r="M1482" s="228">
        <f t="shared" si="73"/>
        <v>-2355.5332790000029</v>
      </c>
      <c r="N1482" s="228">
        <f t="shared" si="74"/>
        <v>5548537.0284765055</v>
      </c>
      <c r="O1482" s="59" t="e">
        <f>VLOOKUP(class[[#This Row],[hwycov_id]],check!$A$2:$P$26,16,FALSE)</f>
        <v>#N/A</v>
      </c>
      <c r="P1482" s="59">
        <v>1506</v>
      </c>
      <c r="Q1482" s="304">
        <f>ROUND(class[[#This Row],[count]],-3)</f>
        <v>21000</v>
      </c>
      <c r="R1482" s="321">
        <f>VLOOKUP(class[[#This Row],[count_rd]],caltran!$J$2:$P$182,7,FALSE)</f>
        <v>15330</v>
      </c>
      <c r="S1482" s="321">
        <f>VLOOKUP(class[[#This Row],[count_rd]],caltran!$J$2:$P$182,6,FALSE)</f>
        <v>26670</v>
      </c>
      <c r="T1482" s="59">
        <f>IF(AND(class[[#This Row],[flow]]&gt;=class[[#This Row],[low]], class[[#This Row],[flow]]&lt;=class[[#This Row],[high]]),1,0)</f>
        <v>1</v>
      </c>
    </row>
    <row r="1483" spans="1:20">
      <c r="A1483" s="59">
        <v>9940</v>
      </c>
      <c r="B1483" s="59">
        <v>3</v>
      </c>
      <c r="C1483" s="59">
        <v>1</v>
      </c>
      <c r="D1483" s="59">
        <v>2</v>
      </c>
      <c r="E1483" s="59" t="s">
        <v>82</v>
      </c>
      <c r="F1483" s="59">
        <v>3</v>
      </c>
      <c r="G1483" s="227">
        <v>2</v>
      </c>
      <c r="H1483" s="227">
        <v>3</v>
      </c>
      <c r="I1483" s="227">
        <v>14</v>
      </c>
      <c r="J1483" s="59">
        <v>20980</v>
      </c>
      <c r="K1483" s="78">
        <f>VLOOKUP(class[[#This Row],[hwycov_id]],flow[[hwycov_id]:[flow_day]],2,FALSE)</f>
        <v>12441.771979000001</v>
      </c>
      <c r="L1483" s="229">
        <f t="shared" si="72"/>
        <v>-0.40696987707340315</v>
      </c>
      <c r="M1483" s="228">
        <f t="shared" si="73"/>
        <v>-8538.228020999999</v>
      </c>
      <c r="N1483" s="228">
        <f t="shared" si="74"/>
        <v>72901337.738589555</v>
      </c>
      <c r="O1483" s="59" t="e">
        <f>VLOOKUP(class[[#This Row],[hwycov_id]],check!$A$2:$P$26,16,FALSE)</f>
        <v>#N/A</v>
      </c>
      <c r="P1483" s="59">
        <v>1507</v>
      </c>
      <c r="Q1483" s="304">
        <f>ROUND(class[[#This Row],[count]],-3)</f>
        <v>21000</v>
      </c>
      <c r="R1483" s="321">
        <f>VLOOKUP(class[[#This Row],[count_rd]],caltran!$J$2:$P$182,7,FALSE)</f>
        <v>15330</v>
      </c>
      <c r="S1483" s="321">
        <f>VLOOKUP(class[[#This Row],[count_rd]],caltran!$J$2:$P$182,6,FALSE)</f>
        <v>26670</v>
      </c>
      <c r="T1483" s="59">
        <f>IF(AND(class[[#This Row],[flow]]&gt;=class[[#This Row],[low]], class[[#This Row],[flow]]&lt;=class[[#This Row],[high]]),1,0)</f>
        <v>0</v>
      </c>
    </row>
    <row r="1484" spans="1:20">
      <c r="A1484" s="59">
        <v>1766</v>
      </c>
      <c r="B1484" s="59">
        <v>3</v>
      </c>
      <c r="C1484" s="59">
        <v>1</v>
      </c>
      <c r="D1484" s="59">
        <v>2</v>
      </c>
      <c r="E1484" s="59" t="s">
        <v>82</v>
      </c>
      <c r="F1484" s="59">
        <v>3</v>
      </c>
      <c r="G1484" s="227">
        <v>2</v>
      </c>
      <c r="H1484" s="227">
        <v>3</v>
      </c>
      <c r="I1484" s="227">
        <v>14</v>
      </c>
      <c r="J1484" s="59">
        <v>20988</v>
      </c>
      <c r="K1484" s="78">
        <f>VLOOKUP(class[[#This Row],[hwycov_id]],flow[[hwycov_id]:[flow_day]],2,FALSE)</f>
        <v>24742.928314999997</v>
      </c>
      <c r="L1484" s="229">
        <f t="shared" si="72"/>
        <v>0.17890834357728203</v>
      </c>
      <c r="M1484" s="228">
        <f t="shared" si="73"/>
        <v>3754.9283149999974</v>
      </c>
      <c r="N1484" s="228">
        <f t="shared" si="74"/>
        <v>14099486.650788719</v>
      </c>
      <c r="O1484" s="59" t="e">
        <f>VLOOKUP(class[[#This Row],[hwycov_id]],check!$A$2:$P$26,16,FALSE)</f>
        <v>#N/A</v>
      </c>
      <c r="P1484" s="59">
        <v>1508</v>
      </c>
      <c r="Q1484" s="304">
        <f>ROUND(class[[#This Row],[count]],-3)</f>
        <v>21000</v>
      </c>
      <c r="R1484" s="321">
        <f>VLOOKUP(class[[#This Row],[count_rd]],caltran!$J$2:$P$182,7,FALSE)</f>
        <v>15330</v>
      </c>
      <c r="S1484" s="321">
        <f>VLOOKUP(class[[#This Row],[count_rd]],caltran!$J$2:$P$182,6,FALSE)</f>
        <v>26670</v>
      </c>
      <c r="T1484" s="59">
        <f>IF(AND(class[[#This Row],[flow]]&gt;=class[[#This Row],[low]], class[[#This Row],[flow]]&lt;=class[[#This Row],[high]]),1,0)</f>
        <v>1</v>
      </c>
    </row>
    <row r="1485" spans="1:20">
      <c r="A1485" s="59">
        <v>13519</v>
      </c>
      <c r="B1485" s="59">
        <v>3</v>
      </c>
      <c r="C1485" s="59">
        <v>1</v>
      </c>
      <c r="D1485" s="59">
        <v>2</v>
      </c>
      <c r="E1485" s="59" t="s">
        <v>82</v>
      </c>
      <c r="F1485" s="59">
        <v>3</v>
      </c>
      <c r="G1485" s="227">
        <v>2</v>
      </c>
      <c r="H1485" s="227">
        <v>6</v>
      </c>
      <c r="I1485" s="227">
        <v>17</v>
      </c>
      <c r="J1485" s="59">
        <v>21100</v>
      </c>
      <c r="K1485" s="78">
        <f>VLOOKUP(class[[#This Row],[hwycov_id]],flow[[hwycov_id]:[flow_day]],2,FALSE)</f>
        <v>15702.471342999999</v>
      </c>
      <c r="L1485" s="229">
        <f t="shared" si="72"/>
        <v>-0.25580704535545029</v>
      </c>
      <c r="M1485" s="228">
        <f t="shared" si="73"/>
        <v>-5397.5286570000007</v>
      </c>
      <c r="N1485" s="228">
        <f t="shared" si="74"/>
        <v>29133315.60313623</v>
      </c>
      <c r="O1485" s="59" t="e">
        <f>VLOOKUP(class[[#This Row],[hwycov_id]],check!$A$2:$P$26,16,FALSE)</f>
        <v>#N/A</v>
      </c>
      <c r="P1485" s="59">
        <v>1509</v>
      </c>
      <c r="Q1485" s="304">
        <f>ROUND(class[[#This Row],[count]],-3)</f>
        <v>21000</v>
      </c>
      <c r="R1485" s="321">
        <f>VLOOKUP(class[[#This Row],[count_rd]],caltran!$J$2:$P$182,7,FALSE)</f>
        <v>15330</v>
      </c>
      <c r="S1485" s="321">
        <f>VLOOKUP(class[[#This Row],[count_rd]],caltran!$J$2:$P$182,6,FALSE)</f>
        <v>26670</v>
      </c>
      <c r="T1485" s="59">
        <f>IF(AND(class[[#This Row],[flow]]&gt;=class[[#This Row],[low]], class[[#This Row],[flow]]&lt;=class[[#This Row],[high]]),1,0)</f>
        <v>1</v>
      </c>
    </row>
    <row r="1486" spans="1:20">
      <c r="A1486" s="59">
        <v>3658</v>
      </c>
      <c r="B1486" s="59">
        <v>3</v>
      </c>
      <c r="C1486" s="59">
        <v>1</v>
      </c>
      <c r="D1486" s="59">
        <v>2</v>
      </c>
      <c r="E1486" s="59" t="s">
        <v>82</v>
      </c>
      <c r="F1486" s="59">
        <v>3</v>
      </c>
      <c r="G1486" s="227">
        <v>2</v>
      </c>
      <c r="H1486" s="227">
        <v>2</v>
      </c>
      <c r="I1486" s="227">
        <v>14</v>
      </c>
      <c r="J1486" s="59">
        <v>21108</v>
      </c>
      <c r="K1486" s="78">
        <f>VLOOKUP(class[[#This Row],[hwycov_id]],flow[[hwycov_id]:[flow_day]],2,FALSE)</f>
        <v>23513.754472999997</v>
      </c>
      <c r="L1486" s="229">
        <f t="shared" si="72"/>
        <v>0.11397358693386384</v>
      </c>
      <c r="M1486" s="228">
        <f t="shared" si="73"/>
        <v>2405.7544729999972</v>
      </c>
      <c r="N1486" s="228">
        <f t="shared" si="74"/>
        <v>5787654.584359494</v>
      </c>
      <c r="O1486" s="59" t="e">
        <f>VLOOKUP(class[[#This Row],[hwycov_id]],check!$A$2:$P$26,16,FALSE)</f>
        <v>#N/A</v>
      </c>
      <c r="P1486" s="59">
        <v>1510</v>
      </c>
      <c r="Q1486" s="304">
        <f>ROUND(class[[#This Row],[count]],-3)</f>
        <v>21000</v>
      </c>
      <c r="R1486" s="321">
        <f>VLOOKUP(class[[#This Row],[count_rd]],caltran!$J$2:$P$182,7,FALSE)</f>
        <v>15330</v>
      </c>
      <c r="S1486" s="321">
        <f>VLOOKUP(class[[#This Row],[count_rd]],caltran!$J$2:$P$182,6,FALSE)</f>
        <v>26670</v>
      </c>
      <c r="T1486" s="59">
        <f>IF(AND(class[[#This Row],[flow]]&gt;=class[[#This Row],[low]], class[[#This Row],[flow]]&lt;=class[[#This Row],[high]]),1,0)</f>
        <v>1</v>
      </c>
    </row>
    <row r="1487" spans="1:20">
      <c r="A1487" s="59">
        <v>1243</v>
      </c>
      <c r="B1487" s="59">
        <v>3</v>
      </c>
      <c r="C1487" s="59">
        <v>1</v>
      </c>
      <c r="D1487" s="59">
        <v>2</v>
      </c>
      <c r="E1487" s="59" t="s">
        <v>82</v>
      </c>
      <c r="F1487" s="59">
        <v>3</v>
      </c>
      <c r="G1487" s="227">
        <v>2</v>
      </c>
      <c r="H1487" s="227">
        <v>3</v>
      </c>
      <c r="I1487" s="227">
        <v>14</v>
      </c>
      <c r="J1487" s="59">
        <v>21162</v>
      </c>
      <c r="K1487" s="78">
        <f>VLOOKUP(class[[#This Row],[hwycov_id]],flow[[hwycov_id]:[flow_day]],2,FALSE)</f>
        <v>16275.166017</v>
      </c>
      <c r="L1487" s="229">
        <f t="shared" si="72"/>
        <v>-0.23092495903033738</v>
      </c>
      <c r="M1487" s="228">
        <f t="shared" si="73"/>
        <v>-4886.8339830000004</v>
      </c>
      <c r="N1487" s="228">
        <f t="shared" si="74"/>
        <v>23881146.37740365</v>
      </c>
      <c r="O1487" s="59" t="e">
        <f>VLOOKUP(class[[#This Row],[hwycov_id]],check!$A$2:$P$26,16,FALSE)</f>
        <v>#N/A</v>
      </c>
      <c r="P1487" s="59">
        <v>1511</v>
      </c>
      <c r="Q1487" s="304">
        <f>ROUND(class[[#This Row],[count]],-3)</f>
        <v>21000</v>
      </c>
      <c r="R1487" s="321">
        <f>VLOOKUP(class[[#This Row],[count_rd]],caltran!$J$2:$P$182,7,FALSE)</f>
        <v>15330</v>
      </c>
      <c r="S1487" s="321">
        <f>VLOOKUP(class[[#This Row],[count_rd]],caltran!$J$2:$P$182,6,FALSE)</f>
        <v>26670</v>
      </c>
      <c r="T1487" s="59">
        <f>IF(AND(class[[#This Row],[flow]]&gt;=class[[#This Row],[low]], class[[#This Row],[flow]]&lt;=class[[#This Row],[high]]),1,0)</f>
        <v>1</v>
      </c>
    </row>
    <row r="1488" spans="1:20">
      <c r="A1488" s="59">
        <v>5242</v>
      </c>
      <c r="B1488" s="59">
        <v>3</v>
      </c>
      <c r="C1488" s="59">
        <v>1</v>
      </c>
      <c r="D1488" s="59">
        <v>2</v>
      </c>
      <c r="E1488" s="59" t="s">
        <v>82</v>
      </c>
      <c r="F1488" s="59">
        <v>3</v>
      </c>
      <c r="G1488" s="227">
        <v>2</v>
      </c>
      <c r="H1488" s="227">
        <v>2</v>
      </c>
      <c r="I1488" s="227">
        <v>14</v>
      </c>
      <c r="J1488" s="59">
        <v>21193</v>
      </c>
      <c r="K1488" s="78">
        <f>VLOOKUP(class[[#This Row],[hwycov_id]],flow[[hwycov_id]:[flow_day]],2,FALSE)</f>
        <v>21382.941407999999</v>
      </c>
      <c r="L1488" s="229">
        <f t="shared" si="72"/>
        <v>8.9624596800830236E-3</v>
      </c>
      <c r="M1488" s="228">
        <f t="shared" si="73"/>
        <v>189.94140799999877</v>
      </c>
      <c r="N1488" s="228">
        <f t="shared" si="74"/>
        <v>36077.738473022</v>
      </c>
      <c r="O1488" s="59" t="e">
        <f>VLOOKUP(class[[#This Row],[hwycov_id]],check!$A$2:$P$26,16,FALSE)</f>
        <v>#N/A</v>
      </c>
      <c r="P1488" s="59">
        <v>1512</v>
      </c>
      <c r="Q1488" s="304">
        <f>ROUND(class[[#This Row],[count]],-3)</f>
        <v>21000</v>
      </c>
      <c r="R1488" s="321">
        <f>VLOOKUP(class[[#This Row],[count_rd]],caltran!$J$2:$P$182,7,FALSE)</f>
        <v>15330</v>
      </c>
      <c r="S1488" s="321">
        <f>VLOOKUP(class[[#This Row],[count_rd]],caltran!$J$2:$P$182,6,FALSE)</f>
        <v>26670</v>
      </c>
      <c r="T1488" s="59">
        <f>IF(AND(class[[#This Row],[flow]]&gt;=class[[#This Row],[low]], class[[#This Row],[flow]]&lt;=class[[#This Row],[high]]),1,0)</f>
        <v>1</v>
      </c>
    </row>
    <row r="1489" spans="1:20">
      <c r="A1489" s="59">
        <v>8051</v>
      </c>
      <c r="B1489" s="59">
        <v>3</v>
      </c>
      <c r="C1489" s="59">
        <v>1</v>
      </c>
      <c r="D1489" s="59">
        <v>2</v>
      </c>
      <c r="E1489" s="59" t="s">
        <v>82</v>
      </c>
      <c r="F1489" s="59">
        <v>3</v>
      </c>
      <c r="G1489" s="227">
        <v>2</v>
      </c>
      <c r="H1489" s="227">
        <v>5</v>
      </c>
      <c r="I1489" s="227">
        <v>16</v>
      </c>
      <c r="J1489" s="59">
        <v>21200</v>
      </c>
      <c r="K1489" s="78">
        <f>VLOOKUP(class[[#This Row],[hwycov_id]],flow[[hwycov_id]:[flow_day]],2,FALSE)</f>
        <v>18533.792709999998</v>
      </c>
      <c r="L1489" s="229">
        <f t="shared" si="72"/>
        <v>-0.1257644948113209</v>
      </c>
      <c r="M1489" s="228">
        <f t="shared" si="73"/>
        <v>-2666.2072900000021</v>
      </c>
      <c r="N1489" s="228">
        <f t="shared" si="74"/>
        <v>7108661.3132491549</v>
      </c>
      <c r="O1489" s="59" t="e">
        <f>VLOOKUP(class[[#This Row],[hwycov_id]],check!$A$2:$P$26,16,FALSE)</f>
        <v>#N/A</v>
      </c>
      <c r="P1489" s="59">
        <v>1513</v>
      </c>
      <c r="Q1489" s="304">
        <f>ROUND(class[[#This Row],[count]],-3)</f>
        <v>21000</v>
      </c>
      <c r="R1489" s="321">
        <f>VLOOKUP(class[[#This Row],[count_rd]],caltran!$J$2:$P$182,7,FALSE)</f>
        <v>15330</v>
      </c>
      <c r="S1489" s="321">
        <f>VLOOKUP(class[[#This Row],[count_rd]],caltran!$J$2:$P$182,6,FALSE)</f>
        <v>26670</v>
      </c>
      <c r="T1489" s="59">
        <f>IF(AND(class[[#This Row],[flow]]&gt;=class[[#This Row],[low]], class[[#This Row],[flow]]&lt;=class[[#This Row],[high]]),1,0)</f>
        <v>1</v>
      </c>
    </row>
    <row r="1490" spans="1:20">
      <c r="A1490" s="59">
        <v>17325</v>
      </c>
      <c r="B1490" s="59">
        <v>3</v>
      </c>
      <c r="C1490" s="59">
        <v>1</v>
      </c>
      <c r="D1490" s="59">
        <v>2</v>
      </c>
      <c r="E1490" s="59" t="s">
        <v>82</v>
      </c>
      <c r="F1490" s="59">
        <v>3</v>
      </c>
      <c r="G1490" s="227">
        <v>2</v>
      </c>
      <c r="H1490" s="227">
        <v>3</v>
      </c>
      <c r="I1490" s="227">
        <v>14</v>
      </c>
      <c r="J1490" s="59">
        <v>21253</v>
      </c>
      <c r="K1490" s="78">
        <f>VLOOKUP(class[[#This Row],[hwycov_id]],flow[[hwycov_id]:[flow_day]],2,FALSE)</f>
        <v>36482.525391999996</v>
      </c>
      <c r="L1490" s="229">
        <f t="shared" si="72"/>
        <v>0.71658238328706525</v>
      </c>
      <c r="M1490" s="228">
        <f t="shared" si="73"/>
        <v>15229.525391999996</v>
      </c>
      <c r="N1490" s="228">
        <f t="shared" si="74"/>
        <v>231938443.66557264</v>
      </c>
      <c r="O1490" s="59" t="e">
        <f>VLOOKUP(class[[#This Row],[hwycov_id]],check!$A$2:$P$26,16,FALSE)</f>
        <v>#N/A</v>
      </c>
      <c r="P1490" s="59">
        <v>1514</v>
      </c>
      <c r="Q1490" s="304">
        <f>ROUND(class[[#This Row],[count]],-3)</f>
        <v>21000</v>
      </c>
      <c r="R1490" s="321">
        <f>VLOOKUP(class[[#This Row],[count_rd]],caltran!$J$2:$P$182,7,FALSE)</f>
        <v>15330</v>
      </c>
      <c r="S1490" s="321">
        <f>VLOOKUP(class[[#This Row],[count_rd]],caltran!$J$2:$P$182,6,FALSE)</f>
        <v>26670</v>
      </c>
      <c r="T1490" s="59">
        <f>IF(AND(class[[#This Row],[flow]]&gt;=class[[#This Row],[low]], class[[#This Row],[flow]]&lt;=class[[#This Row],[high]]),1,0)</f>
        <v>0</v>
      </c>
    </row>
    <row r="1491" spans="1:20">
      <c r="A1491" s="59">
        <v>12693</v>
      </c>
      <c r="B1491" s="59">
        <v>3</v>
      </c>
      <c r="C1491" s="59">
        <v>1</v>
      </c>
      <c r="D1491" s="59">
        <v>2</v>
      </c>
      <c r="E1491" s="59" t="s">
        <v>82</v>
      </c>
      <c r="F1491" s="59">
        <v>3</v>
      </c>
      <c r="G1491" s="227">
        <v>2</v>
      </c>
      <c r="H1491" s="227">
        <v>5</v>
      </c>
      <c r="I1491" s="227">
        <v>5</v>
      </c>
      <c r="J1491" s="59">
        <v>21300</v>
      </c>
      <c r="K1491" s="78">
        <f>VLOOKUP(class[[#This Row],[hwycov_id]],flow[[hwycov_id]:[flow_day]],2,FALSE)</f>
        <v>7855.7702879999997</v>
      </c>
      <c r="L1491" s="229">
        <f t="shared" si="72"/>
        <v>-0.63118449352112682</v>
      </c>
      <c r="M1491" s="228">
        <f t="shared" si="73"/>
        <v>-13444.229712</v>
      </c>
      <c r="N1491" s="228">
        <f t="shared" si="74"/>
        <v>180747312.5490236</v>
      </c>
      <c r="O1491" s="59" t="e">
        <f>VLOOKUP(class[[#This Row],[hwycov_id]],check!$A$2:$P$26,16,FALSE)</f>
        <v>#N/A</v>
      </c>
      <c r="P1491" s="59">
        <v>1515</v>
      </c>
      <c r="Q1491" s="304">
        <f>ROUND(class[[#This Row],[count]],-3)</f>
        <v>21000</v>
      </c>
      <c r="R1491" s="321">
        <f>VLOOKUP(class[[#This Row],[count_rd]],caltran!$J$2:$P$182,7,FALSE)</f>
        <v>15330</v>
      </c>
      <c r="S1491" s="321">
        <f>VLOOKUP(class[[#This Row],[count_rd]],caltran!$J$2:$P$182,6,FALSE)</f>
        <v>26670</v>
      </c>
      <c r="T1491" s="59">
        <f>IF(AND(class[[#This Row],[flow]]&gt;=class[[#This Row],[low]], class[[#This Row],[flow]]&lt;=class[[#This Row],[high]]),1,0)</f>
        <v>0</v>
      </c>
    </row>
    <row r="1492" spans="1:20">
      <c r="A1492" s="59">
        <v>12908</v>
      </c>
      <c r="B1492" s="59">
        <v>3</v>
      </c>
      <c r="C1492" s="59">
        <v>1</v>
      </c>
      <c r="D1492" s="59">
        <v>2</v>
      </c>
      <c r="E1492" s="59" t="s">
        <v>82</v>
      </c>
      <c r="F1492" s="59">
        <v>3</v>
      </c>
      <c r="G1492" s="227">
        <v>2</v>
      </c>
      <c r="H1492" s="227">
        <v>2</v>
      </c>
      <c r="I1492" s="227">
        <v>14</v>
      </c>
      <c r="J1492" s="59">
        <v>21344</v>
      </c>
      <c r="K1492" s="78">
        <f>VLOOKUP(class[[#This Row],[hwycov_id]],flow[[hwycov_id]:[flow_day]],2,FALSE)</f>
        <v>15090.876259000001</v>
      </c>
      <c r="L1492" s="229">
        <f t="shared" si="72"/>
        <v>-0.29296869101386802</v>
      </c>
      <c r="M1492" s="228">
        <f t="shared" si="73"/>
        <v>-6253.1237409999994</v>
      </c>
      <c r="N1492" s="228">
        <f t="shared" si="74"/>
        <v>39101556.520257831</v>
      </c>
      <c r="O1492" s="59" t="e">
        <f>VLOOKUP(class[[#This Row],[hwycov_id]],check!$A$2:$P$26,16,FALSE)</f>
        <v>#N/A</v>
      </c>
      <c r="P1492" s="59">
        <v>1516</v>
      </c>
      <c r="Q1492" s="304">
        <f>ROUND(class[[#This Row],[count]],-3)</f>
        <v>21000</v>
      </c>
      <c r="R1492" s="321">
        <f>VLOOKUP(class[[#This Row],[count_rd]],caltran!$J$2:$P$182,7,FALSE)</f>
        <v>15330</v>
      </c>
      <c r="S1492" s="321">
        <f>VLOOKUP(class[[#This Row],[count_rd]],caltran!$J$2:$P$182,6,FALSE)</f>
        <v>26670</v>
      </c>
      <c r="T1492" s="59">
        <f>IF(AND(class[[#This Row],[flow]]&gt;=class[[#This Row],[low]], class[[#This Row],[flow]]&lt;=class[[#This Row],[high]]),1,0)</f>
        <v>0</v>
      </c>
    </row>
    <row r="1493" spans="1:20">
      <c r="A1493" s="59">
        <v>422</v>
      </c>
      <c r="B1493" s="59">
        <v>3</v>
      </c>
      <c r="C1493" s="59">
        <v>1</v>
      </c>
      <c r="D1493" s="59">
        <v>2</v>
      </c>
      <c r="E1493" s="59" t="s">
        <v>82</v>
      </c>
      <c r="F1493" s="59">
        <v>3</v>
      </c>
      <c r="G1493" s="227">
        <v>2</v>
      </c>
      <c r="H1493" s="227">
        <v>2</v>
      </c>
      <c r="I1493" s="227">
        <v>11</v>
      </c>
      <c r="J1493" s="59">
        <v>21400</v>
      </c>
      <c r="K1493" s="78">
        <f>VLOOKUP(class[[#This Row],[hwycov_id]],flow[[hwycov_id]:[flow_day]],2,FALSE)</f>
        <v>11508.750175999998</v>
      </c>
      <c r="L1493" s="229">
        <f t="shared" si="72"/>
        <v>-0.46220793570093466</v>
      </c>
      <c r="M1493" s="228">
        <f t="shared" si="73"/>
        <v>-9891.2498240000023</v>
      </c>
      <c r="N1493" s="228">
        <f t="shared" si="74"/>
        <v>97836823.080780074</v>
      </c>
      <c r="O1493" s="59" t="e">
        <f>VLOOKUP(class[[#This Row],[hwycov_id]],check!$A$2:$P$26,16,FALSE)</f>
        <v>#N/A</v>
      </c>
      <c r="P1493" s="59">
        <v>1517</v>
      </c>
      <c r="Q1493" s="304">
        <f>ROUND(class[[#This Row],[count]],-3)</f>
        <v>21000</v>
      </c>
      <c r="R1493" s="321">
        <f>VLOOKUP(class[[#This Row],[count_rd]],caltran!$J$2:$P$182,7,FALSE)</f>
        <v>15330</v>
      </c>
      <c r="S1493" s="321">
        <f>VLOOKUP(class[[#This Row],[count_rd]],caltran!$J$2:$P$182,6,FALSE)</f>
        <v>26670</v>
      </c>
      <c r="T1493" s="59">
        <f>IF(AND(class[[#This Row],[flow]]&gt;=class[[#This Row],[low]], class[[#This Row],[flow]]&lt;=class[[#This Row],[high]]),1,0)</f>
        <v>0</v>
      </c>
    </row>
    <row r="1494" spans="1:20">
      <c r="A1494" s="59">
        <v>19911</v>
      </c>
      <c r="B1494" s="59">
        <v>3</v>
      </c>
      <c r="C1494" s="59">
        <v>1</v>
      </c>
      <c r="D1494" s="59">
        <v>2</v>
      </c>
      <c r="E1494" s="59" t="s">
        <v>82</v>
      </c>
      <c r="F1494" s="59">
        <v>3</v>
      </c>
      <c r="G1494" s="227">
        <v>2</v>
      </c>
      <c r="H1494" s="227">
        <v>2</v>
      </c>
      <c r="I1494" s="227">
        <v>14</v>
      </c>
      <c r="J1494" s="59">
        <v>21520</v>
      </c>
      <c r="K1494" s="78">
        <f>VLOOKUP(class[[#This Row],[hwycov_id]],flow[[hwycov_id]:[flow_day]],2,FALSE)</f>
        <v>21688.553452</v>
      </c>
      <c r="L1494" s="229">
        <f t="shared" si="72"/>
        <v>7.8324094795538812E-3</v>
      </c>
      <c r="M1494" s="228">
        <f t="shared" si="73"/>
        <v>168.55345200000011</v>
      </c>
      <c r="N1494" s="228">
        <f t="shared" si="74"/>
        <v>28410.266181116342</v>
      </c>
      <c r="O1494" s="59" t="e">
        <f>VLOOKUP(class[[#This Row],[hwycov_id]],check!$A$2:$P$26,16,FALSE)</f>
        <v>#N/A</v>
      </c>
      <c r="P1494" s="59">
        <v>1518</v>
      </c>
      <c r="Q1494" s="304">
        <f>ROUND(class[[#This Row],[count]],-3)</f>
        <v>22000</v>
      </c>
      <c r="R1494" s="321">
        <f>VLOOKUP(class[[#This Row],[count_rd]],caltran!$J$2:$P$182,7,FALSE)</f>
        <v>16114.999999999998</v>
      </c>
      <c r="S1494" s="321">
        <f>VLOOKUP(class[[#This Row],[count_rd]],caltran!$J$2:$P$182,6,FALSE)</f>
        <v>27885</v>
      </c>
      <c r="T1494" s="59">
        <f>IF(AND(class[[#This Row],[flow]]&gt;=class[[#This Row],[low]], class[[#This Row],[flow]]&lt;=class[[#This Row],[high]]),1,0)</f>
        <v>1</v>
      </c>
    </row>
    <row r="1495" spans="1:20">
      <c r="A1495" s="59">
        <v>19934</v>
      </c>
      <c r="B1495" s="59">
        <v>3</v>
      </c>
      <c r="C1495" s="59">
        <v>1</v>
      </c>
      <c r="D1495" s="59">
        <v>2</v>
      </c>
      <c r="E1495" s="59" t="s">
        <v>82</v>
      </c>
      <c r="F1495" s="59">
        <v>3</v>
      </c>
      <c r="G1495" s="227">
        <v>2</v>
      </c>
      <c r="H1495" s="227">
        <v>5</v>
      </c>
      <c r="I1495" s="227">
        <v>5</v>
      </c>
      <c r="J1495" s="59">
        <v>21600</v>
      </c>
      <c r="K1495" s="78">
        <f>VLOOKUP(class[[#This Row],[hwycov_id]],flow[[hwycov_id]:[flow_day]],2,FALSE)</f>
        <v>23088.066619000001</v>
      </c>
      <c r="L1495" s="229">
        <f t="shared" si="72"/>
        <v>6.88919731018518E-2</v>
      </c>
      <c r="M1495" s="228">
        <f t="shared" si="73"/>
        <v>1488.0666190000011</v>
      </c>
      <c r="N1495" s="228">
        <f t="shared" si="74"/>
        <v>2214342.2625820944</v>
      </c>
      <c r="O1495" s="59" t="e">
        <f>VLOOKUP(class[[#This Row],[hwycov_id]],check!$A$2:$P$26,16,FALSE)</f>
        <v>#N/A</v>
      </c>
      <c r="P1495" s="59">
        <v>1519</v>
      </c>
      <c r="Q1495" s="304">
        <f>ROUND(class[[#This Row],[count]],-3)</f>
        <v>22000</v>
      </c>
      <c r="R1495" s="321">
        <f>VLOOKUP(class[[#This Row],[count_rd]],caltran!$J$2:$P$182,7,FALSE)</f>
        <v>16114.999999999998</v>
      </c>
      <c r="S1495" s="321">
        <f>VLOOKUP(class[[#This Row],[count_rd]],caltran!$J$2:$P$182,6,FALSE)</f>
        <v>27885</v>
      </c>
      <c r="T1495" s="59">
        <f>IF(AND(class[[#This Row],[flow]]&gt;=class[[#This Row],[low]], class[[#This Row],[flow]]&lt;=class[[#This Row],[high]]),1,0)</f>
        <v>1</v>
      </c>
    </row>
    <row r="1496" spans="1:20">
      <c r="A1496" s="59">
        <v>22952</v>
      </c>
      <c r="B1496" s="59">
        <v>3</v>
      </c>
      <c r="C1496" s="59">
        <v>1</v>
      </c>
      <c r="D1496" s="59">
        <v>2</v>
      </c>
      <c r="E1496" s="59" t="s">
        <v>82</v>
      </c>
      <c r="F1496" s="59">
        <v>3</v>
      </c>
      <c r="G1496" s="227">
        <v>2</v>
      </c>
      <c r="H1496" s="227">
        <v>5</v>
      </c>
      <c r="I1496" s="227">
        <v>5</v>
      </c>
      <c r="J1496" s="59">
        <v>21600</v>
      </c>
      <c r="K1496" s="78">
        <f>VLOOKUP(class[[#This Row],[hwycov_id]],flow[[hwycov_id]:[flow_day]],2,FALSE)</f>
        <v>13750.508752</v>
      </c>
      <c r="L1496" s="229">
        <f t="shared" si="72"/>
        <v>-0.36340237259259256</v>
      </c>
      <c r="M1496" s="228">
        <f t="shared" si="73"/>
        <v>-7849.4912480000003</v>
      </c>
      <c r="N1496" s="228">
        <f t="shared" si="74"/>
        <v>61614512.8524286</v>
      </c>
      <c r="O1496" s="59" t="e">
        <f>VLOOKUP(class[[#This Row],[hwycov_id]],check!$A$2:$P$26,16,FALSE)</f>
        <v>#N/A</v>
      </c>
      <c r="P1496" s="59">
        <v>1520</v>
      </c>
      <c r="Q1496" s="304">
        <f>ROUND(class[[#This Row],[count]],-3)</f>
        <v>22000</v>
      </c>
      <c r="R1496" s="321">
        <f>VLOOKUP(class[[#This Row],[count_rd]],caltran!$J$2:$P$182,7,FALSE)</f>
        <v>16114.999999999998</v>
      </c>
      <c r="S1496" s="321">
        <f>VLOOKUP(class[[#This Row],[count_rd]],caltran!$J$2:$P$182,6,FALSE)</f>
        <v>27885</v>
      </c>
      <c r="T1496" s="59">
        <f>IF(AND(class[[#This Row],[flow]]&gt;=class[[#This Row],[low]], class[[#This Row],[flow]]&lt;=class[[#This Row],[high]]),1,0)</f>
        <v>0</v>
      </c>
    </row>
    <row r="1497" spans="1:20">
      <c r="A1497" s="59">
        <v>6015</v>
      </c>
      <c r="B1497" s="59">
        <v>3</v>
      </c>
      <c r="C1497" s="59">
        <v>1</v>
      </c>
      <c r="D1497" s="59">
        <v>2</v>
      </c>
      <c r="E1497" s="59" t="s">
        <v>82</v>
      </c>
      <c r="F1497" s="59">
        <v>3</v>
      </c>
      <c r="G1497" s="227">
        <v>2</v>
      </c>
      <c r="H1497" s="227">
        <v>4</v>
      </c>
      <c r="I1497" s="227">
        <v>2</v>
      </c>
      <c r="J1497" s="59">
        <v>21600</v>
      </c>
      <c r="K1497" s="78">
        <f>VLOOKUP(class[[#This Row],[hwycov_id]],flow[[hwycov_id]:[flow_day]],2,FALSE)</f>
        <v>17252.639367</v>
      </c>
      <c r="L1497" s="229">
        <f t="shared" si="72"/>
        <v>-0.20126669597222224</v>
      </c>
      <c r="M1497" s="228">
        <f t="shared" si="73"/>
        <v>-4347.3606330000002</v>
      </c>
      <c r="N1497" s="228">
        <f t="shared" si="74"/>
        <v>18899544.473358162</v>
      </c>
      <c r="O1497" s="59" t="e">
        <f>VLOOKUP(class[[#This Row],[hwycov_id]],check!$A$2:$P$26,16,FALSE)</f>
        <v>#N/A</v>
      </c>
      <c r="P1497" s="59">
        <v>1521</v>
      </c>
      <c r="Q1497" s="304">
        <f>ROUND(class[[#This Row],[count]],-3)</f>
        <v>22000</v>
      </c>
      <c r="R1497" s="321">
        <f>VLOOKUP(class[[#This Row],[count_rd]],caltran!$J$2:$P$182,7,FALSE)</f>
        <v>16114.999999999998</v>
      </c>
      <c r="S1497" s="321">
        <f>VLOOKUP(class[[#This Row],[count_rd]],caltran!$J$2:$P$182,6,FALSE)</f>
        <v>27885</v>
      </c>
      <c r="T1497" s="59">
        <f>IF(AND(class[[#This Row],[flow]]&gt;=class[[#This Row],[low]], class[[#This Row],[flow]]&lt;=class[[#This Row],[high]]),1,0)</f>
        <v>1</v>
      </c>
    </row>
    <row r="1498" spans="1:20">
      <c r="A1498" s="59">
        <v>9946</v>
      </c>
      <c r="B1498" s="59">
        <v>3</v>
      </c>
      <c r="C1498" s="59">
        <v>1</v>
      </c>
      <c r="D1498" s="59">
        <v>2</v>
      </c>
      <c r="E1498" s="59" t="s">
        <v>82</v>
      </c>
      <c r="F1498" s="59">
        <v>3</v>
      </c>
      <c r="G1498" s="227">
        <v>2</v>
      </c>
      <c r="H1498" s="227">
        <v>3</v>
      </c>
      <c r="I1498" s="227">
        <v>14</v>
      </c>
      <c r="J1498" s="59">
        <v>21626</v>
      </c>
      <c r="K1498" s="78">
        <f>VLOOKUP(class[[#This Row],[hwycov_id]],flow[[hwycov_id]:[flow_day]],2,FALSE)</f>
        <v>30225.670716000001</v>
      </c>
      <c r="L1498" s="229">
        <f t="shared" si="72"/>
        <v>0.39765424563025986</v>
      </c>
      <c r="M1498" s="228">
        <f t="shared" si="73"/>
        <v>8599.6707160000005</v>
      </c>
      <c r="N1498" s="228">
        <f t="shared" si="74"/>
        <v>73954336.423627958</v>
      </c>
      <c r="O1498" s="59" t="e">
        <f>VLOOKUP(class[[#This Row],[hwycov_id]],check!$A$2:$P$26,16,FALSE)</f>
        <v>#N/A</v>
      </c>
      <c r="P1498" s="59">
        <v>1522</v>
      </c>
      <c r="Q1498" s="304">
        <f>ROUND(class[[#This Row],[count]],-3)</f>
        <v>22000</v>
      </c>
      <c r="R1498" s="321">
        <f>VLOOKUP(class[[#This Row],[count_rd]],caltran!$J$2:$P$182,7,FALSE)</f>
        <v>16114.999999999998</v>
      </c>
      <c r="S1498" s="321">
        <f>VLOOKUP(class[[#This Row],[count_rd]],caltran!$J$2:$P$182,6,FALSE)</f>
        <v>27885</v>
      </c>
      <c r="T1498" s="59">
        <f>IF(AND(class[[#This Row],[flow]]&gt;=class[[#This Row],[low]], class[[#This Row],[flow]]&lt;=class[[#This Row],[high]]),1,0)</f>
        <v>0</v>
      </c>
    </row>
    <row r="1499" spans="1:20">
      <c r="A1499" s="59">
        <v>22381</v>
      </c>
      <c r="B1499" s="59">
        <v>3</v>
      </c>
      <c r="C1499" s="59">
        <v>1</v>
      </c>
      <c r="D1499" s="59">
        <v>2</v>
      </c>
      <c r="E1499" s="59" t="s">
        <v>82</v>
      </c>
      <c r="F1499" s="59">
        <v>3</v>
      </c>
      <c r="G1499" s="227">
        <v>2</v>
      </c>
      <c r="H1499" s="227">
        <v>6</v>
      </c>
      <c r="I1499" s="227">
        <v>1</v>
      </c>
      <c r="J1499" s="59">
        <v>21900</v>
      </c>
      <c r="K1499" s="78">
        <f>VLOOKUP(class[[#This Row],[hwycov_id]],flow[[hwycov_id]:[flow_day]],2,FALSE)</f>
        <v>17066.748321999999</v>
      </c>
      <c r="L1499" s="229">
        <f t="shared" si="72"/>
        <v>-0.22069642365296804</v>
      </c>
      <c r="M1499" s="228">
        <f t="shared" si="73"/>
        <v>-4833.2516780000005</v>
      </c>
      <c r="N1499" s="228">
        <f t="shared" si="74"/>
        <v>23360321.782889821</v>
      </c>
      <c r="O1499" s="59" t="e">
        <f>VLOOKUP(class[[#This Row],[hwycov_id]],check!$A$2:$P$26,16,FALSE)</f>
        <v>#N/A</v>
      </c>
      <c r="P1499" s="59">
        <v>1523</v>
      </c>
      <c r="Q1499" s="304">
        <f>ROUND(class[[#This Row],[count]],-3)</f>
        <v>22000</v>
      </c>
      <c r="R1499" s="321">
        <f>VLOOKUP(class[[#This Row],[count_rd]],caltran!$J$2:$P$182,7,FALSE)</f>
        <v>16114.999999999998</v>
      </c>
      <c r="S1499" s="321">
        <f>VLOOKUP(class[[#This Row],[count_rd]],caltran!$J$2:$P$182,6,FALSE)</f>
        <v>27885</v>
      </c>
      <c r="T1499" s="59">
        <f>IF(AND(class[[#This Row],[flow]]&gt;=class[[#This Row],[low]], class[[#This Row],[flow]]&lt;=class[[#This Row],[high]]),1,0)</f>
        <v>1</v>
      </c>
    </row>
    <row r="1500" spans="1:20">
      <c r="A1500" s="59">
        <v>19938</v>
      </c>
      <c r="B1500" s="59">
        <v>3</v>
      </c>
      <c r="C1500" s="59">
        <v>1</v>
      </c>
      <c r="D1500" s="59">
        <v>2</v>
      </c>
      <c r="E1500" s="59" t="s">
        <v>82</v>
      </c>
      <c r="F1500" s="59">
        <v>3</v>
      </c>
      <c r="G1500" s="227">
        <v>2</v>
      </c>
      <c r="H1500" s="227">
        <v>5</v>
      </c>
      <c r="I1500" s="227">
        <v>5</v>
      </c>
      <c r="J1500" s="59">
        <v>21900</v>
      </c>
      <c r="K1500" s="78">
        <f>VLOOKUP(class[[#This Row],[hwycov_id]],flow[[hwycov_id]:[flow_day]],2,FALSE)</f>
        <v>21554.752899999999</v>
      </c>
      <c r="L1500" s="229">
        <f t="shared" si="72"/>
        <v>-1.5764707762557117E-2</v>
      </c>
      <c r="M1500" s="228">
        <f t="shared" si="73"/>
        <v>-345.2471000000005</v>
      </c>
      <c r="N1500" s="228">
        <f t="shared" si="74"/>
        <v>119195.56005841035</v>
      </c>
      <c r="O1500" s="59" t="e">
        <f>VLOOKUP(class[[#This Row],[hwycov_id]],check!$A$2:$P$26,16,FALSE)</f>
        <v>#N/A</v>
      </c>
      <c r="P1500" s="59">
        <v>1524</v>
      </c>
      <c r="Q1500" s="304">
        <f>ROUND(class[[#This Row],[count]],-3)</f>
        <v>22000</v>
      </c>
      <c r="R1500" s="321">
        <f>VLOOKUP(class[[#This Row],[count_rd]],caltran!$J$2:$P$182,7,FALSE)</f>
        <v>16114.999999999998</v>
      </c>
      <c r="S1500" s="321">
        <f>VLOOKUP(class[[#This Row],[count_rd]],caltran!$J$2:$P$182,6,FALSE)</f>
        <v>27885</v>
      </c>
      <c r="T1500" s="59">
        <f>IF(AND(class[[#This Row],[flow]]&gt;=class[[#This Row],[low]], class[[#This Row],[flow]]&lt;=class[[#This Row],[high]]),1,0)</f>
        <v>1</v>
      </c>
    </row>
    <row r="1501" spans="1:20">
      <c r="A1501" s="59">
        <v>4195</v>
      </c>
      <c r="B1501" s="59">
        <v>3</v>
      </c>
      <c r="C1501" s="59">
        <v>1</v>
      </c>
      <c r="D1501" s="59">
        <v>2</v>
      </c>
      <c r="E1501" s="59" t="s">
        <v>82</v>
      </c>
      <c r="F1501" s="59">
        <v>3</v>
      </c>
      <c r="G1501" s="227">
        <v>2</v>
      </c>
      <c r="H1501" s="227">
        <v>3</v>
      </c>
      <c r="I1501" s="227">
        <v>14</v>
      </c>
      <c r="J1501" s="59">
        <v>21944</v>
      </c>
      <c r="K1501" s="78">
        <f>VLOOKUP(class[[#This Row],[hwycov_id]],flow[[hwycov_id]:[flow_day]],2,FALSE)</f>
        <v>26665.676895000001</v>
      </c>
      <c r="L1501" s="229">
        <f t="shared" si="72"/>
        <v>0.21516938092417059</v>
      </c>
      <c r="M1501" s="228">
        <f t="shared" si="73"/>
        <v>4721.6768950000005</v>
      </c>
      <c r="N1501" s="228">
        <f t="shared" si="74"/>
        <v>22294232.700776845</v>
      </c>
      <c r="O1501" s="59" t="e">
        <f>VLOOKUP(class[[#This Row],[hwycov_id]],check!$A$2:$P$26,16,FALSE)</f>
        <v>#N/A</v>
      </c>
      <c r="P1501" s="59">
        <v>1525</v>
      </c>
      <c r="Q1501" s="304">
        <f>ROUND(class[[#This Row],[count]],-3)</f>
        <v>22000</v>
      </c>
      <c r="R1501" s="321">
        <f>VLOOKUP(class[[#This Row],[count_rd]],caltran!$J$2:$P$182,7,FALSE)</f>
        <v>16114.999999999998</v>
      </c>
      <c r="S1501" s="321">
        <f>VLOOKUP(class[[#This Row],[count_rd]],caltran!$J$2:$P$182,6,FALSE)</f>
        <v>27885</v>
      </c>
      <c r="T1501" s="59">
        <f>IF(AND(class[[#This Row],[flow]]&gt;=class[[#This Row],[low]], class[[#This Row],[flow]]&lt;=class[[#This Row],[high]]),1,0)</f>
        <v>1</v>
      </c>
    </row>
    <row r="1502" spans="1:20">
      <c r="A1502" s="59">
        <v>4122</v>
      </c>
      <c r="B1502" s="59">
        <v>3</v>
      </c>
      <c r="C1502" s="59">
        <v>1</v>
      </c>
      <c r="D1502" s="59">
        <v>2</v>
      </c>
      <c r="E1502" s="59" t="s">
        <v>82</v>
      </c>
      <c r="F1502" s="59">
        <v>3</v>
      </c>
      <c r="G1502" s="227">
        <v>2</v>
      </c>
      <c r="H1502" s="227">
        <v>2</v>
      </c>
      <c r="I1502" s="227">
        <v>14</v>
      </c>
      <c r="J1502" s="59">
        <v>22028</v>
      </c>
      <c r="K1502" s="78">
        <f>VLOOKUP(class[[#This Row],[hwycov_id]],flow[[hwycov_id]:[flow_day]],2,FALSE)</f>
        <v>25519.793793000001</v>
      </c>
      <c r="L1502" s="229">
        <f t="shared" si="72"/>
        <v>0.15851615185218826</v>
      </c>
      <c r="M1502" s="228">
        <f t="shared" si="73"/>
        <v>3491.7937930000007</v>
      </c>
      <c r="N1502" s="228">
        <f t="shared" si="74"/>
        <v>12192623.892833332</v>
      </c>
      <c r="O1502" s="59" t="e">
        <f>VLOOKUP(class[[#This Row],[hwycov_id]],check!$A$2:$P$26,16,FALSE)</f>
        <v>#N/A</v>
      </c>
      <c r="P1502" s="59">
        <v>1526</v>
      </c>
      <c r="Q1502" s="304">
        <f>ROUND(class[[#This Row],[count]],-3)</f>
        <v>22000</v>
      </c>
      <c r="R1502" s="321">
        <f>VLOOKUP(class[[#This Row],[count_rd]],caltran!$J$2:$P$182,7,FALSE)</f>
        <v>16114.999999999998</v>
      </c>
      <c r="S1502" s="321">
        <f>VLOOKUP(class[[#This Row],[count_rd]],caltran!$J$2:$P$182,6,FALSE)</f>
        <v>27885</v>
      </c>
      <c r="T1502" s="59">
        <f>IF(AND(class[[#This Row],[flow]]&gt;=class[[#This Row],[low]], class[[#This Row],[flow]]&lt;=class[[#This Row],[high]]),1,0)</f>
        <v>1</v>
      </c>
    </row>
    <row r="1503" spans="1:20">
      <c r="A1503" s="59">
        <v>9621</v>
      </c>
      <c r="B1503" s="59">
        <v>3</v>
      </c>
      <c r="C1503" s="59">
        <v>1</v>
      </c>
      <c r="D1503" s="59">
        <v>2</v>
      </c>
      <c r="E1503" s="59" t="s">
        <v>82</v>
      </c>
      <c r="F1503" s="59">
        <v>3</v>
      </c>
      <c r="G1503" s="227">
        <v>2</v>
      </c>
      <c r="H1503" s="227">
        <v>5</v>
      </c>
      <c r="I1503" s="227">
        <v>19</v>
      </c>
      <c r="J1503" s="59">
        <v>22075</v>
      </c>
      <c r="K1503" s="78">
        <f>VLOOKUP(class[[#This Row],[hwycov_id]],flow[[hwycov_id]:[flow_day]],2,FALSE)</f>
        <v>13106.218568</v>
      </c>
      <c r="L1503" s="229">
        <f t="shared" si="72"/>
        <v>-0.4062868145866364</v>
      </c>
      <c r="M1503" s="228">
        <f t="shared" si="73"/>
        <v>-8968.7814319999998</v>
      </c>
      <c r="N1503" s="228">
        <f t="shared" si="74"/>
        <v>80439040.37498796</v>
      </c>
      <c r="O1503" s="59" t="e">
        <f>VLOOKUP(class[[#This Row],[hwycov_id]],check!$A$2:$P$26,16,FALSE)</f>
        <v>#N/A</v>
      </c>
      <c r="P1503" s="59">
        <v>1527</v>
      </c>
      <c r="Q1503" s="304">
        <f>ROUND(class[[#This Row],[count]],-3)</f>
        <v>22000</v>
      </c>
      <c r="R1503" s="321">
        <f>VLOOKUP(class[[#This Row],[count_rd]],caltran!$J$2:$P$182,7,FALSE)</f>
        <v>16114.999999999998</v>
      </c>
      <c r="S1503" s="321">
        <f>VLOOKUP(class[[#This Row],[count_rd]],caltran!$J$2:$P$182,6,FALSE)</f>
        <v>27885</v>
      </c>
      <c r="T1503" s="59">
        <f>IF(AND(class[[#This Row],[flow]]&gt;=class[[#This Row],[low]], class[[#This Row],[flow]]&lt;=class[[#This Row],[high]]),1,0)</f>
        <v>0</v>
      </c>
    </row>
    <row r="1504" spans="1:20">
      <c r="A1504" s="59">
        <v>9367</v>
      </c>
      <c r="B1504" s="59">
        <v>3</v>
      </c>
      <c r="C1504" s="59">
        <v>1</v>
      </c>
      <c r="D1504" s="59">
        <v>2</v>
      </c>
      <c r="E1504" s="59" t="s">
        <v>82</v>
      </c>
      <c r="F1504" s="59">
        <v>3</v>
      </c>
      <c r="G1504" s="227">
        <v>2</v>
      </c>
      <c r="H1504" s="227">
        <v>2</v>
      </c>
      <c r="I1504" s="227">
        <v>14</v>
      </c>
      <c r="J1504" s="59">
        <v>22161</v>
      </c>
      <c r="K1504" s="78">
        <f>VLOOKUP(class[[#This Row],[hwycov_id]],flow[[hwycov_id]:[flow_day]],2,FALSE)</f>
        <v>14810.757522</v>
      </c>
      <c r="L1504" s="229">
        <f t="shared" si="72"/>
        <v>-0.33167467524028704</v>
      </c>
      <c r="M1504" s="228">
        <f t="shared" si="73"/>
        <v>-7350.2424780000001</v>
      </c>
      <c r="N1504" s="228">
        <f t="shared" si="74"/>
        <v>54026064.485395581</v>
      </c>
      <c r="O1504" s="59" t="e">
        <f>VLOOKUP(class[[#This Row],[hwycov_id]],check!$A$2:$P$26,16,FALSE)</f>
        <v>#N/A</v>
      </c>
      <c r="P1504" s="59">
        <v>1528</v>
      </c>
      <c r="Q1504" s="304">
        <f>ROUND(class[[#This Row],[count]],-3)</f>
        <v>22000</v>
      </c>
      <c r="R1504" s="321">
        <f>VLOOKUP(class[[#This Row],[count_rd]],caltran!$J$2:$P$182,7,FALSE)</f>
        <v>16114.999999999998</v>
      </c>
      <c r="S1504" s="321">
        <f>VLOOKUP(class[[#This Row],[count_rd]],caltran!$J$2:$P$182,6,FALSE)</f>
        <v>27885</v>
      </c>
      <c r="T1504" s="59">
        <f>IF(AND(class[[#This Row],[flow]]&gt;=class[[#This Row],[low]], class[[#This Row],[flow]]&lt;=class[[#This Row],[high]]),1,0)</f>
        <v>0</v>
      </c>
    </row>
    <row r="1505" spans="1:20">
      <c r="A1505" s="59">
        <v>10671</v>
      </c>
      <c r="B1505" s="59">
        <v>3</v>
      </c>
      <c r="C1505" s="59">
        <v>1</v>
      </c>
      <c r="D1505" s="59">
        <v>2</v>
      </c>
      <c r="E1505" s="59" t="s">
        <v>82</v>
      </c>
      <c r="F1505" s="59">
        <v>3</v>
      </c>
      <c r="G1505" s="227">
        <v>2</v>
      </c>
      <c r="H1505" s="227">
        <v>2</v>
      </c>
      <c r="I1505" s="227">
        <v>11</v>
      </c>
      <c r="J1505" s="59">
        <v>22200</v>
      </c>
      <c r="K1505" s="78">
        <f>VLOOKUP(class[[#This Row],[hwycov_id]],flow[[hwycov_id]:[flow_day]],2,FALSE)</f>
        <v>10175.983719</v>
      </c>
      <c r="L1505" s="229">
        <f t="shared" si="72"/>
        <v>-0.541622355</v>
      </c>
      <c r="M1505" s="228">
        <f t="shared" si="73"/>
        <v>-12024.016281</v>
      </c>
      <c r="N1505" s="228">
        <f t="shared" si="74"/>
        <v>144576967.52575308</v>
      </c>
      <c r="O1505" s="59" t="e">
        <f>VLOOKUP(class[[#This Row],[hwycov_id]],check!$A$2:$P$26,16,FALSE)</f>
        <v>#N/A</v>
      </c>
      <c r="P1505" s="59">
        <v>1529</v>
      </c>
      <c r="Q1505" s="304">
        <f>ROUND(class[[#This Row],[count]],-3)</f>
        <v>22000</v>
      </c>
      <c r="R1505" s="321">
        <f>VLOOKUP(class[[#This Row],[count_rd]],caltran!$J$2:$P$182,7,FALSE)</f>
        <v>16114.999999999998</v>
      </c>
      <c r="S1505" s="321">
        <f>VLOOKUP(class[[#This Row],[count_rd]],caltran!$J$2:$P$182,6,FALSE)</f>
        <v>27885</v>
      </c>
      <c r="T1505" s="59">
        <f>IF(AND(class[[#This Row],[flow]]&gt;=class[[#This Row],[low]], class[[#This Row],[flow]]&lt;=class[[#This Row],[high]]),1,0)</f>
        <v>0</v>
      </c>
    </row>
    <row r="1506" spans="1:20">
      <c r="A1506" s="59">
        <v>17281</v>
      </c>
      <c r="B1506" s="59">
        <v>3</v>
      </c>
      <c r="C1506" s="59">
        <v>1</v>
      </c>
      <c r="D1506" s="59">
        <v>2</v>
      </c>
      <c r="E1506" s="59" t="s">
        <v>82</v>
      </c>
      <c r="F1506" s="59">
        <v>3</v>
      </c>
      <c r="G1506" s="227">
        <v>2</v>
      </c>
      <c r="H1506" s="227">
        <v>7</v>
      </c>
      <c r="I1506" s="227">
        <v>7</v>
      </c>
      <c r="J1506" s="59">
        <v>22200</v>
      </c>
      <c r="K1506" s="78">
        <f>VLOOKUP(class[[#This Row],[hwycov_id]],flow[[hwycov_id]:[flow_day]],2,FALSE)</f>
        <v>18683.400755999999</v>
      </c>
      <c r="L1506" s="229">
        <f t="shared" si="72"/>
        <v>-0.15840537135135135</v>
      </c>
      <c r="M1506" s="228">
        <f t="shared" si="73"/>
        <v>-3516.5992440000009</v>
      </c>
      <c r="N1506" s="228">
        <f t="shared" si="74"/>
        <v>12366470.242901377</v>
      </c>
      <c r="O1506" s="59" t="e">
        <f>VLOOKUP(class[[#This Row],[hwycov_id]],check!$A$2:$P$26,16,FALSE)</f>
        <v>#N/A</v>
      </c>
      <c r="P1506" s="59">
        <v>1530</v>
      </c>
      <c r="Q1506" s="304">
        <f>ROUND(class[[#This Row],[count]],-3)</f>
        <v>22000</v>
      </c>
      <c r="R1506" s="321">
        <f>VLOOKUP(class[[#This Row],[count_rd]],caltran!$J$2:$P$182,7,FALSE)</f>
        <v>16114.999999999998</v>
      </c>
      <c r="S1506" s="321">
        <f>VLOOKUP(class[[#This Row],[count_rd]],caltran!$J$2:$P$182,6,FALSE)</f>
        <v>27885</v>
      </c>
      <c r="T1506" s="59">
        <f>IF(AND(class[[#This Row],[flow]]&gt;=class[[#This Row],[low]], class[[#This Row],[flow]]&lt;=class[[#This Row],[high]]),1,0)</f>
        <v>1</v>
      </c>
    </row>
    <row r="1507" spans="1:20">
      <c r="A1507" s="59">
        <v>4237</v>
      </c>
      <c r="B1507" s="59">
        <v>3</v>
      </c>
      <c r="C1507" s="59">
        <v>1</v>
      </c>
      <c r="D1507" s="59">
        <v>2</v>
      </c>
      <c r="E1507" s="59" t="s">
        <v>82</v>
      </c>
      <c r="F1507" s="59">
        <v>3</v>
      </c>
      <c r="G1507" s="227">
        <v>2</v>
      </c>
      <c r="H1507" s="227">
        <v>3</v>
      </c>
      <c r="I1507" s="227">
        <v>14</v>
      </c>
      <c r="J1507" s="59">
        <v>22203</v>
      </c>
      <c r="K1507" s="78">
        <f>VLOOKUP(class[[#This Row],[hwycov_id]],flow[[hwycov_id]:[flow_day]],2,FALSE)</f>
        <v>22326.087403000001</v>
      </c>
      <c r="L1507" s="229">
        <f t="shared" si="72"/>
        <v>5.5437284601180803E-3</v>
      </c>
      <c r="M1507" s="228">
        <f t="shared" si="73"/>
        <v>123.08740300000136</v>
      </c>
      <c r="N1507" s="228">
        <f t="shared" si="74"/>
        <v>15150.508777284744</v>
      </c>
      <c r="O1507" s="59" t="e">
        <f>VLOOKUP(class[[#This Row],[hwycov_id]],check!$A$2:$P$26,16,FALSE)</f>
        <v>#N/A</v>
      </c>
      <c r="P1507" s="59">
        <v>1531</v>
      </c>
      <c r="Q1507" s="304">
        <f>ROUND(class[[#This Row],[count]],-3)</f>
        <v>22000</v>
      </c>
      <c r="R1507" s="321">
        <f>VLOOKUP(class[[#This Row],[count_rd]],caltran!$J$2:$P$182,7,FALSE)</f>
        <v>16114.999999999998</v>
      </c>
      <c r="S1507" s="321">
        <f>VLOOKUP(class[[#This Row],[count_rd]],caltran!$J$2:$P$182,6,FALSE)</f>
        <v>27885</v>
      </c>
      <c r="T1507" s="59">
        <f>IF(AND(class[[#This Row],[flow]]&gt;=class[[#This Row],[low]], class[[#This Row],[flow]]&lt;=class[[#This Row],[high]]),1,0)</f>
        <v>1</v>
      </c>
    </row>
    <row r="1508" spans="1:20">
      <c r="A1508" s="59">
        <v>8935</v>
      </c>
      <c r="B1508" s="59">
        <v>3</v>
      </c>
      <c r="C1508" s="59">
        <v>1</v>
      </c>
      <c r="D1508" s="59">
        <v>2</v>
      </c>
      <c r="E1508" s="59" t="s">
        <v>82</v>
      </c>
      <c r="F1508" s="59">
        <v>3</v>
      </c>
      <c r="G1508" s="227">
        <v>2</v>
      </c>
      <c r="H1508" s="227">
        <v>2</v>
      </c>
      <c r="I1508" s="227">
        <v>14</v>
      </c>
      <c r="J1508" s="59">
        <v>22269</v>
      </c>
      <c r="K1508" s="78">
        <f>VLOOKUP(class[[#This Row],[hwycov_id]],flow[[hwycov_id]:[flow_day]],2,FALSE)</f>
        <v>23560.703520000003</v>
      </c>
      <c r="L1508" s="229">
        <f t="shared" si="72"/>
        <v>5.8004558803718353E-2</v>
      </c>
      <c r="M1508" s="228">
        <f t="shared" si="73"/>
        <v>1291.7035200000028</v>
      </c>
      <c r="N1508" s="228">
        <f t="shared" si="74"/>
        <v>1668497.9835803974</v>
      </c>
      <c r="O1508" s="59" t="e">
        <f>VLOOKUP(class[[#This Row],[hwycov_id]],check!$A$2:$P$26,16,FALSE)</f>
        <v>#N/A</v>
      </c>
      <c r="P1508" s="59">
        <v>1532</v>
      </c>
      <c r="Q1508" s="304">
        <f>ROUND(class[[#This Row],[count]],-3)</f>
        <v>22000</v>
      </c>
      <c r="R1508" s="321">
        <f>VLOOKUP(class[[#This Row],[count_rd]],caltran!$J$2:$P$182,7,FALSE)</f>
        <v>16114.999999999998</v>
      </c>
      <c r="S1508" s="321">
        <f>VLOOKUP(class[[#This Row],[count_rd]],caltran!$J$2:$P$182,6,FALSE)</f>
        <v>27885</v>
      </c>
      <c r="T1508" s="59">
        <f>IF(AND(class[[#This Row],[flow]]&gt;=class[[#This Row],[low]], class[[#This Row],[flow]]&lt;=class[[#This Row],[high]]),1,0)</f>
        <v>1</v>
      </c>
    </row>
    <row r="1509" spans="1:20">
      <c r="A1509" s="59">
        <v>9569</v>
      </c>
      <c r="B1509" s="59">
        <v>3</v>
      </c>
      <c r="C1509" s="59">
        <v>1</v>
      </c>
      <c r="D1509" s="59">
        <v>2</v>
      </c>
      <c r="E1509" s="59" t="s">
        <v>82</v>
      </c>
      <c r="F1509" s="59">
        <v>3</v>
      </c>
      <c r="G1509" s="227">
        <v>2</v>
      </c>
      <c r="H1509" s="227">
        <v>2</v>
      </c>
      <c r="I1509" s="227">
        <v>11</v>
      </c>
      <c r="J1509" s="59">
        <v>22300</v>
      </c>
      <c r="K1509" s="78">
        <f>VLOOKUP(class[[#This Row],[hwycov_id]],flow[[hwycov_id]:[flow_day]],2,FALSE)</f>
        <v>18550.438765000003</v>
      </c>
      <c r="L1509" s="229">
        <f t="shared" si="72"/>
        <v>-0.16814175941704024</v>
      </c>
      <c r="M1509" s="228">
        <f t="shared" si="73"/>
        <v>-3749.5612349999974</v>
      </c>
      <c r="N1509" s="228">
        <f t="shared" si="74"/>
        <v>14059209.455014706</v>
      </c>
      <c r="O1509" s="59" t="e">
        <f>VLOOKUP(class[[#This Row],[hwycov_id]],check!$A$2:$P$26,16,FALSE)</f>
        <v>#N/A</v>
      </c>
      <c r="P1509" s="59">
        <v>1533</v>
      </c>
      <c r="Q1509" s="304">
        <f>ROUND(class[[#This Row],[count]],-3)</f>
        <v>22000</v>
      </c>
      <c r="R1509" s="321">
        <f>VLOOKUP(class[[#This Row],[count_rd]],caltran!$J$2:$P$182,7,FALSE)</f>
        <v>16114.999999999998</v>
      </c>
      <c r="S1509" s="321">
        <f>VLOOKUP(class[[#This Row],[count_rd]],caltran!$J$2:$P$182,6,FALSE)</f>
        <v>27885</v>
      </c>
      <c r="T1509" s="59">
        <f>IF(AND(class[[#This Row],[flow]]&gt;=class[[#This Row],[low]], class[[#This Row],[flow]]&lt;=class[[#This Row],[high]]),1,0)</f>
        <v>1</v>
      </c>
    </row>
    <row r="1510" spans="1:20">
      <c r="A1510" s="59">
        <v>10026</v>
      </c>
      <c r="B1510" s="59">
        <v>3</v>
      </c>
      <c r="C1510" s="59">
        <v>1</v>
      </c>
      <c r="D1510" s="59">
        <v>1</v>
      </c>
      <c r="E1510" s="59" t="s">
        <v>82</v>
      </c>
      <c r="F1510" s="59">
        <v>3</v>
      </c>
      <c r="G1510" s="227">
        <v>2</v>
      </c>
      <c r="H1510" s="227">
        <v>7</v>
      </c>
      <c r="I1510" s="227">
        <v>7</v>
      </c>
      <c r="J1510" s="59">
        <v>22300</v>
      </c>
      <c r="K1510" s="78">
        <f>VLOOKUP(class[[#This Row],[hwycov_id]],flow[[hwycov_id]:[flow_day]],2,FALSE)</f>
        <v>11308.87912</v>
      </c>
      <c r="L1510" s="229">
        <f t="shared" si="72"/>
        <v>-0.49287537578475338</v>
      </c>
      <c r="M1510" s="228">
        <f t="shared" si="73"/>
        <v>-10991.12088</v>
      </c>
      <c r="N1510" s="228">
        <f t="shared" si="74"/>
        <v>120804738.19877198</v>
      </c>
      <c r="O1510" s="59" t="e">
        <f>VLOOKUP(class[[#This Row],[hwycov_id]],check!$A$2:$P$26,16,FALSE)</f>
        <v>#N/A</v>
      </c>
      <c r="P1510" s="59">
        <v>1534</v>
      </c>
      <c r="Q1510" s="304">
        <f>ROUND(class[[#This Row],[count]],-3)</f>
        <v>22000</v>
      </c>
      <c r="R1510" s="321">
        <f>VLOOKUP(class[[#This Row],[count_rd]],caltran!$J$2:$P$182,7,FALSE)</f>
        <v>16114.999999999998</v>
      </c>
      <c r="S1510" s="321">
        <f>VLOOKUP(class[[#This Row],[count_rd]],caltran!$J$2:$P$182,6,FALSE)</f>
        <v>27885</v>
      </c>
      <c r="T1510" s="59">
        <f>IF(AND(class[[#This Row],[flow]]&gt;=class[[#This Row],[low]], class[[#This Row],[flow]]&lt;=class[[#This Row],[high]]),1,0)</f>
        <v>0</v>
      </c>
    </row>
    <row r="1511" spans="1:20">
      <c r="A1511" s="59">
        <v>13204</v>
      </c>
      <c r="B1511" s="59">
        <v>3</v>
      </c>
      <c r="C1511" s="59">
        <v>1</v>
      </c>
      <c r="D1511" s="59">
        <v>2</v>
      </c>
      <c r="E1511" s="59" t="s">
        <v>82</v>
      </c>
      <c r="F1511" s="59">
        <v>3</v>
      </c>
      <c r="G1511" s="227">
        <v>2</v>
      </c>
      <c r="H1511" s="227">
        <v>5</v>
      </c>
      <c r="I1511" s="227">
        <v>5</v>
      </c>
      <c r="J1511" s="59">
        <v>22300</v>
      </c>
      <c r="K1511" s="78">
        <f>VLOOKUP(class[[#This Row],[hwycov_id]],flow[[hwycov_id]:[flow_day]],2,FALSE)</f>
        <v>16160.959945000001</v>
      </c>
      <c r="L1511" s="229">
        <f t="shared" si="72"/>
        <v>-0.27529327600896858</v>
      </c>
      <c r="M1511" s="228">
        <f t="shared" si="73"/>
        <v>-6139.0400549999995</v>
      </c>
      <c r="N1511" s="228">
        <f t="shared" si="74"/>
        <v>37687812.796894394</v>
      </c>
      <c r="O1511" s="59" t="e">
        <f>VLOOKUP(class[[#This Row],[hwycov_id]],check!$A$2:$P$26,16,FALSE)</f>
        <v>#N/A</v>
      </c>
      <c r="P1511" s="59">
        <v>1535</v>
      </c>
      <c r="Q1511" s="304">
        <f>ROUND(class[[#This Row],[count]],-3)</f>
        <v>22000</v>
      </c>
      <c r="R1511" s="321">
        <f>VLOOKUP(class[[#This Row],[count_rd]],caltran!$J$2:$P$182,7,FALSE)</f>
        <v>16114.999999999998</v>
      </c>
      <c r="S1511" s="321">
        <f>VLOOKUP(class[[#This Row],[count_rd]],caltran!$J$2:$P$182,6,FALSE)</f>
        <v>27885</v>
      </c>
      <c r="T1511" s="59">
        <f>IF(AND(class[[#This Row],[flow]]&gt;=class[[#This Row],[low]], class[[#This Row],[flow]]&lt;=class[[#This Row],[high]]),1,0)</f>
        <v>1</v>
      </c>
    </row>
    <row r="1512" spans="1:20">
      <c r="A1512" s="59">
        <v>17405</v>
      </c>
      <c r="B1512" s="59">
        <v>3</v>
      </c>
      <c r="C1512" s="59">
        <v>1</v>
      </c>
      <c r="D1512" s="59">
        <v>2</v>
      </c>
      <c r="E1512" s="59" t="s">
        <v>82</v>
      </c>
      <c r="F1512" s="59">
        <v>3</v>
      </c>
      <c r="G1512" s="227">
        <v>2</v>
      </c>
      <c r="H1512" s="227">
        <v>5</v>
      </c>
      <c r="I1512" s="227">
        <v>16</v>
      </c>
      <c r="J1512" s="59">
        <v>22300</v>
      </c>
      <c r="K1512" s="78">
        <f>VLOOKUP(class[[#This Row],[hwycov_id]],flow[[hwycov_id]:[flow_day]],2,FALSE)</f>
        <v>19222.591247</v>
      </c>
      <c r="L1512" s="229">
        <f t="shared" si="72"/>
        <v>-0.13800039251121077</v>
      </c>
      <c r="M1512" s="228">
        <f t="shared" si="73"/>
        <v>-3077.4087529999997</v>
      </c>
      <c r="N1512" s="228">
        <f t="shared" si="74"/>
        <v>9470444.633041013</v>
      </c>
      <c r="O1512" s="59" t="e">
        <f>VLOOKUP(class[[#This Row],[hwycov_id]],check!$A$2:$P$26,16,FALSE)</f>
        <v>#N/A</v>
      </c>
      <c r="P1512" s="59">
        <v>1536</v>
      </c>
      <c r="Q1512" s="304">
        <f>ROUND(class[[#This Row],[count]],-3)</f>
        <v>22000</v>
      </c>
      <c r="R1512" s="321">
        <f>VLOOKUP(class[[#This Row],[count_rd]],caltran!$J$2:$P$182,7,FALSE)</f>
        <v>16114.999999999998</v>
      </c>
      <c r="S1512" s="321">
        <f>VLOOKUP(class[[#This Row],[count_rd]],caltran!$J$2:$P$182,6,FALSE)</f>
        <v>27885</v>
      </c>
      <c r="T1512" s="59">
        <f>IF(AND(class[[#This Row],[flow]]&gt;=class[[#This Row],[low]], class[[#This Row],[flow]]&lt;=class[[#This Row],[high]]),1,0)</f>
        <v>1</v>
      </c>
    </row>
    <row r="1513" spans="1:20">
      <c r="A1513" s="59">
        <v>26865</v>
      </c>
      <c r="B1513" s="59">
        <v>3</v>
      </c>
      <c r="C1513" s="59">
        <v>1</v>
      </c>
      <c r="D1513" s="59">
        <v>2</v>
      </c>
      <c r="E1513" s="59" t="s">
        <v>82</v>
      </c>
      <c r="F1513" s="59">
        <v>3</v>
      </c>
      <c r="G1513" s="227">
        <v>2</v>
      </c>
      <c r="H1513" s="227">
        <v>3</v>
      </c>
      <c r="I1513" s="227">
        <v>14</v>
      </c>
      <c r="J1513" s="59">
        <v>22310</v>
      </c>
      <c r="K1513" s="78">
        <f>VLOOKUP(class[[#This Row],[hwycov_id]],flow[[hwycov_id]:[flow_day]],2,FALSE)</f>
        <v>20545.761626</v>
      </c>
      <c r="L1513" s="229">
        <f t="shared" si="72"/>
        <v>-7.9078367279246997E-2</v>
      </c>
      <c r="M1513" s="228">
        <f t="shared" si="73"/>
        <v>-1764.2383740000005</v>
      </c>
      <c r="N1513" s="228">
        <f t="shared" si="74"/>
        <v>3112537.0402941657</v>
      </c>
      <c r="O1513" s="59" t="e">
        <f>VLOOKUP(class[[#This Row],[hwycov_id]],check!$A$2:$P$26,16,FALSE)</f>
        <v>#N/A</v>
      </c>
      <c r="P1513" s="59">
        <v>1537</v>
      </c>
      <c r="Q1513" s="304">
        <f>ROUND(class[[#This Row],[count]],-3)</f>
        <v>22000</v>
      </c>
      <c r="R1513" s="321">
        <f>VLOOKUP(class[[#This Row],[count_rd]],caltran!$J$2:$P$182,7,FALSE)</f>
        <v>16114.999999999998</v>
      </c>
      <c r="S1513" s="321">
        <f>VLOOKUP(class[[#This Row],[count_rd]],caltran!$J$2:$P$182,6,FALSE)</f>
        <v>27885</v>
      </c>
      <c r="T1513" s="59">
        <f>IF(AND(class[[#This Row],[flow]]&gt;=class[[#This Row],[low]], class[[#This Row],[flow]]&lt;=class[[#This Row],[high]]),1,0)</f>
        <v>1</v>
      </c>
    </row>
    <row r="1514" spans="1:20">
      <c r="A1514" s="59">
        <v>17514</v>
      </c>
      <c r="B1514" s="59">
        <v>3</v>
      </c>
      <c r="C1514" s="59">
        <v>1</v>
      </c>
      <c r="D1514" s="59">
        <v>2</v>
      </c>
      <c r="E1514" s="59" t="s">
        <v>82</v>
      </c>
      <c r="F1514" s="59">
        <v>3</v>
      </c>
      <c r="G1514" s="227">
        <v>2</v>
      </c>
      <c r="H1514" s="227">
        <v>5</v>
      </c>
      <c r="I1514" s="227">
        <v>5</v>
      </c>
      <c r="J1514" s="59">
        <v>22500</v>
      </c>
      <c r="K1514" s="78">
        <f>VLOOKUP(class[[#This Row],[hwycov_id]],flow[[hwycov_id]:[flow_day]],2,FALSE)</f>
        <v>18345.57602</v>
      </c>
      <c r="L1514" s="229">
        <f t="shared" si="72"/>
        <v>-0.18464106577777772</v>
      </c>
      <c r="M1514" s="228">
        <f t="shared" si="73"/>
        <v>-4154.4239799999996</v>
      </c>
      <c r="N1514" s="228">
        <f t="shared" si="74"/>
        <v>17259238.605599038</v>
      </c>
      <c r="O1514" s="59" t="e">
        <f>VLOOKUP(class[[#This Row],[hwycov_id]],check!$A$2:$P$26,16,FALSE)</f>
        <v>#N/A</v>
      </c>
      <c r="P1514" s="59">
        <v>1538</v>
      </c>
      <c r="Q1514" s="304">
        <f>ROUND(class[[#This Row],[count]],-3)</f>
        <v>23000</v>
      </c>
      <c r="R1514" s="321">
        <f>VLOOKUP(class[[#This Row],[count_rd]],caltran!$J$2:$P$182,7,FALSE)</f>
        <v>16905</v>
      </c>
      <c r="S1514" s="321">
        <f>VLOOKUP(class[[#This Row],[count_rd]],caltran!$J$2:$P$182,6,FALSE)</f>
        <v>29095.000000000004</v>
      </c>
      <c r="T1514" s="59">
        <f>IF(AND(class[[#This Row],[flow]]&gt;=class[[#This Row],[low]], class[[#This Row],[flow]]&lt;=class[[#This Row],[high]]),1,0)</f>
        <v>1</v>
      </c>
    </row>
    <row r="1515" spans="1:20">
      <c r="A1515" s="59">
        <v>13069</v>
      </c>
      <c r="B1515" s="59">
        <v>3</v>
      </c>
      <c r="C1515" s="59">
        <v>1</v>
      </c>
      <c r="D1515" s="59">
        <v>2</v>
      </c>
      <c r="E1515" s="59" t="s">
        <v>82</v>
      </c>
      <c r="F1515" s="59">
        <v>3</v>
      </c>
      <c r="G1515" s="227">
        <v>2</v>
      </c>
      <c r="H1515" s="227">
        <v>5</v>
      </c>
      <c r="I1515" s="227">
        <v>5</v>
      </c>
      <c r="J1515" s="59">
        <v>22500</v>
      </c>
      <c r="K1515" s="78">
        <f>VLOOKUP(class[[#This Row],[hwycov_id]],flow[[hwycov_id]:[flow_day]],2,FALSE)</f>
        <v>25363.161970999998</v>
      </c>
      <c r="L1515" s="229">
        <f t="shared" si="72"/>
        <v>0.12725164315555548</v>
      </c>
      <c r="M1515" s="228">
        <f t="shared" si="73"/>
        <v>2863.1619709999977</v>
      </c>
      <c r="N1515" s="228">
        <f t="shared" si="74"/>
        <v>8197696.4721805919</v>
      </c>
      <c r="O1515" s="59" t="e">
        <f>VLOOKUP(class[[#This Row],[hwycov_id]],check!$A$2:$P$26,16,FALSE)</f>
        <v>#N/A</v>
      </c>
      <c r="P1515" s="59">
        <v>1539</v>
      </c>
      <c r="Q1515" s="304">
        <f>ROUND(class[[#This Row],[count]],-3)</f>
        <v>23000</v>
      </c>
      <c r="R1515" s="321">
        <f>VLOOKUP(class[[#This Row],[count_rd]],caltran!$J$2:$P$182,7,FALSE)</f>
        <v>16905</v>
      </c>
      <c r="S1515" s="321">
        <f>VLOOKUP(class[[#This Row],[count_rd]],caltran!$J$2:$P$182,6,FALSE)</f>
        <v>29095.000000000004</v>
      </c>
      <c r="T1515" s="59">
        <f>IF(AND(class[[#This Row],[flow]]&gt;=class[[#This Row],[low]], class[[#This Row],[flow]]&lt;=class[[#This Row],[high]]),1,0)</f>
        <v>1</v>
      </c>
    </row>
    <row r="1516" spans="1:20">
      <c r="A1516" s="59">
        <v>7877</v>
      </c>
      <c r="B1516" s="59">
        <v>3</v>
      </c>
      <c r="C1516" s="59">
        <v>1</v>
      </c>
      <c r="D1516" s="59">
        <v>2</v>
      </c>
      <c r="E1516" s="59" t="s">
        <v>82</v>
      </c>
      <c r="F1516" s="59">
        <v>3</v>
      </c>
      <c r="G1516" s="227">
        <v>2</v>
      </c>
      <c r="H1516" s="227">
        <v>5</v>
      </c>
      <c r="I1516" s="227">
        <v>9</v>
      </c>
      <c r="J1516" s="59">
        <v>22500</v>
      </c>
      <c r="K1516" s="78">
        <f>VLOOKUP(class[[#This Row],[hwycov_id]],flow[[hwycov_id]:[flow_day]],2,FALSE)</f>
        <v>30497.756164999999</v>
      </c>
      <c r="L1516" s="229">
        <f t="shared" si="72"/>
        <v>0.35545582955555544</v>
      </c>
      <c r="M1516" s="228">
        <f t="shared" si="73"/>
        <v>7997.7561649999989</v>
      </c>
      <c r="N1516" s="228">
        <f t="shared" si="74"/>
        <v>63964103.674795486</v>
      </c>
      <c r="O1516" s="59" t="e">
        <f>VLOOKUP(class[[#This Row],[hwycov_id]],check!$A$2:$P$26,16,FALSE)</f>
        <v>#N/A</v>
      </c>
      <c r="P1516" s="59">
        <v>1540</v>
      </c>
      <c r="Q1516" s="304">
        <f>ROUND(class[[#This Row],[count]],-3)</f>
        <v>23000</v>
      </c>
      <c r="R1516" s="321">
        <f>VLOOKUP(class[[#This Row],[count_rd]],caltran!$J$2:$P$182,7,FALSE)</f>
        <v>16905</v>
      </c>
      <c r="S1516" s="321">
        <f>VLOOKUP(class[[#This Row],[count_rd]],caltran!$J$2:$P$182,6,FALSE)</f>
        <v>29095.000000000004</v>
      </c>
      <c r="T1516" s="59">
        <f>IF(AND(class[[#This Row],[flow]]&gt;=class[[#This Row],[low]], class[[#This Row],[flow]]&lt;=class[[#This Row],[high]]),1,0)</f>
        <v>0</v>
      </c>
    </row>
    <row r="1517" spans="1:20">
      <c r="A1517" s="59">
        <v>3773</v>
      </c>
      <c r="B1517" s="59">
        <v>3</v>
      </c>
      <c r="C1517" s="59">
        <v>1</v>
      </c>
      <c r="D1517" s="59">
        <v>2</v>
      </c>
      <c r="E1517" s="59" t="s">
        <v>82</v>
      </c>
      <c r="F1517" s="59">
        <v>3</v>
      </c>
      <c r="G1517" s="227">
        <v>2</v>
      </c>
      <c r="H1517" s="227">
        <v>2</v>
      </c>
      <c r="I1517" s="227">
        <v>11</v>
      </c>
      <c r="J1517" s="59">
        <v>22500</v>
      </c>
      <c r="K1517" s="78">
        <f>VLOOKUP(class[[#This Row],[hwycov_id]],flow[[hwycov_id]:[flow_day]],2,FALSE)</f>
        <v>12654.600053</v>
      </c>
      <c r="L1517" s="229">
        <f t="shared" si="72"/>
        <v>-0.43757333097777773</v>
      </c>
      <c r="M1517" s="228">
        <f t="shared" si="73"/>
        <v>-9845.3999469999999</v>
      </c>
      <c r="N1517" s="228">
        <f t="shared" si="74"/>
        <v>96931900.116387606</v>
      </c>
      <c r="O1517" s="59" t="e">
        <f>VLOOKUP(class[[#This Row],[hwycov_id]],check!$A$2:$P$26,16,FALSE)</f>
        <v>#N/A</v>
      </c>
      <c r="P1517" s="59">
        <v>1541</v>
      </c>
      <c r="Q1517" s="304">
        <f>ROUND(class[[#This Row],[count]],-3)</f>
        <v>23000</v>
      </c>
      <c r="R1517" s="321">
        <f>VLOOKUP(class[[#This Row],[count_rd]],caltran!$J$2:$P$182,7,FALSE)</f>
        <v>16905</v>
      </c>
      <c r="S1517" s="321">
        <f>VLOOKUP(class[[#This Row],[count_rd]],caltran!$J$2:$P$182,6,FALSE)</f>
        <v>29095.000000000004</v>
      </c>
      <c r="T1517" s="59">
        <f>IF(AND(class[[#This Row],[flow]]&gt;=class[[#This Row],[low]], class[[#This Row],[flow]]&lt;=class[[#This Row],[high]]),1,0)</f>
        <v>0</v>
      </c>
    </row>
    <row r="1518" spans="1:20">
      <c r="A1518" s="59">
        <v>3782</v>
      </c>
      <c r="B1518" s="59">
        <v>3</v>
      </c>
      <c r="C1518" s="59">
        <v>1</v>
      </c>
      <c r="D1518" s="59">
        <v>2</v>
      </c>
      <c r="E1518" s="59" t="s">
        <v>82</v>
      </c>
      <c r="F1518" s="59">
        <v>3</v>
      </c>
      <c r="G1518" s="227">
        <v>2</v>
      </c>
      <c r="H1518" s="227">
        <v>2</v>
      </c>
      <c r="I1518" s="227">
        <v>11</v>
      </c>
      <c r="J1518" s="59">
        <v>22500</v>
      </c>
      <c r="K1518" s="78">
        <f>VLOOKUP(class[[#This Row],[hwycov_id]],flow[[hwycov_id]:[flow_day]],2,FALSE)</f>
        <v>21700.527649</v>
      </c>
      <c r="L1518" s="229">
        <f t="shared" si="72"/>
        <v>-3.5532104488888883E-2</v>
      </c>
      <c r="M1518" s="228">
        <f t="shared" si="73"/>
        <v>-799.47235100000034</v>
      </c>
      <c r="N1518" s="228">
        <f t="shared" si="74"/>
        <v>639156.04001346778</v>
      </c>
      <c r="O1518" s="59" t="e">
        <f>VLOOKUP(class[[#This Row],[hwycov_id]],check!$A$2:$P$26,16,FALSE)</f>
        <v>#N/A</v>
      </c>
      <c r="P1518" s="59">
        <v>1542</v>
      </c>
      <c r="Q1518" s="304">
        <f>ROUND(class[[#This Row],[count]],-3)</f>
        <v>23000</v>
      </c>
      <c r="R1518" s="321">
        <f>VLOOKUP(class[[#This Row],[count_rd]],caltran!$J$2:$P$182,7,FALSE)</f>
        <v>16905</v>
      </c>
      <c r="S1518" s="321">
        <f>VLOOKUP(class[[#This Row],[count_rd]],caltran!$J$2:$P$182,6,FALSE)</f>
        <v>29095.000000000004</v>
      </c>
      <c r="T1518" s="59">
        <f>IF(AND(class[[#This Row],[flow]]&gt;=class[[#This Row],[low]], class[[#This Row],[flow]]&lt;=class[[#This Row],[high]]),1,0)</f>
        <v>1</v>
      </c>
    </row>
    <row r="1519" spans="1:20">
      <c r="A1519" s="59">
        <v>7018</v>
      </c>
      <c r="B1519" s="59">
        <v>3</v>
      </c>
      <c r="C1519" s="59">
        <v>1</v>
      </c>
      <c r="D1519" s="59">
        <v>2</v>
      </c>
      <c r="E1519" s="59" t="s">
        <v>82</v>
      </c>
      <c r="F1519" s="59">
        <v>3</v>
      </c>
      <c r="G1519" s="227">
        <v>2</v>
      </c>
      <c r="H1519" s="227">
        <v>2</v>
      </c>
      <c r="I1519" s="227">
        <v>11</v>
      </c>
      <c r="J1519" s="59">
        <v>22500</v>
      </c>
      <c r="K1519" s="78">
        <f>VLOOKUP(class[[#This Row],[hwycov_id]],flow[[hwycov_id]:[flow_day]],2,FALSE)</f>
        <v>12230.190086999999</v>
      </c>
      <c r="L1519" s="229">
        <f t="shared" si="72"/>
        <v>-0.45643599613333341</v>
      </c>
      <c r="M1519" s="228">
        <f t="shared" si="73"/>
        <v>-10269.809913000001</v>
      </c>
      <c r="N1519" s="228">
        <f t="shared" si="74"/>
        <v>105468995.64915308</v>
      </c>
      <c r="O1519" s="59" t="e">
        <f>VLOOKUP(class[[#This Row],[hwycov_id]],check!$A$2:$P$26,16,FALSE)</f>
        <v>#N/A</v>
      </c>
      <c r="P1519" s="59">
        <v>1543</v>
      </c>
      <c r="Q1519" s="304">
        <f>ROUND(class[[#This Row],[count]],-3)</f>
        <v>23000</v>
      </c>
      <c r="R1519" s="321">
        <f>VLOOKUP(class[[#This Row],[count_rd]],caltran!$J$2:$P$182,7,FALSE)</f>
        <v>16905</v>
      </c>
      <c r="S1519" s="321">
        <f>VLOOKUP(class[[#This Row],[count_rd]],caltran!$J$2:$P$182,6,FALSE)</f>
        <v>29095.000000000004</v>
      </c>
      <c r="T1519" s="59">
        <f>IF(AND(class[[#This Row],[flow]]&gt;=class[[#This Row],[low]], class[[#This Row],[flow]]&lt;=class[[#This Row],[high]]),1,0)</f>
        <v>0</v>
      </c>
    </row>
    <row r="1520" spans="1:20">
      <c r="A1520" s="59">
        <v>2496</v>
      </c>
      <c r="B1520" s="59">
        <v>3</v>
      </c>
      <c r="C1520" s="59">
        <v>1</v>
      </c>
      <c r="D1520" s="59">
        <v>2</v>
      </c>
      <c r="E1520" s="59" t="s">
        <v>82</v>
      </c>
      <c r="F1520" s="59">
        <v>3</v>
      </c>
      <c r="G1520" s="227">
        <v>2</v>
      </c>
      <c r="H1520" s="227">
        <v>5</v>
      </c>
      <c r="I1520" s="227">
        <v>5</v>
      </c>
      <c r="J1520" s="59">
        <v>22500</v>
      </c>
      <c r="K1520" s="78">
        <f>VLOOKUP(class[[#This Row],[hwycov_id]],flow[[hwycov_id]:[flow_day]],2,FALSE)</f>
        <v>20948.441665999999</v>
      </c>
      <c r="L1520" s="229">
        <f t="shared" si="72"/>
        <v>-6.8958148177777789E-2</v>
      </c>
      <c r="M1520" s="228">
        <f t="shared" si="73"/>
        <v>-1551.5583340000012</v>
      </c>
      <c r="N1520" s="228">
        <f t="shared" si="74"/>
        <v>2407333.2638048595</v>
      </c>
      <c r="O1520" s="59" t="e">
        <f>VLOOKUP(class[[#This Row],[hwycov_id]],check!$A$2:$P$26,16,FALSE)</f>
        <v>#N/A</v>
      </c>
      <c r="P1520" s="59">
        <v>1544</v>
      </c>
      <c r="Q1520" s="304">
        <f>ROUND(class[[#This Row],[count]],-3)</f>
        <v>23000</v>
      </c>
      <c r="R1520" s="321">
        <f>VLOOKUP(class[[#This Row],[count_rd]],caltran!$J$2:$P$182,7,FALSE)</f>
        <v>16905</v>
      </c>
      <c r="S1520" s="321">
        <f>VLOOKUP(class[[#This Row],[count_rd]],caltran!$J$2:$P$182,6,FALSE)</f>
        <v>29095.000000000004</v>
      </c>
      <c r="T1520" s="59">
        <f>IF(AND(class[[#This Row],[flow]]&gt;=class[[#This Row],[low]], class[[#This Row],[flow]]&lt;=class[[#This Row],[high]]),1,0)</f>
        <v>1</v>
      </c>
    </row>
    <row r="1521" spans="1:20">
      <c r="A1521" s="59">
        <v>16389</v>
      </c>
      <c r="B1521" s="59">
        <v>3</v>
      </c>
      <c r="C1521" s="59">
        <v>1</v>
      </c>
      <c r="D1521" s="59">
        <v>2</v>
      </c>
      <c r="E1521" s="59" t="s">
        <v>82</v>
      </c>
      <c r="F1521" s="59">
        <v>3</v>
      </c>
      <c r="G1521" s="227">
        <v>2</v>
      </c>
      <c r="H1521" s="227">
        <v>3</v>
      </c>
      <c r="I1521" s="227">
        <v>14</v>
      </c>
      <c r="J1521" s="59">
        <v>22557</v>
      </c>
      <c r="K1521" s="78">
        <f>VLOOKUP(class[[#This Row],[hwycov_id]],flow[[hwycov_id]:[flow_day]],2,FALSE)</f>
        <v>33007.447173</v>
      </c>
      <c r="L1521" s="229">
        <f t="shared" si="72"/>
        <v>0.46329064915547291</v>
      </c>
      <c r="M1521" s="228">
        <f t="shared" si="73"/>
        <v>10450.447173</v>
      </c>
      <c r="N1521" s="228">
        <f t="shared" si="74"/>
        <v>109211846.11566371</v>
      </c>
      <c r="O1521" s="59" t="e">
        <f>VLOOKUP(class[[#This Row],[hwycov_id]],check!$A$2:$P$26,16,FALSE)</f>
        <v>#N/A</v>
      </c>
      <c r="P1521" s="59">
        <v>1545</v>
      </c>
      <c r="Q1521" s="304">
        <f>ROUND(class[[#This Row],[count]],-3)</f>
        <v>23000</v>
      </c>
      <c r="R1521" s="321">
        <f>VLOOKUP(class[[#This Row],[count_rd]],caltran!$J$2:$P$182,7,FALSE)</f>
        <v>16905</v>
      </c>
      <c r="S1521" s="321">
        <f>VLOOKUP(class[[#This Row],[count_rd]],caltran!$J$2:$P$182,6,FALSE)</f>
        <v>29095.000000000004</v>
      </c>
      <c r="T1521" s="59">
        <f>IF(AND(class[[#This Row],[flow]]&gt;=class[[#This Row],[low]], class[[#This Row],[flow]]&lt;=class[[#This Row],[high]]),1,0)</f>
        <v>0</v>
      </c>
    </row>
    <row r="1522" spans="1:20">
      <c r="A1522" s="59">
        <v>31042</v>
      </c>
      <c r="B1522" s="59">
        <v>3</v>
      </c>
      <c r="C1522" s="59">
        <v>1</v>
      </c>
      <c r="D1522" s="59">
        <v>2</v>
      </c>
      <c r="E1522" s="59" t="s">
        <v>82</v>
      </c>
      <c r="F1522" s="59">
        <v>3</v>
      </c>
      <c r="G1522" s="227">
        <v>2</v>
      </c>
      <c r="H1522" s="227">
        <v>3</v>
      </c>
      <c r="I1522" s="227">
        <v>14</v>
      </c>
      <c r="J1522" s="59">
        <v>22568</v>
      </c>
      <c r="K1522" s="78">
        <f>VLOOKUP(class[[#This Row],[hwycov_id]],flow[[hwycov_id]:[flow_day]],2,FALSE)</f>
        <v>27638.163453999998</v>
      </c>
      <c r="L1522" s="229">
        <f t="shared" si="72"/>
        <v>0.22466162061325767</v>
      </c>
      <c r="M1522" s="228">
        <f t="shared" si="73"/>
        <v>5070.1634539999977</v>
      </c>
      <c r="N1522" s="228">
        <f t="shared" si="74"/>
        <v>25706557.450277187</v>
      </c>
      <c r="O1522" s="59" t="e">
        <f>VLOOKUP(class[[#This Row],[hwycov_id]],check!$A$2:$P$26,16,FALSE)</f>
        <v>#N/A</v>
      </c>
      <c r="P1522" s="59">
        <v>1546</v>
      </c>
      <c r="Q1522" s="304">
        <f>ROUND(class[[#This Row],[count]],-3)</f>
        <v>23000</v>
      </c>
      <c r="R1522" s="321">
        <f>VLOOKUP(class[[#This Row],[count_rd]],caltran!$J$2:$P$182,7,FALSE)</f>
        <v>16905</v>
      </c>
      <c r="S1522" s="321">
        <f>VLOOKUP(class[[#This Row],[count_rd]],caltran!$J$2:$P$182,6,FALSE)</f>
        <v>29095.000000000004</v>
      </c>
      <c r="T1522" s="59">
        <f>IF(AND(class[[#This Row],[flow]]&gt;=class[[#This Row],[low]], class[[#This Row],[flow]]&lt;=class[[#This Row],[high]]),1,0)</f>
        <v>1</v>
      </c>
    </row>
    <row r="1523" spans="1:20">
      <c r="A1523" s="59">
        <v>4479</v>
      </c>
      <c r="B1523" s="59">
        <v>3</v>
      </c>
      <c r="C1523" s="59">
        <v>1</v>
      </c>
      <c r="D1523" s="59">
        <v>2</v>
      </c>
      <c r="E1523" s="59" t="s">
        <v>82</v>
      </c>
      <c r="F1523" s="59">
        <v>3</v>
      </c>
      <c r="G1523" s="227">
        <v>2</v>
      </c>
      <c r="H1523" s="227">
        <v>3</v>
      </c>
      <c r="I1523" s="227">
        <v>14</v>
      </c>
      <c r="J1523" s="59">
        <v>22672</v>
      </c>
      <c r="K1523" s="78">
        <f>VLOOKUP(class[[#This Row],[hwycov_id]],flow[[hwycov_id]:[flow_day]],2,FALSE)</f>
        <v>21086.397797000001</v>
      </c>
      <c r="L1523" s="229">
        <f t="shared" si="72"/>
        <v>-6.9936582701129124E-2</v>
      </c>
      <c r="M1523" s="228">
        <f t="shared" si="73"/>
        <v>-1585.6022029999986</v>
      </c>
      <c r="N1523" s="228">
        <f t="shared" si="74"/>
        <v>2514134.3461584486</v>
      </c>
      <c r="O1523" s="59" t="e">
        <f>VLOOKUP(class[[#This Row],[hwycov_id]],check!$A$2:$P$26,16,FALSE)</f>
        <v>#N/A</v>
      </c>
      <c r="P1523" s="59">
        <v>1547</v>
      </c>
      <c r="Q1523" s="304">
        <f>ROUND(class[[#This Row],[count]],-3)</f>
        <v>23000</v>
      </c>
      <c r="R1523" s="321">
        <f>VLOOKUP(class[[#This Row],[count_rd]],caltran!$J$2:$P$182,7,FALSE)</f>
        <v>16905</v>
      </c>
      <c r="S1523" s="321">
        <f>VLOOKUP(class[[#This Row],[count_rd]],caltran!$J$2:$P$182,6,FALSE)</f>
        <v>29095.000000000004</v>
      </c>
      <c r="T1523" s="59">
        <f>IF(AND(class[[#This Row],[flow]]&gt;=class[[#This Row],[low]], class[[#This Row],[flow]]&lt;=class[[#This Row],[high]]),1,0)</f>
        <v>1</v>
      </c>
    </row>
    <row r="1524" spans="1:20">
      <c r="A1524" s="59">
        <v>2850</v>
      </c>
      <c r="B1524" s="59">
        <v>3</v>
      </c>
      <c r="C1524" s="59">
        <v>1</v>
      </c>
      <c r="D1524" s="59">
        <v>2</v>
      </c>
      <c r="E1524" s="59" t="s">
        <v>82</v>
      </c>
      <c r="F1524" s="59">
        <v>3</v>
      </c>
      <c r="G1524" s="227">
        <v>2</v>
      </c>
      <c r="H1524" s="227">
        <v>2</v>
      </c>
      <c r="I1524" s="227">
        <v>11</v>
      </c>
      <c r="J1524" s="59">
        <v>22800</v>
      </c>
      <c r="K1524" s="78">
        <f>VLOOKUP(class[[#This Row],[hwycov_id]],flow[[hwycov_id]:[flow_day]],2,FALSE)</f>
        <v>13681.751242999999</v>
      </c>
      <c r="L1524" s="229">
        <f t="shared" si="72"/>
        <v>-0.39992319109649133</v>
      </c>
      <c r="M1524" s="228">
        <f t="shared" si="73"/>
        <v>-9118.2487570000012</v>
      </c>
      <c r="N1524" s="228">
        <f t="shared" si="74"/>
        <v>83142460.39453207</v>
      </c>
      <c r="O1524" s="59" t="e">
        <f>VLOOKUP(class[[#This Row],[hwycov_id]],check!$A$2:$P$26,16,FALSE)</f>
        <v>#N/A</v>
      </c>
      <c r="P1524" s="59">
        <v>1548</v>
      </c>
      <c r="Q1524" s="304">
        <f>ROUND(class[[#This Row],[count]],-3)</f>
        <v>23000</v>
      </c>
      <c r="R1524" s="321">
        <f>VLOOKUP(class[[#This Row],[count_rd]],caltran!$J$2:$P$182,7,FALSE)</f>
        <v>16905</v>
      </c>
      <c r="S1524" s="321">
        <f>VLOOKUP(class[[#This Row],[count_rd]],caltran!$J$2:$P$182,6,FALSE)</f>
        <v>29095.000000000004</v>
      </c>
      <c r="T1524" s="59">
        <f>IF(AND(class[[#This Row],[flow]]&gt;=class[[#This Row],[low]], class[[#This Row],[flow]]&lt;=class[[#This Row],[high]]),1,0)</f>
        <v>0</v>
      </c>
    </row>
    <row r="1525" spans="1:20">
      <c r="A1525" s="59">
        <v>3869</v>
      </c>
      <c r="B1525" s="59">
        <v>3</v>
      </c>
      <c r="C1525" s="59">
        <v>1</v>
      </c>
      <c r="D1525" s="59">
        <v>2</v>
      </c>
      <c r="E1525" s="59" t="s">
        <v>82</v>
      </c>
      <c r="F1525" s="59">
        <v>3</v>
      </c>
      <c r="G1525" s="227">
        <v>2</v>
      </c>
      <c r="H1525" s="227">
        <v>3</v>
      </c>
      <c r="I1525" s="227">
        <v>14</v>
      </c>
      <c r="J1525" s="59">
        <v>22858</v>
      </c>
      <c r="K1525" s="78">
        <f>VLOOKUP(class[[#This Row],[hwycov_id]],flow[[hwycov_id]:[flow_day]],2,FALSE)</f>
        <v>25891.978682000001</v>
      </c>
      <c r="L1525" s="229">
        <f t="shared" si="72"/>
        <v>0.1327315899028787</v>
      </c>
      <c r="M1525" s="228">
        <f t="shared" si="73"/>
        <v>3033.9786820000008</v>
      </c>
      <c r="N1525" s="228">
        <f t="shared" si="74"/>
        <v>9205026.6428304631</v>
      </c>
      <c r="O1525" s="59" t="e">
        <f>VLOOKUP(class[[#This Row],[hwycov_id]],check!$A$2:$P$26,16,FALSE)</f>
        <v>#N/A</v>
      </c>
      <c r="P1525" s="59">
        <v>1549</v>
      </c>
      <c r="Q1525" s="304">
        <f>ROUND(class[[#This Row],[count]],-3)</f>
        <v>23000</v>
      </c>
      <c r="R1525" s="321">
        <f>VLOOKUP(class[[#This Row],[count_rd]],caltran!$J$2:$P$182,7,FALSE)</f>
        <v>16905</v>
      </c>
      <c r="S1525" s="321">
        <f>VLOOKUP(class[[#This Row],[count_rd]],caltran!$J$2:$P$182,6,FALSE)</f>
        <v>29095.000000000004</v>
      </c>
      <c r="T1525" s="59">
        <f>IF(AND(class[[#This Row],[flow]]&gt;=class[[#This Row],[low]], class[[#This Row],[flow]]&lt;=class[[#This Row],[high]]),1,0)</f>
        <v>1</v>
      </c>
    </row>
    <row r="1526" spans="1:20">
      <c r="A1526" s="59">
        <v>2427</v>
      </c>
      <c r="B1526" s="59">
        <v>3</v>
      </c>
      <c r="C1526" s="59">
        <v>1</v>
      </c>
      <c r="D1526" s="59">
        <v>2</v>
      </c>
      <c r="E1526" s="59" t="s">
        <v>82</v>
      </c>
      <c r="F1526" s="59">
        <v>3</v>
      </c>
      <c r="G1526" s="227">
        <v>2</v>
      </c>
      <c r="H1526" s="227">
        <v>5</v>
      </c>
      <c r="I1526" s="227">
        <v>5</v>
      </c>
      <c r="J1526" s="59">
        <v>22900</v>
      </c>
      <c r="K1526" s="78">
        <f>VLOOKUP(class[[#This Row],[hwycov_id]],flow[[hwycov_id]:[flow_day]],2,FALSE)</f>
        <v>17120.414564999999</v>
      </c>
      <c r="L1526" s="229">
        <f t="shared" si="72"/>
        <v>-0.2523836434497817</v>
      </c>
      <c r="M1526" s="228">
        <f t="shared" si="73"/>
        <v>-5779.5854350000009</v>
      </c>
      <c r="N1526" s="228">
        <f t="shared" si="74"/>
        <v>33403607.80046415</v>
      </c>
      <c r="O1526" s="59" t="e">
        <f>VLOOKUP(class[[#This Row],[hwycov_id]],check!$A$2:$P$26,16,FALSE)</f>
        <v>#N/A</v>
      </c>
      <c r="P1526" s="59">
        <v>1550</v>
      </c>
      <c r="Q1526" s="304">
        <f>ROUND(class[[#This Row],[count]],-3)</f>
        <v>23000</v>
      </c>
      <c r="R1526" s="321">
        <f>VLOOKUP(class[[#This Row],[count_rd]],caltran!$J$2:$P$182,7,FALSE)</f>
        <v>16905</v>
      </c>
      <c r="S1526" s="321">
        <f>VLOOKUP(class[[#This Row],[count_rd]],caltran!$J$2:$P$182,6,FALSE)</f>
        <v>29095.000000000004</v>
      </c>
      <c r="T1526" s="59">
        <f>IF(AND(class[[#This Row],[flow]]&gt;=class[[#This Row],[low]], class[[#This Row],[flow]]&lt;=class[[#This Row],[high]]),1,0)</f>
        <v>1</v>
      </c>
    </row>
    <row r="1527" spans="1:20">
      <c r="A1527" s="59">
        <v>1485</v>
      </c>
      <c r="B1527" s="59">
        <v>3</v>
      </c>
      <c r="C1527" s="59">
        <v>1</v>
      </c>
      <c r="D1527" s="59">
        <v>2</v>
      </c>
      <c r="E1527" s="59" t="s">
        <v>82</v>
      </c>
      <c r="F1527" s="59">
        <v>3</v>
      </c>
      <c r="G1527" s="227">
        <v>2</v>
      </c>
      <c r="H1527" s="227">
        <v>5</v>
      </c>
      <c r="I1527" s="227">
        <v>5</v>
      </c>
      <c r="J1527" s="59">
        <v>23000</v>
      </c>
      <c r="K1527" s="78">
        <f>VLOOKUP(class[[#This Row],[hwycov_id]],flow[[hwycov_id]:[flow_day]],2,FALSE)</f>
        <v>25902.534333</v>
      </c>
      <c r="L1527" s="229">
        <f t="shared" si="72"/>
        <v>0.12619714491304346</v>
      </c>
      <c r="M1527" s="228">
        <f t="shared" si="73"/>
        <v>2902.5343329999996</v>
      </c>
      <c r="N1527" s="228">
        <f t="shared" si="74"/>
        <v>8424705.5542437527</v>
      </c>
      <c r="O1527" s="59" t="e">
        <f>VLOOKUP(class[[#This Row],[hwycov_id]],check!$A$2:$P$26,16,FALSE)</f>
        <v>#N/A</v>
      </c>
      <c r="P1527" s="59">
        <v>1551</v>
      </c>
      <c r="Q1527" s="304">
        <f>ROUND(class[[#This Row],[count]],-3)</f>
        <v>23000</v>
      </c>
      <c r="R1527" s="321">
        <f>VLOOKUP(class[[#This Row],[count_rd]],caltran!$J$2:$P$182,7,FALSE)</f>
        <v>16905</v>
      </c>
      <c r="S1527" s="321">
        <f>VLOOKUP(class[[#This Row],[count_rd]],caltran!$J$2:$P$182,6,FALSE)</f>
        <v>29095.000000000004</v>
      </c>
      <c r="T1527" s="59">
        <f>IF(AND(class[[#This Row],[flow]]&gt;=class[[#This Row],[low]], class[[#This Row],[flow]]&lt;=class[[#This Row],[high]]),1,0)</f>
        <v>1</v>
      </c>
    </row>
    <row r="1528" spans="1:20">
      <c r="A1528" s="59">
        <v>1098</v>
      </c>
      <c r="B1528" s="59">
        <v>3</v>
      </c>
      <c r="C1528" s="59">
        <v>1</v>
      </c>
      <c r="D1528" s="59">
        <v>2</v>
      </c>
      <c r="E1528" s="59" t="s">
        <v>82</v>
      </c>
      <c r="F1528" s="59">
        <v>3</v>
      </c>
      <c r="G1528" s="227">
        <v>2</v>
      </c>
      <c r="H1528" s="227">
        <v>5</v>
      </c>
      <c r="I1528" s="227">
        <v>5</v>
      </c>
      <c r="J1528" s="59">
        <v>23000</v>
      </c>
      <c r="K1528" s="78">
        <f>VLOOKUP(class[[#This Row],[hwycov_id]],flow[[hwycov_id]:[flow_day]],2,FALSE)</f>
        <v>21677.438887999997</v>
      </c>
      <c r="L1528" s="229">
        <f t="shared" si="72"/>
        <v>-5.7502657043478345E-2</v>
      </c>
      <c r="M1528" s="228">
        <f t="shared" si="73"/>
        <v>-1322.561112000003</v>
      </c>
      <c r="N1528" s="228">
        <f t="shared" si="74"/>
        <v>1749167.8949746846</v>
      </c>
      <c r="O1528" s="59" t="e">
        <f>VLOOKUP(class[[#This Row],[hwycov_id]],check!$A$2:$P$26,16,FALSE)</f>
        <v>#N/A</v>
      </c>
      <c r="P1528" s="59">
        <v>1552</v>
      </c>
      <c r="Q1528" s="304">
        <f>ROUND(class[[#This Row],[count]],-3)</f>
        <v>23000</v>
      </c>
      <c r="R1528" s="321">
        <f>VLOOKUP(class[[#This Row],[count_rd]],caltran!$J$2:$P$182,7,FALSE)</f>
        <v>16905</v>
      </c>
      <c r="S1528" s="321">
        <f>VLOOKUP(class[[#This Row],[count_rd]],caltran!$J$2:$P$182,6,FALSE)</f>
        <v>29095.000000000004</v>
      </c>
      <c r="T1528" s="59">
        <f>IF(AND(class[[#This Row],[flow]]&gt;=class[[#This Row],[low]], class[[#This Row],[flow]]&lt;=class[[#This Row],[high]]),1,0)</f>
        <v>1</v>
      </c>
    </row>
    <row r="1529" spans="1:20">
      <c r="A1529" s="59">
        <v>6215</v>
      </c>
      <c r="B1529" s="59">
        <v>3</v>
      </c>
      <c r="C1529" s="59">
        <v>1</v>
      </c>
      <c r="D1529" s="59">
        <v>1</v>
      </c>
      <c r="E1529" s="59" t="s">
        <v>82</v>
      </c>
      <c r="F1529" s="59">
        <v>3</v>
      </c>
      <c r="G1529" s="227">
        <v>2</v>
      </c>
      <c r="H1529" s="227">
        <v>7</v>
      </c>
      <c r="I1529" s="227">
        <v>7</v>
      </c>
      <c r="J1529" s="59">
        <v>23000</v>
      </c>
      <c r="K1529" s="78">
        <f>VLOOKUP(class[[#This Row],[hwycov_id]],flow[[hwycov_id]:[flow_day]],2,FALSE)</f>
        <v>11009.291993000001</v>
      </c>
      <c r="L1529" s="229">
        <f t="shared" si="72"/>
        <v>-0.5213351307391304</v>
      </c>
      <c r="M1529" s="228">
        <f t="shared" si="73"/>
        <v>-11990.708006999999</v>
      </c>
      <c r="N1529" s="228">
        <f t="shared" si="74"/>
        <v>143777078.50913391</v>
      </c>
      <c r="O1529" s="59" t="e">
        <f>VLOOKUP(class[[#This Row],[hwycov_id]],check!$A$2:$P$26,16,FALSE)</f>
        <v>#N/A</v>
      </c>
      <c r="P1529" s="59">
        <v>1553</v>
      </c>
      <c r="Q1529" s="304">
        <f>ROUND(class[[#This Row],[count]],-3)</f>
        <v>23000</v>
      </c>
      <c r="R1529" s="321">
        <f>VLOOKUP(class[[#This Row],[count_rd]],caltran!$J$2:$P$182,7,FALSE)</f>
        <v>16905</v>
      </c>
      <c r="S1529" s="321">
        <f>VLOOKUP(class[[#This Row],[count_rd]],caltran!$J$2:$P$182,6,FALSE)</f>
        <v>29095.000000000004</v>
      </c>
      <c r="T1529" s="59">
        <f>IF(AND(class[[#This Row],[flow]]&gt;=class[[#This Row],[low]], class[[#This Row],[flow]]&lt;=class[[#This Row],[high]]),1,0)</f>
        <v>0</v>
      </c>
    </row>
    <row r="1530" spans="1:20">
      <c r="A1530" s="59">
        <v>9289</v>
      </c>
      <c r="B1530" s="59">
        <v>3</v>
      </c>
      <c r="C1530" s="59">
        <v>1</v>
      </c>
      <c r="D1530" s="59">
        <v>2</v>
      </c>
      <c r="E1530" s="59" t="s">
        <v>82</v>
      </c>
      <c r="F1530" s="59">
        <v>3</v>
      </c>
      <c r="G1530" s="227">
        <v>2</v>
      </c>
      <c r="H1530" s="227">
        <v>3</v>
      </c>
      <c r="I1530" s="227">
        <v>14</v>
      </c>
      <c r="J1530" s="59">
        <v>23211</v>
      </c>
      <c r="K1530" s="78">
        <f>VLOOKUP(class[[#This Row],[hwycov_id]],flow[[hwycov_id]:[flow_day]],2,FALSE)</f>
        <v>24893.423217</v>
      </c>
      <c r="L1530" s="229">
        <f t="shared" si="72"/>
        <v>7.248387475765794E-2</v>
      </c>
      <c r="M1530" s="228">
        <f t="shared" si="73"/>
        <v>1682.4232169999996</v>
      </c>
      <c r="N1530" s="228">
        <f t="shared" si="74"/>
        <v>2830547.8811006276</v>
      </c>
      <c r="O1530" s="59" t="e">
        <f>VLOOKUP(class[[#This Row],[hwycov_id]],check!$A$2:$P$26,16,FALSE)</f>
        <v>#N/A</v>
      </c>
      <c r="P1530" s="59">
        <v>1554</v>
      </c>
      <c r="Q1530" s="304">
        <f>ROUND(class[[#This Row],[count]],-3)</f>
        <v>23000</v>
      </c>
      <c r="R1530" s="321">
        <f>VLOOKUP(class[[#This Row],[count_rd]],caltran!$J$2:$P$182,7,FALSE)</f>
        <v>16905</v>
      </c>
      <c r="S1530" s="321">
        <f>VLOOKUP(class[[#This Row],[count_rd]],caltran!$J$2:$P$182,6,FALSE)</f>
        <v>29095.000000000004</v>
      </c>
      <c r="T1530" s="59">
        <f>IF(AND(class[[#This Row],[flow]]&gt;=class[[#This Row],[low]], class[[#This Row],[flow]]&lt;=class[[#This Row],[high]]),1,0)</f>
        <v>1</v>
      </c>
    </row>
    <row r="1531" spans="1:20">
      <c r="A1531" s="59">
        <v>3517</v>
      </c>
      <c r="B1531" s="59">
        <v>3</v>
      </c>
      <c r="C1531" s="59">
        <v>1</v>
      </c>
      <c r="D1531" s="59">
        <v>2</v>
      </c>
      <c r="E1531" s="59" t="s">
        <v>82</v>
      </c>
      <c r="F1531" s="59">
        <v>3</v>
      </c>
      <c r="G1531" s="227">
        <v>2</v>
      </c>
      <c r="H1531" s="227">
        <v>3</v>
      </c>
      <c r="I1531" s="227">
        <v>14</v>
      </c>
      <c r="J1531" s="59">
        <v>23374</v>
      </c>
      <c r="K1531" s="78">
        <f>VLOOKUP(class[[#This Row],[hwycov_id]],flow[[hwycov_id]:[flow_day]],2,FALSE)</f>
        <v>23151.678894000001</v>
      </c>
      <c r="L1531" s="229">
        <f t="shared" si="72"/>
        <v>-9.5114702661076578E-3</v>
      </c>
      <c r="M1531" s="228">
        <f t="shared" si="73"/>
        <v>-222.32110599999942</v>
      </c>
      <c r="N1531" s="228">
        <f t="shared" si="74"/>
        <v>49426.67417306298</v>
      </c>
      <c r="O1531" s="59" t="e">
        <f>VLOOKUP(class[[#This Row],[hwycov_id]],check!$A$2:$P$26,16,FALSE)</f>
        <v>#N/A</v>
      </c>
      <c r="P1531" s="59">
        <v>1555</v>
      </c>
      <c r="Q1531" s="304">
        <f>ROUND(class[[#This Row],[count]],-3)</f>
        <v>23000</v>
      </c>
      <c r="R1531" s="321">
        <f>VLOOKUP(class[[#This Row],[count_rd]],caltran!$J$2:$P$182,7,FALSE)</f>
        <v>16905</v>
      </c>
      <c r="S1531" s="321">
        <f>VLOOKUP(class[[#This Row],[count_rd]],caltran!$J$2:$P$182,6,FALSE)</f>
        <v>29095.000000000004</v>
      </c>
      <c r="T1531" s="59">
        <f>IF(AND(class[[#This Row],[flow]]&gt;=class[[#This Row],[low]], class[[#This Row],[flow]]&lt;=class[[#This Row],[high]]),1,0)</f>
        <v>1</v>
      </c>
    </row>
    <row r="1532" spans="1:20">
      <c r="A1532" s="59">
        <v>4694</v>
      </c>
      <c r="B1532" s="59">
        <v>3</v>
      </c>
      <c r="C1532" s="59">
        <v>1</v>
      </c>
      <c r="D1532" s="59">
        <v>2</v>
      </c>
      <c r="E1532" s="59" t="s">
        <v>82</v>
      </c>
      <c r="F1532" s="59">
        <v>3</v>
      </c>
      <c r="G1532" s="227">
        <v>2</v>
      </c>
      <c r="H1532" s="227">
        <v>7</v>
      </c>
      <c r="I1532" s="227">
        <v>7</v>
      </c>
      <c r="J1532" s="59">
        <v>23400</v>
      </c>
      <c r="K1532" s="78">
        <f>VLOOKUP(class[[#This Row],[hwycov_id]],flow[[hwycov_id]:[flow_day]],2,FALSE)</f>
        <v>18396.242203000002</v>
      </c>
      <c r="L1532" s="229">
        <f t="shared" si="72"/>
        <v>-0.21383580329059826</v>
      </c>
      <c r="M1532" s="228">
        <f t="shared" si="73"/>
        <v>-5003.7577969999984</v>
      </c>
      <c r="N1532" s="228">
        <f t="shared" si="74"/>
        <v>25037592.091038276</v>
      </c>
      <c r="O1532" s="59" t="e">
        <f>VLOOKUP(class[[#This Row],[hwycov_id]],check!$A$2:$P$26,16,FALSE)</f>
        <v>#N/A</v>
      </c>
      <c r="P1532" s="59">
        <v>1556</v>
      </c>
      <c r="Q1532" s="304">
        <f>ROUND(class[[#This Row],[count]],-3)</f>
        <v>23000</v>
      </c>
      <c r="R1532" s="321">
        <f>VLOOKUP(class[[#This Row],[count_rd]],caltran!$J$2:$P$182,7,FALSE)</f>
        <v>16905</v>
      </c>
      <c r="S1532" s="321">
        <f>VLOOKUP(class[[#This Row],[count_rd]],caltran!$J$2:$P$182,6,FALSE)</f>
        <v>29095.000000000004</v>
      </c>
      <c r="T1532" s="59">
        <f>IF(AND(class[[#This Row],[flow]]&gt;=class[[#This Row],[low]], class[[#This Row],[flow]]&lt;=class[[#This Row],[high]]),1,0)</f>
        <v>1</v>
      </c>
    </row>
    <row r="1533" spans="1:20">
      <c r="A1533" s="59">
        <v>12728</v>
      </c>
      <c r="B1533" s="59">
        <v>3</v>
      </c>
      <c r="C1533" s="59">
        <v>1</v>
      </c>
      <c r="D1533" s="59">
        <v>2</v>
      </c>
      <c r="E1533" s="59" t="s">
        <v>82</v>
      </c>
      <c r="F1533" s="59">
        <v>3</v>
      </c>
      <c r="G1533" s="227">
        <v>2</v>
      </c>
      <c r="H1533" s="227">
        <v>6</v>
      </c>
      <c r="I1533" s="227">
        <v>19</v>
      </c>
      <c r="J1533" s="59">
        <v>23500</v>
      </c>
      <c r="K1533" s="78">
        <f>VLOOKUP(class[[#This Row],[hwycov_id]],flow[[hwycov_id]:[flow_day]],2,FALSE)</f>
        <v>24966.377868000003</v>
      </c>
      <c r="L1533" s="229">
        <f t="shared" si="72"/>
        <v>6.2399058212766034E-2</v>
      </c>
      <c r="M1533" s="228">
        <f t="shared" si="73"/>
        <v>1466.3778680000032</v>
      </c>
      <c r="N1533" s="228">
        <f t="shared" si="74"/>
        <v>2150264.0517602349</v>
      </c>
      <c r="O1533" s="59" t="e">
        <f>VLOOKUP(class[[#This Row],[hwycov_id]],check!$A$2:$P$26,16,FALSE)</f>
        <v>#N/A</v>
      </c>
      <c r="P1533" s="59">
        <v>1557</v>
      </c>
      <c r="Q1533" s="304">
        <f>ROUND(class[[#This Row],[count]],-3)</f>
        <v>24000</v>
      </c>
      <c r="R1533" s="321">
        <f>VLOOKUP(class[[#This Row],[count_rd]],caltran!$J$2:$P$182,7,FALSE)</f>
        <v>17760</v>
      </c>
      <c r="S1533" s="321">
        <f>VLOOKUP(class[[#This Row],[count_rd]],caltran!$J$2:$P$182,6,FALSE)</f>
        <v>30240</v>
      </c>
      <c r="T1533" s="59">
        <f>IF(AND(class[[#This Row],[flow]]&gt;=class[[#This Row],[low]], class[[#This Row],[flow]]&lt;=class[[#This Row],[high]]),1,0)</f>
        <v>1</v>
      </c>
    </row>
    <row r="1534" spans="1:20">
      <c r="A1534" s="59">
        <v>871</v>
      </c>
      <c r="B1534" s="59">
        <v>3</v>
      </c>
      <c r="C1534" s="59">
        <v>1</v>
      </c>
      <c r="D1534" s="59">
        <v>2</v>
      </c>
      <c r="E1534" s="59" t="s">
        <v>82</v>
      </c>
      <c r="F1534" s="59">
        <v>3</v>
      </c>
      <c r="G1534" s="227">
        <v>2</v>
      </c>
      <c r="H1534" s="227">
        <v>2</v>
      </c>
      <c r="I1534" s="227">
        <v>14</v>
      </c>
      <c r="J1534" s="59">
        <v>23538</v>
      </c>
      <c r="K1534" s="78">
        <f>VLOOKUP(class[[#This Row],[hwycov_id]],flow[[hwycov_id]:[flow_day]],2,FALSE)</f>
        <v>10237.035667</v>
      </c>
      <c r="L1534" s="229">
        <f t="shared" si="72"/>
        <v>-0.56508472822669731</v>
      </c>
      <c r="M1534" s="228">
        <f t="shared" si="73"/>
        <v>-13300.964333</v>
      </c>
      <c r="N1534" s="228">
        <f t="shared" si="74"/>
        <v>176915652.18773812</v>
      </c>
      <c r="O1534" s="59" t="e">
        <f>VLOOKUP(class[[#This Row],[hwycov_id]],check!$A$2:$P$26,16,FALSE)</f>
        <v>#N/A</v>
      </c>
      <c r="P1534" s="59">
        <v>1558</v>
      </c>
      <c r="Q1534" s="304">
        <f>ROUND(class[[#This Row],[count]],-3)</f>
        <v>24000</v>
      </c>
      <c r="R1534" s="321">
        <f>VLOOKUP(class[[#This Row],[count_rd]],caltran!$J$2:$P$182,7,FALSE)</f>
        <v>17760</v>
      </c>
      <c r="S1534" s="321">
        <f>VLOOKUP(class[[#This Row],[count_rd]],caltran!$J$2:$P$182,6,FALSE)</f>
        <v>30240</v>
      </c>
      <c r="T1534" s="59">
        <f>IF(AND(class[[#This Row],[flow]]&gt;=class[[#This Row],[low]], class[[#This Row],[flow]]&lt;=class[[#This Row],[high]]),1,0)</f>
        <v>0</v>
      </c>
    </row>
    <row r="1535" spans="1:20">
      <c r="A1535" s="59">
        <v>4480</v>
      </c>
      <c r="B1535" s="59">
        <v>3</v>
      </c>
      <c r="C1535" s="59">
        <v>1</v>
      </c>
      <c r="D1535" s="59">
        <v>2</v>
      </c>
      <c r="E1535" s="59" t="s">
        <v>82</v>
      </c>
      <c r="F1535" s="59">
        <v>3</v>
      </c>
      <c r="G1535" s="227">
        <v>2</v>
      </c>
      <c r="H1535" s="227">
        <v>3</v>
      </c>
      <c r="I1535" s="227">
        <v>14</v>
      </c>
      <c r="J1535" s="59">
        <v>23667</v>
      </c>
      <c r="K1535" s="78">
        <f>VLOOKUP(class[[#This Row],[hwycov_id]],flow[[hwycov_id]:[flow_day]],2,FALSE)</f>
        <v>21980.505857</v>
      </c>
      <c r="L1535" s="229">
        <f t="shared" si="72"/>
        <v>-7.1259312249123297E-2</v>
      </c>
      <c r="M1535" s="228">
        <f t="shared" si="73"/>
        <v>-1686.4941429999999</v>
      </c>
      <c r="N1535" s="228">
        <f t="shared" si="74"/>
        <v>2844262.4943733043</v>
      </c>
      <c r="O1535" s="59" t="e">
        <f>VLOOKUP(class[[#This Row],[hwycov_id]],check!$A$2:$P$26,16,FALSE)</f>
        <v>#N/A</v>
      </c>
      <c r="P1535" s="59">
        <v>1559</v>
      </c>
      <c r="Q1535" s="304">
        <f>ROUND(class[[#This Row],[count]],-3)</f>
        <v>24000</v>
      </c>
      <c r="R1535" s="321">
        <f>VLOOKUP(class[[#This Row],[count_rd]],caltran!$J$2:$P$182,7,FALSE)</f>
        <v>17760</v>
      </c>
      <c r="S1535" s="321">
        <f>VLOOKUP(class[[#This Row],[count_rd]],caltran!$J$2:$P$182,6,FALSE)</f>
        <v>30240</v>
      </c>
      <c r="T1535" s="59">
        <f>IF(AND(class[[#This Row],[flow]]&gt;=class[[#This Row],[low]], class[[#This Row],[flow]]&lt;=class[[#This Row],[high]]),1,0)</f>
        <v>1</v>
      </c>
    </row>
    <row r="1536" spans="1:20">
      <c r="A1536" s="59">
        <v>1181</v>
      </c>
      <c r="B1536" s="59">
        <v>3</v>
      </c>
      <c r="C1536" s="59">
        <v>1</v>
      </c>
      <c r="D1536" s="59">
        <v>2</v>
      </c>
      <c r="E1536" s="59" t="s">
        <v>82</v>
      </c>
      <c r="F1536" s="59">
        <v>3</v>
      </c>
      <c r="G1536" s="227">
        <v>2</v>
      </c>
      <c r="H1536" s="227">
        <v>2</v>
      </c>
      <c r="I1536" s="227">
        <v>14</v>
      </c>
      <c r="J1536" s="59">
        <v>23783</v>
      </c>
      <c r="K1536" s="78">
        <f>VLOOKUP(class[[#This Row],[hwycov_id]],flow[[hwycov_id]:[flow_day]],2,FALSE)</f>
        <v>23753.535554000002</v>
      </c>
      <c r="L1536" s="229">
        <f t="shared" si="72"/>
        <v>-1.2388868519529472E-3</v>
      </c>
      <c r="M1536" s="228">
        <f t="shared" si="73"/>
        <v>-29.464445999998134</v>
      </c>
      <c r="N1536" s="228">
        <f t="shared" si="74"/>
        <v>868.15357808680596</v>
      </c>
      <c r="O1536" s="59" t="e">
        <f>VLOOKUP(class[[#This Row],[hwycov_id]],check!$A$2:$P$26,16,FALSE)</f>
        <v>#N/A</v>
      </c>
      <c r="P1536" s="59">
        <v>1560</v>
      </c>
      <c r="Q1536" s="304">
        <f>ROUND(class[[#This Row],[count]],-3)</f>
        <v>24000</v>
      </c>
      <c r="R1536" s="321">
        <f>VLOOKUP(class[[#This Row],[count_rd]],caltran!$J$2:$P$182,7,FALSE)</f>
        <v>17760</v>
      </c>
      <c r="S1536" s="321">
        <f>VLOOKUP(class[[#This Row],[count_rd]],caltran!$J$2:$P$182,6,FALSE)</f>
        <v>30240</v>
      </c>
      <c r="T1536" s="59">
        <f>IF(AND(class[[#This Row],[flow]]&gt;=class[[#This Row],[low]], class[[#This Row],[flow]]&lt;=class[[#This Row],[high]]),1,0)</f>
        <v>1</v>
      </c>
    </row>
    <row r="1537" spans="1:20">
      <c r="A1537" s="59">
        <v>10849</v>
      </c>
      <c r="B1537" s="59">
        <v>3</v>
      </c>
      <c r="C1537" s="59">
        <v>1</v>
      </c>
      <c r="D1537" s="59">
        <v>2</v>
      </c>
      <c r="E1537" s="59" t="s">
        <v>82</v>
      </c>
      <c r="F1537" s="59">
        <v>3</v>
      </c>
      <c r="G1537" s="227">
        <v>2</v>
      </c>
      <c r="H1537" s="227">
        <v>3</v>
      </c>
      <c r="I1537" s="227">
        <v>14</v>
      </c>
      <c r="J1537" s="59">
        <v>23910</v>
      </c>
      <c r="K1537" s="78">
        <f>VLOOKUP(class[[#This Row],[hwycov_id]],flow[[hwycov_id]:[flow_day]],2,FALSE)</f>
        <v>30547.273392000003</v>
      </c>
      <c r="L1537" s="229">
        <f t="shared" si="72"/>
        <v>0.27759403563362617</v>
      </c>
      <c r="M1537" s="228">
        <f t="shared" si="73"/>
        <v>6637.2733920000028</v>
      </c>
      <c r="N1537" s="228">
        <f t="shared" si="74"/>
        <v>44053398.080151223</v>
      </c>
      <c r="O1537" s="59" t="e">
        <f>VLOOKUP(class[[#This Row],[hwycov_id]],check!$A$2:$P$26,16,FALSE)</f>
        <v>#N/A</v>
      </c>
      <c r="P1537" s="59">
        <v>1561</v>
      </c>
      <c r="Q1537" s="304">
        <f>ROUND(class[[#This Row],[count]],-3)</f>
        <v>24000</v>
      </c>
      <c r="R1537" s="321">
        <f>VLOOKUP(class[[#This Row],[count_rd]],caltran!$J$2:$P$182,7,FALSE)</f>
        <v>17760</v>
      </c>
      <c r="S1537" s="321">
        <f>VLOOKUP(class[[#This Row],[count_rd]],caltran!$J$2:$P$182,6,FALSE)</f>
        <v>30240</v>
      </c>
      <c r="T1537" s="59">
        <f>IF(AND(class[[#This Row],[flow]]&gt;=class[[#This Row],[low]], class[[#This Row],[flow]]&lt;=class[[#This Row],[high]]),1,0)</f>
        <v>0</v>
      </c>
    </row>
    <row r="1538" spans="1:20">
      <c r="A1538" s="59">
        <v>10301</v>
      </c>
      <c r="B1538" s="59">
        <v>3</v>
      </c>
      <c r="C1538" s="59">
        <v>1</v>
      </c>
      <c r="D1538" s="59">
        <v>2</v>
      </c>
      <c r="E1538" s="59" t="s">
        <v>82</v>
      </c>
      <c r="F1538" s="59">
        <v>3</v>
      </c>
      <c r="G1538" s="227">
        <v>2</v>
      </c>
      <c r="H1538" s="227">
        <v>4</v>
      </c>
      <c r="I1538" s="227">
        <v>14</v>
      </c>
      <c r="J1538" s="59">
        <v>23928</v>
      </c>
      <c r="K1538" s="78">
        <f>VLOOKUP(class[[#This Row],[hwycov_id]],flow[[hwycov_id]:[flow_day]],2,FALSE)</f>
        <v>14600.093308000003</v>
      </c>
      <c r="L1538" s="229">
        <f t="shared" ref="L1538:L1601" si="75">K1538/J1538-1</f>
        <v>-0.3898322756603142</v>
      </c>
      <c r="M1538" s="228">
        <f t="shared" ref="M1538:M1601" si="76">K1538-J1538</f>
        <v>-9327.9066919999968</v>
      </c>
      <c r="N1538" s="228">
        <f t="shared" ref="N1538:N1601" si="77">POWER(M1538,2)</f>
        <v>87009843.254658327</v>
      </c>
      <c r="O1538" s="59" t="e">
        <f>VLOOKUP(class[[#This Row],[hwycov_id]],check!$A$2:$P$26,16,FALSE)</f>
        <v>#N/A</v>
      </c>
      <c r="P1538" s="59">
        <v>1562</v>
      </c>
      <c r="Q1538" s="304">
        <f>ROUND(class[[#This Row],[count]],-3)</f>
        <v>24000</v>
      </c>
      <c r="R1538" s="321">
        <f>VLOOKUP(class[[#This Row],[count_rd]],caltran!$J$2:$P$182,7,FALSE)</f>
        <v>17760</v>
      </c>
      <c r="S1538" s="321">
        <f>VLOOKUP(class[[#This Row],[count_rd]],caltran!$J$2:$P$182,6,FALSE)</f>
        <v>30240</v>
      </c>
      <c r="T1538" s="59">
        <f>IF(AND(class[[#This Row],[flow]]&gt;=class[[#This Row],[low]], class[[#This Row],[flow]]&lt;=class[[#This Row],[high]]),1,0)</f>
        <v>0</v>
      </c>
    </row>
    <row r="1539" spans="1:20">
      <c r="A1539" s="59">
        <v>466</v>
      </c>
      <c r="B1539" s="59">
        <v>3</v>
      </c>
      <c r="C1539" s="59">
        <v>1</v>
      </c>
      <c r="D1539" s="59">
        <v>2</v>
      </c>
      <c r="E1539" s="59" t="s">
        <v>82</v>
      </c>
      <c r="F1539" s="59">
        <v>3</v>
      </c>
      <c r="G1539" s="227">
        <v>2</v>
      </c>
      <c r="H1539" s="227">
        <v>2</v>
      </c>
      <c r="I1539" s="227">
        <v>14</v>
      </c>
      <c r="J1539" s="59">
        <v>23936</v>
      </c>
      <c r="K1539" s="78">
        <f>VLOOKUP(class[[#This Row],[hwycov_id]],flow[[hwycov_id]:[flow_day]],2,FALSE)</f>
        <v>20628.949859</v>
      </c>
      <c r="L1539" s="229">
        <f t="shared" si="75"/>
        <v>-0.13816218837733951</v>
      </c>
      <c r="M1539" s="228">
        <f t="shared" si="76"/>
        <v>-3307.0501409999997</v>
      </c>
      <c r="N1539" s="228">
        <f t="shared" si="77"/>
        <v>10936580.635088118</v>
      </c>
      <c r="O1539" s="59" t="e">
        <f>VLOOKUP(class[[#This Row],[hwycov_id]],check!$A$2:$P$26,16,FALSE)</f>
        <v>#N/A</v>
      </c>
      <c r="P1539" s="59">
        <v>1563</v>
      </c>
      <c r="Q1539" s="304">
        <f>ROUND(class[[#This Row],[count]],-3)</f>
        <v>24000</v>
      </c>
      <c r="R1539" s="321">
        <f>VLOOKUP(class[[#This Row],[count_rd]],caltran!$J$2:$P$182,7,FALSE)</f>
        <v>17760</v>
      </c>
      <c r="S1539" s="321">
        <f>VLOOKUP(class[[#This Row],[count_rd]],caltran!$J$2:$P$182,6,FALSE)</f>
        <v>30240</v>
      </c>
      <c r="T1539" s="59">
        <f>IF(AND(class[[#This Row],[flow]]&gt;=class[[#This Row],[low]], class[[#This Row],[flow]]&lt;=class[[#This Row],[high]]),1,0)</f>
        <v>1</v>
      </c>
    </row>
    <row r="1540" spans="1:20">
      <c r="A1540" s="59">
        <v>4230</v>
      </c>
      <c r="B1540" s="59">
        <v>3</v>
      </c>
      <c r="C1540" s="59">
        <v>1</v>
      </c>
      <c r="D1540" s="59">
        <v>2</v>
      </c>
      <c r="E1540" s="59" t="s">
        <v>82</v>
      </c>
      <c r="F1540" s="59">
        <v>3</v>
      </c>
      <c r="G1540" s="227">
        <v>2</v>
      </c>
      <c r="H1540" s="227">
        <v>7</v>
      </c>
      <c r="I1540" s="227">
        <v>7</v>
      </c>
      <c r="J1540" s="59">
        <v>24000</v>
      </c>
      <c r="K1540" s="78">
        <f>VLOOKUP(class[[#This Row],[hwycov_id]],flow[[hwycov_id]:[flow_day]],2,FALSE)</f>
        <v>19299.524552000003</v>
      </c>
      <c r="L1540" s="229">
        <f t="shared" si="75"/>
        <v>-0.19585314366666651</v>
      </c>
      <c r="M1540" s="228">
        <f t="shared" si="76"/>
        <v>-4700.4754479999974</v>
      </c>
      <c r="N1540" s="228">
        <f t="shared" si="77"/>
        <v>22094469.437250778</v>
      </c>
      <c r="O1540" s="59" t="e">
        <f>VLOOKUP(class[[#This Row],[hwycov_id]],check!$A$2:$P$26,16,FALSE)</f>
        <v>#N/A</v>
      </c>
      <c r="P1540" s="59">
        <v>1564</v>
      </c>
      <c r="Q1540" s="304">
        <f>ROUND(class[[#This Row],[count]],-3)</f>
        <v>24000</v>
      </c>
      <c r="R1540" s="321">
        <f>VLOOKUP(class[[#This Row],[count_rd]],caltran!$J$2:$P$182,7,FALSE)</f>
        <v>17760</v>
      </c>
      <c r="S1540" s="321">
        <f>VLOOKUP(class[[#This Row],[count_rd]],caltran!$J$2:$P$182,6,FALSE)</f>
        <v>30240</v>
      </c>
      <c r="T1540" s="59">
        <f>IF(AND(class[[#This Row],[flow]]&gt;=class[[#This Row],[low]], class[[#This Row],[flow]]&lt;=class[[#This Row],[high]]),1,0)</f>
        <v>1</v>
      </c>
    </row>
    <row r="1541" spans="1:20">
      <c r="A1541" s="59">
        <v>81</v>
      </c>
      <c r="B1541" s="59">
        <v>3</v>
      </c>
      <c r="C1541" s="59">
        <v>1</v>
      </c>
      <c r="D1541" s="59">
        <v>2</v>
      </c>
      <c r="E1541" s="59" t="s">
        <v>82</v>
      </c>
      <c r="F1541" s="59">
        <v>3</v>
      </c>
      <c r="G1541" s="227">
        <v>2</v>
      </c>
      <c r="H1541" s="227">
        <v>2</v>
      </c>
      <c r="I1541" s="227">
        <v>14</v>
      </c>
      <c r="J1541" s="59">
        <v>24070</v>
      </c>
      <c r="K1541" s="78">
        <f>VLOOKUP(class[[#This Row],[hwycov_id]],flow[[hwycov_id]:[flow_day]],2,FALSE)</f>
        <v>15557.992859</v>
      </c>
      <c r="L1541" s="229">
        <f t="shared" si="75"/>
        <v>-0.35363552725384295</v>
      </c>
      <c r="M1541" s="228">
        <f t="shared" si="76"/>
        <v>-8512.007141</v>
      </c>
      <c r="N1541" s="228">
        <f t="shared" si="77"/>
        <v>72454265.568434998</v>
      </c>
      <c r="O1541" s="59" t="e">
        <f>VLOOKUP(class[[#This Row],[hwycov_id]],check!$A$2:$P$26,16,FALSE)</f>
        <v>#N/A</v>
      </c>
      <c r="P1541" s="59">
        <v>1565</v>
      </c>
      <c r="Q1541" s="304">
        <f>ROUND(class[[#This Row],[count]],-3)</f>
        <v>24000</v>
      </c>
      <c r="R1541" s="321">
        <f>VLOOKUP(class[[#This Row],[count_rd]],caltran!$J$2:$P$182,7,FALSE)</f>
        <v>17760</v>
      </c>
      <c r="S1541" s="321">
        <f>VLOOKUP(class[[#This Row],[count_rd]],caltran!$J$2:$P$182,6,FALSE)</f>
        <v>30240</v>
      </c>
      <c r="T1541" s="59">
        <f>IF(AND(class[[#This Row],[flow]]&gt;=class[[#This Row],[low]], class[[#This Row],[flow]]&lt;=class[[#This Row],[high]]),1,0)</f>
        <v>0</v>
      </c>
    </row>
    <row r="1542" spans="1:20">
      <c r="A1542" s="59">
        <v>5232</v>
      </c>
      <c r="B1542" s="59">
        <v>3</v>
      </c>
      <c r="C1542" s="59">
        <v>1</v>
      </c>
      <c r="D1542" s="59">
        <v>2</v>
      </c>
      <c r="E1542" s="59" t="s">
        <v>82</v>
      </c>
      <c r="F1542" s="59">
        <v>3</v>
      </c>
      <c r="G1542" s="227">
        <v>2</v>
      </c>
      <c r="H1542" s="227">
        <v>2</v>
      </c>
      <c r="I1542" s="227">
        <v>14</v>
      </c>
      <c r="J1542" s="59">
        <v>24164</v>
      </c>
      <c r="K1542" s="78">
        <f>VLOOKUP(class[[#This Row],[hwycov_id]],flow[[hwycov_id]:[flow_day]],2,FALSE)</f>
        <v>26261.651732999999</v>
      </c>
      <c r="L1542" s="229">
        <f t="shared" si="75"/>
        <v>8.6808960975004013E-2</v>
      </c>
      <c r="M1542" s="228">
        <f t="shared" si="76"/>
        <v>2097.6517329999988</v>
      </c>
      <c r="N1542" s="228">
        <f t="shared" si="77"/>
        <v>4400142.7929578982</v>
      </c>
      <c r="O1542" s="59" t="e">
        <f>VLOOKUP(class[[#This Row],[hwycov_id]],check!$A$2:$P$26,16,FALSE)</f>
        <v>#N/A</v>
      </c>
      <c r="P1542" s="59">
        <v>1566</v>
      </c>
      <c r="Q1542" s="304">
        <f>ROUND(class[[#This Row],[count]],-3)</f>
        <v>24000</v>
      </c>
      <c r="R1542" s="321">
        <f>VLOOKUP(class[[#This Row],[count_rd]],caltran!$J$2:$P$182,7,FALSE)</f>
        <v>17760</v>
      </c>
      <c r="S1542" s="321">
        <f>VLOOKUP(class[[#This Row],[count_rd]],caltran!$J$2:$P$182,6,FALSE)</f>
        <v>30240</v>
      </c>
      <c r="T1542" s="59">
        <f>IF(AND(class[[#This Row],[flow]]&gt;=class[[#This Row],[low]], class[[#This Row],[flow]]&lt;=class[[#This Row],[high]]),1,0)</f>
        <v>1</v>
      </c>
    </row>
    <row r="1543" spans="1:20">
      <c r="A1543" s="59">
        <v>9895</v>
      </c>
      <c r="B1543" s="59">
        <v>3</v>
      </c>
      <c r="C1543" s="59">
        <v>1</v>
      </c>
      <c r="D1543" s="59">
        <v>2</v>
      </c>
      <c r="E1543" s="59" t="s">
        <v>82</v>
      </c>
      <c r="F1543" s="59">
        <v>3</v>
      </c>
      <c r="G1543" s="227">
        <v>2</v>
      </c>
      <c r="H1543" s="227">
        <v>2</v>
      </c>
      <c r="I1543" s="227">
        <v>14</v>
      </c>
      <c r="J1543" s="59">
        <v>24256</v>
      </c>
      <c r="K1543" s="78">
        <f>VLOOKUP(class[[#This Row],[hwycov_id]],flow[[hwycov_id]:[flow_day]],2,FALSE)</f>
        <v>34330.774673</v>
      </c>
      <c r="L1543" s="229">
        <f t="shared" si="75"/>
        <v>0.41535185822064635</v>
      </c>
      <c r="M1543" s="228">
        <f t="shared" si="76"/>
        <v>10074.774673</v>
      </c>
      <c r="N1543" s="228">
        <f t="shared" si="77"/>
        <v>101501084.71172225</v>
      </c>
      <c r="O1543" s="59" t="e">
        <f>VLOOKUP(class[[#This Row],[hwycov_id]],check!$A$2:$P$26,16,FALSE)</f>
        <v>#N/A</v>
      </c>
      <c r="P1543" s="59">
        <v>1567</v>
      </c>
      <c r="Q1543" s="304">
        <f>ROUND(class[[#This Row],[count]],-3)</f>
        <v>24000</v>
      </c>
      <c r="R1543" s="321">
        <f>VLOOKUP(class[[#This Row],[count_rd]],caltran!$J$2:$P$182,7,FALSE)</f>
        <v>17760</v>
      </c>
      <c r="S1543" s="321">
        <f>VLOOKUP(class[[#This Row],[count_rd]],caltran!$J$2:$P$182,6,FALSE)</f>
        <v>30240</v>
      </c>
      <c r="T1543" s="59">
        <f>IF(AND(class[[#This Row],[flow]]&gt;=class[[#This Row],[low]], class[[#This Row],[flow]]&lt;=class[[#This Row],[high]]),1,0)</f>
        <v>0</v>
      </c>
    </row>
    <row r="1544" spans="1:20">
      <c r="A1544" s="59">
        <v>19914</v>
      </c>
      <c r="B1544" s="59">
        <v>3</v>
      </c>
      <c r="C1544" s="59">
        <v>1</v>
      </c>
      <c r="D1544" s="59">
        <v>2</v>
      </c>
      <c r="E1544" s="59" t="s">
        <v>82</v>
      </c>
      <c r="F1544" s="59">
        <v>3</v>
      </c>
      <c r="G1544" s="227">
        <v>2</v>
      </c>
      <c r="H1544" s="227">
        <v>2</v>
      </c>
      <c r="I1544" s="227">
        <v>14</v>
      </c>
      <c r="J1544" s="59">
        <v>24284</v>
      </c>
      <c r="K1544" s="78">
        <f>VLOOKUP(class[[#This Row],[hwycov_id]],flow[[hwycov_id]:[flow_day]],2,FALSE)</f>
        <v>22591.351379</v>
      </c>
      <c r="L1544" s="229">
        <f t="shared" si="75"/>
        <v>-6.9702216315269294E-2</v>
      </c>
      <c r="M1544" s="228">
        <f t="shared" si="76"/>
        <v>-1692.6486210000003</v>
      </c>
      <c r="N1544" s="228">
        <f t="shared" si="77"/>
        <v>2865059.3541732025</v>
      </c>
      <c r="O1544" s="59" t="e">
        <f>VLOOKUP(class[[#This Row],[hwycov_id]],check!$A$2:$P$26,16,FALSE)</f>
        <v>#N/A</v>
      </c>
      <c r="P1544" s="59">
        <v>1568</v>
      </c>
      <c r="Q1544" s="304">
        <f>ROUND(class[[#This Row],[count]],-3)</f>
        <v>24000</v>
      </c>
      <c r="R1544" s="321">
        <f>VLOOKUP(class[[#This Row],[count_rd]],caltran!$J$2:$P$182,7,FALSE)</f>
        <v>17760</v>
      </c>
      <c r="S1544" s="321">
        <f>VLOOKUP(class[[#This Row],[count_rd]],caltran!$J$2:$P$182,6,FALSE)</f>
        <v>30240</v>
      </c>
      <c r="T1544" s="59">
        <f>IF(AND(class[[#This Row],[flow]]&gt;=class[[#This Row],[low]], class[[#This Row],[flow]]&lt;=class[[#This Row],[high]]),1,0)</f>
        <v>1</v>
      </c>
    </row>
    <row r="1545" spans="1:20">
      <c r="A1545" s="59">
        <v>20840</v>
      </c>
      <c r="B1545" s="59">
        <v>3</v>
      </c>
      <c r="C1545" s="59">
        <v>1</v>
      </c>
      <c r="D1545" s="59">
        <v>2</v>
      </c>
      <c r="E1545" s="59" t="s">
        <v>82</v>
      </c>
      <c r="F1545" s="59">
        <v>3</v>
      </c>
      <c r="G1545" s="227">
        <v>2</v>
      </c>
      <c r="H1545" s="227">
        <v>7</v>
      </c>
      <c r="I1545" s="227">
        <v>7</v>
      </c>
      <c r="J1545" s="59">
        <v>24300</v>
      </c>
      <c r="K1545" s="78">
        <f>VLOOKUP(class[[#This Row],[hwycov_id]],flow[[hwycov_id]:[flow_day]],2,FALSE)</f>
        <v>32791.506042000001</v>
      </c>
      <c r="L1545" s="229">
        <f t="shared" si="75"/>
        <v>0.3494446930864199</v>
      </c>
      <c r="M1545" s="228">
        <f t="shared" si="76"/>
        <v>8491.5060420000009</v>
      </c>
      <c r="N1545" s="228">
        <f t="shared" si="77"/>
        <v>72105674.861322522</v>
      </c>
      <c r="O1545" s="59" t="e">
        <f>VLOOKUP(class[[#This Row],[hwycov_id]],check!$A$2:$P$26,16,FALSE)</f>
        <v>#N/A</v>
      </c>
      <c r="P1545" s="59">
        <v>1569</v>
      </c>
      <c r="Q1545" s="304">
        <f>ROUND(class[[#This Row],[count]],-3)</f>
        <v>24000</v>
      </c>
      <c r="R1545" s="321">
        <f>VLOOKUP(class[[#This Row],[count_rd]],caltran!$J$2:$P$182,7,FALSE)</f>
        <v>17760</v>
      </c>
      <c r="S1545" s="321">
        <f>VLOOKUP(class[[#This Row],[count_rd]],caltran!$J$2:$P$182,6,FALSE)</f>
        <v>30240</v>
      </c>
      <c r="T1545" s="59">
        <f>IF(AND(class[[#This Row],[flow]]&gt;=class[[#This Row],[low]], class[[#This Row],[flow]]&lt;=class[[#This Row],[high]]),1,0)</f>
        <v>0</v>
      </c>
    </row>
    <row r="1546" spans="1:20">
      <c r="A1546" s="59">
        <v>2426</v>
      </c>
      <c r="B1546" s="59">
        <v>3</v>
      </c>
      <c r="C1546" s="59">
        <v>1</v>
      </c>
      <c r="D1546" s="59">
        <v>2</v>
      </c>
      <c r="E1546" s="59" t="s">
        <v>82</v>
      </c>
      <c r="F1546" s="59">
        <v>3</v>
      </c>
      <c r="G1546" s="227">
        <v>2</v>
      </c>
      <c r="H1546" s="227">
        <v>5</v>
      </c>
      <c r="I1546" s="227">
        <v>5</v>
      </c>
      <c r="J1546" s="59">
        <v>24300</v>
      </c>
      <c r="K1546" s="78">
        <f>VLOOKUP(class[[#This Row],[hwycov_id]],flow[[hwycov_id]:[flow_day]],2,FALSE)</f>
        <v>20772.713426000002</v>
      </c>
      <c r="L1546" s="229">
        <f t="shared" si="75"/>
        <v>-0.1451558260905349</v>
      </c>
      <c r="M1546" s="228">
        <f t="shared" si="76"/>
        <v>-3527.2865739999979</v>
      </c>
      <c r="N1546" s="228">
        <f t="shared" si="77"/>
        <v>12441750.575120643</v>
      </c>
      <c r="O1546" s="59" t="e">
        <f>VLOOKUP(class[[#This Row],[hwycov_id]],check!$A$2:$P$26,16,FALSE)</f>
        <v>#N/A</v>
      </c>
      <c r="P1546" s="59">
        <v>1570</v>
      </c>
      <c r="Q1546" s="304">
        <f>ROUND(class[[#This Row],[count]],-3)</f>
        <v>24000</v>
      </c>
      <c r="R1546" s="321">
        <f>VLOOKUP(class[[#This Row],[count_rd]],caltran!$J$2:$P$182,7,FALSE)</f>
        <v>17760</v>
      </c>
      <c r="S1546" s="321">
        <f>VLOOKUP(class[[#This Row],[count_rd]],caltran!$J$2:$P$182,6,FALSE)</f>
        <v>30240</v>
      </c>
      <c r="T1546" s="59">
        <f>IF(AND(class[[#This Row],[flow]]&gt;=class[[#This Row],[low]], class[[#This Row],[flow]]&lt;=class[[#This Row],[high]]),1,0)</f>
        <v>1</v>
      </c>
    </row>
    <row r="1547" spans="1:20">
      <c r="A1547" s="59">
        <v>9887</v>
      </c>
      <c r="B1547" s="59">
        <v>3</v>
      </c>
      <c r="C1547" s="59">
        <v>1</v>
      </c>
      <c r="D1547" s="59">
        <v>2</v>
      </c>
      <c r="E1547" s="59" t="s">
        <v>82</v>
      </c>
      <c r="F1547" s="59">
        <v>3</v>
      </c>
      <c r="G1547" s="227">
        <v>2</v>
      </c>
      <c r="H1547" s="227">
        <v>2</v>
      </c>
      <c r="I1547" s="227">
        <v>14</v>
      </c>
      <c r="J1547" s="59">
        <v>24323</v>
      </c>
      <c r="K1547" s="78">
        <f>VLOOKUP(class[[#This Row],[hwycov_id]],flow[[hwycov_id]:[flow_day]],2,FALSE)</f>
        <v>40866.126128999997</v>
      </c>
      <c r="L1547" s="229">
        <f t="shared" si="75"/>
        <v>0.68014332643999498</v>
      </c>
      <c r="M1547" s="228">
        <f t="shared" si="76"/>
        <v>16543.126128999997</v>
      </c>
      <c r="N1547" s="228">
        <f t="shared" si="77"/>
        <v>273675022.12000239</v>
      </c>
      <c r="O1547" s="59" t="e">
        <f>VLOOKUP(class[[#This Row],[hwycov_id]],check!$A$2:$P$26,16,FALSE)</f>
        <v>#N/A</v>
      </c>
      <c r="P1547" s="59">
        <v>1571</v>
      </c>
      <c r="Q1547" s="304">
        <f>ROUND(class[[#This Row],[count]],-3)</f>
        <v>24000</v>
      </c>
      <c r="R1547" s="321">
        <f>VLOOKUP(class[[#This Row],[count_rd]],caltran!$J$2:$P$182,7,FALSE)</f>
        <v>17760</v>
      </c>
      <c r="S1547" s="321">
        <f>VLOOKUP(class[[#This Row],[count_rd]],caltran!$J$2:$P$182,6,FALSE)</f>
        <v>30240</v>
      </c>
      <c r="T1547" s="59">
        <f>IF(AND(class[[#This Row],[flow]]&gt;=class[[#This Row],[low]], class[[#This Row],[flow]]&lt;=class[[#This Row],[high]]),1,0)</f>
        <v>0</v>
      </c>
    </row>
    <row r="1548" spans="1:20">
      <c r="A1548" s="59">
        <v>5927</v>
      </c>
      <c r="B1548" s="59">
        <v>3</v>
      </c>
      <c r="C1548" s="59">
        <v>1</v>
      </c>
      <c r="D1548" s="59">
        <v>2</v>
      </c>
      <c r="E1548" s="59" t="s">
        <v>82</v>
      </c>
      <c r="F1548" s="59">
        <v>3</v>
      </c>
      <c r="G1548" s="227">
        <v>2</v>
      </c>
      <c r="H1548" s="227">
        <v>2</v>
      </c>
      <c r="I1548" s="227">
        <v>14</v>
      </c>
      <c r="J1548" s="59">
        <v>24360</v>
      </c>
      <c r="K1548" s="78">
        <f>VLOOKUP(class[[#This Row],[hwycov_id]],flow[[hwycov_id]:[flow_day]],2,FALSE)</f>
        <v>25442.575302000001</v>
      </c>
      <c r="L1548" s="229">
        <f t="shared" si="75"/>
        <v>4.4440693842364487E-2</v>
      </c>
      <c r="M1548" s="228">
        <f t="shared" si="76"/>
        <v>1082.5753020000011</v>
      </c>
      <c r="N1548" s="228">
        <f t="shared" si="77"/>
        <v>1171969.2845003936</v>
      </c>
      <c r="O1548" s="59" t="e">
        <f>VLOOKUP(class[[#This Row],[hwycov_id]],check!$A$2:$P$26,16,FALSE)</f>
        <v>#N/A</v>
      </c>
      <c r="P1548" s="59">
        <v>1572</v>
      </c>
      <c r="Q1548" s="304">
        <f>ROUND(class[[#This Row],[count]],-3)</f>
        <v>24000</v>
      </c>
      <c r="R1548" s="321">
        <f>VLOOKUP(class[[#This Row],[count_rd]],caltran!$J$2:$P$182,7,FALSE)</f>
        <v>17760</v>
      </c>
      <c r="S1548" s="321">
        <f>VLOOKUP(class[[#This Row],[count_rd]],caltran!$J$2:$P$182,6,FALSE)</f>
        <v>30240</v>
      </c>
      <c r="T1548" s="59">
        <f>IF(AND(class[[#This Row],[flow]]&gt;=class[[#This Row],[low]], class[[#This Row],[flow]]&lt;=class[[#This Row],[high]]),1,0)</f>
        <v>1</v>
      </c>
    </row>
    <row r="1549" spans="1:20">
      <c r="A1549" s="59">
        <v>4506</v>
      </c>
      <c r="B1549" s="59">
        <v>3</v>
      </c>
      <c r="C1549" s="59">
        <v>1</v>
      </c>
      <c r="D1549" s="59">
        <v>2</v>
      </c>
      <c r="E1549" s="59" t="s">
        <v>82</v>
      </c>
      <c r="F1549" s="59">
        <v>3</v>
      </c>
      <c r="G1549" s="227">
        <v>2</v>
      </c>
      <c r="H1549" s="227">
        <v>3</v>
      </c>
      <c r="I1549" s="227">
        <v>14</v>
      </c>
      <c r="J1549" s="59">
        <v>24375</v>
      </c>
      <c r="K1549" s="78">
        <f>VLOOKUP(class[[#This Row],[hwycov_id]],flow[[hwycov_id]:[flow_day]],2,FALSE)</f>
        <v>9642.7649529999999</v>
      </c>
      <c r="L1549" s="229">
        <f t="shared" si="75"/>
        <v>-0.60439938654358971</v>
      </c>
      <c r="M1549" s="228">
        <f t="shared" si="76"/>
        <v>-14732.235047</v>
      </c>
      <c r="N1549" s="228">
        <f t="shared" si="77"/>
        <v>217038749.48005509</v>
      </c>
      <c r="O1549" s="59" t="e">
        <f>VLOOKUP(class[[#This Row],[hwycov_id]],check!$A$2:$P$26,16,FALSE)</f>
        <v>#N/A</v>
      </c>
      <c r="P1549" s="59">
        <v>1573</v>
      </c>
      <c r="Q1549" s="304">
        <f>ROUND(class[[#This Row],[count]],-3)</f>
        <v>24000</v>
      </c>
      <c r="R1549" s="321">
        <f>VLOOKUP(class[[#This Row],[count_rd]],caltran!$J$2:$P$182,7,FALSE)</f>
        <v>17760</v>
      </c>
      <c r="S1549" s="321">
        <f>VLOOKUP(class[[#This Row],[count_rd]],caltran!$J$2:$P$182,6,FALSE)</f>
        <v>30240</v>
      </c>
      <c r="T1549" s="59">
        <f>IF(AND(class[[#This Row],[flow]]&gt;=class[[#This Row],[low]], class[[#This Row],[flow]]&lt;=class[[#This Row],[high]]),1,0)</f>
        <v>0</v>
      </c>
    </row>
    <row r="1550" spans="1:20">
      <c r="A1550" s="59">
        <v>4713</v>
      </c>
      <c r="B1550" s="59">
        <v>3</v>
      </c>
      <c r="C1550" s="59">
        <v>1</v>
      </c>
      <c r="D1550" s="59">
        <v>1</v>
      </c>
      <c r="E1550" s="59" t="s">
        <v>82</v>
      </c>
      <c r="F1550" s="59">
        <v>3</v>
      </c>
      <c r="G1550" s="227">
        <v>2</v>
      </c>
      <c r="H1550" s="227">
        <v>7</v>
      </c>
      <c r="I1550" s="227">
        <v>7</v>
      </c>
      <c r="J1550" s="59">
        <v>24400</v>
      </c>
      <c r="K1550" s="78">
        <f>VLOOKUP(class[[#This Row],[hwycov_id]],flow[[hwycov_id]:[flow_day]],2,FALSE)</f>
        <v>17544.094969999998</v>
      </c>
      <c r="L1550" s="229">
        <f t="shared" si="75"/>
        <v>-0.28097971434426239</v>
      </c>
      <c r="M1550" s="228">
        <f t="shared" si="76"/>
        <v>-6855.9050300000017</v>
      </c>
      <c r="N1550" s="228">
        <f t="shared" si="77"/>
        <v>47003433.780379325</v>
      </c>
      <c r="O1550" s="59" t="e">
        <f>VLOOKUP(class[[#This Row],[hwycov_id]],check!$A$2:$P$26,16,FALSE)</f>
        <v>#N/A</v>
      </c>
      <c r="P1550" s="59">
        <v>1574</v>
      </c>
      <c r="Q1550" s="304">
        <f>ROUND(class[[#This Row],[count]],-3)</f>
        <v>24000</v>
      </c>
      <c r="R1550" s="321">
        <f>VLOOKUP(class[[#This Row],[count_rd]],caltran!$J$2:$P$182,7,FALSE)</f>
        <v>17760</v>
      </c>
      <c r="S1550" s="321">
        <f>VLOOKUP(class[[#This Row],[count_rd]],caltran!$J$2:$P$182,6,FALSE)</f>
        <v>30240</v>
      </c>
      <c r="T1550" s="59">
        <f>IF(AND(class[[#This Row],[flow]]&gt;=class[[#This Row],[low]], class[[#This Row],[flow]]&lt;=class[[#This Row],[high]]),1,0)</f>
        <v>0</v>
      </c>
    </row>
    <row r="1551" spans="1:20">
      <c r="A1551" s="59">
        <v>10718</v>
      </c>
      <c r="B1551" s="59">
        <v>3</v>
      </c>
      <c r="C1551" s="59">
        <v>1</v>
      </c>
      <c r="D1551" s="59">
        <v>2</v>
      </c>
      <c r="E1551" s="59" t="s">
        <v>82</v>
      </c>
      <c r="F1551" s="59">
        <v>3</v>
      </c>
      <c r="G1551" s="227">
        <v>2</v>
      </c>
      <c r="H1551" s="227">
        <v>5</v>
      </c>
      <c r="I1551" s="227">
        <v>10</v>
      </c>
      <c r="J1551" s="59">
        <v>24400</v>
      </c>
      <c r="K1551" s="78">
        <f>VLOOKUP(class[[#This Row],[hwycov_id]],flow[[hwycov_id]:[flow_day]],2,FALSE)</f>
        <v>20521.919181000001</v>
      </c>
      <c r="L1551" s="229">
        <f t="shared" si="75"/>
        <v>-0.15893773848360648</v>
      </c>
      <c r="M1551" s="228">
        <f t="shared" si="76"/>
        <v>-3878.0808189999989</v>
      </c>
      <c r="N1551" s="228">
        <f t="shared" si="77"/>
        <v>15039510.838695701</v>
      </c>
      <c r="O1551" s="59" t="e">
        <f>VLOOKUP(class[[#This Row],[hwycov_id]],check!$A$2:$P$26,16,FALSE)</f>
        <v>#N/A</v>
      </c>
      <c r="P1551" s="59">
        <v>1575</v>
      </c>
      <c r="Q1551" s="304">
        <f>ROUND(class[[#This Row],[count]],-3)</f>
        <v>24000</v>
      </c>
      <c r="R1551" s="321">
        <f>VLOOKUP(class[[#This Row],[count_rd]],caltran!$J$2:$P$182,7,FALSE)</f>
        <v>17760</v>
      </c>
      <c r="S1551" s="321">
        <f>VLOOKUP(class[[#This Row],[count_rd]],caltran!$J$2:$P$182,6,FALSE)</f>
        <v>30240</v>
      </c>
      <c r="T1551" s="59">
        <f>IF(AND(class[[#This Row],[flow]]&gt;=class[[#This Row],[low]], class[[#This Row],[flow]]&lt;=class[[#This Row],[high]]),1,0)</f>
        <v>1</v>
      </c>
    </row>
    <row r="1552" spans="1:20">
      <c r="A1552" s="59">
        <v>19942</v>
      </c>
      <c r="B1552" s="59">
        <v>3</v>
      </c>
      <c r="C1552" s="59">
        <v>1</v>
      </c>
      <c r="D1552" s="59">
        <v>2</v>
      </c>
      <c r="E1552" s="59" t="s">
        <v>82</v>
      </c>
      <c r="F1552" s="59">
        <v>3</v>
      </c>
      <c r="G1552" s="227">
        <v>2</v>
      </c>
      <c r="H1552" s="227">
        <v>5</v>
      </c>
      <c r="I1552" s="227">
        <v>5</v>
      </c>
      <c r="J1552" s="59">
        <v>24400</v>
      </c>
      <c r="K1552" s="78">
        <f>VLOOKUP(class[[#This Row],[hwycov_id]],flow[[hwycov_id]:[flow_day]],2,FALSE)</f>
        <v>17986.625121999998</v>
      </c>
      <c r="L1552" s="229">
        <f t="shared" si="75"/>
        <v>-0.26284323270491816</v>
      </c>
      <c r="M1552" s="228">
        <f t="shared" si="76"/>
        <v>-6413.3748780000024</v>
      </c>
      <c r="N1552" s="228">
        <f t="shared" si="77"/>
        <v>41131377.325761542</v>
      </c>
      <c r="O1552" s="59" t="e">
        <f>VLOOKUP(class[[#This Row],[hwycov_id]],check!$A$2:$P$26,16,FALSE)</f>
        <v>#N/A</v>
      </c>
      <c r="P1552" s="59">
        <v>1576</v>
      </c>
      <c r="Q1552" s="304">
        <f>ROUND(class[[#This Row],[count]],-3)</f>
        <v>24000</v>
      </c>
      <c r="R1552" s="321">
        <f>VLOOKUP(class[[#This Row],[count_rd]],caltran!$J$2:$P$182,7,FALSE)</f>
        <v>17760</v>
      </c>
      <c r="S1552" s="321">
        <f>VLOOKUP(class[[#This Row],[count_rd]],caltran!$J$2:$P$182,6,FALSE)</f>
        <v>30240</v>
      </c>
      <c r="T1552" s="59">
        <f>IF(AND(class[[#This Row],[flow]]&gt;=class[[#This Row],[low]], class[[#This Row],[flow]]&lt;=class[[#This Row],[high]]),1,0)</f>
        <v>1</v>
      </c>
    </row>
    <row r="1553" spans="1:20">
      <c r="A1553" s="59">
        <v>12987</v>
      </c>
      <c r="B1553" s="59">
        <v>3</v>
      </c>
      <c r="C1553" s="59">
        <v>1</v>
      </c>
      <c r="D1553" s="59">
        <v>2</v>
      </c>
      <c r="E1553" s="59" t="s">
        <v>82</v>
      </c>
      <c r="F1553" s="59">
        <v>3</v>
      </c>
      <c r="G1553" s="227">
        <v>2</v>
      </c>
      <c r="H1553" s="227">
        <v>2</v>
      </c>
      <c r="I1553" s="227">
        <v>14</v>
      </c>
      <c r="J1553" s="59">
        <v>24425</v>
      </c>
      <c r="K1553" s="78">
        <f>VLOOKUP(class[[#This Row],[hwycov_id]],flow[[hwycov_id]:[flow_day]],2,FALSE)</f>
        <v>24868.689973</v>
      </c>
      <c r="L1553" s="229">
        <f t="shared" si="75"/>
        <v>1.8165403193449281E-2</v>
      </c>
      <c r="M1553" s="228">
        <f t="shared" si="76"/>
        <v>443.68997300000046</v>
      </c>
      <c r="N1553" s="228">
        <f t="shared" si="77"/>
        <v>196860.79214074113</v>
      </c>
      <c r="O1553" s="59" t="e">
        <f>VLOOKUP(class[[#This Row],[hwycov_id]],check!$A$2:$P$26,16,FALSE)</f>
        <v>#N/A</v>
      </c>
      <c r="P1553" s="59">
        <v>1577</v>
      </c>
      <c r="Q1553" s="304">
        <f>ROUND(class[[#This Row],[count]],-3)</f>
        <v>24000</v>
      </c>
      <c r="R1553" s="321">
        <f>VLOOKUP(class[[#This Row],[count_rd]],caltran!$J$2:$P$182,7,FALSE)</f>
        <v>17760</v>
      </c>
      <c r="S1553" s="321">
        <f>VLOOKUP(class[[#This Row],[count_rd]],caltran!$J$2:$P$182,6,FALSE)</f>
        <v>30240</v>
      </c>
      <c r="T1553" s="59">
        <f>IF(AND(class[[#This Row],[flow]]&gt;=class[[#This Row],[low]], class[[#This Row],[flow]]&lt;=class[[#This Row],[high]]),1,0)</f>
        <v>1</v>
      </c>
    </row>
    <row r="1554" spans="1:20">
      <c r="A1554" s="59">
        <v>1246</v>
      </c>
      <c r="B1554" s="59">
        <v>3</v>
      </c>
      <c r="C1554" s="59">
        <v>1</v>
      </c>
      <c r="D1554" s="59">
        <v>2</v>
      </c>
      <c r="E1554" s="59" t="s">
        <v>82</v>
      </c>
      <c r="F1554" s="59">
        <v>3</v>
      </c>
      <c r="G1554" s="227">
        <v>2</v>
      </c>
      <c r="H1554" s="227">
        <v>3</v>
      </c>
      <c r="I1554" s="227">
        <v>14</v>
      </c>
      <c r="J1554" s="59">
        <v>24454</v>
      </c>
      <c r="K1554" s="78">
        <f>VLOOKUP(class[[#This Row],[hwycov_id]],flow[[hwycov_id]:[flow_day]],2,FALSE)</f>
        <v>24394.295792000001</v>
      </c>
      <c r="L1554" s="229">
        <f t="shared" si="75"/>
        <v>-2.441490471906449E-3</v>
      </c>
      <c r="M1554" s="228">
        <f t="shared" si="76"/>
        <v>-59.704207999999198</v>
      </c>
      <c r="N1554" s="228">
        <f t="shared" si="77"/>
        <v>3564.5924529071681</v>
      </c>
      <c r="O1554" s="59" t="e">
        <f>VLOOKUP(class[[#This Row],[hwycov_id]],check!$A$2:$P$26,16,FALSE)</f>
        <v>#N/A</v>
      </c>
      <c r="P1554" s="59">
        <v>1578</v>
      </c>
      <c r="Q1554" s="304">
        <f>ROUND(class[[#This Row],[count]],-3)</f>
        <v>24000</v>
      </c>
      <c r="R1554" s="321">
        <f>VLOOKUP(class[[#This Row],[count_rd]],caltran!$J$2:$P$182,7,FALSE)</f>
        <v>17760</v>
      </c>
      <c r="S1554" s="321">
        <f>VLOOKUP(class[[#This Row],[count_rd]],caltran!$J$2:$P$182,6,FALSE)</f>
        <v>30240</v>
      </c>
      <c r="T1554" s="59">
        <f>IF(AND(class[[#This Row],[flow]]&gt;=class[[#This Row],[low]], class[[#This Row],[flow]]&lt;=class[[#This Row],[high]]),1,0)</f>
        <v>1</v>
      </c>
    </row>
    <row r="1555" spans="1:20">
      <c r="A1555" s="59">
        <v>3444</v>
      </c>
      <c r="B1555" s="59">
        <v>3</v>
      </c>
      <c r="C1555" s="59">
        <v>1</v>
      </c>
      <c r="D1555" s="59">
        <v>2</v>
      </c>
      <c r="E1555" s="59" t="s">
        <v>82</v>
      </c>
      <c r="F1555" s="59">
        <v>3</v>
      </c>
      <c r="G1555" s="227">
        <v>2</v>
      </c>
      <c r="H1555" s="227">
        <v>2</v>
      </c>
      <c r="I1555" s="227">
        <v>14</v>
      </c>
      <c r="J1555" s="59">
        <v>24550</v>
      </c>
      <c r="K1555" s="78">
        <f>VLOOKUP(class[[#This Row],[hwycov_id]],flow[[hwycov_id]:[flow_day]],2,FALSE)</f>
        <v>26491.827238999998</v>
      </c>
      <c r="L1555" s="229">
        <f t="shared" si="75"/>
        <v>7.909683254582478E-2</v>
      </c>
      <c r="M1555" s="228">
        <f t="shared" si="76"/>
        <v>1941.8272389999984</v>
      </c>
      <c r="N1555" s="228">
        <f t="shared" si="77"/>
        <v>3770693.0261223568</v>
      </c>
      <c r="O1555" s="59" t="e">
        <f>VLOOKUP(class[[#This Row],[hwycov_id]],check!$A$2:$P$26,16,FALSE)</f>
        <v>#N/A</v>
      </c>
      <c r="P1555" s="59">
        <v>1579</v>
      </c>
      <c r="Q1555" s="304">
        <f>ROUND(class[[#This Row],[count]],-3)</f>
        <v>25000</v>
      </c>
      <c r="R1555" s="321">
        <f>VLOOKUP(class[[#This Row],[count_rd]],caltran!$J$2:$P$182,7,FALSE)</f>
        <v>18625</v>
      </c>
      <c r="S1555" s="321">
        <f>VLOOKUP(class[[#This Row],[count_rd]],caltran!$J$2:$P$182,6,FALSE)</f>
        <v>31374.999999999996</v>
      </c>
      <c r="T1555" s="59">
        <f>IF(AND(class[[#This Row],[flow]]&gt;=class[[#This Row],[low]], class[[#This Row],[flow]]&lt;=class[[#This Row],[high]]),1,0)</f>
        <v>1</v>
      </c>
    </row>
    <row r="1556" spans="1:20">
      <c r="A1556" s="59">
        <v>19930</v>
      </c>
      <c r="B1556" s="59">
        <v>3</v>
      </c>
      <c r="C1556" s="59">
        <v>1</v>
      </c>
      <c r="D1556" s="59">
        <v>2</v>
      </c>
      <c r="E1556" s="59" t="s">
        <v>82</v>
      </c>
      <c r="F1556" s="59">
        <v>3</v>
      </c>
      <c r="G1556" s="227">
        <v>2</v>
      </c>
      <c r="H1556" s="227">
        <v>5</v>
      </c>
      <c r="I1556" s="227">
        <v>5</v>
      </c>
      <c r="J1556" s="59">
        <v>24700</v>
      </c>
      <c r="K1556" s="78">
        <f>VLOOKUP(class[[#This Row],[hwycov_id]],flow[[hwycov_id]:[flow_day]],2,FALSE)</f>
        <v>17979.035767000001</v>
      </c>
      <c r="L1556" s="229">
        <f t="shared" si="75"/>
        <v>-0.27210381510121451</v>
      </c>
      <c r="M1556" s="228">
        <f t="shared" si="76"/>
        <v>-6720.9642329999988</v>
      </c>
      <c r="N1556" s="228">
        <f t="shared" si="77"/>
        <v>45171360.221265264</v>
      </c>
      <c r="O1556" s="59" t="e">
        <f>VLOOKUP(class[[#This Row],[hwycov_id]],check!$A$2:$P$26,16,FALSE)</f>
        <v>#N/A</v>
      </c>
      <c r="P1556" s="59">
        <v>1580</v>
      </c>
      <c r="Q1556" s="304">
        <f>ROUND(class[[#This Row],[count]],-3)</f>
        <v>25000</v>
      </c>
      <c r="R1556" s="321">
        <f>VLOOKUP(class[[#This Row],[count_rd]],caltran!$J$2:$P$182,7,FALSE)</f>
        <v>18625</v>
      </c>
      <c r="S1556" s="321">
        <f>VLOOKUP(class[[#This Row],[count_rd]],caltran!$J$2:$P$182,6,FALSE)</f>
        <v>31374.999999999996</v>
      </c>
      <c r="T1556" s="59">
        <f>IF(AND(class[[#This Row],[flow]]&gt;=class[[#This Row],[low]], class[[#This Row],[flow]]&lt;=class[[#This Row],[high]]),1,0)</f>
        <v>0</v>
      </c>
    </row>
    <row r="1557" spans="1:20">
      <c r="A1557" s="59">
        <v>9877</v>
      </c>
      <c r="B1557" s="59">
        <v>3</v>
      </c>
      <c r="C1557" s="59">
        <v>1</v>
      </c>
      <c r="D1557" s="59">
        <v>2</v>
      </c>
      <c r="E1557" s="59" t="s">
        <v>82</v>
      </c>
      <c r="F1557" s="59">
        <v>3</v>
      </c>
      <c r="G1557" s="227">
        <v>2</v>
      </c>
      <c r="H1557" s="227">
        <v>3</v>
      </c>
      <c r="I1557" s="227">
        <v>14</v>
      </c>
      <c r="J1557" s="59">
        <v>24712</v>
      </c>
      <c r="K1557" s="78">
        <f>VLOOKUP(class[[#This Row],[hwycov_id]],flow[[hwycov_id]:[flow_day]],2,FALSE)</f>
        <v>41077.300233000002</v>
      </c>
      <c r="L1557" s="229">
        <f t="shared" si="75"/>
        <v>0.66224102593881518</v>
      </c>
      <c r="M1557" s="228">
        <f t="shared" si="76"/>
        <v>16365.300233000002</v>
      </c>
      <c r="N1557" s="228">
        <f t="shared" si="77"/>
        <v>267823051.71622992</v>
      </c>
      <c r="O1557" s="59" t="e">
        <f>VLOOKUP(class[[#This Row],[hwycov_id]],check!$A$2:$P$26,16,FALSE)</f>
        <v>#N/A</v>
      </c>
      <c r="P1557" s="59">
        <v>1581</v>
      </c>
      <c r="Q1557" s="304">
        <f>ROUND(class[[#This Row],[count]],-3)</f>
        <v>25000</v>
      </c>
      <c r="R1557" s="321">
        <f>VLOOKUP(class[[#This Row],[count_rd]],caltran!$J$2:$P$182,7,FALSE)</f>
        <v>18625</v>
      </c>
      <c r="S1557" s="321">
        <f>VLOOKUP(class[[#This Row],[count_rd]],caltran!$J$2:$P$182,6,FALSE)</f>
        <v>31374.999999999996</v>
      </c>
      <c r="T1557" s="59">
        <f>IF(AND(class[[#This Row],[flow]]&gt;=class[[#This Row],[low]], class[[#This Row],[flow]]&lt;=class[[#This Row],[high]]),1,0)</f>
        <v>0</v>
      </c>
    </row>
    <row r="1558" spans="1:20">
      <c r="A1558" s="59">
        <v>17816</v>
      </c>
      <c r="B1558" s="59">
        <v>3</v>
      </c>
      <c r="C1558" s="59">
        <v>1</v>
      </c>
      <c r="D1558" s="59">
        <v>2</v>
      </c>
      <c r="E1558" s="59" t="s">
        <v>82</v>
      </c>
      <c r="F1558" s="59">
        <v>3</v>
      </c>
      <c r="G1558" s="227">
        <v>2</v>
      </c>
      <c r="H1558" s="227">
        <v>4</v>
      </c>
      <c r="I1558" s="227">
        <v>14</v>
      </c>
      <c r="J1558" s="59">
        <v>24750</v>
      </c>
      <c r="K1558" s="78">
        <f>VLOOKUP(class[[#This Row],[hwycov_id]],flow[[hwycov_id]:[flow_day]],2,FALSE)</f>
        <v>7941.2358089999989</v>
      </c>
      <c r="L1558" s="229">
        <f t="shared" si="75"/>
        <v>-0.67914198751515154</v>
      </c>
      <c r="M1558" s="228">
        <f t="shared" si="76"/>
        <v>-16808.764191000002</v>
      </c>
      <c r="N1558" s="228">
        <f t="shared" si="77"/>
        <v>282534553.62864393</v>
      </c>
      <c r="O1558" s="59" t="e">
        <f>VLOOKUP(class[[#This Row],[hwycov_id]],check!$A$2:$P$26,16,FALSE)</f>
        <v>#N/A</v>
      </c>
      <c r="P1558" s="59">
        <v>1582</v>
      </c>
      <c r="Q1558" s="304">
        <f>ROUND(class[[#This Row],[count]],-3)</f>
        <v>25000</v>
      </c>
      <c r="R1558" s="321">
        <f>VLOOKUP(class[[#This Row],[count_rd]],caltran!$J$2:$P$182,7,FALSE)</f>
        <v>18625</v>
      </c>
      <c r="S1558" s="321">
        <f>VLOOKUP(class[[#This Row],[count_rd]],caltran!$J$2:$P$182,6,FALSE)</f>
        <v>31374.999999999996</v>
      </c>
      <c r="T1558" s="59">
        <f>IF(AND(class[[#This Row],[flow]]&gt;=class[[#This Row],[low]], class[[#This Row],[flow]]&lt;=class[[#This Row],[high]]),1,0)</f>
        <v>0</v>
      </c>
    </row>
    <row r="1559" spans="1:20">
      <c r="A1559" s="59">
        <v>6046</v>
      </c>
      <c r="B1559" s="59">
        <v>3</v>
      </c>
      <c r="C1559" s="59">
        <v>1</v>
      </c>
      <c r="D1559" s="59">
        <v>2</v>
      </c>
      <c r="E1559" s="59" t="s">
        <v>82</v>
      </c>
      <c r="F1559" s="59">
        <v>3</v>
      </c>
      <c r="G1559" s="227">
        <v>2</v>
      </c>
      <c r="H1559" s="227">
        <v>5</v>
      </c>
      <c r="I1559" s="227">
        <v>5</v>
      </c>
      <c r="J1559" s="59">
        <v>24900</v>
      </c>
      <c r="K1559" s="78">
        <f>VLOOKUP(class[[#This Row],[hwycov_id]],flow[[hwycov_id]:[flow_day]],2,FALSE)</f>
        <v>20262.384536000001</v>
      </c>
      <c r="L1559" s="229">
        <f t="shared" si="75"/>
        <v>-0.18624961702811238</v>
      </c>
      <c r="M1559" s="228">
        <f t="shared" si="76"/>
        <v>-4637.6154639999986</v>
      </c>
      <c r="N1559" s="228">
        <f t="shared" si="77"/>
        <v>21507477.191931922</v>
      </c>
      <c r="O1559" s="59" t="e">
        <f>VLOOKUP(class[[#This Row],[hwycov_id]],check!$A$2:$P$26,16,FALSE)</f>
        <v>#N/A</v>
      </c>
      <c r="P1559" s="59">
        <v>1583</v>
      </c>
      <c r="Q1559" s="304">
        <f>ROUND(class[[#This Row],[count]],-3)</f>
        <v>25000</v>
      </c>
      <c r="R1559" s="321">
        <f>VLOOKUP(class[[#This Row],[count_rd]],caltran!$J$2:$P$182,7,FALSE)</f>
        <v>18625</v>
      </c>
      <c r="S1559" s="321">
        <f>VLOOKUP(class[[#This Row],[count_rd]],caltran!$J$2:$P$182,6,FALSE)</f>
        <v>31374.999999999996</v>
      </c>
      <c r="T1559" s="59">
        <f>IF(AND(class[[#This Row],[flow]]&gt;=class[[#This Row],[low]], class[[#This Row],[flow]]&lt;=class[[#This Row],[high]]),1,0)</f>
        <v>1</v>
      </c>
    </row>
    <row r="1560" spans="1:20">
      <c r="A1560" s="59">
        <v>11580</v>
      </c>
      <c r="B1560" s="59">
        <v>3</v>
      </c>
      <c r="C1560" s="59">
        <v>1</v>
      </c>
      <c r="D1560" s="59">
        <v>2</v>
      </c>
      <c r="E1560" s="59" t="s">
        <v>82</v>
      </c>
      <c r="F1560" s="59">
        <v>3</v>
      </c>
      <c r="G1560" s="227">
        <v>2</v>
      </c>
      <c r="H1560" s="227">
        <v>5</v>
      </c>
      <c r="I1560" s="227">
        <v>19</v>
      </c>
      <c r="J1560" s="59">
        <v>24934</v>
      </c>
      <c r="K1560" s="78">
        <f>VLOOKUP(class[[#This Row],[hwycov_id]],flow[[hwycov_id]:[flow_day]],2,FALSE)</f>
        <v>25408.012207</v>
      </c>
      <c r="L1560" s="229">
        <f t="shared" si="75"/>
        <v>1.9010676465869958E-2</v>
      </c>
      <c r="M1560" s="228">
        <f t="shared" si="76"/>
        <v>474.01220699999976</v>
      </c>
      <c r="N1560" s="228">
        <f t="shared" si="77"/>
        <v>224687.57238501063</v>
      </c>
      <c r="O1560" s="59" t="e">
        <f>VLOOKUP(class[[#This Row],[hwycov_id]],check!$A$2:$P$26,16,FALSE)</f>
        <v>#N/A</v>
      </c>
      <c r="P1560" s="59">
        <v>1584</v>
      </c>
      <c r="Q1560" s="304">
        <f>ROUND(class[[#This Row],[count]],-3)</f>
        <v>25000</v>
      </c>
      <c r="R1560" s="321">
        <f>VLOOKUP(class[[#This Row],[count_rd]],caltran!$J$2:$P$182,7,FALSE)</f>
        <v>18625</v>
      </c>
      <c r="S1560" s="321">
        <f>VLOOKUP(class[[#This Row],[count_rd]],caltran!$J$2:$P$182,6,FALSE)</f>
        <v>31374.999999999996</v>
      </c>
      <c r="T1560" s="59">
        <f>IF(AND(class[[#This Row],[flow]]&gt;=class[[#This Row],[low]], class[[#This Row],[flow]]&lt;=class[[#This Row],[high]]),1,0)</f>
        <v>1</v>
      </c>
    </row>
    <row r="1561" spans="1:20">
      <c r="A1561" s="59">
        <v>333</v>
      </c>
      <c r="B1561" s="59">
        <v>3</v>
      </c>
      <c r="C1561" s="59">
        <v>1</v>
      </c>
      <c r="D1561" s="59">
        <v>2</v>
      </c>
      <c r="E1561" s="59" t="s">
        <v>82</v>
      </c>
      <c r="F1561" s="59">
        <v>3</v>
      </c>
      <c r="G1561" s="227">
        <v>2</v>
      </c>
      <c r="H1561" s="227">
        <v>3</v>
      </c>
      <c r="I1561" s="227">
        <v>14</v>
      </c>
      <c r="J1561" s="59">
        <v>24986</v>
      </c>
      <c r="K1561" s="78">
        <f>VLOOKUP(class[[#This Row],[hwycov_id]],flow[[hwycov_id]:[flow_day]],2,FALSE)</f>
        <v>16131.365321000001</v>
      </c>
      <c r="L1561" s="229">
        <f t="shared" si="75"/>
        <v>-0.35438384211158247</v>
      </c>
      <c r="M1561" s="228">
        <f t="shared" si="76"/>
        <v>-8854.6346789999989</v>
      </c>
      <c r="N1561" s="228">
        <f t="shared" si="77"/>
        <v>78404555.298549414</v>
      </c>
      <c r="O1561" s="59" t="e">
        <f>VLOOKUP(class[[#This Row],[hwycov_id]],check!$A$2:$P$26,16,FALSE)</f>
        <v>#N/A</v>
      </c>
      <c r="P1561" s="59">
        <v>1585</v>
      </c>
      <c r="Q1561" s="304">
        <f>ROUND(class[[#This Row],[count]],-3)</f>
        <v>25000</v>
      </c>
      <c r="R1561" s="321">
        <f>VLOOKUP(class[[#This Row],[count_rd]],caltran!$J$2:$P$182,7,FALSE)</f>
        <v>18625</v>
      </c>
      <c r="S1561" s="321">
        <f>VLOOKUP(class[[#This Row],[count_rd]],caltran!$J$2:$P$182,6,FALSE)</f>
        <v>31374.999999999996</v>
      </c>
      <c r="T1561" s="59">
        <f>IF(AND(class[[#This Row],[flow]]&gt;=class[[#This Row],[low]], class[[#This Row],[flow]]&lt;=class[[#This Row],[high]]),1,0)</f>
        <v>0</v>
      </c>
    </row>
    <row r="1562" spans="1:20">
      <c r="A1562" s="59">
        <v>1481</v>
      </c>
      <c r="B1562" s="59">
        <v>3</v>
      </c>
      <c r="C1562" s="59">
        <v>1</v>
      </c>
      <c r="D1562" s="59">
        <v>2</v>
      </c>
      <c r="E1562" s="59" t="s">
        <v>82</v>
      </c>
      <c r="F1562" s="59">
        <v>3</v>
      </c>
      <c r="G1562" s="227">
        <v>2</v>
      </c>
      <c r="H1562" s="227">
        <v>5</v>
      </c>
      <c r="I1562" s="227">
        <v>5</v>
      </c>
      <c r="J1562" s="59">
        <v>25000</v>
      </c>
      <c r="K1562" s="78">
        <f>VLOOKUP(class[[#This Row],[hwycov_id]],flow[[hwycov_id]:[flow_day]],2,FALSE)</f>
        <v>32851.603818999996</v>
      </c>
      <c r="L1562" s="229">
        <f t="shared" si="75"/>
        <v>0.31406415275999988</v>
      </c>
      <c r="M1562" s="228">
        <f t="shared" si="76"/>
        <v>7851.6038189999963</v>
      </c>
      <c r="N1562" s="228">
        <f t="shared" si="77"/>
        <v>61647682.530535325</v>
      </c>
      <c r="O1562" s="59" t="e">
        <f>VLOOKUP(class[[#This Row],[hwycov_id]],check!$A$2:$P$26,16,FALSE)</f>
        <v>#N/A</v>
      </c>
      <c r="P1562" s="59">
        <v>1586</v>
      </c>
      <c r="Q1562" s="304">
        <f>ROUND(class[[#This Row],[count]],-3)</f>
        <v>25000</v>
      </c>
      <c r="R1562" s="321">
        <f>VLOOKUP(class[[#This Row],[count_rd]],caltran!$J$2:$P$182,7,FALSE)</f>
        <v>18625</v>
      </c>
      <c r="S1562" s="321">
        <f>VLOOKUP(class[[#This Row],[count_rd]],caltran!$J$2:$P$182,6,FALSE)</f>
        <v>31374.999999999996</v>
      </c>
      <c r="T1562" s="59">
        <f>IF(AND(class[[#This Row],[flow]]&gt;=class[[#This Row],[low]], class[[#This Row],[flow]]&lt;=class[[#This Row],[high]]),1,0)</f>
        <v>0</v>
      </c>
    </row>
    <row r="1563" spans="1:20">
      <c r="A1563" s="59">
        <v>5125</v>
      </c>
      <c r="B1563" s="59">
        <v>3</v>
      </c>
      <c r="C1563" s="59">
        <v>1</v>
      </c>
      <c r="D1563" s="59">
        <v>2</v>
      </c>
      <c r="E1563" s="59" t="s">
        <v>82</v>
      </c>
      <c r="F1563" s="59">
        <v>3</v>
      </c>
      <c r="G1563" s="227">
        <v>2</v>
      </c>
      <c r="H1563" s="227">
        <v>2</v>
      </c>
      <c r="I1563" s="227">
        <v>11</v>
      </c>
      <c r="J1563" s="59">
        <v>25000</v>
      </c>
      <c r="K1563" s="78">
        <f>VLOOKUP(class[[#This Row],[hwycov_id]],flow[[hwycov_id]:[flow_day]],2,FALSE)</f>
        <v>24604.86508</v>
      </c>
      <c r="L1563" s="229">
        <f t="shared" si="75"/>
        <v>-1.5805396800000038E-2</v>
      </c>
      <c r="M1563" s="228">
        <f t="shared" si="76"/>
        <v>-395.13492000000042</v>
      </c>
      <c r="N1563" s="228">
        <f t="shared" si="77"/>
        <v>156131.60500340673</v>
      </c>
      <c r="O1563" s="59" t="e">
        <f>VLOOKUP(class[[#This Row],[hwycov_id]],check!$A$2:$P$26,16,FALSE)</f>
        <v>#N/A</v>
      </c>
      <c r="P1563" s="59">
        <v>1587</v>
      </c>
      <c r="Q1563" s="304">
        <f>ROUND(class[[#This Row],[count]],-3)</f>
        <v>25000</v>
      </c>
      <c r="R1563" s="321">
        <f>VLOOKUP(class[[#This Row],[count_rd]],caltran!$J$2:$P$182,7,FALSE)</f>
        <v>18625</v>
      </c>
      <c r="S1563" s="321">
        <f>VLOOKUP(class[[#This Row],[count_rd]],caltran!$J$2:$P$182,6,FALSE)</f>
        <v>31374.999999999996</v>
      </c>
      <c r="T1563" s="59">
        <f>IF(AND(class[[#This Row],[flow]]&gt;=class[[#This Row],[low]], class[[#This Row],[flow]]&lt;=class[[#This Row],[high]]),1,0)</f>
        <v>1</v>
      </c>
    </row>
    <row r="1564" spans="1:20">
      <c r="A1564" s="59">
        <v>20069</v>
      </c>
      <c r="B1564" s="59">
        <v>3</v>
      </c>
      <c r="C1564" s="59">
        <v>1</v>
      </c>
      <c r="D1564" s="59">
        <v>2</v>
      </c>
      <c r="E1564" s="59" t="s">
        <v>82</v>
      </c>
      <c r="F1564" s="59">
        <v>3</v>
      </c>
      <c r="G1564" s="227">
        <v>2</v>
      </c>
      <c r="H1564" s="227">
        <v>2</v>
      </c>
      <c r="I1564" s="227">
        <v>14</v>
      </c>
      <c r="J1564" s="59">
        <v>25291</v>
      </c>
      <c r="K1564" s="78">
        <f>VLOOKUP(class[[#This Row],[hwycov_id]],flow[[hwycov_id]:[flow_day]],2,FALSE)</f>
        <v>24226.797104000001</v>
      </c>
      <c r="L1564" s="229">
        <f t="shared" si="75"/>
        <v>-4.2078324146929691E-2</v>
      </c>
      <c r="M1564" s="228">
        <f t="shared" si="76"/>
        <v>-1064.2028959999989</v>
      </c>
      <c r="N1564" s="228">
        <f t="shared" si="77"/>
        <v>1132527.8038547845</v>
      </c>
      <c r="O1564" s="59" t="e">
        <f>VLOOKUP(class[[#This Row],[hwycov_id]],check!$A$2:$P$26,16,FALSE)</f>
        <v>#N/A</v>
      </c>
      <c r="P1564" s="59">
        <v>1588</v>
      </c>
      <c r="Q1564" s="304">
        <f>ROUND(class[[#This Row],[count]],-3)</f>
        <v>25000</v>
      </c>
      <c r="R1564" s="321">
        <f>VLOOKUP(class[[#This Row],[count_rd]],caltran!$J$2:$P$182,7,FALSE)</f>
        <v>18625</v>
      </c>
      <c r="S1564" s="321">
        <f>VLOOKUP(class[[#This Row],[count_rd]],caltran!$J$2:$P$182,6,FALSE)</f>
        <v>31374.999999999996</v>
      </c>
      <c r="T1564" s="59">
        <f>IF(AND(class[[#This Row],[flow]]&gt;=class[[#This Row],[low]], class[[#This Row],[flow]]&lt;=class[[#This Row],[high]]),1,0)</f>
        <v>1</v>
      </c>
    </row>
    <row r="1565" spans="1:20">
      <c r="A1565" s="59">
        <v>12683</v>
      </c>
      <c r="B1565" s="59">
        <v>3</v>
      </c>
      <c r="C1565" s="59">
        <v>1</v>
      </c>
      <c r="D1565" s="59">
        <v>2</v>
      </c>
      <c r="E1565" s="59" t="s">
        <v>82</v>
      </c>
      <c r="F1565" s="59">
        <v>3</v>
      </c>
      <c r="G1565" s="227">
        <v>2</v>
      </c>
      <c r="H1565" s="227">
        <v>5</v>
      </c>
      <c r="I1565" s="227">
        <v>5</v>
      </c>
      <c r="J1565" s="59">
        <v>25300</v>
      </c>
      <c r="K1565" s="78">
        <f>VLOOKUP(class[[#This Row],[hwycov_id]],flow[[hwycov_id]:[flow_day]],2,FALSE)</f>
        <v>28971.513747000005</v>
      </c>
      <c r="L1565" s="229">
        <f t="shared" si="75"/>
        <v>0.14511912043478281</v>
      </c>
      <c r="M1565" s="228">
        <f t="shared" si="76"/>
        <v>3671.5137470000045</v>
      </c>
      <c r="N1565" s="228">
        <f t="shared" si="77"/>
        <v>13480013.194410013</v>
      </c>
      <c r="O1565" s="59" t="e">
        <f>VLOOKUP(class[[#This Row],[hwycov_id]],check!$A$2:$P$26,16,FALSE)</f>
        <v>#N/A</v>
      </c>
      <c r="P1565" s="59">
        <v>1589</v>
      </c>
      <c r="Q1565" s="304">
        <f>ROUND(class[[#This Row],[count]],-3)</f>
        <v>25000</v>
      </c>
      <c r="R1565" s="321">
        <f>VLOOKUP(class[[#This Row],[count_rd]],caltran!$J$2:$P$182,7,FALSE)</f>
        <v>18625</v>
      </c>
      <c r="S1565" s="321">
        <f>VLOOKUP(class[[#This Row],[count_rd]],caltran!$J$2:$P$182,6,FALSE)</f>
        <v>31374.999999999996</v>
      </c>
      <c r="T1565" s="59">
        <f>IF(AND(class[[#This Row],[flow]]&gt;=class[[#This Row],[low]], class[[#This Row],[flow]]&lt;=class[[#This Row],[high]]),1,0)</f>
        <v>1</v>
      </c>
    </row>
    <row r="1566" spans="1:20">
      <c r="A1566" s="59">
        <v>17994</v>
      </c>
      <c r="B1566" s="59">
        <v>3</v>
      </c>
      <c r="C1566" s="59">
        <v>1</v>
      </c>
      <c r="D1566" s="59">
        <v>2</v>
      </c>
      <c r="E1566" s="59" t="s">
        <v>82</v>
      </c>
      <c r="F1566" s="59">
        <v>3</v>
      </c>
      <c r="G1566" s="227">
        <v>2</v>
      </c>
      <c r="H1566" s="227">
        <v>3</v>
      </c>
      <c r="I1566" s="227">
        <v>14</v>
      </c>
      <c r="J1566" s="59">
        <v>25391</v>
      </c>
      <c r="K1566" s="78">
        <f>VLOOKUP(class[[#This Row],[hwycov_id]],flow[[hwycov_id]:[flow_day]],2,FALSE)</f>
        <v>16914.288087000001</v>
      </c>
      <c r="L1566" s="229">
        <f t="shared" si="75"/>
        <v>-0.33384710775471615</v>
      </c>
      <c r="M1566" s="228">
        <f t="shared" si="76"/>
        <v>-8476.7119129999992</v>
      </c>
      <c r="N1566" s="228">
        <f t="shared" si="77"/>
        <v>71854644.855996102</v>
      </c>
      <c r="O1566" s="59" t="e">
        <f>VLOOKUP(class[[#This Row],[hwycov_id]],check!$A$2:$P$26,16,FALSE)</f>
        <v>#N/A</v>
      </c>
      <c r="P1566" s="59">
        <v>1590</v>
      </c>
      <c r="Q1566" s="304">
        <f>ROUND(class[[#This Row],[count]],-3)</f>
        <v>25000</v>
      </c>
      <c r="R1566" s="321">
        <f>VLOOKUP(class[[#This Row],[count_rd]],caltran!$J$2:$P$182,7,FALSE)</f>
        <v>18625</v>
      </c>
      <c r="S1566" s="321">
        <f>VLOOKUP(class[[#This Row],[count_rd]],caltran!$J$2:$P$182,6,FALSE)</f>
        <v>31374.999999999996</v>
      </c>
      <c r="T1566" s="59">
        <f>IF(AND(class[[#This Row],[flow]]&gt;=class[[#This Row],[low]], class[[#This Row],[flow]]&lt;=class[[#This Row],[high]]),1,0)</f>
        <v>0</v>
      </c>
    </row>
    <row r="1567" spans="1:20">
      <c r="A1567" s="59">
        <v>1315</v>
      </c>
      <c r="B1567" s="59">
        <v>3</v>
      </c>
      <c r="C1567" s="59">
        <v>1</v>
      </c>
      <c r="D1567" s="59">
        <v>2</v>
      </c>
      <c r="E1567" s="59" t="s">
        <v>82</v>
      </c>
      <c r="F1567" s="59">
        <v>3</v>
      </c>
      <c r="G1567" s="227">
        <v>2</v>
      </c>
      <c r="H1567" s="227">
        <v>4</v>
      </c>
      <c r="I1567" s="227">
        <v>2</v>
      </c>
      <c r="J1567" s="59">
        <v>25400</v>
      </c>
      <c r="K1567" s="78">
        <f>VLOOKUP(class[[#This Row],[hwycov_id]],flow[[hwycov_id]:[flow_day]],2,FALSE)</f>
        <v>18910.378752999997</v>
      </c>
      <c r="L1567" s="229">
        <f t="shared" si="75"/>
        <v>-0.2554968994881891</v>
      </c>
      <c r="M1567" s="228">
        <f t="shared" si="76"/>
        <v>-6489.6212470000028</v>
      </c>
      <c r="N1567" s="228">
        <f t="shared" si="77"/>
        <v>42115183.929513872</v>
      </c>
      <c r="O1567" s="59" t="e">
        <f>VLOOKUP(class[[#This Row],[hwycov_id]],check!$A$2:$P$26,16,FALSE)</f>
        <v>#N/A</v>
      </c>
      <c r="P1567" s="59">
        <v>1591</v>
      </c>
      <c r="Q1567" s="304">
        <f>ROUND(class[[#This Row],[count]],-3)</f>
        <v>25000</v>
      </c>
      <c r="R1567" s="321">
        <f>VLOOKUP(class[[#This Row],[count_rd]],caltran!$J$2:$P$182,7,FALSE)</f>
        <v>18625</v>
      </c>
      <c r="S1567" s="321">
        <f>VLOOKUP(class[[#This Row],[count_rd]],caltran!$J$2:$P$182,6,FALSE)</f>
        <v>31374.999999999996</v>
      </c>
      <c r="T1567" s="59">
        <f>IF(AND(class[[#This Row],[flow]]&gt;=class[[#This Row],[low]], class[[#This Row],[flow]]&lt;=class[[#This Row],[high]]),1,0)</f>
        <v>1</v>
      </c>
    </row>
    <row r="1568" spans="1:20">
      <c r="A1568" s="59">
        <v>4496</v>
      </c>
      <c r="B1568" s="59">
        <v>3</v>
      </c>
      <c r="C1568" s="59">
        <v>1</v>
      </c>
      <c r="D1568" s="59">
        <v>2</v>
      </c>
      <c r="E1568" s="59" t="s">
        <v>82</v>
      </c>
      <c r="F1568" s="59">
        <v>3</v>
      </c>
      <c r="G1568" s="227">
        <v>2</v>
      </c>
      <c r="H1568" s="227">
        <v>3</v>
      </c>
      <c r="I1568" s="227">
        <v>14</v>
      </c>
      <c r="J1568" s="59">
        <v>25555</v>
      </c>
      <c r="K1568" s="78">
        <f>VLOOKUP(class[[#This Row],[hwycov_id]],flow[[hwycov_id]:[flow_day]],2,FALSE)</f>
        <v>19588.493651999997</v>
      </c>
      <c r="L1568" s="229">
        <f t="shared" si="75"/>
        <v>-0.23347706311876359</v>
      </c>
      <c r="M1568" s="228">
        <f t="shared" si="76"/>
        <v>-5966.5063480000026</v>
      </c>
      <c r="N1568" s="228">
        <f t="shared" si="77"/>
        <v>35599198.000724331</v>
      </c>
      <c r="O1568" s="59" t="e">
        <f>VLOOKUP(class[[#This Row],[hwycov_id]],check!$A$2:$P$26,16,FALSE)</f>
        <v>#N/A</v>
      </c>
      <c r="P1568" s="59">
        <v>1592</v>
      </c>
      <c r="Q1568" s="304">
        <f>ROUND(class[[#This Row],[count]],-3)</f>
        <v>26000</v>
      </c>
      <c r="R1568" s="321">
        <f>VLOOKUP(class[[#This Row],[count_rd]],caltran!$J$2:$P$182,7,FALSE)</f>
        <v>19448</v>
      </c>
      <c r="S1568" s="321">
        <f>VLOOKUP(class[[#This Row],[count_rd]],caltran!$J$2:$P$182,6,FALSE)</f>
        <v>32552</v>
      </c>
      <c r="T1568" s="59">
        <f>IF(AND(class[[#This Row],[flow]]&gt;=class[[#This Row],[low]], class[[#This Row],[flow]]&lt;=class[[#This Row],[high]]),1,0)</f>
        <v>1</v>
      </c>
    </row>
    <row r="1569" spans="1:20">
      <c r="A1569" s="59">
        <v>1544</v>
      </c>
      <c r="B1569" s="59">
        <v>3</v>
      </c>
      <c r="C1569" s="59">
        <v>1</v>
      </c>
      <c r="D1569" s="59">
        <v>2</v>
      </c>
      <c r="E1569" s="59" t="s">
        <v>82</v>
      </c>
      <c r="F1569" s="59">
        <v>3</v>
      </c>
      <c r="G1569" s="227">
        <v>2</v>
      </c>
      <c r="H1569" s="227">
        <v>7</v>
      </c>
      <c r="I1569" s="227">
        <v>7</v>
      </c>
      <c r="J1569" s="59">
        <v>25700</v>
      </c>
      <c r="K1569" s="78">
        <f>VLOOKUP(class[[#This Row],[hwycov_id]],flow[[hwycov_id]:[flow_day]],2,FALSE)</f>
        <v>18177.555434000002</v>
      </c>
      <c r="L1569" s="229">
        <f t="shared" si="75"/>
        <v>-0.29270212319066147</v>
      </c>
      <c r="M1569" s="228">
        <f t="shared" si="76"/>
        <v>-7522.4445659999983</v>
      </c>
      <c r="N1569" s="228">
        <f t="shared" si="77"/>
        <v>56587172.248542905</v>
      </c>
      <c r="O1569" s="59" t="e">
        <f>VLOOKUP(class[[#This Row],[hwycov_id]],check!$A$2:$P$26,16,FALSE)</f>
        <v>#N/A</v>
      </c>
      <c r="P1569" s="59">
        <v>1593</v>
      </c>
      <c r="Q1569" s="304">
        <f>ROUND(class[[#This Row],[count]],-3)</f>
        <v>26000</v>
      </c>
      <c r="R1569" s="321">
        <f>VLOOKUP(class[[#This Row],[count_rd]],caltran!$J$2:$P$182,7,FALSE)</f>
        <v>19448</v>
      </c>
      <c r="S1569" s="321">
        <f>VLOOKUP(class[[#This Row],[count_rd]],caltran!$J$2:$P$182,6,FALSE)</f>
        <v>32552</v>
      </c>
      <c r="T1569" s="59">
        <f>IF(AND(class[[#This Row],[flow]]&gt;=class[[#This Row],[low]], class[[#This Row],[flow]]&lt;=class[[#This Row],[high]]),1,0)</f>
        <v>0</v>
      </c>
    </row>
    <row r="1570" spans="1:20">
      <c r="A1570" s="59">
        <v>3268</v>
      </c>
      <c r="B1570" s="59">
        <v>3</v>
      </c>
      <c r="C1570" s="59">
        <v>1</v>
      </c>
      <c r="D1570" s="59">
        <v>2</v>
      </c>
      <c r="E1570" s="59" t="s">
        <v>82</v>
      </c>
      <c r="F1570" s="59">
        <v>3</v>
      </c>
      <c r="G1570" s="227">
        <v>2</v>
      </c>
      <c r="H1570" s="227">
        <v>7</v>
      </c>
      <c r="I1570" s="227">
        <v>7</v>
      </c>
      <c r="J1570" s="59">
        <v>25700</v>
      </c>
      <c r="K1570" s="78">
        <f>VLOOKUP(class[[#This Row],[hwycov_id]],flow[[hwycov_id]:[flow_day]],2,FALSE)</f>
        <v>15808.624145</v>
      </c>
      <c r="L1570" s="229">
        <f t="shared" si="75"/>
        <v>-0.38487843793774323</v>
      </c>
      <c r="M1570" s="228">
        <f t="shared" si="76"/>
        <v>-9891.3758550000002</v>
      </c>
      <c r="N1570" s="228">
        <f t="shared" si="77"/>
        <v>97839316.304876983</v>
      </c>
      <c r="O1570" s="59" t="e">
        <f>VLOOKUP(class[[#This Row],[hwycov_id]],check!$A$2:$P$26,16,FALSE)</f>
        <v>#N/A</v>
      </c>
      <c r="P1570" s="59">
        <v>1594</v>
      </c>
      <c r="Q1570" s="304">
        <f>ROUND(class[[#This Row],[count]],-3)</f>
        <v>26000</v>
      </c>
      <c r="R1570" s="321">
        <f>VLOOKUP(class[[#This Row],[count_rd]],caltran!$J$2:$P$182,7,FALSE)</f>
        <v>19448</v>
      </c>
      <c r="S1570" s="321">
        <f>VLOOKUP(class[[#This Row],[count_rd]],caltran!$J$2:$P$182,6,FALSE)</f>
        <v>32552</v>
      </c>
      <c r="T1570" s="59">
        <f>IF(AND(class[[#This Row],[flow]]&gt;=class[[#This Row],[low]], class[[#This Row],[flow]]&lt;=class[[#This Row],[high]]),1,0)</f>
        <v>0</v>
      </c>
    </row>
    <row r="1571" spans="1:20">
      <c r="A1571" s="59">
        <v>16589</v>
      </c>
      <c r="B1571" s="59">
        <v>3</v>
      </c>
      <c r="C1571" s="59">
        <v>1</v>
      </c>
      <c r="D1571" s="59">
        <v>1</v>
      </c>
      <c r="E1571" s="59" t="s">
        <v>82</v>
      </c>
      <c r="F1571" s="59">
        <v>3</v>
      </c>
      <c r="G1571" s="227">
        <v>2</v>
      </c>
      <c r="H1571" s="227">
        <v>1</v>
      </c>
      <c r="I1571" s="227">
        <v>14</v>
      </c>
      <c r="J1571" s="59">
        <v>25715</v>
      </c>
      <c r="K1571" s="78">
        <f>VLOOKUP(class[[#This Row],[hwycov_id]],flow[[hwycov_id]:[flow_day]],2,FALSE)</f>
        <v>25942.130249000002</v>
      </c>
      <c r="L1571" s="229">
        <f t="shared" si="75"/>
        <v>8.832597666731612E-3</v>
      </c>
      <c r="M1571" s="228">
        <f t="shared" si="76"/>
        <v>227.13024900000164</v>
      </c>
      <c r="N1571" s="228">
        <f t="shared" si="77"/>
        <v>51588.150010802747</v>
      </c>
      <c r="O1571" s="59" t="e">
        <f>VLOOKUP(class[[#This Row],[hwycov_id]],check!$A$2:$P$26,16,FALSE)</f>
        <v>#N/A</v>
      </c>
      <c r="P1571" s="59">
        <v>1595</v>
      </c>
      <c r="Q1571" s="304">
        <f>ROUND(class[[#This Row],[count]],-3)</f>
        <v>26000</v>
      </c>
      <c r="R1571" s="321">
        <f>VLOOKUP(class[[#This Row],[count_rd]],caltran!$J$2:$P$182,7,FALSE)</f>
        <v>19448</v>
      </c>
      <c r="S1571" s="321">
        <f>VLOOKUP(class[[#This Row],[count_rd]],caltran!$J$2:$P$182,6,FALSE)</f>
        <v>32552</v>
      </c>
      <c r="T1571" s="59">
        <f>IF(AND(class[[#This Row],[flow]]&gt;=class[[#This Row],[low]], class[[#This Row],[flow]]&lt;=class[[#This Row],[high]]),1,0)</f>
        <v>1</v>
      </c>
    </row>
    <row r="1572" spans="1:20">
      <c r="A1572" s="59">
        <v>320</v>
      </c>
      <c r="B1572" s="59">
        <v>3</v>
      </c>
      <c r="C1572" s="59">
        <v>1</v>
      </c>
      <c r="D1572" s="59">
        <v>1</v>
      </c>
      <c r="E1572" s="59" t="s">
        <v>82</v>
      </c>
      <c r="F1572" s="59">
        <v>3</v>
      </c>
      <c r="G1572" s="227">
        <v>2</v>
      </c>
      <c r="H1572" s="227">
        <v>1</v>
      </c>
      <c r="I1572" s="227">
        <v>14</v>
      </c>
      <c r="J1572" s="59">
        <v>25749</v>
      </c>
      <c r="K1572" s="78">
        <f>VLOOKUP(class[[#This Row],[hwycov_id]],flow[[hwycov_id]:[flow_day]],2,FALSE)</f>
        <v>36460.081483000002</v>
      </c>
      <c r="L1572" s="229">
        <f t="shared" si="75"/>
        <v>0.41598048401879684</v>
      </c>
      <c r="M1572" s="228">
        <f t="shared" si="76"/>
        <v>10711.081483000002</v>
      </c>
      <c r="N1572" s="228">
        <f t="shared" si="77"/>
        <v>114727266.53546552</v>
      </c>
      <c r="O1572" s="59" t="e">
        <f>VLOOKUP(class[[#This Row],[hwycov_id]],check!$A$2:$P$26,16,FALSE)</f>
        <v>#N/A</v>
      </c>
      <c r="P1572" s="59">
        <v>1596</v>
      </c>
      <c r="Q1572" s="304">
        <f>ROUND(class[[#This Row],[count]],-3)</f>
        <v>26000</v>
      </c>
      <c r="R1572" s="321">
        <f>VLOOKUP(class[[#This Row],[count_rd]],caltran!$J$2:$P$182,7,FALSE)</f>
        <v>19448</v>
      </c>
      <c r="S1572" s="321">
        <f>VLOOKUP(class[[#This Row],[count_rd]],caltran!$J$2:$P$182,6,FALSE)</f>
        <v>32552</v>
      </c>
      <c r="T1572" s="59">
        <f>IF(AND(class[[#This Row],[flow]]&gt;=class[[#This Row],[low]], class[[#This Row],[flow]]&lt;=class[[#This Row],[high]]),1,0)</f>
        <v>0</v>
      </c>
    </row>
    <row r="1573" spans="1:20">
      <c r="A1573" s="59">
        <v>6783</v>
      </c>
      <c r="B1573" s="59">
        <v>3</v>
      </c>
      <c r="C1573" s="59">
        <v>1</v>
      </c>
      <c r="D1573" s="59">
        <v>2</v>
      </c>
      <c r="E1573" s="59" t="s">
        <v>82</v>
      </c>
      <c r="F1573" s="59">
        <v>3</v>
      </c>
      <c r="G1573" s="227">
        <v>2</v>
      </c>
      <c r="H1573" s="227">
        <v>2</v>
      </c>
      <c r="I1573" s="227">
        <v>14</v>
      </c>
      <c r="J1573" s="59">
        <v>25773</v>
      </c>
      <c r="K1573" s="78">
        <f>VLOOKUP(class[[#This Row],[hwycov_id]],flow[[hwycov_id]:[flow_day]],2,FALSE)</f>
        <v>19501.141050999999</v>
      </c>
      <c r="L1573" s="229">
        <f t="shared" si="75"/>
        <v>-0.24334997668102287</v>
      </c>
      <c r="M1573" s="228">
        <f t="shared" si="76"/>
        <v>-6271.8589490000013</v>
      </c>
      <c r="N1573" s="228">
        <f t="shared" si="77"/>
        <v>39336214.676151402</v>
      </c>
      <c r="O1573" s="59" t="e">
        <f>VLOOKUP(class[[#This Row],[hwycov_id]],check!$A$2:$P$26,16,FALSE)</f>
        <v>#N/A</v>
      </c>
      <c r="P1573" s="59">
        <v>1597</v>
      </c>
      <c r="Q1573" s="304">
        <f>ROUND(class[[#This Row],[count]],-3)</f>
        <v>26000</v>
      </c>
      <c r="R1573" s="321">
        <f>VLOOKUP(class[[#This Row],[count_rd]],caltran!$J$2:$P$182,7,FALSE)</f>
        <v>19448</v>
      </c>
      <c r="S1573" s="321">
        <f>VLOOKUP(class[[#This Row],[count_rd]],caltran!$J$2:$P$182,6,FALSE)</f>
        <v>32552</v>
      </c>
      <c r="T1573" s="59">
        <f>IF(AND(class[[#This Row],[flow]]&gt;=class[[#This Row],[low]], class[[#This Row],[flow]]&lt;=class[[#This Row],[high]]),1,0)</f>
        <v>1</v>
      </c>
    </row>
    <row r="1574" spans="1:20">
      <c r="A1574" s="59">
        <v>4600</v>
      </c>
      <c r="B1574" s="59">
        <v>3</v>
      </c>
      <c r="C1574" s="59">
        <v>1</v>
      </c>
      <c r="D1574" s="59">
        <v>2</v>
      </c>
      <c r="E1574" s="59" t="s">
        <v>82</v>
      </c>
      <c r="F1574" s="59">
        <v>3</v>
      </c>
      <c r="G1574" s="227">
        <v>2</v>
      </c>
      <c r="H1574" s="227">
        <v>5</v>
      </c>
      <c r="I1574" s="227">
        <v>5</v>
      </c>
      <c r="J1574" s="59">
        <v>25800</v>
      </c>
      <c r="K1574" s="78">
        <f>VLOOKUP(class[[#This Row],[hwycov_id]],flow[[hwycov_id]:[flow_day]],2,FALSE)</f>
        <v>19074.560042999998</v>
      </c>
      <c r="L1574" s="229">
        <f t="shared" si="75"/>
        <v>-0.26067596732558151</v>
      </c>
      <c r="M1574" s="228">
        <f t="shared" si="76"/>
        <v>-6725.4399570000023</v>
      </c>
      <c r="N1574" s="228">
        <f t="shared" si="77"/>
        <v>45231542.615212195</v>
      </c>
      <c r="O1574" s="59" t="e">
        <f>VLOOKUP(class[[#This Row],[hwycov_id]],check!$A$2:$P$26,16,FALSE)</f>
        <v>#N/A</v>
      </c>
      <c r="P1574" s="59">
        <v>1598</v>
      </c>
      <c r="Q1574" s="304">
        <f>ROUND(class[[#This Row],[count]],-3)</f>
        <v>26000</v>
      </c>
      <c r="R1574" s="321">
        <f>VLOOKUP(class[[#This Row],[count_rd]],caltran!$J$2:$P$182,7,FALSE)</f>
        <v>19448</v>
      </c>
      <c r="S1574" s="321">
        <f>VLOOKUP(class[[#This Row],[count_rd]],caltran!$J$2:$P$182,6,FALSE)</f>
        <v>32552</v>
      </c>
      <c r="T1574" s="59">
        <f>IF(AND(class[[#This Row],[flow]]&gt;=class[[#This Row],[low]], class[[#This Row],[flow]]&lt;=class[[#This Row],[high]]),1,0)</f>
        <v>0</v>
      </c>
    </row>
    <row r="1575" spans="1:20">
      <c r="A1575" s="59">
        <v>3354</v>
      </c>
      <c r="B1575" s="59">
        <v>3</v>
      </c>
      <c r="C1575" s="59">
        <v>1</v>
      </c>
      <c r="D1575" s="59">
        <v>2</v>
      </c>
      <c r="E1575" s="59" t="s">
        <v>82</v>
      </c>
      <c r="F1575" s="59">
        <v>3</v>
      </c>
      <c r="G1575" s="227">
        <v>2</v>
      </c>
      <c r="H1575" s="227">
        <v>4</v>
      </c>
      <c r="I1575" s="227">
        <v>2</v>
      </c>
      <c r="J1575" s="59">
        <v>25800</v>
      </c>
      <c r="K1575" s="78">
        <f>VLOOKUP(class[[#This Row],[hwycov_id]],flow[[hwycov_id]:[flow_day]],2,FALSE)</f>
        <v>40609.861695</v>
      </c>
      <c r="L1575" s="229">
        <f t="shared" si="75"/>
        <v>0.57402564709302317</v>
      </c>
      <c r="M1575" s="228">
        <f t="shared" si="76"/>
        <v>14809.861695</v>
      </c>
      <c r="N1575" s="228">
        <f t="shared" si="77"/>
        <v>219332003.42502826</v>
      </c>
      <c r="O1575" s="59" t="e">
        <f>VLOOKUP(class[[#This Row],[hwycov_id]],check!$A$2:$P$26,16,FALSE)</f>
        <v>#N/A</v>
      </c>
      <c r="P1575" s="59">
        <v>1599</v>
      </c>
      <c r="Q1575" s="304">
        <f>ROUND(class[[#This Row],[count]],-3)</f>
        <v>26000</v>
      </c>
      <c r="R1575" s="321">
        <f>VLOOKUP(class[[#This Row],[count_rd]],caltran!$J$2:$P$182,7,FALSE)</f>
        <v>19448</v>
      </c>
      <c r="S1575" s="321">
        <f>VLOOKUP(class[[#This Row],[count_rd]],caltran!$J$2:$P$182,6,FALSE)</f>
        <v>32552</v>
      </c>
      <c r="T1575" s="59">
        <f>IF(AND(class[[#This Row],[flow]]&gt;=class[[#This Row],[low]], class[[#This Row],[flow]]&lt;=class[[#This Row],[high]]),1,0)</f>
        <v>0</v>
      </c>
    </row>
    <row r="1576" spans="1:20">
      <c r="A1576" s="59">
        <v>20653</v>
      </c>
      <c r="B1576" s="59">
        <v>3</v>
      </c>
      <c r="C1576" s="59">
        <v>1</v>
      </c>
      <c r="D1576" s="59">
        <v>2</v>
      </c>
      <c r="E1576" s="59" t="s">
        <v>82</v>
      </c>
      <c r="F1576" s="59">
        <v>3</v>
      </c>
      <c r="G1576" s="227">
        <v>2</v>
      </c>
      <c r="H1576" s="227">
        <v>7</v>
      </c>
      <c r="I1576" s="227">
        <v>7</v>
      </c>
      <c r="J1576" s="59">
        <v>25800</v>
      </c>
      <c r="K1576" s="78">
        <f>VLOOKUP(class[[#This Row],[hwycov_id]],flow[[hwycov_id]:[flow_day]],2,FALSE)</f>
        <v>16794.484146999999</v>
      </c>
      <c r="L1576" s="229">
        <f t="shared" si="75"/>
        <v>-0.34905100205426365</v>
      </c>
      <c r="M1576" s="228">
        <f t="shared" si="76"/>
        <v>-9005.5158530000008</v>
      </c>
      <c r="N1576" s="228">
        <f t="shared" si="77"/>
        <v>81099315.778634325</v>
      </c>
      <c r="O1576" s="59" t="e">
        <f>VLOOKUP(class[[#This Row],[hwycov_id]],check!$A$2:$P$26,16,FALSE)</f>
        <v>#N/A</v>
      </c>
      <c r="P1576" s="59">
        <v>1600</v>
      </c>
      <c r="Q1576" s="304">
        <f>ROUND(class[[#This Row],[count]],-3)</f>
        <v>26000</v>
      </c>
      <c r="R1576" s="321">
        <f>VLOOKUP(class[[#This Row],[count_rd]],caltran!$J$2:$P$182,7,FALSE)</f>
        <v>19448</v>
      </c>
      <c r="S1576" s="321">
        <f>VLOOKUP(class[[#This Row],[count_rd]],caltran!$J$2:$P$182,6,FALSE)</f>
        <v>32552</v>
      </c>
      <c r="T1576" s="59">
        <f>IF(AND(class[[#This Row],[flow]]&gt;=class[[#This Row],[low]], class[[#This Row],[flow]]&lt;=class[[#This Row],[high]]),1,0)</f>
        <v>0</v>
      </c>
    </row>
    <row r="1577" spans="1:20">
      <c r="A1577" s="59">
        <v>4695</v>
      </c>
      <c r="B1577" s="59">
        <v>3</v>
      </c>
      <c r="C1577" s="59">
        <v>1</v>
      </c>
      <c r="D1577" s="59">
        <v>2</v>
      </c>
      <c r="E1577" s="59" t="s">
        <v>82</v>
      </c>
      <c r="F1577" s="59">
        <v>3</v>
      </c>
      <c r="G1577" s="227">
        <v>2</v>
      </c>
      <c r="H1577" s="227">
        <v>7</v>
      </c>
      <c r="I1577" s="227">
        <v>7</v>
      </c>
      <c r="J1577" s="59">
        <v>25900</v>
      </c>
      <c r="K1577" s="78">
        <f>VLOOKUP(class[[#This Row],[hwycov_id]],flow[[hwycov_id]:[flow_day]],2,FALSE)</f>
        <v>21343.939117000002</v>
      </c>
      <c r="L1577" s="229">
        <f t="shared" si="75"/>
        <v>-0.17590968660231654</v>
      </c>
      <c r="M1577" s="228">
        <f t="shared" si="76"/>
        <v>-4556.0608829999983</v>
      </c>
      <c r="N1577" s="228">
        <f t="shared" si="77"/>
        <v>20757690.769602723</v>
      </c>
      <c r="O1577" s="59" t="e">
        <f>VLOOKUP(class[[#This Row],[hwycov_id]],check!$A$2:$P$26,16,FALSE)</f>
        <v>#N/A</v>
      </c>
      <c r="P1577" s="59">
        <v>1601</v>
      </c>
      <c r="Q1577" s="304">
        <f>ROUND(class[[#This Row],[count]],-3)</f>
        <v>26000</v>
      </c>
      <c r="R1577" s="321">
        <f>VLOOKUP(class[[#This Row],[count_rd]],caltran!$J$2:$P$182,7,FALSE)</f>
        <v>19448</v>
      </c>
      <c r="S1577" s="321">
        <f>VLOOKUP(class[[#This Row],[count_rd]],caltran!$J$2:$P$182,6,FALSE)</f>
        <v>32552</v>
      </c>
      <c r="T1577" s="59">
        <f>IF(AND(class[[#This Row],[flow]]&gt;=class[[#This Row],[low]], class[[#This Row],[flow]]&lt;=class[[#This Row],[high]]),1,0)</f>
        <v>1</v>
      </c>
    </row>
    <row r="1578" spans="1:20">
      <c r="A1578" s="59">
        <v>9568</v>
      </c>
      <c r="B1578" s="59">
        <v>3</v>
      </c>
      <c r="C1578" s="59">
        <v>1</v>
      </c>
      <c r="D1578" s="59">
        <v>2</v>
      </c>
      <c r="E1578" s="59" t="s">
        <v>82</v>
      </c>
      <c r="F1578" s="59">
        <v>3</v>
      </c>
      <c r="G1578" s="227">
        <v>2</v>
      </c>
      <c r="H1578" s="227">
        <v>2</v>
      </c>
      <c r="I1578" s="227">
        <v>11</v>
      </c>
      <c r="J1578" s="59">
        <v>26000</v>
      </c>
      <c r="K1578" s="78">
        <f>VLOOKUP(class[[#This Row],[hwycov_id]],flow[[hwycov_id]:[flow_day]],2,FALSE)</f>
        <v>25796.253997</v>
      </c>
      <c r="L1578" s="229">
        <f t="shared" si="75"/>
        <v>-7.8363847307691969E-3</v>
      </c>
      <c r="M1578" s="228">
        <f t="shared" si="76"/>
        <v>-203.7460030000002</v>
      </c>
      <c r="N1578" s="228">
        <f t="shared" si="77"/>
        <v>41512.433738476087</v>
      </c>
      <c r="O1578" s="59" t="e">
        <f>VLOOKUP(class[[#This Row],[hwycov_id]],check!$A$2:$P$26,16,FALSE)</f>
        <v>#N/A</v>
      </c>
      <c r="P1578" s="59">
        <v>1602</v>
      </c>
      <c r="Q1578" s="304">
        <f>ROUND(class[[#This Row],[count]],-3)</f>
        <v>26000</v>
      </c>
      <c r="R1578" s="321">
        <f>VLOOKUP(class[[#This Row],[count_rd]],caltran!$J$2:$P$182,7,FALSE)</f>
        <v>19448</v>
      </c>
      <c r="S1578" s="321">
        <f>VLOOKUP(class[[#This Row],[count_rd]],caltran!$J$2:$P$182,6,FALSE)</f>
        <v>32552</v>
      </c>
      <c r="T1578" s="59">
        <f>IF(AND(class[[#This Row],[flow]]&gt;=class[[#This Row],[low]], class[[#This Row],[flow]]&lt;=class[[#This Row],[high]]),1,0)</f>
        <v>1</v>
      </c>
    </row>
    <row r="1579" spans="1:20">
      <c r="A1579" s="59">
        <v>11610</v>
      </c>
      <c r="B1579" s="59">
        <v>3</v>
      </c>
      <c r="C1579" s="59">
        <v>1</v>
      </c>
      <c r="D1579" s="59">
        <v>2</v>
      </c>
      <c r="E1579" s="59" t="s">
        <v>82</v>
      </c>
      <c r="F1579" s="59">
        <v>3</v>
      </c>
      <c r="G1579" s="227">
        <v>2</v>
      </c>
      <c r="H1579" s="227">
        <v>3</v>
      </c>
      <c r="I1579" s="227">
        <v>14</v>
      </c>
      <c r="J1579" s="59">
        <v>26061</v>
      </c>
      <c r="K1579" s="78">
        <f>VLOOKUP(class[[#This Row],[hwycov_id]],flow[[hwycov_id]:[flow_day]],2,FALSE)</f>
        <v>28057.596434999999</v>
      </c>
      <c r="L1579" s="229">
        <f t="shared" si="75"/>
        <v>7.6612426038908721E-2</v>
      </c>
      <c r="M1579" s="228">
        <f t="shared" si="76"/>
        <v>1996.5964349999995</v>
      </c>
      <c r="N1579" s="228">
        <f t="shared" si="77"/>
        <v>3986397.324254707</v>
      </c>
      <c r="O1579" s="59" t="e">
        <f>VLOOKUP(class[[#This Row],[hwycov_id]],check!$A$2:$P$26,16,FALSE)</f>
        <v>#N/A</v>
      </c>
      <c r="P1579" s="59">
        <v>1603</v>
      </c>
      <c r="Q1579" s="304">
        <f>ROUND(class[[#This Row],[count]],-3)</f>
        <v>26000</v>
      </c>
      <c r="R1579" s="321">
        <f>VLOOKUP(class[[#This Row],[count_rd]],caltran!$J$2:$P$182,7,FALSE)</f>
        <v>19448</v>
      </c>
      <c r="S1579" s="321">
        <f>VLOOKUP(class[[#This Row],[count_rd]],caltran!$J$2:$P$182,6,FALSE)</f>
        <v>32552</v>
      </c>
      <c r="T1579" s="59">
        <f>IF(AND(class[[#This Row],[flow]]&gt;=class[[#This Row],[low]], class[[#This Row],[flow]]&lt;=class[[#This Row],[high]]),1,0)</f>
        <v>1</v>
      </c>
    </row>
    <row r="1580" spans="1:20">
      <c r="A1580" s="59">
        <v>19926</v>
      </c>
      <c r="B1580" s="59">
        <v>3</v>
      </c>
      <c r="C1580" s="59">
        <v>1</v>
      </c>
      <c r="D1580" s="59">
        <v>2</v>
      </c>
      <c r="E1580" s="59" t="s">
        <v>82</v>
      </c>
      <c r="F1580" s="59">
        <v>3</v>
      </c>
      <c r="G1580" s="227">
        <v>2</v>
      </c>
      <c r="H1580" s="227">
        <v>2</v>
      </c>
      <c r="I1580" s="227">
        <v>14</v>
      </c>
      <c r="J1580" s="59">
        <v>26356</v>
      </c>
      <c r="K1580" s="78">
        <f>VLOOKUP(class[[#This Row],[hwycov_id]],flow[[hwycov_id]:[flow_day]],2,FALSE)</f>
        <v>26545.372346999997</v>
      </c>
      <c r="L1580" s="229">
        <f t="shared" si="75"/>
        <v>7.1851702458642919E-3</v>
      </c>
      <c r="M1580" s="228">
        <f t="shared" si="76"/>
        <v>189.37234699999681</v>
      </c>
      <c r="N1580" s="228">
        <f t="shared" si="77"/>
        <v>35861.885808287203</v>
      </c>
      <c r="O1580" s="59" t="e">
        <f>VLOOKUP(class[[#This Row],[hwycov_id]],check!$A$2:$P$26,16,FALSE)</f>
        <v>#N/A</v>
      </c>
      <c r="P1580" s="59">
        <v>1604</v>
      </c>
      <c r="Q1580" s="304">
        <f>ROUND(class[[#This Row],[count]],-3)</f>
        <v>26000</v>
      </c>
      <c r="R1580" s="321">
        <f>VLOOKUP(class[[#This Row],[count_rd]],caltran!$J$2:$P$182,7,FALSE)</f>
        <v>19448</v>
      </c>
      <c r="S1580" s="321">
        <f>VLOOKUP(class[[#This Row],[count_rd]],caltran!$J$2:$P$182,6,FALSE)</f>
        <v>32552</v>
      </c>
      <c r="T1580" s="59">
        <f>IF(AND(class[[#This Row],[flow]]&gt;=class[[#This Row],[low]], class[[#This Row],[flow]]&lt;=class[[#This Row],[high]]),1,0)</f>
        <v>1</v>
      </c>
    </row>
    <row r="1581" spans="1:20">
      <c r="A1581" s="59">
        <v>1760</v>
      </c>
      <c r="B1581" s="59">
        <v>3</v>
      </c>
      <c r="C1581" s="59">
        <v>1</v>
      </c>
      <c r="D1581" s="59">
        <v>2</v>
      </c>
      <c r="E1581" s="59" t="s">
        <v>82</v>
      </c>
      <c r="F1581" s="59">
        <v>3</v>
      </c>
      <c r="G1581" s="227">
        <v>2</v>
      </c>
      <c r="H1581" s="227">
        <v>3</v>
      </c>
      <c r="I1581" s="227">
        <v>14</v>
      </c>
      <c r="J1581" s="59">
        <v>26376</v>
      </c>
      <c r="K1581" s="78">
        <f>VLOOKUP(class[[#This Row],[hwycov_id]],flow[[hwycov_id]:[flow_day]],2,FALSE)</f>
        <v>20342.756469</v>
      </c>
      <c r="L1581" s="229">
        <f t="shared" si="75"/>
        <v>-0.2287398972929936</v>
      </c>
      <c r="M1581" s="228">
        <f t="shared" si="76"/>
        <v>-6033.2435310000001</v>
      </c>
      <c r="N1581" s="228">
        <f t="shared" si="77"/>
        <v>36400027.504353352</v>
      </c>
      <c r="O1581" s="59" t="e">
        <f>VLOOKUP(class[[#This Row],[hwycov_id]],check!$A$2:$P$26,16,FALSE)</f>
        <v>#N/A</v>
      </c>
      <c r="P1581" s="59">
        <v>1605</v>
      </c>
      <c r="Q1581" s="304">
        <f>ROUND(class[[#This Row],[count]],-3)</f>
        <v>26000</v>
      </c>
      <c r="R1581" s="321">
        <f>VLOOKUP(class[[#This Row],[count_rd]],caltran!$J$2:$P$182,7,FALSE)</f>
        <v>19448</v>
      </c>
      <c r="S1581" s="321">
        <f>VLOOKUP(class[[#This Row],[count_rd]],caltran!$J$2:$P$182,6,FALSE)</f>
        <v>32552</v>
      </c>
      <c r="T1581" s="59">
        <f>IF(AND(class[[#This Row],[flow]]&gt;=class[[#This Row],[low]], class[[#This Row],[flow]]&lt;=class[[#This Row],[high]]),1,0)</f>
        <v>1</v>
      </c>
    </row>
    <row r="1582" spans="1:20">
      <c r="A1582" s="59">
        <v>20345</v>
      </c>
      <c r="B1582" s="59">
        <v>3</v>
      </c>
      <c r="C1582" s="59">
        <v>1</v>
      </c>
      <c r="D1582" s="59">
        <v>2</v>
      </c>
      <c r="E1582" s="59" t="s">
        <v>82</v>
      </c>
      <c r="F1582" s="59">
        <v>3</v>
      </c>
      <c r="G1582" s="227">
        <v>2</v>
      </c>
      <c r="H1582" s="227">
        <v>5</v>
      </c>
      <c r="I1582" s="227">
        <v>16</v>
      </c>
      <c r="J1582" s="59">
        <v>26400</v>
      </c>
      <c r="K1582" s="78">
        <f>VLOOKUP(class[[#This Row],[hwycov_id]],flow[[hwycov_id]:[flow_day]],2,FALSE)</f>
        <v>25921.886018999998</v>
      </c>
      <c r="L1582" s="229">
        <f t="shared" si="75"/>
        <v>-1.8110378068181943E-2</v>
      </c>
      <c r="M1582" s="228">
        <f t="shared" si="76"/>
        <v>-478.11398100000224</v>
      </c>
      <c r="N1582" s="228">
        <f t="shared" si="77"/>
        <v>228592.97882767051</v>
      </c>
      <c r="O1582" s="59" t="e">
        <f>VLOOKUP(class[[#This Row],[hwycov_id]],check!$A$2:$P$26,16,FALSE)</f>
        <v>#N/A</v>
      </c>
      <c r="P1582" s="59">
        <v>1606</v>
      </c>
      <c r="Q1582" s="304">
        <f>ROUND(class[[#This Row],[count]],-3)</f>
        <v>26000</v>
      </c>
      <c r="R1582" s="321">
        <f>VLOOKUP(class[[#This Row],[count_rd]],caltran!$J$2:$P$182,7,FALSE)</f>
        <v>19448</v>
      </c>
      <c r="S1582" s="321">
        <f>VLOOKUP(class[[#This Row],[count_rd]],caltran!$J$2:$P$182,6,FALSE)</f>
        <v>32552</v>
      </c>
      <c r="T1582" s="59">
        <f>IF(AND(class[[#This Row],[flow]]&gt;=class[[#This Row],[low]], class[[#This Row],[flow]]&lt;=class[[#This Row],[high]]),1,0)</f>
        <v>1</v>
      </c>
    </row>
    <row r="1583" spans="1:20">
      <c r="A1583" s="59">
        <v>12104</v>
      </c>
      <c r="B1583" s="59">
        <v>3</v>
      </c>
      <c r="C1583" s="59">
        <v>1</v>
      </c>
      <c r="D1583" s="59">
        <v>2</v>
      </c>
      <c r="E1583" s="59" t="s">
        <v>82</v>
      </c>
      <c r="F1583" s="59">
        <v>3</v>
      </c>
      <c r="G1583" s="227">
        <v>2</v>
      </c>
      <c r="H1583" s="227">
        <v>6</v>
      </c>
      <c r="I1583" s="227">
        <v>1</v>
      </c>
      <c r="J1583" s="59">
        <v>26500</v>
      </c>
      <c r="K1583" s="78">
        <f>VLOOKUP(class[[#This Row],[hwycov_id]],flow[[hwycov_id]:[flow_day]],2,FALSE)</f>
        <v>25191.929594000001</v>
      </c>
      <c r="L1583" s="229">
        <f t="shared" si="75"/>
        <v>-4.9361147396226324E-2</v>
      </c>
      <c r="M1583" s="228">
        <f t="shared" si="76"/>
        <v>-1308.0704059999989</v>
      </c>
      <c r="N1583" s="228">
        <f t="shared" si="77"/>
        <v>1711048.187053002</v>
      </c>
      <c r="O1583" s="59" t="e">
        <f>VLOOKUP(class[[#This Row],[hwycov_id]],check!$A$2:$P$26,16,FALSE)</f>
        <v>#N/A</v>
      </c>
      <c r="P1583" s="59">
        <v>1607</v>
      </c>
      <c r="Q1583" s="304">
        <f>ROUND(class[[#This Row],[count]],-3)</f>
        <v>27000</v>
      </c>
      <c r="R1583" s="321">
        <f>VLOOKUP(class[[#This Row],[count_rd]],caltran!$J$2:$P$182,7,FALSE)</f>
        <v>20250</v>
      </c>
      <c r="S1583" s="321">
        <f>VLOOKUP(class[[#This Row],[count_rd]],caltran!$J$2:$P$182,6,FALSE)</f>
        <v>33750</v>
      </c>
      <c r="T1583" s="59">
        <f>IF(AND(class[[#This Row],[flow]]&gt;=class[[#This Row],[low]], class[[#This Row],[flow]]&lt;=class[[#This Row],[high]]),1,0)</f>
        <v>1</v>
      </c>
    </row>
    <row r="1584" spans="1:20">
      <c r="A1584" s="59">
        <v>20332</v>
      </c>
      <c r="B1584" s="59">
        <v>3</v>
      </c>
      <c r="C1584" s="59">
        <v>1</v>
      </c>
      <c r="D1584" s="59">
        <v>2</v>
      </c>
      <c r="E1584" s="59" t="s">
        <v>82</v>
      </c>
      <c r="F1584" s="59">
        <v>3</v>
      </c>
      <c r="G1584" s="227">
        <v>2</v>
      </c>
      <c r="H1584" s="227">
        <v>2</v>
      </c>
      <c r="I1584" s="227">
        <v>14</v>
      </c>
      <c r="J1584" s="59">
        <v>26595</v>
      </c>
      <c r="K1584" s="78">
        <f>VLOOKUP(class[[#This Row],[hwycov_id]],flow[[hwycov_id]:[flow_day]],2,FALSE)</f>
        <v>19284.203206999999</v>
      </c>
      <c r="L1584" s="229">
        <f t="shared" si="75"/>
        <v>-0.2748936564391804</v>
      </c>
      <c r="M1584" s="228">
        <f t="shared" si="76"/>
        <v>-7310.7967930000013</v>
      </c>
      <c r="N1584" s="228">
        <f t="shared" si="77"/>
        <v>53447749.748539105</v>
      </c>
      <c r="O1584" s="59" t="e">
        <f>VLOOKUP(class[[#This Row],[hwycov_id]],check!$A$2:$P$26,16,FALSE)</f>
        <v>#N/A</v>
      </c>
      <c r="P1584" s="59">
        <v>1608</v>
      </c>
      <c r="Q1584" s="304">
        <f>ROUND(class[[#This Row],[count]],-3)</f>
        <v>27000</v>
      </c>
      <c r="R1584" s="321">
        <f>VLOOKUP(class[[#This Row],[count_rd]],caltran!$J$2:$P$182,7,FALSE)</f>
        <v>20250</v>
      </c>
      <c r="S1584" s="321">
        <f>VLOOKUP(class[[#This Row],[count_rd]],caltran!$J$2:$P$182,6,FALSE)</f>
        <v>33750</v>
      </c>
      <c r="T1584" s="59">
        <f>IF(AND(class[[#This Row],[flow]]&gt;=class[[#This Row],[low]], class[[#This Row],[flow]]&lt;=class[[#This Row],[high]]),1,0)</f>
        <v>0</v>
      </c>
    </row>
    <row r="1585" spans="1:20">
      <c r="A1585" s="59">
        <v>15896</v>
      </c>
      <c r="B1585" s="59">
        <v>3</v>
      </c>
      <c r="C1585" s="59">
        <v>1</v>
      </c>
      <c r="D1585" s="59">
        <v>2</v>
      </c>
      <c r="E1585" s="59" t="s">
        <v>82</v>
      </c>
      <c r="F1585" s="59">
        <v>3</v>
      </c>
      <c r="G1585" s="227">
        <v>2</v>
      </c>
      <c r="H1585" s="227">
        <v>5</v>
      </c>
      <c r="I1585" s="227">
        <v>19</v>
      </c>
      <c r="J1585" s="59">
        <v>26700</v>
      </c>
      <c r="K1585" s="78">
        <f>VLOOKUP(class[[#This Row],[hwycov_id]],flow[[hwycov_id]:[flow_day]],2,FALSE)</f>
        <v>22750.212617000001</v>
      </c>
      <c r="L1585" s="229">
        <f t="shared" si="75"/>
        <v>-0.14793211172284637</v>
      </c>
      <c r="M1585" s="228">
        <f t="shared" si="76"/>
        <v>-3949.787382999999</v>
      </c>
      <c r="N1585" s="228">
        <f t="shared" si="77"/>
        <v>15600820.37090598</v>
      </c>
      <c r="O1585" s="59" t="e">
        <f>VLOOKUP(class[[#This Row],[hwycov_id]],check!$A$2:$P$26,16,FALSE)</f>
        <v>#N/A</v>
      </c>
      <c r="P1585" s="59">
        <v>1609</v>
      </c>
      <c r="Q1585" s="304">
        <f>ROUND(class[[#This Row],[count]],-3)</f>
        <v>27000</v>
      </c>
      <c r="R1585" s="321">
        <f>VLOOKUP(class[[#This Row],[count_rd]],caltran!$J$2:$P$182,7,FALSE)</f>
        <v>20250</v>
      </c>
      <c r="S1585" s="321">
        <f>VLOOKUP(class[[#This Row],[count_rd]],caltran!$J$2:$P$182,6,FALSE)</f>
        <v>33750</v>
      </c>
      <c r="T1585" s="59">
        <f>IF(AND(class[[#This Row],[flow]]&gt;=class[[#This Row],[low]], class[[#This Row],[flow]]&lt;=class[[#This Row],[high]]),1,0)</f>
        <v>1</v>
      </c>
    </row>
    <row r="1586" spans="1:20">
      <c r="A1586" s="59">
        <v>2999</v>
      </c>
      <c r="B1586" s="59">
        <v>3</v>
      </c>
      <c r="C1586" s="59">
        <v>1</v>
      </c>
      <c r="D1586" s="59">
        <v>2</v>
      </c>
      <c r="E1586" s="59" t="s">
        <v>82</v>
      </c>
      <c r="F1586" s="59">
        <v>3</v>
      </c>
      <c r="G1586" s="227">
        <v>2</v>
      </c>
      <c r="H1586" s="227">
        <v>3</v>
      </c>
      <c r="I1586" s="227">
        <v>14</v>
      </c>
      <c r="J1586" s="59">
        <v>26816</v>
      </c>
      <c r="K1586" s="78">
        <f>VLOOKUP(class[[#This Row],[hwycov_id]],flow[[hwycov_id]:[flow_day]],2,FALSE)</f>
        <v>19882.734864000002</v>
      </c>
      <c r="L1586" s="229">
        <f t="shared" si="75"/>
        <v>-0.2585495650357994</v>
      </c>
      <c r="M1586" s="228">
        <f t="shared" si="76"/>
        <v>-6933.2651359999982</v>
      </c>
      <c r="N1586" s="228">
        <f t="shared" si="77"/>
        <v>48070165.44607307</v>
      </c>
      <c r="O1586" s="59" t="e">
        <f>VLOOKUP(class[[#This Row],[hwycov_id]],check!$A$2:$P$26,16,FALSE)</f>
        <v>#N/A</v>
      </c>
      <c r="P1586" s="59">
        <v>1610</v>
      </c>
      <c r="Q1586" s="304">
        <f>ROUND(class[[#This Row],[count]],-3)</f>
        <v>27000</v>
      </c>
      <c r="R1586" s="321">
        <f>VLOOKUP(class[[#This Row],[count_rd]],caltran!$J$2:$P$182,7,FALSE)</f>
        <v>20250</v>
      </c>
      <c r="S1586" s="321">
        <f>VLOOKUP(class[[#This Row],[count_rd]],caltran!$J$2:$P$182,6,FALSE)</f>
        <v>33750</v>
      </c>
      <c r="T1586" s="59">
        <f>IF(AND(class[[#This Row],[flow]]&gt;=class[[#This Row],[low]], class[[#This Row],[flow]]&lt;=class[[#This Row],[high]]),1,0)</f>
        <v>0</v>
      </c>
    </row>
    <row r="1587" spans="1:20">
      <c r="A1587" s="59">
        <v>9617</v>
      </c>
      <c r="B1587" s="59">
        <v>3</v>
      </c>
      <c r="C1587" s="59">
        <v>1</v>
      </c>
      <c r="D1587" s="59">
        <v>2</v>
      </c>
      <c r="E1587" s="59" t="s">
        <v>82</v>
      </c>
      <c r="F1587" s="59">
        <v>3</v>
      </c>
      <c r="G1587" s="227">
        <v>2</v>
      </c>
      <c r="H1587" s="227">
        <v>5</v>
      </c>
      <c r="I1587" s="227">
        <v>19</v>
      </c>
      <c r="J1587" s="59">
        <v>26832</v>
      </c>
      <c r="K1587" s="78">
        <f>VLOOKUP(class[[#This Row],[hwycov_id]],flow[[hwycov_id]:[flow_day]],2,FALSE)</f>
        <v>19617.748259</v>
      </c>
      <c r="L1587" s="229">
        <f t="shared" si="75"/>
        <v>-0.26886746202295764</v>
      </c>
      <c r="M1587" s="228">
        <f t="shared" si="76"/>
        <v>-7214.251741</v>
      </c>
      <c r="N1587" s="228">
        <f t="shared" si="77"/>
        <v>52045428.182521529</v>
      </c>
      <c r="O1587" s="59" t="e">
        <f>VLOOKUP(class[[#This Row],[hwycov_id]],check!$A$2:$P$26,16,FALSE)</f>
        <v>#N/A</v>
      </c>
      <c r="P1587" s="59">
        <v>1611</v>
      </c>
      <c r="Q1587" s="304">
        <f>ROUND(class[[#This Row],[count]],-3)</f>
        <v>27000</v>
      </c>
      <c r="R1587" s="321">
        <f>VLOOKUP(class[[#This Row],[count_rd]],caltran!$J$2:$P$182,7,FALSE)</f>
        <v>20250</v>
      </c>
      <c r="S1587" s="321">
        <f>VLOOKUP(class[[#This Row],[count_rd]],caltran!$J$2:$P$182,6,FALSE)</f>
        <v>33750</v>
      </c>
      <c r="T1587" s="59">
        <f>IF(AND(class[[#This Row],[flow]]&gt;=class[[#This Row],[low]], class[[#This Row],[flow]]&lt;=class[[#This Row],[high]]),1,0)</f>
        <v>0</v>
      </c>
    </row>
    <row r="1588" spans="1:20">
      <c r="A1588" s="59">
        <v>13728</v>
      </c>
      <c r="B1588" s="59">
        <v>3</v>
      </c>
      <c r="C1588" s="59">
        <v>1</v>
      </c>
      <c r="D1588" s="59">
        <v>2</v>
      </c>
      <c r="E1588" s="59" t="s">
        <v>82</v>
      </c>
      <c r="F1588" s="59">
        <v>3</v>
      </c>
      <c r="G1588" s="227">
        <v>2</v>
      </c>
      <c r="H1588" s="227">
        <v>3</v>
      </c>
      <c r="I1588" s="227">
        <v>13</v>
      </c>
      <c r="J1588" s="59">
        <v>26874</v>
      </c>
      <c r="K1588" s="78">
        <f>VLOOKUP(class[[#This Row],[hwycov_id]],flow[[hwycov_id]:[flow_day]],2,FALSE)</f>
        <v>27780.722992999999</v>
      </c>
      <c r="L1588" s="229">
        <f t="shared" si="75"/>
        <v>3.373978540596867E-2</v>
      </c>
      <c r="M1588" s="228">
        <f t="shared" si="76"/>
        <v>906.72299299999941</v>
      </c>
      <c r="N1588" s="228">
        <f t="shared" si="77"/>
        <v>822146.58603487699</v>
      </c>
      <c r="O1588" s="59" t="e">
        <f>VLOOKUP(class[[#This Row],[hwycov_id]],check!$A$2:$P$26,16,FALSE)</f>
        <v>#N/A</v>
      </c>
      <c r="P1588" s="59">
        <v>1612</v>
      </c>
      <c r="Q1588" s="304">
        <f>ROUND(class[[#This Row],[count]],-3)</f>
        <v>27000</v>
      </c>
      <c r="R1588" s="321">
        <f>VLOOKUP(class[[#This Row],[count_rd]],caltran!$J$2:$P$182,7,FALSE)</f>
        <v>20250</v>
      </c>
      <c r="S1588" s="321">
        <f>VLOOKUP(class[[#This Row],[count_rd]],caltran!$J$2:$P$182,6,FALSE)</f>
        <v>33750</v>
      </c>
      <c r="T1588" s="59">
        <f>IF(AND(class[[#This Row],[flow]]&gt;=class[[#This Row],[low]], class[[#This Row],[flow]]&lt;=class[[#This Row],[high]]),1,0)</f>
        <v>1</v>
      </c>
    </row>
    <row r="1589" spans="1:20">
      <c r="A1589" s="59">
        <v>4746</v>
      </c>
      <c r="B1589" s="59">
        <v>3</v>
      </c>
      <c r="C1589" s="59">
        <v>1</v>
      </c>
      <c r="D1589" s="59">
        <v>2</v>
      </c>
      <c r="E1589" s="59" t="s">
        <v>82</v>
      </c>
      <c r="F1589" s="59">
        <v>3</v>
      </c>
      <c r="G1589" s="227">
        <v>2</v>
      </c>
      <c r="H1589" s="227">
        <v>6</v>
      </c>
      <c r="I1589" s="227">
        <v>1</v>
      </c>
      <c r="J1589" s="59">
        <v>26900</v>
      </c>
      <c r="K1589" s="78">
        <f>VLOOKUP(class[[#This Row],[hwycov_id]],flow[[hwycov_id]:[flow_day]],2,FALSE)</f>
        <v>30711.677551000001</v>
      </c>
      <c r="L1589" s="229">
        <f t="shared" si="75"/>
        <v>0.14169805022304827</v>
      </c>
      <c r="M1589" s="228">
        <f t="shared" si="76"/>
        <v>3811.6775510000007</v>
      </c>
      <c r="N1589" s="228">
        <f t="shared" si="77"/>
        <v>14528885.752797363</v>
      </c>
      <c r="O1589" s="59" t="e">
        <f>VLOOKUP(class[[#This Row],[hwycov_id]],check!$A$2:$P$26,16,FALSE)</f>
        <v>#N/A</v>
      </c>
      <c r="P1589" s="59">
        <v>1613</v>
      </c>
      <c r="Q1589" s="304">
        <f>ROUND(class[[#This Row],[count]],-3)</f>
        <v>27000</v>
      </c>
      <c r="R1589" s="321">
        <f>VLOOKUP(class[[#This Row],[count_rd]],caltran!$J$2:$P$182,7,FALSE)</f>
        <v>20250</v>
      </c>
      <c r="S1589" s="321">
        <f>VLOOKUP(class[[#This Row],[count_rd]],caltran!$J$2:$P$182,6,FALSE)</f>
        <v>33750</v>
      </c>
      <c r="T1589" s="59">
        <f>IF(AND(class[[#This Row],[flow]]&gt;=class[[#This Row],[low]], class[[#This Row],[flow]]&lt;=class[[#This Row],[high]]),1,0)</f>
        <v>1</v>
      </c>
    </row>
    <row r="1590" spans="1:20">
      <c r="A1590" s="59">
        <v>13670</v>
      </c>
      <c r="B1590" s="59">
        <v>3</v>
      </c>
      <c r="C1590" s="59">
        <v>1</v>
      </c>
      <c r="D1590" s="59">
        <v>2</v>
      </c>
      <c r="E1590" s="59" t="s">
        <v>82</v>
      </c>
      <c r="F1590" s="59">
        <v>3</v>
      </c>
      <c r="G1590" s="227">
        <v>2</v>
      </c>
      <c r="H1590" s="227">
        <v>3</v>
      </c>
      <c r="I1590" s="227">
        <v>14</v>
      </c>
      <c r="J1590" s="59">
        <v>26985</v>
      </c>
      <c r="K1590" s="78">
        <f>VLOOKUP(class[[#This Row],[hwycov_id]],flow[[hwycov_id]:[flow_day]],2,FALSE)</f>
        <v>27024.484359000002</v>
      </c>
      <c r="L1590" s="229">
        <f t="shared" si="75"/>
        <v>1.4631965536409108E-3</v>
      </c>
      <c r="M1590" s="228">
        <f t="shared" si="76"/>
        <v>39.484359000001859</v>
      </c>
      <c r="N1590" s="228">
        <f t="shared" si="77"/>
        <v>1559.0146056410279</v>
      </c>
      <c r="O1590" s="59" t="e">
        <f>VLOOKUP(class[[#This Row],[hwycov_id]],check!$A$2:$P$26,16,FALSE)</f>
        <v>#N/A</v>
      </c>
      <c r="P1590" s="59">
        <v>1614</v>
      </c>
      <c r="Q1590" s="304">
        <f>ROUND(class[[#This Row],[count]],-3)</f>
        <v>27000</v>
      </c>
      <c r="R1590" s="321">
        <f>VLOOKUP(class[[#This Row],[count_rd]],caltran!$J$2:$P$182,7,FALSE)</f>
        <v>20250</v>
      </c>
      <c r="S1590" s="321">
        <f>VLOOKUP(class[[#This Row],[count_rd]],caltran!$J$2:$P$182,6,FALSE)</f>
        <v>33750</v>
      </c>
      <c r="T1590" s="59">
        <f>IF(AND(class[[#This Row],[flow]]&gt;=class[[#This Row],[low]], class[[#This Row],[flow]]&lt;=class[[#This Row],[high]]),1,0)</f>
        <v>1</v>
      </c>
    </row>
    <row r="1591" spans="1:20">
      <c r="A1591" s="59">
        <v>10563</v>
      </c>
      <c r="B1591" s="59">
        <v>3</v>
      </c>
      <c r="C1591" s="59">
        <v>1</v>
      </c>
      <c r="D1591" s="59">
        <v>2</v>
      </c>
      <c r="E1591" s="59" t="s">
        <v>82</v>
      </c>
      <c r="F1591" s="59">
        <v>3</v>
      </c>
      <c r="G1591" s="227">
        <v>2</v>
      </c>
      <c r="H1591" s="227">
        <v>4</v>
      </c>
      <c r="I1591" s="227">
        <v>14</v>
      </c>
      <c r="J1591" s="59">
        <v>27005</v>
      </c>
      <c r="K1591" s="78">
        <f>VLOOKUP(class[[#This Row],[hwycov_id]],flow[[hwycov_id]:[flow_day]],2,FALSE)</f>
        <v>21514.535598000002</v>
      </c>
      <c r="L1591" s="229">
        <f t="shared" si="75"/>
        <v>-0.20331288287354188</v>
      </c>
      <c r="M1591" s="228">
        <f t="shared" si="76"/>
        <v>-5490.4644019999978</v>
      </c>
      <c r="N1591" s="228">
        <f t="shared" si="77"/>
        <v>30145199.349629194</v>
      </c>
      <c r="O1591" s="59" t="e">
        <f>VLOOKUP(class[[#This Row],[hwycov_id]],check!$A$2:$P$26,16,FALSE)</f>
        <v>#N/A</v>
      </c>
      <c r="P1591" s="59">
        <v>1615</v>
      </c>
      <c r="Q1591" s="304">
        <f>ROUND(class[[#This Row],[count]],-3)</f>
        <v>27000</v>
      </c>
      <c r="R1591" s="321">
        <f>VLOOKUP(class[[#This Row],[count_rd]],caltran!$J$2:$P$182,7,FALSE)</f>
        <v>20250</v>
      </c>
      <c r="S1591" s="321">
        <f>VLOOKUP(class[[#This Row],[count_rd]],caltran!$J$2:$P$182,6,FALSE)</f>
        <v>33750</v>
      </c>
      <c r="T1591" s="59">
        <f>IF(AND(class[[#This Row],[flow]]&gt;=class[[#This Row],[low]], class[[#This Row],[flow]]&lt;=class[[#This Row],[high]]),1,0)</f>
        <v>1</v>
      </c>
    </row>
    <row r="1592" spans="1:20">
      <c r="A1592" s="59">
        <v>11599</v>
      </c>
      <c r="B1592" s="59">
        <v>3</v>
      </c>
      <c r="C1592" s="59">
        <v>1</v>
      </c>
      <c r="D1592" s="59">
        <v>2</v>
      </c>
      <c r="E1592" s="59" t="s">
        <v>82</v>
      </c>
      <c r="F1592" s="59">
        <v>3</v>
      </c>
      <c r="G1592" s="227">
        <v>2</v>
      </c>
      <c r="H1592" s="227">
        <v>5</v>
      </c>
      <c r="I1592" s="227">
        <v>5</v>
      </c>
      <c r="J1592" s="59">
        <v>27100</v>
      </c>
      <c r="K1592" s="78">
        <f>VLOOKUP(class[[#This Row],[hwycov_id]],flow[[hwycov_id]:[flow_day]],2,FALSE)</f>
        <v>25022.828675000004</v>
      </c>
      <c r="L1592" s="229">
        <f t="shared" si="75"/>
        <v>-7.6648388376383658E-2</v>
      </c>
      <c r="M1592" s="228">
        <f t="shared" si="76"/>
        <v>-2077.1713249999957</v>
      </c>
      <c r="N1592" s="228">
        <f t="shared" si="77"/>
        <v>4314640.7134022377</v>
      </c>
      <c r="O1592" s="59" t="e">
        <f>VLOOKUP(class[[#This Row],[hwycov_id]],check!$A$2:$P$26,16,FALSE)</f>
        <v>#N/A</v>
      </c>
      <c r="P1592" s="59">
        <v>1616</v>
      </c>
      <c r="Q1592" s="304">
        <f>ROUND(class[[#This Row],[count]],-3)</f>
        <v>27000</v>
      </c>
      <c r="R1592" s="321">
        <f>VLOOKUP(class[[#This Row],[count_rd]],caltran!$J$2:$P$182,7,FALSE)</f>
        <v>20250</v>
      </c>
      <c r="S1592" s="321">
        <f>VLOOKUP(class[[#This Row],[count_rd]],caltran!$J$2:$P$182,6,FALSE)</f>
        <v>33750</v>
      </c>
      <c r="T1592" s="59">
        <f>IF(AND(class[[#This Row],[flow]]&gt;=class[[#This Row],[low]], class[[#This Row],[flow]]&lt;=class[[#This Row],[high]]),1,0)</f>
        <v>1</v>
      </c>
    </row>
    <row r="1593" spans="1:20">
      <c r="A1593" s="59">
        <v>4431</v>
      </c>
      <c r="B1593" s="59">
        <v>3</v>
      </c>
      <c r="C1593" s="59">
        <v>1</v>
      </c>
      <c r="D1593" s="59">
        <v>2</v>
      </c>
      <c r="E1593" s="59" t="s">
        <v>82</v>
      </c>
      <c r="F1593" s="59">
        <v>3</v>
      </c>
      <c r="G1593" s="227">
        <v>2</v>
      </c>
      <c r="H1593" s="227">
        <v>2</v>
      </c>
      <c r="I1593" s="227">
        <v>14</v>
      </c>
      <c r="J1593" s="59">
        <v>27156</v>
      </c>
      <c r="K1593" s="78">
        <f>VLOOKUP(class[[#This Row],[hwycov_id]],flow[[hwycov_id]:[flow_day]],2,FALSE)</f>
        <v>22705.619600000002</v>
      </c>
      <c r="L1593" s="229">
        <f t="shared" si="75"/>
        <v>-0.16388202975401378</v>
      </c>
      <c r="M1593" s="228">
        <f t="shared" si="76"/>
        <v>-4450.3803999999982</v>
      </c>
      <c r="N1593" s="228">
        <f t="shared" si="77"/>
        <v>19805885.704704143</v>
      </c>
      <c r="O1593" s="59" t="e">
        <f>VLOOKUP(class[[#This Row],[hwycov_id]],check!$A$2:$P$26,16,FALSE)</f>
        <v>#N/A</v>
      </c>
      <c r="P1593" s="59">
        <v>1617</v>
      </c>
      <c r="Q1593" s="304">
        <f>ROUND(class[[#This Row],[count]],-3)</f>
        <v>27000</v>
      </c>
      <c r="R1593" s="321">
        <f>VLOOKUP(class[[#This Row],[count_rd]],caltran!$J$2:$P$182,7,FALSE)</f>
        <v>20250</v>
      </c>
      <c r="S1593" s="321">
        <f>VLOOKUP(class[[#This Row],[count_rd]],caltran!$J$2:$P$182,6,FALSE)</f>
        <v>33750</v>
      </c>
      <c r="T1593" s="59">
        <f>IF(AND(class[[#This Row],[flow]]&gt;=class[[#This Row],[low]], class[[#This Row],[flow]]&lt;=class[[#This Row],[high]]),1,0)</f>
        <v>1</v>
      </c>
    </row>
    <row r="1594" spans="1:20">
      <c r="A1594" s="59">
        <v>11595</v>
      </c>
      <c r="B1594" s="59">
        <v>3</v>
      </c>
      <c r="C1594" s="59">
        <v>1</v>
      </c>
      <c r="D1594" s="59">
        <v>2</v>
      </c>
      <c r="E1594" s="59" t="s">
        <v>82</v>
      </c>
      <c r="F1594" s="59">
        <v>3</v>
      </c>
      <c r="G1594" s="227">
        <v>2</v>
      </c>
      <c r="H1594" s="227">
        <v>5</v>
      </c>
      <c r="I1594" s="227">
        <v>5</v>
      </c>
      <c r="J1594" s="59">
        <v>27300</v>
      </c>
      <c r="K1594" s="78">
        <f>VLOOKUP(class[[#This Row],[hwycov_id]],flow[[hwycov_id]:[flow_day]],2,FALSE)</f>
        <v>23264.954332000001</v>
      </c>
      <c r="L1594" s="229">
        <f t="shared" si="75"/>
        <v>-0.14780387062271061</v>
      </c>
      <c r="M1594" s="228">
        <f t="shared" si="76"/>
        <v>-4035.0456679999988</v>
      </c>
      <c r="N1594" s="228">
        <f t="shared" si="77"/>
        <v>16281593.542845557</v>
      </c>
      <c r="O1594" s="59" t="e">
        <f>VLOOKUP(class[[#This Row],[hwycov_id]],check!$A$2:$P$26,16,FALSE)</f>
        <v>#N/A</v>
      </c>
      <c r="P1594" s="59">
        <v>1618</v>
      </c>
      <c r="Q1594" s="304">
        <f>ROUND(class[[#This Row],[count]],-3)</f>
        <v>27000</v>
      </c>
      <c r="R1594" s="321">
        <f>VLOOKUP(class[[#This Row],[count_rd]],caltran!$J$2:$P$182,7,FALSE)</f>
        <v>20250</v>
      </c>
      <c r="S1594" s="321">
        <f>VLOOKUP(class[[#This Row],[count_rd]],caltran!$J$2:$P$182,6,FALSE)</f>
        <v>33750</v>
      </c>
      <c r="T1594" s="59">
        <f>IF(AND(class[[#This Row],[flow]]&gt;=class[[#This Row],[low]], class[[#This Row],[flow]]&lt;=class[[#This Row],[high]]),1,0)</f>
        <v>1</v>
      </c>
    </row>
    <row r="1595" spans="1:20">
      <c r="A1595" s="59">
        <v>14969</v>
      </c>
      <c r="B1595" s="59">
        <v>3</v>
      </c>
      <c r="C1595" s="59">
        <v>1</v>
      </c>
      <c r="D1595" s="59">
        <v>2</v>
      </c>
      <c r="E1595" s="59" t="s">
        <v>82</v>
      </c>
      <c r="F1595" s="59">
        <v>3</v>
      </c>
      <c r="G1595" s="227">
        <v>2</v>
      </c>
      <c r="H1595" s="227">
        <v>3</v>
      </c>
      <c r="I1595" s="227">
        <v>14</v>
      </c>
      <c r="J1595" s="59">
        <v>27449</v>
      </c>
      <c r="K1595" s="78">
        <f>VLOOKUP(class[[#This Row],[hwycov_id]],flow[[hwycov_id]:[flow_day]],2,FALSE)</f>
        <v>24891.140657000004</v>
      </c>
      <c r="L1595" s="229">
        <f t="shared" si="75"/>
        <v>-9.3185884476665648E-2</v>
      </c>
      <c r="M1595" s="228">
        <f t="shared" si="76"/>
        <v>-2557.8593429999964</v>
      </c>
      <c r="N1595" s="228">
        <f t="shared" si="77"/>
        <v>6542644.4185723737</v>
      </c>
      <c r="O1595" s="59" t="e">
        <f>VLOOKUP(class[[#This Row],[hwycov_id]],check!$A$2:$P$26,16,FALSE)</f>
        <v>#N/A</v>
      </c>
      <c r="P1595" s="59">
        <v>1619</v>
      </c>
      <c r="Q1595" s="304">
        <f>ROUND(class[[#This Row],[count]],-3)</f>
        <v>27000</v>
      </c>
      <c r="R1595" s="321">
        <f>VLOOKUP(class[[#This Row],[count_rd]],caltran!$J$2:$P$182,7,FALSE)</f>
        <v>20250</v>
      </c>
      <c r="S1595" s="321">
        <f>VLOOKUP(class[[#This Row],[count_rd]],caltran!$J$2:$P$182,6,FALSE)</f>
        <v>33750</v>
      </c>
      <c r="T1595" s="59">
        <f>IF(AND(class[[#This Row],[flow]]&gt;=class[[#This Row],[low]], class[[#This Row],[flow]]&lt;=class[[#This Row],[high]]),1,0)</f>
        <v>1</v>
      </c>
    </row>
    <row r="1596" spans="1:20">
      <c r="A1596" s="59">
        <v>1027</v>
      </c>
      <c r="B1596" s="59">
        <v>3</v>
      </c>
      <c r="C1596" s="59">
        <v>1</v>
      </c>
      <c r="D1596" s="59">
        <v>2</v>
      </c>
      <c r="E1596" s="59" t="s">
        <v>82</v>
      </c>
      <c r="F1596" s="59">
        <v>3</v>
      </c>
      <c r="G1596" s="227">
        <v>2</v>
      </c>
      <c r="H1596" s="227">
        <v>6</v>
      </c>
      <c r="I1596" s="227">
        <v>17</v>
      </c>
      <c r="J1596" s="59">
        <v>27500</v>
      </c>
      <c r="K1596" s="78">
        <f>VLOOKUP(class[[#This Row],[hwycov_id]],flow[[hwycov_id]:[flow_day]],2,FALSE)</f>
        <v>18836.644545999996</v>
      </c>
      <c r="L1596" s="229">
        <f t="shared" si="75"/>
        <v>-0.31503110741818197</v>
      </c>
      <c r="M1596" s="228">
        <f t="shared" si="76"/>
        <v>-8663.3554540000041</v>
      </c>
      <c r="N1596" s="228">
        <f t="shared" si="77"/>
        <v>75053727.722351611</v>
      </c>
      <c r="O1596" s="59" t="e">
        <f>VLOOKUP(class[[#This Row],[hwycov_id]],check!$A$2:$P$26,16,FALSE)</f>
        <v>#N/A</v>
      </c>
      <c r="P1596" s="59">
        <v>1620</v>
      </c>
      <c r="Q1596" s="304">
        <f>ROUND(class[[#This Row],[count]],-3)</f>
        <v>28000</v>
      </c>
      <c r="R1596" s="321">
        <f>VLOOKUP(class[[#This Row],[count_rd]],caltran!$J$2:$P$182,7,FALSE)</f>
        <v>21056</v>
      </c>
      <c r="S1596" s="321">
        <f>VLOOKUP(class[[#This Row],[count_rd]],caltran!$J$2:$P$182,6,FALSE)</f>
        <v>34944</v>
      </c>
      <c r="T1596" s="59">
        <f>IF(AND(class[[#This Row],[flow]]&gt;=class[[#This Row],[low]], class[[#This Row],[flow]]&lt;=class[[#This Row],[high]]),1,0)</f>
        <v>0</v>
      </c>
    </row>
    <row r="1597" spans="1:20">
      <c r="A1597" s="59">
        <v>9299</v>
      </c>
      <c r="B1597" s="59">
        <v>3</v>
      </c>
      <c r="C1597" s="59">
        <v>1</v>
      </c>
      <c r="D1597" s="59">
        <v>2</v>
      </c>
      <c r="E1597" s="59" t="s">
        <v>82</v>
      </c>
      <c r="F1597" s="59">
        <v>3</v>
      </c>
      <c r="G1597" s="227">
        <v>2</v>
      </c>
      <c r="H1597" s="227">
        <v>3</v>
      </c>
      <c r="I1597" s="227">
        <v>14</v>
      </c>
      <c r="J1597" s="59">
        <v>27566</v>
      </c>
      <c r="K1597" s="78">
        <f>VLOOKUP(class[[#This Row],[hwycov_id]],flow[[hwycov_id]:[flow_day]],2,FALSE)</f>
        <v>38743.027708000001</v>
      </c>
      <c r="L1597" s="229">
        <f t="shared" si="75"/>
        <v>0.40546425698324029</v>
      </c>
      <c r="M1597" s="228">
        <f t="shared" si="76"/>
        <v>11177.027708000001</v>
      </c>
      <c r="N1597" s="228">
        <f t="shared" si="77"/>
        <v>124925948.38539976</v>
      </c>
      <c r="O1597" s="59" t="e">
        <f>VLOOKUP(class[[#This Row],[hwycov_id]],check!$A$2:$P$26,16,FALSE)</f>
        <v>#N/A</v>
      </c>
      <c r="P1597" s="59">
        <v>1621</v>
      </c>
      <c r="Q1597" s="304">
        <f>ROUND(class[[#This Row],[count]],-3)</f>
        <v>28000</v>
      </c>
      <c r="R1597" s="321">
        <f>VLOOKUP(class[[#This Row],[count_rd]],caltran!$J$2:$P$182,7,FALSE)</f>
        <v>21056</v>
      </c>
      <c r="S1597" s="321">
        <f>VLOOKUP(class[[#This Row],[count_rd]],caltran!$J$2:$P$182,6,FALSE)</f>
        <v>34944</v>
      </c>
      <c r="T1597" s="59">
        <f>IF(AND(class[[#This Row],[flow]]&gt;=class[[#This Row],[low]], class[[#This Row],[flow]]&lt;=class[[#This Row],[high]]),1,0)</f>
        <v>0</v>
      </c>
    </row>
    <row r="1598" spans="1:20">
      <c r="A1598" s="59">
        <v>6183</v>
      </c>
      <c r="B1598" s="59">
        <v>3</v>
      </c>
      <c r="C1598" s="59">
        <v>1</v>
      </c>
      <c r="D1598" s="59">
        <v>2</v>
      </c>
      <c r="E1598" s="59" t="s">
        <v>82</v>
      </c>
      <c r="F1598" s="59">
        <v>3</v>
      </c>
      <c r="G1598" s="227">
        <v>2</v>
      </c>
      <c r="H1598" s="227">
        <v>7</v>
      </c>
      <c r="I1598" s="227">
        <v>7</v>
      </c>
      <c r="J1598" s="59">
        <v>27600</v>
      </c>
      <c r="K1598" s="78">
        <f>VLOOKUP(class[[#This Row],[hwycov_id]],flow[[hwycov_id]:[flow_day]],2,FALSE)</f>
        <v>10557.388594</v>
      </c>
      <c r="L1598" s="229">
        <f t="shared" si="75"/>
        <v>-0.61748592050724638</v>
      </c>
      <c r="M1598" s="228">
        <f t="shared" si="76"/>
        <v>-17042.611406</v>
      </c>
      <c r="N1598" s="228">
        <f t="shared" si="77"/>
        <v>290450603.53592128</v>
      </c>
      <c r="O1598" s="59" t="e">
        <f>VLOOKUP(class[[#This Row],[hwycov_id]],check!$A$2:$P$26,16,FALSE)</f>
        <v>#N/A</v>
      </c>
      <c r="P1598" s="59">
        <v>1622</v>
      </c>
      <c r="Q1598" s="304">
        <f>ROUND(class[[#This Row],[count]],-3)</f>
        <v>28000</v>
      </c>
      <c r="R1598" s="321">
        <f>VLOOKUP(class[[#This Row],[count_rd]],caltran!$J$2:$P$182,7,FALSE)</f>
        <v>21056</v>
      </c>
      <c r="S1598" s="321">
        <f>VLOOKUP(class[[#This Row],[count_rd]],caltran!$J$2:$P$182,6,FALSE)</f>
        <v>34944</v>
      </c>
      <c r="T1598" s="59">
        <f>IF(AND(class[[#This Row],[flow]]&gt;=class[[#This Row],[low]], class[[#This Row],[flow]]&lt;=class[[#This Row],[high]]),1,0)</f>
        <v>0</v>
      </c>
    </row>
    <row r="1599" spans="1:20">
      <c r="A1599" s="59">
        <v>30711</v>
      </c>
      <c r="B1599" s="59">
        <v>3</v>
      </c>
      <c r="C1599" s="59">
        <v>1</v>
      </c>
      <c r="D1599" s="59">
        <v>2</v>
      </c>
      <c r="E1599" s="59" t="s">
        <v>82</v>
      </c>
      <c r="F1599" s="59">
        <v>3</v>
      </c>
      <c r="G1599" s="227">
        <v>2</v>
      </c>
      <c r="H1599" s="227">
        <v>3</v>
      </c>
      <c r="I1599" s="227">
        <v>14</v>
      </c>
      <c r="J1599" s="59">
        <v>27686</v>
      </c>
      <c r="K1599" s="78">
        <f>VLOOKUP(class[[#This Row],[hwycov_id]],flow[[hwycov_id]:[flow_day]],2,FALSE)</f>
        <v>20881.827647000002</v>
      </c>
      <c r="L1599" s="229">
        <f t="shared" si="75"/>
        <v>-0.24576220302680052</v>
      </c>
      <c r="M1599" s="228">
        <f t="shared" si="76"/>
        <v>-6804.1723529999981</v>
      </c>
      <c r="N1599" s="228">
        <f t="shared" si="77"/>
        <v>46296761.409329534</v>
      </c>
      <c r="O1599" s="59" t="e">
        <f>VLOOKUP(class[[#This Row],[hwycov_id]],check!$A$2:$P$26,16,FALSE)</f>
        <v>#N/A</v>
      </c>
      <c r="P1599" s="59">
        <v>1623</v>
      </c>
      <c r="Q1599" s="304">
        <f>ROUND(class[[#This Row],[count]],-3)</f>
        <v>28000</v>
      </c>
      <c r="R1599" s="321">
        <f>VLOOKUP(class[[#This Row],[count_rd]],caltran!$J$2:$P$182,7,FALSE)</f>
        <v>21056</v>
      </c>
      <c r="S1599" s="321">
        <f>VLOOKUP(class[[#This Row],[count_rd]],caltran!$J$2:$P$182,6,FALSE)</f>
        <v>34944</v>
      </c>
      <c r="T1599" s="59">
        <f>IF(AND(class[[#This Row],[flow]]&gt;=class[[#This Row],[low]], class[[#This Row],[flow]]&lt;=class[[#This Row],[high]]),1,0)</f>
        <v>0</v>
      </c>
    </row>
    <row r="1600" spans="1:20">
      <c r="A1600" s="59">
        <v>16948</v>
      </c>
      <c r="B1600" s="59">
        <v>3</v>
      </c>
      <c r="C1600" s="59">
        <v>1</v>
      </c>
      <c r="D1600" s="59">
        <v>2</v>
      </c>
      <c r="E1600" s="59" t="s">
        <v>82</v>
      </c>
      <c r="F1600" s="59">
        <v>3</v>
      </c>
      <c r="G1600" s="227">
        <v>2</v>
      </c>
      <c r="H1600" s="227">
        <v>2</v>
      </c>
      <c r="I1600" s="227">
        <v>3</v>
      </c>
      <c r="J1600" s="59">
        <v>27766</v>
      </c>
      <c r="K1600" s="78">
        <f>VLOOKUP(class[[#This Row],[hwycov_id]],flow[[hwycov_id]:[flow_day]],2,FALSE)</f>
        <v>23714.048340000001</v>
      </c>
      <c r="L1600" s="229">
        <f t="shared" si="75"/>
        <v>-0.14593213498523372</v>
      </c>
      <c r="M1600" s="228">
        <f t="shared" si="76"/>
        <v>-4051.9516599999988</v>
      </c>
      <c r="N1600" s="228">
        <f t="shared" si="77"/>
        <v>16418312.254976746</v>
      </c>
      <c r="O1600" s="59" t="e">
        <f>VLOOKUP(class[[#This Row],[hwycov_id]],check!$A$2:$P$26,16,FALSE)</f>
        <v>#N/A</v>
      </c>
      <c r="P1600" s="59">
        <v>1624</v>
      </c>
      <c r="Q1600" s="304">
        <f>ROUND(class[[#This Row],[count]],-3)</f>
        <v>28000</v>
      </c>
      <c r="R1600" s="321">
        <f>VLOOKUP(class[[#This Row],[count_rd]],caltran!$J$2:$P$182,7,FALSE)</f>
        <v>21056</v>
      </c>
      <c r="S1600" s="321">
        <f>VLOOKUP(class[[#This Row],[count_rd]],caltran!$J$2:$P$182,6,FALSE)</f>
        <v>34944</v>
      </c>
      <c r="T1600" s="59">
        <f>IF(AND(class[[#This Row],[flow]]&gt;=class[[#This Row],[low]], class[[#This Row],[flow]]&lt;=class[[#This Row],[high]]),1,0)</f>
        <v>1</v>
      </c>
    </row>
    <row r="1601" spans="1:20">
      <c r="A1601" s="59">
        <v>8011</v>
      </c>
      <c r="B1601" s="59">
        <v>3</v>
      </c>
      <c r="C1601" s="59">
        <v>1</v>
      </c>
      <c r="D1601" s="59">
        <v>2</v>
      </c>
      <c r="E1601" s="59" t="s">
        <v>82</v>
      </c>
      <c r="F1601" s="59">
        <v>3</v>
      </c>
      <c r="G1601" s="227">
        <v>2</v>
      </c>
      <c r="H1601" s="227">
        <v>3</v>
      </c>
      <c r="I1601" s="227">
        <v>14</v>
      </c>
      <c r="J1601" s="59">
        <v>27797</v>
      </c>
      <c r="K1601" s="78">
        <f>VLOOKUP(class[[#This Row],[hwycov_id]],flow[[hwycov_id]:[flow_day]],2,FALSE)</f>
        <v>23034.500013999997</v>
      </c>
      <c r="L1601" s="229">
        <f t="shared" si="75"/>
        <v>-0.17133143814080665</v>
      </c>
      <c r="M1601" s="228">
        <f t="shared" si="76"/>
        <v>-4762.4999860000025</v>
      </c>
      <c r="N1601" s="228">
        <f t="shared" si="77"/>
        <v>22681406.116650023</v>
      </c>
      <c r="O1601" s="59" t="e">
        <f>VLOOKUP(class[[#This Row],[hwycov_id]],check!$A$2:$P$26,16,FALSE)</f>
        <v>#N/A</v>
      </c>
      <c r="P1601" s="59">
        <v>1625</v>
      </c>
      <c r="Q1601" s="304">
        <f>ROUND(class[[#This Row],[count]],-3)</f>
        <v>28000</v>
      </c>
      <c r="R1601" s="321">
        <f>VLOOKUP(class[[#This Row],[count_rd]],caltran!$J$2:$P$182,7,FALSE)</f>
        <v>21056</v>
      </c>
      <c r="S1601" s="321">
        <f>VLOOKUP(class[[#This Row],[count_rd]],caltran!$J$2:$P$182,6,FALSE)</f>
        <v>34944</v>
      </c>
      <c r="T1601" s="59">
        <f>IF(AND(class[[#This Row],[flow]]&gt;=class[[#This Row],[low]], class[[#This Row],[flow]]&lt;=class[[#This Row],[high]]),1,0)</f>
        <v>1</v>
      </c>
    </row>
    <row r="1602" spans="1:20">
      <c r="A1602" s="59">
        <v>6396</v>
      </c>
      <c r="B1602" s="59">
        <v>3</v>
      </c>
      <c r="C1602" s="59">
        <v>1</v>
      </c>
      <c r="D1602" s="59">
        <v>2</v>
      </c>
      <c r="E1602" s="59" t="s">
        <v>82</v>
      </c>
      <c r="F1602" s="59">
        <v>3</v>
      </c>
      <c r="G1602" s="227">
        <v>2</v>
      </c>
      <c r="H1602" s="227">
        <v>4</v>
      </c>
      <c r="I1602" s="227">
        <v>2</v>
      </c>
      <c r="J1602" s="59">
        <v>28000</v>
      </c>
      <c r="K1602" s="78">
        <f>VLOOKUP(class[[#This Row],[hwycov_id]],flow[[hwycov_id]:[flow_day]],2,FALSE)</f>
        <v>23214.649049</v>
      </c>
      <c r="L1602" s="229">
        <f t="shared" ref="L1602:L1665" si="78">K1602/J1602-1</f>
        <v>-0.17090539110714287</v>
      </c>
      <c r="M1602" s="228">
        <f t="shared" ref="M1602:M1665" si="79">K1602-J1602</f>
        <v>-4785.3509510000004</v>
      </c>
      <c r="N1602" s="228">
        <f t="shared" ref="N1602:N1665" si="80">POWER(M1602,2)</f>
        <v>22899583.724236608</v>
      </c>
      <c r="O1602" s="59" t="e">
        <f>VLOOKUP(class[[#This Row],[hwycov_id]],check!$A$2:$P$26,16,FALSE)</f>
        <v>#N/A</v>
      </c>
      <c r="P1602" s="59">
        <v>1626</v>
      </c>
      <c r="Q1602" s="304">
        <f>ROUND(class[[#This Row],[count]],-3)</f>
        <v>28000</v>
      </c>
      <c r="R1602" s="321">
        <f>VLOOKUP(class[[#This Row],[count_rd]],caltran!$J$2:$P$182,7,FALSE)</f>
        <v>21056</v>
      </c>
      <c r="S1602" s="321">
        <f>VLOOKUP(class[[#This Row],[count_rd]],caltran!$J$2:$P$182,6,FALSE)</f>
        <v>34944</v>
      </c>
      <c r="T1602" s="59">
        <f>IF(AND(class[[#This Row],[flow]]&gt;=class[[#This Row],[low]], class[[#This Row],[flow]]&lt;=class[[#This Row],[high]]),1,0)</f>
        <v>1</v>
      </c>
    </row>
    <row r="1603" spans="1:20">
      <c r="A1603" s="59">
        <v>19415</v>
      </c>
      <c r="B1603" s="59">
        <v>3</v>
      </c>
      <c r="C1603" s="59">
        <v>1</v>
      </c>
      <c r="D1603" s="59">
        <v>2</v>
      </c>
      <c r="E1603" s="59" t="s">
        <v>82</v>
      </c>
      <c r="F1603" s="59">
        <v>3</v>
      </c>
      <c r="G1603" s="227">
        <v>2</v>
      </c>
      <c r="H1603" s="227">
        <v>5</v>
      </c>
      <c r="I1603" s="227">
        <v>5</v>
      </c>
      <c r="J1603" s="59">
        <v>28000</v>
      </c>
      <c r="K1603" s="78">
        <f>VLOOKUP(class[[#This Row],[hwycov_id]],flow[[hwycov_id]:[flow_day]],2,FALSE)</f>
        <v>27009.863708000001</v>
      </c>
      <c r="L1603" s="229">
        <f t="shared" si="78"/>
        <v>-3.5362010428571455E-2</v>
      </c>
      <c r="M1603" s="228">
        <f t="shared" si="79"/>
        <v>-990.13629199999923</v>
      </c>
      <c r="N1603" s="228">
        <f t="shared" si="80"/>
        <v>980369.87673550774</v>
      </c>
      <c r="O1603" s="59" t="e">
        <f>VLOOKUP(class[[#This Row],[hwycov_id]],check!$A$2:$P$26,16,FALSE)</f>
        <v>#N/A</v>
      </c>
      <c r="P1603" s="59">
        <v>1627</v>
      </c>
      <c r="Q1603" s="304">
        <f>ROUND(class[[#This Row],[count]],-3)</f>
        <v>28000</v>
      </c>
      <c r="R1603" s="321">
        <f>VLOOKUP(class[[#This Row],[count_rd]],caltran!$J$2:$P$182,7,FALSE)</f>
        <v>21056</v>
      </c>
      <c r="S1603" s="321">
        <f>VLOOKUP(class[[#This Row],[count_rd]],caltran!$J$2:$P$182,6,FALSE)</f>
        <v>34944</v>
      </c>
      <c r="T1603" s="59">
        <f>IF(AND(class[[#This Row],[flow]]&gt;=class[[#This Row],[low]], class[[#This Row],[flow]]&lt;=class[[#This Row],[high]]),1,0)</f>
        <v>1</v>
      </c>
    </row>
    <row r="1604" spans="1:20">
      <c r="A1604" s="59">
        <v>7648</v>
      </c>
      <c r="B1604" s="59">
        <v>3</v>
      </c>
      <c r="C1604" s="59">
        <v>1</v>
      </c>
      <c r="D1604" s="59">
        <v>2</v>
      </c>
      <c r="E1604" s="59" t="s">
        <v>82</v>
      </c>
      <c r="F1604" s="59">
        <v>3</v>
      </c>
      <c r="G1604" s="227">
        <v>2</v>
      </c>
      <c r="H1604" s="227">
        <v>6</v>
      </c>
      <c r="I1604" s="227">
        <v>1</v>
      </c>
      <c r="J1604" s="59">
        <v>28100</v>
      </c>
      <c r="K1604" s="78">
        <f>VLOOKUP(class[[#This Row],[hwycov_id]],flow[[hwycov_id]:[flow_day]],2,FALSE)</f>
        <v>35831.411743999997</v>
      </c>
      <c r="L1604" s="229">
        <f t="shared" si="78"/>
        <v>0.27513920797153024</v>
      </c>
      <c r="M1604" s="228">
        <f t="shared" si="79"/>
        <v>7731.4117439999973</v>
      </c>
      <c r="N1604" s="228">
        <f t="shared" si="80"/>
        <v>59774727.555261083</v>
      </c>
      <c r="O1604" s="59" t="e">
        <f>VLOOKUP(class[[#This Row],[hwycov_id]],check!$A$2:$P$26,16,FALSE)</f>
        <v>#N/A</v>
      </c>
      <c r="P1604" s="59">
        <v>1628</v>
      </c>
      <c r="Q1604" s="304">
        <f>ROUND(class[[#This Row],[count]],-3)</f>
        <v>28000</v>
      </c>
      <c r="R1604" s="321">
        <f>VLOOKUP(class[[#This Row],[count_rd]],caltran!$J$2:$P$182,7,FALSE)</f>
        <v>21056</v>
      </c>
      <c r="S1604" s="321">
        <f>VLOOKUP(class[[#This Row],[count_rd]],caltran!$J$2:$P$182,6,FALSE)</f>
        <v>34944</v>
      </c>
      <c r="T1604" s="59">
        <f>IF(AND(class[[#This Row],[flow]]&gt;=class[[#This Row],[low]], class[[#This Row],[flow]]&lt;=class[[#This Row],[high]]),1,0)</f>
        <v>0</v>
      </c>
    </row>
    <row r="1605" spans="1:20">
      <c r="A1605" s="59">
        <v>6035</v>
      </c>
      <c r="B1605" s="59">
        <v>3</v>
      </c>
      <c r="C1605" s="59">
        <v>1</v>
      </c>
      <c r="D1605" s="59">
        <v>2</v>
      </c>
      <c r="E1605" s="59" t="s">
        <v>82</v>
      </c>
      <c r="F1605" s="59">
        <v>3</v>
      </c>
      <c r="G1605" s="227">
        <v>2</v>
      </c>
      <c r="H1605" s="227">
        <v>4</v>
      </c>
      <c r="I1605" s="227">
        <v>2</v>
      </c>
      <c r="J1605" s="59">
        <v>28200</v>
      </c>
      <c r="K1605" s="78">
        <f>VLOOKUP(class[[#This Row],[hwycov_id]],flow[[hwycov_id]:[flow_day]],2,FALSE)</f>
        <v>18610.035751000003</v>
      </c>
      <c r="L1605" s="229">
        <f t="shared" si="78"/>
        <v>-0.34006965421985802</v>
      </c>
      <c r="M1605" s="228">
        <f t="shared" si="79"/>
        <v>-9589.9642489999969</v>
      </c>
      <c r="N1605" s="228">
        <f t="shared" si="80"/>
        <v>91967414.29709807</v>
      </c>
      <c r="O1605" s="59" t="e">
        <f>VLOOKUP(class[[#This Row],[hwycov_id]],check!$A$2:$P$26,16,FALSE)</f>
        <v>#N/A</v>
      </c>
      <c r="P1605" s="59">
        <v>1629</v>
      </c>
      <c r="Q1605" s="304">
        <f>ROUND(class[[#This Row],[count]],-3)</f>
        <v>28000</v>
      </c>
      <c r="R1605" s="321">
        <f>VLOOKUP(class[[#This Row],[count_rd]],caltran!$J$2:$P$182,7,FALSE)</f>
        <v>21056</v>
      </c>
      <c r="S1605" s="321">
        <f>VLOOKUP(class[[#This Row],[count_rd]],caltran!$J$2:$P$182,6,FALSE)</f>
        <v>34944</v>
      </c>
      <c r="T1605" s="59">
        <f>IF(AND(class[[#This Row],[flow]]&gt;=class[[#This Row],[low]], class[[#This Row],[flow]]&lt;=class[[#This Row],[high]]),1,0)</f>
        <v>0</v>
      </c>
    </row>
    <row r="1606" spans="1:20">
      <c r="A1606" s="59">
        <v>12686</v>
      </c>
      <c r="B1606" s="59">
        <v>3</v>
      </c>
      <c r="C1606" s="59">
        <v>1</v>
      </c>
      <c r="D1606" s="59">
        <v>1</v>
      </c>
      <c r="E1606" s="59" t="s">
        <v>82</v>
      </c>
      <c r="F1606" s="59">
        <v>3</v>
      </c>
      <c r="G1606" s="227">
        <v>2</v>
      </c>
      <c r="H1606" s="227">
        <v>5</v>
      </c>
      <c r="I1606" s="227">
        <v>5</v>
      </c>
      <c r="J1606" s="59">
        <v>28200</v>
      </c>
      <c r="K1606" s="78">
        <f>VLOOKUP(class[[#This Row],[hwycov_id]],flow[[hwycov_id]:[flow_day]],2,FALSE)</f>
        <v>812.50768900000003</v>
      </c>
      <c r="L1606" s="229">
        <f t="shared" si="78"/>
        <v>-0.97118767060283684</v>
      </c>
      <c r="M1606" s="228">
        <f t="shared" si="79"/>
        <v>-27387.492311000002</v>
      </c>
      <c r="N1606" s="228">
        <f t="shared" si="80"/>
        <v>750074735.0850842</v>
      </c>
      <c r="O1606" s="59" t="e">
        <f>VLOOKUP(class[[#This Row],[hwycov_id]],check!$A$2:$P$26,16,FALSE)</f>
        <v>#N/A</v>
      </c>
      <c r="P1606" s="59">
        <v>1630</v>
      </c>
      <c r="Q1606" s="304">
        <f>ROUND(class[[#This Row],[count]],-3)</f>
        <v>28000</v>
      </c>
      <c r="R1606" s="321">
        <f>VLOOKUP(class[[#This Row],[count_rd]],caltran!$J$2:$P$182,7,FALSE)</f>
        <v>21056</v>
      </c>
      <c r="S1606" s="321">
        <f>VLOOKUP(class[[#This Row],[count_rd]],caltran!$J$2:$P$182,6,FALSE)</f>
        <v>34944</v>
      </c>
      <c r="T1606" s="59">
        <f>IF(AND(class[[#This Row],[flow]]&gt;=class[[#This Row],[low]], class[[#This Row],[flow]]&lt;=class[[#This Row],[high]]),1,0)</f>
        <v>0</v>
      </c>
    </row>
    <row r="1607" spans="1:20">
      <c r="A1607" s="59">
        <v>22472</v>
      </c>
      <c r="B1607" s="59">
        <v>3</v>
      </c>
      <c r="C1607" s="59">
        <v>1</v>
      </c>
      <c r="D1607" s="59">
        <v>2</v>
      </c>
      <c r="E1607" s="59" t="s">
        <v>82</v>
      </c>
      <c r="F1607" s="59">
        <v>3</v>
      </c>
      <c r="G1607" s="227">
        <v>2</v>
      </c>
      <c r="H1607" s="227">
        <v>7</v>
      </c>
      <c r="I1607" s="227">
        <v>7</v>
      </c>
      <c r="J1607" s="59">
        <v>28300</v>
      </c>
      <c r="K1607" s="78">
        <f>VLOOKUP(class[[#This Row],[hwycov_id]],flow[[hwycov_id]:[flow_day]],2,FALSE)</f>
        <v>17935.072029000003</v>
      </c>
      <c r="L1607" s="229">
        <f t="shared" si="78"/>
        <v>-0.36625187176678431</v>
      </c>
      <c r="M1607" s="228">
        <f t="shared" si="79"/>
        <v>-10364.927970999997</v>
      </c>
      <c r="N1607" s="228">
        <f t="shared" si="80"/>
        <v>107431731.84401812</v>
      </c>
      <c r="O1607" s="59" t="e">
        <f>VLOOKUP(class[[#This Row],[hwycov_id]],check!$A$2:$P$26,16,FALSE)</f>
        <v>#N/A</v>
      </c>
      <c r="P1607" s="59">
        <v>1631</v>
      </c>
      <c r="Q1607" s="304">
        <f>ROUND(class[[#This Row],[count]],-3)</f>
        <v>28000</v>
      </c>
      <c r="R1607" s="321">
        <f>VLOOKUP(class[[#This Row],[count_rd]],caltran!$J$2:$P$182,7,FALSE)</f>
        <v>21056</v>
      </c>
      <c r="S1607" s="321">
        <f>VLOOKUP(class[[#This Row],[count_rd]],caltran!$J$2:$P$182,6,FALSE)</f>
        <v>34944</v>
      </c>
      <c r="T1607" s="59">
        <f>IF(AND(class[[#This Row],[flow]]&gt;=class[[#This Row],[low]], class[[#This Row],[flow]]&lt;=class[[#This Row],[high]]),1,0)</f>
        <v>0</v>
      </c>
    </row>
    <row r="1608" spans="1:20">
      <c r="A1608" s="59">
        <v>6047</v>
      </c>
      <c r="B1608" s="59">
        <v>3</v>
      </c>
      <c r="C1608" s="59">
        <v>1</v>
      </c>
      <c r="D1608" s="59">
        <v>2</v>
      </c>
      <c r="E1608" s="59" t="s">
        <v>82</v>
      </c>
      <c r="F1608" s="59">
        <v>3</v>
      </c>
      <c r="G1608" s="227">
        <v>2</v>
      </c>
      <c r="H1608" s="227">
        <v>5</v>
      </c>
      <c r="I1608" s="227">
        <v>5</v>
      </c>
      <c r="J1608" s="59">
        <v>28400</v>
      </c>
      <c r="K1608" s="78">
        <f>VLOOKUP(class[[#This Row],[hwycov_id]],flow[[hwycov_id]:[flow_day]],2,FALSE)</f>
        <v>19856.712736999998</v>
      </c>
      <c r="L1608" s="229">
        <f t="shared" si="78"/>
        <v>-0.30081997404929584</v>
      </c>
      <c r="M1608" s="228">
        <f t="shared" si="79"/>
        <v>-8543.287263000002</v>
      </c>
      <c r="N1608" s="228">
        <f t="shared" si="80"/>
        <v>72987757.258138061</v>
      </c>
      <c r="O1608" s="59" t="e">
        <f>VLOOKUP(class[[#This Row],[hwycov_id]],check!$A$2:$P$26,16,FALSE)</f>
        <v>#N/A</v>
      </c>
      <c r="P1608" s="59">
        <v>1632</v>
      </c>
      <c r="Q1608" s="304">
        <f>ROUND(class[[#This Row],[count]],-3)</f>
        <v>28000</v>
      </c>
      <c r="R1608" s="321">
        <f>VLOOKUP(class[[#This Row],[count_rd]],caltran!$J$2:$P$182,7,FALSE)</f>
        <v>21056</v>
      </c>
      <c r="S1608" s="321">
        <f>VLOOKUP(class[[#This Row],[count_rd]],caltran!$J$2:$P$182,6,FALSE)</f>
        <v>34944</v>
      </c>
      <c r="T1608" s="59">
        <f>IF(AND(class[[#This Row],[flow]]&gt;=class[[#This Row],[low]], class[[#This Row],[flow]]&lt;=class[[#This Row],[high]]),1,0)</f>
        <v>0</v>
      </c>
    </row>
    <row r="1609" spans="1:20">
      <c r="A1609" s="59">
        <v>10608</v>
      </c>
      <c r="B1609" s="59">
        <v>3</v>
      </c>
      <c r="C1609" s="59">
        <v>1</v>
      </c>
      <c r="D1609" s="59">
        <v>2</v>
      </c>
      <c r="E1609" s="59" t="s">
        <v>82</v>
      </c>
      <c r="F1609" s="59">
        <v>3</v>
      </c>
      <c r="G1609" s="227">
        <v>2</v>
      </c>
      <c r="H1609" s="227">
        <v>4</v>
      </c>
      <c r="I1609" s="227">
        <v>2</v>
      </c>
      <c r="J1609" s="59">
        <v>28500</v>
      </c>
      <c r="K1609" s="78">
        <f>VLOOKUP(class[[#This Row],[hwycov_id]],flow[[hwycov_id]:[flow_day]],2,FALSE)</f>
        <v>23107.997468000001</v>
      </c>
      <c r="L1609" s="229">
        <f t="shared" si="78"/>
        <v>-0.18919307129824559</v>
      </c>
      <c r="M1609" s="228">
        <f t="shared" si="79"/>
        <v>-5392.0025319999986</v>
      </c>
      <c r="N1609" s="228">
        <f t="shared" si="80"/>
        <v>29073691.305094395</v>
      </c>
      <c r="O1609" s="59" t="e">
        <f>VLOOKUP(class[[#This Row],[hwycov_id]],check!$A$2:$P$26,16,FALSE)</f>
        <v>#N/A</v>
      </c>
      <c r="P1609" s="59">
        <v>1633</v>
      </c>
      <c r="Q1609" s="304">
        <f>ROUND(class[[#This Row],[count]],-3)</f>
        <v>29000</v>
      </c>
      <c r="R1609" s="321">
        <f>VLOOKUP(class[[#This Row],[count_rd]],caltran!$J$2:$P$182,7,FALSE)</f>
        <v>21924</v>
      </c>
      <c r="S1609" s="321">
        <f>VLOOKUP(class[[#This Row],[count_rd]],caltran!$J$2:$P$182,6,FALSE)</f>
        <v>36076</v>
      </c>
      <c r="T1609" s="59">
        <f>IF(AND(class[[#This Row],[flow]]&gt;=class[[#This Row],[low]], class[[#This Row],[flow]]&lt;=class[[#This Row],[high]]),1,0)</f>
        <v>1</v>
      </c>
    </row>
    <row r="1610" spans="1:20">
      <c r="A1610" s="59">
        <v>17622</v>
      </c>
      <c r="B1610" s="59">
        <v>3</v>
      </c>
      <c r="C1610" s="59">
        <v>1</v>
      </c>
      <c r="D1610" s="59">
        <v>2</v>
      </c>
      <c r="E1610" s="59" t="s">
        <v>82</v>
      </c>
      <c r="F1610" s="59">
        <v>3</v>
      </c>
      <c r="G1610" s="227">
        <v>2</v>
      </c>
      <c r="H1610" s="227">
        <v>2</v>
      </c>
      <c r="I1610" s="227">
        <v>14</v>
      </c>
      <c r="J1610" s="59">
        <v>28516</v>
      </c>
      <c r="K1610" s="78">
        <f>VLOOKUP(class[[#This Row],[hwycov_id]],flow[[hwycov_id]:[flow_day]],2,FALSE)</f>
        <v>23066.878135999999</v>
      </c>
      <c r="L1610" s="229">
        <f t="shared" si="78"/>
        <v>-0.19108997980081355</v>
      </c>
      <c r="M1610" s="228">
        <f t="shared" si="79"/>
        <v>-5449.1218640000006</v>
      </c>
      <c r="N1610" s="228">
        <f t="shared" si="80"/>
        <v>29692929.08872284</v>
      </c>
      <c r="O1610" s="59" t="e">
        <f>VLOOKUP(class[[#This Row],[hwycov_id]],check!$A$2:$P$26,16,FALSE)</f>
        <v>#N/A</v>
      </c>
      <c r="P1610" s="59">
        <v>1634</v>
      </c>
      <c r="Q1610" s="304">
        <f>ROUND(class[[#This Row],[count]],-3)</f>
        <v>29000</v>
      </c>
      <c r="R1610" s="321">
        <f>VLOOKUP(class[[#This Row],[count_rd]],caltran!$J$2:$P$182,7,FALSE)</f>
        <v>21924</v>
      </c>
      <c r="S1610" s="321">
        <f>VLOOKUP(class[[#This Row],[count_rd]],caltran!$J$2:$P$182,6,FALSE)</f>
        <v>36076</v>
      </c>
      <c r="T1610" s="59">
        <f>IF(AND(class[[#This Row],[flow]]&gt;=class[[#This Row],[low]], class[[#This Row],[flow]]&lt;=class[[#This Row],[high]]),1,0)</f>
        <v>1</v>
      </c>
    </row>
    <row r="1611" spans="1:20">
      <c r="A1611" s="59">
        <v>24470</v>
      </c>
      <c r="B1611" s="59">
        <v>3</v>
      </c>
      <c r="C1611" s="59">
        <v>1</v>
      </c>
      <c r="D1611" s="59">
        <v>2</v>
      </c>
      <c r="E1611" s="59" t="s">
        <v>82</v>
      </c>
      <c r="F1611" s="59">
        <v>3</v>
      </c>
      <c r="G1611" s="227">
        <v>2</v>
      </c>
      <c r="H1611" s="227">
        <v>2</v>
      </c>
      <c r="I1611" s="227">
        <v>11</v>
      </c>
      <c r="J1611" s="59">
        <v>28600</v>
      </c>
      <c r="K1611" s="78">
        <f>VLOOKUP(class[[#This Row],[hwycov_id]],flow[[hwycov_id]:[flow_day]],2,FALSE)</f>
        <v>29132.244294</v>
      </c>
      <c r="L1611" s="229">
        <f t="shared" si="78"/>
        <v>1.8609940349650245E-2</v>
      </c>
      <c r="M1611" s="228">
        <f t="shared" si="79"/>
        <v>532.24429400000008</v>
      </c>
      <c r="N1611" s="228">
        <f t="shared" si="80"/>
        <v>283283.9884955585</v>
      </c>
      <c r="O1611" s="59" t="e">
        <f>VLOOKUP(class[[#This Row],[hwycov_id]],check!$A$2:$P$26,16,FALSE)</f>
        <v>#N/A</v>
      </c>
      <c r="P1611" s="59">
        <v>1635</v>
      </c>
      <c r="Q1611" s="304">
        <f>ROUND(class[[#This Row],[count]],-3)</f>
        <v>29000</v>
      </c>
      <c r="R1611" s="321">
        <f>VLOOKUP(class[[#This Row],[count_rd]],caltran!$J$2:$P$182,7,FALSE)</f>
        <v>21924</v>
      </c>
      <c r="S1611" s="321">
        <f>VLOOKUP(class[[#This Row],[count_rd]],caltran!$J$2:$P$182,6,FALSE)</f>
        <v>36076</v>
      </c>
      <c r="T1611" s="59">
        <f>IF(AND(class[[#This Row],[flow]]&gt;=class[[#This Row],[low]], class[[#This Row],[flow]]&lt;=class[[#This Row],[high]]),1,0)</f>
        <v>1</v>
      </c>
    </row>
    <row r="1612" spans="1:20">
      <c r="A1612" s="59">
        <v>9112</v>
      </c>
      <c r="B1612" s="59">
        <v>3</v>
      </c>
      <c r="C1612" s="59">
        <v>1</v>
      </c>
      <c r="D1612" s="59">
        <v>2</v>
      </c>
      <c r="E1612" s="59" t="s">
        <v>82</v>
      </c>
      <c r="F1612" s="59">
        <v>3</v>
      </c>
      <c r="G1612" s="227">
        <v>2</v>
      </c>
      <c r="H1612" s="227">
        <v>6</v>
      </c>
      <c r="I1612" s="227">
        <v>1</v>
      </c>
      <c r="J1612" s="59">
        <v>28600</v>
      </c>
      <c r="K1612" s="78">
        <f>VLOOKUP(class[[#This Row],[hwycov_id]],flow[[hwycov_id]:[flow_day]],2,FALSE)</f>
        <v>29053.068986000002</v>
      </c>
      <c r="L1612" s="229">
        <f t="shared" si="78"/>
        <v>1.5841572937062898E-2</v>
      </c>
      <c r="M1612" s="228">
        <f t="shared" si="79"/>
        <v>453.06898600000204</v>
      </c>
      <c r="N1612" s="228">
        <f t="shared" si="80"/>
        <v>205271.50607507004</v>
      </c>
      <c r="O1612" s="59" t="e">
        <f>VLOOKUP(class[[#This Row],[hwycov_id]],check!$A$2:$P$26,16,FALSE)</f>
        <v>#N/A</v>
      </c>
      <c r="P1612" s="59">
        <v>1636</v>
      </c>
      <c r="Q1612" s="304">
        <f>ROUND(class[[#This Row],[count]],-3)</f>
        <v>29000</v>
      </c>
      <c r="R1612" s="321">
        <f>VLOOKUP(class[[#This Row],[count_rd]],caltran!$J$2:$P$182,7,FALSE)</f>
        <v>21924</v>
      </c>
      <c r="S1612" s="321">
        <f>VLOOKUP(class[[#This Row],[count_rd]],caltran!$J$2:$P$182,6,FALSE)</f>
        <v>36076</v>
      </c>
      <c r="T1612" s="59">
        <f>IF(AND(class[[#This Row],[flow]]&gt;=class[[#This Row],[low]], class[[#This Row],[flow]]&lt;=class[[#This Row],[high]]),1,0)</f>
        <v>1</v>
      </c>
    </row>
    <row r="1613" spans="1:20">
      <c r="A1613" s="59">
        <v>12983</v>
      </c>
      <c r="B1613" s="59">
        <v>3</v>
      </c>
      <c r="C1613" s="59">
        <v>1</v>
      </c>
      <c r="D1613" s="59">
        <v>2</v>
      </c>
      <c r="E1613" s="59" t="s">
        <v>82</v>
      </c>
      <c r="F1613" s="59">
        <v>3</v>
      </c>
      <c r="G1613" s="227">
        <v>2</v>
      </c>
      <c r="H1613" s="227">
        <v>2</v>
      </c>
      <c r="I1613" s="227">
        <v>14</v>
      </c>
      <c r="J1613" s="59">
        <v>28866</v>
      </c>
      <c r="K1613" s="78">
        <f>VLOOKUP(class[[#This Row],[hwycov_id]],flow[[hwycov_id]:[flow_day]],2,FALSE)</f>
        <v>28156.519408</v>
      </c>
      <c r="L1613" s="229">
        <f t="shared" si="78"/>
        <v>-2.4578417238273365E-2</v>
      </c>
      <c r="M1613" s="228">
        <f t="shared" si="79"/>
        <v>-709.48059199999989</v>
      </c>
      <c r="N1613" s="228">
        <f t="shared" si="80"/>
        <v>503362.71042467031</v>
      </c>
      <c r="O1613" s="59" t="e">
        <f>VLOOKUP(class[[#This Row],[hwycov_id]],check!$A$2:$P$26,16,FALSE)</f>
        <v>#N/A</v>
      </c>
      <c r="P1613" s="59">
        <v>1637</v>
      </c>
      <c r="Q1613" s="304">
        <f>ROUND(class[[#This Row],[count]],-3)</f>
        <v>29000</v>
      </c>
      <c r="R1613" s="321">
        <f>VLOOKUP(class[[#This Row],[count_rd]],caltran!$J$2:$P$182,7,FALSE)</f>
        <v>21924</v>
      </c>
      <c r="S1613" s="321">
        <f>VLOOKUP(class[[#This Row],[count_rd]],caltran!$J$2:$P$182,6,FALSE)</f>
        <v>36076</v>
      </c>
      <c r="T1613" s="59">
        <f>IF(AND(class[[#This Row],[flow]]&gt;=class[[#This Row],[low]], class[[#This Row],[flow]]&lt;=class[[#This Row],[high]]),1,0)</f>
        <v>1</v>
      </c>
    </row>
    <row r="1614" spans="1:20">
      <c r="A1614" s="59">
        <v>27112</v>
      </c>
      <c r="B1614" s="59">
        <v>3</v>
      </c>
      <c r="C1614" s="59">
        <v>1</v>
      </c>
      <c r="D1614" s="59">
        <v>2</v>
      </c>
      <c r="E1614" s="59" t="s">
        <v>82</v>
      </c>
      <c r="F1614" s="59">
        <v>3</v>
      </c>
      <c r="G1614" s="227">
        <v>2</v>
      </c>
      <c r="H1614" s="227">
        <v>3</v>
      </c>
      <c r="I1614" s="227">
        <v>14</v>
      </c>
      <c r="J1614" s="59">
        <v>28872</v>
      </c>
      <c r="K1614" s="78">
        <f>VLOOKUP(class[[#This Row],[hwycov_id]],flow[[hwycov_id]:[flow_day]],2,FALSE)</f>
        <v>28295.582290999999</v>
      </c>
      <c r="L1614" s="229">
        <f t="shared" si="78"/>
        <v>-1.9964592303962303E-2</v>
      </c>
      <c r="M1614" s="228">
        <f t="shared" si="79"/>
        <v>-576.4177090000012</v>
      </c>
      <c r="N1614" s="228">
        <f t="shared" si="80"/>
        <v>332257.37524881004</v>
      </c>
      <c r="O1614" s="59" t="e">
        <f>VLOOKUP(class[[#This Row],[hwycov_id]],check!$A$2:$P$26,16,FALSE)</f>
        <v>#N/A</v>
      </c>
      <c r="P1614" s="59">
        <v>1638</v>
      </c>
      <c r="Q1614" s="304">
        <f>ROUND(class[[#This Row],[count]],-3)</f>
        <v>29000</v>
      </c>
      <c r="R1614" s="321">
        <f>VLOOKUP(class[[#This Row],[count_rd]],caltran!$J$2:$P$182,7,FALSE)</f>
        <v>21924</v>
      </c>
      <c r="S1614" s="321">
        <f>VLOOKUP(class[[#This Row],[count_rd]],caltran!$J$2:$P$182,6,FALSE)</f>
        <v>36076</v>
      </c>
      <c r="T1614" s="59">
        <f>IF(AND(class[[#This Row],[flow]]&gt;=class[[#This Row],[low]], class[[#This Row],[flow]]&lt;=class[[#This Row],[high]]),1,0)</f>
        <v>1</v>
      </c>
    </row>
    <row r="1615" spans="1:20">
      <c r="A1615" s="59">
        <v>16546</v>
      </c>
      <c r="B1615" s="59">
        <v>3</v>
      </c>
      <c r="C1615" s="59">
        <v>1</v>
      </c>
      <c r="D1615" s="59">
        <v>2</v>
      </c>
      <c r="E1615" s="59" t="s">
        <v>82</v>
      </c>
      <c r="F1615" s="59">
        <v>3</v>
      </c>
      <c r="G1615" s="227">
        <v>2</v>
      </c>
      <c r="H1615" s="227">
        <v>5</v>
      </c>
      <c r="I1615" s="227">
        <v>5</v>
      </c>
      <c r="J1615" s="59">
        <v>29100</v>
      </c>
      <c r="K1615" s="78">
        <f>VLOOKUP(class[[#This Row],[hwycov_id]],flow[[hwycov_id]:[flow_day]],2,FALSE)</f>
        <v>23374.691271</v>
      </c>
      <c r="L1615" s="229">
        <f t="shared" si="78"/>
        <v>-0.19674600443298973</v>
      </c>
      <c r="M1615" s="228">
        <f t="shared" si="79"/>
        <v>-5725.3087290000003</v>
      </c>
      <c r="N1615" s="228">
        <f t="shared" si="80"/>
        <v>32779160.042363599</v>
      </c>
      <c r="O1615" s="59" t="e">
        <f>VLOOKUP(class[[#This Row],[hwycov_id]],check!$A$2:$P$26,16,FALSE)</f>
        <v>#N/A</v>
      </c>
      <c r="P1615" s="59">
        <v>1639</v>
      </c>
      <c r="Q1615" s="304">
        <f>ROUND(class[[#This Row],[count]],-3)</f>
        <v>29000</v>
      </c>
      <c r="R1615" s="321">
        <f>VLOOKUP(class[[#This Row],[count_rd]],caltran!$J$2:$P$182,7,FALSE)</f>
        <v>21924</v>
      </c>
      <c r="S1615" s="321">
        <f>VLOOKUP(class[[#This Row],[count_rd]],caltran!$J$2:$P$182,6,FALSE)</f>
        <v>36076</v>
      </c>
      <c r="T1615" s="59">
        <f>IF(AND(class[[#This Row],[flow]]&gt;=class[[#This Row],[low]], class[[#This Row],[flow]]&lt;=class[[#This Row],[high]]),1,0)</f>
        <v>1</v>
      </c>
    </row>
    <row r="1616" spans="1:20">
      <c r="A1616" s="59">
        <v>17881</v>
      </c>
      <c r="B1616" s="59">
        <v>3</v>
      </c>
      <c r="C1616" s="59">
        <v>1</v>
      </c>
      <c r="D1616" s="59">
        <v>2</v>
      </c>
      <c r="E1616" s="59" t="s">
        <v>82</v>
      </c>
      <c r="F1616" s="59">
        <v>3</v>
      </c>
      <c r="G1616" s="227">
        <v>2</v>
      </c>
      <c r="H1616" s="227">
        <v>7</v>
      </c>
      <c r="I1616" s="227">
        <v>7</v>
      </c>
      <c r="J1616" s="59">
        <v>29300</v>
      </c>
      <c r="K1616" s="78">
        <f>VLOOKUP(class[[#This Row],[hwycov_id]],flow[[hwycov_id]:[flow_day]],2,FALSE)</f>
        <v>17830.925659</v>
      </c>
      <c r="L1616" s="229">
        <f t="shared" si="78"/>
        <v>-0.39143598433447102</v>
      </c>
      <c r="M1616" s="228">
        <f t="shared" si="79"/>
        <v>-11469.074341</v>
      </c>
      <c r="N1616" s="228">
        <f t="shared" si="80"/>
        <v>131539666.23938458</v>
      </c>
      <c r="O1616" s="59" t="e">
        <f>VLOOKUP(class[[#This Row],[hwycov_id]],check!$A$2:$P$26,16,FALSE)</f>
        <v>#N/A</v>
      </c>
      <c r="P1616" s="59">
        <v>1640</v>
      </c>
      <c r="Q1616" s="304">
        <f>ROUND(class[[#This Row],[count]],-3)</f>
        <v>29000</v>
      </c>
      <c r="R1616" s="321">
        <f>VLOOKUP(class[[#This Row],[count_rd]],caltran!$J$2:$P$182,7,FALSE)</f>
        <v>21924</v>
      </c>
      <c r="S1616" s="321">
        <f>VLOOKUP(class[[#This Row],[count_rd]],caltran!$J$2:$P$182,6,FALSE)</f>
        <v>36076</v>
      </c>
      <c r="T1616" s="59">
        <f>IF(AND(class[[#This Row],[flow]]&gt;=class[[#This Row],[low]], class[[#This Row],[flow]]&lt;=class[[#This Row],[high]]),1,0)</f>
        <v>0</v>
      </c>
    </row>
    <row r="1617" spans="1:20">
      <c r="A1617" s="59">
        <v>19518</v>
      </c>
      <c r="B1617" s="59">
        <v>3</v>
      </c>
      <c r="C1617" s="59">
        <v>1</v>
      </c>
      <c r="D1617" s="59">
        <v>2</v>
      </c>
      <c r="E1617" s="59" t="s">
        <v>82</v>
      </c>
      <c r="F1617" s="59">
        <v>3</v>
      </c>
      <c r="G1617" s="227">
        <v>2</v>
      </c>
      <c r="H1617" s="227">
        <v>4</v>
      </c>
      <c r="I1617" s="227">
        <v>14</v>
      </c>
      <c r="J1617" s="59">
        <v>29497</v>
      </c>
      <c r="K1617" s="78">
        <f>VLOOKUP(class[[#This Row],[hwycov_id]],flow[[hwycov_id]:[flow_day]],2,FALSE)</f>
        <v>18928.457563</v>
      </c>
      <c r="L1617" s="229">
        <f t="shared" si="78"/>
        <v>-0.35829211231650682</v>
      </c>
      <c r="M1617" s="228">
        <f t="shared" si="79"/>
        <v>-10568.542437</v>
      </c>
      <c r="N1617" s="228">
        <f t="shared" si="80"/>
        <v>111694089.2426699</v>
      </c>
      <c r="O1617" s="59" t="e">
        <f>VLOOKUP(class[[#This Row],[hwycov_id]],check!$A$2:$P$26,16,FALSE)</f>
        <v>#N/A</v>
      </c>
      <c r="P1617" s="59">
        <v>1641</v>
      </c>
      <c r="Q1617" s="304">
        <f>ROUND(class[[#This Row],[count]],-3)</f>
        <v>29000</v>
      </c>
      <c r="R1617" s="321">
        <f>VLOOKUP(class[[#This Row],[count_rd]],caltran!$J$2:$P$182,7,FALSE)</f>
        <v>21924</v>
      </c>
      <c r="S1617" s="321">
        <f>VLOOKUP(class[[#This Row],[count_rd]],caltran!$J$2:$P$182,6,FALSE)</f>
        <v>36076</v>
      </c>
      <c r="T1617" s="59">
        <f>IF(AND(class[[#This Row],[flow]]&gt;=class[[#This Row],[low]], class[[#This Row],[flow]]&lt;=class[[#This Row],[high]]),1,0)</f>
        <v>0</v>
      </c>
    </row>
    <row r="1618" spans="1:20">
      <c r="A1618" s="59">
        <v>2773</v>
      </c>
      <c r="B1618" s="59">
        <v>3</v>
      </c>
      <c r="C1618" s="59">
        <v>1</v>
      </c>
      <c r="D1618" s="59">
        <v>2</v>
      </c>
      <c r="E1618" s="59" t="s">
        <v>82</v>
      </c>
      <c r="F1618" s="59">
        <v>3</v>
      </c>
      <c r="G1618" s="227">
        <v>3</v>
      </c>
      <c r="H1618" s="227">
        <v>2</v>
      </c>
      <c r="I1618" s="227">
        <v>11</v>
      </c>
      <c r="J1618" s="59">
        <v>30000</v>
      </c>
      <c r="K1618" s="78">
        <f>VLOOKUP(class[[#This Row],[hwycov_id]],flow[[hwycov_id]:[flow_day]],2,FALSE)</f>
        <v>27471.764555999998</v>
      </c>
      <c r="L1618" s="229">
        <f t="shared" si="78"/>
        <v>-8.4274514800000033E-2</v>
      </c>
      <c r="M1618" s="228">
        <f t="shared" si="79"/>
        <v>-2528.2354440000017</v>
      </c>
      <c r="N1618" s="228">
        <f t="shared" si="80"/>
        <v>6391974.4602978863</v>
      </c>
      <c r="O1618" s="59" t="e">
        <f>VLOOKUP(class[[#This Row],[hwycov_id]],check!$A$2:$P$26,16,FALSE)</f>
        <v>#N/A</v>
      </c>
      <c r="P1618" s="59">
        <v>1642</v>
      </c>
      <c r="Q1618" s="304">
        <f>ROUND(class[[#This Row],[count]],-3)</f>
        <v>30000</v>
      </c>
      <c r="R1618" s="321">
        <f>VLOOKUP(class[[#This Row],[count_rd]],caltran!$J$2:$P$182,7,FALSE)</f>
        <v>22770</v>
      </c>
      <c r="S1618" s="321">
        <f>VLOOKUP(class[[#This Row],[count_rd]],caltran!$J$2:$P$182,6,FALSE)</f>
        <v>37230</v>
      </c>
      <c r="T1618" s="59">
        <f>IF(AND(class[[#This Row],[flow]]&gt;=class[[#This Row],[low]], class[[#This Row],[flow]]&lt;=class[[#This Row],[high]]),1,0)</f>
        <v>1</v>
      </c>
    </row>
    <row r="1619" spans="1:20">
      <c r="A1619" s="59">
        <v>16778</v>
      </c>
      <c r="B1619" s="59">
        <v>3</v>
      </c>
      <c r="C1619" s="59">
        <v>1</v>
      </c>
      <c r="D1619" s="59">
        <v>2</v>
      </c>
      <c r="E1619" s="59" t="s">
        <v>82</v>
      </c>
      <c r="F1619" s="59">
        <v>3</v>
      </c>
      <c r="G1619" s="227">
        <v>3</v>
      </c>
      <c r="H1619" s="227">
        <v>2</v>
      </c>
      <c r="I1619" s="227">
        <v>14</v>
      </c>
      <c r="J1619" s="59">
        <v>30475</v>
      </c>
      <c r="K1619" s="78">
        <f>VLOOKUP(class[[#This Row],[hwycov_id]],flow[[hwycov_id]:[flow_day]],2,FALSE)</f>
        <v>34448.081649</v>
      </c>
      <c r="L1619" s="229">
        <f t="shared" si="78"/>
        <v>0.13037183425758814</v>
      </c>
      <c r="M1619" s="228">
        <f t="shared" si="79"/>
        <v>3973.0816489999997</v>
      </c>
      <c r="N1619" s="228">
        <f t="shared" si="80"/>
        <v>15785377.789620558</v>
      </c>
      <c r="O1619" s="59" t="e">
        <f>VLOOKUP(class[[#This Row],[hwycov_id]],check!$A$2:$P$26,16,FALSE)</f>
        <v>#N/A</v>
      </c>
      <c r="P1619" s="59">
        <v>1643</v>
      </c>
      <c r="Q1619" s="304">
        <f>ROUND(class[[#This Row],[count]],-3)</f>
        <v>30000</v>
      </c>
      <c r="R1619" s="321">
        <f>VLOOKUP(class[[#This Row],[count_rd]],caltran!$J$2:$P$182,7,FALSE)</f>
        <v>22770</v>
      </c>
      <c r="S1619" s="321">
        <f>VLOOKUP(class[[#This Row],[count_rd]],caltran!$J$2:$P$182,6,FALSE)</f>
        <v>37230</v>
      </c>
      <c r="T1619" s="59">
        <f>IF(AND(class[[#This Row],[flow]]&gt;=class[[#This Row],[low]], class[[#This Row],[flow]]&lt;=class[[#This Row],[high]]),1,0)</f>
        <v>1</v>
      </c>
    </row>
    <row r="1620" spans="1:20">
      <c r="A1620" s="59">
        <v>6488</v>
      </c>
      <c r="B1620" s="59">
        <v>3</v>
      </c>
      <c r="C1620" s="59">
        <v>1</v>
      </c>
      <c r="D1620" s="59">
        <v>2</v>
      </c>
      <c r="E1620" s="59" t="s">
        <v>82</v>
      </c>
      <c r="F1620" s="59">
        <v>3</v>
      </c>
      <c r="G1620" s="227">
        <v>3</v>
      </c>
      <c r="H1620" s="227">
        <v>3</v>
      </c>
      <c r="I1620" s="227">
        <v>14</v>
      </c>
      <c r="J1620" s="59">
        <v>30586</v>
      </c>
      <c r="K1620" s="78">
        <f>VLOOKUP(class[[#This Row],[hwycov_id]],flow[[hwycov_id]:[flow_day]],2,FALSE)</f>
        <v>44948.216918000006</v>
      </c>
      <c r="L1620" s="229">
        <f t="shared" si="78"/>
        <v>0.4695683292355981</v>
      </c>
      <c r="M1620" s="228">
        <f t="shared" si="79"/>
        <v>14362.216918000006</v>
      </c>
      <c r="N1620" s="228">
        <f t="shared" si="80"/>
        <v>206273274.79968557</v>
      </c>
      <c r="O1620" s="59" t="e">
        <f>VLOOKUP(class[[#This Row],[hwycov_id]],check!$A$2:$P$26,16,FALSE)</f>
        <v>#N/A</v>
      </c>
      <c r="P1620" s="59">
        <v>1644</v>
      </c>
      <c r="Q1620" s="304">
        <f>ROUND(class[[#This Row],[count]],-3)</f>
        <v>31000</v>
      </c>
      <c r="R1620" s="321">
        <f>VLOOKUP(class[[#This Row],[count_rd]],caltran!$J$2:$P$182,7,FALSE)</f>
        <v>23591</v>
      </c>
      <c r="S1620" s="321">
        <f>VLOOKUP(class[[#This Row],[count_rd]],caltran!$J$2:$P$182,6,FALSE)</f>
        <v>38408.999999999993</v>
      </c>
      <c r="T1620" s="59">
        <f>IF(AND(class[[#This Row],[flow]]&gt;=class[[#This Row],[low]], class[[#This Row],[flow]]&lt;=class[[#This Row],[high]]),1,0)</f>
        <v>0</v>
      </c>
    </row>
    <row r="1621" spans="1:20">
      <c r="A1621" s="59">
        <v>4590</v>
      </c>
      <c r="B1621" s="59">
        <v>3</v>
      </c>
      <c r="C1621" s="59">
        <v>1</v>
      </c>
      <c r="D1621" s="59">
        <v>2</v>
      </c>
      <c r="E1621" s="59" t="s">
        <v>82</v>
      </c>
      <c r="F1621" s="59">
        <v>3</v>
      </c>
      <c r="G1621" s="227">
        <v>3</v>
      </c>
      <c r="H1621" s="227">
        <v>4</v>
      </c>
      <c r="I1621" s="227">
        <v>2</v>
      </c>
      <c r="J1621" s="59">
        <v>30600</v>
      </c>
      <c r="K1621" s="78">
        <f>VLOOKUP(class[[#This Row],[hwycov_id]],flow[[hwycov_id]:[flow_day]],2,FALSE)</f>
        <v>12860.808477999999</v>
      </c>
      <c r="L1621" s="229">
        <f t="shared" si="78"/>
        <v>-0.57971214124183001</v>
      </c>
      <c r="M1621" s="228">
        <f t="shared" si="79"/>
        <v>-17739.191522000001</v>
      </c>
      <c r="N1621" s="228">
        <f t="shared" si="80"/>
        <v>314678915.85419673</v>
      </c>
      <c r="O1621" s="59" t="e">
        <f>VLOOKUP(class[[#This Row],[hwycov_id]],check!$A$2:$P$26,16,FALSE)</f>
        <v>#N/A</v>
      </c>
      <c r="P1621" s="59">
        <v>1645</v>
      </c>
      <c r="Q1621" s="304">
        <f>ROUND(class[[#This Row],[count]],-3)</f>
        <v>31000</v>
      </c>
      <c r="R1621" s="321">
        <f>VLOOKUP(class[[#This Row],[count_rd]],caltran!$J$2:$P$182,7,FALSE)</f>
        <v>23591</v>
      </c>
      <c r="S1621" s="321">
        <f>VLOOKUP(class[[#This Row],[count_rd]],caltran!$J$2:$P$182,6,FALSE)</f>
        <v>38408.999999999993</v>
      </c>
      <c r="T1621" s="59">
        <f>IF(AND(class[[#This Row],[flow]]&gt;=class[[#This Row],[low]], class[[#This Row],[flow]]&lt;=class[[#This Row],[high]]),1,0)</f>
        <v>0</v>
      </c>
    </row>
    <row r="1622" spans="1:20">
      <c r="A1622" s="59">
        <v>16269</v>
      </c>
      <c r="B1622" s="59">
        <v>3</v>
      </c>
      <c r="C1622" s="59">
        <v>1</v>
      </c>
      <c r="D1622" s="59">
        <v>2</v>
      </c>
      <c r="E1622" s="59" t="s">
        <v>82</v>
      </c>
      <c r="F1622" s="59">
        <v>3</v>
      </c>
      <c r="G1622" s="227">
        <v>3</v>
      </c>
      <c r="H1622" s="227">
        <v>5</v>
      </c>
      <c r="I1622" s="227">
        <v>5</v>
      </c>
      <c r="J1622" s="59">
        <v>30725</v>
      </c>
      <c r="K1622" s="78">
        <f>VLOOKUP(class[[#This Row],[hwycov_id]],flow[[hwycov_id]:[flow_day]],2,FALSE)</f>
        <v>21261.174881999999</v>
      </c>
      <c r="L1622" s="229">
        <f t="shared" si="78"/>
        <v>-0.30801709090317331</v>
      </c>
      <c r="M1622" s="228">
        <f t="shared" si="79"/>
        <v>-9463.8251180000007</v>
      </c>
      <c r="N1622" s="228">
        <f t="shared" si="80"/>
        <v>89563985.864087731</v>
      </c>
      <c r="O1622" s="59" t="e">
        <f>VLOOKUP(class[[#This Row],[hwycov_id]],check!$A$2:$P$26,16,FALSE)</f>
        <v>#N/A</v>
      </c>
      <c r="P1622" s="59">
        <v>1646</v>
      </c>
      <c r="Q1622" s="304">
        <f>ROUND(class[[#This Row],[count]],-3)</f>
        <v>31000</v>
      </c>
      <c r="R1622" s="321">
        <f>VLOOKUP(class[[#This Row],[count_rd]],caltran!$J$2:$P$182,7,FALSE)</f>
        <v>23591</v>
      </c>
      <c r="S1622" s="321">
        <f>VLOOKUP(class[[#This Row],[count_rd]],caltran!$J$2:$P$182,6,FALSE)</f>
        <v>38408.999999999993</v>
      </c>
      <c r="T1622" s="59">
        <f>IF(AND(class[[#This Row],[flow]]&gt;=class[[#This Row],[low]], class[[#This Row],[flow]]&lt;=class[[#This Row],[high]]),1,0)</f>
        <v>0</v>
      </c>
    </row>
    <row r="1623" spans="1:20">
      <c r="A1623" s="59">
        <v>19924</v>
      </c>
      <c r="B1623" s="59">
        <v>3</v>
      </c>
      <c r="C1623" s="59">
        <v>1</v>
      </c>
      <c r="D1623" s="59">
        <v>2</v>
      </c>
      <c r="E1623" s="59" t="s">
        <v>82</v>
      </c>
      <c r="F1623" s="59">
        <v>3</v>
      </c>
      <c r="G1623" s="227">
        <v>3</v>
      </c>
      <c r="H1623" s="227">
        <v>2</v>
      </c>
      <c r="I1623" s="227">
        <v>14</v>
      </c>
      <c r="J1623" s="59">
        <v>30826</v>
      </c>
      <c r="K1623" s="78">
        <f>VLOOKUP(class[[#This Row],[hwycov_id]],flow[[hwycov_id]:[flow_day]],2,FALSE)</f>
        <v>41223.231442999997</v>
      </c>
      <c r="L1623" s="229">
        <f t="shared" si="78"/>
        <v>0.33728772604295076</v>
      </c>
      <c r="M1623" s="228">
        <f t="shared" si="79"/>
        <v>10397.231442999997</v>
      </c>
      <c r="N1623" s="228">
        <f t="shared" si="80"/>
        <v>108102421.6793078</v>
      </c>
      <c r="O1623" s="59" t="e">
        <f>VLOOKUP(class[[#This Row],[hwycov_id]],check!$A$2:$P$26,16,FALSE)</f>
        <v>#N/A</v>
      </c>
      <c r="P1623" s="59">
        <v>1647</v>
      </c>
      <c r="Q1623" s="304">
        <f>ROUND(class[[#This Row],[count]],-3)</f>
        <v>31000</v>
      </c>
      <c r="R1623" s="321">
        <f>VLOOKUP(class[[#This Row],[count_rd]],caltran!$J$2:$P$182,7,FALSE)</f>
        <v>23591</v>
      </c>
      <c r="S1623" s="321">
        <f>VLOOKUP(class[[#This Row],[count_rd]],caltran!$J$2:$P$182,6,FALSE)</f>
        <v>38408.999999999993</v>
      </c>
      <c r="T1623" s="59">
        <f>IF(AND(class[[#This Row],[flow]]&gt;=class[[#This Row],[low]], class[[#This Row],[flow]]&lt;=class[[#This Row],[high]]),1,0)</f>
        <v>0</v>
      </c>
    </row>
    <row r="1624" spans="1:20">
      <c r="A1624" s="59">
        <v>17786</v>
      </c>
      <c r="B1624" s="59">
        <v>3</v>
      </c>
      <c r="C1624" s="59">
        <v>1</v>
      </c>
      <c r="D1624" s="59">
        <v>2</v>
      </c>
      <c r="E1624" s="59" t="s">
        <v>82</v>
      </c>
      <c r="F1624" s="59">
        <v>3</v>
      </c>
      <c r="G1624" s="227">
        <v>3</v>
      </c>
      <c r="H1624" s="227">
        <v>2</v>
      </c>
      <c r="I1624" s="227">
        <v>2</v>
      </c>
      <c r="J1624" s="59">
        <v>31300</v>
      </c>
      <c r="K1624" s="78">
        <f>VLOOKUP(class[[#This Row],[hwycov_id]],flow[[hwycov_id]:[flow_day]],2,FALSE)</f>
        <v>19452.212539</v>
      </c>
      <c r="L1624" s="229">
        <f t="shared" si="78"/>
        <v>-0.37852356105431306</v>
      </c>
      <c r="M1624" s="228">
        <f t="shared" si="79"/>
        <v>-11847.787461</v>
      </c>
      <c r="N1624" s="228">
        <f t="shared" si="80"/>
        <v>140370067.72102883</v>
      </c>
      <c r="O1624" s="59" t="e">
        <f>VLOOKUP(class[[#This Row],[hwycov_id]],check!$A$2:$P$26,16,FALSE)</f>
        <v>#N/A</v>
      </c>
      <c r="P1624" s="59">
        <v>1648</v>
      </c>
      <c r="Q1624" s="304">
        <f>ROUND(class[[#This Row],[count]],-3)</f>
        <v>31000</v>
      </c>
      <c r="R1624" s="321">
        <f>VLOOKUP(class[[#This Row],[count_rd]],caltran!$J$2:$P$182,7,FALSE)</f>
        <v>23591</v>
      </c>
      <c r="S1624" s="321">
        <f>VLOOKUP(class[[#This Row],[count_rd]],caltran!$J$2:$P$182,6,FALSE)</f>
        <v>38408.999999999993</v>
      </c>
      <c r="T1624" s="59">
        <f>IF(AND(class[[#This Row],[flow]]&gt;=class[[#This Row],[low]], class[[#This Row],[flow]]&lt;=class[[#This Row],[high]]),1,0)</f>
        <v>0</v>
      </c>
    </row>
    <row r="1625" spans="1:20">
      <c r="A1625" s="59">
        <v>1491</v>
      </c>
      <c r="B1625" s="59">
        <v>3</v>
      </c>
      <c r="C1625" s="59">
        <v>1</v>
      </c>
      <c r="D1625" s="59">
        <v>2</v>
      </c>
      <c r="E1625" s="59" t="s">
        <v>82</v>
      </c>
      <c r="F1625" s="59">
        <v>3</v>
      </c>
      <c r="G1625" s="227">
        <v>3</v>
      </c>
      <c r="H1625" s="227">
        <v>7</v>
      </c>
      <c r="I1625" s="227">
        <v>7</v>
      </c>
      <c r="J1625" s="59">
        <v>32000</v>
      </c>
      <c r="K1625" s="78">
        <f>VLOOKUP(class[[#This Row],[hwycov_id]],flow[[hwycov_id]:[flow_day]],2,FALSE)</f>
        <v>23393.181915999998</v>
      </c>
      <c r="L1625" s="229">
        <f t="shared" si="78"/>
        <v>-0.26896306512500012</v>
      </c>
      <c r="M1625" s="228">
        <f t="shared" si="79"/>
        <v>-8606.8180840000023</v>
      </c>
      <c r="N1625" s="228">
        <f t="shared" si="80"/>
        <v>74077317.531069472</v>
      </c>
      <c r="O1625" s="59" t="e">
        <f>VLOOKUP(class[[#This Row],[hwycov_id]],check!$A$2:$P$26,16,FALSE)</f>
        <v>#N/A</v>
      </c>
      <c r="P1625" s="59">
        <v>1649</v>
      </c>
      <c r="Q1625" s="304">
        <f>ROUND(class[[#This Row],[count]],-3)</f>
        <v>32000</v>
      </c>
      <c r="R1625" s="321">
        <f>VLOOKUP(class[[#This Row],[count_rd]],caltran!$J$2:$P$182,7,FALSE)</f>
        <v>24426.666666666664</v>
      </c>
      <c r="S1625" s="321">
        <f>VLOOKUP(class[[#This Row],[count_rd]],caltran!$J$2:$P$182,6,FALSE)</f>
        <v>39573.333333333328</v>
      </c>
      <c r="T1625" s="59">
        <f>IF(AND(class[[#This Row],[flow]]&gt;=class[[#This Row],[low]], class[[#This Row],[flow]]&lt;=class[[#This Row],[high]]),1,0)</f>
        <v>0</v>
      </c>
    </row>
    <row r="1626" spans="1:20">
      <c r="A1626" s="59">
        <v>4758</v>
      </c>
      <c r="B1626" s="59">
        <v>3</v>
      </c>
      <c r="C1626" s="59">
        <v>1</v>
      </c>
      <c r="D1626" s="59">
        <v>1</v>
      </c>
      <c r="E1626" s="59" t="s">
        <v>82</v>
      </c>
      <c r="F1626" s="59">
        <v>3</v>
      </c>
      <c r="G1626" s="227">
        <v>3</v>
      </c>
      <c r="H1626" s="227">
        <v>7</v>
      </c>
      <c r="I1626" s="227">
        <v>7</v>
      </c>
      <c r="J1626" s="59">
        <v>32100</v>
      </c>
      <c r="K1626" s="78">
        <f>VLOOKUP(class[[#This Row],[hwycov_id]],flow[[hwycov_id]:[flow_day]],2,FALSE)</f>
        <v>6381.178468000001</v>
      </c>
      <c r="L1626" s="229">
        <f t="shared" si="78"/>
        <v>-0.80120939352024922</v>
      </c>
      <c r="M1626" s="228">
        <f t="shared" si="79"/>
        <v>-25718.821531999998</v>
      </c>
      <c r="N1626" s="228">
        <f t="shared" si="80"/>
        <v>661457780.99486673</v>
      </c>
      <c r="O1626" s="59" t="e">
        <f>VLOOKUP(class[[#This Row],[hwycov_id]],check!$A$2:$P$26,16,FALSE)</f>
        <v>#N/A</v>
      </c>
      <c r="P1626" s="59">
        <v>1650</v>
      </c>
      <c r="Q1626" s="304">
        <f>ROUND(class[[#This Row],[count]],-3)</f>
        <v>32000</v>
      </c>
      <c r="R1626" s="321">
        <f>VLOOKUP(class[[#This Row],[count_rd]],caltran!$J$2:$P$182,7,FALSE)</f>
        <v>24426.666666666664</v>
      </c>
      <c r="S1626" s="321">
        <f>VLOOKUP(class[[#This Row],[count_rd]],caltran!$J$2:$P$182,6,FALSE)</f>
        <v>39573.333333333328</v>
      </c>
      <c r="T1626" s="59">
        <f>IF(AND(class[[#This Row],[flow]]&gt;=class[[#This Row],[low]], class[[#This Row],[flow]]&lt;=class[[#This Row],[high]]),1,0)</f>
        <v>0</v>
      </c>
    </row>
    <row r="1627" spans="1:20">
      <c r="A1627" s="59">
        <v>833</v>
      </c>
      <c r="B1627" s="59">
        <v>3</v>
      </c>
      <c r="C1627" s="59">
        <v>1</v>
      </c>
      <c r="D1627" s="59">
        <v>2</v>
      </c>
      <c r="E1627" s="59" t="s">
        <v>82</v>
      </c>
      <c r="F1627" s="59">
        <v>3</v>
      </c>
      <c r="G1627" s="227">
        <v>3</v>
      </c>
      <c r="H1627" s="227">
        <v>2</v>
      </c>
      <c r="I1627" s="227">
        <v>11</v>
      </c>
      <c r="J1627" s="59">
        <v>32300</v>
      </c>
      <c r="K1627" s="78">
        <f>VLOOKUP(class[[#This Row],[hwycov_id]],flow[[hwycov_id]:[flow_day]],2,FALSE)</f>
        <v>29749.262237999996</v>
      </c>
      <c r="L1627" s="229">
        <f t="shared" si="78"/>
        <v>-7.8970209349845333E-2</v>
      </c>
      <c r="M1627" s="228">
        <f t="shared" si="79"/>
        <v>-2550.7377620000043</v>
      </c>
      <c r="N1627" s="228">
        <f t="shared" si="80"/>
        <v>6506263.1304927906</v>
      </c>
      <c r="O1627" s="59" t="e">
        <f>VLOOKUP(class[[#This Row],[hwycov_id]],check!$A$2:$P$26,16,FALSE)</f>
        <v>#N/A</v>
      </c>
      <c r="P1627" s="59">
        <v>1651</v>
      </c>
      <c r="Q1627" s="304">
        <f>ROUND(class[[#This Row],[count]],-3)</f>
        <v>32000</v>
      </c>
      <c r="R1627" s="321">
        <f>VLOOKUP(class[[#This Row],[count_rd]],caltran!$J$2:$P$182,7,FALSE)</f>
        <v>24426.666666666664</v>
      </c>
      <c r="S1627" s="321">
        <f>VLOOKUP(class[[#This Row],[count_rd]],caltran!$J$2:$P$182,6,FALSE)</f>
        <v>39573.333333333328</v>
      </c>
      <c r="T1627" s="59">
        <f>IF(AND(class[[#This Row],[flow]]&gt;=class[[#This Row],[low]], class[[#This Row],[flow]]&lt;=class[[#This Row],[high]]),1,0)</f>
        <v>1</v>
      </c>
    </row>
    <row r="1628" spans="1:20">
      <c r="A1628" s="59">
        <v>10034</v>
      </c>
      <c r="B1628" s="59">
        <v>3</v>
      </c>
      <c r="C1628" s="59">
        <v>1</v>
      </c>
      <c r="D1628" s="59">
        <v>2</v>
      </c>
      <c r="E1628" s="59" t="s">
        <v>82</v>
      </c>
      <c r="F1628" s="59">
        <v>3</v>
      </c>
      <c r="G1628" s="227">
        <v>3</v>
      </c>
      <c r="H1628" s="227">
        <v>3</v>
      </c>
      <c r="I1628" s="227">
        <v>14</v>
      </c>
      <c r="J1628" s="59">
        <v>32317</v>
      </c>
      <c r="K1628" s="78">
        <f>VLOOKUP(class[[#This Row],[hwycov_id]],flow[[hwycov_id]:[flow_day]],2,FALSE)</f>
        <v>35941.509582999999</v>
      </c>
      <c r="L1628" s="229">
        <f t="shared" si="78"/>
        <v>0.11215489008880763</v>
      </c>
      <c r="M1628" s="228">
        <f t="shared" si="79"/>
        <v>3624.5095829999991</v>
      </c>
      <c r="N1628" s="228">
        <f t="shared" si="80"/>
        <v>13137069.717258828</v>
      </c>
      <c r="O1628" s="59" t="e">
        <f>VLOOKUP(class[[#This Row],[hwycov_id]],check!$A$2:$P$26,16,FALSE)</f>
        <v>#N/A</v>
      </c>
      <c r="P1628" s="59">
        <v>1652</v>
      </c>
      <c r="Q1628" s="304">
        <f>ROUND(class[[#This Row],[count]],-3)</f>
        <v>32000</v>
      </c>
      <c r="R1628" s="321">
        <f>VLOOKUP(class[[#This Row],[count_rd]],caltran!$J$2:$P$182,7,FALSE)</f>
        <v>24426.666666666664</v>
      </c>
      <c r="S1628" s="321">
        <f>VLOOKUP(class[[#This Row],[count_rd]],caltran!$J$2:$P$182,6,FALSE)</f>
        <v>39573.333333333328</v>
      </c>
      <c r="T1628" s="59">
        <f>IF(AND(class[[#This Row],[flow]]&gt;=class[[#This Row],[low]], class[[#This Row],[flow]]&lt;=class[[#This Row],[high]]),1,0)</f>
        <v>1</v>
      </c>
    </row>
    <row r="1629" spans="1:20">
      <c r="A1629" s="59">
        <v>19917</v>
      </c>
      <c r="B1629" s="59">
        <v>3</v>
      </c>
      <c r="C1629" s="59">
        <v>1</v>
      </c>
      <c r="D1629" s="59">
        <v>2</v>
      </c>
      <c r="E1629" s="59" t="s">
        <v>82</v>
      </c>
      <c r="F1629" s="59">
        <v>3</v>
      </c>
      <c r="G1629" s="227">
        <v>3</v>
      </c>
      <c r="H1629" s="227">
        <v>2</v>
      </c>
      <c r="I1629" s="227">
        <v>14</v>
      </c>
      <c r="J1629" s="59">
        <v>32461</v>
      </c>
      <c r="K1629" s="78">
        <f>VLOOKUP(class[[#This Row],[hwycov_id]],flow[[hwycov_id]:[flow_day]],2,FALSE)</f>
        <v>33706.226888999998</v>
      </c>
      <c r="L1629" s="229">
        <f t="shared" si="78"/>
        <v>3.836070635531863E-2</v>
      </c>
      <c r="M1629" s="228">
        <f t="shared" si="79"/>
        <v>1245.2268889999978</v>
      </c>
      <c r="N1629" s="228">
        <f t="shared" si="80"/>
        <v>1550590.0050886127</v>
      </c>
      <c r="O1629" s="59" t="e">
        <f>VLOOKUP(class[[#This Row],[hwycov_id]],check!$A$2:$P$26,16,FALSE)</f>
        <v>#N/A</v>
      </c>
      <c r="P1629" s="59">
        <v>1653</v>
      </c>
      <c r="Q1629" s="304">
        <f>ROUND(class[[#This Row],[count]],-3)</f>
        <v>32000</v>
      </c>
      <c r="R1629" s="321">
        <f>VLOOKUP(class[[#This Row],[count_rd]],caltran!$J$2:$P$182,7,FALSE)</f>
        <v>24426.666666666664</v>
      </c>
      <c r="S1629" s="321">
        <f>VLOOKUP(class[[#This Row],[count_rd]],caltran!$J$2:$P$182,6,FALSE)</f>
        <v>39573.333333333328</v>
      </c>
      <c r="T1629" s="59">
        <f>IF(AND(class[[#This Row],[flow]]&gt;=class[[#This Row],[low]], class[[#This Row],[flow]]&lt;=class[[#This Row],[high]]),1,0)</f>
        <v>1</v>
      </c>
    </row>
    <row r="1630" spans="1:20">
      <c r="A1630" s="59">
        <v>3512</v>
      </c>
      <c r="B1630" s="59">
        <v>3</v>
      </c>
      <c r="C1630" s="59">
        <v>1</v>
      </c>
      <c r="D1630" s="59">
        <v>2</v>
      </c>
      <c r="E1630" s="59" t="s">
        <v>82</v>
      </c>
      <c r="F1630" s="59">
        <v>3</v>
      </c>
      <c r="G1630" s="227">
        <v>3</v>
      </c>
      <c r="H1630" s="227">
        <v>5</v>
      </c>
      <c r="I1630" s="227">
        <v>16</v>
      </c>
      <c r="J1630" s="59">
        <v>32600</v>
      </c>
      <c r="K1630" s="78">
        <f>VLOOKUP(class[[#This Row],[hwycov_id]],flow[[hwycov_id]:[flow_day]],2,FALSE)</f>
        <v>36562.541198999999</v>
      </c>
      <c r="L1630" s="229">
        <f t="shared" si="78"/>
        <v>0.1215503435276073</v>
      </c>
      <c r="M1630" s="228">
        <f t="shared" si="79"/>
        <v>3962.5411989999993</v>
      </c>
      <c r="N1630" s="228">
        <f t="shared" si="80"/>
        <v>15701732.753772352</v>
      </c>
      <c r="O1630" s="59" t="e">
        <f>VLOOKUP(class[[#This Row],[hwycov_id]],check!$A$2:$P$26,16,FALSE)</f>
        <v>#N/A</v>
      </c>
      <c r="P1630" s="59">
        <v>1654</v>
      </c>
      <c r="Q1630" s="304">
        <f>ROUND(class[[#This Row],[count]],-3)</f>
        <v>33000</v>
      </c>
      <c r="R1630" s="321">
        <f>VLOOKUP(class[[#This Row],[count_rd]],caltran!$J$2:$P$182,7,FALSE)</f>
        <v>25245</v>
      </c>
      <c r="S1630" s="321">
        <f>VLOOKUP(class[[#This Row],[count_rd]],caltran!$J$2:$P$182,6,FALSE)</f>
        <v>40754.999999999993</v>
      </c>
      <c r="T1630" s="59">
        <f>IF(AND(class[[#This Row],[flow]]&gt;=class[[#This Row],[low]], class[[#This Row],[flow]]&lt;=class[[#This Row],[high]]),1,0)</f>
        <v>1</v>
      </c>
    </row>
    <row r="1631" spans="1:20">
      <c r="A1631" s="59">
        <v>9281</v>
      </c>
      <c r="B1631" s="59">
        <v>3</v>
      </c>
      <c r="C1631" s="59">
        <v>1</v>
      </c>
      <c r="D1631" s="59">
        <v>2</v>
      </c>
      <c r="E1631" s="59" t="s">
        <v>82</v>
      </c>
      <c r="F1631" s="59">
        <v>3</v>
      </c>
      <c r="G1631" s="227">
        <v>3</v>
      </c>
      <c r="H1631" s="227">
        <v>3</v>
      </c>
      <c r="I1631" s="227">
        <v>14</v>
      </c>
      <c r="J1631" s="59">
        <v>32749</v>
      </c>
      <c r="K1631" s="78">
        <f>VLOOKUP(class[[#This Row],[hwycov_id]],flow[[hwycov_id]:[flow_day]],2,FALSE)</f>
        <v>38072.817442999993</v>
      </c>
      <c r="L1631" s="229">
        <f t="shared" si="78"/>
        <v>0.16256427503129833</v>
      </c>
      <c r="M1631" s="228">
        <f t="shared" si="79"/>
        <v>5323.8174429999926</v>
      </c>
      <c r="N1631" s="228">
        <f t="shared" si="80"/>
        <v>28343032.166390982</v>
      </c>
      <c r="O1631" s="59" t="e">
        <f>VLOOKUP(class[[#This Row],[hwycov_id]],check!$A$2:$P$26,16,FALSE)</f>
        <v>#N/A</v>
      </c>
      <c r="P1631" s="59">
        <v>1655</v>
      </c>
      <c r="Q1631" s="304">
        <f>ROUND(class[[#This Row],[count]],-3)</f>
        <v>33000</v>
      </c>
      <c r="R1631" s="321">
        <f>VLOOKUP(class[[#This Row],[count_rd]],caltran!$J$2:$P$182,7,FALSE)</f>
        <v>25245</v>
      </c>
      <c r="S1631" s="321">
        <f>VLOOKUP(class[[#This Row],[count_rd]],caltran!$J$2:$P$182,6,FALSE)</f>
        <v>40754.999999999993</v>
      </c>
      <c r="T1631" s="59">
        <f>IF(AND(class[[#This Row],[flow]]&gt;=class[[#This Row],[low]], class[[#This Row],[flow]]&lt;=class[[#This Row],[high]]),1,0)</f>
        <v>1</v>
      </c>
    </row>
    <row r="1632" spans="1:20">
      <c r="A1632" s="59">
        <v>20028</v>
      </c>
      <c r="B1632" s="59">
        <v>3</v>
      </c>
      <c r="C1632" s="59">
        <v>1</v>
      </c>
      <c r="D1632" s="59">
        <v>2</v>
      </c>
      <c r="E1632" s="59" t="s">
        <v>82</v>
      </c>
      <c r="F1632" s="59">
        <v>3</v>
      </c>
      <c r="G1632" s="227">
        <v>3</v>
      </c>
      <c r="H1632" s="227">
        <v>3</v>
      </c>
      <c r="I1632" s="227">
        <v>14</v>
      </c>
      <c r="J1632" s="59">
        <v>32852</v>
      </c>
      <c r="K1632" s="78">
        <f>VLOOKUP(class[[#This Row],[hwycov_id]],flow[[hwycov_id]:[flow_day]],2,FALSE)</f>
        <v>27572.446746999998</v>
      </c>
      <c r="L1632" s="229">
        <f t="shared" si="78"/>
        <v>-0.16070720969803975</v>
      </c>
      <c r="M1632" s="228">
        <f t="shared" si="79"/>
        <v>-5279.5532530000019</v>
      </c>
      <c r="N1632" s="228">
        <f t="shared" si="80"/>
        <v>27873682.5512629</v>
      </c>
      <c r="O1632" s="59" t="e">
        <f>VLOOKUP(class[[#This Row],[hwycov_id]],check!$A$2:$P$26,16,FALSE)</f>
        <v>#N/A</v>
      </c>
      <c r="P1632" s="59">
        <v>1656</v>
      </c>
      <c r="Q1632" s="304">
        <f>ROUND(class[[#This Row],[count]],-3)</f>
        <v>33000</v>
      </c>
      <c r="R1632" s="321">
        <f>VLOOKUP(class[[#This Row],[count_rd]],caltran!$J$2:$P$182,7,FALSE)</f>
        <v>25245</v>
      </c>
      <c r="S1632" s="321">
        <f>VLOOKUP(class[[#This Row],[count_rd]],caltran!$J$2:$P$182,6,FALSE)</f>
        <v>40754.999999999993</v>
      </c>
      <c r="T1632" s="59">
        <f>IF(AND(class[[#This Row],[flow]]&gt;=class[[#This Row],[low]], class[[#This Row],[flow]]&lt;=class[[#This Row],[high]]),1,0)</f>
        <v>1</v>
      </c>
    </row>
    <row r="1633" spans="1:20">
      <c r="A1633" s="59">
        <v>15290</v>
      </c>
      <c r="B1633" s="59">
        <v>3</v>
      </c>
      <c r="C1633" s="59">
        <v>1</v>
      </c>
      <c r="D1633" s="59">
        <v>2</v>
      </c>
      <c r="E1633" s="59" t="s">
        <v>82</v>
      </c>
      <c r="F1633" s="59">
        <v>3</v>
      </c>
      <c r="G1633" s="227">
        <v>3</v>
      </c>
      <c r="H1633" s="227">
        <v>5</v>
      </c>
      <c r="I1633" s="227">
        <v>16</v>
      </c>
      <c r="J1633" s="59">
        <v>33000</v>
      </c>
      <c r="K1633" s="78">
        <f>VLOOKUP(class[[#This Row],[hwycov_id]],flow[[hwycov_id]:[flow_day]],2,FALSE)</f>
        <v>14523.429634</v>
      </c>
      <c r="L1633" s="229">
        <f t="shared" si="78"/>
        <v>-0.55989607169696964</v>
      </c>
      <c r="M1633" s="228">
        <f t="shared" si="79"/>
        <v>-18476.570366</v>
      </c>
      <c r="N1633" s="228">
        <f t="shared" si="80"/>
        <v>341383652.48974937</v>
      </c>
      <c r="O1633" s="59" t="e">
        <f>VLOOKUP(class[[#This Row],[hwycov_id]],check!$A$2:$P$26,16,FALSE)</f>
        <v>#N/A</v>
      </c>
      <c r="P1633" s="59">
        <v>1657</v>
      </c>
      <c r="Q1633" s="304">
        <f>ROUND(class[[#This Row],[count]],-3)</f>
        <v>33000</v>
      </c>
      <c r="R1633" s="321">
        <f>VLOOKUP(class[[#This Row],[count_rd]],caltran!$J$2:$P$182,7,FALSE)</f>
        <v>25245</v>
      </c>
      <c r="S1633" s="321">
        <f>VLOOKUP(class[[#This Row],[count_rd]],caltran!$J$2:$P$182,6,FALSE)</f>
        <v>40754.999999999993</v>
      </c>
      <c r="T1633" s="59">
        <f>IF(AND(class[[#This Row],[flow]]&gt;=class[[#This Row],[low]], class[[#This Row],[flow]]&lt;=class[[#This Row],[high]]),1,0)</f>
        <v>0</v>
      </c>
    </row>
    <row r="1634" spans="1:20">
      <c r="A1634" s="59">
        <v>11660</v>
      </c>
      <c r="B1634" s="59">
        <v>3</v>
      </c>
      <c r="C1634" s="59">
        <v>1</v>
      </c>
      <c r="D1634" s="59">
        <v>2</v>
      </c>
      <c r="E1634" s="59" t="s">
        <v>82</v>
      </c>
      <c r="F1634" s="59">
        <v>3</v>
      </c>
      <c r="G1634" s="227">
        <v>3</v>
      </c>
      <c r="H1634" s="227">
        <v>3</v>
      </c>
      <c r="I1634" s="227">
        <v>14</v>
      </c>
      <c r="J1634" s="59">
        <v>33612</v>
      </c>
      <c r="K1634" s="78">
        <f>VLOOKUP(class[[#This Row],[hwycov_id]],flow[[hwycov_id]:[flow_day]],2,FALSE)</f>
        <v>20493.858864000002</v>
      </c>
      <c r="L1634" s="229">
        <f t="shared" si="78"/>
        <v>-0.39028148089967862</v>
      </c>
      <c r="M1634" s="228">
        <f t="shared" si="79"/>
        <v>-13118.141135999998</v>
      </c>
      <c r="N1634" s="228">
        <f t="shared" si="80"/>
        <v>172085626.86401534</v>
      </c>
      <c r="O1634" s="59" t="e">
        <f>VLOOKUP(class[[#This Row],[hwycov_id]],check!$A$2:$P$26,16,FALSE)</f>
        <v>#N/A</v>
      </c>
      <c r="P1634" s="59">
        <v>1658</v>
      </c>
      <c r="Q1634" s="304">
        <f>ROUND(class[[#This Row],[count]],-3)</f>
        <v>34000</v>
      </c>
      <c r="R1634" s="321">
        <f>VLOOKUP(class[[#This Row],[count_rd]],caltran!$J$2:$P$182,7,FALSE)</f>
        <v>26112</v>
      </c>
      <c r="S1634" s="321">
        <f>VLOOKUP(class[[#This Row],[count_rd]],caltran!$J$2:$P$182,6,FALSE)</f>
        <v>41888</v>
      </c>
      <c r="T1634" s="59">
        <f>IF(AND(class[[#This Row],[flow]]&gt;=class[[#This Row],[low]], class[[#This Row],[flow]]&lt;=class[[#This Row],[high]]),1,0)</f>
        <v>0</v>
      </c>
    </row>
    <row r="1635" spans="1:20">
      <c r="A1635" s="59">
        <v>17721</v>
      </c>
      <c r="B1635" s="59">
        <v>3</v>
      </c>
      <c r="C1635" s="59">
        <v>1</v>
      </c>
      <c r="D1635" s="59">
        <v>2</v>
      </c>
      <c r="E1635" s="59" t="s">
        <v>82</v>
      </c>
      <c r="F1635" s="59">
        <v>3</v>
      </c>
      <c r="G1635" s="227">
        <v>3</v>
      </c>
      <c r="H1635" s="227">
        <v>2</v>
      </c>
      <c r="I1635" s="227">
        <v>14</v>
      </c>
      <c r="J1635" s="59">
        <v>34007</v>
      </c>
      <c r="K1635" s="78">
        <f>VLOOKUP(class[[#This Row],[hwycov_id]],flow[[hwycov_id]:[flow_day]],2,FALSE)</f>
        <v>36669.473176</v>
      </c>
      <c r="L1635" s="229">
        <f t="shared" si="78"/>
        <v>7.8291915664421952E-2</v>
      </c>
      <c r="M1635" s="228">
        <f t="shared" si="79"/>
        <v>2662.4731759999995</v>
      </c>
      <c r="N1635" s="228">
        <f t="shared" si="80"/>
        <v>7088763.4129195241</v>
      </c>
      <c r="O1635" s="59" t="e">
        <f>VLOOKUP(class[[#This Row],[hwycov_id]],check!$A$2:$P$26,16,FALSE)</f>
        <v>#N/A</v>
      </c>
      <c r="P1635" s="59">
        <v>1659</v>
      </c>
      <c r="Q1635" s="304">
        <f>ROUND(class[[#This Row],[count]],-3)</f>
        <v>34000</v>
      </c>
      <c r="R1635" s="321">
        <f>VLOOKUP(class[[#This Row],[count_rd]],caltran!$J$2:$P$182,7,FALSE)</f>
        <v>26112</v>
      </c>
      <c r="S1635" s="321">
        <f>VLOOKUP(class[[#This Row],[count_rd]],caltran!$J$2:$P$182,6,FALSE)</f>
        <v>41888</v>
      </c>
      <c r="T1635" s="59">
        <f>IF(AND(class[[#This Row],[flow]]&gt;=class[[#This Row],[low]], class[[#This Row],[flow]]&lt;=class[[#This Row],[high]]),1,0)</f>
        <v>1</v>
      </c>
    </row>
    <row r="1636" spans="1:20">
      <c r="A1636" s="59">
        <v>17986</v>
      </c>
      <c r="B1636" s="59">
        <v>3</v>
      </c>
      <c r="C1636" s="59">
        <v>1</v>
      </c>
      <c r="D1636" s="59">
        <v>2</v>
      </c>
      <c r="E1636" s="59" t="s">
        <v>82</v>
      </c>
      <c r="F1636" s="59">
        <v>3</v>
      </c>
      <c r="G1636" s="227">
        <v>3</v>
      </c>
      <c r="H1636" s="227">
        <v>3</v>
      </c>
      <c r="I1636" s="227">
        <v>14</v>
      </c>
      <c r="J1636" s="59">
        <v>35050</v>
      </c>
      <c r="K1636" s="78">
        <f>VLOOKUP(class[[#This Row],[hwycov_id]],flow[[hwycov_id]:[flow_day]],2,FALSE)</f>
        <v>46075.169922000001</v>
      </c>
      <c r="L1636" s="229">
        <f t="shared" si="78"/>
        <v>0.31455548992867333</v>
      </c>
      <c r="M1636" s="228">
        <f t="shared" si="79"/>
        <v>11025.169922000001</v>
      </c>
      <c r="N1636" s="228">
        <f t="shared" si="80"/>
        <v>121554371.80897351</v>
      </c>
      <c r="O1636" s="59" t="e">
        <f>VLOOKUP(class[[#This Row],[hwycov_id]],check!$A$2:$P$26,16,FALSE)</f>
        <v>#N/A</v>
      </c>
      <c r="P1636" s="59">
        <v>1660</v>
      </c>
      <c r="Q1636" s="304">
        <f>ROUND(class[[#This Row],[count]],-3)</f>
        <v>35000</v>
      </c>
      <c r="R1636" s="321">
        <f>VLOOKUP(class[[#This Row],[count_rd]],caltran!$J$2:$P$182,7,FALSE)</f>
        <v>26985</v>
      </c>
      <c r="S1636" s="321">
        <f>VLOOKUP(class[[#This Row],[count_rd]],caltran!$J$2:$P$182,6,FALSE)</f>
        <v>43015</v>
      </c>
      <c r="T1636" s="59">
        <f>IF(AND(class[[#This Row],[flow]]&gt;=class[[#This Row],[low]], class[[#This Row],[flow]]&lt;=class[[#This Row],[high]]),1,0)</f>
        <v>0</v>
      </c>
    </row>
    <row r="1637" spans="1:20">
      <c r="A1637" s="59">
        <v>11514</v>
      </c>
      <c r="B1637" s="59">
        <v>3</v>
      </c>
      <c r="C1637" s="59">
        <v>1</v>
      </c>
      <c r="D1637" s="59">
        <v>2</v>
      </c>
      <c r="E1637" s="59" t="s">
        <v>82</v>
      </c>
      <c r="F1637" s="59">
        <v>3</v>
      </c>
      <c r="G1637" s="227">
        <v>3</v>
      </c>
      <c r="H1637" s="227">
        <v>3</v>
      </c>
      <c r="I1637" s="227">
        <v>14</v>
      </c>
      <c r="J1637" s="59">
        <v>35532</v>
      </c>
      <c r="K1637" s="78">
        <f>VLOOKUP(class[[#This Row],[hwycov_id]],flow[[hwycov_id]:[flow_day]],2,FALSE)</f>
        <v>35941.509582999999</v>
      </c>
      <c r="L1637" s="229">
        <f t="shared" si="78"/>
        <v>1.1525092395586967E-2</v>
      </c>
      <c r="M1637" s="228">
        <f t="shared" si="79"/>
        <v>409.50958299999911</v>
      </c>
      <c r="N1637" s="228">
        <f t="shared" si="80"/>
        <v>167698.09856883317</v>
      </c>
      <c r="O1637" s="59" t="e">
        <f>VLOOKUP(class[[#This Row],[hwycov_id]],check!$A$2:$P$26,16,FALSE)</f>
        <v>#N/A</v>
      </c>
      <c r="P1637" s="59">
        <v>1661</v>
      </c>
      <c r="Q1637" s="304">
        <f>ROUND(class[[#This Row],[count]],-3)</f>
        <v>36000</v>
      </c>
      <c r="R1637" s="321">
        <f>VLOOKUP(class[[#This Row],[count_rd]],caltran!$J$2:$P$182,7,FALSE)</f>
        <v>27815.999999999996</v>
      </c>
      <c r="S1637" s="321">
        <f>VLOOKUP(class[[#This Row],[count_rd]],caltran!$J$2:$P$182,6,FALSE)</f>
        <v>44184</v>
      </c>
      <c r="T1637" s="59">
        <f>IF(AND(class[[#This Row],[flow]]&gt;=class[[#This Row],[low]], class[[#This Row],[flow]]&lt;=class[[#This Row],[high]]),1,0)</f>
        <v>1</v>
      </c>
    </row>
    <row r="1638" spans="1:20">
      <c r="A1638" s="59">
        <v>15171</v>
      </c>
      <c r="B1638" s="59">
        <v>3</v>
      </c>
      <c r="C1638" s="59">
        <v>1</v>
      </c>
      <c r="D1638" s="59">
        <v>2</v>
      </c>
      <c r="E1638" s="59" t="s">
        <v>82</v>
      </c>
      <c r="F1638" s="59">
        <v>3</v>
      </c>
      <c r="G1638" s="227">
        <v>3</v>
      </c>
      <c r="H1638" s="227">
        <v>3</v>
      </c>
      <c r="I1638" s="227">
        <v>14</v>
      </c>
      <c r="J1638" s="59">
        <v>36446</v>
      </c>
      <c r="K1638" s="78">
        <f>VLOOKUP(class[[#This Row],[hwycov_id]],flow[[hwycov_id]:[flow_day]],2,FALSE)</f>
        <v>37949.530609000001</v>
      </c>
      <c r="L1638" s="229">
        <f t="shared" si="78"/>
        <v>4.1253652225209825E-2</v>
      </c>
      <c r="M1638" s="228">
        <f t="shared" si="79"/>
        <v>1503.5306090000013</v>
      </c>
      <c r="N1638" s="228">
        <f t="shared" si="80"/>
        <v>2260604.2921999148</v>
      </c>
      <c r="O1638" s="59" t="e">
        <f>VLOOKUP(class[[#This Row],[hwycov_id]],check!$A$2:$P$26,16,FALSE)</f>
        <v>#N/A</v>
      </c>
      <c r="P1638" s="59">
        <v>1662</v>
      </c>
      <c r="Q1638" s="304">
        <f>ROUND(class[[#This Row],[count]],-3)</f>
        <v>36000</v>
      </c>
      <c r="R1638" s="321">
        <f>VLOOKUP(class[[#This Row],[count_rd]],caltran!$J$2:$P$182,7,FALSE)</f>
        <v>27815.999999999996</v>
      </c>
      <c r="S1638" s="321">
        <f>VLOOKUP(class[[#This Row],[count_rd]],caltran!$J$2:$P$182,6,FALSE)</f>
        <v>44184</v>
      </c>
      <c r="T1638" s="59">
        <f>IF(AND(class[[#This Row],[flow]]&gt;=class[[#This Row],[low]], class[[#This Row],[flow]]&lt;=class[[#This Row],[high]]),1,0)</f>
        <v>1</v>
      </c>
    </row>
    <row r="1639" spans="1:20">
      <c r="A1639" s="59">
        <v>11586</v>
      </c>
      <c r="B1639" s="59">
        <v>3</v>
      </c>
      <c r="C1639" s="59">
        <v>1</v>
      </c>
      <c r="D1639" s="59">
        <v>2</v>
      </c>
      <c r="E1639" s="59" t="s">
        <v>82</v>
      </c>
      <c r="F1639" s="59">
        <v>3</v>
      </c>
      <c r="G1639" s="227">
        <v>3</v>
      </c>
      <c r="H1639" s="227">
        <v>5</v>
      </c>
      <c r="I1639" s="227">
        <v>16</v>
      </c>
      <c r="J1639" s="59">
        <v>37200</v>
      </c>
      <c r="K1639" s="78">
        <f>VLOOKUP(class[[#This Row],[hwycov_id]],flow[[hwycov_id]:[flow_day]],2,FALSE)</f>
        <v>28541.564361999997</v>
      </c>
      <c r="L1639" s="229">
        <f t="shared" si="78"/>
        <v>-0.23275364618279581</v>
      </c>
      <c r="M1639" s="228">
        <f t="shared" si="79"/>
        <v>-8658.4356380000027</v>
      </c>
      <c r="N1639" s="228">
        <f t="shared" si="80"/>
        <v>74968507.697388515</v>
      </c>
      <c r="O1639" s="59" t="e">
        <f>VLOOKUP(class[[#This Row],[hwycov_id]],check!$A$2:$P$26,16,FALSE)</f>
        <v>#N/A</v>
      </c>
      <c r="P1639" s="59">
        <v>1663</v>
      </c>
      <c r="Q1639" s="304">
        <f>ROUND(class[[#This Row],[count]],-3)</f>
        <v>37000</v>
      </c>
      <c r="R1639" s="321">
        <f>VLOOKUP(class[[#This Row],[count_rd]],caltran!$J$2:$P$182,7,FALSE)</f>
        <v>28660.611111111113</v>
      </c>
      <c r="S1639" s="321">
        <f>VLOOKUP(class[[#This Row],[count_rd]],caltran!$J$2:$P$182,6,FALSE)</f>
        <v>45339.388888888891</v>
      </c>
      <c r="T1639" s="59">
        <f>IF(AND(class[[#This Row],[flow]]&gt;=class[[#This Row],[low]], class[[#This Row],[flow]]&lt;=class[[#This Row],[high]]),1,0)</f>
        <v>0</v>
      </c>
    </row>
    <row r="1640" spans="1:20">
      <c r="A1640" s="59">
        <v>11590</v>
      </c>
      <c r="B1640" s="59">
        <v>3</v>
      </c>
      <c r="C1640" s="59">
        <v>1</v>
      </c>
      <c r="D1640" s="59">
        <v>2</v>
      </c>
      <c r="E1640" s="59" t="s">
        <v>82</v>
      </c>
      <c r="F1640" s="59">
        <v>3</v>
      </c>
      <c r="G1640" s="227">
        <v>3</v>
      </c>
      <c r="H1640" s="227">
        <v>5</v>
      </c>
      <c r="I1640" s="227">
        <v>5</v>
      </c>
      <c r="J1640" s="59">
        <v>37400</v>
      </c>
      <c r="K1640" s="78">
        <f>VLOOKUP(class[[#This Row],[hwycov_id]],flow[[hwycov_id]:[flow_day]],2,FALSE)</f>
        <v>38326.136261</v>
      </c>
      <c r="L1640" s="229">
        <f t="shared" si="78"/>
        <v>2.4763001631016079E-2</v>
      </c>
      <c r="M1640" s="228">
        <f t="shared" si="79"/>
        <v>926.13626099999965</v>
      </c>
      <c r="N1640" s="228">
        <f t="shared" si="80"/>
        <v>857728.37393905944</v>
      </c>
      <c r="O1640" s="59" t="e">
        <f>VLOOKUP(class[[#This Row],[hwycov_id]],check!$A$2:$P$26,16,FALSE)</f>
        <v>#N/A</v>
      </c>
      <c r="P1640" s="59">
        <v>1664</v>
      </c>
      <c r="Q1640" s="304">
        <f>ROUND(class[[#This Row],[count]],-3)</f>
        <v>37000</v>
      </c>
      <c r="R1640" s="321">
        <f>VLOOKUP(class[[#This Row],[count_rd]],caltran!$J$2:$P$182,7,FALSE)</f>
        <v>28660.611111111113</v>
      </c>
      <c r="S1640" s="321">
        <f>VLOOKUP(class[[#This Row],[count_rd]],caltran!$J$2:$P$182,6,FALSE)</f>
        <v>45339.388888888891</v>
      </c>
      <c r="T1640" s="59">
        <f>IF(AND(class[[#This Row],[flow]]&gt;=class[[#This Row],[low]], class[[#This Row],[flow]]&lt;=class[[#This Row],[high]]),1,0)</f>
        <v>1</v>
      </c>
    </row>
    <row r="1641" spans="1:20">
      <c r="A1641" s="59">
        <v>20848</v>
      </c>
      <c r="B1641" s="59">
        <v>3</v>
      </c>
      <c r="C1641" s="59">
        <v>1</v>
      </c>
      <c r="D1641" s="59">
        <v>1</v>
      </c>
      <c r="E1641" s="59" t="s">
        <v>82</v>
      </c>
      <c r="F1641" s="59">
        <v>3</v>
      </c>
      <c r="G1641" s="227">
        <v>3</v>
      </c>
      <c r="H1641" s="227">
        <v>7</v>
      </c>
      <c r="I1641" s="227">
        <v>7</v>
      </c>
      <c r="J1641" s="59">
        <v>37500</v>
      </c>
      <c r="K1641" s="78">
        <f>VLOOKUP(class[[#This Row],[hwycov_id]],flow[[hwycov_id]:[flow_day]],2,FALSE)</f>
        <v>10469.019226</v>
      </c>
      <c r="L1641" s="229">
        <f t="shared" si="78"/>
        <v>-0.72082615397333338</v>
      </c>
      <c r="M1641" s="228">
        <f t="shared" si="79"/>
        <v>-27030.980774</v>
      </c>
      <c r="N1641" s="228">
        <f t="shared" si="80"/>
        <v>730673921.6043576</v>
      </c>
      <c r="O1641" s="59" t="e">
        <f>VLOOKUP(class[[#This Row],[hwycov_id]],check!$A$2:$P$26,16,FALSE)</f>
        <v>#N/A</v>
      </c>
      <c r="P1641" s="59">
        <v>1665</v>
      </c>
      <c r="Q1641" s="304">
        <f>ROUND(class[[#This Row],[count]],-3)</f>
        <v>38000</v>
      </c>
      <c r="R1641" s="321">
        <f>VLOOKUP(class[[#This Row],[count_rd]],caltran!$J$2:$P$182,7,FALSE)</f>
        <v>29488</v>
      </c>
      <c r="S1641" s="321">
        <f>VLOOKUP(class[[#This Row],[count_rd]],caltran!$J$2:$P$182,6,FALSE)</f>
        <v>46512</v>
      </c>
      <c r="T1641" s="59">
        <f>IF(AND(class[[#This Row],[flow]]&gt;=class[[#This Row],[low]], class[[#This Row],[flow]]&lt;=class[[#This Row],[high]]),1,0)</f>
        <v>0</v>
      </c>
    </row>
    <row r="1642" spans="1:20">
      <c r="A1642" s="59">
        <v>11987</v>
      </c>
      <c r="B1642" s="59">
        <v>3</v>
      </c>
      <c r="C1642" s="59">
        <v>1</v>
      </c>
      <c r="D1642" s="59">
        <v>2</v>
      </c>
      <c r="E1642" s="59" t="s">
        <v>82</v>
      </c>
      <c r="F1642" s="59">
        <v>3</v>
      </c>
      <c r="G1642" s="227">
        <v>3</v>
      </c>
      <c r="H1642" s="227">
        <v>2</v>
      </c>
      <c r="I1642" s="227">
        <v>14</v>
      </c>
      <c r="J1642" s="59">
        <v>37930</v>
      </c>
      <c r="K1642" s="78">
        <f>VLOOKUP(class[[#This Row],[hwycov_id]],flow[[hwycov_id]:[flow_day]],2,FALSE)</f>
        <v>31897.723052999998</v>
      </c>
      <c r="L1642" s="229">
        <f t="shared" si="78"/>
        <v>-0.15903709325072513</v>
      </c>
      <c r="M1642" s="228">
        <f t="shared" si="79"/>
        <v>-6032.2769470000021</v>
      </c>
      <c r="N1642" s="228">
        <f t="shared" si="80"/>
        <v>36388365.165307663</v>
      </c>
      <c r="O1642" s="59" t="e">
        <f>VLOOKUP(class[[#This Row],[hwycov_id]],check!$A$2:$P$26,16,FALSE)</f>
        <v>#N/A</v>
      </c>
      <c r="P1642" s="59">
        <v>1666</v>
      </c>
      <c r="Q1642" s="304">
        <f>ROUND(class[[#This Row],[count]],-3)</f>
        <v>38000</v>
      </c>
      <c r="R1642" s="321">
        <f>VLOOKUP(class[[#This Row],[count_rd]],caltran!$J$2:$P$182,7,FALSE)</f>
        <v>29488</v>
      </c>
      <c r="S1642" s="321">
        <f>VLOOKUP(class[[#This Row],[count_rd]],caltran!$J$2:$P$182,6,FALSE)</f>
        <v>46512</v>
      </c>
      <c r="T1642" s="59">
        <f>IF(AND(class[[#This Row],[flow]]&gt;=class[[#This Row],[low]], class[[#This Row],[flow]]&lt;=class[[#This Row],[high]]),1,0)</f>
        <v>1</v>
      </c>
    </row>
    <row r="1643" spans="1:20">
      <c r="A1643" s="59">
        <v>5706</v>
      </c>
      <c r="B1643" s="59">
        <v>3</v>
      </c>
      <c r="C1643" s="59">
        <v>1</v>
      </c>
      <c r="D1643" s="59">
        <v>2</v>
      </c>
      <c r="E1643" s="59" t="s">
        <v>82</v>
      </c>
      <c r="F1643" s="59">
        <v>3</v>
      </c>
      <c r="G1643" s="227">
        <v>3</v>
      </c>
      <c r="H1643" s="227">
        <v>2</v>
      </c>
      <c r="I1643" s="227">
        <v>14</v>
      </c>
      <c r="J1643" s="59">
        <v>38546</v>
      </c>
      <c r="K1643" s="78">
        <f>VLOOKUP(class[[#This Row],[hwycov_id]],flow[[hwycov_id]:[flow_day]],2,FALSE)</f>
        <v>30221.773101999999</v>
      </c>
      <c r="L1643" s="229">
        <f t="shared" si="78"/>
        <v>-0.2159556607170654</v>
      </c>
      <c r="M1643" s="228">
        <f t="shared" si="79"/>
        <v>-8324.2268980000008</v>
      </c>
      <c r="N1643" s="228">
        <f t="shared" si="80"/>
        <v>69292753.449386716</v>
      </c>
      <c r="O1643" s="59" t="e">
        <f>VLOOKUP(class[[#This Row],[hwycov_id]],check!$A$2:$P$26,16,FALSE)</f>
        <v>#N/A</v>
      </c>
      <c r="P1643" s="59">
        <v>1667</v>
      </c>
      <c r="Q1643" s="304">
        <f>ROUND(class[[#This Row],[count]],-3)</f>
        <v>39000</v>
      </c>
      <c r="R1643" s="321">
        <f>VLOOKUP(class[[#This Row],[count_rd]],caltran!$J$2:$P$182,7,FALSE)</f>
        <v>30361.5</v>
      </c>
      <c r="S1643" s="321">
        <f>VLOOKUP(class[[#This Row],[count_rd]],caltran!$J$2:$P$182,6,FALSE)</f>
        <v>47638.5</v>
      </c>
      <c r="T1643" s="59">
        <f>IF(AND(class[[#This Row],[flow]]&gt;=class[[#This Row],[low]], class[[#This Row],[flow]]&lt;=class[[#This Row],[high]]),1,0)</f>
        <v>0</v>
      </c>
    </row>
    <row r="1644" spans="1:20">
      <c r="A1644" s="59">
        <v>15345</v>
      </c>
      <c r="B1644" s="59">
        <v>3</v>
      </c>
      <c r="C1644" s="59">
        <v>1</v>
      </c>
      <c r="D1644" s="59">
        <v>2</v>
      </c>
      <c r="E1644" s="59" t="s">
        <v>82</v>
      </c>
      <c r="F1644" s="59">
        <v>3</v>
      </c>
      <c r="G1644" s="227">
        <v>3</v>
      </c>
      <c r="H1644" s="227">
        <v>7</v>
      </c>
      <c r="I1644" s="227">
        <v>7</v>
      </c>
      <c r="J1644" s="59">
        <v>38600</v>
      </c>
      <c r="K1644" s="78">
        <f>VLOOKUP(class[[#This Row],[hwycov_id]],flow[[hwycov_id]:[flow_day]],2,FALSE)</f>
        <v>19100.909423999998</v>
      </c>
      <c r="L1644" s="229">
        <f t="shared" si="78"/>
        <v>-0.50515778694300528</v>
      </c>
      <c r="M1644" s="228">
        <f t="shared" si="79"/>
        <v>-19499.090576000002</v>
      </c>
      <c r="N1644" s="228">
        <f t="shared" si="80"/>
        <v>380214533.2910521</v>
      </c>
      <c r="O1644" s="59" t="e">
        <f>VLOOKUP(class[[#This Row],[hwycov_id]],check!$A$2:$P$26,16,FALSE)</f>
        <v>#N/A</v>
      </c>
      <c r="P1644" s="59">
        <v>1668</v>
      </c>
      <c r="Q1644" s="304">
        <f>ROUND(class[[#This Row],[count]],-3)</f>
        <v>39000</v>
      </c>
      <c r="R1644" s="321">
        <f>VLOOKUP(class[[#This Row],[count_rd]],caltran!$J$2:$P$182,7,FALSE)</f>
        <v>30361.5</v>
      </c>
      <c r="S1644" s="321">
        <f>VLOOKUP(class[[#This Row],[count_rd]],caltran!$J$2:$P$182,6,FALSE)</f>
        <v>47638.5</v>
      </c>
      <c r="T1644" s="59">
        <f>IF(AND(class[[#This Row],[flow]]&gt;=class[[#This Row],[low]], class[[#This Row],[flow]]&lt;=class[[#This Row],[high]]),1,0)</f>
        <v>0</v>
      </c>
    </row>
    <row r="1645" spans="1:20">
      <c r="A1645" s="59">
        <v>4133</v>
      </c>
      <c r="B1645" s="59">
        <v>3</v>
      </c>
      <c r="C1645" s="59">
        <v>1</v>
      </c>
      <c r="D1645" s="59">
        <v>2</v>
      </c>
      <c r="E1645" s="59" t="s">
        <v>82</v>
      </c>
      <c r="F1645" s="59">
        <v>3</v>
      </c>
      <c r="G1645" s="227">
        <v>3</v>
      </c>
      <c r="H1645" s="227">
        <v>6</v>
      </c>
      <c r="I1645" s="227">
        <v>1</v>
      </c>
      <c r="J1645" s="59">
        <v>39500</v>
      </c>
      <c r="K1645" s="78">
        <f>VLOOKUP(class[[#This Row],[hwycov_id]],flow[[hwycov_id]:[flow_day]],2,FALSE)</f>
        <v>34024.784362999999</v>
      </c>
      <c r="L1645" s="229">
        <f t="shared" si="78"/>
        <v>-0.1386130541012659</v>
      </c>
      <c r="M1645" s="228">
        <f t="shared" si="79"/>
        <v>-5475.2156370000012</v>
      </c>
      <c r="N1645" s="228">
        <f t="shared" si="80"/>
        <v>29977986.271649327</v>
      </c>
      <c r="O1645" s="59" t="e">
        <f>VLOOKUP(class[[#This Row],[hwycov_id]],check!$A$2:$P$26,16,FALSE)</f>
        <v>#N/A</v>
      </c>
      <c r="P1645" s="59">
        <v>1669</v>
      </c>
      <c r="Q1645" s="304">
        <f>ROUND(class[[#This Row],[count]],-3)</f>
        <v>40000</v>
      </c>
      <c r="R1645" s="321">
        <f>VLOOKUP(class[[#This Row],[count_rd]],caltran!$J$2:$P$182,7,FALSE)</f>
        <v>31240</v>
      </c>
      <c r="S1645" s="321">
        <f>VLOOKUP(class[[#This Row],[count_rd]],caltran!$J$2:$P$182,6,FALSE)</f>
        <v>48760</v>
      </c>
      <c r="T1645" s="59">
        <f>IF(AND(class[[#This Row],[flow]]&gt;=class[[#This Row],[low]], class[[#This Row],[flow]]&lt;=class[[#This Row],[high]]),1,0)</f>
        <v>1</v>
      </c>
    </row>
    <row r="1646" spans="1:20">
      <c r="A1646" s="59">
        <v>31272</v>
      </c>
      <c r="B1646" s="59">
        <v>3</v>
      </c>
      <c r="C1646" s="59">
        <v>1</v>
      </c>
      <c r="D1646" s="59">
        <v>2</v>
      </c>
      <c r="E1646" s="59" t="s">
        <v>82</v>
      </c>
      <c r="F1646" s="59">
        <v>3</v>
      </c>
      <c r="G1646" s="227">
        <v>3</v>
      </c>
      <c r="H1646" s="227">
        <v>3</v>
      </c>
      <c r="I1646" s="227">
        <v>14</v>
      </c>
      <c r="J1646" s="59">
        <v>39765</v>
      </c>
      <c r="K1646" s="78">
        <f>VLOOKUP(class[[#This Row],[hwycov_id]],flow[[hwycov_id]:[flow_day]],2,FALSE)</f>
        <v>33132.82776</v>
      </c>
      <c r="L1646" s="229">
        <f t="shared" si="78"/>
        <v>-0.16678416295737453</v>
      </c>
      <c r="M1646" s="228">
        <f t="shared" si="79"/>
        <v>-6632.1722399999999</v>
      </c>
      <c r="N1646" s="228">
        <f t="shared" si="80"/>
        <v>43985708.621026613</v>
      </c>
      <c r="O1646" s="59" t="e">
        <f>VLOOKUP(class[[#This Row],[hwycov_id]],check!$A$2:$P$26,16,FALSE)</f>
        <v>#N/A</v>
      </c>
      <c r="P1646" s="59">
        <v>1670</v>
      </c>
      <c r="Q1646" s="304">
        <f>ROUND(class[[#This Row],[count]],-3)</f>
        <v>40000</v>
      </c>
      <c r="R1646" s="321">
        <f>VLOOKUP(class[[#This Row],[count_rd]],caltran!$J$2:$P$182,7,FALSE)</f>
        <v>31240</v>
      </c>
      <c r="S1646" s="321">
        <f>VLOOKUP(class[[#This Row],[count_rd]],caltran!$J$2:$P$182,6,FALSE)</f>
        <v>48760</v>
      </c>
      <c r="T1646" s="59">
        <f>IF(AND(class[[#This Row],[flow]]&gt;=class[[#This Row],[low]], class[[#This Row],[flow]]&lt;=class[[#This Row],[high]]),1,0)</f>
        <v>1</v>
      </c>
    </row>
    <row r="1647" spans="1:20">
      <c r="A1647" s="59">
        <v>5236</v>
      </c>
      <c r="B1647" s="59">
        <v>3</v>
      </c>
      <c r="C1647" s="59">
        <v>1</v>
      </c>
      <c r="D1647" s="59">
        <v>2</v>
      </c>
      <c r="E1647" s="59" t="s">
        <v>82</v>
      </c>
      <c r="F1647" s="59">
        <v>3</v>
      </c>
      <c r="G1647" s="227">
        <v>3</v>
      </c>
      <c r="H1647" s="227">
        <v>2</v>
      </c>
      <c r="I1647" s="227">
        <v>14</v>
      </c>
      <c r="J1647" s="59">
        <v>39916</v>
      </c>
      <c r="K1647" s="78">
        <f>VLOOKUP(class[[#This Row],[hwycov_id]],flow[[hwycov_id]:[flow_day]],2,FALSE)</f>
        <v>34971.932130000001</v>
      </c>
      <c r="L1647" s="229">
        <f t="shared" si="78"/>
        <v>-0.12386180654374179</v>
      </c>
      <c r="M1647" s="228">
        <f t="shared" si="79"/>
        <v>-4944.0678699999989</v>
      </c>
      <c r="N1647" s="228">
        <f t="shared" si="80"/>
        <v>24443807.103166327</v>
      </c>
      <c r="O1647" s="59" t="e">
        <f>VLOOKUP(class[[#This Row],[hwycov_id]],check!$A$2:$P$26,16,FALSE)</f>
        <v>#N/A</v>
      </c>
      <c r="P1647" s="59">
        <v>1671</v>
      </c>
      <c r="Q1647" s="304">
        <f>ROUND(class[[#This Row],[count]],-3)</f>
        <v>40000</v>
      </c>
      <c r="R1647" s="321">
        <f>VLOOKUP(class[[#This Row],[count_rd]],caltran!$J$2:$P$182,7,FALSE)</f>
        <v>31240</v>
      </c>
      <c r="S1647" s="321">
        <f>VLOOKUP(class[[#This Row],[count_rd]],caltran!$J$2:$P$182,6,FALSE)</f>
        <v>48760</v>
      </c>
      <c r="T1647" s="59">
        <f>IF(AND(class[[#This Row],[flow]]&gt;=class[[#This Row],[low]], class[[#This Row],[flow]]&lt;=class[[#This Row],[high]]),1,0)</f>
        <v>1</v>
      </c>
    </row>
    <row r="1648" spans="1:20">
      <c r="A1648" s="59">
        <v>16394</v>
      </c>
      <c r="B1648" s="59">
        <v>3</v>
      </c>
      <c r="C1648" s="59">
        <v>1</v>
      </c>
      <c r="D1648" s="59">
        <v>2</v>
      </c>
      <c r="E1648" s="59" t="s">
        <v>82</v>
      </c>
      <c r="F1648" s="59">
        <v>3</v>
      </c>
      <c r="G1648" s="227">
        <v>4</v>
      </c>
      <c r="H1648" s="227">
        <v>3</v>
      </c>
      <c r="I1648" s="227">
        <v>14</v>
      </c>
      <c r="J1648" s="59">
        <v>40610</v>
      </c>
      <c r="K1648" s="78">
        <f>VLOOKUP(class[[#This Row],[hwycov_id]],flow[[hwycov_id]:[flow_day]],2,FALSE)</f>
        <v>33808.353942000002</v>
      </c>
      <c r="L1648" s="229">
        <f t="shared" si="78"/>
        <v>-0.16748697508002952</v>
      </c>
      <c r="M1648" s="228">
        <f t="shared" si="79"/>
        <v>-6801.6460579999984</v>
      </c>
      <c r="N1648" s="228">
        <f t="shared" si="80"/>
        <v>46262389.098306917</v>
      </c>
      <c r="O1648" s="59" t="e">
        <f>VLOOKUP(class[[#This Row],[hwycov_id]],check!$A$2:$P$26,16,FALSE)</f>
        <v>#N/A</v>
      </c>
      <c r="P1648" s="59">
        <v>1672</v>
      </c>
      <c r="Q1648" s="304">
        <f>ROUND(class[[#This Row],[count]],-3)</f>
        <v>41000</v>
      </c>
      <c r="R1648" s="321">
        <f>VLOOKUP(class[[#This Row],[count_rd]],caltran!$J$2:$P$182,7,FALSE)</f>
        <v>32089.333333333332</v>
      </c>
      <c r="S1648" s="321">
        <f>VLOOKUP(class[[#This Row],[count_rd]],caltran!$J$2:$P$182,6,FALSE)</f>
        <v>49910.666666666672</v>
      </c>
      <c r="T1648" s="59">
        <f>IF(AND(class[[#This Row],[flow]]&gt;=class[[#This Row],[low]], class[[#This Row],[flow]]&lt;=class[[#This Row],[high]]),1,0)</f>
        <v>1</v>
      </c>
    </row>
    <row r="1649" spans="1:20">
      <c r="A1649" s="59">
        <v>5144</v>
      </c>
      <c r="B1649" s="59">
        <v>3</v>
      </c>
      <c r="C1649" s="59">
        <v>1</v>
      </c>
      <c r="D1649" s="59">
        <v>2</v>
      </c>
      <c r="E1649" s="59" t="s">
        <v>82</v>
      </c>
      <c r="F1649" s="59">
        <v>3</v>
      </c>
      <c r="G1649" s="227">
        <v>4</v>
      </c>
      <c r="H1649" s="227">
        <v>2</v>
      </c>
      <c r="I1649" s="227">
        <v>14</v>
      </c>
      <c r="J1649" s="59">
        <v>46187</v>
      </c>
      <c r="K1649" s="78">
        <f>VLOOKUP(class[[#This Row],[hwycov_id]],flow[[hwycov_id]:[flow_day]],2,FALSE)</f>
        <v>55135.413207999998</v>
      </c>
      <c r="L1649" s="229">
        <f t="shared" si="78"/>
        <v>0.1937431140364172</v>
      </c>
      <c r="M1649" s="228">
        <f t="shared" si="79"/>
        <v>8948.4132079999981</v>
      </c>
      <c r="N1649" s="228">
        <f t="shared" si="80"/>
        <v>80074098.941108823</v>
      </c>
      <c r="O1649" s="59" t="e">
        <f>VLOOKUP(class[[#This Row],[hwycov_id]],check!$A$2:$P$26,16,FALSE)</f>
        <v>#N/A</v>
      </c>
      <c r="P1649" s="59">
        <v>1673</v>
      </c>
      <c r="Q1649" s="304">
        <f>ROUND(class[[#This Row],[count]],-3)</f>
        <v>46000</v>
      </c>
      <c r="R1649" s="321">
        <f>VLOOKUP(class[[#This Row],[count_rd]],caltran!$J$2:$P$182,7,FALSE)</f>
        <v>36462.666666666664</v>
      </c>
      <c r="S1649" s="321">
        <f>VLOOKUP(class[[#This Row],[count_rd]],caltran!$J$2:$P$182,6,FALSE)</f>
        <v>55537.333333333336</v>
      </c>
      <c r="T1649" s="59">
        <f>IF(AND(class[[#This Row],[flow]]&gt;=class[[#This Row],[low]], class[[#This Row],[flow]]&lt;=class[[#This Row],[high]]),1,0)</f>
        <v>1</v>
      </c>
    </row>
    <row r="1650" spans="1:20">
      <c r="A1650" s="59">
        <v>1283</v>
      </c>
      <c r="B1650" s="59">
        <v>3</v>
      </c>
      <c r="C1650" s="59">
        <v>1</v>
      </c>
      <c r="D1650" s="59">
        <v>2</v>
      </c>
      <c r="E1650" s="59" t="s">
        <v>82</v>
      </c>
      <c r="F1650" s="59">
        <v>3</v>
      </c>
      <c r="G1650" s="227">
        <v>5</v>
      </c>
      <c r="H1650" s="227">
        <v>3</v>
      </c>
      <c r="I1650" s="227">
        <v>14</v>
      </c>
      <c r="J1650" s="59">
        <v>51280</v>
      </c>
      <c r="K1650" s="78">
        <f>VLOOKUP(class[[#This Row],[hwycov_id]],flow[[hwycov_id]:[flow_day]],2,FALSE)</f>
        <v>52363.288453999994</v>
      </c>
      <c r="L1650" s="229">
        <f t="shared" si="78"/>
        <v>2.1124969851793907E-2</v>
      </c>
      <c r="M1650" s="228">
        <f t="shared" si="79"/>
        <v>1083.2884539999941</v>
      </c>
      <c r="N1650" s="228">
        <f t="shared" si="80"/>
        <v>1173513.8745696973</v>
      </c>
      <c r="O1650" s="59" t="e">
        <f>VLOOKUP(class[[#This Row],[hwycov_id]],check!$A$2:$P$26,16,FALSE)</f>
        <v>#N/A</v>
      </c>
      <c r="P1650" s="59">
        <v>1674</v>
      </c>
      <c r="Q1650" s="304">
        <f>ROUND(class[[#This Row],[count]],-3)</f>
        <v>51000</v>
      </c>
      <c r="R1650" s="321">
        <f>VLOOKUP(class[[#This Row],[count_rd]],caltran!$J$2:$P$182,7,FALSE)</f>
        <v>40919</v>
      </c>
      <c r="S1650" s="321">
        <f>VLOOKUP(class[[#This Row],[count_rd]],caltran!$J$2:$P$182,6,FALSE)</f>
        <v>61081</v>
      </c>
      <c r="T1650" s="59">
        <f>IF(AND(class[[#This Row],[flow]]&gt;=class[[#This Row],[low]], class[[#This Row],[flow]]&lt;=class[[#This Row],[high]]),1,0)</f>
        <v>1</v>
      </c>
    </row>
    <row r="1651" spans="1:20">
      <c r="A1651" s="59">
        <v>5051</v>
      </c>
      <c r="B1651" s="59">
        <v>3</v>
      </c>
      <c r="C1651" s="59">
        <v>1</v>
      </c>
      <c r="D1651" s="59">
        <v>2</v>
      </c>
      <c r="E1651" s="59" t="s">
        <v>82</v>
      </c>
      <c r="F1651" s="59">
        <v>3</v>
      </c>
      <c r="G1651" s="227">
        <v>5</v>
      </c>
      <c r="H1651" s="227">
        <v>3</v>
      </c>
      <c r="I1651" s="227">
        <v>14</v>
      </c>
      <c r="J1651" s="59">
        <v>52257</v>
      </c>
      <c r="K1651" s="78">
        <f>VLOOKUP(class[[#This Row],[hwycov_id]],flow[[hwycov_id]:[flow_day]],2,FALSE)</f>
        <v>40457.464494</v>
      </c>
      <c r="L1651" s="229">
        <f t="shared" si="78"/>
        <v>-0.2257981802629313</v>
      </c>
      <c r="M1651" s="228">
        <f t="shared" si="79"/>
        <v>-11799.535506</v>
      </c>
      <c r="N1651" s="228">
        <f t="shared" si="80"/>
        <v>139229038.15735468</v>
      </c>
      <c r="O1651" s="59" t="e">
        <f>VLOOKUP(class[[#This Row],[hwycov_id]],check!$A$2:$P$26,16,FALSE)</f>
        <v>#N/A</v>
      </c>
      <c r="P1651" s="59">
        <v>1675</v>
      </c>
      <c r="Q1651" s="304">
        <f>ROUND(class[[#This Row],[count]],-3)</f>
        <v>52000</v>
      </c>
      <c r="R1651" s="321">
        <f>VLOOKUP(class[[#This Row],[count_rd]],caltran!$J$2:$P$182,7,FALSE)</f>
        <v>41810.888888888891</v>
      </c>
      <c r="S1651" s="321">
        <f>VLOOKUP(class[[#This Row],[count_rd]],caltran!$J$2:$P$182,6,FALSE)</f>
        <v>62189.111111111109</v>
      </c>
      <c r="T1651" s="59">
        <f>IF(AND(class[[#This Row],[flow]]&gt;=class[[#This Row],[low]], class[[#This Row],[flow]]&lt;=class[[#This Row],[high]]),1,0)</f>
        <v>0</v>
      </c>
    </row>
    <row r="1652" spans="1:20">
      <c r="A1652" s="59">
        <v>12880</v>
      </c>
      <c r="B1652" s="59">
        <v>3</v>
      </c>
      <c r="C1652" s="59">
        <v>1</v>
      </c>
      <c r="D1652" s="59">
        <v>2</v>
      </c>
      <c r="E1652" s="59" t="s">
        <v>82</v>
      </c>
      <c r="F1652" s="59">
        <v>3</v>
      </c>
      <c r="G1652" s="227">
        <v>5</v>
      </c>
      <c r="H1652" s="227">
        <v>7</v>
      </c>
      <c r="I1652" s="227">
        <v>7</v>
      </c>
      <c r="J1652" s="59">
        <v>54300</v>
      </c>
      <c r="K1652" s="78">
        <f>VLOOKUP(class[[#This Row],[hwycov_id]],flow[[hwycov_id]:[flow_day]],2,FALSE)</f>
        <v>21644.848571999995</v>
      </c>
      <c r="L1652" s="229">
        <f t="shared" si="78"/>
        <v>-0.60138400419889515</v>
      </c>
      <c r="M1652" s="228">
        <f t="shared" si="79"/>
        <v>-32655.151428000005</v>
      </c>
      <c r="N1652" s="228">
        <f t="shared" si="80"/>
        <v>1066358914.7856108</v>
      </c>
      <c r="O1652" s="59" t="e">
        <f>VLOOKUP(class[[#This Row],[hwycov_id]],check!$A$2:$P$26,16,FALSE)</f>
        <v>#N/A</v>
      </c>
      <c r="P1652" s="59">
        <v>1676</v>
      </c>
      <c r="Q1652" s="304">
        <f>ROUND(class[[#This Row],[count]],-3)</f>
        <v>54000</v>
      </c>
      <c r="R1652" s="321">
        <f>VLOOKUP(class[[#This Row],[count_rd]],caltran!$J$2:$P$182,7,FALSE)</f>
        <v>43605</v>
      </c>
      <c r="S1652" s="321">
        <f>VLOOKUP(class[[#This Row],[count_rd]],caltran!$J$2:$P$182,6,FALSE)</f>
        <v>64394.999999999993</v>
      </c>
      <c r="T1652" s="59">
        <f>IF(AND(class[[#This Row],[flow]]&gt;=class[[#This Row],[low]], class[[#This Row],[flow]]&lt;=class[[#This Row],[high]]),1,0)</f>
        <v>0</v>
      </c>
    </row>
    <row r="1653" spans="1:20">
      <c r="A1653" s="59">
        <v>17892</v>
      </c>
      <c r="B1653" s="59">
        <v>3</v>
      </c>
      <c r="C1653" s="59">
        <v>1</v>
      </c>
      <c r="D1653" s="59">
        <v>2</v>
      </c>
      <c r="E1653" s="59" t="s">
        <v>82</v>
      </c>
      <c r="F1653" s="59">
        <v>3</v>
      </c>
      <c r="G1653" s="227">
        <v>5</v>
      </c>
      <c r="H1653" s="227">
        <v>7</v>
      </c>
      <c r="I1653" s="227">
        <v>7</v>
      </c>
      <c r="J1653" s="59">
        <v>55600</v>
      </c>
      <c r="K1653" s="78">
        <f>VLOOKUP(class[[#This Row],[hwycov_id]],flow[[hwycov_id]:[flow_day]],2,FALSE)</f>
        <v>28864.485352</v>
      </c>
      <c r="L1653" s="229">
        <f t="shared" si="78"/>
        <v>-0.48085458000000003</v>
      </c>
      <c r="M1653" s="228">
        <f t="shared" si="79"/>
        <v>-26735.514648</v>
      </c>
      <c r="N1653" s="228">
        <f t="shared" si="80"/>
        <v>714787743.49342263</v>
      </c>
      <c r="O1653" s="59" t="e">
        <f>VLOOKUP(class[[#This Row],[hwycov_id]],check!$A$2:$P$26,16,FALSE)</f>
        <v>#N/A</v>
      </c>
      <c r="P1653" s="59">
        <v>1677</v>
      </c>
      <c r="Q1653" s="304">
        <f>ROUND(class[[#This Row],[count]],-3)</f>
        <v>56000</v>
      </c>
      <c r="R1653" s="321">
        <f>VLOOKUP(class[[#This Row],[count_rd]],caltran!$J$2:$P$182,7,FALSE)</f>
        <v>45453.333333333336</v>
      </c>
      <c r="S1653" s="321">
        <f>VLOOKUP(class[[#This Row],[count_rd]],caltran!$J$2:$P$182,6,FALSE)</f>
        <v>66546.666666666657</v>
      </c>
      <c r="T1653" s="59">
        <f>IF(AND(class[[#This Row],[flow]]&gt;=class[[#This Row],[low]], class[[#This Row],[flow]]&lt;=class[[#This Row],[high]]),1,0)</f>
        <v>0</v>
      </c>
    </row>
    <row r="1654" spans="1:20">
      <c r="A1654" s="59">
        <v>3854</v>
      </c>
      <c r="B1654" s="59">
        <v>3</v>
      </c>
      <c r="C1654" s="59">
        <v>1</v>
      </c>
      <c r="D1654" s="59">
        <v>2</v>
      </c>
      <c r="E1654" s="59" t="s">
        <v>82</v>
      </c>
      <c r="F1654" s="59">
        <v>3</v>
      </c>
      <c r="G1654" s="227">
        <v>5</v>
      </c>
      <c r="H1654" s="227">
        <v>3</v>
      </c>
      <c r="I1654" s="227">
        <v>14</v>
      </c>
      <c r="J1654" s="59">
        <v>58950</v>
      </c>
      <c r="K1654" s="78">
        <f>VLOOKUP(class[[#This Row],[hwycov_id]],flow[[hwycov_id]:[flow_day]],2,FALSE)</f>
        <v>70487.040527000005</v>
      </c>
      <c r="L1654" s="229">
        <f t="shared" si="78"/>
        <v>0.19570891479219688</v>
      </c>
      <c r="M1654" s="228">
        <f t="shared" si="79"/>
        <v>11537.040527000005</v>
      </c>
      <c r="N1654" s="228">
        <f t="shared" si="80"/>
        <v>133103304.12164055</v>
      </c>
      <c r="O1654" s="59" t="e">
        <f>VLOOKUP(class[[#This Row],[hwycov_id]],check!$A$2:$P$26,16,FALSE)</f>
        <v>#N/A</v>
      </c>
      <c r="P1654" s="59">
        <v>1678</v>
      </c>
      <c r="Q1654" s="304">
        <f>ROUND(class[[#This Row],[count]],-3)</f>
        <v>59000</v>
      </c>
      <c r="R1654" s="321">
        <f>VLOOKUP(class[[#This Row],[count_rd]],caltran!$J$2:$P$182,7,FALSE)</f>
        <v>48232.5</v>
      </c>
      <c r="S1654" s="321">
        <f>VLOOKUP(class[[#This Row],[count_rd]],caltran!$J$2:$P$182,6,FALSE)</f>
        <v>69767.5</v>
      </c>
      <c r="T1654" s="59">
        <f>IF(AND(class[[#This Row],[flow]]&gt;=class[[#This Row],[low]], class[[#This Row],[flow]]&lt;=class[[#This Row],[high]]),1,0)</f>
        <v>0</v>
      </c>
    </row>
    <row r="1655" spans="1:20">
      <c r="A1655" s="59">
        <v>11757</v>
      </c>
      <c r="B1655" s="59">
        <v>4</v>
      </c>
      <c r="C1655" s="59">
        <v>1</v>
      </c>
      <c r="D1655" s="59">
        <v>2</v>
      </c>
      <c r="E1655" s="59" t="s">
        <v>82</v>
      </c>
      <c r="F1655" s="59">
        <v>4</v>
      </c>
      <c r="G1655" s="227">
        <v>0</v>
      </c>
      <c r="H1655" s="227">
        <v>8</v>
      </c>
      <c r="I1655" s="227">
        <v>19</v>
      </c>
      <c r="J1655" s="59">
        <v>500</v>
      </c>
      <c r="K1655" s="78">
        <f>VLOOKUP(class[[#This Row],[hwycov_id]],flow[[hwycov_id]:[flow_day]],2,FALSE)</f>
        <v>314.14043400000003</v>
      </c>
      <c r="L1655" s="229">
        <f t="shared" si="78"/>
        <v>-0.37171913199999995</v>
      </c>
      <c r="M1655" s="228">
        <f t="shared" si="79"/>
        <v>-185.85956599999997</v>
      </c>
      <c r="N1655" s="228">
        <f t="shared" si="80"/>
        <v>34543.778273708347</v>
      </c>
      <c r="O1655" s="59" t="e">
        <f>VLOOKUP(class[[#This Row],[hwycov_id]],check!$A$2:$P$26,16,FALSE)</f>
        <v>#N/A</v>
      </c>
      <c r="P1655" s="59">
        <v>1679</v>
      </c>
      <c r="Q1655" s="304">
        <f>ROUND(class[[#This Row],[count]],-3)</f>
        <v>1000</v>
      </c>
      <c r="R1655" s="321">
        <f>VLOOKUP(class[[#This Row],[count_rd]],caltran!$J$2:$P$182,7,FALSE)</f>
        <v>370</v>
      </c>
      <c r="S1655" s="321">
        <f>VLOOKUP(class[[#This Row],[count_rd]],caltran!$J$2:$P$182,6,FALSE)</f>
        <v>1630</v>
      </c>
      <c r="T1655" s="59">
        <f>IF(AND(class[[#This Row],[flow]]&gt;=class[[#This Row],[low]], class[[#This Row],[flow]]&lt;=class[[#This Row],[high]]),1,0)</f>
        <v>0</v>
      </c>
    </row>
    <row r="1656" spans="1:20">
      <c r="A1656" s="59">
        <v>17792</v>
      </c>
      <c r="B1656" s="59">
        <v>4</v>
      </c>
      <c r="C1656" s="59">
        <v>1</v>
      </c>
      <c r="D1656" s="59">
        <v>2</v>
      </c>
      <c r="E1656" s="59" t="s">
        <v>82</v>
      </c>
      <c r="F1656" s="59">
        <v>4</v>
      </c>
      <c r="G1656" s="227">
        <v>0</v>
      </c>
      <c r="H1656" s="227">
        <v>8</v>
      </c>
      <c r="I1656" s="227">
        <v>19</v>
      </c>
      <c r="J1656" s="59">
        <v>500</v>
      </c>
      <c r="K1656" s="78">
        <f>VLOOKUP(class[[#This Row],[hwycov_id]],flow[[hwycov_id]:[flow_day]],2,FALSE)</f>
        <v>242.76951100000002</v>
      </c>
      <c r="L1656" s="229">
        <f t="shared" si="78"/>
        <v>-0.51446097800000001</v>
      </c>
      <c r="M1656" s="228">
        <f t="shared" si="79"/>
        <v>-257.23048899999998</v>
      </c>
      <c r="N1656" s="228">
        <f t="shared" si="80"/>
        <v>66167.524471179117</v>
      </c>
      <c r="O1656" s="59" t="e">
        <f>VLOOKUP(class[[#This Row],[hwycov_id]],check!$A$2:$P$26,16,FALSE)</f>
        <v>#N/A</v>
      </c>
      <c r="P1656" s="59">
        <v>1680</v>
      </c>
      <c r="Q1656" s="304">
        <f>ROUND(class[[#This Row],[count]],-3)</f>
        <v>1000</v>
      </c>
      <c r="R1656" s="321">
        <f>VLOOKUP(class[[#This Row],[count_rd]],caltran!$J$2:$P$182,7,FALSE)</f>
        <v>370</v>
      </c>
      <c r="S1656" s="321">
        <f>VLOOKUP(class[[#This Row],[count_rd]],caltran!$J$2:$P$182,6,FALSE)</f>
        <v>1630</v>
      </c>
      <c r="T1656" s="59">
        <f>IF(AND(class[[#This Row],[flow]]&gt;=class[[#This Row],[low]], class[[#This Row],[flow]]&lt;=class[[#This Row],[high]]),1,0)</f>
        <v>0</v>
      </c>
    </row>
    <row r="1657" spans="1:20">
      <c r="A1657" s="59">
        <v>17010</v>
      </c>
      <c r="B1657" s="59">
        <v>4</v>
      </c>
      <c r="C1657" s="59">
        <v>1</v>
      </c>
      <c r="D1657" s="59">
        <v>2</v>
      </c>
      <c r="E1657" s="59" t="s">
        <v>82</v>
      </c>
      <c r="F1657" s="59">
        <v>4</v>
      </c>
      <c r="G1657" s="227">
        <v>0</v>
      </c>
      <c r="H1657" s="227">
        <v>8</v>
      </c>
      <c r="I1657" s="227">
        <v>19</v>
      </c>
      <c r="J1657" s="59">
        <v>500</v>
      </c>
      <c r="K1657" s="78">
        <f>VLOOKUP(class[[#This Row],[hwycov_id]],flow[[hwycov_id]:[flow_day]],2,FALSE)</f>
        <v>388.36353599999995</v>
      </c>
      <c r="L1657" s="229">
        <f t="shared" si="78"/>
        <v>-0.22327292800000009</v>
      </c>
      <c r="M1657" s="228">
        <f t="shared" si="79"/>
        <v>-111.63646400000005</v>
      </c>
      <c r="N1657" s="228">
        <f t="shared" si="80"/>
        <v>12462.700094423306</v>
      </c>
      <c r="O1657" s="59" t="e">
        <f>VLOOKUP(class[[#This Row],[hwycov_id]],check!$A$2:$P$26,16,FALSE)</f>
        <v>#N/A</v>
      </c>
      <c r="P1657" s="59">
        <v>1681</v>
      </c>
      <c r="Q1657" s="304">
        <f>ROUND(class[[#This Row],[count]],-3)</f>
        <v>1000</v>
      </c>
      <c r="R1657" s="321">
        <f>VLOOKUP(class[[#This Row],[count_rd]],caltran!$J$2:$P$182,7,FALSE)</f>
        <v>370</v>
      </c>
      <c r="S1657" s="321">
        <f>VLOOKUP(class[[#This Row],[count_rd]],caltran!$J$2:$P$182,6,FALSE)</f>
        <v>1630</v>
      </c>
      <c r="T1657" s="59">
        <f>IF(AND(class[[#This Row],[flow]]&gt;=class[[#This Row],[low]], class[[#This Row],[flow]]&lt;=class[[#This Row],[high]]),1,0)</f>
        <v>1</v>
      </c>
    </row>
    <row r="1658" spans="1:20">
      <c r="A1658" s="59">
        <v>5261</v>
      </c>
      <c r="B1658" s="59">
        <v>4</v>
      </c>
      <c r="C1658" s="59">
        <v>1</v>
      </c>
      <c r="D1658" s="59">
        <v>2</v>
      </c>
      <c r="E1658" s="59" t="s">
        <v>82</v>
      </c>
      <c r="F1658" s="59">
        <v>4</v>
      </c>
      <c r="G1658" s="227">
        <v>0</v>
      </c>
      <c r="H1658" s="227">
        <v>8</v>
      </c>
      <c r="I1658" s="227">
        <v>19</v>
      </c>
      <c r="J1658" s="59">
        <v>600</v>
      </c>
      <c r="K1658" s="78">
        <f>VLOOKUP(class[[#This Row],[hwycov_id]],flow[[hwycov_id]:[flow_day]],2,FALSE)</f>
        <v>258.72143899999998</v>
      </c>
      <c r="L1658" s="229">
        <f t="shared" si="78"/>
        <v>-0.56879760166666671</v>
      </c>
      <c r="M1658" s="228">
        <f t="shared" si="79"/>
        <v>-341.27856100000002</v>
      </c>
      <c r="N1658" s="228">
        <f t="shared" si="80"/>
        <v>116471.05619823074</v>
      </c>
      <c r="O1658" s="59" t="e">
        <f>VLOOKUP(class[[#This Row],[hwycov_id]],check!$A$2:$P$26,16,FALSE)</f>
        <v>#N/A</v>
      </c>
      <c r="P1658" s="59">
        <v>1682</v>
      </c>
      <c r="Q1658" s="304">
        <f>ROUND(class[[#This Row],[count]],-3)</f>
        <v>1000</v>
      </c>
      <c r="R1658" s="321">
        <f>VLOOKUP(class[[#This Row],[count_rd]],caltran!$J$2:$P$182,7,FALSE)</f>
        <v>370</v>
      </c>
      <c r="S1658" s="321">
        <f>VLOOKUP(class[[#This Row],[count_rd]],caltran!$J$2:$P$182,6,FALSE)</f>
        <v>1630</v>
      </c>
      <c r="T1658" s="59">
        <f>IF(AND(class[[#This Row],[flow]]&gt;=class[[#This Row],[low]], class[[#This Row],[flow]]&lt;=class[[#This Row],[high]]),1,0)</f>
        <v>0</v>
      </c>
    </row>
    <row r="1659" spans="1:20">
      <c r="A1659" s="59">
        <v>20413</v>
      </c>
      <c r="B1659" s="59">
        <v>4</v>
      </c>
      <c r="C1659" s="59">
        <v>1</v>
      </c>
      <c r="D1659" s="59">
        <v>2</v>
      </c>
      <c r="E1659" s="59" t="s">
        <v>82</v>
      </c>
      <c r="F1659" s="59">
        <v>4</v>
      </c>
      <c r="G1659" s="227">
        <v>0</v>
      </c>
      <c r="H1659" s="227">
        <v>8</v>
      </c>
      <c r="I1659" s="227">
        <v>19</v>
      </c>
      <c r="J1659" s="59">
        <v>900</v>
      </c>
      <c r="K1659" s="78">
        <f>VLOOKUP(class[[#This Row],[hwycov_id]],flow[[hwycov_id]:[flow_day]],2,FALSE)</f>
        <v>691.93873299999996</v>
      </c>
      <c r="L1659" s="229">
        <f t="shared" si="78"/>
        <v>-0.23117918555555561</v>
      </c>
      <c r="M1659" s="228">
        <f t="shared" si="79"/>
        <v>-208.06126700000004</v>
      </c>
      <c r="N1659" s="228">
        <f t="shared" si="80"/>
        <v>43289.490825645305</v>
      </c>
      <c r="O1659" s="59" t="e">
        <f>VLOOKUP(class[[#This Row],[hwycov_id]],check!$A$2:$P$26,16,FALSE)</f>
        <v>#N/A</v>
      </c>
      <c r="P1659" s="59">
        <v>1683</v>
      </c>
      <c r="Q1659" s="304">
        <f>ROUND(class[[#This Row],[count]],-3)</f>
        <v>1000</v>
      </c>
      <c r="R1659" s="321">
        <f>VLOOKUP(class[[#This Row],[count_rd]],caltran!$J$2:$P$182,7,FALSE)</f>
        <v>370</v>
      </c>
      <c r="S1659" s="321">
        <f>VLOOKUP(class[[#This Row],[count_rd]],caltran!$J$2:$P$182,6,FALSE)</f>
        <v>1630</v>
      </c>
      <c r="T1659" s="59">
        <f>IF(AND(class[[#This Row],[flow]]&gt;=class[[#This Row],[low]], class[[#This Row],[flow]]&lt;=class[[#This Row],[high]]),1,0)</f>
        <v>1</v>
      </c>
    </row>
    <row r="1660" spans="1:20">
      <c r="A1660" s="59">
        <v>17153</v>
      </c>
      <c r="B1660" s="59">
        <v>4</v>
      </c>
      <c r="C1660" s="59">
        <v>1</v>
      </c>
      <c r="D1660" s="59">
        <v>2</v>
      </c>
      <c r="E1660" s="59" t="s">
        <v>82</v>
      </c>
      <c r="F1660" s="59">
        <v>4</v>
      </c>
      <c r="G1660" s="227">
        <v>0</v>
      </c>
      <c r="H1660" s="227">
        <v>5</v>
      </c>
      <c r="I1660" s="227">
        <v>19</v>
      </c>
      <c r="J1660" s="59">
        <v>1000</v>
      </c>
      <c r="K1660" s="78">
        <f>VLOOKUP(class[[#This Row],[hwycov_id]],flow[[hwycov_id]:[flow_day]],2,FALSE)</f>
        <v>755.256531</v>
      </c>
      <c r="L1660" s="229">
        <f t="shared" si="78"/>
        <v>-0.24474346899999999</v>
      </c>
      <c r="M1660" s="228">
        <f t="shared" si="79"/>
        <v>-244.743469</v>
      </c>
      <c r="N1660" s="228">
        <f t="shared" si="80"/>
        <v>59899.365618153963</v>
      </c>
      <c r="O1660" s="59" t="e">
        <f>VLOOKUP(class[[#This Row],[hwycov_id]],check!$A$2:$P$26,16,FALSE)</f>
        <v>#N/A</v>
      </c>
      <c r="P1660" s="59">
        <v>1684</v>
      </c>
      <c r="Q1660" s="304">
        <f>ROUND(class[[#This Row],[count]],-3)</f>
        <v>1000</v>
      </c>
      <c r="R1660" s="321">
        <f>VLOOKUP(class[[#This Row],[count_rd]],caltran!$J$2:$P$182,7,FALSE)</f>
        <v>370</v>
      </c>
      <c r="S1660" s="321">
        <f>VLOOKUP(class[[#This Row],[count_rd]],caltran!$J$2:$P$182,6,FALSE)</f>
        <v>1630</v>
      </c>
      <c r="T1660" s="59">
        <f>IF(AND(class[[#This Row],[flow]]&gt;=class[[#This Row],[low]], class[[#This Row],[flow]]&lt;=class[[#This Row],[high]]),1,0)</f>
        <v>1</v>
      </c>
    </row>
    <row r="1661" spans="1:20">
      <c r="A1661" s="59">
        <v>17223</v>
      </c>
      <c r="B1661" s="59">
        <v>4</v>
      </c>
      <c r="C1661" s="59">
        <v>1</v>
      </c>
      <c r="D1661" s="59">
        <v>2</v>
      </c>
      <c r="E1661" s="59" t="s">
        <v>82</v>
      </c>
      <c r="F1661" s="59">
        <v>4</v>
      </c>
      <c r="G1661" s="227">
        <v>0</v>
      </c>
      <c r="H1661" s="227">
        <v>4</v>
      </c>
      <c r="I1661" s="227">
        <v>14</v>
      </c>
      <c r="J1661" s="59">
        <v>1013</v>
      </c>
      <c r="K1661" s="78">
        <f>VLOOKUP(class[[#This Row],[hwycov_id]],flow[[hwycov_id]:[flow_day]],2,FALSE)</f>
        <v>68.291247999999996</v>
      </c>
      <c r="L1661" s="229">
        <f t="shared" si="78"/>
        <v>-0.93258514511352419</v>
      </c>
      <c r="M1661" s="228">
        <f t="shared" si="79"/>
        <v>-944.708752</v>
      </c>
      <c r="N1661" s="228">
        <f t="shared" si="80"/>
        <v>892474.62610539747</v>
      </c>
      <c r="O1661" s="59" t="e">
        <f>VLOOKUP(class[[#This Row],[hwycov_id]],check!$A$2:$P$26,16,FALSE)</f>
        <v>#N/A</v>
      </c>
      <c r="P1661" s="59">
        <v>1685</v>
      </c>
      <c r="Q1661" s="304">
        <f>ROUND(class[[#This Row],[count]],-3)</f>
        <v>1000</v>
      </c>
      <c r="R1661" s="321">
        <f>VLOOKUP(class[[#This Row],[count_rd]],caltran!$J$2:$P$182,7,FALSE)</f>
        <v>370</v>
      </c>
      <c r="S1661" s="321">
        <f>VLOOKUP(class[[#This Row],[count_rd]],caltran!$J$2:$P$182,6,FALSE)</f>
        <v>1630</v>
      </c>
      <c r="T1661" s="59">
        <f>IF(AND(class[[#This Row],[flow]]&gt;=class[[#This Row],[low]], class[[#This Row],[flow]]&lt;=class[[#This Row],[high]]),1,0)</f>
        <v>0</v>
      </c>
    </row>
    <row r="1662" spans="1:20">
      <c r="A1662" s="59">
        <v>22914</v>
      </c>
      <c r="B1662" s="59">
        <v>4</v>
      </c>
      <c r="C1662" s="59">
        <v>1</v>
      </c>
      <c r="D1662" s="59">
        <v>2</v>
      </c>
      <c r="E1662" s="59" t="s">
        <v>82</v>
      </c>
      <c r="F1662" s="59">
        <v>4</v>
      </c>
      <c r="G1662" s="227">
        <v>0</v>
      </c>
      <c r="H1662" s="227">
        <v>8</v>
      </c>
      <c r="I1662" s="227">
        <v>19</v>
      </c>
      <c r="J1662" s="59">
        <v>1200</v>
      </c>
      <c r="K1662" s="78">
        <f>VLOOKUP(class[[#This Row],[hwycov_id]],flow[[hwycov_id]:[flow_day]],2,FALSE)</f>
        <v>1218.3588989999998</v>
      </c>
      <c r="L1662" s="229">
        <f t="shared" si="78"/>
        <v>1.5299082499999894E-2</v>
      </c>
      <c r="M1662" s="228">
        <f t="shared" si="79"/>
        <v>18.358898999999838</v>
      </c>
      <c r="N1662" s="228">
        <f t="shared" si="80"/>
        <v>337.04917249219505</v>
      </c>
      <c r="O1662" s="59" t="e">
        <f>VLOOKUP(class[[#This Row],[hwycov_id]],check!$A$2:$P$26,16,FALSE)</f>
        <v>#N/A</v>
      </c>
      <c r="P1662" s="59">
        <v>1686</v>
      </c>
      <c r="Q1662" s="304">
        <f>ROUND(class[[#This Row],[count]],-3)</f>
        <v>1000</v>
      </c>
      <c r="R1662" s="321">
        <f>VLOOKUP(class[[#This Row],[count_rd]],caltran!$J$2:$P$182,7,FALSE)</f>
        <v>370</v>
      </c>
      <c r="S1662" s="321">
        <f>VLOOKUP(class[[#This Row],[count_rd]],caltran!$J$2:$P$182,6,FALSE)</f>
        <v>1630</v>
      </c>
      <c r="T1662" s="59">
        <f>IF(AND(class[[#This Row],[flow]]&gt;=class[[#This Row],[low]], class[[#This Row],[flow]]&lt;=class[[#This Row],[high]]),1,0)</f>
        <v>1</v>
      </c>
    </row>
    <row r="1663" spans="1:20">
      <c r="A1663" s="59">
        <v>23584</v>
      </c>
      <c r="B1663" s="59">
        <v>4</v>
      </c>
      <c r="C1663" s="59">
        <v>1</v>
      </c>
      <c r="D1663" s="59">
        <v>2</v>
      </c>
      <c r="E1663" s="59" t="s">
        <v>82</v>
      </c>
      <c r="F1663" s="59">
        <v>4</v>
      </c>
      <c r="G1663" s="227">
        <v>0</v>
      </c>
      <c r="H1663" s="227">
        <v>8</v>
      </c>
      <c r="I1663" s="227">
        <v>19</v>
      </c>
      <c r="J1663" s="59">
        <v>1300</v>
      </c>
      <c r="K1663" s="78">
        <f>VLOOKUP(class[[#This Row],[hwycov_id]],flow[[hwycov_id]:[flow_day]],2,FALSE)</f>
        <v>1263.2107000000001</v>
      </c>
      <c r="L1663" s="229">
        <f t="shared" si="78"/>
        <v>-2.8299461538461523E-2</v>
      </c>
      <c r="M1663" s="228">
        <f t="shared" si="79"/>
        <v>-36.789299999999912</v>
      </c>
      <c r="N1663" s="228">
        <f t="shared" si="80"/>
        <v>1353.4525944899935</v>
      </c>
      <c r="O1663" s="59" t="e">
        <f>VLOOKUP(class[[#This Row],[hwycov_id]],check!$A$2:$P$26,16,FALSE)</f>
        <v>#N/A</v>
      </c>
      <c r="P1663" s="59">
        <v>1687</v>
      </c>
      <c r="Q1663" s="304">
        <f>ROUND(class[[#This Row],[count]],-3)</f>
        <v>1000</v>
      </c>
      <c r="R1663" s="321">
        <f>VLOOKUP(class[[#This Row],[count_rd]],caltran!$J$2:$P$182,7,FALSE)</f>
        <v>370</v>
      </c>
      <c r="S1663" s="321">
        <f>VLOOKUP(class[[#This Row],[count_rd]],caltran!$J$2:$P$182,6,FALSE)</f>
        <v>1630</v>
      </c>
      <c r="T1663" s="59">
        <f>IF(AND(class[[#This Row],[flow]]&gt;=class[[#This Row],[low]], class[[#This Row],[flow]]&lt;=class[[#This Row],[high]]),1,0)</f>
        <v>1</v>
      </c>
    </row>
    <row r="1664" spans="1:20">
      <c r="A1664" s="59">
        <v>6055</v>
      </c>
      <c r="B1664" s="59">
        <v>4</v>
      </c>
      <c r="C1664" s="59">
        <v>1</v>
      </c>
      <c r="D1664" s="59">
        <v>2</v>
      </c>
      <c r="E1664" s="59" t="s">
        <v>82</v>
      </c>
      <c r="F1664" s="59">
        <v>4</v>
      </c>
      <c r="G1664" s="227">
        <v>0</v>
      </c>
      <c r="H1664" s="227">
        <v>5</v>
      </c>
      <c r="I1664" s="227">
        <v>19</v>
      </c>
      <c r="J1664" s="59">
        <v>1300</v>
      </c>
      <c r="K1664" s="78">
        <f>VLOOKUP(class[[#This Row],[hwycov_id]],flow[[hwycov_id]:[flow_day]],2,FALSE)</f>
        <v>5684.9511490000004</v>
      </c>
      <c r="L1664" s="229">
        <f t="shared" si="78"/>
        <v>3.3730393453846155</v>
      </c>
      <c r="M1664" s="228">
        <f t="shared" si="79"/>
        <v>4384.9511490000004</v>
      </c>
      <c r="N1664" s="228">
        <f t="shared" si="80"/>
        <v>19227796.579116423</v>
      </c>
      <c r="O1664" s="59" t="e">
        <f>VLOOKUP(class[[#This Row],[hwycov_id]],check!$A$2:$P$26,16,FALSE)</f>
        <v>#N/A</v>
      </c>
      <c r="P1664" s="59">
        <v>1688</v>
      </c>
      <c r="Q1664" s="304">
        <f>ROUND(class[[#This Row],[count]],-3)</f>
        <v>1000</v>
      </c>
      <c r="R1664" s="321">
        <f>VLOOKUP(class[[#This Row],[count_rd]],caltran!$J$2:$P$182,7,FALSE)</f>
        <v>370</v>
      </c>
      <c r="S1664" s="321">
        <f>VLOOKUP(class[[#This Row],[count_rd]],caltran!$J$2:$P$182,6,FALSE)</f>
        <v>1630</v>
      </c>
      <c r="T1664" s="59">
        <f>IF(AND(class[[#This Row],[flow]]&gt;=class[[#This Row],[low]], class[[#This Row],[flow]]&lt;=class[[#This Row],[high]]),1,0)</f>
        <v>0</v>
      </c>
    </row>
    <row r="1665" spans="1:20">
      <c r="A1665" s="59">
        <v>10211</v>
      </c>
      <c r="B1665" s="59">
        <v>4</v>
      </c>
      <c r="C1665" s="59">
        <v>1</v>
      </c>
      <c r="D1665" s="59">
        <v>2</v>
      </c>
      <c r="E1665" s="59" t="s">
        <v>82</v>
      </c>
      <c r="F1665" s="59">
        <v>4</v>
      </c>
      <c r="G1665" s="227">
        <v>0</v>
      </c>
      <c r="H1665" s="227">
        <v>2</v>
      </c>
      <c r="I1665" s="227">
        <v>11</v>
      </c>
      <c r="J1665" s="59">
        <v>1300</v>
      </c>
      <c r="K1665" s="78">
        <f>VLOOKUP(class[[#This Row],[hwycov_id]],flow[[hwycov_id]:[flow_day]],2,FALSE)</f>
        <v>2027.2392610000002</v>
      </c>
      <c r="L1665" s="229">
        <f t="shared" si="78"/>
        <v>0.55941481615384636</v>
      </c>
      <c r="M1665" s="228">
        <f t="shared" si="79"/>
        <v>727.23926100000017</v>
      </c>
      <c r="N1665" s="228">
        <f t="shared" si="80"/>
        <v>528876.94273982639</v>
      </c>
      <c r="O1665" s="59" t="e">
        <f>VLOOKUP(class[[#This Row],[hwycov_id]],check!$A$2:$P$26,16,FALSE)</f>
        <v>#N/A</v>
      </c>
      <c r="P1665" s="59">
        <v>1689</v>
      </c>
      <c r="Q1665" s="304">
        <f>ROUND(class[[#This Row],[count]],-3)</f>
        <v>1000</v>
      </c>
      <c r="R1665" s="321">
        <f>VLOOKUP(class[[#This Row],[count_rd]],caltran!$J$2:$P$182,7,FALSE)</f>
        <v>370</v>
      </c>
      <c r="S1665" s="321">
        <f>VLOOKUP(class[[#This Row],[count_rd]],caltran!$J$2:$P$182,6,FALSE)</f>
        <v>1630</v>
      </c>
      <c r="T1665" s="59">
        <f>IF(AND(class[[#This Row],[flow]]&gt;=class[[#This Row],[low]], class[[#This Row],[flow]]&lt;=class[[#This Row],[high]]),1,0)</f>
        <v>0</v>
      </c>
    </row>
    <row r="1666" spans="1:20">
      <c r="A1666" s="59">
        <v>19027</v>
      </c>
      <c r="B1666" s="59">
        <v>4</v>
      </c>
      <c r="C1666" s="59">
        <v>1</v>
      </c>
      <c r="D1666" s="59">
        <v>2</v>
      </c>
      <c r="E1666" s="59" t="s">
        <v>82</v>
      </c>
      <c r="F1666" s="59">
        <v>4</v>
      </c>
      <c r="G1666" s="227">
        <v>0</v>
      </c>
      <c r="H1666" s="227">
        <v>2</v>
      </c>
      <c r="I1666" s="227">
        <v>11</v>
      </c>
      <c r="J1666" s="59">
        <v>1500</v>
      </c>
      <c r="K1666" s="78">
        <f>VLOOKUP(class[[#This Row],[hwycov_id]],flow[[hwycov_id]:[flow_day]],2,FALSE)</f>
        <v>1440.3717320000001</v>
      </c>
      <c r="L1666" s="229">
        <f t="shared" ref="L1666:L1729" si="81">K1666/J1666-1</f>
        <v>-3.9752178666666582E-2</v>
      </c>
      <c r="M1666" s="228">
        <f t="shared" ref="M1666:M1729" si="82">K1666-J1666</f>
        <v>-59.628267999999935</v>
      </c>
      <c r="N1666" s="228">
        <f t="shared" ref="N1666:N1729" si="83">POWER(M1666,2)</f>
        <v>3555.5303446798162</v>
      </c>
      <c r="O1666" s="59" t="e">
        <f>VLOOKUP(class[[#This Row],[hwycov_id]],check!$A$2:$P$26,16,FALSE)</f>
        <v>#N/A</v>
      </c>
      <c r="P1666" s="59">
        <v>1690</v>
      </c>
      <c r="Q1666" s="304">
        <f>ROUND(class[[#This Row],[count]],-3)</f>
        <v>2000</v>
      </c>
      <c r="R1666" s="321">
        <f>VLOOKUP(class[[#This Row],[count_rd]],caltran!$J$2:$P$182,7,FALSE)</f>
        <v>794.99999999999989</v>
      </c>
      <c r="S1666" s="321">
        <f>VLOOKUP(class[[#This Row],[count_rd]],caltran!$J$2:$P$182,6,FALSE)</f>
        <v>3205</v>
      </c>
      <c r="T1666" s="59">
        <f>IF(AND(class[[#This Row],[flow]]&gt;=class[[#This Row],[low]], class[[#This Row],[flow]]&lt;=class[[#This Row],[high]]),1,0)</f>
        <v>1</v>
      </c>
    </row>
    <row r="1667" spans="1:20">
      <c r="A1667" s="59">
        <v>5247</v>
      </c>
      <c r="B1667" s="59">
        <v>4</v>
      </c>
      <c r="C1667" s="59">
        <v>1</v>
      </c>
      <c r="D1667" s="59">
        <v>2</v>
      </c>
      <c r="E1667" s="59" t="s">
        <v>82</v>
      </c>
      <c r="F1667" s="59">
        <v>4</v>
      </c>
      <c r="G1667" s="227">
        <v>0</v>
      </c>
      <c r="H1667" s="227">
        <v>8</v>
      </c>
      <c r="I1667" s="227">
        <v>19</v>
      </c>
      <c r="J1667" s="59">
        <v>1600</v>
      </c>
      <c r="K1667" s="78">
        <f>VLOOKUP(class[[#This Row],[hwycov_id]],flow[[hwycov_id]:[flow_day]],2,FALSE)</f>
        <v>1938.1202960000001</v>
      </c>
      <c r="L1667" s="229">
        <f t="shared" si="81"/>
        <v>0.21132518499999997</v>
      </c>
      <c r="M1667" s="228">
        <f t="shared" si="82"/>
        <v>338.12029600000005</v>
      </c>
      <c r="N1667" s="228">
        <f t="shared" si="83"/>
        <v>114325.33456712765</v>
      </c>
      <c r="O1667" s="59" t="e">
        <f>VLOOKUP(class[[#This Row],[hwycov_id]],check!$A$2:$P$26,16,FALSE)</f>
        <v>#N/A</v>
      </c>
      <c r="P1667" s="59">
        <v>1691</v>
      </c>
      <c r="Q1667" s="304">
        <f>ROUND(class[[#This Row],[count]],-3)</f>
        <v>2000</v>
      </c>
      <c r="R1667" s="321">
        <f>VLOOKUP(class[[#This Row],[count_rd]],caltran!$J$2:$P$182,7,FALSE)</f>
        <v>794.99999999999989</v>
      </c>
      <c r="S1667" s="321">
        <f>VLOOKUP(class[[#This Row],[count_rd]],caltran!$J$2:$P$182,6,FALSE)</f>
        <v>3205</v>
      </c>
      <c r="T1667" s="59">
        <f>IF(AND(class[[#This Row],[flow]]&gt;=class[[#This Row],[low]], class[[#This Row],[flow]]&lt;=class[[#This Row],[high]]),1,0)</f>
        <v>1</v>
      </c>
    </row>
    <row r="1668" spans="1:20">
      <c r="A1668" s="59">
        <v>19800</v>
      </c>
      <c r="B1668" s="59">
        <v>4</v>
      </c>
      <c r="C1668" s="59">
        <v>1</v>
      </c>
      <c r="D1668" s="59">
        <v>2</v>
      </c>
      <c r="E1668" s="59" t="s">
        <v>82</v>
      </c>
      <c r="F1668" s="59">
        <v>4</v>
      </c>
      <c r="G1668" s="227">
        <v>0</v>
      </c>
      <c r="H1668" s="227">
        <v>2</v>
      </c>
      <c r="I1668" s="227">
        <v>14</v>
      </c>
      <c r="J1668" s="59">
        <v>1714</v>
      </c>
      <c r="K1668" s="78">
        <f>VLOOKUP(class[[#This Row],[hwycov_id]],flow[[hwycov_id]:[flow_day]],2,FALSE)</f>
        <v>1527.2692959999999</v>
      </c>
      <c r="L1668" s="229">
        <f t="shared" si="81"/>
        <v>-0.10894440140023343</v>
      </c>
      <c r="M1668" s="228">
        <f t="shared" si="82"/>
        <v>-186.73070400000006</v>
      </c>
      <c r="N1668" s="228">
        <f t="shared" si="83"/>
        <v>34868.355816335636</v>
      </c>
      <c r="O1668" s="59" t="e">
        <f>VLOOKUP(class[[#This Row],[hwycov_id]],check!$A$2:$P$26,16,FALSE)</f>
        <v>#N/A</v>
      </c>
      <c r="P1668" s="59">
        <v>1692</v>
      </c>
      <c r="Q1668" s="304">
        <f>ROUND(class[[#This Row],[count]],-3)</f>
        <v>2000</v>
      </c>
      <c r="R1668" s="321">
        <f>VLOOKUP(class[[#This Row],[count_rd]],caltran!$J$2:$P$182,7,FALSE)</f>
        <v>794.99999999999989</v>
      </c>
      <c r="S1668" s="321">
        <f>VLOOKUP(class[[#This Row],[count_rd]],caltran!$J$2:$P$182,6,FALSE)</f>
        <v>3205</v>
      </c>
      <c r="T1668" s="59">
        <f>IF(AND(class[[#This Row],[flow]]&gt;=class[[#This Row],[low]], class[[#This Row],[flow]]&lt;=class[[#This Row],[high]]),1,0)</f>
        <v>1</v>
      </c>
    </row>
    <row r="1669" spans="1:20">
      <c r="A1669" s="59">
        <v>30437</v>
      </c>
      <c r="B1669" s="59">
        <v>4</v>
      </c>
      <c r="C1669" s="59">
        <v>1</v>
      </c>
      <c r="D1669" s="59">
        <v>2</v>
      </c>
      <c r="E1669" s="59" t="s">
        <v>82</v>
      </c>
      <c r="F1669" s="59">
        <v>4</v>
      </c>
      <c r="G1669" s="227">
        <v>0</v>
      </c>
      <c r="H1669" s="227">
        <v>5</v>
      </c>
      <c r="I1669" s="227">
        <v>19</v>
      </c>
      <c r="J1669" s="59">
        <v>1900</v>
      </c>
      <c r="K1669" s="78">
        <f>VLOOKUP(class[[#This Row],[hwycov_id]],flow[[hwycov_id]:[flow_day]],2,FALSE)</f>
        <v>3184.0380250000003</v>
      </c>
      <c r="L1669" s="229">
        <f t="shared" si="81"/>
        <v>0.6758094868421054</v>
      </c>
      <c r="M1669" s="228">
        <f t="shared" si="82"/>
        <v>1284.0380250000003</v>
      </c>
      <c r="N1669" s="228">
        <f t="shared" si="83"/>
        <v>1648753.6496459013</v>
      </c>
      <c r="O1669" s="59" t="e">
        <f>VLOOKUP(class[[#This Row],[hwycov_id]],check!$A$2:$P$26,16,FALSE)</f>
        <v>#N/A</v>
      </c>
      <c r="P1669" s="59">
        <v>1693</v>
      </c>
      <c r="Q1669" s="304">
        <f>ROUND(class[[#This Row],[count]],-3)</f>
        <v>2000</v>
      </c>
      <c r="R1669" s="321">
        <f>VLOOKUP(class[[#This Row],[count_rd]],caltran!$J$2:$P$182,7,FALSE)</f>
        <v>794.99999999999989</v>
      </c>
      <c r="S1669" s="321">
        <f>VLOOKUP(class[[#This Row],[count_rd]],caltran!$J$2:$P$182,6,FALSE)</f>
        <v>3205</v>
      </c>
      <c r="T1669" s="59">
        <f>IF(AND(class[[#This Row],[flow]]&gt;=class[[#This Row],[low]], class[[#This Row],[flow]]&lt;=class[[#This Row],[high]]),1,0)</f>
        <v>1</v>
      </c>
    </row>
    <row r="1670" spans="1:20">
      <c r="A1670" s="59">
        <v>10209</v>
      </c>
      <c r="B1670" s="59">
        <v>4</v>
      </c>
      <c r="C1670" s="59">
        <v>1</v>
      </c>
      <c r="D1670" s="59">
        <v>2</v>
      </c>
      <c r="E1670" s="59" t="s">
        <v>82</v>
      </c>
      <c r="F1670" s="59">
        <v>4</v>
      </c>
      <c r="G1670" s="227">
        <v>0</v>
      </c>
      <c r="H1670" s="227">
        <v>2</v>
      </c>
      <c r="I1670" s="227">
        <v>11</v>
      </c>
      <c r="J1670" s="59">
        <v>1900</v>
      </c>
      <c r="K1670" s="78">
        <f>VLOOKUP(class[[#This Row],[hwycov_id]],flow[[hwycov_id]:[flow_day]],2,FALSE)</f>
        <v>2140.9610189999999</v>
      </c>
      <c r="L1670" s="229">
        <f t="shared" si="81"/>
        <v>0.12682158894736828</v>
      </c>
      <c r="M1670" s="228">
        <f t="shared" si="82"/>
        <v>240.96101899999985</v>
      </c>
      <c r="N1670" s="228">
        <f t="shared" si="83"/>
        <v>58062.212677518291</v>
      </c>
      <c r="O1670" s="59" t="e">
        <f>VLOOKUP(class[[#This Row],[hwycov_id]],check!$A$2:$P$26,16,FALSE)</f>
        <v>#N/A</v>
      </c>
      <c r="P1670" s="59">
        <v>1694</v>
      </c>
      <c r="Q1670" s="304">
        <f>ROUND(class[[#This Row],[count]],-3)</f>
        <v>2000</v>
      </c>
      <c r="R1670" s="321">
        <f>VLOOKUP(class[[#This Row],[count_rd]],caltran!$J$2:$P$182,7,FALSE)</f>
        <v>794.99999999999989</v>
      </c>
      <c r="S1670" s="321">
        <f>VLOOKUP(class[[#This Row],[count_rd]],caltran!$J$2:$P$182,6,FALSE)</f>
        <v>3205</v>
      </c>
      <c r="T1670" s="59">
        <f>IF(AND(class[[#This Row],[flow]]&gt;=class[[#This Row],[low]], class[[#This Row],[flow]]&lt;=class[[#This Row],[high]]),1,0)</f>
        <v>1</v>
      </c>
    </row>
    <row r="1671" spans="1:20">
      <c r="A1671" s="59">
        <v>9859</v>
      </c>
      <c r="B1671" s="59">
        <v>4</v>
      </c>
      <c r="C1671" s="59">
        <v>1</v>
      </c>
      <c r="D1671" s="59">
        <v>2</v>
      </c>
      <c r="E1671" s="59" t="s">
        <v>82</v>
      </c>
      <c r="F1671" s="59">
        <v>4</v>
      </c>
      <c r="G1671" s="227">
        <v>0</v>
      </c>
      <c r="H1671" s="227">
        <v>2</v>
      </c>
      <c r="I1671" s="227">
        <v>14</v>
      </c>
      <c r="J1671" s="59">
        <v>1994</v>
      </c>
      <c r="K1671" s="78">
        <f>VLOOKUP(class[[#This Row],[hwycov_id]],flow[[hwycov_id]:[flow_day]],2,FALSE)</f>
        <v>1933.62907</v>
      </c>
      <c r="L1671" s="229">
        <f t="shared" si="81"/>
        <v>-3.0276293881644989E-2</v>
      </c>
      <c r="M1671" s="228">
        <f t="shared" si="82"/>
        <v>-60.370930000000044</v>
      </c>
      <c r="N1671" s="228">
        <f t="shared" si="83"/>
        <v>3644.6491890649054</v>
      </c>
      <c r="O1671" s="59" t="e">
        <f>VLOOKUP(class[[#This Row],[hwycov_id]],check!$A$2:$P$26,16,FALSE)</f>
        <v>#N/A</v>
      </c>
      <c r="P1671" s="59">
        <v>1695</v>
      </c>
      <c r="Q1671" s="304">
        <f>ROUND(class[[#This Row],[count]],-3)</f>
        <v>2000</v>
      </c>
      <c r="R1671" s="321">
        <f>VLOOKUP(class[[#This Row],[count_rd]],caltran!$J$2:$P$182,7,FALSE)</f>
        <v>794.99999999999989</v>
      </c>
      <c r="S1671" s="321">
        <f>VLOOKUP(class[[#This Row],[count_rd]],caltran!$J$2:$P$182,6,FALSE)</f>
        <v>3205</v>
      </c>
      <c r="T1671" s="59">
        <f>IF(AND(class[[#This Row],[flow]]&gt;=class[[#This Row],[low]], class[[#This Row],[flow]]&lt;=class[[#This Row],[high]]),1,0)</f>
        <v>1</v>
      </c>
    </row>
    <row r="1672" spans="1:20">
      <c r="A1672" s="59">
        <v>17012</v>
      </c>
      <c r="B1672" s="59">
        <v>4</v>
      </c>
      <c r="C1672" s="59">
        <v>1</v>
      </c>
      <c r="D1672" s="59">
        <v>2</v>
      </c>
      <c r="E1672" s="59" t="s">
        <v>82</v>
      </c>
      <c r="F1672" s="59">
        <v>4</v>
      </c>
      <c r="G1672" s="227">
        <v>0</v>
      </c>
      <c r="H1672" s="227">
        <v>8</v>
      </c>
      <c r="I1672" s="227">
        <v>19</v>
      </c>
      <c r="J1672" s="59">
        <v>2100</v>
      </c>
      <c r="K1672" s="78">
        <f>VLOOKUP(class[[#This Row],[hwycov_id]],flow[[hwycov_id]:[flow_day]],2,FALSE)</f>
        <v>1903.5544439999999</v>
      </c>
      <c r="L1672" s="229">
        <f t="shared" si="81"/>
        <v>-9.3545502857142915E-2</v>
      </c>
      <c r="M1672" s="228">
        <f t="shared" si="82"/>
        <v>-196.44555600000012</v>
      </c>
      <c r="N1672" s="228">
        <f t="shared" si="83"/>
        <v>38590.856472149186</v>
      </c>
      <c r="O1672" s="59" t="e">
        <f>VLOOKUP(class[[#This Row],[hwycov_id]],check!$A$2:$P$26,16,FALSE)</f>
        <v>#N/A</v>
      </c>
      <c r="P1672" s="59">
        <v>1696</v>
      </c>
      <c r="Q1672" s="304">
        <f>ROUND(class[[#This Row],[count]],-3)</f>
        <v>2000</v>
      </c>
      <c r="R1672" s="321">
        <f>VLOOKUP(class[[#This Row],[count_rd]],caltran!$J$2:$P$182,7,FALSE)</f>
        <v>794.99999999999989</v>
      </c>
      <c r="S1672" s="321">
        <f>VLOOKUP(class[[#This Row],[count_rd]],caltran!$J$2:$P$182,6,FALSE)</f>
        <v>3205</v>
      </c>
      <c r="T1672" s="59">
        <f>IF(AND(class[[#This Row],[flow]]&gt;=class[[#This Row],[low]], class[[#This Row],[flow]]&lt;=class[[#This Row],[high]]),1,0)</f>
        <v>1</v>
      </c>
    </row>
    <row r="1673" spans="1:20">
      <c r="A1673" s="59">
        <v>1672</v>
      </c>
      <c r="B1673" s="59">
        <v>4</v>
      </c>
      <c r="C1673" s="59">
        <v>1</v>
      </c>
      <c r="D1673" s="59">
        <v>2</v>
      </c>
      <c r="E1673" s="59" t="s">
        <v>82</v>
      </c>
      <c r="F1673" s="59">
        <v>4</v>
      </c>
      <c r="G1673" s="227">
        <v>0</v>
      </c>
      <c r="H1673" s="227">
        <v>2</v>
      </c>
      <c r="I1673" s="227">
        <v>14</v>
      </c>
      <c r="J1673" s="59">
        <v>2468</v>
      </c>
      <c r="K1673" s="78">
        <f>VLOOKUP(class[[#This Row],[hwycov_id]],flow[[hwycov_id]:[flow_day]],2,FALSE)</f>
        <v>1372.9479590000001</v>
      </c>
      <c r="L1673" s="229">
        <f t="shared" si="81"/>
        <v>-0.44370017868719602</v>
      </c>
      <c r="M1673" s="228">
        <f t="shared" si="82"/>
        <v>-1095.0520409999999</v>
      </c>
      <c r="N1673" s="228">
        <f t="shared" si="83"/>
        <v>1199138.9724982656</v>
      </c>
      <c r="O1673" s="59" t="e">
        <f>VLOOKUP(class[[#This Row],[hwycov_id]],check!$A$2:$P$26,16,FALSE)</f>
        <v>#N/A</v>
      </c>
      <c r="P1673" s="59">
        <v>1697</v>
      </c>
      <c r="Q1673" s="304">
        <f>ROUND(class[[#This Row],[count]],-3)</f>
        <v>2000</v>
      </c>
      <c r="R1673" s="321">
        <f>VLOOKUP(class[[#This Row],[count_rd]],caltran!$J$2:$P$182,7,FALSE)</f>
        <v>794.99999999999989</v>
      </c>
      <c r="S1673" s="321">
        <f>VLOOKUP(class[[#This Row],[count_rd]],caltran!$J$2:$P$182,6,FALSE)</f>
        <v>3205</v>
      </c>
      <c r="T1673" s="59">
        <f>IF(AND(class[[#This Row],[flow]]&gt;=class[[#This Row],[low]], class[[#This Row],[flow]]&lt;=class[[#This Row],[high]]),1,0)</f>
        <v>1</v>
      </c>
    </row>
    <row r="1674" spans="1:20">
      <c r="A1674" s="59">
        <v>14107</v>
      </c>
      <c r="B1674" s="59">
        <v>4</v>
      </c>
      <c r="C1674" s="59">
        <v>1</v>
      </c>
      <c r="D1674" s="59">
        <v>2</v>
      </c>
      <c r="E1674" s="59" t="s">
        <v>82</v>
      </c>
      <c r="F1674" s="59">
        <v>4</v>
      </c>
      <c r="G1674" s="227">
        <v>0</v>
      </c>
      <c r="H1674" s="227">
        <v>4</v>
      </c>
      <c r="I1674" s="227">
        <v>2</v>
      </c>
      <c r="J1674" s="59">
        <v>2500</v>
      </c>
      <c r="K1674" s="78">
        <f>VLOOKUP(class[[#This Row],[hwycov_id]],flow[[hwycov_id]:[flow_day]],2,FALSE)</f>
        <v>5066.5869629999997</v>
      </c>
      <c r="L1674" s="229">
        <f t="shared" si="81"/>
        <v>1.0266347851999997</v>
      </c>
      <c r="M1674" s="228">
        <f t="shared" si="82"/>
        <v>2566.5869629999997</v>
      </c>
      <c r="N1674" s="228">
        <f t="shared" si="83"/>
        <v>6587368.6386415623</v>
      </c>
      <c r="O1674" s="59" t="e">
        <f>VLOOKUP(class[[#This Row],[hwycov_id]],check!$A$2:$P$26,16,FALSE)</f>
        <v>#N/A</v>
      </c>
      <c r="P1674" s="59">
        <v>1698</v>
      </c>
      <c r="Q1674" s="304">
        <f>ROUND(class[[#This Row],[count]],-3)</f>
        <v>3000</v>
      </c>
      <c r="R1674" s="321">
        <f>VLOOKUP(class[[#This Row],[count_rd]],caltran!$J$2:$P$182,7,FALSE)</f>
        <v>1275.0000000000002</v>
      </c>
      <c r="S1674" s="321">
        <f>VLOOKUP(class[[#This Row],[count_rd]],caltran!$J$2:$P$182,6,FALSE)</f>
        <v>4725</v>
      </c>
      <c r="T1674" s="59">
        <f>IF(AND(class[[#This Row],[flow]]&gt;=class[[#This Row],[low]], class[[#This Row],[flow]]&lt;=class[[#This Row],[high]]),1,0)</f>
        <v>0</v>
      </c>
    </row>
    <row r="1675" spans="1:20">
      <c r="A1675" s="59">
        <v>14223</v>
      </c>
      <c r="B1675" s="59">
        <v>4</v>
      </c>
      <c r="C1675" s="59">
        <v>1</v>
      </c>
      <c r="D1675" s="59">
        <v>2</v>
      </c>
      <c r="E1675" s="59" t="s">
        <v>82</v>
      </c>
      <c r="F1675" s="59">
        <v>4</v>
      </c>
      <c r="G1675" s="227">
        <v>0</v>
      </c>
      <c r="H1675" s="227">
        <v>2</v>
      </c>
      <c r="I1675" s="227">
        <v>3</v>
      </c>
      <c r="J1675" s="59">
        <v>2600</v>
      </c>
      <c r="K1675" s="78">
        <f>VLOOKUP(class[[#This Row],[hwycov_id]],flow[[hwycov_id]:[flow_day]],2,FALSE)</f>
        <v>2858.6145459999998</v>
      </c>
      <c r="L1675" s="229">
        <f t="shared" si="81"/>
        <v>9.9467133076923009E-2</v>
      </c>
      <c r="M1675" s="228">
        <f t="shared" si="82"/>
        <v>258.61454599999979</v>
      </c>
      <c r="N1675" s="228">
        <f t="shared" si="83"/>
        <v>66881.483402786005</v>
      </c>
      <c r="O1675" s="59" t="e">
        <f>VLOOKUP(class[[#This Row],[hwycov_id]],check!$A$2:$P$26,16,FALSE)</f>
        <v>#N/A</v>
      </c>
      <c r="P1675" s="59">
        <v>1699</v>
      </c>
      <c r="Q1675" s="304">
        <f>ROUND(class[[#This Row],[count]],-3)</f>
        <v>3000</v>
      </c>
      <c r="R1675" s="321">
        <f>VLOOKUP(class[[#This Row],[count_rd]],caltran!$J$2:$P$182,7,FALSE)</f>
        <v>1275.0000000000002</v>
      </c>
      <c r="S1675" s="321">
        <f>VLOOKUP(class[[#This Row],[count_rd]],caltran!$J$2:$P$182,6,FALSE)</f>
        <v>4725</v>
      </c>
      <c r="T1675" s="59">
        <f>IF(AND(class[[#This Row],[flow]]&gt;=class[[#This Row],[low]], class[[#This Row],[flow]]&lt;=class[[#This Row],[high]]),1,0)</f>
        <v>1</v>
      </c>
    </row>
    <row r="1676" spans="1:20">
      <c r="A1676" s="59">
        <v>19754</v>
      </c>
      <c r="B1676" s="59">
        <v>4</v>
      </c>
      <c r="C1676" s="59">
        <v>1</v>
      </c>
      <c r="D1676" s="59">
        <v>2</v>
      </c>
      <c r="E1676" s="59" t="s">
        <v>82</v>
      </c>
      <c r="F1676" s="59">
        <v>4</v>
      </c>
      <c r="G1676" s="227">
        <v>0</v>
      </c>
      <c r="H1676" s="227">
        <v>2</v>
      </c>
      <c r="I1676" s="227">
        <v>14</v>
      </c>
      <c r="J1676" s="59">
        <v>2674</v>
      </c>
      <c r="K1676" s="78">
        <f>VLOOKUP(class[[#This Row],[hwycov_id]],flow[[hwycov_id]:[flow_day]],2,FALSE)</f>
        <v>12.985413000000001</v>
      </c>
      <c r="L1676" s="229">
        <f t="shared" si="81"/>
        <v>-0.99514382460732986</v>
      </c>
      <c r="M1676" s="228">
        <f t="shared" si="82"/>
        <v>-2661.0145870000001</v>
      </c>
      <c r="N1676" s="228">
        <f t="shared" si="83"/>
        <v>7080998.632226781</v>
      </c>
      <c r="O1676" s="59" t="e">
        <f>VLOOKUP(class[[#This Row],[hwycov_id]],check!$A$2:$P$26,16,FALSE)</f>
        <v>#N/A</v>
      </c>
      <c r="P1676" s="59">
        <v>1700</v>
      </c>
      <c r="Q1676" s="304">
        <f>ROUND(class[[#This Row],[count]],-3)</f>
        <v>3000</v>
      </c>
      <c r="R1676" s="321">
        <f>VLOOKUP(class[[#This Row],[count_rd]],caltran!$J$2:$P$182,7,FALSE)</f>
        <v>1275.0000000000002</v>
      </c>
      <c r="S1676" s="321">
        <f>VLOOKUP(class[[#This Row],[count_rd]],caltran!$J$2:$P$182,6,FALSE)</f>
        <v>4725</v>
      </c>
      <c r="T1676" s="59">
        <f>IF(AND(class[[#This Row],[flow]]&gt;=class[[#This Row],[low]], class[[#This Row],[flow]]&lt;=class[[#This Row],[high]]),1,0)</f>
        <v>0</v>
      </c>
    </row>
    <row r="1677" spans="1:20">
      <c r="A1677" s="59">
        <v>40388</v>
      </c>
      <c r="B1677" s="59">
        <v>4</v>
      </c>
      <c r="C1677" s="59">
        <v>1</v>
      </c>
      <c r="D1677" s="59">
        <v>1</v>
      </c>
      <c r="E1677" s="59" t="s">
        <v>82</v>
      </c>
      <c r="F1677" s="59">
        <v>4</v>
      </c>
      <c r="G1677" s="227">
        <v>0</v>
      </c>
      <c r="H1677" s="227">
        <v>4</v>
      </c>
      <c r="I1677" s="227">
        <v>14</v>
      </c>
      <c r="J1677" s="59">
        <v>2692</v>
      </c>
      <c r="K1677" s="78">
        <f>VLOOKUP(class[[#This Row],[hwycov_id]],flow[[hwycov_id]:[flow_day]],2,FALSE)</f>
        <v>3182.3625710000001</v>
      </c>
      <c r="L1677" s="229">
        <f t="shared" si="81"/>
        <v>0.18215548699851425</v>
      </c>
      <c r="M1677" s="228">
        <f t="shared" si="82"/>
        <v>490.36257100000012</v>
      </c>
      <c r="N1677" s="228">
        <f t="shared" si="83"/>
        <v>240455.45103773015</v>
      </c>
      <c r="O1677" s="59" t="e">
        <f>VLOOKUP(class[[#This Row],[hwycov_id]],check!$A$2:$P$26,16,FALSE)</f>
        <v>#N/A</v>
      </c>
      <c r="P1677" s="59">
        <v>1701</v>
      </c>
      <c r="Q1677" s="304">
        <f>ROUND(class[[#This Row],[count]],-3)</f>
        <v>3000</v>
      </c>
      <c r="R1677" s="321">
        <f>VLOOKUP(class[[#This Row],[count_rd]],caltran!$J$2:$P$182,7,FALSE)</f>
        <v>1275.0000000000002</v>
      </c>
      <c r="S1677" s="321">
        <f>VLOOKUP(class[[#This Row],[count_rd]],caltran!$J$2:$P$182,6,FALSE)</f>
        <v>4725</v>
      </c>
      <c r="T1677" s="59">
        <f>IF(AND(class[[#This Row],[flow]]&gt;=class[[#This Row],[low]], class[[#This Row],[flow]]&lt;=class[[#This Row],[high]]),1,0)</f>
        <v>1</v>
      </c>
    </row>
    <row r="1678" spans="1:20">
      <c r="A1678" s="59">
        <v>21310</v>
      </c>
      <c r="B1678" s="59">
        <v>4</v>
      </c>
      <c r="C1678" s="59">
        <v>1</v>
      </c>
      <c r="D1678" s="59">
        <v>2</v>
      </c>
      <c r="E1678" s="59" t="s">
        <v>82</v>
      </c>
      <c r="F1678" s="59">
        <v>4</v>
      </c>
      <c r="G1678" s="227">
        <v>0</v>
      </c>
      <c r="H1678" s="227">
        <v>5</v>
      </c>
      <c r="I1678" s="227">
        <v>19</v>
      </c>
      <c r="J1678" s="59">
        <v>2700</v>
      </c>
      <c r="K1678" s="78">
        <f>VLOOKUP(class[[#This Row],[hwycov_id]],flow[[hwycov_id]:[flow_day]],2,FALSE)</f>
        <v>492.39045300000009</v>
      </c>
      <c r="L1678" s="229">
        <f t="shared" si="81"/>
        <v>-0.81763316555555554</v>
      </c>
      <c r="M1678" s="228">
        <f t="shared" si="82"/>
        <v>-2207.609547</v>
      </c>
      <c r="N1678" s="228">
        <f t="shared" si="83"/>
        <v>4873539.9120055456</v>
      </c>
      <c r="O1678" s="59" t="e">
        <f>VLOOKUP(class[[#This Row],[hwycov_id]],check!$A$2:$P$26,16,FALSE)</f>
        <v>#N/A</v>
      </c>
      <c r="P1678" s="59">
        <v>1702</v>
      </c>
      <c r="Q1678" s="304">
        <f>ROUND(class[[#This Row],[count]],-3)</f>
        <v>3000</v>
      </c>
      <c r="R1678" s="321">
        <f>VLOOKUP(class[[#This Row],[count_rd]],caltran!$J$2:$P$182,7,FALSE)</f>
        <v>1275.0000000000002</v>
      </c>
      <c r="S1678" s="321">
        <f>VLOOKUP(class[[#This Row],[count_rd]],caltran!$J$2:$P$182,6,FALSE)</f>
        <v>4725</v>
      </c>
      <c r="T1678" s="59">
        <f>IF(AND(class[[#This Row],[flow]]&gt;=class[[#This Row],[low]], class[[#This Row],[flow]]&lt;=class[[#This Row],[high]]),1,0)</f>
        <v>0</v>
      </c>
    </row>
    <row r="1679" spans="1:20">
      <c r="A1679" s="59">
        <v>22981</v>
      </c>
      <c r="B1679" s="59">
        <v>4</v>
      </c>
      <c r="C1679" s="59">
        <v>1</v>
      </c>
      <c r="D1679" s="59">
        <v>2</v>
      </c>
      <c r="E1679" s="59" t="s">
        <v>82</v>
      </c>
      <c r="F1679" s="59">
        <v>4</v>
      </c>
      <c r="G1679" s="227">
        <v>0</v>
      </c>
      <c r="H1679" s="227">
        <v>2</v>
      </c>
      <c r="I1679" s="227">
        <v>11</v>
      </c>
      <c r="J1679" s="59">
        <v>2900</v>
      </c>
      <c r="K1679" s="78">
        <f>VLOOKUP(class[[#This Row],[hwycov_id]],flow[[hwycov_id]:[flow_day]],2,FALSE)</f>
        <v>4523.0638909999998</v>
      </c>
      <c r="L1679" s="229">
        <f t="shared" si="81"/>
        <v>0.55967720379310348</v>
      </c>
      <c r="M1679" s="228">
        <f t="shared" si="82"/>
        <v>1623.0638909999998</v>
      </c>
      <c r="N1679" s="228">
        <f t="shared" si="83"/>
        <v>2634336.3942680592</v>
      </c>
      <c r="O1679" s="59" t="e">
        <f>VLOOKUP(class[[#This Row],[hwycov_id]],check!$A$2:$P$26,16,FALSE)</f>
        <v>#N/A</v>
      </c>
      <c r="P1679" s="59">
        <v>1703</v>
      </c>
      <c r="Q1679" s="304">
        <f>ROUND(class[[#This Row],[count]],-3)</f>
        <v>3000</v>
      </c>
      <c r="R1679" s="321">
        <f>VLOOKUP(class[[#This Row],[count_rd]],caltran!$J$2:$P$182,7,FALSE)</f>
        <v>1275.0000000000002</v>
      </c>
      <c r="S1679" s="321">
        <f>VLOOKUP(class[[#This Row],[count_rd]],caltran!$J$2:$P$182,6,FALSE)</f>
        <v>4725</v>
      </c>
      <c r="T1679" s="59">
        <f>IF(AND(class[[#This Row],[flow]]&gt;=class[[#This Row],[low]], class[[#This Row],[flow]]&lt;=class[[#This Row],[high]]),1,0)</f>
        <v>1</v>
      </c>
    </row>
    <row r="1680" spans="1:20">
      <c r="A1680" s="59">
        <v>3508</v>
      </c>
      <c r="B1680" s="59">
        <v>4</v>
      </c>
      <c r="C1680" s="59">
        <v>1</v>
      </c>
      <c r="D1680" s="59">
        <v>2</v>
      </c>
      <c r="E1680" s="59" t="s">
        <v>82</v>
      </c>
      <c r="F1680" s="59">
        <v>4</v>
      </c>
      <c r="G1680" s="227">
        <v>0</v>
      </c>
      <c r="H1680" s="227">
        <v>5</v>
      </c>
      <c r="I1680" s="227">
        <v>16</v>
      </c>
      <c r="J1680" s="59">
        <v>2900</v>
      </c>
      <c r="K1680" s="78">
        <f>VLOOKUP(class[[#This Row],[hwycov_id]],flow[[hwycov_id]:[flow_day]],2,FALSE)</f>
        <v>3894.522156</v>
      </c>
      <c r="L1680" s="229">
        <f t="shared" si="81"/>
        <v>0.34293867448275872</v>
      </c>
      <c r="M1680" s="228">
        <f t="shared" si="82"/>
        <v>994.522156</v>
      </c>
      <c r="N1680" s="228">
        <f t="shared" si="83"/>
        <v>989074.31877488829</v>
      </c>
      <c r="O1680" s="59" t="e">
        <f>VLOOKUP(class[[#This Row],[hwycov_id]],check!$A$2:$P$26,16,FALSE)</f>
        <v>#N/A</v>
      </c>
      <c r="P1680" s="59">
        <v>1704</v>
      </c>
      <c r="Q1680" s="304">
        <f>ROUND(class[[#This Row],[count]],-3)</f>
        <v>3000</v>
      </c>
      <c r="R1680" s="321">
        <f>VLOOKUP(class[[#This Row],[count_rd]],caltran!$J$2:$P$182,7,FALSE)</f>
        <v>1275.0000000000002</v>
      </c>
      <c r="S1680" s="321">
        <f>VLOOKUP(class[[#This Row],[count_rd]],caltran!$J$2:$P$182,6,FALSE)</f>
        <v>4725</v>
      </c>
      <c r="T1680" s="59">
        <f>IF(AND(class[[#This Row],[flow]]&gt;=class[[#This Row],[low]], class[[#This Row],[flow]]&lt;=class[[#This Row],[high]]),1,0)</f>
        <v>1</v>
      </c>
    </row>
    <row r="1681" spans="1:20">
      <c r="A1681" s="59">
        <v>11741</v>
      </c>
      <c r="B1681" s="59">
        <v>4</v>
      </c>
      <c r="C1681" s="59">
        <v>1</v>
      </c>
      <c r="D1681" s="59">
        <v>2</v>
      </c>
      <c r="E1681" s="59" t="s">
        <v>82</v>
      </c>
      <c r="F1681" s="59">
        <v>4</v>
      </c>
      <c r="G1681" s="227">
        <v>0</v>
      </c>
      <c r="H1681" s="227">
        <v>7</v>
      </c>
      <c r="I1681" s="227">
        <v>19</v>
      </c>
      <c r="J1681" s="59">
        <v>3200</v>
      </c>
      <c r="K1681" s="78">
        <f>VLOOKUP(class[[#This Row],[hwycov_id]],flow[[hwycov_id]:[flow_day]],2,FALSE)</f>
        <v>6021.6125099999999</v>
      </c>
      <c r="L1681" s="229">
        <f t="shared" si="81"/>
        <v>0.88175390937499998</v>
      </c>
      <c r="M1681" s="228">
        <f t="shared" si="82"/>
        <v>2821.6125099999999</v>
      </c>
      <c r="N1681" s="228">
        <f t="shared" si="83"/>
        <v>7961497.1565884994</v>
      </c>
      <c r="O1681" s="59" t="e">
        <f>VLOOKUP(class[[#This Row],[hwycov_id]],check!$A$2:$P$26,16,FALSE)</f>
        <v>#N/A</v>
      </c>
      <c r="P1681" s="59">
        <v>1705</v>
      </c>
      <c r="Q1681" s="304">
        <f>ROUND(class[[#This Row],[count]],-3)</f>
        <v>3000</v>
      </c>
      <c r="R1681" s="321">
        <f>VLOOKUP(class[[#This Row],[count_rd]],caltran!$J$2:$P$182,7,FALSE)</f>
        <v>1275.0000000000002</v>
      </c>
      <c r="S1681" s="321">
        <f>VLOOKUP(class[[#This Row],[count_rd]],caltran!$J$2:$P$182,6,FALSE)</f>
        <v>4725</v>
      </c>
      <c r="T1681" s="59">
        <f>IF(AND(class[[#This Row],[flow]]&gt;=class[[#This Row],[low]], class[[#This Row],[flow]]&lt;=class[[#This Row],[high]]),1,0)</f>
        <v>0</v>
      </c>
    </row>
    <row r="1682" spans="1:20">
      <c r="A1682" s="59">
        <v>23589</v>
      </c>
      <c r="B1682" s="59">
        <v>4</v>
      </c>
      <c r="C1682" s="59">
        <v>1</v>
      </c>
      <c r="D1682" s="59">
        <v>2</v>
      </c>
      <c r="E1682" s="59" t="s">
        <v>82</v>
      </c>
      <c r="F1682" s="59">
        <v>4</v>
      </c>
      <c r="G1682" s="227">
        <v>0</v>
      </c>
      <c r="H1682" s="227">
        <v>8</v>
      </c>
      <c r="I1682" s="227">
        <v>19</v>
      </c>
      <c r="J1682" s="59">
        <v>3200</v>
      </c>
      <c r="K1682" s="78">
        <f>VLOOKUP(class[[#This Row],[hwycov_id]],flow[[hwycov_id]:[flow_day]],2,FALSE)</f>
        <v>1894.4193599999999</v>
      </c>
      <c r="L1682" s="229">
        <f t="shared" si="81"/>
        <v>-0.40799395000000005</v>
      </c>
      <c r="M1682" s="228">
        <f t="shared" si="82"/>
        <v>-1305.5806400000001</v>
      </c>
      <c r="N1682" s="228">
        <f t="shared" si="83"/>
        <v>1704540.80754281</v>
      </c>
      <c r="O1682" s="59" t="e">
        <f>VLOOKUP(class[[#This Row],[hwycov_id]],check!$A$2:$P$26,16,FALSE)</f>
        <v>#N/A</v>
      </c>
      <c r="P1682" s="59">
        <v>1706</v>
      </c>
      <c r="Q1682" s="304">
        <f>ROUND(class[[#This Row],[count]],-3)</f>
        <v>3000</v>
      </c>
      <c r="R1682" s="321">
        <f>VLOOKUP(class[[#This Row],[count_rd]],caltran!$J$2:$P$182,7,FALSE)</f>
        <v>1275.0000000000002</v>
      </c>
      <c r="S1682" s="321">
        <f>VLOOKUP(class[[#This Row],[count_rd]],caltran!$J$2:$P$182,6,FALSE)</f>
        <v>4725</v>
      </c>
      <c r="T1682" s="59">
        <f>IF(AND(class[[#This Row],[flow]]&gt;=class[[#This Row],[low]], class[[#This Row],[flow]]&lt;=class[[#This Row],[high]]),1,0)</f>
        <v>1</v>
      </c>
    </row>
    <row r="1683" spans="1:20">
      <c r="A1683" s="59">
        <v>16973</v>
      </c>
      <c r="B1683" s="59">
        <v>4</v>
      </c>
      <c r="C1683" s="59">
        <v>1</v>
      </c>
      <c r="D1683" s="59">
        <v>2</v>
      </c>
      <c r="E1683" s="59" t="s">
        <v>82</v>
      </c>
      <c r="F1683" s="59">
        <v>4</v>
      </c>
      <c r="G1683" s="227">
        <v>0</v>
      </c>
      <c r="H1683" s="227">
        <v>4</v>
      </c>
      <c r="I1683" s="227">
        <v>8</v>
      </c>
      <c r="J1683" s="59">
        <v>3200</v>
      </c>
      <c r="K1683" s="78">
        <f>VLOOKUP(class[[#This Row],[hwycov_id]],flow[[hwycov_id]:[flow_day]],2,FALSE)</f>
        <v>2673.0647200000003</v>
      </c>
      <c r="L1683" s="229">
        <f t="shared" si="81"/>
        <v>-0.16466727499999989</v>
      </c>
      <c r="M1683" s="228">
        <f t="shared" si="82"/>
        <v>-526.93527999999969</v>
      </c>
      <c r="N1683" s="228">
        <f t="shared" si="83"/>
        <v>277660.78930867807</v>
      </c>
      <c r="O1683" s="59" t="e">
        <f>VLOOKUP(class[[#This Row],[hwycov_id]],check!$A$2:$P$26,16,FALSE)</f>
        <v>#N/A</v>
      </c>
      <c r="P1683" s="59">
        <v>1707</v>
      </c>
      <c r="Q1683" s="304">
        <f>ROUND(class[[#This Row],[count]],-3)</f>
        <v>3000</v>
      </c>
      <c r="R1683" s="321">
        <f>VLOOKUP(class[[#This Row],[count_rd]],caltran!$J$2:$P$182,7,FALSE)</f>
        <v>1275.0000000000002</v>
      </c>
      <c r="S1683" s="321">
        <f>VLOOKUP(class[[#This Row],[count_rd]],caltran!$J$2:$P$182,6,FALSE)</f>
        <v>4725</v>
      </c>
      <c r="T1683" s="59">
        <f>IF(AND(class[[#This Row],[flow]]&gt;=class[[#This Row],[low]], class[[#This Row],[flow]]&lt;=class[[#This Row],[high]]),1,0)</f>
        <v>1</v>
      </c>
    </row>
    <row r="1684" spans="1:20">
      <c r="A1684" s="59">
        <v>5592</v>
      </c>
      <c r="B1684" s="59">
        <v>4</v>
      </c>
      <c r="C1684" s="59">
        <v>1</v>
      </c>
      <c r="D1684" s="59">
        <v>2</v>
      </c>
      <c r="E1684" s="59" t="s">
        <v>82</v>
      </c>
      <c r="F1684" s="59">
        <v>4</v>
      </c>
      <c r="G1684" s="227">
        <v>0</v>
      </c>
      <c r="H1684" s="227">
        <v>5</v>
      </c>
      <c r="I1684" s="227">
        <v>16</v>
      </c>
      <c r="J1684" s="59">
        <v>3300</v>
      </c>
      <c r="K1684" s="78">
        <f>VLOOKUP(class[[#This Row],[hwycov_id]],flow[[hwycov_id]:[flow_day]],2,FALSE)</f>
        <v>365.54965600000003</v>
      </c>
      <c r="L1684" s="229">
        <f t="shared" si="81"/>
        <v>-0.889227376969697</v>
      </c>
      <c r="M1684" s="228">
        <f t="shared" si="82"/>
        <v>-2934.4503439999999</v>
      </c>
      <c r="N1684" s="228">
        <f t="shared" si="83"/>
        <v>8610998.8214017171</v>
      </c>
      <c r="O1684" s="59" t="e">
        <f>VLOOKUP(class[[#This Row],[hwycov_id]],check!$A$2:$P$26,16,FALSE)</f>
        <v>#N/A</v>
      </c>
      <c r="P1684" s="59">
        <v>1708</v>
      </c>
      <c r="Q1684" s="304">
        <f>ROUND(class[[#This Row],[count]],-3)</f>
        <v>3000</v>
      </c>
      <c r="R1684" s="321">
        <f>VLOOKUP(class[[#This Row],[count_rd]],caltran!$J$2:$P$182,7,FALSE)</f>
        <v>1275.0000000000002</v>
      </c>
      <c r="S1684" s="321">
        <f>VLOOKUP(class[[#This Row],[count_rd]],caltran!$J$2:$P$182,6,FALSE)</f>
        <v>4725</v>
      </c>
      <c r="T1684" s="59">
        <f>IF(AND(class[[#This Row],[flow]]&gt;=class[[#This Row],[low]], class[[#This Row],[flow]]&lt;=class[[#This Row],[high]]),1,0)</f>
        <v>0</v>
      </c>
    </row>
    <row r="1685" spans="1:20">
      <c r="A1685" s="59">
        <v>17337</v>
      </c>
      <c r="B1685" s="59">
        <v>4</v>
      </c>
      <c r="C1685" s="59">
        <v>1</v>
      </c>
      <c r="D1685" s="59">
        <v>2</v>
      </c>
      <c r="E1685" s="59" t="s">
        <v>82</v>
      </c>
      <c r="F1685" s="59">
        <v>4</v>
      </c>
      <c r="G1685" s="227">
        <v>0</v>
      </c>
      <c r="H1685" s="227">
        <v>6</v>
      </c>
      <c r="I1685" s="227">
        <v>17</v>
      </c>
      <c r="J1685" s="59">
        <v>3400</v>
      </c>
      <c r="K1685" s="78">
        <f>VLOOKUP(class[[#This Row],[hwycov_id]],flow[[hwycov_id]:[flow_day]],2,FALSE)</f>
        <v>1481.4574700000001</v>
      </c>
      <c r="L1685" s="229">
        <f t="shared" si="81"/>
        <v>-0.56427721470588232</v>
      </c>
      <c r="M1685" s="228">
        <f t="shared" si="82"/>
        <v>-1918.5425299999999</v>
      </c>
      <c r="N1685" s="228">
        <f t="shared" si="83"/>
        <v>3680805.4394188006</v>
      </c>
      <c r="O1685" s="59" t="e">
        <f>VLOOKUP(class[[#This Row],[hwycov_id]],check!$A$2:$P$26,16,FALSE)</f>
        <v>#N/A</v>
      </c>
      <c r="P1685" s="59">
        <v>1709</v>
      </c>
      <c r="Q1685" s="304">
        <f>ROUND(class[[#This Row],[count]],-3)</f>
        <v>3000</v>
      </c>
      <c r="R1685" s="321">
        <f>VLOOKUP(class[[#This Row],[count_rd]],caltran!$J$2:$P$182,7,FALSE)</f>
        <v>1275.0000000000002</v>
      </c>
      <c r="S1685" s="321">
        <f>VLOOKUP(class[[#This Row],[count_rd]],caltran!$J$2:$P$182,6,FALSE)</f>
        <v>4725</v>
      </c>
      <c r="T1685" s="59">
        <f>IF(AND(class[[#This Row],[flow]]&gt;=class[[#This Row],[low]], class[[#This Row],[flow]]&lt;=class[[#This Row],[high]]),1,0)</f>
        <v>1</v>
      </c>
    </row>
    <row r="1686" spans="1:20">
      <c r="A1686" s="59">
        <v>20209</v>
      </c>
      <c r="B1686" s="59">
        <v>4</v>
      </c>
      <c r="C1686" s="59">
        <v>1</v>
      </c>
      <c r="D1686" s="59">
        <v>2</v>
      </c>
      <c r="E1686" s="59" t="s">
        <v>82</v>
      </c>
      <c r="F1686" s="59">
        <v>4</v>
      </c>
      <c r="G1686" s="227">
        <v>0</v>
      </c>
      <c r="H1686" s="227">
        <v>2</v>
      </c>
      <c r="I1686" s="227">
        <v>11</v>
      </c>
      <c r="J1686" s="59">
        <v>3500</v>
      </c>
      <c r="K1686" s="78">
        <f>VLOOKUP(class[[#This Row],[hwycov_id]],flow[[hwycov_id]:[flow_day]],2,FALSE)</f>
        <v>6394.8777129999999</v>
      </c>
      <c r="L1686" s="229">
        <f t="shared" si="81"/>
        <v>0.82710791800000005</v>
      </c>
      <c r="M1686" s="228">
        <f t="shared" si="82"/>
        <v>2894.8777129999999</v>
      </c>
      <c r="N1686" s="228">
        <f t="shared" si="83"/>
        <v>8380316.97322411</v>
      </c>
      <c r="O1686" s="59" t="e">
        <f>VLOOKUP(class[[#This Row],[hwycov_id]],check!$A$2:$P$26,16,FALSE)</f>
        <v>#N/A</v>
      </c>
      <c r="P1686" s="59">
        <v>1710</v>
      </c>
      <c r="Q1686" s="304">
        <f>ROUND(class[[#This Row],[count]],-3)</f>
        <v>4000</v>
      </c>
      <c r="R1686" s="321">
        <f>VLOOKUP(class[[#This Row],[count_rd]],caltran!$J$2:$P$182,7,FALSE)</f>
        <v>1920</v>
      </c>
      <c r="S1686" s="321">
        <f>VLOOKUP(class[[#This Row],[count_rd]],caltran!$J$2:$P$182,6,FALSE)</f>
        <v>6080</v>
      </c>
      <c r="T1686" s="59">
        <f>IF(AND(class[[#This Row],[flow]]&gt;=class[[#This Row],[low]], class[[#This Row],[flow]]&lt;=class[[#This Row],[high]]),1,0)</f>
        <v>0</v>
      </c>
    </row>
    <row r="1687" spans="1:20">
      <c r="A1687" s="59">
        <v>12664</v>
      </c>
      <c r="B1687" s="59">
        <v>4</v>
      </c>
      <c r="C1687" s="59">
        <v>1</v>
      </c>
      <c r="D1687" s="59">
        <v>2</v>
      </c>
      <c r="E1687" s="59" t="s">
        <v>82</v>
      </c>
      <c r="F1687" s="59">
        <v>4</v>
      </c>
      <c r="G1687" s="227">
        <v>0</v>
      </c>
      <c r="H1687" s="227">
        <v>5</v>
      </c>
      <c r="I1687" s="227">
        <v>5</v>
      </c>
      <c r="J1687" s="59">
        <v>3500</v>
      </c>
      <c r="K1687" s="78">
        <f>VLOOKUP(class[[#This Row],[hwycov_id]],flow[[hwycov_id]:[flow_day]],2,FALSE)</f>
        <v>1676.54394</v>
      </c>
      <c r="L1687" s="229">
        <f t="shared" si="81"/>
        <v>-0.52098744571428579</v>
      </c>
      <c r="M1687" s="228">
        <f t="shared" si="82"/>
        <v>-1823.45606</v>
      </c>
      <c r="N1687" s="228">
        <f t="shared" si="83"/>
        <v>3324992.0027507236</v>
      </c>
      <c r="O1687" s="59" t="e">
        <f>VLOOKUP(class[[#This Row],[hwycov_id]],check!$A$2:$P$26,16,FALSE)</f>
        <v>#N/A</v>
      </c>
      <c r="P1687" s="59">
        <v>1711</v>
      </c>
      <c r="Q1687" s="304">
        <f>ROUND(class[[#This Row],[count]],-3)</f>
        <v>4000</v>
      </c>
      <c r="R1687" s="321">
        <f>VLOOKUP(class[[#This Row],[count_rd]],caltran!$J$2:$P$182,7,FALSE)</f>
        <v>1920</v>
      </c>
      <c r="S1687" s="321">
        <f>VLOOKUP(class[[#This Row],[count_rd]],caltran!$J$2:$P$182,6,FALSE)</f>
        <v>6080</v>
      </c>
      <c r="T1687" s="59">
        <f>IF(AND(class[[#This Row],[flow]]&gt;=class[[#This Row],[low]], class[[#This Row],[flow]]&lt;=class[[#This Row],[high]]),1,0)</f>
        <v>0</v>
      </c>
    </row>
    <row r="1688" spans="1:20">
      <c r="A1688" s="59">
        <v>10621</v>
      </c>
      <c r="B1688" s="59">
        <v>4</v>
      </c>
      <c r="C1688" s="59">
        <v>1</v>
      </c>
      <c r="D1688" s="59">
        <v>2</v>
      </c>
      <c r="E1688" s="59" t="s">
        <v>82</v>
      </c>
      <c r="F1688" s="59">
        <v>4</v>
      </c>
      <c r="G1688" s="227">
        <v>0</v>
      </c>
      <c r="H1688" s="227">
        <v>2</v>
      </c>
      <c r="I1688" s="227">
        <v>11</v>
      </c>
      <c r="J1688" s="59">
        <v>3500</v>
      </c>
      <c r="K1688" s="78">
        <f>VLOOKUP(class[[#This Row],[hwycov_id]],flow[[hwycov_id]:[flow_day]],2,FALSE)</f>
        <v>4601.9945039999993</v>
      </c>
      <c r="L1688" s="229">
        <f t="shared" si="81"/>
        <v>0.31485557257142838</v>
      </c>
      <c r="M1688" s="228">
        <f t="shared" si="82"/>
        <v>1101.9945039999993</v>
      </c>
      <c r="N1688" s="228">
        <f t="shared" si="83"/>
        <v>1214391.8868462045</v>
      </c>
      <c r="O1688" s="59" t="e">
        <f>VLOOKUP(class[[#This Row],[hwycov_id]],check!$A$2:$P$26,16,FALSE)</f>
        <v>#N/A</v>
      </c>
      <c r="P1688" s="59">
        <v>1712</v>
      </c>
      <c r="Q1688" s="304">
        <f>ROUND(class[[#This Row],[count]],-3)</f>
        <v>4000</v>
      </c>
      <c r="R1688" s="321">
        <f>VLOOKUP(class[[#This Row],[count_rd]],caltran!$J$2:$P$182,7,FALSE)</f>
        <v>1920</v>
      </c>
      <c r="S1688" s="321">
        <f>VLOOKUP(class[[#This Row],[count_rd]],caltran!$J$2:$P$182,6,FALSE)</f>
        <v>6080</v>
      </c>
      <c r="T1688" s="59">
        <f>IF(AND(class[[#This Row],[flow]]&gt;=class[[#This Row],[low]], class[[#This Row],[flow]]&lt;=class[[#This Row],[high]]),1,0)</f>
        <v>1</v>
      </c>
    </row>
    <row r="1689" spans="1:20">
      <c r="A1689" s="59">
        <v>8253</v>
      </c>
      <c r="B1689" s="59">
        <v>4</v>
      </c>
      <c r="C1689" s="59">
        <v>1</v>
      </c>
      <c r="D1689" s="59">
        <v>2</v>
      </c>
      <c r="E1689" s="59" t="s">
        <v>82</v>
      </c>
      <c r="F1689" s="59">
        <v>4</v>
      </c>
      <c r="G1689" s="227">
        <v>0</v>
      </c>
      <c r="H1689" s="227">
        <v>4</v>
      </c>
      <c r="I1689" s="227">
        <v>8</v>
      </c>
      <c r="J1689" s="59">
        <v>3600</v>
      </c>
      <c r="K1689" s="78">
        <f>VLOOKUP(class[[#This Row],[hwycov_id]],flow[[hwycov_id]:[flow_day]],2,FALSE)</f>
        <v>803.43514699999992</v>
      </c>
      <c r="L1689" s="229">
        <f t="shared" si="81"/>
        <v>-0.77682357027777782</v>
      </c>
      <c r="M1689" s="228">
        <f t="shared" si="82"/>
        <v>-2796.5648529999999</v>
      </c>
      <c r="N1689" s="228">
        <f t="shared" si="83"/>
        <v>7820774.9770349106</v>
      </c>
      <c r="O1689" s="59" t="e">
        <f>VLOOKUP(class[[#This Row],[hwycov_id]],check!$A$2:$P$26,16,FALSE)</f>
        <v>#N/A</v>
      </c>
      <c r="P1689" s="59">
        <v>1713</v>
      </c>
      <c r="Q1689" s="304">
        <f>ROUND(class[[#This Row],[count]],-3)</f>
        <v>4000</v>
      </c>
      <c r="R1689" s="321">
        <f>VLOOKUP(class[[#This Row],[count_rd]],caltran!$J$2:$P$182,7,FALSE)</f>
        <v>1920</v>
      </c>
      <c r="S1689" s="321">
        <f>VLOOKUP(class[[#This Row],[count_rd]],caltran!$J$2:$P$182,6,FALSE)</f>
        <v>6080</v>
      </c>
      <c r="T1689" s="59">
        <f>IF(AND(class[[#This Row],[flow]]&gt;=class[[#This Row],[low]], class[[#This Row],[flow]]&lt;=class[[#This Row],[high]]),1,0)</f>
        <v>0</v>
      </c>
    </row>
    <row r="1690" spans="1:20">
      <c r="A1690" s="59">
        <v>1114</v>
      </c>
      <c r="B1690" s="59">
        <v>4</v>
      </c>
      <c r="C1690" s="59">
        <v>1</v>
      </c>
      <c r="D1690" s="59">
        <v>2</v>
      </c>
      <c r="E1690" s="59" t="s">
        <v>82</v>
      </c>
      <c r="F1690" s="59">
        <v>4</v>
      </c>
      <c r="G1690" s="227">
        <v>0</v>
      </c>
      <c r="H1690" s="227">
        <v>2</v>
      </c>
      <c r="I1690" s="227">
        <v>11</v>
      </c>
      <c r="J1690" s="59">
        <v>3600</v>
      </c>
      <c r="K1690" s="78">
        <f>VLOOKUP(class[[#This Row],[hwycov_id]],flow[[hwycov_id]:[flow_day]],2,FALSE)</f>
        <v>3307.3731990000001</v>
      </c>
      <c r="L1690" s="229">
        <f t="shared" si="81"/>
        <v>-8.1285222499999921E-2</v>
      </c>
      <c r="M1690" s="228">
        <f t="shared" si="82"/>
        <v>-292.62680099999989</v>
      </c>
      <c r="N1690" s="228">
        <f t="shared" si="83"/>
        <v>85630.44466349353</v>
      </c>
      <c r="O1690" s="59" t="e">
        <f>VLOOKUP(class[[#This Row],[hwycov_id]],check!$A$2:$P$26,16,FALSE)</f>
        <v>#N/A</v>
      </c>
      <c r="P1690" s="59">
        <v>1714</v>
      </c>
      <c r="Q1690" s="304">
        <f>ROUND(class[[#This Row],[count]],-3)</f>
        <v>4000</v>
      </c>
      <c r="R1690" s="321">
        <f>VLOOKUP(class[[#This Row],[count_rd]],caltran!$J$2:$P$182,7,FALSE)</f>
        <v>1920</v>
      </c>
      <c r="S1690" s="321">
        <f>VLOOKUP(class[[#This Row],[count_rd]],caltran!$J$2:$P$182,6,FALSE)</f>
        <v>6080</v>
      </c>
      <c r="T1690" s="59">
        <f>IF(AND(class[[#This Row],[flow]]&gt;=class[[#This Row],[low]], class[[#This Row],[flow]]&lt;=class[[#This Row],[high]]),1,0)</f>
        <v>1</v>
      </c>
    </row>
    <row r="1691" spans="1:20">
      <c r="A1691" s="59">
        <v>18981</v>
      </c>
      <c r="B1691" s="59">
        <v>4</v>
      </c>
      <c r="C1691" s="59">
        <v>1</v>
      </c>
      <c r="D1691" s="59">
        <v>2</v>
      </c>
      <c r="E1691" s="59" t="s">
        <v>82</v>
      </c>
      <c r="F1691" s="59">
        <v>4</v>
      </c>
      <c r="G1691" s="227">
        <v>0</v>
      </c>
      <c r="H1691" s="227">
        <v>2</v>
      </c>
      <c r="I1691" s="227">
        <v>3</v>
      </c>
      <c r="J1691" s="59">
        <v>3600</v>
      </c>
      <c r="K1691" s="78">
        <f>VLOOKUP(class[[#This Row],[hwycov_id]],flow[[hwycov_id]:[flow_day]],2,FALSE)</f>
        <v>674.88619799999992</v>
      </c>
      <c r="L1691" s="229">
        <f t="shared" si="81"/>
        <v>-0.81253161166666665</v>
      </c>
      <c r="M1691" s="228">
        <f t="shared" si="82"/>
        <v>-2925.1138019999999</v>
      </c>
      <c r="N1691" s="228">
        <f t="shared" si="83"/>
        <v>8556290.7546508946</v>
      </c>
      <c r="O1691" s="59" t="e">
        <f>VLOOKUP(class[[#This Row],[hwycov_id]],check!$A$2:$P$26,16,FALSE)</f>
        <v>#N/A</v>
      </c>
      <c r="P1691" s="59">
        <v>1715</v>
      </c>
      <c r="Q1691" s="304">
        <f>ROUND(class[[#This Row],[count]],-3)</f>
        <v>4000</v>
      </c>
      <c r="R1691" s="321">
        <f>VLOOKUP(class[[#This Row],[count_rd]],caltran!$J$2:$P$182,7,FALSE)</f>
        <v>1920</v>
      </c>
      <c r="S1691" s="321">
        <f>VLOOKUP(class[[#This Row],[count_rd]],caltran!$J$2:$P$182,6,FALSE)</f>
        <v>6080</v>
      </c>
      <c r="T1691" s="59">
        <f>IF(AND(class[[#This Row],[flow]]&gt;=class[[#This Row],[low]], class[[#This Row],[flow]]&lt;=class[[#This Row],[high]]),1,0)</f>
        <v>0</v>
      </c>
    </row>
    <row r="1692" spans="1:20">
      <c r="A1692" s="59">
        <v>19402</v>
      </c>
      <c r="B1692" s="59">
        <v>4</v>
      </c>
      <c r="C1692" s="59">
        <v>1</v>
      </c>
      <c r="D1692" s="59">
        <v>2</v>
      </c>
      <c r="E1692" s="59" t="s">
        <v>82</v>
      </c>
      <c r="F1692" s="59">
        <v>4</v>
      </c>
      <c r="G1692" s="227">
        <v>0</v>
      </c>
      <c r="H1692" s="227">
        <v>1</v>
      </c>
      <c r="I1692" s="227">
        <v>14</v>
      </c>
      <c r="J1692" s="59">
        <v>3661</v>
      </c>
      <c r="K1692" s="78">
        <f>VLOOKUP(class[[#This Row],[hwycov_id]],flow[[hwycov_id]:[flow_day]],2,FALSE)</f>
        <v>4068.3077760000001</v>
      </c>
      <c r="L1692" s="229">
        <f t="shared" si="81"/>
        <v>0.11125587981425844</v>
      </c>
      <c r="M1692" s="228">
        <f t="shared" si="82"/>
        <v>407.3077760000001</v>
      </c>
      <c r="N1692" s="228">
        <f t="shared" si="83"/>
        <v>165899.62439006625</v>
      </c>
      <c r="O1692" s="59" t="e">
        <f>VLOOKUP(class[[#This Row],[hwycov_id]],check!$A$2:$P$26,16,FALSE)</f>
        <v>#N/A</v>
      </c>
      <c r="P1692" s="59">
        <v>1716</v>
      </c>
      <c r="Q1692" s="304">
        <f>ROUND(class[[#This Row],[count]],-3)</f>
        <v>4000</v>
      </c>
      <c r="R1692" s="321">
        <f>VLOOKUP(class[[#This Row],[count_rd]],caltran!$J$2:$P$182,7,FALSE)</f>
        <v>1920</v>
      </c>
      <c r="S1692" s="321">
        <f>VLOOKUP(class[[#This Row],[count_rd]],caltran!$J$2:$P$182,6,FALSE)</f>
        <v>6080</v>
      </c>
      <c r="T1692" s="59">
        <f>IF(AND(class[[#This Row],[flow]]&gt;=class[[#This Row],[low]], class[[#This Row],[flow]]&lt;=class[[#This Row],[high]]),1,0)</f>
        <v>1</v>
      </c>
    </row>
    <row r="1693" spans="1:20">
      <c r="A1693" s="59">
        <v>15510</v>
      </c>
      <c r="B1693" s="59">
        <v>4</v>
      </c>
      <c r="C1693" s="59">
        <v>1</v>
      </c>
      <c r="D1693" s="59">
        <v>2</v>
      </c>
      <c r="E1693" s="59" t="s">
        <v>82</v>
      </c>
      <c r="F1693" s="59">
        <v>4</v>
      </c>
      <c r="G1693" s="227">
        <v>0</v>
      </c>
      <c r="H1693" s="227">
        <v>2</v>
      </c>
      <c r="I1693" s="227">
        <v>3</v>
      </c>
      <c r="J1693" s="59">
        <v>3700</v>
      </c>
      <c r="K1693" s="78">
        <f>VLOOKUP(class[[#This Row],[hwycov_id]],flow[[hwycov_id]:[flow_day]],2,FALSE)</f>
        <v>450.05981899999995</v>
      </c>
      <c r="L1693" s="229">
        <f t="shared" si="81"/>
        <v>-0.87836221108108115</v>
      </c>
      <c r="M1693" s="228">
        <f t="shared" si="82"/>
        <v>-3249.9401809999999</v>
      </c>
      <c r="N1693" s="228">
        <f t="shared" si="83"/>
        <v>10562111.180078313</v>
      </c>
      <c r="O1693" s="59" t="e">
        <f>VLOOKUP(class[[#This Row],[hwycov_id]],check!$A$2:$P$26,16,FALSE)</f>
        <v>#N/A</v>
      </c>
      <c r="P1693" s="59">
        <v>1717</v>
      </c>
      <c r="Q1693" s="304">
        <f>ROUND(class[[#This Row],[count]],-3)</f>
        <v>4000</v>
      </c>
      <c r="R1693" s="321">
        <f>VLOOKUP(class[[#This Row],[count_rd]],caltran!$J$2:$P$182,7,FALSE)</f>
        <v>1920</v>
      </c>
      <c r="S1693" s="321">
        <f>VLOOKUP(class[[#This Row],[count_rd]],caltran!$J$2:$P$182,6,FALSE)</f>
        <v>6080</v>
      </c>
      <c r="T1693" s="59">
        <f>IF(AND(class[[#This Row],[flow]]&gt;=class[[#This Row],[low]], class[[#This Row],[flow]]&lt;=class[[#This Row],[high]]),1,0)</f>
        <v>0</v>
      </c>
    </row>
    <row r="1694" spans="1:20">
      <c r="A1694" s="59">
        <v>37892</v>
      </c>
      <c r="B1694" s="59">
        <v>4</v>
      </c>
      <c r="C1694" s="59">
        <v>1</v>
      </c>
      <c r="D1694" s="59">
        <v>2</v>
      </c>
      <c r="E1694" s="59" t="s">
        <v>82</v>
      </c>
      <c r="F1694" s="59">
        <v>4</v>
      </c>
      <c r="G1694" s="227">
        <v>0</v>
      </c>
      <c r="H1694" s="227">
        <v>2</v>
      </c>
      <c r="I1694" s="227">
        <v>11</v>
      </c>
      <c r="J1694" s="59">
        <v>3700</v>
      </c>
      <c r="K1694" s="78">
        <f>VLOOKUP(class[[#This Row],[hwycov_id]],flow[[hwycov_id]:[flow_day]],2,FALSE)</f>
        <v>11690.652464999999</v>
      </c>
      <c r="L1694" s="229">
        <f t="shared" si="81"/>
        <v>2.1596358013513512</v>
      </c>
      <c r="M1694" s="228">
        <f t="shared" si="82"/>
        <v>7990.6524649999992</v>
      </c>
      <c r="N1694" s="228">
        <f t="shared" si="83"/>
        <v>63850526.816410564</v>
      </c>
      <c r="O1694" s="59" t="e">
        <f>VLOOKUP(class[[#This Row],[hwycov_id]],check!$A$2:$P$26,16,FALSE)</f>
        <v>#N/A</v>
      </c>
      <c r="P1694" s="59">
        <v>1718</v>
      </c>
      <c r="Q1694" s="304">
        <f>ROUND(class[[#This Row],[count]],-3)</f>
        <v>4000</v>
      </c>
      <c r="R1694" s="321">
        <f>VLOOKUP(class[[#This Row],[count_rd]],caltran!$J$2:$P$182,7,FALSE)</f>
        <v>1920</v>
      </c>
      <c r="S1694" s="321">
        <f>VLOOKUP(class[[#This Row],[count_rd]],caltran!$J$2:$P$182,6,FALSE)</f>
        <v>6080</v>
      </c>
      <c r="T1694" s="59">
        <f>IF(AND(class[[#This Row],[flow]]&gt;=class[[#This Row],[low]], class[[#This Row],[flow]]&lt;=class[[#This Row],[high]]),1,0)</f>
        <v>0</v>
      </c>
    </row>
    <row r="1695" spans="1:20">
      <c r="A1695" s="59">
        <v>11748</v>
      </c>
      <c r="B1695" s="59">
        <v>4</v>
      </c>
      <c r="C1695" s="59">
        <v>1</v>
      </c>
      <c r="D1695" s="59">
        <v>2</v>
      </c>
      <c r="E1695" s="59" t="s">
        <v>82</v>
      </c>
      <c r="F1695" s="59">
        <v>4</v>
      </c>
      <c r="G1695" s="227">
        <v>0</v>
      </c>
      <c r="H1695" s="227">
        <v>8</v>
      </c>
      <c r="I1695" s="227">
        <v>19</v>
      </c>
      <c r="J1695" s="59">
        <v>3700</v>
      </c>
      <c r="K1695" s="78">
        <f>VLOOKUP(class[[#This Row],[hwycov_id]],flow[[hwycov_id]:[flow_day]],2,FALSE)</f>
        <v>3125.8158789999998</v>
      </c>
      <c r="L1695" s="229">
        <f t="shared" si="81"/>
        <v>-0.15518489756756759</v>
      </c>
      <c r="M1695" s="228">
        <f t="shared" si="82"/>
        <v>-574.18412100000023</v>
      </c>
      <c r="N1695" s="228">
        <f t="shared" si="83"/>
        <v>329687.40480854292</v>
      </c>
      <c r="O1695" s="59" t="e">
        <f>VLOOKUP(class[[#This Row],[hwycov_id]],check!$A$2:$P$26,16,FALSE)</f>
        <v>#N/A</v>
      </c>
      <c r="P1695" s="59">
        <v>1719</v>
      </c>
      <c r="Q1695" s="304">
        <f>ROUND(class[[#This Row],[count]],-3)</f>
        <v>4000</v>
      </c>
      <c r="R1695" s="321">
        <f>VLOOKUP(class[[#This Row],[count_rd]],caltran!$J$2:$P$182,7,FALSE)</f>
        <v>1920</v>
      </c>
      <c r="S1695" s="321">
        <f>VLOOKUP(class[[#This Row],[count_rd]],caltran!$J$2:$P$182,6,FALSE)</f>
        <v>6080</v>
      </c>
      <c r="T1695" s="59">
        <f>IF(AND(class[[#This Row],[flow]]&gt;=class[[#This Row],[low]], class[[#This Row],[flow]]&lt;=class[[#This Row],[high]]),1,0)</f>
        <v>1</v>
      </c>
    </row>
    <row r="1696" spans="1:20">
      <c r="A1696" s="59">
        <v>14768</v>
      </c>
      <c r="B1696" s="59">
        <v>4</v>
      </c>
      <c r="C1696" s="59">
        <v>1</v>
      </c>
      <c r="D1696" s="59">
        <v>2</v>
      </c>
      <c r="E1696" s="59" t="s">
        <v>82</v>
      </c>
      <c r="F1696" s="59">
        <v>4</v>
      </c>
      <c r="G1696" s="227">
        <v>0</v>
      </c>
      <c r="H1696" s="227">
        <v>2</v>
      </c>
      <c r="I1696" s="227">
        <v>14</v>
      </c>
      <c r="J1696" s="59">
        <v>3852</v>
      </c>
      <c r="K1696" s="78">
        <f>VLOOKUP(class[[#This Row],[hwycov_id]],flow[[hwycov_id]:[flow_day]],2,FALSE)</f>
        <v>9414.0471649999999</v>
      </c>
      <c r="L1696" s="229">
        <f t="shared" si="81"/>
        <v>1.4439374779335412</v>
      </c>
      <c r="M1696" s="228">
        <f t="shared" si="82"/>
        <v>5562.0471649999999</v>
      </c>
      <c r="N1696" s="228">
        <f t="shared" si="83"/>
        <v>30936368.665684536</v>
      </c>
      <c r="O1696" s="59" t="e">
        <f>VLOOKUP(class[[#This Row],[hwycov_id]],check!$A$2:$P$26,16,FALSE)</f>
        <v>#N/A</v>
      </c>
      <c r="P1696" s="59">
        <v>1720</v>
      </c>
      <c r="Q1696" s="304">
        <f>ROUND(class[[#This Row],[count]],-3)</f>
        <v>4000</v>
      </c>
      <c r="R1696" s="321">
        <f>VLOOKUP(class[[#This Row],[count_rd]],caltran!$J$2:$P$182,7,FALSE)</f>
        <v>1920</v>
      </c>
      <c r="S1696" s="321">
        <f>VLOOKUP(class[[#This Row],[count_rd]],caltran!$J$2:$P$182,6,FALSE)</f>
        <v>6080</v>
      </c>
      <c r="T1696" s="59">
        <f>IF(AND(class[[#This Row],[flow]]&gt;=class[[#This Row],[low]], class[[#This Row],[flow]]&lt;=class[[#This Row],[high]]),1,0)</f>
        <v>0</v>
      </c>
    </row>
    <row r="1697" spans="1:20">
      <c r="A1697" s="59">
        <v>8508</v>
      </c>
      <c r="B1697" s="59">
        <v>4</v>
      </c>
      <c r="C1697" s="59">
        <v>1</v>
      </c>
      <c r="D1697" s="59">
        <v>2</v>
      </c>
      <c r="E1697" s="59" t="s">
        <v>82</v>
      </c>
      <c r="F1697" s="59">
        <v>4</v>
      </c>
      <c r="G1697" s="227">
        <v>0</v>
      </c>
      <c r="H1697" s="227">
        <v>2</v>
      </c>
      <c r="I1697" s="227">
        <v>11</v>
      </c>
      <c r="J1697" s="59">
        <v>3900</v>
      </c>
      <c r="K1697" s="78">
        <f>VLOOKUP(class[[#This Row],[hwycov_id]],flow[[hwycov_id]:[flow_day]],2,FALSE)</f>
        <v>7191.4565589999993</v>
      </c>
      <c r="L1697" s="229">
        <f t="shared" si="81"/>
        <v>0.84396322025641002</v>
      </c>
      <c r="M1697" s="228">
        <f t="shared" si="82"/>
        <v>3291.4565589999993</v>
      </c>
      <c r="N1697" s="228">
        <f t="shared" si="83"/>
        <v>10833686.279784115</v>
      </c>
      <c r="O1697" s="59" t="e">
        <f>VLOOKUP(class[[#This Row],[hwycov_id]],check!$A$2:$P$26,16,FALSE)</f>
        <v>#N/A</v>
      </c>
      <c r="P1697" s="59">
        <v>1721</v>
      </c>
      <c r="Q1697" s="304">
        <f>ROUND(class[[#This Row],[count]],-3)</f>
        <v>4000</v>
      </c>
      <c r="R1697" s="321">
        <f>VLOOKUP(class[[#This Row],[count_rd]],caltran!$J$2:$P$182,7,FALSE)</f>
        <v>1920</v>
      </c>
      <c r="S1697" s="321">
        <f>VLOOKUP(class[[#This Row],[count_rd]],caltran!$J$2:$P$182,6,FALSE)</f>
        <v>6080</v>
      </c>
      <c r="T1697" s="59">
        <f>IF(AND(class[[#This Row],[flow]]&gt;=class[[#This Row],[low]], class[[#This Row],[flow]]&lt;=class[[#This Row],[high]]),1,0)</f>
        <v>0</v>
      </c>
    </row>
    <row r="1698" spans="1:20">
      <c r="A1698" s="59">
        <v>1783</v>
      </c>
      <c r="B1698" s="59">
        <v>4</v>
      </c>
      <c r="C1698" s="59">
        <v>1</v>
      </c>
      <c r="D1698" s="59">
        <v>2</v>
      </c>
      <c r="E1698" s="59" t="s">
        <v>82</v>
      </c>
      <c r="F1698" s="59">
        <v>4</v>
      </c>
      <c r="G1698" s="227">
        <v>0</v>
      </c>
      <c r="H1698" s="227">
        <v>2</v>
      </c>
      <c r="I1698" s="227">
        <v>14</v>
      </c>
      <c r="J1698" s="59">
        <v>3937</v>
      </c>
      <c r="K1698" s="78">
        <f>VLOOKUP(class[[#This Row],[hwycov_id]],flow[[hwycov_id]:[flow_day]],2,FALSE)</f>
        <v>6417.6801399999995</v>
      </c>
      <c r="L1698" s="229">
        <f t="shared" si="81"/>
        <v>0.63009401574803126</v>
      </c>
      <c r="M1698" s="228">
        <f t="shared" si="82"/>
        <v>2480.6801399999995</v>
      </c>
      <c r="N1698" s="228">
        <f t="shared" si="83"/>
        <v>6153773.9569904171</v>
      </c>
      <c r="O1698" s="59" t="e">
        <f>VLOOKUP(class[[#This Row],[hwycov_id]],check!$A$2:$P$26,16,FALSE)</f>
        <v>#N/A</v>
      </c>
      <c r="P1698" s="59">
        <v>1722</v>
      </c>
      <c r="Q1698" s="304">
        <f>ROUND(class[[#This Row],[count]],-3)</f>
        <v>4000</v>
      </c>
      <c r="R1698" s="321">
        <f>VLOOKUP(class[[#This Row],[count_rd]],caltran!$J$2:$P$182,7,FALSE)</f>
        <v>1920</v>
      </c>
      <c r="S1698" s="321">
        <f>VLOOKUP(class[[#This Row],[count_rd]],caltran!$J$2:$P$182,6,FALSE)</f>
        <v>6080</v>
      </c>
      <c r="T1698" s="59">
        <f>IF(AND(class[[#This Row],[flow]]&gt;=class[[#This Row],[low]], class[[#This Row],[flow]]&lt;=class[[#This Row],[high]]),1,0)</f>
        <v>0</v>
      </c>
    </row>
    <row r="1699" spans="1:20">
      <c r="A1699" s="59">
        <v>2192</v>
      </c>
      <c r="B1699" s="59">
        <v>4</v>
      </c>
      <c r="C1699" s="59">
        <v>1</v>
      </c>
      <c r="D1699" s="59">
        <v>2</v>
      </c>
      <c r="E1699" s="59" t="s">
        <v>82</v>
      </c>
      <c r="F1699" s="59">
        <v>4</v>
      </c>
      <c r="G1699" s="227">
        <v>0</v>
      </c>
      <c r="H1699" s="227">
        <v>2</v>
      </c>
      <c r="I1699" s="227">
        <v>11</v>
      </c>
      <c r="J1699" s="59">
        <v>4000</v>
      </c>
      <c r="K1699" s="78">
        <f>VLOOKUP(class[[#This Row],[hwycov_id]],flow[[hwycov_id]:[flow_day]],2,FALSE)</f>
        <v>3984.5563169999996</v>
      </c>
      <c r="L1699" s="229">
        <f t="shared" si="81"/>
        <v>-3.8609207500001075E-3</v>
      </c>
      <c r="M1699" s="228">
        <f t="shared" si="82"/>
        <v>-15.443683000000419</v>
      </c>
      <c r="N1699" s="228">
        <f t="shared" si="83"/>
        <v>238.50734460450195</v>
      </c>
      <c r="O1699" s="59" t="e">
        <f>VLOOKUP(class[[#This Row],[hwycov_id]],check!$A$2:$P$26,16,FALSE)</f>
        <v>#N/A</v>
      </c>
      <c r="P1699" s="59">
        <v>1723</v>
      </c>
      <c r="Q1699" s="304">
        <f>ROUND(class[[#This Row],[count]],-3)</f>
        <v>4000</v>
      </c>
      <c r="R1699" s="321">
        <f>VLOOKUP(class[[#This Row],[count_rd]],caltran!$J$2:$P$182,7,FALSE)</f>
        <v>1920</v>
      </c>
      <c r="S1699" s="321">
        <f>VLOOKUP(class[[#This Row],[count_rd]],caltran!$J$2:$P$182,6,FALSE)</f>
        <v>6080</v>
      </c>
      <c r="T1699" s="59">
        <f>IF(AND(class[[#This Row],[flow]]&gt;=class[[#This Row],[low]], class[[#This Row],[flow]]&lt;=class[[#This Row],[high]]),1,0)</f>
        <v>1</v>
      </c>
    </row>
    <row r="1700" spans="1:20">
      <c r="A1700" s="59">
        <v>19975</v>
      </c>
      <c r="B1700" s="59">
        <v>4</v>
      </c>
      <c r="C1700" s="59">
        <v>1</v>
      </c>
      <c r="D1700" s="59">
        <v>2</v>
      </c>
      <c r="E1700" s="59" t="s">
        <v>82</v>
      </c>
      <c r="F1700" s="59">
        <v>4</v>
      </c>
      <c r="G1700" s="227">
        <v>0</v>
      </c>
      <c r="H1700" s="227">
        <v>5</v>
      </c>
      <c r="I1700" s="227">
        <v>5</v>
      </c>
      <c r="J1700" s="59">
        <v>4000</v>
      </c>
      <c r="K1700" s="78">
        <f>VLOOKUP(class[[#This Row],[hwycov_id]],flow[[hwycov_id]:[flow_day]],2,FALSE)</f>
        <v>6759.4197269999995</v>
      </c>
      <c r="L1700" s="229">
        <f t="shared" si="81"/>
        <v>0.68985493174999979</v>
      </c>
      <c r="M1700" s="228">
        <f t="shared" si="82"/>
        <v>2759.4197269999995</v>
      </c>
      <c r="N1700" s="228">
        <f t="shared" si="83"/>
        <v>7614397.229756752</v>
      </c>
      <c r="O1700" s="59" t="e">
        <f>VLOOKUP(class[[#This Row],[hwycov_id]],check!$A$2:$P$26,16,FALSE)</f>
        <v>#N/A</v>
      </c>
      <c r="P1700" s="59">
        <v>1724</v>
      </c>
      <c r="Q1700" s="304">
        <f>ROUND(class[[#This Row],[count]],-3)</f>
        <v>4000</v>
      </c>
      <c r="R1700" s="321">
        <f>VLOOKUP(class[[#This Row],[count_rd]],caltran!$J$2:$P$182,7,FALSE)</f>
        <v>1920</v>
      </c>
      <c r="S1700" s="321">
        <f>VLOOKUP(class[[#This Row],[count_rd]],caltran!$J$2:$P$182,6,FALSE)</f>
        <v>6080</v>
      </c>
      <c r="T1700" s="59">
        <f>IF(AND(class[[#This Row],[flow]]&gt;=class[[#This Row],[low]], class[[#This Row],[flow]]&lt;=class[[#This Row],[high]]),1,0)</f>
        <v>0</v>
      </c>
    </row>
    <row r="1701" spans="1:20">
      <c r="A1701" s="59">
        <v>18333</v>
      </c>
      <c r="B1701" s="59">
        <v>4</v>
      </c>
      <c r="C1701" s="59">
        <v>1</v>
      </c>
      <c r="D1701" s="59">
        <v>1</v>
      </c>
      <c r="E1701" s="59" t="s">
        <v>82</v>
      </c>
      <c r="F1701" s="59">
        <v>4</v>
      </c>
      <c r="G1701" s="227">
        <v>0</v>
      </c>
      <c r="H1701" s="227">
        <v>1</v>
      </c>
      <c r="I1701" s="227">
        <v>14</v>
      </c>
      <c r="J1701" s="59">
        <v>4004</v>
      </c>
      <c r="K1701" s="78">
        <f>VLOOKUP(class[[#This Row],[hwycov_id]],flow[[hwycov_id]:[flow_day]],2,FALSE)</f>
        <v>1355.5552960000002</v>
      </c>
      <c r="L1701" s="229">
        <f t="shared" si="81"/>
        <v>-0.66144972627372622</v>
      </c>
      <c r="M1701" s="228">
        <f t="shared" si="82"/>
        <v>-2648.4447039999995</v>
      </c>
      <c r="N1701" s="228">
        <f t="shared" si="83"/>
        <v>7014259.3501456454</v>
      </c>
      <c r="O1701" s="59" t="e">
        <f>VLOOKUP(class[[#This Row],[hwycov_id]],check!$A$2:$P$26,16,FALSE)</f>
        <v>#N/A</v>
      </c>
      <c r="P1701" s="59">
        <v>1725</v>
      </c>
      <c r="Q1701" s="304">
        <f>ROUND(class[[#This Row],[count]],-3)</f>
        <v>4000</v>
      </c>
      <c r="R1701" s="321">
        <f>VLOOKUP(class[[#This Row],[count_rd]],caltran!$J$2:$P$182,7,FALSE)</f>
        <v>1920</v>
      </c>
      <c r="S1701" s="321">
        <f>VLOOKUP(class[[#This Row],[count_rd]],caltran!$J$2:$P$182,6,FALSE)</f>
        <v>6080</v>
      </c>
      <c r="T1701" s="59">
        <f>IF(AND(class[[#This Row],[flow]]&gt;=class[[#This Row],[low]], class[[#This Row],[flow]]&lt;=class[[#This Row],[high]]),1,0)</f>
        <v>0</v>
      </c>
    </row>
    <row r="1702" spans="1:20">
      <c r="A1702" s="59">
        <v>30747</v>
      </c>
      <c r="B1702" s="59">
        <v>4</v>
      </c>
      <c r="C1702" s="59">
        <v>1</v>
      </c>
      <c r="D1702" s="59">
        <v>2</v>
      </c>
      <c r="E1702" s="59" t="s">
        <v>82</v>
      </c>
      <c r="F1702" s="59">
        <v>4</v>
      </c>
      <c r="G1702" s="227">
        <v>0</v>
      </c>
      <c r="H1702" s="227">
        <v>4</v>
      </c>
      <c r="I1702" s="227">
        <v>8</v>
      </c>
      <c r="J1702" s="59">
        <v>4100</v>
      </c>
      <c r="K1702" s="78">
        <f>VLOOKUP(class[[#This Row],[hwycov_id]],flow[[hwycov_id]:[flow_day]],2,FALSE)</f>
        <v>1314.20985</v>
      </c>
      <c r="L1702" s="229">
        <f t="shared" si="81"/>
        <v>-0.67946101219512189</v>
      </c>
      <c r="M1702" s="228">
        <f t="shared" si="82"/>
        <v>-2785.7901499999998</v>
      </c>
      <c r="N1702" s="228">
        <f t="shared" si="83"/>
        <v>7760626.7598370211</v>
      </c>
      <c r="O1702" s="59" t="e">
        <f>VLOOKUP(class[[#This Row],[hwycov_id]],check!$A$2:$P$26,16,FALSE)</f>
        <v>#N/A</v>
      </c>
      <c r="P1702" s="59">
        <v>1726</v>
      </c>
      <c r="Q1702" s="304">
        <f>ROUND(class[[#This Row],[count]],-3)</f>
        <v>4000</v>
      </c>
      <c r="R1702" s="321">
        <f>VLOOKUP(class[[#This Row],[count_rd]],caltran!$J$2:$P$182,7,FALSE)</f>
        <v>1920</v>
      </c>
      <c r="S1702" s="321">
        <f>VLOOKUP(class[[#This Row],[count_rd]],caltran!$J$2:$P$182,6,FALSE)</f>
        <v>6080</v>
      </c>
      <c r="T1702" s="59">
        <f>IF(AND(class[[#This Row],[flow]]&gt;=class[[#This Row],[low]], class[[#This Row],[flow]]&lt;=class[[#This Row],[high]]),1,0)</f>
        <v>0</v>
      </c>
    </row>
    <row r="1703" spans="1:20">
      <c r="A1703" s="59">
        <v>17092</v>
      </c>
      <c r="B1703" s="59">
        <v>4</v>
      </c>
      <c r="C1703" s="59">
        <v>1</v>
      </c>
      <c r="D1703" s="59">
        <v>2</v>
      </c>
      <c r="E1703" s="59" t="s">
        <v>82</v>
      </c>
      <c r="F1703" s="59">
        <v>4</v>
      </c>
      <c r="G1703" s="227">
        <v>0</v>
      </c>
      <c r="H1703" s="227">
        <v>2</v>
      </c>
      <c r="I1703" s="227">
        <v>14</v>
      </c>
      <c r="J1703" s="59">
        <v>4277</v>
      </c>
      <c r="K1703" s="78">
        <f>VLOOKUP(class[[#This Row],[hwycov_id]],flow[[hwycov_id]:[flow_day]],2,FALSE)</f>
        <v>8620.7648489999992</v>
      </c>
      <c r="L1703" s="229">
        <f t="shared" si="81"/>
        <v>1.0156102055178864</v>
      </c>
      <c r="M1703" s="228">
        <f t="shared" si="82"/>
        <v>4343.7648489999992</v>
      </c>
      <c r="N1703" s="228">
        <f t="shared" si="83"/>
        <v>18868293.063407987</v>
      </c>
      <c r="O1703" s="59" t="e">
        <f>VLOOKUP(class[[#This Row],[hwycov_id]],check!$A$2:$P$26,16,FALSE)</f>
        <v>#N/A</v>
      </c>
      <c r="P1703" s="59">
        <v>1727</v>
      </c>
      <c r="Q1703" s="304">
        <f>ROUND(class[[#This Row],[count]],-3)</f>
        <v>4000</v>
      </c>
      <c r="R1703" s="321">
        <f>VLOOKUP(class[[#This Row],[count_rd]],caltran!$J$2:$P$182,7,FALSE)</f>
        <v>1920</v>
      </c>
      <c r="S1703" s="321">
        <f>VLOOKUP(class[[#This Row],[count_rd]],caltran!$J$2:$P$182,6,FALSE)</f>
        <v>6080</v>
      </c>
      <c r="T1703" s="59">
        <f>IF(AND(class[[#This Row],[flow]]&gt;=class[[#This Row],[low]], class[[#This Row],[flow]]&lt;=class[[#This Row],[high]]),1,0)</f>
        <v>0</v>
      </c>
    </row>
    <row r="1704" spans="1:20">
      <c r="A1704" s="59">
        <v>5163</v>
      </c>
      <c r="B1704" s="59">
        <v>4</v>
      </c>
      <c r="C1704" s="59">
        <v>1</v>
      </c>
      <c r="D1704" s="59">
        <v>2</v>
      </c>
      <c r="E1704" s="59" t="s">
        <v>82</v>
      </c>
      <c r="F1704" s="59">
        <v>4</v>
      </c>
      <c r="G1704" s="227">
        <v>0</v>
      </c>
      <c r="H1704" s="227">
        <v>3</v>
      </c>
      <c r="I1704" s="227">
        <v>14</v>
      </c>
      <c r="J1704" s="59">
        <v>4299</v>
      </c>
      <c r="K1704" s="78">
        <f>VLOOKUP(class[[#This Row],[hwycov_id]],flow[[hwycov_id]:[flow_day]],2,FALSE)</f>
        <v>13550.306322999999</v>
      </c>
      <c r="L1704" s="229">
        <f t="shared" si="81"/>
        <v>2.1519670441963243</v>
      </c>
      <c r="M1704" s="228">
        <f t="shared" si="82"/>
        <v>9251.3063229999989</v>
      </c>
      <c r="N1704" s="228">
        <f t="shared" si="83"/>
        <v>85586668.681979761</v>
      </c>
      <c r="O1704" s="59" t="e">
        <f>VLOOKUP(class[[#This Row],[hwycov_id]],check!$A$2:$P$26,16,FALSE)</f>
        <v>#N/A</v>
      </c>
      <c r="P1704" s="59">
        <v>1728</v>
      </c>
      <c r="Q1704" s="304">
        <f>ROUND(class[[#This Row],[count]],-3)</f>
        <v>4000</v>
      </c>
      <c r="R1704" s="321">
        <f>VLOOKUP(class[[#This Row],[count_rd]],caltran!$J$2:$P$182,7,FALSE)</f>
        <v>1920</v>
      </c>
      <c r="S1704" s="321">
        <f>VLOOKUP(class[[#This Row],[count_rd]],caltran!$J$2:$P$182,6,FALSE)</f>
        <v>6080</v>
      </c>
      <c r="T1704" s="59">
        <f>IF(AND(class[[#This Row],[flow]]&gt;=class[[#This Row],[low]], class[[#This Row],[flow]]&lt;=class[[#This Row],[high]]),1,0)</f>
        <v>0</v>
      </c>
    </row>
    <row r="1705" spans="1:20">
      <c r="A1705" s="59">
        <v>3787</v>
      </c>
      <c r="B1705" s="59">
        <v>4</v>
      </c>
      <c r="C1705" s="59">
        <v>1</v>
      </c>
      <c r="D1705" s="59">
        <v>2</v>
      </c>
      <c r="E1705" s="59" t="s">
        <v>82</v>
      </c>
      <c r="F1705" s="59">
        <v>4</v>
      </c>
      <c r="G1705" s="227">
        <v>0</v>
      </c>
      <c r="H1705" s="227">
        <v>2</v>
      </c>
      <c r="I1705" s="227">
        <v>11</v>
      </c>
      <c r="J1705" s="59">
        <v>4300</v>
      </c>
      <c r="K1705" s="78">
        <f>VLOOKUP(class[[#This Row],[hwycov_id]],flow[[hwycov_id]:[flow_day]],2,FALSE)</f>
        <v>5325.6140640000003</v>
      </c>
      <c r="L1705" s="229">
        <f t="shared" si="81"/>
        <v>0.23851489860465125</v>
      </c>
      <c r="M1705" s="228">
        <f t="shared" si="82"/>
        <v>1025.6140640000003</v>
      </c>
      <c r="N1705" s="228">
        <f t="shared" si="83"/>
        <v>1051884.2082745968</v>
      </c>
      <c r="O1705" s="59" t="e">
        <f>VLOOKUP(class[[#This Row],[hwycov_id]],check!$A$2:$P$26,16,FALSE)</f>
        <v>#N/A</v>
      </c>
      <c r="P1705" s="59">
        <v>1729</v>
      </c>
      <c r="Q1705" s="304">
        <f>ROUND(class[[#This Row],[count]],-3)</f>
        <v>4000</v>
      </c>
      <c r="R1705" s="321">
        <f>VLOOKUP(class[[#This Row],[count_rd]],caltran!$J$2:$P$182,7,FALSE)</f>
        <v>1920</v>
      </c>
      <c r="S1705" s="321">
        <f>VLOOKUP(class[[#This Row],[count_rd]],caltran!$J$2:$P$182,6,FALSE)</f>
        <v>6080</v>
      </c>
      <c r="T1705" s="59">
        <f>IF(AND(class[[#This Row],[flow]]&gt;=class[[#This Row],[low]], class[[#This Row],[flow]]&lt;=class[[#This Row],[high]]),1,0)</f>
        <v>1</v>
      </c>
    </row>
    <row r="1706" spans="1:20">
      <c r="A1706" s="59">
        <v>5887</v>
      </c>
      <c r="B1706" s="59">
        <v>4</v>
      </c>
      <c r="C1706" s="59">
        <v>1</v>
      </c>
      <c r="D1706" s="59">
        <v>2</v>
      </c>
      <c r="E1706" s="59" t="s">
        <v>82</v>
      </c>
      <c r="F1706" s="59">
        <v>4</v>
      </c>
      <c r="G1706" s="227">
        <v>0</v>
      </c>
      <c r="H1706" s="227">
        <v>2</v>
      </c>
      <c r="I1706" s="227">
        <v>11</v>
      </c>
      <c r="J1706" s="59">
        <v>4300</v>
      </c>
      <c r="K1706" s="78">
        <f>VLOOKUP(class[[#This Row],[hwycov_id]],flow[[hwycov_id]:[flow_day]],2,FALSE)</f>
        <v>7556.0846029999993</v>
      </c>
      <c r="L1706" s="229">
        <f t="shared" si="81"/>
        <v>0.75722897744186035</v>
      </c>
      <c r="M1706" s="228">
        <f t="shared" si="82"/>
        <v>3256.0846029999993</v>
      </c>
      <c r="N1706" s="228">
        <f t="shared" si="83"/>
        <v>10602086.941893663</v>
      </c>
      <c r="O1706" s="59" t="e">
        <f>VLOOKUP(class[[#This Row],[hwycov_id]],check!$A$2:$P$26,16,FALSE)</f>
        <v>#N/A</v>
      </c>
      <c r="P1706" s="59">
        <v>1730</v>
      </c>
      <c r="Q1706" s="304">
        <f>ROUND(class[[#This Row],[count]],-3)</f>
        <v>4000</v>
      </c>
      <c r="R1706" s="321">
        <f>VLOOKUP(class[[#This Row],[count_rd]],caltran!$J$2:$P$182,7,FALSE)</f>
        <v>1920</v>
      </c>
      <c r="S1706" s="321">
        <f>VLOOKUP(class[[#This Row],[count_rd]],caltran!$J$2:$P$182,6,FALSE)</f>
        <v>6080</v>
      </c>
      <c r="T1706" s="59">
        <f>IF(AND(class[[#This Row],[flow]]&gt;=class[[#This Row],[low]], class[[#This Row],[flow]]&lt;=class[[#This Row],[high]]),1,0)</f>
        <v>0</v>
      </c>
    </row>
    <row r="1707" spans="1:20">
      <c r="A1707" s="59">
        <v>5900</v>
      </c>
      <c r="B1707" s="59">
        <v>4</v>
      </c>
      <c r="C1707" s="59">
        <v>1</v>
      </c>
      <c r="D1707" s="59">
        <v>2</v>
      </c>
      <c r="E1707" s="59" t="s">
        <v>82</v>
      </c>
      <c r="F1707" s="59">
        <v>4</v>
      </c>
      <c r="G1707" s="227">
        <v>0</v>
      </c>
      <c r="H1707" s="227">
        <v>2</v>
      </c>
      <c r="I1707" s="227">
        <v>11</v>
      </c>
      <c r="J1707" s="59">
        <v>4300</v>
      </c>
      <c r="K1707" s="78">
        <f>VLOOKUP(class[[#This Row],[hwycov_id]],flow[[hwycov_id]:[flow_day]],2,FALSE)</f>
        <v>7633.0445280000004</v>
      </c>
      <c r="L1707" s="229">
        <f t="shared" si="81"/>
        <v>0.77512663441860474</v>
      </c>
      <c r="M1707" s="228">
        <f t="shared" si="82"/>
        <v>3333.0445280000004</v>
      </c>
      <c r="N1707" s="228">
        <f t="shared" si="83"/>
        <v>11109185.825630745</v>
      </c>
      <c r="O1707" s="59" t="e">
        <f>VLOOKUP(class[[#This Row],[hwycov_id]],check!$A$2:$P$26,16,FALSE)</f>
        <v>#N/A</v>
      </c>
      <c r="P1707" s="59">
        <v>1731</v>
      </c>
      <c r="Q1707" s="304">
        <f>ROUND(class[[#This Row],[count]],-3)</f>
        <v>4000</v>
      </c>
      <c r="R1707" s="321">
        <f>VLOOKUP(class[[#This Row],[count_rd]],caltran!$J$2:$P$182,7,FALSE)</f>
        <v>1920</v>
      </c>
      <c r="S1707" s="321">
        <f>VLOOKUP(class[[#This Row],[count_rd]],caltran!$J$2:$P$182,6,FALSE)</f>
        <v>6080</v>
      </c>
      <c r="T1707" s="59">
        <f>IF(AND(class[[#This Row],[flow]]&gt;=class[[#This Row],[low]], class[[#This Row],[flow]]&lt;=class[[#This Row],[high]]),1,0)</f>
        <v>0</v>
      </c>
    </row>
    <row r="1708" spans="1:20">
      <c r="A1708" s="59">
        <v>5325</v>
      </c>
      <c r="B1708" s="59">
        <v>4</v>
      </c>
      <c r="C1708" s="59">
        <v>1</v>
      </c>
      <c r="D1708" s="59">
        <v>2</v>
      </c>
      <c r="E1708" s="59" t="s">
        <v>82</v>
      </c>
      <c r="F1708" s="59">
        <v>4</v>
      </c>
      <c r="G1708" s="227">
        <v>0</v>
      </c>
      <c r="H1708" s="227">
        <v>2</v>
      </c>
      <c r="I1708" s="227">
        <v>11</v>
      </c>
      <c r="J1708" s="59">
        <v>4400</v>
      </c>
      <c r="K1708" s="78">
        <f>VLOOKUP(class[[#This Row],[hwycov_id]],flow[[hwycov_id]:[flow_day]],2,FALSE)</f>
        <v>5552.158535999999</v>
      </c>
      <c r="L1708" s="229">
        <f t="shared" si="81"/>
        <v>0.2618542127272725</v>
      </c>
      <c r="M1708" s="228">
        <f t="shared" si="82"/>
        <v>1152.158535999999</v>
      </c>
      <c r="N1708" s="228">
        <f t="shared" si="83"/>
        <v>1327469.292077661</v>
      </c>
      <c r="O1708" s="59" t="e">
        <f>VLOOKUP(class[[#This Row],[hwycov_id]],check!$A$2:$P$26,16,FALSE)</f>
        <v>#N/A</v>
      </c>
      <c r="P1708" s="59">
        <v>1732</v>
      </c>
      <c r="Q1708" s="304">
        <f>ROUND(class[[#This Row],[count]],-3)</f>
        <v>4000</v>
      </c>
      <c r="R1708" s="321">
        <f>VLOOKUP(class[[#This Row],[count_rd]],caltran!$J$2:$P$182,7,FALSE)</f>
        <v>1920</v>
      </c>
      <c r="S1708" s="321">
        <f>VLOOKUP(class[[#This Row],[count_rd]],caltran!$J$2:$P$182,6,FALSE)</f>
        <v>6080</v>
      </c>
      <c r="T1708" s="59">
        <f>IF(AND(class[[#This Row],[flow]]&gt;=class[[#This Row],[low]], class[[#This Row],[flow]]&lt;=class[[#This Row],[high]]),1,0)</f>
        <v>1</v>
      </c>
    </row>
    <row r="1709" spans="1:20">
      <c r="A1709" s="59">
        <v>15255</v>
      </c>
      <c r="B1709" s="59">
        <v>4</v>
      </c>
      <c r="C1709" s="59">
        <v>1</v>
      </c>
      <c r="D1709" s="59">
        <v>2</v>
      </c>
      <c r="E1709" s="59" t="s">
        <v>82</v>
      </c>
      <c r="F1709" s="59">
        <v>4</v>
      </c>
      <c r="G1709" s="227">
        <v>0</v>
      </c>
      <c r="H1709" s="227">
        <v>5</v>
      </c>
      <c r="I1709" s="227">
        <v>16</v>
      </c>
      <c r="J1709" s="59">
        <v>4400</v>
      </c>
      <c r="K1709" s="78">
        <f>VLOOKUP(class[[#This Row],[hwycov_id]],flow[[hwycov_id]:[flow_day]],2,FALSE)</f>
        <v>652.23131600000011</v>
      </c>
      <c r="L1709" s="229">
        <f t="shared" si="81"/>
        <v>-0.85176560999999995</v>
      </c>
      <c r="M1709" s="228">
        <f t="shared" si="82"/>
        <v>-3747.7686839999997</v>
      </c>
      <c r="N1709" s="228">
        <f t="shared" si="83"/>
        <v>14045770.108771089</v>
      </c>
      <c r="O1709" s="59" t="e">
        <f>VLOOKUP(class[[#This Row],[hwycov_id]],check!$A$2:$P$26,16,FALSE)</f>
        <v>#N/A</v>
      </c>
      <c r="P1709" s="59">
        <v>1733</v>
      </c>
      <c r="Q1709" s="304">
        <f>ROUND(class[[#This Row],[count]],-3)</f>
        <v>4000</v>
      </c>
      <c r="R1709" s="321">
        <f>VLOOKUP(class[[#This Row],[count_rd]],caltran!$J$2:$P$182,7,FALSE)</f>
        <v>1920</v>
      </c>
      <c r="S1709" s="321">
        <f>VLOOKUP(class[[#This Row],[count_rd]],caltran!$J$2:$P$182,6,FALSE)</f>
        <v>6080</v>
      </c>
      <c r="T1709" s="59">
        <f>IF(AND(class[[#This Row],[flow]]&gt;=class[[#This Row],[low]], class[[#This Row],[flow]]&lt;=class[[#This Row],[high]]),1,0)</f>
        <v>0</v>
      </c>
    </row>
    <row r="1710" spans="1:20">
      <c r="A1710" s="59">
        <v>1013</v>
      </c>
      <c r="B1710" s="59">
        <v>4</v>
      </c>
      <c r="C1710" s="59">
        <v>1</v>
      </c>
      <c r="D1710" s="59">
        <v>2</v>
      </c>
      <c r="E1710" s="59" t="s">
        <v>82</v>
      </c>
      <c r="F1710" s="59">
        <v>4</v>
      </c>
      <c r="G1710" s="227">
        <v>0</v>
      </c>
      <c r="H1710" s="227">
        <v>2</v>
      </c>
      <c r="I1710" s="227">
        <v>14</v>
      </c>
      <c r="J1710" s="59">
        <v>4414</v>
      </c>
      <c r="K1710" s="78">
        <f>VLOOKUP(class[[#This Row],[hwycov_id]],flow[[hwycov_id]:[flow_day]],2,FALSE)</f>
        <v>4351.0501690000001</v>
      </c>
      <c r="L1710" s="229">
        <f t="shared" si="81"/>
        <v>-1.4261402582691374E-2</v>
      </c>
      <c r="M1710" s="228">
        <f t="shared" si="82"/>
        <v>-62.949830999999904</v>
      </c>
      <c r="N1710" s="228">
        <f t="shared" si="83"/>
        <v>3962.6812229285488</v>
      </c>
      <c r="O1710" s="59" t="e">
        <f>VLOOKUP(class[[#This Row],[hwycov_id]],check!$A$2:$P$26,16,FALSE)</f>
        <v>#N/A</v>
      </c>
      <c r="P1710" s="59">
        <v>1734</v>
      </c>
      <c r="Q1710" s="304">
        <f>ROUND(class[[#This Row],[count]],-3)</f>
        <v>4000</v>
      </c>
      <c r="R1710" s="321">
        <f>VLOOKUP(class[[#This Row],[count_rd]],caltran!$J$2:$P$182,7,FALSE)</f>
        <v>1920</v>
      </c>
      <c r="S1710" s="321">
        <f>VLOOKUP(class[[#This Row],[count_rd]],caltran!$J$2:$P$182,6,FALSE)</f>
        <v>6080</v>
      </c>
      <c r="T1710" s="59">
        <f>IF(AND(class[[#This Row],[flow]]&gt;=class[[#This Row],[low]], class[[#This Row],[flow]]&lt;=class[[#This Row],[high]]),1,0)</f>
        <v>1</v>
      </c>
    </row>
    <row r="1711" spans="1:20">
      <c r="A1711" s="59">
        <v>17078</v>
      </c>
      <c r="B1711" s="59">
        <v>4</v>
      </c>
      <c r="C1711" s="59">
        <v>1</v>
      </c>
      <c r="D1711" s="59">
        <v>2</v>
      </c>
      <c r="E1711" s="59" t="s">
        <v>82</v>
      </c>
      <c r="F1711" s="59">
        <v>4</v>
      </c>
      <c r="G1711" s="227">
        <v>0</v>
      </c>
      <c r="H1711" s="227">
        <v>2</v>
      </c>
      <c r="I1711" s="227">
        <v>14</v>
      </c>
      <c r="J1711" s="59">
        <v>4456</v>
      </c>
      <c r="K1711" s="78">
        <f>VLOOKUP(class[[#This Row],[hwycov_id]],flow[[hwycov_id]:[flow_day]],2,FALSE)</f>
        <v>8203.9448430000011</v>
      </c>
      <c r="L1711" s="229">
        <f t="shared" si="81"/>
        <v>0.84110072778276512</v>
      </c>
      <c r="M1711" s="228">
        <f t="shared" si="82"/>
        <v>3747.9448430000011</v>
      </c>
      <c r="N1711" s="228">
        <f t="shared" si="83"/>
        <v>14047090.546170304</v>
      </c>
      <c r="O1711" s="59" t="e">
        <f>VLOOKUP(class[[#This Row],[hwycov_id]],check!$A$2:$P$26,16,FALSE)</f>
        <v>#N/A</v>
      </c>
      <c r="P1711" s="59">
        <v>1735</v>
      </c>
      <c r="Q1711" s="304">
        <f>ROUND(class[[#This Row],[count]],-3)</f>
        <v>4000</v>
      </c>
      <c r="R1711" s="321">
        <f>VLOOKUP(class[[#This Row],[count_rd]],caltran!$J$2:$P$182,7,FALSE)</f>
        <v>1920</v>
      </c>
      <c r="S1711" s="321">
        <f>VLOOKUP(class[[#This Row],[count_rd]],caltran!$J$2:$P$182,6,FALSE)</f>
        <v>6080</v>
      </c>
      <c r="T1711" s="59">
        <f>IF(AND(class[[#This Row],[flow]]&gt;=class[[#This Row],[low]], class[[#This Row],[flow]]&lt;=class[[#This Row],[high]]),1,0)</f>
        <v>0</v>
      </c>
    </row>
    <row r="1712" spans="1:20">
      <c r="A1712" s="59">
        <v>18819</v>
      </c>
      <c r="B1712" s="59">
        <v>4</v>
      </c>
      <c r="C1712" s="59">
        <v>1</v>
      </c>
      <c r="D1712" s="59">
        <v>1</v>
      </c>
      <c r="E1712" s="59" t="s">
        <v>82</v>
      </c>
      <c r="F1712" s="59">
        <v>4</v>
      </c>
      <c r="G1712" s="227">
        <v>0</v>
      </c>
      <c r="H1712" s="227">
        <v>1</v>
      </c>
      <c r="I1712" s="227">
        <v>14</v>
      </c>
      <c r="J1712" s="59">
        <v>4499</v>
      </c>
      <c r="K1712" s="78">
        <f>VLOOKUP(class[[#This Row],[hwycov_id]],flow[[hwycov_id]:[flow_day]],2,FALSE)</f>
        <v>2351.5876079999998</v>
      </c>
      <c r="L1712" s="229">
        <f t="shared" si="81"/>
        <v>-0.47730882240497896</v>
      </c>
      <c r="M1712" s="228">
        <f t="shared" si="82"/>
        <v>-2147.4123920000002</v>
      </c>
      <c r="N1712" s="228">
        <f t="shared" si="83"/>
        <v>4611379.981315162</v>
      </c>
      <c r="O1712" s="59" t="e">
        <f>VLOOKUP(class[[#This Row],[hwycov_id]],check!$A$2:$P$26,16,FALSE)</f>
        <v>#N/A</v>
      </c>
      <c r="P1712" s="59">
        <v>1736</v>
      </c>
      <c r="Q1712" s="304">
        <f>ROUND(class[[#This Row],[count]],-3)</f>
        <v>4000</v>
      </c>
      <c r="R1712" s="321">
        <f>VLOOKUP(class[[#This Row],[count_rd]],caltran!$J$2:$P$182,7,FALSE)</f>
        <v>1920</v>
      </c>
      <c r="S1712" s="321">
        <f>VLOOKUP(class[[#This Row],[count_rd]],caltran!$J$2:$P$182,6,FALSE)</f>
        <v>6080</v>
      </c>
      <c r="T1712" s="59">
        <f>IF(AND(class[[#This Row],[flow]]&gt;=class[[#This Row],[low]], class[[#This Row],[flow]]&lt;=class[[#This Row],[high]]),1,0)</f>
        <v>1</v>
      </c>
    </row>
    <row r="1713" spans="1:20">
      <c r="A1713" s="59">
        <v>19065</v>
      </c>
      <c r="B1713" s="59">
        <v>4</v>
      </c>
      <c r="C1713" s="59">
        <v>1</v>
      </c>
      <c r="D1713" s="59">
        <v>2</v>
      </c>
      <c r="E1713" s="59" t="s">
        <v>82</v>
      </c>
      <c r="F1713" s="59">
        <v>4</v>
      </c>
      <c r="G1713" s="227">
        <v>0</v>
      </c>
      <c r="H1713" s="227">
        <v>2</v>
      </c>
      <c r="I1713" s="227">
        <v>11</v>
      </c>
      <c r="J1713" s="59">
        <v>4500</v>
      </c>
      <c r="K1713" s="78">
        <f>VLOOKUP(class[[#This Row],[hwycov_id]],flow[[hwycov_id]:[flow_day]],2,FALSE)</f>
        <v>2769.5105679999997</v>
      </c>
      <c r="L1713" s="229">
        <f t="shared" si="81"/>
        <v>-0.38455320711111118</v>
      </c>
      <c r="M1713" s="228">
        <f t="shared" si="82"/>
        <v>-1730.4894320000003</v>
      </c>
      <c r="N1713" s="228">
        <f t="shared" si="83"/>
        <v>2994593.6742636836</v>
      </c>
      <c r="O1713" s="59" t="e">
        <f>VLOOKUP(class[[#This Row],[hwycov_id]],check!$A$2:$P$26,16,FALSE)</f>
        <v>#N/A</v>
      </c>
      <c r="P1713" s="59">
        <v>1737</v>
      </c>
      <c r="Q1713" s="304">
        <f>ROUND(class[[#This Row],[count]],-3)</f>
        <v>5000</v>
      </c>
      <c r="R1713" s="321">
        <f>VLOOKUP(class[[#This Row],[count_rd]],caltran!$J$2:$P$182,7,FALSE)</f>
        <v>2625</v>
      </c>
      <c r="S1713" s="321">
        <f>VLOOKUP(class[[#This Row],[count_rd]],caltran!$J$2:$P$182,6,FALSE)</f>
        <v>7375</v>
      </c>
      <c r="T1713" s="59">
        <f>IF(AND(class[[#This Row],[flow]]&gt;=class[[#This Row],[low]], class[[#This Row],[flow]]&lt;=class[[#This Row],[high]]),1,0)</f>
        <v>1</v>
      </c>
    </row>
    <row r="1714" spans="1:20">
      <c r="A1714" s="59">
        <v>23824</v>
      </c>
      <c r="B1714" s="59">
        <v>4</v>
      </c>
      <c r="C1714" s="59">
        <v>1</v>
      </c>
      <c r="D1714" s="59">
        <v>2</v>
      </c>
      <c r="E1714" s="59" t="s">
        <v>82</v>
      </c>
      <c r="F1714" s="59">
        <v>4</v>
      </c>
      <c r="G1714" s="227">
        <v>0</v>
      </c>
      <c r="H1714" s="227">
        <v>5</v>
      </c>
      <c r="I1714" s="227">
        <v>19</v>
      </c>
      <c r="J1714" s="59">
        <v>4500</v>
      </c>
      <c r="K1714" s="78">
        <f>VLOOKUP(class[[#This Row],[hwycov_id]],flow[[hwycov_id]:[flow_day]],2,FALSE)</f>
        <v>3689.9569770000003</v>
      </c>
      <c r="L1714" s="229">
        <f t="shared" si="81"/>
        <v>-0.18000956066666662</v>
      </c>
      <c r="M1714" s="228">
        <f t="shared" si="82"/>
        <v>-810.04302299999972</v>
      </c>
      <c r="N1714" s="228">
        <f t="shared" si="83"/>
        <v>656169.69911097805</v>
      </c>
      <c r="O1714" s="59" t="e">
        <f>VLOOKUP(class[[#This Row],[hwycov_id]],check!$A$2:$P$26,16,FALSE)</f>
        <v>#N/A</v>
      </c>
      <c r="P1714" s="59">
        <v>1738</v>
      </c>
      <c r="Q1714" s="304">
        <f>ROUND(class[[#This Row],[count]],-3)</f>
        <v>5000</v>
      </c>
      <c r="R1714" s="321">
        <f>VLOOKUP(class[[#This Row],[count_rd]],caltran!$J$2:$P$182,7,FALSE)</f>
        <v>2625</v>
      </c>
      <c r="S1714" s="321">
        <f>VLOOKUP(class[[#This Row],[count_rd]],caltran!$J$2:$P$182,6,FALSE)</f>
        <v>7375</v>
      </c>
      <c r="T1714" s="59">
        <f>IF(AND(class[[#This Row],[flow]]&gt;=class[[#This Row],[low]], class[[#This Row],[flow]]&lt;=class[[#This Row],[high]]),1,0)</f>
        <v>1</v>
      </c>
    </row>
    <row r="1715" spans="1:20">
      <c r="A1715" s="59">
        <v>12985</v>
      </c>
      <c r="B1715" s="59">
        <v>4</v>
      </c>
      <c r="C1715" s="59">
        <v>1</v>
      </c>
      <c r="D1715" s="59">
        <v>2</v>
      </c>
      <c r="E1715" s="59" t="s">
        <v>82</v>
      </c>
      <c r="F1715" s="59">
        <v>4</v>
      </c>
      <c r="G1715" s="227">
        <v>0</v>
      </c>
      <c r="H1715" s="227">
        <v>5</v>
      </c>
      <c r="I1715" s="227">
        <v>5</v>
      </c>
      <c r="J1715" s="59">
        <v>4500</v>
      </c>
      <c r="K1715" s="78">
        <f>VLOOKUP(class[[#This Row],[hwycov_id]],flow[[hwycov_id]:[flow_day]],2,FALSE)</f>
        <v>13847.488419000001</v>
      </c>
      <c r="L1715" s="229">
        <f t="shared" si="81"/>
        <v>2.077219648666667</v>
      </c>
      <c r="M1715" s="228">
        <f t="shared" si="82"/>
        <v>9347.4884190000012</v>
      </c>
      <c r="N1715" s="228">
        <f t="shared" si="83"/>
        <v>87375539.743339136</v>
      </c>
      <c r="O1715" s="59" t="e">
        <f>VLOOKUP(class[[#This Row],[hwycov_id]],check!$A$2:$P$26,16,FALSE)</f>
        <v>#N/A</v>
      </c>
      <c r="P1715" s="59">
        <v>1739</v>
      </c>
      <c r="Q1715" s="304">
        <f>ROUND(class[[#This Row],[count]],-3)</f>
        <v>5000</v>
      </c>
      <c r="R1715" s="321">
        <f>VLOOKUP(class[[#This Row],[count_rd]],caltran!$J$2:$P$182,7,FALSE)</f>
        <v>2625</v>
      </c>
      <c r="S1715" s="321">
        <f>VLOOKUP(class[[#This Row],[count_rd]],caltran!$J$2:$P$182,6,FALSE)</f>
        <v>7375</v>
      </c>
      <c r="T1715" s="59">
        <f>IF(AND(class[[#This Row],[flow]]&gt;=class[[#This Row],[low]], class[[#This Row],[flow]]&lt;=class[[#This Row],[high]]),1,0)</f>
        <v>0</v>
      </c>
    </row>
    <row r="1716" spans="1:20">
      <c r="A1716" s="59">
        <v>8602</v>
      </c>
      <c r="B1716" s="59">
        <v>4</v>
      </c>
      <c r="C1716" s="59">
        <v>1</v>
      </c>
      <c r="D1716" s="59">
        <v>2</v>
      </c>
      <c r="E1716" s="59" t="s">
        <v>82</v>
      </c>
      <c r="F1716" s="59">
        <v>4</v>
      </c>
      <c r="G1716" s="227">
        <v>0</v>
      </c>
      <c r="H1716" s="227">
        <v>2</v>
      </c>
      <c r="I1716" s="227">
        <v>11</v>
      </c>
      <c r="J1716" s="59">
        <v>4600</v>
      </c>
      <c r="K1716" s="78">
        <f>VLOOKUP(class[[#This Row],[hwycov_id]],flow[[hwycov_id]:[flow_day]],2,FALSE)</f>
        <v>10539.892188</v>
      </c>
      <c r="L1716" s="229">
        <f t="shared" si="81"/>
        <v>1.2912809104347827</v>
      </c>
      <c r="M1716" s="228">
        <f t="shared" si="82"/>
        <v>5939.8921879999998</v>
      </c>
      <c r="N1716" s="228">
        <f t="shared" si="83"/>
        <v>35282319.205063425</v>
      </c>
      <c r="O1716" s="59" t="e">
        <f>VLOOKUP(class[[#This Row],[hwycov_id]],check!$A$2:$P$26,16,FALSE)</f>
        <v>#N/A</v>
      </c>
      <c r="P1716" s="59">
        <v>1740</v>
      </c>
      <c r="Q1716" s="304">
        <f>ROUND(class[[#This Row],[count]],-3)</f>
        <v>5000</v>
      </c>
      <c r="R1716" s="321">
        <f>VLOOKUP(class[[#This Row],[count_rd]],caltran!$J$2:$P$182,7,FALSE)</f>
        <v>2625</v>
      </c>
      <c r="S1716" s="321">
        <f>VLOOKUP(class[[#This Row],[count_rd]],caltran!$J$2:$P$182,6,FALSE)</f>
        <v>7375</v>
      </c>
      <c r="T1716" s="59">
        <f>IF(AND(class[[#This Row],[flow]]&gt;=class[[#This Row],[low]], class[[#This Row],[flow]]&lt;=class[[#This Row],[high]]),1,0)</f>
        <v>0</v>
      </c>
    </row>
    <row r="1717" spans="1:20">
      <c r="A1717" s="59">
        <v>2195</v>
      </c>
      <c r="B1717" s="59">
        <v>4</v>
      </c>
      <c r="C1717" s="59">
        <v>1</v>
      </c>
      <c r="D1717" s="59">
        <v>2</v>
      </c>
      <c r="E1717" s="59" t="s">
        <v>82</v>
      </c>
      <c r="F1717" s="59">
        <v>4</v>
      </c>
      <c r="G1717" s="227">
        <v>0</v>
      </c>
      <c r="H1717" s="227">
        <v>2</v>
      </c>
      <c r="I1717" s="227">
        <v>11</v>
      </c>
      <c r="J1717" s="59">
        <v>4600</v>
      </c>
      <c r="K1717" s="78">
        <f>VLOOKUP(class[[#This Row],[hwycov_id]],flow[[hwycov_id]:[flow_day]],2,FALSE)</f>
        <v>4203.5548760000001</v>
      </c>
      <c r="L1717" s="229">
        <f t="shared" si="81"/>
        <v>-8.6183722608695668E-2</v>
      </c>
      <c r="M1717" s="228">
        <f t="shared" si="82"/>
        <v>-396.44512399999985</v>
      </c>
      <c r="N1717" s="228">
        <f t="shared" si="83"/>
        <v>157168.73634337526</v>
      </c>
      <c r="O1717" s="59" t="e">
        <f>VLOOKUP(class[[#This Row],[hwycov_id]],check!$A$2:$P$26,16,FALSE)</f>
        <v>#N/A</v>
      </c>
      <c r="P1717" s="59">
        <v>1741</v>
      </c>
      <c r="Q1717" s="304">
        <f>ROUND(class[[#This Row],[count]],-3)</f>
        <v>5000</v>
      </c>
      <c r="R1717" s="321">
        <f>VLOOKUP(class[[#This Row],[count_rd]],caltran!$J$2:$P$182,7,FALSE)</f>
        <v>2625</v>
      </c>
      <c r="S1717" s="321">
        <f>VLOOKUP(class[[#This Row],[count_rd]],caltran!$J$2:$P$182,6,FALSE)</f>
        <v>7375</v>
      </c>
      <c r="T1717" s="59">
        <f>IF(AND(class[[#This Row],[flow]]&gt;=class[[#This Row],[low]], class[[#This Row],[flow]]&lt;=class[[#This Row],[high]]),1,0)</f>
        <v>1</v>
      </c>
    </row>
    <row r="1718" spans="1:20">
      <c r="A1718" s="59">
        <v>8485</v>
      </c>
      <c r="B1718" s="59">
        <v>4</v>
      </c>
      <c r="C1718" s="59">
        <v>1</v>
      </c>
      <c r="D1718" s="59">
        <v>2</v>
      </c>
      <c r="E1718" s="59" t="s">
        <v>82</v>
      </c>
      <c r="F1718" s="59">
        <v>4</v>
      </c>
      <c r="G1718" s="227">
        <v>0</v>
      </c>
      <c r="H1718" s="227">
        <v>3</v>
      </c>
      <c r="I1718" s="227">
        <v>14</v>
      </c>
      <c r="J1718" s="59">
        <v>4635</v>
      </c>
      <c r="K1718" s="78">
        <f>VLOOKUP(class[[#This Row],[hwycov_id]],flow[[hwycov_id]:[flow_day]],2,FALSE)</f>
        <v>9291.0076330000011</v>
      </c>
      <c r="L1718" s="229">
        <f t="shared" si="81"/>
        <v>1.0045323911542612</v>
      </c>
      <c r="M1718" s="228">
        <f t="shared" si="82"/>
        <v>4656.0076330000011</v>
      </c>
      <c r="N1718" s="228">
        <f t="shared" si="83"/>
        <v>21678407.078554273</v>
      </c>
      <c r="O1718" s="59" t="e">
        <f>VLOOKUP(class[[#This Row],[hwycov_id]],check!$A$2:$P$26,16,FALSE)</f>
        <v>#N/A</v>
      </c>
      <c r="P1718" s="59">
        <v>1742</v>
      </c>
      <c r="Q1718" s="304">
        <f>ROUND(class[[#This Row],[count]],-3)</f>
        <v>5000</v>
      </c>
      <c r="R1718" s="321">
        <f>VLOOKUP(class[[#This Row],[count_rd]],caltran!$J$2:$P$182,7,FALSE)</f>
        <v>2625</v>
      </c>
      <c r="S1718" s="321">
        <f>VLOOKUP(class[[#This Row],[count_rd]],caltran!$J$2:$P$182,6,FALSE)</f>
        <v>7375</v>
      </c>
      <c r="T1718" s="59">
        <f>IF(AND(class[[#This Row],[flow]]&gt;=class[[#This Row],[low]], class[[#This Row],[flow]]&lt;=class[[#This Row],[high]]),1,0)</f>
        <v>0</v>
      </c>
    </row>
    <row r="1719" spans="1:20">
      <c r="A1719" s="59">
        <v>18784</v>
      </c>
      <c r="B1719" s="59">
        <v>4</v>
      </c>
      <c r="C1719" s="59">
        <v>1</v>
      </c>
      <c r="D1719" s="59">
        <v>1</v>
      </c>
      <c r="E1719" s="59" t="s">
        <v>82</v>
      </c>
      <c r="F1719" s="59">
        <v>4</v>
      </c>
      <c r="G1719" s="227">
        <v>0</v>
      </c>
      <c r="H1719" s="227">
        <v>1</v>
      </c>
      <c r="I1719" s="227">
        <v>14</v>
      </c>
      <c r="J1719" s="59">
        <v>4676</v>
      </c>
      <c r="K1719" s="78">
        <f>VLOOKUP(class[[#This Row],[hwycov_id]],flow[[hwycov_id]:[flow_day]],2,FALSE)</f>
        <v>3374.8293990000002</v>
      </c>
      <c r="L1719" s="229">
        <f t="shared" si="81"/>
        <v>-0.27826574016253203</v>
      </c>
      <c r="M1719" s="228">
        <f t="shared" si="82"/>
        <v>-1301.1706009999998</v>
      </c>
      <c r="N1719" s="228">
        <f t="shared" si="83"/>
        <v>1693044.9329067008</v>
      </c>
      <c r="O1719" s="59" t="e">
        <f>VLOOKUP(class[[#This Row],[hwycov_id]],check!$A$2:$P$26,16,FALSE)</f>
        <v>#N/A</v>
      </c>
      <c r="P1719" s="59">
        <v>1743</v>
      </c>
      <c r="Q1719" s="304">
        <f>ROUND(class[[#This Row],[count]],-3)</f>
        <v>5000</v>
      </c>
      <c r="R1719" s="321">
        <f>VLOOKUP(class[[#This Row],[count_rd]],caltran!$J$2:$P$182,7,FALSE)</f>
        <v>2625</v>
      </c>
      <c r="S1719" s="321">
        <f>VLOOKUP(class[[#This Row],[count_rd]],caltran!$J$2:$P$182,6,FALSE)</f>
        <v>7375</v>
      </c>
      <c r="T1719" s="59">
        <f>IF(AND(class[[#This Row],[flow]]&gt;=class[[#This Row],[low]], class[[#This Row],[flow]]&lt;=class[[#This Row],[high]]),1,0)</f>
        <v>1</v>
      </c>
    </row>
    <row r="1720" spans="1:20">
      <c r="A1720" s="59">
        <v>1477</v>
      </c>
      <c r="B1720" s="59">
        <v>4</v>
      </c>
      <c r="C1720" s="59">
        <v>1</v>
      </c>
      <c r="D1720" s="59">
        <v>2</v>
      </c>
      <c r="E1720" s="59" t="s">
        <v>82</v>
      </c>
      <c r="F1720" s="59">
        <v>4</v>
      </c>
      <c r="G1720" s="227">
        <v>0</v>
      </c>
      <c r="H1720" s="227">
        <v>5</v>
      </c>
      <c r="I1720" s="227">
        <v>5</v>
      </c>
      <c r="J1720" s="59">
        <v>4700</v>
      </c>
      <c r="K1720" s="78">
        <f>VLOOKUP(class[[#This Row],[hwycov_id]],flow[[hwycov_id]:[flow_day]],2,FALSE)</f>
        <v>4768.9518860000007</v>
      </c>
      <c r="L1720" s="229">
        <f t="shared" si="81"/>
        <v>1.4670614042553431E-2</v>
      </c>
      <c r="M1720" s="228">
        <f t="shared" si="82"/>
        <v>68.951886000000741</v>
      </c>
      <c r="N1720" s="228">
        <f t="shared" si="83"/>
        <v>4754.3625829570983</v>
      </c>
      <c r="O1720" s="59" t="e">
        <f>VLOOKUP(class[[#This Row],[hwycov_id]],check!$A$2:$P$26,16,FALSE)</f>
        <v>#N/A</v>
      </c>
      <c r="P1720" s="59">
        <v>1744</v>
      </c>
      <c r="Q1720" s="304">
        <f>ROUND(class[[#This Row],[count]],-3)</f>
        <v>5000</v>
      </c>
      <c r="R1720" s="321">
        <f>VLOOKUP(class[[#This Row],[count_rd]],caltran!$J$2:$P$182,7,FALSE)</f>
        <v>2625</v>
      </c>
      <c r="S1720" s="321">
        <f>VLOOKUP(class[[#This Row],[count_rd]],caltran!$J$2:$P$182,6,FALSE)</f>
        <v>7375</v>
      </c>
      <c r="T1720" s="59">
        <f>IF(AND(class[[#This Row],[flow]]&gt;=class[[#This Row],[low]], class[[#This Row],[flow]]&lt;=class[[#This Row],[high]]),1,0)</f>
        <v>1</v>
      </c>
    </row>
    <row r="1721" spans="1:20">
      <c r="A1721" s="59">
        <v>6346</v>
      </c>
      <c r="B1721" s="59">
        <v>4</v>
      </c>
      <c r="C1721" s="59">
        <v>1</v>
      </c>
      <c r="D1721" s="59">
        <v>2</v>
      </c>
      <c r="E1721" s="59" t="s">
        <v>82</v>
      </c>
      <c r="F1721" s="59">
        <v>4</v>
      </c>
      <c r="G1721" s="227">
        <v>0</v>
      </c>
      <c r="H1721" s="227">
        <v>7</v>
      </c>
      <c r="I1721" s="227">
        <v>19</v>
      </c>
      <c r="J1721" s="59">
        <v>4700</v>
      </c>
      <c r="K1721" s="78">
        <f>VLOOKUP(class[[#This Row],[hwycov_id]],flow[[hwycov_id]:[flow_day]],2,FALSE)</f>
        <v>4644.5495680000004</v>
      </c>
      <c r="L1721" s="229">
        <f t="shared" si="81"/>
        <v>-1.1797964255319093E-2</v>
      </c>
      <c r="M1721" s="228">
        <f t="shared" si="82"/>
        <v>-55.450431999999637</v>
      </c>
      <c r="N1721" s="228">
        <f t="shared" si="83"/>
        <v>3074.7504089865838</v>
      </c>
      <c r="O1721" s="59" t="e">
        <f>VLOOKUP(class[[#This Row],[hwycov_id]],check!$A$2:$P$26,16,FALSE)</f>
        <v>#N/A</v>
      </c>
      <c r="P1721" s="59">
        <v>1745</v>
      </c>
      <c r="Q1721" s="304">
        <f>ROUND(class[[#This Row],[count]],-3)</f>
        <v>5000</v>
      </c>
      <c r="R1721" s="321">
        <f>VLOOKUP(class[[#This Row],[count_rd]],caltran!$J$2:$P$182,7,FALSE)</f>
        <v>2625</v>
      </c>
      <c r="S1721" s="321">
        <f>VLOOKUP(class[[#This Row],[count_rd]],caltran!$J$2:$P$182,6,FALSE)</f>
        <v>7375</v>
      </c>
      <c r="T1721" s="59">
        <f>IF(AND(class[[#This Row],[flow]]&gt;=class[[#This Row],[low]], class[[#This Row],[flow]]&lt;=class[[#This Row],[high]]),1,0)</f>
        <v>1</v>
      </c>
    </row>
    <row r="1722" spans="1:20">
      <c r="A1722" s="59">
        <v>17750</v>
      </c>
      <c r="B1722" s="59">
        <v>4</v>
      </c>
      <c r="C1722" s="59">
        <v>1</v>
      </c>
      <c r="D1722" s="59">
        <v>2</v>
      </c>
      <c r="E1722" s="59" t="s">
        <v>82</v>
      </c>
      <c r="F1722" s="59">
        <v>4</v>
      </c>
      <c r="G1722" s="227">
        <v>0</v>
      </c>
      <c r="H1722" s="227">
        <v>2</v>
      </c>
      <c r="I1722" s="227">
        <v>14</v>
      </c>
      <c r="J1722" s="59">
        <v>4790</v>
      </c>
      <c r="K1722" s="78">
        <f>VLOOKUP(class[[#This Row],[hwycov_id]],flow[[hwycov_id]:[flow_day]],2,FALSE)</f>
        <v>6298.5227369999993</v>
      </c>
      <c r="L1722" s="229">
        <f t="shared" si="81"/>
        <v>0.31493167787056353</v>
      </c>
      <c r="M1722" s="228">
        <f t="shared" si="82"/>
        <v>1508.5227369999993</v>
      </c>
      <c r="N1722" s="228">
        <f t="shared" si="83"/>
        <v>2275640.8480459689</v>
      </c>
      <c r="O1722" s="59" t="e">
        <f>VLOOKUP(class[[#This Row],[hwycov_id]],check!$A$2:$P$26,16,FALSE)</f>
        <v>#N/A</v>
      </c>
      <c r="P1722" s="59">
        <v>1746</v>
      </c>
      <c r="Q1722" s="304">
        <f>ROUND(class[[#This Row],[count]],-3)</f>
        <v>5000</v>
      </c>
      <c r="R1722" s="321">
        <f>VLOOKUP(class[[#This Row],[count_rd]],caltran!$J$2:$P$182,7,FALSE)</f>
        <v>2625</v>
      </c>
      <c r="S1722" s="321">
        <f>VLOOKUP(class[[#This Row],[count_rd]],caltran!$J$2:$P$182,6,FALSE)</f>
        <v>7375</v>
      </c>
      <c r="T1722" s="59">
        <f>IF(AND(class[[#This Row],[flow]]&gt;=class[[#This Row],[low]], class[[#This Row],[flow]]&lt;=class[[#This Row],[high]]),1,0)</f>
        <v>1</v>
      </c>
    </row>
    <row r="1723" spans="1:20">
      <c r="A1723" s="59">
        <v>5867</v>
      </c>
      <c r="B1723" s="59">
        <v>4</v>
      </c>
      <c r="C1723" s="59">
        <v>1</v>
      </c>
      <c r="D1723" s="59">
        <v>2</v>
      </c>
      <c r="E1723" s="59" t="s">
        <v>82</v>
      </c>
      <c r="F1723" s="59">
        <v>4</v>
      </c>
      <c r="G1723" s="227">
        <v>0</v>
      </c>
      <c r="H1723" s="227">
        <v>2</v>
      </c>
      <c r="I1723" s="227">
        <v>11</v>
      </c>
      <c r="J1723" s="59">
        <v>4800</v>
      </c>
      <c r="K1723" s="78">
        <f>VLOOKUP(class[[#This Row],[hwycov_id]],flow[[hwycov_id]:[flow_day]],2,FALSE)</f>
        <v>4941.5942850000001</v>
      </c>
      <c r="L1723" s="229">
        <f t="shared" si="81"/>
        <v>2.9498809374999935E-2</v>
      </c>
      <c r="M1723" s="228">
        <f t="shared" si="82"/>
        <v>141.59428500000013</v>
      </c>
      <c r="N1723" s="228">
        <f t="shared" si="83"/>
        <v>20048.941544661262</v>
      </c>
      <c r="O1723" s="59" t="e">
        <f>VLOOKUP(class[[#This Row],[hwycov_id]],check!$A$2:$P$26,16,FALSE)</f>
        <v>#N/A</v>
      </c>
      <c r="P1723" s="59">
        <v>1747</v>
      </c>
      <c r="Q1723" s="304">
        <f>ROUND(class[[#This Row],[count]],-3)</f>
        <v>5000</v>
      </c>
      <c r="R1723" s="321">
        <f>VLOOKUP(class[[#This Row],[count_rd]],caltran!$J$2:$P$182,7,FALSE)</f>
        <v>2625</v>
      </c>
      <c r="S1723" s="321">
        <f>VLOOKUP(class[[#This Row],[count_rd]],caltran!$J$2:$P$182,6,FALSE)</f>
        <v>7375</v>
      </c>
      <c r="T1723" s="59">
        <f>IF(AND(class[[#This Row],[flow]]&gt;=class[[#This Row],[low]], class[[#This Row],[flow]]&lt;=class[[#This Row],[high]]),1,0)</f>
        <v>1</v>
      </c>
    </row>
    <row r="1724" spans="1:20">
      <c r="A1724" s="59">
        <v>973</v>
      </c>
      <c r="B1724" s="59">
        <v>4</v>
      </c>
      <c r="C1724" s="59">
        <v>1</v>
      </c>
      <c r="D1724" s="59">
        <v>2</v>
      </c>
      <c r="E1724" s="59" t="s">
        <v>82</v>
      </c>
      <c r="F1724" s="59">
        <v>4</v>
      </c>
      <c r="G1724" s="227">
        <v>0</v>
      </c>
      <c r="H1724" s="227">
        <v>2</v>
      </c>
      <c r="I1724" s="227">
        <v>11</v>
      </c>
      <c r="J1724" s="59">
        <v>4800</v>
      </c>
      <c r="K1724" s="78">
        <f>VLOOKUP(class[[#This Row],[hwycov_id]],flow[[hwycov_id]:[flow_day]],2,FALSE)</f>
        <v>6629.1813840000004</v>
      </c>
      <c r="L1724" s="229">
        <f t="shared" si="81"/>
        <v>0.38107945500000007</v>
      </c>
      <c r="M1724" s="228">
        <f t="shared" si="82"/>
        <v>1829.1813840000004</v>
      </c>
      <c r="N1724" s="228">
        <f t="shared" si="83"/>
        <v>3345904.5355721572</v>
      </c>
      <c r="O1724" s="59" t="e">
        <f>VLOOKUP(class[[#This Row],[hwycov_id]],check!$A$2:$P$26,16,FALSE)</f>
        <v>#N/A</v>
      </c>
      <c r="P1724" s="59">
        <v>1748</v>
      </c>
      <c r="Q1724" s="304">
        <f>ROUND(class[[#This Row],[count]],-3)</f>
        <v>5000</v>
      </c>
      <c r="R1724" s="321">
        <f>VLOOKUP(class[[#This Row],[count_rd]],caltran!$J$2:$P$182,7,FALSE)</f>
        <v>2625</v>
      </c>
      <c r="S1724" s="321">
        <f>VLOOKUP(class[[#This Row],[count_rd]],caltran!$J$2:$P$182,6,FALSE)</f>
        <v>7375</v>
      </c>
      <c r="T1724" s="59">
        <f>IF(AND(class[[#This Row],[flow]]&gt;=class[[#This Row],[low]], class[[#This Row],[flow]]&lt;=class[[#This Row],[high]]),1,0)</f>
        <v>1</v>
      </c>
    </row>
    <row r="1725" spans="1:20">
      <c r="A1725" s="59">
        <v>7103</v>
      </c>
      <c r="B1725" s="59">
        <v>4</v>
      </c>
      <c r="C1725" s="59">
        <v>1</v>
      </c>
      <c r="D1725" s="59">
        <v>2</v>
      </c>
      <c r="E1725" s="59" t="s">
        <v>82</v>
      </c>
      <c r="F1725" s="59">
        <v>4</v>
      </c>
      <c r="G1725" s="227">
        <v>0</v>
      </c>
      <c r="H1725" s="227">
        <v>2</v>
      </c>
      <c r="I1725" s="227">
        <v>11</v>
      </c>
      <c r="J1725" s="59">
        <v>4900</v>
      </c>
      <c r="K1725" s="78">
        <f>VLOOKUP(class[[#This Row],[hwycov_id]],flow[[hwycov_id]:[flow_day]],2,FALSE)</f>
        <v>5881.7167829999999</v>
      </c>
      <c r="L1725" s="229">
        <f t="shared" si="81"/>
        <v>0.20035036387755101</v>
      </c>
      <c r="M1725" s="228">
        <f t="shared" si="82"/>
        <v>981.71678299999985</v>
      </c>
      <c r="N1725" s="228">
        <f t="shared" si="83"/>
        <v>963767.84202386881</v>
      </c>
      <c r="O1725" s="59" t="e">
        <f>VLOOKUP(class[[#This Row],[hwycov_id]],check!$A$2:$P$26,16,FALSE)</f>
        <v>#N/A</v>
      </c>
      <c r="P1725" s="59">
        <v>1749</v>
      </c>
      <c r="Q1725" s="304">
        <f>ROUND(class[[#This Row],[count]],-3)</f>
        <v>5000</v>
      </c>
      <c r="R1725" s="321">
        <f>VLOOKUP(class[[#This Row],[count_rd]],caltran!$J$2:$P$182,7,FALSE)</f>
        <v>2625</v>
      </c>
      <c r="S1725" s="321">
        <f>VLOOKUP(class[[#This Row],[count_rd]],caltran!$J$2:$P$182,6,FALSE)</f>
        <v>7375</v>
      </c>
      <c r="T1725" s="59">
        <f>IF(AND(class[[#This Row],[flow]]&gt;=class[[#This Row],[low]], class[[#This Row],[flow]]&lt;=class[[#This Row],[high]]),1,0)</f>
        <v>1</v>
      </c>
    </row>
    <row r="1726" spans="1:20">
      <c r="A1726" s="59">
        <v>12240</v>
      </c>
      <c r="B1726" s="59">
        <v>4</v>
      </c>
      <c r="C1726" s="59">
        <v>1</v>
      </c>
      <c r="D1726" s="59">
        <v>2</v>
      </c>
      <c r="E1726" s="59" t="s">
        <v>82</v>
      </c>
      <c r="F1726" s="59">
        <v>4</v>
      </c>
      <c r="G1726" s="227">
        <v>0</v>
      </c>
      <c r="H1726" s="227">
        <v>6</v>
      </c>
      <c r="I1726" s="227">
        <v>12</v>
      </c>
      <c r="J1726" s="59">
        <v>4900</v>
      </c>
      <c r="K1726" s="78">
        <f>VLOOKUP(class[[#This Row],[hwycov_id]],flow[[hwycov_id]:[flow_day]],2,FALSE)</f>
        <v>14411.371262000001</v>
      </c>
      <c r="L1726" s="229">
        <f t="shared" si="81"/>
        <v>1.9410961759183674</v>
      </c>
      <c r="M1726" s="228">
        <f t="shared" si="82"/>
        <v>9511.3712620000006</v>
      </c>
      <c r="N1726" s="228">
        <f t="shared" si="83"/>
        <v>90466183.283599481</v>
      </c>
      <c r="O1726" s="59" t="e">
        <f>VLOOKUP(class[[#This Row],[hwycov_id]],check!$A$2:$P$26,16,FALSE)</f>
        <v>#N/A</v>
      </c>
      <c r="P1726" s="59">
        <v>1750</v>
      </c>
      <c r="Q1726" s="304">
        <f>ROUND(class[[#This Row],[count]],-3)</f>
        <v>5000</v>
      </c>
      <c r="R1726" s="321">
        <f>VLOOKUP(class[[#This Row],[count_rd]],caltran!$J$2:$P$182,7,FALSE)</f>
        <v>2625</v>
      </c>
      <c r="S1726" s="321">
        <f>VLOOKUP(class[[#This Row],[count_rd]],caltran!$J$2:$P$182,6,FALSE)</f>
        <v>7375</v>
      </c>
      <c r="T1726" s="59">
        <f>IF(AND(class[[#This Row],[flow]]&gt;=class[[#This Row],[low]], class[[#This Row],[flow]]&lt;=class[[#This Row],[high]]),1,0)</f>
        <v>0</v>
      </c>
    </row>
    <row r="1727" spans="1:20">
      <c r="A1727" s="59">
        <v>17046</v>
      </c>
      <c r="B1727" s="59">
        <v>4</v>
      </c>
      <c r="C1727" s="59">
        <v>1</v>
      </c>
      <c r="D1727" s="59">
        <v>2</v>
      </c>
      <c r="E1727" s="59" t="s">
        <v>82</v>
      </c>
      <c r="F1727" s="59">
        <v>4</v>
      </c>
      <c r="G1727" s="227">
        <v>0</v>
      </c>
      <c r="H1727" s="227">
        <v>5</v>
      </c>
      <c r="I1727" s="227">
        <v>5</v>
      </c>
      <c r="J1727" s="59">
        <v>4900</v>
      </c>
      <c r="K1727" s="78">
        <f>VLOOKUP(class[[#This Row],[hwycov_id]],flow[[hwycov_id]:[flow_day]],2,FALSE)</f>
        <v>5722.7547370000002</v>
      </c>
      <c r="L1727" s="229">
        <f t="shared" si="81"/>
        <v>0.16790912999999996</v>
      </c>
      <c r="M1727" s="228">
        <f t="shared" si="82"/>
        <v>822.7547370000002</v>
      </c>
      <c r="N1727" s="228">
        <f t="shared" si="83"/>
        <v>676925.35725593951</v>
      </c>
      <c r="O1727" s="59" t="e">
        <f>VLOOKUP(class[[#This Row],[hwycov_id]],check!$A$2:$P$26,16,FALSE)</f>
        <v>#N/A</v>
      </c>
      <c r="P1727" s="59">
        <v>1751</v>
      </c>
      <c r="Q1727" s="304">
        <f>ROUND(class[[#This Row],[count]],-3)</f>
        <v>5000</v>
      </c>
      <c r="R1727" s="321">
        <f>VLOOKUP(class[[#This Row],[count_rd]],caltran!$J$2:$P$182,7,FALSE)</f>
        <v>2625</v>
      </c>
      <c r="S1727" s="321">
        <f>VLOOKUP(class[[#This Row],[count_rd]],caltran!$J$2:$P$182,6,FALSE)</f>
        <v>7375</v>
      </c>
      <c r="T1727" s="59">
        <f>IF(AND(class[[#This Row],[flow]]&gt;=class[[#This Row],[low]], class[[#This Row],[flow]]&lt;=class[[#This Row],[high]]),1,0)</f>
        <v>1</v>
      </c>
    </row>
    <row r="1728" spans="1:20">
      <c r="A1728" s="59">
        <v>16069</v>
      </c>
      <c r="B1728" s="59">
        <v>4</v>
      </c>
      <c r="C1728" s="59">
        <v>1</v>
      </c>
      <c r="D1728" s="59">
        <v>2</v>
      </c>
      <c r="E1728" s="59" t="s">
        <v>82</v>
      </c>
      <c r="F1728" s="59">
        <v>4</v>
      </c>
      <c r="G1728" s="227">
        <v>0</v>
      </c>
      <c r="H1728" s="227">
        <v>3</v>
      </c>
      <c r="I1728" s="227">
        <v>14</v>
      </c>
      <c r="J1728" s="59">
        <v>4965</v>
      </c>
      <c r="K1728" s="78">
        <f>VLOOKUP(class[[#This Row],[hwycov_id]],flow[[hwycov_id]:[flow_day]],2,FALSE)</f>
        <v>3355.0485210000006</v>
      </c>
      <c r="L1728" s="229">
        <f t="shared" si="81"/>
        <v>-0.32426011661631404</v>
      </c>
      <c r="M1728" s="228">
        <f t="shared" si="82"/>
        <v>-1609.9514789999994</v>
      </c>
      <c r="N1728" s="228">
        <f t="shared" si="83"/>
        <v>2591943.7647342854</v>
      </c>
      <c r="O1728" s="59" t="e">
        <f>VLOOKUP(class[[#This Row],[hwycov_id]],check!$A$2:$P$26,16,FALSE)</f>
        <v>#N/A</v>
      </c>
      <c r="P1728" s="59">
        <v>1752</v>
      </c>
      <c r="Q1728" s="304">
        <f>ROUND(class[[#This Row],[count]],-3)</f>
        <v>5000</v>
      </c>
      <c r="R1728" s="321">
        <f>VLOOKUP(class[[#This Row],[count_rd]],caltran!$J$2:$P$182,7,FALSE)</f>
        <v>2625</v>
      </c>
      <c r="S1728" s="321">
        <f>VLOOKUP(class[[#This Row],[count_rd]],caltran!$J$2:$P$182,6,FALSE)</f>
        <v>7375</v>
      </c>
      <c r="T1728" s="59">
        <f>IF(AND(class[[#This Row],[flow]]&gt;=class[[#This Row],[low]], class[[#This Row],[flow]]&lt;=class[[#This Row],[high]]),1,0)</f>
        <v>1</v>
      </c>
    </row>
    <row r="1729" spans="1:20">
      <c r="A1729" s="59">
        <v>16217</v>
      </c>
      <c r="B1729" s="59">
        <v>4</v>
      </c>
      <c r="C1729" s="59">
        <v>1</v>
      </c>
      <c r="D1729" s="59">
        <v>2</v>
      </c>
      <c r="E1729" s="59" t="s">
        <v>82</v>
      </c>
      <c r="F1729" s="59">
        <v>4</v>
      </c>
      <c r="G1729" s="227">
        <v>0</v>
      </c>
      <c r="H1729" s="227">
        <v>4</v>
      </c>
      <c r="I1729" s="227">
        <v>14</v>
      </c>
      <c r="J1729" s="59">
        <v>4978</v>
      </c>
      <c r="K1729" s="78">
        <f>VLOOKUP(class[[#This Row],[hwycov_id]],flow[[hwycov_id]:[flow_day]],2,FALSE)</f>
        <v>11941.097573999999</v>
      </c>
      <c r="L1729" s="229">
        <f t="shared" si="81"/>
        <v>1.3987741209321012</v>
      </c>
      <c r="M1729" s="228">
        <f t="shared" si="82"/>
        <v>6963.0975739999994</v>
      </c>
      <c r="N1729" s="228">
        <f t="shared" si="83"/>
        <v>48484727.825044677</v>
      </c>
      <c r="O1729" s="59" t="e">
        <f>VLOOKUP(class[[#This Row],[hwycov_id]],check!$A$2:$P$26,16,FALSE)</f>
        <v>#N/A</v>
      </c>
      <c r="P1729" s="59">
        <v>1753</v>
      </c>
      <c r="Q1729" s="304">
        <f>ROUND(class[[#This Row],[count]],-3)</f>
        <v>5000</v>
      </c>
      <c r="R1729" s="321">
        <f>VLOOKUP(class[[#This Row],[count_rd]],caltran!$J$2:$P$182,7,FALSE)</f>
        <v>2625</v>
      </c>
      <c r="S1729" s="321">
        <f>VLOOKUP(class[[#This Row],[count_rd]],caltran!$J$2:$P$182,6,FALSE)</f>
        <v>7375</v>
      </c>
      <c r="T1729" s="59">
        <f>IF(AND(class[[#This Row],[flow]]&gt;=class[[#This Row],[low]], class[[#This Row],[flow]]&lt;=class[[#This Row],[high]]),1,0)</f>
        <v>0</v>
      </c>
    </row>
    <row r="1730" spans="1:20">
      <c r="A1730" s="59">
        <v>29827</v>
      </c>
      <c r="B1730" s="59">
        <v>4</v>
      </c>
      <c r="C1730" s="59">
        <v>1</v>
      </c>
      <c r="D1730" s="59">
        <v>2</v>
      </c>
      <c r="E1730" s="59" t="s">
        <v>82</v>
      </c>
      <c r="F1730" s="59">
        <v>4</v>
      </c>
      <c r="G1730" s="227">
        <v>0</v>
      </c>
      <c r="H1730" s="227">
        <v>4</v>
      </c>
      <c r="I1730" s="227">
        <v>14</v>
      </c>
      <c r="J1730" s="59">
        <v>5003</v>
      </c>
      <c r="K1730" s="78">
        <f>VLOOKUP(class[[#This Row],[hwycov_id]],flow[[hwycov_id]:[flow_day]],2,FALSE)</f>
        <v>1284.1488890000001</v>
      </c>
      <c r="L1730" s="229">
        <f t="shared" ref="L1730:L1793" si="84">K1730/J1730-1</f>
        <v>-0.743324227663402</v>
      </c>
      <c r="M1730" s="228">
        <f t="shared" ref="M1730:M1793" si="85">K1730-J1730</f>
        <v>-3718.8511109999999</v>
      </c>
      <c r="N1730" s="228">
        <f t="shared" ref="N1730:N1793" si="86">POWER(M1730,2)</f>
        <v>13829853.585785935</v>
      </c>
      <c r="O1730" s="59" t="e">
        <f>VLOOKUP(class[[#This Row],[hwycov_id]],check!$A$2:$P$26,16,FALSE)</f>
        <v>#N/A</v>
      </c>
      <c r="P1730" s="59">
        <v>1754</v>
      </c>
      <c r="Q1730" s="304">
        <f>ROUND(class[[#This Row],[count]],-3)</f>
        <v>5000</v>
      </c>
      <c r="R1730" s="321">
        <f>VLOOKUP(class[[#This Row],[count_rd]],caltran!$J$2:$P$182,7,FALSE)</f>
        <v>2625</v>
      </c>
      <c r="S1730" s="321">
        <f>VLOOKUP(class[[#This Row],[count_rd]],caltran!$J$2:$P$182,6,FALSE)</f>
        <v>7375</v>
      </c>
      <c r="T1730" s="59">
        <f>IF(AND(class[[#This Row],[flow]]&gt;=class[[#This Row],[low]], class[[#This Row],[flow]]&lt;=class[[#This Row],[high]]),1,0)</f>
        <v>0</v>
      </c>
    </row>
    <row r="1731" spans="1:20">
      <c r="A1731" s="59">
        <v>22846</v>
      </c>
      <c r="B1731" s="59">
        <v>4</v>
      </c>
      <c r="C1731" s="59">
        <v>1</v>
      </c>
      <c r="D1731" s="59">
        <v>2</v>
      </c>
      <c r="E1731" s="59" t="s">
        <v>82</v>
      </c>
      <c r="F1731" s="59">
        <v>4</v>
      </c>
      <c r="G1731" s="227">
        <v>0</v>
      </c>
      <c r="H1731" s="227">
        <v>7</v>
      </c>
      <c r="I1731" s="227">
        <v>7</v>
      </c>
      <c r="J1731" s="59">
        <v>5200</v>
      </c>
      <c r="K1731" s="78">
        <f>VLOOKUP(class[[#This Row],[hwycov_id]],flow[[hwycov_id]:[flow_day]],2,FALSE)</f>
        <v>10563.781706</v>
      </c>
      <c r="L1731" s="229">
        <f t="shared" si="84"/>
        <v>1.0314964819230767</v>
      </c>
      <c r="M1731" s="228">
        <f t="shared" si="85"/>
        <v>5363.7817059999998</v>
      </c>
      <c r="N1731" s="228">
        <f t="shared" si="86"/>
        <v>28770154.189620268</v>
      </c>
      <c r="O1731" s="59" t="e">
        <f>VLOOKUP(class[[#This Row],[hwycov_id]],check!$A$2:$P$26,16,FALSE)</f>
        <v>#N/A</v>
      </c>
      <c r="P1731" s="59">
        <v>1755</v>
      </c>
      <c r="Q1731" s="304">
        <f>ROUND(class[[#This Row],[count]],-3)</f>
        <v>5000</v>
      </c>
      <c r="R1731" s="321">
        <f>VLOOKUP(class[[#This Row],[count_rd]],caltran!$J$2:$P$182,7,FALSE)</f>
        <v>2625</v>
      </c>
      <c r="S1731" s="321">
        <f>VLOOKUP(class[[#This Row],[count_rd]],caltran!$J$2:$P$182,6,FALSE)</f>
        <v>7375</v>
      </c>
      <c r="T1731" s="59">
        <f>IF(AND(class[[#This Row],[flow]]&gt;=class[[#This Row],[low]], class[[#This Row],[flow]]&lt;=class[[#This Row],[high]]),1,0)</f>
        <v>0</v>
      </c>
    </row>
    <row r="1732" spans="1:20">
      <c r="A1732" s="59">
        <v>8734</v>
      </c>
      <c r="B1732" s="59">
        <v>4</v>
      </c>
      <c r="C1732" s="59">
        <v>1</v>
      </c>
      <c r="D1732" s="59">
        <v>2</v>
      </c>
      <c r="E1732" s="59" t="s">
        <v>82</v>
      </c>
      <c r="F1732" s="59">
        <v>4</v>
      </c>
      <c r="G1732" s="227">
        <v>0</v>
      </c>
      <c r="H1732" s="227">
        <v>4</v>
      </c>
      <c r="I1732" s="227">
        <v>14</v>
      </c>
      <c r="J1732" s="59">
        <v>5247</v>
      </c>
      <c r="K1732" s="78">
        <f>VLOOKUP(class[[#This Row],[hwycov_id]],flow[[hwycov_id]:[flow_day]],2,FALSE)</f>
        <v>2557.7665799999995</v>
      </c>
      <c r="L1732" s="229">
        <f t="shared" si="84"/>
        <v>-0.51252781017724425</v>
      </c>
      <c r="M1732" s="228">
        <f t="shared" si="85"/>
        <v>-2689.2334200000005</v>
      </c>
      <c r="N1732" s="228">
        <f t="shared" si="86"/>
        <v>7231976.3872448988</v>
      </c>
      <c r="O1732" s="59" t="e">
        <f>VLOOKUP(class[[#This Row],[hwycov_id]],check!$A$2:$P$26,16,FALSE)</f>
        <v>#N/A</v>
      </c>
      <c r="P1732" s="59">
        <v>1756</v>
      </c>
      <c r="Q1732" s="304">
        <f>ROUND(class[[#This Row],[count]],-3)</f>
        <v>5000</v>
      </c>
      <c r="R1732" s="321">
        <f>VLOOKUP(class[[#This Row],[count_rd]],caltran!$J$2:$P$182,7,FALSE)</f>
        <v>2625</v>
      </c>
      <c r="S1732" s="321">
        <f>VLOOKUP(class[[#This Row],[count_rd]],caltran!$J$2:$P$182,6,FALSE)</f>
        <v>7375</v>
      </c>
      <c r="T1732" s="59">
        <f>IF(AND(class[[#This Row],[flow]]&gt;=class[[#This Row],[low]], class[[#This Row],[flow]]&lt;=class[[#This Row],[high]]),1,0)</f>
        <v>0</v>
      </c>
    </row>
    <row r="1733" spans="1:20">
      <c r="A1733" s="59">
        <v>8101</v>
      </c>
      <c r="B1733" s="59">
        <v>4</v>
      </c>
      <c r="C1733" s="59">
        <v>1</v>
      </c>
      <c r="D1733" s="59">
        <v>2</v>
      </c>
      <c r="E1733" s="59" t="s">
        <v>82</v>
      </c>
      <c r="F1733" s="59">
        <v>4</v>
      </c>
      <c r="G1733" s="227">
        <v>0</v>
      </c>
      <c r="H1733" s="227">
        <v>8</v>
      </c>
      <c r="I1733" s="227">
        <v>19</v>
      </c>
      <c r="J1733" s="59">
        <v>5281</v>
      </c>
      <c r="K1733" s="78">
        <f>VLOOKUP(class[[#This Row],[hwycov_id]],flow[[hwycov_id]:[flow_day]],2,FALSE)</f>
        <v>7519.5784300000005</v>
      </c>
      <c r="L1733" s="229">
        <f t="shared" si="84"/>
        <v>0.42389290475288788</v>
      </c>
      <c r="M1733" s="228">
        <f t="shared" si="85"/>
        <v>2238.5784300000005</v>
      </c>
      <c r="N1733" s="228">
        <f t="shared" si="86"/>
        <v>5011233.3872612668</v>
      </c>
      <c r="O1733" s="59" t="e">
        <f>VLOOKUP(class[[#This Row],[hwycov_id]],check!$A$2:$P$26,16,FALSE)</f>
        <v>#N/A</v>
      </c>
      <c r="P1733" s="59">
        <v>1757</v>
      </c>
      <c r="Q1733" s="304">
        <f>ROUND(class[[#This Row],[count]],-3)</f>
        <v>5000</v>
      </c>
      <c r="R1733" s="321">
        <f>VLOOKUP(class[[#This Row],[count_rd]],caltran!$J$2:$P$182,7,FALSE)</f>
        <v>2625</v>
      </c>
      <c r="S1733" s="321">
        <f>VLOOKUP(class[[#This Row],[count_rd]],caltran!$J$2:$P$182,6,FALSE)</f>
        <v>7375</v>
      </c>
      <c r="T1733" s="59">
        <f>IF(AND(class[[#This Row],[flow]]&gt;=class[[#This Row],[low]], class[[#This Row],[flow]]&lt;=class[[#This Row],[high]]),1,0)</f>
        <v>0</v>
      </c>
    </row>
    <row r="1734" spans="1:20">
      <c r="A1734" s="59">
        <v>10757</v>
      </c>
      <c r="B1734" s="59">
        <v>4</v>
      </c>
      <c r="C1734" s="59">
        <v>1</v>
      </c>
      <c r="D1734" s="59">
        <v>2</v>
      </c>
      <c r="E1734" s="59" t="s">
        <v>82</v>
      </c>
      <c r="F1734" s="59">
        <v>4</v>
      </c>
      <c r="G1734" s="227">
        <v>0</v>
      </c>
      <c r="H1734" s="227">
        <v>2</v>
      </c>
      <c r="I1734" s="227">
        <v>14</v>
      </c>
      <c r="J1734" s="59">
        <v>5292</v>
      </c>
      <c r="K1734" s="78">
        <f>VLOOKUP(class[[#This Row],[hwycov_id]],flow[[hwycov_id]:[flow_day]],2,FALSE)</f>
        <v>4906.718398</v>
      </c>
      <c r="L1734" s="229">
        <f t="shared" si="84"/>
        <v>-7.280453552532129E-2</v>
      </c>
      <c r="M1734" s="228">
        <f t="shared" si="85"/>
        <v>-385.28160200000002</v>
      </c>
      <c r="N1734" s="228">
        <f t="shared" si="86"/>
        <v>148441.91283968641</v>
      </c>
      <c r="O1734" s="59" t="e">
        <f>VLOOKUP(class[[#This Row],[hwycov_id]],check!$A$2:$P$26,16,FALSE)</f>
        <v>#N/A</v>
      </c>
      <c r="P1734" s="59">
        <v>1758</v>
      </c>
      <c r="Q1734" s="304">
        <f>ROUND(class[[#This Row],[count]],-3)</f>
        <v>5000</v>
      </c>
      <c r="R1734" s="321">
        <f>VLOOKUP(class[[#This Row],[count_rd]],caltran!$J$2:$P$182,7,FALSE)</f>
        <v>2625</v>
      </c>
      <c r="S1734" s="321">
        <f>VLOOKUP(class[[#This Row],[count_rd]],caltran!$J$2:$P$182,6,FALSE)</f>
        <v>7375</v>
      </c>
      <c r="T1734" s="59">
        <f>IF(AND(class[[#This Row],[flow]]&gt;=class[[#This Row],[low]], class[[#This Row],[flow]]&lt;=class[[#This Row],[high]]),1,0)</f>
        <v>1</v>
      </c>
    </row>
    <row r="1735" spans="1:20">
      <c r="A1735" s="59">
        <v>20856</v>
      </c>
      <c r="B1735" s="59">
        <v>4</v>
      </c>
      <c r="C1735" s="59">
        <v>1</v>
      </c>
      <c r="D1735" s="59">
        <v>2</v>
      </c>
      <c r="E1735" s="59" t="s">
        <v>82</v>
      </c>
      <c r="F1735" s="59">
        <v>4</v>
      </c>
      <c r="G1735" s="227">
        <v>0</v>
      </c>
      <c r="H1735" s="227">
        <v>7</v>
      </c>
      <c r="I1735" s="227">
        <v>7</v>
      </c>
      <c r="J1735" s="59">
        <v>5300</v>
      </c>
      <c r="K1735" s="78">
        <f>VLOOKUP(class[[#This Row],[hwycov_id]],flow[[hwycov_id]:[flow_day]],2,FALSE)</f>
        <v>6109.1354869999996</v>
      </c>
      <c r="L1735" s="229">
        <f t="shared" si="84"/>
        <v>0.15266707301886795</v>
      </c>
      <c r="M1735" s="228">
        <f t="shared" si="85"/>
        <v>809.13548699999956</v>
      </c>
      <c r="N1735" s="228">
        <f t="shared" si="86"/>
        <v>654700.23632272647</v>
      </c>
      <c r="O1735" s="59" t="e">
        <f>VLOOKUP(class[[#This Row],[hwycov_id]],check!$A$2:$P$26,16,FALSE)</f>
        <v>#N/A</v>
      </c>
      <c r="P1735" s="59">
        <v>1759</v>
      </c>
      <c r="Q1735" s="304">
        <f>ROUND(class[[#This Row],[count]],-3)</f>
        <v>5000</v>
      </c>
      <c r="R1735" s="321">
        <f>VLOOKUP(class[[#This Row],[count_rd]],caltran!$J$2:$P$182,7,FALSE)</f>
        <v>2625</v>
      </c>
      <c r="S1735" s="321">
        <f>VLOOKUP(class[[#This Row],[count_rd]],caltran!$J$2:$P$182,6,FALSE)</f>
        <v>7375</v>
      </c>
      <c r="T1735" s="59">
        <f>IF(AND(class[[#This Row],[flow]]&gt;=class[[#This Row],[low]], class[[#This Row],[flow]]&lt;=class[[#This Row],[high]]),1,0)</f>
        <v>1</v>
      </c>
    </row>
    <row r="1736" spans="1:20">
      <c r="A1736" s="59">
        <v>19048</v>
      </c>
      <c r="B1736" s="59">
        <v>4</v>
      </c>
      <c r="C1736" s="59">
        <v>1</v>
      </c>
      <c r="D1736" s="59">
        <v>2</v>
      </c>
      <c r="E1736" s="59" t="s">
        <v>82</v>
      </c>
      <c r="F1736" s="59">
        <v>4</v>
      </c>
      <c r="G1736" s="227">
        <v>0</v>
      </c>
      <c r="H1736" s="227">
        <v>2</v>
      </c>
      <c r="I1736" s="227">
        <v>11</v>
      </c>
      <c r="J1736" s="59">
        <v>5400</v>
      </c>
      <c r="K1736" s="78">
        <f>VLOOKUP(class[[#This Row],[hwycov_id]],flow[[hwycov_id]:[flow_day]],2,FALSE)</f>
        <v>6575.9543429999994</v>
      </c>
      <c r="L1736" s="229">
        <f t="shared" si="84"/>
        <v>0.21776932277777772</v>
      </c>
      <c r="M1736" s="228">
        <f t="shared" si="85"/>
        <v>1175.9543429999994</v>
      </c>
      <c r="N1736" s="228">
        <f t="shared" si="86"/>
        <v>1382868.6168205603</v>
      </c>
      <c r="O1736" s="59" t="e">
        <f>VLOOKUP(class[[#This Row],[hwycov_id]],check!$A$2:$P$26,16,FALSE)</f>
        <v>#N/A</v>
      </c>
      <c r="P1736" s="59">
        <v>1760</v>
      </c>
      <c r="Q1736" s="304">
        <f>ROUND(class[[#This Row],[count]],-3)</f>
        <v>5000</v>
      </c>
      <c r="R1736" s="321">
        <f>VLOOKUP(class[[#This Row],[count_rd]],caltran!$J$2:$P$182,7,FALSE)</f>
        <v>2625</v>
      </c>
      <c r="S1736" s="321">
        <f>VLOOKUP(class[[#This Row],[count_rd]],caltran!$J$2:$P$182,6,FALSE)</f>
        <v>7375</v>
      </c>
      <c r="T1736" s="59">
        <f>IF(AND(class[[#This Row],[flow]]&gt;=class[[#This Row],[low]], class[[#This Row],[flow]]&lt;=class[[#This Row],[high]]),1,0)</f>
        <v>1</v>
      </c>
    </row>
    <row r="1737" spans="1:20">
      <c r="A1737" s="59">
        <v>15521</v>
      </c>
      <c r="B1737" s="59">
        <v>4</v>
      </c>
      <c r="C1737" s="59">
        <v>1</v>
      </c>
      <c r="D1737" s="59">
        <v>2</v>
      </c>
      <c r="E1737" s="59" t="s">
        <v>82</v>
      </c>
      <c r="F1737" s="59">
        <v>4</v>
      </c>
      <c r="G1737" s="227">
        <v>0</v>
      </c>
      <c r="H1737" s="227">
        <v>2</v>
      </c>
      <c r="I1737" s="227">
        <v>3</v>
      </c>
      <c r="J1737" s="59">
        <v>5400</v>
      </c>
      <c r="K1737" s="78">
        <f>VLOOKUP(class[[#This Row],[hwycov_id]],flow[[hwycov_id]:[flow_day]],2,FALSE)</f>
        <v>13267.072223000003</v>
      </c>
      <c r="L1737" s="229">
        <f t="shared" si="84"/>
        <v>1.4568652264814821</v>
      </c>
      <c r="M1737" s="228">
        <f t="shared" si="85"/>
        <v>7867.0722230000029</v>
      </c>
      <c r="N1737" s="228">
        <f t="shared" si="86"/>
        <v>61890825.361898206</v>
      </c>
      <c r="O1737" s="59" t="e">
        <f>VLOOKUP(class[[#This Row],[hwycov_id]],check!$A$2:$P$26,16,FALSE)</f>
        <v>#N/A</v>
      </c>
      <c r="P1737" s="59">
        <v>1761</v>
      </c>
      <c r="Q1737" s="304">
        <f>ROUND(class[[#This Row],[count]],-3)</f>
        <v>5000</v>
      </c>
      <c r="R1737" s="321">
        <f>VLOOKUP(class[[#This Row],[count_rd]],caltran!$J$2:$P$182,7,FALSE)</f>
        <v>2625</v>
      </c>
      <c r="S1737" s="321">
        <f>VLOOKUP(class[[#This Row],[count_rd]],caltran!$J$2:$P$182,6,FALSE)</f>
        <v>7375</v>
      </c>
      <c r="T1737" s="59">
        <f>IF(AND(class[[#This Row],[flow]]&gt;=class[[#This Row],[low]], class[[#This Row],[flow]]&lt;=class[[#This Row],[high]]),1,0)</f>
        <v>0</v>
      </c>
    </row>
    <row r="1738" spans="1:20">
      <c r="A1738" s="59">
        <v>11762</v>
      </c>
      <c r="B1738" s="59">
        <v>4</v>
      </c>
      <c r="C1738" s="59">
        <v>1</v>
      </c>
      <c r="D1738" s="59">
        <v>2</v>
      </c>
      <c r="E1738" s="59" t="s">
        <v>82</v>
      </c>
      <c r="F1738" s="59">
        <v>4</v>
      </c>
      <c r="G1738" s="227">
        <v>0</v>
      </c>
      <c r="H1738" s="227">
        <v>8</v>
      </c>
      <c r="I1738" s="227">
        <v>19</v>
      </c>
      <c r="J1738" s="59">
        <v>5400</v>
      </c>
      <c r="K1738" s="78">
        <f>VLOOKUP(class[[#This Row],[hwycov_id]],flow[[hwycov_id]:[flow_day]],2,FALSE)</f>
        <v>1264.2878750000002</v>
      </c>
      <c r="L1738" s="229">
        <f t="shared" si="84"/>
        <v>-0.76587261574074073</v>
      </c>
      <c r="M1738" s="228">
        <f t="shared" si="85"/>
        <v>-4135.712125</v>
      </c>
      <c r="N1738" s="228">
        <f t="shared" si="86"/>
        <v>17104114.780872017</v>
      </c>
      <c r="O1738" s="59" t="e">
        <f>VLOOKUP(class[[#This Row],[hwycov_id]],check!$A$2:$P$26,16,FALSE)</f>
        <v>#N/A</v>
      </c>
      <c r="P1738" s="59">
        <v>1762</v>
      </c>
      <c r="Q1738" s="304">
        <f>ROUND(class[[#This Row],[count]],-3)</f>
        <v>5000</v>
      </c>
      <c r="R1738" s="321">
        <f>VLOOKUP(class[[#This Row],[count_rd]],caltran!$J$2:$P$182,7,FALSE)</f>
        <v>2625</v>
      </c>
      <c r="S1738" s="321">
        <f>VLOOKUP(class[[#This Row],[count_rd]],caltran!$J$2:$P$182,6,FALSE)</f>
        <v>7375</v>
      </c>
      <c r="T1738" s="59">
        <f>IF(AND(class[[#This Row],[flow]]&gt;=class[[#This Row],[low]], class[[#This Row],[flow]]&lt;=class[[#This Row],[high]]),1,0)</f>
        <v>0</v>
      </c>
    </row>
    <row r="1739" spans="1:20">
      <c r="A1739" s="59">
        <v>12673</v>
      </c>
      <c r="B1739" s="59">
        <v>4</v>
      </c>
      <c r="C1739" s="59">
        <v>1</v>
      </c>
      <c r="D1739" s="59">
        <v>2</v>
      </c>
      <c r="E1739" s="59" t="s">
        <v>82</v>
      </c>
      <c r="F1739" s="59">
        <v>4</v>
      </c>
      <c r="G1739" s="227">
        <v>0</v>
      </c>
      <c r="H1739" s="227">
        <v>5</v>
      </c>
      <c r="I1739" s="227">
        <v>5</v>
      </c>
      <c r="J1739" s="59">
        <v>5400</v>
      </c>
      <c r="K1739" s="78">
        <f>VLOOKUP(class[[#This Row],[hwycov_id]],flow[[hwycov_id]:[flow_day]],2,FALSE)</f>
        <v>4394.6820479999997</v>
      </c>
      <c r="L1739" s="229">
        <f t="shared" si="84"/>
        <v>-0.18616999111111121</v>
      </c>
      <c r="M1739" s="228">
        <f t="shared" si="85"/>
        <v>-1005.3179520000003</v>
      </c>
      <c r="N1739" s="228">
        <f t="shared" si="86"/>
        <v>1010664.184613475</v>
      </c>
      <c r="O1739" s="59" t="e">
        <f>VLOOKUP(class[[#This Row],[hwycov_id]],check!$A$2:$P$26,16,FALSE)</f>
        <v>#N/A</v>
      </c>
      <c r="P1739" s="59">
        <v>1763</v>
      </c>
      <c r="Q1739" s="304">
        <f>ROUND(class[[#This Row],[count]],-3)</f>
        <v>5000</v>
      </c>
      <c r="R1739" s="321">
        <f>VLOOKUP(class[[#This Row],[count_rd]],caltran!$J$2:$P$182,7,FALSE)</f>
        <v>2625</v>
      </c>
      <c r="S1739" s="321">
        <f>VLOOKUP(class[[#This Row],[count_rd]],caltran!$J$2:$P$182,6,FALSE)</f>
        <v>7375</v>
      </c>
      <c r="T1739" s="59">
        <f>IF(AND(class[[#This Row],[flow]]&gt;=class[[#This Row],[low]], class[[#This Row],[flow]]&lt;=class[[#This Row],[high]]),1,0)</f>
        <v>1</v>
      </c>
    </row>
    <row r="1740" spans="1:20">
      <c r="A1740" s="59">
        <v>6317</v>
      </c>
      <c r="B1740" s="59">
        <v>4</v>
      </c>
      <c r="C1740" s="59">
        <v>1</v>
      </c>
      <c r="D1740" s="59">
        <v>2</v>
      </c>
      <c r="E1740" s="59" t="s">
        <v>82</v>
      </c>
      <c r="F1740" s="59">
        <v>4</v>
      </c>
      <c r="G1740" s="227">
        <v>0</v>
      </c>
      <c r="H1740" s="227">
        <v>5</v>
      </c>
      <c r="I1740" s="227">
        <v>5</v>
      </c>
      <c r="J1740" s="59">
        <v>5400</v>
      </c>
      <c r="K1740" s="78">
        <f>VLOOKUP(class[[#This Row],[hwycov_id]],flow[[hwycov_id]:[flow_day]],2,FALSE)</f>
        <v>4216.8527669999994</v>
      </c>
      <c r="L1740" s="229">
        <f t="shared" si="84"/>
        <v>-0.21910133944444454</v>
      </c>
      <c r="M1740" s="228">
        <f t="shared" si="85"/>
        <v>-1183.1472330000006</v>
      </c>
      <c r="N1740" s="228">
        <f t="shared" si="86"/>
        <v>1399837.3749555578</v>
      </c>
      <c r="O1740" s="59" t="e">
        <f>VLOOKUP(class[[#This Row],[hwycov_id]],check!$A$2:$P$26,16,FALSE)</f>
        <v>#N/A</v>
      </c>
      <c r="P1740" s="59">
        <v>1764</v>
      </c>
      <c r="Q1740" s="304">
        <f>ROUND(class[[#This Row],[count]],-3)</f>
        <v>5000</v>
      </c>
      <c r="R1740" s="321">
        <f>VLOOKUP(class[[#This Row],[count_rd]],caltran!$J$2:$P$182,7,FALSE)</f>
        <v>2625</v>
      </c>
      <c r="S1740" s="321">
        <f>VLOOKUP(class[[#This Row],[count_rd]],caltran!$J$2:$P$182,6,FALSE)</f>
        <v>7375</v>
      </c>
      <c r="T1740" s="59">
        <f>IF(AND(class[[#This Row],[flow]]&gt;=class[[#This Row],[low]], class[[#This Row],[flow]]&lt;=class[[#This Row],[high]]),1,0)</f>
        <v>1</v>
      </c>
    </row>
    <row r="1741" spans="1:20">
      <c r="A1741" s="59">
        <v>1780</v>
      </c>
      <c r="B1741" s="59">
        <v>4</v>
      </c>
      <c r="C1741" s="59">
        <v>1</v>
      </c>
      <c r="D1741" s="59">
        <v>2</v>
      </c>
      <c r="E1741" s="59" t="s">
        <v>82</v>
      </c>
      <c r="F1741" s="59">
        <v>4</v>
      </c>
      <c r="G1741" s="227">
        <v>0</v>
      </c>
      <c r="H1741" s="227">
        <v>2</v>
      </c>
      <c r="I1741" s="227">
        <v>14</v>
      </c>
      <c r="J1741" s="59">
        <v>5408</v>
      </c>
      <c r="K1741" s="78">
        <f>VLOOKUP(class[[#This Row],[hwycov_id]],flow[[hwycov_id]:[flow_day]],2,FALSE)</f>
        <v>5928.9977049999998</v>
      </c>
      <c r="L1741" s="229">
        <f t="shared" si="84"/>
        <v>9.6338333025147938E-2</v>
      </c>
      <c r="M1741" s="228">
        <f t="shared" si="85"/>
        <v>520.99770499999977</v>
      </c>
      <c r="N1741" s="228">
        <f t="shared" si="86"/>
        <v>271438.6086152668</v>
      </c>
      <c r="O1741" s="59" t="e">
        <f>VLOOKUP(class[[#This Row],[hwycov_id]],check!$A$2:$P$26,16,FALSE)</f>
        <v>#N/A</v>
      </c>
      <c r="P1741" s="59">
        <v>1765</v>
      </c>
      <c r="Q1741" s="304">
        <f>ROUND(class[[#This Row],[count]],-3)</f>
        <v>5000</v>
      </c>
      <c r="R1741" s="321">
        <f>VLOOKUP(class[[#This Row],[count_rd]],caltran!$J$2:$P$182,7,FALSE)</f>
        <v>2625</v>
      </c>
      <c r="S1741" s="321">
        <f>VLOOKUP(class[[#This Row],[count_rd]],caltran!$J$2:$P$182,6,FALSE)</f>
        <v>7375</v>
      </c>
      <c r="T1741" s="59">
        <f>IF(AND(class[[#This Row],[flow]]&gt;=class[[#This Row],[low]], class[[#This Row],[flow]]&lt;=class[[#This Row],[high]]),1,0)</f>
        <v>1</v>
      </c>
    </row>
    <row r="1742" spans="1:20">
      <c r="A1742" s="59">
        <v>13013</v>
      </c>
      <c r="B1742" s="59">
        <v>4</v>
      </c>
      <c r="C1742" s="59">
        <v>1</v>
      </c>
      <c r="D1742" s="59">
        <v>2</v>
      </c>
      <c r="E1742" s="59" t="s">
        <v>82</v>
      </c>
      <c r="F1742" s="59">
        <v>4</v>
      </c>
      <c r="G1742" s="227">
        <v>0</v>
      </c>
      <c r="H1742" s="227">
        <v>5</v>
      </c>
      <c r="I1742" s="227">
        <v>5</v>
      </c>
      <c r="J1742" s="59">
        <v>5650</v>
      </c>
      <c r="K1742" s="78">
        <f>VLOOKUP(class[[#This Row],[hwycov_id]],flow[[hwycov_id]:[flow_day]],2,FALSE)</f>
        <v>7782.0583879999995</v>
      </c>
      <c r="L1742" s="229">
        <f t="shared" si="84"/>
        <v>0.37735546690265487</v>
      </c>
      <c r="M1742" s="228">
        <f t="shared" si="85"/>
        <v>2132.0583879999995</v>
      </c>
      <c r="N1742" s="228">
        <f t="shared" si="86"/>
        <v>4545672.9698411562</v>
      </c>
      <c r="O1742" s="59" t="e">
        <f>VLOOKUP(class[[#This Row],[hwycov_id]],check!$A$2:$P$26,16,FALSE)</f>
        <v>#N/A</v>
      </c>
      <c r="P1742" s="59">
        <v>1766</v>
      </c>
      <c r="Q1742" s="304">
        <f>ROUND(class[[#This Row],[count]],-3)</f>
        <v>6000</v>
      </c>
      <c r="R1742" s="321">
        <f>VLOOKUP(class[[#This Row],[count_rd]],caltran!$J$2:$P$182,7,FALSE)</f>
        <v>3360.0000000000005</v>
      </c>
      <c r="S1742" s="321">
        <f>VLOOKUP(class[[#This Row],[count_rd]],caltran!$J$2:$P$182,6,FALSE)</f>
        <v>8640</v>
      </c>
      <c r="T1742" s="59">
        <f>IF(AND(class[[#This Row],[flow]]&gt;=class[[#This Row],[low]], class[[#This Row],[flow]]&lt;=class[[#This Row],[high]]),1,0)</f>
        <v>1</v>
      </c>
    </row>
    <row r="1743" spans="1:20">
      <c r="A1743" s="59">
        <v>2454</v>
      </c>
      <c r="B1743" s="59">
        <v>4</v>
      </c>
      <c r="C1743" s="59">
        <v>1</v>
      </c>
      <c r="D1743" s="59">
        <v>2</v>
      </c>
      <c r="E1743" s="59" t="s">
        <v>82</v>
      </c>
      <c r="F1743" s="59">
        <v>4</v>
      </c>
      <c r="G1743" s="227">
        <v>0</v>
      </c>
      <c r="H1743" s="227">
        <v>5</v>
      </c>
      <c r="I1743" s="227">
        <v>5</v>
      </c>
      <c r="J1743" s="59">
        <v>5700</v>
      </c>
      <c r="K1743" s="78">
        <f>VLOOKUP(class[[#This Row],[hwycov_id]],flow[[hwycov_id]:[flow_day]],2,FALSE)</f>
        <v>6464.002563</v>
      </c>
      <c r="L1743" s="229">
        <f t="shared" si="84"/>
        <v>0.134035537368421</v>
      </c>
      <c r="M1743" s="228">
        <f t="shared" si="85"/>
        <v>764.00256300000001</v>
      </c>
      <c r="N1743" s="228">
        <f t="shared" si="86"/>
        <v>583699.91627056897</v>
      </c>
      <c r="O1743" s="59" t="e">
        <f>VLOOKUP(class[[#This Row],[hwycov_id]],check!$A$2:$P$26,16,FALSE)</f>
        <v>#N/A</v>
      </c>
      <c r="P1743" s="59">
        <v>1767</v>
      </c>
      <c r="Q1743" s="304">
        <f>ROUND(class[[#This Row],[count]],-3)</f>
        <v>6000</v>
      </c>
      <c r="R1743" s="321">
        <f>VLOOKUP(class[[#This Row],[count_rd]],caltran!$J$2:$P$182,7,FALSE)</f>
        <v>3360.0000000000005</v>
      </c>
      <c r="S1743" s="321">
        <f>VLOOKUP(class[[#This Row],[count_rd]],caltran!$J$2:$P$182,6,FALSE)</f>
        <v>8640</v>
      </c>
      <c r="T1743" s="59">
        <f>IF(AND(class[[#This Row],[flow]]&gt;=class[[#This Row],[low]], class[[#This Row],[flow]]&lt;=class[[#This Row],[high]]),1,0)</f>
        <v>1</v>
      </c>
    </row>
    <row r="1744" spans="1:20">
      <c r="A1744" s="59">
        <v>5863</v>
      </c>
      <c r="B1744" s="59">
        <v>4</v>
      </c>
      <c r="C1744" s="59">
        <v>1</v>
      </c>
      <c r="D1744" s="59">
        <v>2</v>
      </c>
      <c r="E1744" s="59" t="s">
        <v>82</v>
      </c>
      <c r="F1744" s="59">
        <v>4</v>
      </c>
      <c r="G1744" s="227">
        <v>0</v>
      </c>
      <c r="H1744" s="227">
        <v>2</v>
      </c>
      <c r="I1744" s="227">
        <v>11</v>
      </c>
      <c r="J1744" s="59">
        <v>5700</v>
      </c>
      <c r="K1744" s="78">
        <f>VLOOKUP(class[[#This Row],[hwycov_id]],flow[[hwycov_id]:[flow_day]],2,FALSE)</f>
        <v>6803.1361809999999</v>
      </c>
      <c r="L1744" s="229">
        <f t="shared" si="84"/>
        <v>0.19353266333333341</v>
      </c>
      <c r="M1744" s="228">
        <f t="shared" si="85"/>
        <v>1103.1361809999999</v>
      </c>
      <c r="N1744" s="228">
        <f t="shared" si="86"/>
        <v>1216909.4338312645</v>
      </c>
      <c r="O1744" s="59" t="e">
        <f>VLOOKUP(class[[#This Row],[hwycov_id]],check!$A$2:$P$26,16,FALSE)</f>
        <v>#N/A</v>
      </c>
      <c r="P1744" s="59">
        <v>1768</v>
      </c>
      <c r="Q1744" s="304">
        <f>ROUND(class[[#This Row],[count]],-3)</f>
        <v>6000</v>
      </c>
      <c r="R1744" s="321">
        <f>VLOOKUP(class[[#This Row],[count_rd]],caltran!$J$2:$P$182,7,FALSE)</f>
        <v>3360.0000000000005</v>
      </c>
      <c r="S1744" s="321">
        <f>VLOOKUP(class[[#This Row],[count_rd]],caltran!$J$2:$P$182,6,FALSE)</f>
        <v>8640</v>
      </c>
      <c r="T1744" s="59">
        <f>IF(AND(class[[#This Row],[flow]]&gt;=class[[#This Row],[low]], class[[#This Row],[flow]]&lt;=class[[#This Row],[high]]),1,0)</f>
        <v>1</v>
      </c>
    </row>
    <row r="1745" spans="1:20">
      <c r="A1745" s="59">
        <v>9951</v>
      </c>
      <c r="B1745" s="59">
        <v>4</v>
      </c>
      <c r="C1745" s="59">
        <v>1</v>
      </c>
      <c r="D1745" s="59">
        <v>2</v>
      </c>
      <c r="E1745" s="59" t="s">
        <v>82</v>
      </c>
      <c r="F1745" s="59">
        <v>4</v>
      </c>
      <c r="G1745" s="227">
        <v>0</v>
      </c>
      <c r="H1745" s="227">
        <v>4</v>
      </c>
      <c r="I1745" s="227">
        <v>14</v>
      </c>
      <c r="J1745" s="59">
        <v>5808</v>
      </c>
      <c r="K1745" s="78">
        <f>VLOOKUP(class[[#This Row],[hwycov_id]],flow[[hwycov_id]:[flow_day]],2,FALSE)</f>
        <v>7647.2941749999991</v>
      </c>
      <c r="L1745" s="229">
        <f t="shared" si="84"/>
        <v>0.31668288137052336</v>
      </c>
      <c r="M1745" s="228">
        <f t="shared" si="85"/>
        <v>1839.2941749999991</v>
      </c>
      <c r="N1745" s="228">
        <f t="shared" si="86"/>
        <v>3383003.0621889271</v>
      </c>
      <c r="O1745" s="59" t="e">
        <f>VLOOKUP(class[[#This Row],[hwycov_id]],check!$A$2:$P$26,16,FALSE)</f>
        <v>#N/A</v>
      </c>
      <c r="P1745" s="59">
        <v>1769</v>
      </c>
      <c r="Q1745" s="304">
        <f>ROUND(class[[#This Row],[count]],-3)</f>
        <v>6000</v>
      </c>
      <c r="R1745" s="321">
        <f>VLOOKUP(class[[#This Row],[count_rd]],caltran!$J$2:$P$182,7,FALSE)</f>
        <v>3360.0000000000005</v>
      </c>
      <c r="S1745" s="321">
        <f>VLOOKUP(class[[#This Row],[count_rd]],caltran!$J$2:$P$182,6,FALSE)</f>
        <v>8640</v>
      </c>
      <c r="T1745" s="59">
        <f>IF(AND(class[[#This Row],[flow]]&gt;=class[[#This Row],[low]], class[[#This Row],[flow]]&lt;=class[[#This Row],[high]]),1,0)</f>
        <v>1</v>
      </c>
    </row>
    <row r="1746" spans="1:20">
      <c r="A1746" s="59">
        <v>18435</v>
      </c>
      <c r="B1746" s="59">
        <v>4</v>
      </c>
      <c r="C1746" s="59">
        <v>1</v>
      </c>
      <c r="D1746" s="59">
        <v>1</v>
      </c>
      <c r="E1746" s="59" t="s">
        <v>82</v>
      </c>
      <c r="F1746" s="59">
        <v>4</v>
      </c>
      <c r="G1746" s="227">
        <v>0</v>
      </c>
      <c r="H1746" s="227">
        <v>1</v>
      </c>
      <c r="I1746" s="227">
        <v>14</v>
      </c>
      <c r="J1746" s="59">
        <v>5830</v>
      </c>
      <c r="K1746" s="78">
        <f>VLOOKUP(class[[#This Row],[hwycov_id]],flow[[hwycov_id]:[flow_day]],2,FALSE)</f>
        <v>2313.425878</v>
      </c>
      <c r="L1746" s="229">
        <f t="shared" si="84"/>
        <v>-0.60318595574614065</v>
      </c>
      <c r="M1746" s="228">
        <f t="shared" si="85"/>
        <v>-3516.574122</v>
      </c>
      <c r="N1746" s="228">
        <f t="shared" si="86"/>
        <v>12366293.555520071</v>
      </c>
      <c r="O1746" s="59" t="e">
        <f>VLOOKUP(class[[#This Row],[hwycov_id]],check!$A$2:$P$26,16,FALSE)</f>
        <v>#N/A</v>
      </c>
      <c r="P1746" s="59">
        <v>1770</v>
      </c>
      <c r="Q1746" s="304">
        <f>ROUND(class[[#This Row],[count]],-3)</f>
        <v>6000</v>
      </c>
      <c r="R1746" s="321">
        <f>VLOOKUP(class[[#This Row],[count_rd]],caltran!$J$2:$P$182,7,FALSE)</f>
        <v>3360.0000000000005</v>
      </c>
      <c r="S1746" s="321">
        <f>VLOOKUP(class[[#This Row],[count_rd]],caltran!$J$2:$P$182,6,FALSE)</f>
        <v>8640</v>
      </c>
      <c r="T1746" s="59">
        <f>IF(AND(class[[#This Row],[flow]]&gt;=class[[#This Row],[low]], class[[#This Row],[flow]]&lt;=class[[#This Row],[high]]),1,0)</f>
        <v>0</v>
      </c>
    </row>
    <row r="1747" spans="1:20">
      <c r="A1747" s="59">
        <v>23825</v>
      </c>
      <c r="B1747" s="59">
        <v>4</v>
      </c>
      <c r="C1747" s="59">
        <v>1</v>
      </c>
      <c r="D1747" s="59">
        <v>2</v>
      </c>
      <c r="E1747" s="59" t="s">
        <v>82</v>
      </c>
      <c r="F1747" s="59">
        <v>4</v>
      </c>
      <c r="G1747" s="227">
        <v>0</v>
      </c>
      <c r="H1747" s="227">
        <v>5</v>
      </c>
      <c r="I1747" s="227">
        <v>19</v>
      </c>
      <c r="J1747" s="59">
        <v>5900</v>
      </c>
      <c r="K1747" s="78">
        <f>VLOOKUP(class[[#This Row],[hwycov_id]],flow[[hwycov_id]:[flow_day]],2,FALSE)</f>
        <v>4848.4148550000009</v>
      </c>
      <c r="L1747" s="229">
        <f t="shared" si="84"/>
        <v>-0.17823477033898294</v>
      </c>
      <c r="M1747" s="228">
        <f t="shared" si="85"/>
        <v>-1051.5851449999991</v>
      </c>
      <c r="N1747" s="228">
        <f t="shared" si="86"/>
        <v>1105831.3171846692</v>
      </c>
      <c r="O1747" s="59" t="e">
        <f>VLOOKUP(class[[#This Row],[hwycov_id]],check!$A$2:$P$26,16,FALSE)</f>
        <v>#N/A</v>
      </c>
      <c r="P1747" s="59">
        <v>1771</v>
      </c>
      <c r="Q1747" s="304">
        <f>ROUND(class[[#This Row],[count]],-3)</f>
        <v>6000</v>
      </c>
      <c r="R1747" s="321">
        <f>VLOOKUP(class[[#This Row],[count_rd]],caltran!$J$2:$P$182,7,FALSE)</f>
        <v>3360.0000000000005</v>
      </c>
      <c r="S1747" s="321">
        <f>VLOOKUP(class[[#This Row],[count_rd]],caltran!$J$2:$P$182,6,FALSE)</f>
        <v>8640</v>
      </c>
      <c r="T1747" s="59">
        <f>IF(AND(class[[#This Row],[flow]]&gt;=class[[#This Row],[low]], class[[#This Row],[flow]]&lt;=class[[#This Row],[high]]),1,0)</f>
        <v>1</v>
      </c>
    </row>
    <row r="1748" spans="1:20">
      <c r="A1748" s="59">
        <v>10307</v>
      </c>
      <c r="B1748" s="59">
        <v>4</v>
      </c>
      <c r="C1748" s="59">
        <v>1</v>
      </c>
      <c r="D1748" s="59">
        <v>2</v>
      </c>
      <c r="E1748" s="59" t="s">
        <v>82</v>
      </c>
      <c r="F1748" s="59">
        <v>4</v>
      </c>
      <c r="G1748" s="227">
        <v>0</v>
      </c>
      <c r="H1748" s="227">
        <v>2</v>
      </c>
      <c r="I1748" s="227">
        <v>11</v>
      </c>
      <c r="J1748" s="59">
        <v>5900</v>
      </c>
      <c r="K1748" s="78">
        <f>VLOOKUP(class[[#This Row],[hwycov_id]],flow[[hwycov_id]:[flow_day]],2,FALSE)</f>
        <v>6310.3619569999992</v>
      </c>
      <c r="L1748" s="229">
        <f t="shared" si="84"/>
        <v>6.9552874067796422E-2</v>
      </c>
      <c r="M1748" s="228">
        <f t="shared" si="85"/>
        <v>410.36195699999917</v>
      </c>
      <c r="N1748" s="228">
        <f t="shared" si="86"/>
        <v>168396.93575286918</v>
      </c>
      <c r="O1748" s="59" t="e">
        <f>VLOOKUP(class[[#This Row],[hwycov_id]],check!$A$2:$P$26,16,FALSE)</f>
        <v>#N/A</v>
      </c>
      <c r="P1748" s="59">
        <v>1772</v>
      </c>
      <c r="Q1748" s="304">
        <f>ROUND(class[[#This Row],[count]],-3)</f>
        <v>6000</v>
      </c>
      <c r="R1748" s="321">
        <f>VLOOKUP(class[[#This Row],[count_rd]],caltran!$J$2:$P$182,7,FALSE)</f>
        <v>3360.0000000000005</v>
      </c>
      <c r="S1748" s="321">
        <f>VLOOKUP(class[[#This Row],[count_rd]],caltran!$J$2:$P$182,6,FALSE)</f>
        <v>8640</v>
      </c>
      <c r="T1748" s="59">
        <f>IF(AND(class[[#This Row],[flow]]&gt;=class[[#This Row],[low]], class[[#This Row],[flow]]&lt;=class[[#This Row],[high]]),1,0)</f>
        <v>1</v>
      </c>
    </row>
    <row r="1749" spans="1:20">
      <c r="A1749" s="59">
        <v>6503</v>
      </c>
      <c r="B1749" s="59">
        <v>4</v>
      </c>
      <c r="C1749" s="59">
        <v>1</v>
      </c>
      <c r="D1749" s="59">
        <v>2</v>
      </c>
      <c r="E1749" s="59" t="s">
        <v>82</v>
      </c>
      <c r="F1749" s="59">
        <v>4</v>
      </c>
      <c r="G1749" s="227">
        <v>0</v>
      </c>
      <c r="H1749" s="227">
        <v>2</v>
      </c>
      <c r="I1749" s="227">
        <v>11</v>
      </c>
      <c r="J1749" s="59">
        <v>5900</v>
      </c>
      <c r="K1749" s="78">
        <f>VLOOKUP(class[[#This Row],[hwycov_id]],flow[[hwycov_id]:[flow_day]],2,FALSE)</f>
        <v>3486.132036</v>
      </c>
      <c r="L1749" s="229">
        <f t="shared" si="84"/>
        <v>-0.40913016338983055</v>
      </c>
      <c r="M1749" s="228">
        <f t="shared" si="85"/>
        <v>-2413.867964</v>
      </c>
      <c r="N1749" s="228">
        <f t="shared" si="86"/>
        <v>5826758.5476255054</v>
      </c>
      <c r="O1749" s="59" t="e">
        <f>VLOOKUP(class[[#This Row],[hwycov_id]],check!$A$2:$P$26,16,FALSE)</f>
        <v>#N/A</v>
      </c>
      <c r="P1749" s="59">
        <v>1773</v>
      </c>
      <c r="Q1749" s="304">
        <f>ROUND(class[[#This Row],[count]],-3)</f>
        <v>6000</v>
      </c>
      <c r="R1749" s="321">
        <f>VLOOKUP(class[[#This Row],[count_rd]],caltran!$J$2:$P$182,7,FALSE)</f>
        <v>3360.0000000000005</v>
      </c>
      <c r="S1749" s="321">
        <f>VLOOKUP(class[[#This Row],[count_rd]],caltran!$J$2:$P$182,6,FALSE)</f>
        <v>8640</v>
      </c>
      <c r="T1749" s="59">
        <f>IF(AND(class[[#This Row],[flow]]&gt;=class[[#This Row],[low]], class[[#This Row],[flow]]&lt;=class[[#This Row],[high]]),1,0)</f>
        <v>1</v>
      </c>
    </row>
    <row r="1750" spans="1:20">
      <c r="A1750" s="59">
        <v>5224</v>
      </c>
      <c r="B1750" s="59">
        <v>4</v>
      </c>
      <c r="C1750" s="59">
        <v>1</v>
      </c>
      <c r="D1750" s="59">
        <v>2</v>
      </c>
      <c r="E1750" s="59" t="s">
        <v>82</v>
      </c>
      <c r="F1750" s="59">
        <v>4</v>
      </c>
      <c r="G1750" s="227">
        <v>0</v>
      </c>
      <c r="H1750" s="227">
        <v>2</v>
      </c>
      <c r="I1750" s="227">
        <v>11</v>
      </c>
      <c r="J1750" s="59">
        <v>5900</v>
      </c>
      <c r="K1750" s="78">
        <f>VLOOKUP(class[[#This Row],[hwycov_id]],flow[[hwycov_id]:[flow_day]],2,FALSE)</f>
        <v>3844.820725</v>
      </c>
      <c r="L1750" s="229">
        <f t="shared" si="84"/>
        <v>-0.34833547033898304</v>
      </c>
      <c r="M1750" s="228">
        <f t="shared" si="85"/>
        <v>-2055.179275</v>
      </c>
      <c r="N1750" s="228">
        <f t="shared" si="86"/>
        <v>4223761.8523895256</v>
      </c>
      <c r="O1750" s="59" t="e">
        <f>VLOOKUP(class[[#This Row],[hwycov_id]],check!$A$2:$P$26,16,FALSE)</f>
        <v>#N/A</v>
      </c>
      <c r="P1750" s="59">
        <v>1774</v>
      </c>
      <c r="Q1750" s="304">
        <f>ROUND(class[[#This Row],[count]],-3)</f>
        <v>6000</v>
      </c>
      <c r="R1750" s="321">
        <f>VLOOKUP(class[[#This Row],[count_rd]],caltran!$J$2:$P$182,7,FALSE)</f>
        <v>3360.0000000000005</v>
      </c>
      <c r="S1750" s="321">
        <f>VLOOKUP(class[[#This Row],[count_rd]],caltran!$J$2:$P$182,6,FALSE)</f>
        <v>8640</v>
      </c>
      <c r="T1750" s="59">
        <f>IF(AND(class[[#This Row],[flow]]&gt;=class[[#This Row],[low]], class[[#This Row],[flow]]&lt;=class[[#This Row],[high]]),1,0)</f>
        <v>1</v>
      </c>
    </row>
    <row r="1751" spans="1:20">
      <c r="A1751" s="59">
        <v>4969</v>
      </c>
      <c r="B1751" s="59">
        <v>4</v>
      </c>
      <c r="C1751" s="59">
        <v>1</v>
      </c>
      <c r="D1751" s="59">
        <v>2</v>
      </c>
      <c r="E1751" s="59" t="s">
        <v>82</v>
      </c>
      <c r="F1751" s="59">
        <v>4</v>
      </c>
      <c r="G1751" s="227">
        <v>0</v>
      </c>
      <c r="H1751" s="227">
        <v>2</v>
      </c>
      <c r="I1751" s="227">
        <v>11</v>
      </c>
      <c r="J1751" s="59">
        <v>5900</v>
      </c>
      <c r="K1751" s="78">
        <f>VLOOKUP(class[[#This Row],[hwycov_id]],flow[[hwycov_id]:[flow_day]],2,FALSE)</f>
        <v>8994.1935109999995</v>
      </c>
      <c r="L1751" s="229">
        <f t="shared" si="84"/>
        <v>0.52443957813559305</v>
      </c>
      <c r="M1751" s="228">
        <f t="shared" si="85"/>
        <v>3094.1935109999995</v>
      </c>
      <c r="N1751" s="228">
        <f t="shared" si="86"/>
        <v>9574033.4835145045</v>
      </c>
      <c r="O1751" s="59" t="e">
        <f>VLOOKUP(class[[#This Row],[hwycov_id]],check!$A$2:$P$26,16,FALSE)</f>
        <v>#N/A</v>
      </c>
      <c r="P1751" s="59">
        <v>1775</v>
      </c>
      <c r="Q1751" s="304">
        <f>ROUND(class[[#This Row],[count]],-3)</f>
        <v>6000</v>
      </c>
      <c r="R1751" s="321">
        <f>VLOOKUP(class[[#This Row],[count_rd]],caltran!$J$2:$P$182,7,FALSE)</f>
        <v>3360.0000000000005</v>
      </c>
      <c r="S1751" s="321">
        <f>VLOOKUP(class[[#This Row],[count_rd]],caltran!$J$2:$P$182,6,FALSE)</f>
        <v>8640</v>
      </c>
      <c r="T1751" s="59">
        <f>IF(AND(class[[#This Row],[flow]]&gt;=class[[#This Row],[low]], class[[#This Row],[flow]]&lt;=class[[#This Row],[high]]),1,0)</f>
        <v>0</v>
      </c>
    </row>
    <row r="1752" spans="1:20">
      <c r="A1752" s="59">
        <v>4392</v>
      </c>
      <c r="B1752" s="59">
        <v>4</v>
      </c>
      <c r="C1752" s="59">
        <v>1</v>
      </c>
      <c r="D1752" s="59">
        <v>2</v>
      </c>
      <c r="E1752" s="59" t="s">
        <v>82</v>
      </c>
      <c r="F1752" s="59">
        <v>4</v>
      </c>
      <c r="G1752" s="227">
        <v>0</v>
      </c>
      <c r="H1752" s="227">
        <v>2</v>
      </c>
      <c r="I1752" s="227">
        <v>11</v>
      </c>
      <c r="J1752" s="59">
        <v>5900</v>
      </c>
      <c r="K1752" s="78">
        <f>VLOOKUP(class[[#This Row],[hwycov_id]],flow[[hwycov_id]:[flow_day]],2,FALSE)</f>
        <v>6378.0664360000001</v>
      </c>
      <c r="L1752" s="229">
        <f t="shared" si="84"/>
        <v>8.1028209491525338E-2</v>
      </c>
      <c r="M1752" s="228">
        <f t="shared" si="85"/>
        <v>478.06643600000007</v>
      </c>
      <c r="N1752" s="228">
        <f t="shared" si="86"/>
        <v>228547.51722974217</v>
      </c>
      <c r="O1752" s="59" t="e">
        <f>VLOOKUP(class[[#This Row],[hwycov_id]],check!$A$2:$P$26,16,FALSE)</f>
        <v>#N/A</v>
      </c>
      <c r="P1752" s="59">
        <v>1776</v>
      </c>
      <c r="Q1752" s="304">
        <f>ROUND(class[[#This Row],[count]],-3)</f>
        <v>6000</v>
      </c>
      <c r="R1752" s="321">
        <f>VLOOKUP(class[[#This Row],[count_rd]],caltran!$J$2:$P$182,7,FALSE)</f>
        <v>3360.0000000000005</v>
      </c>
      <c r="S1752" s="321">
        <f>VLOOKUP(class[[#This Row],[count_rd]],caltran!$J$2:$P$182,6,FALSE)</f>
        <v>8640</v>
      </c>
      <c r="T1752" s="59">
        <f>IF(AND(class[[#This Row],[flow]]&gt;=class[[#This Row],[low]], class[[#This Row],[flow]]&lt;=class[[#This Row],[high]]),1,0)</f>
        <v>1</v>
      </c>
    </row>
    <row r="1753" spans="1:20">
      <c r="A1753" s="59">
        <v>19757</v>
      </c>
      <c r="B1753" s="59">
        <v>4</v>
      </c>
      <c r="C1753" s="59">
        <v>1</v>
      </c>
      <c r="D1753" s="59">
        <v>2</v>
      </c>
      <c r="E1753" s="59" t="s">
        <v>82</v>
      </c>
      <c r="F1753" s="59">
        <v>4</v>
      </c>
      <c r="G1753" s="227">
        <v>0</v>
      </c>
      <c r="H1753" s="227">
        <v>2</v>
      </c>
      <c r="I1753" s="227">
        <v>14</v>
      </c>
      <c r="J1753" s="59">
        <v>5972</v>
      </c>
      <c r="K1753" s="78">
        <f>VLOOKUP(class[[#This Row],[hwycov_id]],flow[[hwycov_id]:[flow_day]],2,FALSE)</f>
        <v>2445.0315909999999</v>
      </c>
      <c r="L1753" s="229">
        <f t="shared" si="84"/>
        <v>-0.59058412742799726</v>
      </c>
      <c r="M1753" s="228">
        <f t="shared" si="85"/>
        <v>-3526.9684090000001</v>
      </c>
      <c r="N1753" s="228">
        <f t="shared" si="86"/>
        <v>12439506.158083992</v>
      </c>
      <c r="O1753" s="59" t="e">
        <f>VLOOKUP(class[[#This Row],[hwycov_id]],check!$A$2:$P$26,16,FALSE)</f>
        <v>#N/A</v>
      </c>
      <c r="P1753" s="59">
        <v>1777</v>
      </c>
      <c r="Q1753" s="304">
        <f>ROUND(class[[#This Row],[count]],-3)</f>
        <v>6000</v>
      </c>
      <c r="R1753" s="321">
        <f>VLOOKUP(class[[#This Row],[count_rd]],caltran!$J$2:$P$182,7,FALSE)</f>
        <v>3360.0000000000005</v>
      </c>
      <c r="S1753" s="321">
        <f>VLOOKUP(class[[#This Row],[count_rd]],caltran!$J$2:$P$182,6,FALSE)</f>
        <v>8640</v>
      </c>
      <c r="T1753" s="59">
        <f>IF(AND(class[[#This Row],[flow]]&gt;=class[[#This Row],[low]], class[[#This Row],[flow]]&lt;=class[[#This Row],[high]]),1,0)</f>
        <v>0</v>
      </c>
    </row>
    <row r="1754" spans="1:20">
      <c r="A1754" s="59">
        <v>31029</v>
      </c>
      <c r="B1754" s="59">
        <v>4</v>
      </c>
      <c r="C1754" s="59">
        <v>1</v>
      </c>
      <c r="D1754" s="59">
        <v>2</v>
      </c>
      <c r="E1754" s="59" t="s">
        <v>82</v>
      </c>
      <c r="F1754" s="59">
        <v>4</v>
      </c>
      <c r="G1754" s="227">
        <v>0</v>
      </c>
      <c r="H1754" s="227">
        <v>5</v>
      </c>
      <c r="I1754" s="227">
        <v>16</v>
      </c>
      <c r="J1754" s="59">
        <v>6000</v>
      </c>
      <c r="K1754" s="78">
        <f>VLOOKUP(class[[#This Row],[hwycov_id]],flow[[hwycov_id]:[flow_day]],2,FALSE)</f>
        <v>5502.8876129999999</v>
      </c>
      <c r="L1754" s="229">
        <f t="shared" si="84"/>
        <v>-8.2852064500000044E-2</v>
      </c>
      <c r="M1754" s="228">
        <f t="shared" si="85"/>
        <v>-497.11238700000013</v>
      </c>
      <c r="N1754" s="228">
        <f t="shared" si="86"/>
        <v>247120.72530883789</v>
      </c>
      <c r="O1754" s="59" t="e">
        <f>VLOOKUP(class[[#This Row],[hwycov_id]],check!$A$2:$P$26,16,FALSE)</f>
        <v>#N/A</v>
      </c>
      <c r="P1754" s="59">
        <v>1778</v>
      </c>
      <c r="Q1754" s="304">
        <f>ROUND(class[[#This Row],[count]],-3)</f>
        <v>6000</v>
      </c>
      <c r="R1754" s="321">
        <f>VLOOKUP(class[[#This Row],[count_rd]],caltran!$J$2:$P$182,7,FALSE)</f>
        <v>3360.0000000000005</v>
      </c>
      <c r="S1754" s="321">
        <f>VLOOKUP(class[[#This Row],[count_rd]],caltran!$J$2:$P$182,6,FALSE)</f>
        <v>8640</v>
      </c>
      <c r="T1754" s="59">
        <f>IF(AND(class[[#This Row],[flow]]&gt;=class[[#This Row],[low]], class[[#This Row],[flow]]&lt;=class[[#This Row],[high]]),1,0)</f>
        <v>1</v>
      </c>
    </row>
    <row r="1755" spans="1:20">
      <c r="A1755" s="59">
        <v>1952</v>
      </c>
      <c r="B1755" s="59">
        <v>4</v>
      </c>
      <c r="C1755" s="59">
        <v>1</v>
      </c>
      <c r="D1755" s="59">
        <v>2</v>
      </c>
      <c r="E1755" s="59" t="s">
        <v>82</v>
      </c>
      <c r="F1755" s="59">
        <v>4</v>
      </c>
      <c r="G1755" s="227">
        <v>0</v>
      </c>
      <c r="H1755" s="227">
        <v>3</v>
      </c>
      <c r="I1755" s="227">
        <v>14</v>
      </c>
      <c r="J1755" s="59">
        <v>6072</v>
      </c>
      <c r="K1755" s="78">
        <f>VLOOKUP(class[[#This Row],[hwycov_id]],flow[[hwycov_id]:[flow_day]],2,FALSE)</f>
        <v>569.74721599999998</v>
      </c>
      <c r="L1755" s="229">
        <f t="shared" si="84"/>
        <v>-0.90616811330698288</v>
      </c>
      <c r="M1755" s="228">
        <f t="shared" si="85"/>
        <v>-5502.2527840000002</v>
      </c>
      <c r="N1755" s="228">
        <f t="shared" si="86"/>
        <v>30274785.699035753</v>
      </c>
      <c r="O1755" s="59" t="e">
        <f>VLOOKUP(class[[#This Row],[hwycov_id]],check!$A$2:$P$26,16,FALSE)</f>
        <v>#N/A</v>
      </c>
      <c r="P1755" s="59">
        <v>1779</v>
      </c>
      <c r="Q1755" s="304">
        <f>ROUND(class[[#This Row],[count]],-3)</f>
        <v>6000</v>
      </c>
      <c r="R1755" s="321">
        <f>VLOOKUP(class[[#This Row],[count_rd]],caltran!$J$2:$P$182,7,FALSE)</f>
        <v>3360.0000000000005</v>
      </c>
      <c r="S1755" s="321">
        <f>VLOOKUP(class[[#This Row],[count_rd]],caltran!$J$2:$P$182,6,FALSE)</f>
        <v>8640</v>
      </c>
      <c r="T1755" s="59">
        <f>IF(AND(class[[#This Row],[flow]]&gt;=class[[#This Row],[low]], class[[#This Row],[flow]]&lt;=class[[#This Row],[high]]),1,0)</f>
        <v>0</v>
      </c>
    </row>
    <row r="1756" spans="1:20">
      <c r="A1756" s="59">
        <v>4369</v>
      </c>
      <c r="B1756" s="59">
        <v>4</v>
      </c>
      <c r="C1756" s="59">
        <v>1</v>
      </c>
      <c r="D1756" s="59">
        <v>2</v>
      </c>
      <c r="E1756" s="59" t="s">
        <v>82</v>
      </c>
      <c r="F1756" s="59">
        <v>4</v>
      </c>
      <c r="G1756" s="227">
        <v>0</v>
      </c>
      <c r="H1756" s="227">
        <v>2</v>
      </c>
      <c r="I1756" s="227">
        <v>11</v>
      </c>
      <c r="J1756" s="59">
        <v>6100</v>
      </c>
      <c r="K1756" s="78">
        <f>VLOOKUP(class[[#This Row],[hwycov_id]],flow[[hwycov_id]:[flow_day]],2,FALSE)</f>
        <v>4146.3404620000001</v>
      </c>
      <c r="L1756" s="229">
        <f t="shared" si="84"/>
        <v>-0.32027205540983605</v>
      </c>
      <c r="M1756" s="228">
        <f t="shared" si="85"/>
        <v>-1953.6595379999999</v>
      </c>
      <c r="N1756" s="228">
        <f t="shared" si="86"/>
        <v>3816785.5904183728</v>
      </c>
      <c r="O1756" s="59" t="e">
        <f>VLOOKUP(class[[#This Row],[hwycov_id]],check!$A$2:$P$26,16,FALSE)</f>
        <v>#N/A</v>
      </c>
      <c r="P1756" s="59">
        <v>1780</v>
      </c>
      <c r="Q1756" s="304">
        <f>ROUND(class[[#This Row],[count]],-3)</f>
        <v>6000</v>
      </c>
      <c r="R1756" s="321">
        <f>VLOOKUP(class[[#This Row],[count_rd]],caltran!$J$2:$P$182,7,FALSE)</f>
        <v>3360.0000000000005</v>
      </c>
      <c r="S1756" s="321">
        <f>VLOOKUP(class[[#This Row],[count_rd]],caltran!$J$2:$P$182,6,FALSE)</f>
        <v>8640</v>
      </c>
      <c r="T1756" s="59">
        <f>IF(AND(class[[#This Row],[flow]]&gt;=class[[#This Row],[low]], class[[#This Row],[flow]]&lt;=class[[#This Row],[high]]),1,0)</f>
        <v>1</v>
      </c>
    </row>
    <row r="1757" spans="1:20">
      <c r="A1757" s="59">
        <v>13321</v>
      </c>
      <c r="B1757" s="59">
        <v>4</v>
      </c>
      <c r="C1757" s="59">
        <v>1</v>
      </c>
      <c r="D1757" s="59">
        <v>2</v>
      </c>
      <c r="E1757" s="59" t="s">
        <v>82</v>
      </c>
      <c r="F1757" s="59">
        <v>4</v>
      </c>
      <c r="G1757" s="227">
        <v>0</v>
      </c>
      <c r="H1757" s="227">
        <v>7</v>
      </c>
      <c r="I1757" s="227">
        <v>7</v>
      </c>
      <c r="J1757" s="59">
        <v>6100</v>
      </c>
      <c r="K1757" s="78">
        <f>VLOOKUP(class[[#This Row],[hwycov_id]],flow[[hwycov_id]:[flow_day]],2,FALSE)</f>
        <v>3466.6245039999999</v>
      </c>
      <c r="L1757" s="229">
        <f t="shared" si="84"/>
        <v>-0.43170090098360658</v>
      </c>
      <c r="M1757" s="228">
        <f t="shared" si="85"/>
        <v>-2633.3754960000001</v>
      </c>
      <c r="N1757" s="228">
        <f t="shared" si="86"/>
        <v>6934666.502933247</v>
      </c>
      <c r="O1757" s="59" t="e">
        <f>VLOOKUP(class[[#This Row],[hwycov_id]],check!$A$2:$P$26,16,FALSE)</f>
        <v>#N/A</v>
      </c>
      <c r="P1757" s="59">
        <v>1781</v>
      </c>
      <c r="Q1757" s="304">
        <f>ROUND(class[[#This Row],[count]],-3)</f>
        <v>6000</v>
      </c>
      <c r="R1757" s="321">
        <f>VLOOKUP(class[[#This Row],[count_rd]],caltran!$J$2:$P$182,7,FALSE)</f>
        <v>3360.0000000000005</v>
      </c>
      <c r="S1757" s="321">
        <f>VLOOKUP(class[[#This Row],[count_rd]],caltran!$J$2:$P$182,6,FALSE)</f>
        <v>8640</v>
      </c>
      <c r="T1757" s="59">
        <f>IF(AND(class[[#This Row],[flow]]&gt;=class[[#This Row],[low]], class[[#This Row],[flow]]&lt;=class[[#This Row],[high]]),1,0)</f>
        <v>1</v>
      </c>
    </row>
    <row r="1758" spans="1:20">
      <c r="A1758" s="59">
        <v>19169</v>
      </c>
      <c r="B1758" s="59">
        <v>4</v>
      </c>
      <c r="C1758" s="59">
        <v>1</v>
      </c>
      <c r="D1758" s="59">
        <v>2</v>
      </c>
      <c r="E1758" s="59" t="s">
        <v>82</v>
      </c>
      <c r="F1758" s="59">
        <v>4</v>
      </c>
      <c r="G1758" s="227">
        <v>0</v>
      </c>
      <c r="H1758" s="227">
        <v>4</v>
      </c>
      <c r="I1758" s="227">
        <v>8</v>
      </c>
      <c r="J1758" s="59">
        <v>6100</v>
      </c>
      <c r="K1758" s="78">
        <f>VLOOKUP(class[[#This Row],[hwycov_id]],flow[[hwycov_id]:[flow_day]],2,FALSE)</f>
        <v>3844.2393350000002</v>
      </c>
      <c r="L1758" s="229">
        <f t="shared" si="84"/>
        <v>-0.36979683032786881</v>
      </c>
      <c r="M1758" s="228">
        <f t="shared" si="85"/>
        <v>-2255.7606649999998</v>
      </c>
      <c r="N1758" s="228">
        <f t="shared" si="86"/>
        <v>5088456.1777612409</v>
      </c>
      <c r="O1758" s="59" t="e">
        <f>VLOOKUP(class[[#This Row],[hwycov_id]],check!$A$2:$P$26,16,FALSE)</f>
        <v>#N/A</v>
      </c>
      <c r="P1758" s="59">
        <v>1782</v>
      </c>
      <c r="Q1758" s="304">
        <f>ROUND(class[[#This Row],[count]],-3)</f>
        <v>6000</v>
      </c>
      <c r="R1758" s="321">
        <f>VLOOKUP(class[[#This Row],[count_rd]],caltran!$J$2:$P$182,7,FALSE)</f>
        <v>3360.0000000000005</v>
      </c>
      <c r="S1758" s="321">
        <f>VLOOKUP(class[[#This Row],[count_rd]],caltran!$J$2:$P$182,6,FALSE)</f>
        <v>8640</v>
      </c>
      <c r="T1758" s="59">
        <f>IF(AND(class[[#This Row],[flow]]&gt;=class[[#This Row],[low]], class[[#This Row],[flow]]&lt;=class[[#This Row],[high]]),1,0)</f>
        <v>1</v>
      </c>
    </row>
    <row r="1759" spans="1:20">
      <c r="A1759" s="59">
        <v>14482</v>
      </c>
      <c r="B1759" s="59">
        <v>4</v>
      </c>
      <c r="C1759" s="59">
        <v>1</v>
      </c>
      <c r="D1759" s="59">
        <v>2</v>
      </c>
      <c r="E1759" s="59" t="s">
        <v>82</v>
      </c>
      <c r="F1759" s="59">
        <v>4</v>
      </c>
      <c r="G1759" s="227">
        <v>0</v>
      </c>
      <c r="H1759" s="227">
        <v>5</v>
      </c>
      <c r="I1759" s="227">
        <v>5</v>
      </c>
      <c r="J1759" s="59">
        <v>6100</v>
      </c>
      <c r="K1759" s="78">
        <f>VLOOKUP(class[[#This Row],[hwycov_id]],flow[[hwycov_id]:[flow_day]],2,FALSE)</f>
        <v>6244.4893919999995</v>
      </c>
      <c r="L1759" s="229">
        <f t="shared" si="84"/>
        <v>2.3686785573770353E-2</v>
      </c>
      <c r="M1759" s="228">
        <f t="shared" si="85"/>
        <v>144.4893919999995</v>
      </c>
      <c r="N1759" s="228">
        <f t="shared" si="86"/>
        <v>20877.184400529521</v>
      </c>
      <c r="O1759" s="59" t="e">
        <f>VLOOKUP(class[[#This Row],[hwycov_id]],check!$A$2:$P$26,16,FALSE)</f>
        <v>#N/A</v>
      </c>
      <c r="P1759" s="59">
        <v>1783</v>
      </c>
      <c r="Q1759" s="304">
        <f>ROUND(class[[#This Row],[count]],-3)</f>
        <v>6000</v>
      </c>
      <c r="R1759" s="321">
        <f>VLOOKUP(class[[#This Row],[count_rd]],caltran!$J$2:$P$182,7,FALSE)</f>
        <v>3360.0000000000005</v>
      </c>
      <c r="S1759" s="321">
        <f>VLOOKUP(class[[#This Row],[count_rd]],caltran!$J$2:$P$182,6,FALSE)</f>
        <v>8640</v>
      </c>
      <c r="T1759" s="59">
        <f>IF(AND(class[[#This Row],[flow]]&gt;=class[[#This Row],[low]], class[[#This Row],[flow]]&lt;=class[[#This Row],[high]]),1,0)</f>
        <v>1</v>
      </c>
    </row>
    <row r="1760" spans="1:20">
      <c r="A1760" s="59">
        <v>24754</v>
      </c>
      <c r="B1760" s="59">
        <v>4</v>
      </c>
      <c r="C1760" s="59">
        <v>1</v>
      </c>
      <c r="D1760" s="59">
        <v>2</v>
      </c>
      <c r="E1760" s="59" t="s">
        <v>82</v>
      </c>
      <c r="F1760" s="59">
        <v>4</v>
      </c>
      <c r="G1760" s="227">
        <v>0</v>
      </c>
      <c r="H1760" s="227">
        <v>2</v>
      </c>
      <c r="I1760" s="227">
        <v>14</v>
      </c>
      <c r="J1760" s="59">
        <v>6189</v>
      </c>
      <c r="K1760" s="78">
        <f>VLOOKUP(class[[#This Row],[hwycov_id]],flow[[hwycov_id]:[flow_day]],2,FALSE)</f>
        <v>2664.9969000000006</v>
      </c>
      <c r="L1760" s="229">
        <f t="shared" si="84"/>
        <v>-0.56939781871061546</v>
      </c>
      <c r="M1760" s="228">
        <f t="shared" si="85"/>
        <v>-3524.0030999999994</v>
      </c>
      <c r="N1760" s="228">
        <f t="shared" si="86"/>
        <v>12418597.848809605</v>
      </c>
      <c r="O1760" s="59" t="e">
        <f>VLOOKUP(class[[#This Row],[hwycov_id]],check!$A$2:$P$26,16,FALSE)</f>
        <v>#N/A</v>
      </c>
      <c r="P1760" s="59">
        <v>1784</v>
      </c>
      <c r="Q1760" s="304">
        <f>ROUND(class[[#This Row],[count]],-3)</f>
        <v>6000</v>
      </c>
      <c r="R1760" s="321">
        <f>VLOOKUP(class[[#This Row],[count_rd]],caltran!$J$2:$P$182,7,FALSE)</f>
        <v>3360.0000000000005</v>
      </c>
      <c r="S1760" s="321">
        <f>VLOOKUP(class[[#This Row],[count_rd]],caltran!$J$2:$P$182,6,FALSE)</f>
        <v>8640</v>
      </c>
      <c r="T1760" s="59">
        <f>IF(AND(class[[#This Row],[flow]]&gt;=class[[#This Row],[low]], class[[#This Row],[flow]]&lt;=class[[#This Row],[high]]),1,0)</f>
        <v>0</v>
      </c>
    </row>
    <row r="1761" spans="1:20">
      <c r="A1761" s="59">
        <v>25807</v>
      </c>
      <c r="B1761" s="59">
        <v>4</v>
      </c>
      <c r="C1761" s="59">
        <v>1</v>
      </c>
      <c r="D1761" s="59">
        <v>2</v>
      </c>
      <c r="E1761" s="59" t="s">
        <v>82</v>
      </c>
      <c r="F1761" s="59">
        <v>4</v>
      </c>
      <c r="G1761" s="227">
        <v>0</v>
      </c>
      <c r="H1761" s="227">
        <v>4</v>
      </c>
      <c r="I1761" s="227">
        <v>8</v>
      </c>
      <c r="J1761" s="59">
        <v>6200</v>
      </c>
      <c r="K1761" s="78">
        <f>VLOOKUP(class[[#This Row],[hwycov_id]],flow[[hwycov_id]:[flow_day]],2,FALSE)</f>
        <v>1575.6899269999999</v>
      </c>
      <c r="L1761" s="229">
        <f t="shared" si="84"/>
        <v>-0.74585646338709677</v>
      </c>
      <c r="M1761" s="228">
        <f t="shared" si="85"/>
        <v>-4624.3100730000006</v>
      </c>
      <c r="N1761" s="228">
        <f t="shared" si="86"/>
        <v>21384243.651249271</v>
      </c>
      <c r="O1761" s="59" t="e">
        <f>VLOOKUP(class[[#This Row],[hwycov_id]],check!$A$2:$P$26,16,FALSE)</f>
        <v>#N/A</v>
      </c>
      <c r="P1761" s="59">
        <v>1785</v>
      </c>
      <c r="Q1761" s="304">
        <f>ROUND(class[[#This Row],[count]],-3)</f>
        <v>6000</v>
      </c>
      <c r="R1761" s="321">
        <f>VLOOKUP(class[[#This Row],[count_rd]],caltran!$J$2:$P$182,7,FALSE)</f>
        <v>3360.0000000000005</v>
      </c>
      <c r="S1761" s="321">
        <f>VLOOKUP(class[[#This Row],[count_rd]],caltran!$J$2:$P$182,6,FALSE)</f>
        <v>8640</v>
      </c>
      <c r="T1761" s="59">
        <f>IF(AND(class[[#This Row],[flow]]&gt;=class[[#This Row],[low]], class[[#This Row],[flow]]&lt;=class[[#This Row],[high]]),1,0)</f>
        <v>0</v>
      </c>
    </row>
    <row r="1762" spans="1:20">
      <c r="A1762" s="59">
        <v>5864</v>
      </c>
      <c r="B1762" s="59">
        <v>4</v>
      </c>
      <c r="C1762" s="59">
        <v>1</v>
      </c>
      <c r="D1762" s="59">
        <v>2</v>
      </c>
      <c r="E1762" s="59" t="s">
        <v>82</v>
      </c>
      <c r="F1762" s="59">
        <v>4</v>
      </c>
      <c r="G1762" s="227">
        <v>0</v>
      </c>
      <c r="H1762" s="227">
        <v>2</v>
      </c>
      <c r="I1762" s="227">
        <v>11</v>
      </c>
      <c r="J1762" s="59">
        <v>6200</v>
      </c>
      <c r="K1762" s="78">
        <f>VLOOKUP(class[[#This Row],[hwycov_id]],flow[[hwycov_id]:[flow_day]],2,FALSE)</f>
        <v>10890.917434999999</v>
      </c>
      <c r="L1762" s="229">
        <f t="shared" si="84"/>
        <v>0.75659958629032253</v>
      </c>
      <c r="M1762" s="228">
        <f t="shared" si="85"/>
        <v>4690.9174349999994</v>
      </c>
      <c r="N1762" s="228">
        <f t="shared" si="86"/>
        <v>22004706.381986972</v>
      </c>
      <c r="O1762" s="59" t="e">
        <f>VLOOKUP(class[[#This Row],[hwycov_id]],check!$A$2:$P$26,16,FALSE)</f>
        <v>#N/A</v>
      </c>
      <c r="P1762" s="59">
        <v>1786</v>
      </c>
      <c r="Q1762" s="304">
        <f>ROUND(class[[#This Row],[count]],-3)</f>
        <v>6000</v>
      </c>
      <c r="R1762" s="321">
        <f>VLOOKUP(class[[#This Row],[count_rd]],caltran!$J$2:$P$182,7,FALSE)</f>
        <v>3360.0000000000005</v>
      </c>
      <c r="S1762" s="321">
        <f>VLOOKUP(class[[#This Row],[count_rd]],caltran!$J$2:$P$182,6,FALSE)</f>
        <v>8640</v>
      </c>
      <c r="T1762" s="59">
        <f>IF(AND(class[[#This Row],[flow]]&gt;=class[[#This Row],[low]], class[[#This Row],[flow]]&lt;=class[[#This Row],[high]]),1,0)</f>
        <v>0</v>
      </c>
    </row>
    <row r="1763" spans="1:20">
      <c r="A1763" s="59">
        <v>3266</v>
      </c>
      <c r="B1763" s="59">
        <v>4</v>
      </c>
      <c r="C1763" s="59">
        <v>1</v>
      </c>
      <c r="D1763" s="59">
        <v>2</v>
      </c>
      <c r="E1763" s="59" t="s">
        <v>82</v>
      </c>
      <c r="F1763" s="59">
        <v>4</v>
      </c>
      <c r="G1763" s="227">
        <v>0</v>
      </c>
      <c r="H1763" s="227">
        <v>7</v>
      </c>
      <c r="I1763" s="227">
        <v>7</v>
      </c>
      <c r="J1763" s="59">
        <v>6300</v>
      </c>
      <c r="K1763" s="78">
        <f>VLOOKUP(class[[#This Row],[hwycov_id]],flow[[hwycov_id]:[flow_day]],2,FALSE)</f>
        <v>7676.3884120000002</v>
      </c>
      <c r="L1763" s="229">
        <f t="shared" si="84"/>
        <v>0.21847435111111113</v>
      </c>
      <c r="M1763" s="228">
        <f t="shared" si="85"/>
        <v>1376.3884120000002</v>
      </c>
      <c r="N1763" s="228">
        <f t="shared" si="86"/>
        <v>1894445.0606878824</v>
      </c>
      <c r="O1763" s="59" t="e">
        <f>VLOOKUP(class[[#This Row],[hwycov_id]],check!$A$2:$P$26,16,FALSE)</f>
        <v>#N/A</v>
      </c>
      <c r="P1763" s="59">
        <v>1787</v>
      </c>
      <c r="Q1763" s="304">
        <f>ROUND(class[[#This Row],[count]],-3)</f>
        <v>6000</v>
      </c>
      <c r="R1763" s="321">
        <f>VLOOKUP(class[[#This Row],[count_rd]],caltran!$J$2:$P$182,7,FALSE)</f>
        <v>3360.0000000000005</v>
      </c>
      <c r="S1763" s="321">
        <f>VLOOKUP(class[[#This Row],[count_rd]],caltran!$J$2:$P$182,6,FALSE)</f>
        <v>8640</v>
      </c>
      <c r="T1763" s="59">
        <f>IF(AND(class[[#This Row],[flow]]&gt;=class[[#This Row],[low]], class[[#This Row],[flow]]&lt;=class[[#This Row],[high]]),1,0)</f>
        <v>1</v>
      </c>
    </row>
    <row r="1764" spans="1:20">
      <c r="A1764" s="59">
        <v>11697</v>
      </c>
      <c r="B1764" s="59">
        <v>4</v>
      </c>
      <c r="C1764" s="59">
        <v>1</v>
      </c>
      <c r="D1764" s="59">
        <v>2</v>
      </c>
      <c r="E1764" s="59" t="s">
        <v>82</v>
      </c>
      <c r="F1764" s="59">
        <v>4</v>
      </c>
      <c r="G1764" s="227">
        <v>0</v>
      </c>
      <c r="H1764" s="227">
        <v>3</v>
      </c>
      <c r="I1764" s="227">
        <v>14</v>
      </c>
      <c r="J1764" s="59">
        <v>6300</v>
      </c>
      <c r="K1764" s="78">
        <f>VLOOKUP(class[[#This Row],[hwycov_id]],flow[[hwycov_id]:[flow_day]],2,FALSE)</f>
        <v>8080.3340330000001</v>
      </c>
      <c r="L1764" s="229">
        <f t="shared" si="84"/>
        <v>0.28259270365079359</v>
      </c>
      <c r="M1764" s="228">
        <f t="shared" si="85"/>
        <v>1780.3340330000001</v>
      </c>
      <c r="N1764" s="228">
        <f t="shared" si="86"/>
        <v>3169589.2690580455</v>
      </c>
      <c r="O1764" s="59" t="e">
        <f>VLOOKUP(class[[#This Row],[hwycov_id]],check!$A$2:$P$26,16,FALSE)</f>
        <v>#N/A</v>
      </c>
      <c r="P1764" s="59">
        <v>1788</v>
      </c>
      <c r="Q1764" s="304">
        <f>ROUND(class[[#This Row],[count]],-3)</f>
        <v>6000</v>
      </c>
      <c r="R1764" s="321">
        <f>VLOOKUP(class[[#This Row],[count_rd]],caltran!$J$2:$P$182,7,FALSE)</f>
        <v>3360.0000000000005</v>
      </c>
      <c r="S1764" s="321">
        <f>VLOOKUP(class[[#This Row],[count_rd]],caltran!$J$2:$P$182,6,FALSE)</f>
        <v>8640</v>
      </c>
      <c r="T1764" s="59">
        <f>IF(AND(class[[#This Row],[flow]]&gt;=class[[#This Row],[low]], class[[#This Row],[flow]]&lt;=class[[#This Row],[high]]),1,0)</f>
        <v>1</v>
      </c>
    </row>
    <row r="1765" spans="1:20">
      <c r="A1765" s="59">
        <v>22478</v>
      </c>
      <c r="B1765" s="59">
        <v>4</v>
      </c>
      <c r="C1765" s="59">
        <v>1</v>
      </c>
      <c r="D1765" s="59">
        <v>2</v>
      </c>
      <c r="E1765" s="59" t="s">
        <v>82</v>
      </c>
      <c r="F1765" s="59">
        <v>4</v>
      </c>
      <c r="G1765" s="227">
        <v>0</v>
      </c>
      <c r="H1765" s="227">
        <v>7</v>
      </c>
      <c r="I1765" s="227">
        <v>7</v>
      </c>
      <c r="J1765" s="59">
        <v>6300</v>
      </c>
      <c r="K1765" s="78">
        <f>VLOOKUP(class[[#This Row],[hwycov_id]],flow[[hwycov_id]:[flow_day]],2,FALSE)</f>
        <v>5756.0664370000004</v>
      </c>
      <c r="L1765" s="229">
        <f t="shared" si="84"/>
        <v>-8.6338660793650712E-2</v>
      </c>
      <c r="M1765" s="228">
        <f t="shared" si="85"/>
        <v>-543.93356299999959</v>
      </c>
      <c r="N1765" s="228">
        <f t="shared" si="86"/>
        <v>295863.72095787455</v>
      </c>
      <c r="O1765" s="59" t="e">
        <f>VLOOKUP(class[[#This Row],[hwycov_id]],check!$A$2:$P$26,16,FALSE)</f>
        <v>#N/A</v>
      </c>
      <c r="P1765" s="59">
        <v>1789</v>
      </c>
      <c r="Q1765" s="304">
        <f>ROUND(class[[#This Row],[count]],-3)</f>
        <v>6000</v>
      </c>
      <c r="R1765" s="321">
        <f>VLOOKUP(class[[#This Row],[count_rd]],caltran!$J$2:$P$182,7,FALSE)</f>
        <v>3360.0000000000005</v>
      </c>
      <c r="S1765" s="321">
        <f>VLOOKUP(class[[#This Row],[count_rd]],caltran!$J$2:$P$182,6,FALSE)</f>
        <v>8640</v>
      </c>
      <c r="T1765" s="59">
        <f>IF(AND(class[[#This Row],[flow]]&gt;=class[[#This Row],[low]], class[[#This Row],[flow]]&lt;=class[[#This Row],[high]]),1,0)</f>
        <v>1</v>
      </c>
    </row>
    <row r="1766" spans="1:20">
      <c r="A1766" s="59">
        <v>20052</v>
      </c>
      <c r="B1766" s="59">
        <v>4</v>
      </c>
      <c r="C1766" s="59">
        <v>1</v>
      </c>
      <c r="D1766" s="59">
        <v>2</v>
      </c>
      <c r="E1766" s="59" t="s">
        <v>82</v>
      </c>
      <c r="F1766" s="59">
        <v>4</v>
      </c>
      <c r="G1766" s="227">
        <v>0</v>
      </c>
      <c r="H1766" s="227">
        <v>2</v>
      </c>
      <c r="I1766" s="227">
        <v>14</v>
      </c>
      <c r="J1766" s="59">
        <v>6304</v>
      </c>
      <c r="K1766" s="78">
        <f>VLOOKUP(class[[#This Row],[hwycov_id]],flow[[hwycov_id]:[flow_day]],2,FALSE)</f>
        <v>1818.352054</v>
      </c>
      <c r="L1766" s="229">
        <f t="shared" si="84"/>
        <v>-0.71155582899746195</v>
      </c>
      <c r="M1766" s="228">
        <f t="shared" si="85"/>
        <v>-4485.647946</v>
      </c>
      <c r="N1766" s="228">
        <f t="shared" si="86"/>
        <v>20121037.495454021</v>
      </c>
      <c r="O1766" s="59" t="e">
        <f>VLOOKUP(class[[#This Row],[hwycov_id]],check!$A$2:$P$26,16,FALSE)</f>
        <v>#N/A</v>
      </c>
      <c r="P1766" s="59">
        <v>1790</v>
      </c>
      <c r="Q1766" s="304">
        <f>ROUND(class[[#This Row],[count]],-3)</f>
        <v>6000</v>
      </c>
      <c r="R1766" s="321">
        <f>VLOOKUP(class[[#This Row],[count_rd]],caltran!$J$2:$P$182,7,FALSE)</f>
        <v>3360.0000000000005</v>
      </c>
      <c r="S1766" s="321">
        <f>VLOOKUP(class[[#This Row],[count_rd]],caltran!$J$2:$P$182,6,FALSE)</f>
        <v>8640</v>
      </c>
      <c r="T1766" s="59">
        <f>IF(AND(class[[#This Row],[flow]]&gt;=class[[#This Row],[low]], class[[#This Row],[flow]]&lt;=class[[#This Row],[high]]),1,0)</f>
        <v>0</v>
      </c>
    </row>
    <row r="1767" spans="1:20">
      <c r="A1767" s="59">
        <v>15508</v>
      </c>
      <c r="B1767" s="59">
        <v>4</v>
      </c>
      <c r="C1767" s="59">
        <v>1</v>
      </c>
      <c r="D1767" s="59">
        <v>2</v>
      </c>
      <c r="E1767" s="59" t="s">
        <v>82</v>
      </c>
      <c r="F1767" s="59">
        <v>4</v>
      </c>
      <c r="G1767" s="227">
        <v>0</v>
      </c>
      <c r="H1767" s="227">
        <v>2</v>
      </c>
      <c r="I1767" s="227">
        <v>3</v>
      </c>
      <c r="J1767" s="59">
        <v>6400</v>
      </c>
      <c r="K1767" s="78">
        <f>VLOOKUP(class[[#This Row],[hwycov_id]],flow[[hwycov_id]:[flow_day]],2,FALSE)</f>
        <v>3359.382877</v>
      </c>
      <c r="L1767" s="229">
        <f t="shared" si="84"/>
        <v>-0.47509642546874997</v>
      </c>
      <c r="M1767" s="228">
        <f t="shared" si="85"/>
        <v>-3040.617123</v>
      </c>
      <c r="N1767" s="228">
        <f t="shared" si="86"/>
        <v>9245352.4886807967</v>
      </c>
      <c r="O1767" s="59" t="e">
        <f>VLOOKUP(class[[#This Row],[hwycov_id]],check!$A$2:$P$26,16,FALSE)</f>
        <v>#N/A</v>
      </c>
      <c r="P1767" s="59">
        <v>1791</v>
      </c>
      <c r="Q1767" s="304">
        <f>ROUND(class[[#This Row],[count]],-3)</f>
        <v>6000</v>
      </c>
      <c r="R1767" s="321">
        <f>VLOOKUP(class[[#This Row],[count_rd]],caltran!$J$2:$P$182,7,FALSE)</f>
        <v>3360.0000000000005</v>
      </c>
      <c r="S1767" s="321">
        <f>VLOOKUP(class[[#This Row],[count_rd]],caltran!$J$2:$P$182,6,FALSE)</f>
        <v>8640</v>
      </c>
      <c r="T1767" s="59">
        <f>IF(AND(class[[#This Row],[flow]]&gt;=class[[#This Row],[low]], class[[#This Row],[flow]]&lt;=class[[#This Row],[high]]),1,0)</f>
        <v>0</v>
      </c>
    </row>
    <row r="1768" spans="1:20">
      <c r="A1768" s="59">
        <v>1873</v>
      </c>
      <c r="B1768" s="59">
        <v>4</v>
      </c>
      <c r="C1768" s="59">
        <v>1</v>
      </c>
      <c r="D1768" s="59">
        <v>2</v>
      </c>
      <c r="E1768" s="59" t="s">
        <v>82</v>
      </c>
      <c r="F1768" s="59">
        <v>4</v>
      </c>
      <c r="G1768" s="227">
        <v>0</v>
      </c>
      <c r="H1768" s="227">
        <v>4</v>
      </c>
      <c r="I1768" s="227">
        <v>2</v>
      </c>
      <c r="J1768" s="59">
        <v>6400</v>
      </c>
      <c r="K1768" s="78">
        <f>VLOOKUP(class[[#This Row],[hwycov_id]],flow[[hwycov_id]:[flow_day]],2,FALSE)</f>
        <v>11652.828711</v>
      </c>
      <c r="L1768" s="229">
        <f t="shared" si="84"/>
        <v>0.82075448609375012</v>
      </c>
      <c r="M1768" s="228">
        <f t="shared" si="85"/>
        <v>5252.8287110000001</v>
      </c>
      <c r="N1768" s="228">
        <f t="shared" si="86"/>
        <v>27592209.467105921</v>
      </c>
      <c r="O1768" s="59" t="e">
        <f>VLOOKUP(class[[#This Row],[hwycov_id]],check!$A$2:$P$26,16,FALSE)</f>
        <v>#N/A</v>
      </c>
      <c r="P1768" s="59">
        <v>1792</v>
      </c>
      <c r="Q1768" s="304">
        <f>ROUND(class[[#This Row],[count]],-3)</f>
        <v>6000</v>
      </c>
      <c r="R1768" s="321">
        <f>VLOOKUP(class[[#This Row],[count_rd]],caltran!$J$2:$P$182,7,FALSE)</f>
        <v>3360.0000000000005</v>
      </c>
      <c r="S1768" s="321">
        <f>VLOOKUP(class[[#This Row],[count_rd]],caltran!$J$2:$P$182,6,FALSE)</f>
        <v>8640</v>
      </c>
      <c r="T1768" s="59">
        <f>IF(AND(class[[#This Row],[flow]]&gt;=class[[#This Row],[low]], class[[#This Row],[flow]]&lt;=class[[#This Row],[high]]),1,0)</f>
        <v>0</v>
      </c>
    </row>
    <row r="1769" spans="1:20">
      <c r="A1769" s="59">
        <v>4394</v>
      </c>
      <c r="B1769" s="59">
        <v>4</v>
      </c>
      <c r="C1769" s="59">
        <v>1</v>
      </c>
      <c r="D1769" s="59">
        <v>2</v>
      </c>
      <c r="E1769" s="59" t="s">
        <v>82</v>
      </c>
      <c r="F1769" s="59">
        <v>4</v>
      </c>
      <c r="G1769" s="227">
        <v>0</v>
      </c>
      <c r="H1769" s="227">
        <v>2</v>
      </c>
      <c r="I1769" s="227">
        <v>11</v>
      </c>
      <c r="J1769" s="59">
        <v>6500</v>
      </c>
      <c r="K1769" s="78">
        <f>VLOOKUP(class[[#This Row],[hwycov_id]],flow[[hwycov_id]:[flow_day]],2,FALSE)</f>
        <v>7205.1028360000009</v>
      </c>
      <c r="L1769" s="229">
        <f t="shared" si="84"/>
        <v>0.10847735938461556</v>
      </c>
      <c r="M1769" s="228">
        <f t="shared" si="85"/>
        <v>705.10283600000093</v>
      </c>
      <c r="N1769" s="228">
        <f t="shared" si="86"/>
        <v>497170.00933524419</v>
      </c>
      <c r="O1769" s="59" t="e">
        <f>VLOOKUP(class[[#This Row],[hwycov_id]],check!$A$2:$P$26,16,FALSE)</f>
        <v>#N/A</v>
      </c>
      <c r="P1769" s="59">
        <v>1793</v>
      </c>
      <c r="Q1769" s="304">
        <f>ROUND(class[[#This Row],[count]],-3)</f>
        <v>7000</v>
      </c>
      <c r="R1769" s="321">
        <f>VLOOKUP(class[[#This Row],[count_rd]],caltran!$J$2:$P$182,7,FALSE)</f>
        <v>4024.9999999999995</v>
      </c>
      <c r="S1769" s="321">
        <f>VLOOKUP(class[[#This Row],[count_rd]],caltran!$J$2:$P$182,6,FALSE)</f>
        <v>9975</v>
      </c>
      <c r="T1769" s="59">
        <f>IF(AND(class[[#This Row],[flow]]&gt;=class[[#This Row],[low]], class[[#This Row],[flow]]&lt;=class[[#This Row],[high]]),1,0)</f>
        <v>1</v>
      </c>
    </row>
    <row r="1770" spans="1:20">
      <c r="A1770" s="59">
        <v>1962</v>
      </c>
      <c r="B1770" s="59">
        <v>4</v>
      </c>
      <c r="C1770" s="59">
        <v>1</v>
      </c>
      <c r="D1770" s="59">
        <v>2</v>
      </c>
      <c r="E1770" s="59" t="s">
        <v>82</v>
      </c>
      <c r="F1770" s="59">
        <v>4</v>
      </c>
      <c r="G1770" s="227">
        <v>0</v>
      </c>
      <c r="H1770" s="227">
        <v>3</v>
      </c>
      <c r="I1770" s="227">
        <v>14</v>
      </c>
      <c r="J1770" s="59">
        <v>6585</v>
      </c>
      <c r="K1770" s="78">
        <f>VLOOKUP(class[[#This Row],[hwycov_id]],flow[[hwycov_id]:[flow_day]],2,FALSE)</f>
        <v>3061.3630469999998</v>
      </c>
      <c r="L1770" s="229">
        <f t="shared" si="84"/>
        <v>-0.53510052437357636</v>
      </c>
      <c r="M1770" s="228">
        <f t="shared" si="85"/>
        <v>-3523.6369530000002</v>
      </c>
      <c r="N1770" s="228">
        <f t="shared" si="86"/>
        <v>12416017.376547126</v>
      </c>
      <c r="O1770" s="59" t="e">
        <f>VLOOKUP(class[[#This Row],[hwycov_id]],check!$A$2:$P$26,16,FALSE)</f>
        <v>#N/A</v>
      </c>
      <c r="P1770" s="59">
        <v>1794</v>
      </c>
      <c r="Q1770" s="304">
        <f>ROUND(class[[#This Row],[count]],-3)</f>
        <v>7000</v>
      </c>
      <c r="R1770" s="321">
        <f>VLOOKUP(class[[#This Row],[count_rd]],caltran!$J$2:$P$182,7,FALSE)</f>
        <v>4024.9999999999995</v>
      </c>
      <c r="S1770" s="321">
        <f>VLOOKUP(class[[#This Row],[count_rd]],caltran!$J$2:$P$182,6,FALSE)</f>
        <v>9975</v>
      </c>
      <c r="T1770" s="59">
        <f>IF(AND(class[[#This Row],[flow]]&gt;=class[[#This Row],[low]], class[[#This Row],[flow]]&lt;=class[[#This Row],[high]]),1,0)</f>
        <v>0</v>
      </c>
    </row>
    <row r="1771" spans="1:20">
      <c r="A1771" s="59">
        <v>11156</v>
      </c>
      <c r="B1771" s="59">
        <v>4</v>
      </c>
      <c r="C1771" s="59">
        <v>1</v>
      </c>
      <c r="D1771" s="59">
        <v>2</v>
      </c>
      <c r="E1771" s="59" t="s">
        <v>82</v>
      </c>
      <c r="F1771" s="59">
        <v>4</v>
      </c>
      <c r="G1771" s="227">
        <v>0</v>
      </c>
      <c r="H1771" s="227">
        <v>2</v>
      </c>
      <c r="I1771" s="227">
        <v>14</v>
      </c>
      <c r="J1771" s="59">
        <v>6586</v>
      </c>
      <c r="K1771" s="78">
        <f>VLOOKUP(class[[#This Row],[hwycov_id]],flow[[hwycov_id]:[flow_day]],2,FALSE)</f>
        <v>4403.8937430000005</v>
      </c>
      <c r="L1771" s="229">
        <f t="shared" si="84"/>
        <v>-0.33132497069541444</v>
      </c>
      <c r="M1771" s="228">
        <f t="shared" si="85"/>
        <v>-2182.1062569999995</v>
      </c>
      <c r="N1771" s="228">
        <f t="shared" si="86"/>
        <v>4761587.716838548</v>
      </c>
      <c r="O1771" s="59" t="e">
        <f>VLOOKUP(class[[#This Row],[hwycov_id]],check!$A$2:$P$26,16,FALSE)</f>
        <v>#N/A</v>
      </c>
      <c r="P1771" s="59">
        <v>1795</v>
      </c>
      <c r="Q1771" s="304">
        <f>ROUND(class[[#This Row],[count]],-3)</f>
        <v>7000</v>
      </c>
      <c r="R1771" s="321">
        <f>VLOOKUP(class[[#This Row],[count_rd]],caltran!$J$2:$P$182,7,FALSE)</f>
        <v>4024.9999999999995</v>
      </c>
      <c r="S1771" s="321">
        <f>VLOOKUP(class[[#This Row],[count_rd]],caltran!$J$2:$P$182,6,FALSE)</f>
        <v>9975</v>
      </c>
      <c r="T1771" s="59">
        <f>IF(AND(class[[#This Row],[flow]]&gt;=class[[#This Row],[low]], class[[#This Row],[flow]]&lt;=class[[#This Row],[high]]),1,0)</f>
        <v>1</v>
      </c>
    </row>
    <row r="1772" spans="1:20">
      <c r="A1772" s="59">
        <v>11882</v>
      </c>
      <c r="B1772" s="59">
        <v>4</v>
      </c>
      <c r="C1772" s="59">
        <v>1</v>
      </c>
      <c r="D1772" s="59">
        <v>2</v>
      </c>
      <c r="E1772" s="59" t="s">
        <v>82</v>
      </c>
      <c r="F1772" s="59">
        <v>4</v>
      </c>
      <c r="G1772" s="227">
        <v>0</v>
      </c>
      <c r="H1772" s="227">
        <v>7</v>
      </c>
      <c r="I1772" s="227">
        <v>19</v>
      </c>
      <c r="J1772" s="59">
        <v>6600</v>
      </c>
      <c r="K1772" s="78">
        <f>VLOOKUP(class[[#This Row],[hwycov_id]],flow[[hwycov_id]:[flow_day]],2,FALSE)</f>
        <v>3132.991904</v>
      </c>
      <c r="L1772" s="229">
        <f t="shared" si="84"/>
        <v>-0.52530425696969696</v>
      </c>
      <c r="M1772" s="228">
        <f t="shared" si="85"/>
        <v>-3467.008096</v>
      </c>
      <c r="N1772" s="228">
        <f t="shared" si="86"/>
        <v>12020145.137729546</v>
      </c>
      <c r="O1772" s="59" t="e">
        <f>VLOOKUP(class[[#This Row],[hwycov_id]],check!$A$2:$P$26,16,FALSE)</f>
        <v>#N/A</v>
      </c>
      <c r="P1772" s="59">
        <v>1796</v>
      </c>
      <c r="Q1772" s="304">
        <f>ROUND(class[[#This Row],[count]],-3)</f>
        <v>7000</v>
      </c>
      <c r="R1772" s="321">
        <f>VLOOKUP(class[[#This Row],[count_rd]],caltran!$J$2:$P$182,7,FALSE)</f>
        <v>4024.9999999999995</v>
      </c>
      <c r="S1772" s="321">
        <f>VLOOKUP(class[[#This Row],[count_rd]],caltran!$J$2:$P$182,6,FALSE)</f>
        <v>9975</v>
      </c>
      <c r="T1772" s="59">
        <f>IF(AND(class[[#This Row],[flow]]&gt;=class[[#This Row],[low]], class[[#This Row],[flow]]&lt;=class[[#This Row],[high]]),1,0)</f>
        <v>0</v>
      </c>
    </row>
    <row r="1773" spans="1:20">
      <c r="A1773" s="59">
        <v>13202</v>
      </c>
      <c r="B1773" s="59">
        <v>4</v>
      </c>
      <c r="C1773" s="59">
        <v>1</v>
      </c>
      <c r="D1773" s="59">
        <v>2</v>
      </c>
      <c r="E1773" s="59" t="s">
        <v>82</v>
      </c>
      <c r="F1773" s="59">
        <v>4</v>
      </c>
      <c r="G1773" s="227">
        <v>0</v>
      </c>
      <c r="H1773" s="227">
        <v>5</v>
      </c>
      <c r="I1773" s="227">
        <v>5</v>
      </c>
      <c r="J1773" s="59">
        <v>6600</v>
      </c>
      <c r="K1773" s="78">
        <f>VLOOKUP(class[[#This Row],[hwycov_id]],flow[[hwycov_id]:[flow_day]],2,FALSE)</f>
        <v>1349.2548240000001</v>
      </c>
      <c r="L1773" s="229">
        <f t="shared" si="84"/>
        <v>-0.79556745090909087</v>
      </c>
      <c r="M1773" s="228">
        <f t="shared" si="85"/>
        <v>-5250.7451760000004</v>
      </c>
      <c r="N1773" s="228">
        <f t="shared" si="86"/>
        <v>27570324.903287273</v>
      </c>
      <c r="O1773" s="59" t="e">
        <f>VLOOKUP(class[[#This Row],[hwycov_id]],check!$A$2:$P$26,16,FALSE)</f>
        <v>#N/A</v>
      </c>
      <c r="P1773" s="59">
        <v>1797</v>
      </c>
      <c r="Q1773" s="304">
        <f>ROUND(class[[#This Row],[count]],-3)</f>
        <v>7000</v>
      </c>
      <c r="R1773" s="321">
        <f>VLOOKUP(class[[#This Row],[count_rd]],caltran!$J$2:$P$182,7,FALSE)</f>
        <v>4024.9999999999995</v>
      </c>
      <c r="S1773" s="321">
        <f>VLOOKUP(class[[#This Row],[count_rd]],caltran!$J$2:$P$182,6,FALSE)</f>
        <v>9975</v>
      </c>
      <c r="T1773" s="59">
        <f>IF(AND(class[[#This Row],[flow]]&gt;=class[[#This Row],[low]], class[[#This Row],[flow]]&lt;=class[[#This Row],[high]]),1,0)</f>
        <v>0</v>
      </c>
    </row>
    <row r="1774" spans="1:20">
      <c r="A1774" s="59">
        <v>4646</v>
      </c>
      <c r="B1774" s="59">
        <v>4</v>
      </c>
      <c r="C1774" s="59">
        <v>1</v>
      </c>
      <c r="D1774" s="59">
        <v>2</v>
      </c>
      <c r="E1774" s="59" t="s">
        <v>82</v>
      </c>
      <c r="F1774" s="59">
        <v>4</v>
      </c>
      <c r="G1774" s="227">
        <v>0</v>
      </c>
      <c r="H1774" s="227">
        <v>5</v>
      </c>
      <c r="I1774" s="227">
        <v>5</v>
      </c>
      <c r="J1774" s="59">
        <v>6600</v>
      </c>
      <c r="K1774" s="78">
        <f>VLOOKUP(class[[#This Row],[hwycov_id]],flow[[hwycov_id]:[flow_day]],2,FALSE)</f>
        <v>9896.6085649999986</v>
      </c>
      <c r="L1774" s="229">
        <f t="shared" si="84"/>
        <v>0.49948614621212095</v>
      </c>
      <c r="M1774" s="228">
        <f t="shared" si="85"/>
        <v>3296.6085649999986</v>
      </c>
      <c r="N1774" s="228">
        <f t="shared" si="86"/>
        <v>10867628.03083135</v>
      </c>
      <c r="O1774" s="59" t="e">
        <f>VLOOKUP(class[[#This Row],[hwycov_id]],check!$A$2:$P$26,16,FALSE)</f>
        <v>#N/A</v>
      </c>
      <c r="P1774" s="59">
        <v>1798</v>
      </c>
      <c r="Q1774" s="304">
        <f>ROUND(class[[#This Row],[count]],-3)</f>
        <v>7000</v>
      </c>
      <c r="R1774" s="321">
        <f>VLOOKUP(class[[#This Row],[count_rd]],caltran!$J$2:$P$182,7,FALSE)</f>
        <v>4024.9999999999995</v>
      </c>
      <c r="S1774" s="321">
        <f>VLOOKUP(class[[#This Row],[count_rd]],caltran!$J$2:$P$182,6,FALSE)</f>
        <v>9975</v>
      </c>
      <c r="T1774" s="59">
        <f>IF(AND(class[[#This Row],[flow]]&gt;=class[[#This Row],[low]], class[[#This Row],[flow]]&lt;=class[[#This Row],[high]]),1,0)</f>
        <v>1</v>
      </c>
    </row>
    <row r="1775" spans="1:20">
      <c r="A1775" s="59">
        <v>6078</v>
      </c>
      <c r="B1775" s="59">
        <v>4</v>
      </c>
      <c r="C1775" s="59">
        <v>1</v>
      </c>
      <c r="D1775" s="59">
        <v>2</v>
      </c>
      <c r="E1775" s="59" t="s">
        <v>82</v>
      </c>
      <c r="F1775" s="59">
        <v>4</v>
      </c>
      <c r="G1775" s="227">
        <v>0</v>
      </c>
      <c r="H1775" s="227">
        <v>5</v>
      </c>
      <c r="I1775" s="227">
        <v>19</v>
      </c>
      <c r="J1775" s="59">
        <v>6600</v>
      </c>
      <c r="K1775" s="78">
        <f>VLOOKUP(class[[#This Row],[hwycov_id]],flow[[hwycov_id]:[flow_day]],2,FALSE)</f>
        <v>4437.7406389999996</v>
      </c>
      <c r="L1775" s="229">
        <f t="shared" si="84"/>
        <v>-0.32761505469696972</v>
      </c>
      <c r="M1775" s="228">
        <f t="shared" si="85"/>
        <v>-2162.2593610000004</v>
      </c>
      <c r="N1775" s="228">
        <f t="shared" si="86"/>
        <v>4675365.5442321301</v>
      </c>
      <c r="O1775" s="59" t="e">
        <f>VLOOKUP(class[[#This Row],[hwycov_id]],check!$A$2:$P$26,16,FALSE)</f>
        <v>#N/A</v>
      </c>
      <c r="P1775" s="59">
        <v>1799</v>
      </c>
      <c r="Q1775" s="304">
        <f>ROUND(class[[#This Row],[count]],-3)</f>
        <v>7000</v>
      </c>
      <c r="R1775" s="321">
        <f>VLOOKUP(class[[#This Row],[count_rd]],caltran!$J$2:$P$182,7,FALSE)</f>
        <v>4024.9999999999995</v>
      </c>
      <c r="S1775" s="321">
        <f>VLOOKUP(class[[#This Row],[count_rd]],caltran!$J$2:$P$182,6,FALSE)</f>
        <v>9975</v>
      </c>
      <c r="T1775" s="59">
        <f>IF(AND(class[[#This Row],[flow]]&gt;=class[[#This Row],[low]], class[[#This Row],[flow]]&lt;=class[[#This Row],[high]]),1,0)</f>
        <v>1</v>
      </c>
    </row>
    <row r="1776" spans="1:20">
      <c r="A1776" s="59">
        <v>24657</v>
      </c>
      <c r="B1776" s="59">
        <v>4</v>
      </c>
      <c r="C1776" s="59">
        <v>1</v>
      </c>
      <c r="D1776" s="59">
        <v>2</v>
      </c>
      <c r="E1776" s="59" t="s">
        <v>82</v>
      </c>
      <c r="F1776" s="59">
        <v>4</v>
      </c>
      <c r="G1776" s="227">
        <v>0</v>
      </c>
      <c r="H1776" s="227">
        <v>4</v>
      </c>
      <c r="I1776" s="227">
        <v>14</v>
      </c>
      <c r="J1776" s="59">
        <v>6638</v>
      </c>
      <c r="K1776" s="78">
        <f>VLOOKUP(class[[#This Row],[hwycov_id]],flow[[hwycov_id]:[flow_day]],2,FALSE)</f>
        <v>1469.4762540000002</v>
      </c>
      <c r="L1776" s="229">
        <f t="shared" si="84"/>
        <v>-0.77862665652304908</v>
      </c>
      <c r="M1776" s="228">
        <f t="shared" si="85"/>
        <v>-5168.5237459999998</v>
      </c>
      <c r="N1776" s="228">
        <f t="shared" si="86"/>
        <v>26713637.712965872</v>
      </c>
      <c r="O1776" s="59" t="e">
        <f>VLOOKUP(class[[#This Row],[hwycov_id]],check!$A$2:$P$26,16,FALSE)</f>
        <v>#N/A</v>
      </c>
      <c r="P1776" s="59">
        <v>1800</v>
      </c>
      <c r="Q1776" s="304">
        <f>ROUND(class[[#This Row],[count]],-3)</f>
        <v>7000</v>
      </c>
      <c r="R1776" s="321">
        <f>VLOOKUP(class[[#This Row],[count_rd]],caltran!$J$2:$P$182,7,FALSE)</f>
        <v>4024.9999999999995</v>
      </c>
      <c r="S1776" s="321">
        <f>VLOOKUP(class[[#This Row],[count_rd]],caltran!$J$2:$P$182,6,FALSE)</f>
        <v>9975</v>
      </c>
      <c r="T1776" s="59">
        <f>IF(AND(class[[#This Row],[flow]]&gt;=class[[#This Row],[low]], class[[#This Row],[flow]]&lt;=class[[#This Row],[high]]),1,0)</f>
        <v>0</v>
      </c>
    </row>
    <row r="1777" spans="1:20">
      <c r="A1777" s="59">
        <v>10647</v>
      </c>
      <c r="B1777" s="59">
        <v>4</v>
      </c>
      <c r="C1777" s="59">
        <v>1</v>
      </c>
      <c r="D1777" s="59">
        <v>2</v>
      </c>
      <c r="E1777" s="59" t="s">
        <v>82</v>
      </c>
      <c r="F1777" s="59">
        <v>4</v>
      </c>
      <c r="G1777" s="227">
        <v>0</v>
      </c>
      <c r="H1777" s="227">
        <v>2</v>
      </c>
      <c r="I1777" s="227">
        <v>14</v>
      </c>
      <c r="J1777" s="59">
        <v>6651</v>
      </c>
      <c r="K1777" s="78">
        <f>VLOOKUP(class[[#This Row],[hwycov_id]],flow[[hwycov_id]:[flow_day]],2,FALSE)</f>
        <v>10373.427021</v>
      </c>
      <c r="L1777" s="229">
        <f t="shared" si="84"/>
        <v>0.55967929950383399</v>
      </c>
      <c r="M1777" s="228">
        <f t="shared" si="85"/>
        <v>3722.4270209999995</v>
      </c>
      <c r="N1777" s="228">
        <f t="shared" si="86"/>
        <v>13856462.926670931</v>
      </c>
      <c r="O1777" s="59" t="e">
        <f>VLOOKUP(class[[#This Row],[hwycov_id]],check!$A$2:$P$26,16,FALSE)</f>
        <v>#N/A</v>
      </c>
      <c r="P1777" s="59">
        <v>1801</v>
      </c>
      <c r="Q1777" s="304">
        <f>ROUND(class[[#This Row],[count]],-3)</f>
        <v>7000</v>
      </c>
      <c r="R1777" s="321">
        <f>VLOOKUP(class[[#This Row],[count_rd]],caltran!$J$2:$P$182,7,FALSE)</f>
        <v>4024.9999999999995</v>
      </c>
      <c r="S1777" s="321">
        <f>VLOOKUP(class[[#This Row],[count_rd]],caltran!$J$2:$P$182,6,FALSE)</f>
        <v>9975</v>
      </c>
      <c r="T1777" s="59">
        <f>IF(AND(class[[#This Row],[flow]]&gt;=class[[#This Row],[low]], class[[#This Row],[flow]]&lt;=class[[#This Row],[high]]),1,0)</f>
        <v>0</v>
      </c>
    </row>
    <row r="1778" spans="1:20">
      <c r="A1778" s="59">
        <v>7437</v>
      </c>
      <c r="B1778" s="59">
        <v>4</v>
      </c>
      <c r="C1778" s="59">
        <v>1</v>
      </c>
      <c r="D1778" s="59">
        <v>2</v>
      </c>
      <c r="E1778" s="59" t="s">
        <v>82</v>
      </c>
      <c r="F1778" s="59">
        <v>4</v>
      </c>
      <c r="G1778" s="227">
        <v>0</v>
      </c>
      <c r="H1778" s="227">
        <v>5</v>
      </c>
      <c r="I1778" s="227">
        <v>16</v>
      </c>
      <c r="J1778" s="59">
        <v>6670</v>
      </c>
      <c r="K1778" s="78">
        <f>VLOOKUP(class[[#This Row],[hwycov_id]],flow[[hwycov_id]:[flow_day]],2,FALSE)</f>
        <v>7824.6648170000008</v>
      </c>
      <c r="L1778" s="229">
        <f t="shared" si="84"/>
        <v>0.17311316596701665</v>
      </c>
      <c r="M1778" s="228">
        <f t="shared" si="85"/>
        <v>1154.6648170000008</v>
      </c>
      <c r="N1778" s="228">
        <f t="shared" si="86"/>
        <v>1333250.8396176454</v>
      </c>
      <c r="O1778" s="59" t="e">
        <f>VLOOKUP(class[[#This Row],[hwycov_id]],check!$A$2:$P$26,16,FALSE)</f>
        <v>#N/A</v>
      </c>
      <c r="P1778" s="59">
        <v>1802</v>
      </c>
      <c r="Q1778" s="304">
        <f>ROUND(class[[#This Row],[count]],-3)</f>
        <v>7000</v>
      </c>
      <c r="R1778" s="321">
        <f>VLOOKUP(class[[#This Row],[count_rd]],caltran!$J$2:$P$182,7,FALSE)</f>
        <v>4024.9999999999995</v>
      </c>
      <c r="S1778" s="321">
        <f>VLOOKUP(class[[#This Row],[count_rd]],caltran!$J$2:$P$182,6,FALSE)</f>
        <v>9975</v>
      </c>
      <c r="T1778" s="59">
        <f>IF(AND(class[[#This Row],[flow]]&gt;=class[[#This Row],[low]], class[[#This Row],[flow]]&lt;=class[[#This Row],[high]]),1,0)</f>
        <v>1</v>
      </c>
    </row>
    <row r="1779" spans="1:20">
      <c r="A1779" s="59">
        <v>4435</v>
      </c>
      <c r="B1779" s="59">
        <v>4</v>
      </c>
      <c r="C1779" s="59">
        <v>1</v>
      </c>
      <c r="D1779" s="59">
        <v>2</v>
      </c>
      <c r="E1779" s="59" t="s">
        <v>82</v>
      </c>
      <c r="F1779" s="59">
        <v>4</v>
      </c>
      <c r="G1779" s="227">
        <v>0</v>
      </c>
      <c r="H1779" s="227">
        <v>2</v>
      </c>
      <c r="I1779" s="227">
        <v>14</v>
      </c>
      <c r="J1779" s="59">
        <v>6698</v>
      </c>
      <c r="K1779" s="78">
        <f>VLOOKUP(class[[#This Row],[hwycov_id]],flow[[hwycov_id]:[flow_day]],2,FALSE)</f>
        <v>1582.8837579999999</v>
      </c>
      <c r="L1779" s="229">
        <f t="shared" si="84"/>
        <v>-0.76367814899970143</v>
      </c>
      <c r="M1779" s="228">
        <f t="shared" si="85"/>
        <v>-5115.1162420000001</v>
      </c>
      <c r="N1779" s="228">
        <f t="shared" si="86"/>
        <v>26164414.169172201</v>
      </c>
      <c r="O1779" s="59" t="e">
        <f>VLOOKUP(class[[#This Row],[hwycov_id]],check!$A$2:$P$26,16,FALSE)</f>
        <v>#N/A</v>
      </c>
      <c r="P1779" s="59">
        <v>1803</v>
      </c>
      <c r="Q1779" s="304">
        <f>ROUND(class[[#This Row],[count]],-3)</f>
        <v>7000</v>
      </c>
      <c r="R1779" s="321">
        <f>VLOOKUP(class[[#This Row],[count_rd]],caltran!$J$2:$P$182,7,FALSE)</f>
        <v>4024.9999999999995</v>
      </c>
      <c r="S1779" s="321">
        <f>VLOOKUP(class[[#This Row],[count_rd]],caltran!$J$2:$P$182,6,FALSE)</f>
        <v>9975</v>
      </c>
      <c r="T1779" s="59">
        <f>IF(AND(class[[#This Row],[flow]]&gt;=class[[#This Row],[low]], class[[#This Row],[flow]]&lt;=class[[#This Row],[high]]),1,0)</f>
        <v>0</v>
      </c>
    </row>
    <row r="1780" spans="1:20">
      <c r="A1780" s="59">
        <v>6401</v>
      </c>
      <c r="B1780" s="59">
        <v>4</v>
      </c>
      <c r="C1780" s="59">
        <v>1</v>
      </c>
      <c r="D1780" s="59">
        <v>2</v>
      </c>
      <c r="E1780" s="59" t="s">
        <v>82</v>
      </c>
      <c r="F1780" s="59">
        <v>4</v>
      </c>
      <c r="G1780" s="227">
        <v>0</v>
      </c>
      <c r="H1780" s="227">
        <v>2</v>
      </c>
      <c r="I1780" s="227">
        <v>11</v>
      </c>
      <c r="J1780" s="59">
        <v>6700</v>
      </c>
      <c r="K1780" s="78">
        <f>VLOOKUP(class[[#This Row],[hwycov_id]],flow[[hwycov_id]:[flow_day]],2,FALSE)</f>
        <v>12629.93434</v>
      </c>
      <c r="L1780" s="229">
        <f t="shared" si="84"/>
        <v>0.88506482686567156</v>
      </c>
      <c r="M1780" s="228">
        <f t="shared" si="85"/>
        <v>5929.9343399999998</v>
      </c>
      <c r="N1780" s="228">
        <f t="shared" si="86"/>
        <v>35164121.276711233</v>
      </c>
      <c r="O1780" s="59" t="e">
        <f>VLOOKUP(class[[#This Row],[hwycov_id]],check!$A$2:$P$26,16,FALSE)</f>
        <v>#N/A</v>
      </c>
      <c r="P1780" s="59">
        <v>1804</v>
      </c>
      <c r="Q1780" s="304">
        <f>ROUND(class[[#This Row],[count]],-3)</f>
        <v>7000</v>
      </c>
      <c r="R1780" s="321">
        <f>VLOOKUP(class[[#This Row],[count_rd]],caltran!$J$2:$P$182,7,FALSE)</f>
        <v>4024.9999999999995</v>
      </c>
      <c r="S1780" s="321">
        <f>VLOOKUP(class[[#This Row],[count_rd]],caltran!$J$2:$P$182,6,FALSE)</f>
        <v>9975</v>
      </c>
      <c r="T1780" s="59">
        <f>IF(AND(class[[#This Row],[flow]]&gt;=class[[#This Row],[low]], class[[#This Row],[flow]]&lt;=class[[#This Row],[high]]),1,0)</f>
        <v>0</v>
      </c>
    </row>
    <row r="1781" spans="1:20">
      <c r="A1781" s="59">
        <v>164</v>
      </c>
      <c r="B1781" s="59">
        <v>4</v>
      </c>
      <c r="C1781" s="59">
        <v>1</v>
      </c>
      <c r="D1781" s="59">
        <v>2</v>
      </c>
      <c r="E1781" s="59" t="s">
        <v>82</v>
      </c>
      <c r="F1781" s="59">
        <v>4</v>
      </c>
      <c r="G1781" s="227">
        <v>0</v>
      </c>
      <c r="H1781" s="227">
        <v>2</v>
      </c>
      <c r="I1781" s="227">
        <v>11</v>
      </c>
      <c r="J1781" s="59">
        <v>6700</v>
      </c>
      <c r="K1781" s="78">
        <f>VLOOKUP(class[[#This Row],[hwycov_id]],flow[[hwycov_id]:[flow_day]],2,FALSE)</f>
        <v>5482.1788489999999</v>
      </c>
      <c r="L1781" s="229">
        <f t="shared" si="84"/>
        <v>-0.18176435089552245</v>
      </c>
      <c r="M1781" s="228">
        <f t="shared" si="85"/>
        <v>-1217.8211510000001</v>
      </c>
      <c r="N1781" s="228">
        <f t="shared" si="86"/>
        <v>1483088.355822965</v>
      </c>
      <c r="O1781" s="59" t="e">
        <f>VLOOKUP(class[[#This Row],[hwycov_id]],check!$A$2:$P$26,16,FALSE)</f>
        <v>#N/A</v>
      </c>
      <c r="P1781" s="59">
        <v>1805</v>
      </c>
      <c r="Q1781" s="304">
        <f>ROUND(class[[#This Row],[count]],-3)</f>
        <v>7000</v>
      </c>
      <c r="R1781" s="321">
        <f>VLOOKUP(class[[#This Row],[count_rd]],caltran!$J$2:$P$182,7,FALSE)</f>
        <v>4024.9999999999995</v>
      </c>
      <c r="S1781" s="321">
        <f>VLOOKUP(class[[#This Row],[count_rd]],caltran!$J$2:$P$182,6,FALSE)</f>
        <v>9975</v>
      </c>
      <c r="T1781" s="59">
        <f>IF(AND(class[[#This Row],[flow]]&gt;=class[[#This Row],[low]], class[[#This Row],[flow]]&lt;=class[[#This Row],[high]]),1,0)</f>
        <v>1</v>
      </c>
    </row>
    <row r="1782" spans="1:20">
      <c r="A1782" s="59">
        <v>16210</v>
      </c>
      <c r="B1782" s="59">
        <v>4</v>
      </c>
      <c r="C1782" s="59">
        <v>1</v>
      </c>
      <c r="D1782" s="59">
        <v>2</v>
      </c>
      <c r="E1782" s="59" t="s">
        <v>82</v>
      </c>
      <c r="F1782" s="59">
        <v>4</v>
      </c>
      <c r="G1782" s="227">
        <v>0</v>
      </c>
      <c r="H1782" s="227">
        <v>4</v>
      </c>
      <c r="I1782" s="227">
        <v>14</v>
      </c>
      <c r="J1782" s="59">
        <v>6737</v>
      </c>
      <c r="K1782" s="78">
        <f>VLOOKUP(class[[#This Row],[hwycov_id]],flow[[hwycov_id]:[flow_day]],2,FALSE)</f>
        <v>1445.403687</v>
      </c>
      <c r="L1782" s="229">
        <f t="shared" si="84"/>
        <v>-0.78545291865815647</v>
      </c>
      <c r="M1782" s="228">
        <f t="shared" si="85"/>
        <v>-5291.596313</v>
      </c>
      <c r="N1782" s="228">
        <f t="shared" si="86"/>
        <v>28000991.539755195</v>
      </c>
      <c r="O1782" s="59" t="e">
        <f>VLOOKUP(class[[#This Row],[hwycov_id]],check!$A$2:$P$26,16,FALSE)</f>
        <v>#N/A</v>
      </c>
      <c r="P1782" s="59">
        <v>1806</v>
      </c>
      <c r="Q1782" s="304">
        <f>ROUND(class[[#This Row],[count]],-3)</f>
        <v>7000</v>
      </c>
      <c r="R1782" s="321">
        <f>VLOOKUP(class[[#This Row],[count_rd]],caltran!$J$2:$P$182,7,FALSE)</f>
        <v>4024.9999999999995</v>
      </c>
      <c r="S1782" s="321">
        <f>VLOOKUP(class[[#This Row],[count_rd]],caltran!$J$2:$P$182,6,FALSE)</f>
        <v>9975</v>
      </c>
      <c r="T1782" s="59">
        <f>IF(AND(class[[#This Row],[flow]]&gt;=class[[#This Row],[low]], class[[#This Row],[flow]]&lt;=class[[#This Row],[high]]),1,0)</f>
        <v>0</v>
      </c>
    </row>
    <row r="1783" spans="1:20">
      <c r="A1783" s="59">
        <v>7083</v>
      </c>
      <c r="B1783" s="59">
        <v>4</v>
      </c>
      <c r="C1783" s="59">
        <v>1</v>
      </c>
      <c r="D1783" s="59">
        <v>2</v>
      </c>
      <c r="E1783" s="59" t="s">
        <v>82</v>
      </c>
      <c r="F1783" s="59">
        <v>4</v>
      </c>
      <c r="G1783" s="227">
        <v>0</v>
      </c>
      <c r="H1783" s="227">
        <v>2</v>
      </c>
      <c r="I1783" s="227">
        <v>14</v>
      </c>
      <c r="J1783" s="59">
        <v>6793</v>
      </c>
      <c r="K1783" s="78">
        <f>VLOOKUP(class[[#This Row],[hwycov_id]],flow[[hwycov_id]:[flow_day]],2,FALSE)</f>
        <v>9461.3062219999993</v>
      </c>
      <c r="L1783" s="229">
        <f t="shared" si="84"/>
        <v>0.39280232916237301</v>
      </c>
      <c r="M1783" s="228">
        <f t="shared" si="85"/>
        <v>2668.3062219999993</v>
      </c>
      <c r="N1783" s="228">
        <f t="shared" si="86"/>
        <v>7119858.0943639092</v>
      </c>
      <c r="O1783" s="59" t="e">
        <f>VLOOKUP(class[[#This Row],[hwycov_id]],check!$A$2:$P$26,16,FALSE)</f>
        <v>#N/A</v>
      </c>
      <c r="P1783" s="59">
        <v>1807</v>
      </c>
      <c r="Q1783" s="304">
        <f>ROUND(class[[#This Row],[count]],-3)</f>
        <v>7000</v>
      </c>
      <c r="R1783" s="321">
        <f>VLOOKUP(class[[#This Row],[count_rd]],caltran!$J$2:$P$182,7,FALSE)</f>
        <v>4024.9999999999995</v>
      </c>
      <c r="S1783" s="321">
        <f>VLOOKUP(class[[#This Row],[count_rd]],caltran!$J$2:$P$182,6,FALSE)</f>
        <v>9975</v>
      </c>
      <c r="T1783" s="59">
        <f>IF(AND(class[[#This Row],[flow]]&gt;=class[[#This Row],[low]], class[[#This Row],[flow]]&lt;=class[[#This Row],[high]]),1,0)</f>
        <v>1</v>
      </c>
    </row>
    <row r="1784" spans="1:20">
      <c r="A1784" s="59">
        <v>5886</v>
      </c>
      <c r="B1784" s="59">
        <v>4</v>
      </c>
      <c r="C1784" s="59">
        <v>1</v>
      </c>
      <c r="D1784" s="59">
        <v>2</v>
      </c>
      <c r="E1784" s="59" t="s">
        <v>82</v>
      </c>
      <c r="F1784" s="59">
        <v>4</v>
      </c>
      <c r="G1784" s="227">
        <v>0</v>
      </c>
      <c r="H1784" s="227">
        <v>2</v>
      </c>
      <c r="I1784" s="227">
        <v>11</v>
      </c>
      <c r="J1784" s="59">
        <v>6800</v>
      </c>
      <c r="K1784" s="78">
        <f>VLOOKUP(class[[#This Row],[hwycov_id]],flow[[hwycov_id]:[flow_day]],2,FALSE)</f>
        <v>7348.7278109999997</v>
      </c>
      <c r="L1784" s="229">
        <f t="shared" si="84"/>
        <v>8.0695266323529413E-2</v>
      </c>
      <c r="M1784" s="228">
        <f t="shared" si="85"/>
        <v>548.72781099999975</v>
      </c>
      <c r="N1784" s="228">
        <f t="shared" si="86"/>
        <v>301102.21056485147</v>
      </c>
      <c r="O1784" s="59" t="e">
        <f>VLOOKUP(class[[#This Row],[hwycov_id]],check!$A$2:$P$26,16,FALSE)</f>
        <v>#N/A</v>
      </c>
      <c r="P1784" s="59">
        <v>1808</v>
      </c>
      <c r="Q1784" s="304">
        <f>ROUND(class[[#This Row],[count]],-3)</f>
        <v>7000</v>
      </c>
      <c r="R1784" s="321">
        <f>VLOOKUP(class[[#This Row],[count_rd]],caltran!$J$2:$P$182,7,FALSE)</f>
        <v>4024.9999999999995</v>
      </c>
      <c r="S1784" s="321">
        <f>VLOOKUP(class[[#This Row],[count_rd]],caltran!$J$2:$P$182,6,FALSE)</f>
        <v>9975</v>
      </c>
      <c r="T1784" s="59">
        <f>IF(AND(class[[#This Row],[flow]]&gt;=class[[#This Row],[low]], class[[#This Row],[flow]]&lt;=class[[#This Row],[high]]),1,0)</f>
        <v>1</v>
      </c>
    </row>
    <row r="1785" spans="1:20">
      <c r="A1785" s="59">
        <v>24739</v>
      </c>
      <c r="B1785" s="59">
        <v>4</v>
      </c>
      <c r="C1785" s="59">
        <v>1</v>
      </c>
      <c r="D1785" s="59">
        <v>2</v>
      </c>
      <c r="E1785" s="59" t="s">
        <v>82</v>
      </c>
      <c r="F1785" s="59">
        <v>4</v>
      </c>
      <c r="G1785" s="227">
        <v>0</v>
      </c>
      <c r="H1785" s="227">
        <v>4</v>
      </c>
      <c r="I1785" s="227">
        <v>14</v>
      </c>
      <c r="J1785" s="59">
        <v>6831</v>
      </c>
      <c r="K1785" s="78">
        <f>VLOOKUP(class[[#This Row],[hwycov_id]],flow[[hwycov_id]:[flow_day]],2,FALSE)</f>
        <v>10493.377686</v>
      </c>
      <c r="L1785" s="229">
        <f t="shared" si="84"/>
        <v>0.53614078260869569</v>
      </c>
      <c r="M1785" s="228">
        <f t="shared" si="85"/>
        <v>3662.3776859999998</v>
      </c>
      <c r="N1785" s="228">
        <f t="shared" si="86"/>
        <v>13413010.314910714</v>
      </c>
      <c r="O1785" s="59" t="e">
        <f>VLOOKUP(class[[#This Row],[hwycov_id]],check!$A$2:$P$26,16,FALSE)</f>
        <v>#N/A</v>
      </c>
      <c r="P1785" s="59">
        <v>1809</v>
      </c>
      <c r="Q1785" s="304">
        <f>ROUND(class[[#This Row],[count]],-3)</f>
        <v>7000</v>
      </c>
      <c r="R1785" s="321">
        <f>VLOOKUP(class[[#This Row],[count_rd]],caltran!$J$2:$P$182,7,FALSE)</f>
        <v>4024.9999999999995</v>
      </c>
      <c r="S1785" s="321">
        <f>VLOOKUP(class[[#This Row],[count_rd]],caltran!$J$2:$P$182,6,FALSE)</f>
        <v>9975</v>
      </c>
      <c r="T1785" s="59">
        <f>IF(AND(class[[#This Row],[flow]]&gt;=class[[#This Row],[low]], class[[#This Row],[flow]]&lt;=class[[#This Row],[high]]),1,0)</f>
        <v>0</v>
      </c>
    </row>
    <row r="1786" spans="1:20">
      <c r="A1786" s="59">
        <v>5890</v>
      </c>
      <c r="B1786" s="59">
        <v>4</v>
      </c>
      <c r="C1786" s="59">
        <v>1</v>
      </c>
      <c r="D1786" s="59">
        <v>2</v>
      </c>
      <c r="E1786" s="59" t="s">
        <v>82</v>
      </c>
      <c r="F1786" s="59">
        <v>4</v>
      </c>
      <c r="G1786" s="227">
        <v>0</v>
      </c>
      <c r="H1786" s="227">
        <v>2</v>
      </c>
      <c r="I1786" s="227">
        <v>11</v>
      </c>
      <c r="J1786" s="59">
        <v>6900</v>
      </c>
      <c r="K1786" s="78">
        <f>VLOOKUP(class[[#This Row],[hwycov_id]],flow[[hwycov_id]:[flow_day]],2,FALSE)</f>
        <v>7097.4174599999997</v>
      </c>
      <c r="L1786" s="229">
        <f t="shared" si="84"/>
        <v>2.8611226086956432E-2</v>
      </c>
      <c r="M1786" s="228">
        <f t="shared" si="85"/>
        <v>197.41745999999966</v>
      </c>
      <c r="N1786" s="228">
        <f t="shared" si="86"/>
        <v>38973.653512851466</v>
      </c>
      <c r="O1786" s="59" t="e">
        <f>VLOOKUP(class[[#This Row],[hwycov_id]],check!$A$2:$P$26,16,FALSE)</f>
        <v>#N/A</v>
      </c>
      <c r="P1786" s="59">
        <v>1810</v>
      </c>
      <c r="Q1786" s="304">
        <f>ROUND(class[[#This Row],[count]],-3)</f>
        <v>7000</v>
      </c>
      <c r="R1786" s="321">
        <f>VLOOKUP(class[[#This Row],[count_rd]],caltran!$J$2:$P$182,7,FALSE)</f>
        <v>4024.9999999999995</v>
      </c>
      <c r="S1786" s="321">
        <f>VLOOKUP(class[[#This Row],[count_rd]],caltran!$J$2:$P$182,6,FALSE)</f>
        <v>9975</v>
      </c>
      <c r="T1786" s="59">
        <f>IF(AND(class[[#This Row],[flow]]&gt;=class[[#This Row],[low]], class[[#This Row],[flow]]&lt;=class[[#This Row],[high]]),1,0)</f>
        <v>1</v>
      </c>
    </row>
    <row r="1787" spans="1:20">
      <c r="A1787" s="59">
        <v>383</v>
      </c>
      <c r="B1787" s="59">
        <v>4</v>
      </c>
      <c r="C1787" s="59">
        <v>1</v>
      </c>
      <c r="D1787" s="59">
        <v>2</v>
      </c>
      <c r="E1787" s="59" t="s">
        <v>82</v>
      </c>
      <c r="F1787" s="59">
        <v>4</v>
      </c>
      <c r="G1787" s="227">
        <v>0</v>
      </c>
      <c r="H1787" s="227">
        <v>2</v>
      </c>
      <c r="I1787" s="227">
        <v>11</v>
      </c>
      <c r="J1787" s="59">
        <v>6900</v>
      </c>
      <c r="K1787" s="78">
        <f>VLOOKUP(class[[#This Row],[hwycov_id]],flow[[hwycov_id]:[flow_day]],2,FALSE)</f>
        <v>5652.317438</v>
      </c>
      <c r="L1787" s="229">
        <f t="shared" si="84"/>
        <v>-0.18082355971014497</v>
      </c>
      <c r="M1787" s="228">
        <f t="shared" si="85"/>
        <v>-1247.682562</v>
      </c>
      <c r="N1787" s="228">
        <f t="shared" si="86"/>
        <v>1556711.7755188837</v>
      </c>
      <c r="O1787" s="59" t="e">
        <f>VLOOKUP(class[[#This Row],[hwycov_id]],check!$A$2:$P$26,16,FALSE)</f>
        <v>#N/A</v>
      </c>
      <c r="P1787" s="59">
        <v>1811</v>
      </c>
      <c r="Q1787" s="304">
        <f>ROUND(class[[#This Row],[count]],-3)</f>
        <v>7000</v>
      </c>
      <c r="R1787" s="321">
        <f>VLOOKUP(class[[#This Row],[count_rd]],caltran!$J$2:$P$182,7,FALSE)</f>
        <v>4024.9999999999995</v>
      </c>
      <c r="S1787" s="321">
        <f>VLOOKUP(class[[#This Row],[count_rd]],caltran!$J$2:$P$182,6,FALSE)</f>
        <v>9975</v>
      </c>
      <c r="T1787" s="59">
        <f>IF(AND(class[[#This Row],[flow]]&gt;=class[[#This Row],[low]], class[[#This Row],[flow]]&lt;=class[[#This Row],[high]]),1,0)</f>
        <v>1</v>
      </c>
    </row>
    <row r="1788" spans="1:20">
      <c r="A1788" s="59">
        <v>10668</v>
      </c>
      <c r="B1788" s="59">
        <v>4</v>
      </c>
      <c r="C1788" s="59">
        <v>1</v>
      </c>
      <c r="D1788" s="59">
        <v>2</v>
      </c>
      <c r="E1788" s="59" t="s">
        <v>82</v>
      </c>
      <c r="F1788" s="59">
        <v>4</v>
      </c>
      <c r="G1788" s="227">
        <v>0</v>
      </c>
      <c r="H1788" s="227">
        <v>2</v>
      </c>
      <c r="I1788" s="227">
        <v>11</v>
      </c>
      <c r="J1788" s="59">
        <v>7000</v>
      </c>
      <c r="K1788" s="78">
        <f>VLOOKUP(class[[#This Row],[hwycov_id]],flow[[hwycov_id]:[flow_day]],2,FALSE)</f>
        <v>7017.3951390000002</v>
      </c>
      <c r="L1788" s="229">
        <f t="shared" si="84"/>
        <v>2.4850198571428894E-3</v>
      </c>
      <c r="M1788" s="228">
        <f t="shared" si="85"/>
        <v>17.395139000000199</v>
      </c>
      <c r="N1788" s="228">
        <f t="shared" si="86"/>
        <v>302.59086082932794</v>
      </c>
      <c r="O1788" s="59" t="e">
        <f>VLOOKUP(class[[#This Row],[hwycov_id]],check!$A$2:$P$26,16,FALSE)</f>
        <v>#N/A</v>
      </c>
      <c r="P1788" s="59">
        <v>1812</v>
      </c>
      <c r="Q1788" s="304">
        <f>ROUND(class[[#This Row],[count]],-3)</f>
        <v>7000</v>
      </c>
      <c r="R1788" s="321">
        <f>VLOOKUP(class[[#This Row],[count_rd]],caltran!$J$2:$P$182,7,FALSE)</f>
        <v>4024.9999999999995</v>
      </c>
      <c r="S1788" s="321">
        <f>VLOOKUP(class[[#This Row],[count_rd]],caltran!$J$2:$P$182,6,FALSE)</f>
        <v>9975</v>
      </c>
      <c r="T1788" s="59">
        <f>IF(AND(class[[#This Row],[flow]]&gt;=class[[#This Row],[low]], class[[#This Row],[flow]]&lt;=class[[#This Row],[high]]),1,0)</f>
        <v>1</v>
      </c>
    </row>
    <row r="1789" spans="1:20">
      <c r="A1789" s="59">
        <v>17488</v>
      </c>
      <c r="B1789" s="59">
        <v>4</v>
      </c>
      <c r="C1789" s="59">
        <v>1</v>
      </c>
      <c r="D1789" s="59">
        <v>2</v>
      </c>
      <c r="E1789" s="59" t="s">
        <v>82</v>
      </c>
      <c r="F1789" s="59">
        <v>4</v>
      </c>
      <c r="G1789" s="227">
        <v>0</v>
      </c>
      <c r="H1789" s="227">
        <v>5</v>
      </c>
      <c r="I1789" s="227">
        <v>5</v>
      </c>
      <c r="J1789" s="59">
        <v>7000</v>
      </c>
      <c r="K1789" s="78">
        <f>VLOOKUP(class[[#This Row],[hwycov_id]],flow[[hwycov_id]:[flow_day]],2,FALSE)</f>
        <v>5719.3945970000004</v>
      </c>
      <c r="L1789" s="229">
        <f t="shared" si="84"/>
        <v>-0.18294362899999994</v>
      </c>
      <c r="M1789" s="228">
        <f t="shared" si="85"/>
        <v>-1280.6054029999996</v>
      </c>
      <c r="N1789" s="228">
        <f t="shared" si="86"/>
        <v>1639950.1981927913</v>
      </c>
      <c r="O1789" s="59" t="e">
        <f>VLOOKUP(class[[#This Row],[hwycov_id]],check!$A$2:$P$26,16,FALSE)</f>
        <v>#N/A</v>
      </c>
      <c r="P1789" s="59">
        <v>1813</v>
      </c>
      <c r="Q1789" s="304">
        <f>ROUND(class[[#This Row],[count]],-3)</f>
        <v>7000</v>
      </c>
      <c r="R1789" s="321">
        <f>VLOOKUP(class[[#This Row],[count_rd]],caltran!$J$2:$P$182,7,FALSE)</f>
        <v>4024.9999999999995</v>
      </c>
      <c r="S1789" s="321">
        <f>VLOOKUP(class[[#This Row],[count_rd]],caltran!$J$2:$P$182,6,FALSE)</f>
        <v>9975</v>
      </c>
      <c r="T1789" s="59">
        <f>IF(AND(class[[#This Row],[flow]]&gt;=class[[#This Row],[low]], class[[#This Row],[flow]]&lt;=class[[#This Row],[high]]),1,0)</f>
        <v>1</v>
      </c>
    </row>
    <row r="1790" spans="1:20">
      <c r="A1790" s="59">
        <v>3904</v>
      </c>
      <c r="B1790" s="59">
        <v>4</v>
      </c>
      <c r="C1790" s="59">
        <v>1</v>
      </c>
      <c r="D1790" s="59">
        <v>2</v>
      </c>
      <c r="E1790" s="59" t="s">
        <v>82</v>
      </c>
      <c r="F1790" s="59">
        <v>4</v>
      </c>
      <c r="G1790" s="227">
        <v>0</v>
      </c>
      <c r="H1790" s="227">
        <v>3</v>
      </c>
      <c r="I1790" s="227">
        <v>14</v>
      </c>
      <c r="J1790" s="59">
        <v>7020</v>
      </c>
      <c r="K1790" s="78">
        <f>VLOOKUP(class[[#This Row],[hwycov_id]],flow[[hwycov_id]:[flow_day]],2,FALSE)</f>
        <v>17543.400330999997</v>
      </c>
      <c r="L1790" s="229">
        <f t="shared" si="84"/>
        <v>1.4990598762108256</v>
      </c>
      <c r="M1790" s="228">
        <f t="shared" si="85"/>
        <v>10523.400330999997</v>
      </c>
      <c r="N1790" s="228">
        <f t="shared" si="86"/>
        <v>110741954.52649085</v>
      </c>
      <c r="O1790" s="59" t="e">
        <f>VLOOKUP(class[[#This Row],[hwycov_id]],check!$A$2:$P$26,16,FALSE)</f>
        <v>#N/A</v>
      </c>
      <c r="P1790" s="59">
        <v>1814</v>
      </c>
      <c r="Q1790" s="304">
        <f>ROUND(class[[#This Row],[count]],-3)</f>
        <v>7000</v>
      </c>
      <c r="R1790" s="321">
        <f>VLOOKUP(class[[#This Row],[count_rd]],caltran!$J$2:$P$182,7,FALSE)</f>
        <v>4024.9999999999995</v>
      </c>
      <c r="S1790" s="321">
        <f>VLOOKUP(class[[#This Row],[count_rd]],caltran!$J$2:$P$182,6,FALSE)</f>
        <v>9975</v>
      </c>
      <c r="T1790" s="59">
        <f>IF(AND(class[[#This Row],[flow]]&gt;=class[[#This Row],[low]], class[[#This Row],[flow]]&lt;=class[[#This Row],[high]]),1,0)</f>
        <v>0</v>
      </c>
    </row>
    <row r="1791" spans="1:20">
      <c r="A1791" s="59">
        <v>6829</v>
      </c>
      <c r="B1791" s="59">
        <v>4</v>
      </c>
      <c r="C1791" s="59">
        <v>1</v>
      </c>
      <c r="D1791" s="59">
        <v>2</v>
      </c>
      <c r="E1791" s="59" t="s">
        <v>82</v>
      </c>
      <c r="F1791" s="59">
        <v>4</v>
      </c>
      <c r="G1791" s="227">
        <v>0</v>
      </c>
      <c r="H1791" s="227">
        <v>4</v>
      </c>
      <c r="I1791" s="227">
        <v>14</v>
      </c>
      <c r="J1791" s="59">
        <v>7032</v>
      </c>
      <c r="K1791" s="78">
        <f>VLOOKUP(class[[#This Row],[hwycov_id]],flow[[hwycov_id]:[flow_day]],2,FALSE)</f>
        <v>3854.5385029999998</v>
      </c>
      <c r="L1791" s="229">
        <f t="shared" si="84"/>
        <v>-0.45185743700227532</v>
      </c>
      <c r="M1791" s="228">
        <f t="shared" si="85"/>
        <v>-3177.4614970000002</v>
      </c>
      <c r="N1791" s="228">
        <f t="shared" si="86"/>
        <v>10096261.564917482</v>
      </c>
      <c r="O1791" s="59" t="e">
        <f>VLOOKUP(class[[#This Row],[hwycov_id]],check!$A$2:$P$26,16,FALSE)</f>
        <v>#N/A</v>
      </c>
      <c r="P1791" s="59">
        <v>1815</v>
      </c>
      <c r="Q1791" s="304">
        <f>ROUND(class[[#This Row],[count]],-3)</f>
        <v>7000</v>
      </c>
      <c r="R1791" s="321">
        <f>VLOOKUP(class[[#This Row],[count_rd]],caltran!$J$2:$P$182,7,FALSE)</f>
        <v>4024.9999999999995</v>
      </c>
      <c r="S1791" s="321">
        <f>VLOOKUP(class[[#This Row],[count_rd]],caltran!$J$2:$P$182,6,FALSE)</f>
        <v>9975</v>
      </c>
      <c r="T1791" s="59">
        <f>IF(AND(class[[#This Row],[flow]]&gt;=class[[#This Row],[low]], class[[#This Row],[flow]]&lt;=class[[#This Row],[high]]),1,0)</f>
        <v>0</v>
      </c>
    </row>
    <row r="1792" spans="1:20">
      <c r="A1792" s="59">
        <v>10985</v>
      </c>
      <c r="B1792" s="59">
        <v>4</v>
      </c>
      <c r="C1792" s="59">
        <v>1</v>
      </c>
      <c r="D1792" s="59">
        <v>2</v>
      </c>
      <c r="E1792" s="59" t="s">
        <v>82</v>
      </c>
      <c r="F1792" s="59">
        <v>4</v>
      </c>
      <c r="G1792" s="227">
        <v>0</v>
      </c>
      <c r="H1792" s="227">
        <v>3</v>
      </c>
      <c r="I1792" s="227">
        <v>14</v>
      </c>
      <c r="J1792" s="59">
        <v>7090</v>
      </c>
      <c r="K1792" s="78">
        <f>VLOOKUP(class[[#This Row],[hwycov_id]],flow[[hwycov_id]:[flow_day]],2,FALSE)</f>
        <v>9391.2926100000004</v>
      </c>
      <c r="L1792" s="229">
        <f t="shared" si="84"/>
        <v>0.32458287870239788</v>
      </c>
      <c r="M1792" s="228">
        <f t="shared" si="85"/>
        <v>2301.2926100000004</v>
      </c>
      <c r="N1792" s="228">
        <f t="shared" si="86"/>
        <v>5295947.6768406136</v>
      </c>
      <c r="O1792" s="59" t="e">
        <f>VLOOKUP(class[[#This Row],[hwycov_id]],check!$A$2:$P$26,16,FALSE)</f>
        <v>#N/A</v>
      </c>
      <c r="P1792" s="59">
        <v>1816</v>
      </c>
      <c r="Q1792" s="304">
        <f>ROUND(class[[#This Row],[count]],-3)</f>
        <v>7000</v>
      </c>
      <c r="R1792" s="321">
        <f>VLOOKUP(class[[#This Row],[count_rd]],caltran!$J$2:$P$182,7,FALSE)</f>
        <v>4024.9999999999995</v>
      </c>
      <c r="S1792" s="321">
        <f>VLOOKUP(class[[#This Row],[count_rd]],caltran!$J$2:$P$182,6,FALSE)</f>
        <v>9975</v>
      </c>
      <c r="T1792" s="59">
        <f>IF(AND(class[[#This Row],[flow]]&gt;=class[[#This Row],[low]], class[[#This Row],[flow]]&lt;=class[[#This Row],[high]]),1,0)</f>
        <v>1</v>
      </c>
    </row>
    <row r="1793" spans="1:20">
      <c r="A1793" s="59">
        <v>30835</v>
      </c>
      <c r="B1793" s="59">
        <v>4</v>
      </c>
      <c r="C1793" s="59">
        <v>1</v>
      </c>
      <c r="D1793" s="59">
        <v>2</v>
      </c>
      <c r="E1793" s="59" t="s">
        <v>82</v>
      </c>
      <c r="F1793" s="59">
        <v>4</v>
      </c>
      <c r="G1793" s="227">
        <v>0</v>
      </c>
      <c r="H1793" s="227">
        <v>2</v>
      </c>
      <c r="I1793" s="227">
        <v>14</v>
      </c>
      <c r="J1793" s="59">
        <v>7161</v>
      </c>
      <c r="K1793" s="78">
        <f>VLOOKUP(class[[#This Row],[hwycov_id]],flow[[hwycov_id]:[flow_day]],2,FALSE)</f>
        <v>6328.1370630000001</v>
      </c>
      <c r="L1793" s="229">
        <f t="shared" si="84"/>
        <v>-0.11630539547549223</v>
      </c>
      <c r="M1793" s="228">
        <f t="shared" si="85"/>
        <v>-832.86293699999987</v>
      </c>
      <c r="N1793" s="228">
        <f t="shared" si="86"/>
        <v>693660.67182826577</v>
      </c>
      <c r="O1793" s="59" t="e">
        <f>VLOOKUP(class[[#This Row],[hwycov_id]],check!$A$2:$P$26,16,FALSE)</f>
        <v>#N/A</v>
      </c>
      <c r="P1793" s="59">
        <v>1817</v>
      </c>
      <c r="Q1793" s="304">
        <f>ROUND(class[[#This Row],[count]],-3)</f>
        <v>7000</v>
      </c>
      <c r="R1793" s="321">
        <f>VLOOKUP(class[[#This Row],[count_rd]],caltran!$J$2:$P$182,7,FALSE)</f>
        <v>4024.9999999999995</v>
      </c>
      <c r="S1793" s="321">
        <f>VLOOKUP(class[[#This Row],[count_rd]],caltran!$J$2:$P$182,6,FALSE)</f>
        <v>9975</v>
      </c>
      <c r="T1793" s="59">
        <f>IF(AND(class[[#This Row],[flow]]&gt;=class[[#This Row],[low]], class[[#This Row],[flow]]&lt;=class[[#This Row],[high]]),1,0)</f>
        <v>1</v>
      </c>
    </row>
    <row r="1794" spans="1:20">
      <c r="A1794" s="59">
        <v>10187</v>
      </c>
      <c r="B1794" s="59">
        <v>4</v>
      </c>
      <c r="C1794" s="59">
        <v>1</v>
      </c>
      <c r="D1794" s="59">
        <v>2</v>
      </c>
      <c r="E1794" s="59" t="s">
        <v>82</v>
      </c>
      <c r="F1794" s="59">
        <v>4</v>
      </c>
      <c r="G1794" s="227">
        <v>0</v>
      </c>
      <c r="H1794" s="227">
        <v>2</v>
      </c>
      <c r="I1794" s="227">
        <v>14</v>
      </c>
      <c r="J1794" s="59">
        <v>7174</v>
      </c>
      <c r="K1794" s="78">
        <f>VLOOKUP(class[[#This Row],[hwycov_id]],flow[[hwycov_id]:[flow_day]],2,FALSE)</f>
        <v>5673.9078410000002</v>
      </c>
      <c r="L1794" s="229">
        <f t="shared" ref="L1794:L1857" si="87">K1794/J1794-1</f>
        <v>-0.2091012209367159</v>
      </c>
      <c r="M1794" s="228">
        <f t="shared" ref="M1794:M1857" si="88">K1794-J1794</f>
        <v>-1500.0921589999998</v>
      </c>
      <c r="N1794" s="228">
        <f t="shared" ref="N1794:N1857" si="89">POWER(M1794,2)</f>
        <v>2250276.4854932809</v>
      </c>
      <c r="O1794" s="59" t="e">
        <f>VLOOKUP(class[[#This Row],[hwycov_id]],check!$A$2:$P$26,16,FALSE)</f>
        <v>#N/A</v>
      </c>
      <c r="P1794" s="59">
        <v>1818</v>
      </c>
      <c r="Q1794" s="304">
        <f>ROUND(class[[#This Row],[count]],-3)</f>
        <v>7000</v>
      </c>
      <c r="R1794" s="321">
        <f>VLOOKUP(class[[#This Row],[count_rd]],caltran!$J$2:$P$182,7,FALSE)</f>
        <v>4024.9999999999995</v>
      </c>
      <c r="S1794" s="321">
        <f>VLOOKUP(class[[#This Row],[count_rd]],caltran!$J$2:$P$182,6,FALSE)</f>
        <v>9975</v>
      </c>
      <c r="T1794" s="59">
        <f>IF(AND(class[[#This Row],[flow]]&gt;=class[[#This Row],[low]], class[[#This Row],[flow]]&lt;=class[[#This Row],[high]]),1,0)</f>
        <v>1</v>
      </c>
    </row>
    <row r="1795" spans="1:20">
      <c r="A1795" s="59">
        <v>5903</v>
      </c>
      <c r="B1795" s="59">
        <v>4</v>
      </c>
      <c r="C1795" s="59">
        <v>1</v>
      </c>
      <c r="D1795" s="59">
        <v>2</v>
      </c>
      <c r="E1795" s="59" t="s">
        <v>82</v>
      </c>
      <c r="F1795" s="59">
        <v>4</v>
      </c>
      <c r="G1795" s="227">
        <v>0</v>
      </c>
      <c r="H1795" s="227">
        <v>2</v>
      </c>
      <c r="I1795" s="227">
        <v>11</v>
      </c>
      <c r="J1795" s="59">
        <v>7200</v>
      </c>
      <c r="K1795" s="78">
        <f>VLOOKUP(class[[#This Row],[hwycov_id]],flow[[hwycov_id]:[flow_day]],2,FALSE)</f>
        <v>8377.6756290000012</v>
      </c>
      <c r="L1795" s="229">
        <f t="shared" si="87"/>
        <v>0.16356605958333348</v>
      </c>
      <c r="M1795" s="228">
        <f t="shared" si="88"/>
        <v>1177.6756290000012</v>
      </c>
      <c r="N1795" s="228">
        <f t="shared" si="89"/>
        <v>1386919.8871405486</v>
      </c>
      <c r="O1795" s="59" t="e">
        <f>VLOOKUP(class[[#This Row],[hwycov_id]],check!$A$2:$P$26,16,FALSE)</f>
        <v>#N/A</v>
      </c>
      <c r="P1795" s="59">
        <v>1819</v>
      </c>
      <c r="Q1795" s="304">
        <f>ROUND(class[[#This Row],[count]],-3)</f>
        <v>7000</v>
      </c>
      <c r="R1795" s="321">
        <f>VLOOKUP(class[[#This Row],[count_rd]],caltran!$J$2:$P$182,7,FALSE)</f>
        <v>4024.9999999999995</v>
      </c>
      <c r="S1795" s="321">
        <f>VLOOKUP(class[[#This Row],[count_rd]],caltran!$J$2:$P$182,6,FALSE)</f>
        <v>9975</v>
      </c>
      <c r="T1795" s="59">
        <f>IF(AND(class[[#This Row],[flow]]&gt;=class[[#This Row],[low]], class[[#This Row],[flow]]&lt;=class[[#This Row],[high]]),1,0)</f>
        <v>1</v>
      </c>
    </row>
    <row r="1796" spans="1:20">
      <c r="A1796" s="59">
        <v>5878</v>
      </c>
      <c r="B1796" s="59">
        <v>4</v>
      </c>
      <c r="C1796" s="59">
        <v>1</v>
      </c>
      <c r="D1796" s="59">
        <v>2</v>
      </c>
      <c r="E1796" s="59" t="s">
        <v>82</v>
      </c>
      <c r="F1796" s="59">
        <v>4</v>
      </c>
      <c r="G1796" s="227">
        <v>0</v>
      </c>
      <c r="H1796" s="227">
        <v>2</v>
      </c>
      <c r="I1796" s="227">
        <v>11</v>
      </c>
      <c r="J1796" s="59">
        <v>7251</v>
      </c>
      <c r="K1796" s="78">
        <f>VLOOKUP(class[[#This Row],[hwycov_id]],flow[[hwycov_id]:[flow_day]],2,FALSE)</f>
        <v>9857.0923660000008</v>
      </c>
      <c r="L1796" s="229">
        <f t="shared" si="87"/>
        <v>0.35941144200799902</v>
      </c>
      <c r="M1796" s="228">
        <f t="shared" si="88"/>
        <v>2606.0923660000008</v>
      </c>
      <c r="N1796" s="228">
        <f t="shared" si="89"/>
        <v>6791717.4201234821</v>
      </c>
      <c r="O1796" s="59" t="e">
        <f>VLOOKUP(class[[#This Row],[hwycov_id]],check!$A$2:$P$26,16,FALSE)</f>
        <v>#N/A</v>
      </c>
      <c r="P1796" s="59">
        <v>1820</v>
      </c>
      <c r="Q1796" s="304">
        <f>ROUND(class[[#This Row],[count]],-3)</f>
        <v>7000</v>
      </c>
      <c r="R1796" s="321">
        <f>VLOOKUP(class[[#This Row],[count_rd]],caltran!$J$2:$P$182,7,FALSE)</f>
        <v>4024.9999999999995</v>
      </c>
      <c r="S1796" s="321">
        <f>VLOOKUP(class[[#This Row],[count_rd]],caltran!$J$2:$P$182,6,FALSE)</f>
        <v>9975</v>
      </c>
      <c r="T1796" s="59">
        <f>IF(AND(class[[#This Row],[flow]]&gt;=class[[#This Row],[low]], class[[#This Row],[flow]]&lt;=class[[#This Row],[high]]),1,0)</f>
        <v>1</v>
      </c>
    </row>
    <row r="1797" spans="1:20">
      <c r="A1797" s="59">
        <v>393</v>
      </c>
      <c r="B1797" s="59">
        <v>4</v>
      </c>
      <c r="C1797" s="59">
        <v>1</v>
      </c>
      <c r="D1797" s="59">
        <v>2</v>
      </c>
      <c r="E1797" s="59" t="s">
        <v>82</v>
      </c>
      <c r="F1797" s="59">
        <v>4</v>
      </c>
      <c r="G1797" s="227">
        <v>0</v>
      </c>
      <c r="H1797" s="227">
        <v>2</v>
      </c>
      <c r="I1797" s="227">
        <v>11</v>
      </c>
      <c r="J1797" s="59">
        <v>7300</v>
      </c>
      <c r="K1797" s="78">
        <f>VLOOKUP(class[[#This Row],[hwycov_id]],flow[[hwycov_id]:[flow_day]],2,FALSE)</f>
        <v>4334.6562180000001</v>
      </c>
      <c r="L1797" s="229">
        <f t="shared" si="87"/>
        <v>-0.40621147698630133</v>
      </c>
      <c r="M1797" s="228">
        <f t="shared" si="88"/>
        <v>-2965.3437819999999</v>
      </c>
      <c r="N1797" s="228">
        <f t="shared" si="89"/>
        <v>8793263.7454460636</v>
      </c>
      <c r="O1797" s="59" t="e">
        <f>VLOOKUP(class[[#This Row],[hwycov_id]],check!$A$2:$P$26,16,FALSE)</f>
        <v>#N/A</v>
      </c>
      <c r="P1797" s="59">
        <v>1821</v>
      </c>
      <c r="Q1797" s="304">
        <f>ROUND(class[[#This Row],[count]],-3)</f>
        <v>7000</v>
      </c>
      <c r="R1797" s="321">
        <f>VLOOKUP(class[[#This Row],[count_rd]],caltran!$J$2:$P$182,7,FALSE)</f>
        <v>4024.9999999999995</v>
      </c>
      <c r="S1797" s="321">
        <f>VLOOKUP(class[[#This Row],[count_rd]],caltran!$J$2:$P$182,6,FALSE)</f>
        <v>9975</v>
      </c>
      <c r="T1797" s="59">
        <f>IF(AND(class[[#This Row],[flow]]&gt;=class[[#This Row],[low]], class[[#This Row],[flow]]&lt;=class[[#This Row],[high]]),1,0)</f>
        <v>1</v>
      </c>
    </row>
    <row r="1798" spans="1:20">
      <c r="A1798" s="59">
        <v>3142</v>
      </c>
      <c r="B1798" s="59">
        <v>4</v>
      </c>
      <c r="C1798" s="59">
        <v>1</v>
      </c>
      <c r="D1798" s="59">
        <v>2</v>
      </c>
      <c r="E1798" s="59" t="s">
        <v>82</v>
      </c>
      <c r="F1798" s="59">
        <v>4</v>
      </c>
      <c r="G1798" s="227">
        <v>0</v>
      </c>
      <c r="H1798" s="227">
        <v>5</v>
      </c>
      <c r="I1798" s="227">
        <v>5</v>
      </c>
      <c r="J1798" s="59">
        <v>7300</v>
      </c>
      <c r="K1798" s="78">
        <f>VLOOKUP(class[[#This Row],[hwycov_id]],flow[[hwycov_id]:[flow_day]],2,FALSE)</f>
        <v>12686.650148000001</v>
      </c>
      <c r="L1798" s="229">
        <f t="shared" si="87"/>
        <v>0.73789728054794534</v>
      </c>
      <c r="M1798" s="228">
        <f t="shared" si="88"/>
        <v>5386.6501480000006</v>
      </c>
      <c r="N1798" s="228">
        <f t="shared" si="89"/>
        <v>29015999.816948429</v>
      </c>
      <c r="O1798" s="59" t="e">
        <f>VLOOKUP(class[[#This Row],[hwycov_id]],check!$A$2:$P$26,16,FALSE)</f>
        <v>#N/A</v>
      </c>
      <c r="P1798" s="59">
        <v>1822</v>
      </c>
      <c r="Q1798" s="304">
        <f>ROUND(class[[#This Row],[count]],-3)</f>
        <v>7000</v>
      </c>
      <c r="R1798" s="321">
        <f>VLOOKUP(class[[#This Row],[count_rd]],caltran!$J$2:$P$182,7,FALSE)</f>
        <v>4024.9999999999995</v>
      </c>
      <c r="S1798" s="321">
        <f>VLOOKUP(class[[#This Row],[count_rd]],caltran!$J$2:$P$182,6,FALSE)</f>
        <v>9975</v>
      </c>
      <c r="T1798" s="59">
        <f>IF(AND(class[[#This Row],[flow]]&gt;=class[[#This Row],[low]], class[[#This Row],[flow]]&lt;=class[[#This Row],[high]]),1,0)</f>
        <v>0</v>
      </c>
    </row>
    <row r="1799" spans="1:20">
      <c r="A1799" s="59">
        <v>1272</v>
      </c>
      <c r="B1799" s="59">
        <v>4</v>
      </c>
      <c r="C1799" s="59">
        <v>1</v>
      </c>
      <c r="D1799" s="59">
        <v>2</v>
      </c>
      <c r="E1799" s="59" t="s">
        <v>82</v>
      </c>
      <c r="F1799" s="59">
        <v>4</v>
      </c>
      <c r="G1799" s="227">
        <v>0</v>
      </c>
      <c r="H1799" s="227">
        <v>3</v>
      </c>
      <c r="I1799" s="227">
        <v>14</v>
      </c>
      <c r="J1799" s="59">
        <v>7312</v>
      </c>
      <c r="K1799" s="78">
        <f>VLOOKUP(class[[#This Row],[hwycov_id]],flow[[hwycov_id]:[flow_day]],2,FALSE)</f>
        <v>6353.5131329999995</v>
      </c>
      <c r="L1799" s="229">
        <f t="shared" si="87"/>
        <v>-0.13108409012582067</v>
      </c>
      <c r="M1799" s="228">
        <f t="shared" si="88"/>
        <v>-958.48686700000053</v>
      </c>
      <c r="N1799" s="228">
        <f t="shared" si="89"/>
        <v>918697.07421147672</v>
      </c>
      <c r="O1799" s="59" t="e">
        <f>VLOOKUP(class[[#This Row],[hwycov_id]],check!$A$2:$P$26,16,FALSE)</f>
        <v>#N/A</v>
      </c>
      <c r="P1799" s="59">
        <v>1823</v>
      </c>
      <c r="Q1799" s="304">
        <f>ROUND(class[[#This Row],[count]],-3)</f>
        <v>7000</v>
      </c>
      <c r="R1799" s="321">
        <f>VLOOKUP(class[[#This Row],[count_rd]],caltran!$J$2:$P$182,7,FALSE)</f>
        <v>4024.9999999999995</v>
      </c>
      <c r="S1799" s="321">
        <f>VLOOKUP(class[[#This Row],[count_rd]],caltran!$J$2:$P$182,6,FALSE)</f>
        <v>9975</v>
      </c>
      <c r="T1799" s="59">
        <f>IF(AND(class[[#This Row],[flow]]&gt;=class[[#This Row],[low]], class[[#This Row],[flow]]&lt;=class[[#This Row],[high]]),1,0)</f>
        <v>1</v>
      </c>
    </row>
    <row r="1800" spans="1:20">
      <c r="A1800" s="59">
        <v>9186</v>
      </c>
      <c r="B1800" s="59">
        <v>4</v>
      </c>
      <c r="C1800" s="59">
        <v>1</v>
      </c>
      <c r="D1800" s="59">
        <v>2</v>
      </c>
      <c r="E1800" s="59" t="s">
        <v>82</v>
      </c>
      <c r="F1800" s="59">
        <v>4</v>
      </c>
      <c r="G1800" s="227">
        <v>0</v>
      </c>
      <c r="H1800" s="227">
        <v>3</v>
      </c>
      <c r="I1800" s="227">
        <v>14</v>
      </c>
      <c r="J1800" s="59">
        <v>7353</v>
      </c>
      <c r="K1800" s="78">
        <f>VLOOKUP(class[[#This Row],[hwycov_id]],flow[[hwycov_id]:[flow_day]],2,FALSE)</f>
        <v>13345.045458000001</v>
      </c>
      <c r="L1800" s="229">
        <f t="shared" si="87"/>
        <v>0.8149116629946962</v>
      </c>
      <c r="M1800" s="228">
        <f t="shared" si="88"/>
        <v>5992.0454580000005</v>
      </c>
      <c r="N1800" s="228">
        <f t="shared" si="89"/>
        <v>35904608.770738438</v>
      </c>
      <c r="O1800" s="59" t="e">
        <f>VLOOKUP(class[[#This Row],[hwycov_id]],check!$A$2:$P$26,16,FALSE)</f>
        <v>#N/A</v>
      </c>
      <c r="P1800" s="59">
        <v>1824</v>
      </c>
      <c r="Q1800" s="304">
        <f>ROUND(class[[#This Row],[count]],-3)</f>
        <v>7000</v>
      </c>
      <c r="R1800" s="321">
        <f>VLOOKUP(class[[#This Row],[count_rd]],caltran!$J$2:$P$182,7,FALSE)</f>
        <v>4024.9999999999995</v>
      </c>
      <c r="S1800" s="321">
        <f>VLOOKUP(class[[#This Row],[count_rd]],caltran!$J$2:$P$182,6,FALSE)</f>
        <v>9975</v>
      </c>
      <c r="T1800" s="59">
        <f>IF(AND(class[[#This Row],[flow]]&gt;=class[[#This Row],[low]], class[[#This Row],[flow]]&lt;=class[[#This Row],[high]]),1,0)</f>
        <v>0</v>
      </c>
    </row>
    <row r="1801" spans="1:20">
      <c r="A1801" s="59">
        <v>12601</v>
      </c>
      <c r="B1801" s="59">
        <v>4</v>
      </c>
      <c r="C1801" s="59">
        <v>1</v>
      </c>
      <c r="D1801" s="59">
        <v>2</v>
      </c>
      <c r="E1801" s="59" t="s">
        <v>82</v>
      </c>
      <c r="F1801" s="59">
        <v>4</v>
      </c>
      <c r="G1801" s="227">
        <v>0</v>
      </c>
      <c r="H1801" s="227">
        <v>6</v>
      </c>
      <c r="I1801" s="227">
        <v>12</v>
      </c>
      <c r="J1801" s="59">
        <v>7400</v>
      </c>
      <c r="K1801" s="78">
        <f>VLOOKUP(class[[#This Row],[hwycov_id]],flow[[hwycov_id]:[flow_day]],2,FALSE)</f>
        <v>3346.8491829999994</v>
      </c>
      <c r="L1801" s="229">
        <f t="shared" si="87"/>
        <v>-0.54772308337837838</v>
      </c>
      <c r="M1801" s="228">
        <f t="shared" si="88"/>
        <v>-4053.1508170000006</v>
      </c>
      <c r="N1801" s="228">
        <f t="shared" si="89"/>
        <v>16428031.545347773</v>
      </c>
      <c r="O1801" s="59" t="e">
        <f>VLOOKUP(class[[#This Row],[hwycov_id]],check!$A$2:$P$26,16,FALSE)</f>
        <v>#N/A</v>
      </c>
      <c r="P1801" s="59">
        <v>1825</v>
      </c>
      <c r="Q1801" s="304">
        <f>ROUND(class[[#This Row],[count]],-3)</f>
        <v>7000</v>
      </c>
      <c r="R1801" s="321">
        <f>VLOOKUP(class[[#This Row],[count_rd]],caltran!$J$2:$P$182,7,FALSE)</f>
        <v>4024.9999999999995</v>
      </c>
      <c r="S1801" s="321">
        <f>VLOOKUP(class[[#This Row],[count_rd]],caltran!$J$2:$P$182,6,FALSE)</f>
        <v>9975</v>
      </c>
      <c r="T1801" s="59">
        <f>IF(AND(class[[#This Row],[flow]]&gt;=class[[#This Row],[low]], class[[#This Row],[flow]]&lt;=class[[#This Row],[high]]),1,0)</f>
        <v>0</v>
      </c>
    </row>
    <row r="1802" spans="1:20">
      <c r="A1802" s="59">
        <v>3163</v>
      </c>
      <c r="B1802" s="59">
        <v>4</v>
      </c>
      <c r="C1802" s="59">
        <v>1</v>
      </c>
      <c r="D1802" s="59">
        <v>2</v>
      </c>
      <c r="E1802" s="59" t="s">
        <v>82</v>
      </c>
      <c r="F1802" s="59">
        <v>4</v>
      </c>
      <c r="G1802" s="227">
        <v>0</v>
      </c>
      <c r="H1802" s="227">
        <v>5</v>
      </c>
      <c r="I1802" s="227">
        <v>5</v>
      </c>
      <c r="J1802" s="59">
        <v>7400</v>
      </c>
      <c r="K1802" s="78">
        <f>VLOOKUP(class[[#This Row],[hwycov_id]],flow[[hwycov_id]:[flow_day]],2,FALSE)</f>
        <v>5621.4661109999997</v>
      </c>
      <c r="L1802" s="229">
        <f t="shared" si="87"/>
        <v>-0.24034241743243245</v>
      </c>
      <c r="M1802" s="228">
        <f t="shared" si="88"/>
        <v>-1778.5338890000003</v>
      </c>
      <c r="N1802" s="228">
        <f t="shared" si="89"/>
        <v>3163182.7943214653</v>
      </c>
      <c r="O1802" s="59" t="e">
        <f>VLOOKUP(class[[#This Row],[hwycov_id]],check!$A$2:$P$26,16,FALSE)</f>
        <v>#N/A</v>
      </c>
      <c r="P1802" s="59">
        <v>1826</v>
      </c>
      <c r="Q1802" s="304">
        <f>ROUND(class[[#This Row],[count]],-3)</f>
        <v>7000</v>
      </c>
      <c r="R1802" s="321">
        <f>VLOOKUP(class[[#This Row],[count_rd]],caltran!$J$2:$P$182,7,FALSE)</f>
        <v>4024.9999999999995</v>
      </c>
      <c r="S1802" s="321">
        <f>VLOOKUP(class[[#This Row],[count_rd]],caltran!$J$2:$P$182,6,FALSE)</f>
        <v>9975</v>
      </c>
      <c r="T1802" s="59">
        <f>IF(AND(class[[#This Row],[flow]]&gt;=class[[#This Row],[low]], class[[#This Row],[flow]]&lt;=class[[#This Row],[high]]),1,0)</f>
        <v>1</v>
      </c>
    </row>
    <row r="1803" spans="1:20">
      <c r="A1803" s="59">
        <v>1153</v>
      </c>
      <c r="B1803" s="59">
        <v>4</v>
      </c>
      <c r="C1803" s="59">
        <v>1</v>
      </c>
      <c r="D1803" s="59">
        <v>2</v>
      </c>
      <c r="E1803" s="59" t="s">
        <v>82</v>
      </c>
      <c r="F1803" s="59">
        <v>4</v>
      </c>
      <c r="G1803" s="227">
        <v>0</v>
      </c>
      <c r="H1803" s="227">
        <v>2</v>
      </c>
      <c r="I1803" s="227">
        <v>14</v>
      </c>
      <c r="J1803" s="59">
        <v>7465</v>
      </c>
      <c r="K1803" s="78">
        <f>VLOOKUP(class[[#This Row],[hwycov_id]],flow[[hwycov_id]:[flow_day]],2,FALSE)</f>
        <v>7717.5290729999997</v>
      </c>
      <c r="L1803" s="229">
        <f t="shared" si="87"/>
        <v>3.3828408975217661E-2</v>
      </c>
      <c r="M1803" s="228">
        <f t="shared" si="88"/>
        <v>252.5290729999997</v>
      </c>
      <c r="N1803" s="228">
        <f t="shared" si="89"/>
        <v>63770.932710239176</v>
      </c>
      <c r="O1803" s="59" t="e">
        <f>VLOOKUP(class[[#This Row],[hwycov_id]],check!$A$2:$P$26,16,FALSE)</f>
        <v>#N/A</v>
      </c>
      <c r="P1803" s="59">
        <v>1827</v>
      </c>
      <c r="Q1803" s="304">
        <f>ROUND(class[[#This Row],[count]],-3)</f>
        <v>7000</v>
      </c>
      <c r="R1803" s="321">
        <f>VLOOKUP(class[[#This Row],[count_rd]],caltran!$J$2:$P$182,7,FALSE)</f>
        <v>4024.9999999999995</v>
      </c>
      <c r="S1803" s="321">
        <f>VLOOKUP(class[[#This Row],[count_rd]],caltran!$J$2:$P$182,6,FALSE)</f>
        <v>9975</v>
      </c>
      <c r="T1803" s="59">
        <f>IF(AND(class[[#This Row],[flow]]&gt;=class[[#This Row],[low]], class[[#This Row],[flow]]&lt;=class[[#This Row],[high]]),1,0)</f>
        <v>1</v>
      </c>
    </row>
    <row r="1804" spans="1:20">
      <c r="A1804" s="59">
        <v>5336</v>
      </c>
      <c r="B1804" s="59">
        <v>4</v>
      </c>
      <c r="C1804" s="59">
        <v>1</v>
      </c>
      <c r="D1804" s="59">
        <v>2</v>
      </c>
      <c r="E1804" s="59" t="s">
        <v>82</v>
      </c>
      <c r="F1804" s="59">
        <v>4</v>
      </c>
      <c r="G1804" s="227">
        <v>0</v>
      </c>
      <c r="H1804" s="227">
        <v>2</v>
      </c>
      <c r="I1804" s="227">
        <v>11</v>
      </c>
      <c r="J1804" s="59">
        <v>7500</v>
      </c>
      <c r="K1804" s="78">
        <f>VLOOKUP(class[[#This Row],[hwycov_id]],flow[[hwycov_id]:[flow_day]],2,FALSE)</f>
        <v>8363.8105009999999</v>
      </c>
      <c r="L1804" s="229">
        <f t="shared" si="87"/>
        <v>0.11517473346666662</v>
      </c>
      <c r="M1804" s="228">
        <f t="shared" si="88"/>
        <v>863.81050099999993</v>
      </c>
      <c r="N1804" s="228">
        <f t="shared" si="89"/>
        <v>746168.58163787087</v>
      </c>
      <c r="O1804" s="59" t="e">
        <f>VLOOKUP(class[[#This Row],[hwycov_id]],check!$A$2:$P$26,16,FALSE)</f>
        <v>#N/A</v>
      </c>
      <c r="P1804" s="59">
        <v>1828</v>
      </c>
      <c r="Q1804" s="304">
        <f>ROUND(class[[#This Row],[count]],-3)</f>
        <v>8000</v>
      </c>
      <c r="R1804" s="321">
        <f>VLOOKUP(class[[#This Row],[count_rd]],caltran!$J$2:$P$182,7,FALSE)</f>
        <v>4720.0000000000009</v>
      </c>
      <c r="S1804" s="321">
        <f>VLOOKUP(class[[#This Row],[count_rd]],caltran!$J$2:$P$182,6,FALSE)</f>
        <v>11280</v>
      </c>
      <c r="T1804" s="59">
        <f>IF(AND(class[[#This Row],[flow]]&gt;=class[[#This Row],[low]], class[[#This Row],[flow]]&lt;=class[[#This Row],[high]]),1,0)</f>
        <v>1</v>
      </c>
    </row>
    <row r="1805" spans="1:20">
      <c r="A1805" s="59">
        <v>4083</v>
      </c>
      <c r="B1805" s="59">
        <v>4</v>
      </c>
      <c r="C1805" s="59">
        <v>1</v>
      </c>
      <c r="D1805" s="59">
        <v>2</v>
      </c>
      <c r="E1805" s="59" t="s">
        <v>82</v>
      </c>
      <c r="F1805" s="59">
        <v>4</v>
      </c>
      <c r="G1805" s="227">
        <v>0</v>
      </c>
      <c r="H1805" s="227">
        <v>7</v>
      </c>
      <c r="I1805" s="227">
        <v>7</v>
      </c>
      <c r="J1805" s="59">
        <v>7500</v>
      </c>
      <c r="K1805" s="78">
        <f>VLOOKUP(class[[#This Row],[hwycov_id]],flow[[hwycov_id]:[flow_day]],2,FALSE)</f>
        <v>1866.5863319999999</v>
      </c>
      <c r="L1805" s="229">
        <f t="shared" si="87"/>
        <v>-0.75112182240000003</v>
      </c>
      <c r="M1805" s="228">
        <f t="shared" si="88"/>
        <v>-5633.4136680000001</v>
      </c>
      <c r="N1805" s="228">
        <f t="shared" si="89"/>
        <v>31735349.554809216</v>
      </c>
      <c r="O1805" s="59" t="e">
        <f>VLOOKUP(class[[#This Row],[hwycov_id]],check!$A$2:$P$26,16,FALSE)</f>
        <v>#N/A</v>
      </c>
      <c r="P1805" s="59">
        <v>1829</v>
      </c>
      <c r="Q1805" s="304">
        <f>ROUND(class[[#This Row],[count]],-3)</f>
        <v>8000</v>
      </c>
      <c r="R1805" s="321">
        <f>VLOOKUP(class[[#This Row],[count_rd]],caltran!$J$2:$P$182,7,FALSE)</f>
        <v>4720.0000000000009</v>
      </c>
      <c r="S1805" s="321">
        <f>VLOOKUP(class[[#This Row],[count_rd]],caltran!$J$2:$P$182,6,FALSE)</f>
        <v>11280</v>
      </c>
      <c r="T1805" s="59">
        <f>IF(AND(class[[#This Row],[flow]]&gt;=class[[#This Row],[low]], class[[#This Row],[flow]]&lt;=class[[#This Row],[high]]),1,0)</f>
        <v>0</v>
      </c>
    </row>
    <row r="1806" spans="1:20">
      <c r="A1806" s="59">
        <v>18408</v>
      </c>
      <c r="B1806" s="59">
        <v>4</v>
      </c>
      <c r="C1806" s="59">
        <v>1</v>
      </c>
      <c r="D1806" s="59">
        <v>1</v>
      </c>
      <c r="E1806" s="59" t="s">
        <v>82</v>
      </c>
      <c r="F1806" s="59">
        <v>4</v>
      </c>
      <c r="G1806" s="227">
        <v>0</v>
      </c>
      <c r="H1806" s="227">
        <v>1</v>
      </c>
      <c r="I1806" s="227">
        <v>14</v>
      </c>
      <c r="J1806" s="59">
        <v>7531</v>
      </c>
      <c r="K1806" s="78">
        <f>VLOOKUP(class[[#This Row],[hwycov_id]],flow[[hwycov_id]:[flow_day]],2,FALSE)</f>
        <v>3221.8362269999998</v>
      </c>
      <c r="L1806" s="229">
        <f t="shared" si="87"/>
        <v>-0.57219011724870539</v>
      </c>
      <c r="M1806" s="228">
        <f t="shared" si="88"/>
        <v>-4309.1637730000002</v>
      </c>
      <c r="N1806" s="228">
        <f t="shared" si="89"/>
        <v>18568892.422535598</v>
      </c>
      <c r="O1806" s="59" t="e">
        <f>VLOOKUP(class[[#This Row],[hwycov_id]],check!$A$2:$P$26,16,FALSE)</f>
        <v>#N/A</v>
      </c>
      <c r="P1806" s="59">
        <v>1830</v>
      </c>
      <c r="Q1806" s="304">
        <f>ROUND(class[[#This Row],[count]],-3)</f>
        <v>8000</v>
      </c>
      <c r="R1806" s="321">
        <f>VLOOKUP(class[[#This Row],[count_rd]],caltran!$J$2:$P$182,7,FALSE)</f>
        <v>4720.0000000000009</v>
      </c>
      <c r="S1806" s="321">
        <f>VLOOKUP(class[[#This Row],[count_rd]],caltran!$J$2:$P$182,6,FALSE)</f>
        <v>11280</v>
      </c>
      <c r="T1806" s="59">
        <f>IF(AND(class[[#This Row],[flow]]&gt;=class[[#This Row],[low]], class[[#This Row],[flow]]&lt;=class[[#This Row],[high]]),1,0)</f>
        <v>0</v>
      </c>
    </row>
    <row r="1807" spans="1:20">
      <c r="A1807" s="59">
        <v>420</v>
      </c>
      <c r="B1807" s="59">
        <v>4</v>
      </c>
      <c r="C1807" s="59">
        <v>1</v>
      </c>
      <c r="D1807" s="59">
        <v>2</v>
      </c>
      <c r="E1807" s="59" t="s">
        <v>82</v>
      </c>
      <c r="F1807" s="59">
        <v>4</v>
      </c>
      <c r="G1807" s="227">
        <v>0</v>
      </c>
      <c r="H1807" s="227">
        <v>3</v>
      </c>
      <c r="I1807" s="227">
        <v>14</v>
      </c>
      <c r="J1807" s="59">
        <v>7542</v>
      </c>
      <c r="K1807" s="78">
        <f>VLOOKUP(class[[#This Row],[hwycov_id]],flow[[hwycov_id]:[flow_day]],2,FALSE)</f>
        <v>12923.386178000001</v>
      </c>
      <c r="L1807" s="229">
        <f t="shared" si="87"/>
        <v>0.71352243145054373</v>
      </c>
      <c r="M1807" s="228">
        <f t="shared" si="88"/>
        <v>5381.3861780000007</v>
      </c>
      <c r="N1807" s="228">
        <f t="shared" si="89"/>
        <v>28959317.196769454</v>
      </c>
      <c r="O1807" s="59" t="e">
        <f>VLOOKUP(class[[#This Row],[hwycov_id]],check!$A$2:$P$26,16,FALSE)</f>
        <v>#N/A</v>
      </c>
      <c r="P1807" s="59">
        <v>1831</v>
      </c>
      <c r="Q1807" s="304">
        <f>ROUND(class[[#This Row],[count]],-3)</f>
        <v>8000</v>
      </c>
      <c r="R1807" s="321">
        <f>VLOOKUP(class[[#This Row],[count_rd]],caltran!$J$2:$P$182,7,FALSE)</f>
        <v>4720.0000000000009</v>
      </c>
      <c r="S1807" s="321">
        <f>VLOOKUP(class[[#This Row],[count_rd]],caltran!$J$2:$P$182,6,FALSE)</f>
        <v>11280</v>
      </c>
      <c r="T1807" s="59">
        <f>IF(AND(class[[#This Row],[flow]]&gt;=class[[#This Row],[low]], class[[#This Row],[flow]]&lt;=class[[#This Row],[high]]),1,0)</f>
        <v>0</v>
      </c>
    </row>
    <row r="1808" spans="1:20">
      <c r="A1808" s="59">
        <v>18490</v>
      </c>
      <c r="B1808" s="59">
        <v>4</v>
      </c>
      <c r="C1808" s="59">
        <v>1</v>
      </c>
      <c r="D1808" s="59">
        <v>1</v>
      </c>
      <c r="E1808" s="59" t="s">
        <v>82</v>
      </c>
      <c r="F1808" s="59">
        <v>4</v>
      </c>
      <c r="G1808" s="227">
        <v>0</v>
      </c>
      <c r="H1808" s="227">
        <v>1</v>
      </c>
      <c r="I1808" s="227">
        <v>14</v>
      </c>
      <c r="J1808" s="59">
        <v>7607</v>
      </c>
      <c r="K1808" s="78">
        <f>VLOOKUP(class[[#This Row],[hwycov_id]],flow[[hwycov_id]:[flow_day]],2,FALSE)</f>
        <v>4760.5226050000001</v>
      </c>
      <c r="L1808" s="229">
        <f t="shared" si="87"/>
        <v>-0.37419184895490998</v>
      </c>
      <c r="M1808" s="228">
        <f t="shared" si="88"/>
        <v>-2846.4773949999999</v>
      </c>
      <c r="N1808" s="228">
        <f t="shared" si="89"/>
        <v>8102433.5602459852</v>
      </c>
      <c r="O1808" s="59" t="e">
        <f>VLOOKUP(class[[#This Row],[hwycov_id]],check!$A$2:$P$26,16,FALSE)</f>
        <v>#N/A</v>
      </c>
      <c r="P1808" s="59">
        <v>1832</v>
      </c>
      <c r="Q1808" s="304">
        <f>ROUND(class[[#This Row],[count]],-3)</f>
        <v>8000</v>
      </c>
      <c r="R1808" s="321">
        <f>VLOOKUP(class[[#This Row],[count_rd]],caltran!$J$2:$P$182,7,FALSE)</f>
        <v>4720.0000000000009</v>
      </c>
      <c r="S1808" s="321">
        <f>VLOOKUP(class[[#This Row],[count_rd]],caltran!$J$2:$P$182,6,FALSE)</f>
        <v>11280</v>
      </c>
      <c r="T1808" s="59">
        <f>IF(AND(class[[#This Row],[flow]]&gt;=class[[#This Row],[low]], class[[#This Row],[flow]]&lt;=class[[#This Row],[high]]),1,0)</f>
        <v>1</v>
      </c>
    </row>
    <row r="1809" spans="1:20">
      <c r="A1809" s="59">
        <v>6443</v>
      </c>
      <c r="B1809" s="59">
        <v>4</v>
      </c>
      <c r="C1809" s="59">
        <v>1</v>
      </c>
      <c r="D1809" s="59">
        <v>2</v>
      </c>
      <c r="E1809" s="59" t="s">
        <v>82</v>
      </c>
      <c r="F1809" s="59">
        <v>4</v>
      </c>
      <c r="G1809" s="227">
        <v>0</v>
      </c>
      <c r="H1809" s="227">
        <v>2</v>
      </c>
      <c r="I1809" s="227">
        <v>14</v>
      </c>
      <c r="J1809" s="59">
        <v>7638</v>
      </c>
      <c r="K1809" s="78">
        <f>VLOOKUP(class[[#This Row],[hwycov_id]],flow[[hwycov_id]:[flow_day]],2,FALSE)</f>
        <v>10387.155518</v>
      </c>
      <c r="L1809" s="229">
        <f t="shared" si="87"/>
        <v>0.35993133254778731</v>
      </c>
      <c r="M1809" s="228">
        <f t="shared" si="88"/>
        <v>2749.1555179999996</v>
      </c>
      <c r="N1809" s="228">
        <f t="shared" si="89"/>
        <v>7557856.062149846</v>
      </c>
      <c r="O1809" s="59" t="e">
        <f>VLOOKUP(class[[#This Row],[hwycov_id]],check!$A$2:$P$26,16,FALSE)</f>
        <v>#N/A</v>
      </c>
      <c r="P1809" s="59">
        <v>1833</v>
      </c>
      <c r="Q1809" s="304">
        <f>ROUND(class[[#This Row],[count]],-3)</f>
        <v>8000</v>
      </c>
      <c r="R1809" s="321">
        <f>VLOOKUP(class[[#This Row],[count_rd]],caltran!$J$2:$P$182,7,FALSE)</f>
        <v>4720.0000000000009</v>
      </c>
      <c r="S1809" s="321">
        <f>VLOOKUP(class[[#This Row],[count_rd]],caltran!$J$2:$P$182,6,FALSE)</f>
        <v>11280</v>
      </c>
      <c r="T1809" s="59">
        <f>IF(AND(class[[#This Row],[flow]]&gt;=class[[#This Row],[low]], class[[#This Row],[flow]]&lt;=class[[#This Row],[high]]),1,0)</f>
        <v>1</v>
      </c>
    </row>
    <row r="1810" spans="1:20">
      <c r="A1810" s="59">
        <v>18800</v>
      </c>
      <c r="B1810" s="59">
        <v>4</v>
      </c>
      <c r="C1810" s="59">
        <v>1</v>
      </c>
      <c r="D1810" s="59">
        <v>2</v>
      </c>
      <c r="E1810" s="59" t="s">
        <v>82</v>
      </c>
      <c r="F1810" s="59">
        <v>4</v>
      </c>
      <c r="G1810" s="227">
        <v>0</v>
      </c>
      <c r="H1810" s="227">
        <v>3</v>
      </c>
      <c r="I1810" s="227">
        <v>14</v>
      </c>
      <c r="J1810" s="59">
        <v>7670</v>
      </c>
      <c r="K1810" s="78">
        <f>VLOOKUP(class[[#This Row],[hwycov_id]],flow[[hwycov_id]:[flow_day]],2,FALSE)</f>
        <v>27627.674714000001</v>
      </c>
      <c r="L1810" s="229">
        <f t="shared" si="87"/>
        <v>2.6020436393741853</v>
      </c>
      <c r="M1810" s="228">
        <f t="shared" si="88"/>
        <v>19957.674714000001</v>
      </c>
      <c r="N1810" s="228">
        <f t="shared" si="89"/>
        <v>398308779.98983502</v>
      </c>
      <c r="O1810" s="59" t="e">
        <f>VLOOKUP(class[[#This Row],[hwycov_id]],check!$A$2:$P$26,16,FALSE)</f>
        <v>#N/A</v>
      </c>
      <c r="P1810" s="59">
        <v>1834</v>
      </c>
      <c r="Q1810" s="304">
        <f>ROUND(class[[#This Row],[count]],-3)</f>
        <v>8000</v>
      </c>
      <c r="R1810" s="321">
        <f>VLOOKUP(class[[#This Row],[count_rd]],caltran!$J$2:$P$182,7,FALSE)</f>
        <v>4720.0000000000009</v>
      </c>
      <c r="S1810" s="321">
        <f>VLOOKUP(class[[#This Row],[count_rd]],caltran!$J$2:$P$182,6,FALSE)</f>
        <v>11280</v>
      </c>
      <c r="T1810" s="59">
        <f>IF(AND(class[[#This Row],[flow]]&gt;=class[[#This Row],[low]], class[[#This Row],[flow]]&lt;=class[[#This Row],[high]]),1,0)</f>
        <v>0</v>
      </c>
    </row>
    <row r="1811" spans="1:20">
      <c r="A1811" s="59">
        <v>8627</v>
      </c>
      <c r="B1811" s="59">
        <v>4</v>
      </c>
      <c r="C1811" s="59">
        <v>1</v>
      </c>
      <c r="D1811" s="59">
        <v>2</v>
      </c>
      <c r="E1811" s="59" t="s">
        <v>82</v>
      </c>
      <c r="F1811" s="59">
        <v>4</v>
      </c>
      <c r="G1811" s="227">
        <v>0</v>
      </c>
      <c r="H1811" s="227">
        <v>3</v>
      </c>
      <c r="I1811" s="227">
        <v>14</v>
      </c>
      <c r="J1811" s="59">
        <v>7675</v>
      </c>
      <c r="K1811" s="78">
        <f>VLOOKUP(class[[#This Row],[hwycov_id]],flow[[hwycov_id]:[flow_day]],2,FALSE)</f>
        <v>6627.624511</v>
      </c>
      <c r="L1811" s="229">
        <f t="shared" si="87"/>
        <v>-0.1364658617589577</v>
      </c>
      <c r="M1811" s="228">
        <f t="shared" si="88"/>
        <v>-1047.375489</v>
      </c>
      <c r="N1811" s="228">
        <f t="shared" si="89"/>
        <v>1096995.4149579892</v>
      </c>
      <c r="O1811" s="59" t="e">
        <f>VLOOKUP(class[[#This Row],[hwycov_id]],check!$A$2:$P$26,16,FALSE)</f>
        <v>#N/A</v>
      </c>
      <c r="P1811" s="59">
        <v>1835</v>
      </c>
      <c r="Q1811" s="304">
        <f>ROUND(class[[#This Row],[count]],-3)</f>
        <v>8000</v>
      </c>
      <c r="R1811" s="321">
        <f>VLOOKUP(class[[#This Row],[count_rd]],caltran!$J$2:$P$182,7,FALSE)</f>
        <v>4720.0000000000009</v>
      </c>
      <c r="S1811" s="321">
        <f>VLOOKUP(class[[#This Row],[count_rd]],caltran!$J$2:$P$182,6,FALSE)</f>
        <v>11280</v>
      </c>
      <c r="T1811" s="59">
        <f>IF(AND(class[[#This Row],[flow]]&gt;=class[[#This Row],[low]], class[[#This Row],[flow]]&lt;=class[[#This Row],[high]]),1,0)</f>
        <v>1</v>
      </c>
    </row>
    <row r="1812" spans="1:20">
      <c r="A1812" s="59">
        <v>7998</v>
      </c>
      <c r="B1812" s="59">
        <v>4</v>
      </c>
      <c r="C1812" s="59">
        <v>1</v>
      </c>
      <c r="D1812" s="59">
        <v>2</v>
      </c>
      <c r="E1812" s="59" t="s">
        <v>82</v>
      </c>
      <c r="F1812" s="59">
        <v>4</v>
      </c>
      <c r="G1812" s="227">
        <v>0</v>
      </c>
      <c r="H1812" s="227">
        <v>3</v>
      </c>
      <c r="I1812" s="227">
        <v>14</v>
      </c>
      <c r="J1812" s="59">
        <v>7679</v>
      </c>
      <c r="K1812" s="78">
        <f>VLOOKUP(class[[#This Row],[hwycov_id]],flow[[hwycov_id]:[flow_day]],2,FALSE)</f>
        <v>7377.0640720000001</v>
      </c>
      <c r="L1812" s="229">
        <f t="shared" si="87"/>
        <v>-3.9319693710118453E-2</v>
      </c>
      <c r="M1812" s="228">
        <f t="shared" si="88"/>
        <v>-301.93592799999988</v>
      </c>
      <c r="N1812" s="228">
        <f t="shared" si="89"/>
        <v>91165.304617221103</v>
      </c>
      <c r="O1812" s="59" t="e">
        <f>VLOOKUP(class[[#This Row],[hwycov_id]],check!$A$2:$P$26,16,FALSE)</f>
        <v>#N/A</v>
      </c>
      <c r="P1812" s="59">
        <v>1836</v>
      </c>
      <c r="Q1812" s="304">
        <f>ROUND(class[[#This Row],[count]],-3)</f>
        <v>8000</v>
      </c>
      <c r="R1812" s="321">
        <f>VLOOKUP(class[[#This Row],[count_rd]],caltran!$J$2:$P$182,7,FALSE)</f>
        <v>4720.0000000000009</v>
      </c>
      <c r="S1812" s="321">
        <f>VLOOKUP(class[[#This Row],[count_rd]],caltran!$J$2:$P$182,6,FALSE)</f>
        <v>11280</v>
      </c>
      <c r="T1812" s="59">
        <f>IF(AND(class[[#This Row],[flow]]&gt;=class[[#This Row],[low]], class[[#This Row],[flow]]&lt;=class[[#This Row],[high]]),1,0)</f>
        <v>1</v>
      </c>
    </row>
    <row r="1813" spans="1:20">
      <c r="A1813" s="59">
        <v>8985</v>
      </c>
      <c r="B1813" s="59">
        <v>4</v>
      </c>
      <c r="C1813" s="59">
        <v>1</v>
      </c>
      <c r="D1813" s="59">
        <v>2</v>
      </c>
      <c r="E1813" s="59" t="s">
        <v>82</v>
      </c>
      <c r="F1813" s="59">
        <v>4</v>
      </c>
      <c r="G1813" s="227">
        <v>0</v>
      </c>
      <c r="H1813" s="227">
        <v>2</v>
      </c>
      <c r="I1813" s="227">
        <v>11</v>
      </c>
      <c r="J1813" s="59">
        <v>7700</v>
      </c>
      <c r="K1813" s="78">
        <f>VLOOKUP(class[[#This Row],[hwycov_id]],flow[[hwycov_id]:[flow_day]],2,FALSE)</f>
        <v>6484.7858679999999</v>
      </c>
      <c r="L1813" s="229">
        <f t="shared" si="87"/>
        <v>-0.15782001714285721</v>
      </c>
      <c r="M1813" s="228">
        <f t="shared" si="88"/>
        <v>-1215.2141320000001</v>
      </c>
      <c r="N1813" s="228">
        <f t="shared" si="89"/>
        <v>1476745.3866125136</v>
      </c>
      <c r="O1813" s="59" t="e">
        <f>VLOOKUP(class[[#This Row],[hwycov_id]],check!$A$2:$P$26,16,FALSE)</f>
        <v>#N/A</v>
      </c>
      <c r="P1813" s="59">
        <v>1837</v>
      </c>
      <c r="Q1813" s="304">
        <f>ROUND(class[[#This Row],[count]],-3)</f>
        <v>8000</v>
      </c>
      <c r="R1813" s="321">
        <f>VLOOKUP(class[[#This Row],[count_rd]],caltran!$J$2:$P$182,7,FALSE)</f>
        <v>4720.0000000000009</v>
      </c>
      <c r="S1813" s="321">
        <f>VLOOKUP(class[[#This Row],[count_rd]],caltran!$J$2:$P$182,6,FALSE)</f>
        <v>11280</v>
      </c>
      <c r="T1813" s="59">
        <f>IF(AND(class[[#This Row],[flow]]&gt;=class[[#This Row],[low]], class[[#This Row],[flow]]&lt;=class[[#This Row],[high]]),1,0)</f>
        <v>1</v>
      </c>
    </row>
    <row r="1814" spans="1:20">
      <c r="A1814" s="59">
        <v>1009</v>
      </c>
      <c r="B1814" s="59">
        <v>4</v>
      </c>
      <c r="C1814" s="59">
        <v>1</v>
      </c>
      <c r="D1814" s="59">
        <v>2</v>
      </c>
      <c r="E1814" s="59" t="s">
        <v>82</v>
      </c>
      <c r="F1814" s="59">
        <v>4</v>
      </c>
      <c r="G1814" s="227">
        <v>0</v>
      </c>
      <c r="H1814" s="227">
        <v>5</v>
      </c>
      <c r="I1814" s="227">
        <v>5</v>
      </c>
      <c r="J1814" s="59">
        <v>7700</v>
      </c>
      <c r="K1814" s="78">
        <f>VLOOKUP(class[[#This Row],[hwycov_id]],flow[[hwycov_id]:[flow_day]],2,FALSE)</f>
        <v>9652.0894469999985</v>
      </c>
      <c r="L1814" s="229">
        <f t="shared" si="87"/>
        <v>0.25351810999999991</v>
      </c>
      <c r="M1814" s="228">
        <f t="shared" si="88"/>
        <v>1952.0894469999985</v>
      </c>
      <c r="N1814" s="228">
        <f t="shared" si="89"/>
        <v>3810653.20908876</v>
      </c>
      <c r="O1814" s="59" t="e">
        <f>VLOOKUP(class[[#This Row],[hwycov_id]],check!$A$2:$P$26,16,FALSE)</f>
        <v>#N/A</v>
      </c>
      <c r="P1814" s="59">
        <v>1838</v>
      </c>
      <c r="Q1814" s="304">
        <f>ROUND(class[[#This Row],[count]],-3)</f>
        <v>8000</v>
      </c>
      <c r="R1814" s="321">
        <f>VLOOKUP(class[[#This Row],[count_rd]],caltran!$J$2:$P$182,7,FALSE)</f>
        <v>4720.0000000000009</v>
      </c>
      <c r="S1814" s="321">
        <f>VLOOKUP(class[[#This Row],[count_rd]],caltran!$J$2:$P$182,6,FALSE)</f>
        <v>11280</v>
      </c>
      <c r="T1814" s="59">
        <f>IF(AND(class[[#This Row],[flow]]&gt;=class[[#This Row],[low]], class[[#This Row],[flow]]&lt;=class[[#This Row],[high]]),1,0)</f>
        <v>1</v>
      </c>
    </row>
    <row r="1815" spans="1:20">
      <c r="A1815" s="59">
        <v>1838</v>
      </c>
      <c r="B1815" s="59">
        <v>4</v>
      </c>
      <c r="C1815" s="59">
        <v>1</v>
      </c>
      <c r="D1815" s="59">
        <v>1</v>
      </c>
      <c r="E1815" s="59" t="s">
        <v>82</v>
      </c>
      <c r="F1815" s="59">
        <v>4</v>
      </c>
      <c r="G1815" s="227">
        <v>0</v>
      </c>
      <c r="H1815" s="227">
        <v>2</v>
      </c>
      <c r="I1815" s="227">
        <v>14</v>
      </c>
      <c r="J1815" s="59">
        <v>7747</v>
      </c>
      <c r="K1815" s="78">
        <f>VLOOKUP(class[[#This Row],[hwycov_id]],flow[[hwycov_id]:[flow_day]],2,FALSE)</f>
        <v>6669.2257239999999</v>
      </c>
      <c r="L1815" s="229">
        <f t="shared" si="87"/>
        <v>-0.13912150200077456</v>
      </c>
      <c r="M1815" s="228">
        <f t="shared" si="88"/>
        <v>-1077.7742760000001</v>
      </c>
      <c r="N1815" s="228">
        <f t="shared" si="89"/>
        <v>1161597.3900073243</v>
      </c>
      <c r="O1815" s="59" t="e">
        <f>VLOOKUP(class[[#This Row],[hwycov_id]],check!$A$2:$P$26,16,FALSE)</f>
        <v>#N/A</v>
      </c>
      <c r="P1815" s="59">
        <v>1839</v>
      </c>
      <c r="Q1815" s="304">
        <f>ROUND(class[[#This Row],[count]],-3)</f>
        <v>8000</v>
      </c>
      <c r="R1815" s="321">
        <f>VLOOKUP(class[[#This Row],[count_rd]],caltran!$J$2:$P$182,7,FALSE)</f>
        <v>4720.0000000000009</v>
      </c>
      <c r="S1815" s="321">
        <f>VLOOKUP(class[[#This Row],[count_rd]],caltran!$J$2:$P$182,6,FALSE)</f>
        <v>11280</v>
      </c>
      <c r="T1815" s="59">
        <f>IF(AND(class[[#This Row],[flow]]&gt;=class[[#This Row],[low]], class[[#This Row],[flow]]&lt;=class[[#This Row],[high]]),1,0)</f>
        <v>1</v>
      </c>
    </row>
    <row r="1816" spans="1:20">
      <c r="A1816" s="59">
        <v>24815</v>
      </c>
      <c r="B1816" s="59">
        <v>4</v>
      </c>
      <c r="C1816" s="59">
        <v>1</v>
      </c>
      <c r="D1816" s="59">
        <v>2</v>
      </c>
      <c r="E1816" s="59" t="s">
        <v>82</v>
      </c>
      <c r="F1816" s="59">
        <v>4</v>
      </c>
      <c r="G1816" s="227">
        <v>0</v>
      </c>
      <c r="H1816" s="227">
        <v>2</v>
      </c>
      <c r="I1816" s="227">
        <v>14</v>
      </c>
      <c r="J1816" s="59">
        <v>7894</v>
      </c>
      <c r="K1816" s="78">
        <f>VLOOKUP(class[[#This Row],[hwycov_id]],flow[[hwycov_id]:[flow_day]],2,FALSE)</f>
        <v>3493.0372450000004</v>
      </c>
      <c r="L1816" s="229">
        <f t="shared" si="87"/>
        <v>-0.55750731631618944</v>
      </c>
      <c r="M1816" s="228">
        <f t="shared" si="88"/>
        <v>-4400.9627549999996</v>
      </c>
      <c r="N1816" s="228">
        <f t="shared" si="89"/>
        <v>19368473.170897186</v>
      </c>
      <c r="O1816" s="59" t="e">
        <f>VLOOKUP(class[[#This Row],[hwycov_id]],check!$A$2:$P$26,16,FALSE)</f>
        <v>#N/A</v>
      </c>
      <c r="P1816" s="59">
        <v>1840</v>
      </c>
      <c r="Q1816" s="304">
        <f>ROUND(class[[#This Row],[count]],-3)</f>
        <v>8000</v>
      </c>
      <c r="R1816" s="321">
        <f>VLOOKUP(class[[#This Row],[count_rd]],caltran!$J$2:$P$182,7,FALSE)</f>
        <v>4720.0000000000009</v>
      </c>
      <c r="S1816" s="321">
        <f>VLOOKUP(class[[#This Row],[count_rd]],caltran!$J$2:$P$182,6,FALSE)</f>
        <v>11280</v>
      </c>
      <c r="T1816" s="59">
        <f>IF(AND(class[[#This Row],[flow]]&gt;=class[[#This Row],[low]], class[[#This Row],[flow]]&lt;=class[[#This Row],[high]]),1,0)</f>
        <v>0</v>
      </c>
    </row>
    <row r="1817" spans="1:20">
      <c r="A1817" s="59">
        <v>17610</v>
      </c>
      <c r="B1817" s="59">
        <v>4</v>
      </c>
      <c r="C1817" s="59">
        <v>1</v>
      </c>
      <c r="D1817" s="59">
        <v>2</v>
      </c>
      <c r="E1817" s="59" t="s">
        <v>82</v>
      </c>
      <c r="F1817" s="59">
        <v>4</v>
      </c>
      <c r="G1817" s="227">
        <v>0</v>
      </c>
      <c r="H1817" s="227">
        <v>3</v>
      </c>
      <c r="I1817" s="227">
        <v>14</v>
      </c>
      <c r="J1817" s="59">
        <v>7925</v>
      </c>
      <c r="K1817" s="78">
        <f>VLOOKUP(class[[#This Row],[hwycov_id]],flow[[hwycov_id]:[flow_day]],2,FALSE)</f>
        <v>8576.4422240000022</v>
      </c>
      <c r="L1817" s="229">
        <f t="shared" si="87"/>
        <v>8.2200911545741606E-2</v>
      </c>
      <c r="M1817" s="228">
        <f t="shared" si="88"/>
        <v>651.44222400000217</v>
      </c>
      <c r="N1817" s="228">
        <f t="shared" si="89"/>
        <v>424376.97121006902</v>
      </c>
      <c r="O1817" s="59" t="e">
        <f>VLOOKUP(class[[#This Row],[hwycov_id]],check!$A$2:$P$26,16,FALSE)</f>
        <v>#N/A</v>
      </c>
      <c r="P1817" s="59">
        <v>1841</v>
      </c>
      <c r="Q1817" s="304">
        <f>ROUND(class[[#This Row],[count]],-3)</f>
        <v>8000</v>
      </c>
      <c r="R1817" s="321">
        <f>VLOOKUP(class[[#This Row],[count_rd]],caltran!$J$2:$P$182,7,FALSE)</f>
        <v>4720.0000000000009</v>
      </c>
      <c r="S1817" s="321">
        <f>VLOOKUP(class[[#This Row],[count_rd]],caltran!$J$2:$P$182,6,FALSE)</f>
        <v>11280</v>
      </c>
      <c r="T1817" s="59">
        <f>IF(AND(class[[#This Row],[flow]]&gt;=class[[#This Row],[low]], class[[#This Row],[flow]]&lt;=class[[#This Row],[high]]),1,0)</f>
        <v>1</v>
      </c>
    </row>
    <row r="1818" spans="1:20">
      <c r="A1818" s="59">
        <v>18410</v>
      </c>
      <c r="B1818" s="59">
        <v>4</v>
      </c>
      <c r="C1818" s="59">
        <v>1</v>
      </c>
      <c r="D1818" s="59">
        <v>1</v>
      </c>
      <c r="E1818" s="59" t="s">
        <v>82</v>
      </c>
      <c r="F1818" s="59">
        <v>4</v>
      </c>
      <c r="G1818" s="227">
        <v>0</v>
      </c>
      <c r="H1818" s="227">
        <v>1</v>
      </c>
      <c r="I1818" s="227">
        <v>14</v>
      </c>
      <c r="J1818" s="59">
        <v>7935</v>
      </c>
      <c r="K1818" s="78">
        <f>VLOOKUP(class[[#This Row],[hwycov_id]],flow[[hwycov_id]:[flow_day]],2,FALSE)</f>
        <v>3322.3732799999998</v>
      </c>
      <c r="L1818" s="229">
        <f t="shared" si="87"/>
        <v>-0.58130141398865787</v>
      </c>
      <c r="M1818" s="228">
        <f t="shared" si="88"/>
        <v>-4612.6267200000002</v>
      </c>
      <c r="N1818" s="228">
        <f t="shared" si="89"/>
        <v>21276325.258057959</v>
      </c>
      <c r="O1818" s="59" t="e">
        <f>VLOOKUP(class[[#This Row],[hwycov_id]],check!$A$2:$P$26,16,FALSE)</f>
        <v>#N/A</v>
      </c>
      <c r="P1818" s="59">
        <v>1842</v>
      </c>
      <c r="Q1818" s="304">
        <f>ROUND(class[[#This Row],[count]],-3)</f>
        <v>8000</v>
      </c>
      <c r="R1818" s="321">
        <f>VLOOKUP(class[[#This Row],[count_rd]],caltran!$J$2:$P$182,7,FALSE)</f>
        <v>4720.0000000000009</v>
      </c>
      <c r="S1818" s="321">
        <f>VLOOKUP(class[[#This Row],[count_rd]],caltran!$J$2:$P$182,6,FALSE)</f>
        <v>11280</v>
      </c>
      <c r="T1818" s="59">
        <f>IF(AND(class[[#This Row],[flow]]&gt;=class[[#This Row],[low]], class[[#This Row],[flow]]&lt;=class[[#This Row],[high]]),1,0)</f>
        <v>0</v>
      </c>
    </row>
    <row r="1819" spans="1:20">
      <c r="A1819" s="59">
        <v>17088</v>
      </c>
      <c r="B1819" s="59">
        <v>4</v>
      </c>
      <c r="C1819" s="59">
        <v>1</v>
      </c>
      <c r="D1819" s="59">
        <v>2</v>
      </c>
      <c r="E1819" s="59" t="s">
        <v>82</v>
      </c>
      <c r="F1819" s="59">
        <v>4</v>
      </c>
      <c r="G1819" s="227">
        <v>0</v>
      </c>
      <c r="H1819" s="227">
        <v>7</v>
      </c>
      <c r="I1819" s="227">
        <v>19</v>
      </c>
      <c r="J1819" s="59">
        <v>8000</v>
      </c>
      <c r="K1819" s="78">
        <f>VLOOKUP(class[[#This Row],[hwycov_id]],flow[[hwycov_id]:[flow_day]],2,FALSE)</f>
        <v>6089.843758</v>
      </c>
      <c r="L1819" s="229">
        <f t="shared" si="87"/>
        <v>-0.23876953025000003</v>
      </c>
      <c r="M1819" s="228">
        <f t="shared" si="88"/>
        <v>-1910.156242</v>
      </c>
      <c r="N1819" s="228">
        <f t="shared" si="89"/>
        <v>3648696.8688515625</v>
      </c>
      <c r="O1819" s="59" t="e">
        <f>VLOOKUP(class[[#This Row],[hwycov_id]],check!$A$2:$P$26,16,FALSE)</f>
        <v>#N/A</v>
      </c>
      <c r="P1819" s="59">
        <v>1843</v>
      </c>
      <c r="Q1819" s="304">
        <f>ROUND(class[[#This Row],[count]],-3)</f>
        <v>8000</v>
      </c>
      <c r="R1819" s="321">
        <f>VLOOKUP(class[[#This Row],[count_rd]],caltran!$J$2:$P$182,7,FALSE)</f>
        <v>4720.0000000000009</v>
      </c>
      <c r="S1819" s="321">
        <f>VLOOKUP(class[[#This Row],[count_rd]],caltran!$J$2:$P$182,6,FALSE)</f>
        <v>11280</v>
      </c>
      <c r="T1819" s="59">
        <f>IF(AND(class[[#This Row],[flow]]&gt;=class[[#This Row],[low]], class[[#This Row],[flow]]&lt;=class[[#This Row],[high]]),1,0)</f>
        <v>1</v>
      </c>
    </row>
    <row r="1820" spans="1:20">
      <c r="A1820" s="59">
        <v>24067</v>
      </c>
      <c r="B1820" s="59">
        <v>4</v>
      </c>
      <c r="C1820" s="59">
        <v>1</v>
      </c>
      <c r="D1820" s="59">
        <v>2</v>
      </c>
      <c r="E1820" s="59" t="s">
        <v>82</v>
      </c>
      <c r="F1820" s="59">
        <v>4</v>
      </c>
      <c r="G1820" s="227">
        <v>0</v>
      </c>
      <c r="H1820" s="227">
        <v>5</v>
      </c>
      <c r="I1820" s="227">
        <v>19</v>
      </c>
      <c r="J1820" s="59">
        <v>8000</v>
      </c>
      <c r="K1820" s="78">
        <f>VLOOKUP(class[[#This Row],[hwycov_id]],flow[[hwycov_id]:[flow_day]],2,FALSE)</f>
        <v>9894.3962309999988</v>
      </c>
      <c r="L1820" s="229">
        <f t="shared" si="87"/>
        <v>0.23679952887499978</v>
      </c>
      <c r="M1820" s="228">
        <f t="shared" si="88"/>
        <v>1894.3962309999988</v>
      </c>
      <c r="N1820" s="228">
        <f t="shared" si="89"/>
        <v>3588737.080027001</v>
      </c>
      <c r="O1820" s="59" t="e">
        <f>VLOOKUP(class[[#This Row],[hwycov_id]],check!$A$2:$P$26,16,FALSE)</f>
        <v>#N/A</v>
      </c>
      <c r="P1820" s="59">
        <v>1844</v>
      </c>
      <c r="Q1820" s="304">
        <f>ROUND(class[[#This Row],[count]],-3)</f>
        <v>8000</v>
      </c>
      <c r="R1820" s="321">
        <f>VLOOKUP(class[[#This Row],[count_rd]],caltran!$J$2:$P$182,7,FALSE)</f>
        <v>4720.0000000000009</v>
      </c>
      <c r="S1820" s="321">
        <f>VLOOKUP(class[[#This Row],[count_rd]],caltran!$J$2:$P$182,6,FALSE)</f>
        <v>11280</v>
      </c>
      <c r="T1820" s="59">
        <f>IF(AND(class[[#This Row],[flow]]&gt;=class[[#This Row],[low]], class[[#This Row],[flow]]&lt;=class[[#This Row],[high]]),1,0)</f>
        <v>1</v>
      </c>
    </row>
    <row r="1821" spans="1:20">
      <c r="A1821" s="59">
        <v>7090</v>
      </c>
      <c r="B1821" s="59">
        <v>4</v>
      </c>
      <c r="C1821" s="59">
        <v>1</v>
      </c>
      <c r="D1821" s="59">
        <v>2</v>
      </c>
      <c r="E1821" s="59" t="s">
        <v>82</v>
      </c>
      <c r="F1821" s="59">
        <v>4</v>
      </c>
      <c r="G1821" s="227">
        <v>0</v>
      </c>
      <c r="H1821" s="227">
        <v>2</v>
      </c>
      <c r="I1821" s="227">
        <v>11</v>
      </c>
      <c r="J1821" s="59">
        <v>8000</v>
      </c>
      <c r="K1821" s="78">
        <f>VLOOKUP(class[[#This Row],[hwycov_id]],flow[[hwycov_id]:[flow_day]],2,FALSE)</f>
        <v>9829.3035349999991</v>
      </c>
      <c r="L1821" s="229">
        <f t="shared" si="87"/>
        <v>0.22866294187499991</v>
      </c>
      <c r="M1821" s="228">
        <f t="shared" si="88"/>
        <v>1829.3035349999991</v>
      </c>
      <c r="N1821" s="228">
        <f t="shared" si="89"/>
        <v>3346351.4231634932</v>
      </c>
      <c r="O1821" s="59" t="e">
        <f>VLOOKUP(class[[#This Row],[hwycov_id]],check!$A$2:$P$26,16,FALSE)</f>
        <v>#N/A</v>
      </c>
      <c r="P1821" s="59">
        <v>1845</v>
      </c>
      <c r="Q1821" s="304">
        <f>ROUND(class[[#This Row],[count]],-3)</f>
        <v>8000</v>
      </c>
      <c r="R1821" s="321">
        <f>VLOOKUP(class[[#This Row],[count_rd]],caltran!$J$2:$P$182,7,FALSE)</f>
        <v>4720.0000000000009</v>
      </c>
      <c r="S1821" s="321">
        <f>VLOOKUP(class[[#This Row],[count_rd]],caltran!$J$2:$P$182,6,FALSE)</f>
        <v>11280</v>
      </c>
      <c r="T1821" s="59">
        <f>IF(AND(class[[#This Row],[flow]]&gt;=class[[#This Row],[low]], class[[#This Row],[flow]]&lt;=class[[#This Row],[high]]),1,0)</f>
        <v>1</v>
      </c>
    </row>
    <row r="1822" spans="1:20">
      <c r="A1822" s="59">
        <v>7218</v>
      </c>
      <c r="B1822" s="59">
        <v>4</v>
      </c>
      <c r="C1822" s="59">
        <v>1</v>
      </c>
      <c r="D1822" s="59">
        <v>2</v>
      </c>
      <c r="E1822" s="59" t="s">
        <v>82</v>
      </c>
      <c r="F1822" s="59">
        <v>4</v>
      </c>
      <c r="G1822" s="227">
        <v>0</v>
      </c>
      <c r="H1822" s="227">
        <v>7</v>
      </c>
      <c r="I1822" s="227">
        <v>7</v>
      </c>
      <c r="J1822" s="59">
        <v>8000</v>
      </c>
      <c r="K1822" s="78">
        <f>VLOOKUP(class[[#This Row],[hwycov_id]],flow[[hwycov_id]:[flow_day]],2,FALSE)</f>
        <v>8362.6603169999998</v>
      </c>
      <c r="L1822" s="229">
        <f t="shared" si="87"/>
        <v>4.5332539624999946E-2</v>
      </c>
      <c r="M1822" s="228">
        <f t="shared" si="88"/>
        <v>362.66031699999985</v>
      </c>
      <c r="N1822" s="228">
        <f t="shared" si="89"/>
        <v>131522.50552654039</v>
      </c>
      <c r="O1822" s="59" t="e">
        <f>VLOOKUP(class[[#This Row],[hwycov_id]],check!$A$2:$P$26,16,FALSE)</f>
        <v>#N/A</v>
      </c>
      <c r="P1822" s="59">
        <v>1846</v>
      </c>
      <c r="Q1822" s="304">
        <f>ROUND(class[[#This Row],[count]],-3)</f>
        <v>8000</v>
      </c>
      <c r="R1822" s="321">
        <f>VLOOKUP(class[[#This Row],[count_rd]],caltran!$J$2:$P$182,7,FALSE)</f>
        <v>4720.0000000000009</v>
      </c>
      <c r="S1822" s="321">
        <f>VLOOKUP(class[[#This Row],[count_rd]],caltran!$J$2:$P$182,6,FALSE)</f>
        <v>11280</v>
      </c>
      <c r="T1822" s="59">
        <f>IF(AND(class[[#This Row],[flow]]&gt;=class[[#This Row],[low]], class[[#This Row],[flow]]&lt;=class[[#This Row],[high]]),1,0)</f>
        <v>1</v>
      </c>
    </row>
    <row r="1823" spans="1:20">
      <c r="A1823" s="59">
        <v>4386</v>
      </c>
      <c r="B1823" s="59">
        <v>4</v>
      </c>
      <c r="C1823" s="59">
        <v>1</v>
      </c>
      <c r="D1823" s="59">
        <v>2</v>
      </c>
      <c r="E1823" s="59" t="s">
        <v>82</v>
      </c>
      <c r="F1823" s="59">
        <v>4</v>
      </c>
      <c r="G1823" s="227">
        <v>0</v>
      </c>
      <c r="H1823" s="227">
        <v>2</v>
      </c>
      <c r="I1823" s="227">
        <v>11</v>
      </c>
      <c r="J1823" s="59">
        <v>8000</v>
      </c>
      <c r="K1823" s="78">
        <f>VLOOKUP(class[[#This Row],[hwycov_id]],flow[[hwycov_id]:[flow_day]],2,FALSE)</f>
        <v>9412.4789889999993</v>
      </c>
      <c r="L1823" s="229">
        <f t="shared" si="87"/>
        <v>0.17655987362499981</v>
      </c>
      <c r="M1823" s="228">
        <f t="shared" si="88"/>
        <v>1412.4789889999993</v>
      </c>
      <c r="N1823" s="228">
        <f t="shared" si="89"/>
        <v>1995096.8943664602</v>
      </c>
      <c r="O1823" s="59" t="e">
        <f>VLOOKUP(class[[#This Row],[hwycov_id]],check!$A$2:$P$26,16,FALSE)</f>
        <v>#N/A</v>
      </c>
      <c r="P1823" s="59">
        <v>1847</v>
      </c>
      <c r="Q1823" s="304">
        <f>ROUND(class[[#This Row],[count]],-3)</f>
        <v>8000</v>
      </c>
      <c r="R1823" s="321">
        <f>VLOOKUP(class[[#This Row],[count_rd]],caltran!$J$2:$P$182,7,FALSE)</f>
        <v>4720.0000000000009</v>
      </c>
      <c r="S1823" s="321">
        <f>VLOOKUP(class[[#This Row],[count_rd]],caltran!$J$2:$P$182,6,FALSE)</f>
        <v>11280</v>
      </c>
      <c r="T1823" s="59">
        <f>IF(AND(class[[#This Row],[flow]]&gt;=class[[#This Row],[low]], class[[#This Row],[flow]]&lt;=class[[#This Row],[high]]),1,0)</f>
        <v>1</v>
      </c>
    </row>
    <row r="1824" spans="1:20">
      <c r="A1824" s="59">
        <v>13929</v>
      </c>
      <c r="B1824" s="59">
        <v>4</v>
      </c>
      <c r="C1824" s="59">
        <v>1</v>
      </c>
      <c r="D1824" s="59">
        <v>2</v>
      </c>
      <c r="E1824" s="59" t="s">
        <v>82</v>
      </c>
      <c r="F1824" s="59">
        <v>4</v>
      </c>
      <c r="G1824" s="227">
        <v>0</v>
      </c>
      <c r="H1824" s="227">
        <v>4</v>
      </c>
      <c r="I1824" s="227">
        <v>14</v>
      </c>
      <c r="J1824" s="59">
        <v>8041</v>
      </c>
      <c r="K1824" s="78">
        <f>VLOOKUP(class[[#This Row],[hwycov_id]],flow[[hwycov_id]:[flow_day]],2,FALSE)</f>
        <v>2969.5444740000003</v>
      </c>
      <c r="L1824" s="229">
        <f t="shared" si="87"/>
        <v>-0.63069960527297597</v>
      </c>
      <c r="M1824" s="228">
        <f t="shared" si="88"/>
        <v>-5071.4555259999997</v>
      </c>
      <c r="N1824" s="228">
        <f t="shared" si="89"/>
        <v>25719661.152195934</v>
      </c>
      <c r="O1824" s="59" t="e">
        <f>VLOOKUP(class[[#This Row],[hwycov_id]],check!$A$2:$P$26,16,FALSE)</f>
        <v>#N/A</v>
      </c>
      <c r="P1824" s="59">
        <v>1848</v>
      </c>
      <c r="Q1824" s="304">
        <f>ROUND(class[[#This Row],[count]],-3)</f>
        <v>8000</v>
      </c>
      <c r="R1824" s="321">
        <f>VLOOKUP(class[[#This Row],[count_rd]],caltran!$J$2:$P$182,7,FALSE)</f>
        <v>4720.0000000000009</v>
      </c>
      <c r="S1824" s="321">
        <f>VLOOKUP(class[[#This Row],[count_rd]],caltran!$J$2:$P$182,6,FALSE)</f>
        <v>11280</v>
      </c>
      <c r="T1824" s="59">
        <f>IF(AND(class[[#This Row],[flow]]&gt;=class[[#This Row],[low]], class[[#This Row],[flow]]&lt;=class[[#This Row],[high]]),1,0)</f>
        <v>0</v>
      </c>
    </row>
    <row r="1825" spans="1:20">
      <c r="A1825" s="59">
        <v>10674</v>
      </c>
      <c r="B1825" s="59">
        <v>4</v>
      </c>
      <c r="C1825" s="59">
        <v>1</v>
      </c>
      <c r="D1825" s="59">
        <v>2</v>
      </c>
      <c r="E1825" s="59" t="s">
        <v>82</v>
      </c>
      <c r="F1825" s="59">
        <v>4</v>
      </c>
      <c r="G1825" s="227">
        <v>0</v>
      </c>
      <c r="H1825" s="227">
        <v>2</v>
      </c>
      <c r="I1825" s="227">
        <v>11</v>
      </c>
      <c r="J1825" s="59">
        <v>8100</v>
      </c>
      <c r="K1825" s="78">
        <f>VLOOKUP(class[[#This Row],[hwycov_id]],flow[[hwycov_id]:[flow_day]],2,FALSE)</f>
        <v>7329.1180499999991</v>
      </c>
      <c r="L1825" s="229">
        <f t="shared" si="87"/>
        <v>-9.5170611111111247E-2</v>
      </c>
      <c r="M1825" s="228">
        <f t="shared" si="88"/>
        <v>-770.88195000000087</v>
      </c>
      <c r="N1825" s="228">
        <f t="shared" si="89"/>
        <v>594258.98083580378</v>
      </c>
      <c r="O1825" s="59" t="e">
        <f>VLOOKUP(class[[#This Row],[hwycov_id]],check!$A$2:$P$26,16,FALSE)</f>
        <v>#N/A</v>
      </c>
      <c r="P1825" s="59">
        <v>1849</v>
      </c>
      <c r="Q1825" s="304">
        <f>ROUND(class[[#This Row],[count]],-3)</f>
        <v>8000</v>
      </c>
      <c r="R1825" s="321">
        <f>VLOOKUP(class[[#This Row],[count_rd]],caltran!$J$2:$P$182,7,FALSE)</f>
        <v>4720.0000000000009</v>
      </c>
      <c r="S1825" s="321">
        <f>VLOOKUP(class[[#This Row],[count_rd]],caltran!$J$2:$P$182,6,FALSE)</f>
        <v>11280</v>
      </c>
      <c r="T1825" s="59">
        <f>IF(AND(class[[#This Row],[flow]]&gt;=class[[#This Row],[low]], class[[#This Row],[flow]]&lt;=class[[#This Row],[high]]),1,0)</f>
        <v>1</v>
      </c>
    </row>
    <row r="1826" spans="1:20">
      <c r="A1826" s="59">
        <v>4087</v>
      </c>
      <c r="B1826" s="59">
        <v>4</v>
      </c>
      <c r="C1826" s="59">
        <v>1</v>
      </c>
      <c r="D1826" s="59">
        <v>2</v>
      </c>
      <c r="E1826" s="59" t="s">
        <v>82</v>
      </c>
      <c r="F1826" s="59">
        <v>4</v>
      </c>
      <c r="G1826" s="227">
        <v>0</v>
      </c>
      <c r="H1826" s="227">
        <v>7</v>
      </c>
      <c r="I1826" s="227">
        <v>7</v>
      </c>
      <c r="J1826" s="59">
        <v>8200</v>
      </c>
      <c r="K1826" s="78">
        <f>VLOOKUP(class[[#This Row],[hwycov_id]],flow[[hwycov_id]:[flow_day]],2,FALSE)</f>
        <v>2461.2165610000002</v>
      </c>
      <c r="L1826" s="229">
        <f t="shared" si="87"/>
        <v>-0.69985163890243896</v>
      </c>
      <c r="M1826" s="228">
        <f t="shared" si="88"/>
        <v>-5738.7834389999998</v>
      </c>
      <c r="N1826" s="228">
        <f t="shared" si="89"/>
        <v>32933635.359740663</v>
      </c>
      <c r="O1826" s="59" t="e">
        <f>VLOOKUP(class[[#This Row],[hwycov_id]],check!$A$2:$P$26,16,FALSE)</f>
        <v>#N/A</v>
      </c>
      <c r="P1826" s="59">
        <v>1850</v>
      </c>
      <c r="Q1826" s="304">
        <f>ROUND(class[[#This Row],[count]],-3)</f>
        <v>8000</v>
      </c>
      <c r="R1826" s="321">
        <f>VLOOKUP(class[[#This Row],[count_rd]],caltran!$J$2:$P$182,7,FALSE)</f>
        <v>4720.0000000000009</v>
      </c>
      <c r="S1826" s="321">
        <f>VLOOKUP(class[[#This Row],[count_rd]],caltran!$J$2:$P$182,6,FALSE)</f>
        <v>11280</v>
      </c>
      <c r="T1826" s="59">
        <f>IF(AND(class[[#This Row],[flow]]&gt;=class[[#This Row],[low]], class[[#This Row],[flow]]&lt;=class[[#This Row],[high]]),1,0)</f>
        <v>0</v>
      </c>
    </row>
    <row r="1827" spans="1:20">
      <c r="A1827" s="59">
        <v>5905</v>
      </c>
      <c r="B1827" s="59">
        <v>4</v>
      </c>
      <c r="C1827" s="59">
        <v>1</v>
      </c>
      <c r="D1827" s="59">
        <v>2</v>
      </c>
      <c r="E1827" s="59" t="s">
        <v>82</v>
      </c>
      <c r="F1827" s="59">
        <v>4</v>
      </c>
      <c r="G1827" s="227">
        <v>0</v>
      </c>
      <c r="H1827" s="227">
        <v>2</v>
      </c>
      <c r="I1827" s="227">
        <v>11</v>
      </c>
      <c r="J1827" s="59">
        <v>8200</v>
      </c>
      <c r="K1827" s="78">
        <f>VLOOKUP(class[[#This Row],[hwycov_id]],flow[[hwycov_id]:[flow_day]],2,FALSE)</f>
        <v>11242.417450000001</v>
      </c>
      <c r="L1827" s="229">
        <f t="shared" si="87"/>
        <v>0.37102651829268307</v>
      </c>
      <c r="M1827" s="228">
        <f t="shared" si="88"/>
        <v>3042.4174500000008</v>
      </c>
      <c r="N1827" s="228">
        <f t="shared" si="89"/>
        <v>9256303.9400645066</v>
      </c>
      <c r="O1827" s="59" t="e">
        <f>VLOOKUP(class[[#This Row],[hwycov_id]],check!$A$2:$P$26,16,FALSE)</f>
        <v>#N/A</v>
      </c>
      <c r="P1827" s="59">
        <v>1851</v>
      </c>
      <c r="Q1827" s="304">
        <f>ROUND(class[[#This Row],[count]],-3)</f>
        <v>8000</v>
      </c>
      <c r="R1827" s="321">
        <f>VLOOKUP(class[[#This Row],[count_rd]],caltran!$J$2:$P$182,7,FALSE)</f>
        <v>4720.0000000000009</v>
      </c>
      <c r="S1827" s="321">
        <f>VLOOKUP(class[[#This Row],[count_rd]],caltran!$J$2:$P$182,6,FALSE)</f>
        <v>11280</v>
      </c>
      <c r="T1827" s="59">
        <f>IF(AND(class[[#This Row],[flow]]&gt;=class[[#This Row],[low]], class[[#This Row],[flow]]&lt;=class[[#This Row],[high]]),1,0)</f>
        <v>1</v>
      </c>
    </row>
    <row r="1828" spans="1:20">
      <c r="A1828" s="59">
        <v>1476</v>
      </c>
      <c r="B1828" s="59">
        <v>4</v>
      </c>
      <c r="C1828" s="59">
        <v>1</v>
      </c>
      <c r="D1828" s="59">
        <v>2</v>
      </c>
      <c r="E1828" s="59" t="s">
        <v>82</v>
      </c>
      <c r="F1828" s="59">
        <v>4</v>
      </c>
      <c r="G1828" s="227">
        <v>0</v>
      </c>
      <c r="H1828" s="227">
        <v>5</v>
      </c>
      <c r="I1828" s="227">
        <v>5</v>
      </c>
      <c r="J1828" s="59">
        <v>8200</v>
      </c>
      <c r="K1828" s="78">
        <f>VLOOKUP(class[[#This Row],[hwycov_id]],flow[[hwycov_id]:[flow_day]],2,FALSE)</f>
        <v>5606.4131649999999</v>
      </c>
      <c r="L1828" s="229">
        <f t="shared" si="87"/>
        <v>-0.3162910774390244</v>
      </c>
      <c r="M1828" s="228">
        <f t="shared" si="88"/>
        <v>-2593.5868350000001</v>
      </c>
      <c r="N1828" s="228">
        <f t="shared" si="89"/>
        <v>6726692.6706853174</v>
      </c>
      <c r="O1828" s="59" t="e">
        <f>VLOOKUP(class[[#This Row],[hwycov_id]],check!$A$2:$P$26,16,FALSE)</f>
        <v>#N/A</v>
      </c>
      <c r="P1828" s="59">
        <v>1852</v>
      </c>
      <c r="Q1828" s="304">
        <f>ROUND(class[[#This Row],[count]],-3)</f>
        <v>8000</v>
      </c>
      <c r="R1828" s="321">
        <f>VLOOKUP(class[[#This Row],[count_rd]],caltran!$J$2:$P$182,7,FALSE)</f>
        <v>4720.0000000000009</v>
      </c>
      <c r="S1828" s="321">
        <f>VLOOKUP(class[[#This Row],[count_rd]],caltran!$J$2:$P$182,6,FALSE)</f>
        <v>11280</v>
      </c>
      <c r="T1828" s="59">
        <f>IF(AND(class[[#This Row],[flow]]&gt;=class[[#This Row],[low]], class[[#This Row],[flow]]&lt;=class[[#This Row],[high]]),1,0)</f>
        <v>1</v>
      </c>
    </row>
    <row r="1829" spans="1:20">
      <c r="A1829" s="59">
        <v>5330</v>
      </c>
      <c r="B1829" s="59">
        <v>4</v>
      </c>
      <c r="C1829" s="59">
        <v>1</v>
      </c>
      <c r="D1829" s="59">
        <v>2</v>
      </c>
      <c r="E1829" s="59" t="s">
        <v>82</v>
      </c>
      <c r="F1829" s="59">
        <v>4</v>
      </c>
      <c r="G1829" s="227">
        <v>0</v>
      </c>
      <c r="H1829" s="227">
        <v>2</v>
      </c>
      <c r="I1829" s="227">
        <v>11</v>
      </c>
      <c r="J1829" s="59">
        <v>8300</v>
      </c>
      <c r="K1829" s="78">
        <f>VLOOKUP(class[[#This Row],[hwycov_id]],flow[[hwycov_id]:[flow_day]],2,FALSE)</f>
        <v>6471.8557959999998</v>
      </c>
      <c r="L1829" s="229">
        <f t="shared" si="87"/>
        <v>-0.22025833783132531</v>
      </c>
      <c r="M1829" s="228">
        <f t="shared" si="88"/>
        <v>-1828.1442040000002</v>
      </c>
      <c r="N1829" s="228">
        <f t="shared" si="89"/>
        <v>3342111.2306187944</v>
      </c>
      <c r="O1829" s="59" t="e">
        <f>VLOOKUP(class[[#This Row],[hwycov_id]],check!$A$2:$P$26,16,FALSE)</f>
        <v>#N/A</v>
      </c>
      <c r="P1829" s="59">
        <v>1853</v>
      </c>
      <c r="Q1829" s="304">
        <f>ROUND(class[[#This Row],[count]],-3)</f>
        <v>8000</v>
      </c>
      <c r="R1829" s="321">
        <f>VLOOKUP(class[[#This Row],[count_rd]],caltran!$J$2:$P$182,7,FALSE)</f>
        <v>4720.0000000000009</v>
      </c>
      <c r="S1829" s="321">
        <f>VLOOKUP(class[[#This Row],[count_rd]],caltran!$J$2:$P$182,6,FALSE)</f>
        <v>11280</v>
      </c>
      <c r="T1829" s="59">
        <f>IF(AND(class[[#This Row],[flow]]&gt;=class[[#This Row],[low]], class[[#This Row],[flow]]&lt;=class[[#This Row],[high]]),1,0)</f>
        <v>1</v>
      </c>
    </row>
    <row r="1830" spans="1:20">
      <c r="A1830" s="59">
        <v>389</v>
      </c>
      <c r="B1830" s="59">
        <v>4</v>
      </c>
      <c r="C1830" s="59">
        <v>1</v>
      </c>
      <c r="D1830" s="59">
        <v>2</v>
      </c>
      <c r="E1830" s="59" t="s">
        <v>82</v>
      </c>
      <c r="F1830" s="59">
        <v>4</v>
      </c>
      <c r="G1830" s="227">
        <v>0</v>
      </c>
      <c r="H1830" s="227">
        <v>3</v>
      </c>
      <c r="I1830" s="227">
        <v>14</v>
      </c>
      <c r="J1830" s="59">
        <v>8372</v>
      </c>
      <c r="K1830" s="78">
        <f>VLOOKUP(class[[#This Row],[hwycov_id]],flow[[hwycov_id]:[flow_day]],2,FALSE)</f>
        <v>14027.377876999999</v>
      </c>
      <c r="L1830" s="229">
        <f t="shared" si="87"/>
        <v>0.67551097431915896</v>
      </c>
      <c r="M1830" s="228">
        <f t="shared" si="88"/>
        <v>5655.377876999999</v>
      </c>
      <c r="N1830" s="228">
        <f t="shared" si="89"/>
        <v>31983298.931661017</v>
      </c>
      <c r="O1830" s="59" t="e">
        <f>VLOOKUP(class[[#This Row],[hwycov_id]],check!$A$2:$P$26,16,FALSE)</f>
        <v>#N/A</v>
      </c>
      <c r="P1830" s="59">
        <v>1854</v>
      </c>
      <c r="Q1830" s="304">
        <f>ROUND(class[[#This Row],[count]],-3)</f>
        <v>8000</v>
      </c>
      <c r="R1830" s="321">
        <f>VLOOKUP(class[[#This Row],[count_rd]],caltran!$J$2:$P$182,7,FALSE)</f>
        <v>4720.0000000000009</v>
      </c>
      <c r="S1830" s="321">
        <f>VLOOKUP(class[[#This Row],[count_rd]],caltran!$J$2:$P$182,6,FALSE)</f>
        <v>11280</v>
      </c>
      <c r="T1830" s="59">
        <f>IF(AND(class[[#This Row],[flow]]&gt;=class[[#This Row],[low]], class[[#This Row],[flow]]&lt;=class[[#This Row],[high]]),1,0)</f>
        <v>0</v>
      </c>
    </row>
    <row r="1831" spans="1:20">
      <c r="A1831" s="59">
        <v>23365</v>
      </c>
      <c r="B1831" s="59">
        <v>4</v>
      </c>
      <c r="C1831" s="59">
        <v>1</v>
      </c>
      <c r="D1831" s="59">
        <v>1</v>
      </c>
      <c r="E1831" s="59" t="s">
        <v>82</v>
      </c>
      <c r="F1831" s="59">
        <v>4</v>
      </c>
      <c r="G1831" s="227">
        <v>0</v>
      </c>
      <c r="H1831" s="227">
        <v>2</v>
      </c>
      <c r="I1831" s="227">
        <v>14</v>
      </c>
      <c r="J1831" s="59">
        <v>8391</v>
      </c>
      <c r="K1831" s="78">
        <f>VLOOKUP(class[[#This Row],[hwycov_id]],flow[[hwycov_id]:[flow_day]],2,FALSE)</f>
        <v>6878.0308989999994</v>
      </c>
      <c r="L1831" s="229">
        <f t="shared" si="87"/>
        <v>-0.18030855690620906</v>
      </c>
      <c r="M1831" s="228">
        <f t="shared" si="88"/>
        <v>-1512.9691010000006</v>
      </c>
      <c r="N1831" s="228">
        <f t="shared" si="89"/>
        <v>2289075.5005807499</v>
      </c>
      <c r="O1831" s="59" t="e">
        <f>VLOOKUP(class[[#This Row],[hwycov_id]],check!$A$2:$P$26,16,FALSE)</f>
        <v>#N/A</v>
      </c>
      <c r="P1831" s="59">
        <v>1855</v>
      </c>
      <c r="Q1831" s="304">
        <f>ROUND(class[[#This Row],[count]],-3)</f>
        <v>8000</v>
      </c>
      <c r="R1831" s="321">
        <f>VLOOKUP(class[[#This Row],[count_rd]],caltran!$J$2:$P$182,7,FALSE)</f>
        <v>4720.0000000000009</v>
      </c>
      <c r="S1831" s="321">
        <f>VLOOKUP(class[[#This Row],[count_rd]],caltran!$J$2:$P$182,6,FALSE)</f>
        <v>11280</v>
      </c>
      <c r="T1831" s="59">
        <f>IF(AND(class[[#This Row],[flow]]&gt;=class[[#This Row],[low]], class[[#This Row],[flow]]&lt;=class[[#This Row],[high]]),1,0)</f>
        <v>1</v>
      </c>
    </row>
    <row r="1832" spans="1:20">
      <c r="A1832" s="59">
        <v>20775</v>
      </c>
      <c r="B1832" s="59">
        <v>4</v>
      </c>
      <c r="C1832" s="59">
        <v>1</v>
      </c>
      <c r="D1832" s="59">
        <v>2</v>
      </c>
      <c r="E1832" s="59" t="s">
        <v>82</v>
      </c>
      <c r="F1832" s="59">
        <v>4</v>
      </c>
      <c r="G1832" s="227">
        <v>0</v>
      </c>
      <c r="H1832" s="227">
        <v>7</v>
      </c>
      <c r="I1832" s="227">
        <v>7</v>
      </c>
      <c r="J1832" s="59">
        <v>8400</v>
      </c>
      <c r="K1832" s="78">
        <f>VLOOKUP(class[[#This Row],[hwycov_id]],flow[[hwycov_id]:[flow_day]],2,FALSE)</f>
        <v>7419.4452010000005</v>
      </c>
      <c r="L1832" s="229">
        <f t="shared" si="87"/>
        <v>-0.11673271416666664</v>
      </c>
      <c r="M1832" s="228">
        <f t="shared" si="88"/>
        <v>-980.55479899999955</v>
      </c>
      <c r="N1832" s="228">
        <f t="shared" si="89"/>
        <v>961487.71384192957</v>
      </c>
      <c r="O1832" s="59" t="e">
        <f>VLOOKUP(class[[#This Row],[hwycov_id]],check!$A$2:$P$26,16,FALSE)</f>
        <v>#N/A</v>
      </c>
      <c r="P1832" s="59">
        <v>1856</v>
      </c>
      <c r="Q1832" s="304">
        <f>ROUND(class[[#This Row],[count]],-3)</f>
        <v>8000</v>
      </c>
      <c r="R1832" s="321">
        <f>VLOOKUP(class[[#This Row],[count_rd]],caltran!$J$2:$P$182,7,FALSE)</f>
        <v>4720.0000000000009</v>
      </c>
      <c r="S1832" s="321">
        <f>VLOOKUP(class[[#This Row],[count_rd]],caltran!$J$2:$P$182,6,FALSE)</f>
        <v>11280</v>
      </c>
      <c r="T1832" s="59">
        <f>IF(AND(class[[#This Row],[flow]]&gt;=class[[#This Row],[low]], class[[#This Row],[flow]]&lt;=class[[#This Row],[high]]),1,0)</f>
        <v>1</v>
      </c>
    </row>
    <row r="1833" spans="1:20">
      <c r="A1833" s="59">
        <v>3110</v>
      </c>
      <c r="B1833" s="59">
        <v>4</v>
      </c>
      <c r="C1833" s="59">
        <v>1</v>
      </c>
      <c r="D1833" s="59">
        <v>2</v>
      </c>
      <c r="E1833" s="59" t="s">
        <v>82</v>
      </c>
      <c r="F1833" s="59">
        <v>4</v>
      </c>
      <c r="G1833" s="227">
        <v>0</v>
      </c>
      <c r="H1833" s="227">
        <v>5</v>
      </c>
      <c r="I1833" s="227">
        <v>5</v>
      </c>
      <c r="J1833" s="59">
        <v>8400</v>
      </c>
      <c r="K1833" s="78">
        <f>VLOOKUP(class[[#This Row],[hwycov_id]],flow[[hwycov_id]:[flow_day]],2,FALSE)</f>
        <v>7230.7855620000009</v>
      </c>
      <c r="L1833" s="229">
        <f t="shared" si="87"/>
        <v>-0.13919219499999991</v>
      </c>
      <c r="M1833" s="228">
        <f t="shared" si="88"/>
        <v>-1169.2144379999991</v>
      </c>
      <c r="N1833" s="228">
        <f t="shared" si="89"/>
        <v>1367062.4020276538</v>
      </c>
      <c r="O1833" s="59" t="e">
        <f>VLOOKUP(class[[#This Row],[hwycov_id]],check!$A$2:$P$26,16,FALSE)</f>
        <v>#N/A</v>
      </c>
      <c r="P1833" s="59">
        <v>1857</v>
      </c>
      <c r="Q1833" s="304">
        <f>ROUND(class[[#This Row],[count]],-3)</f>
        <v>8000</v>
      </c>
      <c r="R1833" s="321">
        <f>VLOOKUP(class[[#This Row],[count_rd]],caltran!$J$2:$P$182,7,FALSE)</f>
        <v>4720.0000000000009</v>
      </c>
      <c r="S1833" s="321">
        <f>VLOOKUP(class[[#This Row],[count_rd]],caltran!$J$2:$P$182,6,FALSE)</f>
        <v>11280</v>
      </c>
      <c r="T1833" s="59">
        <f>IF(AND(class[[#This Row],[flow]]&gt;=class[[#This Row],[low]], class[[#This Row],[flow]]&lt;=class[[#This Row],[high]]),1,0)</f>
        <v>1</v>
      </c>
    </row>
    <row r="1834" spans="1:20">
      <c r="A1834" s="59">
        <v>6726</v>
      </c>
      <c r="B1834" s="59">
        <v>4</v>
      </c>
      <c r="C1834" s="59">
        <v>1</v>
      </c>
      <c r="D1834" s="59">
        <v>2</v>
      </c>
      <c r="E1834" s="59" t="s">
        <v>82</v>
      </c>
      <c r="F1834" s="59">
        <v>4</v>
      </c>
      <c r="G1834" s="227">
        <v>0</v>
      </c>
      <c r="H1834" s="227">
        <v>2</v>
      </c>
      <c r="I1834" s="227">
        <v>11</v>
      </c>
      <c r="J1834" s="59">
        <v>8400</v>
      </c>
      <c r="K1834" s="78">
        <f>VLOOKUP(class[[#This Row],[hwycov_id]],flow[[hwycov_id]:[flow_day]],2,FALSE)</f>
        <v>5946.1391160000003</v>
      </c>
      <c r="L1834" s="229">
        <f t="shared" si="87"/>
        <v>-0.29212629571428572</v>
      </c>
      <c r="M1834" s="228">
        <f t="shared" si="88"/>
        <v>-2453.8608839999997</v>
      </c>
      <c r="N1834" s="228">
        <f t="shared" si="89"/>
        <v>6021433.2380252602</v>
      </c>
      <c r="O1834" s="59" t="e">
        <f>VLOOKUP(class[[#This Row],[hwycov_id]],check!$A$2:$P$26,16,FALSE)</f>
        <v>#N/A</v>
      </c>
      <c r="P1834" s="59">
        <v>1858</v>
      </c>
      <c r="Q1834" s="304">
        <f>ROUND(class[[#This Row],[count]],-3)</f>
        <v>8000</v>
      </c>
      <c r="R1834" s="321">
        <f>VLOOKUP(class[[#This Row],[count_rd]],caltran!$J$2:$P$182,7,FALSE)</f>
        <v>4720.0000000000009</v>
      </c>
      <c r="S1834" s="321">
        <f>VLOOKUP(class[[#This Row],[count_rd]],caltran!$J$2:$P$182,6,FALSE)</f>
        <v>11280</v>
      </c>
      <c r="T1834" s="59">
        <f>IF(AND(class[[#This Row],[flow]]&gt;=class[[#This Row],[low]], class[[#This Row],[flow]]&lt;=class[[#This Row],[high]]),1,0)</f>
        <v>1</v>
      </c>
    </row>
    <row r="1835" spans="1:20">
      <c r="A1835" s="59">
        <v>14769</v>
      </c>
      <c r="B1835" s="59">
        <v>4</v>
      </c>
      <c r="C1835" s="59">
        <v>1</v>
      </c>
      <c r="D1835" s="59">
        <v>2</v>
      </c>
      <c r="E1835" s="59" t="s">
        <v>82</v>
      </c>
      <c r="F1835" s="59">
        <v>4</v>
      </c>
      <c r="G1835" s="227">
        <v>0</v>
      </c>
      <c r="H1835" s="227">
        <v>3</v>
      </c>
      <c r="I1835" s="227">
        <v>14</v>
      </c>
      <c r="J1835" s="59">
        <v>8450</v>
      </c>
      <c r="K1835" s="78">
        <f>VLOOKUP(class[[#This Row],[hwycov_id]],flow[[hwycov_id]:[flow_day]],2,FALSE)</f>
        <v>9711.1350080000011</v>
      </c>
      <c r="L1835" s="229">
        <f t="shared" si="87"/>
        <v>0.14924674650887582</v>
      </c>
      <c r="M1835" s="228">
        <f t="shared" si="88"/>
        <v>1261.1350080000011</v>
      </c>
      <c r="N1835" s="228">
        <f t="shared" si="89"/>
        <v>1590461.5084031629</v>
      </c>
      <c r="O1835" s="59" t="e">
        <f>VLOOKUP(class[[#This Row],[hwycov_id]],check!$A$2:$P$26,16,FALSE)</f>
        <v>#N/A</v>
      </c>
      <c r="P1835" s="59">
        <v>1859</v>
      </c>
      <c r="Q1835" s="304">
        <f>ROUND(class[[#This Row],[count]],-3)</f>
        <v>8000</v>
      </c>
      <c r="R1835" s="321">
        <f>VLOOKUP(class[[#This Row],[count_rd]],caltran!$J$2:$P$182,7,FALSE)</f>
        <v>4720.0000000000009</v>
      </c>
      <c r="S1835" s="321">
        <f>VLOOKUP(class[[#This Row],[count_rd]],caltran!$J$2:$P$182,6,FALSE)</f>
        <v>11280</v>
      </c>
      <c r="T1835" s="59">
        <f>IF(AND(class[[#This Row],[flow]]&gt;=class[[#This Row],[low]], class[[#This Row],[flow]]&lt;=class[[#This Row],[high]]),1,0)</f>
        <v>1</v>
      </c>
    </row>
    <row r="1836" spans="1:20">
      <c r="A1836" s="59">
        <v>3114</v>
      </c>
      <c r="B1836" s="59">
        <v>4</v>
      </c>
      <c r="C1836" s="59">
        <v>1</v>
      </c>
      <c r="D1836" s="59">
        <v>2</v>
      </c>
      <c r="E1836" s="59" t="s">
        <v>82</v>
      </c>
      <c r="F1836" s="59">
        <v>4</v>
      </c>
      <c r="G1836" s="227">
        <v>0</v>
      </c>
      <c r="H1836" s="227">
        <v>5</v>
      </c>
      <c r="I1836" s="227">
        <v>5</v>
      </c>
      <c r="J1836" s="59">
        <v>8600</v>
      </c>
      <c r="K1836" s="78">
        <f>VLOOKUP(class[[#This Row],[hwycov_id]],flow[[hwycov_id]:[flow_day]],2,FALSE)</f>
        <v>6077.0110480000003</v>
      </c>
      <c r="L1836" s="229">
        <f t="shared" si="87"/>
        <v>-0.29337080837209295</v>
      </c>
      <c r="M1836" s="228">
        <f t="shared" si="88"/>
        <v>-2522.9889519999997</v>
      </c>
      <c r="N1836" s="228">
        <f t="shared" si="89"/>
        <v>6365473.2519140569</v>
      </c>
      <c r="O1836" s="59" t="e">
        <f>VLOOKUP(class[[#This Row],[hwycov_id]],check!$A$2:$P$26,16,FALSE)</f>
        <v>#N/A</v>
      </c>
      <c r="P1836" s="59">
        <v>1860</v>
      </c>
      <c r="Q1836" s="304">
        <f>ROUND(class[[#This Row],[count]],-3)</f>
        <v>9000</v>
      </c>
      <c r="R1836" s="321">
        <f>VLOOKUP(class[[#This Row],[count_rd]],caltran!$J$2:$P$182,7,FALSE)</f>
        <v>5580</v>
      </c>
      <c r="S1836" s="321">
        <f>VLOOKUP(class[[#This Row],[count_rd]],caltran!$J$2:$P$182,6,FALSE)</f>
        <v>12419.999999999998</v>
      </c>
      <c r="T1836" s="59">
        <f>IF(AND(class[[#This Row],[flow]]&gt;=class[[#This Row],[low]], class[[#This Row],[flow]]&lt;=class[[#This Row],[high]]),1,0)</f>
        <v>1</v>
      </c>
    </row>
    <row r="1837" spans="1:20">
      <c r="A1837" s="59">
        <v>5830</v>
      </c>
      <c r="B1837" s="59">
        <v>4</v>
      </c>
      <c r="C1837" s="59">
        <v>1</v>
      </c>
      <c r="D1837" s="59">
        <v>2</v>
      </c>
      <c r="E1837" s="59" t="s">
        <v>82</v>
      </c>
      <c r="F1837" s="59">
        <v>4</v>
      </c>
      <c r="G1837" s="227">
        <v>0</v>
      </c>
      <c r="H1837" s="227">
        <v>2</v>
      </c>
      <c r="I1837" s="227">
        <v>14</v>
      </c>
      <c r="J1837" s="59">
        <v>8673</v>
      </c>
      <c r="K1837" s="78">
        <f>VLOOKUP(class[[#This Row],[hwycov_id]],flow[[hwycov_id]:[flow_day]],2,FALSE)</f>
        <v>14368.581313999999</v>
      </c>
      <c r="L1837" s="229">
        <f t="shared" si="87"/>
        <v>0.65670256128213977</v>
      </c>
      <c r="M1837" s="228">
        <f t="shared" si="88"/>
        <v>5695.5813139999991</v>
      </c>
      <c r="N1837" s="228">
        <f t="shared" si="89"/>
        <v>32439646.504385956</v>
      </c>
      <c r="O1837" s="59" t="e">
        <f>VLOOKUP(class[[#This Row],[hwycov_id]],check!$A$2:$P$26,16,FALSE)</f>
        <v>#N/A</v>
      </c>
      <c r="P1837" s="59">
        <v>1861</v>
      </c>
      <c r="Q1837" s="304">
        <f>ROUND(class[[#This Row],[count]],-3)</f>
        <v>9000</v>
      </c>
      <c r="R1837" s="321">
        <f>VLOOKUP(class[[#This Row],[count_rd]],caltran!$J$2:$P$182,7,FALSE)</f>
        <v>5580</v>
      </c>
      <c r="S1837" s="321">
        <f>VLOOKUP(class[[#This Row],[count_rd]],caltran!$J$2:$P$182,6,FALSE)</f>
        <v>12419.999999999998</v>
      </c>
      <c r="T1837" s="59">
        <f>IF(AND(class[[#This Row],[flow]]&gt;=class[[#This Row],[low]], class[[#This Row],[flow]]&lt;=class[[#This Row],[high]]),1,0)</f>
        <v>0</v>
      </c>
    </row>
    <row r="1838" spans="1:20">
      <c r="A1838" s="59">
        <v>5891</v>
      </c>
      <c r="B1838" s="59">
        <v>4</v>
      </c>
      <c r="C1838" s="59">
        <v>1</v>
      </c>
      <c r="D1838" s="59">
        <v>2</v>
      </c>
      <c r="E1838" s="59" t="s">
        <v>82</v>
      </c>
      <c r="F1838" s="59">
        <v>4</v>
      </c>
      <c r="G1838" s="227">
        <v>0</v>
      </c>
      <c r="H1838" s="227">
        <v>2</v>
      </c>
      <c r="I1838" s="227">
        <v>11</v>
      </c>
      <c r="J1838" s="59">
        <v>8800</v>
      </c>
      <c r="K1838" s="78">
        <f>VLOOKUP(class[[#This Row],[hwycov_id]],flow[[hwycov_id]:[flow_day]],2,FALSE)</f>
        <v>9610.1565559999999</v>
      </c>
      <c r="L1838" s="229">
        <f t="shared" si="87"/>
        <v>9.2063245000000071E-2</v>
      </c>
      <c r="M1838" s="228">
        <f t="shared" si="88"/>
        <v>810.15655599999991</v>
      </c>
      <c r="N1838" s="228">
        <f t="shared" si="89"/>
        <v>656353.64522978105</v>
      </c>
      <c r="O1838" s="59" t="e">
        <f>VLOOKUP(class[[#This Row],[hwycov_id]],check!$A$2:$P$26,16,FALSE)</f>
        <v>#N/A</v>
      </c>
      <c r="P1838" s="59">
        <v>1862</v>
      </c>
      <c r="Q1838" s="304">
        <f>ROUND(class[[#This Row],[count]],-3)</f>
        <v>9000</v>
      </c>
      <c r="R1838" s="321">
        <f>VLOOKUP(class[[#This Row],[count_rd]],caltran!$J$2:$P$182,7,FALSE)</f>
        <v>5580</v>
      </c>
      <c r="S1838" s="321">
        <f>VLOOKUP(class[[#This Row],[count_rd]],caltran!$J$2:$P$182,6,FALSE)</f>
        <v>12419.999999999998</v>
      </c>
      <c r="T1838" s="59">
        <f>IF(AND(class[[#This Row],[flow]]&gt;=class[[#This Row],[low]], class[[#This Row],[flow]]&lt;=class[[#This Row],[high]]),1,0)</f>
        <v>1</v>
      </c>
    </row>
    <row r="1839" spans="1:20">
      <c r="A1839" s="59">
        <v>3171</v>
      </c>
      <c r="B1839" s="59">
        <v>4</v>
      </c>
      <c r="C1839" s="59">
        <v>1</v>
      </c>
      <c r="D1839" s="59">
        <v>2</v>
      </c>
      <c r="E1839" s="59" t="s">
        <v>82</v>
      </c>
      <c r="F1839" s="59">
        <v>4</v>
      </c>
      <c r="G1839" s="227">
        <v>0</v>
      </c>
      <c r="H1839" s="227">
        <v>5</v>
      </c>
      <c r="I1839" s="227">
        <v>5</v>
      </c>
      <c r="J1839" s="59">
        <v>8800</v>
      </c>
      <c r="K1839" s="78">
        <f>VLOOKUP(class[[#This Row],[hwycov_id]],flow[[hwycov_id]:[flow_day]],2,FALSE)</f>
        <v>9656.4993529999992</v>
      </c>
      <c r="L1839" s="229">
        <f t="shared" si="87"/>
        <v>9.7329471931818068E-2</v>
      </c>
      <c r="M1839" s="228">
        <f t="shared" si="88"/>
        <v>856.49935299999925</v>
      </c>
      <c r="N1839" s="228">
        <f t="shared" si="89"/>
        <v>733591.1416894173</v>
      </c>
      <c r="O1839" s="59" t="e">
        <f>VLOOKUP(class[[#This Row],[hwycov_id]],check!$A$2:$P$26,16,FALSE)</f>
        <v>#N/A</v>
      </c>
      <c r="P1839" s="59">
        <v>1863</v>
      </c>
      <c r="Q1839" s="304">
        <f>ROUND(class[[#This Row],[count]],-3)</f>
        <v>9000</v>
      </c>
      <c r="R1839" s="321">
        <f>VLOOKUP(class[[#This Row],[count_rd]],caltran!$J$2:$P$182,7,FALSE)</f>
        <v>5580</v>
      </c>
      <c r="S1839" s="321">
        <f>VLOOKUP(class[[#This Row],[count_rd]],caltran!$J$2:$P$182,6,FALSE)</f>
        <v>12419.999999999998</v>
      </c>
      <c r="T1839" s="59">
        <f>IF(AND(class[[#This Row],[flow]]&gt;=class[[#This Row],[low]], class[[#This Row],[flow]]&lt;=class[[#This Row],[high]]),1,0)</f>
        <v>1</v>
      </c>
    </row>
    <row r="1840" spans="1:20">
      <c r="A1840" s="59">
        <v>9728</v>
      </c>
      <c r="B1840" s="59">
        <v>4</v>
      </c>
      <c r="C1840" s="59">
        <v>1</v>
      </c>
      <c r="D1840" s="59">
        <v>2</v>
      </c>
      <c r="E1840" s="59" t="s">
        <v>82</v>
      </c>
      <c r="F1840" s="59">
        <v>4</v>
      </c>
      <c r="G1840" s="227">
        <v>0</v>
      </c>
      <c r="H1840" s="227">
        <v>5</v>
      </c>
      <c r="I1840" s="227">
        <v>19</v>
      </c>
      <c r="J1840" s="59">
        <v>8800</v>
      </c>
      <c r="K1840" s="78">
        <f>VLOOKUP(class[[#This Row],[hwycov_id]],flow[[hwycov_id]:[flow_day]],2,FALSE)</f>
        <v>5004.8677659999994</v>
      </c>
      <c r="L1840" s="229">
        <f t="shared" si="87"/>
        <v>-0.43126502659090915</v>
      </c>
      <c r="M1840" s="228">
        <f t="shared" si="88"/>
        <v>-3795.1322340000006</v>
      </c>
      <c r="N1840" s="228">
        <f t="shared" si="89"/>
        <v>14403028.673545836</v>
      </c>
      <c r="O1840" s="59" t="e">
        <f>VLOOKUP(class[[#This Row],[hwycov_id]],check!$A$2:$P$26,16,FALSE)</f>
        <v>#N/A</v>
      </c>
      <c r="P1840" s="59">
        <v>1864</v>
      </c>
      <c r="Q1840" s="304">
        <f>ROUND(class[[#This Row],[count]],-3)</f>
        <v>9000</v>
      </c>
      <c r="R1840" s="321">
        <f>VLOOKUP(class[[#This Row],[count_rd]],caltran!$J$2:$P$182,7,FALSE)</f>
        <v>5580</v>
      </c>
      <c r="S1840" s="321">
        <f>VLOOKUP(class[[#This Row],[count_rd]],caltran!$J$2:$P$182,6,FALSE)</f>
        <v>12419.999999999998</v>
      </c>
      <c r="T1840" s="59">
        <f>IF(AND(class[[#This Row],[flow]]&gt;=class[[#This Row],[low]], class[[#This Row],[flow]]&lt;=class[[#This Row],[high]]),1,0)</f>
        <v>0</v>
      </c>
    </row>
    <row r="1841" spans="1:20">
      <c r="A1841" s="59">
        <v>9697</v>
      </c>
      <c r="B1841" s="59">
        <v>4</v>
      </c>
      <c r="C1841" s="59">
        <v>1</v>
      </c>
      <c r="D1841" s="59">
        <v>2</v>
      </c>
      <c r="E1841" s="59" t="s">
        <v>82</v>
      </c>
      <c r="F1841" s="59">
        <v>4</v>
      </c>
      <c r="G1841" s="227">
        <v>0</v>
      </c>
      <c r="H1841" s="227">
        <v>6</v>
      </c>
      <c r="I1841" s="227">
        <v>1</v>
      </c>
      <c r="J1841" s="59">
        <v>8900</v>
      </c>
      <c r="K1841" s="78">
        <f>VLOOKUP(class[[#This Row],[hwycov_id]],flow[[hwycov_id]:[flow_day]],2,FALSE)</f>
        <v>8541.7700430000004</v>
      </c>
      <c r="L1841" s="229">
        <f t="shared" si="87"/>
        <v>-4.0250556966292095E-2</v>
      </c>
      <c r="M1841" s="228">
        <f t="shared" si="88"/>
        <v>-358.22995699999956</v>
      </c>
      <c r="N1841" s="228">
        <f t="shared" si="89"/>
        <v>128328.70209222153</v>
      </c>
      <c r="O1841" s="59" t="e">
        <f>VLOOKUP(class[[#This Row],[hwycov_id]],check!$A$2:$P$26,16,FALSE)</f>
        <v>#N/A</v>
      </c>
      <c r="P1841" s="59">
        <v>1865</v>
      </c>
      <c r="Q1841" s="304">
        <f>ROUND(class[[#This Row],[count]],-3)</f>
        <v>9000</v>
      </c>
      <c r="R1841" s="321">
        <f>VLOOKUP(class[[#This Row],[count_rd]],caltran!$J$2:$P$182,7,FALSE)</f>
        <v>5580</v>
      </c>
      <c r="S1841" s="321">
        <f>VLOOKUP(class[[#This Row],[count_rd]],caltran!$J$2:$P$182,6,FALSE)</f>
        <v>12419.999999999998</v>
      </c>
      <c r="T1841" s="59">
        <f>IF(AND(class[[#This Row],[flow]]&gt;=class[[#This Row],[low]], class[[#This Row],[flow]]&lt;=class[[#This Row],[high]]),1,0)</f>
        <v>1</v>
      </c>
    </row>
    <row r="1842" spans="1:20">
      <c r="A1842" s="59">
        <v>18546</v>
      </c>
      <c r="B1842" s="59">
        <v>4</v>
      </c>
      <c r="C1842" s="59">
        <v>1</v>
      </c>
      <c r="D1842" s="59">
        <v>2</v>
      </c>
      <c r="E1842" s="59" t="s">
        <v>82</v>
      </c>
      <c r="F1842" s="59">
        <v>4</v>
      </c>
      <c r="G1842" s="227">
        <v>0</v>
      </c>
      <c r="H1842" s="227">
        <v>1</v>
      </c>
      <c r="I1842" s="227">
        <v>14</v>
      </c>
      <c r="J1842" s="59">
        <v>8934</v>
      </c>
      <c r="K1842" s="78">
        <f>VLOOKUP(class[[#This Row],[hwycov_id]],flow[[hwycov_id]:[flow_day]],2,FALSE)</f>
        <v>7650.216382999999</v>
      </c>
      <c r="L1842" s="229">
        <f t="shared" si="87"/>
        <v>-0.14369639769420206</v>
      </c>
      <c r="M1842" s="228">
        <f t="shared" si="88"/>
        <v>-1283.783617000001</v>
      </c>
      <c r="N1842" s="228">
        <f t="shared" si="89"/>
        <v>1648100.3752776051</v>
      </c>
      <c r="O1842" s="59" t="e">
        <f>VLOOKUP(class[[#This Row],[hwycov_id]],check!$A$2:$P$26,16,FALSE)</f>
        <v>#N/A</v>
      </c>
      <c r="P1842" s="59">
        <v>1866</v>
      </c>
      <c r="Q1842" s="304">
        <f>ROUND(class[[#This Row],[count]],-3)</f>
        <v>9000</v>
      </c>
      <c r="R1842" s="321">
        <f>VLOOKUP(class[[#This Row],[count_rd]],caltran!$J$2:$P$182,7,FALSE)</f>
        <v>5580</v>
      </c>
      <c r="S1842" s="321">
        <f>VLOOKUP(class[[#This Row],[count_rd]],caltran!$J$2:$P$182,6,FALSE)</f>
        <v>12419.999999999998</v>
      </c>
      <c r="T1842" s="59">
        <f>IF(AND(class[[#This Row],[flow]]&gt;=class[[#This Row],[low]], class[[#This Row],[flow]]&lt;=class[[#This Row],[high]]),1,0)</f>
        <v>1</v>
      </c>
    </row>
    <row r="1843" spans="1:20">
      <c r="A1843" s="59">
        <v>17563</v>
      </c>
      <c r="B1843" s="59">
        <v>4</v>
      </c>
      <c r="C1843" s="59">
        <v>1</v>
      </c>
      <c r="D1843" s="59">
        <v>2</v>
      </c>
      <c r="E1843" s="59" t="s">
        <v>82</v>
      </c>
      <c r="F1843" s="59">
        <v>4</v>
      </c>
      <c r="G1843" s="227">
        <v>0</v>
      </c>
      <c r="H1843" s="227">
        <v>4</v>
      </c>
      <c r="I1843" s="227">
        <v>8</v>
      </c>
      <c r="J1843" s="59">
        <v>9000</v>
      </c>
      <c r="K1843" s="78">
        <f>VLOOKUP(class[[#This Row],[hwycov_id]],flow[[hwycov_id]:[flow_day]],2,FALSE)</f>
        <v>11047.737152</v>
      </c>
      <c r="L1843" s="229">
        <f t="shared" si="87"/>
        <v>0.22752635022222223</v>
      </c>
      <c r="M1843" s="228">
        <f t="shared" si="88"/>
        <v>2047.7371519999997</v>
      </c>
      <c r="N1843" s="228">
        <f t="shared" si="89"/>
        <v>4193227.4436810696</v>
      </c>
      <c r="O1843" s="59" t="e">
        <f>VLOOKUP(class[[#This Row],[hwycov_id]],check!$A$2:$P$26,16,FALSE)</f>
        <v>#N/A</v>
      </c>
      <c r="P1843" s="59">
        <v>1867</v>
      </c>
      <c r="Q1843" s="304">
        <f>ROUND(class[[#This Row],[count]],-3)</f>
        <v>9000</v>
      </c>
      <c r="R1843" s="321">
        <f>VLOOKUP(class[[#This Row],[count_rd]],caltran!$J$2:$P$182,7,FALSE)</f>
        <v>5580</v>
      </c>
      <c r="S1843" s="321">
        <f>VLOOKUP(class[[#This Row],[count_rd]],caltran!$J$2:$P$182,6,FALSE)</f>
        <v>12419.999999999998</v>
      </c>
      <c r="T1843" s="59">
        <f>IF(AND(class[[#This Row],[flow]]&gt;=class[[#This Row],[low]], class[[#This Row],[flow]]&lt;=class[[#This Row],[high]]),1,0)</f>
        <v>1</v>
      </c>
    </row>
    <row r="1844" spans="1:20">
      <c r="A1844" s="59">
        <v>1451</v>
      </c>
      <c r="B1844" s="59">
        <v>4</v>
      </c>
      <c r="C1844" s="59">
        <v>1</v>
      </c>
      <c r="D1844" s="59">
        <v>2</v>
      </c>
      <c r="E1844" s="59" t="s">
        <v>82</v>
      </c>
      <c r="F1844" s="59">
        <v>4</v>
      </c>
      <c r="G1844" s="227">
        <v>0</v>
      </c>
      <c r="H1844" s="227">
        <v>5</v>
      </c>
      <c r="I1844" s="227">
        <v>5</v>
      </c>
      <c r="J1844" s="59">
        <v>9000</v>
      </c>
      <c r="K1844" s="78">
        <f>VLOOKUP(class[[#This Row],[hwycov_id]],flow[[hwycov_id]:[flow_day]],2,FALSE)</f>
        <v>13442.608247</v>
      </c>
      <c r="L1844" s="229">
        <f t="shared" si="87"/>
        <v>0.49362313855555562</v>
      </c>
      <c r="M1844" s="228">
        <f t="shared" si="88"/>
        <v>4442.6082470000001</v>
      </c>
      <c r="N1844" s="228">
        <f t="shared" si="89"/>
        <v>19736768.036312412</v>
      </c>
      <c r="O1844" s="59" t="e">
        <f>VLOOKUP(class[[#This Row],[hwycov_id]],check!$A$2:$P$26,16,FALSE)</f>
        <v>#N/A</v>
      </c>
      <c r="P1844" s="59">
        <v>1868</v>
      </c>
      <c r="Q1844" s="304">
        <f>ROUND(class[[#This Row],[count]],-3)</f>
        <v>9000</v>
      </c>
      <c r="R1844" s="321">
        <f>VLOOKUP(class[[#This Row],[count_rd]],caltran!$J$2:$P$182,7,FALSE)</f>
        <v>5580</v>
      </c>
      <c r="S1844" s="321">
        <f>VLOOKUP(class[[#This Row],[count_rd]],caltran!$J$2:$P$182,6,FALSE)</f>
        <v>12419.999999999998</v>
      </c>
      <c r="T1844" s="59">
        <f>IF(AND(class[[#This Row],[flow]]&gt;=class[[#This Row],[low]], class[[#This Row],[flow]]&lt;=class[[#This Row],[high]]),1,0)</f>
        <v>0</v>
      </c>
    </row>
    <row r="1845" spans="1:20">
      <c r="A1845" s="59">
        <v>6989</v>
      </c>
      <c r="B1845" s="59">
        <v>4</v>
      </c>
      <c r="C1845" s="59">
        <v>1</v>
      </c>
      <c r="D1845" s="59">
        <v>2</v>
      </c>
      <c r="E1845" s="59" t="s">
        <v>82</v>
      </c>
      <c r="F1845" s="59">
        <v>4</v>
      </c>
      <c r="G1845" s="227">
        <v>0</v>
      </c>
      <c r="H1845" s="227">
        <v>5</v>
      </c>
      <c r="I1845" s="227">
        <v>5</v>
      </c>
      <c r="J1845" s="59">
        <v>9000</v>
      </c>
      <c r="K1845" s="78">
        <f>VLOOKUP(class[[#This Row],[hwycov_id]],flow[[hwycov_id]:[flow_day]],2,FALSE)</f>
        <v>7288.9898979999998</v>
      </c>
      <c r="L1845" s="229">
        <f t="shared" si="87"/>
        <v>-0.19011223355555562</v>
      </c>
      <c r="M1845" s="228">
        <f t="shared" si="88"/>
        <v>-1711.0101020000002</v>
      </c>
      <c r="N1845" s="228">
        <f t="shared" si="89"/>
        <v>2927555.5691460511</v>
      </c>
      <c r="O1845" s="59" t="e">
        <f>VLOOKUP(class[[#This Row],[hwycov_id]],check!$A$2:$P$26,16,FALSE)</f>
        <v>#N/A</v>
      </c>
      <c r="P1845" s="59">
        <v>1869</v>
      </c>
      <c r="Q1845" s="304">
        <f>ROUND(class[[#This Row],[count]],-3)</f>
        <v>9000</v>
      </c>
      <c r="R1845" s="321">
        <f>VLOOKUP(class[[#This Row],[count_rd]],caltran!$J$2:$P$182,7,FALSE)</f>
        <v>5580</v>
      </c>
      <c r="S1845" s="321">
        <f>VLOOKUP(class[[#This Row],[count_rd]],caltran!$J$2:$P$182,6,FALSE)</f>
        <v>12419.999999999998</v>
      </c>
      <c r="T1845" s="59">
        <f>IF(AND(class[[#This Row],[flow]]&gt;=class[[#This Row],[low]], class[[#This Row],[flow]]&lt;=class[[#This Row],[high]]),1,0)</f>
        <v>1</v>
      </c>
    </row>
    <row r="1846" spans="1:20">
      <c r="A1846" s="59">
        <v>6863</v>
      </c>
      <c r="B1846" s="59">
        <v>4</v>
      </c>
      <c r="C1846" s="59">
        <v>1</v>
      </c>
      <c r="D1846" s="59">
        <v>2</v>
      </c>
      <c r="E1846" s="59" t="s">
        <v>82</v>
      </c>
      <c r="F1846" s="59">
        <v>4</v>
      </c>
      <c r="G1846" s="227">
        <v>0</v>
      </c>
      <c r="H1846" s="227">
        <v>3</v>
      </c>
      <c r="I1846" s="227">
        <v>14</v>
      </c>
      <c r="J1846" s="59">
        <v>9049</v>
      </c>
      <c r="K1846" s="78">
        <f>VLOOKUP(class[[#This Row],[hwycov_id]],flow[[hwycov_id]:[flow_day]],2,FALSE)</f>
        <v>11513.495392000001</v>
      </c>
      <c r="L1846" s="229">
        <f t="shared" si="87"/>
        <v>0.27235002674328657</v>
      </c>
      <c r="M1846" s="228">
        <f t="shared" si="88"/>
        <v>2464.4953920000007</v>
      </c>
      <c r="N1846" s="228">
        <f t="shared" si="89"/>
        <v>6073737.5371892368</v>
      </c>
      <c r="O1846" s="59" t="e">
        <f>VLOOKUP(class[[#This Row],[hwycov_id]],check!$A$2:$P$26,16,FALSE)</f>
        <v>#N/A</v>
      </c>
      <c r="P1846" s="59">
        <v>1870</v>
      </c>
      <c r="Q1846" s="304">
        <f>ROUND(class[[#This Row],[count]],-3)</f>
        <v>9000</v>
      </c>
      <c r="R1846" s="321">
        <f>VLOOKUP(class[[#This Row],[count_rd]],caltran!$J$2:$P$182,7,FALSE)</f>
        <v>5580</v>
      </c>
      <c r="S1846" s="321">
        <f>VLOOKUP(class[[#This Row],[count_rd]],caltran!$J$2:$P$182,6,FALSE)</f>
        <v>12419.999999999998</v>
      </c>
      <c r="T1846" s="59">
        <f>IF(AND(class[[#This Row],[flow]]&gt;=class[[#This Row],[low]], class[[#This Row],[flow]]&lt;=class[[#This Row],[high]]),1,0)</f>
        <v>1</v>
      </c>
    </row>
    <row r="1847" spans="1:20">
      <c r="A1847" s="59">
        <v>5904</v>
      </c>
      <c r="B1847" s="59">
        <v>4</v>
      </c>
      <c r="C1847" s="59">
        <v>1</v>
      </c>
      <c r="D1847" s="59">
        <v>2</v>
      </c>
      <c r="E1847" s="59" t="s">
        <v>82</v>
      </c>
      <c r="F1847" s="59">
        <v>4</v>
      </c>
      <c r="G1847" s="227">
        <v>0</v>
      </c>
      <c r="H1847" s="227">
        <v>2</v>
      </c>
      <c r="I1847" s="227">
        <v>11</v>
      </c>
      <c r="J1847" s="59">
        <v>9100</v>
      </c>
      <c r="K1847" s="78">
        <f>VLOOKUP(class[[#This Row],[hwycov_id]],flow[[hwycov_id]:[flow_day]],2,FALSE)</f>
        <v>12103.325263000001</v>
      </c>
      <c r="L1847" s="229">
        <f t="shared" si="87"/>
        <v>0.33003574318681328</v>
      </c>
      <c r="M1847" s="228">
        <f t="shared" si="88"/>
        <v>3003.3252630000006</v>
      </c>
      <c r="N1847" s="228">
        <f t="shared" si="89"/>
        <v>9019962.6353740226</v>
      </c>
      <c r="O1847" s="59" t="e">
        <f>VLOOKUP(class[[#This Row],[hwycov_id]],check!$A$2:$P$26,16,FALSE)</f>
        <v>#N/A</v>
      </c>
      <c r="P1847" s="59">
        <v>1871</v>
      </c>
      <c r="Q1847" s="304">
        <f>ROUND(class[[#This Row],[count]],-3)</f>
        <v>9000</v>
      </c>
      <c r="R1847" s="321">
        <f>VLOOKUP(class[[#This Row],[count_rd]],caltran!$J$2:$P$182,7,FALSE)</f>
        <v>5580</v>
      </c>
      <c r="S1847" s="321">
        <f>VLOOKUP(class[[#This Row],[count_rd]],caltran!$J$2:$P$182,6,FALSE)</f>
        <v>12419.999999999998</v>
      </c>
      <c r="T1847" s="59">
        <f>IF(AND(class[[#This Row],[flow]]&gt;=class[[#This Row],[low]], class[[#This Row],[flow]]&lt;=class[[#This Row],[high]]),1,0)</f>
        <v>1</v>
      </c>
    </row>
    <row r="1848" spans="1:20">
      <c r="A1848" s="59">
        <v>7893</v>
      </c>
      <c r="B1848" s="59">
        <v>4</v>
      </c>
      <c r="C1848" s="59">
        <v>1</v>
      </c>
      <c r="D1848" s="59">
        <v>2</v>
      </c>
      <c r="E1848" s="59" t="s">
        <v>82</v>
      </c>
      <c r="F1848" s="59">
        <v>4</v>
      </c>
      <c r="G1848" s="227">
        <v>0</v>
      </c>
      <c r="H1848" s="227">
        <v>5</v>
      </c>
      <c r="I1848" s="227">
        <v>9</v>
      </c>
      <c r="J1848" s="59">
        <v>9100</v>
      </c>
      <c r="K1848" s="78">
        <f>VLOOKUP(class[[#This Row],[hwycov_id]],flow[[hwycov_id]:[flow_day]],2,FALSE)</f>
        <v>8133.9706560000004</v>
      </c>
      <c r="L1848" s="229">
        <f t="shared" si="87"/>
        <v>-0.10615707076923075</v>
      </c>
      <c r="M1848" s="228">
        <f t="shared" si="88"/>
        <v>-966.02934399999958</v>
      </c>
      <c r="N1848" s="228">
        <f t="shared" si="89"/>
        <v>933212.69346906955</v>
      </c>
      <c r="O1848" s="59" t="e">
        <f>VLOOKUP(class[[#This Row],[hwycov_id]],check!$A$2:$P$26,16,FALSE)</f>
        <v>#N/A</v>
      </c>
      <c r="P1848" s="59">
        <v>1872</v>
      </c>
      <c r="Q1848" s="304">
        <f>ROUND(class[[#This Row],[count]],-3)</f>
        <v>9000</v>
      </c>
      <c r="R1848" s="321">
        <f>VLOOKUP(class[[#This Row],[count_rd]],caltran!$J$2:$P$182,7,FALSE)</f>
        <v>5580</v>
      </c>
      <c r="S1848" s="321">
        <f>VLOOKUP(class[[#This Row],[count_rd]],caltran!$J$2:$P$182,6,FALSE)</f>
        <v>12419.999999999998</v>
      </c>
      <c r="T1848" s="59">
        <f>IF(AND(class[[#This Row],[flow]]&gt;=class[[#This Row],[low]], class[[#This Row],[flow]]&lt;=class[[#This Row],[high]]),1,0)</f>
        <v>1</v>
      </c>
    </row>
    <row r="1849" spans="1:20">
      <c r="A1849" s="59">
        <v>14771</v>
      </c>
      <c r="B1849" s="59">
        <v>4</v>
      </c>
      <c r="C1849" s="59">
        <v>1</v>
      </c>
      <c r="D1849" s="59">
        <v>2</v>
      </c>
      <c r="E1849" s="59" t="s">
        <v>82</v>
      </c>
      <c r="F1849" s="59">
        <v>4</v>
      </c>
      <c r="G1849" s="227">
        <v>0</v>
      </c>
      <c r="H1849" s="227">
        <v>3</v>
      </c>
      <c r="I1849" s="227">
        <v>14</v>
      </c>
      <c r="J1849" s="59">
        <v>9160</v>
      </c>
      <c r="K1849" s="78">
        <f>VLOOKUP(class[[#This Row],[hwycov_id]],flow[[hwycov_id]:[flow_day]],2,FALSE)</f>
        <v>17069.016631999999</v>
      </c>
      <c r="L1849" s="229">
        <f t="shared" si="87"/>
        <v>0.86342976331877708</v>
      </c>
      <c r="M1849" s="228">
        <f t="shared" si="88"/>
        <v>7909.0166319999989</v>
      </c>
      <c r="N1849" s="228">
        <f t="shared" si="89"/>
        <v>62552544.085252605</v>
      </c>
      <c r="O1849" s="59" t="e">
        <f>VLOOKUP(class[[#This Row],[hwycov_id]],check!$A$2:$P$26,16,FALSE)</f>
        <v>#N/A</v>
      </c>
      <c r="P1849" s="59">
        <v>1873</v>
      </c>
      <c r="Q1849" s="304">
        <f>ROUND(class[[#This Row],[count]],-3)</f>
        <v>9000</v>
      </c>
      <c r="R1849" s="321">
        <f>VLOOKUP(class[[#This Row],[count_rd]],caltran!$J$2:$P$182,7,FALSE)</f>
        <v>5580</v>
      </c>
      <c r="S1849" s="321">
        <f>VLOOKUP(class[[#This Row],[count_rd]],caltran!$J$2:$P$182,6,FALSE)</f>
        <v>12419.999999999998</v>
      </c>
      <c r="T1849" s="59">
        <f>IF(AND(class[[#This Row],[flow]]&gt;=class[[#This Row],[low]], class[[#This Row],[flow]]&lt;=class[[#This Row],[high]]),1,0)</f>
        <v>0</v>
      </c>
    </row>
    <row r="1850" spans="1:20">
      <c r="A1850" s="59">
        <v>15286</v>
      </c>
      <c r="B1850" s="59">
        <v>4</v>
      </c>
      <c r="C1850" s="59">
        <v>1</v>
      </c>
      <c r="D1850" s="59">
        <v>2</v>
      </c>
      <c r="E1850" s="59" t="s">
        <v>82</v>
      </c>
      <c r="F1850" s="59">
        <v>4</v>
      </c>
      <c r="G1850" s="227">
        <v>0</v>
      </c>
      <c r="H1850" s="227">
        <v>5</v>
      </c>
      <c r="I1850" s="227">
        <v>16</v>
      </c>
      <c r="J1850" s="59">
        <v>9200</v>
      </c>
      <c r="K1850" s="78">
        <f>VLOOKUP(class[[#This Row],[hwycov_id]],flow[[hwycov_id]:[flow_day]],2,FALSE)</f>
        <v>5184.60959</v>
      </c>
      <c r="L1850" s="229">
        <f t="shared" si="87"/>
        <v>-0.43645547934782614</v>
      </c>
      <c r="M1850" s="228">
        <f t="shared" si="88"/>
        <v>-4015.39041</v>
      </c>
      <c r="N1850" s="228">
        <f t="shared" si="89"/>
        <v>16123360.144719968</v>
      </c>
      <c r="O1850" s="59" t="e">
        <f>VLOOKUP(class[[#This Row],[hwycov_id]],check!$A$2:$P$26,16,FALSE)</f>
        <v>#N/A</v>
      </c>
      <c r="P1850" s="59">
        <v>1874</v>
      </c>
      <c r="Q1850" s="304">
        <f>ROUND(class[[#This Row],[count]],-3)</f>
        <v>9000</v>
      </c>
      <c r="R1850" s="321">
        <f>VLOOKUP(class[[#This Row],[count_rd]],caltran!$J$2:$P$182,7,FALSE)</f>
        <v>5580</v>
      </c>
      <c r="S1850" s="321">
        <f>VLOOKUP(class[[#This Row],[count_rd]],caltran!$J$2:$P$182,6,FALSE)</f>
        <v>12419.999999999998</v>
      </c>
      <c r="T1850" s="59">
        <f>IF(AND(class[[#This Row],[flow]]&gt;=class[[#This Row],[low]], class[[#This Row],[flow]]&lt;=class[[#This Row],[high]]),1,0)</f>
        <v>0</v>
      </c>
    </row>
    <row r="1851" spans="1:20">
      <c r="A1851" s="59">
        <v>15525</v>
      </c>
      <c r="B1851" s="59">
        <v>4</v>
      </c>
      <c r="C1851" s="59">
        <v>1</v>
      </c>
      <c r="D1851" s="59">
        <v>2</v>
      </c>
      <c r="E1851" s="59" t="s">
        <v>82</v>
      </c>
      <c r="F1851" s="59">
        <v>4</v>
      </c>
      <c r="G1851" s="227">
        <v>0</v>
      </c>
      <c r="H1851" s="227">
        <v>2</v>
      </c>
      <c r="I1851" s="227">
        <v>3</v>
      </c>
      <c r="J1851" s="59">
        <v>9200</v>
      </c>
      <c r="K1851" s="78">
        <f>VLOOKUP(class[[#This Row],[hwycov_id]],flow[[hwycov_id]:[flow_day]],2,FALSE)</f>
        <v>9195.4398340000007</v>
      </c>
      <c r="L1851" s="229">
        <f t="shared" si="87"/>
        <v>-4.9567021739127526E-4</v>
      </c>
      <c r="M1851" s="228">
        <f t="shared" si="88"/>
        <v>-4.5601659999992989</v>
      </c>
      <c r="N1851" s="228">
        <f t="shared" si="89"/>
        <v>20.795113947549606</v>
      </c>
      <c r="O1851" s="59" t="e">
        <f>VLOOKUP(class[[#This Row],[hwycov_id]],check!$A$2:$P$26,16,FALSE)</f>
        <v>#N/A</v>
      </c>
      <c r="P1851" s="59">
        <v>1875</v>
      </c>
      <c r="Q1851" s="304">
        <f>ROUND(class[[#This Row],[count]],-3)</f>
        <v>9000</v>
      </c>
      <c r="R1851" s="321">
        <f>VLOOKUP(class[[#This Row],[count_rd]],caltran!$J$2:$P$182,7,FALSE)</f>
        <v>5580</v>
      </c>
      <c r="S1851" s="321">
        <f>VLOOKUP(class[[#This Row],[count_rd]],caltran!$J$2:$P$182,6,FALSE)</f>
        <v>12419.999999999998</v>
      </c>
      <c r="T1851" s="59">
        <f>IF(AND(class[[#This Row],[flow]]&gt;=class[[#This Row],[low]], class[[#This Row],[flow]]&lt;=class[[#This Row],[high]]),1,0)</f>
        <v>1</v>
      </c>
    </row>
    <row r="1852" spans="1:20">
      <c r="A1852" s="59">
        <v>19174</v>
      </c>
      <c r="B1852" s="59">
        <v>4</v>
      </c>
      <c r="C1852" s="59">
        <v>1</v>
      </c>
      <c r="D1852" s="59">
        <v>2</v>
      </c>
      <c r="E1852" s="59" t="s">
        <v>82</v>
      </c>
      <c r="F1852" s="59">
        <v>4</v>
      </c>
      <c r="G1852" s="227">
        <v>0</v>
      </c>
      <c r="H1852" s="227">
        <v>4</v>
      </c>
      <c r="I1852" s="227">
        <v>8</v>
      </c>
      <c r="J1852" s="59">
        <v>9200</v>
      </c>
      <c r="K1852" s="78">
        <f>VLOOKUP(class[[#This Row],[hwycov_id]],flow[[hwycov_id]:[flow_day]],2,FALSE)</f>
        <v>6749.1469190000007</v>
      </c>
      <c r="L1852" s="229">
        <f t="shared" si="87"/>
        <v>-0.26639707402173907</v>
      </c>
      <c r="M1852" s="228">
        <f t="shared" si="88"/>
        <v>-2450.8530809999993</v>
      </c>
      <c r="N1852" s="228">
        <f t="shared" si="89"/>
        <v>6006680.8246471891</v>
      </c>
      <c r="O1852" s="59" t="e">
        <f>VLOOKUP(class[[#This Row],[hwycov_id]],check!$A$2:$P$26,16,FALSE)</f>
        <v>#N/A</v>
      </c>
      <c r="P1852" s="59">
        <v>1876</v>
      </c>
      <c r="Q1852" s="304">
        <f>ROUND(class[[#This Row],[count]],-3)</f>
        <v>9000</v>
      </c>
      <c r="R1852" s="321">
        <f>VLOOKUP(class[[#This Row],[count_rd]],caltran!$J$2:$P$182,7,FALSE)</f>
        <v>5580</v>
      </c>
      <c r="S1852" s="321">
        <f>VLOOKUP(class[[#This Row],[count_rd]],caltran!$J$2:$P$182,6,FALSE)</f>
        <v>12419.999999999998</v>
      </c>
      <c r="T1852" s="59">
        <f>IF(AND(class[[#This Row],[flow]]&gt;=class[[#This Row],[low]], class[[#This Row],[flow]]&lt;=class[[#This Row],[high]]),1,0)</f>
        <v>1</v>
      </c>
    </row>
    <row r="1853" spans="1:20">
      <c r="A1853" s="59">
        <v>5121</v>
      </c>
      <c r="B1853" s="59">
        <v>4</v>
      </c>
      <c r="C1853" s="59">
        <v>1</v>
      </c>
      <c r="D1853" s="59">
        <v>2</v>
      </c>
      <c r="E1853" s="59" t="s">
        <v>82</v>
      </c>
      <c r="F1853" s="59">
        <v>4</v>
      </c>
      <c r="G1853" s="227">
        <v>0</v>
      </c>
      <c r="H1853" s="227">
        <v>2</v>
      </c>
      <c r="I1853" s="227">
        <v>11</v>
      </c>
      <c r="J1853" s="59">
        <v>9200</v>
      </c>
      <c r="K1853" s="78">
        <f>VLOOKUP(class[[#This Row],[hwycov_id]],flow[[hwycov_id]:[flow_day]],2,FALSE)</f>
        <v>8868.7965560000011</v>
      </c>
      <c r="L1853" s="229">
        <f t="shared" si="87"/>
        <v>-3.6000374347825992E-2</v>
      </c>
      <c r="M1853" s="228">
        <f t="shared" si="88"/>
        <v>-331.20344399999885</v>
      </c>
      <c r="N1853" s="228">
        <f t="shared" si="89"/>
        <v>109695.72131746038</v>
      </c>
      <c r="O1853" s="59" t="e">
        <f>VLOOKUP(class[[#This Row],[hwycov_id]],check!$A$2:$P$26,16,FALSE)</f>
        <v>#N/A</v>
      </c>
      <c r="P1853" s="59">
        <v>1877</v>
      </c>
      <c r="Q1853" s="304">
        <f>ROUND(class[[#This Row],[count]],-3)</f>
        <v>9000</v>
      </c>
      <c r="R1853" s="321">
        <f>VLOOKUP(class[[#This Row],[count_rd]],caltran!$J$2:$P$182,7,FALSE)</f>
        <v>5580</v>
      </c>
      <c r="S1853" s="321">
        <f>VLOOKUP(class[[#This Row],[count_rd]],caltran!$J$2:$P$182,6,FALSE)</f>
        <v>12419.999999999998</v>
      </c>
      <c r="T1853" s="59">
        <f>IF(AND(class[[#This Row],[flow]]&gt;=class[[#This Row],[low]], class[[#This Row],[flow]]&lt;=class[[#This Row],[high]]),1,0)</f>
        <v>1</v>
      </c>
    </row>
    <row r="1854" spans="1:20">
      <c r="A1854" s="59">
        <v>1611</v>
      </c>
      <c r="B1854" s="59">
        <v>4</v>
      </c>
      <c r="C1854" s="59">
        <v>1</v>
      </c>
      <c r="D1854" s="59">
        <v>2</v>
      </c>
      <c r="E1854" s="59" t="s">
        <v>82</v>
      </c>
      <c r="F1854" s="59">
        <v>4</v>
      </c>
      <c r="G1854" s="227">
        <v>0</v>
      </c>
      <c r="H1854" s="227">
        <v>5</v>
      </c>
      <c r="I1854" s="227">
        <v>5</v>
      </c>
      <c r="J1854" s="59">
        <v>9200</v>
      </c>
      <c r="K1854" s="78">
        <f>VLOOKUP(class[[#This Row],[hwycov_id]],flow[[hwycov_id]:[flow_day]],2,FALSE)</f>
        <v>11034.561386000001</v>
      </c>
      <c r="L1854" s="229">
        <f t="shared" si="87"/>
        <v>0.19940884630434796</v>
      </c>
      <c r="M1854" s="228">
        <f t="shared" si="88"/>
        <v>1834.5613860000012</v>
      </c>
      <c r="N1854" s="228">
        <f t="shared" si="89"/>
        <v>3365615.4790022457</v>
      </c>
      <c r="O1854" s="59" t="e">
        <f>VLOOKUP(class[[#This Row],[hwycov_id]],check!$A$2:$P$26,16,FALSE)</f>
        <v>#N/A</v>
      </c>
      <c r="P1854" s="59">
        <v>1878</v>
      </c>
      <c r="Q1854" s="304">
        <f>ROUND(class[[#This Row],[count]],-3)</f>
        <v>9000</v>
      </c>
      <c r="R1854" s="321">
        <f>VLOOKUP(class[[#This Row],[count_rd]],caltran!$J$2:$P$182,7,FALSE)</f>
        <v>5580</v>
      </c>
      <c r="S1854" s="321">
        <f>VLOOKUP(class[[#This Row],[count_rd]],caltran!$J$2:$P$182,6,FALSE)</f>
        <v>12419.999999999998</v>
      </c>
      <c r="T1854" s="59">
        <f>IF(AND(class[[#This Row],[flow]]&gt;=class[[#This Row],[low]], class[[#This Row],[flow]]&lt;=class[[#This Row],[high]]),1,0)</f>
        <v>1</v>
      </c>
    </row>
    <row r="1855" spans="1:20">
      <c r="A1855" s="59">
        <v>1085</v>
      </c>
      <c r="B1855" s="59">
        <v>4</v>
      </c>
      <c r="C1855" s="59">
        <v>1</v>
      </c>
      <c r="D1855" s="59">
        <v>2</v>
      </c>
      <c r="E1855" s="59" t="s">
        <v>82</v>
      </c>
      <c r="F1855" s="59">
        <v>4</v>
      </c>
      <c r="G1855" s="227">
        <v>0</v>
      </c>
      <c r="H1855" s="227">
        <v>5</v>
      </c>
      <c r="I1855" s="227">
        <v>5</v>
      </c>
      <c r="J1855" s="59">
        <v>9200</v>
      </c>
      <c r="K1855" s="78">
        <f>VLOOKUP(class[[#This Row],[hwycov_id]],flow[[hwycov_id]:[flow_day]],2,FALSE)</f>
        <v>9937.1824099999976</v>
      </c>
      <c r="L1855" s="229">
        <f t="shared" si="87"/>
        <v>8.0128522826086623E-2</v>
      </c>
      <c r="M1855" s="228">
        <f t="shared" si="88"/>
        <v>737.18240999999762</v>
      </c>
      <c r="N1855" s="228">
        <f t="shared" si="89"/>
        <v>543437.90561340458</v>
      </c>
      <c r="O1855" s="59" t="e">
        <f>VLOOKUP(class[[#This Row],[hwycov_id]],check!$A$2:$P$26,16,FALSE)</f>
        <v>#N/A</v>
      </c>
      <c r="P1855" s="59">
        <v>1879</v>
      </c>
      <c r="Q1855" s="304">
        <f>ROUND(class[[#This Row],[count]],-3)</f>
        <v>9000</v>
      </c>
      <c r="R1855" s="321">
        <f>VLOOKUP(class[[#This Row],[count_rd]],caltran!$J$2:$P$182,7,FALSE)</f>
        <v>5580</v>
      </c>
      <c r="S1855" s="321">
        <f>VLOOKUP(class[[#This Row],[count_rd]],caltran!$J$2:$P$182,6,FALSE)</f>
        <v>12419.999999999998</v>
      </c>
      <c r="T1855" s="59">
        <f>IF(AND(class[[#This Row],[flow]]&gt;=class[[#This Row],[low]], class[[#This Row],[flow]]&lt;=class[[#This Row],[high]]),1,0)</f>
        <v>1</v>
      </c>
    </row>
    <row r="1856" spans="1:20">
      <c r="A1856" s="59">
        <v>18539</v>
      </c>
      <c r="B1856" s="59">
        <v>4</v>
      </c>
      <c r="C1856" s="59">
        <v>1</v>
      </c>
      <c r="D1856" s="59">
        <v>2</v>
      </c>
      <c r="E1856" s="59" t="s">
        <v>82</v>
      </c>
      <c r="F1856" s="59">
        <v>4</v>
      </c>
      <c r="G1856" s="227">
        <v>0</v>
      </c>
      <c r="H1856" s="227">
        <v>1</v>
      </c>
      <c r="I1856" s="227">
        <v>14</v>
      </c>
      <c r="J1856" s="59">
        <v>9215</v>
      </c>
      <c r="K1856" s="78">
        <f>VLOOKUP(class[[#This Row],[hwycov_id]],flow[[hwycov_id]:[flow_day]],2,FALSE)</f>
        <v>6593.8144359999997</v>
      </c>
      <c r="L1856" s="229">
        <f t="shared" si="87"/>
        <v>-0.28444770092240912</v>
      </c>
      <c r="M1856" s="228">
        <f t="shared" si="88"/>
        <v>-2621.1855640000003</v>
      </c>
      <c r="N1856" s="228">
        <f t="shared" si="89"/>
        <v>6870613.7609219998</v>
      </c>
      <c r="O1856" s="59" t="e">
        <f>VLOOKUP(class[[#This Row],[hwycov_id]],check!$A$2:$P$26,16,FALSE)</f>
        <v>#N/A</v>
      </c>
      <c r="P1856" s="59">
        <v>1880</v>
      </c>
      <c r="Q1856" s="304">
        <f>ROUND(class[[#This Row],[count]],-3)</f>
        <v>9000</v>
      </c>
      <c r="R1856" s="321">
        <f>VLOOKUP(class[[#This Row],[count_rd]],caltran!$J$2:$P$182,7,FALSE)</f>
        <v>5580</v>
      </c>
      <c r="S1856" s="321">
        <f>VLOOKUP(class[[#This Row],[count_rd]],caltran!$J$2:$P$182,6,FALSE)</f>
        <v>12419.999999999998</v>
      </c>
      <c r="T1856" s="59">
        <f>IF(AND(class[[#This Row],[flow]]&gt;=class[[#This Row],[low]], class[[#This Row],[flow]]&lt;=class[[#This Row],[high]]),1,0)</f>
        <v>1</v>
      </c>
    </row>
    <row r="1857" spans="1:20">
      <c r="A1857" s="59">
        <v>18777</v>
      </c>
      <c r="B1857" s="59">
        <v>4</v>
      </c>
      <c r="C1857" s="59">
        <v>1</v>
      </c>
      <c r="D1857" s="59">
        <v>1</v>
      </c>
      <c r="E1857" s="59" t="s">
        <v>82</v>
      </c>
      <c r="F1857" s="59">
        <v>4</v>
      </c>
      <c r="G1857" s="227">
        <v>0</v>
      </c>
      <c r="H1857" s="227">
        <v>1</v>
      </c>
      <c r="I1857" s="227">
        <v>14</v>
      </c>
      <c r="J1857" s="59">
        <v>9224</v>
      </c>
      <c r="K1857" s="78">
        <f>VLOOKUP(class[[#This Row],[hwycov_id]],flow[[hwycov_id]:[flow_day]],2,FALSE)</f>
        <v>7709.5552369999996</v>
      </c>
      <c r="L1857" s="229">
        <f t="shared" si="87"/>
        <v>-0.16418525184301824</v>
      </c>
      <c r="M1857" s="228">
        <f t="shared" si="88"/>
        <v>-1514.4447630000004</v>
      </c>
      <c r="N1857" s="228">
        <f t="shared" si="89"/>
        <v>2293542.9401781275</v>
      </c>
      <c r="O1857" s="59" t="e">
        <f>VLOOKUP(class[[#This Row],[hwycov_id]],check!$A$2:$P$26,16,FALSE)</f>
        <v>#N/A</v>
      </c>
      <c r="P1857" s="59">
        <v>1881</v>
      </c>
      <c r="Q1857" s="304">
        <f>ROUND(class[[#This Row],[count]],-3)</f>
        <v>9000</v>
      </c>
      <c r="R1857" s="321">
        <f>VLOOKUP(class[[#This Row],[count_rd]],caltran!$J$2:$P$182,7,FALSE)</f>
        <v>5580</v>
      </c>
      <c r="S1857" s="321">
        <f>VLOOKUP(class[[#This Row],[count_rd]],caltran!$J$2:$P$182,6,FALSE)</f>
        <v>12419.999999999998</v>
      </c>
      <c r="T1857" s="59">
        <f>IF(AND(class[[#This Row],[flow]]&gt;=class[[#This Row],[low]], class[[#This Row],[flow]]&lt;=class[[#This Row],[high]]),1,0)</f>
        <v>1</v>
      </c>
    </row>
    <row r="1858" spans="1:20">
      <c r="A1858" s="59">
        <v>17077</v>
      </c>
      <c r="B1858" s="59">
        <v>4</v>
      </c>
      <c r="C1858" s="59">
        <v>1</v>
      </c>
      <c r="D1858" s="59">
        <v>2</v>
      </c>
      <c r="E1858" s="59" t="s">
        <v>82</v>
      </c>
      <c r="F1858" s="59">
        <v>4</v>
      </c>
      <c r="G1858" s="227">
        <v>0</v>
      </c>
      <c r="H1858" s="227">
        <v>5</v>
      </c>
      <c r="I1858" s="227">
        <v>5</v>
      </c>
      <c r="J1858" s="59">
        <v>9300</v>
      </c>
      <c r="K1858" s="78">
        <f>VLOOKUP(class[[#This Row],[hwycov_id]],flow[[hwycov_id]:[flow_day]],2,FALSE)</f>
        <v>12770.99136</v>
      </c>
      <c r="L1858" s="229">
        <f t="shared" ref="L1858:L1921" si="90">K1858/J1858-1</f>
        <v>0.37322487741935473</v>
      </c>
      <c r="M1858" s="228">
        <f t="shared" ref="M1858:M1921" si="91">K1858-J1858</f>
        <v>3470.99136</v>
      </c>
      <c r="N1858" s="228">
        <f t="shared" ref="N1858:N1921" si="92">POWER(M1858,2)</f>
        <v>12047781.02119465</v>
      </c>
      <c r="O1858" s="59" t="e">
        <f>VLOOKUP(class[[#This Row],[hwycov_id]],check!$A$2:$P$26,16,FALSE)</f>
        <v>#N/A</v>
      </c>
      <c r="P1858" s="59">
        <v>1882</v>
      </c>
      <c r="Q1858" s="304">
        <f>ROUND(class[[#This Row],[count]],-3)</f>
        <v>9000</v>
      </c>
      <c r="R1858" s="321">
        <f>VLOOKUP(class[[#This Row],[count_rd]],caltran!$J$2:$P$182,7,FALSE)</f>
        <v>5580</v>
      </c>
      <c r="S1858" s="321">
        <f>VLOOKUP(class[[#This Row],[count_rd]],caltran!$J$2:$P$182,6,FALSE)</f>
        <v>12419.999999999998</v>
      </c>
      <c r="T1858" s="59">
        <f>IF(AND(class[[#This Row],[flow]]&gt;=class[[#This Row],[low]], class[[#This Row],[flow]]&lt;=class[[#This Row],[high]]),1,0)</f>
        <v>0</v>
      </c>
    </row>
    <row r="1859" spans="1:20">
      <c r="A1859" s="59">
        <v>187</v>
      </c>
      <c r="B1859" s="59">
        <v>4</v>
      </c>
      <c r="C1859" s="59">
        <v>1</v>
      </c>
      <c r="D1859" s="59">
        <v>2</v>
      </c>
      <c r="E1859" s="59" t="s">
        <v>82</v>
      </c>
      <c r="F1859" s="59">
        <v>4</v>
      </c>
      <c r="G1859" s="227">
        <v>0</v>
      </c>
      <c r="H1859" s="227">
        <v>2</v>
      </c>
      <c r="I1859" s="227">
        <v>11</v>
      </c>
      <c r="J1859" s="59">
        <v>9300</v>
      </c>
      <c r="K1859" s="78">
        <f>VLOOKUP(class[[#This Row],[hwycov_id]],flow[[hwycov_id]:[flow_day]],2,FALSE)</f>
        <v>6914.6897449999997</v>
      </c>
      <c r="L1859" s="229">
        <f t="shared" si="90"/>
        <v>-0.25648497365591405</v>
      </c>
      <c r="M1859" s="228">
        <f t="shared" si="91"/>
        <v>-2385.3102550000003</v>
      </c>
      <c r="N1859" s="228">
        <f t="shared" si="92"/>
        <v>5689705.0126081668</v>
      </c>
      <c r="O1859" s="59" t="e">
        <f>VLOOKUP(class[[#This Row],[hwycov_id]],check!$A$2:$P$26,16,FALSE)</f>
        <v>#N/A</v>
      </c>
      <c r="P1859" s="59">
        <v>1883</v>
      </c>
      <c r="Q1859" s="304">
        <f>ROUND(class[[#This Row],[count]],-3)</f>
        <v>9000</v>
      </c>
      <c r="R1859" s="321">
        <f>VLOOKUP(class[[#This Row],[count_rd]],caltran!$J$2:$P$182,7,FALSE)</f>
        <v>5580</v>
      </c>
      <c r="S1859" s="321">
        <f>VLOOKUP(class[[#This Row],[count_rd]],caltran!$J$2:$P$182,6,FALSE)</f>
        <v>12419.999999999998</v>
      </c>
      <c r="T1859" s="59">
        <f>IF(AND(class[[#This Row],[flow]]&gt;=class[[#This Row],[low]], class[[#This Row],[flow]]&lt;=class[[#This Row],[high]]),1,0)</f>
        <v>1</v>
      </c>
    </row>
    <row r="1860" spans="1:20">
      <c r="A1860" s="59">
        <v>1433</v>
      </c>
      <c r="B1860" s="59">
        <v>4</v>
      </c>
      <c r="C1860" s="59">
        <v>1</v>
      </c>
      <c r="D1860" s="59">
        <v>2</v>
      </c>
      <c r="E1860" s="59" t="s">
        <v>82</v>
      </c>
      <c r="F1860" s="59">
        <v>4</v>
      </c>
      <c r="G1860" s="227">
        <v>0</v>
      </c>
      <c r="H1860" s="227">
        <v>5</v>
      </c>
      <c r="I1860" s="227">
        <v>5</v>
      </c>
      <c r="J1860" s="59">
        <v>9300</v>
      </c>
      <c r="K1860" s="78">
        <f>VLOOKUP(class[[#This Row],[hwycov_id]],flow[[hwycov_id]:[flow_day]],2,FALSE)</f>
        <v>9862.6953709999998</v>
      </c>
      <c r="L1860" s="229">
        <f t="shared" si="90"/>
        <v>6.050487860215048E-2</v>
      </c>
      <c r="M1860" s="228">
        <f t="shared" si="91"/>
        <v>562.6953709999998</v>
      </c>
      <c r="N1860" s="228">
        <f t="shared" si="92"/>
        <v>316626.08054482739</v>
      </c>
      <c r="O1860" s="59" t="e">
        <f>VLOOKUP(class[[#This Row],[hwycov_id]],check!$A$2:$P$26,16,FALSE)</f>
        <v>#N/A</v>
      </c>
      <c r="P1860" s="59">
        <v>1884</v>
      </c>
      <c r="Q1860" s="304">
        <f>ROUND(class[[#This Row],[count]],-3)</f>
        <v>9000</v>
      </c>
      <c r="R1860" s="321">
        <f>VLOOKUP(class[[#This Row],[count_rd]],caltran!$J$2:$P$182,7,FALSE)</f>
        <v>5580</v>
      </c>
      <c r="S1860" s="321">
        <f>VLOOKUP(class[[#This Row],[count_rd]],caltran!$J$2:$P$182,6,FALSE)</f>
        <v>12419.999999999998</v>
      </c>
      <c r="T1860" s="59">
        <f>IF(AND(class[[#This Row],[flow]]&gt;=class[[#This Row],[low]], class[[#This Row],[flow]]&lt;=class[[#This Row],[high]]),1,0)</f>
        <v>1</v>
      </c>
    </row>
    <row r="1861" spans="1:20">
      <c r="A1861" s="59">
        <v>1944</v>
      </c>
      <c r="B1861" s="59">
        <v>4</v>
      </c>
      <c r="C1861" s="59">
        <v>1</v>
      </c>
      <c r="D1861" s="59">
        <v>2</v>
      </c>
      <c r="E1861" s="59" t="s">
        <v>82</v>
      </c>
      <c r="F1861" s="59">
        <v>4</v>
      </c>
      <c r="G1861" s="227">
        <v>0</v>
      </c>
      <c r="H1861" s="227">
        <v>5</v>
      </c>
      <c r="I1861" s="227">
        <v>5</v>
      </c>
      <c r="J1861" s="59">
        <v>9300</v>
      </c>
      <c r="K1861" s="78">
        <f>VLOOKUP(class[[#This Row],[hwycov_id]],flow[[hwycov_id]:[flow_day]],2,FALSE)</f>
        <v>4041.8254750000001</v>
      </c>
      <c r="L1861" s="229">
        <f t="shared" si="90"/>
        <v>-0.56539511021505373</v>
      </c>
      <c r="M1861" s="228">
        <f t="shared" si="91"/>
        <v>-5258.1745250000004</v>
      </c>
      <c r="N1861" s="228">
        <f t="shared" si="92"/>
        <v>27648399.335358981</v>
      </c>
      <c r="O1861" s="59" t="e">
        <f>VLOOKUP(class[[#This Row],[hwycov_id]],check!$A$2:$P$26,16,FALSE)</f>
        <v>#N/A</v>
      </c>
      <c r="P1861" s="59">
        <v>1885</v>
      </c>
      <c r="Q1861" s="304">
        <f>ROUND(class[[#This Row],[count]],-3)</f>
        <v>9000</v>
      </c>
      <c r="R1861" s="321">
        <f>VLOOKUP(class[[#This Row],[count_rd]],caltran!$J$2:$P$182,7,FALSE)</f>
        <v>5580</v>
      </c>
      <c r="S1861" s="321">
        <f>VLOOKUP(class[[#This Row],[count_rd]],caltran!$J$2:$P$182,6,FALSE)</f>
        <v>12419.999999999998</v>
      </c>
      <c r="T1861" s="59">
        <f>IF(AND(class[[#This Row],[flow]]&gt;=class[[#This Row],[low]], class[[#This Row],[flow]]&lt;=class[[#This Row],[high]]),1,0)</f>
        <v>0</v>
      </c>
    </row>
    <row r="1862" spans="1:20">
      <c r="A1862" s="59">
        <v>13322</v>
      </c>
      <c r="B1862" s="59">
        <v>4</v>
      </c>
      <c r="C1862" s="59">
        <v>1</v>
      </c>
      <c r="D1862" s="59">
        <v>2</v>
      </c>
      <c r="E1862" s="59" t="s">
        <v>82</v>
      </c>
      <c r="F1862" s="59">
        <v>4</v>
      </c>
      <c r="G1862" s="227">
        <v>0</v>
      </c>
      <c r="H1862" s="227">
        <v>7</v>
      </c>
      <c r="I1862" s="227">
        <v>7</v>
      </c>
      <c r="J1862" s="59">
        <v>9300</v>
      </c>
      <c r="K1862" s="78">
        <f>VLOOKUP(class[[#This Row],[hwycov_id]],flow[[hwycov_id]:[flow_day]],2,FALSE)</f>
        <v>13632.030052000002</v>
      </c>
      <c r="L1862" s="229">
        <f t="shared" si="90"/>
        <v>0.46580968301075298</v>
      </c>
      <c r="M1862" s="228">
        <f t="shared" si="91"/>
        <v>4332.0300520000019</v>
      </c>
      <c r="N1862" s="228">
        <f t="shared" si="92"/>
        <v>18766484.371431138</v>
      </c>
      <c r="O1862" s="59" t="e">
        <f>VLOOKUP(class[[#This Row],[hwycov_id]],check!$A$2:$P$26,16,FALSE)</f>
        <v>#N/A</v>
      </c>
      <c r="P1862" s="59">
        <v>1886</v>
      </c>
      <c r="Q1862" s="304">
        <f>ROUND(class[[#This Row],[count]],-3)</f>
        <v>9000</v>
      </c>
      <c r="R1862" s="321">
        <f>VLOOKUP(class[[#This Row],[count_rd]],caltran!$J$2:$P$182,7,FALSE)</f>
        <v>5580</v>
      </c>
      <c r="S1862" s="321">
        <f>VLOOKUP(class[[#This Row],[count_rd]],caltran!$J$2:$P$182,6,FALSE)</f>
        <v>12419.999999999998</v>
      </c>
      <c r="T1862" s="59">
        <f>IF(AND(class[[#This Row],[flow]]&gt;=class[[#This Row],[low]], class[[#This Row],[flow]]&lt;=class[[#This Row],[high]]),1,0)</f>
        <v>0</v>
      </c>
    </row>
    <row r="1863" spans="1:20">
      <c r="A1863" s="59">
        <v>18552</v>
      </c>
      <c r="B1863" s="59">
        <v>4</v>
      </c>
      <c r="C1863" s="59">
        <v>1</v>
      </c>
      <c r="D1863" s="59">
        <v>2</v>
      </c>
      <c r="E1863" s="59" t="s">
        <v>82</v>
      </c>
      <c r="F1863" s="59">
        <v>4</v>
      </c>
      <c r="G1863" s="227">
        <v>0</v>
      </c>
      <c r="H1863" s="227">
        <v>1</v>
      </c>
      <c r="I1863" s="227">
        <v>14</v>
      </c>
      <c r="J1863" s="59">
        <v>9303</v>
      </c>
      <c r="K1863" s="78">
        <f>VLOOKUP(class[[#This Row],[hwycov_id]],flow[[hwycov_id]:[flow_day]],2,FALSE)</f>
        <v>3390.445995</v>
      </c>
      <c r="L1863" s="229">
        <f t="shared" si="90"/>
        <v>-0.63555347791035155</v>
      </c>
      <c r="M1863" s="228">
        <f t="shared" si="91"/>
        <v>-5912.554005</v>
      </c>
      <c r="N1863" s="228">
        <f t="shared" si="92"/>
        <v>34958294.86204154</v>
      </c>
      <c r="O1863" s="59" t="e">
        <f>VLOOKUP(class[[#This Row],[hwycov_id]],check!$A$2:$P$26,16,FALSE)</f>
        <v>#N/A</v>
      </c>
      <c r="P1863" s="59">
        <v>1887</v>
      </c>
      <c r="Q1863" s="304">
        <f>ROUND(class[[#This Row],[count]],-3)</f>
        <v>9000</v>
      </c>
      <c r="R1863" s="321">
        <f>VLOOKUP(class[[#This Row],[count_rd]],caltran!$J$2:$P$182,7,FALSE)</f>
        <v>5580</v>
      </c>
      <c r="S1863" s="321">
        <f>VLOOKUP(class[[#This Row],[count_rd]],caltran!$J$2:$P$182,6,FALSE)</f>
        <v>12419.999999999998</v>
      </c>
      <c r="T1863" s="59">
        <f>IF(AND(class[[#This Row],[flow]]&gt;=class[[#This Row],[low]], class[[#This Row],[flow]]&lt;=class[[#This Row],[high]]),1,0)</f>
        <v>0</v>
      </c>
    </row>
    <row r="1864" spans="1:20">
      <c r="A1864" s="59">
        <v>18477</v>
      </c>
      <c r="B1864" s="59">
        <v>4</v>
      </c>
      <c r="C1864" s="59">
        <v>1</v>
      </c>
      <c r="D1864" s="59">
        <v>1</v>
      </c>
      <c r="E1864" s="59" t="s">
        <v>82</v>
      </c>
      <c r="F1864" s="59">
        <v>4</v>
      </c>
      <c r="G1864" s="227">
        <v>0</v>
      </c>
      <c r="H1864" s="227">
        <v>1</v>
      </c>
      <c r="I1864" s="227">
        <v>14</v>
      </c>
      <c r="J1864" s="59">
        <v>9333</v>
      </c>
      <c r="K1864" s="78">
        <f>VLOOKUP(class[[#This Row],[hwycov_id]],flow[[hwycov_id]:[flow_day]],2,FALSE)</f>
        <v>7856.639983</v>
      </c>
      <c r="L1864" s="229">
        <f t="shared" si="90"/>
        <v>-0.15818707993142611</v>
      </c>
      <c r="M1864" s="228">
        <f t="shared" si="91"/>
        <v>-1476.360017</v>
      </c>
      <c r="N1864" s="228">
        <f t="shared" si="92"/>
        <v>2179638.89979624</v>
      </c>
      <c r="O1864" s="59" t="e">
        <f>VLOOKUP(class[[#This Row],[hwycov_id]],check!$A$2:$P$26,16,FALSE)</f>
        <v>#N/A</v>
      </c>
      <c r="P1864" s="59">
        <v>1888</v>
      </c>
      <c r="Q1864" s="304">
        <f>ROUND(class[[#This Row],[count]],-3)</f>
        <v>9000</v>
      </c>
      <c r="R1864" s="321">
        <f>VLOOKUP(class[[#This Row],[count_rd]],caltran!$J$2:$P$182,7,FALSE)</f>
        <v>5580</v>
      </c>
      <c r="S1864" s="321">
        <f>VLOOKUP(class[[#This Row],[count_rd]],caltran!$J$2:$P$182,6,FALSE)</f>
        <v>12419.999999999998</v>
      </c>
      <c r="T1864" s="59">
        <f>IF(AND(class[[#This Row],[flow]]&gt;=class[[#This Row],[low]], class[[#This Row],[flow]]&lt;=class[[#This Row],[high]]),1,0)</f>
        <v>1</v>
      </c>
    </row>
    <row r="1865" spans="1:20">
      <c r="A1865" s="59">
        <v>14772</v>
      </c>
      <c r="B1865" s="59">
        <v>4</v>
      </c>
      <c r="C1865" s="59">
        <v>1</v>
      </c>
      <c r="D1865" s="59">
        <v>2</v>
      </c>
      <c r="E1865" s="59" t="s">
        <v>82</v>
      </c>
      <c r="F1865" s="59">
        <v>4</v>
      </c>
      <c r="G1865" s="227">
        <v>0</v>
      </c>
      <c r="H1865" s="227">
        <v>3</v>
      </c>
      <c r="I1865" s="227">
        <v>14</v>
      </c>
      <c r="J1865" s="59">
        <v>9393</v>
      </c>
      <c r="K1865" s="78">
        <f>VLOOKUP(class[[#This Row],[hwycov_id]],flow[[hwycov_id]:[flow_day]],2,FALSE)</f>
        <v>17503.664428</v>
      </c>
      <c r="L1865" s="229">
        <f t="shared" si="90"/>
        <v>0.86347965804322357</v>
      </c>
      <c r="M1865" s="228">
        <f t="shared" si="91"/>
        <v>8110.664428</v>
      </c>
      <c r="N1865" s="228">
        <f t="shared" si="92"/>
        <v>65782877.463624567</v>
      </c>
      <c r="O1865" s="59" t="e">
        <f>VLOOKUP(class[[#This Row],[hwycov_id]],check!$A$2:$P$26,16,FALSE)</f>
        <v>#N/A</v>
      </c>
      <c r="P1865" s="59">
        <v>1889</v>
      </c>
      <c r="Q1865" s="304">
        <f>ROUND(class[[#This Row],[count]],-3)</f>
        <v>9000</v>
      </c>
      <c r="R1865" s="321">
        <f>VLOOKUP(class[[#This Row],[count_rd]],caltran!$J$2:$P$182,7,FALSE)</f>
        <v>5580</v>
      </c>
      <c r="S1865" s="321">
        <f>VLOOKUP(class[[#This Row],[count_rd]],caltran!$J$2:$P$182,6,FALSE)</f>
        <v>12419.999999999998</v>
      </c>
      <c r="T1865" s="59">
        <f>IF(AND(class[[#This Row],[flow]]&gt;=class[[#This Row],[low]], class[[#This Row],[flow]]&lt;=class[[#This Row],[high]]),1,0)</f>
        <v>0</v>
      </c>
    </row>
    <row r="1866" spans="1:20">
      <c r="A1866" s="59">
        <v>10995</v>
      </c>
      <c r="B1866" s="59">
        <v>4</v>
      </c>
      <c r="C1866" s="59">
        <v>1</v>
      </c>
      <c r="D1866" s="59">
        <v>2</v>
      </c>
      <c r="E1866" s="59" t="s">
        <v>82</v>
      </c>
      <c r="F1866" s="59">
        <v>4</v>
      </c>
      <c r="G1866" s="227">
        <v>0</v>
      </c>
      <c r="H1866" s="227">
        <v>3</v>
      </c>
      <c r="I1866" s="227">
        <v>14</v>
      </c>
      <c r="J1866" s="59">
        <v>9419</v>
      </c>
      <c r="K1866" s="78">
        <f>VLOOKUP(class[[#This Row],[hwycov_id]],flow[[hwycov_id]:[flow_day]],2,FALSE)</f>
        <v>19034.501539999997</v>
      </c>
      <c r="L1866" s="229">
        <f t="shared" si="90"/>
        <v>1.0208622507697207</v>
      </c>
      <c r="M1866" s="228">
        <f t="shared" si="91"/>
        <v>9615.5015399999975</v>
      </c>
      <c r="N1866" s="228">
        <f t="shared" si="92"/>
        <v>92457869.865742326</v>
      </c>
      <c r="O1866" s="59" t="e">
        <f>VLOOKUP(class[[#This Row],[hwycov_id]],check!$A$2:$P$26,16,FALSE)</f>
        <v>#N/A</v>
      </c>
      <c r="P1866" s="59">
        <v>1890</v>
      </c>
      <c r="Q1866" s="304">
        <f>ROUND(class[[#This Row],[count]],-3)</f>
        <v>9000</v>
      </c>
      <c r="R1866" s="321">
        <f>VLOOKUP(class[[#This Row],[count_rd]],caltran!$J$2:$P$182,7,FALSE)</f>
        <v>5580</v>
      </c>
      <c r="S1866" s="321">
        <f>VLOOKUP(class[[#This Row],[count_rd]],caltran!$J$2:$P$182,6,FALSE)</f>
        <v>12419.999999999998</v>
      </c>
      <c r="T1866" s="59">
        <f>IF(AND(class[[#This Row],[flow]]&gt;=class[[#This Row],[low]], class[[#This Row],[flow]]&lt;=class[[#This Row],[high]]),1,0)</f>
        <v>0</v>
      </c>
    </row>
    <row r="1867" spans="1:20">
      <c r="A1867" s="59">
        <v>3183</v>
      </c>
      <c r="B1867" s="59">
        <v>4</v>
      </c>
      <c r="C1867" s="59">
        <v>1</v>
      </c>
      <c r="D1867" s="59">
        <v>2</v>
      </c>
      <c r="E1867" s="59" t="s">
        <v>82</v>
      </c>
      <c r="F1867" s="59">
        <v>4</v>
      </c>
      <c r="G1867" s="227">
        <v>0</v>
      </c>
      <c r="H1867" s="227">
        <v>7</v>
      </c>
      <c r="I1867" s="227">
        <v>7</v>
      </c>
      <c r="J1867" s="59">
        <v>9500</v>
      </c>
      <c r="K1867" s="78">
        <f>VLOOKUP(class[[#This Row],[hwycov_id]],flow[[hwycov_id]:[flow_day]],2,FALSE)</f>
        <v>8404.6387389999982</v>
      </c>
      <c r="L1867" s="229">
        <f t="shared" si="90"/>
        <v>-0.11530118536842127</v>
      </c>
      <c r="M1867" s="228">
        <f t="shared" si="91"/>
        <v>-1095.3612610000018</v>
      </c>
      <c r="N1867" s="228">
        <f t="shared" si="92"/>
        <v>1199816.292099514</v>
      </c>
      <c r="O1867" s="59" t="e">
        <f>VLOOKUP(class[[#This Row],[hwycov_id]],check!$A$2:$P$26,16,FALSE)</f>
        <v>#N/A</v>
      </c>
      <c r="P1867" s="59">
        <v>1891</v>
      </c>
      <c r="Q1867" s="304">
        <f>ROUND(class[[#This Row],[count]],-3)</f>
        <v>10000</v>
      </c>
      <c r="R1867" s="321">
        <f>VLOOKUP(class[[#This Row],[count_rd]],caltran!$J$2:$P$182,7,FALSE)</f>
        <v>6410</v>
      </c>
      <c r="S1867" s="321">
        <f>VLOOKUP(class[[#This Row],[count_rd]],caltran!$J$2:$P$182,6,FALSE)</f>
        <v>13590</v>
      </c>
      <c r="T1867" s="59">
        <f>IF(AND(class[[#This Row],[flow]]&gt;=class[[#This Row],[low]], class[[#This Row],[flow]]&lt;=class[[#This Row],[high]]),1,0)</f>
        <v>1</v>
      </c>
    </row>
    <row r="1868" spans="1:20">
      <c r="A1868" s="59">
        <v>12825</v>
      </c>
      <c r="B1868" s="59">
        <v>4</v>
      </c>
      <c r="C1868" s="59">
        <v>1</v>
      </c>
      <c r="D1868" s="59">
        <v>2</v>
      </c>
      <c r="E1868" s="59" t="s">
        <v>82</v>
      </c>
      <c r="F1868" s="59">
        <v>4</v>
      </c>
      <c r="G1868" s="227">
        <v>0</v>
      </c>
      <c r="H1868" s="227">
        <v>7</v>
      </c>
      <c r="I1868" s="227">
        <v>7</v>
      </c>
      <c r="J1868" s="59">
        <v>9600</v>
      </c>
      <c r="K1868" s="78">
        <f>VLOOKUP(class[[#This Row],[hwycov_id]],flow[[hwycov_id]:[flow_day]],2,FALSE)</f>
        <v>6938.7718650000006</v>
      </c>
      <c r="L1868" s="229">
        <f t="shared" si="90"/>
        <v>-0.27721126406249996</v>
      </c>
      <c r="M1868" s="228">
        <f t="shared" si="91"/>
        <v>-2661.2281349999994</v>
      </c>
      <c r="N1868" s="228">
        <f t="shared" si="92"/>
        <v>7082135.1865155753</v>
      </c>
      <c r="O1868" s="59" t="e">
        <f>VLOOKUP(class[[#This Row],[hwycov_id]],check!$A$2:$P$26,16,FALSE)</f>
        <v>#N/A</v>
      </c>
      <c r="P1868" s="59">
        <v>1892</v>
      </c>
      <c r="Q1868" s="304">
        <f>ROUND(class[[#This Row],[count]],-3)</f>
        <v>10000</v>
      </c>
      <c r="R1868" s="321">
        <f>VLOOKUP(class[[#This Row],[count_rd]],caltran!$J$2:$P$182,7,FALSE)</f>
        <v>6410</v>
      </c>
      <c r="S1868" s="321">
        <f>VLOOKUP(class[[#This Row],[count_rd]],caltran!$J$2:$P$182,6,FALSE)</f>
        <v>13590</v>
      </c>
      <c r="T1868" s="59">
        <f>IF(AND(class[[#This Row],[flow]]&gt;=class[[#This Row],[low]], class[[#This Row],[flow]]&lt;=class[[#This Row],[high]]),1,0)</f>
        <v>1</v>
      </c>
    </row>
    <row r="1869" spans="1:20">
      <c r="A1869" s="59">
        <v>1110</v>
      </c>
      <c r="B1869" s="59">
        <v>4</v>
      </c>
      <c r="C1869" s="59">
        <v>1</v>
      </c>
      <c r="D1869" s="59">
        <v>2</v>
      </c>
      <c r="E1869" s="59" t="s">
        <v>82</v>
      </c>
      <c r="F1869" s="59">
        <v>4</v>
      </c>
      <c r="G1869" s="227">
        <v>0</v>
      </c>
      <c r="H1869" s="227">
        <v>2</v>
      </c>
      <c r="I1869" s="227">
        <v>14</v>
      </c>
      <c r="J1869" s="59">
        <v>9721</v>
      </c>
      <c r="K1869" s="78">
        <f>VLOOKUP(class[[#This Row],[hwycov_id]],flow[[hwycov_id]:[flow_day]],2,FALSE)</f>
        <v>7130.3561410000002</v>
      </c>
      <c r="L1869" s="229">
        <f t="shared" si="90"/>
        <v>-0.26649972832013169</v>
      </c>
      <c r="M1869" s="228">
        <f t="shared" si="91"/>
        <v>-2590.6438589999998</v>
      </c>
      <c r="N1869" s="228">
        <f t="shared" si="92"/>
        <v>6711435.6041744109</v>
      </c>
      <c r="O1869" s="59" t="e">
        <f>VLOOKUP(class[[#This Row],[hwycov_id]],check!$A$2:$P$26,16,FALSE)</f>
        <v>#N/A</v>
      </c>
      <c r="P1869" s="59">
        <v>1893</v>
      </c>
      <c r="Q1869" s="304">
        <f>ROUND(class[[#This Row],[count]],-3)</f>
        <v>10000</v>
      </c>
      <c r="R1869" s="321">
        <f>VLOOKUP(class[[#This Row],[count_rd]],caltran!$J$2:$P$182,7,FALSE)</f>
        <v>6410</v>
      </c>
      <c r="S1869" s="321">
        <f>VLOOKUP(class[[#This Row],[count_rd]],caltran!$J$2:$P$182,6,FALSE)</f>
        <v>13590</v>
      </c>
      <c r="T1869" s="59">
        <f>IF(AND(class[[#This Row],[flow]]&gt;=class[[#This Row],[low]], class[[#This Row],[flow]]&lt;=class[[#This Row],[high]]),1,0)</f>
        <v>1</v>
      </c>
    </row>
    <row r="1870" spans="1:20">
      <c r="A1870" s="59">
        <v>2460</v>
      </c>
      <c r="B1870" s="59">
        <v>4</v>
      </c>
      <c r="C1870" s="59">
        <v>1</v>
      </c>
      <c r="D1870" s="59">
        <v>2</v>
      </c>
      <c r="E1870" s="59" t="s">
        <v>82</v>
      </c>
      <c r="F1870" s="59">
        <v>4</v>
      </c>
      <c r="G1870" s="227">
        <v>0</v>
      </c>
      <c r="H1870" s="227">
        <v>5</v>
      </c>
      <c r="I1870" s="227">
        <v>5</v>
      </c>
      <c r="J1870" s="59">
        <v>9800</v>
      </c>
      <c r="K1870" s="78">
        <f>VLOOKUP(class[[#This Row],[hwycov_id]],flow[[hwycov_id]:[flow_day]],2,FALSE)</f>
        <v>10096.527425</v>
      </c>
      <c r="L1870" s="229">
        <f t="shared" si="90"/>
        <v>3.0257900510204161E-2</v>
      </c>
      <c r="M1870" s="228">
        <f t="shared" si="91"/>
        <v>296.52742500000022</v>
      </c>
      <c r="N1870" s="228">
        <f t="shared" si="92"/>
        <v>87928.513777130749</v>
      </c>
      <c r="O1870" s="59" t="e">
        <f>VLOOKUP(class[[#This Row],[hwycov_id]],check!$A$2:$P$26,16,FALSE)</f>
        <v>#N/A</v>
      </c>
      <c r="P1870" s="59">
        <v>1894</v>
      </c>
      <c r="Q1870" s="304">
        <f>ROUND(class[[#This Row],[count]],-3)</f>
        <v>10000</v>
      </c>
      <c r="R1870" s="321">
        <f>VLOOKUP(class[[#This Row],[count_rd]],caltran!$J$2:$P$182,7,FALSE)</f>
        <v>6410</v>
      </c>
      <c r="S1870" s="321">
        <f>VLOOKUP(class[[#This Row],[count_rd]],caltran!$J$2:$P$182,6,FALSE)</f>
        <v>13590</v>
      </c>
      <c r="T1870" s="59">
        <f>IF(AND(class[[#This Row],[flow]]&gt;=class[[#This Row],[low]], class[[#This Row],[flow]]&lt;=class[[#This Row],[high]]),1,0)</f>
        <v>1</v>
      </c>
    </row>
    <row r="1871" spans="1:20">
      <c r="A1871" s="59">
        <v>3111</v>
      </c>
      <c r="B1871" s="59">
        <v>4</v>
      </c>
      <c r="C1871" s="59">
        <v>1</v>
      </c>
      <c r="D1871" s="59">
        <v>2</v>
      </c>
      <c r="E1871" s="59" t="s">
        <v>82</v>
      </c>
      <c r="F1871" s="59">
        <v>4</v>
      </c>
      <c r="G1871" s="227">
        <v>0</v>
      </c>
      <c r="H1871" s="227">
        <v>5</v>
      </c>
      <c r="I1871" s="227">
        <v>5</v>
      </c>
      <c r="J1871" s="59">
        <v>9900</v>
      </c>
      <c r="K1871" s="78">
        <f>VLOOKUP(class[[#This Row],[hwycov_id]],flow[[hwycov_id]:[flow_day]],2,FALSE)</f>
        <v>9911.7004129999987</v>
      </c>
      <c r="L1871" s="229">
        <f t="shared" si="90"/>
        <v>1.1818598989896678E-3</v>
      </c>
      <c r="M1871" s="228">
        <f t="shared" si="91"/>
        <v>11.700412999998662</v>
      </c>
      <c r="N1871" s="228">
        <f t="shared" si="92"/>
        <v>136.89966437053769</v>
      </c>
      <c r="O1871" s="59" t="e">
        <f>VLOOKUP(class[[#This Row],[hwycov_id]],check!$A$2:$P$26,16,FALSE)</f>
        <v>#N/A</v>
      </c>
      <c r="P1871" s="59">
        <v>1895</v>
      </c>
      <c r="Q1871" s="304">
        <f>ROUND(class[[#This Row],[count]],-3)</f>
        <v>10000</v>
      </c>
      <c r="R1871" s="321">
        <f>VLOOKUP(class[[#This Row],[count_rd]],caltran!$J$2:$P$182,7,FALSE)</f>
        <v>6410</v>
      </c>
      <c r="S1871" s="321">
        <f>VLOOKUP(class[[#This Row],[count_rd]],caltran!$J$2:$P$182,6,FALSE)</f>
        <v>13590</v>
      </c>
      <c r="T1871" s="59">
        <f>IF(AND(class[[#This Row],[flow]]&gt;=class[[#This Row],[low]], class[[#This Row],[flow]]&lt;=class[[#This Row],[high]]),1,0)</f>
        <v>1</v>
      </c>
    </row>
    <row r="1872" spans="1:20">
      <c r="A1872" s="59">
        <v>19021</v>
      </c>
      <c r="B1872" s="59">
        <v>4</v>
      </c>
      <c r="C1872" s="59">
        <v>1</v>
      </c>
      <c r="D1872" s="59">
        <v>2</v>
      </c>
      <c r="E1872" s="59" t="s">
        <v>82</v>
      </c>
      <c r="F1872" s="59">
        <v>4</v>
      </c>
      <c r="G1872" s="227">
        <v>0</v>
      </c>
      <c r="H1872" s="227">
        <v>2</v>
      </c>
      <c r="I1872" s="227">
        <v>3</v>
      </c>
      <c r="J1872" s="59">
        <v>9900</v>
      </c>
      <c r="K1872" s="78">
        <f>VLOOKUP(class[[#This Row],[hwycov_id]],flow[[hwycov_id]:[flow_day]],2,FALSE)</f>
        <v>4956.0259690000003</v>
      </c>
      <c r="L1872" s="229">
        <f t="shared" si="90"/>
        <v>-0.49939131626262623</v>
      </c>
      <c r="M1872" s="228">
        <f t="shared" si="91"/>
        <v>-4943.9740309999997</v>
      </c>
      <c r="N1872" s="228">
        <f t="shared" si="92"/>
        <v>24442879.219202388</v>
      </c>
      <c r="O1872" s="59" t="e">
        <f>VLOOKUP(class[[#This Row],[hwycov_id]],check!$A$2:$P$26,16,FALSE)</f>
        <v>#N/A</v>
      </c>
      <c r="P1872" s="59">
        <v>1896</v>
      </c>
      <c r="Q1872" s="304">
        <f>ROUND(class[[#This Row],[count]],-3)</f>
        <v>10000</v>
      </c>
      <c r="R1872" s="321">
        <f>VLOOKUP(class[[#This Row],[count_rd]],caltran!$J$2:$P$182,7,FALSE)</f>
        <v>6410</v>
      </c>
      <c r="S1872" s="321">
        <f>VLOOKUP(class[[#This Row],[count_rd]],caltran!$J$2:$P$182,6,FALSE)</f>
        <v>13590</v>
      </c>
      <c r="T1872" s="59">
        <f>IF(AND(class[[#This Row],[flow]]&gt;=class[[#This Row],[low]], class[[#This Row],[flow]]&lt;=class[[#This Row],[high]]),1,0)</f>
        <v>0</v>
      </c>
    </row>
    <row r="1873" spans="1:20">
      <c r="A1873" s="59">
        <v>2720</v>
      </c>
      <c r="B1873" s="59">
        <v>4</v>
      </c>
      <c r="C1873" s="59">
        <v>1</v>
      </c>
      <c r="D1873" s="59">
        <v>2</v>
      </c>
      <c r="E1873" s="59" t="s">
        <v>82</v>
      </c>
      <c r="F1873" s="59">
        <v>4</v>
      </c>
      <c r="G1873" s="227">
        <v>1</v>
      </c>
      <c r="H1873" s="227">
        <v>7</v>
      </c>
      <c r="I1873" s="227">
        <v>7</v>
      </c>
      <c r="J1873" s="59">
        <v>10000</v>
      </c>
      <c r="K1873" s="78">
        <f>VLOOKUP(class[[#This Row],[hwycov_id]],flow[[hwycov_id]:[flow_day]],2,FALSE)</f>
        <v>4563.1241309999996</v>
      </c>
      <c r="L1873" s="229">
        <f t="shared" si="90"/>
        <v>-0.54368758689999996</v>
      </c>
      <c r="M1873" s="228">
        <f t="shared" si="91"/>
        <v>-5436.8758690000004</v>
      </c>
      <c r="N1873" s="228">
        <f t="shared" si="92"/>
        <v>29559619.214914508</v>
      </c>
      <c r="O1873" s="59" t="e">
        <f>VLOOKUP(class[[#This Row],[hwycov_id]],check!$A$2:$P$26,16,FALSE)</f>
        <v>#N/A</v>
      </c>
      <c r="P1873" s="59">
        <v>1897</v>
      </c>
      <c r="Q1873" s="304">
        <f>ROUND(class[[#This Row],[count]],-3)</f>
        <v>10000</v>
      </c>
      <c r="R1873" s="321">
        <f>VLOOKUP(class[[#This Row],[count_rd]],caltran!$J$2:$P$182,7,FALSE)</f>
        <v>6410</v>
      </c>
      <c r="S1873" s="321">
        <f>VLOOKUP(class[[#This Row],[count_rd]],caltran!$J$2:$P$182,6,FALSE)</f>
        <v>13590</v>
      </c>
      <c r="T1873" s="59">
        <f>IF(AND(class[[#This Row],[flow]]&gt;=class[[#This Row],[low]], class[[#This Row],[flow]]&lt;=class[[#This Row],[high]]),1,0)</f>
        <v>0</v>
      </c>
    </row>
    <row r="1874" spans="1:20">
      <c r="A1874" s="59">
        <v>1322</v>
      </c>
      <c r="B1874" s="59">
        <v>4</v>
      </c>
      <c r="C1874" s="59">
        <v>1</v>
      </c>
      <c r="D1874" s="59">
        <v>2</v>
      </c>
      <c r="E1874" s="59" t="s">
        <v>82</v>
      </c>
      <c r="F1874" s="59">
        <v>4</v>
      </c>
      <c r="G1874" s="227">
        <v>1</v>
      </c>
      <c r="H1874" s="227">
        <v>4</v>
      </c>
      <c r="I1874" s="227">
        <v>2</v>
      </c>
      <c r="J1874" s="59">
        <v>10100</v>
      </c>
      <c r="K1874" s="78">
        <f>VLOOKUP(class[[#This Row],[hwycov_id]],flow[[hwycov_id]:[flow_day]],2,FALSE)</f>
        <v>2522.4583509999998</v>
      </c>
      <c r="L1874" s="229">
        <f t="shared" si="90"/>
        <v>-0.75025164841584158</v>
      </c>
      <c r="M1874" s="228">
        <f t="shared" si="91"/>
        <v>-7577.5416490000007</v>
      </c>
      <c r="N1874" s="228">
        <f t="shared" si="92"/>
        <v>57419137.442329653</v>
      </c>
      <c r="O1874" s="59" t="e">
        <f>VLOOKUP(class[[#This Row],[hwycov_id]],check!$A$2:$P$26,16,FALSE)</f>
        <v>#N/A</v>
      </c>
      <c r="P1874" s="59">
        <v>1898</v>
      </c>
      <c r="Q1874" s="304">
        <f>ROUND(class[[#This Row],[count]],-3)</f>
        <v>10000</v>
      </c>
      <c r="R1874" s="321">
        <f>VLOOKUP(class[[#This Row],[count_rd]],caltran!$J$2:$P$182,7,FALSE)</f>
        <v>6410</v>
      </c>
      <c r="S1874" s="321">
        <f>VLOOKUP(class[[#This Row],[count_rd]],caltran!$J$2:$P$182,6,FALSE)</f>
        <v>13590</v>
      </c>
      <c r="T1874" s="59">
        <f>IF(AND(class[[#This Row],[flow]]&gt;=class[[#This Row],[low]], class[[#This Row],[flow]]&lt;=class[[#This Row],[high]]),1,0)</f>
        <v>0</v>
      </c>
    </row>
    <row r="1875" spans="1:20">
      <c r="A1875" s="59">
        <v>14169</v>
      </c>
      <c r="B1875" s="59">
        <v>4</v>
      </c>
      <c r="C1875" s="59">
        <v>1</v>
      </c>
      <c r="D1875" s="59">
        <v>2</v>
      </c>
      <c r="E1875" s="59" t="s">
        <v>82</v>
      </c>
      <c r="F1875" s="59">
        <v>4</v>
      </c>
      <c r="G1875" s="227">
        <v>1</v>
      </c>
      <c r="H1875" s="227">
        <v>2</v>
      </c>
      <c r="I1875" s="227">
        <v>14</v>
      </c>
      <c r="J1875" s="59">
        <v>10111</v>
      </c>
      <c r="K1875" s="78">
        <f>VLOOKUP(class[[#This Row],[hwycov_id]],flow[[hwycov_id]:[flow_day]],2,FALSE)</f>
        <v>12398.878968000001</v>
      </c>
      <c r="L1875" s="229">
        <f t="shared" si="90"/>
        <v>0.22627623063989732</v>
      </c>
      <c r="M1875" s="228">
        <f t="shared" si="91"/>
        <v>2287.8789680000009</v>
      </c>
      <c r="N1875" s="228">
        <f t="shared" si="92"/>
        <v>5234390.1722167488</v>
      </c>
      <c r="O1875" s="59" t="e">
        <f>VLOOKUP(class[[#This Row],[hwycov_id]],check!$A$2:$P$26,16,FALSE)</f>
        <v>#N/A</v>
      </c>
      <c r="P1875" s="59">
        <v>1899</v>
      </c>
      <c r="Q1875" s="304">
        <f>ROUND(class[[#This Row],[count]],-3)</f>
        <v>10000</v>
      </c>
      <c r="R1875" s="321">
        <f>VLOOKUP(class[[#This Row],[count_rd]],caltran!$J$2:$P$182,7,FALSE)</f>
        <v>6410</v>
      </c>
      <c r="S1875" s="321">
        <f>VLOOKUP(class[[#This Row],[count_rd]],caltran!$J$2:$P$182,6,FALSE)</f>
        <v>13590</v>
      </c>
      <c r="T1875" s="59">
        <f>IF(AND(class[[#This Row],[flow]]&gt;=class[[#This Row],[low]], class[[#This Row],[flow]]&lt;=class[[#This Row],[high]]),1,0)</f>
        <v>1</v>
      </c>
    </row>
    <row r="1876" spans="1:20">
      <c r="A1876" s="59">
        <v>19180</v>
      </c>
      <c r="B1876" s="59">
        <v>4</v>
      </c>
      <c r="C1876" s="59">
        <v>1</v>
      </c>
      <c r="D1876" s="59">
        <v>2</v>
      </c>
      <c r="E1876" s="59" t="s">
        <v>82</v>
      </c>
      <c r="F1876" s="59">
        <v>4</v>
      </c>
      <c r="G1876" s="227">
        <v>1</v>
      </c>
      <c r="H1876" s="227">
        <v>4</v>
      </c>
      <c r="I1876" s="227">
        <v>8</v>
      </c>
      <c r="J1876" s="59">
        <v>10200</v>
      </c>
      <c r="K1876" s="78">
        <f>VLOOKUP(class[[#This Row],[hwycov_id]],flow[[hwycov_id]:[flow_day]],2,FALSE)</f>
        <v>6327.629371</v>
      </c>
      <c r="L1876" s="229">
        <f t="shared" si="90"/>
        <v>-0.37964417931372552</v>
      </c>
      <c r="M1876" s="228">
        <f t="shared" si="91"/>
        <v>-3872.370629</v>
      </c>
      <c r="N1876" s="228">
        <f t="shared" si="92"/>
        <v>14995254.288341856</v>
      </c>
      <c r="O1876" s="59" t="e">
        <f>VLOOKUP(class[[#This Row],[hwycov_id]],check!$A$2:$P$26,16,FALSE)</f>
        <v>#N/A</v>
      </c>
      <c r="P1876" s="59">
        <v>1900</v>
      </c>
      <c r="Q1876" s="304">
        <f>ROUND(class[[#This Row],[count]],-3)</f>
        <v>10000</v>
      </c>
      <c r="R1876" s="321">
        <f>VLOOKUP(class[[#This Row],[count_rd]],caltran!$J$2:$P$182,7,FALSE)</f>
        <v>6410</v>
      </c>
      <c r="S1876" s="321">
        <f>VLOOKUP(class[[#This Row],[count_rd]],caltran!$J$2:$P$182,6,FALSE)</f>
        <v>13590</v>
      </c>
      <c r="T1876" s="59">
        <f>IF(AND(class[[#This Row],[flow]]&gt;=class[[#This Row],[low]], class[[#This Row],[flow]]&lt;=class[[#This Row],[high]]),1,0)</f>
        <v>0</v>
      </c>
    </row>
    <row r="1877" spans="1:20">
      <c r="A1877" s="59">
        <v>2415</v>
      </c>
      <c r="B1877" s="59">
        <v>4</v>
      </c>
      <c r="C1877" s="59">
        <v>1</v>
      </c>
      <c r="D1877" s="59">
        <v>2</v>
      </c>
      <c r="E1877" s="59" t="s">
        <v>82</v>
      </c>
      <c r="F1877" s="59">
        <v>4</v>
      </c>
      <c r="G1877" s="227">
        <v>1</v>
      </c>
      <c r="H1877" s="227">
        <v>4</v>
      </c>
      <c r="I1877" s="227">
        <v>2</v>
      </c>
      <c r="J1877" s="59">
        <v>10200</v>
      </c>
      <c r="K1877" s="78">
        <f>VLOOKUP(class[[#This Row],[hwycov_id]],flow[[hwycov_id]:[flow_day]],2,FALSE)</f>
        <v>12449.175728</v>
      </c>
      <c r="L1877" s="229">
        <f t="shared" si="90"/>
        <v>0.2205074243137255</v>
      </c>
      <c r="M1877" s="228">
        <f t="shared" si="91"/>
        <v>2249.1757280000002</v>
      </c>
      <c r="N1877" s="228">
        <f t="shared" si="92"/>
        <v>5058791.4554243311</v>
      </c>
      <c r="O1877" s="59" t="e">
        <f>VLOOKUP(class[[#This Row],[hwycov_id]],check!$A$2:$P$26,16,FALSE)</f>
        <v>#N/A</v>
      </c>
      <c r="P1877" s="59">
        <v>1901</v>
      </c>
      <c r="Q1877" s="304">
        <f>ROUND(class[[#This Row],[count]],-3)</f>
        <v>10000</v>
      </c>
      <c r="R1877" s="321">
        <f>VLOOKUP(class[[#This Row],[count_rd]],caltran!$J$2:$P$182,7,FALSE)</f>
        <v>6410</v>
      </c>
      <c r="S1877" s="321">
        <f>VLOOKUP(class[[#This Row],[count_rd]],caltran!$J$2:$P$182,6,FALSE)</f>
        <v>13590</v>
      </c>
      <c r="T1877" s="59">
        <f>IF(AND(class[[#This Row],[flow]]&gt;=class[[#This Row],[low]], class[[#This Row],[flow]]&lt;=class[[#This Row],[high]]),1,0)</f>
        <v>1</v>
      </c>
    </row>
    <row r="1878" spans="1:20">
      <c r="A1878" s="59">
        <v>3164</v>
      </c>
      <c r="B1878" s="59">
        <v>4</v>
      </c>
      <c r="C1878" s="59">
        <v>1</v>
      </c>
      <c r="D1878" s="59">
        <v>2</v>
      </c>
      <c r="E1878" s="59" t="s">
        <v>82</v>
      </c>
      <c r="F1878" s="59">
        <v>4</v>
      </c>
      <c r="G1878" s="227">
        <v>1</v>
      </c>
      <c r="H1878" s="227">
        <v>5</v>
      </c>
      <c r="I1878" s="227">
        <v>5</v>
      </c>
      <c r="J1878" s="59">
        <v>10200</v>
      </c>
      <c r="K1878" s="78">
        <f>VLOOKUP(class[[#This Row],[hwycov_id]],flow[[hwycov_id]:[flow_day]],2,FALSE)</f>
        <v>11698.342369999998</v>
      </c>
      <c r="L1878" s="229">
        <f t="shared" si="90"/>
        <v>0.14689631078431353</v>
      </c>
      <c r="M1878" s="228">
        <f t="shared" si="91"/>
        <v>1498.3423699999985</v>
      </c>
      <c r="N1878" s="228">
        <f t="shared" si="92"/>
        <v>2245029.8577372124</v>
      </c>
      <c r="O1878" s="59" t="e">
        <f>VLOOKUP(class[[#This Row],[hwycov_id]],check!$A$2:$P$26,16,FALSE)</f>
        <v>#N/A</v>
      </c>
      <c r="P1878" s="59">
        <v>1902</v>
      </c>
      <c r="Q1878" s="304">
        <f>ROUND(class[[#This Row],[count]],-3)</f>
        <v>10000</v>
      </c>
      <c r="R1878" s="321">
        <f>VLOOKUP(class[[#This Row],[count_rd]],caltran!$J$2:$P$182,7,FALSE)</f>
        <v>6410</v>
      </c>
      <c r="S1878" s="321">
        <f>VLOOKUP(class[[#This Row],[count_rd]],caltran!$J$2:$P$182,6,FALSE)</f>
        <v>13590</v>
      </c>
      <c r="T1878" s="59">
        <f>IF(AND(class[[#This Row],[flow]]&gt;=class[[#This Row],[low]], class[[#This Row],[flow]]&lt;=class[[#This Row],[high]]),1,0)</f>
        <v>1</v>
      </c>
    </row>
    <row r="1879" spans="1:20">
      <c r="A1879" s="59">
        <v>899</v>
      </c>
      <c r="B1879" s="59">
        <v>4</v>
      </c>
      <c r="C1879" s="59">
        <v>1</v>
      </c>
      <c r="D1879" s="59">
        <v>1</v>
      </c>
      <c r="E1879" s="59" t="s">
        <v>82</v>
      </c>
      <c r="F1879" s="59">
        <v>4</v>
      </c>
      <c r="G1879" s="227">
        <v>1</v>
      </c>
      <c r="H1879" s="227">
        <v>2</v>
      </c>
      <c r="I1879" s="227">
        <v>14</v>
      </c>
      <c r="J1879" s="59">
        <v>10276</v>
      </c>
      <c r="K1879" s="78">
        <f>VLOOKUP(class[[#This Row],[hwycov_id]],flow[[hwycov_id]:[flow_day]],2,FALSE)</f>
        <v>2453.1188430000002</v>
      </c>
      <c r="L1879" s="229">
        <f t="shared" si="90"/>
        <v>-0.76127687397820165</v>
      </c>
      <c r="M1879" s="228">
        <f t="shared" si="91"/>
        <v>-7822.8811569999998</v>
      </c>
      <c r="N1879" s="228">
        <f t="shared" si="92"/>
        <v>61197469.596545659</v>
      </c>
      <c r="O1879" s="59" t="e">
        <f>VLOOKUP(class[[#This Row],[hwycov_id]],check!$A$2:$P$26,16,FALSE)</f>
        <v>#N/A</v>
      </c>
      <c r="P1879" s="59">
        <v>1903</v>
      </c>
      <c r="Q1879" s="304">
        <f>ROUND(class[[#This Row],[count]],-3)</f>
        <v>10000</v>
      </c>
      <c r="R1879" s="321">
        <f>VLOOKUP(class[[#This Row],[count_rd]],caltran!$J$2:$P$182,7,FALSE)</f>
        <v>6410</v>
      </c>
      <c r="S1879" s="321">
        <f>VLOOKUP(class[[#This Row],[count_rd]],caltran!$J$2:$P$182,6,FALSE)</f>
        <v>13590</v>
      </c>
      <c r="T1879" s="59">
        <f>IF(AND(class[[#This Row],[flow]]&gt;=class[[#This Row],[low]], class[[#This Row],[flow]]&lt;=class[[#This Row],[high]]),1,0)</f>
        <v>0</v>
      </c>
    </row>
    <row r="1880" spans="1:20">
      <c r="A1880" s="59">
        <v>563</v>
      </c>
      <c r="B1880" s="59">
        <v>4</v>
      </c>
      <c r="C1880" s="59">
        <v>1</v>
      </c>
      <c r="D1880" s="59">
        <v>2</v>
      </c>
      <c r="E1880" s="59" t="s">
        <v>82</v>
      </c>
      <c r="F1880" s="59">
        <v>4</v>
      </c>
      <c r="G1880" s="227">
        <v>1</v>
      </c>
      <c r="H1880" s="227">
        <v>5</v>
      </c>
      <c r="I1880" s="227">
        <v>5</v>
      </c>
      <c r="J1880" s="59">
        <v>10400</v>
      </c>
      <c r="K1880" s="78">
        <f>VLOOKUP(class[[#This Row],[hwycov_id]],flow[[hwycov_id]:[flow_day]],2,FALSE)</f>
        <v>12933.023884</v>
      </c>
      <c r="L1880" s="229">
        <f t="shared" si="90"/>
        <v>0.24355998884615393</v>
      </c>
      <c r="M1880" s="228">
        <f t="shared" si="91"/>
        <v>2533.0238840000002</v>
      </c>
      <c r="N1880" s="228">
        <f t="shared" si="92"/>
        <v>6416209.9969144464</v>
      </c>
      <c r="O1880" s="59" t="e">
        <f>VLOOKUP(class[[#This Row],[hwycov_id]],check!$A$2:$P$26,16,FALSE)</f>
        <v>#N/A</v>
      </c>
      <c r="P1880" s="59">
        <v>1904</v>
      </c>
      <c r="Q1880" s="304">
        <f>ROUND(class[[#This Row],[count]],-3)</f>
        <v>10000</v>
      </c>
      <c r="R1880" s="321">
        <f>VLOOKUP(class[[#This Row],[count_rd]],caltran!$J$2:$P$182,7,FALSE)</f>
        <v>6410</v>
      </c>
      <c r="S1880" s="321">
        <f>VLOOKUP(class[[#This Row],[count_rd]],caltran!$J$2:$P$182,6,FALSE)</f>
        <v>13590</v>
      </c>
      <c r="T1880" s="59">
        <f>IF(AND(class[[#This Row],[flow]]&gt;=class[[#This Row],[low]], class[[#This Row],[flow]]&lt;=class[[#This Row],[high]]),1,0)</f>
        <v>1</v>
      </c>
    </row>
    <row r="1881" spans="1:20">
      <c r="A1881" s="59">
        <v>18990</v>
      </c>
      <c r="B1881" s="59">
        <v>4</v>
      </c>
      <c r="C1881" s="59">
        <v>1</v>
      </c>
      <c r="D1881" s="59">
        <v>2</v>
      </c>
      <c r="E1881" s="59" t="s">
        <v>82</v>
      </c>
      <c r="F1881" s="59">
        <v>4</v>
      </c>
      <c r="G1881" s="227">
        <v>1</v>
      </c>
      <c r="H1881" s="227">
        <v>2</v>
      </c>
      <c r="I1881" s="227">
        <v>3</v>
      </c>
      <c r="J1881" s="59">
        <v>10500</v>
      </c>
      <c r="K1881" s="78">
        <f>VLOOKUP(class[[#This Row],[hwycov_id]],flow[[hwycov_id]:[flow_day]],2,FALSE)</f>
        <v>1522.7962950000001</v>
      </c>
      <c r="L1881" s="229">
        <f t="shared" si="90"/>
        <v>-0.85497178142857144</v>
      </c>
      <c r="M1881" s="228">
        <f t="shared" si="91"/>
        <v>-8977.2037049999999</v>
      </c>
      <c r="N1881" s="228">
        <f t="shared" si="92"/>
        <v>80590186.36106573</v>
      </c>
      <c r="O1881" s="59" t="e">
        <f>VLOOKUP(class[[#This Row],[hwycov_id]],check!$A$2:$P$26,16,FALSE)</f>
        <v>#N/A</v>
      </c>
      <c r="P1881" s="59">
        <v>1905</v>
      </c>
      <c r="Q1881" s="304">
        <f>ROUND(class[[#This Row],[count]],-3)</f>
        <v>11000</v>
      </c>
      <c r="R1881" s="321">
        <f>VLOOKUP(class[[#This Row],[count_rd]],caltran!$J$2:$P$182,7,FALSE)</f>
        <v>7259.9999999999991</v>
      </c>
      <c r="S1881" s="321">
        <f>VLOOKUP(class[[#This Row],[count_rd]],caltran!$J$2:$P$182,6,FALSE)</f>
        <v>14740</v>
      </c>
      <c r="T1881" s="59">
        <f>IF(AND(class[[#This Row],[flow]]&gt;=class[[#This Row],[low]], class[[#This Row],[flow]]&lt;=class[[#This Row],[high]]),1,0)</f>
        <v>0</v>
      </c>
    </row>
    <row r="1882" spans="1:20">
      <c r="A1882" s="59">
        <v>18531</v>
      </c>
      <c r="B1882" s="59">
        <v>4</v>
      </c>
      <c r="C1882" s="59">
        <v>1</v>
      </c>
      <c r="D1882" s="59">
        <v>2</v>
      </c>
      <c r="E1882" s="59" t="s">
        <v>82</v>
      </c>
      <c r="F1882" s="59">
        <v>4</v>
      </c>
      <c r="G1882" s="227">
        <v>1</v>
      </c>
      <c r="H1882" s="227">
        <v>1</v>
      </c>
      <c r="I1882" s="227">
        <v>14</v>
      </c>
      <c r="J1882" s="59">
        <v>10590</v>
      </c>
      <c r="K1882" s="78">
        <f>VLOOKUP(class[[#This Row],[hwycov_id]],flow[[hwycov_id]:[flow_day]],2,FALSE)</f>
        <v>7488.3835130000007</v>
      </c>
      <c r="L1882" s="229">
        <f t="shared" si="90"/>
        <v>-0.29288163238904619</v>
      </c>
      <c r="M1882" s="228">
        <f t="shared" si="91"/>
        <v>-3101.6164869999993</v>
      </c>
      <c r="N1882" s="228">
        <f t="shared" si="92"/>
        <v>9620024.8324302174</v>
      </c>
      <c r="O1882" s="59" t="e">
        <f>VLOOKUP(class[[#This Row],[hwycov_id]],check!$A$2:$P$26,16,FALSE)</f>
        <v>#N/A</v>
      </c>
      <c r="P1882" s="59">
        <v>1906</v>
      </c>
      <c r="Q1882" s="304">
        <f>ROUND(class[[#This Row],[count]],-3)</f>
        <v>11000</v>
      </c>
      <c r="R1882" s="321">
        <f>VLOOKUP(class[[#This Row],[count_rd]],caltran!$J$2:$P$182,7,FALSE)</f>
        <v>7259.9999999999991</v>
      </c>
      <c r="S1882" s="321">
        <f>VLOOKUP(class[[#This Row],[count_rd]],caltran!$J$2:$P$182,6,FALSE)</f>
        <v>14740</v>
      </c>
      <c r="T1882" s="59">
        <f>IF(AND(class[[#This Row],[flow]]&gt;=class[[#This Row],[low]], class[[#This Row],[flow]]&lt;=class[[#This Row],[high]]),1,0)</f>
        <v>1</v>
      </c>
    </row>
    <row r="1883" spans="1:20">
      <c r="A1883" s="59">
        <v>6099</v>
      </c>
      <c r="B1883" s="59">
        <v>4</v>
      </c>
      <c r="C1883" s="59">
        <v>1</v>
      </c>
      <c r="D1883" s="59">
        <v>2</v>
      </c>
      <c r="E1883" s="59" t="s">
        <v>82</v>
      </c>
      <c r="F1883" s="59">
        <v>4</v>
      </c>
      <c r="G1883" s="227">
        <v>1</v>
      </c>
      <c r="H1883" s="227">
        <v>5</v>
      </c>
      <c r="I1883" s="227">
        <v>5</v>
      </c>
      <c r="J1883" s="59">
        <v>10800</v>
      </c>
      <c r="K1883" s="78">
        <f>VLOOKUP(class[[#This Row],[hwycov_id]],flow[[hwycov_id]:[flow_day]],2,FALSE)</f>
        <v>8880.078141</v>
      </c>
      <c r="L1883" s="229">
        <f t="shared" si="90"/>
        <v>-0.17777054250000002</v>
      </c>
      <c r="M1883" s="228">
        <f t="shared" si="91"/>
        <v>-1919.921859</v>
      </c>
      <c r="N1883" s="228">
        <f t="shared" si="92"/>
        <v>3686099.9446660159</v>
      </c>
      <c r="O1883" s="59" t="e">
        <f>VLOOKUP(class[[#This Row],[hwycov_id]],check!$A$2:$P$26,16,FALSE)</f>
        <v>#N/A</v>
      </c>
      <c r="P1883" s="59">
        <v>1907</v>
      </c>
      <c r="Q1883" s="304">
        <f>ROUND(class[[#This Row],[count]],-3)</f>
        <v>11000</v>
      </c>
      <c r="R1883" s="321">
        <f>VLOOKUP(class[[#This Row],[count_rd]],caltran!$J$2:$P$182,7,FALSE)</f>
        <v>7259.9999999999991</v>
      </c>
      <c r="S1883" s="321">
        <f>VLOOKUP(class[[#This Row],[count_rd]],caltran!$J$2:$P$182,6,FALSE)</f>
        <v>14740</v>
      </c>
      <c r="T1883" s="59">
        <f>IF(AND(class[[#This Row],[flow]]&gt;=class[[#This Row],[low]], class[[#This Row],[flow]]&lt;=class[[#This Row],[high]]),1,0)</f>
        <v>1</v>
      </c>
    </row>
    <row r="1884" spans="1:20">
      <c r="A1884" s="59">
        <v>325</v>
      </c>
      <c r="B1884" s="59">
        <v>4</v>
      </c>
      <c r="C1884" s="59">
        <v>1</v>
      </c>
      <c r="D1884" s="59">
        <v>2</v>
      </c>
      <c r="E1884" s="59" t="s">
        <v>82</v>
      </c>
      <c r="F1884" s="59">
        <v>4</v>
      </c>
      <c r="G1884" s="227">
        <v>1</v>
      </c>
      <c r="H1884" s="227">
        <v>5</v>
      </c>
      <c r="I1884" s="227">
        <v>5</v>
      </c>
      <c r="J1884" s="59">
        <v>10900</v>
      </c>
      <c r="K1884" s="78">
        <f>VLOOKUP(class[[#This Row],[hwycov_id]],flow[[hwycov_id]:[flow_day]],2,FALSE)</f>
        <v>8405.5431969999991</v>
      </c>
      <c r="L1884" s="229">
        <f t="shared" si="90"/>
        <v>-0.22884924798165152</v>
      </c>
      <c r="M1884" s="228">
        <f t="shared" si="91"/>
        <v>-2494.4568030000009</v>
      </c>
      <c r="N1884" s="228">
        <f t="shared" si="92"/>
        <v>6222314.7420329852</v>
      </c>
      <c r="O1884" s="59" t="e">
        <f>VLOOKUP(class[[#This Row],[hwycov_id]],check!$A$2:$P$26,16,FALSE)</f>
        <v>#N/A</v>
      </c>
      <c r="P1884" s="59">
        <v>1908</v>
      </c>
      <c r="Q1884" s="304">
        <f>ROUND(class[[#This Row],[count]],-3)</f>
        <v>11000</v>
      </c>
      <c r="R1884" s="321">
        <f>VLOOKUP(class[[#This Row],[count_rd]],caltran!$J$2:$P$182,7,FALSE)</f>
        <v>7259.9999999999991</v>
      </c>
      <c r="S1884" s="321">
        <f>VLOOKUP(class[[#This Row],[count_rd]],caltran!$J$2:$P$182,6,FALSE)</f>
        <v>14740</v>
      </c>
      <c r="T1884" s="59">
        <f>IF(AND(class[[#This Row],[flow]]&gt;=class[[#This Row],[low]], class[[#This Row],[flow]]&lt;=class[[#This Row],[high]]),1,0)</f>
        <v>1</v>
      </c>
    </row>
    <row r="1885" spans="1:20">
      <c r="A1885" s="59">
        <v>20010</v>
      </c>
      <c r="B1885" s="59">
        <v>4</v>
      </c>
      <c r="C1885" s="59">
        <v>1</v>
      </c>
      <c r="D1885" s="59">
        <v>2</v>
      </c>
      <c r="E1885" s="59" t="s">
        <v>82</v>
      </c>
      <c r="F1885" s="59">
        <v>4</v>
      </c>
      <c r="G1885" s="227">
        <v>1</v>
      </c>
      <c r="H1885" s="227">
        <v>7</v>
      </c>
      <c r="I1885" s="227">
        <v>19</v>
      </c>
      <c r="J1885" s="59">
        <v>10900</v>
      </c>
      <c r="K1885" s="78">
        <f>VLOOKUP(class[[#This Row],[hwycov_id]],flow[[hwycov_id]:[flow_day]],2,FALSE)</f>
        <v>10484.795092</v>
      </c>
      <c r="L1885" s="229">
        <f t="shared" si="90"/>
        <v>-3.8092193394495433E-2</v>
      </c>
      <c r="M1885" s="228">
        <f t="shared" si="91"/>
        <v>-415.2049079999997</v>
      </c>
      <c r="N1885" s="228">
        <f t="shared" si="92"/>
        <v>172395.11562728821</v>
      </c>
      <c r="O1885" s="59" t="e">
        <f>VLOOKUP(class[[#This Row],[hwycov_id]],check!$A$2:$P$26,16,FALSE)</f>
        <v>#N/A</v>
      </c>
      <c r="P1885" s="59">
        <v>1909</v>
      </c>
      <c r="Q1885" s="304">
        <f>ROUND(class[[#This Row],[count]],-3)</f>
        <v>11000</v>
      </c>
      <c r="R1885" s="321">
        <f>VLOOKUP(class[[#This Row],[count_rd]],caltran!$J$2:$P$182,7,FALSE)</f>
        <v>7259.9999999999991</v>
      </c>
      <c r="S1885" s="321">
        <f>VLOOKUP(class[[#This Row],[count_rd]],caltran!$J$2:$P$182,6,FALSE)</f>
        <v>14740</v>
      </c>
      <c r="T1885" s="59">
        <f>IF(AND(class[[#This Row],[flow]]&gt;=class[[#This Row],[low]], class[[#This Row],[flow]]&lt;=class[[#This Row],[high]]),1,0)</f>
        <v>1</v>
      </c>
    </row>
    <row r="1886" spans="1:20">
      <c r="A1886" s="59">
        <v>18803</v>
      </c>
      <c r="B1886" s="59">
        <v>4</v>
      </c>
      <c r="C1886" s="59">
        <v>1</v>
      </c>
      <c r="D1886" s="59">
        <v>1</v>
      </c>
      <c r="E1886" s="59" t="s">
        <v>82</v>
      </c>
      <c r="F1886" s="59">
        <v>4</v>
      </c>
      <c r="G1886" s="227">
        <v>1</v>
      </c>
      <c r="H1886" s="227">
        <v>1</v>
      </c>
      <c r="I1886" s="227">
        <v>14</v>
      </c>
      <c r="J1886" s="59">
        <v>10923</v>
      </c>
      <c r="K1886" s="78">
        <f>VLOOKUP(class[[#This Row],[hwycov_id]],flow[[hwycov_id]:[flow_day]],2,FALSE)</f>
        <v>11198.605591</v>
      </c>
      <c r="L1886" s="229">
        <f t="shared" si="90"/>
        <v>2.52316754554609E-2</v>
      </c>
      <c r="M1886" s="228">
        <f t="shared" si="91"/>
        <v>275.60559099999955</v>
      </c>
      <c r="N1886" s="228">
        <f t="shared" si="92"/>
        <v>75958.441790459037</v>
      </c>
      <c r="O1886" s="59" t="e">
        <f>VLOOKUP(class[[#This Row],[hwycov_id]],check!$A$2:$P$26,16,FALSE)</f>
        <v>#N/A</v>
      </c>
      <c r="P1886" s="59">
        <v>1910</v>
      </c>
      <c r="Q1886" s="304">
        <f>ROUND(class[[#This Row],[count]],-3)</f>
        <v>11000</v>
      </c>
      <c r="R1886" s="321">
        <f>VLOOKUP(class[[#This Row],[count_rd]],caltran!$J$2:$P$182,7,FALSE)</f>
        <v>7259.9999999999991</v>
      </c>
      <c r="S1886" s="321">
        <f>VLOOKUP(class[[#This Row],[count_rd]],caltran!$J$2:$P$182,6,FALSE)</f>
        <v>14740</v>
      </c>
      <c r="T1886" s="59">
        <f>IF(AND(class[[#This Row],[flow]]&gt;=class[[#This Row],[low]], class[[#This Row],[flow]]&lt;=class[[#This Row],[high]]),1,0)</f>
        <v>1</v>
      </c>
    </row>
    <row r="1887" spans="1:20">
      <c r="A1887" s="59">
        <v>1858</v>
      </c>
      <c r="B1887" s="59">
        <v>4</v>
      </c>
      <c r="C1887" s="59">
        <v>1</v>
      </c>
      <c r="D1887" s="59">
        <v>2</v>
      </c>
      <c r="E1887" s="59" t="s">
        <v>82</v>
      </c>
      <c r="F1887" s="59">
        <v>4</v>
      </c>
      <c r="G1887" s="227">
        <v>1</v>
      </c>
      <c r="H1887" s="227">
        <v>2</v>
      </c>
      <c r="I1887" s="227">
        <v>14</v>
      </c>
      <c r="J1887" s="59">
        <v>10954</v>
      </c>
      <c r="K1887" s="78">
        <f>VLOOKUP(class[[#This Row],[hwycov_id]],flow[[hwycov_id]:[flow_day]],2,FALSE)</f>
        <v>7876.4081720000004</v>
      </c>
      <c r="L1887" s="229">
        <f t="shared" si="90"/>
        <v>-0.2809559821069928</v>
      </c>
      <c r="M1887" s="228">
        <f t="shared" si="91"/>
        <v>-3077.5918279999996</v>
      </c>
      <c r="N1887" s="228">
        <f t="shared" si="92"/>
        <v>9471571.4597723801</v>
      </c>
      <c r="O1887" s="59" t="e">
        <f>VLOOKUP(class[[#This Row],[hwycov_id]],check!$A$2:$P$26,16,FALSE)</f>
        <v>#N/A</v>
      </c>
      <c r="P1887" s="59">
        <v>1911</v>
      </c>
      <c r="Q1887" s="304">
        <f>ROUND(class[[#This Row],[count]],-3)</f>
        <v>11000</v>
      </c>
      <c r="R1887" s="321">
        <f>VLOOKUP(class[[#This Row],[count_rd]],caltran!$J$2:$P$182,7,FALSE)</f>
        <v>7259.9999999999991</v>
      </c>
      <c r="S1887" s="321">
        <f>VLOOKUP(class[[#This Row],[count_rd]],caltran!$J$2:$P$182,6,FALSE)</f>
        <v>14740</v>
      </c>
      <c r="T1887" s="59">
        <f>IF(AND(class[[#This Row],[flow]]&gt;=class[[#This Row],[low]], class[[#This Row],[flow]]&lt;=class[[#This Row],[high]]),1,0)</f>
        <v>1</v>
      </c>
    </row>
    <row r="1888" spans="1:20">
      <c r="A1888" s="59">
        <v>3962</v>
      </c>
      <c r="B1888" s="59">
        <v>4</v>
      </c>
      <c r="C1888" s="59">
        <v>1</v>
      </c>
      <c r="D1888" s="59">
        <v>2</v>
      </c>
      <c r="E1888" s="59" t="s">
        <v>82</v>
      </c>
      <c r="F1888" s="59">
        <v>4</v>
      </c>
      <c r="G1888" s="227">
        <v>1</v>
      </c>
      <c r="H1888" s="227">
        <v>3</v>
      </c>
      <c r="I1888" s="227">
        <v>14</v>
      </c>
      <c r="J1888" s="59">
        <v>10988</v>
      </c>
      <c r="K1888" s="78">
        <f>VLOOKUP(class[[#This Row],[hwycov_id]],flow[[hwycov_id]:[flow_day]],2,FALSE)</f>
        <v>8085.9728699999996</v>
      </c>
      <c r="L1888" s="229">
        <f t="shared" si="90"/>
        <v>-0.26410876683654905</v>
      </c>
      <c r="M1888" s="228">
        <f t="shared" si="91"/>
        <v>-2902.0271300000004</v>
      </c>
      <c r="N1888" s="228">
        <f t="shared" si="92"/>
        <v>8421761.4632560387</v>
      </c>
      <c r="O1888" s="59" t="e">
        <f>VLOOKUP(class[[#This Row],[hwycov_id]],check!$A$2:$P$26,16,FALSE)</f>
        <v>#N/A</v>
      </c>
      <c r="P1888" s="59">
        <v>1912</v>
      </c>
      <c r="Q1888" s="304">
        <f>ROUND(class[[#This Row],[count]],-3)</f>
        <v>11000</v>
      </c>
      <c r="R1888" s="321">
        <f>VLOOKUP(class[[#This Row],[count_rd]],caltran!$J$2:$P$182,7,FALSE)</f>
        <v>7259.9999999999991</v>
      </c>
      <c r="S1888" s="321">
        <f>VLOOKUP(class[[#This Row],[count_rd]],caltran!$J$2:$P$182,6,FALSE)</f>
        <v>14740</v>
      </c>
      <c r="T1888" s="59">
        <f>IF(AND(class[[#This Row],[flow]]&gt;=class[[#This Row],[low]], class[[#This Row],[flow]]&lt;=class[[#This Row],[high]]),1,0)</f>
        <v>1</v>
      </c>
    </row>
    <row r="1889" spans="1:20">
      <c r="A1889" s="59">
        <v>12393</v>
      </c>
      <c r="B1889" s="59">
        <v>4</v>
      </c>
      <c r="C1889" s="59">
        <v>1</v>
      </c>
      <c r="D1889" s="59">
        <v>2</v>
      </c>
      <c r="E1889" s="59" t="s">
        <v>82</v>
      </c>
      <c r="F1889" s="59">
        <v>4</v>
      </c>
      <c r="G1889" s="227">
        <v>1</v>
      </c>
      <c r="H1889" s="227">
        <v>7</v>
      </c>
      <c r="I1889" s="227">
        <v>7</v>
      </c>
      <c r="J1889" s="59">
        <v>11000</v>
      </c>
      <c r="K1889" s="78">
        <f>VLOOKUP(class[[#This Row],[hwycov_id]],flow[[hwycov_id]:[flow_day]],2,FALSE)</f>
        <v>5890.6828110000006</v>
      </c>
      <c r="L1889" s="229">
        <f t="shared" si="90"/>
        <v>-0.46448338081818175</v>
      </c>
      <c r="M1889" s="228">
        <f t="shared" si="91"/>
        <v>-5109.3171889999994</v>
      </c>
      <c r="N1889" s="228">
        <f t="shared" si="92"/>
        <v>26105122.137810856</v>
      </c>
      <c r="O1889" s="59" t="e">
        <f>VLOOKUP(class[[#This Row],[hwycov_id]],check!$A$2:$P$26,16,FALSE)</f>
        <v>#N/A</v>
      </c>
      <c r="P1889" s="59">
        <v>1913</v>
      </c>
      <c r="Q1889" s="304">
        <f>ROUND(class[[#This Row],[count]],-3)</f>
        <v>11000</v>
      </c>
      <c r="R1889" s="321">
        <f>VLOOKUP(class[[#This Row],[count_rd]],caltran!$J$2:$P$182,7,FALSE)</f>
        <v>7259.9999999999991</v>
      </c>
      <c r="S1889" s="321">
        <f>VLOOKUP(class[[#This Row],[count_rd]],caltran!$J$2:$P$182,6,FALSE)</f>
        <v>14740</v>
      </c>
      <c r="T1889" s="59">
        <f>IF(AND(class[[#This Row],[flow]]&gt;=class[[#This Row],[low]], class[[#This Row],[flow]]&lt;=class[[#This Row],[high]]),1,0)</f>
        <v>0</v>
      </c>
    </row>
    <row r="1890" spans="1:20">
      <c r="A1890" s="59">
        <v>1787</v>
      </c>
      <c r="B1890" s="59">
        <v>4</v>
      </c>
      <c r="C1890" s="59">
        <v>1</v>
      </c>
      <c r="D1890" s="59">
        <v>2</v>
      </c>
      <c r="E1890" s="59" t="s">
        <v>82</v>
      </c>
      <c r="F1890" s="59">
        <v>4</v>
      </c>
      <c r="G1890" s="227">
        <v>1</v>
      </c>
      <c r="H1890" s="227">
        <v>2</v>
      </c>
      <c r="I1890" s="227">
        <v>14</v>
      </c>
      <c r="J1890" s="59">
        <v>11230</v>
      </c>
      <c r="K1890" s="78">
        <f>VLOOKUP(class[[#This Row],[hwycov_id]],flow[[hwycov_id]:[flow_day]],2,FALSE)</f>
        <v>6320.1681190000008</v>
      </c>
      <c r="L1890" s="229">
        <f t="shared" si="90"/>
        <v>-0.43720675699020473</v>
      </c>
      <c r="M1890" s="228">
        <f t="shared" si="91"/>
        <v>-4909.8318809999992</v>
      </c>
      <c r="N1890" s="228">
        <f t="shared" si="92"/>
        <v>24106449.099683989</v>
      </c>
      <c r="O1890" s="59" t="e">
        <f>VLOOKUP(class[[#This Row],[hwycov_id]],check!$A$2:$P$26,16,FALSE)</f>
        <v>#N/A</v>
      </c>
      <c r="P1890" s="59">
        <v>1914</v>
      </c>
      <c r="Q1890" s="304">
        <f>ROUND(class[[#This Row],[count]],-3)</f>
        <v>11000</v>
      </c>
      <c r="R1890" s="321">
        <f>VLOOKUP(class[[#This Row],[count_rd]],caltran!$J$2:$P$182,7,FALSE)</f>
        <v>7259.9999999999991</v>
      </c>
      <c r="S1890" s="321">
        <f>VLOOKUP(class[[#This Row],[count_rd]],caltran!$J$2:$P$182,6,FALSE)</f>
        <v>14740</v>
      </c>
      <c r="T1890" s="59">
        <f>IF(AND(class[[#This Row],[flow]]&gt;=class[[#This Row],[low]], class[[#This Row],[flow]]&lt;=class[[#This Row],[high]]),1,0)</f>
        <v>0</v>
      </c>
    </row>
    <row r="1891" spans="1:20">
      <c r="A1891" s="59">
        <v>10322</v>
      </c>
      <c r="B1891" s="59">
        <v>4</v>
      </c>
      <c r="C1891" s="59">
        <v>1</v>
      </c>
      <c r="D1891" s="59">
        <v>2</v>
      </c>
      <c r="E1891" s="59" t="s">
        <v>82</v>
      </c>
      <c r="F1891" s="59">
        <v>4</v>
      </c>
      <c r="G1891" s="227">
        <v>1</v>
      </c>
      <c r="H1891" s="227">
        <v>2</v>
      </c>
      <c r="I1891" s="227">
        <v>14</v>
      </c>
      <c r="J1891" s="59">
        <v>11381</v>
      </c>
      <c r="K1891" s="78">
        <f>VLOOKUP(class[[#This Row],[hwycov_id]],flow[[hwycov_id]:[flow_day]],2,FALSE)</f>
        <v>8602.5536969999994</v>
      </c>
      <c r="L1891" s="229">
        <f t="shared" si="90"/>
        <v>-0.24413024365170022</v>
      </c>
      <c r="M1891" s="228">
        <f t="shared" si="91"/>
        <v>-2778.4463030000006</v>
      </c>
      <c r="N1891" s="228">
        <f t="shared" si="92"/>
        <v>7719763.8586543715</v>
      </c>
      <c r="O1891" s="59" t="e">
        <f>VLOOKUP(class[[#This Row],[hwycov_id]],check!$A$2:$P$26,16,FALSE)</f>
        <v>#N/A</v>
      </c>
      <c r="P1891" s="59">
        <v>1915</v>
      </c>
      <c r="Q1891" s="304">
        <f>ROUND(class[[#This Row],[count]],-3)</f>
        <v>11000</v>
      </c>
      <c r="R1891" s="321">
        <f>VLOOKUP(class[[#This Row],[count_rd]],caltran!$J$2:$P$182,7,FALSE)</f>
        <v>7259.9999999999991</v>
      </c>
      <c r="S1891" s="321">
        <f>VLOOKUP(class[[#This Row],[count_rd]],caltran!$J$2:$P$182,6,FALSE)</f>
        <v>14740</v>
      </c>
      <c r="T1891" s="59">
        <f>IF(AND(class[[#This Row],[flow]]&gt;=class[[#This Row],[low]], class[[#This Row],[flow]]&lt;=class[[#This Row],[high]]),1,0)</f>
        <v>1</v>
      </c>
    </row>
    <row r="1892" spans="1:20">
      <c r="A1892" s="59">
        <v>5331</v>
      </c>
      <c r="B1892" s="59">
        <v>4</v>
      </c>
      <c r="C1892" s="59">
        <v>1</v>
      </c>
      <c r="D1892" s="59">
        <v>2</v>
      </c>
      <c r="E1892" s="59" t="s">
        <v>82</v>
      </c>
      <c r="F1892" s="59">
        <v>4</v>
      </c>
      <c r="G1892" s="227">
        <v>1</v>
      </c>
      <c r="H1892" s="227">
        <v>2</v>
      </c>
      <c r="I1892" s="227">
        <v>11</v>
      </c>
      <c r="J1892" s="59">
        <v>11500</v>
      </c>
      <c r="K1892" s="78">
        <f>VLOOKUP(class[[#This Row],[hwycov_id]],flow[[hwycov_id]:[flow_day]],2,FALSE)</f>
        <v>9387.3592680000002</v>
      </c>
      <c r="L1892" s="229">
        <f t="shared" si="90"/>
        <v>-0.18370788973913044</v>
      </c>
      <c r="M1892" s="228">
        <f t="shared" si="91"/>
        <v>-2112.6407319999998</v>
      </c>
      <c r="N1892" s="228">
        <f t="shared" si="92"/>
        <v>4463250.8625054955</v>
      </c>
      <c r="O1892" s="59" t="e">
        <f>VLOOKUP(class[[#This Row],[hwycov_id]],check!$A$2:$P$26,16,FALSE)</f>
        <v>#N/A</v>
      </c>
      <c r="P1892" s="59">
        <v>1916</v>
      </c>
      <c r="Q1892" s="304">
        <f>ROUND(class[[#This Row],[count]],-3)</f>
        <v>12000</v>
      </c>
      <c r="R1892" s="321">
        <f>VLOOKUP(class[[#This Row],[count_rd]],caltran!$J$2:$P$182,7,FALSE)</f>
        <v>8010</v>
      </c>
      <c r="S1892" s="321">
        <f>VLOOKUP(class[[#This Row],[count_rd]],caltran!$J$2:$P$182,6,FALSE)</f>
        <v>15990</v>
      </c>
      <c r="T1892" s="59">
        <f>IF(AND(class[[#This Row],[flow]]&gt;=class[[#This Row],[low]], class[[#This Row],[flow]]&lt;=class[[#This Row],[high]]),1,0)</f>
        <v>1</v>
      </c>
    </row>
    <row r="1893" spans="1:20">
      <c r="A1893" s="59">
        <v>4621</v>
      </c>
      <c r="B1893" s="59">
        <v>4</v>
      </c>
      <c r="C1893" s="59">
        <v>1</v>
      </c>
      <c r="D1893" s="59">
        <v>2</v>
      </c>
      <c r="E1893" s="59" t="s">
        <v>82</v>
      </c>
      <c r="F1893" s="59">
        <v>4</v>
      </c>
      <c r="G1893" s="227">
        <v>1</v>
      </c>
      <c r="H1893" s="227">
        <v>5</v>
      </c>
      <c r="I1893" s="227">
        <v>5</v>
      </c>
      <c r="J1893" s="59">
        <v>11600</v>
      </c>
      <c r="K1893" s="78">
        <f>VLOOKUP(class[[#This Row],[hwycov_id]],flow[[hwycov_id]:[flow_day]],2,FALSE)</f>
        <v>7557.5399479999996</v>
      </c>
      <c r="L1893" s="229">
        <f t="shared" si="90"/>
        <v>-0.34848793551724144</v>
      </c>
      <c r="M1893" s="228">
        <f t="shared" si="91"/>
        <v>-4042.4600520000004</v>
      </c>
      <c r="N1893" s="228">
        <f t="shared" si="92"/>
        <v>16341483.272015845</v>
      </c>
      <c r="O1893" s="59" t="e">
        <f>VLOOKUP(class[[#This Row],[hwycov_id]],check!$A$2:$P$26,16,FALSE)</f>
        <v>#N/A</v>
      </c>
      <c r="P1893" s="59">
        <v>1917</v>
      </c>
      <c r="Q1893" s="304">
        <f>ROUND(class[[#This Row],[count]],-3)</f>
        <v>12000</v>
      </c>
      <c r="R1893" s="321">
        <f>VLOOKUP(class[[#This Row],[count_rd]],caltran!$J$2:$P$182,7,FALSE)</f>
        <v>8010</v>
      </c>
      <c r="S1893" s="321">
        <f>VLOOKUP(class[[#This Row],[count_rd]],caltran!$J$2:$P$182,6,FALSE)</f>
        <v>15990</v>
      </c>
      <c r="T1893" s="59">
        <f>IF(AND(class[[#This Row],[flow]]&gt;=class[[#This Row],[low]], class[[#This Row],[flow]]&lt;=class[[#This Row],[high]]),1,0)</f>
        <v>0</v>
      </c>
    </row>
    <row r="1894" spans="1:20">
      <c r="A1894" s="59">
        <v>16632</v>
      </c>
      <c r="B1894" s="59">
        <v>4</v>
      </c>
      <c r="C1894" s="59">
        <v>1</v>
      </c>
      <c r="D1894" s="59">
        <v>2</v>
      </c>
      <c r="E1894" s="59" t="s">
        <v>82</v>
      </c>
      <c r="F1894" s="59">
        <v>4</v>
      </c>
      <c r="G1894" s="227">
        <v>1</v>
      </c>
      <c r="H1894" s="227">
        <v>5</v>
      </c>
      <c r="I1894" s="227">
        <v>5</v>
      </c>
      <c r="J1894" s="59">
        <v>11600</v>
      </c>
      <c r="K1894" s="78">
        <f>VLOOKUP(class[[#This Row],[hwycov_id]],flow[[hwycov_id]:[flow_day]],2,FALSE)</f>
        <v>6503.4878810000009</v>
      </c>
      <c r="L1894" s="229">
        <f t="shared" si="90"/>
        <v>-0.43935449301724128</v>
      </c>
      <c r="M1894" s="228">
        <f t="shared" si="91"/>
        <v>-5096.5121189999991</v>
      </c>
      <c r="N1894" s="228">
        <f t="shared" si="92"/>
        <v>25974435.779113859</v>
      </c>
      <c r="O1894" s="59" t="e">
        <f>VLOOKUP(class[[#This Row],[hwycov_id]],check!$A$2:$P$26,16,FALSE)</f>
        <v>#N/A</v>
      </c>
      <c r="P1894" s="59">
        <v>1918</v>
      </c>
      <c r="Q1894" s="304">
        <f>ROUND(class[[#This Row],[count]],-3)</f>
        <v>12000</v>
      </c>
      <c r="R1894" s="321">
        <f>VLOOKUP(class[[#This Row],[count_rd]],caltran!$J$2:$P$182,7,FALSE)</f>
        <v>8010</v>
      </c>
      <c r="S1894" s="321">
        <f>VLOOKUP(class[[#This Row],[count_rd]],caltran!$J$2:$P$182,6,FALSE)</f>
        <v>15990</v>
      </c>
      <c r="T1894" s="59">
        <f>IF(AND(class[[#This Row],[flow]]&gt;=class[[#This Row],[low]], class[[#This Row],[flow]]&lt;=class[[#This Row],[high]]),1,0)</f>
        <v>0</v>
      </c>
    </row>
    <row r="1895" spans="1:20">
      <c r="A1895" s="59">
        <v>8387</v>
      </c>
      <c r="B1895" s="59">
        <v>4</v>
      </c>
      <c r="C1895" s="59">
        <v>1</v>
      </c>
      <c r="D1895" s="59">
        <v>2</v>
      </c>
      <c r="E1895" s="59" t="s">
        <v>82</v>
      </c>
      <c r="F1895" s="59">
        <v>4</v>
      </c>
      <c r="G1895" s="227">
        <v>1</v>
      </c>
      <c r="H1895" s="227">
        <v>5</v>
      </c>
      <c r="I1895" s="227">
        <v>5</v>
      </c>
      <c r="J1895" s="59">
        <v>11700</v>
      </c>
      <c r="K1895" s="78">
        <f>VLOOKUP(class[[#This Row],[hwycov_id]],flow[[hwycov_id]:[flow_day]],2,FALSE)</f>
        <v>11120.800592</v>
      </c>
      <c r="L1895" s="229">
        <f t="shared" si="90"/>
        <v>-4.9504222905982886E-2</v>
      </c>
      <c r="M1895" s="228">
        <f t="shared" si="91"/>
        <v>-579.1994080000004</v>
      </c>
      <c r="N1895" s="228">
        <f t="shared" si="92"/>
        <v>335471.95422755094</v>
      </c>
      <c r="O1895" s="59" t="e">
        <f>VLOOKUP(class[[#This Row],[hwycov_id]],check!$A$2:$P$26,16,FALSE)</f>
        <v>#N/A</v>
      </c>
      <c r="P1895" s="59">
        <v>1919</v>
      </c>
      <c r="Q1895" s="304">
        <f>ROUND(class[[#This Row],[count]],-3)</f>
        <v>12000</v>
      </c>
      <c r="R1895" s="321">
        <f>VLOOKUP(class[[#This Row],[count_rd]],caltran!$J$2:$P$182,7,FALSE)</f>
        <v>8010</v>
      </c>
      <c r="S1895" s="321">
        <f>VLOOKUP(class[[#This Row],[count_rd]],caltran!$J$2:$P$182,6,FALSE)</f>
        <v>15990</v>
      </c>
      <c r="T1895" s="59">
        <f>IF(AND(class[[#This Row],[flow]]&gt;=class[[#This Row],[low]], class[[#This Row],[flow]]&lt;=class[[#This Row],[high]]),1,0)</f>
        <v>1</v>
      </c>
    </row>
    <row r="1896" spans="1:20">
      <c r="A1896" s="59">
        <v>947</v>
      </c>
      <c r="B1896" s="59">
        <v>4</v>
      </c>
      <c r="C1896" s="59">
        <v>1</v>
      </c>
      <c r="D1896" s="59">
        <v>2</v>
      </c>
      <c r="E1896" s="59" t="s">
        <v>82</v>
      </c>
      <c r="F1896" s="59">
        <v>4</v>
      </c>
      <c r="G1896" s="227">
        <v>1</v>
      </c>
      <c r="H1896" s="227">
        <v>3</v>
      </c>
      <c r="I1896" s="227">
        <v>14</v>
      </c>
      <c r="J1896" s="59">
        <v>11749</v>
      </c>
      <c r="K1896" s="78">
        <f>VLOOKUP(class[[#This Row],[hwycov_id]],flow[[hwycov_id]:[flow_day]],2,FALSE)</f>
        <v>9600.3073230000009</v>
      </c>
      <c r="L1896" s="229">
        <f t="shared" si="90"/>
        <v>-0.18288302638522425</v>
      </c>
      <c r="M1896" s="228">
        <f t="shared" si="91"/>
        <v>-2148.6926769999991</v>
      </c>
      <c r="N1896" s="228">
        <f t="shared" si="92"/>
        <v>4616880.2201934224</v>
      </c>
      <c r="O1896" s="59" t="e">
        <f>VLOOKUP(class[[#This Row],[hwycov_id]],check!$A$2:$P$26,16,FALSE)</f>
        <v>#N/A</v>
      </c>
      <c r="P1896" s="59">
        <v>1920</v>
      </c>
      <c r="Q1896" s="304">
        <f>ROUND(class[[#This Row],[count]],-3)</f>
        <v>12000</v>
      </c>
      <c r="R1896" s="321">
        <f>VLOOKUP(class[[#This Row],[count_rd]],caltran!$J$2:$P$182,7,FALSE)</f>
        <v>8010</v>
      </c>
      <c r="S1896" s="321">
        <f>VLOOKUP(class[[#This Row],[count_rd]],caltran!$J$2:$P$182,6,FALSE)</f>
        <v>15990</v>
      </c>
      <c r="T1896" s="59">
        <f>IF(AND(class[[#This Row],[flow]]&gt;=class[[#This Row],[low]], class[[#This Row],[flow]]&lt;=class[[#This Row],[high]]),1,0)</f>
        <v>1</v>
      </c>
    </row>
    <row r="1897" spans="1:20">
      <c r="A1897" s="59">
        <v>8000</v>
      </c>
      <c r="B1897" s="59">
        <v>4</v>
      </c>
      <c r="C1897" s="59">
        <v>1</v>
      </c>
      <c r="D1897" s="59">
        <v>2</v>
      </c>
      <c r="E1897" s="59" t="s">
        <v>82</v>
      </c>
      <c r="F1897" s="59">
        <v>4</v>
      </c>
      <c r="G1897" s="227">
        <v>1</v>
      </c>
      <c r="H1897" s="227">
        <v>3</v>
      </c>
      <c r="I1897" s="227">
        <v>14</v>
      </c>
      <c r="J1897" s="59">
        <v>11884</v>
      </c>
      <c r="K1897" s="78">
        <f>VLOOKUP(class[[#This Row],[hwycov_id]],flow[[hwycov_id]:[flow_day]],2,FALSE)</f>
        <v>17615.073715999999</v>
      </c>
      <c r="L1897" s="229">
        <f t="shared" si="90"/>
        <v>0.4822512383036015</v>
      </c>
      <c r="M1897" s="228">
        <f t="shared" si="91"/>
        <v>5731.073715999999</v>
      </c>
      <c r="N1897" s="228">
        <f t="shared" si="92"/>
        <v>32845205.938226037</v>
      </c>
      <c r="O1897" s="59" t="e">
        <f>VLOOKUP(class[[#This Row],[hwycov_id]],check!$A$2:$P$26,16,FALSE)</f>
        <v>#N/A</v>
      </c>
      <c r="P1897" s="59">
        <v>1921</v>
      </c>
      <c r="Q1897" s="304">
        <f>ROUND(class[[#This Row],[count]],-3)</f>
        <v>12000</v>
      </c>
      <c r="R1897" s="321">
        <f>VLOOKUP(class[[#This Row],[count_rd]],caltran!$J$2:$P$182,7,FALSE)</f>
        <v>8010</v>
      </c>
      <c r="S1897" s="321">
        <f>VLOOKUP(class[[#This Row],[count_rd]],caltran!$J$2:$P$182,6,FALSE)</f>
        <v>15990</v>
      </c>
      <c r="T1897" s="59">
        <f>IF(AND(class[[#This Row],[flow]]&gt;=class[[#This Row],[low]], class[[#This Row],[flow]]&lt;=class[[#This Row],[high]]),1,0)</f>
        <v>0</v>
      </c>
    </row>
    <row r="1898" spans="1:20">
      <c r="A1898" s="59">
        <v>14510</v>
      </c>
      <c r="B1898" s="59">
        <v>4</v>
      </c>
      <c r="C1898" s="59">
        <v>1</v>
      </c>
      <c r="D1898" s="59">
        <v>2</v>
      </c>
      <c r="E1898" s="59" t="s">
        <v>82</v>
      </c>
      <c r="F1898" s="59">
        <v>4</v>
      </c>
      <c r="G1898" s="227">
        <v>1</v>
      </c>
      <c r="H1898" s="227">
        <v>3</v>
      </c>
      <c r="I1898" s="227">
        <v>14</v>
      </c>
      <c r="J1898" s="59">
        <v>11933</v>
      </c>
      <c r="K1898" s="78">
        <f>VLOOKUP(class[[#This Row],[hwycov_id]],flow[[hwycov_id]:[flow_day]],2,FALSE)</f>
        <v>17817.698165000002</v>
      </c>
      <c r="L1898" s="229">
        <f t="shared" si="90"/>
        <v>0.49314490614262985</v>
      </c>
      <c r="M1898" s="228">
        <f t="shared" si="91"/>
        <v>5884.6981650000016</v>
      </c>
      <c r="N1898" s="228">
        <f t="shared" si="92"/>
        <v>34629672.493154384</v>
      </c>
      <c r="O1898" s="59" t="e">
        <f>VLOOKUP(class[[#This Row],[hwycov_id]],check!$A$2:$P$26,16,FALSE)</f>
        <v>#N/A</v>
      </c>
      <c r="P1898" s="59">
        <v>1922</v>
      </c>
      <c r="Q1898" s="304">
        <f>ROUND(class[[#This Row],[count]],-3)</f>
        <v>12000</v>
      </c>
      <c r="R1898" s="321">
        <f>VLOOKUP(class[[#This Row],[count_rd]],caltran!$J$2:$P$182,7,FALSE)</f>
        <v>8010</v>
      </c>
      <c r="S1898" s="321">
        <f>VLOOKUP(class[[#This Row],[count_rd]],caltran!$J$2:$P$182,6,FALSE)</f>
        <v>15990</v>
      </c>
      <c r="T1898" s="59">
        <f>IF(AND(class[[#This Row],[flow]]&gt;=class[[#This Row],[low]], class[[#This Row],[flow]]&lt;=class[[#This Row],[high]]),1,0)</f>
        <v>0</v>
      </c>
    </row>
    <row r="1899" spans="1:20">
      <c r="A1899" s="59">
        <v>14216</v>
      </c>
      <c r="B1899" s="59">
        <v>4</v>
      </c>
      <c r="C1899" s="59">
        <v>1</v>
      </c>
      <c r="D1899" s="59">
        <v>2</v>
      </c>
      <c r="E1899" s="59" t="s">
        <v>82</v>
      </c>
      <c r="F1899" s="59">
        <v>4</v>
      </c>
      <c r="G1899" s="227">
        <v>1</v>
      </c>
      <c r="H1899" s="227">
        <v>2</v>
      </c>
      <c r="I1899" s="227">
        <v>14</v>
      </c>
      <c r="J1899" s="59">
        <v>11952</v>
      </c>
      <c r="K1899" s="78">
        <f>VLOOKUP(class[[#This Row],[hwycov_id]],flow[[hwycov_id]:[flow_day]],2,FALSE)</f>
        <v>9490.4866140000013</v>
      </c>
      <c r="L1899" s="229">
        <f t="shared" si="90"/>
        <v>-0.20594991516064243</v>
      </c>
      <c r="M1899" s="228">
        <f t="shared" si="91"/>
        <v>-2461.5133859999987</v>
      </c>
      <c r="N1899" s="228">
        <f t="shared" si="92"/>
        <v>6059048.149457179</v>
      </c>
      <c r="O1899" s="59" t="e">
        <f>VLOOKUP(class[[#This Row],[hwycov_id]],check!$A$2:$P$26,16,FALSE)</f>
        <v>#N/A</v>
      </c>
      <c r="P1899" s="59">
        <v>1923</v>
      </c>
      <c r="Q1899" s="304">
        <f>ROUND(class[[#This Row],[count]],-3)</f>
        <v>12000</v>
      </c>
      <c r="R1899" s="321">
        <f>VLOOKUP(class[[#This Row],[count_rd]],caltran!$J$2:$P$182,7,FALSE)</f>
        <v>8010</v>
      </c>
      <c r="S1899" s="321">
        <f>VLOOKUP(class[[#This Row],[count_rd]],caltran!$J$2:$P$182,6,FALSE)</f>
        <v>15990</v>
      </c>
      <c r="T1899" s="59">
        <f>IF(AND(class[[#This Row],[flow]]&gt;=class[[#This Row],[low]], class[[#This Row],[flow]]&lt;=class[[#This Row],[high]]),1,0)</f>
        <v>1</v>
      </c>
    </row>
    <row r="1900" spans="1:20">
      <c r="A1900" s="59">
        <v>3607</v>
      </c>
      <c r="B1900" s="59">
        <v>4</v>
      </c>
      <c r="C1900" s="59">
        <v>1</v>
      </c>
      <c r="D1900" s="59">
        <v>2</v>
      </c>
      <c r="E1900" s="59" t="s">
        <v>82</v>
      </c>
      <c r="F1900" s="59">
        <v>4</v>
      </c>
      <c r="G1900" s="227">
        <v>1</v>
      </c>
      <c r="H1900" s="227">
        <v>3</v>
      </c>
      <c r="I1900" s="227">
        <v>14</v>
      </c>
      <c r="J1900" s="59">
        <v>12252</v>
      </c>
      <c r="K1900" s="78">
        <f>VLOOKUP(class[[#This Row],[hwycov_id]],flow[[hwycov_id]:[flow_day]],2,FALSE)</f>
        <v>14126.202683</v>
      </c>
      <c r="L1900" s="229">
        <f t="shared" si="90"/>
        <v>0.15297116250408083</v>
      </c>
      <c r="M1900" s="228">
        <f t="shared" si="91"/>
        <v>1874.2026829999995</v>
      </c>
      <c r="N1900" s="228">
        <f t="shared" si="92"/>
        <v>3512635.6969643966</v>
      </c>
      <c r="O1900" s="59" t="e">
        <f>VLOOKUP(class[[#This Row],[hwycov_id]],check!$A$2:$P$26,16,FALSE)</f>
        <v>#N/A</v>
      </c>
      <c r="P1900" s="59">
        <v>1924</v>
      </c>
      <c r="Q1900" s="304">
        <f>ROUND(class[[#This Row],[count]],-3)</f>
        <v>12000</v>
      </c>
      <c r="R1900" s="321">
        <f>VLOOKUP(class[[#This Row],[count_rd]],caltran!$J$2:$P$182,7,FALSE)</f>
        <v>8010</v>
      </c>
      <c r="S1900" s="321">
        <f>VLOOKUP(class[[#This Row],[count_rd]],caltran!$J$2:$P$182,6,FALSE)</f>
        <v>15990</v>
      </c>
      <c r="T1900" s="59">
        <f>IF(AND(class[[#This Row],[flow]]&gt;=class[[#This Row],[low]], class[[#This Row],[flow]]&lt;=class[[#This Row],[high]]),1,0)</f>
        <v>1</v>
      </c>
    </row>
    <row r="1901" spans="1:20">
      <c r="A1901" s="59">
        <v>12645</v>
      </c>
      <c r="B1901" s="59">
        <v>4</v>
      </c>
      <c r="C1901" s="59">
        <v>1</v>
      </c>
      <c r="D1901" s="59">
        <v>2</v>
      </c>
      <c r="E1901" s="59" t="s">
        <v>82</v>
      </c>
      <c r="F1901" s="59">
        <v>4</v>
      </c>
      <c r="G1901" s="227">
        <v>1</v>
      </c>
      <c r="H1901" s="227">
        <v>6</v>
      </c>
      <c r="I1901" s="227">
        <v>1</v>
      </c>
      <c r="J1901" s="59">
        <v>12300</v>
      </c>
      <c r="K1901" s="78">
        <f>VLOOKUP(class[[#This Row],[hwycov_id]],flow[[hwycov_id]:[flow_day]],2,FALSE)</f>
        <v>10713.763222</v>
      </c>
      <c r="L1901" s="229">
        <f t="shared" si="90"/>
        <v>-0.12896233967479676</v>
      </c>
      <c r="M1901" s="228">
        <f t="shared" si="91"/>
        <v>-1586.2367780000004</v>
      </c>
      <c r="N1901" s="228">
        <f t="shared" si="92"/>
        <v>2516147.1158798225</v>
      </c>
      <c r="O1901" s="59" t="e">
        <f>VLOOKUP(class[[#This Row],[hwycov_id]],check!$A$2:$P$26,16,FALSE)</f>
        <v>#N/A</v>
      </c>
      <c r="P1901" s="59">
        <v>1925</v>
      </c>
      <c r="Q1901" s="304">
        <f>ROUND(class[[#This Row],[count]],-3)</f>
        <v>12000</v>
      </c>
      <c r="R1901" s="321">
        <f>VLOOKUP(class[[#This Row],[count_rd]],caltran!$J$2:$P$182,7,FALSE)</f>
        <v>8010</v>
      </c>
      <c r="S1901" s="321">
        <f>VLOOKUP(class[[#This Row],[count_rd]],caltran!$J$2:$P$182,6,FALSE)</f>
        <v>15990</v>
      </c>
      <c r="T1901" s="59">
        <f>IF(AND(class[[#This Row],[flow]]&gt;=class[[#This Row],[low]], class[[#This Row],[flow]]&lt;=class[[#This Row],[high]]),1,0)</f>
        <v>1</v>
      </c>
    </row>
    <row r="1902" spans="1:20">
      <c r="A1902" s="59">
        <v>17499</v>
      </c>
      <c r="B1902" s="59">
        <v>4</v>
      </c>
      <c r="C1902" s="59">
        <v>1</v>
      </c>
      <c r="D1902" s="59">
        <v>2</v>
      </c>
      <c r="E1902" s="59" t="s">
        <v>82</v>
      </c>
      <c r="F1902" s="59">
        <v>4</v>
      </c>
      <c r="G1902" s="227">
        <v>1</v>
      </c>
      <c r="H1902" s="227">
        <v>5</v>
      </c>
      <c r="I1902" s="227">
        <v>5</v>
      </c>
      <c r="J1902" s="59">
        <v>12300</v>
      </c>
      <c r="K1902" s="78">
        <f>VLOOKUP(class[[#This Row],[hwycov_id]],flow[[hwycov_id]:[flow_day]],2,FALSE)</f>
        <v>10357.38638</v>
      </c>
      <c r="L1902" s="229">
        <f t="shared" si="90"/>
        <v>-0.15793606666666671</v>
      </c>
      <c r="M1902" s="228">
        <f t="shared" si="91"/>
        <v>-1942.6136200000001</v>
      </c>
      <c r="N1902" s="228">
        <f t="shared" si="92"/>
        <v>3773747.6766095045</v>
      </c>
      <c r="O1902" s="59" t="e">
        <f>VLOOKUP(class[[#This Row],[hwycov_id]],check!$A$2:$P$26,16,FALSE)</f>
        <v>#N/A</v>
      </c>
      <c r="P1902" s="59">
        <v>1926</v>
      </c>
      <c r="Q1902" s="304">
        <f>ROUND(class[[#This Row],[count]],-3)</f>
        <v>12000</v>
      </c>
      <c r="R1902" s="321">
        <f>VLOOKUP(class[[#This Row],[count_rd]],caltran!$J$2:$P$182,7,FALSE)</f>
        <v>8010</v>
      </c>
      <c r="S1902" s="321">
        <f>VLOOKUP(class[[#This Row],[count_rd]],caltran!$J$2:$P$182,6,FALSE)</f>
        <v>15990</v>
      </c>
      <c r="T1902" s="59">
        <f>IF(AND(class[[#This Row],[flow]]&gt;=class[[#This Row],[low]], class[[#This Row],[flow]]&lt;=class[[#This Row],[high]]),1,0)</f>
        <v>1</v>
      </c>
    </row>
    <row r="1903" spans="1:20">
      <c r="A1903" s="59">
        <v>16698</v>
      </c>
      <c r="B1903" s="59">
        <v>4</v>
      </c>
      <c r="C1903" s="59">
        <v>1</v>
      </c>
      <c r="D1903" s="59">
        <v>2</v>
      </c>
      <c r="E1903" s="59" t="s">
        <v>82</v>
      </c>
      <c r="F1903" s="59">
        <v>4</v>
      </c>
      <c r="G1903" s="227">
        <v>1</v>
      </c>
      <c r="H1903" s="227">
        <v>2</v>
      </c>
      <c r="I1903" s="227">
        <v>14</v>
      </c>
      <c r="J1903" s="59">
        <v>12363</v>
      </c>
      <c r="K1903" s="78">
        <f>VLOOKUP(class[[#This Row],[hwycov_id]],flow[[hwycov_id]:[flow_day]],2,FALSE)</f>
        <v>6938.1722750000008</v>
      </c>
      <c r="L1903" s="229">
        <f t="shared" si="90"/>
        <v>-0.43879541575669334</v>
      </c>
      <c r="M1903" s="228">
        <f t="shared" si="91"/>
        <v>-5424.8277249999992</v>
      </c>
      <c r="N1903" s="228">
        <f t="shared" si="92"/>
        <v>29428755.845928665</v>
      </c>
      <c r="O1903" s="59" t="e">
        <f>VLOOKUP(class[[#This Row],[hwycov_id]],check!$A$2:$P$26,16,FALSE)</f>
        <v>#N/A</v>
      </c>
      <c r="P1903" s="59">
        <v>1927</v>
      </c>
      <c r="Q1903" s="304">
        <f>ROUND(class[[#This Row],[count]],-3)</f>
        <v>12000</v>
      </c>
      <c r="R1903" s="321">
        <f>VLOOKUP(class[[#This Row],[count_rd]],caltran!$J$2:$P$182,7,FALSE)</f>
        <v>8010</v>
      </c>
      <c r="S1903" s="321">
        <f>VLOOKUP(class[[#This Row],[count_rd]],caltran!$J$2:$P$182,6,FALSE)</f>
        <v>15990</v>
      </c>
      <c r="T1903" s="59">
        <f>IF(AND(class[[#This Row],[flow]]&gt;=class[[#This Row],[low]], class[[#This Row],[flow]]&lt;=class[[#This Row],[high]]),1,0)</f>
        <v>0</v>
      </c>
    </row>
    <row r="1904" spans="1:20">
      <c r="A1904" s="59">
        <v>15880</v>
      </c>
      <c r="B1904" s="59">
        <v>4</v>
      </c>
      <c r="C1904" s="59">
        <v>1</v>
      </c>
      <c r="D1904" s="59">
        <v>2</v>
      </c>
      <c r="E1904" s="59" t="s">
        <v>82</v>
      </c>
      <c r="F1904" s="59">
        <v>4</v>
      </c>
      <c r="G1904" s="227">
        <v>1</v>
      </c>
      <c r="H1904" s="227">
        <v>6</v>
      </c>
      <c r="I1904" s="227">
        <v>17</v>
      </c>
      <c r="J1904" s="59">
        <v>12400</v>
      </c>
      <c r="K1904" s="78">
        <f>VLOOKUP(class[[#This Row],[hwycov_id]],flow[[hwycov_id]:[flow_day]],2,FALSE)</f>
        <v>10683.842253999999</v>
      </c>
      <c r="L1904" s="229">
        <f t="shared" si="90"/>
        <v>-0.13839981822580649</v>
      </c>
      <c r="M1904" s="228">
        <f t="shared" si="91"/>
        <v>-1716.1577460000008</v>
      </c>
      <c r="N1904" s="228">
        <f t="shared" si="92"/>
        <v>2945197.4091558033</v>
      </c>
      <c r="O1904" s="59" t="e">
        <f>VLOOKUP(class[[#This Row],[hwycov_id]],check!$A$2:$P$26,16,FALSE)</f>
        <v>#N/A</v>
      </c>
      <c r="P1904" s="59">
        <v>1928</v>
      </c>
      <c r="Q1904" s="304">
        <f>ROUND(class[[#This Row],[count]],-3)</f>
        <v>12000</v>
      </c>
      <c r="R1904" s="321">
        <f>VLOOKUP(class[[#This Row],[count_rd]],caltran!$J$2:$P$182,7,FALSE)</f>
        <v>8010</v>
      </c>
      <c r="S1904" s="321">
        <f>VLOOKUP(class[[#This Row],[count_rd]],caltran!$J$2:$P$182,6,FALSE)</f>
        <v>15990</v>
      </c>
      <c r="T1904" s="59">
        <f>IF(AND(class[[#This Row],[flow]]&gt;=class[[#This Row],[low]], class[[#This Row],[flow]]&lt;=class[[#This Row],[high]]),1,0)</f>
        <v>1</v>
      </c>
    </row>
    <row r="1905" spans="1:20">
      <c r="A1905" s="59">
        <v>15693</v>
      </c>
      <c r="B1905" s="59">
        <v>4</v>
      </c>
      <c r="C1905" s="59">
        <v>1</v>
      </c>
      <c r="D1905" s="59">
        <v>2</v>
      </c>
      <c r="E1905" s="59" t="s">
        <v>82</v>
      </c>
      <c r="F1905" s="59">
        <v>4</v>
      </c>
      <c r="G1905" s="227">
        <v>1</v>
      </c>
      <c r="H1905" s="227">
        <v>3</v>
      </c>
      <c r="I1905" s="227">
        <v>14</v>
      </c>
      <c r="J1905" s="59">
        <v>12693</v>
      </c>
      <c r="K1905" s="78">
        <f>VLOOKUP(class[[#This Row],[hwycov_id]],flow[[hwycov_id]:[flow_day]],2,FALSE)</f>
        <v>7895.0414250000003</v>
      </c>
      <c r="L1905" s="229">
        <f t="shared" si="90"/>
        <v>-0.37800036043488539</v>
      </c>
      <c r="M1905" s="228">
        <f t="shared" si="91"/>
        <v>-4797.9585749999997</v>
      </c>
      <c r="N1905" s="228">
        <f t="shared" si="92"/>
        <v>23020406.487416029</v>
      </c>
      <c r="O1905" s="59" t="e">
        <f>VLOOKUP(class[[#This Row],[hwycov_id]],check!$A$2:$P$26,16,FALSE)</f>
        <v>#N/A</v>
      </c>
      <c r="P1905" s="59">
        <v>1929</v>
      </c>
      <c r="Q1905" s="304">
        <f>ROUND(class[[#This Row],[count]],-3)</f>
        <v>13000</v>
      </c>
      <c r="R1905" s="321">
        <f>VLOOKUP(class[[#This Row],[count_rd]],caltran!$J$2:$P$182,7,FALSE)</f>
        <v>8775</v>
      </c>
      <c r="S1905" s="321">
        <f>VLOOKUP(class[[#This Row],[count_rd]],caltran!$J$2:$P$182,6,FALSE)</f>
        <v>17225</v>
      </c>
      <c r="T1905" s="59">
        <f>IF(AND(class[[#This Row],[flow]]&gt;=class[[#This Row],[low]], class[[#This Row],[flow]]&lt;=class[[#This Row],[high]]),1,0)</f>
        <v>0</v>
      </c>
    </row>
    <row r="1906" spans="1:20">
      <c r="A1906" s="59">
        <v>20157</v>
      </c>
      <c r="B1906" s="59">
        <v>4</v>
      </c>
      <c r="C1906" s="59">
        <v>1</v>
      </c>
      <c r="D1906" s="59">
        <v>2</v>
      </c>
      <c r="E1906" s="59" t="s">
        <v>82</v>
      </c>
      <c r="F1906" s="59">
        <v>4</v>
      </c>
      <c r="G1906" s="227">
        <v>1</v>
      </c>
      <c r="H1906" s="227">
        <v>4</v>
      </c>
      <c r="I1906" s="227">
        <v>14</v>
      </c>
      <c r="J1906" s="59">
        <v>12808</v>
      </c>
      <c r="K1906" s="78">
        <f>VLOOKUP(class[[#This Row],[hwycov_id]],flow[[hwycov_id]:[flow_day]],2,FALSE)</f>
        <v>10479.690809</v>
      </c>
      <c r="L1906" s="229">
        <f t="shared" si="90"/>
        <v>-0.18178553958463461</v>
      </c>
      <c r="M1906" s="228">
        <f t="shared" si="91"/>
        <v>-2328.3091910000003</v>
      </c>
      <c r="N1906" s="228">
        <f t="shared" si="92"/>
        <v>5421023.6888950756</v>
      </c>
      <c r="O1906" s="59" t="e">
        <f>VLOOKUP(class[[#This Row],[hwycov_id]],check!$A$2:$P$26,16,FALSE)</f>
        <v>#N/A</v>
      </c>
      <c r="P1906" s="59">
        <v>1930</v>
      </c>
      <c r="Q1906" s="304">
        <f>ROUND(class[[#This Row],[count]],-3)</f>
        <v>13000</v>
      </c>
      <c r="R1906" s="321">
        <f>VLOOKUP(class[[#This Row],[count_rd]],caltran!$J$2:$P$182,7,FALSE)</f>
        <v>8775</v>
      </c>
      <c r="S1906" s="321">
        <f>VLOOKUP(class[[#This Row],[count_rd]],caltran!$J$2:$P$182,6,FALSE)</f>
        <v>17225</v>
      </c>
      <c r="T1906" s="59">
        <f>IF(AND(class[[#This Row],[flow]]&gt;=class[[#This Row],[low]], class[[#This Row],[flow]]&lt;=class[[#This Row],[high]]),1,0)</f>
        <v>1</v>
      </c>
    </row>
    <row r="1907" spans="1:20">
      <c r="A1907" s="59">
        <v>281</v>
      </c>
      <c r="B1907" s="59">
        <v>4</v>
      </c>
      <c r="C1907" s="59">
        <v>1</v>
      </c>
      <c r="D1907" s="59">
        <v>2</v>
      </c>
      <c r="E1907" s="59" t="s">
        <v>82</v>
      </c>
      <c r="F1907" s="59">
        <v>4</v>
      </c>
      <c r="G1907" s="227">
        <v>1</v>
      </c>
      <c r="H1907" s="227">
        <v>2</v>
      </c>
      <c r="I1907" s="227">
        <v>14</v>
      </c>
      <c r="J1907" s="59">
        <v>12827</v>
      </c>
      <c r="K1907" s="78">
        <f>VLOOKUP(class[[#This Row],[hwycov_id]],flow[[hwycov_id]:[flow_day]],2,FALSE)</f>
        <v>20051.921889999998</v>
      </c>
      <c r="L1907" s="229">
        <f t="shared" si="90"/>
        <v>0.56325889841740073</v>
      </c>
      <c r="M1907" s="228">
        <f t="shared" si="91"/>
        <v>7224.9218899999978</v>
      </c>
      <c r="N1907" s="228">
        <f t="shared" si="92"/>
        <v>52199496.316601142</v>
      </c>
      <c r="O1907" s="59" t="e">
        <f>VLOOKUP(class[[#This Row],[hwycov_id]],check!$A$2:$P$26,16,FALSE)</f>
        <v>#N/A</v>
      </c>
      <c r="P1907" s="59">
        <v>1931</v>
      </c>
      <c r="Q1907" s="304">
        <f>ROUND(class[[#This Row],[count]],-3)</f>
        <v>13000</v>
      </c>
      <c r="R1907" s="321">
        <f>VLOOKUP(class[[#This Row],[count_rd]],caltran!$J$2:$P$182,7,FALSE)</f>
        <v>8775</v>
      </c>
      <c r="S1907" s="321">
        <f>VLOOKUP(class[[#This Row],[count_rd]],caltran!$J$2:$P$182,6,FALSE)</f>
        <v>17225</v>
      </c>
      <c r="T1907" s="59">
        <f>IF(AND(class[[#This Row],[flow]]&gt;=class[[#This Row],[low]], class[[#This Row],[flow]]&lt;=class[[#This Row],[high]]),1,0)</f>
        <v>0</v>
      </c>
    </row>
    <row r="1908" spans="1:20">
      <c r="A1908" s="59">
        <v>12396</v>
      </c>
      <c r="B1908" s="59">
        <v>4</v>
      </c>
      <c r="C1908" s="59">
        <v>1</v>
      </c>
      <c r="D1908" s="59">
        <v>2</v>
      </c>
      <c r="E1908" s="59" t="s">
        <v>82</v>
      </c>
      <c r="F1908" s="59">
        <v>4</v>
      </c>
      <c r="G1908" s="227">
        <v>1</v>
      </c>
      <c r="H1908" s="227">
        <v>7</v>
      </c>
      <c r="I1908" s="227">
        <v>7</v>
      </c>
      <c r="J1908" s="59">
        <v>12900</v>
      </c>
      <c r="K1908" s="78">
        <f>VLOOKUP(class[[#This Row],[hwycov_id]],flow[[hwycov_id]:[flow_day]],2,FALSE)</f>
        <v>5204.4000259999993</v>
      </c>
      <c r="L1908" s="229">
        <f t="shared" si="90"/>
        <v>-0.59655813751937992</v>
      </c>
      <c r="M1908" s="228">
        <f t="shared" si="91"/>
        <v>-7695.5999740000007</v>
      </c>
      <c r="N1908" s="228">
        <f t="shared" si="92"/>
        <v>59222258.959828809</v>
      </c>
      <c r="O1908" s="59" t="e">
        <f>VLOOKUP(class[[#This Row],[hwycov_id]],check!$A$2:$P$26,16,FALSE)</f>
        <v>#N/A</v>
      </c>
      <c r="P1908" s="59">
        <v>1932</v>
      </c>
      <c r="Q1908" s="304">
        <f>ROUND(class[[#This Row],[count]],-3)</f>
        <v>13000</v>
      </c>
      <c r="R1908" s="321">
        <f>VLOOKUP(class[[#This Row],[count_rd]],caltran!$J$2:$P$182,7,FALSE)</f>
        <v>8775</v>
      </c>
      <c r="S1908" s="321">
        <f>VLOOKUP(class[[#This Row],[count_rd]],caltran!$J$2:$P$182,6,FALSE)</f>
        <v>17225</v>
      </c>
      <c r="T1908" s="59">
        <f>IF(AND(class[[#This Row],[flow]]&gt;=class[[#This Row],[low]], class[[#This Row],[flow]]&lt;=class[[#This Row],[high]]),1,0)</f>
        <v>0</v>
      </c>
    </row>
    <row r="1909" spans="1:20">
      <c r="A1909" s="59">
        <v>11867</v>
      </c>
      <c r="B1909" s="59">
        <v>4</v>
      </c>
      <c r="C1909" s="59">
        <v>1</v>
      </c>
      <c r="D1909" s="59">
        <v>2</v>
      </c>
      <c r="E1909" s="59" t="s">
        <v>82</v>
      </c>
      <c r="F1909" s="59">
        <v>4</v>
      </c>
      <c r="G1909" s="227">
        <v>1</v>
      </c>
      <c r="H1909" s="227">
        <v>7</v>
      </c>
      <c r="I1909" s="227">
        <v>19</v>
      </c>
      <c r="J1909" s="59">
        <v>13000</v>
      </c>
      <c r="K1909" s="78">
        <f>VLOOKUP(class[[#This Row],[hwycov_id]],flow[[hwycov_id]:[flow_day]],2,FALSE)</f>
        <v>9597.3077699999994</v>
      </c>
      <c r="L1909" s="229">
        <f t="shared" si="90"/>
        <v>-0.2617455561538462</v>
      </c>
      <c r="M1909" s="228">
        <f t="shared" si="91"/>
        <v>-3402.6922300000006</v>
      </c>
      <c r="N1909" s="228">
        <f t="shared" si="92"/>
        <v>11578314.412102377</v>
      </c>
      <c r="O1909" s="59" t="e">
        <f>VLOOKUP(class[[#This Row],[hwycov_id]],check!$A$2:$P$26,16,FALSE)</f>
        <v>#N/A</v>
      </c>
      <c r="P1909" s="59">
        <v>1933</v>
      </c>
      <c r="Q1909" s="304">
        <f>ROUND(class[[#This Row],[count]],-3)</f>
        <v>13000</v>
      </c>
      <c r="R1909" s="321">
        <f>VLOOKUP(class[[#This Row],[count_rd]],caltran!$J$2:$P$182,7,FALSE)</f>
        <v>8775</v>
      </c>
      <c r="S1909" s="321">
        <f>VLOOKUP(class[[#This Row],[count_rd]],caltran!$J$2:$P$182,6,FALSE)</f>
        <v>17225</v>
      </c>
      <c r="T1909" s="59">
        <f>IF(AND(class[[#This Row],[flow]]&gt;=class[[#This Row],[low]], class[[#This Row],[flow]]&lt;=class[[#This Row],[high]]),1,0)</f>
        <v>1</v>
      </c>
    </row>
    <row r="1910" spans="1:20">
      <c r="A1910" s="59">
        <v>18627</v>
      </c>
      <c r="B1910" s="59">
        <v>4</v>
      </c>
      <c r="C1910" s="59">
        <v>1</v>
      </c>
      <c r="D1910" s="59">
        <v>1</v>
      </c>
      <c r="E1910" s="59" t="s">
        <v>82</v>
      </c>
      <c r="F1910" s="59">
        <v>4</v>
      </c>
      <c r="G1910" s="227">
        <v>1</v>
      </c>
      <c r="H1910" s="227">
        <v>1</v>
      </c>
      <c r="I1910" s="227">
        <v>14</v>
      </c>
      <c r="J1910" s="59">
        <v>13209</v>
      </c>
      <c r="K1910" s="78">
        <f>VLOOKUP(class[[#This Row],[hwycov_id]],flow[[hwycov_id]:[flow_day]],2,FALSE)</f>
        <v>9485.4898069999999</v>
      </c>
      <c r="L1910" s="229">
        <f t="shared" si="90"/>
        <v>-0.28189190650314178</v>
      </c>
      <c r="M1910" s="228">
        <f t="shared" si="91"/>
        <v>-3723.5101930000001</v>
      </c>
      <c r="N1910" s="228">
        <f t="shared" si="92"/>
        <v>13864528.157374898</v>
      </c>
      <c r="O1910" s="59" t="e">
        <f>VLOOKUP(class[[#This Row],[hwycov_id]],check!$A$2:$P$26,16,FALSE)</f>
        <v>#N/A</v>
      </c>
      <c r="P1910" s="59">
        <v>1934</v>
      </c>
      <c r="Q1910" s="304">
        <f>ROUND(class[[#This Row],[count]],-3)</f>
        <v>13000</v>
      </c>
      <c r="R1910" s="321">
        <f>VLOOKUP(class[[#This Row],[count_rd]],caltran!$J$2:$P$182,7,FALSE)</f>
        <v>8775</v>
      </c>
      <c r="S1910" s="321">
        <f>VLOOKUP(class[[#This Row],[count_rd]],caltran!$J$2:$P$182,6,FALSE)</f>
        <v>17225</v>
      </c>
      <c r="T1910" s="59">
        <f>IF(AND(class[[#This Row],[flow]]&gt;=class[[#This Row],[low]], class[[#This Row],[flow]]&lt;=class[[#This Row],[high]]),1,0)</f>
        <v>1</v>
      </c>
    </row>
    <row r="1911" spans="1:20">
      <c r="A1911" s="59">
        <v>5072</v>
      </c>
      <c r="B1911" s="59">
        <v>4</v>
      </c>
      <c r="C1911" s="59">
        <v>1</v>
      </c>
      <c r="D1911" s="59">
        <v>2</v>
      </c>
      <c r="E1911" s="59" t="s">
        <v>82</v>
      </c>
      <c r="F1911" s="59">
        <v>4</v>
      </c>
      <c r="G1911" s="227">
        <v>1</v>
      </c>
      <c r="H1911" s="227">
        <v>3</v>
      </c>
      <c r="I1911" s="227">
        <v>14</v>
      </c>
      <c r="J1911" s="59">
        <v>13349</v>
      </c>
      <c r="K1911" s="78">
        <f>VLOOKUP(class[[#This Row],[hwycov_id]],flow[[hwycov_id]:[flow_day]],2,FALSE)</f>
        <v>16552.547386999999</v>
      </c>
      <c r="L1911" s="229">
        <f t="shared" si="90"/>
        <v>0.23998407273953104</v>
      </c>
      <c r="M1911" s="228">
        <f t="shared" si="91"/>
        <v>3203.5473869999987</v>
      </c>
      <c r="N1911" s="228">
        <f t="shared" si="92"/>
        <v>10262715.86075452</v>
      </c>
      <c r="O1911" s="59" t="e">
        <f>VLOOKUP(class[[#This Row],[hwycov_id]],check!$A$2:$P$26,16,FALSE)</f>
        <v>#N/A</v>
      </c>
      <c r="P1911" s="59">
        <v>1935</v>
      </c>
      <c r="Q1911" s="304">
        <f>ROUND(class[[#This Row],[count]],-3)</f>
        <v>13000</v>
      </c>
      <c r="R1911" s="321">
        <f>VLOOKUP(class[[#This Row],[count_rd]],caltran!$J$2:$P$182,7,FALSE)</f>
        <v>8775</v>
      </c>
      <c r="S1911" s="321">
        <f>VLOOKUP(class[[#This Row],[count_rd]],caltran!$J$2:$P$182,6,FALSE)</f>
        <v>17225</v>
      </c>
      <c r="T1911" s="59">
        <f>IF(AND(class[[#This Row],[flow]]&gt;=class[[#This Row],[low]], class[[#This Row],[flow]]&lt;=class[[#This Row],[high]]),1,0)</f>
        <v>1</v>
      </c>
    </row>
    <row r="1912" spans="1:20">
      <c r="A1912" s="59">
        <v>3843</v>
      </c>
      <c r="B1912" s="59">
        <v>4</v>
      </c>
      <c r="C1912" s="59">
        <v>1</v>
      </c>
      <c r="D1912" s="59">
        <v>2</v>
      </c>
      <c r="E1912" s="59" t="s">
        <v>82</v>
      </c>
      <c r="F1912" s="59">
        <v>4</v>
      </c>
      <c r="G1912" s="227">
        <v>1</v>
      </c>
      <c r="H1912" s="227">
        <v>3</v>
      </c>
      <c r="I1912" s="227">
        <v>14</v>
      </c>
      <c r="J1912" s="59">
        <v>13419</v>
      </c>
      <c r="K1912" s="78">
        <f>VLOOKUP(class[[#This Row],[hwycov_id]],flow[[hwycov_id]:[flow_day]],2,FALSE)</f>
        <v>16982.153803000001</v>
      </c>
      <c r="L1912" s="229">
        <f t="shared" si="90"/>
        <v>0.26553050175124837</v>
      </c>
      <c r="M1912" s="228">
        <f t="shared" si="91"/>
        <v>3563.1538030000011</v>
      </c>
      <c r="N1912" s="228">
        <f t="shared" si="92"/>
        <v>12696065.02383337</v>
      </c>
      <c r="O1912" s="59" t="e">
        <f>VLOOKUP(class[[#This Row],[hwycov_id]],check!$A$2:$P$26,16,FALSE)</f>
        <v>#N/A</v>
      </c>
      <c r="P1912" s="59">
        <v>1936</v>
      </c>
      <c r="Q1912" s="304">
        <f>ROUND(class[[#This Row],[count]],-3)</f>
        <v>13000</v>
      </c>
      <c r="R1912" s="321">
        <f>VLOOKUP(class[[#This Row],[count_rd]],caltran!$J$2:$P$182,7,FALSE)</f>
        <v>8775</v>
      </c>
      <c r="S1912" s="321">
        <f>VLOOKUP(class[[#This Row],[count_rd]],caltran!$J$2:$P$182,6,FALSE)</f>
        <v>17225</v>
      </c>
      <c r="T1912" s="59">
        <f>IF(AND(class[[#This Row],[flow]]&gt;=class[[#This Row],[low]], class[[#This Row],[flow]]&lt;=class[[#This Row],[high]]),1,0)</f>
        <v>1</v>
      </c>
    </row>
    <row r="1913" spans="1:20">
      <c r="A1913" s="59">
        <v>13557</v>
      </c>
      <c r="B1913" s="59">
        <v>4</v>
      </c>
      <c r="C1913" s="59">
        <v>1</v>
      </c>
      <c r="D1913" s="59">
        <v>2</v>
      </c>
      <c r="E1913" s="59" t="s">
        <v>82</v>
      </c>
      <c r="F1913" s="59">
        <v>4</v>
      </c>
      <c r="G1913" s="227">
        <v>1</v>
      </c>
      <c r="H1913" s="227">
        <v>6</v>
      </c>
      <c r="I1913" s="227">
        <v>17</v>
      </c>
      <c r="J1913" s="59">
        <v>13500</v>
      </c>
      <c r="K1913" s="78">
        <f>VLOOKUP(class[[#This Row],[hwycov_id]],flow[[hwycov_id]:[flow_day]],2,FALSE)</f>
        <v>8184.0298199999997</v>
      </c>
      <c r="L1913" s="229">
        <f t="shared" si="90"/>
        <v>-0.39377556888888887</v>
      </c>
      <c r="M1913" s="228">
        <f t="shared" si="91"/>
        <v>-5315.9701800000003</v>
      </c>
      <c r="N1913" s="228">
        <f t="shared" si="92"/>
        <v>28259538.954649236</v>
      </c>
      <c r="O1913" s="59" t="e">
        <f>VLOOKUP(class[[#This Row],[hwycov_id]],check!$A$2:$P$26,16,FALSE)</f>
        <v>#N/A</v>
      </c>
      <c r="P1913" s="59">
        <v>1937</v>
      </c>
      <c r="Q1913" s="304">
        <f>ROUND(class[[#This Row],[count]],-3)</f>
        <v>14000</v>
      </c>
      <c r="R1913" s="321">
        <f>VLOOKUP(class[[#This Row],[count_rd]],caltran!$J$2:$P$182,7,FALSE)</f>
        <v>9618</v>
      </c>
      <c r="S1913" s="321">
        <f>VLOOKUP(class[[#This Row],[count_rd]],caltran!$J$2:$P$182,6,FALSE)</f>
        <v>18382</v>
      </c>
      <c r="T1913" s="59">
        <f>IF(AND(class[[#This Row],[flow]]&gt;=class[[#This Row],[low]], class[[#This Row],[flow]]&lt;=class[[#This Row],[high]]),1,0)</f>
        <v>0</v>
      </c>
    </row>
    <row r="1914" spans="1:20">
      <c r="A1914" s="59">
        <v>4627</v>
      </c>
      <c r="B1914" s="59">
        <v>4</v>
      </c>
      <c r="C1914" s="59">
        <v>1</v>
      </c>
      <c r="D1914" s="59">
        <v>2</v>
      </c>
      <c r="E1914" s="59" t="s">
        <v>82</v>
      </c>
      <c r="F1914" s="59">
        <v>4</v>
      </c>
      <c r="G1914" s="227">
        <v>1</v>
      </c>
      <c r="H1914" s="227">
        <v>5</v>
      </c>
      <c r="I1914" s="227">
        <v>5</v>
      </c>
      <c r="J1914" s="59">
        <v>13800</v>
      </c>
      <c r="K1914" s="78">
        <f>VLOOKUP(class[[#This Row],[hwycov_id]],flow[[hwycov_id]:[flow_day]],2,FALSE)</f>
        <v>12998.633629</v>
      </c>
      <c r="L1914" s="229">
        <f t="shared" si="90"/>
        <v>-5.8070026884057935E-2</v>
      </c>
      <c r="M1914" s="228">
        <f t="shared" si="91"/>
        <v>-801.36637100000007</v>
      </c>
      <c r="N1914" s="228">
        <f t="shared" si="92"/>
        <v>642188.06056970975</v>
      </c>
      <c r="O1914" s="59" t="e">
        <f>VLOOKUP(class[[#This Row],[hwycov_id]],check!$A$2:$P$26,16,FALSE)</f>
        <v>#N/A</v>
      </c>
      <c r="P1914" s="59">
        <v>1938</v>
      </c>
      <c r="Q1914" s="304">
        <f>ROUND(class[[#This Row],[count]],-3)</f>
        <v>14000</v>
      </c>
      <c r="R1914" s="321">
        <f>VLOOKUP(class[[#This Row],[count_rd]],caltran!$J$2:$P$182,7,FALSE)</f>
        <v>9618</v>
      </c>
      <c r="S1914" s="321">
        <f>VLOOKUP(class[[#This Row],[count_rd]],caltran!$J$2:$P$182,6,FALSE)</f>
        <v>18382</v>
      </c>
      <c r="T1914" s="59">
        <f>IF(AND(class[[#This Row],[flow]]&gt;=class[[#This Row],[low]], class[[#This Row],[flow]]&lt;=class[[#This Row],[high]]),1,0)</f>
        <v>1</v>
      </c>
    </row>
    <row r="1915" spans="1:20">
      <c r="A1915" s="59">
        <v>1347</v>
      </c>
      <c r="B1915" s="59">
        <v>4</v>
      </c>
      <c r="C1915" s="59">
        <v>1</v>
      </c>
      <c r="D1915" s="59">
        <v>2</v>
      </c>
      <c r="E1915" s="59" t="s">
        <v>82</v>
      </c>
      <c r="F1915" s="59">
        <v>4</v>
      </c>
      <c r="G1915" s="227">
        <v>1</v>
      </c>
      <c r="H1915" s="227">
        <v>4</v>
      </c>
      <c r="I1915" s="227">
        <v>2</v>
      </c>
      <c r="J1915" s="59">
        <v>13800</v>
      </c>
      <c r="K1915" s="78">
        <f>VLOOKUP(class[[#This Row],[hwycov_id]],flow[[hwycov_id]:[flow_day]],2,FALSE)</f>
        <v>11773.249061</v>
      </c>
      <c r="L1915" s="229">
        <f t="shared" si="90"/>
        <v>-0.14686601007246369</v>
      </c>
      <c r="M1915" s="228">
        <f t="shared" si="91"/>
        <v>-2026.7509389999996</v>
      </c>
      <c r="N1915" s="228">
        <f t="shared" si="92"/>
        <v>4107719.36873738</v>
      </c>
      <c r="O1915" s="59" t="e">
        <f>VLOOKUP(class[[#This Row],[hwycov_id]],check!$A$2:$P$26,16,FALSE)</f>
        <v>#N/A</v>
      </c>
      <c r="P1915" s="59">
        <v>1939</v>
      </c>
      <c r="Q1915" s="304">
        <f>ROUND(class[[#This Row],[count]],-3)</f>
        <v>14000</v>
      </c>
      <c r="R1915" s="321">
        <f>VLOOKUP(class[[#This Row],[count_rd]],caltran!$J$2:$P$182,7,FALSE)</f>
        <v>9618</v>
      </c>
      <c r="S1915" s="321">
        <f>VLOOKUP(class[[#This Row],[count_rd]],caltran!$J$2:$P$182,6,FALSE)</f>
        <v>18382</v>
      </c>
      <c r="T1915" s="59">
        <f>IF(AND(class[[#This Row],[flow]]&gt;=class[[#This Row],[low]], class[[#This Row],[flow]]&lt;=class[[#This Row],[high]]),1,0)</f>
        <v>1</v>
      </c>
    </row>
    <row r="1916" spans="1:20">
      <c r="A1916" s="59">
        <v>7800</v>
      </c>
      <c r="B1916" s="59">
        <v>4</v>
      </c>
      <c r="C1916" s="59">
        <v>1</v>
      </c>
      <c r="D1916" s="59">
        <v>2</v>
      </c>
      <c r="E1916" s="59" t="s">
        <v>82</v>
      </c>
      <c r="F1916" s="59">
        <v>4</v>
      </c>
      <c r="G1916" s="227">
        <v>1</v>
      </c>
      <c r="H1916" s="227">
        <v>5</v>
      </c>
      <c r="I1916" s="227">
        <v>19</v>
      </c>
      <c r="J1916" s="59">
        <v>14200</v>
      </c>
      <c r="K1916" s="78">
        <f>VLOOKUP(class[[#This Row],[hwycov_id]],flow[[hwycov_id]:[flow_day]],2,FALSE)</f>
        <v>6517.6995219999999</v>
      </c>
      <c r="L1916" s="229">
        <f t="shared" si="90"/>
        <v>-0.54100707591549302</v>
      </c>
      <c r="M1916" s="228">
        <f t="shared" si="91"/>
        <v>-7682.3004780000001</v>
      </c>
      <c r="N1916" s="228">
        <f t="shared" si="92"/>
        <v>59017740.634279028</v>
      </c>
      <c r="O1916" s="59" t="e">
        <f>VLOOKUP(class[[#This Row],[hwycov_id]],check!$A$2:$P$26,16,FALSE)</f>
        <v>#N/A</v>
      </c>
      <c r="P1916" s="59">
        <v>1940</v>
      </c>
      <c r="Q1916" s="304">
        <f>ROUND(class[[#This Row],[count]],-3)</f>
        <v>14000</v>
      </c>
      <c r="R1916" s="321">
        <f>VLOOKUP(class[[#This Row],[count_rd]],caltran!$J$2:$P$182,7,FALSE)</f>
        <v>9618</v>
      </c>
      <c r="S1916" s="321">
        <f>VLOOKUP(class[[#This Row],[count_rd]],caltran!$J$2:$P$182,6,FALSE)</f>
        <v>18382</v>
      </c>
      <c r="T1916" s="59">
        <f>IF(AND(class[[#This Row],[flow]]&gt;=class[[#This Row],[low]], class[[#This Row],[flow]]&lt;=class[[#This Row],[high]]),1,0)</f>
        <v>0</v>
      </c>
    </row>
    <row r="1917" spans="1:20">
      <c r="A1917" s="59">
        <v>680</v>
      </c>
      <c r="B1917" s="59">
        <v>4</v>
      </c>
      <c r="C1917" s="59">
        <v>1</v>
      </c>
      <c r="D1917" s="59">
        <v>1</v>
      </c>
      <c r="E1917" s="59" t="s">
        <v>82</v>
      </c>
      <c r="F1917" s="59">
        <v>4</v>
      </c>
      <c r="G1917" s="227">
        <v>1</v>
      </c>
      <c r="H1917" s="227">
        <v>7</v>
      </c>
      <c r="I1917" s="227">
        <v>7</v>
      </c>
      <c r="J1917" s="59">
        <v>14300</v>
      </c>
      <c r="K1917" s="78">
        <f>VLOOKUP(class[[#This Row],[hwycov_id]],flow[[hwycov_id]:[flow_day]],2,FALSE)</f>
        <v>9412.235068</v>
      </c>
      <c r="L1917" s="229">
        <f t="shared" si="90"/>
        <v>-0.3418017434965035</v>
      </c>
      <c r="M1917" s="228">
        <f t="shared" si="91"/>
        <v>-4887.764932</v>
      </c>
      <c r="N1917" s="228">
        <f t="shared" si="92"/>
        <v>23890246.030488964</v>
      </c>
      <c r="O1917" s="59" t="e">
        <f>VLOOKUP(class[[#This Row],[hwycov_id]],check!$A$2:$P$26,16,FALSE)</f>
        <v>#N/A</v>
      </c>
      <c r="P1917" s="59">
        <v>1941</v>
      </c>
      <c r="Q1917" s="304">
        <f>ROUND(class[[#This Row],[count]],-3)</f>
        <v>14000</v>
      </c>
      <c r="R1917" s="321">
        <f>VLOOKUP(class[[#This Row],[count_rd]],caltran!$J$2:$P$182,7,FALSE)</f>
        <v>9618</v>
      </c>
      <c r="S1917" s="321">
        <f>VLOOKUP(class[[#This Row],[count_rd]],caltran!$J$2:$P$182,6,FALSE)</f>
        <v>18382</v>
      </c>
      <c r="T1917" s="59">
        <f>IF(AND(class[[#This Row],[flow]]&gt;=class[[#This Row],[low]], class[[#This Row],[flow]]&lt;=class[[#This Row],[high]]),1,0)</f>
        <v>0</v>
      </c>
    </row>
    <row r="1918" spans="1:20">
      <c r="A1918" s="59">
        <v>17275</v>
      </c>
      <c r="B1918" s="59">
        <v>4</v>
      </c>
      <c r="C1918" s="59">
        <v>1</v>
      </c>
      <c r="D1918" s="59">
        <v>2</v>
      </c>
      <c r="E1918" s="59" t="s">
        <v>82</v>
      </c>
      <c r="F1918" s="59">
        <v>4</v>
      </c>
      <c r="G1918" s="227">
        <v>1</v>
      </c>
      <c r="H1918" s="227">
        <v>7</v>
      </c>
      <c r="I1918" s="227">
        <v>7</v>
      </c>
      <c r="J1918" s="59">
        <v>14300</v>
      </c>
      <c r="K1918" s="78">
        <f>VLOOKUP(class[[#This Row],[hwycov_id]],flow[[hwycov_id]:[flow_day]],2,FALSE)</f>
        <v>6330.0186759999997</v>
      </c>
      <c r="L1918" s="229">
        <f t="shared" si="90"/>
        <v>-0.55734135132867135</v>
      </c>
      <c r="M1918" s="228">
        <f t="shared" si="91"/>
        <v>-7969.9813240000003</v>
      </c>
      <c r="N1918" s="228">
        <f t="shared" si="92"/>
        <v>63520602.304908797</v>
      </c>
      <c r="O1918" s="59" t="e">
        <f>VLOOKUP(class[[#This Row],[hwycov_id]],check!$A$2:$P$26,16,FALSE)</f>
        <v>#N/A</v>
      </c>
      <c r="P1918" s="59">
        <v>1942</v>
      </c>
      <c r="Q1918" s="304">
        <f>ROUND(class[[#This Row],[count]],-3)</f>
        <v>14000</v>
      </c>
      <c r="R1918" s="321">
        <f>VLOOKUP(class[[#This Row],[count_rd]],caltran!$J$2:$P$182,7,FALSE)</f>
        <v>9618</v>
      </c>
      <c r="S1918" s="321">
        <f>VLOOKUP(class[[#This Row],[count_rd]],caltran!$J$2:$P$182,6,FALSE)</f>
        <v>18382</v>
      </c>
      <c r="T1918" s="59">
        <f>IF(AND(class[[#This Row],[flow]]&gt;=class[[#This Row],[low]], class[[#This Row],[flow]]&lt;=class[[#This Row],[high]]),1,0)</f>
        <v>0</v>
      </c>
    </row>
    <row r="1919" spans="1:20">
      <c r="A1919" s="59">
        <v>9729</v>
      </c>
      <c r="B1919" s="59">
        <v>4</v>
      </c>
      <c r="C1919" s="59">
        <v>1</v>
      </c>
      <c r="D1919" s="59">
        <v>2</v>
      </c>
      <c r="E1919" s="59" t="s">
        <v>82</v>
      </c>
      <c r="F1919" s="59">
        <v>4</v>
      </c>
      <c r="G1919" s="227">
        <v>1</v>
      </c>
      <c r="H1919" s="227">
        <v>2</v>
      </c>
      <c r="I1919" s="227">
        <v>14</v>
      </c>
      <c r="J1919" s="59">
        <v>14317</v>
      </c>
      <c r="K1919" s="78">
        <f>VLOOKUP(class[[#This Row],[hwycov_id]],flow[[hwycov_id]:[flow_day]],2,FALSE)</f>
        <v>11399.731667</v>
      </c>
      <c r="L1919" s="229">
        <f t="shared" si="90"/>
        <v>-0.20376254334008526</v>
      </c>
      <c r="M1919" s="228">
        <f t="shared" si="91"/>
        <v>-2917.268333</v>
      </c>
      <c r="N1919" s="228">
        <f t="shared" si="92"/>
        <v>8510454.5267245993</v>
      </c>
      <c r="O1919" s="59" t="e">
        <f>VLOOKUP(class[[#This Row],[hwycov_id]],check!$A$2:$P$26,16,FALSE)</f>
        <v>#N/A</v>
      </c>
      <c r="P1919" s="59">
        <v>1943</v>
      </c>
      <c r="Q1919" s="304">
        <f>ROUND(class[[#This Row],[count]],-3)</f>
        <v>14000</v>
      </c>
      <c r="R1919" s="321">
        <f>VLOOKUP(class[[#This Row],[count_rd]],caltran!$J$2:$P$182,7,FALSE)</f>
        <v>9618</v>
      </c>
      <c r="S1919" s="321">
        <f>VLOOKUP(class[[#This Row],[count_rd]],caltran!$J$2:$P$182,6,FALSE)</f>
        <v>18382</v>
      </c>
      <c r="T1919" s="59">
        <f>IF(AND(class[[#This Row],[flow]]&gt;=class[[#This Row],[low]], class[[#This Row],[flow]]&lt;=class[[#This Row],[high]]),1,0)</f>
        <v>1</v>
      </c>
    </row>
    <row r="1920" spans="1:20">
      <c r="A1920" s="59">
        <v>13344</v>
      </c>
      <c r="B1920" s="59">
        <v>4</v>
      </c>
      <c r="C1920" s="59">
        <v>1</v>
      </c>
      <c r="D1920" s="59">
        <v>2</v>
      </c>
      <c r="E1920" s="59" t="s">
        <v>82</v>
      </c>
      <c r="F1920" s="59">
        <v>4</v>
      </c>
      <c r="G1920" s="227">
        <v>1</v>
      </c>
      <c r="H1920" s="227">
        <v>7</v>
      </c>
      <c r="I1920" s="227">
        <v>7</v>
      </c>
      <c r="J1920" s="59">
        <v>14400</v>
      </c>
      <c r="K1920" s="78">
        <f>VLOOKUP(class[[#This Row],[hwycov_id]],flow[[hwycov_id]:[flow_day]],2,FALSE)</f>
        <v>11171.437591999998</v>
      </c>
      <c r="L1920" s="229">
        <f t="shared" si="90"/>
        <v>-0.22420572277777784</v>
      </c>
      <c r="M1920" s="228">
        <f t="shared" si="91"/>
        <v>-3228.5624080000016</v>
      </c>
      <c r="N1920" s="228">
        <f t="shared" si="92"/>
        <v>10423615.222350769</v>
      </c>
      <c r="O1920" s="59" t="e">
        <f>VLOOKUP(class[[#This Row],[hwycov_id]],check!$A$2:$P$26,16,FALSE)</f>
        <v>#N/A</v>
      </c>
      <c r="P1920" s="59">
        <v>1944</v>
      </c>
      <c r="Q1920" s="304">
        <f>ROUND(class[[#This Row],[count]],-3)</f>
        <v>14000</v>
      </c>
      <c r="R1920" s="321">
        <f>VLOOKUP(class[[#This Row],[count_rd]],caltran!$J$2:$P$182,7,FALSE)</f>
        <v>9618</v>
      </c>
      <c r="S1920" s="321">
        <f>VLOOKUP(class[[#This Row],[count_rd]],caltran!$J$2:$P$182,6,FALSE)</f>
        <v>18382</v>
      </c>
      <c r="T1920" s="59">
        <f>IF(AND(class[[#This Row],[flow]]&gt;=class[[#This Row],[low]], class[[#This Row],[flow]]&lt;=class[[#This Row],[high]]),1,0)</f>
        <v>1</v>
      </c>
    </row>
    <row r="1921" spans="1:20">
      <c r="A1921" s="59">
        <v>682</v>
      </c>
      <c r="B1921" s="59">
        <v>4</v>
      </c>
      <c r="C1921" s="59">
        <v>1</v>
      </c>
      <c r="D1921" s="59">
        <v>1</v>
      </c>
      <c r="E1921" s="59" t="s">
        <v>82</v>
      </c>
      <c r="F1921" s="59">
        <v>4</v>
      </c>
      <c r="G1921" s="227">
        <v>1</v>
      </c>
      <c r="H1921" s="227">
        <v>7</v>
      </c>
      <c r="I1921" s="227">
        <v>7</v>
      </c>
      <c r="J1921" s="59">
        <v>14600</v>
      </c>
      <c r="K1921" s="78">
        <f>VLOOKUP(class[[#This Row],[hwycov_id]],flow[[hwycov_id]:[flow_day]],2,FALSE)</f>
        <v>8637.9263229999997</v>
      </c>
      <c r="L1921" s="229">
        <f t="shared" si="90"/>
        <v>-0.40836121075342469</v>
      </c>
      <c r="M1921" s="228">
        <f t="shared" si="91"/>
        <v>-5962.0736770000003</v>
      </c>
      <c r="N1921" s="228">
        <f t="shared" si="92"/>
        <v>35546322.529976301</v>
      </c>
      <c r="O1921" s="59" t="e">
        <f>VLOOKUP(class[[#This Row],[hwycov_id]],check!$A$2:$P$26,16,FALSE)</f>
        <v>#N/A</v>
      </c>
      <c r="P1921" s="59">
        <v>1945</v>
      </c>
      <c r="Q1921" s="304">
        <f>ROUND(class[[#This Row],[count]],-3)</f>
        <v>15000</v>
      </c>
      <c r="R1921" s="321">
        <f>VLOOKUP(class[[#This Row],[count_rd]],caltran!$J$2:$P$182,7,FALSE)</f>
        <v>10455.000000000002</v>
      </c>
      <c r="S1921" s="321">
        <f>VLOOKUP(class[[#This Row],[count_rd]],caltran!$J$2:$P$182,6,FALSE)</f>
        <v>19545</v>
      </c>
      <c r="T1921" s="59">
        <f>IF(AND(class[[#This Row],[flow]]&gt;=class[[#This Row],[low]], class[[#This Row],[flow]]&lt;=class[[#This Row],[high]]),1,0)</f>
        <v>0</v>
      </c>
    </row>
    <row r="1922" spans="1:20">
      <c r="A1922" s="59">
        <v>7283</v>
      </c>
      <c r="B1922" s="59">
        <v>4</v>
      </c>
      <c r="C1922" s="59">
        <v>1</v>
      </c>
      <c r="D1922" s="59">
        <v>2</v>
      </c>
      <c r="E1922" s="59" t="s">
        <v>82</v>
      </c>
      <c r="F1922" s="59">
        <v>4</v>
      </c>
      <c r="G1922" s="227">
        <v>1</v>
      </c>
      <c r="H1922" s="227">
        <v>6</v>
      </c>
      <c r="I1922" s="227">
        <v>12</v>
      </c>
      <c r="J1922" s="59">
        <v>14600</v>
      </c>
      <c r="K1922" s="78">
        <f>VLOOKUP(class[[#This Row],[hwycov_id]],flow[[hwycov_id]:[flow_day]],2,FALSE)</f>
        <v>17605.594589</v>
      </c>
      <c r="L1922" s="229">
        <f t="shared" ref="L1922:L1985" si="93">K1922/J1922-1</f>
        <v>0.20586264308219171</v>
      </c>
      <c r="M1922" s="228">
        <f t="shared" ref="M1922:M1985" si="94">K1922-J1922</f>
        <v>3005.5945890000003</v>
      </c>
      <c r="N1922" s="228">
        <f t="shared" ref="N1922:N1985" si="95">POWER(M1922,2)</f>
        <v>9033598.8334260806</v>
      </c>
      <c r="O1922" s="59" t="e">
        <f>VLOOKUP(class[[#This Row],[hwycov_id]],check!$A$2:$P$26,16,FALSE)</f>
        <v>#N/A</v>
      </c>
      <c r="P1922" s="59">
        <v>1946</v>
      </c>
      <c r="Q1922" s="304">
        <f>ROUND(class[[#This Row],[count]],-3)</f>
        <v>15000</v>
      </c>
      <c r="R1922" s="321">
        <f>VLOOKUP(class[[#This Row],[count_rd]],caltran!$J$2:$P$182,7,FALSE)</f>
        <v>10455.000000000002</v>
      </c>
      <c r="S1922" s="321">
        <f>VLOOKUP(class[[#This Row],[count_rd]],caltran!$J$2:$P$182,6,FALSE)</f>
        <v>19545</v>
      </c>
      <c r="T1922" s="59">
        <f>IF(AND(class[[#This Row],[flow]]&gt;=class[[#This Row],[low]], class[[#This Row],[flow]]&lt;=class[[#This Row],[high]]),1,0)</f>
        <v>1</v>
      </c>
    </row>
    <row r="1923" spans="1:20">
      <c r="A1923" s="59">
        <v>12390</v>
      </c>
      <c r="B1923" s="59">
        <v>4</v>
      </c>
      <c r="C1923" s="59">
        <v>1</v>
      </c>
      <c r="D1923" s="59">
        <v>2</v>
      </c>
      <c r="E1923" s="59" t="s">
        <v>82</v>
      </c>
      <c r="F1923" s="59">
        <v>4</v>
      </c>
      <c r="G1923" s="227">
        <v>1</v>
      </c>
      <c r="H1923" s="227">
        <v>7</v>
      </c>
      <c r="I1923" s="227">
        <v>7</v>
      </c>
      <c r="J1923" s="59">
        <v>14800</v>
      </c>
      <c r="K1923" s="78">
        <f>VLOOKUP(class[[#This Row],[hwycov_id]],flow[[hwycov_id]:[flow_day]],2,FALSE)</f>
        <v>9333.117760000001</v>
      </c>
      <c r="L1923" s="229">
        <f t="shared" si="93"/>
        <v>-0.36938393513513512</v>
      </c>
      <c r="M1923" s="228">
        <f t="shared" si="94"/>
        <v>-5466.882239999999</v>
      </c>
      <c r="N1923" s="228">
        <f t="shared" si="95"/>
        <v>29886801.426027406</v>
      </c>
      <c r="O1923" s="59" t="e">
        <f>VLOOKUP(class[[#This Row],[hwycov_id]],check!$A$2:$P$26,16,FALSE)</f>
        <v>#N/A</v>
      </c>
      <c r="P1923" s="59">
        <v>1947</v>
      </c>
      <c r="Q1923" s="304">
        <f>ROUND(class[[#This Row],[count]],-3)</f>
        <v>15000</v>
      </c>
      <c r="R1923" s="321">
        <f>VLOOKUP(class[[#This Row],[count_rd]],caltran!$J$2:$P$182,7,FALSE)</f>
        <v>10455.000000000002</v>
      </c>
      <c r="S1923" s="321">
        <f>VLOOKUP(class[[#This Row],[count_rd]],caltran!$J$2:$P$182,6,FALSE)</f>
        <v>19545</v>
      </c>
      <c r="T1923" s="59">
        <f>IF(AND(class[[#This Row],[flow]]&gt;=class[[#This Row],[low]], class[[#This Row],[flow]]&lt;=class[[#This Row],[high]]),1,0)</f>
        <v>0</v>
      </c>
    </row>
    <row r="1924" spans="1:20">
      <c r="A1924" s="59">
        <v>5957</v>
      </c>
      <c r="B1924" s="59">
        <v>4</v>
      </c>
      <c r="C1924" s="59">
        <v>1</v>
      </c>
      <c r="D1924" s="59">
        <v>2</v>
      </c>
      <c r="E1924" s="59" t="s">
        <v>82</v>
      </c>
      <c r="F1924" s="59">
        <v>4</v>
      </c>
      <c r="G1924" s="227">
        <v>1</v>
      </c>
      <c r="H1924" s="227">
        <v>3</v>
      </c>
      <c r="I1924" s="227">
        <v>14</v>
      </c>
      <c r="J1924" s="59">
        <v>14885</v>
      </c>
      <c r="K1924" s="78">
        <f>VLOOKUP(class[[#This Row],[hwycov_id]],flow[[hwycov_id]:[flow_day]],2,FALSE)</f>
        <v>10427.477091000001</v>
      </c>
      <c r="L1924" s="229">
        <f t="shared" si="93"/>
        <v>-0.29946408525361101</v>
      </c>
      <c r="M1924" s="228">
        <f t="shared" si="94"/>
        <v>-4457.5229089999993</v>
      </c>
      <c r="N1924" s="228">
        <f t="shared" si="95"/>
        <v>19869510.484259818</v>
      </c>
      <c r="O1924" s="59" t="e">
        <f>VLOOKUP(class[[#This Row],[hwycov_id]],check!$A$2:$P$26,16,FALSE)</f>
        <v>#N/A</v>
      </c>
      <c r="P1924" s="59">
        <v>1948</v>
      </c>
      <c r="Q1924" s="304">
        <f>ROUND(class[[#This Row],[count]],-3)</f>
        <v>15000</v>
      </c>
      <c r="R1924" s="321">
        <f>VLOOKUP(class[[#This Row],[count_rd]],caltran!$J$2:$P$182,7,FALSE)</f>
        <v>10455.000000000002</v>
      </c>
      <c r="S1924" s="321">
        <f>VLOOKUP(class[[#This Row],[count_rd]],caltran!$J$2:$P$182,6,FALSE)</f>
        <v>19545</v>
      </c>
      <c r="T1924" s="59">
        <f>IF(AND(class[[#This Row],[flow]]&gt;=class[[#This Row],[low]], class[[#This Row],[flow]]&lt;=class[[#This Row],[high]]),1,0)</f>
        <v>0</v>
      </c>
    </row>
    <row r="1925" spans="1:20">
      <c r="A1925" s="59">
        <v>13001</v>
      </c>
      <c r="B1925" s="59">
        <v>4</v>
      </c>
      <c r="C1925" s="59">
        <v>1</v>
      </c>
      <c r="D1925" s="59">
        <v>2</v>
      </c>
      <c r="E1925" s="59" t="s">
        <v>82</v>
      </c>
      <c r="F1925" s="59">
        <v>4</v>
      </c>
      <c r="G1925" s="227">
        <v>1</v>
      </c>
      <c r="H1925" s="227">
        <v>5</v>
      </c>
      <c r="I1925" s="227">
        <v>5</v>
      </c>
      <c r="J1925" s="59">
        <v>15100</v>
      </c>
      <c r="K1925" s="78">
        <f>VLOOKUP(class[[#This Row],[hwycov_id]],flow[[hwycov_id]:[flow_day]],2,FALSE)</f>
        <v>9879.9542839999995</v>
      </c>
      <c r="L1925" s="229">
        <f t="shared" si="93"/>
        <v>-0.34569839178807948</v>
      </c>
      <c r="M1925" s="228">
        <f t="shared" si="94"/>
        <v>-5220.0457160000005</v>
      </c>
      <c r="N1925" s="228">
        <f t="shared" si="95"/>
        <v>27248877.277129959</v>
      </c>
      <c r="O1925" s="59" t="e">
        <f>VLOOKUP(class[[#This Row],[hwycov_id]],check!$A$2:$P$26,16,FALSE)</f>
        <v>#N/A</v>
      </c>
      <c r="P1925" s="59">
        <v>1949</v>
      </c>
      <c r="Q1925" s="304">
        <f>ROUND(class[[#This Row],[count]],-3)</f>
        <v>15000</v>
      </c>
      <c r="R1925" s="321">
        <f>VLOOKUP(class[[#This Row],[count_rd]],caltran!$J$2:$P$182,7,FALSE)</f>
        <v>10455.000000000002</v>
      </c>
      <c r="S1925" s="321">
        <f>VLOOKUP(class[[#This Row],[count_rd]],caltran!$J$2:$P$182,6,FALSE)</f>
        <v>19545</v>
      </c>
      <c r="T1925" s="59">
        <f>IF(AND(class[[#This Row],[flow]]&gt;=class[[#This Row],[low]], class[[#This Row],[flow]]&lt;=class[[#This Row],[high]]),1,0)</f>
        <v>0</v>
      </c>
    </row>
    <row r="1926" spans="1:20">
      <c r="A1926" s="59">
        <v>13257</v>
      </c>
      <c r="B1926" s="59">
        <v>4</v>
      </c>
      <c r="C1926" s="59">
        <v>1</v>
      </c>
      <c r="D1926" s="59">
        <v>2</v>
      </c>
      <c r="E1926" s="59" t="s">
        <v>82</v>
      </c>
      <c r="F1926" s="59">
        <v>4</v>
      </c>
      <c r="G1926" s="227">
        <v>1</v>
      </c>
      <c r="H1926" s="227">
        <v>5</v>
      </c>
      <c r="I1926" s="227">
        <v>19</v>
      </c>
      <c r="J1926" s="59">
        <v>15500</v>
      </c>
      <c r="K1926" s="78">
        <f>VLOOKUP(class[[#This Row],[hwycov_id]],flow[[hwycov_id]:[flow_day]],2,FALSE)</f>
        <v>12839.691535000002</v>
      </c>
      <c r="L1926" s="229">
        <f t="shared" si="93"/>
        <v>-0.17163280419354832</v>
      </c>
      <c r="M1926" s="228">
        <f t="shared" si="94"/>
        <v>-2660.3084649999983</v>
      </c>
      <c r="N1926" s="228">
        <f t="shared" si="95"/>
        <v>7077241.1289506471</v>
      </c>
      <c r="O1926" s="59" t="e">
        <f>VLOOKUP(class[[#This Row],[hwycov_id]],check!$A$2:$P$26,16,FALSE)</f>
        <v>#N/A</v>
      </c>
      <c r="P1926" s="59">
        <v>1950</v>
      </c>
      <c r="Q1926" s="304">
        <f>ROUND(class[[#This Row],[count]],-3)</f>
        <v>16000</v>
      </c>
      <c r="R1926" s="321">
        <f>VLOOKUP(class[[#This Row],[count_rd]],caltran!$J$2:$P$182,7,FALSE)</f>
        <v>11296</v>
      </c>
      <c r="S1926" s="321">
        <f>VLOOKUP(class[[#This Row],[count_rd]],caltran!$J$2:$P$182,6,FALSE)</f>
        <v>20704</v>
      </c>
      <c r="T1926" s="59">
        <f>IF(AND(class[[#This Row],[flow]]&gt;=class[[#This Row],[low]], class[[#This Row],[flow]]&lt;=class[[#This Row],[high]]),1,0)</f>
        <v>1</v>
      </c>
    </row>
    <row r="1927" spans="1:20">
      <c r="A1927" s="59">
        <v>2610</v>
      </c>
      <c r="B1927" s="59">
        <v>4</v>
      </c>
      <c r="C1927" s="59">
        <v>1</v>
      </c>
      <c r="D1927" s="59">
        <v>2</v>
      </c>
      <c r="E1927" s="59" t="s">
        <v>82</v>
      </c>
      <c r="F1927" s="59">
        <v>4</v>
      </c>
      <c r="G1927" s="227">
        <v>1</v>
      </c>
      <c r="H1927" s="227">
        <v>3</v>
      </c>
      <c r="I1927" s="227">
        <v>4</v>
      </c>
      <c r="J1927" s="59">
        <v>15800</v>
      </c>
      <c r="K1927" s="78">
        <f>VLOOKUP(class[[#This Row],[hwycov_id]],flow[[hwycov_id]:[flow_day]],2,FALSE)</f>
        <v>4904.6983519999994</v>
      </c>
      <c r="L1927" s="229">
        <f t="shared" si="93"/>
        <v>-0.68957605367088615</v>
      </c>
      <c r="M1927" s="228">
        <f t="shared" si="94"/>
        <v>-10895.301648000001</v>
      </c>
      <c r="N1927" s="228">
        <f t="shared" si="95"/>
        <v>118707598.00091153</v>
      </c>
      <c r="O1927" s="59" t="e">
        <f>VLOOKUP(class[[#This Row],[hwycov_id]],check!$A$2:$P$26,16,FALSE)</f>
        <v>#N/A</v>
      </c>
      <c r="P1927" s="59">
        <v>1951</v>
      </c>
      <c r="Q1927" s="304">
        <f>ROUND(class[[#This Row],[count]],-3)</f>
        <v>16000</v>
      </c>
      <c r="R1927" s="321">
        <f>VLOOKUP(class[[#This Row],[count_rd]],caltran!$J$2:$P$182,7,FALSE)</f>
        <v>11296</v>
      </c>
      <c r="S1927" s="321">
        <f>VLOOKUP(class[[#This Row],[count_rd]],caltran!$J$2:$P$182,6,FALSE)</f>
        <v>20704</v>
      </c>
      <c r="T1927" s="59">
        <f>IF(AND(class[[#This Row],[flow]]&gt;=class[[#This Row],[low]], class[[#This Row],[flow]]&lt;=class[[#This Row],[high]]),1,0)</f>
        <v>0</v>
      </c>
    </row>
    <row r="1928" spans="1:20">
      <c r="A1928" s="59">
        <v>19715</v>
      </c>
      <c r="B1928" s="59">
        <v>4</v>
      </c>
      <c r="C1928" s="59">
        <v>1</v>
      </c>
      <c r="D1928" s="59">
        <v>2</v>
      </c>
      <c r="E1928" s="59" t="s">
        <v>82</v>
      </c>
      <c r="F1928" s="59">
        <v>4</v>
      </c>
      <c r="G1928" s="227">
        <v>1</v>
      </c>
      <c r="H1928" s="227">
        <v>3</v>
      </c>
      <c r="I1928" s="227">
        <v>14</v>
      </c>
      <c r="J1928" s="59">
        <v>15962</v>
      </c>
      <c r="K1928" s="78">
        <f>VLOOKUP(class[[#This Row],[hwycov_id]],flow[[hwycov_id]:[flow_day]],2,FALSE)</f>
        <v>18308.248961999998</v>
      </c>
      <c r="L1928" s="229">
        <f t="shared" si="93"/>
        <v>0.14698966056885099</v>
      </c>
      <c r="M1928" s="228">
        <f t="shared" si="94"/>
        <v>2346.2489619999978</v>
      </c>
      <c r="N1928" s="228">
        <f t="shared" si="95"/>
        <v>5504884.1916860677</v>
      </c>
      <c r="O1928" s="59" t="e">
        <f>VLOOKUP(class[[#This Row],[hwycov_id]],check!$A$2:$P$26,16,FALSE)</f>
        <v>#N/A</v>
      </c>
      <c r="P1928" s="59">
        <v>1952</v>
      </c>
      <c r="Q1928" s="304">
        <f>ROUND(class[[#This Row],[count]],-3)</f>
        <v>16000</v>
      </c>
      <c r="R1928" s="321">
        <f>VLOOKUP(class[[#This Row],[count_rd]],caltran!$J$2:$P$182,7,FALSE)</f>
        <v>11296</v>
      </c>
      <c r="S1928" s="321">
        <f>VLOOKUP(class[[#This Row],[count_rd]],caltran!$J$2:$P$182,6,FALSE)</f>
        <v>20704</v>
      </c>
      <c r="T1928" s="59">
        <f>IF(AND(class[[#This Row],[flow]]&gt;=class[[#This Row],[low]], class[[#This Row],[flow]]&lt;=class[[#This Row],[high]]),1,0)</f>
        <v>1</v>
      </c>
    </row>
    <row r="1929" spans="1:20">
      <c r="A1929" s="59">
        <v>23154</v>
      </c>
      <c r="B1929" s="59">
        <v>4</v>
      </c>
      <c r="C1929" s="59">
        <v>1</v>
      </c>
      <c r="D1929" s="59">
        <v>2</v>
      </c>
      <c r="E1929" s="59" t="s">
        <v>82</v>
      </c>
      <c r="F1929" s="59">
        <v>4</v>
      </c>
      <c r="G1929" s="227">
        <v>1</v>
      </c>
      <c r="H1929" s="227">
        <v>3</v>
      </c>
      <c r="I1929" s="227">
        <v>14</v>
      </c>
      <c r="J1929" s="59">
        <v>15964</v>
      </c>
      <c r="K1929" s="78">
        <f>VLOOKUP(class[[#This Row],[hwycov_id]],flow[[hwycov_id]:[flow_day]],2,FALSE)</f>
        <v>12775.653354999999</v>
      </c>
      <c r="L1929" s="229">
        <f t="shared" si="93"/>
        <v>-0.19972103764720628</v>
      </c>
      <c r="M1929" s="228">
        <f t="shared" si="94"/>
        <v>-3188.3466450000014</v>
      </c>
      <c r="N1929" s="228">
        <f t="shared" si="95"/>
        <v>10165554.328682765</v>
      </c>
      <c r="O1929" s="59" t="e">
        <f>VLOOKUP(class[[#This Row],[hwycov_id]],check!$A$2:$P$26,16,FALSE)</f>
        <v>#N/A</v>
      </c>
      <c r="P1929" s="59">
        <v>1953</v>
      </c>
      <c r="Q1929" s="304">
        <f>ROUND(class[[#This Row],[count]],-3)</f>
        <v>16000</v>
      </c>
      <c r="R1929" s="321">
        <f>VLOOKUP(class[[#This Row],[count_rd]],caltran!$J$2:$P$182,7,FALSE)</f>
        <v>11296</v>
      </c>
      <c r="S1929" s="321">
        <f>VLOOKUP(class[[#This Row],[count_rd]],caltran!$J$2:$P$182,6,FALSE)</f>
        <v>20704</v>
      </c>
      <c r="T1929" s="59">
        <f>IF(AND(class[[#This Row],[flow]]&gt;=class[[#This Row],[low]], class[[#This Row],[flow]]&lt;=class[[#This Row],[high]]),1,0)</f>
        <v>1</v>
      </c>
    </row>
    <row r="1930" spans="1:20">
      <c r="A1930" s="59">
        <v>1855</v>
      </c>
      <c r="B1930" s="59">
        <v>4</v>
      </c>
      <c r="C1930" s="59">
        <v>1</v>
      </c>
      <c r="D1930" s="59">
        <v>1</v>
      </c>
      <c r="E1930" s="59" t="s">
        <v>82</v>
      </c>
      <c r="F1930" s="59">
        <v>4</v>
      </c>
      <c r="G1930" s="227">
        <v>1</v>
      </c>
      <c r="H1930" s="227">
        <v>2</v>
      </c>
      <c r="I1930" s="227">
        <v>14</v>
      </c>
      <c r="J1930" s="59">
        <v>16600</v>
      </c>
      <c r="K1930" s="78">
        <f>VLOOKUP(class[[#This Row],[hwycov_id]],flow[[hwycov_id]:[flow_day]],2,FALSE)</f>
        <v>5053.2162170000001</v>
      </c>
      <c r="L1930" s="229">
        <f t="shared" si="93"/>
        <v>-0.69558938451807228</v>
      </c>
      <c r="M1930" s="228">
        <f t="shared" si="94"/>
        <v>-11546.783782999999</v>
      </c>
      <c r="N1930" s="228">
        <f t="shared" si="95"/>
        <v>133328215.73135176</v>
      </c>
      <c r="O1930" s="59" t="e">
        <f>VLOOKUP(class[[#This Row],[hwycov_id]],check!$A$2:$P$26,16,FALSE)</f>
        <v>#N/A</v>
      </c>
      <c r="P1930" s="59">
        <v>1954</v>
      </c>
      <c r="Q1930" s="304">
        <f>ROUND(class[[#This Row],[count]],-3)</f>
        <v>17000</v>
      </c>
      <c r="R1930" s="321">
        <f>VLOOKUP(class[[#This Row],[count_rd]],caltran!$J$2:$P$182,7,FALSE)</f>
        <v>12070</v>
      </c>
      <c r="S1930" s="321">
        <f>VLOOKUP(class[[#This Row],[count_rd]],caltran!$J$2:$P$182,6,FALSE)</f>
        <v>21930</v>
      </c>
      <c r="T1930" s="59">
        <f>IF(AND(class[[#This Row],[flow]]&gt;=class[[#This Row],[low]], class[[#This Row],[flow]]&lt;=class[[#This Row],[high]]),1,0)</f>
        <v>0</v>
      </c>
    </row>
    <row r="1931" spans="1:20">
      <c r="A1931" s="59">
        <v>7707</v>
      </c>
      <c r="B1931" s="59">
        <v>4</v>
      </c>
      <c r="C1931" s="59">
        <v>1</v>
      </c>
      <c r="D1931" s="59">
        <v>2</v>
      </c>
      <c r="E1931" s="59" t="s">
        <v>82</v>
      </c>
      <c r="F1931" s="59">
        <v>4</v>
      </c>
      <c r="G1931" s="227">
        <v>1</v>
      </c>
      <c r="H1931" s="227">
        <v>4</v>
      </c>
      <c r="I1931" s="227">
        <v>11</v>
      </c>
      <c r="J1931" s="59">
        <v>16600</v>
      </c>
      <c r="K1931" s="78">
        <f>VLOOKUP(class[[#This Row],[hwycov_id]],flow[[hwycov_id]:[flow_day]],2,FALSE)</f>
        <v>10738.949155999999</v>
      </c>
      <c r="L1931" s="229">
        <f t="shared" si="93"/>
        <v>-0.35307535204819285</v>
      </c>
      <c r="M1931" s="228">
        <f t="shared" si="94"/>
        <v>-5861.0508440000012</v>
      </c>
      <c r="N1931" s="228">
        <f t="shared" si="95"/>
        <v>34351916.995953128</v>
      </c>
      <c r="O1931" s="59" t="e">
        <f>VLOOKUP(class[[#This Row],[hwycov_id]],check!$A$2:$P$26,16,FALSE)</f>
        <v>#N/A</v>
      </c>
      <c r="P1931" s="59">
        <v>1955</v>
      </c>
      <c r="Q1931" s="304">
        <f>ROUND(class[[#This Row],[count]],-3)</f>
        <v>17000</v>
      </c>
      <c r="R1931" s="321">
        <f>VLOOKUP(class[[#This Row],[count_rd]],caltran!$J$2:$P$182,7,FALSE)</f>
        <v>12070</v>
      </c>
      <c r="S1931" s="321">
        <f>VLOOKUP(class[[#This Row],[count_rd]],caltran!$J$2:$P$182,6,FALSE)</f>
        <v>21930</v>
      </c>
      <c r="T1931" s="59">
        <f>IF(AND(class[[#This Row],[flow]]&gt;=class[[#This Row],[low]], class[[#This Row],[flow]]&lt;=class[[#This Row],[high]]),1,0)</f>
        <v>0</v>
      </c>
    </row>
    <row r="1932" spans="1:20">
      <c r="A1932" s="59">
        <v>20514</v>
      </c>
      <c r="B1932" s="59">
        <v>4</v>
      </c>
      <c r="C1932" s="59">
        <v>1</v>
      </c>
      <c r="D1932" s="59">
        <v>2</v>
      </c>
      <c r="E1932" s="59" t="s">
        <v>82</v>
      </c>
      <c r="F1932" s="59">
        <v>4</v>
      </c>
      <c r="G1932" s="227">
        <v>1</v>
      </c>
      <c r="H1932" s="227">
        <v>6</v>
      </c>
      <c r="I1932" s="227">
        <v>12</v>
      </c>
      <c r="J1932" s="59">
        <v>16700</v>
      </c>
      <c r="K1932" s="78">
        <f>VLOOKUP(class[[#This Row],[hwycov_id]],flow[[hwycov_id]:[flow_day]],2,FALSE)</f>
        <v>6720.0889590000006</v>
      </c>
      <c r="L1932" s="229">
        <f t="shared" si="93"/>
        <v>-0.59759946353293403</v>
      </c>
      <c r="M1932" s="228">
        <f t="shared" si="94"/>
        <v>-9979.9110409999994</v>
      </c>
      <c r="N1932" s="228">
        <f t="shared" si="95"/>
        <v>99598624.386273697</v>
      </c>
      <c r="O1932" s="59" t="e">
        <f>VLOOKUP(class[[#This Row],[hwycov_id]],check!$A$2:$P$26,16,FALSE)</f>
        <v>#N/A</v>
      </c>
      <c r="P1932" s="59">
        <v>1956</v>
      </c>
      <c r="Q1932" s="304">
        <f>ROUND(class[[#This Row],[count]],-3)</f>
        <v>17000</v>
      </c>
      <c r="R1932" s="321">
        <f>VLOOKUP(class[[#This Row],[count_rd]],caltran!$J$2:$P$182,7,FALSE)</f>
        <v>12070</v>
      </c>
      <c r="S1932" s="321">
        <f>VLOOKUP(class[[#This Row],[count_rd]],caltran!$J$2:$P$182,6,FALSE)</f>
        <v>21930</v>
      </c>
      <c r="T1932" s="59">
        <f>IF(AND(class[[#This Row],[flow]]&gt;=class[[#This Row],[low]], class[[#This Row],[flow]]&lt;=class[[#This Row],[high]]),1,0)</f>
        <v>0</v>
      </c>
    </row>
    <row r="1933" spans="1:20">
      <c r="A1933" s="59">
        <v>6625</v>
      </c>
      <c r="B1933" s="59">
        <v>4</v>
      </c>
      <c r="C1933" s="59">
        <v>1</v>
      </c>
      <c r="D1933" s="59">
        <v>2</v>
      </c>
      <c r="E1933" s="59" t="s">
        <v>82</v>
      </c>
      <c r="F1933" s="59">
        <v>4</v>
      </c>
      <c r="G1933" s="227">
        <v>1</v>
      </c>
      <c r="H1933" s="227">
        <v>4</v>
      </c>
      <c r="I1933" s="227">
        <v>14</v>
      </c>
      <c r="J1933" s="59">
        <v>16743</v>
      </c>
      <c r="K1933" s="78">
        <f>VLOOKUP(class[[#This Row],[hwycov_id]],flow[[hwycov_id]:[flow_day]],2,FALSE)</f>
        <v>11808.131523</v>
      </c>
      <c r="L1933" s="229">
        <f t="shared" si="93"/>
        <v>-0.29474218939258201</v>
      </c>
      <c r="M1933" s="228">
        <f t="shared" si="94"/>
        <v>-4934.868477</v>
      </c>
      <c r="N1933" s="228">
        <f t="shared" si="95"/>
        <v>24352926.885288298</v>
      </c>
      <c r="O1933" s="59" t="e">
        <f>VLOOKUP(class[[#This Row],[hwycov_id]],check!$A$2:$P$26,16,FALSE)</f>
        <v>#N/A</v>
      </c>
      <c r="P1933" s="59">
        <v>1957</v>
      </c>
      <c r="Q1933" s="304">
        <f>ROUND(class[[#This Row],[count]],-3)</f>
        <v>17000</v>
      </c>
      <c r="R1933" s="321">
        <f>VLOOKUP(class[[#This Row],[count_rd]],caltran!$J$2:$P$182,7,FALSE)</f>
        <v>12070</v>
      </c>
      <c r="S1933" s="321">
        <f>VLOOKUP(class[[#This Row],[count_rd]],caltran!$J$2:$P$182,6,FALSE)</f>
        <v>21930</v>
      </c>
      <c r="T1933" s="59">
        <f>IF(AND(class[[#This Row],[flow]]&gt;=class[[#This Row],[low]], class[[#This Row],[flow]]&lt;=class[[#This Row],[high]]),1,0)</f>
        <v>0</v>
      </c>
    </row>
    <row r="1934" spans="1:20">
      <c r="A1934" s="59">
        <v>19883</v>
      </c>
      <c r="B1934" s="59">
        <v>4</v>
      </c>
      <c r="C1934" s="59">
        <v>1</v>
      </c>
      <c r="D1934" s="59">
        <v>2</v>
      </c>
      <c r="E1934" s="59" t="s">
        <v>82</v>
      </c>
      <c r="F1934" s="59">
        <v>4</v>
      </c>
      <c r="G1934" s="227">
        <v>1</v>
      </c>
      <c r="H1934" s="227">
        <v>7</v>
      </c>
      <c r="I1934" s="227">
        <v>7</v>
      </c>
      <c r="J1934" s="59">
        <v>16871</v>
      </c>
      <c r="K1934" s="78">
        <f>VLOOKUP(class[[#This Row],[hwycov_id]],flow[[hwycov_id]:[flow_day]],2,FALSE)</f>
        <v>9505.8562940000011</v>
      </c>
      <c r="L1934" s="229">
        <f t="shared" si="93"/>
        <v>-0.43655644040068753</v>
      </c>
      <c r="M1934" s="228">
        <f t="shared" si="94"/>
        <v>-7365.1437059999989</v>
      </c>
      <c r="N1934" s="228">
        <f t="shared" si="95"/>
        <v>54245341.810031399</v>
      </c>
      <c r="O1934" s="59" t="e">
        <f>VLOOKUP(class[[#This Row],[hwycov_id]],check!$A$2:$P$26,16,FALSE)</f>
        <v>#N/A</v>
      </c>
      <c r="P1934" s="59">
        <v>1958</v>
      </c>
      <c r="Q1934" s="304">
        <f>ROUND(class[[#This Row],[count]],-3)</f>
        <v>17000</v>
      </c>
      <c r="R1934" s="321">
        <f>VLOOKUP(class[[#This Row],[count_rd]],caltran!$J$2:$P$182,7,FALSE)</f>
        <v>12070</v>
      </c>
      <c r="S1934" s="321">
        <f>VLOOKUP(class[[#This Row],[count_rd]],caltran!$J$2:$P$182,6,FALSE)</f>
        <v>21930</v>
      </c>
      <c r="T1934" s="59">
        <f>IF(AND(class[[#This Row],[flow]]&gt;=class[[#This Row],[low]], class[[#This Row],[flow]]&lt;=class[[#This Row],[high]]),1,0)</f>
        <v>0</v>
      </c>
    </row>
    <row r="1935" spans="1:20">
      <c r="A1935" s="59">
        <v>19742</v>
      </c>
      <c r="B1935" s="59">
        <v>4</v>
      </c>
      <c r="C1935" s="59">
        <v>1</v>
      </c>
      <c r="D1935" s="59">
        <v>2</v>
      </c>
      <c r="E1935" s="59" t="s">
        <v>82</v>
      </c>
      <c r="F1935" s="59">
        <v>4</v>
      </c>
      <c r="G1935" s="227">
        <v>1</v>
      </c>
      <c r="H1935" s="227">
        <v>6</v>
      </c>
      <c r="I1935" s="227">
        <v>12</v>
      </c>
      <c r="J1935" s="59">
        <v>16900</v>
      </c>
      <c r="K1935" s="78">
        <f>VLOOKUP(class[[#This Row],[hwycov_id]],flow[[hwycov_id]:[flow_day]],2,FALSE)</f>
        <v>10681.765916</v>
      </c>
      <c r="L1935" s="229">
        <f t="shared" si="93"/>
        <v>-0.36794284520710052</v>
      </c>
      <c r="M1935" s="228">
        <f t="shared" si="94"/>
        <v>-6218.2340839999997</v>
      </c>
      <c r="N1935" s="228">
        <f t="shared" si="95"/>
        <v>38666435.123419315</v>
      </c>
      <c r="O1935" s="59" t="e">
        <f>VLOOKUP(class[[#This Row],[hwycov_id]],check!$A$2:$P$26,16,FALSE)</f>
        <v>#N/A</v>
      </c>
      <c r="P1935" s="59">
        <v>1959</v>
      </c>
      <c r="Q1935" s="304">
        <f>ROUND(class[[#This Row],[count]],-3)</f>
        <v>17000</v>
      </c>
      <c r="R1935" s="321">
        <f>VLOOKUP(class[[#This Row],[count_rd]],caltran!$J$2:$P$182,7,FALSE)</f>
        <v>12070</v>
      </c>
      <c r="S1935" s="321">
        <f>VLOOKUP(class[[#This Row],[count_rd]],caltran!$J$2:$P$182,6,FALSE)</f>
        <v>21930</v>
      </c>
      <c r="T1935" s="59">
        <f>IF(AND(class[[#This Row],[flow]]&gt;=class[[#This Row],[low]], class[[#This Row],[flow]]&lt;=class[[#This Row],[high]]),1,0)</f>
        <v>0</v>
      </c>
    </row>
    <row r="1936" spans="1:20">
      <c r="A1936" s="59">
        <v>30923</v>
      </c>
      <c r="B1936" s="59">
        <v>4</v>
      </c>
      <c r="C1936" s="59">
        <v>1</v>
      </c>
      <c r="D1936" s="59">
        <v>2</v>
      </c>
      <c r="E1936" s="59" t="s">
        <v>82</v>
      </c>
      <c r="F1936" s="59">
        <v>4</v>
      </c>
      <c r="G1936" s="227">
        <v>1</v>
      </c>
      <c r="H1936" s="227">
        <v>7</v>
      </c>
      <c r="I1936" s="227">
        <v>19</v>
      </c>
      <c r="J1936" s="59">
        <v>17200</v>
      </c>
      <c r="K1936" s="78">
        <f>VLOOKUP(class[[#This Row],[hwycov_id]],flow[[hwycov_id]:[flow_day]],2,FALSE)</f>
        <v>10395.345581</v>
      </c>
      <c r="L1936" s="229">
        <f t="shared" si="93"/>
        <v>-0.39561944296511631</v>
      </c>
      <c r="M1936" s="228">
        <f t="shared" si="94"/>
        <v>-6804.6544190000004</v>
      </c>
      <c r="N1936" s="228">
        <f t="shared" si="95"/>
        <v>46303321.762016237</v>
      </c>
      <c r="O1936" s="59" t="e">
        <f>VLOOKUP(class[[#This Row],[hwycov_id]],check!$A$2:$P$26,16,FALSE)</f>
        <v>#N/A</v>
      </c>
      <c r="P1936" s="59">
        <v>1960</v>
      </c>
      <c r="Q1936" s="304">
        <f>ROUND(class[[#This Row],[count]],-3)</f>
        <v>17000</v>
      </c>
      <c r="R1936" s="321">
        <f>VLOOKUP(class[[#This Row],[count_rd]],caltran!$J$2:$P$182,7,FALSE)</f>
        <v>12070</v>
      </c>
      <c r="S1936" s="321">
        <f>VLOOKUP(class[[#This Row],[count_rd]],caltran!$J$2:$P$182,6,FALSE)</f>
        <v>21930</v>
      </c>
      <c r="T1936" s="59">
        <f>IF(AND(class[[#This Row],[flow]]&gt;=class[[#This Row],[low]], class[[#This Row],[flow]]&lt;=class[[#This Row],[high]]),1,0)</f>
        <v>0</v>
      </c>
    </row>
    <row r="1937" spans="1:20">
      <c r="A1937" s="59">
        <v>12713</v>
      </c>
      <c r="B1937" s="59">
        <v>4</v>
      </c>
      <c r="C1937" s="59">
        <v>1</v>
      </c>
      <c r="D1937" s="59">
        <v>2</v>
      </c>
      <c r="E1937" s="59" t="s">
        <v>82</v>
      </c>
      <c r="F1937" s="59">
        <v>4</v>
      </c>
      <c r="G1937" s="227">
        <v>1</v>
      </c>
      <c r="H1937" s="227">
        <v>7</v>
      </c>
      <c r="I1937" s="227">
        <v>19</v>
      </c>
      <c r="J1937" s="59">
        <v>17200</v>
      </c>
      <c r="K1937" s="78">
        <f>VLOOKUP(class[[#This Row],[hwycov_id]],flow[[hwycov_id]:[flow_day]],2,FALSE)</f>
        <v>21724.144286000002</v>
      </c>
      <c r="L1937" s="229">
        <f t="shared" si="93"/>
        <v>0.26303164453488392</v>
      </c>
      <c r="M1937" s="228">
        <f t="shared" si="94"/>
        <v>4524.1442860000025</v>
      </c>
      <c r="N1937" s="228">
        <f t="shared" si="95"/>
        <v>20467881.520546474</v>
      </c>
      <c r="O1937" s="59" t="e">
        <f>VLOOKUP(class[[#This Row],[hwycov_id]],check!$A$2:$P$26,16,FALSE)</f>
        <v>#N/A</v>
      </c>
      <c r="P1937" s="59">
        <v>1961</v>
      </c>
      <c r="Q1937" s="304">
        <f>ROUND(class[[#This Row],[count]],-3)</f>
        <v>17000</v>
      </c>
      <c r="R1937" s="321">
        <f>VLOOKUP(class[[#This Row],[count_rd]],caltran!$J$2:$P$182,7,FALSE)</f>
        <v>12070</v>
      </c>
      <c r="S1937" s="321">
        <f>VLOOKUP(class[[#This Row],[count_rd]],caltran!$J$2:$P$182,6,FALSE)</f>
        <v>21930</v>
      </c>
      <c r="T1937" s="59">
        <f>IF(AND(class[[#This Row],[flow]]&gt;=class[[#This Row],[low]], class[[#This Row],[flow]]&lt;=class[[#This Row],[high]]),1,0)</f>
        <v>1</v>
      </c>
    </row>
    <row r="1938" spans="1:20">
      <c r="A1938" s="59">
        <v>16769</v>
      </c>
      <c r="B1938" s="59">
        <v>4</v>
      </c>
      <c r="C1938" s="59">
        <v>1</v>
      </c>
      <c r="D1938" s="59">
        <v>2</v>
      </c>
      <c r="E1938" s="59" t="s">
        <v>82</v>
      </c>
      <c r="F1938" s="59">
        <v>4</v>
      </c>
      <c r="G1938" s="227">
        <v>1</v>
      </c>
      <c r="H1938" s="227">
        <v>2</v>
      </c>
      <c r="I1938" s="227">
        <v>14</v>
      </c>
      <c r="J1938" s="59">
        <v>17223</v>
      </c>
      <c r="K1938" s="78">
        <f>VLOOKUP(class[[#This Row],[hwycov_id]],flow[[hwycov_id]:[flow_day]],2,FALSE)</f>
        <v>11508.973725</v>
      </c>
      <c r="L1938" s="229">
        <f t="shared" si="93"/>
        <v>-0.33176718777216518</v>
      </c>
      <c r="M1938" s="228">
        <f t="shared" si="94"/>
        <v>-5714.0262750000002</v>
      </c>
      <c r="N1938" s="228">
        <f t="shared" si="95"/>
        <v>32650096.271390378</v>
      </c>
      <c r="O1938" s="59" t="e">
        <f>VLOOKUP(class[[#This Row],[hwycov_id]],check!$A$2:$P$26,16,FALSE)</f>
        <v>#N/A</v>
      </c>
      <c r="P1938" s="59">
        <v>1962</v>
      </c>
      <c r="Q1938" s="304">
        <f>ROUND(class[[#This Row],[count]],-3)</f>
        <v>17000</v>
      </c>
      <c r="R1938" s="321">
        <f>VLOOKUP(class[[#This Row],[count_rd]],caltran!$J$2:$P$182,7,FALSE)</f>
        <v>12070</v>
      </c>
      <c r="S1938" s="321">
        <f>VLOOKUP(class[[#This Row],[count_rd]],caltran!$J$2:$P$182,6,FALSE)</f>
        <v>21930</v>
      </c>
      <c r="T1938" s="59">
        <f>IF(AND(class[[#This Row],[flow]]&gt;=class[[#This Row],[low]], class[[#This Row],[flow]]&lt;=class[[#This Row],[high]]),1,0)</f>
        <v>0</v>
      </c>
    </row>
    <row r="1939" spans="1:20">
      <c r="A1939" s="59">
        <v>10558</v>
      </c>
      <c r="B1939" s="59">
        <v>4</v>
      </c>
      <c r="C1939" s="59">
        <v>1</v>
      </c>
      <c r="D1939" s="59">
        <v>2</v>
      </c>
      <c r="E1939" s="59" t="s">
        <v>82</v>
      </c>
      <c r="F1939" s="59">
        <v>4</v>
      </c>
      <c r="G1939" s="227">
        <v>1</v>
      </c>
      <c r="H1939" s="227">
        <v>4</v>
      </c>
      <c r="I1939" s="227">
        <v>14</v>
      </c>
      <c r="J1939" s="59">
        <v>17353</v>
      </c>
      <c r="K1939" s="78">
        <f>VLOOKUP(class[[#This Row],[hwycov_id]],flow[[hwycov_id]:[flow_day]],2,FALSE)</f>
        <v>8601.1747840000007</v>
      </c>
      <c r="L1939" s="229">
        <f t="shared" si="93"/>
        <v>-0.50434076044487974</v>
      </c>
      <c r="M1939" s="228">
        <f t="shared" si="94"/>
        <v>-8751.8252159999993</v>
      </c>
      <c r="N1939" s="228">
        <f t="shared" si="95"/>
        <v>76594444.611413434</v>
      </c>
      <c r="O1939" s="59" t="e">
        <f>VLOOKUP(class[[#This Row],[hwycov_id]],check!$A$2:$P$26,16,FALSE)</f>
        <v>#N/A</v>
      </c>
      <c r="P1939" s="59">
        <v>1963</v>
      </c>
      <c r="Q1939" s="304">
        <f>ROUND(class[[#This Row],[count]],-3)</f>
        <v>17000</v>
      </c>
      <c r="R1939" s="321">
        <f>VLOOKUP(class[[#This Row],[count_rd]],caltran!$J$2:$P$182,7,FALSE)</f>
        <v>12070</v>
      </c>
      <c r="S1939" s="321">
        <f>VLOOKUP(class[[#This Row],[count_rd]],caltran!$J$2:$P$182,6,FALSE)</f>
        <v>21930</v>
      </c>
      <c r="T1939" s="59">
        <f>IF(AND(class[[#This Row],[flow]]&gt;=class[[#This Row],[low]], class[[#This Row],[flow]]&lt;=class[[#This Row],[high]]),1,0)</f>
        <v>0</v>
      </c>
    </row>
    <row r="1940" spans="1:20">
      <c r="A1940" s="59">
        <v>11503</v>
      </c>
      <c r="B1940" s="59">
        <v>4</v>
      </c>
      <c r="C1940" s="59">
        <v>1</v>
      </c>
      <c r="D1940" s="59">
        <v>2</v>
      </c>
      <c r="E1940" s="59" t="s">
        <v>82</v>
      </c>
      <c r="F1940" s="59">
        <v>4</v>
      </c>
      <c r="G1940" s="227">
        <v>1</v>
      </c>
      <c r="H1940" s="227">
        <v>3</v>
      </c>
      <c r="I1940" s="227">
        <v>14</v>
      </c>
      <c r="J1940" s="59">
        <v>17706</v>
      </c>
      <c r="K1940" s="78">
        <f>VLOOKUP(class[[#This Row],[hwycov_id]],flow[[hwycov_id]:[flow_day]],2,FALSE)</f>
        <v>14184.685606999999</v>
      </c>
      <c r="L1940" s="229">
        <f t="shared" si="93"/>
        <v>-0.19887690009036485</v>
      </c>
      <c r="M1940" s="228">
        <f t="shared" si="94"/>
        <v>-3521.3143930000006</v>
      </c>
      <c r="N1940" s="228">
        <f t="shared" si="95"/>
        <v>12399655.054348962</v>
      </c>
      <c r="O1940" s="59" t="e">
        <f>VLOOKUP(class[[#This Row],[hwycov_id]],check!$A$2:$P$26,16,FALSE)</f>
        <v>#N/A</v>
      </c>
      <c r="P1940" s="59">
        <v>1964</v>
      </c>
      <c r="Q1940" s="304">
        <f>ROUND(class[[#This Row],[count]],-3)</f>
        <v>18000</v>
      </c>
      <c r="R1940" s="321">
        <f>VLOOKUP(class[[#This Row],[count_rd]],caltran!$J$2:$P$182,7,FALSE)</f>
        <v>12852</v>
      </c>
      <c r="S1940" s="321">
        <f>VLOOKUP(class[[#This Row],[count_rd]],caltran!$J$2:$P$182,6,FALSE)</f>
        <v>23148</v>
      </c>
      <c r="T1940" s="59">
        <f>IF(AND(class[[#This Row],[flow]]&gt;=class[[#This Row],[low]], class[[#This Row],[flow]]&lt;=class[[#This Row],[high]]),1,0)</f>
        <v>1</v>
      </c>
    </row>
    <row r="1941" spans="1:20">
      <c r="A1941" s="59">
        <v>15080</v>
      </c>
      <c r="B1941" s="59">
        <v>4</v>
      </c>
      <c r="C1941" s="59">
        <v>1</v>
      </c>
      <c r="D1941" s="59">
        <v>1</v>
      </c>
      <c r="E1941" s="59" t="s">
        <v>82</v>
      </c>
      <c r="F1941" s="59">
        <v>4</v>
      </c>
      <c r="G1941" s="227">
        <v>1</v>
      </c>
      <c r="H1941" s="227">
        <v>7</v>
      </c>
      <c r="I1941" s="227">
        <v>7</v>
      </c>
      <c r="J1941" s="59">
        <v>17800</v>
      </c>
      <c r="K1941" s="78">
        <f>VLOOKUP(class[[#This Row],[hwycov_id]],flow[[hwycov_id]:[flow_day]],2,FALSE)</f>
        <v>12248.794523999999</v>
      </c>
      <c r="L1941" s="229">
        <f t="shared" si="93"/>
        <v>-0.31186547617977534</v>
      </c>
      <c r="M1941" s="228">
        <f t="shared" si="94"/>
        <v>-5551.205476000001</v>
      </c>
      <c r="N1941" s="228">
        <f t="shared" si="95"/>
        <v>30815882.236772399</v>
      </c>
      <c r="O1941" s="59" t="e">
        <f>VLOOKUP(class[[#This Row],[hwycov_id]],check!$A$2:$P$26,16,FALSE)</f>
        <v>#N/A</v>
      </c>
      <c r="P1941" s="59">
        <v>1965</v>
      </c>
      <c r="Q1941" s="304">
        <f>ROUND(class[[#This Row],[count]],-3)</f>
        <v>18000</v>
      </c>
      <c r="R1941" s="321">
        <f>VLOOKUP(class[[#This Row],[count_rd]],caltran!$J$2:$P$182,7,FALSE)</f>
        <v>12852</v>
      </c>
      <c r="S1941" s="321">
        <f>VLOOKUP(class[[#This Row],[count_rd]],caltran!$J$2:$P$182,6,FALSE)</f>
        <v>23148</v>
      </c>
      <c r="T1941" s="59">
        <f>IF(AND(class[[#This Row],[flow]]&gt;=class[[#This Row],[low]], class[[#This Row],[flow]]&lt;=class[[#This Row],[high]]),1,0)</f>
        <v>0</v>
      </c>
    </row>
    <row r="1942" spans="1:20">
      <c r="A1942" s="59">
        <v>9758</v>
      </c>
      <c r="B1942" s="59">
        <v>4</v>
      </c>
      <c r="C1942" s="59">
        <v>1</v>
      </c>
      <c r="D1942" s="59">
        <v>2</v>
      </c>
      <c r="E1942" s="59" t="s">
        <v>82</v>
      </c>
      <c r="F1942" s="59">
        <v>4</v>
      </c>
      <c r="G1942" s="227">
        <v>1</v>
      </c>
      <c r="H1942" s="227">
        <v>2</v>
      </c>
      <c r="I1942" s="227">
        <v>14</v>
      </c>
      <c r="J1942" s="59">
        <v>17816</v>
      </c>
      <c r="K1942" s="78">
        <f>VLOOKUP(class[[#This Row],[hwycov_id]],flow[[hwycov_id]:[flow_day]],2,FALSE)</f>
        <v>3262.2259869999998</v>
      </c>
      <c r="L1942" s="229">
        <f t="shared" si="93"/>
        <v>-0.81689346727660528</v>
      </c>
      <c r="M1942" s="228">
        <f t="shared" si="94"/>
        <v>-14553.774013</v>
      </c>
      <c r="N1942" s="228">
        <f t="shared" si="95"/>
        <v>211812338.02147412</v>
      </c>
      <c r="O1942" s="59" t="e">
        <f>VLOOKUP(class[[#This Row],[hwycov_id]],check!$A$2:$P$26,16,FALSE)</f>
        <v>#N/A</v>
      </c>
      <c r="P1942" s="59">
        <v>1966</v>
      </c>
      <c r="Q1942" s="304">
        <f>ROUND(class[[#This Row],[count]],-3)</f>
        <v>18000</v>
      </c>
      <c r="R1942" s="321">
        <f>VLOOKUP(class[[#This Row],[count_rd]],caltran!$J$2:$P$182,7,FALSE)</f>
        <v>12852</v>
      </c>
      <c r="S1942" s="321">
        <f>VLOOKUP(class[[#This Row],[count_rd]],caltran!$J$2:$P$182,6,FALSE)</f>
        <v>23148</v>
      </c>
      <c r="T1942" s="59">
        <f>IF(AND(class[[#This Row],[flow]]&gt;=class[[#This Row],[low]], class[[#This Row],[flow]]&lt;=class[[#This Row],[high]]),1,0)</f>
        <v>0</v>
      </c>
    </row>
    <row r="1943" spans="1:20">
      <c r="A1943" s="59">
        <v>4623</v>
      </c>
      <c r="B1943" s="59">
        <v>4</v>
      </c>
      <c r="C1943" s="59">
        <v>1</v>
      </c>
      <c r="D1943" s="59">
        <v>2</v>
      </c>
      <c r="E1943" s="59" t="s">
        <v>82</v>
      </c>
      <c r="F1943" s="59">
        <v>4</v>
      </c>
      <c r="G1943" s="227">
        <v>1</v>
      </c>
      <c r="H1943" s="227">
        <v>5</v>
      </c>
      <c r="I1943" s="227">
        <v>5</v>
      </c>
      <c r="J1943" s="59">
        <v>17900</v>
      </c>
      <c r="K1943" s="78">
        <f>VLOOKUP(class[[#This Row],[hwycov_id]],flow[[hwycov_id]:[flow_day]],2,FALSE)</f>
        <v>7851.7206559999995</v>
      </c>
      <c r="L1943" s="229">
        <f t="shared" si="93"/>
        <v>-0.56135638793296094</v>
      </c>
      <c r="M1943" s="228">
        <f t="shared" si="94"/>
        <v>-10048.279344</v>
      </c>
      <c r="N1943" s="228">
        <f t="shared" si="95"/>
        <v>100967917.77505708</v>
      </c>
      <c r="O1943" s="59" t="e">
        <f>VLOOKUP(class[[#This Row],[hwycov_id]],check!$A$2:$P$26,16,FALSE)</f>
        <v>#N/A</v>
      </c>
      <c r="P1943" s="59">
        <v>1967</v>
      </c>
      <c r="Q1943" s="304">
        <f>ROUND(class[[#This Row],[count]],-3)</f>
        <v>18000</v>
      </c>
      <c r="R1943" s="321">
        <f>VLOOKUP(class[[#This Row],[count_rd]],caltran!$J$2:$P$182,7,FALSE)</f>
        <v>12852</v>
      </c>
      <c r="S1943" s="321">
        <f>VLOOKUP(class[[#This Row],[count_rd]],caltran!$J$2:$P$182,6,FALSE)</f>
        <v>23148</v>
      </c>
      <c r="T1943" s="59">
        <f>IF(AND(class[[#This Row],[flow]]&gt;=class[[#This Row],[low]], class[[#This Row],[flow]]&lt;=class[[#This Row],[high]]),1,0)</f>
        <v>0</v>
      </c>
    </row>
    <row r="1944" spans="1:20">
      <c r="A1944" s="59">
        <v>22965</v>
      </c>
      <c r="B1944" s="59">
        <v>4</v>
      </c>
      <c r="C1944" s="59">
        <v>1</v>
      </c>
      <c r="D1944" s="59">
        <v>2</v>
      </c>
      <c r="E1944" s="59" t="s">
        <v>82</v>
      </c>
      <c r="F1944" s="59">
        <v>4</v>
      </c>
      <c r="G1944" s="227">
        <v>1</v>
      </c>
      <c r="H1944" s="227">
        <v>5</v>
      </c>
      <c r="I1944" s="227">
        <v>5</v>
      </c>
      <c r="J1944" s="59">
        <v>17900</v>
      </c>
      <c r="K1944" s="78">
        <f>VLOOKUP(class[[#This Row],[hwycov_id]],flow[[hwycov_id]:[flow_day]],2,FALSE)</f>
        <v>15695.816512999998</v>
      </c>
      <c r="L1944" s="229">
        <f t="shared" si="93"/>
        <v>-0.12313874229050292</v>
      </c>
      <c r="M1944" s="228">
        <f t="shared" si="94"/>
        <v>-2204.1834870000021</v>
      </c>
      <c r="N1944" s="228">
        <f t="shared" si="95"/>
        <v>4858424.8443634883</v>
      </c>
      <c r="O1944" s="59" t="e">
        <f>VLOOKUP(class[[#This Row],[hwycov_id]],check!$A$2:$P$26,16,FALSE)</f>
        <v>#N/A</v>
      </c>
      <c r="P1944" s="59">
        <v>1968</v>
      </c>
      <c r="Q1944" s="304">
        <f>ROUND(class[[#This Row],[count]],-3)</f>
        <v>18000</v>
      </c>
      <c r="R1944" s="321">
        <f>VLOOKUP(class[[#This Row],[count_rd]],caltran!$J$2:$P$182,7,FALSE)</f>
        <v>12852</v>
      </c>
      <c r="S1944" s="321">
        <f>VLOOKUP(class[[#This Row],[count_rd]],caltran!$J$2:$P$182,6,FALSE)</f>
        <v>23148</v>
      </c>
      <c r="T1944" s="59">
        <f>IF(AND(class[[#This Row],[flow]]&gt;=class[[#This Row],[low]], class[[#This Row],[flow]]&lt;=class[[#This Row],[high]]),1,0)</f>
        <v>1</v>
      </c>
    </row>
    <row r="1945" spans="1:20">
      <c r="A1945" s="59">
        <v>1319</v>
      </c>
      <c r="B1945" s="59">
        <v>4</v>
      </c>
      <c r="C1945" s="59">
        <v>1</v>
      </c>
      <c r="D1945" s="59">
        <v>2</v>
      </c>
      <c r="E1945" s="59" t="s">
        <v>82</v>
      </c>
      <c r="F1945" s="59">
        <v>4</v>
      </c>
      <c r="G1945" s="227">
        <v>1</v>
      </c>
      <c r="H1945" s="227">
        <v>4</v>
      </c>
      <c r="I1945" s="227">
        <v>2</v>
      </c>
      <c r="J1945" s="59">
        <v>18100</v>
      </c>
      <c r="K1945" s="78">
        <f>VLOOKUP(class[[#This Row],[hwycov_id]],flow[[hwycov_id]:[flow_day]],2,FALSE)</f>
        <v>13951.618957999999</v>
      </c>
      <c r="L1945" s="229">
        <f t="shared" si="93"/>
        <v>-0.22919232276243096</v>
      </c>
      <c r="M1945" s="228">
        <f t="shared" si="94"/>
        <v>-4148.3810420000009</v>
      </c>
      <c r="N1945" s="228">
        <f t="shared" si="95"/>
        <v>17209065.269625012</v>
      </c>
      <c r="O1945" s="59" t="e">
        <f>VLOOKUP(class[[#This Row],[hwycov_id]],check!$A$2:$P$26,16,FALSE)</f>
        <v>#N/A</v>
      </c>
      <c r="P1945" s="59">
        <v>1969</v>
      </c>
      <c r="Q1945" s="304">
        <f>ROUND(class[[#This Row],[count]],-3)</f>
        <v>18000</v>
      </c>
      <c r="R1945" s="321">
        <f>VLOOKUP(class[[#This Row],[count_rd]],caltran!$J$2:$P$182,7,FALSE)</f>
        <v>12852</v>
      </c>
      <c r="S1945" s="321">
        <f>VLOOKUP(class[[#This Row],[count_rd]],caltran!$J$2:$P$182,6,FALSE)</f>
        <v>23148</v>
      </c>
      <c r="T1945" s="59">
        <f>IF(AND(class[[#This Row],[flow]]&gt;=class[[#This Row],[low]], class[[#This Row],[flow]]&lt;=class[[#This Row],[high]]),1,0)</f>
        <v>1</v>
      </c>
    </row>
    <row r="1946" spans="1:20">
      <c r="A1946" s="59">
        <v>19870</v>
      </c>
      <c r="B1946" s="59">
        <v>4</v>
      </c>
      <c r="C1946" s="59">
        <v>1</v>
      </c>
      <c r="D1946" s="59">
        <v>2</v>
      </c>
      <c r="E1946" s="59" t="s">
        <v>82</v>
      </c>
      <c r="F1946" s="59">
        <v>4</v>
      </c>
      <c r="G1946" s="227">
        <v>1</v>
      </c>
      <c r="H1946" s="227">
        <v>7</v>
      </c>
      <c r="I1946" s="227">
        <v>7</v>
      </c>
      <c r="J1946" s="59">
        <v>18200</v>
      </c>
      <c r="K1946" s="78">
        <f>VLOOKUP(class[[#This Row],[hwycov_id]],flow[[hwycov_id]:[flow_day]],2,FALSE)</f>
        <v>13785.300490999998</v>
      </c>
      <c r="L1946" s="229">
        <f t="shared" si="93"/>
        <v>-0.24256590708791215</v>
      </c>
      <c r="M1946" s="228">
        <f t="shared" si="94"/>
        <v>-4414.6995090000019</v>
      </c>
      <c r="N1946" s="228">
        <f t="shared" si="95"/>
        <v>19489571.754764859</v>
      </c>
      <c r="O1946" s="59" t="e">
        <f>VLOOKUP(class[[#This Row],[hwycov_id]],check!$A$2:$P$26,16,FALSE)</f>
        <v>#N/A</v>
      </c>
      <c r="P1946" s="59">
        <v>1970</v>
      </c>
      <c r="Q1946" s="304">
        <f>ROUND(class[[#This Row],[count]],-3)</f>
        <v>18000</v>
      </c>
      <c r="R1946" s="321">
        <f>VLOOKUP(class[[#This Row],[count_rd]],caltran!$J$2:$P$182,7,FALSE)</f>
        <v>12852</v>
      </c>
      <c r="S1946" s="321">
        <f>VLOOKUP(class[[#This Row],[count_rd]],caltran!$J$2:$P$182,6,FALSE)</f>
        <v>23148</v>
      </c>
      <c r="T1946" s="59">
        <f>IF(AND(class[[#This Row],[flow]]&gt;=class[[#This Row],[low]], class[[#This Row],[flow]]&lt;=class[[#This Row],[high]]),1,0)</f>
        <v>1</v>
      </c>
    </row>
    <row r="1947" spans="1:20">
      <c r="A1947" s="59">
        <v>19872</v>
      </c>
      <c r="B1947" s="59">
        <v>4</v>
      </c>
      <c r="C1947" s="59">
        <v>1</v>
      </c>
      <c r="D1947" s="59">
        <v>2</v>
      </c>
      <c r="E1947" s="59" t="s">
        <v>82</v>
      </c>
      <c r="F1947" s="59">
        <v>4</v>
      </c>
      <c r="G1947" s="227">
        <v>1</v>
      </c>
      <c r="H1947" s="227">
        <v>7</v>
      </c>
      <c r="I1947" s="227">
        <v>7</v>
      </c>
      <c r="J1947" s="59">
        <v>18500</v>
      </c>
      <c r="K1947" s="78">
        <f>VLOOKUP(class[[#This Row],[hwycov_id]],flow[[hwycov_id]:[flow_day]],2,FALSE)</f>
        <v>13140.607759</v>
      </c>
      <c r="L1947" s="229">
        <f t="shared" si="93"/>
        <v>-0.28969687789189191</v>
      </c>
      <c r="M1947" s="228">
        <f t="shared" si="94"/>
        <v>-5359.3922409999996</v>
      </c>
      <c r="N1947" s="228">
        <f t="shared" si="95"/>
        <v>28723085.192890998</v>
      </c>
      <c r="O1947" s="59" t="e">
        <f>VLOOKUP(class[[#This Row],[hwycov_id]],check!$A$2:$P$26,16,FALSE)</f>
        <v>#N/A</v>
      </c>
      <c r="P1947" s="59">
        <v>1971</v>
      </c>
      <c r="Q1947" s="304">
        <f>ROUND(class[[#This Row],[count]],-3)</f>
        <v>19000</v>
      </c>
      <c r="R1947" s="321">
        <f>VLOOKUP(class[[#This Row],[count_rd]],caltran!$J$2:$P$182,7,FALSE)</f>
        <v>13680</v>
      </c>
      <c r="S1947" s="321">
        <f>VLOOKUP(class[[#This Row],[count_rd]],caltran!$J$2:$P$182,6,FALSE)</f>
        <v>24320</v>
      </c>
      <c r="T1947" s="59">
        <f>IF(AND(class[[#This Row],[flow]]&gt;=class[[#This Row],[low]], class[[#This Row],[flow]]&lt;=class[[#This Row],[high]]),1,0)</f>
        <v>0</v>
      </c>
    </row>
    <row r="1948" spans="1:20">
      <c r="A1948" s="59">
        <v>15240</v>
      </c>
      <c r="B1948" s="59">
        <v>4</v>
      </c>
      <c r="C1948" s="59">
        <v>1</v>
      </c>
      <c r="D1948" s="59">
        <v>1</v>
      </c>
      <c r="E1948" s="59" t="s">
        <v>82</v>
      </c>
      <c r="F1948" s="59">
        <v>4</v>
      </c>
      <c r="G1948" s="227">
        <v>1</v>
      </c>
      <c r="H1948" s="227">
        <v>7</v>
      </c>
      <c r="I1948" s="227">
        <v>7</v>
      </c>
      <c r="J1948" s="59">
        <v>18500</v>
      </c>
      <c r="K1948" s="78">
        <f>VLOOKUP(class[[#This Row],[hwycov_id]],flow[[hwycov_id]:[flow_day]],2,FALSE)</f>
        <v>11495.995148</v>
      </c>
      <c r="L1948" s="229">
        <f t="shared" si="93"/>
        <v>-0.37859485686486483</v>
      </c>
      <c r="M1948" s="228">
        <f t="shared" si="94"/>
        <v>-7004.004852</v>
      </c>
      <c r="N1948" s="228">
        <f t="shared" si="95"/>
        <v>49056083.966839544</v>
      </c>
      <c r="O1948" s="59" t="e">
        <f>VLOOKUP(class[[#This Row],[hwycov_id]],check!$A$2:$P$26,16,FALSE)</f>
        <v>#N/A</v>
      </c>
      <c r="P1948" s="59">
        <v>1972</v>
      </c>
      <c r="Q1948" s="304">
        <f>ROUND(class[[#This Row],[count]],-3)</f>
        <v>19000</v>
      </c>
      <c r="R1948" s="321">
        <f>VLOOKUP(class[[#This Row],[count_rd]],caltran!$J$2:$P$182,7,FALSE)</f>
        <v>13680</v>
      </c>
      <c r="S1948" s="321">
        <f>VLOOKUP(class[[#This Row],[count_rd]],caltran!$J$2:$P$182,6,FALSE)</f>
        <v>24320</v>
      </c>
      <c r="T1948" s="59">
        <f>IF(AND(class[[#This Row],[flow]]&gt;=class[[#This Row],[low]], class[[#This Row],[flow]]&lt;=class[[#This Row],[high]]),1,0)</f>
        <v>0</v>
      </c>
    </row>
    <row r="1949" spans="1:20">
      <c r="A1949" s="59">
        <v>19873</v>
      </c>
      <c r="B1949" s="59">
        <v>4</v>
      </c>
      <c r="C1949" s="59">
        <v>1</v>
      </c>
      <c r="D1949" s="59">
        <v>2</v>
      </c>
      <c r="E1949" s="59" t="s">
        <v>82</v>
      </c>
      <c r="F1949" s="59">
        <v>4</v>
      </c>
      <c r="G1949" s="227">
        <v>1</v>
      </c>
      <c r="H1949" s="227">
        <v>7</v>
      </c>
      <c r="I1949" s="227">
        <v>7</v>
      </c>
      <c r="J1949" s="59">
        <v>18800</v>
      </c>
      <c r="K1949" s="78">
        <f>VLOOKUP(class[[#This Row],[hwycov_id]],flow[[hwycov_id]:[flow_day]],2,FALSE)</f>
        <v>12637.477493999999</v>
      </c>
      <c r="L1949" s="229">
        <f t="shared" si="93"/>
        <v>-0.32779375031914904</v>
      </c>
      <c r="M1949" s="228">
        <f t="shared" si="94"/>
        <v>-6162.5225060000012</v>
      </c>
      <c r="N1949" s="228">
        <f t="shared" si="95"/>
        <v>37976683.636956535</v>
      </c>
      <c r="O1949" s="59" t="e">
        <f>VLOOKUP(class[[#This Row],[hwycov_id]],check!$A$2:$P$26,16,FALSE)</f>
        <v>#N/A</v>
      </c>
      <c r="P1949" s="59">
        <v>1973</v>
      </c>
      <c r="Q1949" s="304">
        <f>ROUND(class[[#This Row],[count]],-3)</f>
        <v>19000</v>
      </c>
      <c r="R1949" s="321">
        <f>VLOOKUP(class[[#This Row],[count_rd]],caltran!$J$2:$P$182,7,FALSE)</f>
        <v>13680</v>
      </c>
      <c r="S1949" s="321">
        <f>VLOOKUP(class[[#This Row],[count_rd]],caltran!$J$2:$P$182,6,FALSE)</f>
        <v>24320</v>
      </c>
      <c r="T1949" s="59">
        <f>IF(AND(class[[#This Row],[flow]]&gt;=class[[#This Row],[low]], class[[#This Row],[flow]]&lt;=class[[#This Row],[high]]),1,0)</f>
        <v>0</v>
      </c>
    </row>
    <row r="1950" spans="1:20">
      <c r="A1950" s="59">
        <v>4790</v>
      </c>
      <c r="B1950" s="59">
        <v>4</v>
      </c>
      <c r="C1950" s="59">
        <v>1</v>
      </c>
      <c r="D1950" s="59">
        <v>2</v>
      </c>
      <c r="E1950" s="59" t="s">
        <v>82</v>
      </c>
      <c r="F1950" s="59">
        <v>4</v>
      </c>
      <c r="G1950" s="227">
        <v>1</v>
      </c>
      <c r="H1950" s="227">
        <v>6</v>
      </c>
      <c r="I1950" s="227">
        <v>12</v>
      </c>
      <c r="J1950" s="59">
        <v>18900</v>
      </c>
      <c r="K1950" s="78">
        <f>VLOOKUP(class[[#This Row],[hwycov_id]],flow[[hwycov_id]:[flow_day]],2,FALSE)</f>
        <v>4396.5806570000004</v>
      </c>
      <c r="L1950" s="229">
        <f t="shared" si="93"/>
        <v>-0.7673766848148148</v>
      </c>
      <c r="M1950" s="228">
        <f t="shared" si="94"/>
        <v>-14503.419343</v>
      </c>
      <c r="N1950" s="228">
        <f t="shared" si="95"/>
        <v>210349172.63890654</v>
      </c>
      <c r="O1950" s="59" t="e">
        <f>VLOOKUP(class[[#This Row],[hwycov_id]],check!$A$2:$P$26,16,FALSE)</f>
        <v>#N/A</v>
      </c>
      <c r="P1950" s="59">
        <v>1974</v>
      </c>
      <c r="Q1950" s="304">
        <f>ROUND(class[[#This Row],[count]],-3)</f>
        <v>19000</v>
      </c>
      <c r="R1950" s="321">
        <f>VLOOKUP(class[[#This Row],[count_rd]],caltran!$J$2:$P$182,7,FALSE)</f>
        <v>13680</v>
      </c>
      <c r="S1950" s="321">
        <f>VLOOKUP(class[[#This Row],[count_rd]],caltran!$J$2:$P$182,6,FALSE)</f>
        <v>24320</v>
      </c>
      <c r="T1950" s="59">
        <f>IF(AND(class[[#This Row],[flow]]&gt;=class[[#This Row],[low]], class[[#This Row],[flow]]&lt;=class[[#This Row],[high]]),1,0)</f>
        <v>0</v>
      </c>
    </row>
    <row r="1951" spans="1:20">
      <c r="A1951" s="59">
        <v>20516</v>
      </c>
      <c r="B1951" s="59">
        <v>4</v>
      </c>
      <c r="C1951" s="59">
        <v>1</v>
      </c>
      <c r="D1951" s="59">
        <v>2</v>
      </c>
      <c r="E1951" s="59" t="s">
        <v>82</v>
      </c>
      <c r="F1951" s="59">
        <v>4</v>
      </c>
      <c r="G1951" s="227">
        <v>1</v>
      </c>
      <c r="H1951" s="227">
        <v>6</v>
      </c>
      <c r="I1951" s="227">
        <v>12</v>
      </c>
      <c r="J1951" s="59">
        <v>19100</v>
      </c>
      <c r="K1951" s="78">
        <f>VLOOKUP(class[[#This Row],[hwycov_id]],flow[[hwycov_id]:[flow_day]],2,FALSE)</f>
        <v>13073.494322999999</v>
      </c>
      <c r="L1951" s="229">
        <f t="shared" si="93"/>
        <v>-0.31552385743455502</v>
      </c>
      <c r="M1951" s="228">
        <f t="shared" si="94"/>
        <v>-6026.505677000001</v>
      </c>
      <c r="N1951" s="228">
        <f t="shared" si="95"/>
        <v>36318770.674913242</v>
      </c>
      <c r="O1951" s="59" t="e">
        <f>VLOOKUP(class[[#This Row],[hwycov_id]],check!$A$2:$P$26,16,FALSE)</f>
        <v>#N/A</v>
      </c>
      <c r="P1951" s="59">
        <v>1975</v>
      </c>
      <c r="Q1951" s="304">
        <f>ROUND(class[[#This Row],[count]],-3)</f>
        <v>19000</v>
      </c>
      <c r="R1951" s="321">
        <f>VLOOKUP(class[[#This Row],[count_rd]],caltran!$J$2:$P$182,7,FALSE)</f>
        <v>13680</v>
      </c>
      <c r="S1951" s="321">
        <f>VLOOKUP(class[[#This Row],[count_rd]],caltran!$J$2:$P$182,6,FALSE)</f>
        <v>24320</v>
      </c>
      <c r="T1951" s="59">
        <f>IF(AND(class[[#This Row],[flow]]&gt;=class[[#This Row],[low]], class[[#This Row],[flow]]&lt;=class[[#This Row],[high]]),1,0)</f>
        <v>0</v>
      </c>
    </row>
    <row r="1952" spans="1:20">
      <c r="A1952" s="59">
        <v>12642</v>
      </c>
      <c r="B1952" s="59">
        <v>4</v>
      </c>
      <c r="C1952" s="59">
        <v>1</v>
      </c>
      <c r="D1952" s="59">
        <v>2</v>
      </c>
      <c r="E1952" s="59" t="s">
        <v>82</v>
      </c>
      <c r="F1952" s="59">
        <v>4</v>
      </c>
      <c r="G1952" s="227">
        <v>1</v>
      </c>
      <c r="H1952" s="227">
        <v>2</v>
      </c>
      <c r="I1952" s="227">
        <v>14</v>
      </c>
      <c r="J1952" s="59">
        <v>19516</v>
      </c>
      <c r="K1952" s="78">
        <f>VLOOKUP(class[[#This Row],[hwycov_id]],flow[[hwycov_id]:[flow_day]],2,FALSE)</f>
        <v>13535.039720000001</v>
      </c>
      <c r="L1952" s="229">
        <f t="shared" si="93"/>
        <v>-0.30646445378151255</v>
      </c>
      <c r="M1952" s="228">
        <f t="shared" si="94"/>
        <v>-5980.9602799999993</v>
      </c>
      <c r="N1952" s="228">
        <f t="shared" si="95"/>
        <v>35771885.870937668</v>
      </c>
      <c r="O1952" s="59" t="e">
        <f>VLOOKUP(class[[#This Row],[hwycov_id]],check!$A$2:$P$26,16,FALSE)</f>
        <v>#N/A</v>
      </c>
      <c r="P1952" s="59">
        <v>1976</v>
      </c>
      <c r="Q1952" s="304">
        <f>ROUND(class[[#This Row],[count]],-3)</f>
        <v>20000</v>
      </c>
      <c r="R1952" s="321">
        <f>VLOOKUP(class[[#This Row],[count_rd]],caltran!$J$2:$P$182,7,FALSE)</f>
        <v>14500</v>
      </c>
      <c r="S1952" s="321">
        <f>VLOOKUP(class[[#This Row],[count_rd]],caltran!$J$2:$P$182,6,FALSE)</f>
        <v>25500</v>
      </c>
      <c r="T1952" s="59">
        <f>IF(AND(class[[#This Row],[flow]]&gt;=class[[#This Row],[low]], class[[#This Row],[flow]]&lt;=class[[#This Row],[high]]),1,0)</f>
        <v>0</v>
      </c>
    </row>
    <row r="1953" spans="1:20">
      <c r="A1953" s="59">
        <v>1147</v>
      </c>
      <c r="B1953" s="59">
        <v>4</v>
      </c>
      <c r="C1953" s="59">
        <v>1</v>
      </c>
      <c r="D1953" s="59">
        <v>2</v>
      </c>
      <c r="E1953" s="59" t="s">
        <v>82</v>
      </c>
      <c r="F1953" s="59">
        <v>4</v>
      </c>
      <c r="G1953" s="227">
        <v>1</v>
      </c>
      <c r="H1953" s="227">
        <v>2</v>
      </c>
      <c r="I1953" s="227">
        <v>14</v>
      </c>
      <c r="J1953" s="59">
        <v>19550</v>
      </c>
      <c r="K1953" s="78">
        <f>VLOOKUP(class[[#This Row],[hwycov_id]],flow[[hwycov_id]:[flow_day]],2,FALSE)</f>
        <v>18908.934174000002</v>
      </c>
      <c r="L1953" s="229">
        <f t="shared" si="93"/>
        <v>-3.2791090843989679E-2</v>
      </c>
      <c r="M1953" s="228">
        <f t="shared" si="94"/>
        <v>-641.0658259999982</v>
      </c>
      <c r="N1953" s="228">
        <f t="shared" si="95"/>
        <v>410965.39326505997</v>
      </c>
      <c r="O1953" s="59" t="e">
        <f>VLOOKUP(class[[#This Row],[hwycov_id]],check!$A$2:$P$26,16,FALSE)</f>
        <v>#N/A</v>
      </c>
      <c r="P1953" s="59">
        <v>1977</v>
      </c>
      <c r="Q1953" s="304">
        <f>ROUND(class[[#This Row],[count]],-3)</f>
        <v>20000</v>
      </c>
      <c r="R1953" s="321">
        <f>VLOOKUP(class[[#This Row],[count_rd]],caltran!$J$2:$P$182,7,FALSE)</f>
        <v>14500</v>
      </c>
      <c r="S1953" s="321">
        <f>VLOOKUP(class[[#This Row],[count_rd]],caltran!$J$2:$P$182,6,FALSE)</f>
        <v>25500</v>
      </c>
      <c r="T1953" s="59">
        <f>IF(AND(class[[#This Row],[flow]]&gt;=class[[#This Row],[low]], class[[#This Row],[flow]]&lt;=class[[#This Row],[high]]),1,0)</f>
        <v>1</v>
      </c>
    </row>
    <row r="1954" spans="1:20">
      <c r="A1954" s="59">
        <v>28142</v>
      </c>
      <c r="B1954" s="59">
        <v>4</v>
      </c>
      <c r="C1954" s="59">
        <v>1</v>
      </c>
      <c r="D1954" s="59">
        <v>2</v>
      </c>
      <c r="E1954" s="59" t="s">
        <v>82</v>
      </c>
      <c r="F1954" s="59">
        <v>4</v>
      </c>
      <c r="G1954" s="227">
        <v>1</v>
      </c>
      <c r="H1954" s="227">
        <v>3</v>
      </c>
      <c r="I1954" s="227">
        <v>14</v>
      </c>
      <c r="J1954" s="59">
        <v>19788</v>
      </c>
      <c r="K1954" s="78">
        <f>VLOOKUP(class[[#This Row],[hwycov_id]],flow[[hwycov_id]:[flow_day]],2,FALSE)</f>
        <v>20426.563251</v>
      </c>
      <c r="L1954" s="229">
        <f t="shared" si="93"/>
        <v>3.2270226955730674E-2</v>
      </c>
      <c r="M1954" s="228">
        <f t="shared" si="94"/>
        <v>638.56325099999958</v>
      </c>
      <c r="N1954" s="228">
        <f t="shared" si="95"/>
        <v>407763.02552768844</v>
      </c>
      <c r="O1954" s="59" t="e">
        <f>VLOOKUP(class[[#This Row],[hwycov_id]],check!$A$2:$P$26,16,FALSE)</f>
        <v>#N/A</v>
      </c>
      <c r="P1954" s="59">
        <v>1978</v>
      </c>
      <c r="Q1954" s="304">
        <f>ROUND(class[[#This Row],[count]],-3)</f>
        <v>20000</v>
      </c>
      <c r="R1954" s="321">
        <f>VLOOKUP(class[[#This Row],[count_rd]],caltran!$J$2:$P$182,7,FALSE)</f>
        <v>14500</v>
      </c>
      <c r="S1954" s="321">
        <f>VLOOKUP(class[[#This Row],[count_rd]],caltran!$J$2:$P$182,6,FALSE)</f>
        <v>25500</v>
      </c>
      <c r="T1954" s="59">
        <f>IF(AND(class[[#This Row],[flow]]&gt;=class[[#This Row],[low]], class[[#This Row],[flow]]&lt;=class[[#This Row],[high]]),1,0)</f>
        <v>1</v>
      </c>
    </row>
    <row r="1955" spans="1:20">
      <c r="A1955" s="59">
        <v>3994</v>
      </c>
      <c r="B1955" s="59">
        <v>4</v>
      </c>
      <c r="C1955" s="59">
        <v>1</v>
      </c>
      <c r="D1955" s="59">
        <v>2</v>
      </c>
      <c r="E1955" s="59" t="s">
        <v>82</v>
      </c>
      <c r="F1955" s="59">
        <v>4</v>
      </c>
      <c r="G1955" s="227">
        <v>1</v>
      </c>
      <c r="H1955" s="227">
        <v>4</v>
      </c>
      <c r="I1955" s="227">
        <v>2</v>
      </c>
      <c r="J1955" s="59">
        <v>19800</v>
      </c>
      <c r="K1955" s="78">
        <f>VLOOKUP(class[[#This Row],[hwycov_id]],flow[[hwycov_id]:[flow_day]],2,FALSE)</f>
        <v>19828.787873000001</v>
      </c>
      <c r="L1955" s="229">
        <f t="shared" si="93"/>
        <v>1.4539329797980116E-3</v>
      </c>
      <c r="M1955" s="228">
        <f t="shared" si="94"/>
        <v>28.787873000001127</v>
      </c>
      <c r="N1955" s="228">
        <f t="shared" si="95"/>
        <v>828.74163186419389</v>
      </c>
      <c r="O1955" s="59" t="e">
        <f>VLOOKUP(class[[#This Row],[hwycov_id]],check!$A$2:$P$26,16,FALSE)</f>
        <v>#N/A</v>
      </c>
      <c r="P1955" s="59">
        <v>1979</v>
      </c>
      <c r="Q1955" s="304">
        <f>ROUND(class[[#This Row],[count]],-3)</f>
        <v>20000</v>
      </c>
      <c r="R1955" s="321">
        <f>VLOOKUP(class[[#This Row],[count_rd]],caltran!$J$2:$P$182,7,FALSE)</f>
        <v>14500</v>
      </c>
      <c r="S1955" s="321">
        <f>VLOOKUP(class[[#This Row],[count_rd]],caltran!$J$2:$P$182,6,FALSE)</f>
        <v>25500</v>
      </c>
      <c r="T1955" s="59">
        <f>IF(AND(class[[#This Row],[flow]]&gt;=class[[#This Row],[low]], class[[#This Row],[flow]]&lt;=class[[#This Row],[high]]),1,0)</f>
        <v>1</v>
      </c>
    </row>
    <row r="1956" spans="1:20">
      <c r="A1956" s="59">
        <v>13847</v>
      </c>
      <c r="B1956" s="59">
        <v>4</v>
      </c>
      <c r="C1956" s="59">
        <v>1</v>
      </c>
      <c r="D1956" s="59">
        <v>2</v>
      </c>
      <c r="E1956" s="59" t="s">
        <v>82</v>
      </c>
      <c r="F1956" s="59">
        <v>4</v>
      </c>
      <c r="G1956" s="227">
        <v>2</v>
      </c>
      <c r="H1956" s="227">
        <v>3</v>
      </c>
      <c r="I1956" s="227">
        <v>4</v>
      </c>
      <c r="J1956" s="59">
        <v>20400</v>
      </c>
      <c r="K1956" s="78">
        <f>VLOOKUP(class[[#This Row],[hwycov_id]],flow[[hwycov_id]:[flow_day]],2,FALSE)</f>
        <v>14273.168594999999</v>
      </c>
      <c r="L1956" s="229">
        <f t="shared" si="93"/>
        <v>-0.30033487279411764</v>
      </c>
      <c r="M1956" s="228">
        <f t="shared" si="94"/>
        <v>-6126.8314050000008</v>
      </c>
      <c r="N1956" s="228">
        <f t="shared" si="95"/>
        <v>37538063.065294281</v>
      </c>
      <c r="O1956" s="59" t="e">
        <f>VLOOKUP(class[[#This Row],[hwycov_id]],check!$A$2:$P$26,16,FALSE)</f>
        <v>#N/A</v>
      </c>
      <c r="P1956" s="59">
        <v>1980</v>
      </c>
      <c r="Q1956" s="304">
        <f>ROUND(class[[#This Row],[count]],-3)</f>
        <v>20000</v>
      </c>
      <c r="R1956" s="321">
        <f>VLOOKUP(class[[#This Row],[count_rd]],caltran!$J$2:$P$182,7,FALSE)</f>
        <v>14500</v>
      </c>
      <c r="S1956" s="321">
        <f>VLOOKUP(class[[#This Row],[count_rd]],caltran!$J$2:$P$182,6,FALSE)</f>
        <v>25500</v>
      </c>
      <c r="T1956" s="59">
        <f>IF(AND(class[[#This Row],[flow]]&gt;=class[[#This Row],[low]], class[[#This Row],[flow]]&lt;=class[[#This Row],[high]]),1,0)</f>
        <v>0</v>
      </c>
    </row>
    <row r="1957" spans="1:20">
      <c r="A1957" s="59">
        <v>13851</v>
      </c>
      <c r="B1957" s="59">
        <v>4</v>
      </c>
      <c r="C1957" s="59">
        <v>1</v>
      </c>
      <c r="D1957" s="59">
        <v>2</v>
      </c>
      <c r="E1957" s="59" t="s">
        <v>82</v>
      </c>
      <c r="F1957" s="59">
        <v>4</v>
      </c>
      <c r="G1957" s="227">
        <v>2</v>
      </c>
      <c r="H1957" s="227">
        <v>3</v>
      </c>
      <c r="I1957" s="227">
        <v>4</v>
      </c>
      <c r="J1957" s="59">
        <v>21100</v>
      </c>
      <c r="K1957" s="78">
        <f>VLOOKUP(class[[#This Row],[hwycov_id]],flow[[hwycov_id]:[flow_day]],2,FALSE)</f>
        <v>18281.466417</v>
      </c>
      <c r="L1957" s="229">
        <f t="shared" si="93"/>
        <v>-0.13357979066350711</v>
      </c>
      <c r="M1957" s="228">
        <f t="shared" si="94"/>
        <v>-2818.5335830000004</v>
      </c>
      <c r="N1957" s="228">
        <f t="shared" si="95"/>
        <v>7944131.5584988203</v>
      </c>
      <c r="O1957" s="59" t="e">
        <f>VLOOKUP(class[[#This Row],[hwycov_id]],check!$A$2:$P$26,16,FALSE)</f>
        <v>#N/A</v>
      </c>
      <c r="P1957" s="59">
        <v>1981</v>
      </c>
      <c r="Q1957" s="304">
        <f>ROUND(class[[#This Row],[count]],-3)</f>
        <v>21000</v>
      </c>
      <c r="R1957" s="321">
        <f>VLOOKUP(class[[#This Row],[count_rd]],caltran!$J$2:$P$182,7,FALSE)</f>
        <v>15330</v>
      </c>
      <c r="S1957" s="321">
        <f>VLOOKUP(class[[#This Row],[count_rd]],caltran!$J$2:$P$182,6,FALSE)</f>
        <v>26670</v>
      </c>
      <c r="T1957" s="59">
        <f>IF(AND(class[[#This Row],[flow]]&gt;=class[[#This Row],[low]], class[[#This Row],[flow]]&lt;=class[[#This Row],[high]]),1,0)</f>
        <v>1</v>
      </c>
    </row>
    <row r="1958" spans="1:20">
      <c r="A1958" s="59">
        <v>1313</v>
      </c>
      <c r="B1958" s="59">
        <v>4</v>
      </c>
      <c r="C1958" s="59">
        <v>1</v>
      </c>
      <c r="D1958" s="59">
        <v>2</v>
      </c>
      <c r="E1958" s="59" t="s">
        <v>82</v>
      </c>
      <c r="F1958" s="59">
        <v>4</v>
      </c>
      <c r="G1958" s="227">
        <v>2</v>
      </c>
      <c r="H1958" s="227">
        <v>4</v>
      </c>
      <c r="I1958" s="227">
        <v>2</v>
      </c>
      <c r="J1958" s="59">
        <v>21100</v>
      </c>
      <c r="K1958" s="78">
        <f>VLOOKUP(class[[#This Row],[hwycov_id]],flow[[hwycov_id]:[flow_day]],2,FALSE)</f>
        <v>12053.895758999999</v>
      </c>
      <c r="L1958" s="229">
        <f t="shared" si="93"/>
        <v>-0.42872531947867298</v>
      </c>
      <c r="M1958" s="228">
        <f t="shared" si="94"/>
        <v>-9046.1042410000009</v>
      </c>
      <c r="N1958" s="228">
        <f t="shared" si="95"/>
        <v>81832001.939038202</v>
      </c>
      <c r="O1958" s="59" t="e">
        <f>VLOOKUP(class[[#This Row],[hwycov_id]],check!$A$2:$P$26,16,FALSE)</f>
        <v>#N/A</v>
      </c>
      <c r="P1958" s="59">
        <v>1982</v>
      </c>
      <c r="Q1958" s="304">
        <f>ROUND(class[[#This Row],[count]],-3)</f>
        <v>21000</v>
      </c>
      <c r="R1958" s="321">
        <f>VLOOKUP(class[[#This Row],[count_rd]],caltran!$J$2:$P$182,7,FALSE)</f>
        <v>15330</v>
      </c>
      <c r="S1958" s="321">
        <f>VLOOKUP(class[[#This Row],[count_rd]],caltran!$J$2:$P$182,6,FALSE)</f>
        <v>26670</v>
      </c>
      <c r="T1958" s="59">
        <f>IF(AND(class[[#This Row],[flow]]&gt;=class[[#This Row],[low]], class[[#This Row],[flow]]&lt;=class[[#This Row],[high]]),1,0)</f>
        <v>0</v>
      </c>
    </row>
    <row r="1959" spans="1:20">
      <c r="A1959" s="59">
        <v>12742</v>
      </c>
      <c r="B1959" s="59">
        <v>4</v>
      </c>
      <c r="C1959" s="59">
        <v>1</v>
      </c>
      <c r="D1959" s="59">
        <v>2</v>
      </c>
      <c r="E1959" s="59" t="s">
        <v>82</v>
      </c>
      <c r="F1959" s="59">
        <v>4</v>
      </c>
      <c r="G1959" s="227">
        <v>2</v>
      </c>
      <c r="H1959" s="227">
        <v>2</v>
      </c>
      <c r="I1959" s="227">
        <v>14</v>
      </c>
      <c r="J1959" s="59">
        <v>22132</v>
      </c>
      <c r="K1959" s="78">
        <f>VLOOKUP(class[[#This Row],[hwycov_id]],flow[[hwycov_id]:[flow_day]],2,FALSE)</f>
        <v>18581.653624999999</v>
      </c>
      <c r="L1959" s="229">
        <f t="shared" si="93"/>
        <v>-0.16041687940538596</v>
      </c>
      <c r="M1959" s="228">
        <f t="shared" si="94"/>
        <v>-3550.346375000001</v>
      </c>
      <c r="N1959" s="228">
        <f t="shared" si="95"/>
        <v>12604959.382475648</v>
      </c>
      <c r="O1959" s="59" t="e">
        <f>VLOOKUP(class[[#This Row],[hwycov_id]],check!$A$2:$P$26,16,FALSE)</f>
        <v>#N/A</v>
      </c>
      <c r="P1959" s="59">
        <v>1983</v>
      </c>
      <c r="Q1959" s="304">
        <f>ROUND(class[[#This Row],[count]],-3)</f>
        <v>22000</v>
      </c>
      <c r="R1959" s="321">
        <f>VLOOKUP(class[[#This Row],[count_rd]],caltran!$J$2:$P$182,7,FALSE)</f>
        <v>16114.999999999998</v>
      </c>
      <c r="S1959" s="321">
        <f>VLOOKUP(class[[#This Row],[count_rd]],caltran!$J$2:$P$182,6,FALSE)</f>
        <v>27885</v>
      </c>
      <c r="T1959" s="59">
        <f>IF(AND(class[[#This Row],[flow]]&gt;=class[[#This Row],[low]], class[[#This Row],[flow]]&lt;=class[[#This Row],[high]]),1,0)</f>
        <v>1</v>
      </c>
    </row>
    <row r="1960" spans="1:20">
      <c r="A1960" s="59">
        <v>10403</v>
      </c>
      <c r="B1960" s="59">
        <v>4</v>
      </c>
      <c r="C1960" s="59">
        <v>1</v>
      </c>
      <c r="D1960" s="59">
        <v>2</v>
      </c>
      <c r="E1960" s="59" t="s">
        <v>82</v>
      </c>
      <c r="F1960" s="59">
        <v>4</v>
      </c>
      <c r="G1960" s="227">
        <v>2</v>
      </c>
      <c r="H1960" s="227">
        <v>2</v>
      </c>
      <c r="I1960" s="227">
        <v>14</v>
      </c>
      <c r="J1960" s="59">
        <v>22549</v>
      </c>
      <c r="K1960" s="78">
        <f>VLOOKUP(class[[#This Row],[hwycov_id]],flow[[hwycov_id]:[flow_day]],2,FALSE)</f>
        <v>28064.526016</v>
      </c>
      <c r="L1960" s="229">
        <f t="shared" si="93"/>
        <v>0.24460180123287056</v>
      </c>
      <c r="M1960" s="228">
        <f t="shared" si="94"/>
        <v>5515.5260159999998</v>
      </c>
      <c r="N1960" s="228">
        <f t="shared" si="95"/>
        <v>30421027.23317283</v>
      </c>
      <c r="O1960" s="59" t="e">
        <f>VLOOKUP(class[[#This Row],[hwycov_id]],check!$A$2:$P$26,16,FALSE)</f>
        <v>#N/A</v>
      </c>
      <c r="P1960" s="59">
        <v>1984</v>
      </c>
      <c r="Q1960" s="304">
        <f>ROUND(class[[#This Row],[count]],-3)</f>
        <v>23000</v>
      </c>
      <c r="R1960" s="321">
        <f>VLOOKUP(class[[#This Row],[count_rd]],caltran!$J$2:$P$182,7,FALSE)</f>
        <v>16905</v>
      </c>
      <c r="S1960" s="321">
        <f>VLOOKUP(class[[#This Row],[count_rd]],caltran!$J$2:$P$182,6,FALSE)</f>
        <v>29095.000000000004</v>
      </c>
      <c r="T1960" s="59">
        <f>IF(AND(class[[#This Row],[flow]]&gt;=class[[#This Row],[low]], class[[#This Row],[flow]]&lt;=class[[#This Row],[high]]),1,0)</f>
        <v>1</v>
      </c>
    </row>
    <row r="1961" spans="1:20">
      <c r="A1961" s="59">
        <v>10482</v>
      </c>
      <c r="B1961" s="59">
        <v>4</v>
      </c>
      <c r="C1961" s="59">
        <v>1</v>
      </c>
      <c r="D1961" s="59">
        <v>2</v>
      </c>
      <c r="E1961" s="59" t="s">
        <v>82</v>
      </c>
      <c r="F1961" s="59">
        <v>4</v>
      </c>
      <c r="G1961" s="227">
        <v>2</v>
      </c>
      <c r="H1961" s="227">
        <v>4</v>
      </c>
      <c r="I1961" s="227">
        <v>14</v>
      </c>
      <c r="J1961" s="59">
        <v>22619</v>
      </c>
      <c r="K1961" s="78">
        <f>VLOOKUP(class[[#This Row],[hwycov_id]],flow[[hwycov_id]:[flow_day]],2,FALSE)</f>
        <v>22462.474854</v>
      </c>
      <c r="L1961" s="229">
        <f t="shared" si="93"/>
        <v>-6.9200736548918895E-3</v>
      </c>
      <c r="M1961" s="228">
        <f t="shared" si="94"/>
        <v>-156.52514599999995</v>
      </c>
      <c r="N1961" s="228">
        <f t="shared" si="95"/>
        <v>24500.121330321301</v>
      </c>
      <c r="O1961" s="59" t="e">
        <f>VLOOKUP(class[[#This Row],[hwycov_id]],check!$A$2:$P$26,16,FALSE)</f>
        <v>#N/A</v>
      </c>
      <c r="P1961" s="59">
        <v>1985</v>
      </c>
      <c r="Q1961" s="304">
        <f>ROUND(class[[#This Row],[count]],-3)</f>
        <v>23000</v>
      </c>
      <c r="R1961" s="321">
        <f>VLOOKUP(class[[#This Row],[count_rd]],caltran!$J$2:$P$182,7,FALSE)</f>
        <v>16905</v>
      </c>
      <c r="S1961" s="321">
        <f>VLOOKUP(class[[#This Row],[count_rd]],caltran!$J$2:$P$182,6,FALSE)</f>
        <v>29095.000000000004</v>
      </c>
      <c r="T1961" s="59">
        <f>IF(AND(class[[#This Row],[flow]]&gt;=class[[#This Row],[low]], class[[#This Row],[flow]]&lt;=class[[#This Row],[high]]),1,0)</f>
        <v>1</v>
      </c>
    </row>
    <row r="1962" spans="1:20">
      <c r="A1962" s="59">
        <v>3037</v>
      </c>
      <c r="B1962" s="59">
        <v>4</v>
      </c>
      <c r="C1962" s="59">
        <v>1</v>
      </c>
      <c r="D1962" s="59">
        <v>2</v>
      </c>
      <c r="E1962" s="59" t="s">
        <v>82</v>
      </c>
      <c r="F1962" s="59">
        <v>4</v>
      </c>
      <c r="G1962" s="227">
        <v>2</v>
      </c>
      <c r="H1962" s="227">
        <v>4</v>
      </c>
      <c r="I1962" s="227">
        <v>2</v>
      </c>
      <c r="J1962" s="59">
        <v>23500</v>
      </c>
      <c r="K1962" s="78">
        <f>VLOOKUP(class[[#This Row],[hwycov_id]],flow[[hwycov_id]:[flow_day]],2,FALSE)</f>
        <v>15860.685798999999</v>
      </c>
      <c r="L1962" s="229">
        <f t="shared" si="93"/>
        <v>-0.32507720004255325</v>
      </c>
      <c r="M1962" s="228">
        <f t="shared" si="94"/>
        <v>-7639.314201000001</v>
      </c>
      <c r="N1962" s="228">
        <f t="shared" si="95"/>
        <v>58359121.461600281</v>
      </c>
      <c r="O1962" s="59" t="e">
        <f>VLOOKUP(class[[#This Row],[hwycov_id]],check!$A$2:$P$26,16,FALSE)</f>
        <v>#N/A</v>
      </c>
      <c r="P1962" s="59">
        <v>1986</v>
      </c>
      <c r="Q1962" s="304">
        <f>ROUND(class[[#This Row],[count]],-3)</f>
        <v>24000</v>
      </c>
      <c r="R1962" s="321">
        <f>VLOOKUP(class[[#This Row],[count_rd]],caltran!$J$2:$P$182,7,FALSE)</f>
        <v>17760</v>
      </c>
      <c r="S1962" s="321">
        <f>VLOOKUP(class[[#This Row],[count_rd]],caltran!$J$2:$P$182,6,FALSE)</f>
        <v>30240</v>
      </c>
      <c r="T1962" s="59">
        <f>IF(AND(class[[#This Row],[flow]]&gt;=class[[#This Row],[low]], class[[#This Row],[flow]]&lt;=class[[#This Row],[high]]),1,0)</f>
        <v>0</v>
      </c>
    </row>
    <row r="1963" spans="1:20">
      <c r="A1963" s="59">
        <v>14207</v>
      </c>
      <c r="B1963" s="59">
        <v>4</v>
      </c>
      <c r="C1963" s="59">
        <v>1</v>
      </c>
      <c r="D1963" s="59">
        <v>2</v>
      </c>
      <c r="E1963" s="59" t="s">
        <v>82</v>
      </c>
      <c r="F1963" s="59">
        <v>4</v>
      </c>
      <c r="G1963" s="227">
        <v>2</v>
      </c>
      <c r="H1963" s="227">
        <v>2</v>
      </c>
      <c r="I1963" s="227">
        <v>14</v>
      </c>
      <c r="J1963" s="59">
        <v>23500</v>
      </c>
      <c r="K1963" s="78">
        <f>VLOOKUP(class[[#This Row],[hwycov_id]],flow[[hwycov_id]:[flow_day]],2,FALSE)</f>
        <v>20521.184797999998</v>
      </c>
      <c r="L1963" s="229">
        <f t="shared" si="93"/>
        <v>-0.12675809370212776</v>
      </c>
      <c r="M1963" s="228">
        <f t="shared" si="94"/>
        <v>-2978.8152020000016</v>
      </c>
      <c r="N1963" s="228">
        <f t="shared" si="95"/>
        <v>8873340.0076663103</v>
      </c>
      <c r="O1963" s="59" t="e">
        <f>VLOOKUP(class[[#This Row],[hwycov_id]],check!$A$2:$P$26,16,FALSE)</f>
        <v>#N/A</v>
      </c>
      <c r="P1963" s="59">
        <v>1987</v>
      </c>
      <c r="Q1963" s="304">
        <f>ROUND(class[[#This Row],[count]],-3)</f>
        <v>24000</v>
      </c>
      <c r="R1963" s="321">
        <f>VLOOKUP(class[[#This Row],[count_rd]],caltran!$J$2:$P$182,7,FALSE)</f>
        <v>17760</v>
      </c>
      <c r="S1963" s="321">
        <f>VLOOKUP(class[[#This Row],[count_rd]],caltran!$J$2:$P$182,6,FALSE)</f>
        <v>30240</v>
      </c>
      <c r="T1963" s="59">
        <f>IF(AND(class[[#This Row],[flow]]&gt;=class[[#This Row],[low]], class[[#This Row],[flow]]&lt;=class[[#This Row],[high]]),1,0)</f>
        <v>1</v>
      </c>
    </row>
    <row r="1964" spans="1:20">
      <c r="A1964" s="59">
        <v>7139</v>
      </c>
      <c r="B1964" s="59">
        <v>4</v>
      </c>
      <c r="C1964" s="59">
        <v>1</v>
      </c>
      <c r="D1964" s="59">
        <v>2</v>
      </c>
      <c r="E1964" s="59" t="s">
        <v>82</v>
      </c>
      <c r="F1964" s="59">
        <v>4</v>
      </c>
      <c r="G1964" s="227">
        <v>2</v>
      </c>
      <c r="H1964" s="227">
        <v>4</v>
      </c>
      <c r="I1964" s="227">
        <v>2</v>
      </c>
      <c r="J1964" s="59">
        <v>24400</v>
      </c>
      <c r="K1964" s="78">
        <f>VLOOKUP(class[[#This Row],[hwycov_id]],flow[[hwycov_id]:[flow_day]],2,FALSE)</f>
        <v>15078.557785000001</v>
      </c>
      <c r="L1964" s="229">
        <f t="shared" si="93"/>
        <v>-0.38202632028688521</v>
      </c>
      <c r="M1964" s="228">
        <f t="shared" si="94"/>
        <v>-9321.4422149999991</v>
      </c>
      <c r="N1964" s="228">
        <f t="shared" si="95"/>
        <v>86889284.967584088</v>
      </c>
      <c r="O1964" s="59" t="e">
        <f>VLOOKUP(class[[#This Row],[hwycov_id]],check!$A$2:$P$26,16,FALSE)</f>
        <v>#N/A</v>
      </c>
      <c r="P1964" s="59">
        <v>1988</v>
      </c>
      <c r="Q1964" s="304">
        <f>ROUND(class[[#This Row],[count]],-3)</f>
        <v>24000</v>
      </c>
      <c r="R1964" s="321">
        <f>VLOOKUP(class[[#This Row],[count_rd]],caltran!$J$2:$P$182,7,FALSE)</f>
        <v>17760</v>
      </c>
      <c r="S1964" s="321">
        <f>VLOOKUP(class[[#This Row],[count_rd]],caltran!$J$2:$P$182,6,FALSE)</f>
        <v>30240</v>
      </c>
      <c r="T1964" s="59">
        <f>IF(AND(class[[#This Row],[flow]]&gt;=class[[#This Row],[low]], class[[#This Row],[flow]]&lt;=class[[#This Row],[high]]),1,0)</f>
        <v>0</v>
      </c>
    </row>
    <row r="1965" spans="1:20">
      <c r="A1965" s="59">
        <v>12432</v>
      </c>
      <c r="B1965" s="59">
        <v>4</v>
      </c>
      <c r="C1965" s="59">
        <v>1</v>
      </c>
      <c r="D1965" s="59">
        <v>2</v>
      </c>
      <c r="E1965" s="59" t="s">
        <v>82</v>
      </c>
      <c r="F1965" s="59">
        <v>4</v>
      </c>
      <c r="G1965" s="227">
        <v>2</v>
      </c>
      <c r="H1965" s="227">
        <v>7</v>
      </c>
      <c r="I1965" s="227">
        <v>7</v>
      </c>
      <c r="J1965" s="59">
        <v>25100</v>
      </c>
      <c r="K1965" s="78">
        <f>VLOOKUP(class[[#This Row],[hwycov_id]],flow[[hwycov_id]:[flow_day]],2,FALSE)</f>
        <v>14840.834318000001</v>
      </c>
      <c r="L1965" s="229">
        <f t="shared" si="93"/>
        <v>-0.4087317004780876</v>
      </c>
      <c r="M1965" s="228">
        <f t="shared" si="94"/>
        <v>-10259.165681999999</v>
      </c>
      <c r="N1965" s="228">
        <f t="shared" si="95"/>
        <v>105250480.4907265</v>
      </c>
      <c r="O1965" s="59" t="e">
        <f>VLOOKUP(class[[#This Row],[hwycov_id]],check!$A$2:$P$26,16,FALSE)</f>
        <v>#N/A</v>
      </c>
      <c r="P1965" s="59">
        <v>1989</v>
      </c>
      <c r="Q1965" s="304">
        <f>ROUND(class[[#This Row],[count]],-3)</f>
        <v>25000</v>
      </c>
      <c r="R1965" s="321">
        <f>VLOOKUP(class[[#This Row],[count_rd]],caltran!$J$2:$P$182,7,FALSE)</f>
        <v>18625</v>
      </c>
      <c r="S1965" s="321">
        <f>VLOOKUP(class[[#This Row],[count_rd]],caltran!$J$2:$P$182,6,FALSE)</f>
        <v>31374.999999999996</v>
      </c>
      <c r="T1965" s="59">
        <f>IF(AND(class[[#This Row],[flow]]&gt;=class[[#This Row],[low]], class[[#This Row],[flow]]&lt;=class[[#This Row],[high]]),1,0)</f>
        <v>0</v>
      </c>
    </row>
    <row r="1966" spans="1:20">
      <c r="A1966" s="59">
        <v>13026</v>
      </c>
      <c r="B1966" s="59">
        <v>4</v>
      </c>
      <c r="C1966" s="59">
        <v>1</v>
      </c>
      <c r="D1966" s="59">
        <v>2</v>
      </c>
      <c r="E1966" s="59" t="s">
        <v>82</v>
      </c>
      <c r="F1966" s="59">
        <v>4</v>
      </c>
      <c r="G1966" s="227">
        <v>2</v>
      </c>
      <c r="H1966" s="227">
        <v>5</v>
      </c>
      <c r="I1966" s="227">
        <v>5</v>
      </c>
      <c r="J1966" s="59">
        <v>25400</v>
      </c>
      <c r="K1966" s="78">
        <f>VLOOKUP(class[[#This Row],[hwycov_id]],flow[[hwycov_id]:[flow_day]],2,FALSE)</f>
        <v>13557.889573</v>
      </c>
      <c r="L1966" s="229">
        <f t="shared" si="93"/>
        <v>-0.46622481996062992</v>
      </c>
      <c r="M1966" s="228">
        <f t="shared" si="94"/>
        <v>-11842.110427</v>
      </c>
      <c r="N1966" s="228">
        <f t="shared" si="95"/>
        <v>140235579.36526212</v>
      </c>
      <c r="O1966" s="59" t="e">
        <f>VLOOKUP(class[[#This Row],[hwycov_id]],check!$A$2:$P$26,16,FALSE)</f>
        <v>#N/A</v>
      </c>
      <c r="P1966" s="59">
        <v>1990</v>
      </c>
      <c r="Q1966" s="304">
        <f>ROUND(class[[#This Row],[count]],-3)</f>
        <v>25000</v>
      </c>
      <c r="R1966" s="321">
        <f>VLOOKUP(class[[#This Row],[count_rd]],caltran!$J$2:$P$182,7,FALSE)</f>
        <v>18625</v>
      </c>
      <c r="S1966" s="321">
        <f>VLOOKUP(class[[#This Row],[count_rd]],caltran!$J$2:$P$182,6,FALSE)</f>
        <v>31374.999999999996</v>
      </c>
      <c r="T1966" s="59">
        <f>IF(AND(class[[#This Row],[flow]]&gt;=class[[#This Row],[low]], class[[#This Row],[flow]]&lt;=class[[#This Row],[high]]),1,0)</f>
        <v>0</v>
      </c>
    </row>
    <row r="1967" spans="1:20">
      <c r="A1967" s="59">
        <v>16519</v>
      </c>
      <c r="B1967" s="59">
        <v>4</v>
      </c>
      <c r="C1967" s="59">
        <v>1</v>
      </c>
      <c r="D1967" s="59">
        <v>2</v>
      </c>
      <c r="E1967" s="59" t="s">
        <v>82</v>
      </c>
      <c r="F1967" s="59">
        <v>4</v>
      </c>
      <c r="G1967" s="227">
        <v>2</v>
      </c>
      <c r="H1967" s="227">
        <v>2</v>
      </c>
      <c r="I1967" s="227">
        <v>11</v>
      </c>
      <c r="J1967" s="59">
        <v>26300</v>
      </c>
      <c r="K1967" s="78">
        <f>VLOOKUP(class[[#This Row],[hwycov_id]],flow[[hwycov_id]:[flow_day]],2,FALSE)</f>
        <v>2185.8238789999996</v>
      </c>
      <c r="L1967" s="229">
        <f t="shared" si="93"/>
        <v>-0.91688882589353615</v>
      </c>
      <c r="M1967" s="228">
        <f t="shared" si="94"/>
        <v>-24114.176121</v>
      </c>
      <c r="N1967" s="228">
        <f t="shared" si="95"/>
        <v>581493489.99460661</v>
      </c>
      <c r="O1967" s="59" t="e">
        <f>VLOOKUP(class[[#This Row],[hwycov_id]],check!$A$2:$P$26,16,FALSE)</f>
        <v>#N/A</v>
      </c>
      <c r="P1967" s="59">
        <v>1991</v>
      </c>
      <c r="Q1967" s="304">
        <f>ROUND(class[[#This Row],[count]],-3)</f>
        <v>26000</v>
      </c>
      <c r="R1967" s="321">
        <f>VLOOKUP(class[[#This Row],[count_rd]],caltran!$J$2:$P$182,7,FALSE)</f>
        <v>19448</v>
      </c>
      <c r="S1967" s="321">
        <f>VLOOKUP(class[[#This Row],[count_rd]],caltran!$J$2:$P$182,6,FALSE)</f>
        <v>32552</v>
      </c>
      <c r="T1967" s="59">
        <f>IF(AND(class[[#This Row],[flow]]&gt;=class[[#This Row],[low]], class[[#This Row],[flow]]&lt;=class[[#This Row],[high]]),1,0)</f>
        <v>0</v>
      </c>
    </row>
    <row r="1968" spans="1:20">
      <c r="A1968" s="59">
        <v>40311</v>
      </c>
      <c r="B1968" s="59">
        <v>4</v>
      </c>
      <c r="C1968" s="59">
        <v>1</v>
      </c>
      <c r="D1968" s="59">
        <v>2</v>
      </c>
      <c r="E1968" s="59" t="s">
        <v>82</v>
      </c>
      <c r="F1968" s="59">
        <v>4</v>
      </c>
      <c r="G1968" s="227">
        <v>3</v>
      </c>
      <c r="H1968" s="227">
        <v>4</v>
      </c>
      <c r="I1968" s="227">
        <v>14</v>
      </c>
      <c r="J1968" s="59">
        <v>38446</v>
      </c>
      <c r="K1968" s="78">
        <f>VLOOKUP(class[[#This Row],[hwycov_id]],flow[[hwycov_id]:[flow_day]],2,FALSE)</f>
        <v>3362.464352</v>
      </c>
      <c r="L1968" s="229">
        <f t="shared" si="93"/>
        <v>-0.91254059324767201</v>
      </c>
      <c r="M1968" s="228">
        <f t="shared" si="94"/>
        <v>-35083.535647999997</v>
      </c>
      <c r="N1968" s="228">
        <f t="shared" si="95"/>
        <v>1230854473.5644865</v>
      </c>
      <c r="O1968" s="59" t="e">
        <f>VLOOKUP(class[[#This Row],[hwycov_id]],check!$A$2:$P$26,16,FALSE)</f>
        <v>#N/A</v>
      </c>
      <c r="P1968" s="59">
        <v>1992</v>
      </c>
      <c r="Q1968" s="304">
        <f>ROUND(class[[#This Row],[count]],-3)</f>
        <v>38000</v>
      </c>
      <c r="R1968" s="321">
        <f>VLOOKUP(class[[#This Row],[count_rd]],caltran!$J$2:$P$182,7,FALSE)</f>
        <v>29488</v>
      </c>
      <c r="S1968" s="321">
        <f>VLOOKUP(class[[#This Row],[count_rd]],caltran!$J$2:$P$182,6,FALSE)</f>
        <v>46512</v>
      </c>
      <c r="T1968" s="59">
        <f>IF(AND(class[[#This Row],[flow]]&gt;=class[[#This Row],[low]], class[[#This Row],[flow]]&lt;=class[[#This Row],[high]]),1,0)</f>
        <v>0</v>
      </c>
    </row>
    <row r="1969" spans="1:20">
      <c r="A1969" s="59">
        <v>9410</v>
      </c>
      <c r="B1969" s="59">
        <v>5</v>
      </c>
      <c r="C1969" s="59">
        <v>1</v>
      </c>
      <c r="D1969" s="59">
        <v>2</v>
      </c>
      <c r="E1969" s="59" t="s">
        <v>82</v>
      </c>
      <c r="F1969" s="59">
        <v>4</v>
      </c>
      <c r="G1969" s="227">
        <v>0</v>
      </c>
      <c r="H1969" s="227">
        <v>8</v>
      </c>
      <c r="I1969" s="227">
        <v>19</v>
      </c>
      <c r="J1969" s="59">
        <v>200</v>
      </c>
      <c r="K1969" s="78">
        <f>VLOOKUP(class[[#This Row],[hwycov_id]],flow[[hwycov_id]:[flow_day]],2,FALSE)</f>
        <v>24.028453999999996</v>
      </c>
      <c r="L1969" s="229">
        <f t="shared" si="93"/>
        <v>-0.87985773</v>
      </c>
      <c r="M1969" s="228">
        <f t="shared" si="94"/>
        <v>-175.97154599999999</v>
      </c>
      <c r="N1969" s="228">
        <f t="shared" si="95"/>
        <v>30965.985001630113</v>
      </c>
      <c r="O1969" s="59" t="e">
        <f>VLOOKUP(class[[#This Row],[hwycov_id]],check!$A$2:$P$26,16,FALSE)</f>
        <v>#N/A</v>
      </c>
      <c r="P1969" s="59">
        <v>1993</v>
      </c>
      <c r="Q1969" s="304">
        <f>ROUND(class[[#This Row],[count]],-3)</f>
        <v>0</v>
      </c>
      <c r="R1969" s="321">
        <f>VLOOKUP(class[[#This Row],[count_rd]],caltran!$J$2:$P$182,7,FALSE)</f>
        <v>0</v>
      </c>
      <c r="S1969" s="321">
        <f>VLOOKUP(class[[#This Row],[count_rd]],caltran!$J$2:$P$182,6,FALSE)</f>
        <v>0</v>
      </c>
      <c r="T1969" s="59">
        <f>IF(AND(class[[#This Row],[flow]]&gt;=class[[#This Row],[low]], class[[#This Row],[flow]]&lt;=class[[#This Row],[high]]),1,0)</f>
        <v>0</v>
      </c>
    </row>
    <row r="1970" spans="1:20">
      <c r="A1970" s="59">
        <v>8721</v>
      </c>
      <c r="B1970" s="59">
        <v>5</v>
      </c>
      <c r="C1970" s="59">
        <v>1</v>
      </c>
      <c r="D1970" s="59">
        <v>2</v>
      </c>
      <c r="E1970" s="59" t="s">
        <v>82</v>
      </c>
      <c r="F1970" s="59">
        <v>4</v>
      </c>
      <c r="G1970" s="227">
        <v>0</v>
      </c>
      <c r="H1970" s="227">
        <v>8</v>
      </c>
      <c r="I1970" s="227">
        <v>19</v>
      </c>
      <c r="J1970" s="59">
        <v>600</v>
      </c>
      <c r="K1970" s="78">
        <f>VLOOKUP(class[[#This Row],[hwycov_id]],flow[[hwycov_id]:[flow_day]],2,FALSE)</f>
        <v>1569.1991269999999</v>
      </c>
      <c r="L1970" s="229">
        <f t="shared" si="93"/>
        <v>1.615331878333333</v>
      </c>
      <c r="M1970" s="228">
        <f t="shared" si="94"/>
        <v>969.19912699999986</v>
      </c>
      <c r="N1970" s="228">
        <f t="shared" si="95"/>
        <v>939346.94777756184</v>
      </c>
      <c r="O1970" s="59" t="e">
        <f>VLOOKUP(class[[#This Row],[hwycov_id]],check!$A$2:$P$26,16,FALSE)</f>
        <v>#N/A</v>
      </c>
      <c r="P1970" s="59">
        <v>1994</v>
      </c>
      <c r="Q1970" s="304">
        <f>ROUND(class[[#This Row],[count]],-3)</f>
        <v>1000</v>
      </c>
      <c r="R1970" s="321">
        <f>VLOOKUP(class[[#This Row],[count_rd]],caltran!$J$2:$P$182,7,FALSE)</f>
        <v>370</v>
      </c>
      <c r="S1970" s="321">
        <f>VLOOKUP(class[[#This Row],[count_rd]],caltran!$J$2:$P$182,6,FALSE)</f>
        <v>1630</v>
      </c>
      <c r="T1970" s="59">
        <f>IF(AND(class[[#This Row],[flow]]&gt;=class[[#This Row],[low]], class[[#This Row],[flow]]&lt;=class[[#This Row],[high]]),1,0)</f>
        <v>1</v>
      </c>
    </row>
    <row r="1971" spans="1:20">
      <c r="A1971" s="59">
        <v>11707</v>
      </c>
      <c r="B1971" s="59">
        <v>5</v>
      </c>
      <c r="C1971" s="59">
        <v>1</v>
      </c>
      <c r="D1971" s="59">
        <v>2</v>
      </c>
      <c r="E1971" s="59" t="s">
        <v>82</v>
      </c>
      <c r="F1971" s="59">
        <v>4</v>
      </c>
      <c r="G1971" s="227">
        <v>0</v>
      </c>
      <c r="H1971" s="227">
        <v>7</v>
      </c>
      <c r="I1971" s="227">
        <v>19</v>
      </c>
      <c r="J1971" s="59">
        <v>600</v>
      </c>
      <c r="K1971" s="78">
        <f>VLOOKUP(class[[#This Row],[hwycov_id]],flow[[hwycov_id]:[flow_day]],2,FALSE)</f>
        <v>4567.2730039999997</v>
      </c>
      <c r="L1971" s="229">
        <f t="shared" si="93"/>
        <v>6.6121216733333332</v>
      </c>
      <c r="M1971" s="228">
        <f t="shared" si="94"/>
        <v>3967.2730039999997</v>
      </c>
      <c r="N1971" s="228">
        <f t="shared" si="95"/>
        <v>15739255.088267181</v>
      </c>
      <c r="O1971" s="59" t="e">
        <f>VLOOKUP(class[[#This Row],[hwycov_id]],check!$A$2:$P$26,16,FALSE)</f>
        <v>#N/A</v>
      </c>
      <c r="P1971" s="59">
        <v>1995</v>
      </c>
      <c r="Q1971" s="304">
        <f>ROUND(class[[#This Row],[count]],-3)</f>
        <v>1000</v>
      </c>
      <c r="R1971" s="321">
        <f>VLOOKUP(class[[#This Row],[count_rd]],caltran!$J$2:$P$182,7,FALSE)</f>
        <v>370</v>
      </c>
      <c r="S1971" s="321">
        <f>VLOOKUP(class[[#This Row],[count_rd]],caltran!$J$2:$P$182,6,FALSE)</f>
        <v>1630</v>
      </c>
      <c r="T1971" s="59">
        <f>IF(AND(class[[#This Row],[flow]]&gt;=class[[#This Row],[low]], class[[#This Row],[flow]]&lt;=class[[#This Row],[high]]),1,0)</f>
        <v>0</v>
      </c>
    </row>
    <row r="1972" spans="1:20">
      <c r="A1972" s="59">
        <v>11709</v>
      </c>
      <c r="B1972" s="59">
        <v>5</v>
      </c>
      <c r="C1972" s="59">
        <v>1</v>
      </c>
      <c r="D1972" s="59">
        <v>2</v>
      </c>
      <c r="E1972" s="59" t="s">
        <v>82</v>
      </c>
      <c r="F1972" s="59">
        <v>4</v>
      </c>
      <c r="G1972" s="227">
        <v>0</v>
      </c>
      <c r="H1972" s="227">
        <v>5</v>
      </c>
      <c r="I1972" s="227">
        <v>14</v>
      </c>
      <c r="J1972" s="59">
        <v>632</v>
      </c>
      <c r="K1972" s="78">
        <f>VLOOKUP(class[[#This Row],[hwycov_id]],flow[[hwycov_id]:[flow_day]],2,FALSE)</f>
        <v>111.53602000000001</v>
      </c>
      <c r="L1972" s="229">
        <f t="shared" si="93"/>
        <v>-0.82351895569620248</v>
      </c>
      <c r="M1972" s="228">
        <f t="shared" si="94"/>
        <v>-520.46397999999999</v>
      </c>
      <c r="N1972" s="228">
        <f t="shared" si="95"/>
        <v>270882.75447744038</v>
      </c>
      <c r="O1972" s="59" t="e">
        <f>VLOOKUP(class[[#This Row],[hwycov_id]],check!$A$2:$P$26,16,FALSE)</f>
        <v>#N/A</v>
      </c>
      <c r="P1972" s="59">
        <v>1996</v>
      </c>
      <c r="Q1972" s="304">
        <f>ROUND(class[[#This Row],[count]],-3)</f>
        <v>1000</v>
      </c>
      <c r="R1972" s="321">
        <f>VLOOKUP(class[[#This Row],[count_rd]],caltran!$J$2:$P$182,7,FALSE)</f>
        <v>370</v>
      </c>
      <c r="S1972" s="321">
        <f>VLOOKUP(class[[#This Row],[count_rd]],caltran!$J$2:$P$182,6,FALSE)</f>
        <v>1630</v>
      </c>
      <c r="T1972" s="59">
        <f>IF(AND(class[[#This Row],[flow]]&gt;=class[[#This Row],[low]], class[[#This Row],[flow]]&lt;=class[[#This Row],[high]]),1,0)</f>
        <v>0</v>
      </c>
    </row>
    <row r="1973" spans="1:20">
      <c r="A1973" s="59">
        <v>23605</v>
      </c>
      <c r="B1973" s="59">
        <v>5</v>
      </c>
      <c r="C1973" s="59">
        <v>1</v>
      </c>
      <c r="D1973" s="59">
        <v>2</v>
      </c>
      <c r="E1973" s="59" t="s">
        <v>82</v>
      </c>
      <c r="F1973" s="59">
        <v>4</v>
      </c>
      <c r="G1973" s="227">
        <v>0</v>
      </c>
      <c r="H1973" s="227">
        <v>8</v>
      </c>
      <c r="I1973" s="227">
        <v>19</v>
      </c>
      <c r="J1973" s="59">
        <v>700</v>
      </c>
      <c r="K1973" s="78">
        <f>VLOOKUP(class[[#This Row],[hwycov_id]],flow[[hwycov_id]:[flow_day]],2,FALSE)</f>
        <v>464.60009099999996</v>
      </c>
      <c r="L1973" s="229">
        <f t="shared" si="93"/>
        <v>-0.33628558428571431</v>
      </c>
      <c r="M1973" s="228">
        <f t="shared" si="94"/>
        <v>-235.39990900000004</v>
      </c>
      <c r="N1973" s="228">
        <f t="shared" si="95"/>
        <v>55413.117157208297</v>
      </c>
      <c r="O1973" s="59" t="e">
        <f>VLOOKUP(class[[#This Row],[hwycov_id]],check!$A$2:$P$26,16,FALSE)</f>
        <v>#N/A</v>
      </c>
      <c r="P1973" s="59">
        <v>1997</v>
      </c>
      <c r="Q1973" s="304">
        <f>ROUND(class[[#This Row],[count]],-3)</f>
        <v>1000</v>
      </c>
      <c r="R1973" s="321">
        <f>VLOOKUP(class[[#This Row],[count_rd]],caltran!$J$2:$P$182,7,FALSE)</f>
        <v>370</v>
      </c>
      <c r="S1973" s="321">
        <f>VLOOKUP(class[[#This Row],[count_rd]],caltran!$J$2:$P$182,6,FALSE)</f>
        <v>1630</v>
      </c>
      <c r="T1973" s="59">
        <f>IF(AND(class[[#This Row],[flow]]&gt;=class[[#This Row],[low]], class[[#This Row],[flow]]&lt;=class[[#This Row],[high]]),1,0)</f>
        <v>1</v>
      </c>
    </row>
    <row r="1974" spans="1:20">
      <c r="A1974" s="59">
        <v>11645</v>
      </c>
      <c r="B1974" s="59">
        <v>5</v>
      </c>
      <c r="C1974" s="59">
        <v>1</v>
      </c>
      <c r="D1974" s="59">
        <v>2</v>
      </c>
      <c r="E1974" s="59" t="s">
        <v>82</v>
      </c>
      <c r="F1974" s="59">
        <v>4</v>
      </c>
      <c r="G1974" s="227">
        <v>0</v>
      </c>
      <c r="H1974" s="227">
        <v>2</v>
      </c>
      <c r="I1974" s="227">
        <v>14</v>
      </c>
      <c r="J1974" s="59">
        <v>1070</v>
      </c>
      <c r="K1974" s="78">
        <f>VLOOKUP(class[[#This Row],[hwycov_id]],flow[[hwycov_id]:[flow_day]],2,FALSE)</f>
        <v>4073.8782569999998</v>
      </c>
      <c r="L1974" s="229">
        <f t="shared" si="93"/>
        <v>2.8073628570093456</v>
      </c>
      <c r="M1974" s="228">
        <f t="shared" si="94"/>
        <v>3003.8782569999998</v>
      </c>
      <c r="N1974" s="228">
        <f t="shared" si="95"/>
        <v>9023284.5828773566</v>
      </c>
      <c r="O1974" s="59" t="e">
        <f>VLOOKUP(class[[#This Row],[hwycov_id]],check!$A$2:$P$26,16,FALSE)</f>
        <v>#N/A</v>
      </c>
      <c r="P1974" s="59">
        <v>1998</v>
      </c>
      <c r="Q1974" s="304">
        <f>ROUND(class[[#This Row],[count]],-3)</f>
        <v>1000</v>
      </c>
      <c r="R1974" s="321">
        <f>VLOOKUP(class[[#This Row],[count_rd]],caltran!$J$2:$P$182,7,FALSE)</f>
        <v>370</v>
      </c>
      <c r="S1974" s="321">
        <f>VLOOKUP(class[[#This Row],[count_rd]],caltran!$J$2:$P$182,6,FALSE)</f>
        <v>1630</v>
      </c>
      <c r="T1974" s="59">
        <f>IF(AND(class[[#This Row],[flow]]&gt;=class[[#This Row],[low]], class[[#This Row],[flow]]&lt;=class[[#This Row],[high]]),1,0)</f>
        <v>0</v>
      </c>
    </row>
    <row r="1975" spans="1:20">
      <c r="A1975" s="59">
        <v>30797</v>
      </c>
      <c r="B1975" s="59">
        <v>5</v>
      </c>
      <c r="C1975" s="59">
        <v>1</v>
      </c>
      <c r="D1975" s="59">
        <v>2</v>
      </c>
      <c r="E1975" s="59" t="s">
        <v>82</v>
      </c>
      <c r="F1975" s="59">
        <v>4</v>
      </c>
      <c r="G1975" s="227">
        <v>0</v>
      </c>
      <c r="H1975" s="227">
        <v>8</v>
      </c>
      <c r="I1975" s="227">
        <v>19</v>
      </c>
      <c r="J1975" s="59">
        <v>1100</v>
      </c>
      <c r="K1975" s="78">
        <f>VLOOKUP(class[[#This Row],[hwycov_id]],flow[[hwycov_id]:[flow_day]],2,FALSE)</f>
        <v>502.34754699999996</v>
      </c>
      <c r="L1975" s="229">
        <f t="shared" si="93"/>
        <v>-0.5433204118181818</v>
      </c>
      <c r="M1975" s="228">
        <f t="shared" si="94"/>
        <v>-597.65245300000004</v>
      </c>
      <c r="N1975" s="228">
        <f t="shared" si="95"/>
        <v>357188.45457691723</v>
      </c>
      <c r="O1975" s="59" t="e">
        <f>VLOOKUP(class[[#This Row],[hwycov_id]],check!$A$2:$P$26,16,FALSE)</f>
        <v>#N/A</v>
      </c>
      <c r="P1975" s="59">
        <v>1999</v>
      </c>
      <c r="Q1975" s="304">
        <f>ROUND(class[[#This Row],[count]],-3)</f>
        <v>1000</v>
      </c>
      <c r="R1975" s="321">
        <f>VLOOKUP(class[[#This Row],[count_rd]],caltran!$J$2:$P$182,7,FALSE)</f>
        <v>370</v>
      </c>
      <c r="S1975" s="321">
        <f>VLOOKUP(class[[#This Row],[count_rd]],caltran!$J$2:$P$182,6,FALSE)</f>
        <v>1630</v>
      </c>
      <c r="T1975" s="59">
        <f>IF(AND(class[[#This Row],[flow]]&gt;=class[[#This Row],[low]], class[[#This Row],[flow]]&lt;=class[[#This Row],[high]]),1,0)</f>
        <v>1</v>
      </c>
    </row>
    <row r="1976" spans="1:20">
      <c r="A1976" s="59">
        <v>15125</v>
      </c>
      <c r="B1976" s="59">
        <v>5</v>
      </c>
      <c r="C1976" s="59">
        <v>1</v>
      </c>
      <c r="D1976" s="59">
        <v>2</v>
      </c>
      <c r="E1976" s="59" t="s">
        <v>82</v>
      </c>
      <c r="F1976" s="59">
        <v>4</v>
      </c>
      <c r="G1976" s="227">
        <v>0</v>
      </c>
      <c r="H1976" s="227">
        <v>3</v>
      </c>
      <c r="I1976" s="227">
        <v>14</v>
      </c>
      <c r="J1976" s="59">
        <v>1289</v>
      </c>
      <c r="K1976" s="78">
        <f>VLOOKUP(class[[#This Row],[hwycov_id]],flow[[hwycov_id]:[flow_day]],2,FALSE)</f>
        <v>1208.7661929999999</v>
      </c>
      <c r="L1976" s="229">
        <f t="shared" si="93"/>
        <v>-6.2245001551590406E-2</v>
      </c>
      <c r="M1976" s="228">
        <f t="shared" si="94"/>
        <v>-80.23380700000007</v>
      </c>
      <c r="N1976" s="228">
        <f t="shared" si="95"/>
        <v>6437.4637857132602</v>
      </c>
      <c r="O1976" s="59" t="e">
        <f>VLOOKUP(class[[#This Row],[hwycov_id]],check!$A$2:$P$26,16,FALSE)</f>
        <v>#N/A</v>
      </c>
      <c r="P1976" s="59">
        <v>2000</v>
      </c>
      <c r="Q1976" s="304">
        <f>ROUND(class[[#This Row],[count]],-3)</f>
        <v>1000</v>
      </c>
      <c r="R1976" s="321">
        <f>VLOOKUP(class[[#This Row],[count_rd]],caltran!$J$2:$P$182,7,FALSE)</f>
        <v>370</v>
      </c>
      <c r="S1976" s="321">
        <f>VLOOKUP(class[[#This Row],[count_rd]],caltran!$J$2:$P$182,6,FALSE)</f>
        <v>1630</v>
      </c>
      <c r="T1976" s="59">
        <f>IF(AND(class[[#This Row],[flow]]&gt;=class[[#This Row],[low]], class[[#This Row],[flow]]&lt;=class[[#This Row],[high]]),1,0)</f>
        <v>1</v>
      </c>
    </row>
    <row r="1977" spans="1:20">
      <c r="A1977" s="59">
        <v>2304</v>
      </c>
      <c r="B1977" s="59">
        <v>5</v>
      </c>
      <c r="C1977" s="59">
        <v>1</v>
      </c>
      <c r="D1977" s="59">
        <v>2</v>
      </c>
      <c r="E1977" s="59" t="s">
        <v>82</v>
      </c>
      <c r="F1977" s="59">
        <v>4</v>
      </c>
      <c r="G1977" s="227">
        <v>0</v>
      </c>
      <c r="H1977" s="227">
        <v>3</v>
      </c>
      <c r="I1977" s="227">
        <v>14</v>
      </c>
      <c r="J1977" s="59">
        <v>1350</v>
      </c>
      <c r="K1977" s="78">
        <f>VLOOKUP(class[[#This Row],[hwycov_id]],flow[[hwycov_id]:[flow_day]],2,FALSE)</f>
        <v>5520.1890480000002</v>
      </c>
      <c r="L1977" s="229">
        <f t="shared" si="93"/>
        <v>3.0890289244444444</v>
      </c>
      <c r="M1977" s="228">
        <f t="shared" si="94"/>
        <v>4170.1890480000002</v>
      </c>
      <c r="N1977" s="228">
        <f t="shared" si="95"/>
        <v>17390476.696059149</v>
      </c>
      <c r="O1977" s="59" t="e">
        <f>VLOOKUP(class[[#This Row],[hwycov_id]],check!$A$2:$P$26,16,FALSE)</f>
        <v>#N/A</v>
      </c>
      <c r="P1977" s="59">
        <v>2001</v>
      </c>
      <c r="Q1977" s="304">
        <f>ROUND(class[[#This Row],[count]],-3)</f>
        <v>1000</v>
      </c>
      <c r="R1977" s="321">
        <f>VLOOKUP(class[[#This Row],[count_rd]],caltran!$J$2:$P$182,7,FALSE)</f>
        <v>370</v>
      </c>
      <c r="S1977" s="321">
        <f>VLOOKUP(class[[#This Row],[count_rd]],caltran!$J$2:$P$182,6,FALSE)</f>
        <v>1630</v>
      </c>
      <c r="T1977" s="59">
        <f>IF(AND(class[[#This Row],[flow]]&gt;=class[[#This Row],[low]], class[[#This Row],[flow]]&lt;=class[[#This Row],[high]]),1,0)</f>
        <v>0</v>
      </c>
    </row>
    <row r="1978" spans="1:20">
      <c r="A1978" s="59">
        <v>23765</v>
      </c>
      <c r="B1978" s="59">
        <v>5</v>
      </c>
      <c r="C1978" s="59">
        <v>1</v>
      </c>
      <c r="D1978" s="59">
        <v>2</v>
      </c>
      <c r="E1978" s="59" t="s">
        <v>82</v>
      </c>
      <c r="F1978" s="59">
        <v>4</v>
      </c>
      <c r="G1978" s="227">
        <v>0</v>
      </c>
      <c r="H1978" s="227">
        <v>5</v>
      </c>
      <c r="I1978" s="227">
        <v>19</v>
      </c>
      <c r="J1978" s="59">
        <v>1400</v>
      </c>
      <c r="K1978" s="78">
        <f>VLOOKUP(class[[#This Row],[hwycov_id]],flow[[hwycov_id]:[flow_day]],2,FALSE)</f>
        <v>942.84740299999999</v>
      </c>
      <c r="L1978" s="229">
        <f t="shared" si="93"/>
        <v>-0.32653756928571431</v>
      </c>
      <c r="M1978" s="228">
        <f t="shared" si="94"/>
        <v>-457.15259700000001</v>
      </c>
      <c r="N1978" s="228">
        <f t="shared" si="95"/>
        <v>208988.49694384442</v>
      </c>
      <c r="O1978" s="59" t="e">
        <f>VLOOKUP(class[[#This Row],[hwycov_id]],check!$A$2:$P$26,16,FALSE)</f>
        <v>#N/A</v>
      </c>
      <c r="P1978" s="59">
        <v>2002</v>
      </c>
      <c r="Q1978" s="304">
        <f>ROUND(class[[#This Row],[count]],-3)</f>
        <v>1000</v>
      </c>
      <c r="R1978" s="321">
        <f>VLOOKUP(class[[#This Row],[count_rd]],caltran!$J$2:$P$182,7,FALSE)</f>
        <v>370</v>
      </c>
      <c r="S1978" s="321">
        <f>VLOOKUP(class[[#This Row],[count_rd]],caltran!$J$2:$P$182,6,FALSE)</f>
        <v>1630</v>
      </c>
      <c r="T1978" s="59">
        <f>IF(AND(class[[#This Row],[flow]]&gt;=class[[#This Row],[low]], class[[#This Row],[flow]]&lt;=class[[#This Row],[high]]),1,0)</f>
        <v>1</v>
      </c>
    </row>
    <row r="1979" spans="1:20">
      <c r="A1979" s="59">
        <v>10103</v>
      </c>
      <c r="B1979" s="59">
        <v>5</v>
      </c>
      <c r="C1979" s="59">
        <v>1</v>
      </c>
      <c r="D1979" s="59">
        <v>2</v>
      </c>
      <c r="E1979" s="59" t="s">
        <v>82</v>
      </c>
      <c r="F1979" s="59">
        <v>4</v>
      </c>
      <c r="G1979" s="227">
        <v>0</v>
      </c>
      <c r="H1979" s="227">
        <v>3</v>
      </c>
      <c r="I1979" s="227">
        <v>14</v>
      </c>
      <c r="J1979" s="59">
        <v>1462</v>
      </c>
      <c r="K1979" s="78">
        <f>VLOOKUP(class[[#This Row],[hwycov_id]],flow[[hwycov_id]:[flow_day]],2,FALSE)</f>
        <v>2743.520399</v>
      </c>
      <c r="L1979" s="229">
        <f t="shared" si="93"/>
        <v>0.87655294049247612</v>
      </c>
      <c r="M1979" s="228">
        <f t="shared" si="94"/>
        <v>1281.520399</v>
      </c>
      <c r="N1979" s="228">
        <f t="shared" si="95"/>
        <v>1642294.5330531192</v>
      </c>
      <c r="O1979" s="59" t="e">
        <f>VLOOKUP(class[[#This Row],[hwycov_id]],check!$A$2:$P$26,16,FALSE)</f>
        <v>#N/A</v>
      </c>
      <c r="P1979" s="59">
        <v>2003</v>
      </c>
      <c r="Q1979" s="304">
        <f>ROUND(class[[#This Row],[count]],-3)</f>
        <v>1000</v>
      </c>
      <c r="R1979" s="321">
        <f>VLOOKUP(class[[#This Row],[count_rd]],caltran!$J$2:$P$182,7,FALSE)</f>
        <v>370</v>
      </c>
      <c r="S1979" s="321">
        <f>VLOOKUP(class[[#This Row],[count_rd]],caltran!$J$2:$P$182,6,FALSE)</f>
        <v>1630</v>
      </c>
      <c r="T1979" s="59">
        <f>IF(AND(class[[#This Row],[flow]]&gt;=class[[#This Row],[low]], class[[#This Row],[flow]]&lt;=class[[#This Row],[high]]),1,0)</f>
        <v>0</v>
      </c>
    </row>
    <row r="1980" spans="1:20">
      <c r="A1980" s="59">
        <v>6402</v>
      </c>
      <c r="B1980" s="59">
        <v>5</v>
      </c>
      <c r="C1980" s="59">
        <v>1</v>
      </c>
      <c r="D1980" s="59">
        <v>2</v>
      </c>
      <c r="E1980" s="59" t="s">
        <v>82</v>
      </c>
      <c r="F1980" s="59">
        <v>4</v>
      </c>
      <c r="G1980" s="227">
        <v>0</v>
      </c>
      <c r="H1980" s="227">
        <v>2</v>
      </c>
      <c r="I1980" s="227">
        <v>14</v>
      </c>
      <c r="J1980" s="59">
        <v>1541</v>
      </c>
      <c r="K1980" s="78">
        <f>VLOOKUP(class[[#This Row],[hwycov_id]],flow[[hwycov_id]:[flow_day]],2,FALSE)</f>
        <v>2174.9169190000002</v>
      </c>
      <c r="L1980" s="229">
        <f t="shared" si="93"/>
        <v>0.41136724140168734</v>
      </c>
      <c r="M1980" s="228">
        <f t="shared" si="94"/>
        <v>633.91691900000023</v>
      </c>
      <c r="N1980" s="228">
        <f t="shared" si="95"/>
        <v>401850.66019445285</v>
      </c>
      <c r="O1980" s="59" t="e">
        <f>VLOOKUP(class[[#This Row],[hwycov_id]],check!$A$2:$P$26,16,FALSE)</f>
        <v>#N/A</v>
      </c>
      <c r="P1980" s="59">
        <v>2004</v>
      </c>
      <c r="Q1980" s="304">
        <f>ROUND(class[[#This Row],[count]],-3)</f>
        <v>2000</v>
      </c>
      <c r="R1980" s="321">
        <f>VLOOKUP(class[[#This Row],[count_rd]],caltran!$J$2:$P$182,7,FALSE)</f>
        <v>794.99999999999989</v>
      </c>
      <c r="S1980" s="321">
        <f>VLOOKUP(class[[#This Row],[count_rd]],caltran!$J$2:$P$182,6,FALSE)</f>
        <v>3205</v>
      </c>
      <c r="T1980" s="59">
        <f>IF(AND(class[[#This Row],[flow]]&gt;=class[[#This Row],[low]], class[[#This Row],[flow]]&lt;=class[[#This Row],[high]]),1,0)</f>
        <v>1</v>
      </c>
    </row>
    <row r="1981" spans="1:20">
      <c r="A1981" s="59">
        <v>6590</v>
      </c>
      <c r="B1981" s="59">
        <v>5</v>
      </c>
      <c r="C1981" s="59">
        <v>1</v>
      </c>
      <c r="D1981" s="59">
        <v>2</v>
      </c>
      <c r="E1981" s="59" t="s">
        <v>82</v>
      </c>
      <c r="F1981" s="59">
        <v>4</v>
      </c>
      <c r="G1981" s="227">
        <v>0</v>
      </c>
      <c r="H1981" s="227">
        <v>2</v>
      </c>
      <c r="I1981" s="227">
        <v>14</v>
      </c>
      <c r="J1981" s="59">
        <v>1736</v>
      </c>
      <c r="K1981" s="78">
        <f>VLOOKUP(class[[#This Row],[hwycov_id]],flow[[hwycov_id]:[flow_day]],2,FALSE)</f>
        <v>1014.6193510000001</v>
      </c>
      <c r="L1981" s="229">
        <f t="shared" si="93"/>
        <v>-0.41554184850230413</v>
      </c>
      <c r="M1981" s="228">
        <f t="shared" si="94"/>
        <v>-721.38064899999995</v>
      </c>
      <c r="N1981" s="228">
        <f t="shared" si="95"/>
        <v>520390.04075166112</v>
      </c>
      <c r="O1981" s="59" t="e">
        <f>VLOOKUP(class[[#This Row],[hwycov_id]],check!$A$2:$P$26,16,FALSE)</f>
        <v>#N/A</v>
      </c>
      <c r="P1981" s="59">
        <v>2005</v>
      </c>
      <c r="Q1981" s="304">
        <f>ROUND(class[[#This Row],[count]],-3)</f>
        <v>2000</v>
      </c>
      <c r="R1981" s="321">
        <f>VLOOKUP(class[[#This Row],[count_rd]],caltran!$J$2:$P$182,7,FALSE)</f>
        <v>794.99999999999989</v>
      </c>
      <c r="S1981" s="321">
        <f>VLOOKUP(class[[#This Row],[count_rd]],caltran!$J$2:$P$182,6,FALSE)</f>
        <v>3205</v>
      </c>
      <c r="T1981" s="59">
        <f>IF(AND(class[[#This Row],[flow]]&gt;=class[[#This Row],[low]], class[[#This Row],[flow]]&lt;=class[[#This Row],[high]]),1,0)</f>
        <v>1</v>
      </c>
    </row>
    <row r="1982" spans="1:20">
      <c r="A1982" s="59">
        <v>13938</v>
      </c>
      <c r="B1982" s="59">
        <v>5</v>
      </c>
      <c r="C1982" s="59">
        <v>1</v>
      </c>
      <c r="D1982" s="59">
        <v>2</v>
      </c>
      <c r="E1982" s="59" t="s">
        <v>82</v>
      </c>
      <c r="F1982" s="59">
        <v>4</v>
      </c>
      <c r="G1982" s="227">
        <v>0</v>
      </c>
      <c r="H1982" s="227">
        <v>4</v>
      </c>
      <c r="I1982" s="227">
        <v>8</v>
      </c>
      <c r="J1982" s="59">
        <v>1800</v>
      </c>
      <c r="K1982" s="78">
        <f>VLOOKUP(class[[#This Row],[hwycov_id]],flow[[hwycov_id]:[flow_day]],2,FALSE)</f>
        <v>1985.0840450000001</v>
      </c>
      <c r="L1982" s="229">
        <f t="shared" si="93"/>
        <v>0.10282446944444446</v>
      </c>
      <c r="M1982" s="228">
        <f t="shared" si="94"/>
        <v>185.08404500000006</v>
      </c>
      <c r="N1982" s="228">
        <f t="shared" si="95"/>
        <v>34256.10371356205</v>
      </c>
      <c r="O1982" s="59" t="e">
        <f>VLOOKUP(class[[#This Row],[hwycov_id]],check!$A$2:$P$26,16,FALSE)</f>
        <v>#N/A</v>
      </c>
      <c r="P1982" s="59">
        <v>2006</v>
      </c>
      <c r="Q1982" s="304">
        <f>ROUND(class[[#This Row],[count]],-3)</f>
        <v>2000</v>
      </c>
      <c r="R1982" s="321">
        <f>VLOOKUP(class[[#This Row],[count_rd]],caltran!$J$2:$P$182,7,FALSE)</f>
        <v>794.99999999999989</v>
      </c>
      <c r="S1982" s="321">
        <f>VLOOKUP(class[[#This Row],[count_rd]],caltran!$J$2:$P$182,6,FALSE)</f>
        <v>3205</v>
      </c>
      <c r="T1982" s="59">
        <f>IF(AND(class[[#This Row],[flow]]&gt;=class[[#This Row],[low]], class[[#This Row],[flow]]&lt;=class[[#This Row],[high]]),1,0)</f>
        <v>1</v>
      </c>
    </row>
    <row r="1983" spans="1:20">
      <c r="A1983" s="59">
        <v>11644</v>
      </c>
      <c r="B1983" s="59">
        <v>5</v>
      </c>
      <c r="C1983" s="59">
        <v>1</v>
      </c>
      <c r="D1983" s="59">
        <v>2</v>
      </c>
      <c r="E1983" s="59" t="s">
        <v>82</v>
      </c>
      <c r="F1983" s="59">
        <v>4</v>
      </c>
      <c r="G1983" s="227">
        <v>0</v>
      </c>
      <c r="H1983" s="227">
        <v>2</v>
      </c>
      <c r="I1983" s="227">
        <v>14</v>
      </c>
      <c r="J1983" s="59">
        <v>1838</v>
      </c>
      <c r="K1983" s="78">
        <f>VLOOKUP(class[[#This Row],[hwycov_id]],flow[[hwycov_id]:[flow_day]],2,FALSE)</f>
        <v>4149.1728729999995</v>
      </c>
      <c r="L1983" s="229">
        <f t="shared" si="93"/>
        <v>1.2574389951033731</v>
      </c>
      <c r="M1983" s="228">
        <f t="shared" si="94"/>
        <v>2311.1728729999995</v>
      </c>
      <c r="N1983" s="228">
        <f t="shared" si="95"/>
        <v>5341520.0488910722</v>
      </c>
      <c r="O1983" s="59" t="e">
        <f>VLOOKUP(class[[#This Row],[hwycov_id]],check!$A$2:$P$26,16,FALSE)</f>
        <v>#N/A</v>
      </c>
      <c r="P1983" s="59">
        <v>2007</v>
      </c>
      <c r="Q1983" s="304">
        <f>ROUND(class[[#This Row],[count]],-3)</f>
        <v>2000</v>
      </c>
      <c r="R1983" s="321">
        <f>VLOOKUP(class[[#This Row],[count_rd]],caltran!$J$2:$P$182,7,FALSE)</f>
        <v>794.99999999999989</v>
      </c>
      <c r="S1983" s="321">
        <f>VLOOKUP(class[[#This Row],[count_rd]],caltran!$J$2:$P$182,6,FALSE)</f>
        <v>3205</v>
      </c>
      <c r="T1983" s="59">
        <f>IF(AND(class[[#This Row],[flow]]&gt;=class[[#This Row],[low]], class[[#This Row],[flow]]&lt;=class[[#This Row],[high]]),1,0)</f>
        <v>0</v>
      </c>
    </row>
    <row r="1984" spans="1:20">
      <c r="A1984" s="59">
        <v>15568</v>
      </c>
      <c r="B1984" s="59">
        <v>5</v>
      </c>
      <c r="C1984" s="59">
        <v>1</v>
      </c>
      <c r="D1984" s="59">
        <v>2</v>
      </c>
      <c r="E1984" s="59" t="s">
        <v>82</v>
      </c>
      <c r="F1984" s="59">
        <v>4</v>
      </c>
      <c r="G1984" s="227">
        <v>0</v>
      </c>
      <c r="H1984" s="227">
        <v>4</v>
      </c>
      <c r="I1984" s="227">
        <v>8</v>
      </c>
      <c r="J1984" s="59">
        <v>1900</v>
      </c>
      <c r="K1984" s="78">
        <f>VLOOKUP(class[[#This Row],[hwycov_id]],flow[[hwycov_id]:[flow_day]],2,FALSE)</f>
        <v>603.30642999999998</v>
      </c>
      <c r="L1984" s="229">
        <f t="shared" si="93"/>
        <v>-0.68247030000000009</v>
      </c>
      <c r="M1984" s="228">
        <f t="shared" si="94"/>
        <v>-1296.6935699999999</v>
      </c>
      <c r="N1984" s="228">
        <f t="shared" si="95"/>
        <v>1681414.2144793447</v>
      </c>
      <c r="O1984" s="59" t="e">
        <f>VLOOKUP(class[[#This Row],[hwycov_id]],check!$A$2:$P$26,16,FALSE)</f>
        <v>#N/A</v>
      </c>
      <c r="P1984" s="59">
        <v>2008</v>
      </c>
      <c r="Q1984" s="304">
        <f>ROUND(class[[#This Row],[count]],-3)</f>
        <v>2000</v>
      </c>
      <c r="R1984" s="321">
        <f>VLOOKUP(class[[#This Row],[count_rd]],caltran!$J$2:$P$182,7,FALSE)</f>
        <v>794.99999999999989</v>
      </c>
      <c r="S1984" s="321">
        <f>VLOOKUP(class[[#This Row],[count_rd]],caltran!$J$2:$P$182,6,FALSE)</f>
        <v>3205</v>
      </c>
      <c r="T1984" s="59">
        <f>IF(AND(class[[#This Row],[flow]]&gt;=class[[#This Row],[low]], class[[#This Row],[flow]]&lt;=class[[#This Row],[high]]),1,0)</f>
        <v>0</v>
      </c>
    </row>
    <row r="1985" spans="1:20">
      <c r="A1985" s="59">
        <v>15360</v>
      </c>
      <c r="B1985" s="59">
        <v>5</v>
      </c>
      <c r="C1985" s="59">
        <v>1</v>
      </c>
      <c r="D1985" s="59">
        <v>2</v>
      </c>
      <c r="E1985" s="59" t="s">
        <v>82</v>
      </c>
      <c r="F1985" s="59">
        <v>4</v>
      </c>
      <c r="G1985" s="227">
        <v>0</v>
      </c>
      <c r="H1985" s="227">
        <v>5</v>
      </c>
      <c r="I1985" s="227">
        <v>19</v>
      </c>
      <c r="J1985" s="59">
        <v>2000</v>
      </c>
      <c r="K1985" s="78">
        <f>VLOOKUP(class[[#This Row],[hwycov_id]],flow[[hwycov_id]:[flow_day]],2,FALSE)</f>
        <v>1101.350623</v>
      </c>
      <c r="L1985" s="229">
        <f t="shared" si="93"/>
        <v>-0.44932468849999996</v>
      </c>
      <c r="M1985" s="228">
        <f t="shared" si="94"/>
        <v>-898.64937699999996</v>
      </c>
      <c r="N1985" s="228">
        <f t="shared" si="95"/>
        <v>807570.70278248808</v>
      </c>
      <c r="O1985" s="59" t="e">
        <f>VLOOKUP(class[[#This Row],[hwycov_id]],check!$A$2:$P$26,16,FALSE)</f>
        <v>#N/A</v>
      </c>
      <c r="P1985" s="59">
        <v>2009</v>
      </c>
      <c r="Q1985" s="304">
        <f>ROUND(class[[#This Row],[count]],-3)</f>
        <v>2000</v>
      </c>
      <c r="R1985" s="321">
        <f>VLOOKUP(class[[#This Row],[count_rd]],caltran!$J$2:$P$182,7,FALSE)</f>
        <v>794.99999999999989</v>
      </c>
      <c r="S1985" s="321">
        <f>VLOOKUP(class[[#This Row],[count_rd]],caltran!$J$2:$P$182,6,FALSE)</f>
        <v>3205</v>
      </c>
      <c r="T1985" s="59">
        <f>IF(AND(class[[#This Row],[flow]]&gt;=class[[#This Row],[low]], class[[#This Row],[flow]]&lt;=class[[#This Row],[high]]),1,0)</f>
        <v>1</v>
      </c>
    </row>
    <row r="1986" spans="1:20">
      <c r="A1986" s="59">
        <v>12668</v>
      </c>
      <c r="B1986" s="59">
        <v>5</v>
      </c>
      <c r="C1986" s="59">
        <v>1</v>
      </c>
      <c r="D1986" s="59">
        <v>2</v>
      </c>
      <c r="E1986" s="59" t="s">
        <v>82</v>
      </c>
      <c r="F1986" s="59">
        <v>4</v>
      </c>
      <c r="G1986" s="227">
        <v>0</v>
      </c>
      <c r="H1986" s="227">
        <v>5</v>
      </c>
      <c r="I1986" s="227">
        <v>5</v>
      </c>
      <c r="J1986" s="59">
        <v>2000</v>
      </c>
      <c r="K1986" s="78">
        <f>VLOOKUP(class[[#This Row],[hwycov_id]],flow[[hwycov_id]:[flow_day]],2,FALSE)</f>
        <v>2125.1713300000001</v>
      </c>
      <c r="L1986" s="229">
        <f t="shared" ref="L1986:L2049" si="96">K1986/J1986-1</f>
        <v>6.2585665000000068E-2</v>
      </c>
      <c r="M1986" s="228">
        <f t="shared" ref="M1986:M2049" si="97">K1986-J1986</f>
        <v>125.17133000000013</v>
      </c>
      <c r="N1986" s="228">
        <f t="shared" ref="N1986:N2049" si="98">POWER(M1986,2)</f>
        <v>15667.861853968931</v>
      </c>
      <c r="O1986" s="59" t="e">
        <f>VLOOKUP(class[[#This Row],[hwycov_id]],check!$A$2:$P$26,16,FALSE)</f>
        <v>#N/A</v>
      </c>
      <c r="P1986" s="59">
        <v>2010</v>
      </c>
      <c r="Q1986" s="304">
        <f>ROUND(class[[#This Row],[count]],-3)</f>
        <v>2000</v>
      </c>
      <c r="R1986" s="321">
        <f>VLOOKUP(class[[#This Row],[count_rd]],caltran!$J$2:$P$182,7,FALSE)</f>
        <v>794.99999999999989</v>
      </c>
      <c r="S1986" s="321">
        <f>VLOOKUP(class[[#This Row],[count_rd]],caltran!$J$2:$P$182,6,FALSE)</f>
        <v>3205</v>
      </c>
      <c r="T1986" s="59">
        <f>IF(AND(class[[#This Row],[flow]]&gt;=class[[#This Row],[low]], class[[#This Row],[flow]]&lt;=class[[#This Row],[high]]),1,0)</f>
        <v>1</v>
      </c>
    </row>
    <row r="1987" spans="1:20">
      <c r="A1987" s="59">
        <v>5193</v>
      </c>
      <c r="B1987" s="59">
        <v>5</v>
      </c>
      <c r="C1987" s="59">
        <v>1</v>
      </c>
      <c r="D1987" s="59">
        <v>2</v>
      </c>
      <c r="E1987" s="59" t="s">
        <v>82</v>
      </c>
      <c r="F1987" s="59">
        <v>4</v>
      </c>
      <c r="G1987" s="227">
        <v>0</v>
      </c>
      <c r="H1987" s="227">
        <v>5</v>
      </c>
      <c r="I1987" s="227">
        <v>16</v>
      </c>
      <c r="J1987" s="59">
        <v>2000</v>
      </c>
      <c r="K1987" s="78">
        <f>VLOOKUP(class[[#This Row],[hwycov_id]],flow[[hwycov_id]:[flow_day]],2,FALSE)</f>
        <v>2045.079387</v>
      </c>
      <c r="L1987" s="229">
        <f t="shared" si="96"/>
        <v>2.2539693499999958E-2</v>
      </c>
      <c r="M1987" s="228">
        <f t="shared" si="97"/>
        <v>45.079386999999997</v>
      </c>
      <c r="N1987" s="228">
        <f t="shared" si="98"/>
        <v>2032.1511322957688</v>
      </c>
      <c r="O1987" s="59" t="e">
        <f>VLOOKUP(class[[#This Row],[hwycov_id]],check!$A$2:$P$26,16,FALSE)</f>
        <v>#N/A</v>
      </c>
      <c r="P1987" s="59">
        <v>2011</v>
      </c>
      <c r="Q1987" s="304">
        <f>ROUND(class[[#This Row],[count]],-3)</f>
        <v>2000</v>
      </c>
      <c r="R1987" s="321">
        <f>VLOOKUP(class[[#This Row],[count_rd]],caltran!$J$2:$P$182,7,FALSE)</f>
        <v>794.99999999999989</v>
      </c>
      <c r="S1987" s="321">
        <f>VLOOKUP(class[[#This Row],[count_rd]],caltran!$J$2:$P$182,6,FALSE)</f>
        <v>3205</v>
      </c>
      <c r="T1987" s="59">
        <f>IF(AND(class[[#This Row],[flow]]&gt;=class[[#This Row],[low]], class[[#This Row],[flow]]&lt;=class[[#This Row],[high]]),1,0)</f>
        <v>1</v>
      </c>
    </row>
    <row r="1988" spans="1:20">
      <c r="A1988" s="59">
        <v>5340</v>
      </c>
      <c r="B1988" s="59">
        <v>5</v>
      </c>
      <c r="C1988" s="59">
        <v>1</v>
      </c>
      <c r="D1988" s="59">
        <v>2</v>
      </c>
      <c r="E1988" s="59" t="s">
        <v>82</v>
      </c>
      <c r="F1988" s="59">
        <v>4</v>
      </c>
      <c r="G1988" s="227">
        <v>0</v>
      </c>
      <c r="H1988" s="227">
        <v>2</v>
      </c>
      <c r="I1988" s="227">
        <v>14</v>
      </c>
      <c r="J1988" s="59">
        <v>2080</v>
      </c>
      <c r="K1988" s="78">
        <f>VLOOKUP(class[[#This Row],[hwycov_id]],flow[[hwycov_id]:[flow_day]],2,FALSE)</f>
        <v>2704.1126449999997</v>
      </c>
      <c r="L1988" s="229">
        <f t="shared" si="96"/>
        <v>0.30005415624999987</v>
      </c>
      <c r="M1988" s="228">
        <f t="shared" si="97"/>
        <v>624.1126449999997</v>
      </c>
      <c r="N1988" s="228">
        <f t="shared" si="98"/>
        <v>389516.59364889568</v>
      </c>
      <c r="O1988" s="59" t="e">
        <f>VLOOKUP(class[[#This Row],[hwycov_id]],check!$A$2:$P$26,16,FALSE)</f>
        <v>#N/A</v>
      </c>
      <c r="P1988" s="59">
        <v>2012</v>
      </c>
      <c r="Q1988" s="304">
        <f>ROUND(class[[#This Row],[count]],-3)</f>
        <v>2000</v>
      </c>
      <c r="R1988" s="321">
        <f>VLOOKUP(class[[#This Row],[count_rd]],caltran!$J$2:$P$182,7,FALSE)</f>
        <v>794.99999999999989</v>
      </c>
      <c r="S1988" s="321">
        <f>VLOOKUP(class[[#This Row],[count_rd]],caltran!$J$2:$P$182,6,FALSE)</f>
        <v>3205</v>
      </c>
      <c r="T1988" s="59">
        <f>IF(AND(class[[#This Row],[flow]]&gt;=class[[#This Row],[low]], class[[#This Row],[flow]]&lt;=class[[#This Row],[high]]),1,0)</f>
        <v>1</v>
      </c>
    </row>
    <row r="1989" spans="1:20">
      <c r="A1989" s="59">
        <v>18488</v>
      </c>
      <c r="B1989" s="59">
        <v>5</v>
      </c>
      <c r="C1989" s="59">
        <v>1</v>
      </c>
      <c r="D1989" s="59">
        <v>1</v>
      </c>
      <c r="E1989" s="59" t="s">
        <v>82</v>
      </c>
      <c r="F1989" s="59">
        <v>4</v>
      </c>
      <c r="G1989" s="227">
        <v>0</v>
      </c>
      <c r="H1989" s="227">
        <v>1</v>
      </c>
      <c r="I1989" s="227">
        <v>14</v>
      </c>
      <c r="J1989" s="59">
        <v>2133</v>
      </c>
      <c r="K1989" s="78">
        <f>VLOOKUP(class[[#This Row],[hwycov_id]],flow[[hwycov_id]:[flow_day]],2,FALSE)</f>
        <v>3532.682562</v>
      </c>
      <c r="L1989" s="229">
        <f t="shared" si="96"/>
        <v>0.65620373277074551</v>
      </c>
      <c r="M1989" s="228">
        <f t="shared" si="97"/>
        <v>1399.682562</v>
      </c>
      <c r="N1989" s="228">
        <f t="shared" si="98"/>
        <v>1959111.2743668838</v>
      </c>
      <c r="O1989" s="59" t="e">
        <f>VLOOKUP(class[[#This Row],[hwycov_id]],check!$A$2:$P$26,16,FALSE)</f>
        <v>#N/A</v>
      </c>
      <c r="P1989" s="59">
        <v>2013</v>
      </c>
      <c r="Q1989" s="304">
        <f>ROUND(class[[#This Row],[count]],-3)</f>
        <v>2000</v>
      </c>
      <c r="R1989" s="321">
        <f>VLOOKUP(class[[#This Row],[count_rd]],caltran!$J$2:$P$182,7,FALSE)</f>
        <v>794.99999999999989</v>
      </c>
      <c r="S1989" s="321">
        <f>VLOOKUP(class[[#This Row],[count_rd]],caltran!$J$2:$P$182,6,FALSE)</f>
        <v>3205</v>
      </c>
      <c r="T1989" s="59">
        <f>IF(AND(class[[#This Row],[flow]]&gt;=class[[#This Row],[low]], class[[#This Row],[flow]]&lt;=class[[#This Row],[high]]),1,0)</f>
        <v>0</v>
      </c>
    </row>
    <row r="1990" spans="1:20">
      <c r="A1990" s="59">
        <v>18703</v>
      </c>
      <c r="B1990" s="59">
        <v>5</v>
      </c>
      <c r="C1990" s="59">
        <v>1</v>
      </c>
      <c r="D1990" s="59">
        <v>2</v>
      </c>
      <c r="E1990" s="59" t="s">
        <v>82</v>
      </c>
      <c r="F1990" s="59">
        <v>4</v>
      </c>
      <c r="G1990" s="227">
        <v>0</v>
      </c>
      <c r="H1990" s="227">
        <v>1</v>
      </c>
      <c r="I1990" s="227">
        <v>14</v>
      </c>
      <c r="J1990" s="59">
        <v>2179</v>
      </c>
      <c r="K1990" s="78">
        <f>VLOOKUP(class[[#This Row],[hwycov_id]],flow[[hwycov_id]:[flow_day]],2,FALSE)</f>
        <v>1810.2599800000003</v>
      </c>
      <c r="L1990" s="229">
        <f t="shared" si="96"/>
        <v>-0.16922442404772819</v>
      </c>
      <c r="M1990" s="228">
        <f t="shared" si="97"/>
        <v>-368.74001999999973</v>
      </c>
      <c r="N1990" s="228">
        <f t="shared" si="98"/>
        <v>135969.20234960021</v>
      </c>
      <c r="O1990" s="59" t="e">
        <f>VLOOKUP(class[[#This Row],[hwycov_id]],check!$A$2:$P$26,16,FALSE)</f>
        <v>#N/A</v>
      </c>
      <c r="P1990" s="59">
        <v>2014</v>
      </c>
      <c r="Q1990" s="304">
        <f>ROUND(class[[#This Row],[count]],-3)</f>
        <v>2000</v>
      </c>
      <c r="R1990" s="321">
        <f>VLOOKUP(class[[#This Row],[count_rd]],caltran!$J$2:$P$182,7,FALSE)</f>
        <v>794.99999999999989</v>
      </c>
      <c r="S1990" s="321">
        <f>VLOOKUP(class[[#This Row],[count_rd]],caltran!$J$2:$P$182,6,FALSE)</f>
        <v>3205</v>
      </c>
      <c r="T1990" s="59">
        <f>IF(AND(class[[#This Row],[flow]]&gt;=class[[#This Row],[low]], class[[#This Row],[flow]]&lt;=class[[#This Row],[high]]),1,0)</f>
        <v>1</v>
      </c>
    </row>
    <row r="1991" spans="1:20">
      <c r="A1991" s="59">
        <v>20626</v>
      </c>
      <c r="B1991" s="59">
        <v>5</v>
      </c>
      <c r="C1991" s="59">
        <v>1</v>
      </c>
      <c r="D1991" s="59">
        <v>2</v>
      </c>
      <c r="E1991" s="59" t="s">
        <v>82</v>
      </c>
      <c r="F1991" s="59">
        <v>4</v>
      </c>
      <c r="G1991" s="227">
        <v>0</v>
      </c>
      <c r="H1991" s="227">
        <v>7</v>
      </c>
      <c r="I1991" s="227">
        <v>19</v>
      </c>
      <c r="J1991" s="59">
        <v>2300</v>
      </c>
      <c r="K1991" s="78">
        <f>VLOOKUP(class[[#This Row],[hwycov_id]],flow[[hwycov_id]:[flow_day]],2,FALSE)</f>
        <v>5566.3873519999997</v>
      </c>
      <c r="L1991" s="229">
        <f t="shared" si="96"/>
        <v>1.4201684139130433</v>
      </c>
      <c r="M1991" s="228">
        <f t="shared" si="97"/>
        <v>3266.3873519999997</v>
      </c>
      <c r="N1991" s="228">
        <f t="shared" si="98"/>
        <v>10669286.333305569</v>
      </c>
      <c r="O1991" s="59" t="e">
        <f>VLOOKUP(class[[#This Row],[hwycov_id]],check!$A$2:$P$26,16,FALSE)</f>
        <v>#N/A</v>
      </c>
      <c r="P1991" s="59">
        <v>2015</v>
      </c>
      <c r="Q1991" s="304">
        <f>ROUND(class[[#This Row],[count]],-3)</f>
        <v>2000</v>
      </c>
      <c r="R1991" s="321">
        <f>VLOOKUP(class[[#This Row],[count_rd]],caltran!$J$2:$P$182,7,FALSE)</f>
        <v>794.99999999999989</v>
      </c>
      <c r="S1991" s="321">
        <f>VLOOKUP(class[[#This Row],[count_rd]],caltran!$J$2:$P$182,6,FALSE)</f>
        <v>3205</v>
      </c>
      <c r="T1991" s="59">
        <f>IF(AND(class[[#This Row],[flow]]&gt;=class[[#This Row],[low]], class[[#This Row],[flow]]&lt;=class[[#This Row],[high]]),1,0)</f>
        <v>0</v>
      </c>
    </row>
    <row r="1992" spans="1:20">
      <c r="A1992" s="59">
        <v>13944</v>
      </c>
      <c r="B1992" s="59">
        <v>5</v>
      </c>
      <c r="C1992" s="59">
        <v>1</v>
      </c>
      <c r="D1992" s="59">
        <v>2</v>
      </c>
      <c r="E1992" s="59" t="s">
        <v>82</v>
      </c>
      <c r="F1992" s="59">
        <v>4</v>
      </c>
      <c r="G1992" s="227">
        <v>0</v>
      </c>
      <c r="H1992" s="227">
        <v>4</v>
      </c>
      <c r="I1992" s="227">
        <v>14</v>
      </c>
      <c r="J1992" s="59">
        <v>2347</v>
      </c>
      <c r="K1992" s="78">
        <f>VLOOKUP(class[[#This Row],[hwycov_id]],flow[[hwycov_id]:[flow_day]],2,FALSE)</f>
        <v>147.28743000000003</v>
      </c>
      <c r="L1992" s="229">
        <f t="shared" si="96"/>
        <v>-0.93724438432040902</v>
      </c>
      <c r="M1992" s="228">
        <f t="shared" si="97"/>
        <v>-2199.7125700000001</v>
      </c>
      <c r="N1992" s="228">
        <f t="shared" si="98"/>
        <v>4838735.3906160053</v>
      </c>
      <c r="O1992" s="59" t="e">
        <f>VLOOKUP(class[[#This Row],[hwycov_id]],check!$A$2:$P$26,16,FALSE)</f>
        <v>#N/A</v>
      </c>
      <c r="P1992" s="59">
        <v>2016</v>
      </c>
      <c r="Q1992" s="304">
        <f>ROUND(class[[#This Row],[count]],-3)</f>
        <v>2000</v>
      </c>
      <c r="R1992" s="321">
        <f>VLOOKUP(class[[#This Row],[count_rd]],caltran!$J$2:$P$182,7,FALSE)</f>
        <v>794.99999999999989</v>
      </c>
      <c r="S1992" s="321">
        <f>VLOOKUP(class[[#This Row],[count_rd]],caltran!$J$2:$P$182,6,FALSE)</f>
        <v>3205</v>
      </c>
      <c r="T1992" s="59">
        <f>IF(AND(class[[#This Row],[flow]]&gt;=class[[#This Row],[low]], class[[#This Row],[flow]]&lt;=class[[#This Row],[high]]),1,0)</f>
        <v>0</v>
      </c>
    </row>
    <row r="1993" spans="1:20">
      <c r="A1993" s="59">
        <v>8383</v>
      </c>
      <c r="B1993" s="59">
        <v>5</v>
      </c>
      <c r="C1993" s="59">
        <v>1</v>
      </c>
      <c r="D1993" s="59">
        <v>2</v>
      </c>
      <c r="E1993" s="59" t="s">
        <v>82</v>
      </c>
      <c r="F1993" s="59">
        <v>4</v>
      </c>
      <c r="G1993" s="227">
        <v>0</v>
      </c>
      <c r="H1993" s="227">
        <v>5</v>
      </c>
      <c r="I1993" s="227">
        <v>16</v>
      </c>
      <c r="J1993" s="59">
        <v>2400</v>
      </c>
      <c r="K1993" s="78">
        <f>VLOOKUP(class[[#This Row],[hwycov_id]],flow[[hwycov_id]:[flow_day]],2,FALSE)</f>
        <v>2512.060152</v>
      </c>
      <c r="L1993" s="229">
        <f t="shared" si="96"/>
        <v>4.6691730000000042E-2</v>
      </c>
      <c r="M1993" s="228">
        <f t="shared" si="97"/>
        <v>112.06015200000002</v>
      </c>
      <c r="N1993" s="228">
        <f t="shared" si="98"/>
        <v>12557.477666263108</v>
      </c>
      <c r="O1993" s="59" t="e">
        <f>VLOOKUP(class[[#This Row],[hwycov_id]],check!$A$2:$P$26,16,FALSE)</f>
        <v>#N/A</v>
      </c>
      <c r="P1993" s="59">
        <v>2017</v>
      </c>
      <c r="Q1993" s="304">
        <f>ROUND(class[[#This Row],[count]],-3)</f>
        <v>2000</v>
      </c>
      <c r="R1993" s="321">
        <f>VLOOKUP(class[[#This Row],[count_rd]],caltran!$J$2:$P$182,7,FALSE)</f>
        <v>794.99999999999989</v>
      </c>
      <c r="S1993" s="321">
        <f>VLOOKUP(class[[#This Row],[count_rd]],caltran!$J$2:$P$182,6,FALSE)</f>
        <v>3205</v>
      </c>
      <c r="T1993" s="59">
        <f>IF(AND(class[[#This Row],[flow]]&gt;=class[[#This Row],[low]], class[[#This Row],[flow]]&lt;=class[[#This Row],[high]]),1,0)</f>
        <v>1</v>
      </c>
    </row>
    <row r="1994" spans="1:20">
      <c r="A1994" s="59">
        <v>16757</v>
      </c>
      <c r="B1994" s="59">
        <v>5</v>
      </c>
      <c r="C1994" s="59">
        <v>1</v>
      </c>
      <c r="D1994" s="59">
        <v>2</v>
      </c>
      <c r="E1994" s="59" t="s">
        <v>82</v>
      </c>
      <c r="F1994" s="59">
        <v>4</v>
      </c>
      <c r="G1994" s="227">
        <v>0</v>
      </c>
      <c r="H1994" s="227">
        <v>1</v>
      </c>
      <c r="I1994" s="227">
        <v>14</v>
      </c>
      <c r="J1994" s="59">
        <v>2402</v>
      </c>
      <c r="K1994" s="78">
        <f>VLOOKUP(class[[#This Row],[hwycov_id]],flow[[hwycov_id]:[flow_day]],2,FALSE)</f>
        <v>3216.5379859999998</v>
      </c>
      <c r="L1994" s="229">
        <f t="shared" si="96"/>
        <v>0.33910823730224804</v>
      </c>
      <c r="M1994" s="228">
        <f t="shared" si="97"/>
        <v>814.53798599999982</v>
      </c>
      <c r="N1994" s="228">
        <f t="shared" si="98"/>
        <v>663472.13063693594</v>
      </c>
      <c r="O1994" s="59" t="e">
        <f>VLOOKUP(class[[#This Row],[hwycov_id]],check!$A$2:$P$26,16,FALSE)</f>
        <v>#N/A</v>
      </c>
      <c r="P1994" s="59">
        <v>2018</v>
      </c>
      <c r="Q1994" s="304">
        <f>ROUND(class[[#This Row],[count]],-3)</f>
        <v>2000</v>
      </c>
      <c r="R1994" s="321">
        <f>VLOOKUP(class[[#This Row],[count_rd]],caltran!$J$2:$P$182,7,FALSE)</f>
        <v>794.99999999999989</v>
      </c>
      <c r="S1994" s="321">
        <f>VLOOKUP(class[[#This Row],[count_rd]],caltran!$J$2:$P$182,6,FALSE)</f>
        <v>3205</v>
      </c>
      <c r="T1994" s="59">
        <f>IF(AND(class[[#This Row],[flow]]&gt;=class[[#This Row],[low]], class[[#This Row],[flow]]&lt;=class[[#This Row],[high]]),1,0)</f>
        <v>0</v>
      </c>
    </row>
    <row r="1995" spans="1:20">
      <c r="A1995" s="59">
        <v>21972</v>
      </c>
      <c r="B1995" s="59">
        <v>5</v>
      </c>
      <c r="C1995" s="59">
        <v>1</v>
      </c>
      <c r="D1995" s="59">
        <v>2</v>
      </c>
      <c r="E1995" s="59" t="s">
        <v>82</v>
      </c>
      <c r="F1995" s="59">
        <v>4</v>
      </c>
      <c r="G1995" s="227">
        <v>0</v>
      </c>
      <c r="H1995" s="227">
        <v>2</v>
      </c>
      <c r="I1995" s="227">
        <v>14</v>
      </c>
      <c r="J1995" s="59">
        <v>2479</v>
      </c>
      <c r="K1995" s="78">
        <f>VLOOKUP(class[[#This Row],[hwycov_id]],flow[[hwycov_id]:[flow_day]],2,FALSE)</f>
        <v>3158.9506959999999</v>
      </c>
      <c r="L1995" s="229">
        <f t="shared" si="96"/>
        <v>0.27428426623638558</v>
      </c>
      <c r="M1995" s="228">
        <f t="shared" si="97"/>
        <v>679.95069599999988</v>
      </c>
      <c r="N1995" s="228">
        <f t="shared" si="98"/>
        <v>462332.94899088424</v>
      </c>
      <c r="O1995" s="59" t="e">
        <f>VLOOKUP(class[[#This Row],[hwycov_id]],check!$A$2:$P$26,16,FALSE)</f>
        <v>#N/A</v>
      </c>
      <c r="P1995" s="59">
        <v>2019</v>
      </c>
      <c r="Q1995" s="304">
        <f>ROUND(class[[#This Row],[count]],-3)</f>
        <v>2000</v>
      </c>
      <c r="R1995" s="321">
        <f>VLOOKUP(class[[#This Row],[count_rd]],caltran!$J$2:$P$182,7,FALSE)</f>
        <v>794.99999999999989</v>
      </c>
      <c r="S1995" s="321">
        <f>VLOOKUP(class[[#This Row],[count_rd]],caltran!$J$2:$P$182,6,FALSE)</f>
        <v>3205</v>
      </c>
      <c r="T1995" s="59">
        <f>IF(AND(class[[#This Row],[flow]]&gt;=class[[#This Row],[low]], class[[#This Row],[flow]]&lt;=class[[#This Row],[high]]),1,0)</f>
        <v>1</v>
      </c>
    </row>
    <row r="1996" spans="1:20">
      <c r="A1996" s="59">
        <v>12975</v>
      </c>
      <c r="B1996" s="59">
        <v>5</v>
      </c>
      <c r="C1996" s="59">
        <v>1</v>
      </c>
      <c r="D1996" s="59">
        <v>2</v>
      </c>
      <c r="E1996" s="59" t="s">
        <v>82</v>
      </c>
      <c r="F1996" s="59">
        <v>4</v>
      </c>
      <c r="G1996" s="227">
        <v>0</v>
      </c>
      <c r="H1996" s="227">
        <v>5</v>
      </c>
      <c r="I1996" s="227">
        <v>5</v>
      </c>
      <c r="J1996" s="59">
        <v>2500</v>
      </c>
      <c r="K1996" s="78">
        <f>VLOOKUP(class[[#This Row],[hwycov_id]],flow[[hwycov_id]:[flow_day]],2,FALSE)</f>
        <v>3250.7510699999998</v>
      </c>
      <c r="L1996" s="229">
        <f t="shared" si="96"/>
        <v>0.3003004279999999</v>
      </c>
      <c r="M1996" s="228">
        <f t="shared" si="97"/>
        <v>750.7510699999998</v>
      </c>
      <c r="N1996" s="228">
        <f t="shared" si="98"/>
        <v>563627.16910614457</v>
      </c>
      <c r="O1996" s="59" t="e">
        <f>VLOOKUP(class[[#This Row],[hwycov_id]],check!$A$2:$P$26,16,FALSE)</f>
        <v>#N/A</v>
      </c>
      <c r="P1996" s="59">
        <v>2020</v>
      </c>
      <c r="Q1996" s="304">
        <f>ROUND(class[[#This Row],[count]],-3)</f>
        <v>3000</v>
      </c>
      <c r="R1996" s="321">
        <f>VLOOKUP(class[[#This Row],[count_rd]],caltran!$J$2:$P$182,7,FALSE)</f>
        <v>1275.0000000000002</v>
      </c>
      <c r="S1996" s="321">
        <f>VLOOKUP(class[[#This Row],[count_rd]],caltran!$J$2:$P$182,6,FALSE)</f>
        <v>4725</v>
      </c>
      <c r="T1996" s="59">
        <f>IF(AND(class[[#This Row],[flow]]&gt;=class[[#This Row],[low]], class[[#This Row],[flow]]&lt;=class[[#This Row],[high]]),1,0)</f>
        <v>1</v>
      </c>
    </row>
    <row r="1997" spans="1:20">
      <c r="A1997" s="59">
        <v>2211</v>
      </c>
      <c r="B1997" s="59">
        <v>5</v>
      </c>
      <c r="C1997" s="59">
        <v>1</v>
      </c>
      <c r="D1997" s="59">
        <v>2</v>
      </c>
      <c r="E1997" s="59" t="s">
        <v>82</v>
      </c>
      <c r="F1997" s="59">
        <v>4</v>
      </c>
      <c r="G1997" s="227">
        <v>0</v>
      </c>
      <c r="H1997" s="227">
        <v>2</v>
      </c>
      <c r="I1997" s="227">
        <v>14</v>
      </c>
      <c r="J1997" s="59">
        <v>2528</v>
      </c>
      <c r="K1997" s="78">
        <f>VLOOKUP(class[[#This Row],[hwycov_id]],flow[[hwycov_id]:[flow_day]],2,FALSE)</f>
        <v>4814.3796190000003</v>
      </c>
      <c r="L1997" s="229">
        <f t="shared" si="96"/>
        <v>0.9044223176424051</v>
      </c>
      <c r="M1997" s="228">
        <f t="shared" si="97"/>
        <v>2286.3796190000003</v>
      </c>
      <c r="N1997" s="228">
        <f t="shared" si="98"/>
        <v>5227531.7621785868</v>
      </c>
      <c r="O1997" s="59" t="e">
        <f>VLOOKUP(class[[#This Row],[hwycov_id]],check!$A$2:$P$26,16,FALSE)</f>
        <v>#N/A</v>
      </c>
      <c r="P1997" s="59">
        <v>2021</v>
      </c>
      <c r="Q1997" s="304">
        <f>ROUND(class[[#This Row],[count]],-3)</f>
        <v>3000</v>
      </c>
      <c r="R1997" s="321">
        <f>VLOOKUP(class[[#This Row],[count_rd]],caltran!$J$2:$P$182,7,FALSE)</f>
        <v>1275.0000000000002</v>
      </c>
      <c r="S1997" s="321">
        <f>VLOOKUP(class[[#This Row],[count_rd]],caltran!$J$2:$P$182,6,FALSE)</f>
        <v>4725</v>
      </c>
      <c r="T1997" s="59">
        <f>IF(AND(class[[#This Row],[flow]]&gt;=class[[#This Row],[low]], class[[#This Row],[flow]]&lt;=class[[#This Row],[high]]),1,0)</f>
        <v>0</v>
      </c>
    </row>
    <row r="1998" spans="1:20">
      <c r="A1998" s="59">
        <v>17444</v>
      </c>
      <c r="B1998" s="59">
        <v>5</v>
      </c>
      <c r="C1998" s="59">
        <v>1</v>
      </c>
      <c r="D1998" s="59">
        <v>2</v>
      </c>
      <c r="E1998" s="59" t="s">
        <v>82</v>
      </c>
      <c r="F1998" s="59">
        <v>4</v>
      </c>
      <c r="G1998" s="227">
        <v>0</v>
      </c>
      <c r="H1998" s="227">
        <v>3</v>
      </c>
      <c r="I1998" s="227">
        <v>14</v>
      </c>
      <c r="J1998" s="59">
        <v>2535</v>
      </c>
      <c r="K1998" s="78">
        <f>VLOOKUP(class[[#This Row],[hwycov_id]],flow[[hwycov_id]:[flow_day]],2,FALSE)</f>
        <v>1971.309428</v>
      </c>
      <c r="L1998" s="229">
        <f t="shared" si="96"/>
        <v>-0.22236314477317554</v>
      </c>
      <c r="M1998" s="228">
        <f t="shared" si="97"/>
        <v>-563.69057199999997</v>
      </c>
      <c r="N1998" s="228">
        <f t="shared" si="98"/>
        <v>317747.06096168718</v>
      </c>
      <c r="O1998" s="59" t="e">
        <f>VLOOKUP(class[[#This Row],[hwycov_id]],check!$A$2:$P$26,16,FALSE)</f>
        <v>#N/A</v>
      </c>
      <c r="P1998" s="59">
        <v>2022</v>
      </c>
      <c r="Q1998" s="304">
        <f>ROUND(class[[#This Row],[count]],-3)</f>
        <v>3000</v>
      </c>
      <c r="R1998" s="321">
        <f>VLOOKUP(class[[#This Row],[count_rd]],caltran!$J$2:$P$182,7,FALSE)</f>
        <v>1275.0000000000002</v>
      </c>
      <c r="S1998" s="321">
        <f>VLOOKUP(class[[#This Row],[count_rd]],caltran!$J$2:$P$182,6,FALSE)</f>
        <v>4725</v>
      </c>
      <c r="T1998" s="59">
        <f>IF(AND(class[[#This Row],[flow]]&gt;=class[[#This Row],[low]], class[[#This Row],[flow]]&lt;=class[[#This Row],[high]]),1,0)</f>
        <v>1</v>
      </c>
    </row>
    <row r="1999" spans="1:20">
      <c r="A1999" s="59">
        <v>11500</v>
      </c>
      <c r="B1999" s="59">
        <v>5</v>
      </c>
      <c r="C1999" s="59">
        <v>1</v>
      </c>
      <c r="D1999" s="59">
        <v>2</v>
      </c>
      <c r="E1999" s="59" t="s">
        <v>82</v>
      </c>
      <c r="F1999" s="59">
        <v>4</v>
      </c>
      <c r="G1999" s="227">
        <v>0</v>
      </c>
      <c r="H1999" s="227">
        <v>3</v>
      </c>
      <c r="I1999" s="227">
        <v>14</v>
      </c>
      <c r="J1999" s="59">
        <v>2585</v>
      </c>
      <c r="K1999" s="78">
        <f>VLOOKUP(class[[#This Row],[hwycov_id]],flow[[hwycov_id]:[flow_day]],2,FALSE)</f>
        <v>5531.1595340000003</v>
      </c>
      <c r="L1999" s="229">
        <f t="shared" si="96"/>
        <v>1.1397135528046425</v>
      </c>
      <c r="M1999" s="228">
        <f t="shared" si="97"/>
        <v>2946.1595340000003</v>
      </c>
      <c r="N1999" s="228">
        <f t="shared" si="98"/>
        <v>8679855.9997790996</v>
      </c>
      <c r="O1999" s="59" t="e">
        <f>VLOOKUP(class[[#This Row],[hwycov_id]],check!$A$2:$P$26,16,FALSE)</f>
        <v>#N/A</v>
      </c>
      <c r="P1999" s="59">
        <v>2023</v>
      </c>
      <c r="Q1999" s="304">
        <f>ROUND(class[[#This Row],[count]],-3)</f>
        <v>3000</v>
      </c>
      <c r="R1999" s="321">
        <f>VLOOKUP(class[[#This Row],[count_rd]],caltran!$J$2:$P$182,7,FALSE)</f>
        <v>1275.0000000000002</v>
      </c>
      <c r="S1999" s="321">
        <f>VLOOKUP(class[[#This Row],[count_rd]],caltran!$J$2:$P$182,6,FALSE)</f>
        <v>4725</v>
      </c>
      <c r="T1999" s="59">
        <f>IF(AND(class[[#This Row],[flow]]&gt;=class[[#This Row],[low]], class[[#This Row],[flow]]&lt;=class[[#This Row],[high]]),1,0)</f>
        <v>0</v>
      </c>
    </row>
    <row r="2000" spans="1:20">
      <c r="A2000" s="59">
        <v>8501</v>
      </c>
      <c r="B2000" s="59">
        <v>5</v>
      </c>
      <c r="C2000" s="59">
        <v>1</v>
      </c>
      <c r="D2000" s="59">
        <v>2</v>
      </c>
      <c r="E2000" s="59" t="s">
        <v>82</v>
      </c>
      <c r="F2000" s="59">
        <v>4</v>
      </c>
      <c r="G2000" s="227">
        <v>0</v>
      </c>
      <c r="H2000" s="227">
        <v>2</v>
      </c>
      <c r="I2000" s="227">
        <v>14</v>
      </c>
      <c r="J2000" s="59">
        <v>2673</v>
      </c>
      <c r="K2000" s="78">
        <f>VLOOKUP(class[[#This Row],[hwycov_id]],flow[[hwycov_id]:[flow_day]],2,FALSE)</f>
        <v>5949.081196000001</v>
      </c>
      <c r="L2000" s="229">
        <f t="shared" si="96"/>
        <v>1.2256196019453802</v>
      </c>
      <c r="M2000" s="228">
        <f t="shared" si="97"/>
        <v>3276.081196000001</v>
      </c>
      <c r="N2000" s="228">
        <f t="shared" si="98"/>
        <v>10732708.002784796</v>
      </c>
      <c r="O2000" s="59" t="e">
        <f>VLOOKUP(class[[#This Row],[hwycov_id]],check!$A$2:$P$26,16,FALSE)</f>
        <v>#N/A</v>
      </c>
      <c r="P2000" s="59">
        <v>2024</v>
      </c>
      <c r="Q2000" s="304">
        <f>ROUND(class[[#This Row],[count]],-3)</f>
        <v>3000</v>
      </c>
      <c r="R2000" s="321">
        <f>VLOOKUP(class[[#This Row],[count_rd]],caltran!$J$2:$P$182,7,FALSE)</f>
        <v>1275.0000000000002</v>
      </c>
      <c r="S2000" s="321">
        <f>VLOOKUP(class[[#This Row],[count_rd]],caltran!$J$2:$P$182,6,FALSE)</f>
        <v>4725</v>
      </c>
      <c r="T2000" s="59">
        <f>IF(AND(class[[#This Row],[flow]]&gt;=class[[#This Row],[low]], class[[#This Row],[flow]]&lt;=class[[#This Row],[high]]),1,0)</f>
        <v>0</v>
      </c>
    </row>
    <row r="2001" spans="1:20">
      <c r="A2001" s="59">
        <v>11262</v>
      </c>
      <c r="B2001" s="59">
        <v>5</v>
      </c>
      <c r="C2001" s="59">
        <v>1</v>
      </c>
      <c r="D2001" s="59">
        <v>2</v>
      </c>
      <c r="E2001" s="59" t="s">
        <v>82</v>
      </c>
      <c r="F2001" s="59">
        <v>4</v>
      </c>
      <c r="G2001" s="227">
        <v>0</v>
      </c>
      <c r="H2001" s="227">
        <v>5</v>
      </c>
      <c r="I2001" s="227">
        <v>5</v>
      </c>
      <c r="J2001" s="59">
        <v>2800</v>
      </c>
      <c r="K2001" s="78">
        <f>VLOOKUP(class[[#This Row],[hwycov_id]],flow[[hwycov_id]:[flow_day]],2,FALSE)</f>
        <v>2878.2181819999996</v>
      </c>
      <c r="L2001" s="229">
        <f t="shared" si="96"/>
        <v>2.793506499999987E-2</v>
      </c>
      <c r="M2001" s="228">
        <f t="shared" si="97"/>
        <v>78.218181999999615</v>
      </c>
      <c r="N2001" s="228">
        <f t="shared" si="98"/>
        <v>6118.0839953850636</v>
      </c>
      <c r="O2001" s="59" t="e">
        <f>VLOOKUP(class[[#This Row],[hwycov_id]],check!$A$2:$P$26,16,FALSE)</f>
        <v>#N/A</v>
      </c>
      <c r="P2001" s="59">
        <v>2025</v>
      </c>
      <c r="Q2001" s="304">
        <f>ROUND(class[[#This Row],[count]],-3)</f>
        <v>3000</v>
      </c>
      <c r="R2001" s="321">
        <f>VLOOKUP(class[[#This Row],[count_rd]],caltran!$J$2:$P$182,7,FALSE)</f>
        <v>1275.0000000000002</v>
      </c>
      <c r="S2001" s="321">
        <f>VLOOKUP(class[[#This Row],[count_rd]],caltran!$J$2:$P$182,6,FALSE)</f>
        <v>4725</v>
      </c>
      <c r="T2001" s="59">
        <f>IF(AND(class[[#This Row],[flow]]&gt;=class[[#This Row],[low]], class[[#This Row],[flow]]&lt;=class[[#This Row],[high]]),1,0)</f>
        <v>1</v>
      </c>
    </row>
    <row r="2002" spans="1:20">
      <c r="A2002" s="59">
        <v>15252</v>
      </c>
      <c r="B2002" s="59">
        <v>5</v>
      </c>
      <c r="C2002" s="59">
        <v>1</v>
      </c>
      <c r="D2002" s="59">
        <v>2</v>
      </c>
      <c r="E2002" s="59" t="s">
        <v>82</v>
      </c>
      <c r="F2002" s="59">
        <v>4</v>
      </c>
      <c r="G2002" s="227">
        <v>0</v>
      </c>
      <c r="H2002" s="227">
        <v>5</v>
      </c>
      <c r="I2002" s="227">
        <v>16</v>
      </c>
      <c r="J2002" s="59">
        <v>2800</v>
      </c>
      <c r="K2002" s="78">
        <f>VLOOKUP(class[[#This Row],[hwycov_id]],flow[[hwycov_id]:[flow_day]],2,FALSE)</f>
        <v>2454.803304</v>
      </c>
      <c r="L2002" s="229">
        <f t="shared" si="96"/>
        <v>-0.12328453428571429</v>
      </c>
      <c r="M2002" s="228">
        <f t="shared" si="97"/>
        <v>-345.19669599999997</v>
      </c>
      <c r="N2002" s="228">
        <f t="shared" si="98"/>
        <v>119160.75892931641</v>
      </c>
      <c r="O2002" s="59" t="e">
        <f>VLOOKUP(class[[#This Row],[hwycov_id]],check!$A$2:$P$26,16,FALSE)</f>
        <v>#N/A</v>
      </c>
      <c r="P2002" s="59">
        <v>2026</v>
      </c>
      <c r="Q2002" s="304">
        <f>ROUND(class[[#This Row],[count]],-3)</f>
        <v>3000</v>
      </c>
      <c r="R2002" s="321">
        <f>VLOOKUP(class[[#This Row],[count_rd]],caltran!$J$2:$P$182,7,FALSE)</f>
        <v>1275.0000000000002</v>
      </c>
      <c r="S2002" s="321">
        <f>VLOOKUP(class[[#This Row],[count_rd]],caltran!$J$2:$P$182,6,FALSE)</f>
        <v>4725</v>
      </c>
      <c r="T2002" s="59">
        <f>IF(AND(class[[#This Row],[flow]]&gt;=class[[#This Row],[low]], class[[#This Row],[flow]]&lt;=class[[#This Row],[high]]),1,0)</f>
        <v>1</v>
      </c>
    </row>
    <row r="2003" spans="1:20">
      <c r="A2003" s="59">
        <v>15567</v>
      </c>
      <c r="B2003" s="59">
        <v>5</v>
      </c>
      <c r="C2003" s="59">
        <v>1</v>
      </c>
      <c r="D2003" s="59">
        <v>2</v>
      </c>
      <c r="E2003" s="59" t="s">
        <v>82</v>
      </c>
      <c r="F2003" s="59">
        <v>4</v>
      </c>
      <c r="G2003" s="227">
        <v>0</v>
      </c>
      <c r="H2003" s="227">
        <v>4</v>
      </c>
      <c r="I2003" s="227">
        <v>8</v>
      </c>
      <c r="J2003" s="59">
        <v>2800</v>
      </c>
      <c r="K2003" s="78">
        <f>VLOOKUP(class[[#This Row],[hwycov_id]],flow[[hwycov_id]:[flow_day]],2,FALSE)</f>
        <v>807.29792599999985</v>
      </c>
      <c r="L2003" s="229">
        <f t="shared" si="96"/>
        <v>-0.71167931214285718</v>
      </c>
      <c r="M2003" s="228">
        <f t="shared" si="97"/>
        <v>-1992.7020740000003</v>
      </c>
      <c r="N2003" s="228">
        <f t="shared" si="98"/>
        <v>3970861.5557239028</v>
      </c>
      <c r="O2003" s="59" t="e">
        <f>VLOOKUP(class[[#This Row],[hwycov_id]],check!$A$2:$P$26,16,FALSE)</f>
        <v>#N/A</v>
      </c>
      <c r="P2003" s="59">
        <v>2027</v>
      </c>
      <c r="Q2003" s="304">
        <f>ROUND(class[[#This Row],[count]],-3)</f>
        <v>3000</v>
      </c>
      <c r="R2003" s="321">
        <f>VLOOKUP(class[[#This Row],[count_rd]],caltran!$J$2:$P$182,7,FALSE)</f>
        <v>1275.0000000000002</v>
      </c>
      <c r="S2003" s="321">
        <f>VLOOKUP(class[[#This Row],[count_rd]],caltran!$J$2:$P$182,6,FALSE)</f>
        <v>4725</v>
      </c>
      <c r="T2003" s="59">
        <f>IF(AND(class[[#This Row],[flow]]&gt;=class[[#This Row],[low]], class[[#This Row],[flow]]&lt;=class[[#This Row],[high]]),1,0)</f>
        <v>0</v>
      </c>
    </row>
    <row r="2004" spans="1:20">
      <c r="A2004" s="59">
        <v>6124</v>
      </c>
      <c r="B2004" s="59">
        <v>5</v>
      </c>
      <c r="C2004" s="59">
        <v>1</v>
      </c>
      <c r="D2004" s="59">
        <v>2</v>
      </c>
      <c r="E2004" s="59" t="s">
        <v>82</v>
      </c>
      <c r="F2004" s="59">
        <v>4</v>
      </c>
      <c r="G2004" s="227">
        <v>0</v>
      </c>
      <c r="H2004" s="227">
        <v>3</v>
      </c>
      <c r="I2004" s="227">
        <v>14</v>
      </c>
      <c r="J2004" s="59">
        <v>2809</v>
      </c>
      <c r="K2004" s="78">
        <f>VLOOKUP(class[[#This Row],[hwycov_id]],flow[[hwycov_id]:[flow_day]],2,FALSE)</f>
        <v>3007.2689289999998</v>
      </c>
      <c r="L2004" s="229">
        <f t="shared" si="96"/>
        <v>7.0583456390174382E-2</v>
      </c>
      <c r="M2004" s="228">
        <f t="shared" si="97"/>
        <v>198.26892899999984</v>
      </c>
      <c r="N2004" s="228">
        <f t="shared" si="98"/>
        <v>39310.56820680698</v>
      </c>
      <c r="O2004" s="59" t="e">
        <f>VLOOKUP(class[[#This Row],[hwycov_id]],check!$A$2:$P$26,16,FALSE)</f>
        <v>#N/A</v>
      </c>
      <c r="P2004" s="59">
        <v>2028</v>
      </c>
      <c r="Q2004" s="304">
        <f>ROUND(class[[#This Row],[count]],-3)</f>
        <v>3000</v>
      </c>
      <c r="R2004" s="321">
        <f>VLOOKUP(class[[#This Row],[count_rd]],caltran!$J$2:$P$182,7,FALSE)</f>
        <v>1275.0000000000002</v>
      </c>
      <c r="S2004" s="321">
        <f>VLOOKUP(class[[#This Row],[count_rd]],caltran!$J$2:$P$182,6,FALSE)</f>
        <v>4725</v>
      </c>
      <c r="T2004" s="59">
        <f>IF(AND(class[[#This Row],[flow]]&gt;=class[[#This Row],[low]], class[[#This Row],[flow]]&lt;=class[[#This Row],[high]]),1,0)</f>
        <v>1</v>
      </c>
    </row>
    <row r="2005" spans="1:20">
      <c r="A2005" s="59">
        <v>8628</v>
      </c>
      <c r="B2005" s="59">
        <v>5</v>
      </c>
      <c r="C2005" s="59">
        <v>1</v>
      </c>
      <c r="D2005" s="59">
        <v>1</v>
      </c>
      <c r="E2005" s="59" t="s">
        <v>82</v>
      </c>
      <c r="F2005" s="59">
        <v>4</v>
      </c>
      <c r="G2005" s="227">
        <v>0</v>
      </c>
      <c r="H2005" s="227">
        <v>1</v>
      </c>
      <c r="I2005" s="227">
        <v>14</v>
      </c>
      <c r="J2005" s="59">
        <v>2838</v>
      </c>
      <c r="K2005" s="78">
        <f>VLOOKUP(class[[#This Row],[hwycov_id]],flow[[hwycov_id]:[flow_day]],2,FALSE)</f>
        <v>2030.35337</v>
      </c>
      <c r="L2005" s="229">
        <f t="shared" si="96"/>
        <v>-0.28458302677942215</v>
      </c>
      <c r="M2005" s="228">
        <f t="shared" si="97"/>
        <v>-807.64662999999996</v>
      </c>
      <c r="N2005" s="228">
        <f t="shared" si="98"/>
        <v>652293.07895035681</v>
      </c>
      <c r="O2005" s="59" t="e">
        <f>VLOOKUP(class[[#This Row],[hwycov_id]],check!$A$2:$P$26,16,FALSE)</f>
        <v>#N/A</v>
      </c>
      <c r="P2005" s="59">
        <v>2029</v>
      </c>
      <c r="Q2005" s="304">
        <f>ROUND(class[[#This Row],[count]],-3)</f>
        <v>3000</v>
      </c>
      <c r="R2005" s="321">
        <f>VLOOKUP(class[[#This Row],[count_rd]],caltran!$J$2:$P$182,7,FALSE)</f>
        <v>1275.0000000000002</v>
      </c>
      <c r="S2005" s="321">
        <f>VLOOKUP(class[[#This Row],[count_rd]],caltran!$J$2:$P$182,6,FALSE)</f>
        <v>4725</v>
      </c>
      <c r="T2005" s="59">
        <f>IF(AND(class[[#This Row],[flow]]&gt;=class[[#This Row],[low]], class[[#This Row],[flow]]&lt;=class[[#This Row],[high]]),1,0)</f>
        <v>1</v>
      </c>
    </row>
    <row r="2006" spans="1:20">
      <c r="A2006" s="59">
        <v>40147</v>
      </c>
      <c r="B2006" s="59">
        <v>5</v>
      </c>
      <c r="C2006" s="59">
        <v>1</v>
      </c>
      <c r="D2006" s="59">
        <v>2</v>
      </c>
      <c r="E2006" s="59" t="s">
        <v>82</v>
      </c>
      <c r="F2006" s="59">
        <v>4</v>
      </c>
      <c r="G2006" s="227">
        <v>0</v>
      </c>
      <c r="H2006" s="227">
        <v>3</v>
      </c>
      <c r="I2006" s="227">
        <v>14</v>
      </c>
      <c r="J2006" s="59">
        <v>2896</v>
      </c>
      <c r="K2006" s="78">
        <f>VLOOKUP(class[[#This Row],[hwycov_id]],flow[[hwycov_id]:[flow_day]],2,FALSE)</f>
        <v>2202.2971980000002</v>
      </c>
      <c r="L2006" s="229">
        <f t="shared" si="96"/>
        <v>-0.23953826035911596</v>
      </c>
      <c r="M2006" s="228">
        <f t="shared" si="97"/>
        <v>-693.70280199999979</v>
      </c>
      <c r="N2006" s="228">
        <f t="shared" si="98"/>
        <v>481223.57750265091</v>
      </c>
      <c r="O2006" s="59" t="e">
        <f>VLOOKUP(class[[#This Row],[hwycov_id]],check!$A$2:$P$26,16,FALSE)</f>
        <v>#N/A</v>
      </c>
      <c r="P2006" s="59">
        <v>2030</v>
      </c>
      <c r="Q2006" s="304">
        <f>ROUND(class[[#This Row],[count]],-3)</f>
        <v>3000</v>
      </c>
      <c r="R2006" s="321">
        <f>VLOOKUP(class[[#This Row],[count_rd]],caltran!$J$2:$P$182,7,FALSE)</f>
        <v>1275.0000000000002</v>
      </c>
      <c r="S2006" s="321">
        <f>VLOOKUP(class[[#This Row],[count_rd]],caltran!$J$2:$P$182,6,FALSE)</f>
        <v>4725</v>
      </c>
      <c r="T2006" s="59">
        <f>IF(AND(class[[#This Row],[flow]]&gt;=class[[#This Row],[low]], class[[#This Row],[flow]]&lt;=class[[#This Row],[high]]),1,0)</f>
        <v>1</v>
      </c>
    </row>
    <row r="2007" spans="1:20">
      <c r="A2007" s="59">
        <v>79</v>
      </c>
      <c r="B2007" s="59">
        <v>5</v>
      </c>
      <c r="C2007" s="59">
        <v>1</v>
      </c>
      <c r="D2007" s="59">
        <v>2</v>
      </c>
      <c r="E2007" s="59" t="s">
        <v>82</v>
      </c>
      <c r="F2007" s="59">
        <v>4</v>
      </c>
      <c r="G2007" s="227">
        <v>0</v>
      </c>
      <c r="H2007" s="227">
        <v>2</v>
      </c>
      <c r="I2007" s="227">
        <v>14</v>
      </c>
      <c r="J2007" s="59">
        <v>2958</v>
      </c>
      <c r="K2007" s="78">
        <f>VLOOKUP(class[[#This Row],[hwycov_id]],flow[[hwycov_id]:[flow_day]],2,FALSE)</f>
        <v>2595.8521529999998</v>
      </c>
      <c r="L2007" s="229">
        <f t="shared" si="96"/>
        <v>-0.12242996855983779</v>
      </c>
      <c r="M2007" s="228">
        <f t="shared" si="97"/>
        <v>-362.14784700000018</v>
      </c>
      <c r="N2007" s="228">
        <f t="shared" si="98"/>
        <v>131151.06308673555</v>
      </c>
      <c r="O2007" s="59" t="e">
        <f>VLOOKUP(class[[#This Row],[hwycov_id]],check!$A$2:$P$26,16,FALSE)</f>
        <v>#N/A</v>
      </c>
      <c r="P2007" s="59">
        <v>2031</v>
      </c>
      <c r="Q2007" s="304">
        <f>ROUND(class[[#This Row],[count]],-3)</f>
        <v>3000</v>
      </c>
      <c r="R2007" s="321">
        <f>VLOOKUP(class[[#This Row],[count_rd]],caltran!$J$2:$P$182,7,FALSE)</f>
        <v>1275.0000000000002</v>
      </c>
      <c r="S2007" s="321">
        <f>VLOOKUP(class[[#This Row],[count_rd]],caltran!$J$2:$P$182,6,FALSE)</f>
        <v>4725</v>
      </c>
      <c r="T2007" s="59">
        <f>IF(AND(class[[#This Row],[flow]]&gt;=class[[#This Row],[low]], class[[#This Row],[flow]]&lt;=class[[#This Row],[high]]),1,0)</f>
        <v>1</v>
      </c>
    </row>
    <row r="2008" spans="1:20">
      <c r="A2008" s="59">
        <v>10040</v>
      </c>
      <c r="B2008" s="59">
        <v>5</v>
      </c>
      <c r="C2008" s="59">
        <v>1</v>
      </c>
      <c r="D2008" s="59">
        <v>2</v>
      </c>
      <c r="E2008" s="59" t="s">
        <v>82</v>
      </c>
      <c r="F2008" s="59">
        <v>4</v>
      </c>
      <c r="G2008" s="227">
        <v>0</v>
      </c>
      <c r="H2008" s="227">
        <v>4</v>
      </c>
      <c r="I2008" s="227">
        <v>14</v>
      </c>
      <c r="J2008" s="59">
        <v>2959</v>
      </c>
      <c r="K2008" s="78">
        <f>VLOOKUP(class[[#This Row],[hwycov_id]],flow[[hwycov_id]:[flow_day]],2,FALSE)</f>
        <v>2570.2465090000001</v>
      </c>
      <c r="L2008" s="229">
        <f t="shared" si="96"/>
        <v>-0.1313800239945927</v>
      </c>
      <c r="M2008" s="228">
        <f t="shared" si="97"/>
        <v>-388.75349099999994</v>
      </c>
      <c r="N2008" s="228">
        <f t="shared" si="98"/>
        <v>151129.27676468703</v>
      </c>
      <c r="O2008" s="59" t="e">
        <f>VLOOKUP(class[[#This Row],[hwycov_id]],check!$A$2:$P$26,16,FALSE)</f>
        <v>#N/A</v>
      </c>
      <c r="P2008" s="59">
        <v>2032</v>
      </c>
      <c r="Q2008" s="304">
        <f>ROUND(class[[#This Row],[count]],-3)</f>
        <v>3000</v>
      </c>
      <c r="R2008" s="321">
        <f>VLOOKUP(class[[#This Row],[count_rd]],caltran!$J$2:$P$182,7,FALSE)</f>
        <v>1275.0000000000002</v>
      </c>
      <c r="S2008" s="321">
        <f>VLOOKUP(class[[#This Row],[count_rd]],caltran!$J$2:$P$182,6,FALSE)</f>
        <v>4725</v>
      </c>
      <c r="T2008" s="59">
        <f>IF(AND(class[[#This Row],[flow]]&gt;=class[[#This Row],[low]], class[[#This Row],[flow]]&lt;=class[[#This Row],[high]]),1,0)</f>
        <v>1</v>
      </c>
    </row>
    <row r="2009" spans="1:20">
      <c r="A2009" s="59">
        <v>11492</v>
      </c>
      <c r="B2009" s="59">
        <v>5</v>
      </c>
      <c r="C2009" s="59">
        <v>1</v>
      </c>
      <c r="D2009" s="59">
        <v>2</v>
      </c>
      <c r="E2009" s="59" t="s">
        <v>82</v>
      </c>
      <c r="F2009" s="59">
        <v>4</v>
      </c>
      <c r="G2009" s="227">
        <v>0</v>
      </c>
      <c r="H2009" s="227">
        <v>3</v>
      </c>
      <c r="I2009" s="227">
        <v>14</v>
      </c>
      <c r="J2009" s="59">
        <v>3003</v>
      </c>
      <c r="K2009" s="78">
        <f>VLOOKUP(class[[#This Row],[hwycov_id]],flow[[hwycov_id]:[flow_day]],2,FALSE)</f>
        <v>2128.1537269999999</v>
      </c>
      <c r="L2009" s="229">
        <f t="shared" si="96"/>
        <v>-0.29132410023310029</v>
      </c>
      <c r="M2009" s="228">
        <f t="shared" si="97"/>
        <v>-874.84627300000011</v>
      </c>
      <c r="N2009" s="228">
        <f t="shared" si="98"/>
        <v>765356.00138199073</v>
      </c>
      <c r="O2009" s="59" t="e">
        <f>VLOOKUP(class[[#This Row],[hwycov_id]],check!$A$2:$P$26,16,FALSE)</f>
        <v>#N/A</v>
      </c>
      <c r="P2009" s="59">
        <v>2033</v>
      </c>
      <c r="Q2009" s="304">
        <f>ROUND(class[[#This Row],[count]],-3)</f>
        <v>3000</v>
      </c>
      <c r="R2009" s="321">
        <f>VLOOKUP(class[[#This Row],[count_rd]],caltran!$J$2:$P$182,7,FALSE)</f>
        <v>1275.0000000000002</v>
      </c>
      <c r="S2009" s="321">
        <f>VLOOKUP(class[[#This Row],[count_rd]],caltran!$J$2:$P$182,6,FALSE)</f>
        <v>4725</v>
      </c>
      <c r="T2009" s="59">
        <f>IF(AND(class[[#This Row],[flow]]&gt;=class[[#This Row],[low]], class[[#This Row],[flow]]&lt;=class[[#This Row],[high]]),1,0)</f>
        <v>1</v>
      </c>
    </row>
    <row r="2010" spans="1:20">
      <c r="A2010" s="59">
        <v>5535</v>
      </c>
      <c r="B2010" s="59">
        <v>5</v>
      </c>
      <c r="C2010" s="59">
        <v>1</v>
      </c>
      <c r="D2010" s="59">
        <v>2</v>
      </c>
      <c r="E2010" s="59" t="s">
        <v>82</v>
      </c>
      <c r="F2010" s="59">
        <v>4</v>
      </c>
      <c r="G2010" s="227">
        <v>0</v>
      </c>
      <c r="H2010" s="227">
        <v>4</v>
      </c>
      <c r="I2010" s="227">
        <v>14</v>
      </c>
      <c r="J2010" s="59">
        <v>3094</v>
      </c>
      <c r="K2010" s="78">
        <f>VLOOKUP(class[[#This Row],[hwycov_id]],flow[[hwycov_id]:[flow_day]],2,FALSE)</f>
        <v>3081.9880680000001</v>
      </c>
      <c r="L2010" s="229">
        <f t="shared" si="96"/>
        <v>-3.88233096315449E-3</v>
      </c>
      <c r="M2010" s="228">
        <f t="shared" si="97"/>
        <v>-12.011931999999888</v>
      </c>
      <c r="N2010" s="228">
        <f t="shared" si="98"/>
        <v>144.28651037262131</v>
      </c>
      <c r="O2010" s="59" t="e">
        <f>VLOOKUP(class[[#This Row],[hwycov_id]],check!$A$2:$P$26,16,FALSE)</f>
        <v>#N/A</v>
      </c>
      <c r="P2010" s="59">
        <v>2034</v>
      </c>
      <c r="Q2010" s="304">
        <f>ROUND(class[[#This Row],[count]],-3)</f>
        <v>3000</v>
      </c>
      <c r="R2010" s="321">
        <f>VLOOKUP(class[[#This Row],[count_rd]],caltran!$J$2:$P$182,7,FALSE)</f>
        <v>1275.0000000000002</v>
      </c>
      <c r="S2010" s="321">
        <f>VLOOKUP(class[[#This Row],[count_rd]],caltran!$J$2:$P$182,6,FALSE)</f>
        <v>4725</v>
      </c>
      <c r="T2010" s="59">
        <f>IF(AND(class[[#This Row],[flow]]&gt;=class[[#This Row],[low]], class[[#This Row],[flow]]&lt;=class[[#This Row],[high]]),1,0)</f>
        <v>1</v>
      </c>
    </row>
    <row r="2011" spans="1:20">
      <c r="A2011" s="59">
        <v>13569</v>
      </c>
      <c r="B2011" s="59">
        <v>5</v>
      </c>
      <c r="C2011" s="59">
        <v>1</v>
      </c>
      <c r="D2011" s="59">
        <v>2</v>
      </c>
      <c r="E2011" s="59" t="s">
        <v>82</v>
      </c>
      <c r="F2011" s="59">
        <v>4</v>
      </c>
      <c r="G2011" s="227">
        <v>0</v>
      </c>
      <c r="H2011" s="227">
        <v>6</v>
      </c>
      <c r="I2011" s="227">
        <v>17</v>
      </c>
      <c r="J2011" s="59">
        <v>3100</v>
      </c>
      <c r="K2011" s="78">
        <f>VLOOKUP(class[[#This Row],[hwycov_id]],flow[[hwycov_id]:[flow_day]],2,FALSE)</f>
        <v>2372.479765</v>
      </c>
      <c r="L2011" s="229">
        <f t="shared" si="96"/>
        <v>-0.23468394677419357</v>
      </c>
      <c r="M2011" s="228">
        <f t="shared" si="97"/>
        <v>-727.52023499999996</v>
      </c>
      <c r="N2011" s="228">
        <f t="shared" si="98"/>
        <v>529285.69233445521</v>
      </c>
      <c r="O2011" s="59" t="e">
        <f>VLOOKUP(class[[#This Row],[hwycov_id]],check!$A$2:$P$26,16,FALSE)</f>
        <v>#N/A</v>
      </c>
      <c r="P2011" s="59">
        <v>2035</v>
      </c>
      <c r="Q2011" s="304">
        <f>ROUND(class[[#This Row],[count]],-3)</f>
        <v>3000</v>
      </c>
      <c r="R2011" s="321">
        <f>VLOOKUP(class[[#This Row],[count_rd]],caltran!$J$2:$P$182,7,FALSE)</f>
        <v>1275.0000000000002</v>
      </c>
      <c r="S2011" s="321">
        <f>VLOOKUP(class[[#This Row],[count_rd]],caltran!$J$2:$P$182,6,FALSE)</f>
        <v>4725</v>
      </c>
      <c r="T2011" s="59">
        <f>IF(AND(class[[#This Row],[flow]]&gt;=class[[#This Row],[low]], class[[#This Row],[flow]]&lt;=class[[#This Row],[high]]),1,0)</f>
        <v>1</v>
      </c>
    </row>
    <row r="2012" spans="1:20">
      <c r="A2012" s="59">
        <v>19024</v>
      </c>
      <c r="B2012" s="59">
        <v>5</v>
      </c>
      <c r="C2012" s="59">
        <v>1</v>
      </c>
      <c r="D2012" s="59">
        <v>2</v>
      </c>
      <c r="E2012" s="59" t="s">
        <v>82</v>
      </c>
      <c r="F2012" s="59">
        <v>4</v>
      </c>
      <c r="G2012" s="227">
        <v>0</v>
      </c>
      <c r="H2012" s="227">
        <v>2</v>
      </c>
      <c r="I2012" s="227">
        <v>3</v>
      </c>
      <c r="J2012" s="59">
        <v>3100</v>
      </c>
      <c r="K2012" s="78">
        <f>VLOOKUP(class[[#This Row],[hwycov_id]],flow[[hwycov_id]:[flow_day]],2,FALSE)</f>
        <v>153.95458400000001</v>
      </c>
      <c r="L2012" s="229">
        <f t="shared" si="96"/>
        <v>-0.95033723096774192</v>
      </c>
      <c r="M2012" s="228">
        <f t="shared" si="97"/>
        <v>-2946.0454159999999</v>
      </c>
      <c r="N2012" s="228">
        <f t="shared" si="98"/>
        <v>8679183.5931346118</v>
      </c>
      <c r="O2012" s="59" t="e">
        <f>VLOOKUP(class[[#This Row],[hwycov_id]],check!$A$2:$P$26,16,FALSE)</f>
        <v>#N/A</v>
      </c>
      <c r="P2012" s="59">
        <v>2036</v>
      </c>
      <c r="Q2012" s="304">
        <f>ROUND(class[[#This Row],[count]],-3)</f>
        <v>3000</v>
      </c>
      <c r="R2012" s="321">
        <f>VLOOKUP(class[[#This Row],[count_rd]],caltran!$J$2:$P$182,7,FALSE)</f>
        <v>1275.0000000000002</v>
      </c>
      <c r="S2012" s="321">
        <f>VLOOKUP(class[[#This Row],[count_rd]],caltran!$J$2:$P$182,6,FALSE)</f>
        <v>4725</v>
      </c>
      <c r="T2012" s="59">
        <f>IF(AND(class[[#This Row],[flow]]&gt;=class[[#This Row],[low]], class[[#This Row],[flow]]&lt;=class[[#This Row],[high]]),1,0)</f>
        <v>0</v>
      </c>
    </row>
    <row r="2013" spans="1:20">
      <c r="A2013" s="59">
        <v>21296</v>
      </c>
      <c r="B2013" s="59">
        <v>5</v>
      </c>
      <c r="C2013" s="59">
        <v>1</v>
      </c>
      <c r="D2013" s="59">
        <v>2</v>
      </c>
      <c r="E2013" s="59" t="s">
        <v>82</v>
      </c>
      <c r="F2013" s="59">
        <v>4</v>
      </c>
      <c r="G2013" s="227">
        <v>0</v>
      </c>
      <c r="H2013" s="227">
        <v>3</v>
      </c>
      <c r="I2013" s="227">
        <v>14</v>
      </c>
      <c r="J2013" s="59">
        <v>3102</v>
      </c>
      <c r="K2013" s="78">
        <f>VLOOKUP(class[[#This Row],[hwycov_id]],flow[[hwycov_id]:[flow_day]],2,FALSE)</f>
        <v>5833.6067839999996</v>
      </c>
      <c r="L2013" s="229">
        <f t="shared" si="96"/>
        <v>0.88059535267569289</v>
      </c>
      <c r="M2013" s="228">
        <f t="shared" si="97"/>
        <v>2731.6067839999996</v>
      </c>
      <c r="N2013" s="228">
        <f t="shared" si="98"/>
        <v>7461675.6223948207</v>
      </c>
      <c r="O2013" s="59" t="e">
        <f>VLOOKUP(class[[#This Row],[hwycov_id]],check!$A$2:$P$26,16,FALSE)</f>
        <v>#N/A</v>
      </c>
      <c r="P2013" s="59">
        <v>2037</v>
      </c>
      <c r="Q2013" s="304">
        <f>ROUND(class[[#This Row],[count]],-3)</f>
        <v>3000</v>
      </c>
      <c r="R2013" s="321">
        <f>VLOOKUP(class[[#This Row],[count_rd]],caltran!$J$2:$P$182,7,FALSE)</f>
        <v>1275.0000000000002</v>
      </c>
      <c r="S2013" s="321">
        <f>VLOOKUP(class[[#This Row],[count_rd]],caltran!$J$2:$P$182,6,FALSE)</f>
        <v>4725</v>
      </c>
      <c r="T2013" s="59">
        <f>IF(AND(class[[#This Row],[flow]]&gt;=class[[#This Row],[low]], class[[#This Row],[flow]]&lt;=class[[#This Row],[high]]),1,0)</f>
        <v>0</v>
      </c>
    </row>
    <row r="2014" spans="1:20">
      <c r="A2014" s="59">
        <v>16748</v>
      </c>
      <c r="B2014" s="59">
        <v>5</v>
      </c>
      <c r="C2014" s="59">
        <v>1</v>
      </c>
      <c r="D2014" s="59">
        <v>1</v>
      </c>
      <c r="E2014" s="59" t="s">
        <v>82</v>
      </c>
      <c r="F2014" s="59">
        <v>4</v>
      </c>
      <c r="G2014" s="227">
        <v>0</v>
      </c>
      <c r="H2014" s="227">
        <v>1</v>
      </c>
      <c r="I2014" s="227">
        <v>14</v>
      </c>
      <c r="J2014" s="59">
        <v>3117</v>
      </c>
      <c r="K2014" s="78">
        <f>VLOOKUP(class[[#This Row],[hwycov_id]],flow[[hwycov_id]:[flow_day]],2,FALSE)</f>
        <v>4986.020837</v>
      </c>
      <c r="L2014" s="229">
        <f t="shared" si="96"/>
        <v>0.59962169939043952</v>
      </c>
      <c r="M2014" s="228">
        <f t="shared" si="97"/>
        <v>1869.020837</v>
      </c>
      <c r="N2014" s="228">
        <f t="shared" si="98"/>
        <v>3493238.8891401808</v>
      </c>
      <c r="O2014" s="59" t="e">
        <f>VLOOKUP(class[[#This Row],[hwycov_id]],check!$A$2:$P$26,16,FALSE)</f>
        <v>#N/A</v>
      </c>
      <c r="P2014" s="59">
        <v>2038</v>
      </c>
      <c r="Q2014" s="304">
        <f>ROUND(class[[#This Row],[count]],-3)</f>
        <v>3000</v>
      </c>
      <c r="R2014" s="321">
        <f>VLOOKUP(class[[#This Row],[count_rd]],caltran!$J$2:$P$182,7,FALSE)</f>
        <v>1275.0000000000002</v>
      </c>
      <c r="S2014" s="321">
        <f>VLOOKUP(class[[#This Row],[count_rd]],caltran!$J$2:$P$182,6,FALSE)</f>
        <v>4725</v>
      </c>
      <c r="T2014" s="59">
        <f>IF(AND(class[[#This Row],[flow]]&gt;=class[[#This Row],[low]], class[[#This Row],[flow]]&lt;=class[[#This Row],[high]]),1,0)</f>
        <v>0</v>
      </c>
    </row>
    <row r="2015" spans="1:20">
      <c r="A2015" s="59">
        <v>20123</v>
      </c>
      <c r="B2015" s="59">
        <v>5</v>
      </c>
      <c r="C2015" s="59">
        <v>1</v>
      </c>
      <c r="D2015" s="59">
        <v>2</v>
      </c>
      <c r="E2015" s="59" t="s">
        <v>82</v>
      </c>
      <c r="F2015" s="59">
        <v>4</v>
      </c>
      <c r="G2015" s="227">
        <v>0</v>
      </c>
      <c r="H2015" s="227">
        <v>5</v>
      </c>
      <c r="I2015" s="227">
        <v>5</v>
      </c>
      <c r="J2015" s="59">
        <v>3200</v>
      </c>
      <c r="K2015" s="78">
        <f>VLOOKUP(class[[#This Row],[hwycov_id]],flow[[hwycov_id]:[flow_day]],2,FALSE)</f>
        <v>3340.5976089999999</v>
      </c>
      <c r="L2015" s="229">
        <f t="shared" si="96"/>
        <v>4.3936752812499869E-2</v>
      </c>
      <c r="M2015" s="228">
        <f t="shared" si="97"/>
        <v>140.59760899999992</v>
      </c>
      <c r="N2015" s="228">
        <f t="shared" si="98"/>
        <v>19767.687656516857</v>
      </c>
      <c r="O2015" s="59" t="e">
        <f>VLOOKUP(class[[#This Row],[hwycov_id]],check!$A$2:$P$26,16,FALSE)</f>
        <v>#N/A</v>
      </c>
      <c r="P2015" s="59">
        <v>2039</v>
      </c>
      <c r="Q2015" s="304">
        <f>ROUND(class[[#This Row],[count]],-3)</f>
        <v>3000</v>
      </c>
      <c r="R2015" s="321">
        <f>VLOOKUP(class[[#This Row],[count_rd]],caltran!$J$2:$P$182,7,FALSE)</f>
        <v>1275.0000000000002</v>
      </c>
      <c r="S2015" s="321">
        <f>VLOOKUP(class[[#This Row],[count_rd]],caltran!$J$2:$P$182,6,FALSE)</f>
        <v>4725</v>
      </c>
      <c r="T2015" s="59">
        <f>IF(AND(class[[#This Row],[flow]]&gt;=class[[#This Row],[low]], class[[#This Row],[flow]]&lt;=class[[#This Row],[high]]),1,0)</f>
        <v>1</v>
      </c>
    </row>
    <row r="2016" spans="1:20">
      <c r="A2016" s="59">
        <v>9765</v>
      </c>
      <c r="B2016" s="59">
        <v>5</v>
      </c>
      <c r="C2016" s="59">
        <v>1</v>
      </c>
      <c r="D2016" s="59">
        <v>2</v>
      </c>
      <c r="E2016" s="59" t="s">
        <v>82</v>
      </c>
      <c r="F2016" s="59">
        <v>4</v>
      </c>
      <c r="G2016" s="227">
        <v>0</v>
      </c>
      <c r="H2016" s="227">
        <v>2</v>
      </c>
      <c r="I2016" s="227">
        <v>14</v>
      </c>
      <c r="J2016" s="59">
        <v>3269</v>
      </c>
      <c r="K2016" s="78">
        <f>VLOOKUP(class[[#This Row],[hwycov_id]],flow[[hwycov_id]:[flow_day]],2,FALSE)</f>
        <v>7885.4684099999995</v>
      </c>
      <c r="L2016" s="229">
        <f t="shared" si="96"/>
        <v>1.4121959039461607</v>
      </c>
      <c r="M2016" s="228">
        <f t="shared" si="97"/>
        <v>4616.4684099999995</v>
      </c>
      <c r="N2016" s="228">
        <f t="shared" si="98"/>
        <v>21311780.580527924</v>
      </c>
      <c r="O2016" s="59" t="e">
        <f>VLOOKUP(class[[#This Row],[hwycov_id]],check!$A$2:$P$26,16,FALSE)</f>
        <v>#N/A</v>
      </c>
      <c r="P2016" s="59">
        <v>2040</v>
      </c>
      <c r="Q2016" s="304">
        <f>ROUND(class[[#This Row],[count]],-3)</f>
        <v>3000</v>
      </c>
      <c r="R2016" s="321">
        <f>VLOOKUP(class[[#This Row],[count_rd]],caltran!$J$2:$P$182,7,FALSE)</f>
        <v>1275.0000000000002</v>
      </c>
      <c r="S2016" s="321">
        <f>VLOOKUP(class[[#This Row],[count_rd]],caltran!$J$2:$P$182,6,FALSE)</f>
        <v>4725</v>
      </c>
      <c r="T2016" s="59">
        <f>IF(AND(class[[#This Row],[flow]]&gt;=class[[#This Row],[low]], class[[#This Row],[flow]]&lt;=class[[#This Row],[high]]),1,0)</f>
        <v>0</v>
      </c>
    </row>
    <row r="2017" spans="1:20">
      <c r="A2017" s="59">
        <v>549</v>
      </c>
      <c r="B2017" s="59">
        <v>5</v>
      </c>
      <c r="C2017" s="59">
        <v>1</v>
      </c>
      <c r="D2017" s="59">
        <v>2</v>
      </c>
      <c r="E2017" s="59" t="s">
        <v>82</v>
      </c>
      <c r="F2017" s="59">
        <v>4</v>
      </c>
      <c r="G2017" s="227">
        <v>0</v>
      </c>
      <c r="H2017" s="227">
        <v>5</v>
      </c>
      <c r="I2017" s="227">
        <v>16</v>
      </c>
      <c r="J2017" s="59">
        <v>3300</v>
      </c>
      <c r="K2017" s="78">
        <f>VLOOKUP(class[[#This Row],[hwycov_id]],flow[[hwycov_id]:[flow_day]],2,FALSE)</f>
        <v>919.05956600000002</v>
      </c>
      <c r="L2017" s="229">
        <f t="shared" si="96"/>
        <v>-0.72149710121212118</v>
      </c>
      <c r="M2017" s="228">
        <f t="shared" si="97"/>
        <v>-2380.9404340000001</v>
      </c>
      <c r="N2017" s="228">
        <f t="shared" si="98"/>
        <v>5668877.3502561087</v>
      </c>
      <c r="O2017" s="59" t="e">
        <f>VLOOKUP(class[[#This Row],[hwycov_id]],check!$A$2:$P$26,16,FALSE)</f>
        <v>#N/A</v>
      </c>
      <c r="P2017" s="59">
        <v>2041</v>
      </c>
      <c r="Q2017" s="304">
        <f>ROUND(class[[#This Row],[count]],-3)</f>
        <v>3000</v>
      </c>
      <c r="R2017" s="321">
        <f>VLOOKUP(class[[#This Row],[count_rd]],caltran!$J$2:$P$182,7,FALSE)</f>
        <v>1275.0000000000002</v>
      </c>
      <c r="S2017" s="321">
        <f>VLOOKUP(class[[#This Row],[count_rd]],caltran!$J$2:$P$182,6,FALSE)</f>
        <v>4725</v>
      </c>
      <c r="T2017" s="59">
        <f>IF(AND(class[[#This Row],[flow]]&gt;=class[[#This Row],[low]], class[[#This Row],[flow]]&lt;=class[[#This Row],[high]]),1,0)</f>
        <v>0</v>
      </c>
    </row>
    <row r="2018" spans="1:20">
      <c r="A2018" s="59">
        <v>10120</v>
      </c>
      <c r="B2018" s="59">
        <v>5</v>
      </c>
      <c r="C2018" s="59">
        <v>1</v>
      </c>
      <c r="D2018" s="59">
        <v>2</v>
      </c>
      <c r="E2018" s="59" t="s">
        <v>82</v>
      </c>
      <c r="F2018" s="59">
        <v>4</v>
      </c>
      <c r="G2018" s="227">
        <v>0</v>
      </c>
      <c r="H2018" s="227">
        <v>3</v>
      </c>
      <c r="I2018" s="227">
        <v>14</v>
      </c>
      <c r="J2018" s="59">
        <v>3310</v>
      </c>
      <c r="K2018" s="78">
        <f>VLOOKUP(class[[#This Row],[hwycov_id]],flow[[hwycov_id]:[flow_day]],2,FALSE)</f>
        <v>1099.876207</v>
      </c>
      <c r="L2018" s="229">
        <f t="shared" si="96"/>
        <v>-0.66771111570996977</v>
      </c>
      <c r="M2018" s="228">
        <f t="shared" si="97"/>
        <v>-2210.1237929999998</v>
      </c>
      <c r="N2018" s="228">
        <f t="shared" si="98"/>
        <v>4884647.1803847058</v>
      </c>
      <c r="O2018" s="59" t="e">
        <f>VLOOKUP(class[[#This Row],[hwycov_id]],check!$A$2:$P$26,16,FALSE)</f>
        <v>#N/A</v>
      </c>
      <c r="P2018" s="59">
        <v>2042</v>
      </c>
      <c r="Q2018" s="304">
        <f>ROUND(class[[#This Row],[count]],-3)</f>
        <v>3000</v>
      </c>
      <c r="R2018" s="321">
        <f>VLOOKUP(class[[#This Row],[count_rd]],caltran!$J$2:$P$182,7,FALSE)</f>
        <v>1275.0000000000002</v>
      </c>
      <c r="S2018" s="321">
        <f>VLOOKUP(class[[#This Row],[count_rd]],caltran!$J$2:$P$182,6,FALSE)</f>
        <v>4725</v>
      </c>
      <c r="T2018" s="59">
        <f>IF(AND(class[[#This Row],[flow]]&gt;=class[[#This Row],[low]], class[[#This Row],[flow]]&lt;=class[[#This Row],[high]]),1,0)</f>
        <v>0</v>
      </c>
    </row>
    <row r="2019" spans="1:20">
      <c r="A2019" s="59">
        <v>16608</v>
      </c>
      <c r="B2019" s="59">
        <v>5</v>
      </c>
      <c r="C2019" s="59">
        <v>1</v>
      </c>
      <c r="D2019" s="59">
        <v>2</v>
      </c>
      <c r="E2019" s="59" t="s">
        <v>82</v>
      </c>
      <c r="F2019" s="59">
        <v>4</v>
      </c>
      <c r="G2019" s="227">
        <v>0</v>
      </c>
      <c r="H2019" s="227">
        <v>2</v>
      </c>
      <c r="I2019" s="227">
        <v>14</v>
      </c>
      <c r="J2019" s="59">
        <v>3348</v>
      </c>
      <c r="K2019" s="78">
        <f>VLOOKUP(class[[#This Row],[hwycov_id]],flow[[hwycov_id]:[flow_day]],2,FALSE)</f>
        <v>4553.671069</v>
      </c>
      <c r="L2019" s="229">
        <f t="shared" si="96"/>
        <v>0.36011680675029867</v>
      </c>
      <c r="M2019" s="228">
        <f t="shared" si="97"/>
        <v>1205.671069</v>
      </c>
      <c r="N2019" s="228">
        <f t="shared" si="98"/>
        <v>1453642.7266236027</v>
      </c>
      <c r="O2019" s="59" t="e">
        <f>VLOOKUP(class[[#This Row],[hwycov_id]],check!$A$2:$P$26,16,FALSE)</f>
        <v>#N/A</v>
      </c>
      <c r="P2019" s="59">
        <v>2043</v>
      </c>
      <c r="Q2019" s="304">
        <f>ROUND(class[[#This Row],[count]],-3)</f>
        <v>3000</v>
      </c>
      <c r="R2019" s="321">
        <f>VLOOKUP(class[[#This Row],[count_rd]],caltran!$J$2:$P$182,7,FALSE)</f>
        <v>1275.0000000000002</v>
      </c>
      <c r="S2019" s="321">
        <f>VLOOKUP(class[[#This Row],[count_rd]],caltran!$J$2:$P$182,6,FALSE)</f>
        <v>4725</v>
      </c>
      <c r="T2019" s="59">
        <f>IF(AND(class[[#This Row],[flow]]&gt;=class[[#This Row],[low]], class[[#This Row],[flow]]&lt;=class[[#This Row],[high]]),1,0)</f>
        <v>1</v>
      </c>
    </row>
    <row r="2020" spans="1:20">
      <c r="A2020" s="59">
        <v>1967</v>
      </c>
      <c r="B2020" s="59">
        <v>5</v>
      </c>
      <c r="C2020" s="59">
        <v>1</v>
      </c>
      <c r="D2020" s="59">
        <v>2</v>
      </c>
      <c r="E2020" s="59" t="s">
        <v>82</v>
      </c>
      <c r="F2020" s="59">
        <v>4</v>
      </c>
      <c r="G2020" s="227">
        <v>0</v>
      </c>
      <c r="H2020" s="227">
        <v>3</v>
      </c>
      <c r="I2020" s="227">
        <v>14</v>
      </c>
      <c r="J2020" s="59">
        <v>3394</v>
      </c>
      <c r="K2020" s="78">
        <f>VLOOKUP(class[[#This Row],[hwycov_id]],flow[[hwycov_id]:[flow_day]],2,FALSE)</f>
        <v>927.27217100000007</v>
      </c>
      <c r="L2020" s="229">
        <f t="shared" si="96"/>
        <v>-0.72679075692398354</v>
      </c>
      <c r="M2020" s="228">
        <f t="shared" si="97"/>
        <v>-2466.7278289999999</v>
      </c>
      <c r="N2020" s="228">
        <f t="shared" si="98"/>
        <v>6084746.1823630529</v>
      </c>
      <c r="O2020" s="59" t="e">
        <f>VLOOKUP(class[[#This Row],[hwycov_id]],check!$A$2:$P$26,16,FALSE)</f>
        <v>#N/A</v>
      </c>
      <c r="P2020" s="59">
        <v>2044</v>
      </c>
      <c r="Q2020" s="304">
        <f>ROUND(class[[#This Row],[count]],-3)</f>
        <v>3000</v>
      </c>
      <c r="R2020" s="321">
        <f>VLOOKUP(class[[#This Row],[count_rd]],caltran!$J$2:$P$182,7,FALSE)</f>
        <v>1275.0000000000002</v>
      </c>
      <c r="S2020" s="321">
        <f>VLOOKUP(class[[#This Row],[count_rd]],caltran!$J$2:$P$182,6,FALSE)</f>
        <v>4725</v>
      </c>
      <c r="T2020" s="59">
        <f>IF(AND(class[[#This Row],[flow]]&gt;=class[[#This Row],[low]], class[[#This Row],[flow]]&lt;=class[[#This Row],[high]]),1,0)</f>
        <v>0</v>
      </c>
    </row>
    <row r="2021" spans="1:20">
      <c r="A2021" s="59">
        <v>9684</v>
      </c>
      <c r="B2021" s="59">
        <v>5</v>
      </c>
      <c r="C2021" s="59">
        <v>1</v>
      </c>
      <c r="D2021" s="59">
        <v>2</v>
      </c>
      <c r="E2021" s="59" t="s">
        <v>82</v>
      </c>
      <c r="F2021" s="59">
        <v>4</v>
      </c>
      <c r="G2021" s="227">
        <v>0</v>
      </c>
      <c r="H2021" s="227">
        <v>3</v>
      </c>
      <c r="I2021" s="227">
        <v>14</v>
      </c>
      <c r="J2021" s="59">
        <v>3413</v>
      </c>
      <c r="K2021" s="78">
        <f>VLOOKUP(class[[#This Row],[hwycov_id]],flow[[hwycov_id]:[flow_day]],2,FALSE)</f>
        <v>0</v>
      </c>
      <c r="L2021" s="229">
        <f t="shared" si="96"/>
        <v>-1</v>
      </c>
      <c r="M2021" s="228">
        <f t="shared" si="97"/>
        <v>-3413</v>
      </c>
      <c r="N2021" s="228">
        <f t="shared" si="98"/>
        <v>11648569</v>
      </c>
      <c r="O2021" s="59" t="e">
        <f>VLOOKUP(class[[#This Row],[hwycov_id]],check!$A$2:$P$26,16,FALSE)</f>
        <v>#N/A</v>
      </c>
      <c r="P2021" s="59">
        <v>2045</v>
      </c>
      <c r="Q2021" s="304">
        <f>ROUND(class[[#This Row],[count]],-3)</f>
        <v>3000</v>
      </c>
      <c r="R2021" s="321">
        <f>VLOOKUP(class[[#This Row],[count_rd]],caltran!$J$2:$P$182,7,FALSE)</f>
        <v>1275.0000000000002</v>
      </c>
      <c r="S2021" s="321">
        <f>VLOOKUP(class[[#This Row],[count_rd]],caltran!$J$2:$P$182,6,FALSE)</f>
        <v>4725</v>
      </c>
      <c r="T2021" s="59">
        <f>IF(AND(class[[#This Row],[flow]]&gt;=class[[#This Row],[low]], class[[#This Row],[flow]]&lt;=class[[#This Row],[high]]),1,0)</f>
        <v>0</v>
      </c>
    </row>
    <row r="2022" spans="1:20">
      <c r="A2022" s="59">
        <v>8547</v>
      </c>
      <c r="B2022" s="59">
        <v>5</v>
      </c>
      <c r="C2022" s="59">
        <v>1</v>
      </c>
      <c r="D2022" s="59">
        <v>2</v>
      </c>
      <c r="E2022" s="59" t="s">
        <v>82</v>
      </c>
      <c r="F2022" s="59">
        <v>4</v>
      </c>
      <c r="G2022" s="227">
        <v>0</v>
      </c>
      <c r="H2022" s="227">
        <v>4</v>
      </c>
      <c r="I2022" s="227">
        <v>14</v>
      </c>
      <c r="J2022" s="59">
        <v>3454</v>
      </c>
      <c r="K2022" s="78">
        <f>VLOOKUP(class[[#This Row],[hwycov_id]],flow[[hwycov_id]:[flow_day]],2,FALSE)</f>
        <v>3505.159114</v>
      </c>
      <c r="L2022" s="229">
        <f t="shared" si="96"/>
        <v>1.4811555877243698E-2</v>
      </c>
      <c r="M2022" s="228">
        <f t="shared" si="97"/>
        <v>51.159114000000045</v>
      </c>
      <c r="N2022" s="228">
        <f t="shared" si="98"/>
        <v>2617.2549452650005</v>
      </c>
      <c r="O2022" s="59" t="e">
        <f>VLOOKUP(class[[#This Row],[hwycov_id]],check!$A$2:$P$26,16,FALSE)</f>
        <v>#N/A</v>
      </c>
      <c r="P2022" s="59">
        <v>2046</v>
      </c>
      <c r="Q2022" s="304">
        <f>ROUND(class[[#This Row],[count]],-3)</f>
        <v>3000</v>
      </c>
      <c r="R2022" s="321">
        <f>VLOOKUP(class[[#This Row],[count_rd]],caltran!$J$2:$P$182,7,FALSE)</f>
        <v>1275.0000000000002</v>
      </c>
      <c r="S2022" s="321">
        <f>VLOOKUP(class[[#This Row],[count_rd]],caltran!$J$2:$P$182,6,FALSE)</f>
        <v>4725</v>
      </c>
      <c r="T2022" s="59">
        <f>IF(AND(class[[#This Row],[flow]]&gt;=class[[#This Row],[low]], class[[#This Row],[flow]]&lt;=class[[#This Row],[high]]),1,0)</f>
        <v>1</v>
      </c>
    </row>
    <row r="2023" spans="1:20">
      <c r="A2023" s="59">
        <v>18125</v>
      </c>
      <c r="B2023" s="59">
        <v>5</v>
      </c>
      <c r="C2023" s="59">
        <v>1</v>
      </c>
      <c r="D2023" s="59">
        <v>1</v>
      </c>
      <c r="E2023" s="59" t="s">
        <v>82</v>
      </c>
      <c r="F2023" s="59">
        <v>4</v>
      </c>
      <c r="G2023" s="227">
        <v>0</v>
      </c>
      <c r="H2023" s="227">
        <v>2</v>
      </c>
      <c r="I2023" s="227">
        <v>14</v>
      </c>
      <c r="J2023" s="59">
        <v>3474</v>
      </c>
      <c r="K2023" s="78">
        <f>VLOOKUP(class[[#This Row],[hwycov_id]],flow[[hwycov_id]:[flow_day]],2,FALSE)</f>
        <v>851.40325600000006</v>
      </c>
      <c r="L2023" s="229">
        <f t="shared" si="96"/>
        <v>-0.75492134254461718</v>
      </c>
      <c r="M2023" s="228">
        <f t="shared" si="97"/>
        <v>-2622.5967439999999</v>
      </c>
      <c r="N2023" s="228">
        <f t="shared" si="98"/>
        <v>6878013.6816394012</v>
      </c>
      <c r="O2023" s="59" t="e">
        <f>VLOOKUP(class[[#This Row],[hwycov_id]],check!$A$2:$P$26,16,FALSE)</f>
        <v>#N/A</v>
      </c>
      <c r="P2023" s="59">
        <v>2047</v>
      </c>
      <c r="Q2023" s="304">
        <f>ROUND(class[[#This Row],[count]],-3)</f>
        <v>3000</v>
      </c>
      <c r="R2023" s="321">
        <f>VLOOKUP(class[[#This Row],[count_rd]],caltran!$J$2:$P$182,7,FALSE)</f>
        <v>1275.0000000000002</v>
      </c>
      <c r="S2023" s="321">
        <f>VLOOKUP(class[[#This Row],[count_rd]],caltran!$J$2:$P$182,6,FALSE)</f>
        <v>4725</v>
      </c>
      <c r="T2023" s="59">
        <f>IF(AND(class[[#This Row],[flow]]&gt;=class[[#This Row],[low]], class[[#This Row],[flow]]&lt;=class[[#This Row],[high]]),1,0)</f>
        <v>0</v>
      </c>
    </row>
    <row r="2024" spans="1:20">
      <c r="A2024" s="59">
        <v>1003</v>
      </c>
      <c r="B2024" s="59">
        <v>5</v>
      </c>
      <c r="C2024" s="59">
        <v>1</v>
      </c>
      <c r="D2024" s="59">
        <v>2</v>
      </c>
      <c r="E2024" s="59" t="s">
        <v>82</v>
      </c>
      <c r="F2024" s="59">
        <v>4</v>
      </c>
      <c r="G2024" s="227">
        <v>0</v>
      </c>
      <c r="H2024" s="227">
        <v>5</v>
      </c>
      <c r="I2024" s="227">
        <v>5</v>
      </c>
      <c r="J2024" s="59">
        <v>3500</v>
      </c>
      <c r="K2024" s="78">
        <f>VLOOKUP(class[[#This Row],[hwycov_id]],flow[[hwycov_id]:[flow_day]],2,FALSE)</f>
        <v>4601.5455489999995</v>
      </c>
      <c r="L2024" s="229">
        <f t="shared" si="96"/>
        <v>0.31472729971428559</v>
      </c>
      <c r="M2024" s="228">
        <f t="shared" si="97"/>
        <v>1101.5455489999995</v>
      </c>
      <c r="N2024" s="228">
        <f t="shared" si="98"/>
        <v>1213402.5965217103</v>
      </c>
      <c r="O2024" s="59" t="e">
        <f>VLOOKUP(class[[#This Row],[hwycov_id]],check!$A$2:$P$26,16,FALSE)</f>
        <v>#N/A</v>
      </c>
      <c r="P2024" s="59">
        <v>2048</v>
      </c>
      <c r="Q2024" s="304">
        <f>ROUND(class[[#This Row],[count]],-3)</f>
        <v>4000</v>
      </c>
      <c r="R2024" s="321">
        <f>VLOOKUP(class[[#This Row],[count_rd]],caltran!$J$2:$P$182,7,FALSE)</f>
        <v>1920</v>
      </c>
      <c r="S2024" s="321">
        <f>VLOOKUP(class[[#This Row],[count_rd]],caltran!$J$2:$P$182,6,FALSE)</f>
        <v>6080</v>
      </c>
      <c r="T2024" s="59">
        <f>IF(AND(class[[#This Row],[flow]]&gt;=class[[#This Row],[low]], class[[#This Row],[flow]]&lt;=class[[#This Row],[high]]),1,0)</f>
        <v>1</v>
      </c>
    </row>
    <row r="2025" spans="1:20">
      <c r="A2025" s="59">
        <v>4981</v>
      </c>
      <c r="B2025" s="59">
        <v>5</v>
      </c>
      <c r="C2025" s="59">
        <v>1</v>
      </c>
      <c r="D2025" s="59">
        <v>2</v>
      </c>
      <c r="E2025" s="59" t="s">
        <v>82</v>
      </c>
      <c r="F2025" s="59">
        <v>4</v>
      </c>
      <c r="G2025" s="227">
        <v>0</v>
      </c>
      <c r="H2025" s="227">
        <v>2</v>
      </c>
      <c r="I2025" s="227">
        <v>14</v>
      </c>
      <c r="J2025" s="59">
        <v>3506</v>
      </c>
      <c r="K2025" s="78">
        <f>VLOOKUP(class[[#This Row],[hwycov_id]],flow[[hwycov_id]:[flow_day]],2,FALSE)</f>
        <v>3808.8748209999994</v>
      </c>
      <c r="L2025" s="229">
        <f t="shared" si="96"/>
        <v>8.6387570165430638E-2</v>
      </c>
      <c r="M2025" s="228">
        <f t="shared" si="97"/>
        <v>302.87482099999943</v>
      </c>
      <c r="N2025" s="228">
        <f t="shared" si="98"/>
        <v>91733.157195781692</v>
      </c>
      <c r="O2025" s="59" t="e">
        <f>VLOOKUP(class[[#This Row],[hwycov_id]],check!$A$2:$P$26,16,FALSE)</f>
        <v>#N/A</v>
      </c>
      <c r="P2025" s="59">
        <v>2049</v>
      </c>
      <c r="Q2025" s="304">
        <f>ROUND(class[[#This Row],[count]],-3)</f>
        <v>4000</v>
      </c>
      <c r="R2025" s="321">
        <f>VLOOKUP(class[[#This Row],[count_rd]],caltran!$J$2:$P$182,7,FALSE)</f>
        <v>1920</v>
      </c>
      <c r="S2025" s="321">
        <f>VLOOKUP(class[[#This Row],[count_rd]],caltran!$J$2:$P$182,6,FALSE)</f>
        <v>6080</v>
      </c>
      <c r="T2025" s="59">
        <f>IF(AND(class[[#This Row],[flow]]&gt;=class[[#This Row],[low]], class[[#This Row],[flow]]&lt;=class[[#This Row],[high]]),1,0)</f>
        <v>1</v>
      </c>
    </row>
    <row r="2026" spans="1:20">
      <c r="A2026" s="59">
        <v>8415</v>
      </c>
      <c r="B2026" s="59">
        <v>5</v>
      </c>
      <c r="C2026" s="59">
        <v>1</v>
      </c>
      <c r="D2026" s="59">
        <v>2</v>
      </c>
      <c r="E2026" s="59" t="s">
        <v>82</v>
      </c>
      <c r="F2026" s="59">
        <v>4</v>
      </c>
      <c r="G2026" s="227">
        <v>0</v>
      </c>
      <c r="H2026" s="227">
        <v>3</v>
      </c>
      <c r="I2026" s="227">
        <v>14</v>
      </c>
      <c r="J2026" s="59">
        <v>3520</v>
      </c>
      <c r="K2026" s="78">
        <f>VLOOKUP(class[[#This Row],[hwycov_id]],flow[[hwycov_id]:[flow_day]],2,FALSE)</f>
        <v>6801.7046709999995</v>
      </c>
      <c r="L2026" s="229">
        <f t="shared" si="96"/>
        <v>0.93230246335227251</v>
      </c>
      <c r="M2026" s="228">
        <f t="shared" si="97"/>
        <v>3281.7046709999995</v>
      </c>
      <c r="N2026" s="228">
        <f t="shared" si="98"/>
        <v>10769585.547663216</v>
      </c>
      <c r="O2026" s="59" t="e">
        <f>VLOOKUP(class[[#This Row],[hwycov_id]],check!$A$2:$P$26,16,FALSE)</f>
        <v>#N/A</v>
      </c>
      <c r="P2026" s="59">
        <v>2050</v>
      </c>
      <c r="Q2026" s="304">
        <f>ROUND(class[[#This Row],[count]],-3)</f>
        <v>4000</v>
      </c>
      <c r="R2026" s="321">
        <f>VLOOKUP(class[[#This Row],[count_rd]],caltran!$J$2:$P$182,7,FALSE)</f>
        <v>1920</v>
      </c>
      <c r="S2026" s="321">
        <f>VLOOKUP(class[[#This Row],[count_rd]],caltran!$J$2:$P$182,6,FALSE)</f>
        <v>6080</v>
      </c>
      <c r="T2026" s="59">
        <f>IF(AND(class[[#This Row],[flow]]&gt;=class[[#This Row],[low]], class[[#This Row],[flow]]&lt;=class[[#This Row],[high]]),1,0)</f>
        <v>0</v>
      </c>
    </row>
    <row r="2027" spans="1:20">
      <c r="A2027" s="59">
        <v>30995</v>
      </c>
      <c r="B2027" s="59">
        <v>5</v>
      </c>
      <c r="C2027" s="59">
        <v>1</v>
      </c>
      <c r="D2027" s="59">
        <v>2</v>
      </c>
      <c r="E2027" s="59" t="s">
        <v>82</v>
      </c>
      <c r="F2027" s="59">
        <v>4</v>
      </c>
      <c r="G2027" s="227">
        <v>0</v>
      </c>
      <c r="H2027" s="227">
        <v>2</v>
      </c>
      <c r="I2027" s="227">
        <v>14</v>
      </c>
      <c r="J2027" s="59">
        <v>3535</v>
      </c>
      <c r="K2027" s="78">
        <f>VLOOKUP(class[[#This Row],[hwycov_id]],flow[[hwycov_id]:[flow_day]],2,FALSE)</f>
        <v>11522.282005000001</v>
      </c>
      <c r="L2027" s="229">
        <f t="shared" si="96"/>
        <v>2.2594857157001416</v>
      </c>
      <c r="M2027" s="228">
        <f t="shared" si="97"/>
        <v>7987.2820050000009</v>
      </c>
      <c r="N2027" s="228">
        <f t="shared" si="98"/>
        <v>63796673.827396832</v>
      </c>
      <c r="O2027" s="59" t="e">
        <f>VLOOKUP(class[[#This Row],[hwycov_id]],check!$A$2:$P$26,16,FALSE)</f>
        <v>#N/A</v>
      </c>
      <c r="P2027" s="59">
        <v>2051</v>
      </c>
      <c r="Q2027" s="304">
        <f>ROUND(class[[#This Row],[count]],-3)</f>
        <v>4000</v>
      </c>
      <c r="R2027" s="321">
        <f>VLOOKUP(class[[#This Row],[count_rd]],caltran!$J$2:$P$182,7,FALSE)</f>
        <v>1920</v>
      </c>
      <c r="S2027" s="321">
        <f>VLOOKUP(class[[#This Row],[count_rd]],caltran!$J$2:$P$182,6,FALSE)</f>
        <v>6080</v>
      </c>
      <c r="T2027" s="59">
        <f>IF(AND(class[[#This Row],[flow]]&gt;=class[[#This Row],[low]], class[[#This Row],[flow]]&lt;=class[[#This Row],[high]]),1,0)</f>
        <v>0</v>
      </c>
    </row>
    <row r="2028" spans="1:20">
      <c r="A2028" s="59">
        <v>18577</v>
      </c>
      <c r="B2028" s="59">
        <v>5</v>
      </c>
      <c r="C2028" s="59">
        <v>1</v>
      </c>
      <c r="D2028" s="59">
        <v>1</v>
      </c>
      <c r="E2028" s="59" t="s">
        <v>82</v>
      </c>
      <c r="F2028" s="59">
        <v>4</v>
      </c>
      <c r="G2028" s="227">
        <v>0</v>
      </c>
      <c r="H2028" s="227">
        <v>1</v>
      </c>
      <c r="I2028" s="227">
        <v>14</v>
      </c>
      <c r="J2028" s="59">
        <v>3547</v>
      </c>
      <c r="K2028" s="78">
        <f>VLOOKUP(class[[#This Row],[hwycov_id]],flow[[hwycov_id]:[flow_day]],2,FALSE)</f>
        <v>4115.0472090000003</v>
      </c>
      <c r="L2028" s="229">
        <f t="shared" si="96"/>
        <v>0.16014863518466327</v>
      </c>
      <c r="M2028" s="228">
        <f t="shared" si="97"/>
        <v>568.04720900000029</v>
      </c>
      <c r="N2028" s="228">
        <f t="shared" si="98"/>
        <v>322677.63165269</v>
      </c>
      <c r="O2028" s="59" t="e">
        <f>VLOOKUP(class[[#This Row],[hwycov_id]],check!$A$2:$P$26,16,FALSE)</f>
        <v>#N/A</v>
      </c>
      <c r="P2028" s="59">
        <v>2052</v>
      </c>
      <c r="Q2028" s="304">
        <f>ROUND(class[[#This Row],[count]],-3)</f>
        <v>4000</v>
      </c>
      <c r="R2028" s="321">
        <f>VLOOKUP(class[[#This Row],[count_rd]],caltran!$J$2:$P$182,7,FALSE)</f>
        <v>1920</v>
      </c>
      <c r="S2028" s="321">
        <f>VLOOKUP(class[[#This Row],[count_rd]],caltran!$J$2:$P$182,6,FALSE)</f>
        <v>6080</v>
      </c>
      <c r="T2028" s="59">
        <f>IF(AND(class[[#This Row],[flow]]&gt;=class[[#This Row],[low]], class[[#This Row],[flow]]&lt;=class[[#This Row],[high]]),1,0)</f>
        <v>1</v>
      </c>
    </row>
    <row r="2029" spans="1:20">
      <c r="A2029" s="59">
        <v>8361</v>
      </c>
      <c r="B2029" s="59">
        <v>5</v>
      </c>
      <c r="C2029" s="59">
        <v>1</v>
      </c>
      <c r="D2029" s="59">
        <v>2</v>
      </c>
      <c r="E2029" s="59" t="s">
        <v>82</v>
      </c>
      <c r="F2029" s="59">
        <v>4</v>
      </c>
      <c r="G2029" s="227">
        <v>0</v>
      </c>
      <c r="H2029" s="227">
        <v>3</v>
      </c>
      <c r="I2029" s="227">
        <v>14</v>
      </c>
      <c r="J2029" s="59">
        <v>3552</v>
      </c>
      <c r="K2029" s="78">
        <f>VLOOKUP(class[[#This Row],[hwycov_id]],flow[[hwycov_id]:[flow_day]],2,FALSE)</f>
        <v>901.01809800000001</v>
      </c>
      <c r="L2029" s="229">
        <f t="shared" si="96"/>
        <v>-0.74633499493243249</v>
      </c>
      <c r="M2029" s="228">
        <f t="shared" si="97"/>
        <v>-2650.981902</v>
      </c>
      <c r="N2029" s="228">
        <f t="shared" si="98"/>
        <v>7027705.0447315378</v>
      </c>
      <c r="O2029" s="59" t="e">
        <f>VLOOKUP(class[[#This Row],[hwycov_id]],check!$A$2:$P$26,16,FALSE)</f>
        <v>#N/A</v>
      </c>
      <c r="P2029" s="59">
        <v>2053</v>
      </c>
      <c r="Q2029" s="304">
        <f>ROUND(class[[#This Row],[count]],-3)</f>
        <v>4000</v>
      </c>
      <c r="R2029" s="321">
        <f>VLOOKUP(class[[#This Row],[count_rd]],caltran!$J$2:$P$182,7,FALSE)</f>
        <v>1920</v>
      </c>
      <c r="S2029" s="321">
        <f>VLOOKUP(class[[#This Row],[count_rd]],caltran!$J$2:$P$182,6,FALSE)</f>
        <v>6080</v>
      </c>
      <c r="T2029" s="59">
        <f>IF(AND(class[[#This Row],[flow]]&gt;=class[[#This Row],[low]], class[[#This Row],[flow]]&lt;=class[[#This Row],[high]]),1,0)</f>
        <v>0</v>
      </c>
    </row>
    <row r="2030" spans="1:20">
      <c r="A2030" s="59">
        <v>6305</v>
      </c>
      <c r="B2030" s="59">
        <v>5</v>
      </c>
      <c r="C2030" s="59">
        <v>1</v>
      </c>
      <c r="D2030" s="59">
        <v>2</v>
      </c>
      <c r="E2030" s="59" t="s">
        <v>82</v>
      </c>
      <c r="F2030" s="59">
        <v>4</v>
      </c>
      <c r="G2030" s="227">
        <v>0</v>
      </c>
      <c r="H2030" s="227">
        <v>3</v>
      </c>
      <c r="I2030" s="227">
        <v>14</v>
      </c>
      <c r="J2030" s="59">
        <v>3553</v>
      </c>
      <c r="K2030" s="78">
        <f>VLOOKUP(class[[#This Row],[hwycov_id]],flow[[hwycov_id]:[flow_day]],2,FALSE)</f>
        <v>8531.319864000001</v>
      </c>
      <c r="L2030" s="229">
        <f t="shared" si="96"/>
        <v>1.4011595451730936</v>
      </c>
      <c r="M2030" s="228">
        <f t="shared" si="97"/>
        <v>4978.319864000001</v>
      </c>
      <c r="N2030" s="228">
        <f t="shared" si="98"/>
        <v>24783668.668296989</v>
      </c>
      <c r="O2030" s="59" t="e">
        <f>VLOOKUP(class[[#This Row],[hwycov_id]],check!$A$2:$P$26,16,FALSE)</f>
        <v>#N/A</v>
      </c>
      <c r="P2030" s="59">
        <v>2054</v>
      </c>
      <c r="Q2030" s="304">
        <f>ROUND(class[[#This Row],[count]],-3)</f>
        <v>4000</v>
      </c>
      <c r="R2030" s="321">
        <f>VLOOKUP(class[[#This Row],[count_rd]],caltran!$J$2:$P$182,7,FALSE)</f>
        <v>1920</v>
      </c>
      <c r="S2030" s="321">
        <f>VLOOKUP(class[[#This Row],[count_rd]],caltran!$J$2:$P$182,6,FALSE)</f>
        <v>6080</v>
      </c>
      <c r="T2030" s="59">
        <f>IF(AND(class[[#This Row],[flow]]&gt;=class[[#This Row],[low]], class[[#This Row],[flow]]&lt;=class[[#This Row],[high]]),1,0)</f>
        <v>0</v>
      </c>
    </row>
    <row r="2031" spans="1:20">
      <c r="A2031" s="59">
        <v>22102</v>
      </c>
      <c r="B2031" s="59">
        <v>5</v>
      </c>
      <c r="C2031" s="59">
        <v>1</v>
      </c>
      <c r="D2031" s="59">
        <v>2</v>
      </c>
      <c r="E2031" s="59" t="s">
        <v>82</v>
      </c>
      <c r="F2031" s="59">
        <v>4</v>
      </c>
      <c r="G2031" s="227">
        <v>0</v>
      </c>
      <c r="H2031" s="227">
        <v>3</v>
      </c>
      <c r="I2031" s="227">
        <v>14</v>
      </c>
      <c r="J2031" s="59">
        <v>3594</v>
      </c>
      <c r="K2031" s="78">
        <f>VLOOKUP(class[[#This Row],[hwycov_id]],flow[[hwycov_id]:[flow_day]],2,FALSE)</f>
        <v>3212.7547160000004</v>
      </c>
      <c r="L2031" s="229">
        <f t="shared" si="96"/>
        <v>-0.10607826488592087</v>
      </c>
      <c r="M2031" s="228">
        <f t="shared" si="97"/>
        <v>-381.24528399999963</v>
      </c>
      <c r="N2031" s="228">
        <f t="shared" si="98"/>
        <v>145347.96657224037</v>
      </c>
      <c r="O2031" s="59" t="e">
        <f>VLOOKUP(class[[#This Row],[hwycov_id]],check!$A$2:$P$26,16,FALSE)</f>
        <v>#N/A</v>
      </c>
      <c r="P2031" s="59">
        <v>2055</v>
      </c>
      <c r="Q2031" s="304">
        <f>ROUND(class[[#This Row],[count]],-3)</f>
        <v>4000</v>
      </c>
      <c r="R2031" s="321">
        <f>VLOOKUP(class[[#This Row],[count_rd]],caltran!$J$2:$P$182,7,FALSE)</f>
        <v>1920</v>
      </c>
      <c r="S2031" s="321">
        <f>VLOOKUP(class[[#This Row],[count_rd]],caltran!$J$2:$P$182,6,FALSE)</f>
        <v>6080</v>
      </c>
      <c r="T2031" s="59">
        <f>IF(AND(class[[#This Row],[flow]]&gt;=class[[#This Row],[low]], class[[#This Row],[flow]]&lt;=class[[#This Row],[high]]),1,0)</f>
        <v>1</v>
      </c>
    </row>
    <row r="2032" spans="1:20">
      <c r="A2032" s="59">
        <v>5817</v>
      </c>
      <c r="B2032" s="59">
        <v>5</v>
      </c>
      <c r="C2032" s="59">
        <v>1</v>
      </c>
      <c r="D2032" s="59">
        <v>2</v>
      </c>
      <c r="E2032" s="59" t="s">
        <v>82</v>
      </c>
      <c r="F2032" s="59">
        <v>4</v>
      </c>
      <c r="G2032" s="227">
        <v>0</v>
      </c>
      <c r="H2032" s="227">
        <v>2</v>
      </c>
      <c r="I2032" s="227">
        <v>14</v>
      </c>
      <c r="J2032" s="59">
        <v>3625</v>
      </c>
      <c r="K2032" s="78">
        <f>VLOOKUP(class[[#This Row],[hwycov_id]],flow[[hwycov_id]:[flow_day]],2,FALSE)</f>
        <v>426.344223</v>
      </c>
      <c r="L2032" s="229">
        <f t="shared" si="96"/>
        <v>-0.88238780055172417</v>
      </c>
      <c r="M2032" s="228">
        <f t="shared" si="97"/>
        <v>-3198.6557769999999</v>
      </c>
      <c r="N2032" s="228">
        <f t="shared" si="98"/>
        <v>10231398.779735474</v>
      </c>
      <c r="O2032" s="59" t="e">
        <f>VLOOKUP(class[[#This Row],[hwycov_id]],check!$A$2:$P$26,16,FALSE)</f>
        <v>#N/A</v>
      </c>
      <c r="P2032" s="59">
        <v>2056</v>
      </c>
      <c r="Q2032" s="304">
        <f>ROUND(class[[#This Row],[count]],-3)</f>
        <v>4000</v>
      </c>
      <c r="R2032" s="321">
        <f>VLOOKUP(class[[#This Row],[count_rd]],caltran!$J$2:$P$182,7,FALSE)</f>
        <v>1920</v>
      </c>
      <c r="S2032" s="321">
        <f>VLOOKUP(class[[#This Row],[count_rd]],caltran!$J$2:$P$182,6,FALSE)</f>
        <v>6080</v>
      </c>
      <c r="T2032" s="59">
        <f>IF(AND(class[[#This Row],[flow]]&gt;=class[[#This Row],[low]], class[[#This Row],[flow]]&lt;=class[[#This Row],[high]]),1,0)</f>
        <v>0</v>
      </c>
    </row>
    <row r="2033" spans="1:20">
      <c r="A2033" s="59">
        <v>10184</v>
      </c>
      <c r="B2033" s="59">
        <v>5</v>
      </c>
      <c r="C2033" s="59">
        <v>1</v>
      </c>
      <c r="D2033" s="59">
        <v>2</v>
      </c>
      <c r="E2033" s="59" t="s">
        <v>82</v>
      </c>
      <c r="F2033" s="59">
        <v>4</v>
      </c>
      <c r="G2033" s="227">
        <v>0</v>
      </c>
      <c r="H2033" s="227">
        <v>2</v>
      </c>
      <c r="I2033" s="227">
        <v>14</v>
      </c>
      <c r="J2033" s="59">
        <v>3662</v>
      </c>
      <c r="K2033" s="78">
        <f>VLOOKUP(class[[#This Row],[hwycov_id]],flow[[hwycov_id]:[flow_day]],2,FALSE)</f>
        <v>821.80429000000004</v>
      </c>
      <c r="L2033" s="229">
        <f t="shared" si="96"/>
        <v>-0.7755859393773894</v>
      </c>
      <c r="M2033" s="228">
        <f t="shared" si="97"/>
        <v>-2840.19571</v>
      </c>
      <c r="N2033" s="228">
        <f t="shared" si="98"/>
        <v>8066711.6711024037</v>
      </c>
      <c r="O2033" s="59" t="e">
        <f>VLOOKUP(class[[#This Row],[hwycov_id]],check!$A$2:$P$26,16,FALSE)</f>
        <v>#N/A</v>
      </c>
      <c r="P2033" s="59">
        <v>2057</v>
      </c>
      <c r="Q2033" s="304">
        <f>ROUND(class[[#This Row],[count]],-3)</f>
        <v>4000</v>
      </c>
      <c r="R2033" s="321">
        <f>VLOOKUP(class[[#This Row],[count_rd]],caltran!$J$2:$P$182,7,FALSE)</f>
        <v>1920</v>
      </c>
      <c r="S2033" s="321">
        <f>VLOOKUP(class[[#This Row],[count_rd]],caltran!$J$2:$P$182,6,FALSE)</f>
        <v>6080</v>
      </c>
      <c r="T2033" s="59">
        <f>IF(AND(class[[#This Row],[flow]]&gt;=class[[#This Row],[low]], class[[#This Row],[flow]]&lt;=class[[#This Row],[high]]),1,0)</f>
        <v>0</v>
      </c>
    </row>
    <row r="2034" spans="1:20">
      <c r="A2034" s="59">
        <v>8464</v>
      </c>
      <c r="B2034" s="59">
        <v>5</v>
      </c>
      <c r="C2034" s="59">
        <v>1</v>
      </c>
      <c r="D2034" s="59">
        <v>2</v>
      </c>
      <c r="E2034" s="59" t="s">
        <v>82</v>
      </c>
      <c r="F2034" s="59">
        <v>4</v>
      </c>
      <c r="G2034" s="227">
        <v>0</v>
      </c>
      <c r="H2034" s="227">
        <v>3</v>
      </c>
      <c r="I2034" s="227">
        <v>14</v>
      </c>
      <c r="J2034" s="59">
        <v>3687</v>
      </c>
      <c r="K2034" s="78">
        <f>VLOOKUP(class[[#This Row],[hwycov_id]],flow[[hwycov_id]:[flow_day]],2,FALSE)</f>
        <v>2469.143853</v>
      </c>
      <c r="L2034" s="229">
        <f t="shared" si="96"/>
        <v>-0.33031086167615942</v>
      </c>
      <c r="M2034" s="228">
        <f t="shared" si="97"/>
        <v>-1217.856147</v>
      </c>
      <c r="N2034" s="228">
        <f t="shared" si="98"/>
        <v>1483173.5947856854</v>
      </c>
      <c r="O2034" s="59" t="e">
        <f>VLOOKUP(class[[#This Row],[hwycov_id]],check!$A$2:$P$26,16,FALSE)</f>
        <v>#N/A</v>
      </c>
      <c r="P2034" s="59">
        <v>2058</v>
      </c>
      <c r="Q2034" s="304">
        <f>ROUND(class[[#This Row],[count]],-3)</f>
        <v>4000</v>
      </c>
      <c r="R2034" s="321">
        <f>VLOOKUP(class[[#This Row],[count_rd]],caltran!$J$2:$P$182,7,FALSE)</f>
        <v>1920</v>
      </c>
      <c r="S2034" s="321">
        <f>VLOOKUP(class[[#This Row],[count_rd]],caltran!$J$2:$P$182,6,FALSE)</f>
        <v>6080</v>
      </c>
      <c r="T2034" s="59">
        <f>IF(AND(class[[#This Row],[flow]]&gt;=class[[#This Row],[low]], class[[#This Row],[flow]]&lt;=class[[#This Row],[high]]),1,0)</f>
        <v>1</v>
      </c>
    </row>
    <row r="2035" spans="1:20">
      <c r="A2035" s="59">
        <v>17935</v>
      </c>
      <c r="B2035" s="59">
        <v>5</v>
      </c>
      <c r="C2035" s="59">
        <v>1</v>
      </c>
      <c r="D2035" s="59">
        <v>2</v>
      </c>
      <c r="E2035" s="59" t="s">
        <v>82</v>
      </c>
      <c r="F2035" s="59">
        <v>4</v>
      </c>
      <c r="G2035" s="227">
        <v>0</v>
      </c>
      <c r="H2035" s="227">
        <v>6</v>
      </c>
      <c r="I2035" s="227">
        <v>17</v>
      </c>
      <c r="J2035" s="59">
        <v>3700</v>
      </c>
      <c r="K2035" s="78">
        <f>VLOOKUP(class[[#This Row],[hwycov_id]],flow[[hwycov_id]:[flow_day]],2,FALSE)</f>
        <v>2996.8379660000001</v>
      </c>
      <c r="L2035" s="229">
        <f t="shared" si="96"/>
        <v>-0.19004379297297291</v>
      </c>
      <c r="M2035" s="228">
        <f t="shared" si="97"/>
        <v>-703.16203399999995</v>
      </c>
      <c r="N2035" s="228">
        <f t="shared" si="98"/>
        <v>494436.84605901706</v>
      </c>
      <c r="O2035" s="59" t="e">
        <f>VLOOKUP(class[[#This Row],[hwycov_id]],check!$A$2:$P$26,16,FALSE)</f>
        <v>#N/A</v>
      </c>
      <c r="P2035" s="59">
        <v>2059</v>
      </c>
      <c r="Q2035" s="304">
        <f>ROUND(class[[#This Row],[count]],-3)</f>
        <v>4000</v>
      </c>
      <c r="R2035" s="321">
        <f>VLOOKUP(class[[#This Row],[count_rd]],caltran!$J$2:$P$182,7,FALSE)</f>
        <v>1920</v>
      </c>
      <c r="S2035" s="321">
        <f>VLOOKUP(class[[#This Row],[count_rd]],caltran!$J$2:$P$182,6,FALSE)</f>
        <v>6080</v>
      </c>
      <c r="T2035" s="59">
        <f>IF(AND(class[[#This Row],[flow]]&gt;=class[[#This Row],[low]], class[[#This Row],[flow]]&lt;=class[[#This Row],[high]]),1,0)</f>
        <v>1</v>
      </c>
    </row>
    <row r="2036" spans="1:20">
      <c r="A2036" s="59">
        <v>8425</v>
      </c>
      <c r="B2036" s="59">
        <v>5</v>
      </c>
      <c r="C2036" s="59">
        <v>1</v>
      </c>
      <c r="D2036" s="59">
        <v>2</v>
      </c>
      <c r="E2036" s="59" t="s">
        <v>82</v>
      </c>
      <c r="F2036" s="59">
        <v>4</v>
      </c>
      <c r="G2036" s="227">
        <v>0</v>
      </c>
      <c r="H2036" s="227">
        <v>3</v>
      </c>
      <c r="I2036" s="227">
        <v>14</v>
      </c>
      <c r="J2036" s="59">
        <v>3712</v>
      </c>
      <c r="K2036" s="78">
        <f>VLOOKUP(class[[#This Row],[hwycov_id]],flow[[hwycov_id]:[flow_day]],2,FALSE)</f>
        <v>5876.8674300000002</v>
      </c>
      <c r="L2036" s="229">
        <f t="shared" si="96"/>
        <v>0.58320782058189669</v>
      </c>
      <c r="M2036" s="228">
        <f t="shared" si="97"/>
        <v>2164.8674300000002</v>
      </c>
      <c r="N2036" s="228">
        <f t="shared" si="98"/>
        <v>4686650.989474806</v>
      </c>
      <c r="O2036" s="59" t="e">
        <f>VLOOKUP(class[[#This Row],[hwycov_id]],check!$A$2:$P$26,16,FALSE)</f>
        <v>#N/A</v>
      </c>
      <c r="P2036" s="59">
        <v>2060</v>
      </c>
      <c r="Q2036" s="304">
        <f>ROUND(class[[#This Row],[count]],-3)</f>
        <v>4000</v>
      </c>
      <c r="R2036" s="321">
        <f>VLOOKUP(class[[#This Row],[count_rd]],caltran!$J$2:$P$182,7,FALSE)</f>
        <v>1920</v>
      </c>
      <c r="S2036" s="321">
        <f>VLOOKUP(class[[#This Row],[count_rd]],caltran!$J$2:$P$182,6,FALSE)</f>
        <v>6080</v>
      </c>
      <c r="T2036" s="59">
        <f>IF(AND(class[[#This Row],[flow]]&gt;=class[[#This Row],[low]], class[[#This Row],[flow]]&lt;=class[[#This Row],[high]]),1,0)</f>
        <v>1</v>
      </c>
    </row>
    <row r="2037" spans="1:20">
      <c r="A2037" s="59">
        <v>9987</v>
      </c>
      <c r="B2037" s="59">
        <v>5</v>
      </c>
      <c r="C2037" s="59">
        <v>1</v>
      </c>
      <c r="D2037" s="59">
        <v>2</v>
      </c>
      <c r="E2037" s="59" t="s">
        <v>82</v>
      </c>
      <c r="F2037" s="59">
        <v>4</v>
      </c>
      <c r="G2037" s="227">
        <v>0</v>
      </c>
      <c r="H2037" s="227">
        <v>2</v>
      </c>
      <c r="I2037" s="227">
        <v>14</v>
      </c>
      <c r="J2037" s="59">
        <v>3733</v>
      </c>
      <c r="K2037" s="78">
        <f>VLOOKUP(class[[#This Row],[hwycov_id]],flow[[hwycov_id]:[flow_day]],2,FALSE)</f>
        <v>7024.2494399999996</v>
      </c>
      <c r="L2037" s="229">
        <f t="shared" si="96"/>
        <v>0.88166339137422978</v>
      </c>
      <c r="M2037" s="228">
        <f t="shared" si="97"/>
        <v>3291.2494399999996</v>
      </c>
      <c r="N2037" s="228">
        <f t="shared" si="98"/>
        <v>10832322.876300311</v>
      </c>
      <c r="O2037" s="59" t="e">
        <f>VLOOKUP(class[[#This Row],[hwycov_id]],check!$A$2:$P$26,16,FALSE)</f>
        <v>#N/A</v>
      </c>
      <c r="P2037" s="59">
        <v>2061</v>
      </c>
      <c r="Q2037" s="304">
        <f>ROUND(class[[#This Row],[count]],-3)</f>
        <v>4000</v>
      </c>
      <c r="R2037" s="321">
        <f>VLOOKUP(class[[#This Row],[count_rd]],caltran!$J$2:$P$182,7,FALSE)</f>
        <v>1920</v>
      </c>
      <c r="S2037" s="321">
        <f>VLOOKUP(class[[#This Row],[count_rd]],caltran!$J$2:$P$182,6,FALSE)</f>
        <v>6080</v>
      </c>
      <c r="T2037" s="59">
        <f>IF(AND(class[[#This Row],[flow]]&gt;=class[[#This Row],[low]], class[[#This Row],[flow]]&lt;=class[[#This Row],[high]]),1,0)</f>
        <v>0</v>
      </c>
    </row>
    <row r="2038" spans="1:20">
      <c r="A2038" s="59">
        <v>5720</v>
      </c>
      <c r="B2038" s="59">
        <v>5</v>
      </c>
      <c r="C2038" s="59">
        <v>1</v>
      </c>
      <c r="D2038" s="59">
        <v>2</v>
      </c>
      <c r="E2038" s="59" t="s">
        <v>82</v>
      </c>
      <c r="F2038" s="59">
        <v>4</v>
      </c>
      <c r="G2038" s="227">
        <v>0</v>
      </c>
      <c r="H2038" s="227">
        <v>2</v>
      </c>
      <c r="I2038" s="227">
        <v>14</v>
      </c>
      <c r="J2038" s="59">
        <v>3779</v>
      </c>
      <c r="K2038" s="78">
        <f>VLOOKUP(class[[#This Row],[hwycov_id]],flow[[hwycov_id]:[flow_day]],2,FALSE)</f>
        <v>4734.7633820000001</v>
      </c>
      <c r="L2038" s="229">
        <f t="shared" si="96"/>
        <v>0.25291436411749135</v>
      </c>
      <c r="M2038" s="228">
        <f t="shared" si="97"/>
        <v>955.76338200000009</v>
      </c>
      <c r="N2038" s="228">
        <f t="shared" si="98"/>
        <v>913483.64237207815</v>
      </c>
      <c r="O2038" s="59" t="e">
        <f>VLOOKUP(class[[#This Row],[hwycov_id]],check!$A$2:$P$26,16,FALSE)</f>
        <v>#N/A</v>
      </c>
      <c r="P2038" s="59">
        <v>2062</v>
      </c>
      <c r="Q2038" s="304">
        <f>ROUND(class[[#This Row],[count]],-3)</f>
        <v>4000</v>
      </c>
      <c r="R2038" s="321">
        <f>VLOOKUP(class[[#This Row],[count_rd]],caltran!$J$2:$P$182,7,FALSE)</f>
        <v>1920</v>
      </c>
      <c r="S2038" s="321">
        <f>VLOOKUP(class[[#This Row],[count_rd]],caltran!$J$2:$P$182,6,FALSE)</f>
        <v>6080</v>
      </c>
      <c r="T2038" s="59">
        <f>IF(AND(class[[#This Row],[flow]]&gt;=class[[#This Row],[low]], class[[#This Row],[flow]]&lt;=class[[#This Row],[high]]),1,0)</f>
        <v>1</v>
      </c>
    </row>
    <row r="2039" spans="1:20">
      <c r="A2039" s="59">
        <v>16601</v>
      </c>
      <c r="B2039" s="59">
        <v>5</v>
      </c>
      <c r="C2039" s="59">
        <v>1</v>
      </c>
      <c r="D2039" s="59">
        <v>2</v>
      </c>
      <c r="E2039" s="59" t="s">
        <v>82</v>
      </c>
      <c r="F2039" s="59">
        <v>4</v>
      </c>
      <c r="G2039" s="227">
        <v>0</v>
      </c>
      <c r="H2039" s="227">
        <v>2</v>
      </c>
      <c r="I2039" s="227">
        <v>14</v>
      </c>
      <c r="J2039" s="59">
        <v>3788</v>
      </c>
      <c r="K2039" s="78">
        <f>VLOOKUP(class[[#This Row],[hwycov_id]],flow[[hwycov_id]:[flow_day]],2,FALSE)</f>
        <v>3785.3262729999997</v>
      </c>
      <c r="L2039" s="229">
        <f t="shared" si="96"/>
        <v>-7.0584134107720686E-4</v>
      </c>
      <c r="M2039" s="228">
        <f t="shared" si="97"/>
        <v>-2.6737270000003264</v>
      </c>
      <c r="N2039" s="228">
        <f t="shared" si="98"/>
        <v>7.1488160705307449</v>
      </c>
      <c r="O2039" s="59" t="e">
        <f>VLOOKUP(class[[#This Row],[hwycov_id]],check!$A$2:$P$26,16,FALSE)</f>
        <v>#N/A</v>
      </c>
      <c r="P2039" s="59">
        <v>2063</v>
      </c>
      <c r="Q2039" s="304">
        <f>ROUND(class[[#This Row],[count]],-3)</f>
        <v>4000</v>
      </c>
      <c r="R2039" s="321">
        <f>VLOOKUP(class[[#This Row],[count_rd]],caltran!$J$2:$P$182,7,FALSE)</f>
        <v>1920</v>
      </c>
      <c r="S2039" s="321">
        <f>VLOOKUP(class[[#This Row],[count_rd]],caltran!$J$2:$P$182,6,FALSE)</f>
        <v>6080</v>
      </c>
      <c r="T2039" s="59">
        <f>IF(AND(class[[#This Row],[flow]]&gt;=class[[#This Row],[low]], class[[#This Row],[flow]]&lt;=class[[#This Row],[high]]),1,0)</f>
        <v>1</v>
      </c>
    </row>
    <row r="2040" spans="1:20">
      <c r="A2040" s="59">
        <v>7277</v>
      </c>
      <c r="B2040" s="59">
        <v>5</v>
      </c>
      <c r="C2040" s="59">
        <v>1</v>
      </c>
      <c r="D2040" s="59">
        <v>2</v>
      </c>
      <c r="E2040" s="59" t="s">
        <v>82</v>
      </c>
      <c r="F2040" s="59">
        <v>4</v>
      </c>
      <c r="G2040" s="227">
        <v>0</v>
      </c>
      <c r="H2040" s="227">
        <v>6</v>
      </c>
      <c r="I2040" s="227">
        <v>12</v>
      </c>
      <c r="J2040" s="59">
        <v>3800</v>
      </c>
      <c r="K2040" s="78">
        <f>VLOOKUP(class[[#This Row],[hwycov_id]],flow[[hwycov_id]:[flow_day]],2,FALSE)</f>
        <v>3627.5424430000003</v>
      </c>
      <c r="L2040" s="229">
        <f t="shared" si="96"/>
        <v>-4.5383567631578914E-2</v>
      </c>
      <c r="M2040" s="228">
        <f t="shared" si="97"/>
        <v>-172.45755699999972</v>
      </c>
      <c r="N2040" s="228">
        <f t="shared" si="98"/>
        <v>29741.608966408156</v>
      </c>
      <c r="O2040" s="59" t="e">
        <f>VLOOKUP(class[[#This Row],[hwycov_id]],check!$A$2:$P$26,16,FALSE)</f>
        <v>#N/A</v>
      </c>
      <c r="P2040" s="59">
        <v>2064</v>
      </c>
      <c r="Q2040" s="304">
        <f>ROUND(class[[#This Row],[count]],-3)</f>
        <v>4000</v>
      </c>
      <c r="R2040" s="321">
        <f>VLOOKUP(class[[#This Row],[count_rd]],caltran!$J$2:$P$182,7,FALSE)</f>
        <v>1920</v>
      </c>
      <c r="S2040" s="321">
        <f>VLOOKUP(class[[#This Row],[count_rd]],caltran!$J$2:$P$182,6,FALSE)</f>
        <v>6080</v>
      </c>
      <c r="T2040" s="59">
        <f>IF(AND(class[[#This Row],[flow]]&gt;=class[[#This Row],[low]], class[[#This Row],[flow]]&lt;=class[[#This Row],[high]]),1,0)</f>
        <v>1</v>
      </c>
    </row>
    <row r="2041" spans="1:20">
      <c r="A2041" s="59">
        <v>15306</v>
      </c>
      <c r="B2041" s="59">
        <v>5</v>
      </c>
      <c r="C2041" s="59">
        <v>1</v>
      </c>
      <c r="D2041" s="59">
        <v>2</v>
      </c>
      <c r="E2041" s="59" t="s">
        <v>82</v>
      </c>
      <c r="F2041" s="59">
        <v>4</v>
      </c>
      <c r="G2041" s="227">
        <v>0</v>
      </c>
      <c r="H2041" s="227">
        <v>3</v>
      </c>
      <c r="I2041" s="227">
        <v>14</v>
      </c>
      <c r="J2041" s="59">
        <v>3808</v>
      </c>
      <c r="K2041" s="78">
        <f>VLOOKUP(class[[#This Row],[hwycov_id]],flow[[hwycov_id]:[flow_day]],2,FALSE)</f>
        <v>5226.654896</v>
      </c>
      <c r="L2041" s="229">
        <f t="shared" si="96"/>
        <v>0.37254592857142854</v>
      </c>
      <c r="M2041" s="228">
        <f t="shared" si="97"/>
        <v>1418.654896</v>
      </c>
      <c r="N2041" s="228">
        <f t="shared" si="98"/>
        <v>2012581.7139447709</v>
      </c>
      <c r="O2041" s="59" t="e">
        <f>VLOOKUP(class[[#This Row],[hwycov_id]],check!$A$2:$P$26,16,FALSE)</f>
        <v>#N/A</v>
      </c>
      <c r="P2041" s="59">
        <v>2065</v>
      </c>
      <c r="Q2041" s="304">
        <f>ROUND(class[[#This Row],[count]],-3)</f>
        <v>4000</v>
      </c>
      <c r="R2041" s="321">
        <f>VLOOKUP(class[[#This Row],[count_rd]],caltran!$J$2:$P$182,7,FALSE)</f>
        <v>1920</v>
      </c>
      <c r="S2041" s="321">
        <f>VLOOKUP(class[[#This Row],[count_rd]],caltran!$J$2:$P$182,6,FALSE)</f>
        <v>6080</v>
      </c>
      <c r="T2041" s="59">
        <f>IF(AND(class[[#This Row],[flow]]&gt;=class[[#This Row],[low]], class[[#This Row],[flow]]&lt;=class[[#This Row],[high]]),1,0)</f>
        <v>1</v>
      </c>
    </row>
    <row r="2042" spans="1:20">
      <c r="A2042" s="59">
        <v>15253</v>
      </c>
      <c r="B2042" s="59">
        <v>5</v>
      </c>
      <c r="C2042" s="59">
        <v>1</v>
      </c>
      <c r="D2042" s="59">
        <v>2</v>
      </c>
      <c r="E2042" s="59" t="s">
        <v>82</v>
      </c>
      <c r="F2042" s="59">
        <v>4</v>
      </c>
      <c r="G2042" s="227">
        <v>0</v>
      </c>
      <c r="H2042" s="227">
        <v>5</v>
      </c>
      <c r="I2042" s="227">
        <v>16</v>
      </c>
      <c r="J2042" s="59">
        <v>3900</v>
      </c>
      <c r="K2042" s="78">
        <f>VLOOKUP(class[[#This Row],[hwycov_id]],flow[[hwycov_id]:[flow_day]],2,FALSE)</f>
        <v>3253.8068599999997</v>
      </c>
      <c r="L2042" s="229">
        <f t="shared" si="96"/>
        <v>-0.16569054871794875</v>
      </c>
      <c r="M2042" s="228">
        <f t="shared" si="97"/>
        <v>-646.19314000000031</v>
      </c>
      <c r="N2042" s="228">
        <f t="shared" si="98"/>
        <v>417565.57418306003</v>
      </c>
      <c r="O2042" s="59" t="e">
        <f>VLOOKUP(class[[#This Row],[hwycov_id]],check!$A$2:$P$26,16,FALSE)</f>
        <v>#N/A</v>
      </c>
      <c r="P2042" s="59">
        <v>2066</v>
      </c>
      <c r="Q2042" s="304">
        <f>ROUND(class[[#This Row],[count]],-3)</f>
        <v>4000</v>
      </c>
      <c r="R2042" s="321">
        <f>VLOOKUP(class[[#This Row],[count_rd]],caltran!$J$2:$P$182,7,FALSE)</f>
        <v>1920</v>
      </c>
      <c r="S2042" s="321">
        <f>VLOOKUP(class[[#This Row],[count_rd]],caltran!$J$2:$P$182,6,FALSE)</f>
        <v>6080</v>
      </c>
      <c r="T2042" s="59">
        <f>IF(AND(class[[#This Row],[flow]]&gt;=class[[#This Row],[low]], class[[#This Row],[flow]]&lt;=class[[#This Row],[high]]),1,0)</f>
        <v>1</v>
      </c>
    </row>
    <row r="2043" spans="1:20">
      <c r="A2043" s="59">
        <v>20369</v>
      </c>
      <c r="B2043" s="59">
        <v>5</v>
      </c>
      <c r="C2043" s="59">
        <v>1</v>
      </c>
      <c r="D2043" s="59">
        <v>2</v>
      </c>
      <c r="E2043" s="59" t="s">
        <v>82</v>
      </c>
      <c r="F2043" s="59">
        <v>4</v>
      </c>
      <c r="G2043" s="227">
        <v>0</v>
      </c>
      <c r="H2043" s="227">
        <v>5</v>
      </c>
      <c r="I2043" s="227">
        <v>16</v>
      </c>
      <c r="J2043" s="59">
        <v>3900</v>
      </c>
      <c r="K2043" s="78">
        <f>VLOOKUP(class[[#This Row],[hwycov_id]],flow[[hwycov_id]:[flow_day]],2,FALSE)</f>
        <v>8991.6187439999994</v>
      </c>
      <c r="L2043" s="229">
        <f t="shared" si="96"/>
        <v>1.3055432676923076</v>
      </c>
      <c r="M2043" s="228">
        <f t="shared" si="97"/>
        <v>5091.6187439999994</v>
      </c>
      <c r="N2043" s="228">
        <f t="shared" si="98"/>
        <v>25924581.434252132</v>
      </c>
      <c r="O2043" s="59" t="e">
        <f>VLOOKUP(class[[#This Row],[hwycov_id]],check!$A$2:$P$26,16,FALSE)</f>
        <v>#N/A</v>
      </c>
      <c r="P2043" s="59">
        <v>2067</v>
      </c>
      <c r="Q2043" s="304">
        <f>ROUND(class[[#This Row],[count]],-3)</f>
        <v>4000</v>
      </c>
      <c r="R2043" s="321">
        <f>VLOOKUP(class[[#This Row],[count_rd]],caltran!$J$2:$P$182,7,FALSE)</f>
        <v>1920</v>
      </c>
      <c r="S2043" s="321">
        <f>VLOOKUP(class[[#This Row],[count_rd]],caltran!$J$2:$P$182,6,FALSE)</f>
        <v>6080</v>
      </c>
      <c r="T2043" s="59">
        <f>IF(AND(class[[#This Row],[flow]]&gt;=class[[#This Row],[low]], class[[#This Row],[flow]]&lt;=class[[#This Row],[high]]),1,0)</f>
        <v>0</v>
      </c>
    </row>
    <row r="2044" spans="1:20">
      <c r="A2044" s="59">
        <v>4642</v>
      </c>
      <c r="B2044" s="59">
        <v>5</v>
      </c>
      <c r="C2044" s="59">
        <v>1</v>
      </c>
      <c r="D2044" s="59">
        <v>2</v>
      </c>
      <c r="E2044" s="59" t="s">
        <v>82</v>
      </c>
      <c r="F2044" s="59">
        <v>4</v>
      </c>
      <c r="G2044" s="227">
        <v>0</v>
      </c>
      <c r="H2044" s="227">
        <v>5</v>
      </c>
      <c r="I2044" s="227">
        <v>5</v>
      </c>
      <c r="J2044" s="59">
        <v>3900</v>
      </c>
      <c r="K2044" s="78">
        <f>VLOOKUP(class[[#This Row],[hwycov_id]],flow[[hwycov_id]:[flow_day]],2,FALSE)</f>
        <v>5422.9540849999994</v>
      </c>
      <c r="L2044" s="229">
        <f t="shared" si="96"/>
        <v>0.3905010474358972</v>
      </c>
      <c r="M2044" s="228">
        <f t="shared" si="97"/>
        <v>1522.9540849999994</v>
      </c>
      <c r="N2044" s="228">
        <f t="shared" si="98"/>
        <v>2319389.1450181855</v>
      </c>
      <c r="O2044" s="59" t="e">
        <f>VLOOKUP(class[[#This Row],[hwycov_id]],check!$A$2:$P$26,16,FALSE)</f>
        <v>#N/A</v>
      </c>
      <c r="P2044" s="59">
        <v>2068</v>
      </c>
      <c r="Q2044" s="304">
        <f>ROUND(class[[#This Row],[count]],-3)</f>
        <v>4000</v>
      </c>
      <c r="R2044" s="321">
        <f>VLOOKUP(class[[#This Row],[count_rd]],caltran!$J$2:$P$182,7,FALSE)</f>
        <v>1920</v>
      </c>
      <c r="S2044" s="321">
        <f>VLOOKUP(class[[#This Row],[count_rd]],caltran!$J$2:$P$182,6,FALSE)</f>
        <v>6080</v>
      </c>
      <c r="T2044" s="59">
        <f>IF(AND(class[[#This Row],[flow]]&gt;=class[[#This Row],[low]], class[[#This Row],[flow]]&lt;=class[[#This Row],[high]]),1,0)</f>
        <v>1</v>
      </c>
    </row>
    <row r="2045" spans="1:20">
      <c r="A2045" s="59">
        <v>2677</v>
      </c>
      <c r="B2045" s="59">
        <v>5</v>
      </c>
      <c r="C2045" s="59">
        <v>1</v>
      </c>
      <c r="D2045" s="59">
        <v>2</v>
      </c>
      <c r="E2045" s="59" t="s">
        <v>82</v>
      </c>
      <c r="F2045" s="59">
        <v>4</v>
      </c>
      <c r="G2045" s="227">
        <v>0</v>
      </c>
      <c r="H2045" s="227">
        <v>7</v>
      </c>
      <c r="I2045" s="227">
        <v>19</v>
      </c>
      <c r="J2045" s="59">
        <v>3900</v>
      </c>
      <c r="K2045" s="78">
        <f>VLOOKUP(class[[#This Row],[hwycov_id]],flow[[hwycov_id]:[flow_day]],2,FALSE)</f>
        <v>4438.8768349999991</v>
      </c>
      <c r="L2045" s="229">
        <f t="shared" si="96"/>
        <v>0.13817354743589716</v>
      </c>
      <c r="M2045" s="228">
        <f t="shared" si="97"/>
        <v>538.87683499999912</v>
      </c>
      <c r="N2045" s="228">
        <f t="shared" si="98"/>
        <v>290388.24329961627</v>
      </c>
      <c r="O2045" s="59" t="e">
        <f>VLOOKUP(class[[#This Row],[hwycov_id]],check!$A$2:$P$26,16,FALSE)</f>
        <v>#N/A</v>
      </c>
      <c r="P2045" s="59">
        <v>2069</v>
      </c>
      <c r="Q2045" s="304">
        <f>ROUND(class[[#This Row],[count]],-3)</f>
        <v>4000</v>
      </c>
      <c r="R2045" s="321">
        <f>VLOOKUP(class[[#This Row],[count_rd]],caltran!$J$2:$P$182,7,FALSE)</f>
        <v>1920</v>
      </c>
      <c r="S2045" s="321">
        <f>VLOOKUP(class[[#This Row],[count_rd]],caltran!$J$2:$P$182,6,FALSE)</f>
        <v>6080</v>
      </c>
      <c r="T2045" s="59">
        <f>IF(AND(class[[#This Row],[flow]]&gt;=class[[#This Row],[low]], class[[#This Row],[flow]]&lt;=class[[#This Row],[high]]),1,0)</f>
        <v>1</v>
      </c>
    </row>
    <row r="2046" spans="1:20">
      <c r="A2046" s="59">
        <v>12783</v>
      </c>
      <c r="B2046" s="59">
        <v>5</v>
      </c>
      <c r="C2046" s="59">
        <v>1</v>
      </c>
      <c r="D2046" s="59">
        <v>2</v>
      </c>
      <c r="E2046" s="59" t="s">
        <v>82</v>
      </c>
      <c r="F2046" s="59">
        <v>4</v>
      </c>
      <c r="G2046" s="227">
        <v>0</v>
      </c>
      <c r="H2046" s="227">
        <v>7</v>
      </c>
      <c r="I2046" s="227">
        <v>7</v>
      </c>
      <c r="J2046" s="59">
        <v>3900</v>
      </c>
      <c r="K2046" s="78">
        <f>VLOOKUP(class[[#This Row],[hwycov_id]],flow[[hwycov_id]:[flow_day]],2,FALSE)</f>
        <v>3763.6824790000001</v>
      </c>
      <c r="L2046" s="229">
        <f t="shared" si="96"/>
        <v>-3.4953210512820521E-2</v>
      </c>
      <c r="M2046" s="228">
        <f t="shared" si="97"/>
        <v>-136.31752099999994</v>
      </c>
      <c r="N2046" s="228">
        <f t="shared" si="98"/>
        <v>18582.466531585425</v>
      </c>
      <c r="O2046" s="59" t="e">
        <f>VLOOKUP(class[[#This Row],[hwycov_id]],check!$A$2:$P$26,16,FALSE)</f>
        <v>#N/A</v>
      </c>
      <c r="P2046" s="59">
        <v>2070</v>
      </c>
      <c r="Q2046" s="304">
        <f>ROUND(class[[#This Row],[count]],-3)</f>
        <v>4000</v>
      </c>
      <c r="R2046" s="321">
        <f>VLOOKUP(class[[#This Row],[count_rd]],caltran!$J$2:$P$182,7,FALSE)</f>
        <v>1920</v>
      </c>
      <c r="S2046" s="321">
        <f>VLOOKUP(class[[#This Row],[count_rd]],caltran!$J$2:$P$182,6,FALSE)</f>
        <v>6080</v>
      </c>
      <c r="T2046" s="59">
        <f>IF(AND(class[[#This Row],[flow]]&gt;=class[[#This Row],[low]], class[[#This Row],[flow]]&lt;=class[[#This Row],[high]]),1,0)</f>
        <v>1</v>
      </c>
    </row>
    <row r="2047" spans="1:20">
      <c r="A2047" s="59">
        <v>17509</v>
      </c>
      <c r="B2047" s="59">
        <v>5</v>
      </c>
      <c r="C2047" s="59">
        <v>1</v>
      </c>
      <c r="D2047" s="59">
        <v>2</v>
      </c>
      <c r="E2047" s="59" t="s">
        <v>82</v>
      </c>
      <c r="F2047" s="59">
        <v>4</v>
      </c>
      <c r="G2047" s="227">
        <v>0</v>
      </c>
      <c r="H2047" s="227">
        <v>5</v>
      </c>
      <c r="I2047" s="227">
        <v>5</v>
      </c>
      <c r="J2047" s="59">
        <v>4000</v>
      </c>
      <c r="K2047" s="78">
        <f>VLOOKUP(class[[#This Row],[hwycov_id]],flow[[hwycov_id]:[flow_day]],2,FALSE)</f>
        <v>3379.3181519999998</v>
      </c>
      <c r="L2047" s="229">
        <f t="shared" si="96"/>
        <v>-0.15517046200000006</v>
      </c>
      <c r="M2047" s="228">
        <f t="shared" si="97"/>
        <v>-620.68184800000017</v>
      </c>
      <c r="N2047" s="228">
        <f t="shared" si="98"/>
        <v>385245.9564366953</v>
      </c>
      <c r="O2047" s="59" t="e">
        <f>VLOOKUP(class[[#This Row],[hwycov_id]],check!$A$2:$P$26,16,FALSE)</f>
        <v>#N/A</v>
      </c>
      <c r="P2047" s="59">
        <v>2071</v>
      </c>
      <c r="Q2047" s="304">
        <f>ROUND(class[[#This Row],[count]],-3)</f>
        <v>4000</v>
      </c>
      <c r="R2047" s="321">
        <f>VLOOKUP(class[[#This Row],[count_rd]],caltran!$J$2:$P$182,7,FALSE)</f>
        <v>1920</v>
      </c>
      <c r="S2047" s="321">
        <f>VLOOKUP(class[[#This Row],[count_rd]],caltran!$J$2:$P$182,6,FALSE)</f>
        <v>6080</v>
      </c>
      <c r="T2047" s="59">
        <f>IF(AND(class[[#This Row],[flow]]&gt;=class[[#This Row],[low]], class[[#This Row],[flow]]&lt;=class[[#This Row],[high]]),1,0)</f>
        <v>1</v>
      </c>
    </row>
    <row r="2048" spans="1:20">
      <c r="A2048" s="59">
        <v>20111</v>
      </c>
      <c r="B2048" s="59">
        <v>5</v>
      </c>
      <c r="C2048" s="59">
        <v>1</v>
      </c>
      <c r="D2048" s="59">
        <v>2</v>
      </c>
      <c r="E2048" s="59" t="s">
        <v>82</v>
      </c>
      <c r="F2048" s="59">
        <v>4</v>
      </c>
      <c r="G2048" s="227">
        <v>0</v>
      </c>
      <c r="H2048" s="227">
        <v>3</v>
      </c>
      <c r="I2048" s="227">
        <v>14</v>
      </c>
      <c r="J2048" s="59">
        <v>4029</v>
      </c>
      <c r="K2048" s="78">
        <f>VLOOKUP(class[[#This Row],[hwycov_id]],flow[[hwycov_id]:[flow_day]],2,FALSE)</f>
        <v>5938.0385289999995</v>
      </c>
      <c r="L2048" s="229">
        <f t="shared" si="96"/>
        <v>0.4738244053114915</v>
      </c>
      <c r="M2048" s="228">
        <f t="shared" si="97"/>
        <v>1909.0385289999995</v>
      </c>
      <c r="N2048" s="228">
        <f t="shared" si="98"/>
        <v>3644428.1052064816</v>
      </c>
      <c r="O2048" s="59" t="e">
        <f>VLOOKUP(class[[#This Row],[hwycov_id]],check!$A$2:$P$26,16,FALSE)</f>
        <v>#N/A</v>
      </c>
      <c r="P2048" s="59">
        <v>2072</v>
      </c>
      <c r="Q2048" s="304">
        <f>ROUND(class[[#This Row],[count]],-3)</f>
        <v>4000</v>
      </c>
      <c r="R2048" s="321">
        <f>VLOOKUP(class[[#This Row],[count_rd]],caltran!$J$2:$P$182,7,FALSE)</f>
        <v>1920</v>
      </c>
      <c r="S2048" s="321">
        <f>VLOOKUP(class[[#This Row],[count_rd]],caltran!$J$2:$P$182,6,FALSE)</f>
        <v>6080</v>
      </c>
      <c r="T2048" s="59">
        <f>IF(AND(class[[#This Row],[flow]]&gt;=class[[#This Row],[low]], class[[#This Row],[flow]]&lt;=class[[#This Row],[high]]),1,0)</f>
        <v>1</v>
      </c>
    </row>
    <row r="2049" spans="1:20">
      <c r="A2049" s="59">
        <v>18554</v>
      </c>
      <c r="B2049" s="59">
        <v>5</v>
      </c>
      <c r="C2049" s="59">
        <v>1</v>
      </c>
      <c r="D2049" s="59">
        <v>2</v>
      </c>
      <c r="E2049" s="59" t="s">
        <v>82</v>
      </c>
      <c r="F2049" s="59">
        <v>4</v>
      </c>
      <c r="G2049" s="227">
        <v>0</v>
      </c>
      <c r="H2049" s="227">
        <v>1</v>
      </c>
      <c r="I2049" s="227">
        <v>14</v>
      </c>
      <c r="J2049" s="59">
        <v>4064</v>
      </c>
      <c r="K2049" s="78">
        <f>VLOOKUP(class[[#This Row],[hwycov_id]],flow[[hwycov_id]:[flow_day]],2,FALSE)</f>
        <v>2240.7286539999996</v>
      </c>
      <c r="L2049" s="229">
        <f t="shared" si="96"/>
        <v>-0.4486396028543308</v>
      </c>
      <c r="M2049" s="228">
        <f t="shared" si="97"/>
        <v>-1823.2713460000004</v>
      </c>
      <c r="N2049" s="228">
        <f t="shared" si="98"/>
        <v>3324318.4011446536</v>
      </c>
      <c r="O2049" s="59" t="e">
        <f>VLOOKUP(class[[#This Row],[hwycov_id]],check!$A$2:$P$26,16,FALSE)</f>
        <v>#N/A</v>
      </c>
      <c r="P2049" s="59">
        <v>2073</v>
      </c>
      <c r="Q2049" s="304">
        <f>ROUND(class[[#This Row],[count]],-3)</f>
        <v>4000</v>
      </c>
      <c r="R2049" s="321">
        <f>VLOOKUP(class[[#This Row],[count_rd]],caltran!$J$2:$P$182,7,FALSE)</f>
        <v>1920</v>
      </c>
      <c r="S2049" s="321">
        <f>VLOOKUP(class[[#This Row],[count_rd]],caltran!$J$2:$P$182,6,FALSE)</f>
        <v>6080</v>
      </c>
      <c r="T2049" s="59">
        <f>IF(AND(class[[#This Row],[flow]]&gt;=class[[#This Row],[low]], class[[#This Row],[flow]]&lt;=class[[#This Row],[high]]),1,0)</f>
        <v>1</v>
      </c>
    </row>
    <row r="2050" spans="1:20">
      <c r="A2050" s="59">
        <v>9507</v>
      </c>
      <c r="B2050" s="59">
        <v>5</v>
      </c>
      <c r="C2050" s="59">
        <v>1</v>
      </c>
      <c r="D2050" s="59">
        <v>2</v>
      </c>
      <c r="E2050" s="59" t="s">
        <v>82</v>
      </c>
      <c r="F2050" s="59">
        <v>4</v>
      </c>
      <c r="G2050" s="227">
        <v>0</v>
      </c>
      <c r="H2050" s="227">
        <v>3</v>
      </c>
      <c r="I2050" s="227">
        <v>14</v>
      </c>
      <c r="J2050" s="59">
        <v>4065</v>
      </c>
      <c r="K2050" s="78">
        <f>VLOOKUP(class[[#This Row],[hwycov_id]],flow[[hwycov_id]:[flow_day]],2,FALSE)</f>
        <v>6396.2919230000007</v>
      </c>
      <c r="L2050" s="229">
        <f t="shared" ref="L2050:L2113" si="99">K2050/J2050-1</f>
        <v>0.57350354809348114</v>
      </c>
      <c r="M2050" s="228">
        <f t="shared" ref="M2050:M2113" si="100">K2050-J2050</f>
        <v>2331.2919230000007</v>
      </c>
      <c r="N2050" s="228">
        <f t="shared" ref="N2050:N2113" si="101">POWER(M2050,2)</f>
        <v>5434922.0302450415</v>
      </c>
      <c r="O2050" s="59" t="e">
        <f>VLOOKUP(class[[#This Row],[hwycov_id]],check!$A$2:$P$26,16,FALSE)</f>
        <v>#N/A</v>
      </c>
      <c r="P2050" s="59">
        <v>2074</v>
      </c>
      <c r="Q2050" s="304">
        <f>ROUND(class[[#This Row],[count]],-3)</f>
        <v>4000</v>
      </c>
      <c r="R2050" s="321">
        <f>VLOOKUP(class[[#This Row],[count_rd]],caltran!$J$2:$P$182,7,FALSE)</f>
        <v>1920</v>
      </c>
      <c r="S2050" s="321">
        <f>VLOOKUP(class[[#This Row],[count_rd]],caltran!$J$2:$P$182,6,FALSE)</f>
        <v>6080</v>
      </c>
      <c r="T2050" s="59">
        <f>IF(AND(class[[#This Row],[flow]]&gt;=class[[#This Row],[low]], class[[#This Row],[flow]]&lt;=class[[#This Row],[high]]),1,0)</f>
        <v>0</v>
      </c>
    </row>
    <row r="2051" spans="1:20">
      <c r="A2051" s="59">
        <v>13644</v>
      </c>
      <c r="B2051" s="59">
        <v>5</v>
      </c>
      <c r="C2051" s="59">
        <v>1</v>
      </c>
      <c r="D2051" s="59">
        <v>2</v>
      </c>
      <c r="E2051" s="59" t="s">
        <v>82</v>
      </c>
      <c r="F2051" s="59">
        <v>4</v>
      </c>
      <c r="G2051" s="227">
        <v>0</v>
      </c>
      <c r="H2051" s="227">
        <v>3</v>
      </c>
      <c r="I2051" s="227">
        <v>14</v>
      </c>
      <c r="J2051" s="59">
        <v>4084</v>
      </c>
      <c r="K2051" s="78">
        <f>VLOOKUP(class[[#This Row],[hwycov_id]],flow[[hwycov_id]:[flow_day]],2,FALSE)</f>
        <v>3558.7533129999993</v>
      </c>
      <c r="L2051" s="229">
        <f t="shared" si="99"/>
        <v>-0.12861084402546541</v>
      </c>
      <c r="M2051" s="228">
        <f t="shared" si="100"/>
        <v>-525.24668700000075</v>
      </c>
      <c r="N2051" s="228">
        <f t="shared" si="101"/>
        <v>275884.08220447676</v>
      </c>
      <c r="O2051" s="59" t="e">
        <f>VLOOKUP(class[[#This Row],[hwycov_id]],check!$A$2:$P$26,16,FALSE)</f>
        <v>#N/A</v>
      </c>
      <c r="P2051" s="59">
        <v>2075</v>
      </c>
      <c r="Q2051" s="304">
        <f>ROUND(class[[#This Row],[count]],-3)</f>
        <v>4000</v>
      </c>
      <c r="R2051" s="321">
        <f>VLOOKUP(class[[#This Row],[count_rd]],caltran!$J$2:$P$182,7,FALSE)</f>
        <v>1920</v>
      </c>
      <c r="S2051" s="321">
        <f>VLOOKUP(class[[#This Row],[count_rd]],caltran!$J$2:$P$182,6,FALSE)</f>
        <v>6080</v>
      </c>
      <c r="T2051" s="59">
        <f>IF(AND(class[[#This Row],[flow]]&gt;=class[[#This Row],[low]], class[[#This Row],[flow]]&lt;=class[[#This Row],[high]]),1,0)</f>
        <v>1</v>
      </c>
    </row>
    <row r="2052" spans="1:20">
      <c r="A2052" s="59">
        <v>3897</v>
      </c>
      <c r="B2052" s="59">
        <v>5</v>
      </c>
      <c r="C2052" s="59">
        <v>1</v>
      </c>
      <c r="D2052" s="59">
        <v>2</v>
      </c>
      <c r="E2052" s="59" t="s">
        <v>82</v>
      </c>
      <c r="F2052" s="59">
        <v>4</v>
      </c>
      <c r="G2052" s="227">
        <v>0</v>
      </c>
      <c r="H2052" s="227">
        <v>3</v>
      </c>
      <c r="I2052" s="227">
        <v>14</v>
      </c>
      <c r="J2052" s="59">
        <v>4087</v>
      </c>
      <c r="K2052" s="78">
        <f>VLOOKUP(class[[#This Row],[hwycov_id]],flow[[hwycov_id]:[flow_day]],2,FALSE)</f>
        <v>1934.6251479999999</v>
      </c>
      <c r="L2052" s="229">
        <f t="shared" si="99"/>
        <v>-0.52663930804991432</v>
      </c>
      <c r="M2052" s="228">
        <f t="shared" si="100"/>
        <v>-2152.3748519999999</v>
      </c>
      <c r="N2052" s="228">
        <f t="shared" si="101"/>
        <v>4632717.5035220217</v>
      </c>
      <c r="O2052" s="59" t="e">
        <f>VLOOKUP(class[[#This Row],[hwycov_id]],check!$A$2:$P$26,16,FALSE)</f>
        <v>#N/A</v>
      </c>
      <c r="P2052" s="59">
        <v>2076</v>
      </c>
      <c r="Q2052" s="304">
        <f>ROUND(class[[#This Row],[count]],-3)</f>
        <v>4000</v>
      </c>
      <c r="R2052" s="321">
        <f>VLOOKUP(class[[#This Row],[count_rd]],caltran!$J$2:$P$182,7,FALSE)</f>
        <v>1920</v>
      </c>
      <c r="S2052" s="321">
        <f>VLOOKUP(class[[#This Row],[count_rd]],caltran!$J$2:$P$182,6,FALSE)</f>
        <v>6080</v>
      </c>
      <c r="T2052" s="59">
        <f>IF(AND(class[[#This Row],[flow]]&gt;=class[[#This Row],[low]], class[[#This Row],[flow]]&lt;=class[[#This Row],[high]]),1,0)</f>
        <v>1</v>
      </c>
    </row>
    <row r="2053" spans="1:20">
      <c r="A2053" s="59">
        <v>1793</v>
      </c>
      <c r="B2053" s="59">
        <v>5</v>
      </c>
      <c r="C2053" s="59">
        <v>1</v>
      </c>
      <c r="D2053" s="59">
        <v>2</v>
      </c>
      <c r="E2053" s="59" t="s">
        <v>82</v>
      </c>
      <c r="F2053" s="59">
        <v>4</v>
      </c>
      <c r="G2053" s="227">
        <v>0</v>
      </c>
      <c r="H2053" s="227">
        <v>3</v>
      </c>
      <c r="I2053" s="227">
        <v>14</v>
      </c>
      <c r="J2053" s="59">
        <v>4114</v>
      </c>
      <c r="K2053" s="78">
        <f>VLOOKUP(class[[#This Row],[hwycov_id]],flow[[hwycov_id]:[flow_day]],2,FALSE)</f>
        <v>5961.5815120000007</v>
      </c>
      <c r="L2053" s="229">
        <f t="shared" si="99"/>
        <v>0.44909613806514348</v>
      </c>
      <c r="M2053" s="228">
        <f t="shared" si="100"/>
        <v>1847.5815120000007</v>
      </c>
      <c r="N2053" s="228">
        <f t="shared" si="101"/>
        <v>3413557.4434842085</v>
      </c>
      <c r="O2053" s="59" t="e">
        <f>VLOOKUP(class[[#This Row],[hwycov_id]],check!$A$2:$P$26,16,FALSE)</f>
        <v>#N/A</v>
      </c>
      <c r="P2053" s="59">
        <v>2077</v>
      </c>
      <c r="Q2053" s="304">
        <f>ROUND(class[[#This Row],[count]],-3)</f>
        <v>4000</v>
      </c>
      <c r="R2053" s="321">
        <f>VLOOKUP(class[[#This Row],[count_rd]],caltran!$J$2:$P$182,7,FALSE)</f>
        <v>1920</v>
      </c>
      <c r="S2053" s="321">
        <f>VLOOKUP(class[[#This Row],[count_rd]],caltran!$J$2:$P$182,6,FALSE)</f>
        <v>6080</v>
      </c>
      <c r="T2053" s="59">
        <f>IF(AND(class[[#This Row],[flow]]&gt;=class[[#This Row],[low]], class[[#This Row],[flow]]&lt;=class[[#This Row],[high]]),1,0)</f>
        <v>1</v>
      </c>
    </row>
    <row r="2054" spans="1:20">
      <c r="A2054" s="59">
        <v>8631</v>
      </c>
      <c r="B2054" s="59">
        <v>5</v>
      </c>
      <c r="C2054" s="59">
        <v>1</v>
      </c>
      <c r="D2054" s="59">
        <v>2</v>
      </c>
      <c r="E2054" s="59" t="s">
        <v>82</v>
      </c>
      <c r="F2054" s="59">
        <v>4</v>
      </c>
      <c r="G2054" s="227">
        <v>0</v>
      </c>
      <c r="H2054" s="227">
        <v>3</v>
      </c>
      <c r="I2054" s="227">
        <v>14</v>
      </c>
      <c r="J2054" s="59">
        <v>4115</v>
      </c>
      <c r="K2054" s="78">
        <f>VLOOKUP(class[[#This Row],[hwycov_id]],flow[[hwycov_id]:[flow_day]],2,FALSE)</f>
        <v>3293.7992750000003</v>
      </c>
      <c r="L2054" s="229">
        <f t="shared" si="99"/>
        <v>-0.19956275212636687</v>
      </c>
      <c r="M2054" s="228">
        <f t="shared" si="100"/>
        <v>-821.20072499999969</v>
      </c>
      <c r="N2054" s="228">
        <f t="shared" si="101"/>
        <v>674370.63074052508</v>
      </c>
      <c r="O2054" s="59" t="e">
        <f>VLOOKUP(class[[#This Row],[hwycov_id]],check!$A$2:$P$26,16,FALSE)</f>
        <v>#N/A</v>
      </c>
      <c r="P2054" s="59">
        <v>2078</v>
      </c>
      <c r="Q2054" s="304">
        <f>ROUND(class[[#This Row],[count]],-3)</f>
        <v>4000</v>
      </c>
      <c r="R2054" s="321">
        <f>VLOOKUP(class[[#This Row],[count_rd]],caltran!$J$2:$P$182,7,FALSE)</f>
        <v>1920</v>
      </c>
      <c r="S2054" s="321">
        <f>VLOOKUP(class[[#This Row],[count_rd]],caltran!$J$2:$P$182,6,FALSE)</f>
        <v>6080</v>
      </c>
      <c r="T2054" s="59">
        <f>IF(AND(class[[#This Row],[flow]]&gt;=class[[#This Row],[low]], class[[#This Row],[flow]]&lt;=class[[#This Row],[high]]),1,0)</f>
        <v>1</v>
      </c>
    </row>
    <row r="2055" spans="1:20">
      <c r="A2055" s="59">
        <v>18140</v>
      </c>
      <c r="B2055" s="59">
        <v>5</v>
      </c>
      <c r="C2055" s="59">
        <v>1</v>
      </c>
      <c r="D2055" s="59">
        <v>2</v>
      </c>
      <c r="E2055" s="59" t="s">
        <v>82</v>
      </c>
      <c r="F2055" s="59">
        <v>4</v>
      </c>
      <c r="G2055" s="227">
        <v>0</v>
      </c>
      <c r="H2055" s="227">
        <v>1</v>
      </c>
      <c r="I2055" s="227">
        <v>14</v>
      </c>
      <c r="J2055" s="59">
        <v>4130</v>
      </c>
      <c r="K2055" s="78">
        <f>VLOOKUP(class[[#This Row],[hwycov_id]],flow[[hwycov_id]:[flow_day]],2,FALSE)</f>
        <v>5136.7515329999997</v>
      </c>
      <c r="L2055" s="229">
        <f t="shared" si="99"/>
        <v>0.24376550435835354</v>
      </c>
      <c r="M2055" s="228">
        <f t="shared" si="100"/>
        <v>1006.7515329999997</v>
      </c>
      <c r="N2055" s="228">
        <f t="shared" si="101"/>
        <v>1013548.6491978494</v>
      </c>
      <c r="O2055" s="59" t="e">
        <f>VLOOKUP(class[[#This Row],[hwycov_id]],check!$A$2:$P$26,16,FALSE)</f>
        <v>#N/A</v>
      </c>
      <c r="P2055" s="59">
        <v>2079</v>
      </c>
      <c r="Q2055" s="304">
        <f>ROUND(class[[#This Row],[count]],-3)</f>
        <v>4000</v>
      </c>
      <c r="R2055" s="321">
        <f>VLOOKUP(class[[#This Row],[count_rd]],caltran!$J$2:$P$182,7,FALSE)</f>
        <v>1920</v>
      </c>
      <c r="S2055" s="321">
        <f>VLOOKUP(class[[#This Row],[count_rd]],caltran!$J$2:$P$182,6,FALSE)</f>
        <v>6080</v>
      </c>
      <c r="T2055" s="59">
        <f>IF(AND(class[[#This Row],[flow]]&gt;=class[[#This Row],[low]], class[[#This Row],[flow]]&lt;=class[[#This Row],[high]]),1,0)</f>
        <v>1</v>
      </c>
    </row>
    <row r="2056" spans="1:20">
      <c r="A2056" s="59">
        <v>6328</v>
      </c>
      <c r="B2056" s="59">
        <v>5</v>
      </c>
      <c r="C2056" s="59">
        <v>1</v>
      </c>
      <c r="D2056" s="59">
        <v>2</v>
      </c>
      <c r="E2056" s="59" t="s">
        <v>82</v>
      </c>
      <c r="F2056" s="59">
        <v>4</v>
      </c>
      <c r="G2056" s="227">
        <v>0</v>
      </c>
      <c r="H2056" s="227">
        <v>6</v>
      </c>
      <c r="I2056" s="227">
        <v>12</v>
      </c>
      <c r="J2056" s="59">
        <v>4200</v>
      </c>
      <c r="K2056" s="78">
        <f>VLOOKUP(class[[#This Row],[hwycov_id]],flow[[hwycov_id]:[flow_day]],2,FALSE)</f>
        <v>2758.1039769999998</v>
      </c>
      <c r="L2056" s="229">
        <f t="shared" si="99"/>
        <v>-0.34330857690476191</v>
      </c>
      <c r="M2056" s="228">
        <f t="shared" si="100"/>
        <v>-1441.8960230000002</v>
      </c>
      <c r="N2056" s="228">
        <f t="shared" si="101"/>
        <v>2079064.1411432172</v>
      </c>
      <c r="O2056" s="59" t="e">
        <f>VLOOKUP(class[[#This Row],[hwycov_id]],check!$A$2:$P$26,16,FALSE)</f>
        <v>#N/A</v>
      </c>
      <c r="P2056" s="59">
        <v>2080</v>
      </c>
      <c r="Q2056" s="304">
        <f>ROUND(class[[#This Row],[count]],-3)</f>
        <v>4000</v>
      </c>
      <c r="R2056" s="321">
        <f>VLOOKUP(class[[#This Row],[count_rd]],caltran!$J$2:$P$182,7,FALSE)</f>
        <v>1920</v>
      </c>
      <c r="S2056" s="321">
        <f>VLOOKUP(class[[#This Row],[count_rd]],caltran!$J$2:$P$182,6,FALSE)</f>
        <v>6080</v>
      </c>
      <c r="T2056" s="59">
        <f>IF(AND(class[[#This Row],[flow]]&gt;=class[[#This Row],[low]], class[[#This Row],[flow]]&lt;=class[[#This Row],[high]]),1,0)</f>
        <v>1</v>
      </c>
    </row>
    <row r="2057" spans="1:20">
      <c r="A2057" s="59">
        <v>5812</v>
      </c>
      <c r="B2057" s="59">
        <v>5</v>
      </c>
      <c r="C2057" s="59">
        <v>1</v>
      </c>
      <c r="D2057" s="59">
        <v>2</v>
      </c>
      <c r="E2057" s="59" t="s">
        <v>82</v>
      </c>
      <c r="F2057" s="59">
        <v>4</v>
      </c>
      <c r="G2057" s="227">
        <v>0</v>
      </c>
      <c r="H2057" s="227">
        <v>2</v>
      </c>
      <c r="I2057" s="227">
        <v>14</v>
      </c>
      <c r="J2057" s="59">
        <v>4269</v>
      </c>
      <c r="K2057" s="78">
        <f>VLOOKUP(class[[#This Row],[hwycov_id]],flow[[hwycov_id]:[flow_day]],2,FALSE)</f>
        <v>4643.5159720000001</v>
      </c>
      <c r="L2057" s="229">
        <f t="shared" si="99"/>
        <v>8.7729204029046715E-2</v>
      </c>
      <c r="M2057" s="228">
        <f t="shared" si="100"/>
        <v>374.51597200000015</v>
      </c>
      <c r="N2057" s="228">
        <f t="shared" si="101"/>
        <v>140262.21328310488</v>
      </c>
      <c r="O2057" s="59" t="e">
        <f>VLOOKUP(class[[#This Row],[hwycov_id]],check!$A$2:$P$26,16,FALSE)</f>
        <v>#N/A</v>
      </c>
      <c r="P2057" s="59">
        <v>2081</v>
      </c>
      <c r="Q2057" s="304">
        <f>ROUND(class[[#This Row],[count]],-3)</f>
        <v>4000</v>
      </c>
      <c r="R2057" s="321">
        <f>VLOOKUP(class[[#This Row],[count_rd]],caltran!$J$2:$P$182,7,FALSE)</f>
        <v>1920</v>
      </c>
      <c r="S2057" s="321">
        <f>VLOOKUP(class[[#This Row],[count_rd]],caltran!$J$2:$P$182,6,FALSE)</f>
        <v>6080</v>
      </c>
      <c r="T2057" s="59">
        <f>IF(AND(class[[#This Row],[flow]]&gt;=class[[#This Row],[low]], class[[#This Row],[flow]]&lt;=class[[#This Row],[high]]),1,0)</f>
        <v>1</v>
      </c>
    </row>
    <row r="2058" spans="1:20">
      <c r="A2058" s="59">
        <v>11513</v>
      </c>
      <c r="B2058" s="59">
        <v>5</v>
      </c>
      <c r="C2058" s="59">
        <v>1</v>
      </c>
      <c r="D2058" s="59">
        <v>2</v>
      </c>
      <c r="E2058" s="59" t="s">
        <v>82</v>
      </c>
      <c r="F2058" s="59">
        <v>4</v>
      </c>
      <c r="G2058" s="227">
        <v>0</v>
      </c>
      <c r="H2058" s="227">
        <v>3</v>
      </c>
      <c r="I2058" s="227">
        <v>14</v>
      </c>
      <c r="J2058" s="59">
        <v>4297</v>
      </c>
      <c r="K2058" s="78">
        <f>VLOOKUP(class[[#This Row],[hwycov_id]],flow[[hwycov_id]:[flow_day]],2,FALSE)</f>
        <v>5144.1035769999999</v>
      </c>
      <c r="L2058" s="229">
        <f t="shared" si="99"/>
        <v>0.19713837025831982</v>
      </c>
      <c r="M2058" s="228">
        <f t="shared" si="100"/>
        <v>847.10357699999986</v>
      </c>
      <c r="N2058" s="228">
        <f t="shared" si="101"/>
        <v>717584.47016619472</v>
      </c>
      <c r="O2058" s="59" t="e">
        <f>VLOOKUP(class[[#This Row],[hwycov_id]],check!$A$2:$P$26,16,FALSE)</f>
        <v>#N/A</v>
      </c>
      <c r="P2058" s="59">
        <v>2082</v>
      </c>
      <c r="Q2058" s="304">
        <f>ROUND(class[[#This Row],[count]],-3)</f>
        <v>4000</v>
      </c>
      <c r="R2058" s="321">
        <f>VLOOKUP(class[[#This Row],[count_rd]],caltran!$J$2:$P$182,7,FALSE)</f>
        <v>1920</v>
      </c>
      <c r="S2058" s="321">
        <f>VLOOKUP(class[[#This Row],[count_rd]],caltran!$J$2:$P$182,6,FALSE)</f>
        <v>6080</v>
      </c>
      <c r="T2058" s="59">
        <f>IF(AND(class[[#This Row],[flow]]&gt;=class[[#This Row],[low]], class[[#This Row],[flow]]&lt;=class[[#This Row],[high]]),1,0)</f>
        <v>1</v>
      </c>
    </row>
    <row r="2059" spans="1:20">
      <c r="A2059" s="59">
        <v>15542</v>
      </c>
      <c r="B2059" s="59">
        <v>5</v>
      </c>
      <c r="C2059" s="59">
        <v>1</v>
      </c>
      <c r="D2059" s="59">
        <v>2</v>
      </c>
      <c r="E2059" s="59" t="s">
        <v>82</v>
      </c>
      <c r="F2059" s="59">
        <v>4</v>
      </c>
      <c r="G2059" s="227">
        <v>0</v>
      </c>
      <c r="H2059" s="227">
        <v>4</v>
      </c>
      <c r="I2059" s="227">
        <v>8</v>
      </c>
      <c r="J2059" s="59">
        <v>4300</v>
      </c>
      <c r="K2059" s="78">
        <f>VLOOKUP(class[[#This Row],[hwycov_id]],flow[[hwycov_id]:[flow_day]],2,FALSE)</f>
        <v>3399.5102399999996</v>
      </c>
      <c r="L2059" s="229">
        <f t="shared" si="99"/>
        <v>-0.20941622325581399</v>
      </c>
      <c r="M2059" s="228">
        <f t="shared" si="100"/>
        <v>-900.48976000000039</v>
      </c>
      <c r="N2059" s="228">
        <f t="shared" si="101"/>
        <v>810881.8078648583</v>
      </c>
      <c r="O2059" s="59" t="e">
        <f>VLOOKUP(class[[#This Row],[hwycov_id]],check!$A$2:$P$26,16,FALSE)</f>
        <v>#N/A</v>
      </c>
      <c r="P2059" s="59">
        <v>2083</v>
      </c>
      <c r="Q2059" s="304">
        <f>ROUND(class[[#This Row],[count]],-3)</f>
        <v>4000</v>
      </c>
      <c r="R2059" s="321">
        <f>VLOOKUP(class[[#This Row],[count_rd]],caltran!$J$2:$P$182,7,FALSE)</f>
        <v>1920</v>
      </c>
      <c r="S2059" s="321">
        <f>VLOOKUP(class[[#This Row],[count_rd]],caltran!$J$2:$P$182,6,FALSE)</f>
        <v>6080</v>
      </c>
      <c r="T2059" s="59">
        <f>IF(AND(class[[#This Row],[flow]]&gt;=class[[#This Row],[low]], class[[#This Row],[flow]]&lt;=class[[#This Row],[high]]),1,0)</f>
        <v>1</v>
      </c>
    </row>
    <row r="2060" spans="1:20">
      <c r="A2060" s="59">
        <v>18556</v>
      </c>
      <c r="B2060" s="59">
        <v>5</v>
      </c>
      <c r="C2060" s="59">
        <v>1</v>
      </c>
      <c r="D2060" s="59">
        <v>2</v>
      </c>
      <c r="E2060" s="59" t="s">
        <v>82</v>
      </c>
      <c r="F2060" s="59">
        <v>4</v>
      </c>
      <c r="G2060" s="227">
        <v>0</v>
      </c>
      <c r="H2060" s="227">
        <v>1</v>
      </c>
      <c r="I2060" s="227">
        <v>14</v>
      </c>
      <c r="J2060" s="59">
        <v>4378</v>
      </c>
      <c r="K2060" s="78">
        <f>VLOOKUP(class[[#This Row],[hwycov_id]],flow[[hwycov_id]:[flow_day]],2,FALSE)</f>
        <v>3815.4756889999999</v>
      </c>
      <c r="L2060" s="229">
        <f t="shared" si="99"/>
        <v>-0.12848887871174053</v>
      </c>
      <c r="M2060" s="228">
        <f t="shared" si="100"/>
        <v>-562.52431100000013</v>
      </c>
      <c r="N2060" s="228">
        <f t="shared" si="101"/>
        <v>316433.60046602489</v>
      </c>
      <c r="O2060" s="59" t="e">
        <f>VLOOKUP(class[[#This Row],[hwycov_id]],check!$A$2:$P$26,16,FALSE)</f>
        <v>#N/A</v>
      </c>
      <c r="P2060" s="59">
        <v>2084</v>
      </c>
      <c r="Q2060" s="304">
        <f>ROUND(class[[#This Row],[count]],-3)</f>
        <v>4000</v>
      </c>
      <c r="R2060" s="321">
        <f>VLOOKUP(class[[#This Row],[count_rd]],caltran!$J$2:$P$182,7,FALSE)</f>
        <v>1920</v>
      </c>
      <c r="S2060" s="321">
        <f>VLOOKUP(class[[#This Row],[count_rd]],caltran!$J$2:$P$182,6,FALSE)</f>
        <v>6080</v>
      </c>
      <c r="T2060" s="59">
        <f>IF(AND(class[[#This Row],[flow]]&gt;=class[[#This Row],[low]], class[[#This Row],[flow]]&lt;=class[[#This Row],[high]]),1,0)</f>
        <v>1</v>
      </c>
    </row>
    <row r="2061" spans="1:20">
      <c r="A2061" s="59">
        <v>15581</v>
      </c>
      <c r="B2061" s="59">
        <v>5</v>
      </c>
      <c r="C2061" s="59">
        <v>1</v>
      </c>
      <c r="D2061" s="59">
        <v>2</v>
      </c>
      <c r="E2061" s="59" t="s">
        <v>82</v>
      </c>
      <c r="F2061" s="59">
        <v>4</v>
      </c>
      <c r="G2061" s="227">
        <v>0</v>
      </c>
      <c r="H2061" s="227">
        <v>4</v>
      </c>
      <c r="I2061" s="227">
        <v>8</v>
      </c>
      <c r="J2061" s="59">
        <v>4400</v>
      </c>
      <c r="K2061" s="78">
        <f>VLOOKUP(class[[#This Row],[hwycov_id]],flow[[hwycov_id]:[flow_day]],2,FALSE)</f>
        <v>2143.6282919999999</v>
      </c>
      <c r="L2061" s="229">
        <f t="shared" si="99"/>
        <v>-0.51281175181818184</v>
      </c>
      <c r="M2061" s="228">
        <f t="shared" si="100"/>
        <v>-2256.3717080000001</v>
      </c>
      <c r="N2061" s="228">
        <f t="shared" si="101"/>
        <v>5091213.2846628381</v>
      </c>
      <c r="O2061" s="59" t="e">
        <f>VLOOKUP(class[[#This Row],[hwycov_id]],check!$A$2:$P$26,16,FALSE)</f>
        <v>#N/A</v>
      </c>
      <c r="P2061" s="59">
        <v>2085</v>
      </c>
      <c r="Q2061" s="304">
        <f>ROUND(class[[#This Row],[count]],-3)</f>
        <v>4000</v>
      </c>
      <c r="R2061" s="321">
        <f>VLOOKUP(class[[#This Row],[count_rd]],caltran!$J$2:$P$182,7,FALSE)</f>
        <v>1920</v>
      </c>
      <c r="S2061" s="321">
        <f>VLOOKUP(class[[#This Row],[count_rd]],caltran!$J$2:$P$182,6,FALSE)</f>
        <v>6080</v>
      </c>
      <c r="T2061" s="59">
        <f>IF(AND(class[[#This Row],[flow]]&gt;=class[[#This Row],[low]], class[[#This Row],[flow]]&lt;=class[[#This Row],[high]]),1,0)</f>
        <v>1</v>
      </c>
    </row>
    <row r="2062" spans="1:20">
      <c r="A2062" s="59">
        <v>5920</v>
      </c>
      <c r="B2062" s="59">
        <v>5</v>
      </c>
      <c r="C2062" s="59">
        <v>1</v>
      </c>
      <c r="D2062" s="59">
        <v>2</v>
      </c>
      <c r="E2062" s="59" t="s">
        <v>82</v>
      </c>
      <c r="F2062" s="59">
        <v>4</v>
      </c>
      <c r="G2062" s="227">
        <v>0</v>
      </c>
      <c r="H2062" s="227">
        <v>2</v>
      </c>
      <c r="I2062" s="227">
        <v>3</v>
      </c>
      <c r="J2062" s="59">
        <v>4400</v>
      </c>
      <c r="K2062" s="78">
        <f>VLOOKUP(class[[#This Row],[hwycov_id]],flow[[hwycov_id]:[flow_day]],2,FALSE)</f>
        <v>617.67480799999998</v>
      </c>
      <c r="L2062" s="229">
        <f t="shared" si="99"/>
        <v>-0.85961936181818177</v>
      </c>
      <c r="M2062" s="228">
        <f t="shared" si="100"/>
        <v>-3782.3251920000002</v>
      </c>
      <c r="N2062" s="228">
        <f t="shared" si="101"/>
        <v>14305983.858037839</v>
      </c>
      <c r="O2062" s="59" t="e">
        <f>VLOOKUP(class[[#This Row],[hwycov_id]],check!$A$2:$P$26,16,FALSE)</f>
        <v>#N/A</v>
      </c>
      <c r="P2062" s="59">
        <v>2086</v>
      </c>
      <c r="Q2062" s="304">
        <f>ROUND(class[[#This Row],[count]],-3)</f>
        <v>4000</v>
      </c>
      <c r="R2062" s="321">
        <f>VLOOKUP(class[[#This Row],[count_rd]],caltran!$J$2:$P$182,7,FALSE)</f>
        <v>1920</v>
      </c>
      <c r="S2062" s="321">
        <f>VLOOKUP(class[[#This Row],[count_rd]],caltran!$J$2:$P$182,6,FALSE)</f>
        <v>6080</v>
      </c>
      <c r="T2062" s="59">
        <f>IF(AND(class[[#This Row],[flow]]&gt;=class[[#This Row],[low]], class[[#This Row],[flow]]&lt;=class[[#This Row],[high]]),1,0)</f>
        <v>0</v>
      </c>
    </row>
    <row r="2063" spans="1:20">
      <c r="A2063" s="59">
        <v>1088</v>
      </c>
      <c r="B2063" s="59">
        <v>5</v>
      </c>
      <c r="C2063" s="59">
        <v>1</v>
      </c>
      <c r="D2063" s="59">
        <v>2</v>
      </c>
      <c r="E2063" s="59" t="s">
        <v>82</v>
      </c>
      <c r="F2063" s="59">
        <v>4</v>
      </c>
      <c r="G2063" s="227">
        <v>0</v>
      </c>
      <c r="H2063" s="227">
        <v>2</v>
      </c>
      <c r="I2063" s="227">
        <v>14</v>
      </c>
      <c r="J2063" s="59">
        <v>4402</v>
      </c>
      <c r="K2063" s="78">
        <f>VLOOKUP(class[[#This Row],[hwycov_id]],flow[[hwycov_id]:[flow_day]],2,FALSE)</f>
        <v>1872.7088279999998</v>
      </c>
      <c r="L2063" s="229">
        <f t="shared" si="99"/>
        <v>-0.57457773103134935</v>
      </c>
      <c r="M2063" s="228">
        <f t="shared" si="100"/>
        <v>-2529.2911720000002</v>
      </c>
      <c r="N2063" s="228">
        <f t="shared" si="101"/>
        <v>6397313.8327571349</v>
      </c>
      <c r="O2063" s="59" t="e">
        <f>VLOOKUP(class[[#This Row],[hwycov_id]],check!$A$2:$P$26,16,FALSE)</f>
        <v>#N/A</v>
      </c>
      <c r="P2063" s="59">
        <v>2087</v>
      </c>
      <c r="Q2063" s="304">
        <f>ROUND(class[[#This Row],[count]],-3)</f>
        <v>4000</v>
      </c>
      <c r="R2063" s="321">
        <f>VLOOKUP(class[[#This Row],[count_rd]],caltran!$J$2:$P$182,7,FALSE)</f>
        <v>1920</v>
      </c>
      <c r="S2063" s="321">
        <f>VLOOKUP(class[[#This Row],[count_rd]],caltran!$J$2:$P$182,6,FALSE)</f>
        <v>6080</v>
      </c>
      <c r="T2063" s="59">
        <f>IF(AND(class[[#This Row],[flow]]&gt;=class[[#This Row],[low]], class[[#This Row],[flow]]&lt;=class[[#This Row],[high]]),1,0)</f>
        <v>0</v>
      </c>
    </row>
    <row r="2064" spans="1:20">
      <c r="A2064" s="59">
        <v>2290</v>
      </c>
      <c r="B2064" s="59">
        <v>5</v>
      </c>
      <c r="C2064" s="59">
        <v>1</v>
      </c>
      <c r="D2064" s="59">
        <v>2</v>
      </c>
      <c r="E2064" s="59" t="s">
        <v>82</v>
      </c>
      <c r="F2064" s="59">
        <v>4</v>
      </c>
      <c r="G2064" s="227">
        <v>0</v>
      </c>
      <c r="H2064" s="227">
        <v>3</v>
      </c>
      <c r="I2064" s="227">
        <v>14</v>
      </c>
      <c r="J2064" s="59">
        <v>4447</v>
      </c>
      <c r="K2064" s="78">
        <f>VLOOKUP(class[[#This Row],[hwycov_id]],flow[[hwycov_id]:[flow_day]],2,FALSE)</f>
        <v>5478.925894</v>
      </c>
      <c r="L2064" s="229">
        <f t="shared" si="99"/>
        <v>0.2320498974589611</v>
      </c>
      <c r="M2064" s="228">
        <f t="shared" si="100"/>
        <v>1031.925894</v>
      </c>
      <c r="N2064" s="228">
        <f t="shared" si="101"/>
        <v>1064871.0507076993</v>
      </c>
      <c r="O2064" s="59" t="e">
        <f>VLOOKUP(class[[#This Row],[hwycov_id]],check!$A$2:$P$26,16,FALSE)</f>
        <v>#N/A</v>
      </c>
      <c r="P2064" s="59">
        <v>2088</v>
      </c>
      <c r="Q2064" s="304">
        <f>ROUND(class[[#This Row],[count]],-3)</f>
        <v>4000</v>
      </c>
      <c r="R2064" s="321">
        <f>VLOOKUP(class[[#This Row],[count_rd]],caltran!$J$2:$P$182,7,FALSE)</f>
        <v>1920</v>
      </c>
      <c r="S2064" s="321">
        <f>VLOOKUP(class[[#This Row],[count_rd]],caltran!$J$2:$P$182,6,FALSE)</f>
        <v>6080</v>
      </c>
      <c r="T2064" s="59">
        <f>IF(AND(class[[#This Row],[flow]]&gt;=class[[#This Row],[low]], class[[#This Row],[flow]]&lt;=class[[#This Row],[high]]),1,0)</f>
        <v>1</v>
      </c>
    </row>
    <row r="2065" spans="1:20">
      <c r="A2065" s="59">
        <v>15167</v>
      </c>
      <c r="B2065" s="59">
        <v>5</v>
      </c>
      <c r="C2065" s="59">
        <v>1</v>
      </c>
      <c r="D2065" s="59">
        <v>2</v>
      </c>
      <c r="E2065" s="59" t="s">
        <v>82</v>
      </c>
      <c r="F2065" s="59">
        <v>4</v>
      </c>
      <c r="G2065" s="227">
        <v>0</v>
      </c>
      <c r="H2065" s="227">
        <v>3</v>
      </c>
      <c r="I2065" s="227">
        <v>14</v>
      </c>
      <c r="J2065" s="59">
        <v>4498</v>
      </c>
      <c r="K2065" s="78">
        <f>VLOOKUP(class[[#This Row],[hwycov_id]],flow[[hwycov_id]:[flow_day]],2,FALSE)</f>
        <v>1126.628645</v>
      </c>
      <c r="L2065" s="229">
        <f t="shared" si="99"/>
        <v>-0.74952675744775454</v>
      </c>
      <c r="M2065" s="228">
        <f t="shared" si="100"/>
        <v>-3371.3713550000002</v>
      </c>
      <c r="N2065" s="228">
        <f t="shared" si="101"/>
        <v>11366144.813314538</v>
      </c>
      <c r="O2065" s="59" t="e">
        <f>VLOOKUP(class[[#This Row],[hwycov_id]],check!$A$2:$P$26,16,FALSE)</f>
        <v>#N/A</v>
      </c>
      <c r="P2065" s="59">
        <v>2089</v>
      </c>
      <c r="Q2065" s="304">
        <f>ROUND(class[[#This Row],[count]],-3)</f>
        <v>4000</v>
      </c>
      <c r="R2065" s="321">
        <f>VLOOKUP(class[[#This Row],[count_rd]],caltran!$J$2:$P$182,7,FALSE)</f>
        <v>1920</v>
      </c>
      <c r="S2065" s="321">
        <f>VLOOKUP(class[[#This Row],[count_rd]],caltran!$J$2:$P$182,6,FALSE)</f>
        <v>6080</v>
      </c>
      <c r="T2065" s="59">
        <f>IF(AND(class[[#This Row],[flow]]&gt;=class[[#This Row],[low]], class[[#This Row],[flow]]&lt;=class[[#This Row],[high]]),1,0)</f>
        <v>0</v>
      </c>
    </row>
    <row r="2066" spans="1:20">
      <c r="A2066" s="59">
        <v>8380</v>
      </c>
      <c r="B2066" s="59">
        <v>5</v>
      </c>
      <c r="C2066" s="59">
        <v>1</v>
      </c>
      <c r="D2066" s="59">
        <v>2</v>
      </c>
      <c r="E2066" s="59" t="s">
        <v>82</v>
      </c>
      <c r="F2066" s="59">
        <v>4</v>
      </c>
      <c r="G2066" s="227">
        <v>0</v>
      </c>
      <c r="H2066" s="227">
        <v>3</v>
      </c>
      <c r="I2066" s="227">
        <v>14</v>
      </c>
      <c r="J2066" s="59">
        <v>4510</v>
      </c>
      <c r="K2066" s="78">
        <f>VLOOKUP(class[[#This Row],[hwycov_id]],flow[[hwycov_id]:[flow_day]],2,FALSE)</f>
        <v>3594.5974339999993</v>
      </c>
      <c r="L2066" s="229">
        <f t="shared" si="99"/>
        <v>-0.20297174412416863</v>
      </c>
      <c r="M2066" s="228">
        <f t="shared" si="100"/>
        <v>-915.40256600000066</v>
      </c>
      <c r="N2066" s="228">
        <f t="shared" si="101"/>
        <v>837961.85783938551</v>
      </c>
      <c r="O2066" s="59" t="e">
        <f>VLOOKUP(class[[#This Row],[hwycov_id]],check!$A$2:$P$26,16,FALSE)</f>
        <v>#N/A</v>
      </c>
      <c r="P2066" s="59">
        <v>2090</v>
      </c>
      <c r="Q2066" s="304">
        <f>ROUND(class[[#This Row],[count]],-3)</f>
        <v>5000</v>
      </c>
      <c r="R2066" s="321">
        <f>VLOOKUP(class[[#This Row],[count_rd]],caltran!$J$2:$P$182,7,FALSE)</f>
        <v>2625</v>
      </c>
      <c r="S2066" s="321">
        <f>VLOOKUP(class[[#This Row],[count_rd]],caltran!$J$2:$P$182,6,FALSE)</f>
        <v>7375</v>
      </c>
      <c r="T2066" s="59">
        <f>IF(AND(class[[#This Row],[flow]]&gt;=class[[#This Row],[low]], class[[#This Row],[flow]]&lt;=class[[#This Row],[high]]),1,0)</f>
        <v>1</v>
      </c>
    </row>
    <row r="2067" spans="1:20">
      <c r="A2067" s="59">
        <v>19341</v>
      </c>
      <c r="B2067" s="59">
        <v>5</v>
      </c>
      <c r="C2067" s="59">
        <v>1</v>
      </c>
      <c r="D2067" s="59">
        <v>2</v>
      </c>
      <c r="E2067" s="59" t="s">
        <v>82</v>
      </c>
      <c r="F2067" s="59">
        <v>4</v>
      </c>
      <c r="G2067" s="227">
        <v>0</v>
      </c>
      <c r="H2067" s="227">
        <v>4</v>
      </c>
      <c r="I2067" s="227">
        <v>14</v>
      </c>
      <c r="J2067" s="59">
        <v>4525</v>
      </c>
      <c r="K2067" s="78">
        <f>VLOOKUP(class[[#This Row],[hwycov_id]],flow[[hwycov_id]:[flow_day]],2,FALSE)</f>
        <v>4010.2190399999999</v>
      </c>
      <c r="L2067" s="229">
        <f t="shared" si="99"/>
        <v>-0.11376374806629841</v>
      </c>
      <c r="M2067" s="228">
        <f t="shared" si="100"/>
        <v>-514.78096000000005</v>
      </c>
      <c r="N2067" s="228">
        <f t="shared" si="101"/>
        <v>264999.43677852163</v>
      </c>
      <c r="O2067" s="59" t="e">
        <f>VLOOKUP(class[[#This Row],[hwycov_id]],check!$A$2:$P$26,16,FALSE)</f>
        <v>#N/A</v>
      </c>
      <c r="P2067" s="59">
        <v>2091</v>
      </c>
      <c r="Q2067" s="304">
        <f>ROUND(class[[#This Row],[count]],-3)</f>
        <v>5000</v>
      </c>
      <c r="R2067" s="321">
        <f>VLOOKUP(class[[#This Row],[count_rd]],caltran!$J$2:$P$182,7,FALSE)</f>
        <v>2625</v>
      </c>
      <c r="S2067" s="321">
        <f>VLOOKUP(class[[#This Row],[count_rd]],caltran!$J$2:$P$182,6,FALSE)</f>
        <v>7375</v>
      </c>
      <c r="T2067" s="59">
        <f>IF(AND(class[[#This Row],[flow]]&gt;=class[[#This Row],[low]], class[[#This Row],[flow]]&lt;=class[[#This Row],[high]]),1,0)</f>
        <v>1</v>
      </c>
    </row>
    <row r="2068" spans="1:20">
      <c r="A2068" s="59">
        <v>5378</v>
      </c>
      <c r="B2068" s="59">
        <v>5</v>
      </c>
      <c r="C2068" s="59">
        <v>1</v>
      </c>
      <c r="D2068" s="59">
        <v>2</v>
      </c>
      <c r="E2068" s="59" t="s">
        <v>82</v>
      </c>
      <c r="F2068" s="59">
        <v>4</v>
      </c>
      <c r="G2068" s="227">
        <v>0</v>
      </c>
      <c r="H2068" s="227">
        <v>3</v>
      </c>
      <c r="I2068" s="227">
        <v>14</v>
      </c>
      <c r="J2068" s="59">
        <v>4553</v>
      </c>
      <c r="K2068" s="78">
        <f>VLOOKUP(class[[#This Row],[hwycov_id]],flow[[hwycov_id]:[flow_day]],2,FALSE)</f>
        <v>9960.6764770000009</v>
      </c>
      <c r="L2068" s="229">
        <f t="shared" si="99"/>
        <v>1.1877172143641559</v>
      </c>
      <c r="M2068" s="228">
        <f t="shared" si="100"/>
        <v>5407.6764770000009</v>
      </c>
      <c r="N2068" s="228">
        <f t="shared" si="101"/>
        <v>29242964.87989914</v>
      </c>
      <c r="O2068" s="59" t="e">
        <f>VLOOKUP(class[[#This Row],[hwycov_id]],check!$A$2:$P$26,16,FALSE)</f>
        <v>#N/A</v>
      </c>
      <c r="P2068" s="59">
        <v>2092</v>
      </c>
      <c r="Q2068" s="304">
        <f>ROUND(class[[#This Row],[count]],-3)</f>
        <v>5000</v>
      </c>
      <c r="R2068" s="321">
        <f>VLOOKUP(class[[#This Row],[count_rd]],caltran!$J$2:$P$182,7,FALSE)</f>
        <v>2625</v>
      </c>
      <c r="S2068" s="321">
        <f>VLOOKUP(class[[#This Row],[count_rd]],caltran!$J$2:$P$182,6,FALSE)</f>
        <v>7375</v>
      </c>
      <c r="T2068" s="59">
        <f>IF(AND(class[[#This Row],[flow]]&gt;=class[[#This Row],[low]], class[[#This Row],[flow]]&lt;=class[[#This Row],[high]]),1,0)</f>
        <v>0</v>
      </c>
    </row>
    <row r="2069" spans="1:20">
      <c r="A2069" s="59">
        <v>30804</v>
      </c>
      <c r="B2069" s="59">
        <v>5</v>
      </c>
      <c r="C2069" s="59">
        <v>1</v>
      </c>
      <c r="D2069" s="59">
        <v>2</v>
      </c>
      <c r="E2069" s="59" t="s">
        <v>82</v>
      </c>
      <c r="F2069" s="59">
        <v>4</v>
      </c>
      <c r="G2069" s="227">
        <v>0</v>
      </c>
      <c r="H2069" s="227">
        <v>2</v>
      </c>
      <c r="I2069" s="227">
        <v>14</v>
      </c>
      <c r="J2069" s="59">
        <v>4634</v>
      </c>
      <c r="K2069" s="78">
        <f>VLOOKUP(class[[#This Row],[hwycov_id]],flow[[hwycov_id]:[flow_day]],2,FALSE)</f>
        <v>1203.070465</v>
      </c>
      <c r="L2069" s="229">
        <f t="shared" si="99"/>
        <v>-0.74038185908502374</v>
      </c>
      <c r="M2069" s="228">
        <f t="shared" si="100"/>
        <v>-3430.9295350000002</v>
      </c>
      <c r="N2069" s="228">
        <f t="shared" si="101"/>
        <v>11771277.474135317</v>
      </c>
      <c r="O2069" s="59" t="e">
        <f>VLOOKUP(class[[#This Row],[hwycov_id]],check!$A$2:$P$26,16,FALSE)</f>
        <v>#N/A</v>
      </c>
      <c r="P2069" s="59">
        <v>2093</v>
      </c>
      <c r="Q2069" s="304">
        <f>ROUND(class[[#This Row],[count]],-3)</f>
        <v>5000</v>
      </c>
      <c r="R2069" s="321">
        <f>VLOOKUP(class[[#This Row],[count_rd]],caltran!$J$2:$P$182,7,FALSE)</f>
        <v>2625</v>
      </c>
      <c r="S2069" s="321">
        <f>VLOOKUP(class[[#This Row],[count_rd]],caltran!$J$2:$P$182,6,FALSE)</f>
        <v>7375</v>
      </c>
      <c r="T2069" s="59">
        <f>IF(AND(class[[#This Row],[flow]]&gt;=class[[#This Row],[low]], class[[#This Row],[flow]]&lt;=class[[#This Row],[high]]),1,0)</f>
        <v>0</v>
      </c>
    </row>
    <row r="2070" spans="1:20">
      <c r="A2070" s="59">
        <v>2127</v>
      </c>
      <c r="B2070" s="59">
        <v>5</v>
      </c>
      <c r="C2070" s="59">
        <v>1</v>
      </c>
      <c r="D2070" s="59">
        <v>2</v>
      </c>
      <c r="E2070" s="59" t="s">
        <v>82</v>
      </c>
      <c r="F2070" s="59">
        <v>4</v>
      </c>
      <c r="G2070" s="227">
        <v>0</v>
      </c>
      <c r="H2070" s="227">
        <v>2</v>
      </c>
      <c r="I2070" s="227">
        <v>14</v>
      </c>
      <c r="J2070" s="59">
        <v>4647</v>
      </c>
      <c r="K2070" s="78">
        <f>VLOOKUP(class[[#This Row],[hwycov_id]],flow[[hwycov_id]:[flow_day]],2,FALSE)</f>
        <v>2346.8635520000003</v>
      </c>
      <c r="L2070" s="229">
        <f t="shared" si="99"/>
        <v>-0.49497233656122219</v>
      </c>
      <c r="M2070" s="228">
        <f t="shared" si="100"/>
        <v>-2300.1364479999997</v>
      </c>
      <c r="N2070" s="228">
        <f t="shared" si="101"/>
        <v>5290627.6794180553</v>
      </c>
      <c r="O2070" s="59" t="e">
        <f>VLOOKUP(class[[#This Row],[hwycov_id]],check!$A$2:$P$26,16,FALSE)</f>
        <v>#N/A</v>
      </c>
      <c r="P2070" s="59">
        <v>2094</v>
      </c>
      <c r="Q2070" s="304">
        <f>ROUND(class[[#This Row],[count]],-3)</f>
        <v>5000</v>
      </c>
      <c r="R2070" s="321">
        <f>VLOOKUP(class[[#This Row],[count_rd]],caltran!$J$2:$P$182,7,FALSE)</f>
        <v>2625</v>
      </c>
      <c r="S2070" s="321">
        <f>VLOOKUP(class[[#This Row],[count_rd]],caltran!$J$2:$P$182,6,FALSE)</f>
        <v>7375</v>
      </c>
      <c r="T2070" s="59">
        <f>IF(AND(class[[#This Row],[flow]]&gt;=class[[#This Row],[low]], class[[#This Row],[flow]]&lt;=class[[#This Row],[high]]),1,0)</f>
        <v>0</v>
      </c>
    </row>
    <row r="2071" spans="1:20">
      <c r="A2071" s="59">
        <v>3798</v>
      </c>
      <c r="B2071" s="59">
        <v>5</v>
      </c>
      <c r="C2071" s="59">
        <v>1</v>
      </c>
      <c r="D2071" s="59">
        <v>2</v>
      </c>
      <c r="E2071" s="59" t="s">
        <v>82</v>
      </c>
      <c r="F2071" s="59">
        <v>4</v>
      </c>
      <c r="G2071" s="227">
        <v>0</v>
      </c>
      <c r="H2071" s="227">
        <v>2</v>
      </c>
      <c r="I2071" s="227">
        <v>14</v>
      </c>
      <c r="J2071" s="59">
        <v>4747</v>
      </c>
      <c r="K2071" s="78">
        <f>VLOOKUP(class[[#This Row],[hwycov_id]],flow[[hwycov_id]:[flow_day]],2,FALSE)</f>
        <v>7831.8991139999998</v>
      </c>
      <c r="L2071" s="229">
        <f t="shared" si="99"/>
        <v>0.64986288476932796</v>
      </c>
      <c r="M2071" s="228">
        <f t="shared" si="100"/>
        <v>3084.8991139999998</v>
      </c>
      <c r="N2071" s="228">
        <f t="shared" si="101"/>
        <v>9516602.5435579848</v>
      </c>
      <c r="O2071" s="59" t="e">
        <f>VLOOKUP(class[[#This Row],[hwycov_id]],check!$A$2:$P$26,16,FALSE)</f>
        <v>#N/A</v>
      </c>
      <c r="P2071" s="59">
        <v>2095</v>
      </c>
      <c r="Q2071" s="304">
        <f>ROUND(class[[#This Row],[count]],-3)</f>
        <v>5000</v>
      </c>
      <c r="R2071" s="321">
        <f>VLOOKUP(class[[#This Row],[count_rd]],caltran!$J$2:$P$182,7,FALSE)</f>
        <v>2625</v>
      </c>
      <c r="S2071" s="321">
        <f>VLOOKUP(class[[#This Row],[count_rd]],caltran!$J$2:$P$182,6,FALSE)</f>
        <v>7375</v>
      </c>
      <c r="T2071" s="59">
        <f>IF(AND(class[[#This Row],[flow]]&gt;=class[[#This Row],[low]], class[[#This Row],[flow]]&lt;=class[[#This Row],[high]]),1,0)</f>
        <v>0</v>
      </c>
    </row>
    <row r="2072" spans="1:20">
      <c r="A2072" s="59">
        <v>8303</v>
      </c>
      <c r="B2072" s="59">
        <v>5</v>
      </c>
      <c r="C2072" s="59">
        <v>1</v>
      </c>
      <c r="D2072" s="59">
        <v>2</v>
      </c>
      <c r="E2072" s="59" t="s">
        <v>82</v>
      </c>
      <c r="F2072" s="59">
        <v>4</v>
      </c>
      <c r="G2072" s="227">
        <v>0</v>
      </c>
      <c r="H2072" s="227">
        <v>3</v>
      </c>
      <c r="I2072" s="227">
        <v>14</v>
      </c>
      <c r="J2072" s="59">
        <v>4754</v>
      </c>
      <c r="K2072" s="78">
        <f>VLOOKUP(class[[#This Row],[hwycov_id]],flow[[hwycov_id]:[flow_day]],2,FALSE)</f>
        <v>2328.1635539999997</v>
      </c>
      <c r="L2072" s="229">
        <f t="shared" si="99"/>
        <v>-0.51027270635254529</v>
      </c>
      <c r="M2072" s="228">
        <f t="shared" si="100"/>
        <v>-2425.8364460000003</v>
      </c>
      <c r="N2072" s="228">
        <f t="shared" si="101"/>
        <v>5884682.4627419123</v>
      </c>
      <c r="O2072" s="59" t="e">
        <f>VLOOKUP(class[[#This Row],[hwycov_id]],check!$A$2:$P$26,16,FALSE)</f>
        <v>#N/A</v>
      </c>
      <c r="P2072" s="59">
        <v>2096</v>
      </c>
      <c r="Q2072" s="304">
        <f>ROUND(class[[#This Row],[count]],-3)</f>
        <v>5000</v>
      </c>
      <c r="R2072" s="321">
        <f>VLOOKUP(class[[#This Row],[count_rd]],caltran!$J$2:$P$182,7,FALSE)</f>
        <v>2625</v>
      </c>
      <c r="S2072" s="321">
        <f>VLOOKUP(class[[#This Row],[count_rd]],caltran!$J$2:$P$182,6,FALSE)</f>
        <v>7375</v>
      </c>
      <c r="T2072" s="59">
        <f>IF(AND(class[[#This Row],[flow]]&gt;=class[[#This Row],[low]], class[[#This Row],[flow]]&lt;=class[[#This Row],[high]]),1,0)</f>
        <v>0</v>
      </c>
    </row>
    <row r="2073" spans="1:20">
      <c r="A2073" s="59">
        <v>19684</v>
      </c>
      <c r="B2073" s="59">
        <v>5</v>
      </c>
      <c r="C2073" s="59">
        <v>1</v>
      </c>
      <c r="D2073" s="59">
        <v>2</v>
      </c>
      <c r="E2073" s="59" t="s">
        <v>82</v>
      </c>
      <c r="F2073" s="59">
        <v>4</v>
      </c>
      <c r="G2073" s="227">
        <v>0</v>
      </c>
      <c r="H2073" s="227">
        <v>7</v>
      </c>
      <c r="I2073" s="227">
        <v>7</v>
      </c>
      <c r="J2073" s="59">
        <v>4800</v>
      </c>
      <c r="K2073" s="78">
        <f>VLOOKUP(class[[#This Row],[hwycov_id]],flow[[hwycov_id]:[flow_day]],2,FALSE)</f>
        <v>1372.318031</v>
      </c>
      <c r="L2073" s="229">
        <f t="shared" si="99"/>
        <v>-0.71410041020833326</v>
      </c>
      <c r="M2073" s="228">
        <f t="shared" si="100"/>
        <v>-3427.6819690000002</v>
      </c>
      <c r="N2073" s="228">
        <f t="shared" si="101"/>
        <v>11749003.680607717</v>
      </c>
      <c r="O2073" s="59" t="e">
        <f>VLOOKUP(class[[#This Row],[hwycov_id]],check!$A$2:$P$26,16,FALSE)</f>
        <v>#N/A</v>
      </c>
      <c r="P2073" s="59">
        <v>2097</v>
      </c>
      <c r="Q2073" s="304">
        <f>ROUND(class[[#This Row],[count]],-3)</f>
        <v>5000</v>
      </c>
      <c r="R2073" s="321">
        <f>VLOOKUP(class[[#This Row],[count_rd]],caltran!$J$2:$P$182,7,FALSE)</f>
        <v>2625</v>
      </c>
      <c r="S2073" s="321">
        <f>VLOOKUP(class[[#This Row],[count_rd]],caltran!$J$2:$P$182,6,FALSE)</f>
        <v>7375</v>
      </c>
      <c r="T2073" s="59">
        <f>IF(AND(class[[#This Row],[flow]]&gt;=class[[#This Row],[low]], class[[#This Row],[flow]]&lt;=class[[#This Row],[high]]),1,0)</f>
        <v>0</v>
      </c>
    </row>
    <row r="2074" spans="1:20">
      <c r="A2074" s="59">
        <v>7980</v>
      </c>
      <c r="B2074" s="59">
        <v>5</v>
      </c>
      <c r="C2074" s="59">
        <v>1</v>
      </c>
      <c r="D2074" s="59">
        <v>2</v>
      </c>
      <c r="E2074" s="59" t="s">
        <v>82</v>
      </c>
      <c r="F2074" s="59">
        <v>4</v>
      </c>
      <c r="G2074" s="227">
        <v>0</v>
      </c>
      <c r="H2074" s="227">
        <v>3</v>
      </c>
      <c r="I2074" s="227">
        <v>14</v>
      </c>
      <c r="J2074" s="59">
        <v>4869</v>
      </c>
      <c r="K2074" s="78">
        <f>VLOOKUP(class[[#This Row],[hwycov_id]],flow[[hwycov_id]:[flow_day]],2,FALSE)</f>
        <v>4659.5521020000006</v>
      </c>
      <c r="L2074" s="229">
        <f t="shared" si="99"/>
        <v>-4.3016614910659112E-2</v>
      </c>
      <c r="M2074" s="228">
        <f t="shared" si="100"/>
        <v>-209.44789799999944</v>
      </c>
      <c r="N2074" s="228">
        <f t="shared" si="101"/>
        <v>43868.42197661817</v>
      </c>
      <c r="O2074" s="59" t="e">
        <f>VLOOKUP(class[[#This Row],[hwycov_id]],check!$A$2:$P$26,16,FALSE)</f>
        <v>#N/A</v>
      </c>
      <c r="P2074" s="59">
        <v>2098</v>
      </c>
      <c r="Q2074" s="304">
        <f>ROUND(class[[#This Row],[count]],-3)</f>
        <v>5000</v>
      </c>
      <c r="R2074" s="321">
        <f>VLOOKUP(class[[#This Row],[count_rd]],caltran!$J$2:$P$182,7,FALSE)</f>
        <v>2625</v>
      </c>
      <c r="S2074" s="321">
        <f>VLOOKUP(class[[#This Row],[count_rd]],caltran!$J$2:$P$182,6,FALSE)</f>
        <v>7375</v>
      </c>
      <c r="T2074" s="59">
        <f>IF(AND(class[[#This Row],[flow]]&gt;=class[[#This Row],[low]], class[[#This Row],[flow]]&lt;=class[[#This Row],[high]]),1,0)</f>
        <v>1</v>
      </c>
    </row>
    <row r="2075" spans="1:20">
      <c r="A2075" s="59">
        <v>2871</v>
      </c>
      <c r="B2075" s="59">
        <v>5</v>
      </c>
      <c r="C2075" s="59">
        <v>1</v>
      </c>
      <c r="D2075" s="59">
        <v>2</v>
      </c>
      <c r="E2075" s="59" t="s">
        <v>82</v>
      </c>
      <c r="F2075" s="59">
        <v>4</v>
      </c>
      <c r="G2075" s="227">
        <v>0</v>
      </c>
      <c r="H2075" s="227">
        <v>2</v>
      </c>
      <c r="I2075" s="227">
        <v>14</v>
      </c>
      <c r="J2075" s="59">
        <v>4874</v>
      </c>
      <c r="K2075" s="78">
        <f>VLOOKUP(class[[#This Row],[hwycov_id]],flow[[hwycov_id]:[flow_day]],2,FALSE)</f>
        <v>3583.8730180000002</v>
      </c>
      <c r="L2075" s="229">
        <f t="shared" si="99"/>
        <v>-0.26469572876487479</v>
      </c>
      <c r="M2075" s="228">
        <f t="shared" si="100"/>
        <v>-1290.1269819999998</v>
      </c>
      <c r="N2075" s="228">
        <f t="shared" si="101"/>
        <v>1664427.6296844278</v>
      </c>
      <c r="O2075" s="59" t="e">
        <f>VLOOKUP(class[[#This Row],[hwycov_id]],check!$A$2:$P$26,16,FALSE)</f>
        <v>#N/A</v>
      </c>
      <c r="P2075" s="59">
        <v>2099</v>
      </c>
      <c r="Q2075" s="304">
        <f>ROUND(class[[#This Row],[count]],-3)</f>
        <v>5000</v>
      </c>
      <c r="R2075" s="321">
        <f>VLOOKUP(class[[#This Row],[count_rd]],caltran!$J$2:$P$182,7,FALSE)</f>
        <v>2625</v>
      </c>
      <c r="S2075" s="321">
        <f>VLOOKUP(class[[#This Row],[count_rd]],caltran!$J$2:$P$182,6,FALSE)</f>
        <v>7375</v>
      </c>
      <c r="T2075" s="59">
        <f>IF(AND(class[[#This Row],[flow]]&gt;=class[[#This Row],[low]], class[[#This Row],[flow]]&lt;=class[[#This Row],[high]]),1,0)</f>
        <v>1</v>
      </c>
    </row>
    <row r="2076" spans="1:20">
      <c r="A2076" s="59">
        <v>5373</v>
      </c>
      <c r="B2076" s="59">
        <v>5</v>
      </c>
      <c r="C2076" s="59">
        <v>1</v>
      </c>
      <c r="D2076" s="59">
        <v>2</v>
      </c>
      <c r="E2076" s="59" t="s">
        <v>82</v>
      </c>
      <c r="F2076" s="59">
        <v>4</v>
      </c>
      <c r="G2076" s="227">
        <v>0</v>
      </c>
      <c r="H2076" s="227">
        <v>3</v>
      </c>
      <c r="I2076" s="227">
        <v>14</v>
      </c>
      <c r="J2076" s="59">
        <v>4918</v>
      </c>
      <c r="K2076" s="78">
        <f>VLOOKUP(class[[#This Row],[hwycov_id]],flow[[hwycov_id]:[flow_day]],2,FALSE)</f>
        <v>7133.5673779999997</v>
      </c>
      <c r="L2076" s="229">
        <f t="shared" si="99"/>
        <v>0.45050170353802343</v>
      </c>
      <c r="M2076" s="228">
        <f t="shared" si="100"/>
        <v>2215.5673779999997</v>
      </c>
      <c r="N2076" s="228">
        <f t="shared" si="101"/>
        <v>4908738.8064577933</v>
      </c>
      <c r="O2076" s="59" t="e">
        <f>VLOOKUP(class[[#This Row],[hwycov_id]],check!$A$2:$P$26,16,FALSE)</f>
        <v>#N/A</v>
      </c>
      <c r="P2076" s="59">
        <v>2100</v>
      </c>
      <c r="Q2076" s="304">
        <f>ROUND(class[[#This Row],[count]],-3)</f>
        <v>5000</v>
      </c>
      <c r="R2076" s="321">
        <f>VLOOKUP(class[[#This Row],[count_rd]],caltran!$J$2:$P$182,7,FALSE)</f>
        <v>2625</v>
      </c>
      <c r="S2076" s="321">
        <f>VLOOKUP(class[[#This Row],[count_rd]],caltran!$J$2:$P$182,6,FALSE)</f>
        <v>7375</v>
      </c>
      <c r="T2076" s="59">
        <f>IF(AND(class[[#This Row],[flow]]&gt;=class[[#This Row],[low]], class[[#This Row],[flow]]&lt;=class[[#This Row],[high]]),1,0)</f>
        <v>1</v>
      </c>
    </row>
    <row r="2077" spans="1:20">
      <c r="A2077" s="59">
        <v>10183</v>
      </c>
      <c r="B2077" s="59">
        <v>5</v>
      </c>
      <c r="C2077" s="59">
        <v>1</v>
      </c>
      <c r="D2077" s="59">
        <v>2</v>
      </c>
      <c r="E2077" s="59" t="s">
        <v>82</v>
      </c>
      <c r="F2077" s="59">
        <v>4</v>
      </c>
      <c r="G2077" s="227">
        <v>0</v>
      </c>
      <c r="H2077" s="227">
        <v>2</v>
      </c>
      <c r="I2077" s="227">
        <v>14</v>
      </c>
      <c r="J2077" s="59">
        <v>4994</v>
      </c>
      <c r="K2077" s="78">
        <f>VLOOKUP(class[[#This Row],[hwycov_id]],flow[[hwycov_id]:[flow_day]],2,FALSE)</f>
        <v>7040.2071190000006</v>
      </c>
      <c r="L2077" s="229">
        <f t="shared" si="99"/>
        <v>0.40973310352422909</v>
      </c>
      <c r="M2077" s="228">
        <f t="shared" si="100"/>
        <v>2046.2071190000006</v>
      </c>
      <c r="N2077" s="228">
        <f t="shared" si="101"/>
        <v>4186963.5738462824</v>
      </c>
      <c r="O2077" s="59" t="e">
        <f>VLOOKUP(class[[#This Row],[hwycov_id]],check!$A$2:$P$26,16,FALSE)</f>
        <v>#N/A</v>
      </c>
      <c r="P2077" s="59">
        <v>2101</v>
      </c>
      <c r="Q2077" s="304">
        <f>ROUND(class[[#This Row],[count]],-3)</f>
        <v>5000</v>
      </c>
      <c r="R2077" s="321">
        <f>VLOOKUP(class[[#This Row],[count_rd]],caltran!$J$2:$P$182,7,FALSE)</f>
        <v>2625</v>
      </c>
      <c r="S2077" s="321">
        <f>VLOOKUP(class[[#This Row],[count_rd]],caltran!$J$2:$P$182,6,FALSE)</f>
        <v>7375</v>
      </c>
      <c r="T2077" s="59">
        <f>IF(AND(class[[#This Row],[flow]]&gt;=class[[#This Row],[low]], class[[#This Row],[flow]]&lt;=class[[#This Row],[high]]),1,0)</f>
        <v>1</v>
      </c>
    </row>
    <row r="2078" spans="1:20">
      <c r="A2078" s="59">
        <v>13066</v>
      </c>
      <c r="B2078" s="59">
        <v>5</v>
      </c>
      <c r="C2078" s="59">
        <v>1</v>
      </c>
      <c r="D2078" s="59">
        <v>2</v>
      </c>
      <c r="E2078" s="59" t="s">
        <v>82</v>
      </c>
      <c r="F2078" s="59">
        <v>4</v>
      </c>
      <c r="G2078" s="227">
        <v>0</v>
      </c>
      <c r="H2078" s="227">
        <v>5</v>
      </c>
      <c r="I2078" s="227">
        <v>5</v>
      </c>
      <c r="J2078" s="59">
        <v>5000</v>
      </c>
      <c r="K2078" s="78">
        <f>VLOOKUP(class[[#This Row],[hwycov_id]],flow[[hwycov_id]:[flow_day]],2,FALSE)</f>
        <v>3739.2874380000003</v>
      </c>
      <c r="L2078" s="229">
        <f t="shared" si="99"/>
        <v>-0.25214251239999996</v>
      </c>
      <c r="M2078" s="228">
        <f t="shared" si="100"/>
        <v>-1260.7125619999997</v>
      </c>
      <c r="N2078" s="228">
        <f t="shared" si="101"/>
        <v>1589396.163984603</v>
      </c>
      <c r="O2078" s="59" t="e">
        <f>VLOOKUP(class[[#This Row],[hwycov_id]],check!$A$2:$P$26,16,FALSE)</f>
        <v>#N/A</v>
      </c>
      <c r="P2078" s="59">
        <v>2102</v>
      </c>
      <c r="Q2078" s="304">
        <f>ROUND(class[[#This Row],[count]],-3)</f>
        <v>5000</v>
      </c>
      <c r="R2078" s="321">
        <f>VLOOKUP(class[[#This Row],[count_rd]],caltran!$J$2:$P$182,7,FALSE)</f>
        <v>2625</v>
      </c>
      <c r="S2078" s="321">
        <f>VLOOKUP(class[[#This Row],[count_rd]],caltran!$J$2:$P$182,6,FALSE)</f>
        <v>7375</v>
      </c>
      <c r="T2078" s="59">
        <f>IF(AND(class[[#This Row],[flow]]&gt;=class[[#This Row],[low]], class[[#This Row],[flow]]&lt;=class[[#This Row],[high]]),1,0)</f>
        <v>1</v>
      </c>
    </row>
    <row r="2079" spans="1:20">
      <c r="A2079" s="59">
        <v>23438</v>
      </c>
      <c r="B2079" s="59">
        <v>5</v>
      </c>
      <c r="C2079" s="59">
        <v>1</v>
      </c>
      <c r="D2079" s="59">
        <v>2</v>
      </c>
      <c r="E2079" s="59" t="s">
        <v>82</v>
      </c>
      <c r="F2079" s="59">
        <v>4</v>
      </c>
      <c r="G2079" s="227">
        <v>0</v>
      </c>
      <c r="H2079" s="227">
        <v>3</v>
      </c>
      <c r="I2079" s="227">
        <v>14</v>
      </c>
      <c r="J2079" s="59">
        <v>5017</v>
      </c>
      <c r="K2079" s="78">
        <f>VLOOKUP(class[[#This Row],[hwycov_id]],flow[[hwycov_id]:[flow_day]],2,FALSE)</f>
        <v>5030.4553080000005</v>
      </c>
      <c r="L2079" s="229">
        <f t="shared" si="99"/>
        <v>2.6819429938211847E-3</v>
      </c>
      <c r="M2079" s="228">
        <f t="shared" si="100"/>
        <v>13.455308000000514</v>
      </c>
      <c r="N2079" s="228">
        <f t="shared" si="101"/>
        <v>181.04531337487782</v>
      </c>
      <c r="O2079" s="59" t="e">
        <f>VLOOKUP(class[[#This Row],[hwycov_id]],check!$A$2:$P$26,16,FALSE)</f>
        <v>#N/A</v>
      </c>
      <c r="P2079" s="59">
        <v>2103</v>
      </c>
      <c r="Q2079" s="304">
        <f>ROUND(class[[#This Row],[count]],-3)</f>
        <v>5000</v>
      </c>
      <c r="R2079" s="321">
        <f>VLOOKUP(class[[#This Row],[count_rd]],caltran!$J$2:$P$182,7,FALSE)</f>
        <v>2625</v>
      </c>
      <c r="S2079" s="321">
        <f>VLOOKUP(class[[#This Row],[count_rd]],caltran!$J$2:$P$182,6,FALSE)</f>
        <v>7375</v>
      </c>
      <c r="T2079" s="59">
        <f>IF(AND(class[[#This Row],[flow]]&gt;=class[[#This Row],[low]], class[[#This Row],[flow]]&lt;=class[[#This Row],[high]]),1,0)</f>
        <v>1</v>
      </c>
    </row>
    <row r="2080" spans="1:20">
      <c r="A2080" s="59">
        <v>5063</v>
      </c>
      <c r="B2080" s="59">
        <v>5</v>
      </c>
      <c r="C2080" s="59">
        <v>1</v>
      </c>
      <c r="D2080" s="59">
        <v>2</v>
      </c>
      <c r="E2080" s="59" t="s">
        <v>82</v>
      </c>
      <c r="F2080" s="59">
        <v>4</v>
      </c>
      <c r="G2080" s="227">
        <v>0</v>
      </c>
      <c r="H2080" s="227">
        <v>3</v>
      </c>
      <c r="I2080" s="227">
        <v>14</v>
      </c>
      <c r="J2080" s="59">
        <v>5090</v>
      </c>
      <c r="K2080" s="78">
        <f>VLOOKUP(class[[#This Row],[hwycov_id]],flow[[hwycov_id]:[flow_day]],2,FALSE)</f>
        <v>991.03814700000009</v>
      </c>
      <c r="L2080" s="229">
        <f t="shared" si="99"/>
        <v>-0.80529702416502946</v>
      </c>
      <c r="M2080" s="228">
        <f t="shared" si="100"/>
        <v>-4098.9618529999998</v>
      </c>
      <c r="N2080" s="228">
        <f t="shared" si="101"/>
        <v>16801488.272349194</v>
      </c>
      <c r="O2080" s="59" t="e">
        <f>VLOOKUP(class[[#This Row],[hwycov_id]],check!$A$2:$P$26,16,FALSE)</f>
        <v>#N/A</v>
      </c>
      <c r="P2080" s="59">
        <v>2104</v>
      </c>
      <c r="Q2080" s="304">
        <f>ROUND(class[[#This Row],[count]],-3)</f>
        <v>5000</v>
      </c>
      <c r="R2080" s="321">
        <f>VLOOKUP(class[[#This Row],[count_rd]],caltran!$J$2:$P$182,7,FALSE)</f>
        <v>2625</v>
      </c>
      <c r="S2080" s="321">
        <f>VLOOKUP(class[[#This Row],[count_rd]],caltran!$J$2:$P$182,6,FALSE)</f>
        <v>7375</v>
      </c>
      <c r="T2080" s="59">
        <f>IF(AND(class[[#This Row],[flow]]&gt;=class[[#This Row],[low]], class[[#This Row],[flow]]&lt;=class[[#This Row],[high]]),1,0)</f>
        <v>0</v>
      </c>
    </row>
    <row r="2081" spans="1:20">
      <c r="A2081" s="59">
        <v>9546</v>
      </c>
      <c r="B2081" s="59">
        <v>5</v>
      </c>
      <c r="C2081" s="59">
        <v>1</v>
      </c>
      <c r="D2081" s="59">
        <v>2</v>
      </c>
      <c r="E2081" s="59" t="s">
        <v>82</v>
      </c>
      <c r="F2081" s="59">
        <v>4</v>
      </c>
      <c r="G2081" s="227">
        <v>0</v>
      </c>
      <c r="H2081" s="227">
        <v>2</v>
      </c>
      <c r="I2081" s="227">
        <v>14</v>
      </c>
      <c r="J2081" s="59">
        <v>5097</v>
      </c>
      <c r="K2081" s="78">
        <f>VLOOKUP(class[[#This Row],[hwycov_id]],flow[[hwycov_id]:[flow_day]],2,FALSE)</f>
        <v>5343.0235269999994</v>
      </c>
      <c r="L2081" s="229">
        <f t="shared" si="99"/>
        <v>4.8268300372768191E-2</v>
      </c>
      <c r="M2081" s="228">
        <f t="shared" si="100"/>
        <v>246.02352699999938</v>
      </c>
      <c r="N2081" s="228">
        <f t="shared" si="101"/>
        <v>60527.57583751942</v>
      </c>
      <c r="O2081" s="59" t="e">
        <f>VLOOKUP(class[[#This Row],[hwycov_id]],check!$A$2:$P$26,16,FALSE)</f>
        <v>#N/A</v>
      </c>
      <c r="P2081" s="59">
        <v>2105</v>
      </c>
      <c r="Q2081" s="304">
        <f>ROUND(class[[#This Row],[count]],-3)</f>
        <v>5000</v>
      </c>
      <c r="R2081" s="321">
        <f>VLOOKUP(class[[#This Row],[count_rd]],caltran!$J$2:$P$182,7,FALSE)</f>
        <v>2625</v>
      </c>
      <c r="S2081" s="321">
        <f>VLOOKUP(class[[#This Row],[count_rd]],caltran!$J$2:$P$182,6,FALSE)</f>
        <v>7375</v>
      </c>
      <c r="T2081" s="59">
        <f>IF(AND(class[[#This Row],[flow]]&gt;=class[[#This Row],[low]], class[[#This Row],[flow]]&lt;=class[[#This Row],[high]]),1,0)</f>
        <v>1</v>
      </c>
    </row>
    <row r="2082" spans="1:20">
      <c r="A2082" s="59">
        <v>17814</v>
      </c>
      <c r="B2082" s="59">
        <v>5</v>
      </c>
      <c r="C2082" s="59">
        <v>1</v>
      </c>
      <c r="D2082" s="59">
        <v>2</v>
      </c>
      <c r="E2082" s="59" t="s">
        <v>82</v>
      </c>
      <c r="F2082" s="59">
        <v>4</v>
      </c>
      <c r="G2082" s="227">
        <v>0</v>
      </c>
      <c r="H2082" s="227">
        <v>4</v>
      </c>
      <c r="I2082" s="227">
        <v>14</v>
      </c>
      <c r="J2082" s="59">
        <v>5112</v>
      </c>
      <c r="K2082" s="78">
        <f>VLOOKUP(class[[#This Row],[hwycov_id]],flow[[hwycov_id]:[flow_day]],2,FALSE)</f>
        <v>5685.381445</v>
      </c>
      <c r="L2082" s="229">
        <f t="shared" si="99"/>
        <v>0.11216381944444453</v>
      </c>
      <c r="M2082" s="228">
        <f t="shared" si="100"/>
        <v>573.38144499999999</v>
      </c>
      <c r="N2082" s="228">
        <f t="shared" si="101"/>
        <v>328766.281470288</v>
      </c>
      <c r="O2082" s="59" t="e">
        <f>VLOOKUP(class[[#This Row],[hwycov_id]],check!$A$2:$P$26,16,FALSE)</f>
        <v>#N/A</v>
      </c>
      <c r="P2082" s="59">
        <v>2106</v>
      </c>
      <c r="Q2082" s="304">
        <f>ROUND(class[[#This Row],[count]],-3)</f>
        <v>5000</v>
      </c>
      <c r="R2082" s="321">
        <f>VLOOKUP(class[[#This Row],[count_rd]],caltran!$J$2:$P$182,7,FALSE)</f>
        <v>2625</v>
      </c>
      <c r="S2082" s="321">
        <f>VLOOKUP(class[[#This Row],[count_rd]],caltran!$J$2:$P$182,6,FALSE)</f>
        <v>7375</v>
      </c>
      <c r="T2082" s="59">
        <f>IF(AND(class[[#This Row],[flow]]&gt;=class[[#This Row],[low]], class[[#This Row],[flow]]&lt;=class[[#This Row],[high]]),1,0)</f>
        <v>1</v>
      </c>
    </row>
    <row r="2083" spans="1:20">
      <c r="A2083" s="59">
        <v>20112</v>
      </c>
      <c r="B2083" s="59">
        <v>5</v>
      </c>
      <c r="C2083" s="59">
        <v>1</v>
      </c>
      <c r="D2083" s="59">
        <v>2</v>
      </c>
      <c r="E2083" s="59" t="s">
        <v>82</v>
      </c>
      <c r="F2083" s="59">
        <v>4</v>
      </c>
      <c r="G2083" s="227">
        <v>0</v>
      </c>
      <c r="H2083" s="227">
        <v>3</v>
      </c>
      <c r="I2083" s="227">
        <v>14</v>
      </c>
      <c r="J2083" s="59">
        <v>5119</v>
      </c>
      <c r="K2083" s="78">
        <f>VLOOKUP(class[[#This Row],[hwycov_id]],flow[[hwycov_id]:[flow_day]],2,FALSE)</f>
        <v>5594.4014610000004</v>
      </c>
      <c r="L2083" s="229">
        <f t="shared" si="99"/>
        <v>9.2869986520804915E-2</v>
      </c>
      <c r="M2083" s="228">
        <f t="shared" si="100"/>
        <v>475.40146100000038</v>
      </c>
      <c r="N2083" s="228">
        <f t="shared" si="101"/>
        <v>226006.54912093488</v>
      </c>
      <c r="O2083" s="59" t="e">
        <f>VLOOKUP(class[[#This Row],[hwycov_id]],check!$A$2:$P$26,16,FALSE)</f>
        <v>#N/A</v>
      </c>
      <c r="P2083" s="59">
        <v>2107</v>
      </c>
      <c r="Q2083" s="304">
        <f>ROUND(class[[#This Row],[count]],-3)</f>
        <v>5000</v>
      </c>
      <c r="R2083" s="321">
        <f>VLOOKUP(class[[#This Row],[count_rd]],caltran!$J$2:$P$182,7,FALSE)</f>
        <v>2625</v>
      </c>
      <c r="S2083" s="321">
        <f>VLOOKUP(class[[#This Row],[count_rd]],caltran!$J$2:$P$182,6,FALSE)</f>
        <v>7375</v>
      </c>
      <c r="T2083" s="59">
        <f>IF(AND(class[[#This Row],[flow]]&gt;=class[[#This Row],[low]], class[[#This Row],[flow]]&lt;=class[[#This Row],[high]]),1,0)</f>
        <v>1</v>
      </c>
    </row>
    <row r="2084" spans="1:20">
      <c r="A2084" s="59">
        <v>17671</v>
      </c>
      <c r="B2084" s="59">
        <v>5</v>
      </c>
      <c r="C2084" s="59">
        <v>1</v>
      </c>
      <c r="D2084" s="59">
        <v>2</v>
      </c>
      <c r="E2084" s="59" t="s">
        <v>82</v>
      </c>
      <c r="F2084" s="59">
        <v>4</v>
      </c>
      <c r="G2084" s="227">
        <v>0</v>
      </c>
      <c r="H2084" s="227">
        <v>2</v>
      </c>
      <c r="I2084" s="227">
        <v>14</v>
      </c>
      <c r="J2084" s="59">
        <v>5160</v>
      </c>
      <c r="K2084" s="78">
        <f>VLOOKUP(class[[#This Row],[hwycov_id]],flow[[hwycov_id]:[flow_day]],2,FALSE)</f>
        <v>1715.0992200000001</v>
      </c>
      <c r="L2084" s="229">
        <f t="shared" si="99"/>
        <v>-0.66761643023255812</v>
      </c>
      <c r="M2084" s="228">
        <f t="shared" si="100"/>
        <v>-3444.9007799999999</v>
      </c>
      <c r="N2084" s="228">
        <f t="shared" si="101"/>
        <v>11867341.384044608</v>
      </c>
      <c r="O2084" s="59" t="e">
        <f>VLOOKUP(class[[#This Row],[hwycov_id]],check!$A$2:$P$26,16,FALSE)</f>
        <v>#N/A</v>
      </c>
      <c r="P2084" s="59">
        <v>2108</v>
      </c>
      <c r="Q2084" s="304">
        <f>ROUND(class[[#This Row],[count]],-3)</f>
        <v>5000</v>
      </c>
      <c r="R2084" s="321">
        <f>VLOOKUP(class[[#This Row],[count_rd]],caltran!$J$2:$P$182,7,FALSE)</f>
        <v>2625</v>
      </c>
      <c r="S2084" s="321">
        <f>VLOOKUP(class[[#This Row],[count_rd]],caltran!$J$2:$P$182,6,FALSE)</f>
        <v>7375</v>
      </c>
      <c r="T2084" s="59">
        <f>IF(AND(class[[#This Row],[flow]]&gt;=class[[#This Row],[low]], class[[#This Row],[flow]]&lt;=class[[#This Row],[high]]),1,0)</f>
        <v>0</v>
      </c>
    </row>
    <row r="2085" spans="1:20">
      <c r="A2085" s="59">
        <v>5000</v>
      </c>
      <c r="B2085" s="59">
        <v>5</v>
      </c>
      <c r="C2085" s="59">
        <v>1</v>
      </c>
      <c r="D2085" s="59">
        <v>2</v>
      </c>
      <c r="E2085" s="59" t="s">
        <v>82</v>
      </c>
      <c r="F2085" s="59">
        <v>4</v>
      </c>
      <c r="G2085" s="227">
        <v>0</v>
      </c>
      <c r="H2085" s="227">
        <v>3</v>
      </c>
      <c r="I2085" s="227">
        <v>14</v>
      </c>
      <c r="J2085" s="59">
        <v>5176</v>
      </c>
      <c r="K2085" s="78">
        <f>VLOOKUP(class[[#This Row],[hwycov_id]],flow[[hwycov_id]:[flow_day]],2,FALSE)</f>
        <v>5406.4013869999999</v>
      </c>
      <c r="L2085" s="229">
        <f t="shared" si="99"/>
        <v>4.4513405525502314E-2</v>
      </c>
      <c r="M2085" s="228">
        <f t="shared" si="100"/>
        <v>230.40138699999989</v>
      </c>
      <c r="N2085" s="228">
        <f t="shared" si="101"/>
        <v>53084.799131523716</v>
      </c>
      <c r="O2085" s="59" t="e">
        <f>VLOOKUP(class[[#This Row],[hwycov_id]],check!$A$2:$P$26,16,FALSE)</f>
        <v>#N/A</v>
      </c>
      <c r="P2085" s="59">
        <v>2109</v>
      </c>
      <c r="Q2085" s="304">
        <f>ROUND(class[[#This Row],[count]],-3)</f>
        <v>5000</v>
      </c>
      <c r="R2085" s="321">
        <f>VLOOKUP(class[[#This Row],[count_rd]],caltran!$J$2:$P$182,7,FALSE)</f>
        <v>2625</v>
      </c>
      <c r="S2085" s="321">
        <f>VLOOKUP(class[[#This Row],[count_rd]],caltran!$J$2:$P$182,6,FALSE)</f>
        <v>7375</v>
      </c>
      <c r="T2085" s="59">
        <f>IF(AND(class[[#This Row],[flow]]&gt;=class[[#This Row],[low]], class[[#This Row],[flow]]&lt;=class[[#This Row],[high]]),1,0)</f>
        <v>1</v>
      </c>
    </row>
    <row r="2086" spans="1:20">
      <c r="A2086" s="59">
        <v>7940</v>
      </c>
      <c r="B2086" s="59">
        <v>5</v>
      </c>
      <c r="C2086" s="59">
        <v>1</v>
      </c>
      <c r="D2086" s="59">
        <v>2</v>
      </c>
      <c r="E2086" s="59" t="s">
        <v>82</v>
      </c>
      <c r="F2086" s="59">
        <v>4</v>
      </c>
      <c r="G2086" s="227">
        <v>0</v>
      </c>
      <c r="H2086" s="227">
        <v>5</v>
      </c>
      <c r="I2086" s="227">
        <v>9</v>
      </c>
      <c r="J2086" s="59">
        <v>5200</v>
      </c>
      <c r="K2086" s="78">
        <f>VLOOKUP(class[[#This Row],[hwycov_id]],flow[[hwycov_id]:[flow_day]],2,FALSE)</f>
        <v>3938.6959100000004</v>
      </c>
      <c r="L2086" s="229">
        <f t="shared" si="99"/>
        <v>-0.24255847884615378</v>
      </c>
      <c r="M2086" s="228">
        <f t="shared" si="100"/>
        <v>-1261.3040899999996</v>
      </c>
      <c r="N2086" s="228">
        <f t="shared" si="101"/>
        <v>1590888.0074507273</v>
      </c>
      <c r="O2086" s="59" t="e">
        <f>VLOOKUP(class[[#This Row],[hwycov_id]],check!$A$2:$P$26,16,FALSE)</f>
        <v>#N/A</v>
      </c>
      <c r="P2086" s="59">
        <v>2110</v>
      </c>
      <c r="Q2086" s="304">
        <f>ROUND(class[[#This Row],[count]],-3)</f>
        <v>5000</v>
      </c>
      <c r="R2086" s="321">
        <f>VLOOKUP(class[[#This Row],[count_rd]],caltran!$J$2:$P$182,7,FALSE)</f>
        <v>2625</v>
      </c>
      <c r="S2086" s="321">
        <f>VLOOKUP(class[[#This Row],[count_rd]],caltran!$J$2:$P$182,6,FALSE)</f>
        <v>7375</v>
      </c>
      <c r="T2086" s="59">
        <f>IF(AND(class[[#This Row],[flow]]&gt;=class[[#This Row],[low]], class[[#This Row],[flow]]&lt;=class[[#This Row],[high]]),1,0)</f>
        <v>1</v>
      </c>
    </row>
    <row r="2087" spans="1:20">
      <c r="A2087" s="59">
        <v>1061</v>
      </c>
      <c r="B2087" s="59">
        <v>5</v>
      </c>
      <c r="C2087" s="59">
        <v>1</v>
      </c>
      <c r="D2087" s="59">
        <v>2</v>
      </c>
      <c r="E2087" s="59" t="s">
        <v>82</v>
      </c>
      <c r="F2087" s="59">
        <v>4</v>
      </c>
      <c r="G2087" s="227">
        <v>0</v>
      </c>
      <c r="H2087" s="227">
        <v>2</v>
      </c>
      <c r="I2087" s="227">
        <v>14</v>
      </c>
      <c r="J2087" s="59">
        <v>5207</v>
      </c>
      <c r="K2087" s="78">
        <f>VLOOKUP(class[[#This Row],[hwycov_id]],flow[[hwycov_id]:[flow_day]],2,FALSE)</f>
        <v>6224.0410389999997</v>
      </c>
      <c r="L2087" s="229">
        <f t="shared" si="99"/>
        <v>0.19532188188976374</v>
      </c>
      <c r="M2087" s="228">
        <f t="shared" si="100"/>
        <v>1017.0410389999997</v>
      </c>
      <c r="N2087" s="228">
        <f t="shared" si="101"/>
        <v>1034372.475010199</v>
      </c>
      <c r="O2087" s="59" t="e">
        <f>VLOOKUP(class[[#This Row],[hwycov_id]],check!$A$2:$P$26,16,FALSE)</f>
        <v>#N/A</v>
      </c>
      <c r="P2087" s="59">
        <v>2111</v>
      </c>
      <c r="Q2087" s="304">
        <f>ROUND(class[[#This Row],[count]],-3)</f>
        <v>5000</v>
      </c>
      <c r="R2087" s="321">
        <f>VLOOKUP(class[[#This Row],[count_rd]],caltran!$J$2:$P$182,7,FALSE)</f>
        <v>2625</v>
      </c>
      <c r="S2087" s="321">
        <f>VLOOKUP(class[[#This Row],[count_rd]],caltran!$J$2:$P$182,6,FALSE)</f>
        <v>7375</v>
      </c>
      <c r="T2087" s="59">
        <f>IF(AND(class[[#This Row],[flow]]&gt;=class[[#This Row],[low]], class[[#This Row],[flow]]&lt;=class[[#This Row],[high]]),1,0)</f>
        <v>1</v>
      </c>
    </row>
    <row r="2088" spans="1:20">
      <c r="A2088" s="59">
        <v>18497</v>
      </c>
      <c r="B2088" s="59">
        <v>5</v>
      </c>
      <c r="C2088" s="59">
        <v>1</v>
      </c>
      <c r="D2088" s="59">
        <v>1</v>
      </c>
      <c r="E2088" s="59" t="s">
        <v>82</v>
      </c>
      <c r="F2088" s="59">
        <v>4</v>
      </c>
      <c r="G2088" s="227">
        <v>0</v>
      </c>
      <c r="H2088" s="227">
        <v>1</v>
      </c>
      <c r="I2088" s="227">
        <v>14</v>
      </c>
      <c r="J2088" s="59">
        <v>5275</v>
      </c>
      <c r="K2088" s="78">
        <f>VLOOKUP(class[[#This Row],[hwycov_id]],flow[[hwycov_id]:[flow_day]],2,FALSE)</f>
        <v>1900.4404360000003</v>
      </c>
      <c r="L2088" s="229">
        <f t="shared" si="99"/>
        <v>-0.63972693156398097</v>
      </c>
      <c r="M2088" s="228">
        <f t="shared" si="100"/>
        <v>-3374.5595639999997</v>
      </c>
      <c r="N2088" s="228">
        <f t="shared" si="101"/>
        <v>11387652.250983868</v>
      </c>
      <c r="O2088" s="59" t="e">
        <f>VLOOKUP(class[[#This Row],[hwycov_id]],check!$A$2:$P$26,16,FALSE)</f>
        <v>#N/A</v>
      </c>
      <c r="P2088" s="59">
        <v>2112</v>
      </c>
      <c r="Q2088" s="304">
        <f>ROUND(class[[#This Row],[count]],-3)</f>
        <v>5000</v>
      </c>
      <c r="R2088" s="321">
        <f>VLOOKUP(class[[#This Row],[count_rd]],caltran!$J$2:$P$182,7,FALSE)</f>
        <v>2625</v>
      </c>
      <c r="S2088" s="321">
        <f>VLOOKUP(class[[#This Row],[count_rd]],caltran!$J$2:$P$182,6,FALSE)</f>
        <v>7375</v>
      </c>
      <c r="T2088" s="59">
        <f>IF(AND(class[[#This Row],[flow]]&gt;=class[[#This Row],[low]], class[[#This Row],[flow]]&lt;=class[[#This Row],[high]]),1,0)</f>
        <v>0</v>
      </c>
    </row>
    <row r="2089" spans="1:20">
      <c r="A2089" s="59">
        <v>6073</v>
      </c>
      <c r="B2089" s="59">
        <v>5</v>
      </c>
      <c r="C2089" s="59">
        <v>1</v>
      </c>
      <c r="D2089" s="59">
        <v>2</v>
      </c>
      <c r="E2089" s="59" t="s">
        <v>82</v>
      </c>
      <c r="F2089" s="59">
        <v>4</v>
      </c>
      <c r="G2089" s="227">
        <v>0</v>
      </c>
      <c r="H2089" s="227">
        <v>5</v>
      </c>
      <c r="I2089" s="227">
        <v>19</v>
      </c>
      <c r="J2089" s="59">
        <v>5300</v>
      </c>
      <c r="K2089" s="78">
        <f>VLOOKUP(class[[#This Row],[hwycov_id]],flow[[hwycov_id]:[flow_day]],2,FALSE)</f>
        <v>4319.3839369999996</v>
      </c>
      <c r="L2089" s="229">
        <f t="shared" si="99"/>
        <v>-0.18502189867924534</v>
      </c>
      <c r="M2089" s="228">
        <f t="shared" si="100"/>
        <v>-980.61606300000039</v>
      </c>
      <c r="N2089" s="228">
        <f t="shared" si="101"/>
        <v>961607.86301362072</v>
      </c>
      <c r="O2089" s="59" t="e">
        <f>VLOOKUP(class[[#This Row],[hwycov_id]],check!$A$2:$P$26,16,FALSE)</f>
        <v>#N/A</v>
      </c>
      <c r="P2089" s="59">
        <v>2113</v>
      </c>
      <c r="Q2089" s="304">
        <f>ROUND(class[[#This Row],[count]],-3)</f>
        <v>5000</v>
      </c>
      <c r="R2089" s="321">
        <f>VLOOKUP(class[[#This Row],[count_rd]],caltran!$J$2:$P$182,7,FALSE)</f>
        <v>2625</v>
      </c>
      <c r="S2089" s="321">
        <f>VLOOKUP(class[[#This Row],[count_rd]],caltran!$J$2:$P$182,6,FALSE)</f>
        <v>7375</v>
      </c>
      <c r="T2089" s="59">
        <f>IF(AND(class[[#This Row],[flow]]&gt;=class[[#This Row],[low]], class[[#This Row],[flow]]&lt;=class[[#This Row],[high]]),1,0)</f>
        <v>1</v>
      </c>
    </row>
    <row r="2090" spans="1:20">
      <c r="A2090" s="59">
        <v>13926</v>
      </c>
      <c r="B2090" s="59">
        <v>5</v>
      </c>
      <c r="C2090" s="59">
        <v>1</v>
      </c>
      <c r="D2090" s="59">
        <v>2</v>
      </c>
      <c r="E2090" s="59" t="s">
        <v>82</v>
      </c>
      <c r="F2090" s="59">
        <v>4</v>
      </c>
      <c r="G2090" s="227">
        <v>0</v>
      </c>
      <c r="H2090" s="227">
        <v>4</v>
      </c>
      <c r="I2090" s="227">
        <v>14</v>
      </c>
      <c r="J2090" s="59">
        <v>5346</v>
      </c>
      <c r="K2090" s="78">
        <f>VLOOKUP(class[[#This Row],[hwycov_id]],flow[[hwycov_id]:[flow_day]],2,FALSE)</f>
        <v>5333.5153270000001</v>
      </c>
      <c r="L2090" s="229">
        <f t="shared" si="99"/>
        <v>-2.3353297792741978E-3</v>
      </c>
      <c r="M2090" s="228">
        <f t="shared" si="100"/>
        <v>-12.48467299999993</v>
      </c>
      <c r="N2090" s="228">
        <f t="shared" si="101"/>
        <v>155.86705991692725</v>
      </c>
      <c r="O2090" s="59" t="e">
        <f>VLOOKUP(class[[#This Row],[hwycov_id]],check!$A$2:$P$26,16,FALSE)</f>
        <v>#N/A</v>
      </c>
      <c r="P2090" s="59">
        <v>2114</v>
      </c>
      <c r="Q2090" s="304">
        <f>ROUND(class[[#This Row],[count]],-3)</f>
        <v>5000</v>
      </c>
      <c r="R2090" s="321">
        <f>VLOOKUP(class[[#This Row],[count_rd]],caltran!$J$2:$P$182,7,FALSE)</f>
        <v>2625</v>
      </c>
      <c r="S2090" s="321">
        <f>VLOOKUP(class[[#This Row],[count_rd]],caltran!$J$2:$P$182,6,FALSE)</f>
        <v>7375</v>
      </c>
      <c r="T2090" s="59">
        <f>IF(AND(class[[#This Row],[flow]]&gt;=class[[#This Row],[low]], class[[#This Row],[flow]]&lt;=class[[#This Row],[high]]),1,0)</f>
        <v>1</v>
      </c>
    </row>
    <row r="2091" spans="1:20">
      <c r="A2091" s="59">
        <v>14608</v>
      </c>
      <c r="B2091" s="59">
        <v>5</v>
      </c>
      <c r="C2091" s="59">
        <v>1</v>
      </c>
      <c r="D2091" s="59">
        <v>2</v>
      </c>
      <c r="E2091" s="59" t="s">
        <v>82</v>
      </c>
      <c r="F2091" s="59">
        <v>4</v>
      </c>
      <c r="G2091" s="227">
        <v>0</v>
      </c>
      <c r="H2091" s="227">
        <v>2</v>
      </c>
      <c r="I2091" s="227">
        <v>14</v>
      </c>
      <c r="J2091" s="59">
        <v>5346</v>
      </c>
      <c r="K2091" s="78">
        <f>VLOOKUP(class[[#This Row],[hwycov_id]],flow[[hwycov_id]:[flow_day]],2,FALSE)</f>
        <v>5250.0720330000004</v>
      </c>
      <c r="L2091" s="229">
        <f t="shared" si="99"/>
        <v>-1.794387710437706E-2</v>
      </c>
      <c r="M2091" s="228">
        <f t="shared" si="100"/>
        <v>-95.927966999999626</v>
      </c>
      <c r="N2091" s="228">
        <f t="shared" si="101"/>
        <v>9202.1748527530181</v>
      </c>
      <c r="O2091" s="59" t="e">
        <f>VLOOKUP(class[[#This Row],[hwycov_id]],check!$A$2:$P$26,16,FALSE)</f>
        <v>#N/A</v>
      </c>
      <c r="P2091" s="59">
        <v>2115</v>
      </c>
      <c r="Q2091" s="304">
        <f>ROUND(class[[#This Row],[count]],-3)</f>
        <v>5000</v>
      </c>
      <c r="R2091" s="321">
        <f>VLOOKUP(class[[#This Row],[count_rd]],caltran!$J$2:$P$182,7,FALSE)</f>
        <v>2625</v>
      </c>
      <c r="S2091" s="321">
        <f>VLOOKUP(class[[#This Row],[count_rd]],caltran!$J$2:$P$182,6,FALSE)</f>
        <v>7375</v>
      </c>
      <c r="T2091" s="59">
        <f>IF(AND(class[[#This Row],[flow]]&gt;=class[[#This Row],[low]], class[[#This Row],[flow]]&lt;=class[[#This Row],[high]]),1,0)</f>
        <v>1</v>
      </c>
    </row>
    <row r="2092" spans="1:20">
      <c r="A2092" s="59">
        <v>20043</v>
      </c>
      <c r="B2092" s="59">
        <v>5</v>
      </c>
      <c r="C2092" s="59">
        <v>1</v>
      </c>
      <c r="D2092" s="59">
        <v>2</v>
      </c>
      <c r="E2092" s="59" t="s">
        <v>82</v>
      </c>
      <c r="F2092" s="59">
        <v>4</v>
      </c>
      <c r="G2092" s="227">
        <v>0</v>
      </c>
      <c r="H2092" s="227">
        <v>3</v>
      </c>
      <c r="I2092" s="227">
        <v>14</v>
      </c>
      <c r="J2092" s="59">
        <v>5353</v>
      </c>
      <c r="K2092" s="78">
        <f>VLOOKUP(class[[#This Row],[hwycov_id]],flow[[hwycov_id]:[flow_day]],2,FALSE)</f>
        <v>2607.0843959999997</v>
      </c>
      <c r="L2092" s="229">
        <f t="shared" si="99"/>
        <v>-0.51296760769661875</v>
      </c>
      <c r="M2092" s="228">
        <f t="shared" si="100"/>
        <v>-2745.9156040000003</v>
      </c>
      <c r="N2092" s="228">
        <f t="shared" si="101"/>
        <v>7540052.504290686</v>
      </c>
      <c r="O2092" s="59" t="e">
        <f>VLOOKUP(class[[#This Row],[hwycov_id]],check!$A$2:$P$26,16,FALSE)</f>
        <v>#N/A</v>
      </c>
      <c r="P2092" s="59">
        <v>2116</v>
      </c>
      <c r="Q2092" s="304">
        <f>ROUND(class[[#This Row],[count]],-3)</f>
        <v>5000</v>
      </c>
      <c r="R2092" s="321">
        <f>VLOOKUP(class[[#This Row],[count_rd]],caltran!$J$2:$P$182,7,FALSE)</f>
        <v>2625</v>
      </c>
      <c r="S2092" s="321">
        <f>VLOOKUP(class[[#This Row],[count_rd]],caltran!$J$2:$P$182,6,FALSE)</f>
        <v>7375</v>
      </c>
      <c r="T2092" s="59">
        <f>IF(AND(class[[#This Row],[flow]]&gt;=class[[#This Row],[low]], class[[#This Row],[flow]]&lt;=class[[#This Row],[high]]),1,0)</f>
        <v>0</v>
      </c>
    </row>
    <row r="2093" spans="1:20">
      <c r="A2093" s="59">
        <v>9688</v>
      </c>
      <c r="B2093" s="59">
        <v>5</v>
      </c>
      <c r="C2093" s="59">
        <v>1</v>
      </c>
      <c r="D2093" s="59">
        <v>2</v>
      </c>
      <c r="E2093" s="59" t="s">
        <v>82</v>
      </c>
      <c r="F2093" s="59">
        <v>4</v>
      </c>
      <c r="G2093" s="227">
        <v>0</v>
      </c>
      <c r="H2093" s="227">
        <v>3</v>
      </c>
      <c r="I2093" s="227">
        <v>14</v>
      </c>
      <c r="J2093" s="59">
        <v>5357</v>
      </c>
      <c r="K2093" s="78">
        <f>VLOOKUP(class[[#This Row],[hwycov_id]],flow[[hwycov_id]:[flow_day]],2,FALSE)</f>
        <v>3379.8673819999995</v>
      </c>
      <c r="L2093" s="229">
        <f t="shared" si="99"/>
        <v>-0.36907459734926273</v>
      </c>
      <c r="M2093" s="228">
        <f t="shared" si="100"/>
        <v>-1977.1326180000005</v>
      </c>
      <c r="N2093" s="228">
        <f t="shared" si="101"/>
        <v>3909053.389159536</v>
      </c>
      <c r="O2093" s="59" t="e">
        <f>VLOOKUP(class[[#This Row],[hwycov_id]],check!$A$2:$P$26,16,FALSE)</f>
        <v>#N/A</v>
      </c>
      <c r="P2093" s="59">
        <v>2117</v>
      </c>
      <c r="Q2093" s="304">
        <f>ROUND(class[[#This Row],[count]],-3)</f>
        <v>5000</v>
      </c>
      <c r="R2093" s="321">
        <f>VLOOKUP(class[[#This Row],[count_rd]],caltran!$J$2:$P$182,7,FALSE)</f>
        <v>2625</v>
      </c>
      <c r="S2093" s="321">
        <f>VLOOKUP(class[[#This Row],[count_rd]],caltran!$J$2:$P$182,6,FALSE)</f>
        <v>7375</v>
      </c>
      <c r="T2093" s="59">
        <f>IF(AND(class[[#This Row],[flow]]&gt;=class[[#This Row],[low]], class[[#This Row],[flow]]&lt;=class[[#This Row],[high]]),1,0)</f>
        <v>1</v>
      </c>
    </row>
    <row r="2094" spans="1:20">
      <c r="A2094" s="59">
        <v>22033</v>
      </c>
      <c r="B2094" s="59">
        <v>5</v>
      </c>
      <c r="C2094" s="59">
        <v>1</v>
      </c>
      <c r="D2094" s="59">
        <v>2</v>
      </c>
      <c r="E2094" s="59" t="s">
        <v>82</v>
      </c>
      <c r="F2094" s="59">
        <v>4</v>
      </c>
      <c r="G2094" s="227">
        <v>0</v>
      </c>
      <c r="H2094" s="227">
        <v>3</v>
      </c>
      <c r="I2094" s="227">
        <v>14</v>
      </c>
      <c r="J2094" s="59">
        <v>5407</v>
      </c>
      <c r="K2094" s="78">
        <f>VLOOKUP(class[[#This Row],[hwycov_id]],flow[[hwycov_id]:[flow_day]],2,FALSE)</f>
        <v>8217.5011599999998</v>
      </c>
      <c r="L2094" s="229">
        <f t="shared" si="99"/>
        <v>0.5197893767338635</v>
      </c>
      <c r="M2094" s="228">
        <f t="shared" si="100"/>
        <v>2810.5011599999998</v>
      </c>
      <c r="N2094" s="228">
        <f t="shared" si="101"/>
        <v>7898916.7703613443</v>
      </c>
      <c r="O2094" s="59" t="e">
        <f>VLOOKUP(class[[#This Row],[hwycov_id]],check!$A$2:$P$26,16,FALSE)</f>
        <v>#N/A</v>
      </c>
      <c r="P2094" s="59">
        <v>2118</v>
      </c>
      <c r="Q2094" s="304">
        <f>ROUND(class[[#This Row],[count]],-3)</f>
        <v>5000</v>
      </c>
      <c r="R2094" s="321">
        <f>VLOOKUP(class[[#This Row],[count_rd]],caltran!$J$2:$P$182,7,FALSE)</f>
        <v>2625</v>
      </c>
      <c r="S2094" s="321">
        <f>VLOOKUP(class[[#This Row],[count_rd]],caltran!$J$2:$P$182,6,FALSE)</f>
        <v>7375</v>
      </c>
      <c r="T2094" s="59">
        <f>IF(AND(class[[#This Row],[flow]]&gt;=class[[#This Row],[low]], class[[#This Row],[flow]]&lt;=class[[#This Row],[high]]),1,0)</f>
        <v>0</v>
      </c>
    </row>
    <row r="2095" spans="1:20">
      <c r="A2095" s="59">
        <v>23172</v>
      </c>
      <c r="B2095" s="59">
        <v>5</v>
      </c>
      <c r="C2095" s="59">
        <v>1</v>
      </c>
      <c r="D2095" s="59">
        <v>2</v>
      </c>
      <c r="E2095" s="59" t="s">
        <v>82</v>
      </c>
      <c r="F2095" s="59">
        <v>4</v>
      </c>
      <c r="G2095" s="227">
        <v>0</v>
      </c>
      <c r="H2095" s="227">
        <v>3</v>
      </c>
      <c r="I2095" s="227">
        <v>14</v>
      </c>
      <c r="J2095" s="59">
        <v>5470</v>
      </c>
      <c r="K2095" s="78">
        <f>VLOOKUP(class[[#This Row],[hwycov_id]],flow[[hwycov_id]:[flow_day]],2,FALSE)</f>
        <v>8085.0526849999987</v>
      </c>
      <c r="L2095" s="229">
        <f t="shared" si="99"/>
        <v>0.47807178884826307</v>
      </c>
      <c r="M2095" s="228">
        <f t="shared" si="100"/>
        <v>2615.0526849999987</v>
      </c>
      <c r="N2095" s="228">
        <f t="shared" si="101"/>
        <v>6838500.545325703</v>
      </c>
      <c r="O2095" s="59" t="e">
        <f>VLOOKUP(class[[#This Row],[hwycov_id]],check!$A$2:$P$26,16,FALSE)</f>
        <v>#N/A</v>
      </c>
      <c r="P2095" s="59">
        <v>2119</v>
      </c>
      <c r="Q2095" s="304">
        <f>ROUND(class[[#This Row],[count]],-3)</f>
        <v>5000</v>
      </c>
      <c r="R2095" s="321">
        <f>VLOOKUP(class[[#This Row],[count_rd]],caltran!$J$2:$P$182,7,FALSE)</f>
        <v>2625</v>
      </c>
      <c r="S2095" s="321">
        <f>VLOOKUP(class[[#This Row],[count_rd]],caltran!$J$2:$P$182,6,FALSE)</f>
        <v>7375</v>
      </c>
      <c r="T2095" s="59">
        <f>IF(AND(class[[#This Row],[flow]]&gt;=class[[#This Row],[low]], class[[#This Row],[flow]]&lt;=class[[#This Row],[high]]),1,0)</f>
        <v>0</v>
      </c>
    </row>
    <row r="2096" spans="1:20">
      <c r="A2096" s="59">
        <v>5375</v>
      </c>
      <c r="B2096" s="59">
        <v>5</v>
      </c>
      <c r="C2096" s="59">
        <v>1</v>
      </c>
      <c r="D2096" s="59">
        <v>2</v>
      </c>
      <c r="E2096" s="59" t="s">
        <v>82</v>
      </c>
      <c r="F2096" s="59">
        <v>4</v>
      </c>
      <c r="G2096" s="227">
        <v>0</v>
      </c>
      <c r="H2096" s="227">
        <v>3</v>
      </c>
      <c r="I2096" s="227">
        <v>14</v>
      </c>
      <c r="J2096" s="59">
        <v>5553</v>
      </c>
      <c r="K2096" s="78">
        <f>VLOOKUP(class[[#This Row],[hwycov_id]],flow[[hwycov_id]:[flow_day]],2,FALSE)</f>
        <v>8604.4907390000008</v>
      </c>
      <c r="L2096" s="229">
        <f t="shared" si="99"/>
        <v>0.54952111273185689</v>
      </c>
      <c r="M2096" s="228">
        <f t="shared" si="100"/>
        <v>3051.4907390000008</v>
      </c>
      <c r="N2096" s="228">
        <f t="shared" si="101"/>
        <v>9311595.7302027699</v>
      </c>
      <c r="O2096" s="59" t="e">
        <f>VLOOKUP(class[[#This Row],[hwycov_id]],check!$A$2:$P$26,16,FALSE)</f>
        <v>#N/A</v>
      </c>
      <c r="P2096" s="59">
        <v>2120</v>
      </c>
      <c r="Q2096" s="304">
        <f>ROUND(class[[#This Row],[count]],-3)</f>
        <v>6000</v>
      </c>
      <c r="R2096" s="321">
        <f>VLOOKUP(class[[#This Row],[count_rd]],caltran!$J$2:$P$182,7,FALSE)</f>
        <v>3360.0000000000005</v>
      </c>
      <c r="S2096" s="321">
        <f>VLOOKUP(class[[#This Row],[count_rd]],caltran!$J$2:$P$182,6,FALSE)</f>
        <v>8640</v>
      </c>
      <c r="T2096" s="59">
        <f>IF(AND(class[[#This Row],[flow]]&gt;=class[[#This Row],[low]], class[[#This Row],[flow]]&lt;=class[[#This Row],[high]]),1,0)</f>
        <v>1</v>
      </c>
    </row>
    <row r="2097" spans="1:20">
      <c r="A2097" s="59">
        <v>2364</v>
      </c>
      <c r="B2097" s="59">
        <v>5</v>
      </c>
      <c r="C2097" s="59">
        <v>1</v>
      </c>
      <c r="D2097" s="59">
        <v>2</v>
      </c>
      <c r="E2097" s="59" t="s">
        <v>82</v>
      </c>
      <c r="F2097" s="59">
        <v>4</v>
      </c>
      <c r="G2097" s="227">
        <v>0</v>
      </c>
      <c r="H2097" s="227">
        <v>3</v>
      </c>
      <c r="I2097" s="227">
        <v>14</v>
      </c>
      <c r="J2097" s="59">
        <v>5602</v>
      </c>
      <c r="K2097" s="78">
        <f>VLOOKUP(class[[#This Row],[hwycov_id]],flow[[hwycov_id]:[flow_day]],2,FALSE)</f>
        <v>10406.336113000001</v>
      </c>
      <c r="L2097" s="229">
        <f t="shared" si="99"/>
        <v>0.85761087343805809</v>
      </c>
      <c r="M2097" s="228">
        <f t="shared" si="100"/>
        <v>4804.3361130000012</v>
      </c>
      <c r="N2097" s="228">
        <f t="shared" si="101"/>
        <v>23081645.486675959</v>
      </c>
      <c r="O2097" s="59" t="e">
        <f>VLOOKUP(class[[#This Row],[hwycov_id]],check!$A$2:$P$26,16,FALSE)</f>
        <v>#N/A</v>
      </c>
      <c r="P2097" s="59">
        <v>2121</v>
      </c>
      <c r="Q2097" s="304">
        <f>ROUND(class[[#This Row],[count]],-3)</f>
        <v>6000</v>
      </c>
      <c r="R2097" s="321">
        <f>VLOOKUP(class[[#This Row],[count_rd]],caltran!$J$2:$P$182,7,FALSE)</f>
        <v>3360.0000000000005</v>
      </c>
      <c r="S2097" s="321">
        <f>VLOOKUP(class[[#This Row],[count_rd]],caltran!$J$2:$P$182,6,FALSE)</f>
        <v>8640</v>
      </c>
      <c r="T2097" s="59">
        <f>IF(AND(class[[#This Row],[flow]]&gt;=class[[#This Row],[low]], class[[#This Row],[flow]]&lt;=class[[#This Row],[high]]),1,0)</f>
        <v>0</v>
      </c>
    </row>
    <row r="2098" spans="1:20">
      <c r="A2098" s="59">
        <v>8443</v>
      </c>
      <c r="B2098" s="59">
        <v>5</v>
      </c>
      <c r="C2098" s="59">
        <v>1</v>
      </c>
      <c r="D2098" s="59">
        <v>2</v>
      </c>
      <c r="E2098" s="59" t="s">
        <v>82</v>
      </c>
      <c r="F2098" s="59">
        <v>4</v>
      </c>
      <c r="G2098" s="227">
        <v>0</v>
      </c>
      <c r="H2098" s="227">
        <v>3</v>
      </c>
      <c r="I2098" s="227">
        <v>14</v>
      </c>
      <c r="J2098" s="59">
        <v>5681</v>
      </c>
      <c r="K2098" s="78">
        <f>VLOOKUP(class[[#This Row],[hwycov_id]],flow[[hwycov_id]:[flow_day]],2,FALSE)</f>
        <v>8119.6774789999999</v>
      </c>
      <c r="L2098" s="229">
        <f t="shared" si="99"/>
        <v>0.42926905104735091</v>
      </c>
      <c r="M2098" s="228">
        <f t="shared" si="100"/>
        <v>2438.6774789999999</v>
      </c>
      <c r="N2098" s="228">
        <f t="shared" si="101"/>
        <v>5947147.8465817953</v>
      </c>
      <c r="O2098" s="59" t="e">
        <f>VLOOKUP(class[[#This Row],[hwycov_id]],check!$A$2:$P$26,16,FALSE)</f>
        <v>#N/A</v>
      </c>
      <c r="P2098" s="59">
        <v>2122</v>
      </c>
      <c r="Q2098" s="304">
        <f>ROUND(class[[#This Row],[count]],-3)</f>
        <v>6000</v>
      </c>
      <c r="R2098" s="321">
        <f>VLOOKUP(class[[#This Row],[count_rd]],caltran!$J$2:$P$182,7,FALSE)</f>
        <v>3360.0000000000005</v>
      </c>
      <c r="S2098" s="321">
        <f>VLOOKUP(class[[#This Row],[count_rd]],caltran!$J$2:$P$182,6,FALSE)</f>
        <v>8640</v>
      </c>
      <c r="T2098" s="59">
        <f>IF(AND(class[[#This Row],[flow]]&gt;=class[[#This Row],[low]], class[[#This Row],[flow]]&lt;=class[[#This Row],[high]]),1,0)</f>
        <v>1</v>
      </c>
    </row>
    <row r="2099" spans="1:20">
      <c r="A2099" s="59">
        <v>16313</v>
      </c>
      <c r="B2099" s="59">
        <v>5</v>
      </c>
      <c r="C2099" s="59">
        <v>1</v>
      </c>
      <c r="D2099" s="59">
        <v>2</v>
      </c>
      <c r="E2099" s="59" t="s">
        <v>82</v>
      </c>
      <c r="F2099" s="59">
        <v>4</v>
      </c>
      <c r="G2099" s="227">
        <v>0</v>
      </c>
      <c r="H2099" s="227">
        <v>7</v>
      </c>
      <c r="I2099" s="227">
        <v>7</v>
      </c>
      <c r="J2099" s="59">
        <v>5700</v>
      </c>
      <c r="K2099" s="78">
        <f>VLOOKUP(class[[#This Row],[hwycov_id]],flow[[hwycov_id]:[flow_day]],2,FALSE)</f>
        <v>6783.6047660000004</v>
      </c>
      <c r="L2099" s="229">
        <f t="shared" si="99"/>
        <v>0.19010609929824573</v>
      </c>
      <c r="M2099" s="228">
        <f t="shared" si="100"/>
        <v>1083.6047660000004</v>
      </c>
      <c r="N2099" s="228">
        <f t="shared" si="101"/>
        <v>1174199.2888979155</v>
      </c>
      <c r="O2099" s="59" t="e">
        <f>VLOOKUP(class[[#This Row],[hwycov_id]],check!$A$2:$P$26,16,FALSE)</f>
        <v>#N/A</v>
      </c>
      <c r="P2099" s="59">
        <v>2123</v>
      </c>
      <c r="Q2099" s="304">
        <f>ROUND(class[[#This Row],[count]],-3)</f>
        <v>6000</v>
      </c>
      <c r="R2099" s="321">
        <f>VLOOKUP(class[[#This Row],[count_rd]],caltran!$J$2:$P$182,7,FALSE)</f>
        <v>3360.0000000000005</v>
      </c>
      <c r="S2099" s="321">
        <f>VLOOKUP(class[[#This Row],[count_rd]],caltran!$J$2:$P$182,6,FALSE)</f>
        <v>8640</v>
      </c>
      <c r="T2099" s="59">
        <f>IF(AND(class[[#This Row],[flow]]&gt;=class[[#This Row],[low]], class[[#This Row],[flow]]&lt;=class[[#This Row],[high]]),1,0)</f>
        <v>1</v>
      </c>
    </row>
    <row r="2100" spans="1:20">
      <c r="A2100" s="59">
        <v>1216</v>
      </c>
      <c r="B2100" s="59">
        <v>5</v>
      </c>
      <c r="C2100" s="59">
        <v>1</v>
      </c>
      <c r="D2100" s="59">
        <v>2</v>
      </c>
      <c r="E2100" s="59" t="s">
        <v>82</v>
      </c>
      <c r="F2100" s="59">
        <v>4</v>
      </c>
      <c r="G2100" s="227">
        <v>0</v>
      </c>
      <c r="H2100" s="227">
        <v>3</v>
      </c>
      <c r="I2100" s="227">
        <v>14</v>
      </c>
      <c r="J2100" s="59">
        <v>5720</v>
      </c>
      <c r="K2100" s="78">
        <f>VLOOKUP(class[[#This Row],[hwycov_id]],flow[[hwycov_id]:[flow_day]],2,FALSE)</f>
        <v>2435.043952</v>
      </c>
      <c r="L2100" s="229">
        <f t="shared" si="99"/>
        <v>-0.57429301538461541</v>
      </c>
      <c r="M2100" s="228">
        <f t="shared" si="100"/>
        <v>-3284.956048</v>
      </c>
      <c r="N2100" s="228">
        <f t="shared" si="101"/>
        <v>10790936.237291778</v>
      </c>
      <c r="O2100" s="59" t="e">
        <f>VLOOKUP(class[[#This Row],[hwycov_id]],check!$A$2:$P$26,16,FALSE)</f>
        <v>#N/A</v>
      </c>
      <c r="P2100" s="59">
        <v>2124</v>
      </c>
      <c r="Q2100" s="304">
        <f>ROUND(class[[#This Row],[count]],-3)</f>
        <v>6000</v>
      </c>
      <c r="R2100" s="321">
        <f>VLOOKUP(class[[#This Row],[count_rd]],caltran!$J$2:$P$182,7,FALSE)</f>
        <v>3360.0000000000005</v>
      </c>
      <c r="S2100" s="321">
        <f>VLOOKUP(class[[#This Row],[count_rd]],caltran!$J$2:$P$182,6,FALSE)</f>
        <v>8640</v>
      </c>
      <c r="T2100" s="59">
        <f>IF(AND(class[[#This Row],[flow]]&gt;=class[[#This Row],[low]], class[[#This Row],[flow]]&lt;=class[[#This Row],[high]]),1,0)</f>
        <v>0</v>
      </c>
    </row>
    <row r="2101" spans="1:20">
      <c r="A2101" s="59">
        <v>19452</v>
      </c>
      <c r="B2101" s="59">
        <v>5</v>
      </c>
      <c r="C2101" s="59">
        <v>1</v>
      </c>
      <c r="D2101" s="59">
        <v>2</v>
      </c>
      <c r="E2101" s="59" t="s">
        <v>82</v>
      </c>
      <c r="F2101" s="59">
        <v>4</v>
      </c>
      <c r="G2101" s="227">
        <v>0</v>
      </c>
      <c r="H2101" s="227">
        <v>3</v>
      </c>
      <c r="I2101" s="227">
        <v>14</v>
      </c>
      <c r="J2101" s="59">
        <v>5725</v>
      </c>
      <c r="K2101" s="78">
        <f>VLOOKUP(class[[#This Row],[hwycov_id]],flow[[hwycov_id]:[flow_day]],2,FALSE)</f>
        <v>6697.6990910000004</v>
      </c>
      <c r="L2101" s="229">
        <f t="shared" si="99"/>
        <v>0.16990377135371193</v>
      </c>
      <c r="M2101" s="228">
        <f t="shared" si="100"/>
        <v>972.69909100000041</v>
      </c>
      <c r="N2101" s="228">
        <f t="shared" si="101"/>
        <v>946143.52163222712</v>
      </c>
      <c r="O2101" s="59" t="e">
        <f>VLOOKUP(class[[#This Row],[hwycov_id]],check!$A$2:$P$26,16,FALSE)</f>
        <v>#N/A</v>
      </c>
      <c r="P2101" s="59">
        <v>2125</v>
      </c>
      <c r="Q2101" s="304">
        <f>ROUND(class[[#This Row],[count]],-3)</f>
        <v>6000</v>
      </c>
      <c r="R2101" s="321">
        <f>VLOOKUP(class[[#This Row],[count_rd]],caltran!$J$2:$P$182,7,FALSE)</f>
        <v>3360.0000000000005</v>
      </c>
      <c r="S2101" s="321">
        <f>VLOOKUP(class[[#This Row],[count_rd]],caltran!$J$2:$P$182,6,FALSE)</f>
        <v>8640</v>
      </c>
      <c r="T2101" s="59">
        <f>IF(AND(class[[#This Row],[flow]]&gt;=class[[#This Row],[low]], class[[#This Row],[flow]]&lt;=class[[#This Row],[high]]),1,0)</f>
        <v>1</v>
      </c>
    </row>
    <row r="2102" spans="1:20">
      <c r="A2102" s="59">
        <v>4304</v>
      </c>
      <c r="B2102" s="59">
        <v>5</v>
      </c>
      <c r="C2102" s="59">
        <v>1</v>
      </c>
      <c r="D2102" s="59">
        <v>2</v>
      </c>
      <c r="E2102" s="59" t="s">
        <v>82</v>
      </c>
      <c r="F2102" s="59">
        <v>4</v>
      </c>
      <c r="G2102" s="227">
        <v>0</v>
      </c>
      <c r="H2102" s="227">
        <v>2</v>
      </c>
      <c r="I2102" s="227">
        <v>14</v>
      </c>
      <c r="J2102" s="59">
        <v>5740</v>
      </c>
      <c r="K2102" s="78">
        <f>VLOOKUP(class[[#This Row],[hwycov_id]],flow[[hwycov_id]:[flow_day]],2,FALSE)</f>
        <v>2052.774594</v>
      </c>
      <c r="L2102" s="229">
        <f t="shared" si="99"/>
        <v>-0.64237376411149827</v>
      </c>
      <c r="M2102" s="228">
        <f t="shared" si="100"/>
        <v>-3687.225406</v>
      </c>
      <c r="N2102" s="228">
        <f t="shared" si="101"/>
        <v>13595631.194651864</v>
      </c>
      <c r="O2102" s="59" t="e">
        <f>VLOOKUP(class[[#This Row],[hwycov_id]],check!$A$2:$P$26,16,FALSE)</f>
        <v>#N/A</v>
      </c>
      <c r="P2102" s="59">
        <v>2126</v>
      </c>
      <c r="Q2102" s="304">
        <f>ROUND(class[[#This Row],[count]],-3)</f>
        <v>6000</v>
      </c>
      <c r="R2102" s="321">
        <f>VLOOKUP(class[[#This Row],[count_rd]],caltran!$J$2:$P$182,7,FALSE)</f>
        <v>3360.0000000000005</v>
      </c>
      <c r="S2102" s="321">
        <f>VLOOKUP(class[[#This Row],[count_rd]],caltran!$J$2:$P$182,6,FALSE)</f>
        <v>8640</v>
      </c>
      <c r="T2102" s="59">
        <f>IF(AND(class[[#This Row],[flow]]&gt;=class[[#This Row],[low]], class[[#This Row],[flow]]&lt;=class[[#This Row],[high]]),1,0)</f>
        <v>0</v>
      </c>
    </row>
    <row r="2103" spans="1:20">
      <c r="A2103" s="59">
        <v>20104</v>
      </c>
      <c r="B2103" s="59">
        <v>5</v>
      </c>
      <c r="C2103" s="59">
        <v>1</v>
      </c>
      <c r="D2103" s="59">
        <v>2</v>
      </c>
      <c r="E2103" s="59" t="s">
        <v>82</v>
      </c>
      <c r="F2103" s="59">
        <v>4</v>
      </c>
      <c r="G2103" s="227">
        <v>0</v>
      </c>
      <c r="H2103" s="227">
        <v>3</v>
      </c>
      <c r="I2103" s="227">
        <v>14</v>
      </c>
      <c r="J2103" s="59">
        <v>5767</v>
      </c>
      <c r="K2103" s="78">
        <f>VLOOKUP(class[[#This Row],[hwycov_id]],flow[[hwycov_id]:[flow_day]],2,FALSE)</f>
        <v>2556.8955430000001</v>
      </c>
      <c r="L2103" s="229">
        <f t="shared" si="99"/>
        <v>-0.55663333743714238</v>
      </c>
      <c r="M2103" s="228">
        <f t="shared" si="100"/>
        <v>-3210.1044569999999</v>
      </c>
      <c r="N2103" s="228">
        <f t="shared" si="101"/>
        <v>10304770.624851264</v>
      </c>
      <c r="O2103" s="59" t="e">
        <f>VLOOKUP(class[[#This Row],[hwycov_id]],check!$A$2:$P$26,16,FALSE)</f>
        <v>#N/A</v>
      </c>
      <c r="P2103" s="59">
        <v>2127</v>
      </c>
      <c r="Q2103" s="304">
        <f>ROUND(class[[#This Row],[count]],-3)</f>
        <v>6000</v>
      </c>
      <c r="R2103" s="321">
        <f>VLOOKUP(class[[#This Row],[count_rd]],caltran!$J$2:$P$182,7,FALSE)</f>
        <v>3360.0000000000005</v>
      </c>
      <c r="S2103" s="321">
        <f>VLOOKUP(class[[#This Row],[count_rd]],caltran!$J$2:$P$182,6,FALSE)</f>
        <v>8640</v>
      </c>
      <c r="T2103" s="59">
        <f>IF(AND(class[[#This Row],[flow]]&gt;=class[[#This Row],[low]], class[[#This Row],[flow]]&lt;=class[[#This Row],[high]]),1,0)</f>
        <v>0</v>
      </c>
    </row>
    <row r="2104" spans="1:20">
      <c r="A2104" s="59">
        <v>2122</v>
      </c>
      <c r="B2104" s="59">
        <v>5</v>
      </c>
      <c r="C2104" s="59">
        <v>1</v>
      </c>
      <c r="D2104" s="59">
        <v>1</v>
      </c>
      <c r="E2104" s="59" t="s">
        <v>82</v>
      </c>
      <c r="F2104" s="59">
        <v>4</v>
      </c>
      <c r="G2104" s="227">
        <v>0</v>
      </c>
      <c r="H2104" s="227">
        <v>2</v>
      </c>
      <c r="I2104" s="227">
        <v>14</v>
      </c>
      <c r="J2104" s="59">
        <v>5768</v>
      </c>
      <c r="K2104" s="78">
        <f>VLOOKUP(class[[#This Row],[hwycov_id]],flow[[hwycov_id]:[flow_day]],2,FALSE)</f>
        <v>2986.8596730000004</v>
      </c>
      <c r="L2104" s="229">
        <f t="shared" si="99"/>
        <v>-0.48216718567961159</v>
      </c>
      <c r="M2104" s="228">
        <f t="shared" si="100"/>
        <v>-2781.1403269999996</v>
      </c>
      <c r="N2104" s="228">
        <f t="shared" si="101"/>
        <v>7734741.5184656652</v>
      </c>
      <c r="O2104" s="59" t="e">
        <f>VLOOKUP(class[[#This Row],[hwycov_id]],check!$A$2:$P$26,16,FALSE)</f>
        <v>#N/A</v>
      </c>
      <c r="P2104" s="59">
        <v>2128</v>
      </c>
      <c r="Q2104" s="304">
        <f>ROUND(class[[#This Row],[count]],-3)</f>
        <v>6000</v>
      </c>
      <c r="R2104" s="321">
        <f>VLOOKUP(class[[#This Row],[count_rd]],caltran!$J$2:$P$182,7,FALSE)</f>
        <v>3360.0000000000005</v>
      </c>
      <c r="S2104" s="321">
        <f>VLOOKUP(class[[#This Row],[count_rd]],caltran!$J$2:$P$182,6,FALSE)</f>
        <v>8640</v>
      </c>
      <c r="T2104" s="59">
        <f>IF(AND(class[[#This Row],[flow]]&gt;=class[[#This Row],[low]], class[[#This Row],[flow]]&lt;=class[[#This Row],[high]]),1,0)</f>
        <v>0</v>
      </c>
    </row>
    <row r="2105" spans="1:20">
      <c r="A2105" s="59">
        <v>6609</v>
      </c>
      <c r="B2105" s="59">
        <v>5</v>
      </c>
      <c r="C2105" s="59">
        <v>1</v>
      </c>
      <c r="D2105" s="59">
        <v>2</v>
      </c>
      <c r="E2105" s="59" t="s">
        <v>82</v>
      </c>
      <c r="F2105" s="59">
        <v>4</v>
      </c>
      <c r="G2105" s="227">
        <v>0</v>
      </c>
      <c r="H2105" s="227">
        <v>2</v>
      </c>
      <c r="I2105" s="227">
        <v>14</v>
      </c>
      <c r="J2105" s="59">
        <v>5783</v>
      </c>
      <c r="K2105" s="78">
        <f>VLOOKUP(class[[#This Row],[hwycov_id]],flow[[hwycov_id]:[flow_day]],2,FALSE)</f>
        <v>10695.461295999999</v>
      </c>
      <c r="L2105" s="229">
        <f t="shared" si="99"/>
        <v>0.84946589936019357</v>
      </c>
      <c r="M2105" s="228">
        <f t="shared" si="100"/>
        <v>4912.4612959999995</v>
      </c>
      <c r="N2105" s="228">
        <f t="shared" si="101"/>
        <v>24132275.984697994</v>
      </c>
      <c r="O2105" s="59" t="e">
        <f>VLOOKUP(class[[#This Row],[hwycov_id]],check!$A$2:$P$26,16,FALSE)</f>
        <v>#N/A</v>
      </c>
      <c r="P2105" s="59">
        <v>2129</v>
      </c>
      <c r="Q2105" s="304">
        <f>ROUND(class[[#This Row],[count]],-3)</f>
        <v>6000</v>
      </c>
      <c r="R2105" s="321">
        <f>VLOOKUP(class[[#This Row],[count_rd]],caltran!$J$2:$P$182,7,FALSE)</f>
        <v>3360.0000000000005</v>
      </c>
      <c r="S2105" s="321">
        <f>VLOOKUP(class[[#This Row],[count_rd]],caltran!$J$2:$P$182,6,FALSE)</f>
        <v>8640</v>
      </c>
      <c r="T2105" s="59">
        <f>IF(AND(class[[#This Row],[flow]]&gt;=class[[#This Row],[low]], class[[#This Row],[flow]]&lt;=class[[#This Row],[high]]),1,0)</f>
        <v>0</v>
      </c>
    </row>
    <row r="2106" spans="1:20">
      <c r="A2106" s="59">
        <v>8235</v>
      </c>
      <c r="B2106" s="59">
        <v>5</v>
      </c>
      <c r="C2106" s="59">
        <v>1</v>
      </c>
      <c r="D2106" s="59">
        <v>2</v>
      </c>
      <c r="E2106" s="59" t="s">
        <v>82</v>
      </c>
      <c r="F2106" s="59">
        <v>4</v>
      </c>
      <c r="G2106" s="227">
        <v>0</v>
      </c>
      <c r="H2106" s="227">
        <v>2</v>
      </c>
      <c r="I2106" s="227">
        <v>14</v>
      </c>
      <c r="J2106" s="59">
        <v>5797</v>
      </c>
      <c r="K2106" s="78">
        <f>VLOOKUP(class[[#This Row],[hwycov_id]],flow[[hwycov_id]:[flow_day]],2,FALSE)</f>
        <v>4335.2245199999998</v>
      </c>
      <c r="L2106" s="229">
        <f t="shared" si="99"/>
        <v>-0.2521606831119545</v>
      </c>
      <c r="M2106" s="228">
        <f t="shared" si="100"/>
        <v>-1461.7754800000002</v>
      </c>
      <c r="N2106" s="228">
        <f t="shared" si="101"/>
        <v>2136787.5539292311</v>
      </c>
      <c r="O2106" s="59" t="e">
        <f>VLOOKUP(class[[#This Row],[hwycov_id]],check!$A$2:$P$26,16,FALSE)</f>
        <v>#N/A</v>
      </c>
      <c r="P2106" s="59">
        <v>2130</v>
      </c>
      <c r="Q2106" s="304">
        <f>ROUND(class[[#This Row],[count]],-3)</f>
        <v>6000</v>
      </c>
      <c r="R2106" s="321">
        <f>VLOOKUP(class[[#This Row],[count_rd]],caltran!$J$2:$P$182,7,FALSE)</f>
        <v>3360.0000000000005</v>
      </c>
      <c r="S2106" s="321">
        <f>VLOOKUP(class[[#This Row],[count_rd]],caltran!$J$2:$P$182,6,FALSE)</f>
        <v>8640</v>
      </c>
      <c r="T2106" s="59">
        <f>IF(AND(class[[#This Row],[flow]]&gt;=class[[#This Row],[low]], class[[#This Row],[flow]]&lt;=class[[#This Row],[high]]),1,0)</f>
        <v>1</v>
      </c>
    </row>
    <row r="2107" spans="1:20">
      <c r="A2107" s="59">
        <v>15578</v>
      </c>
      <c r="B2107" s="59">
        <v>5</v>
      </c>
      <c r="C2107" s="59">
        <v>1</v>
      </c>
      <c r="D2107" s="59">
        <v>2</v>
      </c>
      <c r="E2107" s="59" t="s">
        <v>82</v>
      </c>
      <c r="F2107" s="59">
        <v>4</v>
      </c>
      <c r="G2107" s="227">
        <v>0</v>
      </c>
      <c r="H2107" s="227">
        <v>4</v>
      </c>
      <c r="I2107" s="227">
        <v>8</v>
      </c>
      <c r="J2107" s="59">
        <v>5800</v>
      </c>
      <c r="K2107" s="78">
        <f>VLOOKUP(class[[#This Row],[hwycov_id]],flow[[hwycov_id]:[flow_day]],2,FALSE)</f>
        <v>564.76706899999999</v>
      </c>
      <c r="L2107" s="229">
        <f t="shared" si="99"/>
        <v>-0.9026263674137931</v>
      </c>
      <c r="M2107" s="228">
        <f t="shared" si="100"/>
        <v>-5235.2329310000005</v>
      </c>
      <c r="N2107" s="228">
        <f t="shared" si="101"/>
        <v>27407663.841826856</v>
      </c>
      <c r="O2107" s="59" t="e">
        <f>VLOOKUP(class[[#This Row],[hwycov_id]],check!$A$2:$P$26,16,FALSE)</f>
        <v>#N/A</v>
      </c>
      <c r="P2107" s="59">
        <v>2131</v>
      </c>
      <c r="Q2107" s="304">
        <f>ROUND(class[[#This Row],[count]],-3)</f>
        <v>6000</v>
      </c>
      <c r="R2107" s="321">
        <f>VLOOKUP(class[[#This Row],[count_rd]],caltran!$J$2:$P$182,7,FALSE)</f>
        <v>3360.0000000000005</v>
      </c>
      <c r="S2107" s="321">
        <f>VLOOKUP(class[[#This Row],[count_rd]],caltran!$J$2:$P$182,6,FALSE)</f>
        <v>8640</v>
      </c>
      <c r="T2107" s="59">
        <f>IF(AND(class[[#This Row],[flow]]&gt;=class[[#This Row],[low]], class[[#This Row],[flow]]&lt;=class[[#This Row],[high]]),1,0)</f>
        <v>0</v>
      </c>
    </row>
    <row r="2108" spans="1:20">
      <c r="A2108" s="59">
        <v>2218</v>
      </c>
      <c r="B2108" s="59">
        <v>5</v>
      </c>
      <c r="C2108" s="59">
        <v>1</v>
      </c>
      <c r="D2108" s="59">
        <v>2</v>
      </c>
      <c r="E2108" s="59" t="s">
        <v>82</v>
      </c>
      <c r="F2108" s="59">
        <v>4</v>
      </c>
      <c r="G2108" s="227">
        <v>0</v>
      </c>
      <c r="H2108" s="227">
        <v>2</v>
      </c>
      <c r="I2108" s="227">
        <v>14</v>
      </c>
      <c r="J2108" s="59">
        <v>5881</v>
      </c>
      <c r="K2108" s="78">
        <f>VLOOKUP(class[[#This Row],[hwycov_id]],flow[[hwycov_id]:[flow_day]],2,FALSE)</f>
        <v>5915.6578460000001</v>
      </c>
      <c r="L2108" s="229">
        <f t="shared" si="99"/>
        <v>5.8931892535283303E-3</v>
      </c>
      <c r="M2108" s="228">
        <f t="shared" si="100"/>
        <v>34.657846000000063</v>
      </c>
      <c r="N2108" s="228">
        <f t="shared" si="101"/>
        <v>1201.1662893597204</v>
      </c>
      <c r="O2108" s="59" t="e">
        <f>VLOOKUP(class[[#This Row],[hwycov_id]],check!$A$2:$P$26,16,FALSE)</f>
        <v>#N/A</v>
      </c>
      <c r="P2108" s="59">
        <v>2132</v>
      </c>
      <c r="Q2108" s="304">
        <f>ROUND(class[[#This Row],[count]],-3)</f>
        <v>6000</v>
      </c>
      <c r="R2108" s="321">
        <f>VLOOKUP(class[[#This Row],[count_rd]],caltran!$J$2:$P$182,7,FALSE)</f>
        <v>3360.0000000000005</v>
      </c>
      <c r="S2108" s="321">
        <f>VLOOKUP(class[[#This Row],[count_rd]],caltran!$J$2:$P$182,6,FALSE)</f>
        <v>8640</v>
      </c>
      <c r="T2108" s="59">
        <f>IF(AND(class[[#This Row],[flow]]&gt;=class[[#This Row],[low]], class[[#This Row],[flow]]&lt;=class[[#This Row],[high]]),1,0)</f>
        <v>1</v>
      </c>
    </row>
    <row r="2109" spans="1:20">
      <c r="A2109" s="59">
        <v>1069</v>
      </c>
      <c r="B2109" s="59">
        <v>5</v>
      </c>
      <c r="C2109" s="59">
        <v>1</v>
      </c>
      <c r="D2109" s="59">
        <v>2</v>
      </c>
      <c r="E2109" s="59" t="s">
        <v>82</v>
      </c>
      <c r="F2109" s="59">
        <v>4</v>
      </c>
      <c r="G2109" s="227">
        <v>0</v>
      </c>
      <c r="H2109" s="227">
        <v>2</v>
      </c>
      <c r="I2109" s="227">
        <v>14</v>
      </c>
      <c r="J2109" s="59">
        <v>5894</v>
      </c>
      <c r="K2109" s="78">
        <f>VLOOKUP(class[[#This Row],[hwycov_id]],flow[[hwycov_id]:[flow_day]],2,FALSE)</f>
        <v>6447.6782000000003</v>
      </c>
      <c r="L2109" s="229">
        <f t="shared" si="99"/>
        <v>9.3939294197489032E-2</v>
      </c>
      <c r="M2109" s="228">
        <f t="shared" si="100"/>
        <v>553.67820000000029</v>
      </c>
      <c r="N2109" s="228">
        <f t="shared" si="101"/>
        <v>306559.5491552403</v>
      </c>
      <c r="O2109" s="59" t="e">
        <f>VLOOKUP(class[[#This Row],[hwycov_id]],check!$A$2:$P$26,16,FALSE)</f>
        <v>#N/A</v>
      </c>
      <c r="P2109" s="59">
        <v>2133</v>
      </c>
      <c r="Q2109" s="304">
        <f>ROUND(class[[#This Row],[count]],-3)</f>
        <v>6000</v>
      </c>
      <c r="R2109" s="321">
        <f>VLOOKUP(class[[#This Row],[count_rd]],caltran!$J$2:$P$182,7,FALSE)</f>
        <v>3360.0000000000005</v>
      </c>
      <c r="S2109" s="321">
        <f>VLOOKUP(class[[#This Row],[count_rd]],caltran!$J$2:$P$182,6,FALSE)</f>
        <v>8640</v>
      </c>
      <c r="T2109" s="59">
        <f>IF(AND(class[[#This Row],[flow]]&gt;=class[[#This Row],[low]], class[[#This Row],[flow]]&lt;=class[[#This Row],[high]]),1,0)</f>
        <v>1</v>
      </c>
    </row>
    <row r="2110" spans="1:20">
      <c r="A2110" s="59">
        <v>27461</v>
      </c>
      <c r="B2110" s="59">
        <v>5</v>
      </c>
      <c r="C2110" s="59">
        <v>1</v>
      </c>
      <c r="D2110" s="59">
        <v>2</v>
      </c>
      <c r="E2110" s="59" t="s">
        <v>82</v>
      </c>
      <c r="F2110" s="59">
        <v>4</v>
      </c>
      <c r="G2110" s="227">
        <v>0</v>
      </c>
      <c r="H2110" s="227">
        <v>3</v>
      </c>
      <c r="I2110" s="227">
        <v>14</v>
      </c>
      <c r="J2110" s="59">
        <v>5908</v>
      </c>
      <c r="K2110" s="78">
        <f>VLOOKUP(class[[#This Row],[hwycov_id]],flow[[hwycov_id]:[flow_day]],2,FALSE)</f>
        <v>10553.492813000001</v>
      </c>
      <c r="L2110" s="229">
        <f t="shared" si="99"/>
        <v>0.7863054862897767</v>
      </c>
      <c r="M2110" s="228">
        <f t="shared" si="100"/>
        <v>4645.4928130000008</v>
      </c>
      <c r="N2110" s="228">
        <f t="shared" si="101"/>
        <v>21580603.475634661</v>
      </c>
      <c r="O2110" s="59" t="e">
        <f>VLOOKUP(class[[#This Row],[hwycov_id]],check!$A$2:$P$26,16,FALSE)</f>
        <v>#N/A</v>
      </c>
      <c r="P2110" s="59">
        <v>2134</v>
      </c>
      <c r="Q2110" s="304">
        <f>ROUND(class[[#This Row],[count]],-3)</f>
        <v>6000</v>
      </c>
      <c r="R2110" s="321">
        <f>VLOOKUP(class[[#This Row],[count_rd]],caltran!$J$2:$P$182,7,FALSE)</f>
        <v>3360.0000000000005</v>
      </c>
      <c r="S2110" s="321">
        <f>VLOOKUP(class[[#This Row],[count_rd]],caltran!$J$2:$P$182,6,FALSE)</f>
        <v>8640</v>
      </c>
      <c r="T2110" s="59">
        <f>IF(AND(class[[#This Row],[flow]]&gt;=class[[#This Row],[low]], class[[#This Row],[flow]]&lt;=class[[#This Row],[high]]),1,0)</f>
        <v>0</v>
      </c>
    </row>
    <row r="2111" spans="1:20">
      <c r="A2111" s="59">
        <v>23078</v>
      </c>
      <c r="B2111" s="59">
        <v>5</v>
      </c>
      <c r="C2111" s="59">
        <v>1</v>
      </c>
      <c r="D2111" s="59">
        <v>2</v>
      </c>
      <c r="E2111" s="59" t="s">
        <v>82</v>
      </c>
      <c r="F2111" s="59">
        <v>4</v>
      </c>
      <c r="G2111" s="227">
        <v>0</v>
      </c>
      <c r="H2111" s="227">
        <v>3</v>
      </c>
      <c r="I2111" s="227">
        <v>14</v>
      </c>
      <c r="J2111" s="59">
        <v>5977</v>
      </c>
      <c r="K2111" s="78">
        <f>VLOOKUP(class[[#This Row],[hwycov_id]],flow[[hwycov_id]:[flow_day]],2,FALSE)</f>
        <v>3306.0471480000001</v>
      </c>
      <c r="L2111" s="229">
        <f t="shared" si="99"/>
        <v>-0.44687181729964864</v>
      </c>
      <c r="M2111" s="228">
        <f t="shared" si="100"/>
        <v>-2670.9528519999999</v>
      </c>
      <c r="N2111" s="228">
        <f t="shared" si="101"/>
        <v>7133989.1376069337</v>
      </c>
      <c r="O2111" s="59" t="e">
        <f>VLOOKUP(class[[#This Row],[hwycov_id]],check!$A$2:$P$26,16,FALSE)</f>
        <v>#N/A</v>
      </c>
      <c r="P2111" s="59">
        <v>2135</v>
      </c>
      <c r="Q2111" s="304">
        <f>ROUND(class[[#This Row],[count]],-3)</f>
        <v>6000</v>
      </c>
      <c r="R2111" s="321">
        <f>VLOOKUP(class[[#This Row],[count_rd]],caltran!$J$2:$P$182,7,FALSE)</f>
        <v>3360.0000000000005</v>
      </c>
      <c r="S2111" s="321">
        <f>VLOOKUP(class[[#This Row],[count_rd]],caltran!$J$2:$P$182,6,FALSE)</f>
        <v>8640</v>
      </c>
      <c r="T2111" s="59">
        <f>IF(AND(class[[#This Row],[flow]]&gt;=class[[#This Row],[low]], class[[#This Row],[flow]]&lt;=class[[#This Row],[high]]),1,0)</f>
        <v>0</v>
      </c>
    </row>
    <row r="2112" spans="1:20">
      <c r="A2112" s="59">
        <v>2962</v>
      </c>
      <c r="B2112" s="59">
        <v>5</v>
      </c>
      <c r="C2112" s="59">
        <v>1</v>
      </c>
      <c r="D2112" s="59">
        <v>2</v>
      </c>
      <c r="E2112" s="59" t="s">
        <v>82</v>
      </c>
      <c r="F2112" s="59">
        <v>4</v>
      </c>
      <c r="G2112" s="227">
        <v>0</v>
      </c>
      <c r="H2112" s="227">
        <v>3</v>
      </c>
      <c r="I2112" s="227">
        <v>14</v>
      </c>
      <c r="J2112" s="59">
        <v>5985</v>
      </c>
      <c r="K2112" s="78">
        <f>VLOOKUP(class[[#This Row],[hwycov_id]],flow[[hwycov_id]:[flow_day]],2,FALSE)</f>
        <v>9363.632520000001</v>
      </c>
      <c r="L2112" s="229">
        <f t="shared" si="99"/>
        <v>0.56451671177944873</v>
      </c>
      <c r="M2112" s="228">
        <f t="shared" si="100"/>
        <v>3378.632520000001</v>
      </c>
      <c r="N2112" s="228">
        <f t="shared" si="101"/>
        <v>11415157.705201557</v>
      </c>
      <c r="O2112" s="59" t="e">
        <f>VLOOKUP(class[[#This Row],[hwycov_id]],check!$A$2:$P$26,16,FALSE)</f>
        <v>#N/A</v>
      </c>
      <c r="P2112" s="59">
        <v>2136</v>
      </c>
      <c r="Q2112" s="304">
        <f>ROUND(class[[#This Row],[count]],-3)</f>
        <v>6000</v>
      </c>
      <c r="R2112" s="321">
        <f>VLOOKUP(class[[#This Row],[count_rd]],caltran!$J$2:$P$182,7,FALSE)</f>
        <v>3360.0000000000005</v>
      </c>
      <c r="S2112" s="321">
        <f>VLOOKUP(class[[#This Row],[count_rd]],caltran!$J$2:$P$182,6,FALSE)</f>
        <v>8640</v>
      </c>
      <c r="T2112" s="59">
        <f>IF(AND(class[[#This Row],[flow]]&gt;=class[[#This Row],[low]], class[[#This Row],[flow]]&lt;=class[[#This Row],[high]]),1,0)</f>
        <v>0</v>
      </c>
    </row>
    <row r="2113" spans="1:20">
      <c r="A2113" s="59">
        <v>3425</v>
      </c>
      <c r="B2113" s="59">
        <v>5</v>
      </c>
      <c r="C2113" s="59">
        <v>1</v>
      </c>
      <c r="D2113" s="59">
        <v>2</v>
      </c>
      <c r="E2113" s="59" t="s">
        <v>82</v>
      </c>
      <c r="F2113" s="59">
        <v>4</v>
      </c>
      <c r="G2113" s="227">
        <v>0</v>
      </c>
      <c r="H2113" s="227">
        <v>2</v>
      </c>
      <c r="I2113" s="227">
        <v>14</v>
      </c>
      <c r="J2113" s="59">
        <v>6028</v>
      </c>
      <c r="K2113" s="78">
        <f>VLOOKUP(class[[#This Row],[hwycov_id]],flow[[hwycov_id]:[flow_day]],2,FALSE)</f>
        <v>5707.5100790000006</v>
      </c>
      <c r="L2113" s="229">
        <f t="shared" si="99"/>
        <v>-5.3166874751161108E-2</v>
      </c>
      <c r="M2113" s="228">
        <f t="shared" si="100"/>
        <v>-320.48992099999941</v>
      </c>
      <c r="N2113" s="228">
        <f t="shared" si="101"/>
        <v>102713.78946258586</v>
      </c>
      <c r="O2113" s="59" t="e">
        <f>VLOOKUP(class[[#This Row],[hwycov_id]],check!$A$2:$P$26,16,FALSE)</f>
        <v>#N/A</v>
      </c>
      <c r="P2113" s="59">
        <v>2137</v>
      </c>
      <c r="Q2113" s="304">
        <f>ROUND(class[[#This Row],[count]],-3)</f>
        <v>6000</v>
      </c>
      <c r="R2113" s="321">
        <f>VLOOKUP(class[[#This Row],[count_rd]],caltran!$J$2:$P$182,7,FALSE)</f>
        <v>3360.0000000000005</v>
      </c>
      <c r="S2113" s="321">
        <f>VLOOKUP(class[[#This Row],[count_rd]],caltran!$J$2:$P$182,6,FALSE)</f>
        <v>8640</v>
      </c>
      <c r="T2113" s="59">
        <f>IF(AND(class[[#This Row],[flow]]&gt;=class[[#This Row],[low]], class[[#This Row],[flow]]&lt;=class[[#This Row],[high]]),1,0)</f>
        <v>1</v>
      </c>
    </row>
    <row r="2114" spans="1:20">
      <c r="A2114" s="59">
        <v>10127</v>
      </c>
      <c r="B2114" s="59">
        <v>5</v>
      </c>
      <c r="C2114" s="59">
        <v>1</v>
      </c>
      <c r="D2114" s="59">
        <v>2</v>
      </c>
      <c r="E2114" s="59" t="s">
        <v>82</v>
      </c>
      <c r="F2114" s="59">
        <v>4</v>
      </c>
      <c r="G2114" s="227">
        <v>0</v>
      </c>
      <c r="H2114" s="227">
        <v>2</v>
      </c>
      <c r="I2114" s="227">
        <v>14</v>
      </c>
      <c r="J2114" s="59">
        <v>6070</v>
      </c>
      <c r="K2114" s="78">
        <f>VLOOKUP(class[[#This Row],[hwycov_id]],flow[[hwycov_id]:[flow_day]],2,FALSE)</f>
        <v>3501.318597</v>
      </c>
      <c r="L2114" s="229">
        <f t="shared" ref="L2114:L2177" si="102">K2114/J2114-1</f>
        <v>-0.42317650790774297</v>
      </c>
      <c r="M2114" s="228">
        <f t="shared" ref="M2114:M2177" si="103">K2114-J2114</f>
        <v>-2568.681403</v>
      </c>
      <c r="N2114" s="228">
        <f t="shared" ref="N2114:N2177" si="104">POWER(M2114,2)</f>
        <v>6598124.1501180483</v>
      </c>
      <c r="O2114" s="59" t="e">
        <f>VLOOKUP(class[[#This Row],[hwycov_id]],check!$A$2:$P$26,16,FALSE)</f>
        <v>#N/A</v>
      </c>
      <c r="P2114" s="59">
        <v>2138</v>
      </c>
      <c r="Q2114" s="304">
        <f>ROUND(class[[#This Row],[count]],-3)</f>
        <v>6000</v>
      </c>
      <c r="R2114" s="321">
        <f>VLOOKUP(class[[#This Row],[count_rd]],caltran!$J$2:$P$182,7,FALSE)</f>
        <v>3360.0000000000005</v>
      </c>
      <c r="S2114" s="321">
        <f>VLOOKUP(class[[#This Row],[count_rd]],caltran!$J$2:$P$182,6,FALSE)</f>
        <v>8640</v>
      </c>
      <c r="T2114" s="59">
        <f>IF(AND(class[[#This Row],[flow]]&gt;=class[[#This Row],[low]], class[[#This Row],[flow]]&lt;=class[[#This Row],[high]]),1,0)</f>
        <v>1</v>
      </c>
    </row>
    <row r="2115" spans="1:20">
      <c r="A2115" s="59">
        <v>11541</v>
      </c>
      <c r="B2115" s="59">
        <v>5</v>
      </c>
      <c r="C2115" s="59">
        <v>1</v>
      </c>
      <c r="D2115" s="59">
        <v>2</v>
      </c>
      <c r="E2115" s="59" t="s">
        <v>82</v>
      </c>
      <c r="F2115" s="59">
        <v>4</v>
      </c>
      <c r="G2115" s="227">
        <v>0</v>
      </c>
      <c r="H2115" s="227">
        <v>3</v>
      </c>
      <c r="I2115" s="227">
        <v>14</v>
      </c>
      <c r="J2115" s="59">
        <v>6201</v>
      </c>
      <c r="K2115" s="78">
        <f>VLOOKUP(class[[#This Row],[hwycov_id]],flow[[hwycov_id]:[flow_day]],2,FALSE)</f>
        <v>12237.766109</v>
      </c>
      <c r="L2115" s="229">
        <f t="shared" si="102"/>
        <v>0.97351493452668936</v>
      </c>
      <c r="M2115" s="228">
        <f t="shared" si="103"/>
        <v>6036.7661090000001</v>
      </c>
      <c r="N2115" s="228">
        <f t="shared" si="104"/>
        <v>36442545.054770999</v>
      </c>
      <c r="O2115" s="59" t="e">
        <f>VLOOKUP(class[[#This Row],[hwycov_id]],check!$A$2:$P$26,16,FALSE)</f>
        <v>#N/A</v>
      </c>
      <c r="P2115" s="59">
        <v>2139</v>
      </c>
      <c r="Q2115" s="304">
        <f>ROUND(class[[#This Row],[count]],-3)</f>
        <v>6000</v>
      </c>
      <c r="R2115" s="321">
        <f>VLOOKUP(class[[#This Row],[count_rd]],caltran!$J$2:$P$182,7,FALSE)</f>
        <v>3360.0000000000005</v>
      </c>
      <c r="S2115" s="321">
        <f>VLOOKUP(class[[#This Row],[count_rd]],caltran!$J$2:$P$182,6,FALSE)</f>
        <v>8640</v>
      </c>
      <c r="T2115" s="59">
        <f>IF(AND(class[[#This Row],[flow]]&gt;=class[[#This Row],[low]], class[[#This Row],[flow]]&lt;=class[[#This Row],[high]]),1,0)</f>
        <v>0</v>
      </c>
    </row>
    <row r="2116" spans="1:20">
      <c r="A2116" s="59">
        <v>2812</v>
      </c>
      <c r="B2116" s="59">
        <v>5</v>
      </c>
      <c r="C2116" s="59">
        <v>1</v>
      </c>
      <c r="D2116" s="59">
        <v>2</v>
      </c>
      <c r="E2116" s="59" t="s">
        <v>82</v>
      </c>
      <c r="F2116" s="59">
        <v>4</v>
      </c>
      <c r="G2116" s="227">
        <v>0</v>
      </c>
      <c r="H2116" s="227">
        <v>2</v>
      </c>
      <c r="I2116" s="227">
        <v>14</v>
      </c>
      <c r="J2116" s="59">
        <v>6258</v>
      </c>
      <c r="K2116" s="78">
        <f>VLOOKUP(class[[#This Row],[hwycov_id]],flow[[hwycov_id]:[flow_day]],2,FALSE)</f>
        <v>11942.084869</v>
      </c>
      <c r="L2116" s="229">
        <f t="shared" si="102"/>
        <v>0.90829096660274855</v>
      </c>
      <c r="M2116" s="228">
        <f t="shared" si="103"/>
        <v>5684.0848690000003</v>
      </c>
      <c r="N2116" s="228">
        <f t="shared" si="104"/>
        <v>32308820.797994751</v>
      </c>
      <c r="O2116" s="59" t="e">
        <f>VLOOKUP(class[[#This Row],[hwycov_id]],check!$A$2:$P$26,16,FALSE)</f>
        <v>#N/A</v>
      </c>
      <c r="P2116" s="59">
        <v>2140</v>
      </c>
      <c r="Q2116" s="304">
        <f>ROUND(class[[#This Row],[count]],-3)</f>
        <v>6000</v>
      </c>
      <c r="R2116" s="321">
        <f>VLOOKUP(class[[#This Row],[count_rd]],caltran!$J$2:$P$182,7,FALSE)</f>
        <v>3360.0000000000005</v>
      </c>
      <c r="S2116" s="321">
        <f>VLOOKUP(class[[#This Row],[count_rd]],caltran!$J$2:$P$182,6,FALSE)</f>
        <v>8640</v>
      </c>
      <c r="T2116" s="59">
        <f>IF(AND(class[[#This Row],[flow]]&gt;=class[[#This Row],[low]], class[[#This Row],[flow]]&lt;=class[[#This Row],[high]]),1,0)</f>
        <v>0</v>
      </c>
    </row>
    <row r="2117" spans="1:20">
      <c r="A2117" s="59">
        <v>18377</v>
      </c>
      <c r="B2117" s="59">
        <v>5</v>
      </c>
      <c r="C2117" s="59">
        <v>1</v>
      </c>
      <c r="D2117" s="59">
        <v>2</v>
      </c>
      <c r="E2117" s="59" t="s">
        <v>82</v>
      </c>
      <c r="F2117" s="59">
        <v>4</v>
      </c>
      <c r="G2117" s="227">
        <v>0</v>
      </c>
      <c r="H2117" s="227">
        <v>2</v>
      </c>
      <c r="I2117" s="227">
        <v>14</v>
      </c>
      <c r="J2117" s="59">
        <v>6288</v>
      </c>
      <c r="K2117" s="78">
        <f>VLOOKUP(class[[#This Row],[hwycov_id]],flow[[hwycov_id]:[flow_day]],2,FALSE)</f>
        <v>8456.9197879999992</v>
      </c>
      <c r="L2117" s="229">
        <f t="shared" si="102"/>
        <v>0.34492999173027972</v>
      </c>
      <c r="M2117" s="228">
        <f t="shared" si="103"/>
        <v>2168.9197879999992</v>
      </c>
      <c r="N2117" s="228">
        <f t="shared" si="104"/>
        <v>4704213.0467779618</v>
      </c>
      <c r="O2117" s="59" t="e">
        <f>VLOOKUP(class[[#This Row],[hwycov_id]],check!$A$2:$P$26,16,FALSE)</f>
        <v>#N/A</v>
      </c>
      <c r="P2117" s="59">
        <v>2141</v>
      </c>
      <c r="Q2117" s="304">
        <f>ROUND(class[[#This Row],[count]],-3)</f>
        <v>6000</v>
      </c>
      <c r="R2117" s="321">
        <f>VLOOKUP(class[[#This Row],[count_rd]],caltran!$J$2:$P$182,7,FALSE)</f>
        <v>3360.0000000000005</v>
      </c>
      <c r="S2117" s="321">
        <f>VLOOKUP(class[[#This Row],[count_rd]],caltran!$J$2:$P$182,6,FALSE)</f>
        <v>8640</v>
      </c>
      <c r="T2117" s="59">
        <f>IF(AND(class[[#This Row],[flow]]&gt;=class[[#This Row],[low]], class[[#This Row],[flow]]&lt;=class[[#This Row],[high]]),1,0)</f>
        <v>1</v>
      </c>
    </row>
    <row r="2118" spans="1:20">
      <c r="A2118" s="59">
        <v>18983</v>
      </c>
      <c r="B2118" s="59">
        <v>5</v>
      </c>
      <c r="C2118" s="59">
        <v>1</v>
      </c>
      <c r="D2118" s="59">
        <v>2</v>
      </c>
      <c r="E2118" s="59" t="s">
        <v>82</v>
      </c>
      <c r="F2118" s="59">
        <v>4</v>
      </c>
      <c r="G2118" s="227">
        <v>0</v>
      </c>
      <c r="H2118" s="227">
        <v>2</v>
      </c>
      <c r="I2118" s="227">
        <v>3</v>
      </c>
      <c r="J2118" s="59">
        <v>6300</v>
      </c>
      <c r="K2118" s="78">
        <f>VLOOKUP(class[[#This Row],[hwycov_id]],flow[[hwycov_id]:[flow_day]],2,FALSE)</f>
        <v>1628.8391419999998</v>
      </c>
      <c r="L2118" s="229">
        <f t="shared" si="102"/>
        <v>-0.74145410444444448</v>
      </c>
      <c r="M2118" s="228">
        <f t="shared" si="103"/>
        <v>-4671.1608580000002</v>
      </c>
      <c r="N2118" s="228">
        <f t="shared" si="104"/>
        <v>21819743.761311296</v>
      </c>
      <c r="O2118" s="59" t="e">
        <f>VLOOKUP(class[[#This Row],[hwycov_id]],check!$A$2:$P$26,16,FALSE)</f>
        <v>#N/A</v>
      </c>
      <c r="P2118" s="59">
        <v>2142</v>
      </c>
      <c r="Q2118" s="304">
        <f>ROUND(class[[#This Row],[count]],-3)</f>
        <v>6000</v>
      </c>
      <c r="R2118" s="321">
        <f>VLOOKUP(class[[#This Row],[count_rd]],caltran!$J$2:$P$182,7,FALSE)</f>
        <v>3360.0000000000005</v>
      </c>
      <c r="S2118" s="321">
        <f>VLOOKUP(class[[#This Row],[count_rd]],caltran!$J$2:$P$182,6,FALSE)</f>
        <v>8640</v>
      </c>
      <c r="T2118" s="59">
        <f>IF(AND(class[[#This Row],[flow]]&gt;=class[[#This Row],[low]], class[[#This Row],[flow]]&lt;=class[[#This Row],[high]]),1,0)</f>
        <v>0</v>
      </c>
    </row>
    <row r="2119" spans="1:20">
      <c r="A2119" s="59">
        <v>20923</v>
      </c>
      <c r="B2119" s="59">
        <v>5</v>
      </c>
      <c r="C2119" s="59">
        <v>1</v>
      </c>
      <c r="D2119" s="59">
        <v>2</v>
      </c>
      <c r="E2119" s="59" t="s">
        <v>82</v>
      </c>
      <c r="F2119" s="59">
        <v>4</v>
      </c>
      <c r="G2119" s="227">
        <v>0</v>
      </c>
      <c r="H2119" s="227">
        <v>7</v>
      </c>
      <c r="I2119" s="227">
        <v>7</v>
      </c>
      <c r="J2119" s="59">
        <v>6300</v>
      </c>
      <c r="K2119" s="78">
        <f>VLOOKUP(class[[#This Row],[hwycov_id]],flow[[hwycov_id]:[flow_day]],2,FALSE)</f>
        <v>6780.5676679999997</v>
      </c>
      <c r="L2119" s="229">
        <f t="shared" si="102"/>
        <v>7.6280582222222115E-2</v>
      </c>
      <c r="M2119" s="228">
        <f t="shared" si="103"/>
        <v>480.56766799999968</v>
      </c>
      <c r="N2119" s="228">
        <f t="shared" si="104"/>
        <v>230945.28352695791</v>
      </c>
      <c r="O2119" s="59" t="e">
        <f>VLOOKUP(class[[#This Row],[hwycov_id]],check!$A$2:$P$26,16,FALSE)</f>
        <v>#N/A</v>
      </c>
      <c r="P2119" s="59">
        <v>2143</v>
      </c>
      <c r="Q2119" s="304">
        <f>ROUND(class[[#This Row],[count]],-3)</f>
        <v>6000</v>
      </c>
      <c r="R2119" s="321">
        <f>VLOOKUP(class[[#This Row],[count_rd]],caltran!$J$2:$P$182,7,FALSE)</f>
        <v>3360.0000000000005</v>
      </c>
      <c r="S2119" s="321">
        <f>VLOOKUP(class[[#This Row],[count_rd]],caltran!$J$2:$P$182,6,FALSE)</f>
        <v>8640</v>
      </c>
      <c r="T2119" s="59">
        <f>IF(AND(class[[#This Row],[flow]]&gt;=class[[#This Row],[low]], class[[#This Row],[flow]]&lt;=class[[#This Row],[high]]),1,0)</f>
        <v>1</v>
      </c>
    </row>
    <row r="2120" spans="1:20">
      <c r="A2120" s="59">
        <v>17754</v>
      </c>
      <c r="B2120" s="59">
        <v>5</v>
      </c>
      <c r="C2120" s="59">
        <v>1</v>
      </c>
      <c r="D2120" s="59">
        <v>2</v>
      </c>
      <c r="E2120" s="59" t="s">
        <v>82</v>
      </c>
      <c r="F2120" s="59">
        <v>4</v>
      </c>
      <c r="G2120" s="227">
        <v>0</v>
      </c>
      <c r="H2120" s="227">
        <v>2</v>
      </c>
      <c r="I2120" s="227">
        <v>14</v>
      </c>
      <c r="J2120" s="59">
        <v>6310</v>
      </c>
      <c r="K2120" s="78">
        <f>VLOOKUP(class[[#This Row],[hwycov_id]],flow[[hwycov_id]:[flow_day]],2,FALSE)</f>
        <v>8054.2884300000005</v>
      </c>
      <c r="L2120" s="229">
        <f t="shared" si="102"/>
        <v>0.27643239778129969</v>
      </c>
      <c r="M2120" s="228">
        <f t="shared" si="103"/>
        <v>1744.2884300000005</v>
      </c>
      <c r="N2120" s="228">
        <f t="shared" si="104"/>
        <v>3042542.1270318669</v>
      </c>
      <c r="O2120" s="59" t="e">
        <f>VLOOKUP(class[[#This Row],[hwycov_id]],check!$A$2:$P$26,16,FALSE)</f>
        <v>#N/A</v>
      </c>
      <c r="P2120" s="59">
        <v>2144</v>
      </c>
      <c r="Q2120" s="304">
        <f>ROUND(class[[#This Row],[count]],-3)</f>
        <v>6000</v>
      </c>
      <c r="R2120" s="321">
        <f>VLOOKUP(class[[#This Row],[count_rd]],caltran!$J$2:$P$182,7,FALSE)</f>
        <v>3360.0000000000005</v>
      </c>
      <c r="S2120" s="321">
        <f>VLOOKUP(class[[#This Row],[count_rd]],caltran!$J$2:$P$182,6,FALSE)</f>
        <v>8640</v>
      </c>
      <c r="T2120" s="59">
        <f>IF(AND(class[[#This Row],[flow]]&gt;=class[[#This Row],[low]], class[[#This Row],[flow]]&lt;=class[[#This Row],[high]]),1,0)</f>
        <v>1</v>
      </c>
    </row>
    <row r="2121" spans="1:20">
      <c r="A2121" s="59">
        <v>2350</v>
      </c>
      <c r="B2121" s="59">
        <v>5</v>
      </c>
      <c r="C2121" s="59">
        <v>1</v>
      </c>
      <c r="D2121" s="59">
        <v>2</v>
      </c>
      <c r="E2121" s="59" t="s">
        <v>82</v>
      </c>
      <c r="F2121" s="59">
        <v>4</v>
      </c>
      <c r="G2121" s="227">
        <v>0</v>
      </c>
      <c r="H2121" s="227">
        <v>3</v>
      </c>
      <c r="I2121" s="227">
        <v>14</v>
      </c>
      <c r="J2121" s="59">
        <v>6341</v>
      </c>
      <c r="K2121" s="78">
        <f>VLOOKUP(class[[#This Row],[hwycov_id]],flow[[hwycov_id]:[flow_day]],2,FALSE)</f>
        <v>7109.6906240000008</v>
      </c>
      <c r="L2121" s="229">
        <f t="shared" si="102"/>
        <v>0.12122545718340971</v>
      </c>
      <c r="M2121" s="228">
        <f t="shared" si="103"/>
        <v>768.69062400000075</v>
      </c>
      <c r="N2121" s="228">
        <f t="shared" si="104"/>
        <v>590885.27542551048</v>
      </c>
      <c r="O2121" s="59" t="e">
        <f>VLOOKUP(class[[#This Row],[hwycov_id]],check!$A$2:$P$26,16,FALSE)</f>
        <v>#N/A</v>
      </c>
      <c r="P2121" s="59">
        <v>2145</v>
      </c>
      <c r="Q2121" s="304">
        <f>ROUND(class[[#This Row],[count]],-3)</f>
        <v>6000</v>
      </c>
      <c r="R2121" s="321">
        <f>VLOOKUP(class[[#This Row],[count_rd]],caltran!$J$2:$P$182,7,FALSE)</f>
        <v>3360.0000000000005</v>
      </c>
      <c r="S2121" s="321">
        <f>VLOOKUP(class[[#This Row],[count_rd]],caltran!$J$2:$P$182,6,FALSE)</f>
        <v>8640</v>
      </c>
      <c r="T2121" s="59">
        <f>IF(AND(class[[#This Row],[flow]]&gt;=class[[#This Row],[low]], class[[#This Row],[flow]]&lt;=class[[#This Row],[high]]),1,0)</f>
        <v>1</v>
      </c>
    </row>
    <row r="2122" spans="1:20">
      <c r="A2122" s="59">
        <v>1825</v>
      </c>
      <c r="B2122" s="59">
        <v>5</v>
      </c>
      <c r="C2122" s="59">
        <v>1</v>
      </c>
      <c r="D2122" s="59">
        <v>1</v>
      </c>
      <c r="E2122" s="59" t="s">
        <v>82</v>
      </c>
      <c r="F2122" s="59">
        <v>4</v>
      </c>
      <c r="G2122" s="227">
        <v>0</v>
      </c>
      <c r="H2122" s="227">
        <v>2</v>
      </c>
      <c r="I2122" s="227">
        <v>14</v>
      </c>
      <c r="J2122" s="59">
        <v>6363</v>
      </c>
      <c r="K2122" s="78">
        <f>VLOOKUP(class[[#This Row],[hwycov_id]],flow[[hwycov_id]:[flow_day]],2,FALSE)</f>
        <v>9657.5928800000002</v>
      </c>
      <c r="L2122" s="229">
        <f t="shared" si="102"/>
        <v>0.51777351563727803</v>
      </c>
      <c r="M2122" s="228">
        <f t="shared" si="103"/>
        <v>3294.5928800000002</v>
      </c>
      <c r="N2122" s="228">
        <f t="shared" si="104"/>
        <v>10854342.244946696</v>
      </c>
      <c r="O2122" s="59" t="e">
        <f>VLOOKUP(class[[#This Row],[hwycov_id]],check!$A$2:$P$26,16,FALSE)</f>
        <v>#N/A</v>
      </c>
      <c r="P2122" s="59">
        <v>2146</v>
      </c>
      <c r="Q2122" s="304">
        <f>ROUND(class[[#This Row],[count]],-3)</f>
        <v>6000</v>
      </c>
      <c r="R2122" s="321">
        <f>VLOOKUP(class[[#This Row],[count_rd]],caltran!$J$2:$P$182,7,FALSE)</f>
        <v>3360.0000000000005</v>
      </c>
      <c r="S2122" s="321">
        <f>VLOOKUP(class[[#This Row],[count_rd]],caltran!$J$2:$P$182,6,FALSE)</f>
        <v>8640</v>
      </c>
      <c r="T2122" s="59">
        <f>IF(AND(class[[#This Row],[flow]]&gt;=class[[#This Row],[low]], class[[#This Row],[flow]]&lt;=class[[#This Row],[high]]),1,0)</f>
        <v>0</v>
      </c>
    </row>
    <row r="2123" spans="1:20">
      <c r="A2123" s="59">
        <v>5012</v>
      </c>
      <c r="B2123" s="59">
        <v>5</v>
      </c>
      <c r="C2123" s="59">
        <v>1</v>
      </c>
      <c r="D2123" s="59">
        <v>2</v>
      </c>
      <c r="E2123" s="59" t="s">
        <v>82</v>
      </c>
      <c r="F2123" s="59">
        <v>4</v>
      </c>
      <c r="G2123" s="227">
        <v>0</v>
      </c>
      <c r="H2123" s="227">
        <v>2</v>
      </c>
      <c r="I2123" s="227">
        <v>14</v>
      </c>
      <c r="J2123" s="59">
        <v>6394</v>
      </c>
      <c r="K2123" s="78">
        <f>VLOOKUP(class[[#This Row],[hwycov_id]],flow[[hwycov_id]:[flow_day]],2,FALSE)</f>
        <v>10408.654541</v>
      </c>
      <c r="L2123" s="229">
        <f t="shared" si="102"/>
        <v>0.62787840803878625</v>
      </c>
      <c r="M2123" s="228">
        <f t="shared" si="103"/>
        <v>4014.6545409999999</v>
      </c>
      <c r="N2123" s="228">
        <f t="shared" si="104"/>
        <v>16117451.08357192</v>
      </c>
      <c r="O2123" s="59" t="e">
        <f>VLOOKUP(class[[#This Row],[hwycov_id]],check!$A$2:$P$26,16,FALSE)</f>
        <v>#N/A</v>
      </c>
      <c r="P2123" s="59">
        <v>2147</v>
      </c>
      <c r="Q2123" s="304">
        <f>ROUND(class[[#This Row],[count]],-3)</f>
        <v>6000</v>
      </c>
      <c r="R2123" s="321">
        <f>VLOOKUP(class[[#This Row],[count_rd]],caltran!$J$2:$P$182,7,FALSE)</f>
        <v>3360.0000000000005</v>
      </c>
      <c r="S2123" s="321">
        <f>VLOOKUP(class[[#This Row],[count_rd]],caltran!$J$2:$P$182,6,FALSE)</f>
        <v>8640</v>
      </c>
      <c r="T2123" s="59">
        <f>IF(AND(class[[#This Row],[flow]]&gt;=class[[#This Row],[low]], class[[#This Row],[flow]]&lt;=class[[#This Row],[high]]),1,0)</f>
        <v>0</v>
      </c>
    </row>
    <row r="2124" spans="1:20">
      <c r="A2124" s="59">
        <v>3834</v>
      </c>
      <c r="B2124" s="59">
        <v>5</v>
      </c>
      <c r="C2124" s="59">
        <v>1</v>
      </c>
      <c r="D2124" s="59">
        <v>2</v>
      </c>
      <c r="E2124" s="59" t="s">
        <v>82</v>
      </c>
      <c r="F2124" s="59">
        <v>4</v>
      </c>
      <c r="G2124" s="227">
        <v>0</v>
      </c>
      <c r="H2124" s="227">
        <v>3</v>
      </c>
      <c r="I2124" s="227">
        <v>14</v>
      </c>
      <c r="J2124" s="59">
        <v>6473</v>
      </c>
      <c r="K2124" s="78">
        <f>VLOOKUP(class[[#This Row],[hwycov_id]],flow[[hwycov_id]:[flow_day]],2,FALSE)</f>
        <v>7899.242553</v>
      </c>
      <c r="L2124" s="229">
        <f t="shared" si="102"/>
        <v>0.22033717797002939</v>
      </c>
      <c r="M2124" s="228">
        <f t="shared" si="103"/>
        <v>1426.242553</v>
      </c>
      <c r="N2124" s="228">
        <f t="shared" si="104"/>
        <v>2034167.8199879578</v>
      </c>
      <c r="O2124" s="59" t="e">
        <f>VLOOKUP(class[[#This Row],[hwycov_id]],check!$A$2:$P$26,16,FALSE)</f>
        <v>#N/A</v>
      </c>
      <c r="P2124" s="59">
        <v>2148</v>
      </c>
      <c r="Q2124" s="304">
        <f>ROUND(class[[#This Row],[count]],-3)</f>
        <v>6000</v>
      </c>
      <c r="R2124" s="321">
        <f>VLOOKUP(class[[#This Row],[count_rd]],caltran!$J$2:$P$182,7,FALSE)</f>
        <v>3360.0000000000005</v>
      </c>
      <c r="S2124" s="321">
        <f>VLOOKUP(class[[#This Row],[count_rd]],caltran!$J$2:$P$182,6,FALSE)</f>
        <v>8640</v>
      </c>
      <c r="T2124" s="59">
        <f>IF(AND(class[[#This Row],[flow]]&gt;=class[[#This Row],[low]], class[[#This Row],[flow]]&lt;=class[[#This Row],[high]]),1,0)</f>
        <v>1</v>
      </c>
    </row>
    <row r="2125" spans="1:20">
      <c r="A2125" s="59">
        <v>24565</v>
      </c>
      <c r="B2125" s="59">
        <v>5</v>
      </c>
      <c r="C2125" s="59">
        <v>1</v>
      </c>
      <c r="D2125" s="59">
        <v>2</v>
      </c>
      <c r="E2125" s="59" t="s">
        <v>82</v>
      </c>
      <c r="F2125" s="59">
        <v>4</v>
      </c>
      <c r="G2125" s="227">
        <v>0</v>
      </c>
      <c r="H2125" s="227">
        <v>2</v>
      </c>
      <c r="I2125" s="227">
        <v>14</v>
      </c>
      <c r="J2125" s="59">
        <v>6495</v>
      </c>
      <c r="K2125" s="78">
        <f>VLOOKUP(class[[#This Row],[hwycov_id]],flow[[hwycov_id]:[flow_day]],2,FALSE)</f>
        <v>5337.7429529999999</v>
      </c>
      <c r="L2125" s="229">
        <f t="shared" si="102"/>
        <v>-0.1781766046189377</v>
      </c>
      <c r="M2125" s="228">
        <f t="shared" si="103"/>
        <v>-1157.2570470000001</v>
      </c>
      <c r="N2125" s="228">
        <f t="shared" si="104"/>
        <v>1339243.8728311604</v>
      </c>
      <c r="O2125" s="59" t="e">
        <f>VLOOKUP(class[[#This Row],[hwycov_id]],check!$A$2:$P$26,16,FALSE)</f>
        <v>#N/A</v>
      </c>
      <c r="P2125" s="59">
        <v>2149</v>
      </c>
      <c r="Q2125" s="304">
        <f>ROUND(class[[#This Row],[count]],-3)</f>
        <v>6000</v>
      </c>
      <c r="R2125" s="321">
        <f>VLOOKUP(class[[#This Row],[count_rd]],caltran!$J$2:$P$182,7,FALSE)</f>
        <v>3360.0000000000005</v>
      </c>
      <c r="S2125" s="321">
        <f>VLOOKUP(class[[#This Row],[count_rd]],caltran!$J$2:$P$182,6,FALSE)</f>
        <v>8640</v>
      </c>
      <c r="T2125" s="59">
        <f>IF(AND(class[[#This Row],[flow]]&gt;=class[[#This Row],[low]], class[[#This Row],[flow]]&lt;=class[[#This Row],[high]]),1,0)</f>
        <v>1</v>
      </c>
    </row>
    <row r="2126" spans="1:20">
      <c r="A2126" s="59">
        <v>3884</v>
      </c>
      <c r="B2126" s="59">
        <v>5</v>
      </c>
      <c r="C2126" s="59">
        <v>1</v>
      </c>
      <c r="D2126" s="59">
        <v>2</v>
      </c>
      <c r="E2126" s="59" t="s">
        <v>82</v>
      </c>
      <c r="F2126" s="59">
        <v>4</v>
      </c>
      <c r="G2126" s="227">
        <v>0</v>
      </c>
      <c r="H2126" s="227">
        <v>3</v>
      </c>
      <c r="I2126" s="227">
        <v>14</v>
      </c>
      <c r="J2126" s="59">
        <v>6523</v>
      </c>
      <c r="K2126" s="78">
        <f>VLOOKUP(class[[#This Row],[hwycov_id]],flow[[hwycov_id]:[flow_day]],2,FALSE)</f>
        <v>6761.2308959999991</v>
      </c>
      <c r="L2126" s="229">
        <f t="shared" si="102"/>
        <v>3.6521676529204239E-2</v>
      </c>
      <c r="M2126" s="228">
        <f t="shared" si="103"/>
        <v>238.23089599999912</v>
      </c>
      <c r="N2126" s="228">
        <f t="shared" si="104"/>
        <v>56753.959808962398</v>
      </c>
      <c r="O2126" s="59" t="e">
        <f>VLOOKUP(class[[#This Row],[hwycov_id]],check!$A$2:$P$26,16,FALSE)</f>
        <v>#N/A</v>
      </c>
      <c r="P2126" s="59">
        <v>2150</v>
      </c>
      <c r="Q2126" s="304">
        <f>ROUND(class[[#This Row],[count]],-3)</f>
        <v>7000</v>
      </c>
      <c r="R2126" s="321">
        <f>VLOOKUP(class[[#This Row],[count_rd]],caltran!$J$2:$P$182,7,FALSE)</f>
        <v>4024.9999999999995</v>
      </c>
      <c r="S2126" s="321">
        <f>VLOOKUP(class[[#This Row],[count_rd]],caltran!$J$2:$P$182,6,FALSE)</f>
        <v>9975</v>
      </c>
      <c r="T2126" s="59">
        <f>IF(AND(class[[#This Row],[flow]]&gt;=class[[#This Row],[low]], class[[#This Row],[flow]]&lt;=class[[#This Row],[high]]),1,0)</f>
        <v>1</v>
      </c>
    </row>
    <row r="2127" spans="1:20">
      <c r="A2127" s="59">
        <v>11638</v>
      </c>
      <c r="B2127" s="59">
        <v>5</v>
      </c>
      <c r="C2127" s="59">
        <v>1</v>
      </c>
      <c r="D2127" s="59">
        <v>2</v>
      </c>
      <c r="E2127" s="59" t="s">
        <v>82</v>
      </c>
      <c r="F2127" s="59">
        <v>4</v>
      </c>
      <c r="G2127" s="227">
        <v>0</v>
      </c>
      <c r="H2127" s="227">
        <v>2</v>
      </c>
      <c r="I2127" s="227">
        <v>14</v>
      </c>
      <c r="J2127" s="59">
        <v>6651</v>
      </c>
      <c r="K2127" s="78">
        <f>VLOOKUP(class[[#This Row],[hwycov_id]],flow[[hwycov_id]:[flow_day]],2,FALSE)</f>
        <v>5182.3225079999993</v>
      </c>
      <c r="L2127" s="229">
        <f t="shared" si="102"/>
        <v>-0.22082055209742901</v>
      </c>
      <c r="M2127" s="228">
        <f t="shared" si="103"/>
        <v>-1468.6774920000007</v>
      </c>
      <c r="N2127" s="228">
        <f t="shared" si="104"/>
        <v>2157013.5755074122</v>
      </c>
      <c r="O2127" s="59" t="e">
        <f>VLOOKUP(class[[#This Row],[hwycov_id]],check!$A$2:$P$26,16,FALSE)</f>
        <v>#N/A</v>
      </c>
      <c r="P2127" s="59">
        <v>2151</v>
      </c>
      <c r="Q2127" s="304">
        <f>ROUND(class[[#This Row],[count]],-3)</f>
        <v>7000</v>
      </c>
      <c r="R2127" s="321">
        <f>VLOOKUP(class[[#This Row],[count_rd]],caltran!$J$2:$P$182,7,FALSE)</f>
        <v>4024.9999999999995</v>
      </c>
      <c r="S2127" s="321">
        <f>VLOOKUP(class[[#This Row],[count_rd]],caltran!$J$2:$P$182,6,FALSE)</f>
        <v>9975</v>
      </c>
      <c r="T2127" s="59">
        <f>IF(AND(class[[#This Row],[flow]]&gt;=class[[#This Row],[low]], class[[#This Row],[flow]]&lt;=class[[#This Row],[high]]),1,0)</f>
        <v>1</v>
      </c>
    </row>
    <row r="2128" spans="1:20">
      <c r="A2128" s="59">
        <v>20315</v>
      </c>
      <c r="B2128" s="59">
        <v>5</v>
      </c>
      <c r="C2128" s="59">
        <v>1</v>
      </c>
      <c r="D2128" s="59">
        <v>2</v>
      </c>
      <c r="E2128" s="59" t="s">
        <v>82</v>
      </c>
      <c r="F2128" s="59">
        <v>4</v>
      </c>
      <c r="G2128" s="227">
        <v>0</v>
      </c>
      <c r="H2128" s="227">
        <v>2</v>
      </c>
      <c r="I2128" s="227">
        <v>14</v>
      </c>
      <c r="J2128" s="59">
        <v>6651</v>
      </c>
      <c r="K2128" s="78">
        <f>VLOOKUP(class[[#This Row],[hwycov_id]],flow[[hwycov_id]:[flow_day]],2,FALSE)</f>
        <v>10182.044777999999</v>
      </c>
      <c r="L2128" s="229">
        <f t="shared" si="102"/>
        <v>0.53090434190347313</v>
      </c>
      <c r="M2128" s="228">
        <f t="shared" si="103"/>
        <v>3531.0447779999995</v>
      </c>
      <c r="N2128" s="228">
        <f t="shared" si="104"/>
        <v>12468277.224241065</v>
      </c>
      <c r="O2128" s="59" t="e">
        <f>VLOOKUP(class[[#This Row],[hwycov_id]],check!$A$2:$P$26,16,FALSE)</f>
        <v>#N/A</v>
      </c>
      <c r="P2128" s="59">
        <v>2152</v>
      </c>
      <c r="Q2128" s="304">
        <f>ROUND(class[[#This Row],[count]],-3)</f>
        <v>7000</v>
      </c>
      <c r="R2128" s="321">
        <f>VLOOKUP(class[[#This Row],[count_rd]],caltran!$J$2:$P$182,7,FALSE)</f>
        <v>4024.9999999999995</v>
      </c>
      <c r="S2128" s="321">
        <f>VLOOKUP(class[[#This Row],[count_rd]],caltran!$J$2:$P$182,6,FALSE)</f>
        <v>9975</v>
      </c>
      <c r="T2128" s="59">
        <f>IF(AND(class[[#This Row],[flow]]&gt;=class[[#This Row],[low]], class[[#This Row],[flow]]&lt;=class[[#This Row],[high]]),1,0)</f>
        <v>0</v>
      </c>
    </row>
    <row r="2129" spans="1:20">
      <c r="A2129" s="59">
        <v>22377</v>
      </c>
      <c r="B2129" s="59">
        <v>5</v>
      </c>
      <c r="C2129" s="59">
        <v>1</v>
      </c>
      <c r="D2129" s="59">
        <v>2</v>
      </c>
      <c r="E2129" s="59" t="s">
        <v>82</v>
      </c>
      <c r="F2129" s="59">
        <v>4</v>
      </c>
      <c r="G2129" s="227">
        <v>0</v>
      </c>
      <c r="H2129" s="227">
        <v>5</v>
      </c>
      <c r="I2129" s="227">
        <v>19</v>
      </c>
      <c r="J2129" s="59">
        <v>6700</v>
      </c>
      <c r="K2129" s="78">
        <f>VLOOKUP(class[[#This Row],[hwycov_id]],flow[[hwycov_id]:[flow_day]],2,FALSE)</f>
        <v>832.55180799999994</v>
      </c>
      <c r="L2129" s="229">
        <f t="shared" si="102"/>
        <v>-0.875738536119403</v>
      </c>
      <c r="M2129" s="228">
        <f t="shared" si="103"/>
        <v>-5867.4481919999998</v>
      </c>
      <c r="N2129" s="228">
        <f t="shared" si="104"/>
        <v>34426948.285804071</v>
      </c>
      <c r="O2129" s="59" t="e">
        <f>VLOOKUP(class[[#This Row],[hwycov_id]],check!$A$2:$P$26,16,FALSE)</f>
        <v>#N/A</v>
      </c>
      <c r="P2129" s="59">
        <v>2153</v>
      </c>
      <c r="Q2129" s="304">
        <f>ROUND(class[[#This Row],[count]],-3)</f>
        <v>7000</v>
      </c>
      <c r="R2129" s="321">
        <f>VLOOKUP(class[[#This Row],[count_rd]],caltran!$J$2:$P$182,7,FALSE)</f>
        <v>4024.9999999999995</v>
      </c>
      <c r="S2129" s="321">
        <f>VLOOKUP(class[[#This Row],[count_rd]],caltran!$J$2:$P$182,6,FALSE)</f>
        <v>9975</v>
      </c>
      <c r="T2129" s="59">
        <f>IF(AND(class[[#This Row],[flow]]&gt;=class[[#This Row],[low]], class[[#This Row],[flow]]&lt;=class[[#This Row],[high]]),1,0)</f>
        <v>0</v>
      </c>
    </row>
    <row r="2130" spans="1:20">
      <c r="A2130" s="59">
        <v>4239</v>
      </c>
      <c r="B2130" s="59">
        <v>5</v>
      </c>
      <c r="C2130" s="59">
        <v>1</v>
      </c>
      <c r="D2130" s="59">
        <v>2</v>
      </c>
      <c r="E2130" s="59" t="s">
        <v>82</v>
      </c>
      <c r="F2130" s="59">
        <v>4</v>
      </c>
      <c r="G2130" s="227">
        <v>0</v>
      </c>
      <c r="H2130" s="227">
        <v>7</v>
      </c>
      <c r="I2130" s="227">
        <v>7</v>
      </c>
      <c r="J2130" s="59">
        <v>6700</v>
      </c>
      <c r="K2130" s="78">
        <f>VLOOKUP(class[[#This Row],[hwycov_id]],flow[[hwycov_id]:[flow_day]],2,FALSE)</f>
        <v>5116.4075460000004</v>
      </c>
      <c r="L2130" s="229">
        <f t="shared" si="102"/>
        <v>-0.23635708268656708</v>
      </c>
      <c r="M2130" s="228">
        <f t="shared" si="103"/>
        <v>-1583.5924539999996</v>
      </c>
      <c r="N2130" s="228">
        <f t="shared" si="104"/>
        <v>2507765.0603657411</v>
      </c>
      <c r="O2130" s="59" t="e">
        <f>VLOOKUP(class[[#This Row],[hwycov_id]],check!$A$2:$P$26,16,FALSE)</f>
        <v>#N/A</v>
      </c>
      <c r="P2130" s="59">
        <v>2154</v>
      </c>
      <c r="Q2130" s="304">
        <f>ROUND(class[[#This Row],[count]],-3)</f>
        <v>7000</v>
      </c>
      <c r="R2130" s="321">
        <f>VLOOKUP(class[[#This Row],[count_rd]],caltran!$J$2:$P$182,7,FALSE)</f>
        <v>4024.9999999999995</v>
      </c>
      <c r="S2130" s="321">
        <f>VLOOKUP(class[[#This Row],[count_rd]],caltran!$J$2:$P$182,6,FALSE)</f>
        <v>9975</v>
      </c>
      <c r="T2130" s="59">
        <f>IF(AND(class[[#This Row],[flow]]&gt;=class[[#This Row],[low]], class[[#This Row],[flow]]&lt;=class[[#This Row],[high]]),1,0)</f>
        <v>1</v>
      </c>
    </row>
    <row r="2131" spans="1:20">
      <c r="A2131" s="59">
        <v>8420</v>
      </c>
      <c r="B2131" s="59">
        <v>5</v>
      </c>
      <c r="C2131" s="59">
        <v>1</v>
      </c>
      <c r="D2131" s="59">
        <v>2</v>
      </c>
      <c r="E2131" s="59" t="s">
        <v>82</v>
      </c>
      <c r="F2131" s="59">
        <v>4</v>
      </c>
      <c r="G2131" s="227">
        <v>0</v>
      </c>
      <c r="H2131" s="227">
        <v>3</v>
      </c>
      <c r="I2131" s="227">
        <v>14</v>
      </c>
      <c r="J2131" s="59">
        <v>6738</v>
      </c>
      <c r="K2131" s="78">
        <f>VLOOKUP(class[[#This Row],[hwycov_id]],flow[[hwycov_id]:[flow_day]],2,FALSE)</f>
        <v>2880.5224940000003</v>
      </c>
      <c r="L2131" s="229">
        <f t="shared" si="102"/>
        <v>-0.57249591956070045</v>
      </c>
      <c r="M2131" s="228">
        <f t="shared" si="103"/>
        <v>-3857.4775059999997</v>
      </c>
      <c r="N2131" s="228">
        <f t="shared" si="104"/>
        <v>14880132.709295979</v>
      </c>
      <c r="O2131" s="59" t="e">
        <f>VLOOKUP(class[[#This Row],[hwycov_id]],check!$A$2:$P$26,16,FALSE)</f>
        <v>#N/A</v>
      </c>
      <c r="P2131" s="59">
        <v>2155</v>
      </c>
      <c r="Q2131" s="304">
        <f>ROUND(class[[#This Row],[count]],-3)</f>
        <v>7000</v>
      </c>
      <c r="R2131" s="321">
        <f>VLOOKUP(class[[#This Row],[count_rd]],caltran!$J$2:$P$182,7,FALSE)</f>
        <v>4024.9999999999995</v>
      </c>
      <c r="S2131" s="321">
        <f>VLOOKUP(class[[#This Row],[count_rd]],caltran!$J$2:$P$182,6,FALSE)</f>
        <v>9975</v>
      </c>
      <c r="T2131" s="59">
        <f>IF(AND(class[[#This Row],[flow]]&gt;=class[[#This Row],[low]], class[[#This Row],[flow]]&lt;=class[[#This Row],[high]]),1,0)</f>
        <v>0</v>
      </c>
    </row>
    <row r="2132" spans="1:20">
      <c r="A2132" s="59">
        <v>17760</v>
      </c>
      <c r="B2132" s="59">
        <v>5</v>
      </c>
      <c r="C2132" s="59">
        <v>1</v>
      </c>
      <c r="D2132" s="59">
        <v>2</v>
      </c>
      <c r="E2132" s="59" t="s">
        <v>82</v>
      </c>
      <c r="F2132" s="59">
        <v>4</v>
      </c>
      <c r="G2132" s="227">
        <v>0</v>
      </c>
      <c r="H2132" s="227">
        <v>2</v>
      </c>
      <c r="I2132" s="227">
        <v>3</v>
      </c>
      <c r="J2132" s="59">
        <v>6800</v>
      </c>
      <c r="K2132" s="78">
        <f>VLOOKUP(class[[#This Row],[hwycov_id]],flow[[hwycov_id]:[flow_day]],2,FALSE)</f>
        <v>1277.104073</v>
      </c>
      <c r="L2132" s="229">
        <f t="shared" si="102"/>
        <v>-0.81219057750000001</v>
      </c>
      <c r="M2132" s="228">
        <f t="shared" si="103"/>
        <v>-5522.8959269999996</v>
      </c>
      <c r="N2132" s="228">
        <f t="shared" si="104"/>
        <v>30502379.420473184</v>
      </c>
      <c r="O2132" s="59" t="e">
        <f>VLOOKUP(class[[#This Row],[hwycov_id]],check!$A$2:$P$26,16,FALSE)</f>
        <v>#N/A</v>
      </c>
      <c r="P2132" s="59">
        <v>2156</v>
      </c>
      <c r="Q2132" s="304">
        <f>ROUND(class[[#This Row],[count]],-3)</f>
        <v>7000</v>
      </c>
      <c r="R2132" s="321">
        <f>VLOOKUP(class[[#This Row],[count_rd]],caltran!$J$2:$P$182,7,FALSE)</f>
        <v>4024.9999999999995</v>
      </c>
      <c r="S2132" s="321">
        <f>VLOOKUP(class[[#This Row],[count_rd]],caltran!$J$2:$P$182,6,FALSE)</f>
        <v>9975</v>
      </c>
      <c r="T2132" s="59">
        <f>IF(AND(class[[#This Row],[flow]]&gt;=class[[#This Row],[low]], class[[#This Row],[flow]]&lt;=class[[#This Row],[high]]),1,0)</f>
        <v>0</v>
      </c>
    </row>
    <row r="2133" spans="1:20">
      <c r="A2133" s="59">
        <v>270</v>
      </c>
      <c r="B2133" s="59">
        <v>5</v>
      </c>
      <c r="C2133" s="59">
        <v>1</v>
      </c>
      <c r="D2133" s="59">
        <v>1</v>
      </c>
      <c r="E2133" s="59" t="s">
        <v>82</v>
      </c>
      <c r="F2133" s="59">
        <v>4</v>
      </c>
      <c r="G2133" s="227">
        <v>0</v>
      </c>
      <c r="H2133" s="227">
        <v>2</v>
      </c>
      <c r="I2133" s="227">
        <v>14</v>
      </c>
      <c r="J2133" s="59">
        <v>6878</v>
      </c>
      <c r="K2133" s="78">
        <f>VLOOKUP(class[[#This Row],[hwycov_id]],flow[[hwycov_id]:[flow_day]],2,FALSE)</f>
        <v>3423.4522099999999</v>
      </c>
      <c r="L2133" s="229">
        <f t="shared" si="102"/>
        <v>-0.50226051032276819</v>
      </c>
      <c r="M2133" s="228">
        <f t="shared" si="103"/>
        <v>-3454.5477900000001</v>
      </c>
      <c r="N2133" s="228">
        <f t="shared" si="104"/>
        <v>11933900.433393884</v>
      </c>
      <c r="O2133" s="59" t="e">
        <f>VLOOKUP(class[[#This Row],[hwycov_id]],check!$A$2:$P$26,16,FALSE)</f>
        <v>#N/A</v>
      </c>
      <c r="P2133" s="59">
        <v>2157</v>
      </c>
      <c r="Q2133" s="304">
        <f>ROUND(class[[#This Row],[count]],-3)</f>
        <v>7000</v>
      </c>
      <c r="R2133" s="321">
        <f>VLOOKUP(class[[#This Row],[count_rd]],caltran!$J$2:$P$182,7,FALSE)</f>
        <v>4024.9999999999995</v>
      </c>
      <c r="S2133" s="321">
        <f>VLOOKUP(class[[#This Row],[count_rd]],caltran!$J$2:$P$182,6,FALSE)</f>
        <v>9975</v>
      </c>
      <c r="T2133" s="59">
        <f>IF(AND(class[[#This Row],[flow]]&gt;=class[[#This Row],[low]], class[[#This Row],[flow]]&lt;=class[[#This Row],[high]]),1,0)</f>
        <v>0</v>
      </c>
    </row>
    <row r="2134" spans="1:20">
      <c r="A2134" s="59">
        <v>11618</v>
      </c>
      <c r="B2134" s="59">
        <v>5</v>
      </c>
      <c r="C2134" s="59">
        <v>1</v>
      </c>
      <c r="D2134" s="59">
        <v>2</v>
      </c>
      <c r="E2134" s="59" t="s">
        <v>82</v>
      </c>
      <c r="F2134" s="59">
        <v>4</v>
      </c>
      <c r="G2134" s="227">
        <v>0</v>
      </c>
      <c r="H2134" s="227">
        <v>3</v>
      </c>
      <c r="I2134" s="227">
        <v>14</v>
      </c>
      <c r="J2134" s="59">
        <v>6933</v>
      </c>
      <c r="K2134" s="78">
        <f>VLOOKUP(class[[#This Row],[hwycov_id]],flow[[hwycov_id]:[flow_day]],2,FALSE)</f>
        <v>2352.4424899999999</v>
      </c>
      <c r="L2134" s="229">
        <f t="shared" si="102"/>
        <v>-0.66068909707197465</v>
      </c>
      <c r="M2134" s="228">
        <f t="shared" si="103"/>
        <v>-4580.5575100000005</v>
      </c>
      <c r="N2134" s="228">
        <f t="shared" si="104"/>
        <v>20981507.102417406</v>
      </c>
      <c r="O2134" s="59" t="e">
        <f>VLOOKUP(class[[#This Row],[hwycov_id]],check!$A$2:$P$26,16,FALSE)</f>
        <v>#N/A</v>
      </c>
      <c r="P2134" s="59">
        <v>2158</v>
      </c>
      <c r="Q2134" s="304">
        <f>ROUND(class[[#This Row],[count]],-3)</f>
        <v>7000</v>
      </c>
      <c r="R2134" s="321">
        <f>VLOOKUP(class[[#This Row],[count_rd]],caltran!$J$2:$P$182,7,FALSE)</f>
        <v>4024.9999999999995</v>
      </c>
      <c r="S2134" s="321">
        <f>VLOOKUP(class[[#This Row],[count_rd]],caltran!$J$2:$P$182,6,FALSE)</f>
        <v>9975</v>
      </c>
      <c r="T2134" s="59">
        <f>IF(AND(class[[#This Row],[flow]]&gt;=class[[#This Row],[low]], class[[#This Row],[flow]]&lt;=class[[#This Row],[high]]),1,0)</f>
        <v>0</v>
      </c>
    </row>
    <row r="2135" spans="1:20">
      <c r="A2135" s="59">
        <v>21943</v>
      </c>
      <c r="B2135" s="59">
        <v>5</v>
      </c>
      <c r="C2135" s="59">
        <v>1</v>
      </c>
      <c r="D2135" s="59">
        <v>2</v>
      </c>
      <c r="E2135" s="59" t="s">
        <v>82</v>
      </c>
      <c r="F2135" s="59">
        <v>4</v>
      </c>
      <c r="G2135" s="227">
        <v>0</v>
      </c>
      <c r="H2135" s="227">
        <v>3</v>
      </c>
      <c r="I2135" s="227">
        <v>14</v>
      </c>
      <c r="J2135" s="59">
        <v>7031</v>
      </c>
      <c r="K2135" s="78">
        <f>VLOOKUP(class[[#This Row],[hwycov_id]],flow[[hwycov_id]:[flow_day]],2,FALSE)</f>
        <v>15619.779634</v>
      </c>
      <c r="L2135" s="229">
        <f t="shared" si="102"/>
        <v>1.2215587589247616</v>
      </c>
      <c r="M2135" s="228">
        <f t="shared" si="103"/>
        <v>8588.7796340000004</v>
      </c>
      <c r="N2135" s="228">
        <f t="shared" si="104"/>
        <v>73767135.601413175</v>
      </c>
      <c r="O2135" s="59" t="e">
        <f>VLOOKUP(class[[#This Row],[hwycov_id]],check!$A$2:$P$26,16,FALSE)</f>
        <v>#N/A</v>
      </c>
      <c r="P2135" s="59">
        <v>2159</v>
      </c>
      <c r="Q2135" s="304">
        <f>ROUND(class[[#This Row],[count]],-3)</f>
        <v>7000</v>
      </c>
      <c r="R2135" s="321">
        <f>VLOOKUP(class[[#This Row],[count_rd]],caltran!$J$2:$P$182,7,FALSE)</f>
        <v>4024.9999999999995</v>
      </c>
      <c r="S2135" s="321">
        <f>VLOOKUP(class[[#This Row],[count_rd]],caltran!$J$2:$P$182,6,FALSE)</f>
        <v>9975</v>
      </c>
      <c r="T2135" s="59">
        <f>IF(AND(class[[#This Row],[flow]]&gt;=class[[#This Row],[low]], class[[#This Row],[flow]]&lt;=class[[#This Row],[high]]),1,0)</f>
        <v>0</v>
      </c>
    </row>
    <row r="2136" spans="1:20">
      <c r="A2136" s="59">
        <v>14767</v>
      </c>
      <c r="B2136" s="59">
        <v>5</v>
      </c>
      <c r="C2136" s="59">
        <v>1</v>
      </c>
      <c r="D2136" s="59">
        <v>2</v>
      </c>
      <c r="E2136" s="59" t="s">
        <v>82</v>
      </c>
      <c r="F2136" s="59">
        <v>4</v>
      </c>
      <c r="G2136" s="227">
        <v>0</v>
      </c>
      <c r="H2136" s="227">
        <v>3</v>
      </c>
      <c r="I2136" s="227">
        <v>14</v>
      </c>
      <c r="J2136" s="59">
        <v>7075</v>
      </c>
      <c r="K2136" s="78">
        <f>VLOOKUP(class[[#This Row],[hwycov_id]],flow[[hwycov_id]:[flow_day]],2,FALSE)</f>
        <v>17289.514451000003</v>
      </c>
      <c r="L2136" s="229">
        <f t="shared" si="102"/>
        <v>1.4437476255830393</v>
      </c>
      <c r="M2136" s="228">
        <f t="shared" si="103"/>
        <v>10214.514451000003</v>
      </c>
      <c r="N2136" s="228">
        <f t="shared" si="104"/>
        <v>104336305.46968789</v>
      </c>
      <c r="O2136" s="59" t="e">
        <f>VLOOKUP(class[[#This Row],[hwycov_id]],check!$A$2:$P$26,16,FALSE)</f>
        <v>#N/A</v>
      </c>
      <c r="P2136" s="59">
        <v>2160</v>
      </c>
      <c r="Q2136" s="304">
        <f>ROUND(class[[#This Row],[count]],-3)</f>
        <v>7000</v>
      </c>
      <c r="R2136" s="321">
        <f>VLOOKUP(class[[#This Row],[count_rd]],caltran!$J$2:$P$182,7,FALSE)</f>
        <v>4024.9999999999995</v>
      </c>
      <c r="S2136" s="321">
        <f>VLOOKUP(class[[#This Row],[count_rd]],caltran!$J$2:$P$182,6,FALSE)</f>
        <v>9975</v>
      </c>
      <c r="T2136" s="59">
        <f>IF(AND(class[[#This Row],[flow]]&gt;=class[[#This Row],[low]], class[[#This Row],[flow]]&lt;=class[[#This Row],[high]]),1,0)</f>
        <v>0</v>
      </c>
    </row>
    <row r="2137" spans="1:20">
      <c r="A2137" s="59">
        <v>1929</v>
      </c>
      <c r="B2137" s="59">
        <v>5</v>
      </c>
      <c r="C2137" s="59">
        <v>1</v>
      </c>
      <c r="D2137" s="59">
        <v>2</v>
      </c>
      <c r="E2137" s="59" t="s">
        <v>82</v>
      </c>
      <c r="F2137" s="59">
        <v>4</v>
      </c>
      <c r="G2137" s="227">
        <v>0</v>
      </c>
      <c r="H2137" s="227">
        <v>2</v>
      </c>
      <c r="I2137" s="227">
        <v>14</v>
      </c>
      <c r="J2137" s="59">
        <v>7086</v>
      </c>
      <c r="K2137" s="78">
        <f>VLOOKUP(class[[#This Row],[hwycov_id]],flow[[hwycov_id]:[flow_day]],2,FALSE)</f>
        <v>8837.7949819999994</v>
      </c>
      <c r="L2137" s="229">
        <f t="shared" si="102"/>
        <v>0.24721916200959626</v>
      </c>
      <c r="M2137" s="228">
        <f t="shared" si="103"/>
        <v>1751.7949819999994</v>
      </c>
      <c r="N2137" s="228">
        <f t="shared" si="104"/>
        <v>3068785.6589603783</v>
      </c>
      <c r="O2137" s="59" t="e">
        <f>VLOOKUP(class[[#This Row],[hwycov_id]],check!$A$2:$P$26,16,FALSE)</f>
        <v>#N/A</v>
      </c>
      <c r="P2137" s="59">
        <v>2161</v>
      </c>
      <c r="Q2137" s="304">
        <f>ROUND(class[[#This Row],[count]],-3)</f>
        <v>7000</v>
      </c>
      <c r="R2137" s="321">
        <f>VLOOKUP(class[[#This Row],[count_rd]],caltran!$J$2:$P$182,7,FALSE)</f>
        <v>4024.9999999999995</v>
      </c>
      <c r="S2137" s="321">
        <f>VLOOKUP(class[[#This Row],[count_rd]],caltran!$J$2:$P$182,6,FALSE)</f>
        <v>9975</v>
      </c>
      <c r="T2137" s="59">
        <f>IF(AND(class[[#This Row],[flow]]&gt;=class[[#This Row],[low]], class[[#This Row],[flow]]&lt;=class[[#This Row],[high]]),1,0)</f>
        <v>1</v>
      </c>
    </row>
    <row r="2138" spans="1:20">
      <c r="A2138" s="59">
        <v>4519</v>
      </c>
      <c r="B2138" s="59">
        <v>5</v>
      </c>
      <c r="C2138" s="59">
        <v>1</v>
      </c>
      <c r="D2138" s="59">
        <v>2</v>
      </c>
      <c r="E2138" s="59" t="s">
        <v>82</v>
      </c>
      <c r="F2138" s="59">
        <v>4</v>
      </c>
      <c r="G2138" s="227">
        <v>0</v>
      </c>
      <c r="H2138" s="227">
        <v>3</v>
      </c>
      <c r="I2138" s="227">
        <v>14</v>
      </c>
      <c r="J2138" s="59">
        <v>7149</v>
      </c>
      <c r="K2138" s="78">
        <f>VLOOKUP(class[[#This Row],[hwycov_id]],flow[[hwycov_id]:[flow_day]],2,FALSE)</f>
        <v>8566.1102609999998</v>
      </c>
      <c r="L2138" s="229">
        <f t="shared" si="102"/>
        <v>0.1982249630717583</v>
      </c>
      <c r="M2138" s="228">
        <f t="shared" si="103"/>
        <v>1417.1102609999998</v>
      </c>
      <c r="N2138" s="228">
        <f t="shared" si="104"/>
        <v>2008201.4918314875</v>
      </c>
      <c r="O2138" s="59" t="e">
        <f>VLOOKUP(class[[#This Row],[hwycov_id]],check!$A$2:$P$26,16,FALSE)</f>
        <v>#N/A</v>
      </c>
      <c r="P2138" s="59">
        <v>2162</v>
      </c>
      <c r="Q2138" s="304">
        <f>ROUND(class[[#This Row],[count]],-3)</f>
        <v>7000</v>
      </c>
      <c r="R2138" s="321">
        <f>VLOOKUP(class[[#This Row],[count_rd]],caltran!$J$2:$P$182,7,FALSE)</f>
        <v>4024.9999999999995</v>
      </c>
      <c r="S2138" s="321">
        <f>VLOOKUP(class[[#This Row],[count_rd]],caltran!$J$2:$P$182,6,FALSE)</f>
        <v>9975</v>
      </c>
      <c r="T2138" s="59">
        <f>IF(AND(class[[#This Row],[flow]]&gt;=class[[#This Row],[low]], class[[#This Row],[flow]]&lt;=class[[#This Row],[high]]),1,0)</f>
        <v>1</v>
      </c>
    </row>
    <row r="2139" spans="1:20">
      <c r="A2139" s="59">
        <v>17591</v>
      </c>
      <c r="B2139" s="59">
        <v>5</v>
      </c>
      <c r="C2139" s="59">
        <v>1</v>
      </c>
      <c r="D2139" s="59">
        <v>2</v>
      </c>
      <c r="E2139" s="59" t="s">
        <v>82</v>
      </c>
      <c r="F2139" s="59">
        <v>4</v>
      </c>
      <c r="G2139" s="227">
        <v>0</v>
      </c>
      <c r="H2139" s="227">
        <v>2</v>
      </c>
      <c r="I2139" s="227">
        <v>14</v>
      </c>
      <c r="J2139" s="59">
        <v>7333</v>
      </c>
      <c r="K2139" s="78">
        <f>VLOOKUP(class[[#This Row],[hwycov_id]],flow[[hwycov_id]:[flow_day]],2,FALSE)</f>
        <v>7465.2695130000002</v>
      </c>
      <c r="L2139" s="229">
        <f t="shared" si="102"/>
        <v>1.8037571662348206E-2</v>
      </c>
      <c r="M2139" s="228">
        <f t="shared" si="103"/>
        <v>132.26951300000019</v>
      </c>
      <c r="N2139" s="228">
        <f t="shared" si="104"/>
        <v>17495.22406925722</v>
      </c>
      <c r="O2139" s="59" t="e">
        <f>VLOOKUP(class[[#This Row],[hwycov_id]],check!$A$2:$P$26,16,FALSE)</f>
        <v>#N/A</v>
      </c>
      <c r="P2139" s="59">
        <v>2163</v>
      </c>
      <c r="Q2139" s="304">
        <f>ROUND(class[[#This Row],[count]],-3)</f>
        <v>7000</v>
      </c>
      <c r="R2139" s="321">
        <f>VLOOKUP(class[[#This Row],[count_rd]],caltran!$J$2:$P$182,7,FALSE)</f>
        <v>4024.9999999999995</v>
      </c>
      <c r="S2139" s="321">
        <f>VLOOKUP(class[[#This Row],[count_rd]],caltran!$J$2:$P$182,6,FALSE)</f>
        <v>9975</v>
      </c>
      <c r="T2139" s="59">
        <f>IF(AND(class[[#This Row],[flow]]&gt;=class[[#This Row],[low]], class[[#This Row],[flow]]&lt;=class[[#This Row],[high]]),1,0)</f>
        <v>1</v>
      </c>
    </row>
    <row r="2140" spans="1:20">
      <c r="A2140" s="59">
        <v>2958</v>
      </c>
      <c r="B2140" s="59">
        <v>5</v>
      </c>
      <c r="C2140" s="59">
        <v>1</v>
      </c>
      <c r="D2140" s="59">
        <v>2</v>
      </c>
      <c r="E2140" s="59" t="s">
        <v>82</v>
      </c>
      <c r="F2140" s="59">
        <v>4</v>
      </c>
      <c r="G2140" s="227">
        <v>0</v>
      </c>
      <c r="H2140" s="227">
        <v>3</v>
      </c>
      <c r="I2140" s="227">
        <v>14</v>
      </c>
      <c r="J2140" s="59">
        <v>7382</v>
      </c>
      <c r="K2140" s="78">
        <f>VLOOKUP(class[[#This Row],[hwycov_id]],flow[[hwycov_id]:[flow_day]],2,FALSE)</f>
        <v>7814.0771330000007</v>
      </c>
      <c r="L2140" s="229">
        <f t="shared" si="102"/>
        <v>5.8531174884855153E-2</v>
      </c>
      <c r="M2140" s="228">
        <f t="shared" si="103"/>
        <v>432.07713300000069</v>
      </c>
      <c r="N2140" s="228">
        <f t="shared" si="104"/>
        <v>186690.64886150029</v>
      </c>
      <c r="O2140" s="59" t="e">
        <f>VLOOKUP(class[[#This Row],[hwycov_id]],check!$A$2:$P$26,16,FALSE)</f>
        <v>#N/A</v>
      </c>
      <c r="P2140" s="59">
        <v>2164</v>
      </c>
      <c r="Q2140" s="304">
        <f>ROUND(class[[#This Row],[count]],-3)</f>
        <v>7000</v>
      </c>
      <c r="R2140" s="321">
        <f>VLOOKUP(class[[#This Row],[count_rd]],caltran!$J$2:$P$182,7,FALSE)</f>
        <v>4024.9999999999995</v>
      </c>
      <c r="S2140" s="321">
        <f>VLOOKUP(class[[#This Row],[count_rd]],caltran!$J$2:$P$182,6,FALSE)</f>
        <v>9975</v>
      </c>
      <c r="T2140" s="59">
        <f>IF(AND(class[[#This Row],[flow]]&gt;=class[[#This Row],[low]], class[[#This Row],[flow]]&lt;=class[[#This Row],[high]]),1,0)</f>
        <v>1</v>
      </c>
    </row>
    <row r="2141" spans="1:20">
      <c r="A2141" s="59">
        <v>17567</v>
      </c>
      <c r="B2141" s="59">
        <v>5</v>
      </c>
      <c r="C2141" s="59">
        <v>1</v>
      </c>
      <c r="D2141" s="59">
        <v>1</v>
      </c>
      <c r="E2141" s="59" t="s">
        <v>82</v>
      </c>
      <c r="F2141" s="59">
        <v>4</v>
      </c>
      <c r="G2141" s="227">
        <v>0</v>
      </c>
      <c r="H2141" s="227">
        <v>2</v>
      </c>
      <c r="I2141" s="227">
        <v>14</v>
      </c>
      <c r="J2141" s="59">
        <v>7422</v>
      </c>
      <c r="K2141" s="78">
        <f>VLOOKUP(class[[#This Row],[hwycov_id]],flow[[hwycov_id]:[flow_day]],2,FALSE)</f>
        <v>8933.3621519999997</v>
      </c>
      <c r="L2141" s="229">
        <f t="shared" si="102"/>
        <v>0.20363273403395299</v>
      </c>
      <c r="M2141" s="228">
        <f t="shared" si="103"/>
        <v>1511.3621519999997</v>
      </c>
      <c r="N2141" s="228">
        <f t="shared" si="104"/>
        <v>2284215.5544980704</v>
      </c>
      <c r="O2141" s="59" t="e">
        <f>VLOOKUP(class[[#This Row],[hwycov_id]],check!$A$2:$P$26,16,FALSE)</f>
        <v>#N/A</v>
      </c>
      <c r="P2141" s="59">
        <v>2165</v>
      </c>
      <c r="Q2141" s="304">
        <f>ROUND(class[[#This Row],[count]],-3)</f>
        <v>7000</v>
      </c>
      <c r="R2141" s="321">
        <f>VLOOKUP(class[[#This Row],[count_rd]],caltran!$J$2:$P$182,7,FALSE)</f>
        <v>4024.9999999999995</v>
      </c>
      <c r="S2141" s="321">
        <f>VLOOKUP(class[[#This Row],[count_rd]],caltran!$J$2:$P$182,6,FALSE)</f>
        <v>9975</v>
      </c>
      <c r="T2141" s="59">
        <f>IF(AND(class[[#This Row],[flow]]&gt;=class[[#This Row],[low]], class[[#This Row],[flow]]&lt;=class[[#This Row],[high]]),1,0)</f>
        <v>1</v>
      </c>
    </row>
    <row r="2142" spans="1:20">
      <c r="A2142" s="59">
        <v>4571</v>
      </c>
      <c r="B2142" s="59">
        <v>5</v>
      </c>
      <c r="C2142" s="59">
        <v>1</v>
      </c>
      <c r="D2142" s="59">
        <v>2</v>
      </c>
      <c r="E2142" s="59" t="s">
        <v>82</v>
      </c>
      <c r="F2142" s="59">
        <v>4</v>
      </c>
      <c r="G2142" s="227">
        <v>0</v>
      </c>
      <c r="H2142" s="227">
        <v>4</v>
      </c>
      <c r="I2142" s="227">
        <v>2</v>
      </c>
      <c r="J2142" s="59">
        <v>7500</v>
      </c>
      <c r="K2142" s="78">
        <f>VLOOKUP(class[[#This Row],[hwycov_id]],flow[[hwycov_id]:[flow_day]],2,FALSE)</f>
        <v>6892.6741569999995</v>
      </c>
      <c r="L2142" s="229">
        <f t="shared" si="102"/>
        <v>-8.0976779066666782E-2</v>
      </c>
      <c r="M2142" s="228">
        <f t="shared" si="103"/>
        <v>-607.32584300000053</v>
      </c>
      <c r="N2142" s="228">
        <f t="shared" si="104"/>
        <v>368844.67957566131</v>
      </c>
      <c r="O2142" s="59" t="e">
        <f>VLOOKUP(class[[#This Row],[hwycov_id]],check!$A$2:$P$26,16,FALSE)</f>
        <v>#N/A</v>
      </c>
      <c r="P2142" s="59">
        <v>2166</v>
      </c>
      <c r="Q2142" s="304">
        <f>ROUND(class[[#This Row],[count]],-3)</f>
        <v>8000</v>
      </c>
      <c r="R2142" s="321">
        <f>VLOOKUP(class[[#This Row],[count_rd]],caltran!$J$2:$P$182,7,FALSE)</f>
        <v>4720.0000000000009</v>
      </c>
      <c r="S2142" s="321">
        <f>VLOOKUP(class[[#This Row],[count_rd]],caltran!$J$2:$P$182,6,FALSE)</f>
        <v>11280</v>
      </c>
      <c r="T2142" s="59">
        <f>IF(AND(class[[#This Row],[flow]]&gt;=class[[#This Row],[low]], class[[#This Row],[flow]]&lt;=class[[#This Row],[high]]),1,0)</f>
        <v>1</v>
      </c>
    </row>
    <row r="2143" spans="1:20">
      <c r="A2143" s="59">
        <v>18732</v>
      </c>
      <c r="B2143" s="59">
        <v>5</v>
      </c>
      <c r="C2143" s="59">
        <v>1</v>
      </c>
      <c r="D2143" s="59">
        <v>2</v>
      </c>
      <c r="E2143" s="59" t="s">
        <v>82</v>
      </c>
      <c r="F2143" s="59">
        <v>4</v>
      </c>
      <c r="G2143" s="227">
        <v>0</v>
      </c>
      <c r="H2143" s="227">
        <v>2</v>
      </c>
      <c r="I2143" s="227">
        <v>14</v>
      </c>
      <c r="J2143" s="59">
        <v>7519</v>
      </c>
      <c r="K2143" s="78">
        <f>VLOOKUP(class[[#This Row],[hwycov_id]],flow[[hwycov_id]:[flow_day]],2,FALSE)</f>
        <v>10907.120864</v>
      </c>
      <c r="L2143" s="229">
        <f t="shared" si="102"/>
        <v>0.45060790849847066</v>
      </c>
      <c r="M2143" s="228">
        <f t="shared" si="103"/>
        <v>3388.1208640000004</v>
      </c>
      <c r="N2143" s="228">
        <f t="shared" si="104"/>
        <v>11479362.989072109</v>
      </c>
      <c r="O2143" s="59" t="e">
        <f>VLOOKUP(class[[#This Row],[hwycov_id]],check!$A$2:$P$26,16,FALSE)</f>
        <v>#N/A</v>
      </c>
      <c r="P2143" s="59">
        <v>2167</v>
      </c>
      <c r="Q2143" s="304">
        <f>ROUND(class[[#This Row],[count]],-3)</f>
        <v>8000</v>
      </c>
      <c r="R2143" s="321">
        <f>VLOOKUP(class[[#This Row],[count_rd]],caltran!$J$2:$P$182,7,FALSE)</f>
        <v>4720.0000000000009</v>
      </c>
      <c r="S2143" s="321">
        <f>VLOOKUP(class[[#This Row],[count_rd]],caltran!$J$2:$P$182,6,FALSE)</f>
        <v>11280</v>
      </c>
      <c r="T2143" s="59">
        <f>IF(AND(class[[#This Row],[flow]]&gt;=class[[#This Row],[low]], class[[#This Row],[flow]]&lt;=class[[#This Row],[high]]),1,0)</f>
        <v>1</v>
      </c>
    </row>
    <row r="2144" spans="1:20">
      <c r="A2144" s="59">
        <v>8371</v>
      </c>
      <c r="B2144" s="59">
        <v>5</v>
      </c>
      <c r="C2144" s="59">
        <v>1</v>
      </c>
      <c r="D2144" s="59">
        <v>2</v>
      </c>
      <c r="E2144" s="59" t="s">
        <v>82</v>
      </c>
      <c r="F2144" s="59">
        <v>4</v>
      </c>
      <c r="G2144" s="227">
        <v>0</v>
      </c>
      <c r="H2144" s="227">
        <v>3</v>
      </c>
      <c r="I2144" s="227">
        <v>14</v>
      </c>
      <c r="J2144" s="59">
        <v>7520</v>
      </c>
      <c r="K2144" s="78">
        <f>VLOOKUP(class[[#This Row],[hwycov_id]],flow[[hwycov_id]:[flow_day]],2,FALSE)</f>
        <v>7906.7773880000004</v>
      </c>
      <c r="L2144" s="229">
        <f t="shared" si="102"/>
        <v>5.1433163297872397E-2</v>
      </c>
      <c r="M2144" s="228">
        <f t="shared" si="103"/>
        <v>386.77738800000043</v>
      </c>
      <c r="N2144" s="228">
        <f t="shared" si="104"/>
        <v>149596.74786810289</v>
      </c>
      <c r="O2144" s="59" t="e">
        <f>VLOOKUP(class[[#This Row],[hwycov_id]],check!$A$2:$P$26,16,FALSE)</f>
        <v>#N/A</v>
      </c>
      <c r="P2144" s="59">
        <v>2168</v>
      </c>
      <c r="Q2144" s="304">
        <f>ROUND(class[[#This Row],[count]],-3)</f>
        <v>8000</v>
      </c>
      <c r="R2144" s="321">
        <f>VLOOKUP(class[[#This Row],[count_rd]],caltran!$J$2:$P$182,7,FALSE)</f>
        <v>4720.0000000000009</v>
      </c>
      <c r="S2144" s="321">
        <f>VLOOKUP(class[[#This Row],[count_rd]],caltran!$J$2:$P$182,6,FALSE)</f>
        <v>11280</v>
      </c>
      <c r="T2144" s="59">
        <f>IF(AND(class[[#This Row],[flow]]&gt;=class[[#This Row],[low]], class[[#This Row],[flow]]&lt;=class[[#This Row],[high]]),1,0)</f>
        <v>1</v>
      </c>
    </row>
    <row r="2145" spans="1:20">
      <c r="A2145" s="59">
        <v>17983</v>
      </c>
      <c r="B2145" s="59">
        <v>5</v>
      </c>
      <c r="C2145" s="59">
        <v>1</v>
      </c>
      <c r="D2145" s="59">
        <v>2</v>
      </c>
      <c r="E2145" s="59" t="s">
        <v>82</v>
      </c>
      <c r="F2145" s="59">
        <v>4</v>
      </c>
      <c r="G2145" s="227">
        <v>0</v>
      </c>
      <c r="H2145" s="227">
        <v>3</v>
      </c>
      <c r="I2145" s="227">
        <v>14</v>
      </c>
      <c r="J2145" s="59">
        <v>7538</v>
      </c>
      <c r="K2145" s="78">
        <f>VLOOKUP(class[[#This Row],[hwycov_id]],flow[[hwycov_id]:[flow_day]],2,FALSE)</f>
        <v>7653.7035719999994</v>
      </c>
      <c r="L2145" s="229">
        <f t="shared" si="102"/>
        <v>1.534937277792503E-2</v>
      </c>
      <c r="M2145" s="228">
        <f t="shared" si="103"/>
        <v>115.70357199999944</v>
      </c>
      <c r="N2145" s="228">
        <f t="shared" si="104"/>
        <v>13387.316573559054</v>
      </c>
      <c r="O2145" s="59" t="e">
        <f>VLOOKUP(class[[#This Row],[hwycov_id]],check!$A$2:$P$26,16,FALSE)</f>
        <v>#N/A</v>
      </c>
      <c r="P2145" s="59">
        <v>2169</v>
      </c>
      <c r="Q2145" s="304">
        <f>ROUND(class[[#This Row],[count]],-3)</f>
        <v>8000</v>
      </c>
      <c r="R2145" s="321">
        <f>VLOOKUP(class[[#This Row],[count_rd]],caltran!$J$2:$P$182,7,FALSE)</f>
        <v>4720.0000000000009</v>
      </c>
      <c r="S2145" s="321">
        <f>VLOOKUP(class[[#This Row],[count_rd]],caltran!$J$2:$P$182,6,FALSE)</f>
        <v>11280</v>
      </c>
      <c r="T2145" s="59">
        <f>IF(AND(class[[#This Row],[flow]]&gt;=class[[#This Row],[low]], class[[#This Row],[flow]]&lt;=class[[#This Row],[high]]),1,0)</f>
        <v>1</v>
      </c>
    </row>
    <row r="2146" spans="1:20">
      <c r="A2146" s="59">
        <v>8580</v>
      </c>
      <c r="B2146" s="59">
        <v>5</v>
      </c>
      <c r="C2146" s="59">
        <v>1</v>
      </c>
      <c r="D2146" s="59">
        <v>2</v>
      </c>
      <c r="E2146" s="59" t="s">
        <v>82</v>
      </c>
      <c r="F2146" s="59">
        <v>4</v>
      </c>
      <c r="G2146" s="227">
        <v>0</v>
      </c>
      <c r="H2146" s="227">
        <v>7</v>
      </c>
      <c r="I2146" s="227">
        <v>19</v>
      </c>
      <c r="J2146" s="59">
        <v>7600</v>
      </c>
      <c r="K2146" s="78">
        <f>VLOOKUP(class[[#This Row],[hwycov_id]],flow[[hwycov_id]:[flow_day]],2,FALSE)</f>
        <v>7045.8612669999993</v>
      </c>
      <c r="L2146" s="229">
        <f t="shared" si="102"/>
        <v>-7.2912991184210574E-2</v>
      </c>
      <c r="M2146" s="228">
        <f t="shared" si="103"/>
        <v>-554.13873300000068</v>
      </c>
      <c r="N2146" s="228">
        <f t="shared" si="104"/>
        <v>307069.73541084607</v>
      </c>
      <c r="O2146" s="59" t="e">
        <f>VLOOKUP(class[[#This Row],[hwycov_id]],check!$A$2:$P$26,16,FALSE)</f>
        <v>#N/A</v>
      </c>
      <c r="P2146" s="59">
        <v>2170</v>
      </c>
      <c r="Q2146" s="304">
        <f>ROUND(class[[#This Row],[count]],-3)</f>
        <v>8000</v>
      </c>
      <c r="R2146" s="321">
        <f>VLOOKUP(class[[#This Row],[count_rd]],caltran!$J$2:$P$182,7,FALSE)</f>
        <v>4720.0000000000009</v>
      </c>
      <c r="S2146" s="321">
        <f>VLOOKUP(class[[#This Row],[count_rd]],caltran!$J$2:$P$182,6,FALSE)</f>
        <v>11280</v>
      </c>
      <c r="T2146" s="59">
        <f>IF(AND(class[[#This Row],[flow]]&gt;=class[[#This Row],[low]], class[[#This Row],[flow]]&lt;=class[[#This Row],[high]]),1,0)</f>
        <v>1</v>
      </c>
    </row>
    <row r="2147" spans="1:20">
      <c r="A2147" s="59">
        <v>5786</v>
      </c>
      <c r="B2147" s="59">
        <v>5</v>
      </c>
      <c r="C2147" s="59">
        <v>1</v>
      </c>
      <c r="D2147" s="59">
        <v>2</v>
      </c>
      <c r="E2147" s="59" t="s">
        <v>82</v>
      </c>
      <c r="F2147" s="59">
        <v>4</v>
      </c>
      <c r="G2147" s="227">
        <v>0</v>
      </c>
      <c r="H2147" s="227">
        <v>6</v>
      </c>
      <c r="I2147" s="227">
        <v>12</v>
      </c>
      <c r="J2147" s="59">
        <v>7700</v>
      </c>
      <c r="K2147" s="78">
        <f>VLOOKUP(class[[#This Row],[hwycov_id]],flow[[hwycov_id]:[flow_day]],2,FALSE)</f>
        <v>3395.7206070000002</v>
      </c>
      <c r="L2147" s="229">
        <f t="shared" si="102"/>
        <v>-0.55899732376623379</v>
      </c>
      <c r="M2147" s="228">
        <f t="shared" si="103"/>
        <v>-4304.2793929999998</v>
      </c>
      <c r="N2147" s="228">
        <f t="shared" si="104"/>
        <v>18526821.093004446</v>
      </c>
      <c r="O2147" s="59" t="e">
        <f>VLOOKUP(class[[#This Row],[hwycov_id]],check!$A$2:$P$26,16,FALSE)</f>
        <v>#N/A</v>
      </c>
      <c r="P2147" s="59">
        <v>2171</v>
      </c>
      <c r="Q2147" s="304">
        <f>ROUND(class[[#This Row],[count]],-3)</f>
        <v>8000</v>
      </c>
      <c r="R2147" s="321">
        <f>VLOOKUP(class[[#This Row],[count_rd]],caltran!$J$2:$P$182,7,FALSE)</f>
        <v>4720.0000000000009</v>
      </c>
      <c r="S2147" s="321">
        <f>VLOOKUP(class[[#This Row],[count_rd]],caltran!$J$2:$P$182,6,FALSE)</f>
        <v>11280</v>
      </c>
      <c r="T2147" s="59">
        <f>IF(AND(class[[#This Row],[flow]]&gt;=class[[#This Row],[low]], class[[#This Row],[flow]]&lt;=class[[#This Row],[high]]),1,0)</f>
        <v>0</v>
      </c>
    </row>
    <row r="2148" spans="1:20">
      <c r="A2148" s="59">
        <v>2086</v>
      </c>
      <c r="B2148" s="59">
        <v>5</v>
      </c>
      <c r="C2148" s="59">
        <v>1</v>
      </c>
      <c r="D2148" s="59">
        <v>2</v>
      </c>
      <c r="E2148" s="59" t="s">
        <v>82</v>
      </c>
      <c r="F2148" s="59">
        <v>4</v>
      </c>
      <c r="G2148" s="227">
        <v>0</v>
      </c>
      <c r="H2148" s="227">
        <v>2</v>
      </c>
      <c r="I2148" s="227">
        <v>14</v>
      </c>
      <c r="J2148" s="59">
        <v>7868</v>
      </c>
      <c r="K2148" s="78">
        <f>VLOOKUP(class[[#This Row],[hwycov_id]],flow[[hwycov_id]:[flow_day]],2,FALSE)</f>
        <v>8104.5177829999993</v>
      </c>
      <c r="L2148" s="229">
        <f t="shared" si="102"/>
        <v>3.0060724834773733E-2</v>
      </c>
      <c r="M2148" s="228">
        <f t="shared" si="103"/>
        <v>236.51778299999933</v>
      </c>
      <c r="N2148" s="228">
        <f t="shared" si="104"/>
        <v>55940.661675234769</v>
      </c>
      <c r="O2148" s="59" t="e">
        <f>VLOOKUP(class[[#This Row],[hwycov_id]],check!$A$2:$P$26,16,FALSE)</f>
        <v>#N/A</v>
      </c>
      <c r="P2148" s="59">
        <v>2172</v>
      </c>
      <c r="Q2148" s="304">
        <f>ROUND(class[[#This Row],[count]],-3)</f>
        <v>8000</v>
      </c>
      <c r="R2148" s="321">
        <f>VLOOKUP(class[[#This Row],[count_rd]],caltran!$J$2:$P$182,7,FALSE)</f>
        <v>4720.0000000000009</v>
      </c>
      <c r="S2148" s="321">
        <f>VLOOKUP(class[[#This Row],[count_rd]],caltran!$J$2:$P$182,6,FALSE)</f>
        <v>11280</v>
      </c>
      <c r="T2148" s="59">
        <f>IF(AND(class[[#This Row],[flow]]&gt;=class[[#This Row],[low]], class[[#This Row],[flow]]&lt;=class[[#This Row],[high]]),1,0)</f>
        <v>1</v>
      </c>
    </row>
    <row r="2149" spans="1:20">
      <c r="A2149" s="59">
        <v>16869</v>
      </c>
      <c r="B2149" s="59">
        <v>5</v>
      </c>
      <c r="C2149" s="59">
        <v>1</v>
      </c>
      <c r="D2149" s="59">
        <v>2</v>
      </c>
      <c r="E2149" s="59" t="s">
        <v>82</v>
      </c>
      <c r="F2149" s="59">
        <v>4</v>
      </c>
      <c r="G2149" s="227">
        <v>0</v>
      </c>
      <c r="H2149" s="227">
        <v>7</v>
      </c>
      <c r="I2149" s="227">
        <v>7</v>
      </c>
      <c r="J2149" s="59">
        <v>8000</v>
      </c>
      <c r="K2149" s="78">
        <f>VLOOKUP(class[[#This Row],[hwycov_id]],flow[[hwycov_id]:[flow_day]],2,FALSE)</f>
        <v>5930.3568250000008</v>
      </c>
      <c r="L2149" s="229">
        <f t="shared" si="102"/>
        <v>-0.25870539687499994</v>
      </c>
      <c r="M2149" s="228">
        <f t="shared" si="103"/>
        <v>-2069.6431749999992</v>
      </c>
      <c r="N2149" s="228">
        <f t="shared" si="104"/>
        <v>4283422.8718240773</v>
      </c>
      <c r="O2149" s="59" t="e">
        <f>VLOOKUP(class[[#This Row],[hwycov_id]],check!$A$2:$P$26,16,FALSE)</f>
        <v>#N/A</v>
      </c>
      <c r="P2149" s="59">
        <v>2173</v>
      </c>
      <c r="Q2149" s="304">
        <f>ROUND(class[[#This Row],[count]],-3)</f>
        <v>8000</v>
      </c>
      <c r="R2149" s="321">
        <f>VLOOKUP(class[[#This Row],[count_rd]],caltran!$J$2:$P$182,7,FALSE)</f>
        <v>4720.0000000000009</v>
      </c>
      <c r="S2149" s="321">
        <f>VLOOKUP(class[[#This Row],[count_rd]],caltran!$J$2:$P$182,6,FALSE)</f>
        <v>11280</v>
      </c>
      <c r="T2149" s="59">
        <f>IF(AND(class[[#This Row],[flow]]&gt;=class[[#This Row],[low]], class[[#This Row],[flow]]&lt;=class[[#This Row],[high]]),1,0)</f>
        <v>1</v>
      </c>
    </row>
    <row r="2150" spans="1:20">
      <c r="A2150" s="59">
        <v>18606</v>
      </c>
      <c r="B2150" s="59">
        <v>5</v>
      </c>
      <c r="C2150" s="59">
        <v>1</v>
      </c>
      <c r="D2150" s="59">
        <v>1</v>
      </c>
      <c r="E2150" s="59" t="s">
        <v>82</v>
      </c>
      <c r="F2150" s="59">
        <v>4</v>
      </c>
      <c r="G2150" s="227">
        <v>0</v>
      </c>
      <c r="H2150" s="227">
        <v>1</v>
      </c>
      <c r="I2150" s="227">
        <v>14</v>
      </c>
      <c r="J2150" s="59">
        <v>8098</v>
      </c>
      <c r="K2150" s="78">
        <f>VLOOKUP(class[[#This Row],[hwycov_id]],flow[[hwycov_id]:[flow_day]],2,FALSE)</f>
        <v>4739.7948569999999</v>
      </c>
      <c r="L2150" s="229">
        <f t="shared" si="102"/>
        <v>-0.41469562151148431</v>
      </c>
      <c r="M2150" s="228">
        <f t="shared" si="103"/>
        <v>-3358.2051430000001</v>
      </c>
      <c r="N2150" s="228">
        <f t="shared" si="104"/>
        <v>11277541.782471651</v>
      </c>
      <c r="O2150" s="59" t="e">
        <f>VLOOKUP(class[[#This Row],[hwycov_id]],check!$A$2:$P$26,16,FALSE)</f>
        <v>#N/A</v>
      </c>
      <c r="P2150" s="59">
        <v>2174</v>
      </c>
      <c r="Q2150" s="304">
        <f>ROUND(class[[#This Row],[count]],-3)</f>
        <v>8000</v>
      </c>
      <c r="R2150" s="321">
        <f>VLOOKUP(class[[#This Row],[count_rd]],caltran!$J$2:$P$182,7,FALSE)</f>
        <v>4720.0000000000009</v>
      </c>
      <c r="S2150" s="321">
        <f>VLOOKUP(class[[#This Row],[count_rd]],caltran!$J$2:$P$182,6,FALSE)</f>
        <v>11280</v>
      </c>
      <c r="T2150" s="59">
        <f>IF(AND(class[[#This Row],[flow]]&gt;=class[[#This Row],[low]], class[[#This Row],[flow]]&lt;=class[[#This Row],[high]]),1,0)</f>
        <v>1</v>
      </c>
    </row>
    <row r="2151" spans="1:20">
      <c r="A2151" s="59">
        <v>5032</v>
      </c>
      <c r="B2151" s="59">
        <v>5</v>
      </c>
      <c r="C2151" s="59">
        <v>1</v>
      </c>
      <c r="D2151" s="59">
        <v>2</v>
      </c>
      <c r="E2151" s="59" t="s">
        <v>82</v>
      </c>
      <c r="F2151" s="59">
        <v>4</v>
      </c>
      <c r="G2151" s="227">
        <v>0</v>
      </c>
      <c r="H2151" s="227">
        <v>2</v>
      </c>
      <c r="I2151" s="227">
        <v>14</v>
      </c>
      <c r="J2151" s="59">
        <v>8185</v>
      </c>
      <c r="K2151" s="78">
        <f>VLOOKUP(class[[#This Row],[hwycov_id]],flow[[hwycov_id]:[flow_day]],2,FALSE)</f>
        <v>14834.837385999999</v>
      </c>
      <c r="L2151" s="229">
        <f t="shared" si="102"/>
        <v>0.81244195308491141</v>
      </c>
      <c r="M2151" s="228">
        <f t="shared" si="103"/>
        <v>6649.8373859999992</v>
      </c>
      <c r="N2151" s="228">
        <f t="shared" si="104"/>
        <v>44220337.260243304</v>
      </c>
      <c r="O2151" s="59" t="e">
        <f>VLOOKUP(class[[#This Row],[hwycov_id]],check!$A$2:$P$26,16,FALSE)</f>
        <v>#N/A</v>
      </c>
      <c r="P2151" s="59">
        <v>2175</v>
      </c>
      <c r="Q2151" s="304">
        <f>ROUND(class[[#This Row],[count]],-3)</f>
        <v>8000</v>
      </c>
      <c r="R2151" s="321">
        <f>VLOOKUP(class[[#This Row],[count_rd]],caltran!$J$2:$P$182,7,FALSE)</f>
        <v>4720.0000000000009</v>
      </c>
      <c r="S2151" s="321">
        <f>VLOOKUP(class[[#This Row],[count_rd]],caltran!$J$2:$P$182,6,FALSE)</f>
        <v>11280</v>
      </c>
      <c r="T2151" s="59">
        <f>IF(AND(class[[#This Row],[flow]]&gt;=class[[#This Row],[low]], class[[#This Row],[flow]]&lt;=class[[#This Row],[high]]),1,0)</f>
        <v>0</v>
      </c>
    </row>
    <row r="2152" spans="1:20">
      <c r="A2152" s="59">
        <v>16607</v>
      </c>
      <c r="B2152" s="59">
        <v>5</v>
      </c>
      <c r="C2152" s="59">
        <v>1</v>
      </c>
      <c r="D2152" s="59">
        <v>2</v>
      </c>
      <c r="E2152" s="59" t="s">
        <v>82</v>
      </c>
      <c r="F2152" s="59">
        <v>4</v>
      </c>
      <c r="G2152" s="227">
        <v>0</v>
      </c>
      <c r="H2152" s="227">
        <v>2</v>
      </c>
      <c r="I2152" s="227">
        <v>14</v>
      </c>
      <c r="J2152" s="59">
        <v>8260</v>
      </c>
      <c r="K2152" s="78">
        <f>VLOOKUP(class[[#This Row],[hwycov_id]],flow[[hwycov_id]:[flow_day]],2,FALSE)</f>
        <v>14045.567291000003</v>
      </c>
      <c r="L2152" s="229">
        <f t="shared" si="102"/>
        <v>0.70043187542372909</v>
      </c>
      <c r="M2152" s="228">
        <f t="shared" si="103"/>
        <v>5785.567291000003</v>
      </c>
      <c r="N2152" s="228">
        <f t="shared" si="104"/>
        <v>33472788.878689114</v>
      </c>
      <c r="O2152" s="59" t="e">
        <f>VLOOKUP(class[[#This Row],[hwycov_id]],check!$A$2:$P$26,16,FALSE)</f>
        <v>#N/A</v>
      </c>
      <c r="P2152" s="59">
        <v>2176</v>
      </c>
      <c r="Q2152" s="304">
        <f>ROUND(class[[#This Row],[count]],-3)</f>
        <v>8000</v>
      </c>
      <c r="R2152" s="321">
        <f>VLOOKUP(class[[#This Row],[count_rd]],caltran!$J$2:$P$182,7,FALSE)</f>
        <v>4720.0000000000009</v>
      </c>
      <c r="S2152" s="321">
        <f>VLOOKUP(class[[#This Row],[count_rd]],caltran!$J$2:$P$182,6,FALSE)</f>
        <v>11280</v>
      </c>
      <c r="T2152" s="59">
        <f>IF(AND(class[[#This Row],[flow]]&gt;=class[[#This Row],[low]], class[[#This Row],[flow]]&lt;=class[[#This Row],[high]]),1,0)</f>
        <v>0</v>
      </c>
    </row>
    <row r="2153" spans="1:20">
      <c r="A2153" s="59">
        <v>5339</v>
      </c>
      <c r="B2153" s="59">
        <v>5</v>
      </c>
      <c r="C2153" s="59">
        <v>1</v>
      </c>
      <c r="D2153" s="59">
        <v>2</v>
      </c>
      <c r="E2153" s="59" t="s">
        <v>82</v>
      </c>
      <c r="F2153" s="59">
        <v>4</v>
      </c>
      <c r="G2153" s="227">
        <v>0</v>
      </c>
      <c r="H2153" s="227">
        <v>2</v>
      </c>
      <c r="I2153" s="227">
        <v>14</v>
      </c>
      <c r="J2153" s="59">
        <v>8359</v>
      </c>
      <c r="K2153" s="78">
        <f>VLOOKUP(class[[#This Row],[hwycov_id]],flow[[hwycov_id]:[flow_day]],2,FALSE)</f>
        <v>6108.1581449999994</v>
      </c>
      <c r="L2153" s="229">
        <f t="shared" si="102"/>
        <v>-0.26927166586912321</v>
      </c>
      <c r="M2153" s="228">
        <f t="shared" si="103"/>
        <v>-2250.8418550000006</v>
      </c>
      <c r="N2153" s="228">
        <f t="shared" si="104"/>
        <v>5066289.0562198432</v>
      </c>
      <c r="O2153" s="59" t="e">
        <f>VLOOKUP(class[[#This Row],[hwycov_id]],check!$A$2:$P$26,16,FALSE)</f>
        <v>#N/A</v>
      </c>
      <c r="P2153" s="59">
        <v>2177</v>
      </c>
      <c r="Q2153" s="304">
        <f>ROUND(class[[#This Row],[count]],-3)</f>
        <v>8000</v>
      </c>
      <c r="R2153" s="321">
        <f>VLOOKUP(class[[#This Row],[count_rd]],caltran!$J$2:$P$182,7,FALSE)</f>
        <v>4720.0000000000009</v>
      </c>
      <c r="S2153" s="321">
        <f>VLOOKUP(class[[#This Row],[count_rd]],caltran!$J$2:$P$182,6,FALSE)</f>
        <v>11280</v>
      </c>
      <c r="T2153" s="59">
        <f>IF(AND(class[[#This Row],[flow]]&gt;=class[[#This Row],[low]], class[[#This Row],[flow]]&lt;=class[[#This Row],[high]]),1,0)</f>
        <v>1</v>
      </c>
    </row>
    <row r="2154" spans="1:20">
      <c r="A2154" s="59">
        <v>14991</v>
      </c>
      <c r="B2154" s="59">
        <v>5</v>
      </c>
      <c r="C2154" s="59">
        <v>1</v>
      </c>
      <c r="D2154" s="59">
        <v>2</v>
      </c>
      <c r="E2154" s="59" t="s">
        <v>82</v>
      </c>
      <c r="F2154" s="59">
        <v>4</v>
      </c>
      <c r="G2154" s="227">
        <v>0</v>
      </c>
      <c r="H2154" s="227">
        <v>3</v>
      </c>
      <c r="I2154" s="227">
        <v>14</v>
      </c>
      <c r="J2154" s="59">
        <v>8464</v>
      </c>
      <c r="K2154" s="78">
        <f>VLOOKUP(class[[#This Row],[hwycov_id]],flow[[hwycov_id]:[flow_day]],2,FALSE)</f>
        <v>1735.67083</v>
      </c>
      <c r="L2154" s="229">
        <f t="shared" si="102"/>
        <v>-0.79493492084120976</v>
      </c>
      <c r="M2154" s="228">
        <f t="shared" si="103"/>
        <v>-6728.32917</v>
      </c>
      <c r="N2154" s="228">
        <f t="shared" si="104"/>
        <v>45270413.419872887</v>
      </c>
      <c r="O2154" s="59" t="e">
        <f>VLOOKUP(class[[#This Row],[hwycov_id]],check!$A$2:$P$26,16,FALSE)</f>
        <v>#N/A</v>
      </c>
      <c r="P2154" s="59">
        <v>2178</v>
      </c>
      <c r="Q2154" s="304">
        <f>ROUND(class[[#This Row],[count]],-3)</f>
        <v>8000</v>
      </c>
      <c r="R2154" s="321">
        <f>VLOOKUP(class[[#This Row],[count_rd]],caltran!$J$2:$P$182,7,FALSE)</f>
        <v>4720.0000000000009</v>
      </c>
      <c r="S2154" s="321">
        <f>VLOOKUP(class[[#This Row],[count_rd]],caltran!$J$2:$P$182,6,FALSE)</f>
        <v>11280</v>
      </c>
      <c r="T2154" s="59">
        <f>IF(AND(class[[#This Row],[flow]]&gt;=class[[#This Row],[low]], class[[#This Row],[flow]]&lt;=class[[#This Row],[high]]),1,0)</f>
        <v>0</v>
      </c>
    </row>
    <row r="2155" spans="1:20">
      <c r="A2155" s="59">
        <v>3810</v>
      </c>
      <c r="B2155" s="59">
        <v>5</v>
      </c>
      <c r="C2155" s="59">
        <v>1</v>
      </c>
      <c r="D2155" s="59">
        <v>2</v>
      </c>
      <c r="E2155" s="59" t="s">
        <v>82</v>
      </c>
      <c r="F2155" s="59">
        <v>4</v>
      </c>
      <c r="G2155" s="227">
        <v>0</v>
      </c>
      <c r="H2155" s="227">
        <v>2</v>
      </c>
      <c r="I2155" s="227">
        <v>14</v>
      </c>
      <c r="J2155" s="59">
        <v>8574</v>
      </c>
      <c r="K2155" s="78">
        <f>VLOOKUP(class[[#This Row],[hwycov_id]],flow[[hwycov_id]:[flow_day]],2,FALSE)</f>
        <v>14864.873072999999</v>
      </c>
      <c r="L2155" s="229">
        <f t="shared" si="102"/>
        <v>0.73371507732680175</v>
      </c>
      <c r="M2155" s="228">
        <f t="shared" si="103"/>
        <v>6290.8730729999988</v>
      </c>
      <c r="N2155" s="228">
        <f t="shared" si="104"/>
        <v>39575084.020596452</v>
      </c>
      <c r="O2155" s="59" t="e">
        <f>VLOOKUP(class[[#This Row],[hwycov_id]],check!$A$2:$P$26,16,FALSE)</f>
        <v>#N/A</v>
      </c>
      <c r="P2155" s="59">
        <v>2179</v>
      </c>
      <c r="Q2155" s="304">
        <f>ROUND(class[[#This Row],[count]],-3)</f>
        <v>9000</v>
      </c>
      <c r="R2155" s="321">
        <f>VLOOKUP(class[[#This Row],[count_rd]],caltran!$J$2:$P$182,7,FALSE)</f>
        <v>5580</v>
      </c>
      <c r="S2155" s="321">
        <f>VLOOKUP(class[[#This Row],[count_rd]],caltran!$J$2:$P$182,6,FALSE)</f>
        <v>12419.999999999998</v>
      </c>
      <c r="T2155" s="59">
        <f>IF(AND(class[[#This Row],[flow]]&gt;=class[[#This Row],[low]], class[[#This Row],[flow]]&lt;=class[[#This Row],[high]]),1,0)</f>
        <v>0</v>
      </c>
    </row>
    <row r="2156" spans="1:20">
      <c r="A2156" s="59">
        <v>8034</v>
      </c>
      <c r="B2156" s="59">
        <v>5</v>
      </c>
      <c r="C2156" s="59">
        <v>1</v>
      </c>
      <c r="D2156" s="59">
        <v>2</v>
      </c>
      <c r="E2156" s="59" t="s">
        <v>82</v>
      </c>
      <c r="F2156" s="59">
        <v>4</v>
      </c>
      <c r="G2156" s="227">
        <v>0</v>
      </c>
      <c r="H2156" s="227">
        <v>5</v>
      </c>
      <c r="I2156" s="227">
        <v>16</v>
      </c>
      <c r="J2156" s="59">
        <v>8700</v>
      </c>
      <c r="K2156" s="78">
        <f>VLOOKUP(class[[#This Row],[hwycov_id]],flow[[hwycov_id]:[flow_day]],2,FALSE)</f>
        <v>5828.7023090000002</v>
      </c>
      <c r="L2156" s="229">
        <f t="shared" si="102"/>
        <v>-0.33003421735632177</v>
      </c>
      <c r="M2156" s="228">
        <f t="shared" si="103"/>
        <v>-2871.2976909999998</v>
      </c>
      <c r="N2156" s="228">
        <f t="shared" si="104"/>
        <v>8244350.4303419301</v>
      </c>
      <c r="O2156" s="59" t="e">
        <f>VLOOKUP(class[[#This Row],[hwycov_id]],check!$A$2:$P$26,16,FALSE)</f>
        <v>#N/A</v>
      </c>
      <c r="P2156" s="59">
        <v>2180</v>
      </c>
      <c r="Q2156" s="304">
        <f>ROUND(class[[#This Row],[count]],-3)</f>
        <v>9000</v>
      </c>
      <c r="R2156" s="321">
        <f>VLOOKUP(class[[#This Row],[count_rd]],caltran!$J$2:$P$182,7,FALSE)</f>
        <v>5580</v>
      </c>
      <c r="S2156" s="321">
        <f>VLOOKUP(class[[#This Row],[count_rd]],caltran!$J$2:$P$182,6,FALSE)</f>
        <v>12419.999999999998</v>
      </c>
      <c r="T2156" s="59">
        <f>IF(AND(class[[#This Row],[flow]]&gt;=class[[#This Row],[low]], class[[#This Row],[flow]]&lt;=class[[#This Row],[high]]),1,0)</f>
        <v>1</v>
      </c>
    </row>
    <row r="2157" spans="1:20">
      <c r="A2157" s="59">
        <v>11642</v>
      </c>
      <c r="B2157" s="59">
        <v>5</v>
      </c>
      <c r="C2157" s="59">
        <v>1</v>
      </c>
      <c r="D2157" s="59">
        <v>2</v>
      </c>
      <c r="E2157" s="59" t="s">
        <v>82</v>
      </c>
      <c r="F2157" s="59">
        <v>4</v>
      </c>
      <c r="G2157" s="227">
        <v>0</v>
      </c>
      <c r="H2157" s="227">
        <v>2</v>
      </c>
      <c r="I2157" s="227">
        <v>14</v>
      </c>
      <c r="J2157" s="59">
        <v>8786</v>
      </c>
      <c r="K2157" s="78">
        <f>VLOOKUP(class[[#This Row],[hwycov_id]],flow[[hwycov_id]:[flow_day]],2,FALSE)</f>
        <v>4289.7832309999994</v>
      </c>
      <c r="L2157" s="229">
        <f t="shared" si="102"/>
        <v>-0.5117478680855907</v>
      </c>
      <c r="M2157" s="228">
        <f t="shared" si="103"/>
        <v>-4496.2167690000006</v>
      </c>
      <c r="N2157" s="228">
        <f t="shared" si="104"/>
        <v>20215965.233836804</v>
      </c>
      <c r="O2157" s="59" t="e">
        <f>VLOOKUP(class[[#This Row],[hwycov_id]],check!$A$2:$P$26,16,FALSE)</f>
        <v>#N/A</v>
      </c>
      <c r="P2157" s="59">
        <v>2181</v>
      </c>
      <c r="Q2157" s="304">
        <f>ROUND(class[[#This Row],[count]],-3)</f>
        <v>9000</v>
      </c>
      <c r="R2157" s="321">
        <f>VLOOKUP(class[[#This Row],[count_rd]],caltran!$J$2:$P$182,7,FALSE)</f>
        <v>5580</v>
      </c>
      <c r="S2157" s="321">
        <f>VLOOKUP(class[[#This Row],[count_rd]],caltran!$J$2:$P$182,6,FALSE)</f>
        <v>12419.999999999998</v>
      </c>
      <c r="T2157" s="59">
        <f>IF(AND(class[[#This Row],[flow]]&gt;=class[[#This Row],[low]], class[[#This Row],[flow]]&lt;=class[[#This Row],[high]]),1,0)</f>
        <v>0</v>
      </c>
    </row>
    <row r="2158" spans="1:20">
      <c r="A2158" s="59">
        <v>6581</v>
      </c>
      <c r="B2158" s="59">
        <v>5</v>
      </c>
      <c r="C2158" s="59">
        <v>1</v>
      </c>
      <c r="D2158" s="59">
        <v>2</v>
      </c>
      <c r="E2158" s="59" t="s">
        <v>82</v>
      </c>
      <c r="F2158" s="59">
        <v>4</v>
      </c>
      <c r="G2158" s="227">
        <v>0</v>
      </c>
      <c r="H2158" s="227">
        <v>2</v>
      </c>
      <c r="I2158" s="227">
        <v>14</v>
      </c>
      <c r="J2158" s="59">
        <v>8889</v>
      </c>
      <c r="K2158" s="78">
        <f>VLOOKUP(class[[#This Row],[hwycov_id]],flow[[hwycov_id]:[flow_day]],2,FALSE)</f>
        <v>10667.591004000002</v>
      </c>
      <c r="L2158" s="229">
        <f t="shared" si="102"/>
        <v>0.20008898683766474</v>
      </c>
      <c r="M2158" s="228">
        <f t="shared" si="103"/>
        <v>1778.5910040000017</v>
      </c>
      <c r="N2158" s="228">
        <f t="shared" si="104"/>
        <v>3163385.9595097341</v>
      </c>
      <c r="O2158" s="59" t="e">
        <f>VLOOKUP(class[[#This Row],[hwycov_id]],check!$A$2:$P$26,16,FALSE)</f>
        <v>#N/A</v>
      </c>
      <c r="P2158" s="59">
        <v>2182</v>
      </c>
      <c r="Q2158" s="304">
        <f>ROUND(class[[#This Row],[count]],-3)</f>
        <v>9000</v>
      </c>
      <c r="R2158" s="321">
        <f>VLOOKUP(class[[#This Row],[count_rd]],caltran!$J$2:$P$182,7,FALSE)</f>
        <v>5580</v>
      </c>
      <c r="S2158" s="321">
        <f>VLOOKUP(class[[#This Row],[count_rd]],caltran!$J$2:$P$182,6,FALSE)</f>
        <v>12419.999999999998</v>
      </c>
      <c r="T2158" s="59">
        <f>IF(AND(class[[#This Row],[flow]]&gt;=class[[#This Row],[low]], class[[#This Row],[flow]]&lt;=class[[#This Row],[high]]),1,0)</f>
        <v>1</v>
      </c>
    </row>
    <row r="2159" spans="1:20">
      <c r="A2159" s="59">
        <v>17055</v>
      </c>
      <c r="B2159" s="59">
        <v>5</v>
      </c>
      <c r="C2159" s="59">
        <v>1</v>
      </c>
      <c r="D2159" s="59">
        <v>2</v>
      </c>
      <c r="E2159" s="59" t="s">
        <v>82</v>
      </c>
      <c r="F2159" s="59">
        <v>4</v>
      </c>
      <c r="G2159" s="227">
        <v>0</v>
      </c>
      <c r="H2159" s="227">
        <v>4</v>
      </c>
      <c r="I2159" s="227">
        <v>14</v>
      </c>
      <c r="J2159" s="59">
        <v>8949</v>
      </c>
      <c r="K2159" s="78">
        <f>VLOOKUP(class[[#This Row],[hwycov_id]],flow[[hwycov_id]:[flow_day]],2,FALSE)</f>
        <v>8211.9044620000004</v>
      </c>
      <c r="L2159" s="229">
        <f t="shared" si="102"/>
        <v>-8.2366246284501066E-2</v>
      </c>
      <c r="M2159" s="228">
        <f t="shared" si="103"/>
        <v>-737.09553799999958</v>
      </c>
      <c r="N2159" s="228">
        <f t="shared" si="104"/>
        <v>543309.8321395088</v>
      </c>
      <c r="O2159" s="59" t="e">
        <f>VLOOKUP(class[[#This Row],[hwycov_id]],check!$A$2:$P$26,16,FALSE)</f>
        <v>#N/A</v>
      </c>
      <c r="P2159" s="59">
        <v>2183</v>
      </c>
      <c r="Q2159" s="304">
        <f>ROUND(class[[#This Row],[count]],-3)</f>
        <v>9000</v>
      </c>
      <c r="R2159" s="321">
        <f>VLOOKUP(class[[#This Row],[count_rd]],caltran!$J$2:$P$182,7,FALSE)</f>
        <v>5580</v>
      </c>
      <c r="S2159" s="321">
        <f>VLOOKUP(class[[#This Row],[count_rd]],caltran!$J$2:$P$182,6,FALSE)</f>
        <v>12419.999999999998</v>
      </c>
      <c r="T2159" s="59">
        <f>IF(AND(class[[#This Row],[flow]]&gt;=class[[#This Row],[low]], class[[#This Row],[flow]]&lt;=class[[#This Row],[high]]),1,0)</f>
        <v>1</v>
      </c>
    </row>
    <row r="2160" spans="1:20">
      <c r="A2160" s="59">
        <v>2978</v>
      </c>
      <c r="B2160" s="59">
        <v>5</v>
      </c>
      <c r="C2160" s="59">
        <v>1</v>
      </c>
      <c r="D2160" s="59">
        <v>2</v>
      </c>
      <c r="E2160" s="59" t="s">
        <v>82</v>
      </c>
      <c r="F2160" s="59">
        <v>4</v>
      </c>
      <c r="G2160" s="227">
        <v>0</v>
      </c>
      <c r="H2160" s="227">
        <v>3</v>
      </c>
      <c r="I2160" s="227">
        <v>14</v>
      </c>
      <c r="J2160" s="59">
        <v>9133</v>
      </c>
      <c r="K2160" s="78">
        <f>VLOOKUP(class[[#This Row],[hwycov_id]],flow[[hwycov_id]:[flow_day]],2,FALSE)</f>
        <v>6681.526554</v>
      </c>
      <c r="L2160" s="229">
        <f t="shared" si="102"/>
        <v>-0.26841929771159534</v>
      </c>
      <c r="M2160" s="228">
        <f t="shared" si="103"/>
        <v>-2451.473446</v>
      </c>
      <c r="N2160" s="228">
        <f t="shared" si="104"/>
        <v>6009722.0564431148</v>
      </c>
      <c r="O2160" s="59" t="e">
        <f>VLOOKUP(class[[#This Row],[hwycov_id]],check!$A$2:$P$26,16,FALSE)</f>
        <v>#N/A</v>
      </c>
      <c r="P2160" s="59">
        <v>2184</v>
      </c>
      <c r="Q2160" s="304">
        <f>ROUND(class[[#This Row],[count]],-3)</f>
        <v>9000</v>
      </c>
      <c r="R2160" s="321">
        <f>VLOOKUP(class[[#This Row],[count_rd]],caltran!$J$2:$P$182,7,FALSE)</f>
        <v>5580</v>
      </c>
      <c r="S2160" s="321">
        <f>VLOOKUP(class[[#This Row],[count_rd]],caltran!$J$2:$P$182,6,FALSE)</f>
        <v>12419.999999999998</v>
      </c>
      <c r="T2160" s="59">
        <f>IF(AND(class[[#This Row],[flow]]&gt;=class[[#This Row],[low]], class[[#This Row],[flow]]&lt;=class[[#This Row],[high]]),1,0)</f>
        <v>1</v>
      </c>
    </row>
    <row r="2161" spans="1:20">
      <c r="A2161" s="59">
        <v>3804</v>
      </c>
      <c r="B2161" s="59">
        <v>5</v>
      </c>
      <c r="C2161" s="59">
        <v>1</v>
      </c>
      <c r="D2161" s="59">
        <v>2</v>
      </c>
      <c r="E2161" s="59" t="s">
        <v>82</v>
      </c>
      <c r="F2161" s="59">
        <v>4</v>
      </c>
      <c r="G2161" s="227">
        <v>0</v>
      </c>
      <c r="H2161" s="227">
        <v>2</v>
      </c>
      <c r="I2161" s="227">
        <v>14</v>
      </c>
      <c r="J2161" s="59">
        <v>9343</v>
      </c>
      <c r="K2161" s="78">
        <f>VLOOKUP(class[[#This Row],[hwycov_id]],flow[[hwycov_id]:[flow_day]],2,FALSE)</f>
        <v>11470.984527000001</v>
      </c>
      <c r="L2161" s="229">
        <f t="shared" si="102"/>
        <v>0.22776244536016277</v>
      </c>
      <c r="M2161" s="228">
        <f t="shared" si="103"/>
        <v>2127.9845270000005</v>
      </c>
      <c r="N2161" s="228">
        <f t="shared" si="104"/>
        <v>4528318.1471514162</v>
      </c>
      <c r="O2161" s="59" t="e">
        <f>VLOOKUP(class[[#This Row],[hwycov_id]],check!$A$2:$P$26,16,FALSE)</f>
        <v>#N/A</v>
      </c>
      <c r="P2161" s="59">
        <v>2185</v>
      </c>
      <c r="Q2161" s="304">
        <f>ROUND(class[[#This Row],[count]],-3)</f>
        <v>9000</v>
      </c>
      <c r="R2161" s="321">
        <f>VLOOKUP(class[[#This Row],[count_rd]],caltran!$J$2:$P$182,7,FALSE)</f>
        <v>5580</v>
      </c>
      <c r="S2161" s="321">
        <f>VLOOKUP(class[[#This Row],[count_rd]],caltran!$J$2:$P$182,6,FALSE)</f>
        <v>12419.999999999998</v>
      </c>
      <c r="T2161" s="59">
        <f>IF(AND(class[[#This Row],[flow]]&gt;=class[[#This Row],[low]], class[[#This Row],[flow]]&lt;=class[[#This Row],[high]]),1,0)</f>
        <v>1</v>
      </c>
    </row>
    <row r="2162" spans="1:20">
      <c r="A2162" s="59">
        <v>5940</v>
      </c>
      <c r="B2162" s="59">
        <v>5</v>
      </c>
      <c r="C2162" s="59">
        <v>1</v>
      </c>
      <c r="D2162" s="59">
        <v>2</v>
      </c>
      <c r="E2162" s="59" t="s">
        <v>82</v>
      </c>
      <c r="F2162" s="59">
        <v>4</v>
      </c>
      <c r="G2162" s="227">
        <v>0</v>
      </c>
      <c r="H2162" s="227">
        <v>3</v>
      </c>
      <c r="I2162" s="227">
        <v>14</v>
      </c>
      <c r="J2162" s="59">
        <v>9420</v>
      </c>
      <c r="K2162" s="78">
        <f>VLOOKUP(class[[#This Row],[hwycov_id]],flow[[hwycov_id]:[flow_day]],2,FALSE)</f>
        <v>8108.8073609999992</v>
      </c>
      <c r="L2162" s="229">
        <f t="shared" si="102"/>
        <v>-0.13919242452229308</v>
      </c>
      <c r="M2162" s="228">
        <f t="shared" si="103"/>
        <v>-1311.1926390000008</v>
      </c>
      <c r="N2162" s="228">
        <f t="shared" si="104"/>
        <v>1719226.1365677863</v>
      </c>
      <c r="O2162" s="59" t="e">
        <f>VLOOKUP(class[[#This Row],[hwycov_id]],check!$A$2:$P$26,16,FALSE)</f>
        <v>#N/A</v>
      </c>
      <c r="P2162" s="59">
        <v>2186</v>
      </c>
      <c r="Q2162" s="304">
        <f>ROUND(class[[#This Row],[count]],-3)</f>
        <v>9000</v>
      </c>
      <c r="R2162" s="321">
        <f>VLOOKUP(class[[#This Row],[count_rd]],caltran!$J$2:$P$182,7,FALSE)</f>
        <v>5580</v>
      </c>
      <c r="S2162" s="321">
        <f>VLOOKUP(class[[#This Row],[count_rd]],caltran!$J$2:$P$182,6,FALSE)</f>
        <v>12419.999999999998</v>
      </c>
      <c r="T2162" s="59">
        <f>IF(AND(class[[#This Row],[flow]]&gt;=class[[#This Row],[low]], class[[#This Row],[flow]]&lt;=class[[#This Row],[high]]),1,0)</f>
        <v>1</v>
      </c>
    </row>
    <row r="2163" spans="1:20">
      <c r="A2163" s="59">
        <v>2899</v>
      </c>
      <c r="B2163" s="59">
        <v>5</v>
      </c>
      <c r="C2163" s="59">
        <v>1</v>
      </c>
      <c r="D2163" s="59">
        <v>2</v>
      </c>
      <c r="E2163" s="59" t="s">
        <v>82</v>
      </c>
      <c r="F2163" s="59">
        <v>4</v>
      </c>
      <c r="G2163" s="227">
        <v>0</v>
      </c>
      <c r="H2163" s="227">
        <v>3</v>
      </c>
      <c r="I2163" s="227">
        <v>14</v>
      </c>
      <c r="J2163" s="59">
        <v>9912</v>
      </c>
      <c r="K2163" s="78">
        <f>VLOOKUP(class[[#This Row],[hwycov_id]],flow[[hwycov_id]:[flow_day]],2,FALSE)</f>
        <v>10092.991558999998</v>
      </c>
      <c r="L2163" s="229">
        <f t="shared" si="102"/>
        <v>1.8259842514124047E-2</v>
      </c>
      <c r="M2163" s="228">
        <f t="shared" si="103"/>
        <v>180.99155899999823</v>
      </c>
      <c r="N2163" s="228">
        <f t="shared" si="104"/>
        <v>32757.944429249841</v>
      </c>
      <c r="O2163" s="59" t="e">
        <f>VLOOKUP(class[[#This Row],[hwycov_id]],check!$A$2:$P$26,16,FALSE)</f>
        <v>#N/A</v>
      </c>
      <c r="P2163" s="59">
        <v>2187</v>
      </c>
      <c r="Q2163" s="304">
        <f>ROUND(class[[#This Row],[count]],-3)</f>
        <v>10000</v>
      </c>
      <c r="R2163" s="321">
        <f>VLOOKUP(class[[#This Row],[count_rd]],caltran!$J$2:$P$182,7,FALSE)</f>
        <v>6410</v>
      </c>
      <c r="S2163" s="321">
        <f>VLOOKUP(class[[#This Row],[count_rd]],caltran!$J$2:$P$182,6,FALSE)</f>
        <v>13590</v>
      </c>
      <c r="T2163" s="59">
        <f>IF(AND(class[[#This Row],[flow]]&gt;=class[[#This Row],[low]], class[[#This Row],[flow]]&lt;=class[[#This Row],[high]]),1,0)</f>
        <v>1</v>
      </c>
    </row>
    <row r="2164" spans="1:20">
      <c r="A2164" s="59">
        <v>6308</v>
      </c>
      <c r="B2164" s="59">
        <v>5</v>
      </c>
      <c r="C2164" s="59">
        <v>1</v>
      </c>
      <c r="D2164" s="59">
        <v>2</v>
      </c>
      <c r="E2164" s="59" t="s">
        <v>82</v>
      </c>
      <c r="F2164" s="59">
        <v>4</v>
      </c>
      <c r="G2164" s="227">
        <v>1</v>
      </c>
      <c r="H2164" s="227">
        <v>3</v>
      </c>
      <c r="I2164" s="227">
        <v>14</v>
      </c>
      <c r="J2164" s="59">
        <v>10204</v>
      </c>
      <c r="K2164" s="78">
        <f>VLOOKUP(class[[#This Row],[hwycov_id]],flow[[hwycov_id]:[flow_day]],2,FALSE)</f>
        <v>11466.531761999999</v>
      </c>
      <c r="L2164" s="229">
        <f t="shared" si="102"/>
        <v>0.12372910250881985</v>
      </c>
      <c r="M2164" s="228">
        <f t="shared" si="103"/>
        <v>1262.5317619999987</v>
      </c>
      <c r="N2164" s="228">
        <f t="shared" si="104"/>
        <v>1593986.4500588214</v>
      </c>
      <c r="O2164" s="59" t="e">
        <f>VLOOKUP(class[[#This Row],[hwycov_id]],check!$A$2:$P$26,16,FALSE)</f>
        <v>#N/A</v>
      </c>
      <c r="P2164" s="59">
        <v>2188</v>
      </c>
      <c r="Q2164" s="304">
        <f>ROUND(class[[#This Row],[count]],-3)</f>
        <v>10000</v>
      </c>
      <c r="R2164" s="321">
        <f>VLOOKUP(class[[#This Row],[count_rd]],caltran!$J$2:$P$182,7,FALSE)</f>
        <v>6410</v>
      </c>
      <c r="S2164" s="321">
        <f>VLOOKUP(class[[#This Row],[count_rd]],caltran!$J$2:$P$182,6,FALSE)</f>
        <v>13590</v>
      </c>
      <c r="T2164" s="59">
        <f>IF(AND(class[[#This Row],[flow]]&gt;=class[[#This Row],[low]], class[[#This Row],[flow]]&lt;=class[[#This Row],[high]]),1,0)</f>
        <v>1</v>
      </c>
    </row>
    <row r="2165" spans="1:20">
      <c r="A2165" s="59">
        <v>6052</v>
      </c>
      <c r="B2165" s="59">
        <v>5</v>
      </c>
      <c r="C2165" s="59">
        <v>1</v>
      </c>
      <c r="D2165" s="59">
        <v>2</v>
      </c>
      <c r="E2165" s="59" t="s">
        <v>82</v>
      </c>
      <c r="F2165" s="59">
        <v>4</v>
      </c>
      <c r="G2165" s="227">
        <v>1</v>
      </c>
      <c r="H2165" s="227">
        <v>3</v>
      </c>
      <c r="I2165" s="227">
        <v>14</v>
      </c>
      <c r="J2165" s="59">
        <v>10298</v>
      </c>
      <c r="K2165" s="78">
        <f>VLOOKUP(class[[#This Row],[hwycov_id]],flow[[hwycov_id]:[flow_day]],2,FALSE)</f>
        <v>9033.7553439999992</v>
      </c>
      <c r="L2165" s="229">
        <f t="shared" si="102"/>
        <v>-0.12276603767721894</v>
      </c>
      <c r="M2165" s="228">
        <f t="shared" si="103"/>
        <v>-1264.2446560000008</v>
      </c>
      <c r="N2165" s="228">
        <f t="shared" si="104"/>
        <v>1598314.5502245603</v>
      </c>
      <c r="O2165" s="59" t="e">
        <f>VLOOKUP(class[[#This Row],[hwycov_id]],check!$A$2:$P$26,16,FALSE)</f>
        <v>#N/A</v>
      </c>
      <c r="P2165" s="59">
        <v>2189</v>
      </c>
      <c r="Q2165" s="304">
        <f>ROUND(class[[#This Row],[count]],-3)</f>
        <v>10000</v>
      </c>
      <c r="R2165" s="321">
        <f>VLOOKUP(class[[#This Row],[count_rd]],caltran!$J$2:$P$182,7,FALSE)</f>
        <v>6410</v>
      </c>
      <c r="S2165" s="321">
        <f>VLOOKUP(class[[#This Row],[count_rd]],caltran!$J$2:$P$182,6,FALSE)</f>
        <v>13590</v>
      </c>
      <c r="T2165" s="59">
        <f>IF(AND(class[[#This Row],[flow]]&gt;=class[[#This Row],[low]], class[[#This Row],[flow]]&lt;=class[[#This Row],[high]]),1,0)</f>
        <v>1</v>
      </c>
    </row>
    <row r="2166" spans="1:20">
      <c r="A2166" s="59">
        <v>2932</v>
      </c>
      <c r="B2166" s="59">
        <v>5</v>
      </c>
      <c r="C2166" s="59">
        <v>1</v>
      </c>
      <c r="D2166" s="59">
        <v>2</v>
      </c>
      <c r="E2166" s="59" t="s">
        <v>82</v>
      </c>
      <c r="F2166" s="59">
        <v>4</v>
      </c>
      <c r="G2166" s="227">
        <v>1</v>
      </c>
      <c r="H2166" s="227">
        <v>3</v>
      </c>
      <c r="I2166" s="227">
        <v>14</v>
      </c>
      <c r="J2166" s="59">
        <v>10469</v>
      </c>
      <c r="K2166" s="78">
        <f>VLOOKUP(class[[#This Row],[hwycov_id]],flow[[hwycov_id]:[flow_day]],2,FALSE)</f>
        <v>15352.187516</v>
      </c>
      <c r="L2166" s="229">
        <f t="shared" si="102"/>
        <v>0.46644259394402532</v>
      </c>
      <c r="M2166" s="228">
        <f t="shared" si="103"/>
        <v>4883.187516</v>
      </c>
      <c r="N2166" s="228">
        <f t="shared" si="104"/>
        <v>23845520.316418249</v>
      </c>
      <c r="O2166" s="59" t="e">
        <f>VLOOKUP(class[[#This Row],[hwycov_id]],check!$A$2:$P$26,16,FALSE)</f>
        <v>#N/A</v>
      </c>
      <c r="P2166" s="59">
        <v>2190</v>
      </c>
      <c r="Q2166" s="304">
        <f>ROUND(class[[#This Row],[count]],-3)</f>
        <v>10000</v>
      </c>
      <c r="R2166" s="321">
        <f>VLOOKUP(class[[#This Row],[count_rd]],caltran!$J$2:$P$182,7,FALSE)</f>
        <v>6410</v>
      </c>
      <c r="S2166" s="321">
        <f>VLOOKUP(class[[#This Row],[count_rd]],caltran!$J$2:$P$182,6,FALSE)</f>
        <v>13590</v>
      </c>
      <c r="T2166" s="59">
        <f>IF(AND(class[[#This Row],[flow]]&gt;=class[[#This Row],[low]], class[[#This Row],[flow]]&lt;=class[[#This Row],[high]]),1,0)</f>
        <v>0</v>
      </c>
    </row>
    <row r="2167" spans="1:20">
      <c r="A2167" s="59">
        <v>8375</v>
      </c>
      <c r="B2167" s="59">
        <v>5</v>
      </c>
      <c r="C2167" s="59">
        <v>1</v>
      </c>
      <c r="D2167" s="59">
        <v>2</v>
      </c>
      <c r="E2167" s="59" t="s">
        <v>82</v>
      </c>
      <c r="F2167" s="59">
        <v>4</v>
      </c>
      <c r="G2167" s="227">
        <v>1</v>
      </c>
      <c r="H2167" s="227">
        <v>3</v>
      </c>
      <c r="I2167" s="227">
        <v>14</v>
      </c>
      <c r="J2167" s="59">
        <v>10826</v>
      </c>
      <c r="K2167" s="78">
        <f>VLOOKUP(class[[#This Row],[hwycov_id]],flow[[hwycov_id]:[flow_day]],2,FALSE)</f>
        <v>7697.9958910000005</v>
      </c>
      <c r="L2167" s="229">
        <f t="shared" si="102"/>
        <v>-0.2889344272122667</v>
      </c>
      <c r="M2167" s="228">
        <f t="shared" si="103"/>
        <v>-3128.0041089999995</v>
      </c>
      <c r="N2167" s="228">
        <f t="shared" si="104"/>
        <v>9784409.7059208807</v>
      </c>
      <c r="O2167" s="59" t="e">
        <f>VLOOKUP(class[[#This Row],[hwycov_id]],check!$A$2:$P$26,16,FALSE)</f>
        <v>#N/A</v>
      </c>
      <c r="P2167" s="59">
        <v>2191</v>
      </c>
      <c r="Q2167" s="304">
        <f>ROUND(class[[#This Row],[count]],-3)</f>
        <v>11000</v>
      </c>
      <c r="R2167" s="321">
        <f>VLOOKUP(class[[#This Row],[count_rd]],caltran!$J$2:$P$182,7,FALSE)</f>
        <v>7259.9999999999991</v>
      </c>
      <c r="S2167" s="321">
        <f>VLOOKUP(class[[#This Row],[count_rd]],caltran!$J$2:$P$182,6,FALSE)</f>
        <v>14740</v>
      </c>
      <c r="T2167" s="59">
        <f>IF(AND(class[[#This Row],[flow]]&gt;=class[[#This Row],[low]], class[[#This Row],[flow]]&lt;=class[[#This Row],[high]]),1,0)</f>
        <v>1</v>
      </c>
    </row>
    <row r="2168" spans="1:20">
      <c r="A2168" s="59">
        <v>7448</v>
      </c>
      <c r="B2168" s="59">
        <v>5</v>
      </c>
      <c r="C2168" s="59">
        <v>1</v>
      </c>
      <c r="D2168" s="59">
        <v>2</v>
      </c>
      <c r="E2168" s="59" t="s">
        <v>82</v>
      </c>
      <c r="F2168" s="59">
        <v>4</v>
      </c>
      <c r="G2168" s="227">
        <v>1</v>
      </c>
      <c r="H2168" s="227">
        <v>5</v>
      </c>
      <c r="I2168" s="227">
        <v>16</v>
      </c>
      <c r="J2168" s="59">
        <v>11000</v>
      </c>
      <c r="K2168" s="78">
        <f>VLOOKUP(class[[#This Row],[hwycov_id]],flow[[hwycov_id]:[flow_day]],2,FALSE)</f>
        <v>8893.5246739999984</v>
      </c>
      <c r="L2168" s="229">
        <f t="shared" si="102"/>
        <v>-0.1914977569090911</v>
      </c>
      <c r="M2168" s="228">
        <f t="shared" si="103"/>
        <v>-2106.4753260000016</v>
      </c>
      <c r="N2168" s="228">
        <f t="shared" si="104"/>
        <v>4437238.2990468126</v>
      </c>
      <c r="O2168" s="59" t="e">
        <f>VLOOKUP(class[[#This Row],[hwycov_id]],check!$A$2:$P$26,16,FALSE)</f>
        <v>#N/A</v>
      </c>
      <c r="P2168" s="59">
        <v>2192</v>
      </c>
      <c r="Q2168" s="304">
        <f>ROUND(class[[#This Row],[count]],-3)</f>
        <v>11000</v>
      </c>
      <c r="R2168" s="321">
        <f>VLOOKUP(class[[#This Row],[count_rd]],caltran!$J$2:$P$182,7,FALSE)</f>
        <v>7259.9999999999991</v>
      </c>
      <c r="S2168" s="321">
        <f>VLOOKUP(class[[#This Row],[count_rd]],caltran!$J$2:$P$182,6,FALSE)</f>
        <v>14740</v>
      </c>
      <c r="T2168" s="59">
        <f>IF(AND(class[[#This Row],[flow]]&gt;=class[[#This Row],[low]], class[[#This Row],[flow]]&lt;=class[[#This Row],[high]]),1,0)</f>
        <v>1</v>
      </c>
    </row>
    <row r="2169" spans="1:20">
      <c r="A2169" s="59">
        <v>3488</v>
      </c>
      <c r="B2169" s="59">
        <v>5</v>
      </c>
      <c r="C2169" s="59">
        <v>1</v>
      </c>
      <c r="D2169" s="59">
        <v>2</v>
      </c>
      <c r="E2169" s="59" t="s">
        <v>82</v>
      </c>
      <c r="F2169" s="59">
        <v>4</v>
      </c>
      <c r="G2169" s="227">
        <v>1</v>
      </c>
      <c r="H2169" s="227">
        <v>2</v>
      </c>
      <c r="I2169" s="227">
        <v>3</v>
      </c>
      <c r="J2169" s="59">
        <v>11000</v>
      </c>
      <c r="K2169" s="78">
        <f>VLOOKUP(class[[#This Row],[hwycov_id]],flow[[hwycov_id]:[flow_day]],2,FALSE)</f>
        <v>2654.3014090000001</v>
      </c>
      <c r="L2169" s="229">
        <f t="shared" si="102"/>
        <v>-0.75869987190909094</v>
      </c>
      <c r="M2169" s="228">
        <f t="shared" si="103"/>
        <v>-8345.6985910000003</v>
      </c>
      <c r="N2169" s="228">
        <f t="shared" si="104"/>
        <v>69650684.971819386</v>
      </c>
      <c r="O2169" s="59" t="e">
        <f>VLOOKUP(class[[#This Row],[hwycov_id]],check!$A$2:$P$26,16,FALSE)</f>
        <v>#N/A</v>
      </c>
      <c r="P2169" s="59">
        <v>2193</v>
      </c>
      <c r="Q2169" s="304">
        <f>ROUND(class[[#This Row],[count]],-3)</f>
        <v>11000</v>
      </c>
      <c r="R2169" s="321">
        <f>VLOOKUP(class[[#This Row],[count_rd]],caltran!$J$2:$P$182,7,FALSE)</f>
        <v>7259.9999999999991</v>
      </c>
      <c r="S2169" s="321">
        <f>VLOOKUP(class[[#This Row],[count_rd]],caltran!$J$2:$P$182,6,FALSE)</f>
        <v>14740</v>
      </c>
      <c r="T2169" s="59">
        <f>IF(AND(class[[#This Row],[flow]]&gt;=class[[#This Row],[low]], class[[#This Row],[flow]]&lt;=class[[#This Row],[high]]),1,0)</f>
        <v>0</v>
      </c>
    </row>
    <row r="2170" spans="1:20">
      <c r="A2170" s="59">
        <v>11820</v>
      </c>
      <c r="B2170" s="59">
        <v>5</v>
      </c>
      <c r="C2170" s="59">
        <v>1</v>
      </c>
      <c r="D2170" s="59">
        <v>2</v>
      </c>
      <c r="E2170" s="59" t="s">
        <v>82</v>
      </c>
      <c r="F2170" s="59">
        <v>4</v>
      </c>
      <c r="G2170" s="227">
        <v>1</v>
      </c>
      <c r="H2170" s="227">
        <v>5</v>
      </c>
      <c r="I2170" s="227">
        <v>19</v>
      </c>
      <c r="J2170" s="59">
        <v>11100</v>
      </c>
      <c r="K2170" s="78">
        <f>VLOOKUP(class[[#This Row],[hwycov_id]],flow[[hwycov_id]:[flow_day]],2,FALSE)</f>
        <v>5638.4522710000001</v>
      </c>
      <c r="L2170" s="229">
        <f t="shared" si="102"/>
        <v>-0.49203132693693696</v>
      </c>
      <c r="M2170" s="228">
        <f t="shared" si="103"/>
        <v>-5461.5477289999999</v>
      </c>
      <c r="N2170" s="228">
        <f t="shared" si="104"/>
        <v>29828503.596145056</v>
      </c>
      <c r="O2170" s="59" t="e">
        <f>VLOOKUP(class[[#This Row],[hwycov_id]],check!$A$2:$P$26,16,FALSE)</f>
        <v>#N/A</v>
      </c>
      <c r="P2170" s="59">
        <v>2194</v>
      </c>
      <c r="Q2170" s="304">
        <f>ROUND(class[[#This Row],[count]],-3)</f>
        <v>11000</v>
      </c>
      <c r="R2170" s="321">
        <f>VLOOKUP(class[[#This Row],[count_rd]],caltran!$J$2:$P$182,7,FALSE)</f>
        <v>7259.9999999999991</v>
      </c>
      <c r="S2170" s="321">
        <f>VLOOKUP(class[[#This Row],[count_rd]],caltran!$J$2:$P$182,6,FALSE)</f>
        <v>14740</v>
      </c>
      <c r="T2170" s="59">
        <f>IF(AND(class[[#This Row],[flow]]&gt;=class[[#This Row],[low]], class[[#This Row],[flow]]&lt;=class[[#This Row],[high]]),1,0)</f>
        <v>0</v>
      </c>
    </row>
    <row r="2171" spans="1:20">
      <c r="A2171" s="59">
        <v>3501</v>
      </c>
      <c r="B2171" s="59">
        <v>5</v>
      </c>
      <c r="C2171" s="59">
        <v>1</v>
      </c>
      <c r="D2171" s="59">
        <v>2</v>
      </c>
      <c r="E2171" s="59" t="s">
        <v>82</v>
      </c>
      <c r="F2171" s="59">
        <v>4</v>
      </c>
      <c r="G2171" s="227">
        <v>1</v>
      </c>
      <c r="H2171" s="227">
        <v>5</v>
      </c>
      <c r="I2171" s="227">
        <v>16</v>
      </c>
      <c r="J2171" s="59">
        <v>11600</v>
      </c>
      <c r="K2171" s="78">
        <f>VLOOKUP(class[[#This Row],[hwycov_id]],flow[[hwycov_id]:[flow_day]],2,FALSE)</f>
        <v>8620.661834999999</v>
      </c>
      <c r="L2171" s="229">
        <f t="shared" si="102"/>
        <v>-0.25683949698275876</v>
      </c>
      <c r="M2171" s="228">
        <f t="shared" si="103"/>
        <v>-2979.338165000001</v>
      </c>
      <c r="N2171" s="228">
        <f t="shared" si="104"/>
        <v>8876455.901425574</v>
      </c>
      <c r="O2171" s="59" t="e">
        <f>VLOOKUP(class[[#This Row],[hwycov_id]],check!$A$2:$P$26,16,FALSE)</f>
        <v>#N/A</v>
      </c>
      <c r="P2171" s="59">
        <v>2195</v>
      </c>
      <c r="Q2171" s="304">
        <f>ROUND(class[[#This Row],[count]],-3)</f>
        <v>12000</v>
      </c>
      <c r="R2171" s="321">
        <f>VLOOKUP(class[[#This Row],[count_rd]],caltran!$J$2:$P$182,7,FALSE)</f>
        <v>8010</v>
      </c>
      <c r="S2171" s="321">
        <f>VLOOKUP(class[[#This Row],[count_rd]],caltran!$J$2:$P$182,6,FALSE)</f>
        <v>15990</v>
      </c>
      <c r="T2171" s="59">
        <f>IF(AND(class[[#This Row],[flow]]&gt;=class[[#This Row],[low]], class[[#This Row],[flow]]&lt;=class[[#This Row],[high]]),1,0)</f>
        <v>1</v>
      </c>
    </row>
    <row r="2172" spans="1:20">
      <c r="A2172" s="59">
        <v>3982</v>
      </c>
      <c r="B2172" s="59">
        <v>5</v>
      </c>
      <c r="C2172" s="59">
        <v>1</v>
      </c>
      <c r="D2172" s="59">
        <v>2</v>
      </c>
      <c r="E2172" s="59" t="s">
        <v>82</v>
      </c>
      <c r="F2172" s="59">
        <v>4</v>
      </c>
      <c r="G2172" s="227">
        <v>1</v>
      </c>
      <c r="H2172" s="227">
        <v>4</v>
      </c>
      <c r="I2172" s="227">
        <v>2</v>
      </c>
      <c r="J2172" s="59">
        <v>11600</v>
      </c>
      <c r="K2172" s="78">
        <f>VLOOKUP(class[[#This Row],[hwycov_id]],flow[[hwycov_id]:[flow_day]],2,FALSE)</f>
        <v>7724.0150549999998</v>
      </c>
      <c r="L2172" s="229">
        <f t="shared" si="102"/>
        <v>-0.33413663318965514</v>
      </c>
      <c r="M2172" s="228">
        <f t="shared" si="103"/>
        <v>-3875.9849450000002</v>
      </c>
      <c r="N2172" s="228">
        <f t="shared" si="104"/>
        <v>15023259.293866655</v>
      </c>
      <c r="O2172" s="59" t="e">
        <f>VLOOKUP(class[[#This Row],[hwycov_id]],check!$A$2:$P$26,16,FALSE)</f>
        <v>#N/A</v>
      </c>
      <c r="P2172" s="59">
        <v>2196</v>
      </c>
      <c r="Q2172" s="304">
        <f>ROUND(class[[#This Row],[count]],-3)</f>
        <v>12000</v>
      </c>
      <c r="R2172" s="321">
        <f>VLOOKUP(class[[#This Row],[count_rd]],caltran!$J$2:$P$182,7,FALSE)</f>
        <v>8010</v>
      </c>
      <c r="S2172" s="321">
        <f>VLOOKUP(class[[#This Row],[count_rd]],caltran!$J$2:$P$182,6,FALSE)</f>
        <v>15990</v>
      </c>
      <c r="T2172" s="59">
        <f>IF(AND(class[[#This Row],[flow]]&gt;=class[[#This Row],[low]], class[[#This Row],[flow]]&lt;=class[[#This Row],[high]]),1,0)</f>
        <v>0</v>
      </c>
    </row>
    <row r="2173" spans="1:20">
      <c r="A2173" s="59">
        <v>5988</v>
      </c>
      <c r="B2173" s="59">
        <v>5</v>
      </c>
      <c r="C2173" s="59">
        <v>1</v>
      </c>
      <c r="D2173" s="59">
        <v>2</v>
      </c>
      <c r="E2173" s="59" t="s">
        <v>82</v>
      </c>
      <c r="F2173" s="59">
        <v>4</v>
      </c>
      <c r="G2173" s="227">
        <v>1</v>
      </c>
      <c r="H2173" s="227">
        <v>3</v>
      </c>
      <c r="I2173" s="227">
        <v>14</v>
      </c>
      <c r="J2173" s="59">
        <v>11608</v>
      </c>
      <c r="K2173" s="78">
        <f>VLOOKUP(class[[#This Row],[hwycov_id]],flow[[hwycov_id]:[flow_day]],2,FALSE)</f>
        <v>5790.3296129999999</v>
      </c>
      <c r="L2173" s="229">
        <f t="shared" si="102"/>
        <v>-0.50117766945210196</v>
      </c>
      <c r="M2173" s="228">
        <f t="shared" si="103"/>
        <v>-5817.6703870000001</v>
      </c>
      <c r="N2173" s="228">
        <f t="shared" si="104"/>
        <v>33845288.731776729</v>
      </c>
      <c r="O2173" s="59" t="e">
        <f>VLOOKUP(class[[#This Row],[hwycov_id]],check!$A$2:$P$26,16,FALSE)</f>
        <v>#N/A</v>
      </c>
      <c r="P2173" s="59">
        <v>2197</v>
      </c>
      <c r="Q2173" s="304">
        <f>ROUND(class[[#This Row],[count]],-3)</f>
        <v>12000</v>
      </c>
      <c r="R2173" s="321">
        <f>VLOOKUP(class[[#This Row],[count_rd]],caltran!$J$2:$P$182,7,FALSE)</f>
        <v>8010</v>
      </c>
      <c r="S2173" s="321">
        <f>VLOOKUP(class[[#This Row],[count_rd]],caltran!$J$2:$P$182,6,FALSE)</f>
        <v>15990</v>
      </c>
      <c r="T2173" s="59">
        <f>IF(AND(class[[#This Row],[flow]]&gt;=class[[#This Row],[low]], class[[#This Row],[flow]]&lt;=class[[#This Row],[high]]),1,0)</f>
        <v>0</v>
      </c>
    </row>
    <row r="2174" spans="1:20">
      <c r="A2174" s="59">
        <v>22491</v>
      </c>
      <c r="B2174" s="59">
        <v>5</v>
      </c>
      <c r="C2174" s="59">
        <v>1</v>
      </c>
      <c r="D2174" s="59">
        <v>2</v>
      </c>
      <c r="E2174" s="59" t="s">
        <v>82</v>
      </c>
      <c r="F2174" s="59">
        <v>4</v>
      </c>
      <c r="G2174" s="227">
        <v>1</v>
      </c>
      <c r="H2174" s="227">
        <v>2</v>
      </c>
      <c r="I2174" s="227">
        <v>14</v>
      </c>
      <c r="J2174" s="59">
        <v>11628</v>
      </c>
      <c r="K2174" s="78">
        <f>VLOOKUP(class[[#This Row],[hwycov_id]],flow[[hwycov_id]:[flow_day]],2,FALSE)</f>
        <v>12347.711326000001</v>
      </c>
      <c r="L2174" s="229">
        <f t="shared" si="102"/>
        <v>6.1894678878569032E-2</v>
      </c>
      <c r="M2174" s="228">
        <f t="shared" si="103"/>
        <v>719.71132600000055</v>
      </c>
      <c r="N2174" s="228">
        <f t="shared" si="104"/>
        <v>517984.3927726791</v>
      </c>
      <c r="O2174" s="59" t="e">
        <f>VLOOKUP(class[[#This Row],[hwycov_id]],check!$A$2:$P$26,16,FALSE)</f>
        <v>#N/A</v>
      </c>
      <c r="P2174" s="59">
        <v>2198</v>
      </c>
      <c r="Q2174" s="304">
        <f>ROUND(class[[#This Row],[count]],-3)</f>
        <v>12000</v>
      </c>
      <c r="R2174" s="321">
        <f>VLOOKUP(class[[#This Row],[count_rd]],caltran!$J$2:$P$182,7,FALSE)</f>
        <v>8010</v>
      </c>
      <c r="S2174" s="321">
        <f>VLOOKUP(class[[#This Row],[count_rd]],caltran!$J$2:$P$182,6,FALSE)</f>
        <v>15990</v>
      </c>
      <c r="T2174" s="59">
        <f>IF(AND(class[[#This Row],[flow]]&gt;=class[[#This Row],[low]], class[[#This Row],[flow]]&lt;=class[[#This Row],[high]]),1,0)</f>
        <v>1</v>
      </c>
    </row>
    <row r="2175" spans="1:20">
      <c r="A2175" s="59">
        <v>18620</v>
      </c>
      <c r="B2175" s="59">
        <v>5</v>
      </c>
      <c r="C2175" s="59">
        <v>1</v>
      </c>
      <c r="D2175" s="59">
        <v>1</v>
      </c>
      <c r="E2175" s="59" t="s">
        <v>82</v>
      </c>
      <c r="F2175" s="59">
        <v>4</v>
      </c>
      <c r="G2175" s="227">
        <v>1</v>
      </c>
      <c r="H2175" s="227">
        <v>1</v>
      </c>
      <c r="I2175" s="227">
        <v>14</v>
      </c>
      <c r="J2175" s="59">
        <v>11703</v>
      </c>
      <c r="K2175" s="78">
        <f>VLOOKUP(class[[#This Row],[hwycov_id]],flow[[hwycov_id]:[flow_day]],2,FALSE)</f>
        <v>6987.1448359999995</v>
      </c>
      <c r="L2175" s="229">
        <f t="shared" si="102"/>
        <v>-0.40296122054174144</v>
      </c>
      <c r="M2175" s="228">
        <f t="shared" si="103"/>
        <v>-4715.8551640000005</v>
      </c>
      <c r="N2175" s="228">
        <f t="shared" si="104"/>
        <v>22239289.927825473</v>
      </c>
      <c r="O2175" s="59" t="e">
        <f>VLOOKUP(class[[#This Row],[hwycov_id]],check!$A$2:$P$26,16,FALSE)</f>
        <v>#N/A</v>
      </c>
      <c r="P2175" s="59">
        <v>2199</v>
      </c>
      <c r="Q2175" s="304">
        <f>ROUND(class[[#This Row],[count]],-3)</f>
        <v>12000</v>
      </c>
      <c r="R2175" s="321">
        <f>VLOOKUP(class[[#This Row],[count_rd]],caltran!$J$2:$P$182,7,FALSE)</f>
        <v>8010</v>
      </c>
      <c r="S2175" s="321">
        <f>VLOOKUP(class[[#This Row],[count_rd]],caltran!$J$2:$P$182,6,FALSE)</f>
        <v>15990</v>
      </c>
      <c r="T2175" s="59">
        <f>IF(AND(class[[#This Row],[flow]]&gt;=class[[#This Row],[low]], class[[#This Row],[flow]]&lt;=class[[#This Row],[high]]),1,0)</f>
        <v>0</v>
      </c>
    </row>
    <row r="2176" spans="1:20">
      <c r="A2176" s="59">
        <v>7521</v>
      </c>
      <c r="B2176" s="59">
        <v>5</v>
      </c>
      <c r="C2176" s="59">
        <v>1</v>
      </c>
      <c r="D2176" s="59">
        <v>2</v>
      </c>
      <c r="E2176" s="59" t="s">
        <v>82</v>
      </c>
      <c r="F2176" s="59">
        <v>4</v>
      </c>
      <c r="G2176" s="227">
        <v>1</v>
      </c>
      <c r="H2176" s="227">
        <v>2</v>
      </c>
      <c r="I2176" s="227">
        <v>14</v>
      </c>
      <c r="J2176" s="59">
        <v>11743</v>
      </c>
      <c r="K2176" s="78">
        <f>VLOOKUP(class[[#This Row],[hwycov_id]],flow[[hwycov_id]:[flow_day]],2,FALSE)</f>
        <v>6918.887596999999</v>
      </c>
      <c r="L2176" s="229">
        <f t="shared" si="102"/>
        <v>-0.41080749408158057</v>
      </c>
      <c r="M2176" s="228">
        <f t="shared" si="103"/>
        <v>-4824.112403000001</v>
      </c>
      <c r="N2176" s="228">
        <f t="shared" si="104"/>
        <v>23272060.476778444</v>
      </c>
      <c r="O2176" s="59" t="e">
        <f>VLOOKUP(class[[#This Row],[hwycov_id]],check!$A$2:$P$26,16,FALSE)</f>
        <v>#N/A</v>
      </c>
      <c r="P2176" s="59">
        <v>2200</v>
      </c>
      <c r="Q2176" s="304">
        <f>ROUND(class[[#This Row],[count]],-3)</f>
        <v>12000</v>
      </c>
      <c r="R2176" s="321">
        <f>VLOOKUP(class[[#This Row],[count_rd]],caltran!$J$2:$P$182,7,FALSE)</f>
        <v>8010</v>
      </c>
      <c r="S2176" s="321">
        <f>VLOOKUP(class[[#This Row],[count_rd]],caltran!$J$2:$P$182,6,FALSE)</f>
        <v>15990</v>
      </c>
      <c r="T2176" s="59">
        <f>IF(AND(class[[#This Row],[flow]]&gt;=class[[#This Row],[low]], class[[#This Row],[flow]]&lt;=class[[#This Row],[high]]),1,0)</f>
        <v>0</v>
      </c>
    </row>
    <row r="2177" spans="1:20">
      <c r="A2177" s="59">
        <v>16700</v>
      </c>
      <c r="B2177" s="59">
        <v>5</v>
      </c>
      <c r="C2177" s="59">
        <v>1</v>
      </c>
      <c r="D2177" s="59">
        <v>2</v>
      </c>
      <c r="E2177" s="59" t="s">
        <v>82</v>
      </c>
      <c r="F2177" s="59">
        <v>4</v>
      </c>
      <c r="G2177" s="227">
        <v>1</v>
      </c>
      <c r="H2177" s="227">
        <v>2</v>
      </c>
      <c r="I2177" s="227">
        <v>14</v>
      </c>
      <c r="J2177" s="59">
        <v>11978</v>
      </c>
      <c r="K2177" s="78">
        <f>VLOOKUP(class[[#This Row],[hwycov_id]],flow[[hwycov_id]:[flow_day]],2,FALSE)</f>
        <v>9192.7337929999994</v>
      </c>
      <c r="L2177" s="229">
        <f t="shared" si="102"/>
        <v>-0.23253182559692775</v>
      </c>
      <c r="M2177" s="228">
        <f t="shared" si="103"/>
        <v>-2785.2662070000006</v>
      </c>
      <c r="N2177" s="228">
        <f t="shared" si="104"/>
        <v>7757707.8438561698</v>
      </c>
      <c r="O2177" s="59" t="e">
        <f>VLOOKUP(class[[#This Row],[hwycov_id]],check!$A$2:$P$26,16,FALSE)</f>
        <v>#N/A</v>
      </c>
      <c r="P2177" s="59">
        <v>2201</v>
      </c>
      <c r="Q2177" s="304">
        <f>ROUND(class[[#This Row],[count]],-3)</f>
        <v>12000</v>
      </c>
      <c r="R2177" s="321">
        <f>VLOOKUP(class[[#This Row],[count_rd]],caltran!$J$2:$P$182,7,FALSE)</f>
        <v>8010</v>
      </c>
      <c r="S2177" s="321">
        <f>VLOOKUP(class[[#This Row],[count_rd]],caltran!$J$2:$P$182,6,FALSE)</f>
        <v>15990</v>
      </c>
      <c r="T2177" s="59">
        <f>IF(AND(class[[#This Row],[flow]]&gt;=class[[#This Row],[low]], class[[#This Row],[flow]]&lt;=class[[#This Row],[high]]),1,0)</f>
        <v>1</v>
      </c>
    </row>
    <row r="2178" spans="1:20">
      <c r="A2178" s="59">
        <v>4425</v>
      </c>
      <c r="B2178" s="59">
        <v>5</v>
      </c>
      <c r="C2178" s="59">
        <v>1</v>
      </c>
      <c r="D2178" s="59">
        <v>2</v>
      </c>
      <c r="E2178" s="59" t="s">
        <v>82</v>
      </c>
      <c r="F2178" s="59">
        <v>4</v>
      </c>
      <c r="G2178" s="227">
        <v>1</v>
      </c>
      <c r="H2178" s="227">
        <v>2</v>
      </c>
      <c r="I2178" s="227">
        <v>14</v>
      </c>
      <c r="J2178" s="59">
        <v>12133</v>
      </c>
      <c r="K2178" s="78">
        <f>VLOOKUP(class[[#This Row],[hwycov_id]],flow[[hwycov_id]:[flow_day]],2,FALSE)</f>
        <v>14422.149462000001</v>
      </c>
      <c r="L2178" s="229">
        <f t="shared" ref="L2178:L2241" si="105">K2178/J2178-1</f>
        <v>0.18867134772933336</v>
      </c>
      <c r="M2178" s="228">
        <f t="shared" ref="M2178:M2241" si="106">K2178-J2178</f>
        <v>2289.1494620000012</v>
      </c>
      <c r="N2178" s="228">
        <f t="shared" ref="N2178:N2241" si="107">POWER(M2178,2)</f>
        <v>5240205.2593748951</v>
      </c>
      <c r="O2178" s="59" t="e">
        <f>VLOOKUP(class[[#This Row],[hwycov_id]],check!$A$2:$P$26,16,FALSE)</f>
        <v>#N/A</v>
      </c>
      <c r="P2178" s="59">
        <v>2202</v>
      </c>
      <c r="Q2178" s="304">
        <f>ROUND(class[[#This Row],[count]],-3)</f>
        <v>12000</v>
      </c>
      <c r="R2178" s="321">
        <f>VLOOKUP(class[[#This Row],[count_rd]],caltran!$J$2:$P$182,7,FALSE)</f>
        <v>8010</v>
      </c>
      <c r="S2178" s="321">
        <f>VLOOKUP(class[[#This Row],[count_rd]],caltran!$J$2:$P$182,6,FALSE)</f>
        <v>15990</v>
      </c>
      <c r="T2178" s="59">
        <f>IF(AND(class[[#This Row],[flow]]&gt;=class[[#This Row],[low]], class[[#This Row],[flow]]&lt;=class[[#This Row],[high]]),1,0)</f>
        <v>1</v>
      </c>
    </row>
    <row r="2179" spans="1:20">
      <c r="A2179" s="59">
        <v>14174</v>
      </c>
      <c r="B2179" s="59">
        <v>5</v>
      </c>
      <c r="C2179" s="59">
        <v>1</v>
      </c>
      <c r="D2179" s="59">
        <v>2</v>
      </c>
      <c r="E2179" s="59" t="s">
        <v>82</v>
      </c>
      <c r="F2179" s="59">
        <v>4</v>
      </c>
      <c r="G2179" s="227">
        <v>1</v>
      </c>
      <c r="H2179" s="227">
        <v>2</v>
      </c>
      <c r="I2179" s="227">
        <v>14</v>
      </c>
      <c r="J2179" s="59">
        <v>12147</v>
      </c>
      <c r="K2179" s="78">
        <f>VLOOKUP(class[[#This Row],[hwycov_id]],flow[[hwycov_id]:[flow_day]],2,FALSE)</f>
        <v>6211.3951590000006</v>
      </c>
      <c r="L2179" s="229">
        <f t="shared" si="105"/>
        <v>-0.48864780118547779</v>
      </c>
      <c r="M2179" s="228">
        <f t="shared" si="106"/>
        <v>-5935.6048409999994</v>
      </c>
      <c r="N2179" s="228">
        <f t="shared" si="107"/>
        <v>35231404.828502625</v>
      </c>
      <c r="O2179" s="59" t="e">
        <f>VLOOKUP(class[[#This Row],[hwycov_id]],check!$A$2:$P$26,16,FALSE)</f>
        <v>#N/A</v>
      </c>
      <c r="P2179" s="59">
        <v>2203</v>
      </c>
      <c r="Q2179" s="304">
        <f>ROUND(class[[#This Row],[count]],-3)</f>
        <v>12000</v>
      </c>
      <c r="R2179" s="321">
        <f>VLOOKUP(class[[#This Row],[count_rd]],caltran!$J$2:$P$182,7,FALSE)</f>
        <v>8010</v>
      </c>
      <c r="S2179" s="321">
        <f>VLOOKUP(class[[#This Row],[count_rd]],caltran!$J$2:$P$182,6,FALSE)</f>
        <v>15990</v>
      </c>
      <c r="T2179" s="59">
        <f>IF(AND(class[[#This Row],[flow]]&gt;=class[[#This Row],[low]], class[[#This Row],[flow]]&lt;=class[[#This Row],[high]]),1,0)</f>
        <v>0</v>
      </c>
    </row>
    <row r="2180" spans="1:20">
      <c r="A2180" s="59">
        <v>11809</v>
      </c>
      <c r="B2180" s="59">
        <v>5</v>
      </c>
      <c r="C2180" s="59">
        <v>1</v>
      </c>
      <c r="D2180" s="59">
        <v>2</v>
      </c>
      <c r="E2180" s="59" t="s">
        <v>82</v>
      </c>
      <c r="F2180" s="59">
        <v>4</v>
      </c>
      <c r="G2180" s="227">
        <v>1</v>
      </c>
      <c r="H2180" s="227">
        <v>5</v>
      </c>
      <c r="I2180" s="227">
        <v>19</v>
      </c>
      <c r="J2180" s="59">
        <v>12500</v>
      </c>
      <c r="K2180" s="78">
        <f>VLOOKUP(class[[#This Row],[hwycov_id]],flow[[hwycov_id]:[flow_day]],2,FALSE)</f>
        <v>6927.7053910000004</v>
      </c>
      <c r="L2180" s="229">
        <f t="shared" si="105"/>
        <v>-0.44578356871999991</v>
      </c>
      <c r="M2180" s="228">
        <f t="shared" si="106"/>
        <v>-5572.2946089999996</v>
      </c>
      <c r="N2180" s="228">
        <f t="shared" si="107"/>
        <v>31050467.209490459</v>
      </c>
      <c r="O2180" s="59" t="e">
        <f>VLOOKUP(class[[#This Row],[hwycov_id]],check!$A$2:$P$26,16,FALSE)</f>
        <v>#N/A</v>
      </c>
      <c r="P2180" s="59">
        <v>2204</v>
      </c>
      <c r="Q2180" s="304">
        <f>ROUND(class[[#This Row],[count]],-3)</f>
        <v>13000</v>
      </c>
      <c r="R2180" s="321">
        <f>VLOOKUP(class[[#This Row],[count_rd]],caltran!$J$2:$P$182,7,FALSE)</f>
        <v>8775</v>
      </c>
      <c r="S2180" s="321">
        <f>VLOOKUP(class[[#This Row],[count_rd]],caltran!$J$2:$P$182,6,FALSE)</f>
        <v>17225</v>
      </c>
      <c r="T2180" s="59">
        <f>IF(AND(class[[#This Row],[flow]]&gt;=class[[#This Row],[low]], class[[#This Row],[flow]]&lt;=class[[#This Row],[high]]),1,0)</f>
        <v>0</v>
      </c>
    </row>
    <row r="2181" spans="1:20">
      <c r="A2181" s="59">
        <v>379</v>
      </c>
      <c r="B2181" s="59">
        <v>5</v>
      </c>
      <c r="C2181" s="59">
        <v>1</v>
      </c>
      <c r="D2181" s="59">
        <v>1</v>
      </c>
      <c r="E2181" s="59" t="s">
        <v>82</v>
      </c>
      <c r="F2181" s="59">
        <v>4</v>
      </c>
      <c r="G2181" s="227">
        <v>1</v>
      </c>
      <c r="H2181" s="227">
        <v>2</v>
      </c>
      <c r="I2181" s="227">
        <v>14</v>
      </c>
      <c r="J2181" s="59">
        <v>12838</v>
      </c>
      <c r="K2181" s="78">
        <f>VLOOKUP(class[[#This Row],[hwycov_id]],flow[[hwycov_id]:[flow_day]],2,FALSE)</f>
        <v>8710.8340769999995</v>
      </c>
      <c r="L2181" s="229">
        <f t="shared" si="105"/>
        <v>-0.32148044267019793</v>
      </c>
      <c r="M2181" s="228">
        <f t="shared" si="106"/>
        <v>-4127.1659230000005</v>
      </c>
      <c r="N2181" s="228">
        <f t="shared" si="107"/>
        <v>17033498.555972446</v>
      </c>
      <c r="O2181" s="59" t="e">
        <f>VLOOKUP(class[[#This Row],[hwycov_id]],check!$A$2:$P$26,16,FALSE)</f>
        <v>#N/A</v>
      </c>
      <c r="P2181" s="59">
        <v>2205</v>
      </c>
      <c r="Q2181" s="304">
        <f>ROUND(class[[#This Row],[count]],-3)</f>
        <v>13000</v>
      </c>
      <c r="R2181" s="321">
        <f>VLOOKUP(class[[#This Row],[count_rd]],caltran!$J$2:$P$182,7,FALSE)</f>
        <v>8775</v>
      </c>
      <c r="S2181" s="321">
        <f>VLOOKUP(class[[#This Row],[count_rd]],caltran!$J$2:$P$182,6,FALSE)</f>
        <v>17225</v>
      </c>
      <c r="T2181" s="59">
        <f>IF(AND(class[[#This Row],[flow]]&gt;=class[[#This Row],[low]], class[[#This Row],[flow]]&lt;=class[[#This Row],[high]]),1,0)</f>
        <v>0</v>
      </c>
    </row>
    <row r="2182" spans="1:20">
      <c r="A2182" s="59">
        <v>5754</v>
      </c>
      <c r="B2182" s="59">
        <v>5</v>
      </c>
      <c r="C2182" s="59">
        <v>1</v>
      </c>
      <c r="D2182" s="59">
        <v>2</v>
      </c>
      <c r="E2182" s="59" t="s">
        <v>82</v>
      </c>
      <c r="F2182" s="59">
        <v>4</v>
      </c>
      <c r="G2182" s="227">
        <v>1</v>
      </c>
      <c r="H2182" s="227">
        <v>7</v>
      </c>
      <c r="I2182" s="227">
        <v>19</v>
      </c>
      <c r="J2182" s="59">
        <v>12900</v>
      </c>
      <c r="K2182" s="78">
        <f>VLOOKUP(class[[#This Row],[hwycov_id]],flow[[hwycov_id]:[flow_day]],2,FALSE)</f>
        <v>6823.541389</v>
      </c>
      <c r="L2182" s="229">
        <f t="shared" si="105"/>
        <v>-0.47104330317829457</v>
      </c>
      <c r="M2182" s="228">
        <f t="shared" si="106"/>
        <v>-6076.458611</v>
      </c>
      <c r="N2182" s="228">
        <f t="shared" si="107"/>
        <v>36923349.251196049</v>
      </c>
      <c r="O2182" s="59" t="e">
        <f>VLOOKUP(class[[#This Row],[hwycov_id]],check!$A$2:$P$26,16,FALSE)</f>
        <v>#N/A</v>
      </c>
      <c r="P2182" s="59">
        <v>2206</v>
      </c>
      <c r="Q2182" s="304">
        <f>ROUND(class[[#This Row],[count]],-3)</f>
        <v>13000</v>
      </c>
      <c r="R2182" s="321">
        <f>VLOOKUP(class[[#This Row],[count_rd]],caltran!$J$2:$P$182,7,FALSE)</f>
        <v>8775</v>
      </c>
      <c r="S2182" s="321">
        <f>VLOOKUP(class[[#This Row],[count_rd]],caltran!$J$2:$P$182,6,FALSE)</f>
        <v>17225</v>
      </c>
      <c r="T2182" s="59">
        <f>IF(AND(class[[#This Row],[flow]]&gt;=class[[#This Row],[low]], class[[#This Row],[flow]]&lt;=class[[#This Row],[high]]),1,0)</f>
        <v>0</v>
      </c>
    </row>
    <row r="2183" spans="1:20">
      <c r="A2183" s="59">
        <v>20948</v>
      </c>
      <c r="B2183" s="59">
        <v>5</v>
      </c>
      <c r="C2183" s="59">
        <v>1</v>
      </c>
      <c r="D2183" s="59">
        <v>2</v>
      </c>
      <c r="E2183" s="59" t="s">
        <v>82</v>
      </c>
      <c r="F2183" s="59">
        <v>4</v>
      </c>
      <c r="G2183" s="227">
        <v>1</v>
      </c>
      <c r="H2183" s="227">
        <v>3</v>
      </c>
      <c r="I2183" s="227">
        <v>14</v>
      </c>
      <c r="J2183" s="59">
        <v>13661</v>
      </c>
      <c r="K2183" s="78">
        <f>VLOOKUP(class[[#This Row],[hwycov_id]],flow[[hwycov_id]:[flow_day]],2,FALSE)</f>
        <v>13124.365493000001</v>
      </c>
      <c r="L2183" s="229">
        <f t="shared" si="105"/>
        <v>-3.9282227289363814E-2</v>
      </c>
      <c r="M2183" s="228">
        <f t="shared" si="106"/>
        <v>-536.63450699999885</v>
      </c>
      <c r="N2183" s="228">
        <f t="shared" si="107"/>
        <v>287976.59410313179</v>
      </c>
      <c r="O2183" s="59" t="e">
        <f>VLOOKUP(class[[#This Row],[hwycov_id]],check!$A$2:$P$26,16,FALSE)</f>
        <v>#N/A</v>
      </c>
      <c r="P2183" s="59">
        <v>2207</v>
      </c>
      <c r="Q2183" s="304">
        <f>ROUND(class[[#This Row],[count]],-3)</f>
        <v>14000</v>
      </c>
      <c r="R2183" s="321">
        <f>VLOOKUP(class[[#This Row],[count_rd]],caltran!$J$2:$P$182,7,FALSE)</f>
        <v>9618</v>
      </c>
      <c r="S2183" s="321">
        <f>VLOOKUP(class[[#This Row],[count_rd]],caltran!$J$2:$P$182,6,FALSE)</f>
        <v>18382</v>
      </c>
      <c r="T2183" s="59">
        <f>IF(AND(class[[#This Row],[flow]]&gt;=class[[#This Row],[low]], class[[#This Row],[flow]]&lt;=class[[#This Row],[high]]),1,0)</f>
        <v>1</v>
      </c>
    </row>
    <row r="2184" spans="1:20">
      <c r="A2184" s="59">
        <v>17202</v>
      </c>
      <c r="B2184" s="59">
        <v>5</v>
      </c>
      <c r="C2184" s="59">
        <v>1</v>
      </c>
      <c r="D2184" s="59">
        <v>2</v>
      </c>
      <c r="E2184" s="59" t="s">
        <v>82</v>
      </c>
      <c r="F2184" s="59">
        <v>4</v>
      </c>
      <c r="G2184" s="227">
        <v>1</v>
      </c>
      <c r="H2184" s="227">
        <v>3</v>
      </c>
      <c r="I2184" s="227">
        <v>14</v>
      </c>
      <c r="J2184" s="59">
        <v>13953</v>
      </c>
      <c r="K2184" s="78">
        <f>VLOOKUP(class[[#This Row],[hwycov_id]],flow[[hwycov_id]:[flow_day]],2,FALSE)</f>
        <v>16239.863433999999</v>
      </c>
      <c r="L2184" s="229">
        <f t="shared" si="105"/>
        <v>0.16389761585322149</v>
      </c>
      <c r="M2184" s="228">
        <f t="shared" si="106"/>
        <v>2286.863433999999</v>
      </c>
      <c r="N2184" s="228">
        <f t="shared" si="107"/>
        <v>5229744.3657662673</v>
      </c>
      <c r="O2184" s="59" t="e">
        <f>VLOOKUP(class[[#This Row],[hwycov_id]],check!$A$2:$P$26,16,FALSE)</f>
        <v>#N/A</v>
      </c>
      <c r="P2184" s="59">
        <v>2208</v>
      </c>
      <c r="Q2184" s="304">
        <f>ROUND(class[[#This Row],[count]],-3)</f>
        <v>14000</v>
      </c>
      <c r="R2184" s="321">
        <f>VLOOKUP(class[[#This Row],[count_rd]],caltran!$J$2:$P$182,7,FALSE)</f>
        <v>9618</v>
      </c>
      <c r="S2184" s="321">
        <f>VLOOKUP(class[[#This Row],[count_rd]],caltran!$J$2:$P$182,6,FALSE)</f>
        <v>18382</v>
      </c>
      <c r="T2184" s="59">
        <f>IF(AND(class[[#This Row],[flow]]&gt;=class[[#This Row],[low]], class[[#This Row],[flow]]&lt;=class[[#This Row],[high]]),1,0)</f>
        <v>1</v>
      </c>
    </row>
    <row r="2185" spans="1:20">
      <c r="A2185" s="59">
        <v>8898</v>
      </c>
      <c r="B2185" s="59">
        <v>5</v>
      </c>
      <c r="C2185" s="59">
        <v>1</v>
      </c>
      <c r="D2185" s="59">
        <v>2</v>
      </c>
      <c r="E2185" s="59" t="s">
        <v>82</v>
      </c>
      <c r="F2185" s="59">
        <v>4</v>
      </c>
      <c r="G2185" s="227">
        <v>1</v>
      </c>
      <c r="H2185" s="227">
        <v>3</v>
      </c>
      <c r="I2185" s="227">
        <v>14</v>
      </c>
      <c r="J2185" s="59">
        <v>14158</v>
      </c>
      <c r="K2185" s="78">
        <f>VLOOKUP(class[[#This Row],[hwycov_id]],flow[[hwycov_id]:[flow_day]],2,FALSE)</f>
        <v>19370.437347999999</v>
      </c>
      <c r="L2185" s="229">
        <f t="shared" si="105"/>
        <v>0.36816198248340148</v>
      </c>
      <c r="M2185" s="228">
        <f t="shared" si="106"/>
        <v>5212.4373479999995</v>
      </c>
      <c r="N2185" s="228">
        <f t="shared" si="107"/>
        <v>27169503.106825266</v>
      </c>
      <c r="O2185" s="59" t="e">
        <f>VLOOKUP(class[[#This Row],[hwycov_id]],check!$A$2:$P$26,16,FALSE)</f>
        <v>#N/A</v>
      </c>
      <c r="P2185" s="59">
        <v>2209</v>
      </c>
      <c r="Q2185" s="304">
        <f>ROUND(class[[#This Row],[count]],-3)</f>
        <v>14000</v>
      </c>
      <c r="R2185" s="321">
        <f>VLOOKUP(class[[#This Row],[count_rd]],caltran!$J$2:$P$182,7,FALSE)</f>
        <v>9618</v>
      </c>
      <c r="S2185" s="321">
        <f>VLOOKUP(class[[#This Row],[count_rd]],caltran!$J$2:$P$182,6,FALSE)</f>
        <v>18382</v>
      </c>
      <c r="T2185" s="59">
        <f>IF(AND(class[[#This Row],[flow]]&gt;=class[[#This Row],[low]], class[[#This Row],[flow]]&lt;=class[[#This Row],[high]]),1,0)</f>
        <v>0</v>
      </c>
    </row>
    <row r="2186" spans="1:20">
      <c r="A2186" s="59">
        <v>7279</v>
      </c>
      <c r="B2186" s="59">
        <v>5</v>
      </c>
      <c r="C2186" s="59">
        <v>1</v>
      </c>
      <c r="D2186" s="59">
        <v>2</v>
      </c>
      <c r="E2186" s="59" t="s">
        <v>82</v>
      </c>
      <c r="F2186" s="59">
        <v>4</v>
      </c>
      <c r="G2186" s="227">
        <v>1</v>
      </c>
      <c r="H2186" s="227">
        <v>6</v>
      </c>
      <c r="I2186" s="227">
        <v>12</v>
      </c>
      <c r="J2186" s="59">
        <v>15100</v>
      </c>
      <c r="K2186" s="78">
        <f>VLOOKUP(class[[#This Row],[hwycov_id]],flow[[hwycov_id]:[flow_day]],2,FALSE)</f>
        <v>4539.200433</v>
      </c>
      <c r="L2186" s="229">
        <f t="shared" si="105"/>
        <v>-0.69939069980132451</v>
      </c>
      <c r="M2186" s="228">
        <f t="shared" si="106"/>
        <v>-10560.799567</v>
      </c>
      <c r="N2186" s="228">
        <f t="shared" si="107"/>
        <v>111530487.49434739</v>
      </c>
      <c r="O2186" s="59" t="e">
        <f>VLOOKUP(class[[#This Row],[hwycov_id]],check!$A$2:$P$26,16,FALSE)</f>
        <v>#N/A</v>
      </c>
      <c r="P2186" s="59">
        <v>2210</v>
      </c>
      <c r="Q2186" s="304">
        <f>ROUND(class[[#This Row],[count]],-3)</f>
        <v>15000</v>
      </c>
      <c r="R2186" s="321">
        <f>VLOOKUP(class[[#This Row],[count_rd]],caltran!$J$2:$P$182,7,FALSE)</f>
        <v>10455.000000000002</v>
      </c>
      <c r="S2186" s="321">
        <f>VLOOKUP(class[[#This Row],[count_rd]],caltran!$J$2:$P$182,6,FALSE)</f>
        <v>19545</v>
      </c>
      <c r="T2186" s="59">
        <f>IF(AND(class[[#This Row],[flow]]&gt;=class[[#This Row],[low]], class[[#This Row],[flow]]&lt;=class[[#This Row],[high]]),1,0)</f>
        <v>0</v>
      </c>
    </row>
    <row r="2187" spans="1:20">
      <c r="A2187" s="59">
        <v>14609</v>
      </c>
      <c r="B2187" s="59">
        <v>5</v>
      </c>
      <c r="C2187" s="59">
        <v>1</v>
      </c>
      <c r="D2187" s="59">
        <v>2</v>
      </c>
      <c r="E2187" s="59" t="s">
        <v>82</v>
      </c>
      <c r="F2187" s="59">
        <v>4</v>
      </c>
      <c r="G2187" s="227">
        <v>1</v>
      </c>
      <c r="H2187" s="227">
        <v>2</v>
      </c>
      <c r="I2187" s="227">
        <v>14</v>
      </c>
      <c r="J2187" s="59">
        <v>16206</v>
      </c>
      <c r="K2187" s="78">
        <f>VLOOKUP(class[[#This Row],[hwycov_id]],flow[[hwycov_id]:[flow_day]],2,FALSE)</f>
        <v>17634.435027</v>
      </c>
      <c r="L2187" s="229">
        <f t="shared" si="105"/>
        <v>8.8142356349500073E-2</v>
      </c>
      <c r="M2187" s="228">
        <f t="shared" si="106"/>
        <v>1428.4350269999995</v>
      </c>
      <c r="N2187" s="228">
        <f t="shared" si="107"/>
        <v>2040426.6263604893</v>
      </c>
      <c r="O2187" s="59" t="e">
        <f>VLOOKUP(class[[#This Row],[hwycov_id]],check!$A$2:$P$26,16,FALSE)</f>
        <v>#N/A</v>
      </c>
      <c r="P2187" s="59">
        <v>2211</v>
      </c>
      <c r="Q2187" s="304">
        <f>ROUND(class[[#This Row],[count]],-3)</f>
        <v>16000</v>
      </c>
      <c r="R2187" s="321">
        <f>VLOOKUP(class[[#This Row],[count_rd]],caltran!$J$2:$P$182,7,FALSE)</f>
        <v>11296</v>
      </c>
      <c r="S2187" s="321">
        <f>VLOOKUP(class[[#This Row],[count_rd]],caltran!$J$2:$P$182,6,FALSE)</f>
        <v>20704</v>
      </c>
      <c r="T2187" s="59">
        <f>IF(AND(class[[#This Row],[flow]]&gt;=class[[#This Row],[low]], class[[#This Row],[flow]]&lt;=class[[#This Row],[high]]),1,0)</f>
        <v>1</v>
      </c>
    </row>
    <row r="2188" spans="1:20">
      <c r="A2188" s="59">
        <v>2785</v>
      </c>
      <c r="B2188" s="59">
        <v>5</v>
      </c>
      <c r="C2188" s="59">
        <v>1</v>
      </c>
      <c r="D2188" s="59">
        <v>2</v>
      </c>
      <c r="E2188" s="59" t="s">
        <v>82</v>
      </c>
      <c r="F2188" s="59">
        <v>4</v>
      </c>
      <c r="G2188" s="227">
        <v>1</v>
      </c>
      <c r="H2188" s="227">
        <v>2</v>
      </c>
      <c r="I2188" s="227">
        <v>14</v>
      </c>
      <c r="J2188" s="59">
        <v>18324</v>
      </c>
      <c r="K2188" s="78">
        <f>VLOOKUP(class[[#This Row],[hwycov_id]],flow[[hwycov_id]:[flow_day]],2,FALSE)</f>
        <v>20233.822067000001</v>
      </c>
      <c r="L2188" s="229">
        <f t="shared" si="105"/>
        <v>0.10422517283344246</v>
      </c>
      <c r="M2188" s="228">
        <f t="shared" si="106"/>
        <v>1909.822067000001</v>
      </c>
      <c r="N2188" s="228">
        <f t="shared" si="107"/>
        <v>3647420.3276001564</v>
      </c>
      <c r="O2188" s="59" t="e">
        <f>VLOOKUP(class[[#This Row],[hwycov_id]],check!$A$2:$P$26,16,FALSE)</f>
        <v>#N/A</v>
      </c>
      <c r="P2188" s="59">
        <v>2212</v>
      </c>
      <c r="Q2188" s="304">
        <f>ROUND(class[[#This Row],[count]],-3)</f>
        <v>18000</v>
      </c>
      <c r="R2188" s="321">
        <f>VLOOKUP(class[[#This Row],[count_rd]],caltran!$J$2:$P$182,7,FALSE)</f>
        <v>12852</v>
      </c>
      <c r="S2188" s="321">
        <f>VLOOKUP(class[[#This Row],[count_rd]],caltran!$J$2:$P$182,6,FALSE)</f>
        <v>23148</v>
      </c>
      <c r="T2188" s="59">
        <f>IF(AND(class[[#This Row],[flow]]&gt;=class[[#This Row],[low]], class[[#This Row],[flow]]&lt;=class[[#This Row],[high]]),1,0)</f>
        <v>1</v>
      </c>
    </row>
    <row r="2189" spans="1:20">
      <c r="A2189" s="59">
        <v>9548</v>
      </c>
      <c r="B2189" s="59">
        <v>5</v>
      </c>
      <c r="C2189" s="59">
        <v>1</v>
      </c>
      <c r="D2189" s="59">
        <v>2</v>
      </c>
      <c r="E2189" s="59" t="s">
        <v>82</v>
      </c>
      <c r="F2189" s="59">
        <v>4</v>
      </c>
      <c r="G2189" s="227">
        <v>2</v>
      </c>
      <c r="H2189" s="227">
        <v>2</v>
      </c>
      <c r="I2189" s="227">
        <v>14</v>
      </c>
      <c r="J2189" s="59">
        <v>21284</v>
      </c>
      <c r="K2189" s="78">
        <f>VLOOKUP(class[[#This Row],[hwycov_id]],flow[[hwycov_id]:[flow_day]],2,FALSE)</f>
        <v>22057.077742999998</v>
      </c>
      <c r="L2189" s="229">
        <f t="shared" si="105"/>
        <v>3.6322013860176527E-2</v>
      </c>
      <c r="M2189" s="228">
        <f t="shared" si="106"/>
        <v>773.07774299999801</v>
      </c>
      <c r="N2189" s="228">
        <f t="shared" si="107"/>
        <v>597649.19672197092</v>
      </c>
      <c r="O2189" s="59" t="e">
        <f>VLOOKUP(class[[#This Row],[hwycov_id]],check!$A$2:$P$26,16,FALSE)</f>
        <v>#N/A</v>
      </c>
      <c r="P2189" s="59">
        <v>2213</v>
      </c>
      <c r="Q2189" s="304">
        <f>ROUND(class[[#This Row],[count]],-3)</f>
        <v>21000</v>
      </c>
      <c r="R2189" s="321">
        <f>VLOOKUP(class[[#This Row],[count_rd]],caltran!$J$2:$P$182,7,FALSE)</f>
        <v>15330</v>
      </c>
      <c r="S2189" s="321">
        <f>VLOOKUP(class[[#This Row],[count_rd]],caltran!$J$2:$P$182,6,FALSE)</f>
        <v>26670</v>
      </c>
      <c r="T2189" s="59">
        <f>IF(AND(class[[#This Row],[flow]]&gt;=class[[#This Row],[low]], class[[#This Row],[flow]]&lt;=class[[#This Row],[high]]),1,0)</f>
        <v>1</v>
      </c>
    </row>
    <row r="2190" spans="1:20">
      <c r="A2190" s="59">
        <v>11635</v>
      </c>
      <c r="B2190" s="59">
        <v>5</v>
      </c>
      <c r="C2190" s="59">
        <v>1</v>
      </c>
      <c r="D2190" s="59">
        <v>2</v>
      </c>
      <c r="E2190" s="59" t="s">
        <v>82</v>
      </c>
      <c r="F2190" s="59">
        <v>4</v>
      </c>
      <c r="G2190" s="227">
        <v>3</v>
      </c>
      <c r="H2190" s="227">
        <v>2</v>
      </c>
      <c r="I2190" s="227">
        <v>14</v>
      </c>
      <c r="J2190" s="59">
        <v>37557</v>
      </c>
      <c r="K2190" s="78">
        <f>VLOOKUP(class[[#This Row],[hwycov_id]],flow[[hwycov_id]:[flow_day]],2,FALSE)</f>
        <v>32808.757750999997</v>
      </c>
      <c r="L2190" s="229">
        <f t="shared" si="105"/>
        <v>-0.12642762331922153</v>
      </c>
      <c r="M2190" s="228">
        <f t="shared" si="106"/>
        <v>-4748.2422490000026</v>
      </c>
      <c r="N2190" s="228">
        <f t="shared" si="107"/>
        <v>22545804.455188602</v>
      </c>
      <c r="O2190" s="59" t="e">
        <f>VLOOKUP(class[[#This Row],[hwycov_id]],check!$A$2:$P$26,16,FALSE)</f>
        <v>#N/A</v>
      </c>
      <c r="P2190" s="59">
        <v>2214</v>
      </c>
      <c r="Q2190" s="304">
        <f>ROUND(class[[#This Row],[count]],-3)</f>
        <v>38000</v>
      </c>
      <c r="R2190" s="321">
        <f>VLOOKUP(class[[#This Row],[count_rd]],caltran!$J$2:$P$182,7,FALSE)</f>
        <v>29488</v>
      </c>
      <c r="S2190" s="321">
        <f>VLOOKUP(class[[#This Row],[count_rd]],caltran!$J$2:$P$182,6,FALSE)</f>
        <v>46512</v>
      </c>
      <c r="T2190" s="59">
        <f>IF(AND(class[[#This Row],[flow]]&gt;=class[[#This Row],[low]], class[[#This Row],[flow]]&lt;=class[[#This Row],[high]]),1,0)</f>
        <v>1</v>
      </c>
    </row>
    <row r="2191" spans="1:20">
      <c r="A2191" s="59">
        <v>6819</v>
      </c>
      <c r="B2191" s="59">
        <v>6</v>
      </c>
      <c r="C2191" s="59">
        <v>1</v>
      </c>
      <c r="D2191" s="59">
        <v>2</v>
      </c>
      <c r="E2191" s="59" t="s">
        <v>82</v>
      </c>
      <c r="F2191" s="59">
        <v>4</v>
      </c>
      <c r="G2191" s="227">
        <v>0</v>
      </c>
      <c r="H2191" s="227">
        <v>7</v>
      </c>
      <c r="I2191" s="227">
        <v>19</v>
      </c>
      <c r="J2191" s="59">
        <v>400</v>
      </c>
      <c r="K2191" s="78">
        <f>VLOOKUP(class[[#This Row],[hwycov_id]],flow[[hwycov_id]:[flow_day]],2,FALSE)</f>
        <v>203.81510700000001</v>
      </c>
      <c r="L2191" s="229">
        <f t="shared" si="105"/>
        <v>-0.49046223249999998</v>
      </c>
      <c r="M2191" s="228">
        <f t="shared" si="106"/>
        <v>-196.18489299999999</v>
      </c>
      <c r="N2191" s="228">
        <f t="shared" si="107"/>
        <v>38488.512241421442</v>
      </c>
      <c r="O2191" s="59" t="e">
        <f>VLOOKUP(class[[#This Row],[hwycov_id]],check!$A$2:$P$26,16,FALSE)</f>
        <v>#N/A</v>
      </c>
      <c r="P2191" s="59">
        <v>2215</v>
      </c>
      <c r="Q2191" s="304">
        <f>ROUND(class[[#This Row],[count]],-3)</f>
        <v>0</v>
      </c>
      <c r="R2191" s="321">
        <f>VLOOKUP(class[[#This Row],[count_rd]],caltran!$J$2:$P$182,7,FALSE)</f>
        <v>0</v>
      </c>
      <c r="S2191" s="321">
        <f>VLOOKUP(class[[#This Row],[count_rd]],caltran!$J$2:$P$182,6,FALSE)</f>
        <v>0</v>
      </c>
      <c r="T2191" s="59">
        <f>IF(AND(class[[#This Row],[flow]]&gt;=class[[#This Row],[low]], class[[#This Row],[flow]]&lt;=class[[#This Row],[high]]),1,0)</f>
        <v>0</v>
      </c>
    </row>
    <row r="2192" spans="1:20">
      <c r="A2192" s="59">
        <v>30944</v>
      </c>
      <c r="B2192" s="59">
        <v>6</v>
      </c>
      <c r="C2192" s="59">
        <v>1</v>
      </c>
      <c r="D2192" s="59">
        <v>2</v>
      </c>
      <c r="E2192" s="59" t="s">
        <v>82</v>
      </c>
      <c r="F2192" s="59">
        <v>4</v>
      </c>
      <c r="G2192" s="227">
        <v>0</v>
      </c>
      <c r="H2192" s="227">
        <v>7</v>
      </c>
      <c r="I2192" s="227">
        <v>19</v>
      </c>
      <c r="J2192" s="59">
        <v>800</v>
      </c>
      <c r="K2192" s="78">
        <f>VLOOKUP(class[[#This Row],[hwycov_id]],flow[[hwycov_id]:[flow_day]],2,FALSE)</f>
        <v>593.06536300000005</v>
      </c>
      <c r="L2192" s="229">
        <f t="shared" si="105"/>
        <v>-0.25866829624999998</v>
      </c>
      <c r="M2192" s="228">
        <f t="shared" si="106"/>
        <v>-206.93463699999995</v>
      </c>
      <c r="N2192" s="228">
        <f t="shared" si="107"/>
        <v>42821.94399032175</v>
      </c>
      <c r="O2192" s="59" t="e">
        <f>VLOOKUP(class[[#This Row],[hwycov_id]],check!$A$2:$P$26,16,FALSE)</f>
        <v>#N/A</v>
      </c>
      <c r="P2192" s="59">
        <v>2216</v>
      </c>
      <c r="Q2192" s="304">
        <f>ROUND(class[[#This Row],[count]],-3)</f>
        <v>1000</v>
      </c>
      <c r="R2192" s="321">
        <f>VLOOKUP(class[[#This Row],[count_rd]],caltran!$J$2:$P$182,7,FALSE)</f>
        <v>370</v>
      </c>
      <c r="S2192" s="321">
        <f>VLOOKUP(class[[#This Row],[count_rd]],caltran!$J$2:$P$182,6,FALSE)</f>
        <v>1630</v>
      </c>
      <c r="T2192" s="59">
        <f>IF(AND(class[[#This Row],[flow]]&gt;=class[[#This Row],[low]], class[[#This Row],[flow]]&lt;=class[[#This Row],[high]]),1,0)</f>
        <v>1</v>
      </c>
    </row>
    <row r="2193" spans="1:20">
      <c r="A2193" s="59">
        <v>29794</v>
      </c>
      <c r="B2193" s="59">
        <v>6</v>
      </c>
      <c r="C2193" s="59">
        <v>1</v>
      </c>
      <c r="D2193" s="59">
        <v>2</v>
      </c>
      <c r="E2193" s="59" t="s">
        <v>82</v>
      </c>
      <c r="F2193" s="59">
        <v>4</v>
      </c>
      <c r="G2193" s="227">
        <v>0</v>
      </c>
      <c r="H2193" s="227">
        <v>8</v>
      </c>
      <c r="I2193" s="227">
        <v>19</v>
      </c>
      <c r="J2193" s="59">
        <v>800</v>
      </c>
      <c r="K2193" s="78">
        <f>VLOOKUP(class[[#This Row],[hwycov_id]],flow[[hwycov_id]:[flow_day]],2,FALSE)</f>
        <v>763.547012</v>
      </c>
      <c r="L2193" s="229">
        <f t="shared" si="105"/>
        <v>-4.556623500000001E-2</v>
      </c>
      <c r="M2193" s="228">
        <f t="shared" si="106"/>
        <v>-36.452988000000005</v>
      </c>
      <c r="N2193" s="228">
        <f t="shared" si="107"/>
        <v>1328.8203341281444</v>
      </c>
      <c r="O2193" s="59" t="e">
        <f>VLOOKUP(class[[#This Row],[hwycov_id]],check!$A$2:$P$26,16,FALSE)</f>
        <v>#N/A</v>
      </c>
      <c r="P2193" s="59">
        <v>2217</v>
      </c>
      <c r="Q2193" s="304">
        <f>ROUND(class[[#This Row],[count]],-3)</f>
        <v>1000</v>
      </c>
      <c r="R2193" s="321">
        <f>VLOOKUP(class[[#This Row],[count_rd]],caltran!$J$2:$P$182,7,FALSE)</f>
        <v>370</v>
      </c>
      <c r="S2193" s="321">
        <f>VLOOKUP(class[[#This Row],[count_rd]],caltran!$J$2:$P$182,6,FALSE)</f>
        <v>1630</v>
      </c>
      <c r="T2193" s="59">
        <f>IF(AND(class[[#This Row],[flow]]&gt;=class[[#This Row],[low]], class[[#This Row],[flow]]&lt;=class[[#This Row],[high]]),1,0)</f>
        <v>1</v>
      </c>
    </row>
    <row r="2194" spans="1:20">
      <c r="A2194" s="59">
        <v>846</v>
      </c>
      <c r="B2194" s="59">
        <v>6</v>
      </c>
      <c r="C2194" s="59">
        <v>1</v>
      </c>
      <c r="D2194" s="59">
        <v>2</v>
      </c>
      <c r="E2194" s="59" t="s">
        <v>82</v>
      </c>
      <c r="F2194" s="59">
        <v>4</v>
      </c>
      <c r="G2194" s="227">
        <v>0</v>
      </c>
      <c r="H2194" s="227">
        <v>8</v>
      </c>
      <c r="I2194" s="227">
        <v>19</v>
      </c>
      <c r="J2194" s="59">
        <v>900</v>
      </c>
      <c r="K2194" s="78">
        <f>VLOOKUP(class[[#This Row],[hwycov_id]],flow[[hwycov_id]:[flow_day]],2,FALSE)</f>
        <v>23.541995</v>
      </c>
      <c r="L2194" s="229">
        <f t="shared" si="105"/>
        <v>-0.97384222777777774</v>
      </c>
      <c r="M2194" s="228">
        <f t="shared" si="106"/>
        <v>-876.45800499999996</v>
      </c>
      <c r="N2194" s="228">
        <f t="shared" si="107"/>
        <v>768178.63452858001</v>
      </c>
      <c r="O2194" s="59" t="e">
        <f>VLOOKUP(class[[#This Row],[hwycov_id]],check!$A$2:$P$26,16,FALSE)</f>
        <v>#N/A</v>
      </c>
      <c r="P2194" s="59">
        <v>2218</v>
      </c>
      <c r="Q2194" s="304">
        <f>ROUND(class[[#This Row],[count]],-3)</f>
        <v>1000</v>
      </c>
      <c r="R2194" s="321">
        <f>VLOOKUP(class[[#This Row],[count_rd]],caltran!$J$2:$P$182,7,FALSE)</f>
        <v>370</v>
      </c>
      <c r="S2194" s="321">
        <f>VLOOKUP(class[[#This Row],[count_rd]],caltran!$J$2:$P$182,6,FALSE)</f>
        <v>1630</v>
      </c>
      <c r="T2194" s="59">
        <f>IF(AND(class[[#This Row],[flow]]&gt;=class[[#This Row],[low]], class[[#This Row],[flow]]&lt;=class[[#This Row],[high]]),1,0)</f>
        <v>0</v>
      </c>
    </row>
    <row r="2195" spans="1:20">
      <c r="A2195" s="59">
        <v>23153</v>
      </c>
      <c r="B2195" s="59">
        <v>6</v>
      </c>
      <c r="C2195" s="59">
        <v>1</v>
      </c>
      <c r="D2195" s="59">
        <v>2</v>
      </c>
      <c r="E2195" s="59" t="s">
        <v>82</v>
      </c>
      <c r="F2195" s="59">
        <v>4</v>
      </c>
      <c r="G2195" s="227">
        <v>0</v>
      </c>
      <c r="H2195" s="227">
        <v>5</v>
      </c>
      <c r="I2195" s="227">
        <v>19</v>
      </c>
      <c r="J2195" s="59">
        <v>1400</v>
      </c>
      <c r="K2195" s="78">
        <f>VLOOKUP(class[[#This Row],[hwycov_id]],flow[[hwycov_id]:[flow_day]],2,FALSE)</f>
        <v>1504.7719670000001</v>
      </c>
      <c r="L2195" s="229">
        <f t="shared" si="105"/>
        <v>7.483711928571446E-2</v>
      </c>
      <c r="M2195" s="228">
        <f t="shared" si="106"/>
        <v>104.77196700000013</v>
      </c>
      <c r="N2195" s="228">
        <f t="shared" si="107"/>
        <v>10977.165069049117</v>
      </c>
      <c r="O2195" s="59" t="e">
        <f>VLOOKUP(class[[#This Row],[hwycov_id]],check!$A$2:$P$26,16,FALSE)</f>
        <v>#N/A</v>
      </c>
      <c r="P2195" s="59">
        <v>2219</v>
      </c>
      <c r="Q2195" s="304">
        <f>ROUND(class[[#This Row],[count]],-3)</f>
        <v>1000</v>
      </c>
      <c r="R2195" s="321">
        <f>VLOOKUP(class[[#This Row],[count_rd]],caltran!$J$2:$P$182,7,FALSE)</f>
        <v>370</v>
      </c>
      <c r="S2195" s="321">
        <f>VLOOKUP(class[[#This Row],[count_rd]],caltran!$J$2:$P$182,6,FALSE)</f>
        <v>1630</v>
      </c>
      <c r="T2195" s="59">
        <f>IF(AND(class[[#This Row],[flow]]&gt;=class[[#This Row],[low]], class[[#This Row],[flow]]&lt;=class[[#This Row],[high]]),1,0)</f>
        <v>1</v>
      </c>
    </row>
    <row r="2196" spans="1:20">
      <c r="A2196" s="59">
        <v>15379</v>
      </c>
      <c r="B2196" s="59">
        <v>6</v>
      </c>
      <c r="C2196" s="59">
        <v>1</v>
      </c>
      <c r="D2196" s="59">
        <v>2</v>
      </c>
      <c r="E2196" s="59" t="s">
        <v>82</v>
      </c>
      <c r="F2196" s="59">
        <v>4</v>
      </c>
      <c r="G2196" s="227">
        <v>0</v>
      </c>
      <c r="H2196" s="227">
        <v>5</v>
      </c>
      <c r="I2196" s="227">
        <v>19</v>
      </c>
      <c r="J2196" s="59">
        <v>1600</v>
      </c>
      <c r="K2196" s="78">
        <f>VLOOKUP(class[[#This Row],[hwycov_id]],flow[[hwycov_id]:[flow_day]],2,FALSE)</f>
        <v>2805.3047029999998</v>
      </c>
      <c r="L2196" s="229">
        <f t="shared" si="105"/>
        <v>0.7533154393749999</v>
      </c>
      <c r="M2196" s="228">
        <f t="shared" si="106"/>
        <v>1205.3047029999998</v>
      </c>
      <c r="N2196" s="228">
        <f t="shared" si="107"/>
        <v>1452759.4270739178</v>
      </c>
      <c r="O2196" s="59" t="e">
        <f>VLOOKUP(class[[#This Row],[hwycov_id]],check!$A$2:$P$26,16,FALSE)</f>
        <v>#N/A</v>
      </c>
      <c r="P2196" s="59">
        <v>2220</v>
      </c>
      <c r="Q2196" s="304">
        <f>ROUND(class[[#This Row],[count]],-3)</f>
        <v>2000</v>
      </c>
      <c r="R2196" s="321">
        <f>VLOOKUP(class[[#This Row],[count_rd]],caltran!$J$2:$P$182,7,FALSE)</f>
        <v>794.99999999999989</v>
      </c>
      <c r="S2196" s="321">
        <f>VLOOKUP(class[[#This Row],[count_rd]],caltran!$J$2:$P$182,6,FALSE)</f>
        <v>3205</v>
      </c>
      <c r="T2196" s="59">
        <f>IF(AND(class[[#This Row],[flow]]&gt;=class[[#This Row],[low]], class[[#This Row],[flow]]&lt;=class[[#This Row],[high]]),1,0)</f>
        <v>1</v>
      </c>
    </row>
    <row r="2197" spans="1:20">
      <c r="A2197" s="59">
        <v>8565</v>
      </c>
      <c r="B2197" s="59">
        <v>6</v>
      </c>
      <c r="C2197" s="59">
        <v>1</v>
      </c>
      <c r="D2197" s="59">
        <v>2</v>
      </c>
      <c r="E2197" s="59" t="s">
        <v>82</v>
      </c>
      <c r="F2197" s="59">
        <v>4</v>
      </c>
      <c r="G2197" s="227">
        <v>0</v>
      </c>
      <c r="H2197" s="227">
        <v>5</v>
      </c>
      <c r="I2197" s="227">
        <v>19</v>
      </c>
      <c r="J2197" s="59">
        <v>1800</v>
      </c>
      <c r="K2197" s="78">
        <f>VLOOKUP(class[[#This Row],[hwycov_id]],flow[[hwycov_id]:[flow_day]],2,FALSE)</f>
        <v>531.32395200000008</v>
      </c>
      <c r="L2197" s="229">
        <f t="shared" si="105"/>
        <v>-0.70482002666666665</v>
      </c>
      <c r="M2197" s="228">
        <f t="shared" si="106"/>
        <v>-1268.6760479999998</v>
      </c>
      <c r="N2197" s="228">
        <f t="shared" si="107"/>
        <v>1609538.9147688979</v>
      </c>
      <c r="O2197" s="59" t="e">
        <f>VLOOKUP(class[[#This Row],[hwycov_id]],check!$A$2:$P$26,16,FALSE)</f>
        <v>#N/A</v>
      </c>
      <c r="P2197" s="59">
        <v>2221</v>
      </c>
      <c r="Q2197" s="304">
        <f>ROUND(class[[#This Row],[count]],-3)</f>
        <v>2000</v>
      </c>
      <c r="R2197" s="321">
        <f>VLOOKUP(class[[#This Row],[count_rd]],caltran!$J$2:$P$182,7,FALSE)</f>
        <v>794.99999999999989</v>
      </c>
      <c r="S2197" s="321">
        <f>VLOOKUP(class[[#This Row],[count_rd]],caltran!$J$2:$P$182,6,FALSE)</f>
        <v>3205</v>
      </c>
      <c r="T2197" s="59">
        <f>IF(AND(class[[#This Row],[flow]]&gt;=class[[#This Row],[low]], class[[#This Row],[flow]]&lt;=class[[#This Row],[high]]),1,0)</f>
        <v>0</v>
      </c>
    </row>
    <row r="2198" spans="1:20">
      <c r="A2198" s="59">
        <v>21120</v>
      </c>
      <c r="B2198" s="59">
        <v>6</v>
      </c>
      <c r="C2198" s="59">
        <v>1</v>
      </c>
      <c r="D2198" s="59">
        <v>2</v>
      </c>
      <c r="E2198" s="59" t="s">
        <v>82</v>
      </c>
      <c r="F2198" s="59">
        <v>4</v>
      </c>
      <c r="G2198" s="227">
        <v>0</v>
      </c>
      <c r="H2198" s="227">
        <v>8</v>
      </c>
      <c r="I2198" s="227">
        <v>19</v>
      </c>
      <c r="J2198" s="59">
        <v>2028</v>
      </c>
      <c r="K2198" s="78">
        <f>VLOOKUP(class[[#This Row],[hwycov_id]],flow[[hwycov_id]:[flow_day]],2,FALSE)</f>
        <v>4076.5208320000002</v>
      </c>
      <c r="L2198" s="229">
        <f t="shared" si="105"/>
        <v>1.0101187534516765</v>
      </c>
      <c r="M2198" s="228">
        <f t="shared" si="106"/>
        <v>2048.5208320000002</v>
      </c>
      <c r="N2198" s="228">
        <f t="shared" si="107"/>
        <v>4196437.599137973</v>
      </c>
      <c r="O2198" s="59" t="e">
        <f>VLOOKUP(class[[#This Row],[hwycov_id]],check!$A$2:$P$26,16,FALSE)</f>
        <v>#N/A</v>
      </c>
      <c r="P2198" s="59">
        <v>2222</v>
      </c>
      <c r="Q2198" s="304">
        <f>ROUND(class[[#This Row],[count]],-3)</f>
        <v>2000</v>
      </c>
      <c r="R2198" s="321">
        <f>VLOOKUP(class[[#This Row],[count_rd]],caltran!$J$2:$P$182,7,FALSE)</f>
        <v>794.99999999999989</v>
      </c>
      <c r="S2198" s="321">
        <f>VLOOKUP(class[[#This Row],[count_rd]],caltran!$J$2:$P$182,6,FALSE)</f>
        <v>3205</v>
      </c>
      <c r="T2198" s="59">
        <f>IF(AND(class[[#This Row],[flow]]&gt;=class[[#This Row],[low]], class[[#This Row],[flow]]&lt;=class[[#This Row],[high]]),1,0)</f>
        <v>0</v>
      </c>
    </row>
    <row r="2199" spans="1:20">
      <c r="A2199" s="59">
        <v>22145</v>
      </c>
      <c r="B2199" s="59">
        <v>6</v>
      </c>
      <c r="C2199" s="59">
        <v>1</v>
      </c>
      <c r="D2199" s="59">
        <v>2</v>
      </c>
      <c r="E2199" s="59" t="s">
        <v>82</v>
      </c>
      <c r="F2199" s="59">
        <v>4</v>
      </c>
      <c r="G2199" s="227">
        <v>0</v>
      </c>
      <c r="H2199" s="227">
        <v>5</v>
      </c>
      <c r="I2199" s="227">
        <v>19</v>
      </c>
      <c r="J2199" s="59">
        <v>2100</v>
      </c>
      <c r="K2199" s="78">
        <f>VLOOKUP(class[[#This Row],[hwycov_id]],flow[[hwycov_id]:[flow_day]],2,FALSE)</f>
        <v>540.12542000000008</v>
      </c>
      <c r="L2199" s="229">
        <f t="shared" si="105"/>
        <v>-0.74279741904761898</v>
      </c>
      <c r="M2199" s="228">
        <f t="shared" si="106"/>
        <v>-1559.8745799999999</v>
      </c>
      <c r="N2199" s="228">
        <f t="shared" si="107"/>
        <v>2433208.7053301763</v>
      </c>
      <c r="O2199" s="59" t="e">
        <f>VLOOKUP(class[[#This Row],[hwycov_id]],check!$A$2:$P$26,16,FALSE)</f>
        <v>#N/A</v>
      </c>
      <c r="P2199" s="59">
        <v>2223</v>
      </c>
      <c r="Q2199" s="304">
        <f>ROUND(class[[#This Row],[count]],-3)</f>
        <v>2000</v>
      </c>
      <c r="R2199" s="321">
        <f>VLOOKUP(class[[#This Row],[count_rd]],caltran!$J$2:$P$182,7,FALSE)</f>
        <v>794.99999999999989</v>
      </c>
      <c r="S2199" s="321">
        <f>VLOOKUP(class[[#This Row],[count_rd]],caltran!$J$2:$P$182,6,FALSE)</f>
        <v>3205</v>
      </c>
      <c r="T2199" s="59">
        <f>IF(AND(class[[#This Row],[flow]]&gt;=class[[#This Row],[low]], class[[#This Row],[flow]]&lt;=class[[#This Row],[high]]),1,0)</f>
        <v>0</v>
      </c>
    </row>
    <row r="2200" spans="1:20">
      <c r="A2200" s="59">
        <v>8090</v>
      </c>
      <c r="B2200" s="59">
        <v>6</v>
      </c>
      <c r="C2200" s="59">
        <v>1</v>
      </c>
      <c r="D2200" s="59">
        <v>2</v>
      </c>
      <c r="E2200" s="59" t="s">
        <v>82</v>
      </c>
      <c r="F2200" s="59">
        <v>4</v>
      </c>
      <c r="G2200" s="227">
        <v>0</v>
      </c>
      <c r="H2200" s="227">
        <v>8</v>
      </c>
      <c r="I2200" s="227">
        <v>19</v>
      </c>
      <c r="J2200" s="59">
        <v>2493</v>
      </c>
      <c r="K2200" s="78">
        <f>VLOOKUP(class[[#This Row],[hwycov_id]],flow[[hwycov_id]:[flow_day]],2,FALSE)</f>
        <v>4386.3059199999998</v>
      </c>
      <c r="L2200" s="229">
        <f t="shared" si="105"/>
        <v>0.75944882470918573</v>
      </c>
      <c r="M2200" s="228">
        <f t="shared" si="106"/>
        <v>1893.3059199999998</v>
      </c>
      <c r="N2200" s="228">
        <f t="shared" si="107"/>
        <v>3584607.3067070455</v>
      </c>
      <c r="O2200" s="59" t="e">
        <f>VLOOKUP(class[[#This Row],[hwycov_id]],check!$A$2:$P$26,16,FALSE)</f>
        <v>#N/A</v>
      </c>
      <c r="P2200" s="59">
        <v>2224</v>
      </c>
      <c r="Q2200" s="304">
        <f>ROUND(class[[#This Row],[count]],-3)</f>
        <v>2000</v>
      </c>
      <c r="R2200" s="321">
        <f>VLOOKUP(class[[#This Row],[count_rd]],caltran!$J$2:$P$182,7,FALSE)</f>
        <v>794.99999999999989</v>
      </c>
      <c r="S2200" s="321">
        <f>VLOOKUP(class[[#This Row],[count_rd]],caltran!$J$2:$P$182,6,FALSE)</f>
        <v>3205</v>
      </c>
      <c r="T2200" s="59">
        <f>IF(AND(class[[#This Row],[flow]]&gt;=class[[#This Row],[low]], class[[#This Row],[flow]]&lt;=class[[#This Row],[high]]),1,0)</f>
        <v>0</v>
      </c>
    </row>
    <row r="2201" spans="1:20">
      <c r="A2201" s="59">
        <v>9591</v>
      </c>
      <c r="B2201" s="59">
        <v>6</v>
      </c>
      <c r="C2201" s="59">
        <v>1</v>
      </c>
      <c r="D2201" s="59">
        <v>2</v>
      </c>
      <c r="E2201" s="59" t="s">
        <v>82</v>
      </c>
      <c r="F2201" s="59">
        <v>4</v>
      </c>
      <c r="G2201" s="227">
        <v>0</v>
      </c>
      <c r="H2201" s="227">
        <v>5</v>
      </c>
      <c r="I2201" s="227">
        <v>19</v>
      </c>
      <c r="J2201" s="59">
        <v>2700</v>
      </c>
      <c r="K2201" s="78">
        <f>VLOOKUP(class[[#This Row],[hwycov_id]],flow[[hwycov_id]:[flow_day]],2,FALSE)</f>
        <v>1117.2581890000001</v>
      </c>
      <c r="L2201" s="229">
        <f t="shared" si="105"/>
        <v>-0.58620067074074067</v>
      </c>
      <c r="M2201" s="228">
        <f t="shared" si="106"/>
        <v>-1582.7418109999999</v>
      </c>
      <c r="N2201" s="228">
        <f t="shared" si="107"/>
        <v>2505071.6402875595</v>
      </c>
      <c r="O2201" s="59" t="e">
        <f>VLOOKUP(class[[#This Row],[hwycov_id]],check!$A$2:$P$26,16,FALSE)</f>
        <v>#N/A</v>
      </c>
      <c r="P2201" s="59">
        <v>2225</v>
      </c>
      <c r="Q2201" s="304">
        <f>ROUND(class[[#This Row],[count]],-3)</f>
        <v>3000</v>
      </c>
      <c r="R2201" s="321">
        <f>VLOOKUP(class[[#This Row],[count_rd]],caltran!$J$2:$P$182,7,FALSE)</f>
        <v>1275.0000000000002</v>
      </c>
      <c r="S2201" s="321">
        <f>VLOOKUP(class[[#This Row],[count_rd]],caltran!$J$2:$P$182,6,FALSE)</f>
        <v>4725</v>
      </c>
      <c r="T2201" s="59">
        <f>IF(AND(class[[#This Row],[flow]]&gt;=class[[#This Row],[low]], class[[#This Row],[flow]]&lt;=class[[#This Row],[high]]),1,0)</f>
        <v>0</v>
      </c>
    </row>
    <row r="2202" spans="1:20">
      <c r="A2202" s="59">
        <v>22901</v>
      </c>
      <c r="B2202" s="59">
        <v>6</v>
      </c>
      <c r="C2202" s="59">
        <v>1</v>
      </c>
      <c r="D2202" s="59">
        <v>2</v>
      </c>
      <c r="E2202" s="59" t="s">
        <v>82</v>
      </c>
      <c r="F2202" s="59">
        <v>4</v>
      </c>
      <c r="G2202" s="227">
        <v>0</v>
      </c>
      <c r="H2202" s="227">
        <v>8</v>
      </c>
      <c r="I2202" s="227">
        <v>19</v>
      </c>
      <c r="J2202" s="59">
        <v>2710</v>
      </c>
      <c r="K2202" s="78">
        <f>VLOOKUP(class[[#This Row],[hwycov_id]],flow[[hwycov_id]:[flow_day]],2,FALSE)</f>
        <v>3150.7816429999998</v>
      </c>
      <c r="L2202" s="229">
        <f t="shared" si="105"/>
        <v>0.16265005276752764</v>
      </c>
      <c r="M2202" s="228">
        <f t="shared" si="106"/>
        <v>440.7816429999998</v>
      </c>
      <c r="N2202" s="228">
        <f t="shared" si="107"/>
        <v>194288.45680577928</v>
      </c>
      <c r="O2202" s="59" t="e">
        <f>VLOOKUP(class[[#This Row],[hwycov_id]],check!$A$2:$P$26,16,FALSE)</f>
        <v>#N/A</v>
      </c>
      <c r="P2202" s="59">
        <v>2226</v>
      </c>
      <c r="Q2202" s="304">
        <f>ROUND(class[[#This Row],[count]],-3)</f>
        <v>3000</v>
      </c>
      <c r="R2202" s="321">
        <f>VLOOKUP(class[[#This Row],[count_rd]],caltran!$J$2:$P$182,7,FALSE)</f>
        <v>1275.0000000000002</v>
      </c>
      <c r="S2202" s="321">
        <f>VLOOKUP(class[[#This Row],[count_rd]],caltran!$J$2:$P$182,6,FALSE)</f>
        <v>4725</v>
      </c>
      <c r="T2202" s="59">
        <f>IF(AND(class[[#This Row],[flow]]&gt;=class[[#This Row],[low]], class[[#This Row],[flow]]&lt;=class[[#This Row],[high]]),1,0)</f>
        <v>1</v>
      </c>
    </row>
    <row r="2203" spans="1:20">
      <c r="A2203" s="59">
        <v>13722</v>
      </c>
      <c r="B2203" s="59">
        <v>6</v>
      </c>
      <c r="C2203" s="59">
        <v>1</v>
      </c>
      <c r="D2203" s="59">
        <v>2</v>
      </c>
      <c r="E2203" s="59" t="s">
        <v>82</v>
      </c>
      <c r="F2203" s="59">
        <v>4</v>
      </c>
      <c r="G2203" s="227">
        <v>0</v>
      </c>
      <c r="H2203" s="227">
        <v>3</v>
      </c>
      <c r="I2203" s="227">
        <v>19</v>
      </c>
      <c r="J2203" s="59">
        <v>3200</v>
      </c>
      <c r="K2203" s="78">
        <f>VLOOKUP(class[[#This Row],[hwycov_id]],flow[[hwycov_id]:[flow_day]],2,FALSE)</f>
        <v>2821.8488879999995</v>
      </c>
      <c r="L2203" s="229">
        <f t="shared" si="105"/>
        <v>-0.11817222250000015</v>
      </c>
      <c r="M2203" s="228">
        <f t="shared" si="106"/>
        <v>-378.15111200000047</v>
      </c>
      <c r="N2203" s="228">
        <f t="shared" si="107"/>
        <v>142998.2635068369</v>
      </c>
      <c r="O2203" s="59" t="e">
        <f>VLOOKUP(class[[#This Row],[hwycov_id]],check!$A$2:$P$26,16,FALSE)</f>
        <v>#N/A</v>
      </c>
      <c r="P2203" s="59">
        <v>2227</v>
      </c>
      <c r="Q2203" s="304">
        <f>ROUND(class[[#This Row],[count]],-3)</f>
        <v>3000</v>
      </c>
      <c r="R2203" s="321">
        <f>VLOOKUP(class[[#This Row],[count_rd]],caltran!$J$2:$P$182,7,FALSE)</f>
        <v>1275.0000000000002</v>
      </c>
      <c r="S2203" s="321">
        <f>VLOOKUP(class[[#This Row],[count_rd]],caltran!$J$2:$P$182,6,FALSE)</f>
        <v>4725</v>
      </c>
      <c r="T2203" s="59">
        <f>IF(AND(class[[#This Row],[flow]]&gt;=class[[#This Row],[low]], class[[#This Row],[flow]]&lt;=class[[#This Row],[high]]),1,0)</f>
        <v>1</v>
      </c>
    </row>
    <row r="2204" spans="1:20">
      <c r="A2204" s="59">
        <v>22431</v>
      </c>
      <c r="B2204" s="59">
        <v>6</v>
      </c>
      <c r="C2204" s="59">
        <v>1</v>
      </c>
      <c r="D2204" s="59">
        <v>2</v>
      </c>
      <c r="E2204" s="59" t="s">
        <v>82</v>
      </c>
      <c r="F2204" s="59">
        <v>4</v>
      </c>
      <c r="G2204" s="227">
        <v>0</v>
      </c>
      <c r="H2204" s="227">
        <v>7</v>
      </c>
      <c r="I2204" s="227">
        <v>15</v>
      </c>
      <c r="J2204" s="59">
        <v>3400</v>
      </c>
      <c r="K2204" s="78">
        <f>VLOOKUP(class[[#This Row],[hwycov_id]],flow[[hwycov_id]:[flow_day]],2,FALSE)</f>
        <v>2684.3117039999997</v>
      </c>
      <c r="L2204" s="229">
        <f t="shared" si="105"/>
        <v>-0.21049655764705888</v>
      </c>
      <c r="M2204" s="228">
        <f t="shared" si="106"/>
        <v>-715.68829600000026</v>
      </c>
      <c r="N2204" s="228">
        <f t="shared" si="107"/>
        <v>512209.73703138402</v>
      </c>
      <c r="O2204" s="59" t="e">
        <f>VLOOKUP(class[[#This Row],[hwycov_id]],check!$A$2:$P$26,16,FALSE)</f>
        <v>#N/A</v>
      </c>
      <c r="P2204" s="59">
        <v>2228</v>
      </c>
      <c r="Q2204" s="304">
        <f>ROUND(class[[#This Row],[count]],-3)</f>
        <v>3000</v>
      </c>
      <c r="R2204" s="321">
        <f>VLOOKUP(class[[#This Row],[count_rd]],caltran!$J$2:$P$182,7,FALSE)</f>
        <v>1275.0000000000002</v>
      </c>
      <c r="S2204" s="321">
        <f>VLOOKUP(class[[#This Row],[count_rd]],caltran!$J$2:$P$182,6,FALSE)</f>
        <v>4725</v>
      </c>
      <c r="T2204" s="59">
        <f>IF(AND(class[[#This Row],[flow]]&gt;=class[[#This Row],[low]], class[[#This Row],[flow]]&lt;=class[[#This Row],[high]]),1,0)</f>
        <v>1</v>
      </c>
    </row>
    <row r="2205" spans="1:20">
      <c r="A2205" s="59">
        <v>6237</v>
      </c>
      <c r="B2205" s="59">
        <v>6</v>
      </c>
      <c r="C2205" s="59">
        <v>1</v>
      </c>
      <c r="D2205" s="59">
        <v>2</v>
      </c>
      <c r="E2205" s="59" t="s">
        <v>82</v>
      </c>
      <c r="F2205" s="59">
        <v>4</v>
      </c>
      <c r="G2205" s="227">
        <v>0</v>
      </c>
      <c r="H2205" s="227">
        <v>8</v>
      </c>
      <c r="I2205" s="227">
        <v>19</v>
      </c>
      <c r="J2205" s="59">
        <v>4076</v>
      </c>
      <c r="K2205" s="78">
        <f>VLOOKUP(class[[#This Row],[hwycov_id]],flow[[hwycov_id]:[flow_day]],2,FALSE)</f>
        <v>5559.3373570000003</v>
      </c>
      <c r="L2205" s="229">
        <f t="shared" si="105"/>
        <v>0.36391986187438663</v>
      </c>
      <c r="M2205" s="228">
        <f t="shared" si="106"/>
        <v>1483.3373570000003</v>
      </c>
      <c r="N2205" s="228">
        <f t="shared" si="107"/>
        <v>2200289.7146717464</v>
      </c>
      <c r="O2205" s="59" t="e">
        <f>VLOOKUP(class[[#This Row],[hwycov_id]],check!$A$2:$P$26,16,FALSE)</f>
        <v>#N/A</v>
      </c>
      <c r="P2205" s="59">
        <v>2229</v>
      </c>
      <c r="Q2205" s="304">
        <f>ROUND(class[[#This Row],[count]],-3)</f>
        <v>4000</v>
      </c>
      <c r="R2205" s="321">
        <f>VLOOKUP(class[[#This Row],[count_rd]],caltran!$J$2:$P$182,7,FALSE)</f>
        <v>1920</v>
      </c>
      <c r="S2205" s="321">
        <f>VLOOKUP(class[[#This Row],[count_rd]],caltran!$J$2:$P$182,6,FALSE)</f>
        <v>6080</v>
      </c>
      <c r="T2205" s="59">
        <f>IF(AND(class[[#This Row],[flow]]&gt;=class[[#This Row],[low]], class[[#This Row],[flow]]&lt;=class[[#This Row],[high]]),1,0)</f>
        <v>1</v>
      </c>
    </row>
    <row r="2206" spans="1:20">
      <c r="A2206" s="59">
        <v>23583</v>
      </c>
      <c r="B2206" s="59">
        <v>6</v>
      </c>
      <c r="C2206" s="59">
        <v>1</v>
      </c>
      <c r="D2206" s="59">
        <v>2</v>
      </c>
      <c r="E2206" s="59" t="s">
        <v>82</v>
      </c>
      <c r="F2206" s="59">
        <v>4</v>
      </c>
      <c r="G2206" s="227">
        <v>0</v>
      </c>
      <c r="H2206" s="227">
        <v>7</v>
      </c>
      <c r="I2206" s="227">
        <v>19</v>
      </c>
      <c r="J2206" s="59">
        <v>4500</v>
      </c>
      <c r="K2206" s="78">
        <f>VLOOKUP(class[[#This Row],[hwycov_id]],flow[[hwycov_id]:[flow_day]],2,FALSE)</f>
        <v>1607.290258</v>
      </c>
      <c r="L2206" s="229">
        <f t="shared" si="105"/>
        <v>-0.64282438711111112</v>
      </c>
      <c r="M2206" s="228">
        <f t="shared" si="106"/>
        <v>-2892.709742</v>
      </c>
      <c r="N2206" s="228">
        <f t="shared" si="107"/>
        <v>8367769.6514617065</v>
      </c>
      <c r="O2206" s="59" t="e">
        <f>VLOOKUP(class[[#This Row],[hwycov_id]],check!$A$2:$P$26,16,FALSE)</f>
        <v>#N/A</v>
      </c>
      <c r="P2206" s="59">
        <v>2230</v>
      </c>
      <c r="Q2206" s="304">
        <f>ROUND(class[[#This Row],[count]],-3)</f>
        <v>5000</v>
      </c>
      <c r="R2206" s="321">
        <f>VLOOKUP(class[[#This Row],[count_rd]],caltran!$J$2:$P$182,7,FALSE)</f>
        <v>2625</v>
      </c>
      <c r="S2206" s="321">
        <f>VLOOKUP(class[[#This Row],[count_rd]],caltran!$J$2:$P$182,6,FALSE)</f>
        <v>7375</v>
      </c>
      <c r="T2206" s="59">
        <f>IF(AND(class[[#This Row],[flow]]&gt;=class[[#This Row],[low]], class[[#This Row],[flow]]&lt;=class[[#This Row],[high]]),1,0)</f>
        <v>0</v>
      </c>
    </row>
    <row r="2207" spans="1:20">
      <c r="A2207" s="59">
        <v>7838</v>
      </c>
      <c r="B2207" s="59">
        <v>6</v>
      </c>
      <c r="C2207" s="59">
        <v>1</v>
      </c>
      <c r="D2207" s="59">
        <v>2</v>
      </c>
      <c r="E2207" s="59" t="s">
        <v>82</v>
      </c>
      <c r="F2207" s="59">
        <v>4</v>
      </c>
      <c r="G2207" s="227">
        <v>0</v>
      </c>
      <c r="H2207" s="227">
        <v>8</v>
      </c>
      <c r="I2207" s="227">
        <v>19</v>
      </c>
      <c r="J2207" s="59">
        <v>4938</v>
      </c>
      <c r="K2207" s="78">
        <f>VLOOKUP(class[[#This Row],[hwycov_id]],flow[[hwycov_id]:[flow_day]],2,FALSE)</f>
        <v>2086.2879499999999</v>
      </c>
      <c r="L2207" s="229">
        <f t="shared" si="105"/>
        <v>-0.57750345281490478</v>
      </c>
      <c r="M2207" s="228">
        <f t="shared" si="106"/>
        <v>-2851.7120500000001</v>
      </c>
      <c r="N2207" s="228">
        <f t="shared" si="107"/>
        <v>8132261.6161152031</v>
      </c>
      <c r="O2207" s="59" t="e">
        <f>VLOOKUP(class[[#This Row],[hwycov_id]],check!$A$2:$P$26,16,FALSE)</f>
        <v>#N/A</v>
      </c>
      <c r="P2207" s="59">
        <v>2231</v>
      </c>
      <c r="Q2207" s="304">
        <f>ROUND(class[[#This Row],[count]],-3)</f>
        <v>5000</v>
      </c>
      <c r="R2207" s="321">
        <f>VLOOKUP(class[[#This Row],[count_rd]],caltran!$J$2:$P$182,7,FALSE)</f>
        <v>2625</v>
      </c>
      <c r="S2207" s="321">
        <f>VLOOKUP(class[[#This Row],[count_rd]],caltran!$J$2:$P$182,6,FALSE)</f>
        <v>7375</v>
      </c>
      <c r="T2207" s="59">
        <f>IF(AND(class[[#This Row],[flow]]&gt;=class[[#This Row],[low]], class[[#This Row],[flow]]&lt;=class[[#This Row],[high]]),1,0)</f>
        <v>0</v>
      </c>
    </row>
    <row r="2208" spans="1:20">
      <c r="A2208" s="59">
        <v>8260</v>
      </c>
      <c r="B2208" s="59">
        <v>6</v>
      </c>
      <c r="C2208" s="59">
        <v>1</v>
      </c>
      <c r="D2208" s="59">
        <v>2</v>
      </c>
      <c r="E2208" s="59" t="s">
        <v>82</v>
      </c>
      <c r="F2208" s="59">
        <v>4</v>
      </c>
      <c r="G2208" s="227">
        <v>0</v>
      </c>
      <c r="H2208" s="227">
        <v>8</v>
      </c>
      <c r="I2208" s="227">
        <v>19</v>
      </c>
      <c r="J2208" s="59">
        <v>5543</v>
      </c>
      <c r="K2208" s="78">
        <f>VLOOKUP(class[[#This Row],[hwycov_id]],flow[[hwycov_id]:[flow_day]],2,FALSE)</f>
        <v>7819.6568989999996</v>
      </c>
      <c r="L2208" s="229">
        <f t="shared" si="105"/>
        <v>0.41072648367310105</v>
      </c>
      <c r="M2208" s="228">
        <f t="shared" si="106"/>
        <v>2276.6568989999996</v>
      </c>
      <c r="N2208" s="228">
        <f t="shared" si="107"/>
        <v>5183166.6357642943</v>
      </c>
      <c r="O2208" s="59" t="e">
        <f>VLOOKUP(class[[#This Row],[hwycov_id]],check!$A$2:$P$26,16,FALSE)</f>
        <v>#N/A</v>
      </c>
      <c r="P2208" s="59">
        <v>2232</v>
      </c>
      <c r="Q2208" s="304">
        <f>ROUND(class[[#This Row],[count]],-3)</f>
        <v>6000</v>
      </c>
      <c r="R2208" s="321">
        <f>VLOOKUP(class[[#This Row],[count_rd]],caltran!$J$2:$P$182,7,FALSE)</f>
        <v>3360.0000000000005</v>
      </c>
      <c r="S2208" s="321">
        <f>VLOOKUP(class[[#This Row],[count_rd]],caltran!$J$2:$P$182,6,FALSE)</f>
        <v>8640</v>
      </c>
      <c r="T2208" s="59">
        <f>IF(AND(class[[#This Row],[flow]]&gt;=class[[#This Row],[low]], class[[#This Row],[flow]]&lt;=class[[#This Row],[high]]),1,0)</f>
        <v>1</v>
      </c>
    </row>
    <row r="2209" spans="1:20">
      <c r="A2209" s="59">
        <v>21828</v>
      </c>
      <c r="B2209" s="59">
        <v>6</v>
      </c>
      <c r="C2209" s="59">
        <v>1</v>
      </c>
      <c r="D2209" s="59">
        <v>2</v>
      </c>
      <c r="E2209" s="59" t="s">
        <v>82</v>
      </c>
      <c r="F2209" s="59">
        <v>4</v>
      </c>
      <c r="G2209" s="227">
        <v>0</v>
      </c>
      <c r="H2209" s="227">
        <v>5</v>
      </c>
      <c r="I2209" s="227">
        <v>19</v>
      </c>
      <c r="J2209" s="59">
        <v>5600</v>
      </c>
      <c r="K2209" s="78">
        <f>VLOOKUP(class[[#This Row],[hwycov_id]],flow[[hwycov_id]:[flow_day]],2,FALSE)</f>
        <v>4120.684698</v>
      </c>
      <c r="L2209" s="229">
        <f t="shared" si="105"/>
        <v>-0.26416344678571424</v>
      </c>
      <c r="M2209" s="228">
        <f t="shared" si="106"/>
        <v>-1479.315302</v>
      </c>
      <c r="N2209" s="228">
        <f t="shared" si="107"/>
        <v>2188373.762731351</v>
      </c>
      <c r="O2209" s="59" t="e">
        <f>VLOOKUP(class[[#This Row],[hwycov_id]],check!$A$2:$P$26,16,FALSE)</f>
        <v>#N/A</v>
      </c>
      <c r="P2209" s="59">
        <v>2233</v>
      </c>
      <c r="Q2209" s="304">
        <f>ROUND(class[[#This Row],[count]],-3)</f>
        <v>6000</v>
      </c>
      <c r="R2209" s="321">
        <f>VLOOKUP(class[[#This Row],[count_rd]],caltran!$J$2:$P$182,7,FALSE)</f>
        <v>3360.0000000000005</v>
      </c>
      <c r="S2209" s="321">
        <f>VLOOKUP(class[[#This Row],[count_rd]],caltran!$J$2:$P$182,6,FALSE)</f>
        <v>8640</v>
      </c>
      <c r="T2209" s="59">
        <f>IF(AND(class[[#This Row],[flow]]&gt;=class[[#This Row],[low]], class[[#This Row],[flow]]&lt;=class[[#This Row],[high]]),1,0)</f>
        <v>1</v>
      </c>
    </row>
    <row r="2210" spans="1:20">
      <c r="A2210" s="59">
        <v>20144</v>
      </c>
      <c r="B2210" s="59">
        <v>6</v>
      </c>
      <c r="C2210" s="59">
        <v>1</v>
      </c>
      <c r="D2210" s="59">
        <v>2</v>
      </c>
      <c r="E2210" s="59" t="s">
        <v>82</v>
      </c>
      <c r="F2210" s="59">
        <v>4</v>
      </c>
      <c r="G2210" s="227">
        <v>0</v>
      </c>
      <c r="H2210" s="227">
        <v>5</v>
      </c>
      <c r="I2210" s="227">
        <v>19</v>
      </c>
      <c r="J2210" s="59">
        <v>6300</v>
      </c>
      <c r="K2210" s="78">
        <f>VLOOKUP(class[[#This Row],[hwycov_id]],flow[[hwycov_id]:[flow_day]],2,FALSE)</f>
        <v>10498.920692</v>
      </c>
      <c r="L2210" s="229">
        <f t="shared" si="105"/>
        <v>0.66649534793650789</v>
      </c>
      <c r="M2210" s="228">
        <f t="shared" si="106"/>
        <v>4198.9206919999997</v>
      </c>
      <c r="N2210" s="228">
        <f t="shared" si="107"/>
        <v>17630934.977705758</v>
      </c>
      <c r="O2210" s="59" t="e">
        <f>VLOOKUP(class[[#This Row],[hwycov_id]],check!$A$2:$P$26,16,FALSE)</f>
        <v>#N/A</v>
      </c>
      <c r="P2210" s="59">
        <v>2234</v>
      </c>
      <c r="Q2210" s="304">
        <f>ROUND(class[[#This Row],[count]],-3)</f>
        <v>6000</v>
      </c>
      <c r="R2210" s="321">
        <f>VLOOKUP(class[[#This Row],[count_rd]],caltran!$J$2:$P$182,7,FALSE)</f>
        <v>3360.0000000000005</v>
      </c>
      <c r="S2210" s="321">
        <f>VLOOKUP(class[[#This Row],[count_rd]],caltran!$J$2:$P$182,6,FALSE)</f>
        <v>8640</v>
      </c>
      <c r="T2210" s="59">
        <f>IF(AND(class[[#This Row],[flow]]&gt;=class[[#This Row],[low]], class[[#This Row],[flow]]&lt;=class[[#This Row],[high]]),1,0)</f>
        <v>0</v>
      </c>
    </row>
    <row r="2211" spans="1:20">
      <c r="A2211" s="59">
        <v>11878</v>
      </c>
      <c r="B2211" s="59">
        <v>6</v>
      </c>
      <c r="C2211" s="59">
        <v>1</v>
      </c>
      <c r="D2211" s="59">
        <v>2</v>
      </c>
      <c r="E2211" s="59" t="s">
        <v>82</v>
      </c>
      <c r="F2211" s="59">
        <v>4</v>
      </c>
      <c r="G2211" s="227">
        <v>0</v>
      </c>
      <c r="H2211" s="227">
        <v>7</v>
      </c>
      <c r="I2211" s="227">
        <v>19</v>
      </c>
      <c r="J2211" s="59">
        <v>6400</v>
      </c>
      <c r="K2211" s="78">
        <f>VLOOKUP(class[[#This Row],[hwycov_id]],flow[[hwycov_id]:[flow_day]],2,FALSE)</f>
        <v>2666.6686099999997</v>
      </c>
      <c r="L2211" s="229">
        <f t="shared" si="105"/>
        <v>-0.58333302968750012</v>
      </c>
      <c r="M2211" s="228">
        <f t="shared" si="106"/>
        <v>-3733.3313900000003</v>
      </c>
      <c r="N2211" s="228">
        <f t="shared" si="107"/>
        <v>13937763.267559335</v>
      </c>
      <c r="O2211" s="59" t="e">
        <f>VLOOKUP(class[[#This Row],[hwycov_id]],check!$A$2:$P$26,16,FALSE)</f>
        <v>#N/A</v>
      </c>
      <c r="P2211" s="59">
        <v>2235</v>
      </c>
      <c r="Q2211" s="304">
        <f>ROUND(class[[#This Row],[count]],-3)</f>
        <v>6000</v>
      </c>
      <c r="R2211" s="321">
        <f>VLOOKUP(class[[#This Row],[count_rd]],caltran!$J$2:$P$182,7,FALSE)</f>
        <v>3360.0000000000005</v>
      </c>
      <c r="S2211" s="321">
        <f>VLOOKUP(class[[#This Row],[count_rd]],caltran!$J$2:$P$182,6,FALSE)</f>
        <v>8640</v>
      </c>
      <c r="T2211" s="59">
        <f>IF(AND(class[[#This Row],[flow]]&gt;=class[[#This Row],[low]], class[[#This Row],[flow]]&lt;=class[[#This Row],[high]]),1,0)</f>
        <v>0</v>
      </c>
    </row>
    <row r="2212" spans="1:20">
      <c r="A2212" s="59">
        <v>13783</v>
      </c>
      <c r="B2212" s="59">
        <v>6</v>
      </c>
      <c r="C2212" s="59">
        <v>1</v>
      </c>
      <c r="D2212" s="59">
        <v>2</v>
      </c>
      <c r="E2212" s="59" t="s">
        <v>82</v>
      </c>
      <c r="F2212" s="59">
        <v>4</v>
      </c>
      <c r="G2212" s="227">
        <v>0</v>
      </c>
      <c r="H2212" s="227">
        <v>5</v>
      </c>
      <c r="I2212" s="227">
        <v>19</v>
      </c>
      <c r="J2212" s="59">
        <v>7200</v>
      </c>
      <c r="K2212" s="78">
        <f>VLOOKUP(class[[#This Row],[hwycov_id]],flow[[hwycov_id]:[flow_day]],2,FALSE)</f>
        <v>2592.4448659999998</v>
      </c>
      <c r="L2212" s="229">
        <f t="shared" si="105"/>
        <v>-0.63993821305555554</v>
      </c>
      <c r="M2212" s="228">
        <f t="shared" si="106"/>
        <v>-4607.5551340000002</v>
      </c>
      <c r="N2212" s="228">
        <f t="shared" si="107"/>
        <v>21229564.31284976</v>
      </c>
      <c r="O2212" s="59" t="e">
        <f>VLOOKUP(class[[#This Row],[hwycov_id]],check!$A$2:$P$26,16,FALSE)</f>
        <v>#N/A</v>
      </c>
      <c r="P2212" s="59">
        <v>2236</v>
      </c>
      <c r="Q2212" s="304">
        <f>ROUND(class[[#This Row],[count]],-3)</f>
        <v>7000</v>
      </c>
      <c r="R2212" s="321">
        <f>VLOOKUP(class[[#This Row],[count_rd]],caltran!$J$2:$P$182,7,FALSE)</f>
        <v>4024.9999999999995</v>
      </c>
      <c r="S2212" s="321">
        <f>VLOOKUP(class[[#This Row],[count_rd]],caltran!$J$2:$P$182,6,FALSE)</f>
        <v>9975</v>
      </c>
      <c r="T2212" s="59">
        <f>IF(AND(class[[#This Row],[flow]]&gt;=class[[#This Row],[low]], class[[#This Row],[flow]]&lt;=class[[#This Row],[high]]),1,0)</f>
        <v>0</v>
      </c>
    </row>
    <row r="2213" spans="1:20">
      <c r="A2213" s="59">
        <v>27432</v>
      </c>
      <c r="B2213" s="59">
        <v>7</v>
      </c>
      <c r="C2213" s="59">
        <v>1</v>
      </c>
      <c r="D2213" s="59">
        <v>2</v>
      </c>
      <c r="E2213" s="59" t="s">
        <v>82</v>
      </c>
      <c r="F2213" s="59">
        <v>4</v>
      </c>
      <c r="G2213" s="227">
        <v>0</v>
      </c>
      <c r="H2213" s="227">
        <v>6</v>
      </c>
      <c r="I2213" s="227">
        <v>12</v>
      </c>
      <c r="J2213" s="59">
        <v>700</v>
      </c>
      <c r="K2213" s="78">
        <f>VLOOKUP(class[[#This Row],[hwycov_id]],flow[[hwycov_id]:[flow_day]],2,FALSE)</f>
        <v>738.39854300000002</v>
      </c>
      <c r="L2213" s="229">
        <f t="shared" si="105"/>
        <v>5.4855061428571439E-2</v>
      </c>
      <c r="M2213" s="228">
        <f t="shared" si="106"/>
        <v>38.398543000000018</v>
      </c>
      <c r="N2213" s="228">
        <f t="shared" si="107"/>
        <v>1474.4481045228504</v>
      </c>
      <c r="O2213" s="59" t="e">
        <f>VLOOKUP(class[[#This Row],[hwycov_id]],check!$A$2:$P$26,16,FALSE)</f>
        <v>#N/A</v>
      </c>
      <c r="P2213" s="59">
        <v>2237</v>
      </c>
      <c r="Q2213" s="304">
        <f>ROUND(class[[#This Row],[count]],-3)</f>
        <v>1000</v>
      </c>
      <c r="R2213" s="321">
        <f>VLOOKUP(class[[#This Row],[count_rd]],caltran!$J$2:$P$182,7,FALSE)</f>
        <v>370</v>
      </c>
      <c r="S2213" s="321">
        <f>VLOOKUP(class[[#This Row],[count_rd]],caltran!$J$2:$P$182,6,FALSE)</f>
        <v>1630</v>
      </c>
      <c r="T2213" s="59">
        <f>IF(AND(class[[#This Row],[flow]]&gt;=class[[#This Row],[low]], class[[#This Row],[flow]]&lt;=class[[#This Row],[high]]),1,0)</f>
        <v>1</v>
      </c>
    </row>
    <row r="2214" spans="1:20">
      <c r="A2214" s="59">
        <v>49124</v>
      </c>
      <c r="B2214" s="59">
        <v>7</v>
      </c>
      <c r="C2214" s="59">
        <v>1</v>
      </c>
      <c r="D2214" s="59">
        <v>2</v>
      </c>
      <c r="E2214" s="59" t="s">
        <v>82</v>
      </c>
      <c r="F2214" s="59">
        <v>4</v>
      </c>
      <c r="G2214" s="227">
        <v>0</v>
      </c>
      <c r="H2214" s="227">
        <v>3</v>
      </c>
      <c r="I2214" s="227">
        <v>14</v>
      </c>
      <c r="J2214" s="59">
        <v>1034</v>
      </c>
      <c r="K2214" s="78">
        <f>VLOOKUP(class[[#This Row],[hwycov_id]],flow[[hwycov_id]:[flow_day]],2,FALSE)</f>
        <v>6768.1637109999992</v>
      </c>
      <c r="L2214" s="229">
        <f t="shared" si="105"/>
        <v>5.5456128733075429</v>
      </c>
      <c r="M2214" s="228">
        <f t="shared" si="106"/>
        <v>5734.1637109999992</v>
      </c>
      <c r="N2214" s="228">
        <f t="shared" si="107"/>
        <v>32880633.464549284</v>
      </c>
      <c r="O2214" s="59" t="e">
        <f>VLOOKUP(class[[#This Row],[hwycov_id]],check!$A$2:$P$26,16,FALSE)</f>
        <v>#N/A</v>
      </c>
      <c r="P2214" s="59">
        <v>2238</v>
      </c>
      <c r="Q2214" s="304">
        <f>ROUND(class[[#This Row],[count]],-3)</f>
        <v>1000</v>
      </c>
      <c r="R2214" s="321">
        <f>VLOOKUP(class[[#This Row],[count_rd]],caltran!$J$2:$P$182,7,FALSE)</f>
        <v>370</v>
      </c>
      <c r="S2214" s="321">
        <f>VLOOKUP(class[[#This Row],[count_rd]],caltran!$J$2:$P$182,6,FALSE)</f>
        <v>1630</v>
      </c>
      <c r="T2214" s="59">
        <f>IF(AND(class[[#This Row],[flow]]&gt;=class[[#This Row],[low]], class[[#This Row],[flow]]&lt;=class[[#This Row],[high]]),1,0)</f>
        <v>0</v>
      </c>
    </row>
    <row r="2215" spans="1:20">
      <c r="A2215" s="59">
        <v>22745</v>
      </c>
      <c r="B2215" s="59">
        <v>7</v>
      </c>
      <c r="C2215" s="59">
        <v>1</v>
      </c>
      <c r="D2215" s="59">
        <v>2</v>
      </c>
      <c r="E2215" s="59" t="s">
        <v>82</v>
      </c>
      <c r="F2215" s="59">
        <v>4</v>
      </c>
      <c r="G2215" s="227">
        <v>0</v>
      </c>
      <c r="H2215" s="227">
        <v>7</v>
      </c>
      <c r="I2215" s="227">
        <v>19</v>
      </c>
      <c r="J2215" s="59">
        <v>1100</v>
      </c>
      <c r="K2215" s="78">
        <f>VLOOKUP(class[[#This Row],[hwycov_id]],flow[[hwycov_id]:[flow_day]],2,FALSE)</f>
        <v>1785.657109</v>
      </c>
      <c r="L2215" s="229">
        <f t="shared" si="105"/>
        <v>0.62332464454545455</v>
      </c>
      <c r="M2215" s="228">
        <f t="shared" si="106"/>
        <v>685.65710899999999</v>
      </c>
      <c r="N2215" s="228">
        <f t="shared" si="107"/>
        <v>470125.67112223787</v>
      </c>
      <c r="O2215" s="59" t="e">
        <f>VLOOKUP(class[[#This Row],[hwycov_id]],check!$A$2:$P$26,16,FALSE)</f>
        <v>#N/A</v>
      </c>
      <c r="P2215" s="59">
        <v>2239</v>
      </c>
      <c r="Q2215" s="304">
        <f>ROUND(class[[#This Row],[count]],-3)</f>
        <v>1000</v>
      </c>
      <c r="R2215" s="321">
        <f>VLOOKUP(class[[#This Row],[count_rd]],caltran!$J$2:$P$182,7,FALSE)</f>
        <v>370</v>
      </c>
      <c r="S2215" s="321">
        <f>VLOOKUP(class[[#This Row],[count_rd]],caltran!$J$2:$P$182,6,FALSE)</f>
        <v>1630</v>
      </c>
      <c r="T2215" s="59">
        <f>IF(AND(class[[#This Row],[flow]]&gt;=class[[#This Row],[low]], class[[#This Row],[flow]]&lt;=class[[#This Row],[high]]),1,0)</f>
        <v>0</v>
      </c>
    </row>
    <row r="2216" spans="1:20">
      <c r="A2216" s="59">
        <v>12970</v>
      </c>
      <c r="B2216" s="59">
        <v>7</v>
      </c>
      <c r="C2216" s="59">
        <v>1</v>
      </c>
      <c r="D2216" s="59">
        <v>2</v>
      </c>
      <c r="E2216" s="59" t="s">
        <v>82</v>
      </c>
      <c r="F2216" s="59">
        <v>4</v>
      </c>
      <c r="G2216" s="227">
        <v>0</v>
      </c>
      <c r="H2216" s="227">
        <v>5</v>
      </c>
      <c r="I2216" s="227">
        <v>5</v>
      </c>
      <c r="J2216" s="59">
        <v>1400</v>
      </c>
      <c r="K2216" s="78">
        <f>VLOOKUP(class[[#This Row],[hwycov_id]],flow[[hwycov_id]:[flow_day]],2,FALSE)</f>
        <v>348.98334000000006</v>
      </c>
      <c r="L2216" s="229">
        <f t="shared" si="105"/>
        <v>-0.75072618571428573</v>
      </c>
      <c r="M2216" s="228">
        <f t="shared" si="106"/>
        <v>-1051.01666</v>
      </c>
      <c r="N2216" s="228">
        <f t="shared" si="107"/>
        <v>1104636.0195975555</v>
      </c>
      <c r="O2216" s="59" t="e">
        <f>VLOOKUP(class[[#This Row],[hwycov_id]],check!$A$2:$P$26,16,FALSE)</f>
        <v>#N/A</v>
      </c>
      <c r="P2216" s="59">
        <v>2240</v>
      </c>
      <c r="Q2216" s="304">
        <f>ROUND(class[[#This Row],[count]],-3)</f>
        <v>1000</v>
      </c>
      <c r="R2216" s="321">
        <f>VLOOKUP(class[[#This Row],[count_rd]],caltran!$J$2:$P$182,7,FALSE)</f>
        <v>370</v>
      </c>
      <c r="S2216" s="321">
        <f>VLOOKUP(class[[#This Row],[count_rd]],caltran!$J$2:$P$182,6,FALSE)</f>
        <v>1630</v>
      </c>
      <c r="T2216" s="59">
        <f>IF(AND(class[[#This Row],[flow]]&gt;=class[[#This Row],[low]], class[[#This Row],[flow]]&lt;=class[[#This Row],[high]]),1,0)</f>
        <v>0</v>
      </c>
    </row>
    <row r="2217" spans="1:20">
      <c r="A2217" s="59">
        <v>18064</v>
      </c>
      <c r="B2217" s="59">
        <v>7</v>
      </c>
      <c r="C2217" s="59">
        <v>1</v>
      </c>
      <c r="D2217" s="59">
        <v>2</v>
      </c>
      <c r="E2217" s="59" t="s">
        <v>82</v>
      </c>
      <c r="F2217" s="59">
        <v>4</v>
      </c>
      <c r="G2217" s="227">
        <v>0</v>
      </c>
      <c r="H2217" s="227">
        <v>5</v>
      </c>
      <c r="I2217" s="227">
        <v>19</v>
      </c>
      <c r="J2217" s="59">
        <v>1600</v>
      </c>
      <c r="K2217" s="78">
        <f>VLOOKUP(class[[#This Row],[hwycov_id]],flow[[hwycov_id]:[flow_day]],2,FALSE)</f>
        <v>2375.0225469999996</v>
      </c>
      <c r="L2217" s="229">
        <f t="shared" si="105"/>
        <v>0.48438909187499979</v>
      </c>
      <c r="M2217" s="228">
        <f t="shared" si="106"/>
        <v>775.02254699999958</v>
      </c>
      <c r="N2217" s="228">
        <f t="shared" si="107"/>
        <v>600659.9483583665</v>
      </c>
      <c r="O2217" s="59" t="e">
        <f>VLOOKUP(class[[#This Row],[hwycov_id]],check!$A$2:$P$26,16,FALSE)</f>
        <v>#N/A</v>
      </c>
      <c r="P2217" s="59">
        <v>2241</v>
      </c>
      <c r="Q2217" s="304">
        <f>ROUND(class[[#This Row],[count]],-3)</f>
        <v>2000</v>
      </c>
      <c r="R2217" s="321">
        <f>VLOOKUP(class[[#This Row],[count_rd]],caltran!$J$2:$P$182,7,FALSE)</f>
        <v>794.99999999999989</v>
      </c>
      <c r="S2217" s="321">
        <f>VLOOKUP(class[[#This Row],[count_rd]],caltran!$J$2:$P$182,6,FALSE)</f>
        <v>3205</v>
      </c>
      <c r="T2217" s="59">
        <f>IF(AND(class[[#This Row],[flow]]&gt;=class[[#This Row],[low]], class[[#This Row],[flow]]&lt;=class[[#This Row],[high]]),1,0)</f>
        <v>1</v>
      </c>
    </row>
    <row r="2218" spans="1:20">
      <c r="A2218" s="59">
        <v>21124</v>
      </c>
      <c r="B2218" s="59">
        <v>7</v>
      </c>
      <c r="C2218" s="59">
        <v>1</v>
      </c>
      <c r="D2218" s="59">
        <v>2</v>
      </c>
      <c r="E2218" s="59" t="s">
        <v>82</v>
      </c>
      <c r="F2218" s="59">
        <v>4</v>
      </c>
      <c r="G2218" s="227">
        <v>0</v>
      </c>
      <c r="H2218" s="227">
        <v>8</v>
      </c>
      <c r="I2218" s="227">
        <v>19</v>
      </c>
      <c r="J2218" s="59">
        <v>1800</v>
      </c>
      <c r="K2218" s="78">
        <f>VLOOKUP(class[[#This Row],[hwycov_id]],flow[[hwycov_id]:[flow_day]],2,FALSE)</f>
        <v>2185.2596020000001</v>
      </c>
      <c r="L2218" s="229">
        <f t="shared" si="105"/>
        <v>0.21403311222222232</v>
      </c>
      <c r="M2218" s="228">
        <f t="shared" si="106"/>
        <v>385.25960200000009</v>
      </c>
      <c r="N2218" s="228">
        <f t="shared" si="107"/>
        <v>148424.96093319848</v>
      </c>
      <c r="O2218" s="59" t="e">
        <f>VLOOKUP(class[[#This Row],[hwycov_id]],check!$A$2:$P$26,16,FALSE)</f>
        <v>#N/A</v>
      </c>
      <c r="P2218" s="59">
        <v>2242</v>
      </c>
      <c r="Q2218" s="304">
        <f>ROUND(class[[#This Row],[count]],-3)</f>
        <v>2000</v>
      </c>
      <c r="R2218" s="321">
        <f>VLOOKUP(class[[#This Row],[count_rd]],caltran!$J$2:$P$182,7,FALSE)</f>
        <v>794.99999999999989</v>
      </c>
      <c r="S2218" s="321">
        <f>VLOOKUP(class[[#This Row],[count_rd]],caltran!$J$2:$P$182,6,FALSE)</f>
        <v>3205</v>
      </c>
      <c r="T2218" s="59">
        <f>IF(AND(class[[#This Row],[flow]]&gt;=class[[#This Row],[low]], class[[#This Row],[flow]]&lt;=class[[#This Row],[high]]),1,0)</f>
        <v>1</v>
      </c>
    </row>
    <row r="2219" spans="1:20">
      <c r="A2219" s="59">
        <v>21143</v>
      </c>
      <c r="B2219" s="59">
        <v>7</v>
      </c>
      <c r="C2219" s="59">
        <v>1</v>
      </c>
      <c r="D2219" s="59">
        <v>2</v>
      </c>
      <c r="E2219" s="59" t="s">
        <v>82</v>
      </c>
      <c r="F2219" s="59">
        <v>4</v>
      </c>
      <c r="G2219" s="227">
        <v>0</v>
      </c>
      <c r="H2219" s="227">
        <v>5</v>
      </c>
      <c r="I2219" s="227">
        <v>19</v>
      </c>
      <c r="J2219" s="59">
        <v>2200</v>
      </c>
      <c r="K2219" s="78">
        <f>VLOOKUP(class[[#This Row],[hwycov_id]],flow[[hwycov_id]:[flow_day]],2,FALSE)</f>
        <v>160.38922400000001</v>
      </c>
      <c r="L2219" s="229">
        <f t="shared" si="105"/>
        <v>-0.92709580727272722</v>
      </c>
      <c r="M2219" s="228">
        <f t="shared" si="106"/>
        <v>-2039.610776</v>
      </c>
      <c r="N2219" s="228">
        <f t="shared" si="107"/>
        <v>4160012.1175753223</v>
      </c>
      <c r="O2219" s="59" t="e">
        <f>VLOOKUP(class[[#This Row],[hwycov_id]],check!$A$2:$P$26,16,FALSE)</f>
        <v>#N/A</v>
      </c>
      <c r="P2219" s="59">
        <v>2243</v>
      </c>
      <c r="Q2219" s="304">
        <f>ROUND(class[[#This Row],[count]],-3)</f>
        <v>2000</v>
      </c>
      <c r="R2219" s="321">
        <f>VLOOKUP(class[[#This Row],[count_rd]],caltran!$J$2:$P$182,7,FALSE)</f>
        <v>794.99999999999989</v>
      </c>
      <c r="S2219" s="321">
        <f>VLOOKUP(class[[#This Row],[count_rd]],caltran!$J$2:$P$182,6,FALSE)</f>
        <v>3205</v>
      </c>
      <c r="T2219" s="59">
        <f>IF(AND(class[[#This Row],[flow]]&gt;=class[[#This Row],[low]], class[[#This Row],[flow]]&lt;=class[[#This Row],[high]]),1,0)</f>
        <v>0</v>
      </c>
    </row>
    <row r="2220" spans="1:20">
      <c r="A2220" s="59">
        <v>8401</v>
      </c>
      <c r="B2220" s="59">
        <v>7</v>
      </c>
      <c r="C2220" s="59">
        <v>1</v>
      </c>
      <c r="D2220" s="59">
        <v>2</v>
      </c>
      <c r="E2220" s="59" t="s">
        <v>82</v>
      </c>
      <c r="F2220" s="59">
        <v>4</v>
      </c>
      <c r="G2220" s="227">
        <v>0</v>
      </c>
      <c r="H2220" s="227">
        <v>5</v>
      </c>
      <c r="I2220" s="227">
        <v>19</v>
      </c>
      <c r="J2220" s="59">
        <v>2600</v>
      </c>
      <c r="K2220" s="78">
        <f>VLOOKUP(class[[#This Row],[hwycov_id]],flow[[hwycov_id]:[flow_day]],2,FALSE)</f>
        <v>1616.9007230000002</v>
      </c>
      <c r="L2220" s="229">
        <f t="shared" si="105"/>
        <v>-0.37811510653846148</v>
      </c>
      <c r="M2220" s="228">
        <f t="shared" si="106"/>
        <v>-983.0992769999998</v>
      </c>
      <c r="N2220" s="228">
        <f t="shared" si="107"/>
        <v>966484.18843792239</v>
      </c>
      <c r="O2220" s="59" t="e">
        <f>VLOOKUP(class[[#This Row],[hwycov_id]],check!$A$2:$P$26,16,FALSE)</f>
        <v>#N/A</v>
      </c>
      <c r="P2220" s="59">
        <v>2244</v>
      </c>
      <c r="Q2220" s="304">
        <f>ROUND(class[[#This Row],[count]],-3)</f>
        <v>3000</v>
      </c>
      <c r="R2220" s="321">
        <f>VLOOKUP(class[[#This Row],[count_rd]],caltran!$J$2:$P$182,7,FALSE)</f>
        <v>1275.0000000000002</v>
      </c>
      <c r="S2220" s="321">
        <f>VLOOKUP(class[[#This Row],[count_rd]],caltran!$J$2:$P$182,6,FALSE)</f>
        <v>4725</v>
      </c>
      <c r="T2220" s="59">
        <f>IF(AND(class[[#This Row],[flow]]&gt;=class[[#This Row],[low]], class[[#This Row],[flow]]&lt;=class[[#This Row],[high]]),1,0)</f>
        <v>1</v>
      </c>
    </row>
    <row r="2221" spans="1:20">
      <c r="A2221" s="59">
        <v>49233</v>
      </c>
      <c r="B2221" s="59">
        <v>7</v>
      </c>
      <c r="C2221" s="59">
        <v>1</v>
      </c>
      <c r="D2221" s="59">
        <v>2</v>
      </c>
      <c r="E2221" s="59" t="s">
        <v>82</v>
      </c>
      <c r="F2221" s="59">
        <v>4</v>
      </c>
      <c r="G2221" s="227">
        <v>0</v>
      </c>
      <c r="H2221" s="227">
        <v>3</v>
      </c>
      <c r="I2221" s="227">
        <v>14</v>
      </c>
      <c r="J2221" s="59">
        <v>2648</v>
      </c>
      <c r="K2221" s="78">
        <f>VLOOKUP(class[[#This Row],[hwycov_id]],flow[[hwycov_id]:[flow_day]],2,FALSE)</f>
        <v>1184.0743439999999</v>
      </c>
      <c r="L2221" s="229">
        <f t="shared" si="105"/>
        <v>-0.55284201510574027</v>
      </c>
      <c r="M2221" s="228">
        <f t="shared" si="106"/>
        <v>-1463.9256560000001</v>
      </c>
      <c r="N2221" s="228">
        <f t="shared" si="107"/>
        <v>2143078.3262950308</v>
      </c>
      <c r="O2221" s="59" t="e">
        <f>VLOOKUP(class[[#This Row],[hwycov_id]],check!$A$2:$P$26,16,FALSE)</f>
        <v>#N/A</v>
      </c>
      <c r="P2221" s="59">
        <v>2245</v>
      </c>
      <c r="Q2221" s="304">
        <f>ROUND(class[[#This Row],[count]],-3)</f>
        <v>3000</v>
      </c>
      <c r="R2221" s="321">
        <f>VLOOKUP(class[[#This Row],[count_rd]],caltran!$J$2:$P$182,7,FALSE)</f>
        <v>1275.0000000000002</v>
      </c>
      <c r="S2221" s="321">
        <f>VLOOKUP(class[[#This Row],[count_rd]],caltran!$J$2:$P$182,6,FALSE)</f>
        <v>4725</v>
      </c>
      <c r="T2221" s="59">
        <f>IF(AND(class[[#This Row],[flow]]&gt;=class[[#This Row],[low]], class[[#This Row],[flow]]&lt;=class[[#This Row],[high]]),1,0)</f>
        <v>0</v>
      </c>
    </row>
    <row r="2222" spans="1:20">
      <c r="A2222" s="59">
        <v>37248</v>
      </c>
      <c r="B2222" s="59">
        <v>7</v>
      </c>
      <c r="C2222" s="59">
        <v>1</v>
      </c>
      <c r="D2222" s="59">
        <v>2</v>
      </c>
      <c r="E2222" s="59" t="s">
        <v>82</v>
      </c>
      <c r="F2222" s="59">
        <v>4</v>
      </c>
      <c r="G2222" s="227">
        <v>0</v>
      </c>
      <c r="H2222" s="227">
        <v>4</v>
      </c>
      <c r="I2222" s="227">
        <v>2</v>
      </c>
      <c r="J2222" s="59">
        <v>2800</v>
      </c>
      <c r="K2222" s="78">
        <f>VLOOKUP(class[[#This Row],[hwycov_id]],flow[[hwycov_id]:[flow_day]],2,FALSE)</f>
        <v>11758.999351</v>
      </c>
      <c r="L2222" s="229">
        <f t="shared" si="105"/>
        <v>3.1996426253571428</v>
      </c>
      <c r="M2222" s="228">
        <f t="shared" si="106"/>
        <v>8958.9993510000004</v>
      </c>
      <c r="N2222" s="228">
        <f t="shared" si="107"/>
        <v>80263669.371218428</v>
      </c>
      <c r="O2222" s="59" t="e">
        <f>VLOOKUP(class[[#This Row],[hwycov_id]],check!$A$2:$P$26,16,FALSE)</f>
        <v>#N/A</v>
      </c>
      <c r="P2222" s="59">
        <v>2246</v>
      </c>
      <c r="Q2222" s="304">
        <f>ROUND(class[[#This Row],[count]],-3)</f>
        <v>3000</v>
      </c>
      <c r="R2222" s="321">
        <f>VLOOKUP(class[[#This Row],[count_rd]],caltran!$J$2:$P$182,7,FALSE)</f>
        <v>1275.0000000000002</v>
      </c>
      <c r="S2222" s="321">
        <f>VLOOKUP(class[[#This Row],[count_rd]],caltran!$J$2:$P$182,6,FALSE)</f>
        <v>4725</v>
      </c>
      <c r="T2222" s="59">
        <f>IF(AND(class[[#This Row],[flow]]&gt;=class[[#This Row],[low]], class[[#This Row],[flow]]&lt;=class[[#This Row],[high]]),1,0)</f>
        <v>0</v>
      </c>
    </row>
    <row r="2223" spans="1:20">
      <c r="A2223" s="59">
        <v>49571</v>
      </c>
      <c r="B2223" s="59">
        <v>7</v>
      </c>
      <c r="C2223" s="59">
        <v>1</v>
      </c>
      <c r="D2223" s="59">
        <v>2</v>
      </c>
      <c r="E2223" s="59" t="s">
        <v>82</v>
      </c>
      <c r="F2223" s="59">
        <v>4</v>
      </c>
      <c r="G2223" s="227">
        <v>0</v>
      </c>
      <c r="H2223" s="227">
        <v>3</v>
      </c>
      <c r="I2223" s="227">
        <v>14</v>
      </c>
      <c r="J2223" s="59">
        <v>2874</v>
      </c>
      <c r="K2223" s="78">
        <f>VLOOKUP(class[[#This Row],[hwycov_id]],flow[[hwycov_id]:[flow_day]],2,FALSE)</f>
        <v>1193.1113420000001</v>
      </c>
      <c r="L2223" s="229">
        <f t="shared" si="105"/>
        <v>-0.58486035421016003</v>
      </c>
      <c r="M2223" s="228">
        <f t="shared" si="106"/>
        <v>-1680.8886579999999</v>
      </c>
      <c r="N2223" s="228">
        <f t="shared" si="107"/>
        <v>2825386.6805930403</v>
      </c>
      <c r="O2223" s="59" t="e">
        <f>VLOOKUP(class[[#This Row],[hwycov_id]],check!$A$2:$P$26,16,FALSE)</f>
        <v>#N/A</v>
      </c>
      <c r="P2223" s="59">
        <v>2247</v>
      </c>
      <c r="Q2223" s="304">
        <f>ROUND(class[[#This Row],[count]],-3)</f>
        <v>3000</v>
      </c>
      <c r="R2223" s="321">
        <f>VLOOKUP(class[[#This Row],[count_rd]],caltran!$J$2:$P$182,7,FALSE)</f>
        <v>1275.0000000000002</v>
      </c>
      <c r="S2223" s="321">
        <f>VLOOKUP(class[[#This Row],[count_rd]],caltran!$J$2:$P$182,6,FALSE)</f>
        <v>4725</v>
      </c>
      <c r="T2223" s="59">
        <f>IF(AND(class[[#This Row],[flow]]&gt;=class[[#This Row],[low]], class[[#This Row],[flow]]&lt;=class[[#This Row],[high]]),1,0)</f>
        <v>0</v>
      </c>
    </row>
    <row r="2224" spans="1:20">
      <c r="A2224" s="59">
        <v>20491</v>
      </c>
      <c r="B2224" s="59">
        <v>7</v>
      </c>
      <c r="C2224" s="59">
        <v>1</v>
      </c>
      <c r="D2224" s="59">
        <v>2</v>
      </c>
      <c r="E2224" s="59" t="s">
        <v>82</v>
      </c>
      <c r="F2224" s="59">
        <v>4</v>
      </c>
      <c r="G2224" s="227">
        <v>0</v>
      </c>
      <c r="H2224" s="227">
        <v>6</v>
      </c>
      <c r="I2224" s="227">
        <v>12</v>
      </c>
      <c r="J2224" s="59">
        <v>3000</v>
      </c>
      <c r="K2224" s="78">
        <f>VLOOKUP(class[[#This Row],[hwycov_id]],flow[[hwycov_id]:[flow_day]],2,FALSE)</f>
        <v>2354.1877960000002</v>
      </c>
      <c r="L2224" s="229">
        <f t="shared" si="105"/>
        <v>-0.21527073466666657</v>
      </c>
      <c r="M2224" s="228">
        <f t="shared" si="106"/>
        <v>-645.81220399999984</v>
      </c>
      <c r="N2224" s="228">
        <f t="shared" si="107"/>
        <v>417073.40283533739</v>
      </c>
      <c r="O2224" s="59" t="e">
        <f>VLOOKUP(class[[#This Row],[hwycov_id]],check!$A$2:$P$26,16,FALSE)</f>
        <v>#N/A</v>
      </c>
      <c r="P2224" s="59">
        <v>2248</v>
      </c>
      <c r="Q2224" s="304">
        <f>ROUND(class[[#This Row],[count]],-3)</f>
        <v>3000</v>
      </c>
      <c r="R2224" s="321">
        <f>VLOOKUP(class[[#This Row],[count_rd]],caltran!$J$2:$P$182,7,FALSE)</f>
        <v>1275.0000000000002</v>
      </c>
      <c r="S2224" s="321">
        <f>VLOOKUP(class[[#This Row],[count_rd]],caltran!$J$2:$P$182,6,FALSE)</f>
        <v>4725</v>
      </c>
      <c r="T2224" s="59">
        <f>IF(AND(class[[#This Row],[flow]]&gt;=class[[#This Row],[low]], class[[#This Row],[flow]]&lt;=class[[#This Row],[high]]),1,0)</f>
        <v>1</v>
      </c>
    </row>
    <row r="2225" spans="1:20">
      <c r="A2225" s="59">
        <v>50272</v>
      </c>
      <c r="B2225" s="59">
        <v>7</v>
      </c>
      <c r="C2225" s="59">
        <v>1</v>
      </c>
      <c r="D2225" s="59">
        <v>2</v>
      </c>
      <c r="E2225" s="59" t="s">
        <v>82</v>
      </c>
      <c r="F2225" s="59">
        <v>4</v>
      </c>
      <c r="G2225" s="227">
        <v>0</v>
      </c>
      <c r="H2225" s="227">
        <v>2</v>
      </c>
      <c r="I2225" s="227">
        <v>14</v>
      </c>
      <c r="J2225" s="59">
        <v>3047</v>
      </c>
      <c r="K2225" s="78">
        <f>VLOOKUP(class[[#This Row],[hwycov_id]],flow[[hwycov_id]:[flow_day]],2,FALSE)</f>
        <v>1667.6466680000001</v>
      </c>
      <c r="L2225" s="229">
        <f t="shared" si="105"/>
        <v>-0.45269226517886441</v>
      </c>
      <c r="M2225" s="228">
        <f t="shared" si="106"/>
        <v>-1379.3533319999999</v>
      </c>
      <c r="N2225" s="228">
        <f t="shared" si="107"/>
        <v>1902615.6144995019</v>
      </c>
      <c r="O2225" s="59" t="e">
        <f>VLOOKUP(class[[#This Row],[hwycov_id]],check!$A$2:$P$26,16,FALSE)</f>
        <v>#N/A</v>
      </c>
      <c r="P2225" s="59">
        <v>2249</v>
      </c>
      <c r="Q2225" s="304">
        <f>ROUND(class[[#This Row],[count]],-3)</f>
        <v>3000</v>
      </c>
      <c r="R2225" s="321">
        <f>VLOOKUP(class[[#This Row],[count_rd]],caltran!$J$2:$P$182,7,FALSE)</f>
        <v>1275.0000000000002</v>
      </c>
      <c r="S2225" s="321">
        <f>VLOOKUP(class[[#This Row],[count_rd]],caltran!$J$2:$P$182,6,FALSE)</f>
        <v>4725</v>
      </c>
      <c r="T2225" s="59">
        <f>IF(AND(class[[#This Row],[flow]]&gt;=class[[#This Row],[low]], class[[#This Row],[flow]]&lt;=class[[#This Row],[high]]),1,0)</f>
        <v>1</v>
      </c>
    </row>
    <row r="2226" spans="1:20">
      <c r="A2226" s="59">
        <v>23157</v>
      </c>
      <c r="B2226" s="59">
        <v>7</v>
      </c>
      <c r="C2226" s="59">
        <v>1</v>
      </c>
      <c r="D2226" s="59">
        <v>2</v>
      </c>
      <c r="E2226" s="59" t="s">
        <v>82</v>
      </c>
      <c r="F2226" s="59">
        <v>4</v>
      </c>
      <c r="G2226" s="227">
        <v>0</v>
      </c>
      <c r="H2226" s="227">
        <v>5</v>
      </c>
      <c r="I2226" s="227">
        <v>19</v>
      </c>
      <c r="J2226" s="59">
        <v>3100</v>
      </c>
      <c r="K2226" s="78">
        <f>VLOOKUP(class[[#This Row],[hwycov_id]],flow[[hwycov_id]:[flow_day]],2,FALSE)</f>
        <v>2077.8554759999997</v>
      </c>
      <c r="L2226" s="229">
        <f t="shared" si="105"/>
        <v>-0.32972404000000011</v>
      </c>
      <c r="M2226" s="228">
        <f t="shared" si="106"/>
        <v>-1022.1445240000003</v>
      </c>
      <c r="N2226" s="228">
        <f t="shared" si="107"/>
        <v>1044779.4279431872</v>
      </c>
      <c r="O2226" s="59" t="e">
        <f>VLOOKUP(class[[#This Row],[hwycov_id]],check!$A$2:$P$26,16,FALSE)</f>
        <v>#N/A</v>
      </c>
      <c r="P2226" s="59">
        <v>2250</v>
      </c>
      <c r="Q2226" s="304">
        <f>ROUND(class[[#This Row],[count]],-3)</f>
        <v>3000</v>
      </c>
      <c r="R2226" s="321">
        <f>VLOOKUP(class[[#This Row],[count_rd]],caltran!$J$2:$P$182,7,FALSE)</f>
        <v>1275.0000000000002</v>
      </c>
      <c r="S2226" s="321">
        <f>VLOOKUP(class[[#This Row],[count_rd]],caltran!$J$2:$P$182,6,FALSE)</f>
        <v>4725</v>
      </c>
      <c r="T2226" s="59">
        <f>IF(AND(class[[#This Row],[flow]]&gt;=class[[#This Row],[low]], class[[#This Row],[flow]]&lt;=class[[#This Row],[high]]),1,0)</f>
        <v>1</v>
      </c>
    </row>
    <row r="2227" spans="1:20">
      <c r="A2227" s="59">
        <v>1626</v>
      </c>
      <c r="B2227" s="59">
        <v>7</v>
      </c>
      <c r="C2227" s="59">
        <v>1</v>
      </c>
      <c r="D2227" s="59">
        <v>2</v>
      </c>
      <c r="E2227" s="59" t="s">
        <v>82</v>
      </c>
      <c r="F2227" s="59">
        <v>4</v>
      </c>
      <c r="G2227" s="227">
        <v>0</v>
      </c>
      <c r="H2227" s="227">
        <v>3</v>
      </c>
      <c r="I2227" s="227">
        <v>14</v>
      </c>
      <c r="J2227" s="59">
        <v>3240</v>
      </c>
      <c r="K2227" s="78">
        <f>VLOOKUP(class[[#This Row],[hwycov_id]],flow[[hwycov_id]:[flow_day]],2,FALSE)</f>
        <v>11765.326598</v>
      </c>
      <c r="L2227" s="229">
        <f t="shared" si="105"/>
        <v>2.6312736413580247</v>
      </c>
      <c r="M2227" s="228">
        <f t="shared" si="106"/>
        <v>8525.3265979999996</v>
      </c>
      <c r="N2227" s="228">
        <f t="shared" si="107"/>
        <v>72681193.602566242</v>
      </c>
      <c r="O2227" s="59" t="e">
        <f>VLOOKUP(class[[#This Row],[hwycov_id]],check!$A$2:$P$26,16,FALSE)</f>
        <v>#N/A</v>
      </c>
      <c r="P2227" s="59">
        <v>2251</v>
      </c>
      <c r="Q2227" s="304">
        <f>ROUND(class[[#This Row],[count]],-3)</f>
        <v>3000</v>
      </c>
      <c r="R2227" s="321">
        <f>VLOOKUP(class[[#This Row],[count_rd]],caltran!$J$2:$P$182,7,FALSE)</f>
        <v>1275.0000000000002</v>
      </c>
      <c r="S2227" s="321">
        <f>VLOOKUP(class[[#This Row],[count_rd]],caltran!$J$2:$P$182,6,FALSE)</f>
        <v>4725</v>
      </c>
      <c r="T2227" s="59">
        <f>IF(AND(class[[#This Row],[flow]]&gt;=class[[#This Row],[low]], class[[#This Row],[flow]]&lt;=class[[#This Row],[high]]),1,0)</f>
        <v>0</v>
      </c>
    </row>
    <row r="2228" spans="1:20">
      <c r="A2228" s="59">
        <v>15170</v>
      </c>
      <c r="B2228" s="59">
        <v>7</v>
      </c>
      <c r="C2228" s="59">
        <v>1</v>
      </c>
      <c r="D2228" s="59">
        <v>2</v>
      </c>
      <c r="E2228" s="59" t="s">
        <v>82</v>
      </c>
      <c r="F2228" s="59">
        <v>4</v>
      </c>
      <c r="G2228" s="227">
        <v>0</v>
      </c>
      <c r="H2228" s="227">
        <v>3</v>
      </c>
      <c r="I2228" s="227">
        <v>14</v>
      </c>
      <c r="J2228" s="59">
        <v>3676</v>
      </c>
      <c r="K2228" s="78">
        <f>VLOOKUP(class[[#This Row],[hwycov_id]],flow[[hwycov_id]:[flow_day]],2,FALSE)</f>
        <v>2896.0502610000003</v>
      </c>
      <c r="L2228" s="229">
        <f t="shared" si="105"/>
        <v>-0.21217348721436335</v>
      </c>
      <c r="M2228" s="228">
        <f t="shared" si="106"/>
        <v>-779.94973899999968</v>
      </c>
      <c r="N2228" s="228">
        <f t="shared" si="107"/>
        <v>608321.5953661676</v>
      </c>
      <c r="O2228" s="59" t="e">
        <f>VLOOKUP(class[[#This Row],[hwycov_id]],check!$A$2:$P$26,16,FALSE)</f>
        <v>#N/A</v>
      </c>
      <c r="P2228" s="59">
        <v>2252</v>
      </c>
      <c r="Q2228" s="304">
        <f>ROUND(class[[#This Row],[count]],-3)</f>
        <v>4000</v>
      </c>
      <c r="R2228" s="321">
        <f>VLOOKUP(class[[#This Row],[count_rd]],caltran!$J$2:$P$182,7,FALSE)</f>
        <v>1920</v>
      </c>
      <c r="S2228" s="321">
        <f>VLOOKUP(class[[#This Row],[count_rd]],caltran!$J$2:$P$182,6,FALSE)</f>
        <v>6080</v>
      </c>
      <c r="T2228" s="59">
        <f>IF(AND(class[[#This Row],[flow]]&gt;=class[[#This Row],[low]], class[[#This Row],[flow]]&lt;=class[[#This Row],[high]]),1,0)</f>
        <v>1</v>
      </c>
    </row>
    <row r="2229" spans="1:20">
      <c r="A2229" s="59">
        <v>16097</v>
      </c>
      <c r="B2229" s="59">
        <v>7</v>
      </c>
      <c r="C2229" s="59">
        <v>1</v>
      </c>
      <c r="D2229" s="59">
        <v>2</v>
      </c>
      <c r="E2229" s="59" t="s">
        <v>82</v>
      </c>
      <c r="F2229" s="59">
        <v>4</v>
      </c>
      <c r="G2229" s="227">
        <v>0</v>
      </c>
      <c r="H2229" s="227">
        <v>3</v>
      </c>
      <c r="I2229" s="227">
        <v>14</v>
      </c>
      <c r="J2229" s="59">
        <v>3950</v>
      </c>
      <c r="K2229" s="78">
        <f>VLOOKUP(class[[#This Row],[hwycov_id]],flow[[hwycov_id]:[flow_day]],2,FALSE)</f>
        <v>4103.0603289999999</v>
      </c>
      <c r="L2229" s="229">
        <f t="shared" si="105"/>
        <v>3.8749450379746753E-2</v>
      </c>
      <c r="M2229" s="228">
        <f t="shared" si="106"/>
        <v>153.06032899999991</v>
      </c>
      <c r="N2229" s="228">
        <f t="shared" si="107"/>
        <v>23427.464313588214</v>
      </c>
      <c r="O2229" s="59" t="e">
        <f>VLOOKUP(class[[#This Row],[hwycov_id]],check!$A$2:$P$26,16,FALSE)</f>
        <v>#N/A</v>
      </c>
      <c r="P2229" s="59">
        <v>2253</v>
      </c>
      <c r="Q2229" s="304">
        <f>ROUND(class[[#This Row],[count]],-3)</f>
        <v>4000</v>
      </c>
      <c r="R2229" s="321">
        <f>VLOOKUP(class[[#This Row],[count_rd]],caltran!$J$2:$P$182,7,FALSE)</f>
        <v>1920</v>
      </c>
      <c r="S2229" s="321">
        <f>VLOOKUP(class[[#This Row],[count_rd]],caltran!$J$2:$P$182,6,FALSE)</f>
        <v>6080</v>
      </c>
      <c r="T2229" s="59">
        <f>IF(AND(class[[#This Row],[flow]]&gt;=class[[#This Row],[low]], class[[#This Row],[flow]]&lt;=class[[#This Row],[high]]),1,0)</f>
        <v>1</v>
      </c>
    </row>
    <row r="2230" spans="1:20">
      <c r="A2230" s="59">
        <v>48918</v>
      </c>
      <c r="B2230" s="59">
        <v>7</v>
      </c>
      <c r="C2230" s="59">
        <v>1</v>
      </c>
      <c r="D2230" s="59">
        <v>2</v>
      </c>
      <c r="E2230" s="59" t="s">
        <v>82</v>
      </c>
      <c r="F2230" s="59">
        <v>4</v>
      </c>
      <c r="G2230" s="227">
        <v>0</v>
      </c>
      <c r="H2230" s="227">
        <v>3</v>
      </c>
      <c r="I2230" s="227">
        <v>14</v>
      </c>
      <c r="J2230" s="59">
        <v>3997</v>
      </c>
      <c r="K2230" s="78">
        <f>VLOOKUP(class[[#This Row],[hwycov_id]],flow[[hwycov_id]:[flow_day]],2,FALSE)</f>
        <v>7629.2636820000007</v>
      </c>
      <c r="L2230" s="229">
        <f t="shared" si="105"/>
        <v>0.90874748111083337</v>
      </c>
      <c r="M2230" s="228">
        <f t="shared" si="106"/>
        <v>3632.2636820000007</v>
      </c>
      <c r="N2230" s="228">
        <f t="shared" si="107"/>
        <v>13193339.455576202</v>
      </c>
      <c r="O2230" s="59" t="e">
        <f>VLOOKUP(class[[#This Row],[hwycov_id]],check!$A$2:$P$26,16,FALSE)</f>
        <v>#N/A</v>
      </c>
      <c r="P2230" s="59">
        <v>2254</v>
      </c>
      <c r="Q2230" s="304">
        <f>ROUND(class[[#This Row],[count]],-3)</f>
        <v>4000</v>
      </c>
      <c r="R2230" s="321">
        <f>VLOOKUP(class[[#This Row],[count_rd]],caltran!$J$2:$P$182,7,FALSE)</f>
        <v>1920</v>
      </c>
      <c r="S2230" s="321">
        <f>VLOOKUP(class[[#This Row],[count_rd]],caltran!$J$2:$P$182,6,FALSE)</f>
        <v>6080</v>
      </c>
      <c r="T2230" s="59">
        <f>IF(AND(class[[#This Row],[flow]]&gt;=class[[#This Row],[low]], class[[#This Row],[flow]]&lt;=class[[#This Row],[high]]),1,0)</f>
        <v>0</v>
      </c>
    </row>
    <row r="2231" spans="1:20">
      <c r="A2231" s="59">
        <v>23196</v>
      </c>
      <c r="B2231" s="59">
        <v>7</v>
      </c>
      <c r="C2231" s="59">
        <v>1</v>
      </c>
      <c r="D2231" s="59">
        <v>2</v>
      </c>
      <c r="E2231" s="59" t="s">
        <v>82</v>
      </c>
      <c r="F2231" s="59">
        <v>4</v>
      </c>
      <c r="G2231" s="227">
        <v>0</v>
      </c>
      <c r="H2231" s="227">
        <v>3</v>
      </c>
      <c r="I2231" s="227">
        <v>14</v>
      </c>
      <c r="J2231" s="59">
        <v>4112</v>
      </c>
      <c r="K2231" s="78">
        <f>VLOOKUP(class[[#This Row],[hwycov_id]],flow[[hwycov_id]:[flow_day]],2,FALSE)</f>
        <v>6580.8435050000007</v>
      </c>
      <c r="L2231" s="229">
        <f t="shared" si="105"/>
        <v>0.60039968506809349</v>
      </c>
      <c r="M2231" s="228">
        <f t="shared" si="106"/>
        <v>2468.8435050000007</v>
      </c>
      <c r="N2231" s="228">
        <f t="shared" si="107"/>
        <v>6095188.252180689</v>
      </c>
      <c r="O2231" s="59" t="e">
        <f>VLOOKUP(class[[#This Row],[hwycov_id]],check!$A$2:$P$26,16,FALSE)</f>
        <v>#N/A</v>
      </c>
      <c r="P2231" s="59">
        <v>2255</v>
      </c>
      <c r="Q2231" s="304">
        <f>ROUND(class[[#This Row],[count]],-3)</f>
        <v>4000</v>
      </c>
      <c r="R2231" s="321">
        <f>VLOOKUP(class[[#This Row],[count_rd]],caltran!$J$2:$P$182,7,FALSE)</f>
        <v>1920</v>
      </c>
      <c r="S2231" s="321">
        <f>VLOOKUP(class[[#This Row],[count_rd]],caltran!$J$2:$P$182,6,FALSE)</f>
        <v>6080</v>
      </c>
      <c r="T2231" s="59">
        <f>IF(AND(class[[#This Row],[flow]]&gt;=class[[#This Row],[low]], class[[#This Row],[flow]]&lt;=class[[#This Row],[high]]),1,0)</f>
        <v>0</v>
      </c>
    </row>
    <row r="2232" spans="1:20">
      <c r="A2232" s="59">
        <v>20130</v>
      </c>
      <c r="B2232" s="59">
        <v>7</v>
      </c>
      <c r="C2232" s="59">
        <v>1</v>
      </c>
      <c r="D2232" s="59">
        <v>2</v>
      </c>
      <c r="E2232" s="59" t="s">
        <v>82</v>
      </c>
      <c r="F2232" s="59">
        <v>4</v>
      </c>
      <c r="G2232" s="227">
        <v>0</v>
      </c>
      <c r="H2232" s="227">
        <v>5</v>
      </c>
      <c r="I2232" s="227">
        <v>19</v>
      </c>
      <c r="J2232" s="59">
        <v>4200</v>
      </c>
      <c r="K2232" s="78">
        <f>VLOOKUP(class[[#This Row],[hwycov_id]],flow[[hwycov_id]:[flow_day]],2,FALSE)</f>
        <v>2011.1621949999999</v>
      </c>
      <c r="L2232" s="229">
        <f t="shared" si="105"/>
        <v>-0.52115185833333344</v>
      </c>
      <c r="M2232" s="228">
        <f t="shared" si="106"/>
        <v>-2188.8378050000001</v>
      </c>
      <c r="N2232" s="228">
        <f t="shared" si="107"/>
        <v>4791010.9365972187</v>
      </c>
      <c r="O2232" s="59" t="e">
        <f>VLOOKUP(class[[#This Row],[hwycov_id]],check!$A$2:$P$26,16,FALSE)</f>
        <v>#N/A</v>
      </c>
      <c r="P2232" s="59">
        <v>2256</v>
      </c>
      <c r="Q2232" s="304">
        <f>ROUND(class[[#This Row],[count]],-3)</f>
        <v>4000</v>
      </c>
      <c r="R2232" s="321">
        <f>VLOOKUP(class[[#This Row],[count_rd]],caltran!$J$2:$P$182,7,FALSE)</f>
        <v>1920</v>
      </c>
      <c r="S2232" s="321">
        <f>VLOOKUP(class[[#This Row],[count_rd]],caltran!$J$2:$P$182,6,FALSE)</f>
        <v>6080</v>
      </c>
      <c r="T2232" s="59">
        <f>IF(AND(class[[#This Row],[flow]]&gt;=class[[#This Row],[low]], class[[#This Row],[flow]]&lt;=class[[#This Row],[high]]),1,0)</f>
        <v>1</v>
      </c>
    </row>
    <row r="2233" spans="1:20">
      <c r="A2233" s="59">
        <v>15938</v>
      </c>
      <c r="B2233" s="59">
        <v>7</v>
      </c>
      <c r="C2233" s="59">
        <v>1</v>
      </c>
      <c r="D2233" s="59">
        <v>2</v>
      </c>
      <c r="E2233" s="59" t="s">
        <v>82</v>
      </c>
      <c r="F2233" s="59">
        <v>4</v>
      </c>
      <c r="G2233" s="227">
        <v>0</v>
      </c>
      <c r="H2233" s="227">
        <v>6</v>
      </c>
      <c r="I2233" s="227">
        <v>1</v>
      </c>
      <c r="J2233" s="59">
        <v>4400</v>
      </c>
      <c r="K2233" s="78">
        <f>VLOOKUP(class[[#This Row],[hwycov_id]],flow[[hwycov_id]:[flow_day]],2,FALSE)</f>
        <v>2397.9005729999999</v>
      </c>
      <c r="L2233" s="229">
        <f t="shared" si="105"/>
        <v>-0.45502259704545456</v>
      </c>
      <c r="M2233" s="228">
        <f t="shared" si="106"/>
        <v>-2002.0994270000001</v>
      </c>
      <c r="N2233" s="228">
        <f t="shared" si="107"/>
        <v>4008402.1155937286</v>
      </c>
      <c r="O2233" s="59" t="e">
        <f>VLOOKUP(class[[#This Row],[hwycov_id]],check!$A$2:$P$26,16,FALSE)</f>
        <v>#N/A</v>
      </c>
      <c r="P2233" s="59">
        <v>2257</v>
      </c>
      <c r="Q2233" s="304">
        <f>ROUND(class[[#This Row],[count]],-3)</f>
        <v>4000</v>
      </c>
      <c r="R2233" s="321">
        <f>VLOOKUP(class[[#This Row],[count_rd]],caltran!$J$2:$P$182,7,FALSE)</f>
        <v>1920</v>
      </c>
      <c r="S2233" s="321">
        <f>VLOOKUP(class[[#This Row],[count_rd]],caltran!$J$2:$P$182,6,FALSE)</f>
        <v>6080</v>
      </c>
      <c r="T2233" s="59">
        <f>IF(AND(class[[#This Row],[flow]]&gt;=class[[#This Row],[low]], class[[#This Row],[flow]]&lt;=class[[#This Row],[high]]),1,0)</f>
        <v>1</v>
      </c>
    </row>
    <row r="2234" spans="1:20">
      <c r="A2234" s="59">
        <v>37251</v>
      </c>
      <c r="B2234" s="59">
        <v>7</v>
      </c>
      <c r="C2234" s="59">
        <v>1</v>
      </c>
      <c r="D2234" s="59">
        <v>2</v>
      </c>
      <c r="E2234" s="59" t="s">
        <v>82</v>
      </c>
      <c r="F2234" s="59">
        <v>4</v>
      </c>
      <c r="G2234" s="227">
        <v>0</v>
      </c>
      <c r="H2234" s="227">
        <v>5</v>
      </c>
      <c r="I2234" s="227">
        <v>9</v>
      </c>
      <c r="J2234" s="59">
        <v>4400</v>
      </c>
      <c r="K2234" s="78">
        <f>VLOOKUP(class[[#This Row],[hwycov_id]],flow[[hwycov_id]:[flow_day]],2,FALSE)</f>
        <v>5237.5284140000003</v>
      </c>
      <c r="L2234" s="229">
        <f t="shared" si="105"/>
        <v>0.19034736681818187</v>
      </c>
      <c r="M2234" s="228">
        <f t="shared" si="106"/>
        <v>837.52841400000034</v>
      </c>
      <c r="N2234" s="228">
        <f t="shared" si="107"/>
        <v>701453.84425735602</v>
      </c>
      <c r="O2234" s="59" t="e">
        <f>VLOOKUP(class[[#This Row],[hwycov_id]],check!$A$2:$P$26,16,FALSE)</f>
        <v>#N/A</v>
      </c>
      <c r="P2234" s="59">
        <v>2258</v>
      </c>
      <c r="Q2234" s="304">
        <f>ROUND(class[[#This Row],[count]],-3)</f>
        <v>4000</v>
      </c>
      <c r="R2234" s="321">
        <f>VLOOKUP(class[[#This Row],[count_rd]],caltran!$J$2:$P$182,7,FALSE)</f>
        <v>1920</v>
      </c>
      <c r="S2234" s="321">
        <f>VLOOKUP(class[[#This Row],[count_rd]],caltran!$J$2:$P$182,6,FALSE)</f>
        <v>6080</v>
      </c>
      <c r="T2234" s="59">
        <f>IF(AND(class[[#This Row],[flow]]&gt;=class[[#This Row],[low]], class[[#This Row],[flow]]&lt;=class[[#This Row],[high]]),1,0)</f>
        <v>1</v>
      </c>
    </row>
    <row r="2235" spans="1:20">
      <c r="A2235" s="59">
        <v>8606</v>
      </c>
      <c r="B2235" s="59">
        <v>7</v>
      </c>
      <c r="C2235" s="59">
        <v>1</v>
      </c>
      <c r="D2235" s="59">
        <v>2</v>
      </c>
      <c r="E2235" s="59" t="s">
        <v>82</v>
      </c>
      <c r="F2235" s="59">
        <v>4</v>
      </c>
      <c r="G2235" s="227">
        <v>0</v>
      </c>
      <c r="H2235" s="227">
        <v>2</v>
      </c>
      <c r="I2235" s="227">
        <v>11</v>
      </c>
      <c r="J2235" s="59">
        <v>4439</v>
      </c>
      <c r="K2235" s="78">
        <f>VLOOKUP(class[[#This Row],[hwycov_id]],flow[[hwycov_id]:[flow_day]],2,FALSE)</f>
        <v>4371.2873880000006</v>
      </c>
      <c r="L2235" s="229">
        <f t="shared" si="105"/>
        <v>-1.5254023879251899E-2</v>
      </c>
      <c r="M2235" s="228">
        <f t="shared" si="106"/>
        <v>-67.712611999999353</v>
      </c>
      <c r="N2235" s="228">
        <f t="shared" si="107"/>
        <v>4584.9978238624562</v>
      </c>
      <c r="O2235" s="59" t="e">
        <f>VLOOKUP(class[[#This Row],[hwycov_id]],check!$A$2:$P$26,16,FALSE)</f>
        <v>#N/A</v>
      </c>
      <c r="P2235" s="59">
        <v>2259</v>
      </c>
      <c r="Q2235" s="304">
        <f>ROUND(class[[#This Row],[count]],-3)</f>
        <v>4000</v>
      </c>
      <c r="R2235" s="321">
        <f>VLOOKUP(class[[#This Row],[count_rd]],caltran!$J$2:$P$182,7,FALSE)</f>
        <v>1920</v>
      </c>
      <c r="S2235" s="321">
        <f>VLOOKUP(class[[#This Row],[count_rd]],caltran!$J$2:$P$182,6,FALSE)</f>
        <v>6080</v>
      </c>
      <c r="T2235" s="59">
        <f>IF(AND(class[[#This Row],[flow]]&gt;=class[[#This Row],[low]], class[[#This Row],[flow]]&lt;=class[[#This Row],[high]]),1,0)</f>
        <v>1</v>
      </c>
    </row>
    <row r="2236" spans="1:20">
      <c r="A2236" s="59">
        <v>17438</v>
      </c>
      <c r="B2236" s="59">
        <v>7</v>
      </c>
      <c r="C2236" s="59">
        <v>1</v>
      </c>
      <c r="D2236" s="59">
        <v>2</v>
      </c>
      <c r="E2236" s="59" t="s">
        <v>82</v>
      </c>
      <c r="F2236" s="59">
        <v>4</v>
      </c>
      <c r="G2236" s="227">
        <v>0</v>
      </c>
      <c r="H2236" s="227">
        <v>3</v>
      </c>
      <c r="I2236" s="227">
        <v>14</v>
      </c>
      <c r="J2236" s="59">
        <v>4641</v>
      </c>
      <c r="K2236" s="78">
        <f>VLOOKUP(class[[#This Row],[hwycov_id]],flow[[hwycov_id]:[flow_day]],2,FALSE)</f>
        <v>8229.4958339999994</v>
      </c>
      <c r="L2236" s="229">
        <f t="shared" si="105"/>
        <v>0.77321608144796361</v>
      </c>
      <c r="M2236" s="228">
        <f t="shared" si="106"/>
        <v>3588.4958339999994</v>
      </c>
      <c r="N2236" s="228">
        <f t="shared" si="107"/>
        <v>12877302.350635352</v>
      </c>
      <c r="O2236" s="59" t="e">
        <f>VLOOKUP(class[[#This Row],[hwycov_id]],check!$A$2:$P$26,16,FALSE)</f>
        <v>#N/A</v>
      </c>
      <c r="P2236" s="59">
        <v>2260</v>
      </c>
      <c r="Q2236" s="304">
        <f>ROUND(class[[#This Row],[count]],-3)</f>
        <v>5000</v>
      </c>
      <c r="R2236" s="321">
        <f>VLOOKUP(class[[#This Row],[count_rd]],caltran!$J$2:$P$182,7,FALSE)</f>
        <v>2625</v>
      </c>
      <c r="S2236" s="321">
        <f>VLOOKUP(class[[#This Row],[count_rd]],caltran!$J$2:$P$182,6,FALSE)</f>
        <v>7375</v>
      </c>
      <c r="T2236" s="59">
        <f>IF(AND(class[[#This Row],[flow]]&gt;=class[[#This Row],[low]], class[[#This Row],[flow]]&lt;=class[[#This Row],[high]]),1,0)</f>
        <v>0</v>
      </c>
    </row>
    <row r="2237" spans="1:20">
      <c r="A2237" s="59">
        <v>19120</v>
      </c>
      <c r="B2237" s="59">
        <v>7</v>
      </c>
      <c r="C2237" s="59">
        <v>1</v>
      </c>
      <c r="D2237" s="59">
        <v>2</v>
      </c>
      <c r="E2237" s="59" t="s">
        <v>82</v>
      </c>
      <c r="F2237" s="59">
        <v>4</v>
      </c>
      <c r="G2237" s="227">
        <v>0</v>
      </c>
      <c r="H2237" s="227">
        <v>3</v>
      </c>
      <c r="I2237" s="227">
        <v>14</v>
      </c>
      <c r="J2237" s="59">
        <v>4767</v>
      </c>
      <c r="K2237" s="78">
        <f>VLOOKUP(class[[#This Row],[hwycov_id]],flow[[hwycov_id]:[flow_day]],2,FALSE)</f>
        <v>4275.0224170000001</v>
      </c>
      <c r="L2237" s="229">
        <f t="shared" si="105"/>
        <v>-0.10320486322634781</v>
      </c>
      <c r="M2237" s="228">
        <f t="shared" si="106"/>
        <v>-491.97758299999987</v>
      </c>
      <c r="N2237" s="228">
        <f t="shared" si="107"/>
        <v>242041.94217452177</v>
      </c>
      <c r="O2237" s="59" t="e">
        <f>VLOOKUP(class[[#This Row],[hwycov_id]],check!$A$2:$P$26,16,FALSE)</f>
        <v>#N/A</v>
      </c>
      <c r="P2237" s="59">
        <v>2261</v>
      </c>
      <c r="Q2237" s="304">
        <f>ROUND(class[[#This Row],[count]],-3)</f>
        <v>5000</v>
      </c>
      <c r="R2237" s="321">
        <f>VLOOKUP(class[[#This Row],[count_rd]],caltran!$J$2:$P$182,7,FALSE)</f>
        <v>2625</v>
      </c>
      <c r="S2237" s="321">
        <f>VLOOKUP(class[[#This Row],[count_rd]],caltran!$J$2:$P$182,6,FALSE)</f>
        <v>7375</v>
      </c>
      <c r="T2237" s="59">
        <f>IF(AND(class[[#This Row],[flow]]&gt;=class[[#This Row],[low]], class[[#This Row],[flow]]&lt;=class[[#This Row],[high]]),1,0)</f>
        <v>1</v>
      </c>
    </row>
    <row r="2238" spans="1:20">
      <c r="A2238" s="59">
        <v>3071</v>
      </c>
      <c r="B2238" s="59">
        <v>7</v>
      </c>
      <c r="C2238" s="59">
        <v>1</v>
      </c>
      <c r="D2238" s="59">
        <v>2</v>
      </c>
      <c r="E2238" s="59" t="s">
        <v>82</v>
      </c>
      <c r="F2238" s="59">
        <v>4</v>
      </c>
      <c r="G2238" s="227">
        <v>0</v>
      </c>
      <c r="H2238" s="227">
        <v>4</v>
      </c>
      <c r="I2238" s="227">
        <v>2</v>
      </c>
      <c r="J2238" s="59">
        <v>4800</v>
      </c>
      <c r="K2238" s="78">
        <f>VLOOKUP(class[[#This Row],[hwycov_id]],flow[[hwycov_id]:[flow_day]],2,FALSE)</f>
        <v>4850.9198180000003</v>
      </c>
      <c r="L2238" s="229">
        <f t="shared" si="105"/>
        <v>1.0608295416666635E-2</v>
      </c>
      <c r="M2238" s="228">
        <f t="shared" si="106"/>
        <v>50.919818000000305</v>
      </c>
      <c r="N2238" s="228">
        <f t="shared" si="107"/>
        <v>2592.827865153155</v>
      </c>
      <c r="O2238" s="59" t="e">
        <f>VLOOKUP(class[[#This Row],[hwycov_id]],check!$A$2:$P$26,16,FALSE)</f>
        <v>#N/A</v>
      </c>
      <c r="P2238" s="59">
        <v>2262</v>
      </c>
      <c r="Q2238" s="304">
        <f>ROUND(class[[#This Row],[count]],-3)</f>
        <v>5000</v>
      </c>
      <c r="R2238" s="321">
        <f>VLOOKUP(class[[#This Row],[count_rd]],caltran!$J$2:$P$182,7,FALSE)</f>
        <v>2625</v>
      </c>
      <c r="S2238" s="321">
        <f>VLOOKUP(class[[#This Row],[count_rd]],caltran!$J$2:$P$182,6,FALSE)</f>
        <v>7375</v>
      </c>
      <c r="T2238" s="59">
        <f>IF(AND(class[[#This Row],[flow]]&gt;=class[[#This Row],[low]], class[[#This Row],[flow]]&lt;=class[[#This Row],[high]]),1,0)</f>
        <v>1</v>
      </c>
    </row>
    <row r="2239" spans="1:20">
      <c r="A2239" s="59">
        <v>37404</v>
      </c>
      <c r="B2239" s="59">
        <v>7</v>
      </c>
      <c r="C2239" s="59">
        <v>1</v>
      </c>
      <c r="D2239" s="59">
        <v>2</v>
      </c>
      <c r="E2239" s="59" t="s">
        <v>82</v>
      </c>
      <c r="F2239" s="59">
        <v>4</v>
      </c>
      <c r="G2239" s="227">
        <v>0</v>
      </c>
      <c r="H2239" s="227">
        <v>2</v>
      </c>
      <c r="I2239" s="227">
        <v>14</v>
      </c>
      <c r="J2239" s="59">
        <v>5164</v>
      </c>
      <c r="K2239" s="78">
        <f>VLOOKUP(class[[#This Row],[hwycov_id]],flow[[hwycov_id]:[flow_day]],2,FALSE)</f>
        <v>2747.1394129999999</v>
      </c>
      <c r="L2239" s="229">
        <f t="shared" si="105"/>
        <v>-0.46802102769171183</v>
      </c>
      <c r="M2239" s="228">
        <f t="shared" si="106"/>
        <v>-2416.8605870000001</v>
      </c>
      <c r="N2239" s="228">
        <f t="shared" si="107"/>
        <v>5841215.0969939856</v>
      </c>
      <c r="O2239" s="59" t="e">
        <f>VLOOKUP(class[[#This Row],[hwycov_id]],check!$A$2:$P$26,16,FALSE)</f>
        <v>#N/A</v>
      </c>
      <c r="P2239" s="59">
        <v>2263</v>
      </c>
      <c r="Q2239" s="304">
        <f>ROUND(class[[#This Row],[count]],-3)</f>
        <v>5000</v>
      </c>
      <c r="R2239" s="321">
        <f>VLOOKUP(class[[#This Row],[count_rd]],caltran!$J$2:$P$182,7,FALSE)</f>
        <v>2625</v>
      </c>
      <c r="S2239" s="321">
        <f>VLOOKUP(class[[#This Row],[count_rd]],caltran!$J$2:$P$182,6,FALSE)</f>
        <v>7375</v>
      </c>
      <c r="T2239" s="59">
        <f>IF(AND(class[[#This Row],[flow]]&gt;=class[[#This Row],[low]], class[[#This Row],[flow]]&lt;=class[[#This Row],[high]]),1,0)</f>
        <v>1</v>
      </c>
    </row>
    <row r="2240" spans="1:20">
      <c r="A2240" s="59">
        <v>115</v>
      </c>
      <c r="B2240" s="59">
        <v>7</v>
      </c>
      <c r="C2240" s="59">
        <v>1</v>
      </c>
      <c r="D2240" s="59">
        <v>2</v>
      </c>
      <c r="E2240" s="59" t="s">
        <v>82</v>
      </c>
      <c r="F2240" s="59">
        <v>4</v>
      </c>
      <c r="G2240" s="227">
        <v>0</v>
      </c>
      <c r="H2240" s="227">
        <v>5</v>
      </c>
      <c r="I2240" s="227">
        <v>19</v>
      </c>
      <c r="J2240" s="59">
        <v>5600</v>
      </c>
      <c r="K2240" s="78">
        <f>VLOOKUP(class[[#This Row],[hwycov_id]],flow[[hwycov_id]:[flow_day]],2,FALSE)</f>
        <v>1540.232139</v>
      </c>
      <c r="L2240" s="229">
        <f t="shared" si="105"/>
        <v>-0.72495854660714287</v>
      </c>
      <c r="M2240" s="228">
        <f t="shared" si="106"/>
        <v>-4059.7678610000003</v>
      </c>
      <c r="N2240" s="228">
        <f t="shared" si="107"/>
        <v>16481715.085208517</v>
      </c>
      <c r="O2240" s="59" t="e">
        <f>VLOOKUP(class[[#This Row],[hwycov_id]],check!$A$2:$P$26,16,FALSE)</f>
        <v>#N/A</v>
      </c>
      <c r="P2240" s="59">
        <v>2264</v>
      </c>
      <c r="Q2240" s="304">
        <f>ROUND(class[[#This Row],[count]],-3)</f>
        <v>6000</v>
      </c>
      <c r="R2240" s="321">
        <f>VLOOKUP(class[[#This Row],[count_rd]],caltran!$J$2:$P$182,7,FALSE)</f>
        <v>3360.0000000000005</v>
      </c>
      <c r="S2240" s="321">
        <f>VLOOKUP(class[[#This Row],[count_rd]],caltran!$J$2:$P$182,6,FALSE)</f>
        <v>8640</v>
      </c>
      <c r="T2240" s="59">
        <f>IF(AND(class[[#This Row],[flow]]&gt;=class[[#This Row],[low]], class[[#This Row],[flow]]&lt;=class[[#This Row],[high]]),1,0)</f>
        <v>0</v>
      </c>
    </row>
    <row r="2241" spans="1:23">
      <c r="A2241" s="59">
        <v>249</v>
      </c>
      <c r="B2241" s="59">
        <v>7</v>
      </c>
      <c r="C2241" s="59">
        <v>1</v>
      </c>
      <c r="D2241" s="59">
        <v>2</v>
      </c>
      <c r="E2241" s="59" t="s">
        <v>82</v>
      </c>
      <c r="F2241" s="59">
        <v>4</v>
      </c>
      <c r="G2241" s="227">
        <v>0</v>
      </c>
      <c r="H2241" s="227">
        <v>2</v>
      </c>
      <c r="I2241" s="227">
        <v>14</v>
      </c>
      <c r="J2241" s="59">
        <v>5824</v>
      </c>
      <c r="K2241" s="78">
        <f>VLOOKUP(class[[#This Row],[hwycov_id]],flow[[hwycov_id]:[flow_day]],2,FALSE)</f>
        <v>1075.602797</v>
      </c>
      <c r="L2241" s="229">
        <f t="shared" si="105"/>
        <v>-0.81531545381181325</v>
      </c>
      <c r="M2241" s="228">
        <f t="shared" si="106"/>
        <v>-4748.3972030000004</v>
      </c>
      <c r="N2241" s="228">
        <f t="shared" si="107"/>
        <v>22547275.997458227</v>
      </c>
      <c r="O2241" s="59" t="e">
        <f>VLOOKUP(class[[#This Row],[hwycov_id]],check!$A$2:$P$26,16,FALSE)</f>
        <v>#N/A</v>
      </c>
      <c r="P2241" s="59">
        <v>2265</v>
      </c>
      <c r="Q2241" s="304">
        <f>ROUND(class[[#This Row],[count]],-3)</f>
        <v>6000</v>
      </c>
      <c r="R2241" s="321">
        <f>VLOOKUP(class[[#This Row],[count_rd]],caltran!$J$2:$P$182,7,FALSE)</f>
        <v>3360.0000000000005</v>
      </c>
      <c r="S2241" s="321">
        <f>VLOOKUP(class[[#This Row],[count_rd]],caltran!$J$2:$P$182,6,FALSE)</f>
        <v>8640</v>
      </c>
      <c r="T2241" s="59">
        <f>IF(AND(class[[#This Row],[flow]]&gt;=class[[#This Row],[low]], class[[#This Row],[flow]]&lt;=class[[#This Row],[high]]),1,0)</f>
        <v>0</v>
      </c>
    </row>
    <row r="2242" spans="1:23">
      <c r="A2242" s="59">
        <v>28659</v>
      </c>
      <c r="B2242" s="59">
        <v>7</v>
      </c>
      <c r="C2242" s="59">
        <v>1</v>
      </c>
      <c r="D2242" s="59">
        <v>2</v>
      </c>
      <c r="E2242" s="59" t="s">
        <v>82</v>
      </c>
      <c r="F2242" s="59">
        <v>4</v>
      </c>
      <c r="G2242" s="227">
        <v>0</v>
      </c>
      <c r="H2242" s="227">
        <v>3</v>
      </c>
      <c r="I2242" s="227">
        <v>4</v>
      </c>
      <c r="J2242" s="59">
        <v>6000</v>
      </c>
      <c r="K2242" s="78">
        <f>VLOOKUP(class[[#This Row],[hwycov_id]],flow[[hwycov_id]:[flow_day]],2,FALSE)</f>
        <v>2151.979644</v>
      </c>
      <c r="L2242" s="229">
        <f t="shared" ref="L2242:L2252" si="108">K2242/J2242-1</f>
        <v>-0.64133672600000002</v>
      </c>
      <c r="M2242" s="228">
        <f t="shared" ref="M2242:M2252" si="109">K2242-J2242</f>
        <v>-3848.020356</v>
      </c>
      <c r="N2242" s="228">
        <f t="shared" ref="N2242:N2252" si="110">POWER(M2242,2)</f>
        <v>14807260.660190366</v>
      </c>
      <c r="O2242" s="59" t="e">
        <f>VLOOKUP(class[[#This Row],[hwycov_id]],check!$A$2:$P$26,16,FALSE)</f>
        <v>#N/A</v>
      </c>
      <c r="P2242" s="59">
        <v>2266</v>
      </c>
      <c r="Q2242" s="304">
        <f>ROUND(class[[#This Row],[count]],-3)</f>
        <v>6000</v>
      </c>
      <c r="R2242" s="321">
        <f>VLOOKUP(class[[#This Row],[count_rd]],caltran!$J$2:$P$182,7,FALSE)</f>
        <v>3360.0000000000005</v>
      </c>
      <c r="S2242" s="321">
        <f>VLOOKUP(class[[#This Row],[count_rd]],caltran!$J$2:$P$182,6,FALSE)</f>
        <v>8640</v>
      </c>
      <c r="T2242" s="59">
        <f>IF(AND(class[[#This Row],[flow]]&gt;=class[[#This Row],[low]], class[[#This Row],[flow]]&lt;=class[[#This Row],[high]]),1,0)</f>
        <v>0</v>
      </c>
    </row>
    <row r="2243" spans="1:23">
      <c r="A2243" s="59">
        <v>9221</v>
      </c>
      <c r="B2243" s="59">
        <v>7</v>
      </c>
      <c r="C2243" s="59">
        <v>1</v>
      </c>
      <c r="D2243" s="59">
        <v>1</v>
      </c>
      <c r="E2243" s="59" t="s">
        <v>82</v>
      </c>
      <c r="F2243" s="59">
        <v>4</v>
      </c>
      <c r="G2243" s="227">
        <v>0</v>
      </c>
      <c r="H2243" s="227">
        <v>3</v>
      </c>
      <c r="I2243" s="227">
        <v>14</v>
      </c>
      <c r="J2243" s="59">
        <v>6066</v>
      </c>
      <c r="K2243" s="78">
        <f>VLOOKUP(class[[#This Row],[hwycov_id]],flow[[hwycov_id]:[flow_day]],2,FALSE)</f>
        <v>4812.1595569999999</v>
      </c>
      <c r="L2243" s="229">
        <f t="shared" si="108"/>
        <v>-0.206699710352786</v>
      </c>
      <c r="M2243" s="228">
        <f t="shared" si="109"/>
        <v>-1253.8404430000001</v>
      </c>
      <c r="N2243" s="228">
        <f t="shared" si="110"/>
        <v>1572115.8565024363</v>
      </c>
      <c r="O2243" s="59" t="e">
        <f>VLOOKUP(class[[#This Row],[hwycov_id]],check!$A$2:$P$26,16,FALSE)</f>
        <v>#N/A</v>
      </c>
      <c r="P2243" s="59">
        <v>2267</v>
      </c>
      <c r="Q2243" s="304">
        <f>ROUND(class[[#This Row],[count]],-3)</f>
        <v>6000</v>
      </c>
      <c r="R2243" s="321">
        <f>VLOOKUP(class[[#This Row],[count_rd]],caltran!$J$2:$P$182,7,FALSE)</f>
        <v>3360.0000000000005</v>
      </c>
      <c r="S2243" s="321">
        <f>VLOOKUP(class[[#This Row],[count_rd]],caltran!$J$2:$P$182,6,FALSE)</f>
        <v>8640</v>
      </c>
      <c r="T2243" s="59">
        <f>IF(AND(class[[#This Row],[flow]]&gt;=class[[#This Row],[low]], class[[#This Row],[flow]]&lt;=class[[#This Row],[high]]),1,0)</f>
        <v>1</v>
      </c>
    </row>
    <row r="2244" spans="1:23">
      <c r="A2244" s="59">
        <v>2395</v>
      </c>
      <c r="B2244" s="59">
        <v>7</v>
      </c>
      <c r="C2244" s="59">
        <v>1</v>
      </c>
      <c r="D2244" s="59">
        <v>2</v>
      </c>
      <c r="E2244" s="59" t="s">
        <v>82</v>
      </c>
      <c r="F2244" s="59">
        <v>4</v>
      </c>
      <c r="G2244" s="227">
        <v>0</v>
      </c>
      <c r="H2244" s="227">
        <v>4</v>
      </c>
      <c r="I2244" s="227">
        <v>2</v>
      </c>
      <c r="J2244" s="59">
        <v>6200</v>
      </c>
      <c r="K2244" s="78">
        <f>VLOOKUP(class[[#This Row],[hwycov_id]],flow[[hwycov_id]:[flow_day]],2,FALSE)</f>
        <v>2292.9105759999998</v>
      </c>
      <c r="L2244" s="229">
        <f t="shared" si="108"/>
        <v>-0.6301757135483872</v>
      </c>
      <c r="M2244" s="228">
        <f t="shared" si="109"/>
        <v>-3907.0894240000002</v>
      </c>
      <c r="N2244" s="228">
        <f t="shared" si="110"/>
        <v>15265347.767132653</v>
      </c>
      <c r="O2244" s="59" t="e">
        <f>VLOOKUP(class[[#This Row],[hwycov_id]],check!$A$2:$P$26,16,FALSE)</f>
        <v>#N/A</v>
      </c>
      <c r="P2244" s="59">
        <v>2268</v>
      </c>
      <c r="Q2244" s="304">
        <f>ROUND(class[[#This Row],[count]],-3)</f>
        <v>6000</v>
      </c>
      <c r="R2244" s="321">
        <f>VLOOKUP(class[[#This Row],[count_rd]],caltran!$J$2:$P$182,7,FALSE)</f>
        <v>3360.0000000000005</v>
      </c>
      <c r="S2244" s="321">
        <f>VLOOKUP(class[[#This Row],[count_rd]],caltran!$J$2:$P$182,6,FALSE)</f>
        <v>8640</v>
      </c>
      <c r="T2244" s="59">
        <f>IF(AND(class[[#This Row],[flow]]&gt;=class[[#This Row],[low]], class[[#This Row],[flow]]&lt;=class[[#This Row],[high]]),1,0)</f>
        <v>0</v>
      </c>
    </row>
    <row r="2245" spans="1:23">
      <c r="A2245" s="59">
        <v>12652</v>
      </c>
      <c r="B2245" s="59">
        <v>7</v>
      </c>
      <c r="C2245" s="59">
        <v>1</v>
      </c>
      <c r="D2245" s="59">
        <v>2</v>
      </c>
      <c r="E2245" s="59" t="s">
        <v>82</v>
      </c>
      <c r="F2245" s="59">
        <v>4</v>
      </c>
      <c r="G2245" s="227">
        <v>0</v>
      </c>
      <c r="H2245" s="227">
        <v>3</v>
      </c>
      <c r="I2245" s="227">
        <v>14</v>
      </c>
      <c r="J2245" s="59">
        <v>6275</v>
      </c>
      <c r="K2245" s="78">
        <f>VLOOKUP(class[[#This Row],[hwycov_id]],flow[[hwycov_id]:[flow_day]],2,FALSE)</f>
        <v>4719.7211299999999</v>
      </c>
      <c r="L2245" s="229">
        <f t="shared" si="108"/>
        <v>-0.24785320637450203</v>
      </c>
      <c r="M2245" s="228">
        <f t="shared" si="109"/>
        <v>-1555.2788700000001</v>
      </c>
      <c r="N2245" s="228">
        <f t="shared" si="110"/>
        <v>2418892.363468477</v>
      </c>
      <c r="O2245" s="59" t="e">
        <f>VLOOKUP(class[[#This Row],[hwycov_id]],check!$A$2:$P$26,16,FALSE)</f>
        <v>#N/A</v>
      </c>
      <c r="P2245" s="59">
        <v>2269</v>
      </c>
      <c r="Q2245" s="304">
        <f>ROUND(class[[#This Row],[count]],-3)</f>
        <v>6000</v>
      </c>
      <c r="R2245" s="321">
        <f>VLOOKUP(class[[#This Row],[count_rd]],caltran!$J$2:$P$182,7,FALSE)</f>
        <v>3360.0000000000005</v>
      </c>
      <c r="S2245" s="321">
        <f>VLOOKUP(class[[#This Row],[count_rd]],caltran!$J$2:$P$182,6,FALSE)</f>
        <v>8640</v>
      </c>
      <c r="T2245" s="59">
        <f>IF(AND(class[[#This Row],[flow]]&gt;=class[[#This Row],[low]], class[[#This Row],[flow]]&lt;=class[[#This Row],[high]]),1,0)</f>
        <v>1</v>
      </c>
    </row>
    <row r="2246" spans="1:23">
      <c r="A2246" s="59">
        <v>8667</v>
      </c>
      <c r="B2246" s="59">
        <v>7</v>
      </c>
      <c r="C2246" s="59">
        <v>1</v>
      </c>
      <c r="D2246" s="59">
        <v>2</v>
      </c>
      <c r="E2246" s="59" t="s">
        <v>82</v>
      </c>
      <c r="F2246" s="59">
        <v>4</v>
      </c>
      <c r="G2246" s="227">
        <v>0</v>
      </c>
      <c r="H2246" s="227">
        <v>6</v>
      </c>
      <c r="I2246" s="227">
        <v>1</v>
      </c>
      <c r="J2246" s="59">
        <v>6800</v>
      </c>
      <c r="K2246" s="78">
        <f>VLOOKUP(class[[#This Row],[hwycov_id]],flow[[hwycov_id]:[flow_day]],2,FALSE)</f>
        <v>5026.1651110000003</v>
      </c>
      <c r="L2246" s="229">
        <f t="shared" si="108"/>
        <v>-0.26085807191176469</v>
      </c>
      <c r="M2246" s="228">
        <f t="shared" si="109"/>
        <v>-1773.8348889999997</v>
      </c>
      <c r="N2246" s="228">
        <f t="shared" si="110"/>
        <v>3146490.2134336415</v>
      </c>
      <c r="O2246" s="59" t="e">
        <f>VLOOKUP(class[[#This Row],[hwycov_id]],check!$A$2:$P$26,16,FALSE)</f>
        <v>#N/A</v>
      </c>
      <c r="P2246" s="59">
        <v>2270</v>
      </c>
      <c r="Q2246" s="304">
        <f>ROUND(class[[#This Row],[count]],-3)</f>
        <v>7000</v>
      </c>
      <c r="R2246" s="321">
        <f>VLOOKUP(class[[#This Row],[count_rd]],caltran!$J$2:$P$182,7,FALSE)</f>
        <v>4024.9999999999995</v>
      </c>
      <c r="S2246" s="321">
        <f>VLOOKUP(class[[#This Row],[count_rd]],caltran!$J$2:$P$182,6,FALSE)</f>
        <v>9975</v>
      </c>
      <c r="T2246" s="59">
        <f>IF(AND(class[[#This Row],[flow]]&gt;=class[[#This Row],[low]], class[[#This Row],[flow]]&lt;=class[[#This Row],[high]]),1,0)</f>
        <v>1</v>
      </c>
    </row>
    <row r="2247" spans="1:23">
      <c r="A2247" s="59">
        <v>2538</v>
      </c>
      <c r="B2247" s="59">
        <v>7</v>
      </c>
      <c r="C2247" s="59">
        <v>1</v>
      </c>
      <c r="D2247" s="59">
        <v>2</v>
      </c>
      <c r="E2247" s="59" t="s">
        <v>82</v>
      </c>
      <c r="F2247" s="59">
        <v>4</v>
      </c>
      <c r="G2247" s="227">
        <v>0</v>
      </c>
      <c r="H2247" s="227">
        <v>6</v>
      </c>
      <c r="I2247" s="227">
        <v>19</v>
      </c>
      <c r="J2247" s="59">
        <v>6900</v>
      </c>
      <c r="K2247" s="78">
        <f>VLOOKUP(class[[#This Row],[hwycov_id]],flow[[hwycov_id]:[flow_day]],2,FALSE)</f>
        <v>5194.3495759999996</v>
      </c>
      <c r="L2247" s="229">
        <f t="shared" si="108"/>
        <v>-0.24719571362318848</v>
      </c>
      <c r="M2247" s="228">
        <f t="shared" si="109"/>
        <v>-1705.6504240000004</v>
      </c>
      <c r="N2247" s="228">
        <f t="shared" si="110"/>
        <v>2909243.3688913812</v>
      </c>
      <c r="O2247" s="59" t="e">
        <f>VLOOKUP(class[[#This Row],[hwycov_id]],check!$A$2:$P$26,16,FALSE)</f>
        <v>#N/A</v>
      </c>
      <c r="P2247" s="59">
        <v>2271</v>
      </c>
      <c r="Q2247" s="304">
        <f>ROUND(class[[#This Row],[count]],-3)</f>
        <v>7000</v>
      </c>
      <c r="R2247" s="321">
        <f>VLOOKUP(class[[#This Row],[count_rd]],caltran!$J$2:$P$182,7,FALSE)</f>
        <v>4024.9999999999995</v>
      </c>
      <c r="S2247" s="321">
        <f>VLOOKUP(class[[#This Row],[count_rd]],caltran!$J$2:$P$182,6,FALSE)</f>
        <v>9975</v>
      </c>
      <c r="T2247" s="59">
        <f>IF(AND(class[[#This Row],[flow]]&gt;=class[[#This Row],[low]], class[[#This Row],[flow]]&lt;=class[[#This Row],[high]]),1,0)</f>
        <v>1</v>
      </c>
    </row>
    <row r="2248" spans="1:23">
      <c r="A2248" s="59">
        <v>3351</v>
      </c>
      <c r="B2248" s="59">
        <v>7</v>
      </c>
      <c r="C2248" s="59">
        <v>1</v>
      </c>
      <c r="D2248" s="59">
        <v>2</v>
      </c>
      <c r="E2248" s="59" t="s">
        <v>82</v>
      </c>
      <c r="F2248" s="59">
        <v>4</v>
      </c>
      <c r="G2248" s="227">
        <v>0</v>
      </c>
      <c r="H2248" s="227">
        <v>2</v>
      </c>
      <c r="I2248" s="227">
        <v>14</v>
      </c>
      <c r="J2248" s="59">
        <v>7504</v>
      </c>
      <c r="K2248" s="78">
        <f>VLOOKUP(class[[#This Row],[hwycov_id]],flow[[hwycov_id]:[flow_day]],2,FALSE)</f>
        <v>7882.1467140000004</v>
      </c>
      <c r="L2248" s="229">
        <f t="shared" si="108"/>
        <v>5.0392685767590706E-2</v>
      </c>
      <c r="M2248" s="228">
        <f t="shared" si="109"/>
        <v>378.14671400000043</v>
      </c>
      <c r="N2248" s="228">
        <f t="shared" si="110"/>
        <v>142994.93730899811</v>
      </c>
      <c r="O2248" s="59" t="e">
        <f>VLOOKUP(class[[#This Row],[hwycov_id]],check!$A$2:$P$26,16,FALSE)</f>
        <v>#N/A</v>
      </c>
      <c r="P2248" s="59">
        <v>2272</v>
      </c>
      <c r="Q2248" s="304">
        <f>ROUND(class[[#This Row],[count]],-3)</f>
        <v>8000</v>
      </c>
      <c r="R2248" s="321">
        <f>VLOOKUP(class[[#This Row],[count_rd]],caltran!$J$2:$P$182,7,FALSE)</f>
        <v>4720.0000000000009</v>
      </c>
      <c r="S2248" s="321">
        <f>VLOOKUP(class[[#This Row],[count_rd]],caltran!$J$2:$P$182,6,FALSE)</f>
        <v>11280</v>
      </c>
      <c r="T2248" s="59">
        <f>IF(AND(class[[#This Row],[flow]]&gt;=class[[#This Row],[low]], class[[#This Row],[flow]]&lt;=class[[#This Row],[high]]),1,0)</f>
        <v>1</v>
      </c>
    </row>
    <row r="2249" spans="1:23">
      <c r="A2249" s="59">
        <v>3860</v>
      </c>
      <c r="B2249" s="59">
        <v>7</v>
      </c>
      <c r="C2249" s="59">
        <v>1</v>
      </c>
      <c r="D2249" s="59">
        <v>2</v>
      </c>
      <c r="E2249" s="59" t="s">
        <v>82</v>
      </c>
      <c r="F2249" s="59">
        <v>4</v>
      </c>
      <c r="G2249" s="227">
        <v>0</v>
      </c>
      <c r="H2249" s="227">
        <v>3</v>
      </c>
      <c r="I2249" s="227">
        <v>14</v>
      </c>
      <c r="J2249" s="59">
        <v>8145</v>
      </c>
      <c r="K2249" s="78">
        <f>VLOOKUP(class[[#This Row],[hwycov_id]],flow[[hwycov_id]:[flow_day]],2,FALSE)</f>
        <v>7191.566288</v>
      </c>
      <c r="L2249" s="229">
        <f t="shared" si="108"/>
        <v>-0.11705754597912832</v>
      </c>
      <c r="M2249" s="228">
        <f t="shared" si="109"/>
        <v>-953.43371200000001</v>
      </c>
      <c r="N2249" s="228">
        <f t="shared" si="110"/>
        <v>909035.84317809902</v>
      </c>
      <c r="O2249" s="59" t="e">
        <f>VLOOKUP(class[[#This Row],[hwycov_id]],check!$A$2:$P$26,16,FALSE)</f>
        <v>#N/A</v>
      </c>
      <c r="P2249" s="59">
        <v>2273</v>
      </c>
      <c r="Q2249" s="304">
        <f>ROUND(class[[#This Row],[count]],-3)</f>
        <v>8000</v>
      </c>
      <c r="R2249" s="321">
        <f>VLOOKUP(class[[#This Row],[count_rd]],caltran!$J$2:$P$182,7,FALSE)</f>
        <v>4720.0000000000009</v>
      </c>
      <c r="S2249" s="321">
        <f>VLOOKUP(class[[#This Row],[count_rd]],caltran!$J$2:$P$182,6,FALSE)</f>
        <v>11280</v>
      </c>
      <c r="T2249" s="59">
        <f>IF(AND(class[[#This Row],[flow]]&gt;=class[[#This Row],[low]], class[[#This Row],[flow]]&lt;=class[[#This Row],[high]]),1,0)</f>
        <v>1</v>
      </c>
    </row>
    <row r="2250" spans="1:23">
      <c r="A2250" s="59">
        <v>8724</v>
      </c>
      <c r="B2250" s="59">
        <v>7</v>
      </c>
      <c r="C2250" s="59">
        <v>1</v>
      </c>
      <c r="D2250" s="59">
        <v>2</v>
      </c>
      <c r="E2250" s="59" t="s">
        <v>82</v>
      </c>
      <c r="F2250" s="59">
        <v>4</v>
      </c>
      <c r="G2250" s="227">
        <v>0</v>
      </c>
      <c r="H2250" s="227">
        <v>3</v>
      </c>
      <c r="I2250" s="227">
        <v>14</v>
      </c>
      <c r="J2250" s="59">
        <v>8204</v>
      </c>
      <c r="K2250" s="78">
        <f>VLOOKUP(class[[#This Row],[hwycov_id]],flow[[hwycov_id]:[flow_day]],2,FALSE)</f>
        <v>9349.2845830000006</v>
      </c>
      <c r="L2250" s="229">
        <f t="shared" si="108"/>
        <v>0.13960075365675295</v>
      </c>
      <c r="M2250" s="228">
        <f t="shared" si="109"/>
        <v>1145.2845830000006</v>
      </c>
      <c r="N2250" s="228">
        <f t="shared" si="110"/>
        <v>1311676.7760574853</v>
      </c>
      <c r="O2250" s="59" t="e">
        <f>VLOOKUP(class[[#This Row],[hwycov_id]],check!$A$2:$P$26,16,FALSE)</f>
        <v>#N/A</v>
      </c>
      <c r="P2250" s="59">
        <v>2274</v>
      </c>
      <c r="Q2250" s="304">
        <f>ROUND(class[[#This Row],[count]],-3)</f>
        <v>8000</v>
      </c>
      <c r="R2250" s="321">
        <f>VLOOKUP(class[[#This Row],[count_rd]],caltran!$J$2:$P$182,7,FALSE)</f>
        <v>4720.0000000000009</v>
      </c>
      <c r="S2250" s="321">
        <f>VLOOKUP(class[[#This Row],[count_rd]],caltran!$J$2:$P$182,6,FALSE)</f>
        <v>11280</v>
      </c>
      <c r="T2250" s="59">
        <f>IF(AND(class[[#This Row],[flow]]&gt;=class[[#This Row],[low]], class[[#This Row],[flow]]&lt;=class[[#This Row],[high]]),1,0)</f>
        <v>1</v>
      </c>
    </row>
    <row r="2251" spans="1:23">
      <c r="A2251" s="59">
        <v>17989</v>
      </c>
      <c r="B2251" s="59">
        <v>7</v>
      </c>
      <c r="C2251" s="59">
        <v>1</v>
      </c>
      <c r="D2251" s="59">
        <v>2</v>
      </c>
      <c r="E2251" s="59" t="s">
        <v>82</v>
      </c>
      <c r="F2251" s="59">
        <v>4</v>
      </c>
      <c r="G2251" s="227">
        <v>0</v>
      </c>
      <c r="H2251" s="227">
        <v>3</v>
      </c>
      <c r="I2251" s="227">
        <v>14</v>
      </c>
      <c r="J2251" s="59">
        <v>8350</v>
      </c>
      <c r="K2251" s="78">
        <f>VLOOKUP(class[[#This Row],[hwycov_id]],flow[[hwycov_id]:[flow_day]],2,FALSE)</f>
        <v>393.37618099999997</v>
      </c>
      <c r="L2251" s="229">
        <f t="shared" si="108"/>
        <v>-0.95288908011976048</v>
      </c>
      <c r="M2251" s="228">
        <f t="shared" si="109"/>
        <v>-7956.6238190000004</v>
      </c>
      <c r="N2251" s="228">
        <f t="shared" si="110"/>
        <v>63307862.597078152</v>
      </c>
      <c r="O2251" s="59" t="e">
        <f>VLOOKUP(class[[#This Row],[hwycov_id]],check!$A$2:$P$26,16,FALSE)</f>
        <v>#N/A</v>
      </c>
      <c r="P2251" s="59">
        <v>2275</v>
      </c>
      <c r="Q2251" s="304">
        <f>ROUND(class[[#This Row],[count]],-3)</f>
        <v>8000</v>
      </c>
      <c r="R2251" s="321">
        <f>VLOOKUP(class[[#This Row],[count_rd]],caltran!$J$2:$P$182,7,FALSE)</f>
        <v>4720.0000000000009</v>
      </c>
      <c r="S2251" s="321">
        <f>VLOOKUP(class[[#This Row],[count_rd]],caltran!$J$2:$P$182,6,FALSE)</f>
        <v>11280</v>
      </c>
      <c r="T2251" s="59">
        <f>IF(AND(class[[#This Row],[flow]]&gt;=class[[#This Row],[low]], class[[#This Row],[flow]]&lt;=class[[#This Row],[high]]),1,0)</f>
        <v>0</v>
      </c>
    </row>
    <row r="2252" spans="1:23">
      <c r="A2252" s="59">
        <v>10728</v>
      </c>
      <c r="B2252" s="59">
        <v>7</v>
      </c>
      <c r="C2252" s="59">
        <v>1</v>
      </c>
      <c r="D2252" s="59">
        <v>2</v>
      </c>
      <c r="E2252" s="59" t="s">
        <v>82</v>
      </c>
      <c r="F2252" s="59">
        <v>4</v>
      </c>
      <c r="G2252" s="227">
        <v>0</v>
      </c>
      <c r="H2252" s="227">
        <v>3</v>
      </c>
      <c r="I2252" s="227">
        <v>14</v>
      </c>
      <c r="J2252" s="59">
        <v>8875</v>
      </c>
      <c r="K2252" s="78">
        <f>VLOOKUP(class[[#This Row],[hwycov_id]],flow[[hwycov_id]:[flow_day]],2,FALSE)</f>
        <v>9838.1821060000002</v>
      </c>
      <c r="L2252" s="229">
        <f t="shared" si="108"/>
        <v>0.10852756123943674</v>
      </c>
      <c r="M2252" s="228">
        <f t="shared" si="109"/>
        <v>963.1821060000002</v>
      </c>
      <c r="N2252" s="228">
        <f t="shared" si="110"/>
        <v>927719.76931859565</v>
      </c>
      <c r="O2252" s="59" t="e">
        <f>VLOOKUP(class[[#This Row],[hwycov_id]],check!$A$2:$P$26,16,FALSE)</f>
        <v>#N/A</v>
      </c>
      <c r="P2252" s="59">
        <v>2276</v>
      </c>
      <c r="Q2252" s="304">
        <f>ROUND(class[[#This Row],[count]],-3)</f>
        <v>9000</v>
      </c>
      <c r="R2252" s="321">
        <f>VLOOKUP(class[[#This Row],[count_rd]],caltran!$J$2:$P$182,7,FALSE)</f>
        <v>5580</v>
      </c>
      <c r="S2252" s="321">
        <f>VLOOKUP(class[[#This Row],[count_rd]],caltran!$J$2:$P$182,6,FALSE)</f>
        <v>12419.999999999998</v>
      </c>
      <c r="T2252" s="59">
        <f>IF(AND(class[[#This Row],[flow]]&gt;=class[[#This Row],[low]], class[[#This Row],[flow]]&lt;=class[[#This Row],[high]]),1,0)</f>
        <v>1</v>
      </c>
    </row>
    <row r="2253" spans="1:23">
      <c r="A2253" s="347">
        <f>'[4]All Counts'!E634</f>
        <v>28868</v>
      </c>
      <c r="B2253" s="347">
        <f>'[4]All Counts'!F634</f>
        <v>1</v>
      </c>
      <c r="C2253">
        <f>'[4]All Counts'!G634</f>
        <v>1</v>
      </c>
      <c r="D2253" s="354"/>
      <c r="E2253" s="347" t="str">
        <f>'[4]All Counts'!P634</f>
        <v>PeMS2016</v>
      </c>
      <c r="F2253" s="347">
        <v>1</v>
      </c>
      <c r="G2253" s="348"/>
      <c r="H2253" s="348"/>
      <c r="I2253" s="348"/>
      <c r="J2253" s="347">
        <f>'[4]All Counts'!M634</f>
        <v>37175.461482515238</v>
      </c>
      <c r="K2253" s="349">
        <f>VLOOKUP(class[[#This Row],[hwycov_id]],flow[[hwycov_id]:[flow_day]],2,FALSE)</f>
        <v>33287.526245000001</v>
      </c>
      <c r="L2253" s="350">
        <f t="shared" ref="L2253:L2256" si="111">K2253/J2253-1</f>
        <v>-0.10458337522841121</v>
      </c>
      <c r="M2253" s="351">
        <f t="shared" ref="M2253:M2256" si="112">K2253-J2253</f>
        <v>-3887.9352375152375</v>
      </c>
      <c r="N2253" s="351">
        <f t="shared" ref="N2253:N2256" si="113">POWER(M2253,2)</f>
        <v>15116040.411112666</v>
      </c>
      <c r="O2253" s="352" t="e">
        <f>VLOOKUP(class[[#This Row],[hwycov_id]],check!$A$2:$P$26,16,FALSE)</f>
        <v>#N/A</v>
      </c>
      <c r="P2253" s="347"/>
      <c r="Q2253" s="352">
        <f>ROUND(class[[#This Row],[count]],-3)</f>
        <v>37000</v>
      </c>
      <c r="R2253" s="349">
        <f>VLOOKUP(class[[#This Row],[count_rd]],caltran!$J$2:$P$182,7,FALSE)</f>
        <v>28660.611111111113</v>
      </c>
      <c r="S2253" s="349">
        <f>VLOOKUP(class[[#This Row],[count_rd]],caltran!$J$2:$P$182,6,FALSE)</f>
        <v>45339.388888888891</v>
      </c>
      <c r="T2253" s="352">
        <f>IF(AND(class[[#This Row],[flow]]&gt;=class[[#This Row],[low]], class[[#This Row],[flow]]&lt;=class[[#This Row],[high]]),1,0)</f>
        <v>1</v>
      </c>
      <c r="V2253" s="59" t="s">
        <v>268</v>
      </c>
      <c r="W2253">
        <f>COUNT(F:F)</f>
        <v>2416</v>
      </c>
    </row>
    <row r="2254" spans="1:23">
      <c r="A2254" s="347">
        <f>'[4]All Counts'!E635</f>
        <v>28280</v>
      </c>
      <c r="B2254" s="347">
        <f>'[4]All Counts'!F635</f>
        <v>1</v>
      </c>
      <c r="C2254">
        <f>'[4]All Counts'!G635</f>
        <v>1</v>
      </c>
      <c r="D2254" s="354"/>
      <c r="E2254" s="347" t="str">
        <f>'[4]All Counts'!P635</f>
        <v>PeMS2016</v>
      </c>
      <c r="F2254" s="347">
        <v>1</v>
      </c>
      <c r="G2254" s="348"/>
      <c r="H2254" s="348"/>
      <c r="I2254" s="348"/>
      <c r="J2254" s="347">
        <f>'[4]All Counts'!M635</f>
        <v>43400.285929430618</v>
      </c>
      <c r="K2254" s="349">
        <f>VLOOKUP(class[[#This Row],[hwycov_id]],flow[[hwycov_id]:[flow_day]],2,FALSE)</f>
        <v>40219.090330999999</v>
      </c>
      <c r="L2254" s="350">
        <f t="shared" si="111"/>
        <v>-7.3298954841064412E-2</v>
      </c>
      <c r="M2254" s="351">
        <f t="shared" si="112"/>
        <v>-3181.1955984306187</v>
      </c>
      <c r="N2254" s="351">
        <f t="shared" si="113"/>
        <v>10120005.435474342</v>
      </c>
      <c r="O2254" s="352" t="e">
        <f>VLOOKUP(class[[#This Row],[hwycov_id]],check!$A$2:$P$26,16,FALSE)</f>
        <v>#N/A</v>
      </c>
      <c r="P2254" s="347"/>
      <c r="Q2254" s="352">
        <f>ROUND(class[[#This Row],[count]],-3)</f>
        <v>43000</v>
      </c>
      <c r="R2254" s="349">
        <f>VLOOKUP(class[[#This Row],[count_rd]],caltran!$J$2:$P$182,7,FALSE)</f>
        <v>33798</v>
      </c>
      <c r="S2254" s="349">
        <f>VLOOKUP(class[[#This Row],[count_rd]],caltran!$J$2:$P$182,6,FALSE)</f>
        <v>52202</v>
      </c>
      <c r="T2254" s="352">
        <f>IF(AND(class[[#This Row],[flow]]&gt;=class[[#This Row],[low]], class[[#This Row],[flow]]&lt;=class[[#This Row],[high]]),1,0)</f>
        <v>1</v>
      </c>
      <c r="V2254" s="59" t="s">
        <v>269</v>
      </c>
      <c r="W2254">
        <f>797-672</f>
        <v>125</v>
      </c>
    </row>
    <row r="2255" spans="1:23">
      <c r="A2255" s="347">
        <f>'[4]All Counts'!E636</f>
        <v>28279</v>
      </c>
      <c r="B2255" s="347">
        <f>'[4]All Counts'!F636</f>
        <v>1</v>
      </c>
      <c r="C2255">
        <f>'[4]All Counts'!G636</f>
        <v>1</v>
      </c>
      <c r="D2255" s="354"/>
      <c r="E2255" s="347" t="str">
        <f>'[4]All Counts'!P636</f>
        <v>PeMS2016</v>
      </c>
      <c r="F2255" s="347">
        <v>1</v>
      </c>
      <c r="G2255" s="348"/>
      <c r="H2255" s="348"/>
      <c r="I2255" s="348"/>
      <c r="J2255" s="347">
        <f>'[4]All Counts'!M636</f>
        <v>36501.894436844617</v>
      </c>
      <c r="K2255" s="349">
        <f>VLOOKUP(class[[#This Row],[hwycov_id]],flow[[hwycov_id]:[flow_day]],2,FALSE)</f>
        <v>33498.331664999998</v>
      </c>
      <c r="L2255" s="350">
        <f t="shared" si="111"/>
        <v>-8.2285120215921048E-2</v>
      </c>
      <c r="M2255" s="351">
        <f t="shared" si="112"/>
        <v>-3003.5627718446194</v>
      </c>
      <c r="N2255" s="351">
        <f t="shared" si="113"/>
        <v>9021389.324410934</v>
      </c>
      <c r="O2255" s="352" t="e">
        <f>VLOOKUP(class[[#This Row],[hwycov_id]],check!$A$2:$P$26,16,FALSE)</f>
        <v>#N/A</v>
      </c>
      <c r="P2255" s="347"/>
      <c r="Q2255" s="352">
        <f>ROUND(class[[#This Row],[count]],-3)</f>
        <v>37000</v>
      </c>
      <c r="R2255" s="349">
        <f>VLOOKUP(class[[#This Row],[count_rd]],caltran!$J$2:$P$182,7,FALSE)</f>
        <v>28660.611111111113</v>
      </c>
      <c r="S2255" s="349">
        <f>VLOOKUP(class[[#This Row],[count_rd]],caltran!$J$2:$P$182,6,FALSE)</f>
        <v>45339.388888888891</v>
      </c>
      <c r="T2255" s="352">
        <f>IF(AND(class[[#This Row],[flow]]&gt;=class[[#This Row],[low]], class[[#This Row],[flow]]&lt;=class[[#This Row],[high]]),1,0)</f>
        <v>1</v>
      </c>
      <c r="V2255" t="s">
        <v>270</v>
      </c>
      <c r="W2255">
        <f>2416-125</f>
        <v>2291</v>
      </c>
    </row>
    <row r="2256" spans="1:23">
      <c r="A2256" s="347">
        <f>'[4]All Counts'!E637</f>
        <v>27959</v>
      </c>
      <c r="B2256" s="347">
        <f>'[4]All Counts'!F637</f>
        <v>1</v>
      </c>
      <c r="C2256">
        <f>'[4]All Counts'!G637</f>
        <v>1</v>
      </c>
      <c r="D2256" s="354"/>
      <c r="E2256" s="347" t="str">
        <f>'[4]All Counts'!P637</f>
        <v>Caltran</v>
      </c>
      <c r="F2256" s="347">
        <v>1</v>
      </c>
      <c r="G2256" s="348"/>
      <c r="H2256" s="348"/>
      <c r="I2256" s="348"/>
      <c r="J2256" s="347">
        <f>'[4]All Counts'!M637</f>
        <v>57110</v>
      </c>
      <c r="K2256" s="349">
        <f>VLOOKUP(class[[#This Row],[hwycov_id]],flow[[hwycov_id]:[flow_day]],2,FALSE)</f>
        <v>55326.405274000004</v>
      </c>
      <c r="L2256" s="350">
        <f t="shared" si="111"/>
        <v>-3.1230865452635204E-2</v>
      </c>
      <c r="M2256" s="351">
        <f t="shared" si="112"/>
        <v>-1783.5947259999957</v>
      </c>
      <c r="N2256" s="351">
        <f t="shared" si="113"/>
        <v>3181210.146615</v>
      </c>
      <c r="O2256" s="352" t="e">
        <f>VLOOKUP(class[[#This Row],[hwycov_id]],check!$A$2:$P$26,16,FALSE)</f>
        <v>#N/A</v>
      </c>
      <c r="P2256" s="347"/>
      <c r="Q2256" s="352">
        <f>ROUND(class[[#This Row],[count]],-3)</f>
        <v>57000</v>
      </c>
      <c r="R2256" s="349">
        <f>VLOOKUP(class[[#This Row],[count_rd]],caltran!$J$2:$P$182,7,FALSE)</f>
        <v>46375.833333333328</v>
      </c>
      <c r="S2256" s="349">
        <f>VLOOKUP(class[[#This Row],[count_rd]],caltran!$J$2:$P$182,6,FALSE)</f>
        <v>67624.166666666672</v>
      </c>
      <c r="T2256" s="352">
        <f>IF(AND(class[[#This Row],[flow]]&gt;=class[[#This Row],[low]], class[[#This Row],[flow]]&lt;=class[[#This Row],[high]]),1,0)</f>
        <v>1</v>
      </c>
    </row>
    <row r="2257" spans="1:20">
      <c r="A2257" s="347">
        <f>'[4]All Counts'!E638</f>
        <v>28676</v>
      </c>
      <c r="B2257" s="347">
        <f>'[4]All Counts'!F638</f>
        <v>1</v>
      </c>
      <c r="C2257">
        <f>'[4]All Counts'!G638</f>
        <v>1</v>
      </c>
      <c r="D2257" s="354"/>
      <c r="E2257" s="347" t="str">
        <f>'[4]All Counts'!P638</f>
        <v>Caltran</v>
      </c>
      <c r="F2257" s="347">
        <v>1</v>
      </c>
      <c r="G2257" s="348"/>
      <c r="H2257" s="348"/>
      <c r="I2257" s="348"/>
      <c r="J2257" s="347">
        <f>'[4]All Counts'!M638</f>
        <v>70212</v>
      </c>
      <c r="K2257" s="349">
        <f>VLOOKUP(class[[#This Row],[hwycov_id]],flow[[hwycov_id]:[flow_day]],2,FALSE)</f>
        <v>58914.662108999997</v>
      </c>
      <c r="L2257" s="350">
        <f t="shared" ref="L2257:L2288" si="114">K2257/J2257-1</f>
        <v>-0.16090323436164766</v>
      </c>
      <c r="M2257" s="351">
        <f t="shared" ref="M2257:M2288" si="115">K2257-J2257</f>
        <v>-11297.337891000003</v>
      </c>
      <c r="N2257" s="351">
        <f t="shared" ref="N2257:N2288" si="116">POWER(M2257,2)</f>
        <v>127629843.42342439</v>
      </c>
      <c r="O2257" s="352" t="e">
        <f>VLOOKUP(class[[#This Row],[hwycov_id]],check!$A$2:$P$26,16,FALSE)</f>
        <v>#N/A</v>
      </c>
      <c r="P2257" s="347"/>
      <c r="Q2257" s="352">
        <f>ROUND(class[[#This Row],[count]],-3)</f>
        <v>70000</v>
      </c>
      <c r="R2257" s="349">
        <f>VLOOKUP(class[[#This Row],[count_rd]],caltran!$J$2:$P$182,7,FALSE)</f>
        <v>58660</v>
      </c>
      <c r="S2257" s="349">
        <f>VLOOKUP(class[[#This Row],[count_rd]],caltran!$J$2:$P$182,6,FALSE)</f>
        <v>81340</v>
      </c>
      <c r="T2257" s="352">
        <f>IF(AND(class[[#This Row],[flow]]&gt;=class[[#This Row],[low]], class[[#This Row],[flow]]&lt;=class[[#This Row],[high]]),1,0)</f>
        <v>1</v>
      </c>
    </row>
    <row r="2258" spans="1:20">
      <c r="A2258" s="347">
        <f>'[4]All Counts'!E639</f>
        <v>28678</v>
      </c>
      <c r="B2258" s="347">
        <f>'[4]All Counts'!F639</f>
        <v>1</v>
      </c>
      <c r="C2258">
        <f>'[4]All Counts'!G639</f>
        <v>1</v>
      </c>
      <c r="D2258" s="354"/>
      <c r="E2258" s="347" t="str">
        <f>'[4]All Counts'!P639</f>
        <v>PeMS2016</v>
      </c>
      <c r="F2258" s="347">
        <v>1</v>
      </c>
      <c r="G2258" s="348"/>
      <c r="H2258" s="348"/>
      <c r="I2258" s="348"/>
      <c r="J2258" s="347">
        <f>'[4]All Counts'!M639</f>
        <v>60476.449872515732</v>
      </c>
      <c r="K2258" s="349">
        <f>VLOOKUP(class[[#This Row],[hwycov_id]],flow[[hwycov_id]:[flow_day]],2,FALSE)</f>
        <v>51422.508910999997</v>
      </c>
      <c r="L2258" s="350">
        <f t="shared" si="114"/>
        <v>-0.14971019265518115</v>
      </c>
      <c r="M2258" s="351">
        <f t="shared" si="115"/>
        <v>-9053.9409615157347</v>
      </c>
      <c r="N2258" s="351">
        <f t="shared" si="116"/>
        <v>81973846.934612468</v>
      </c>
      <c r="O2258" s="352" t="e">
        <f>VLOOKUP(class[[#This Row],[hwycov_id]],check!$A$2:$P$26,16,FALSE)</f>
        <v>#N/A</v>
      </c>
      <c r="P2258" s="347"/>
      <c r="Q2258" s="352">
        <f>ROUND(class[[#This Row],[count]],-3)</f>
        <v>60000</v>
      </c>
      <c r="R2258" s="349">
        <f>VLOOKUP(class[[#This Row],[count_rd]],caltran!$J$2:$P$182,7,FALSE)</f>
        <v>49200.000000000007</v>
      </c>
      <c r="S2258" s="349">
        <f>VLOOKUP(class[[#This Row],[count_rd]],caltran!$J$2:$P$182,6,FALSE)</f>
        <v>70800</v>
      </c>
      <c r="T2258" s="352">
        <f>IF(AND(class[[#This Row],[flow]]&gt;=class[[#This Row],[low]], class[[#This Row],[flow]]&lt;=class[[#This Row],[high]]),1,0)</f>
        <v>1</v>
      </c>
    </row>
    <row r="2259" spans="1:20">
      <c r="A2259" s="347">
        <f>'[4]All Counts'!E640</f>
        <v>14143</v>
      </c>
      <c r="B2259" s="347">
        <f>'[4]All Counts'!F640</f>
        <v>1</v>
      </c>
      <c r="C2259">
        <f>'[4]All Counts'!G640</f>
        <v>1</v>
      </c>
      <c r="D2259" s="354"/>
      <c r="E2259" s="347" t="str">
        <f>'[4]All Counts'!P640</f>
        <v>Caltran</v>
      </c>
      <c r="F2259" s="347">
        <v>1</v>
      </c>
      <c r="G2259" s="348"/>
      <c r="H2259" s="348"/>
      <c r="I2259" s="348"/>
      <c r="J2259" s="347">
        <f>'[4]All Counts'!M640</f>
        <v>64932</v>
      </c>
      <c r="K2259" s="349">
        <f>VLOOKUP(class[[#This Row],[hwycov_id]],flow[[hwycov_id]:[flow_day]],2,FALSE)</f>
        <v>55525.504394000003</v>
      </c>
      <c r="L2259" s="350">
        <f t="shared" si="114"/>
        <v>-0.14486687004866627</v>
      </c>
      <c r="M2259" s="351">
        <f t="shared" si="115"/>
        <v>-9406.4956059999968</v>
      </c>
      <c r="N2259" s="351">
        <f t="shared" si="116"/>
        <v>88482159.585697249</v>
      </c>
      <c r="O2259" s="352" t="e">
        <f>VLOOKUP(class[[#This Row],[hwycov_id]],check!$A$2:$P$26,16,FALSE)</f>
        <v>#N/A</v>
      </c>
      <c r="P2259" s="347"/>
      <c r="Q2259" s="352">
        <f>ROUND(class[[#This Row],[count]],-3)</f>
        <v>65000</v>
      </c>
      <c r="R2259" s="349">
        <f>VLOOKUP(class[[#This Row],[count_rd]],caltran!$J$2:$P$182,7,FALSE)</f>
        <v>53950</v>
      </c>
      <c r="S2259" s="349">
        <f>VLOOKUP(class[[#This Row],[count_rd]],caltran!$J$2:$P$182,6,FALSE)</f>
        <v>76050</v>
      </c>
      <c r="T2259" s="352">
        <f>IF(AND(class[[#This Row],[flow]]&gt;=class[[#This Row],[low]], class[[#This Row],[flow]]&lt;=class[[#This Row],[high]]),1,0)</f>
        <v>1</v>
      </c>
    </row>
    <row r="2260" spans="1:20">
      <c r="A2260" s="347">
        <f>'[4]All Counts'!E641</f>
        <v>14151</v>
      </c>
      <c r="B2260" s="347">
        <f>'[4]All Counts'!F641</f>
        <v>1</v>
      </c>
      <c r="C2260">
        <f>'[4]All Counts'!G641</f>
        <v>1</v>
      </c>
      <c r="D2260" s="354"/>
      <c r="E2260" s="347" t="str">
        <f>'[4]All Counts'!P641</f>
        <v>PeMS2016</v>
      </c>
      <c r="F2260" s="347">
        <v>1</v>
      </c>
      <c r="G2260" s="348"/>
      <c r="H2260" s="348"/>
      <c r="I2260" s="348"/>
      <c r="J2260" s="347">
        <f>'[4]All Counts'!M641</f>
        <v>56930.994255658014</v>
      </c>
      <c r="K2260" s="349">
        <f>VLOOKUP(class[[#This Row],[hwycov_id]],flow[[hwycov_id]:[flow_day]],2,FALSE)</f>
        <v>48288.685912999994</v>
      </c>
      <c r="L2260" s="350">
        <f t="shared" si="114"/>
        <v>-0.15180322170114069</v>
      </c>
      <c r="M2260" s="351">
        <f t="shared" si="115"/>
        <v>-8642.3083426580197</v>
      </c>
      <c r="N2260" s="351">
        <f t="shared" si="116"/>
        <v>74689493.489576414</v>
      </c>
      <c r="O2260" s="352" t="e">
        <f>VLOOKUP(class[[#This Row],[hwycov_id]],check!$A$2:$P$26,16,FALSE)</f>
        <v>#N/A</v>
      </c>
      <c r="P2260" s="347"/>
      <c r="Q2260" s="352">
        <f>ROUND(class[[#This Row],[count]],-3)</f>
        <v>57000</v>
      </c>
      <c r="R2260" s="349">
        <f>VLOOKUP(class[[#This Row],[count_rd]],caltran!$J$2:$P$182,7,FALSE)</f>
        <v>46375.833333333328</v>
      </c>
      <c r="S2260" s="349">
        <f>VLOOKUP(class[[#This Row],[count_rd]],caltran!$J$2:$P$182,6,FALSE)</f>
        <v>67624.166666666672</v>
      </c>
      <c r="T2260" s="352">
        <f>IF(AND(class[[#This Row],[flow]]&gt;=class[[#This Row],[low]], class[[#This Row],[flow]]&lt;=class[[#This Row],[high]]),1,0)</f>
        <v>1</v>
      </c>
    </row>
    <row r="2261" spans="1:20">
      <c r="A2261" s="347">
        <f>'[4]All Counts'!E642</f>
        <v>14153</v>
      </c>
      <c r="B2261" s="347">
        <f>'[4]All Counts'!F642</f>
        <v>1</v>
      </c>
      <c r="C2261">
        <f>'[4]All Counts'!G642</f>
        <v>1</v>
      </c>
      <c r="D2261" s="354"/>
      <c r="E2261" s="347" t="str">
        <f>'[4]All Counts'!P642</f>
        <v>Caltran</v>
      </c>
      <c r="F2261" s="347">
        <v>1</v>
      </c>
      <c r="G2261" s="348"/>
      <c r="H2261" s="348"/>
      <c r="I2261" s="348"/>
      <c r="J2261" s="347">
        <f>'[4]All Counts'!M642</f>
        <v>59399</v>
      </c>
      <c r="K2261" s="349">
        <f>VLOOKUP(class[[#This Row],[hwycov_id]],flow[[hwycov_id]:[flow_day]],2,FALSE)</f>
        <v>50409.168701000002</v>
      </c>
      <c r="L2261" s="350">
        <f t="shared" si="114"/>
        <v>-0.15134650918365622</v>
      </c>
      <c r="M2261" s="351">
        <f t="shared" si="115"/>
        <v>-8989.8312989999977</v>
      </c>
      <c r="N2261" s="351">
        <f t="shared" si="116"/>
        <v>80817066.784479991</v>
      </c>
      <c r="O2261" s="352" t="e">
        <f>VLOOKUP(class[[#This Row],[hwycov_id]],check!$A$2:$P$26,16,FALSE)</f>
        <v>#N/A</v>
      </c>
      <c r="P2261" s="347"/>
      <c r="Q2261" s="352">
        <f>ROUND(class[[#This Row],[count]],-3)</f>
        <v>59000</v>
      </c>
      <c r="R2261" s="349">
        <f>VLOOKUP(class[[#This Row],[count_rd]],caltran!$J$2:$P$182,7,FALSE)</f>
        <v>48232.5</v>
      </c>
      <c r="S2261" s="349">
        <f>VLOOKUP(class[[#This Row],[count_rd]],caltran!$J$2:$P$182,6,FALSE)</f>
        <v>69767.5</v>
      </c>
      <c r="T2261" s="352">
        <f>IF(AND(class[[#This Row],[flow]]&gt;=class[[#This Row],[low]], class[[#This Row],[flow]]&lt;=class[[#This Row],[high]]),1,0)</f>
        <v>1</v>
      </c>
    </row>
    <row r="2262" spans="1:20">
      <c r="A2262" s="347">
        <f>'[4]All Counts'!E643</f>
        <v>7514</v>
      </c>
      <c r="B2262" s="347">
        <f>'[4]All Counts'!F643</f>
        <v>1</v>
      </c>
      <c r="C2262">
        <f>'[4]All Counts'!G643</f>
        <v>1</v>
      </c>
      <c r="D2262" s="354"/>
      <c r="E2262" s="347" t="str">
        <f>'[4]All Counts'!P643</f>
        <v>PeMS2016</v>
      </c>
      <c r="F2262" s="347">
        <v>1</v>
      </c>
      <c r="G2262" s="348"/>
      <c r="H2262" s="348"/>
      <c r="I2262" s="348"/>
      <c r="J2262" s="347">
        <f>'[4]All Counts'!M643</f>
        <v>49729.405140091032</v>
      </c>
      <c r="K2262" s="349">
        <f>VLOOKUP(class[[#This Row],[hwycov_id]],flow[[hwycov_id]:[flow_day]],2,FALSE)</f>
        <v>41553.056517999998</v>
      </c>
      <c r="L2262" s="350">
        <f t="shared" si="114"/>
        <v>-0.16441677914822661</v>
      </c>
      <c r="M2262" s="351">
        <f t="shared" si="115"/>
        <v>-8176.3486220910345</v>
      </c>
      <c r="N2262" s="351">
        <f t="shared" si="116"/>
        <v>66852676.789969958</v>
      </c>
      <c r="O2262" s="352" t="e">
        <f>VLOOKUP(class[[#This Row],[hwycov_id]],check!$A$2:$P$26,16,FALSE)</f>
        <v>#N/A</v>
      </c>
      <c r="P2262" s="347"/>
      <c r="Q2262" s="352">
        <f>ROUND(class[[#This Row],[count]],-3)</f>
        <v>50000</v>
      </c>
      <c r="R2262" s="349">
        <f>VLOOKUP(class[[#This Row],[count_rd]],caltran!$J$2:$P$182,7,FALSE)</f>
        <v>40050</v>
      </c>
      <c r="S2262" s="349">
        <f>VLOOKUP(class[[#This Row],[count_rd]],caltran!$J$2:$P$182,6,FALSE)</f>
        <v>59950</v>
      </c>
      <c r="T2262" s="352">
        <f>IF(AND(class[[#This Row],[flow]]&gt;=class[[#This Row],[low]], class[[#This Row],[flow]]&lt;=class[[#This Row],[high]]),1,0)</f>
        <v>1</v>
      </c>
    </row>
    <row r="2263" spans="1:20">
      <c r="A2263" s="347">
        <f>'[4]All Counts'!E644</f>
        <v>7525</v>
      </c>
      <c r="B2263" s="347">
        <f>'[4]All Counts'!F644</f>
        <v>1</v>
      </c>
      <c r="C2263">
        <f>'[4]All Counts'!G644</f>
        <v>1</v>
      </c>
      <c r="D2263" s="354"/>
      <c r="E2263" s="347" t="str">
        <f>'[4]All Counts'!P644</f>
        <v>Caltran</v>
      </c>
      <c r="F2263" s="347">
        <v>1</v>
      </c>
      <c r="G2263" s="348"/>
      <c r="H2263" s="348"/>
      <c r="I2263" s="348"/>
      <c r="J2263" s="347">
        <f>'[4]All Counts'!M644</f>
        <v>55066</v>
      </c>
      <c r="K2263" s="349">
        <f>VLOOKUP(class[[#This Row],[hwycov_id]],flow[[hwycov_id]:[flow_day]],2,FALSE)</f>
        <v>51198.138672000001</v>
      </c>
      <c r="L2263" s="350">
        <f t="shared" si="114"/>
        <v>-7.0240462862746544E-2</v>
      </c>
      <c r="M2263" s="351">
        <f t="shared" si="115"/>
        <v>-3867.861327999999</v>
      </c>
      <c r="N2263" s="351">
        <f t="shared" si="116"/>
        <v>14960351.252637915</v>
      </c>
      <c r="O2263" s="352" t="e">
        <f>VLOOKUP(class[[#This Row],[hwycov_id]],check!$A$2:$P$26,16,FALSE)</f>
        <v>#N/A</v>
      </c>
      <c r="P2263" s="347"/>
      <c r="Q2263" s="352">
        <f>ROUND(class[[#This Row],[count]],-3)</f>
        <v>55000</v>
      </c>
      <c r="R2263" s="349">
        <f>VLOOKUP(class[[#This Row],[count_rd]],caltran!$J$2:$P$182,7,FALSE)</f>
        <v>44550</v>
      </c>
      <c r="S2263" s="349">
        <f>VLOOKUP(class[[#This Row],[count_rd]],caltran!$J$2:$P$182,6,FALSE)</f>
        <v>65450</v>
      </c>
      <c r="T2263" s="352">
        <f>IF(AND(class[[#This Row],[flow]]&gt;=class[[#This Row],[low]], class[[#This Row],[flow]]&lt;=class[[#This Row],[high]]),1,0)</f>
        <v>1</v>
      </c>
    </row>
    <row r="2264" spans="1:20">
      <c r="A2264" s="347">
        <f>'[4]All Counts'!E645</f>
        <v>14176</v>
      </c>
      <c r="B2264" s="347">
        <f>'[4]All Counts'!F645</f>
        <v>1</v>
      </c>
      <c r="C2264">
        <f>'[4]All Counts'!G645</f>
        <v>1</v>
      </c>
      <c r="D2264" s="354"/>
      <c r="E2264" s="347" t="str">
        <f>'[4]All Counts'!P645</f>
        <v>Caltran</v>
      </c>
      <c r="F2264" s="347">
        <v>1</v>
      </c>
      <c r="G2264" s="348"/>
      <c r="H2264" s="348"/>
      <c r="I2264" s="348"/>
      <c r="J2264" s="347">
        <f>'[4]All Counts'!M645</f>
        <v>57418</v>
      </c>
      <c r="K2264" s="349">
        <f>VLOOKUP(class[[#This Row],[hwycov_id]],flow[[hwycov_id]:[flow_day]],2,FALSE)</f>
        <v>52143.270997</v>
      </c>
      <c r="L2264" s="350">
        <f t="shared" si="114"/>
        <v>-9.1865425528579903E-2</v>
      </c>
      <c r="M2264" s="351">
        <f t="shared" si="115"/>
        <v>-5274.7290030000004</v>
      </c>
      <c r="N2264" s="351">
        <f t="shared" si="116"/>
        <v>27822766.055089377</v>
      </c>
      <c r="O2264" s="352" t="e">
        <f>VLOOKUP(class[[#This Row],[hwycov_id]],check!$A$2:$P$26,16,FALSE)</f>
        <v>#N/A</v>
      </c>
      <c r="P2264" s="347"/>
      <c r="Q2264" s="352">
        <f>ROUND(class[[#This Row],[count]],-3)</f>
        <v>57000</v>
      </c>
      <c r="R2264" s="349">
        <f>VLOOKUP(class[[#This Row],[count_rd]],caltran!$J$2:$P$182,7,FALSE)</f>
        <v>46375.833333333328</v>
      </c>
      <c r="S2264" s="349">
        <f>VLOOKUP(class[[#This Row],[count_rd]],caltran!$J$2:$P$182,6,FALSE)</f>
        <v>67624.166666666672</v>
      </c>
      <c r="T2264" s="352">
        <f>IF(AND(class[[#This Row],[flow]]&gt;=class[[#This Row],[low]], class[[#This Row],[flow]]&lt;=class[[#This Row],[high]]),1,0)</f>
        <v>1</v>
      </c>
    </row>
    <row r="2265" spans="1:20">
      <c r="A2265" s="347">
        <f>'[4]All Counts'!E646</f>
        <v>14155</v>
      </c>
      <c r="B2265" s="347">
        <f>'[4]All Counts'!F646</f>
        <v>1</v>
      </c>
      <c r="C2265">
        <f>'[4]All Counts'!G646</f>
        <v>1</v>
      </c>
      <c r="D2265" s="354"/>
      <c r="E2265" s="347" t="str">
        <f>'[4]All Counts'!P646</f>
        <v>PeMS2016</v>
      </c>
      <c r="F2265" s="347">
        <v>1</v>
      </c>
      <c r="G2265" s="348"/>
      <c r="H2265" s="348"/>
      <c r="I2265" s="348"/>
      <c r="J2265" s="347">
        <f>'[4]All Counts'!M646</f>
        <v>53861.216815049433</v>
      </c>
      <c r="K2265" s="349">
        <f>VLOOKUP(class[[#This Row],[hwycov_id]],flow[[hwycov_id]:[flow_day]],2,FALSE)</f>
        <v>44658.334961</v>
      </c>
      <c r="L2265" s="350">
        <f t="shared" si="114"/>
        <v>-0.17086286568033948</v>
      </c>
      <c r="M2265" s="351">
        <f t="shared" si="115"/>
        <v>-9202.8818540494321</v>
      </c>
      <c r="N2265" s="351">
        <f t="shared" si="116"/>
        <v>84693034.419592321</v>
      </c>
      <c r="O2265" s="352" t="e">
        <f>VLOOKUP(class[[#This Row],[hwycov_id]],check!$A$2:$P$26,16,FALSE)</f>
        <v>#N/A</v>
      </c>
      <c r="P2265" s="347"/>
      <c r="Q2265" s="352">
        <f>ROUND(class[[#This Row],[count]],-3)</f>
        <v>54000</v>
      </c>
      <c r="R2265" s="349">
        <f>VLOOKUP(class[[#This Row],[count_rd]],caltran!$J$2:$P$182,7,FALSE)</f>
        <v>43605</v>
      </c>
      <c r="S2265" s="349">
        <f>VLOOKUP(class[[#This Row],[count_rd]],caltran!$J$2:$P$182,6,FALSE)</f>
        <v>64394.999999999993</v>
      </c>
      <c r="T2265" s="352">
        <f>IF(AND(class[[#This Row],[flow]]&gt;=class[[#This Row],[low]], class[[#This Row],[flow]]&lt;=class[[#This Row],[high]]),1,0)</f>
        <v>1</v>
      </c>
    </row>
    <row r="2266" spans="1:20">
      <c r="A2266" s="347">
        <f>'[4]All Counts'!E647</f>
        <v>14144</v>
      </c>
      <c r="B2266" s="347">
        <f>'[4]All Counts'!F647</f>
        <v>1</v>
      </c>
      <c r="C2266">
        <f>'[4]All Counts'!G647</f>
        <v>1</v>
      </c>
      <c r="D2266" s="354"/>
      <c r="E2266" s="347" t="str">
        <f>'[4]All Counts'!P647</f>
        <v>PeMS2016</v>
      </c>
      <c r="F2266" s="347">
        <v>1</v>
      </c>
      <c r="G2266" s="348"/>
      <c r="H2266" s="348"/>
      <c r="I2266" s="348"/>
      <c r="J2266" s="347">
        <f>'[4]All Counts'!M647</f>
        <v>60968.383602255257</v>
      </c>
      <c r="K2266" s="349">
        <f>VLOOKUP(class[[#This Row],[hwycov_id]],flow[[hwycov_id]:[flow_day]],2,FALSE)</f>
        <v>49797.687012000002</v>
      </c>
      <c r="L2266" s="350">
        <f t="shared" si="114"/>
        <v>-0.18322113741985513</v>
      </c>
      <c r="M2266" s="351">
        <f t="shared" si="115"/>
        <v>-11170.696590255255</v>
      </c>
      <c r="N2266" s="351">
        <f t="shared" si="116"/>
        <v>124784462.31154038</v>
      </c>
      <c r="O2266" s="352" t="e">
        <f>VLOOKUP(class[[#This Row],[hwycov_id]],check!$A$2:$P$26,16,FALSE)</f>
        <v>#N/A</v>
      </c>
      <c r="P2266" s="347"/>
      <c r="Q2266" s="352">
        <f>ROUND(class[[#This Row],[count]],-3)</f>
        <v>61000</v>
      </c>
      <c r="R2266" s="349">
        <f>VLOOKUP(class[[#This Row],[count_rd]],caltran!$J$2:$P$182,7,FALSE)</f>
        <v>50121.666666666664</v>
      </c>
      <c r="S2266" s="349">
        <f>VLOOKUP(class[[#This Row],[count_rd]],caltran!$J$2:$P$182,6,FALSE)</f>
        <v>71878.333333333328</v>
      </c>
      <c r="T2266" s="352">
        <f>IF(AND(class[[#This Row],[flow]]&gt;=class[[#This Row],[low]], class[[#This Row],[flow]]&lt;=class[[#This Row],[high]]),1,0)</f>
        <v>0</v>
      </c>
    </row>
    <row r="2267" spans="1:20">
      <c r="A2267" s="347">
        <f>'[4]All Counts'!E648</f>
        <v>14144</v>
      </c>
      <c r="B2267" s="347">
        <f>'[4]All Counts'!F648</f>
        <v>1</v>
      </c>
      <c r="C2267">
        <f>'[4]All Counts'!G648</f>
        <v>1</v>
      </c>
      <c r="D2267" s="354"/>
      <c r="E2267" s="347" t="str">
        <f>'[4]All Counts'!P648</f>
        <v>Caltran</v>
      </c>
      <c r="F2267" s="347">
        <v>1</v>
      </c>
      <c r="G2267" s="348"/>
      <c r="H2267" s="348"/>
      <c r="I2267" s="348"/>
      <c r="J2267" s="347">
        <f>'[4]All Counts'!M648</f>
        <v>62376</v>
      </c>
      <c r="K2267" s="349">
        <f>VLOOKUP(class[[#This Row],[hwycov_id]],flow[[hwycov_id]:[flow_day]],2,FALSE)</f>
        <v>49797.687012000002</v>
      </c>
      <c r="L2267" s="350">
        <f t="shared" si="114"/>
        <v>-0.20165308753366673</v>
      </c>
      <c r="M2267" s="351">
        <f t="shared" si="115"/>
        <v>-12578.312987999998</v>
      </c>
      <c r="N2267" s="351">
        <f t="shared" si="116"/>
        <v>158213957.62408942</v>
      </c>
      <c r="O2267" s="352" t="e">
        <f>VLOOKUP(class[[#This Row],[hwycov_id]],check!$A$2:$P$26,16,FALSE)</f>
        <v>#N/A</v>
      </c>
      <c r="P2267" s="347"/>
      <c r="Q2267" s="352">
        <f>ROUND(class[[#This Row],[count]],-3)</f>
        <v>62000</v>
      </c>
      <c r="R2267" s="349">
        <f>VLOOKUP(class[[#This Row],[count_rd]],caltran!$J$2:$P$182,7,FALSE)</f>
        <v>51063.888888888883</v>
      </c>
      <c r="S2267" s="349">
        <f>VLOOKUP(class[[#This Row],[count_rd]],caltran!$J$2:$P$182,6,FALSE)</f>
        <v>72936.111111111109</v>
      </c>
      <c r="T2267" s="352">
        <f>IF(AND(class[[#This Row],[flow]]&gt;=class[[#This Row],[low]], class[[#This Row],[flow]]&lt;=class[[#This Row],[high]]),1,0)</f>
        <v>0</v>
      </c>
    </row>
    <row r="2268" spans="1:20">
      <c r="A2268" s="347">
        <f>'[4]All Counts'!E649</f>
        <v>14142</v>
      </c>
      <c r="B2268" s="347">
        <f>'[4]All Counts'!F649</f>
        <v>1</v>
      </c>
      <c r="C2268">
        <f>'[4]All Counts'!G649</f>
        <v>1</v>
      </c>
      <c r="D2268" s="354"/>
      <c r="E2268" s="347" t="str">
        <f>'[4]All Counts'!P649</f>
        <v>Caltran</v>
      </c>
      <c r="F2268" s="347">
        <v>1</v>
      </c>
      <c r="G2268" s="348"/>
      <c r="H2268" s="348"/>
      <c r="I2268" s="348"/>
      <c r="J2268" s="347">
        <f>'[4]All Counts'!M649</f>
        <v>68659</v>
      </c>
      <c r="K2268" s="349">
        <f>VLOOKUP(class[[#This Row],[hwycov_id]],flow[[hwycov_id]:[flow_day]],2,FALSE)</f>
        <v>57389.852051000002</v>
      </c>
      <c r="L2268" s="350">
        <f t="shared" si="114"/>
        <v>-0.16413213051457198</v>
      </c>
      <c r="M2268" s="351">
        <f t="shared" si="115"/>
        <v>-11269.147948999998</v>
      </c>
      <c r="N2268" s="351">
        <f t="shared" si="116"/>
        <v>126993695.49645087</v>
      </c>
      <c r="O2268" s="352" t="e">
        <f>VLOOKUP(class[[#This Row],[hwycov_id]],check!$A$2:$P$26,16,FALSE)</f>
        <v>#N/A</v>
      </c>
      <c r="P2268" s="347"/>
      <c r="Q2268" s="352">
        <f>ROUND(class[[#This Row],[count]],-3)</f>
        <v>69000</v>
      </c>
      <c r="R2268" s="349">
        <f>VLOOKUP(class[[#This Row],[count_rd]],caltran!$J$2:$P$182,7,FALSE)</f>
        <v>57684</v>
      </c>
      <c r="S2268" s="349">
        <f>VLOOKUP(class[[#This Row],[count_rd]],caltran!$J$2:$P$182,6,FALSE)</f>
        <v>80316</v>
      </c>
      <c r="T2268" s="352">
        <f>IF(AND(class[[#This Row],[flow]]&gt;=class[[#This Row],[low]], class[[#This Row],[flow]]&lt;=class[[#This Row],[high]]),1,0)</f>
        <v>0</v>
      </c>
    </row>
    <row r="2269" spans="1:20">
      <c r="A2269" s="347">
        <f>'[4]All Counts'!E650</f>
        <v>28675</v>
      </c>
      <c r="B2269" s="347">
        <f>'[4]All Counts'!F650</f>
        <v>1</v>
      </c>
      <c r="C2269">
        <f>'[4]All Counts'!G650</f>
        <v>1</v>
      </c>
      <c r="D2269" s="354"/>
      <c r="E2269" s="347" t="str">
        <f>'[4]All Counts'!P650</f>
        <v>PeMS2016</v>
      </c>
      <c r="F2269" s="347">
        <v>1</v>
      </c>
      <c r="G2269" s="348"/>
      <c r="H2269" s="348"/>
      <c r="I2269" s="348"/>
      <c r="J2269" s="347">
        <f>'[4]All Counts'!M650</f>
        <v>64676.951112862727</v>
      </c>
      <c r="K2269" s="349">
        <f>VLOOKUP(class[[#This Row],[hwycov_id]],flow[[hwycov_id]:[flow_day]],2,FALSE)</f>
        <v>53147.438477000003</v>
      </c>
      <c r="L2269" s="350">
        <f t="shared" si="114"/>
        <v>-0.17826308194001705</v>
      </c>
      <c r="M2269" s="351">
        <f t="shared" si="115"/>
        <v>-11529.512635862724</v>
      </c>
      <c r="N2269" s="351">
        <f t="shared" si="116"/>
        <v>132929661.62051822</v>
      </c>
      <c r="O2269" s="352" t="e">
        <f>VLOOKUP(class[[#This Row],[hwycov_id]],check!$A$2:$P$26,16,FALSE)</f>
        <v>#N/A</v>
      </c>
      <c r="P2269" s="347"/>
      <c r="Q2269" s="352">
        <f>ROUND(class[[#This Row],[count]],-3)</f>
        <v>65000</v>
      </c>
      <c r="R2269" s="349">
        <f>VLOOKUP(class[[#This Row],[count_rd]],caltran!$J$2:$P$182,7,FALSE)</f>
        <v>53950</v>
      </c>
      <c r="S2269" s="349">
        <f>VLOOKUP(class[[#This Row],[count_rd]],caltran!$J$2:$P$182,6,FALSE)</f>
        <v>76050</v>
      </c>
      <c r="T2269" s="352">
        <f>IF(AND(class[[#This Row],[flow]]&gt;=class[[#This Row],[low]], class[[#This Row],[flow]]&lt;=class[[#This Row],[high]]),1,0)</f>
        <v>0</v>
      </c>
    </row>
    <row r="2270" spans="1:20">
      <c r="A2270" s="347">
        <f>'[4]All Counts'!E651</f>
        <v>28677</v>
      </c>
      <c r="B2270" s="347">
        <f>'[4]All Counts'!F651</f>
        <v>1</v>
      </c>
      <c r="C2270">
        <f>'[4]All Counts'!G651</f>
        <v>1</v>
      </c>
      <c r="D2270" s="354"/>
      <c r="E2270" s="347" t="str">
        <f>'[4]All Counts'!P651</f>
        <v>Caltran</v>
      </c>
      <c r="F2270" s="347">
        <v>1</v>
      </c>
      <c r="G2270" s="348"/>
      <c r="H2270" s="348"/>
      <c r="I2270" s="348"/>
      <c r="J2270" s="347">
        <f>'[4]All Counts'!M651</f>
        <v>73385</v>
      </c>
      <c r="K2270" s="349">
        <f>VLOOKUP(class[[#This Row],[hwycov_id]],flow[[hwycov_id]:[flow_day]],2,FALSE)</f>
        <v>60271.720214000001</v>
      </c>
      <c r="L2270" s="350">
        <f t="shared" si="114"/>
        <v>-0.17869155530421743</v>
      </c>
      <c r="M2270" s="351">
        <f t="shared" si="115"/>
        <v>-13113.279785999999</v>
      </c>
      <c r="N2270" s="351">
        <f t="shared" si="116"/>
        <v>171958106.74591619</v>
      </c>
      <c r="O2270" s="352" t="e">
        <f>VLOOKUP(class[[#This Row],[hwycov_id]],check!$A$2:$P$26,16,FALSE)</f>
        <v>#N/A</v>
      </c>
      <c r="P2270" s="347"/>
      <c r="Q2270" s="352">
        <f>ROUND(class[[#This Row],[count]],-3)</f>
        <v>73000</v>
      </c>
      <c r="R2270" s="349">
        <f>VLOOKUP(class[[#This Row],[count_rd]],caltran!$J$2:$P$182,7,FALSE)</f>
        <v>61466</v>
      </c>
      <c r="S2270" s="349">
        <f>VLOOKUP(class[[#This Row],[count_rd]],caltran!$J$2:$P$182,6,FALSE)</f>
        <v>84534</v>
      </c>
      <c r="T2270" s="352">
        <f>IF(AND(class[[#This Row],[flow]]&gt;=class[[#This Row],[low]], class[[#This Row],[flow]]&lt;=class[[#This Row],[high]]),1,0)</f>
        <v>0</v>
      </c>
    </row>
    <row r="2271" spans="1:20">
      <c r="A2271" s="347">
        <f>'[4]All Counts'!E652</f>
        <v>27956</v>
      </c>
      <c r="B2271" s="347">
        <f>'[4]All Counts'!F652</f>
        <v>1</v>
      </c>
      <c r="C2271">
        <f>'[4]All Counts'!G652</f>
        <v>1</v>
      </c>
      <c r="D2271" s="354"/>
      <c r="E2271" s="347" t="str">
        <f>'[4]All Counts'!P652</f>
        <v>Caltran</v>
      </c>
      <c r="F2271" s="347">
        <v>1</v>
      </c>
      <c r="G2271" s="348"/>
      <c r="H2271" s="348"/>
      <c r="I2271" s="348"/>
      <c r="J2271" s="347">
        <f>'[4]All Counts'!M652</f>
        <v>54044</v>
      </c>
      <c r="K2271" s="349">
        <f>VLOOKUP(class[[#This Row],[hwycov_id]],flow[[hwycov_id]:[flow_day]],2,FALSE)</f>
        <v>43244.666260000005</v>
      </c>
      <c r="L2271" s="350">
        <f t="shared" si="114"/>
        <v>-0.19982484161053948</v>
      </c>
      <c r="M2271" s="351">
        <f t="shared" si="115"/>
        <v>-10799.333739999995</v>
      </c>
      <c r="N2271" s="351">
        <f t="shared" si="116"/>
        <v>116625609.22790226</v>
      </c>
      <c r="O2271" s="352" t="e">
        <f>VLOOKUP(class[[#This Row],[hwycov_id]],check!$A$2:$P$26,16,FALSE)</f>
        <v>#N/A</v>
      </c>
      <c r="P2271" s="347"/>
      <c r="Q2271" s="352">
        <f>ROUND(class[[#This Row],[count]],-3)</f>
        <v>54000</v>
      </c>
      <c r="R2271" s="349">
        <f>VLOOKUP(class[[#This Row],[count_rd]],caltran!$J$2:$P$182,7,FALSE)</f>
        <v>43605</v>
      </c>
      <c r="S2271" s="349">
        <f>VLOOKUP(class[[#This Row],[count_rd]],caltran!$J$2:$P$182,6,FALSE)</f>
        <v>64394.999999999993</v>
      </c>
      <c r="T2271" s="352">
        <f>IF(AND(class[[#This Row],[flow]]&gt;=class[[#This Row],[low]], class[[#This Row],[flow]]&lt;=class[[#This Row],[high]]),1,0)</f>
        <v>0</v>
      </c>
    </row>
    <row r="2272" spans="1:20">
      <c r="A2272" s="347">
        <f>'[4]All Counts'!E653</f>
        <v>27505</v>
      </c>
      <c r="B2272" s="347">
        <f>'[4]All Counts'!F653</f>
        <v>1</v>
      </c>
      <c r="C2272">
        <f>'[4]All Counts'!G653</f>
        <v>1</v>
      </c>
      <c r="D2272" s="354"/>
      <c r="E2272" s="347" t="str">
        <f>'[4]All Counts'!P653</f>
        <v>PeMS2016</v>
      </c>
      <c r="F2272" s="347">
        <v>1</v>
      </c>
      <c r="G2272" s="348"/>
      <c r="H2272" s="348"/>
      <c r="I2272" s="348"/>
      <c r="J2272" s="347">
        <f>'[4]All Counts'!M653</f>
        <v>39891.055931578398</v>
      </c>
      <c r="K2272" s="349">
        <f>VLOOKUP(class[[#This Row],[hwycov_id]],flow[[hwycov_id]:[flow_day]],2,FALSE)</f>
        <v>38953.869017999998</v>
      </c>
      <c r="L2272" s="350">
        <f t="shared" si="114"/>
        <v>-2.3493660212601908E-2</v>
      </c>
      <c r="M2272" s="351">
        <f t="shared" si="115"/>
        <v>-937.18691357839998</v>
      </c>
      <c r="N2272" s="351">
        <f t="shared" si="116"/>
        <v>878319.31098260731</v>
      </c>
      <c r="O2272" s="352" t="e">
        <f>VLOOKUP(class[[#This Row],[hwycov_id]],check!$A$2:$P$26,16,FALSE)</f>
        <v>#N/A</v>
      </c>
      <c r="P2272" s="347"/>
      <c r="Q2272" s="352">
        <f>ROUND(class[[#This Row],[count]],-3)</f>
        <v>40000</v>
      </c>
      <c r="R2272" s="349">
        <f>VLOOKUP(class[[#This Row],[count_rd]],caltran!$J$2:$P$182,7,FALSE)</f>
        <v>31240</v>
      </c>
      <c r="S2272" s="349">
        <f>VLOOKUP(class[[#This Row],[count_rd]],caltran!$J$2:$P$182,6,FALSE)</f>
        <v>48760</v>
      </c>
      <c r="T2272" s="352">
        <f>IF(AND(class[[#This Row],[flow]]&gt;=class[[#This Row],[low]], class[[#This Row],[flow]]&lt;=class[[#This Row],[high]]),1,0)</f>
        <v>1</v>
      </c>
    </row>
    <row r="2273" spans="1:20">
      <c r="A2273" s="347">
        <f>'[4]All Counts'!E654</f>
        <v>27507</v>
      </c>
      <c r="B2273" s="347">
        <f>'[4]All Counts'!F654</f>
        <v>1</v>
      </c>
      <c r="C2273">
        <f>'[4]All Counts'!G654</f>
        <v>1</v>
      </c>
      <c r="D2273" s="354"/>
      <c r="E2273" s="347" t="str">
        <f>'[4]All Counts'!P654</f>
        <v>Caltran</v>
      </c>
      <c r="F2273" s="347">
        <v>1</v>
      </c>
      <c r="G2273" s="348"/>
      <c r="H2273" s="348"/>
      <c r="I2273" s="348"/>
      <c r="J2273" s="347">
        <f>'[4]All Counts'!M654</f>
        <v>44209</v>
      </c>
      <c r="K2273" s="349">
        <f>VLOOKUP(class[[#This Row],[hwycov_id]],flow[[hwycov_id]:[flow_day]],2,FALSE)</f>
        <v>41734.714233999999</v>
      </c>
      <c r="L2273" s="350">
        <f t="shared" si="114"/>
        <v>-5.5967919790087972E-2</v>
      </c>
      <c r="M2273" s="351">
        <f t="shared" si="115"/>
        <v>-2474.2857660000009</v>
      </c>
      <c r="N2273" s="351">
        <f t="shared" si="116"/>
        <v>6122090.0518302107</v>
      </c>
      <c r="O2273" s="352" t="e">
        <f>VLOOKUP(class[[#This Row],[hwycov_id]],check!$A$2:$P$26,16,FALSE)</f>
        <v>#N/A</v>
      </c>
      <c r="P2273" s="347"/>
      <c r="Q2273" s="352">
        <f>ROUND(class[[#This Row],[count]],-3)</f>
        <v>44000</v>
      </c>
      <c r="R2273" s="349">
        <f>VLOOKUP(class[[#This Row],[count_rd]],caltran!$J$2:$P$182,7,FALSE)</f>
        <v>34694</v>
      </c>
      <c r="S2273" s="349">
        <f>VLOOKUP(class[[#This Row],[count_rd]],caltran!$J$2:$P$182,6,FALSE)</f>
        <v>53306</v>
      </c>
      <c r="T2273" s="352">
        <f>IF(AND(class[[#This Row],[flow]]&gt;=class[[#This Row],[low]], class[[#This Row],[flow]]&lt;=class[[#This Row],[high]]),1,0)</f>
        <v>1</v>
      </c>
    </row>
    <row r="2274" spans="1:20">
      <c r="A2274" s="347">
        <f>'[4]All Counts'!E655</f>
        <v>29168</v>
      </c>
      <c r="B2274" s="347">
        <f>'[4]All Counts'!F655</f>
        <v>1</v>
      </c>
      <c r="C2274">
        <f>'[4]All Counts'!G655</f>
        <v>1</v>
      </c>
      <c r="D2274" s="354"/>
      <c r="E2274" s="347" t="str">
        <f>'[4]All Counts'!P655</f>
        <v>PeMS2016</v>
      </c>
      <c r="F2274" s="347">
        <v>1</v>
      </c>
      <c r="G2274" s="348"/>
      <c r="H2274" s="348"/>
      <c r="I2274" s="348"/>
      <c r="J2274" s="347">
        <f>'[4]All Counts'!M655</f>
        <v>35357.401683690689</v>
      </c>
      <c r="K2274" s="349">
        <f>VLOOKUP(class[[#This Row],[hwycov_id]],flow[[hwycov_id]:[flow_day]],2,FALSE)</f>
        <v>34722.660156999998</v>
      </c>
      <c r="L2274" s="350">
        <f t="shared" si="114"/>
        <v>-1.79521541873785E-2</v>
      </c>
      <c r="M2274" s="351">
        <f t="shared" si="115"/>
        <v>-634.74152669069008</v>
      </c>
      <c r="N2274" s="351">
        <f t="shared" si="116"/>
        <v>402896.80570562801</v>
      </c>
      <c r="O2274" s="352" t="e">
        <f>VLOOKUP(class[[#This Row],[hwycov_id]],check!$A$2:$P$26,16,FALSE)</f>
        <v>#N/A</v>
      </c>
      <c r="P2274" s="347"/>
      <c r="Q2274" s="352">
        <f>ROUND(class[[#This Row],[count]],-3)</f>
        <v>35000</v>
      </c>
      <c r="R2274" s="349">
        <f>VLOOKUP(class[[#This Row],[count_rd]],caltran!$J$2:$P$182,7,FALSE)</f>
        <v>26985</v>
      </c>
      <c r="S2274" s="349">
        <f>VLOOKUP(class[[#This Row],[count_rd]],caltran!$J$2:$P$182,6,FALSE)</f>
        <v>43015</v>
      </c>
      <c r="T2274" s="352">
        <f>IF(AND(class[[#This Row],[flow]]&gt;=class[[#This Row],[low]], class[[#This Row],[flow]]&lt;=class[[#This Row],[high]]),1,0)</f>
        <v>1</v>
      </c>
    </row>
    <row r="2275" spans="1:20">
      <c r="A2275" s="347">
        <f>'[4]All Counts'!E656</f>
        <v>16356</v>
      </c>
      <c r="B2275" s="347">
        <f>'[4]All Counts'!F656</f>
        <v>1</v>
      </c>
      <c r="C2275">
        <f>'[4]All Counts'!G656</f>
        <v>1</v>
      </c>
      <c r="D2275" s="354"/>
      <c r="E2275" s="347" t="str">
        <f>'[4]All Counts'!P656</f>
        <v>Caltran</v>
      </c>
      <c r="F2275" s="347">
        <v>1</v>
      </c>
      <c r="G2275" s="348"/>
      <c r="H2275" s="348"/>
      <c r="I2275" s="348"/>
      <c r="J2275" s="347">
        <f>'[4]All Counts'!M656</f>
        <v>41638</v>
      </c>
      <c r="K2275" s="349">
        <f>VLOOKUP(class[[#This Row],[hwycov_id]],flow[[hwycov_id]:[flow_day]],2,FALSE)</f>
        <v>42074.889769999994</v>
      </c>
      <c r="L2275" s="350">
        <f t="shared" si="114"/>
        <v>1.0492573370478819E-2</v>
      </c>
      <c r="M2275" s="351">
        <f t="shared" si="115"/>
        <v>436.88976999999431</v>
      </c>
      <c r="N2275" s="351">
        <f t="shared" si="116"/>
        <v>190872.67113064794</v>
      </c>
      <c r="O2275" s="352" t="e">
        <f>VLOOKUP(class[[#This Row],[hwycov_id]],check!$A$2:$P$26,16,FALSE)</f>
        <v>#N/A</v>
      </c>
      <c r="P2275" s="347"/>
      <c r="Q2275" s="352">
        <f>ROUND(class[[#This Row],[count]],-3)</f>
        <v>42000</v>
      </c>
      <c r="R2275" s="349">
        <f>VLOOKUP(class[[#This Row],[count_rd]],caltran!$J$2:$P$182,7,FALSE)</f>
        <v>32953.666666666672</v>
      </c>
      <c r="S2275" s="349">
        <f>VLOOKUP(class[[#This Row],[count_rd]],caltran!$J$2:$P$182,6,FALSE)</f>
        <v>51046.333333333328</v>
      </c>
      <c r="T2275" s="352">
        <f>IF(AND(class[[#This Row],[flow]]&gt;=class[[#This Row],[low]], class[[#This Row],[flow]]&lt;=class[[#This Row],[high]]),1,0)</f>
        <v>1</v>
      </c>
    </row>
    <row r="2276" spans="1:20">
      <c r="A2276" s="347">
        <f>'[4]All Counts'!E657</f>
        <v>29169</v>
      </c>
      <c r="B2276" s="347">
        <f>'[4]All Counts'!F657</f>
        <v>1</v>
      </c>
      <c r="C2276">
        <f>'[4]All Counts'!G657</f>
        <v>1</v>
      </c>
      <c r="D2276" s="354"/>
      <c r="E2276" s="347" t="str">
        <f>'[4]All Counts'!P657</f>
        <v>PeMS2016</v>
      </c>
      <c r="F2276" s="347">
        <v>1</v>
      </c>
      <c r="G2276" s="348"/>
      <c r="H2276" s="348"/>
      <c r="I2276" s="348"/>
      <c r="J2276" s="347">
        <f>'[4]All Counts'!M657</f>
        <v>34373.513941935533</v>
      </c>
      <c r="K2276" s="349">
        <f>VLOOKUP(class[[#This Row],[hwycov_id]],flow[[hwycov_id]:[flow_day]],2,FALSE)</f>
        <v>33007.518371999999</v>
      </c>
      <c r="L2276" s="350">
        <f t="shared" si="114"/>
        <v>-3.9739770924875573E-2</v>
      </c>
      <c r="M2276" s="351">
        <f t="shared" si="115"/>
        <v>-1365.9955699355341</v>
      </c>
      <c r="N2276" s="351">
        <f t="shared" si="116"/>
        <v>1865943.8970835048</v>
      </c>
      <c r="O2276" s="352" t="e">
        <f>VLOOKUP(class[[#This Row],[hwycov_id]],check!$A$2:$P$26,16,FALSE)</f>
        <v>#N/A</v>
      </c>
      <c r="P2276" s="347"/>
      <c r="Q2276" s="352">
        <f>ROUND(class[[#This Row],[count]],-3)</f>
        <v>34000</v>
      </c>
      <c r="R2276" s="349">
        <f>VLOOKUP(class[[#This Row],[count_rd]],caltran!$J$2:$P$182,7,FALSE)</f>
        <v>26112</v>
      </c>
      <c r="S2276" s="349">
        <f>VLOOKUP(class[[#This Row],[count_rd]],caltran!$J$2:$P$182,6,FALSE)</f>
        <v>41888</v>
      </c>
      <c r="T2276" s="352">
        <f>IF(AND(class[[#This Row],[flow]]&gt;=class[[#This Row],[low]], class[[#This Row],[flow]]&lt;=class[[#This Row],[high]]),1,0)</f>
        <v>1</v>
      </c>
    </row>
    <row r="2277" spans="1:20">
      <c r="A2277" s="347">
        <f>'[4]All Counts'!E658</f>
        <v>16360</v>
      </c>
      <c r="B2277" s="347">
        <f>'[4]All Counts'!F658</f>
        <v>1</v>
      </c>
      <c r="C2277">
        <f>'[4]All Counts'!G658</f>
        <v>1</v>
      </c>
      <c r="D2277" s="354"/>
      <c r="E2277" s="347" t="str">
        <f>'[4]All Counts'!P658</f>
        <v>Caltran</v>
      </c>
      <c r="F2277" s="347">
        <v>1</v>
      </c>
      <c r="G2277" s="348"/>
      <c r="H2277" s="348"/>
      <c r="I2277" s="348"/>
      <c r="J2277" s="347">
        <f>'[4]All Counts'!M658</f>
        <v>37676</v>
      </c>
      <c r="K2277" s="349">
        <f>VLOOKUP(class[[#This Row],[hwycov_id]],flow[[hwycov_id]:[flow_day]],2,FALSE)</f>
        <v>35942.911620999999</v>
      </c>
      <c r="L2277" s="350">
        <f t="shared" si="114"/>
        <v>-4.5999797722688252E-2</v>
      </c>
      <c r="M2277" s="351">
        <f t="shared" si="115"/>
        <v>-1733.0883790000007</v>
      </c>
      <c r="N2277" s="351">
        <f t="shared" si="116"/>
        <v>3003595.3294248502</v>
      </c>
      <c r="O2277" s="352" t="e">
        <f>VLOOKUP(class[[#This Row],[hwycov_id]],check!$A$2:$P$26,16,FALSE)</f>
        <v>#N/A</v>
      </c>
      <c r="P2277" s="347"/>
      <c r="Q2277" s="352">
        <f>ROUND(class[[#This Row],[count]],-3)</f>
        <v>38000</v>
      </c>
      <c r="R2277" s="349">
        <f>VLOOKUP(class[[#This Row],[count_rd]],caltran!$J$2:$P$182,7,FALSE)</f>
        <v>29488</v>
      </c>
      <c r="S2277" s="349">
        <f>VLOOKUP(class[[#This Row],[count_rd]],caltran!$J$2:$P$182,6,FALSE)</f>
        <v>46512</v>
      </c>
      <c r="T2277" s="352">
        <f>IF(AND(class[[#This Row],[flow]]&gt;=class[[#This Row],[low]], class[[#This Row],[flow]]&lt;=class[[#This Row],[high]]),1,0)</f>
        <v>1</v>
      </c>
    </row>
    <row r="2278" spans="1:20">
      <c r="A2278" s="347">
        <f>'[4]All Counts'!E659</f>
        <v>16350</v>
      </c>
      <c r="B2278" s="347">
        <f>'[4]All Counts'!F659</f>
        <v>1</v>
      </c>
      <c r="C2278">
        <f>'[4]All Counts'!G659</f>
        <v>1</v>
      </c>
      <c r="D2278" s="354"/>
      <c r="E2278" s="347" t="str">
        <f>'[4]All Counts'!P659</f>
        <v>PeMS2016</v>
      </c>
      <c r="F2278" s="347">
        <v>1</v>
      </c>
      <c r="G2278" s="348"/>
      <c r="H2278" s="348"/>
      <c r="I2278" s="348"/>
      <c r="J2278" s="347">
        <f>'[4]All Counts'!M659</f>
        <v>38813.620423659653</v>
      </c>
      <c r="K2278" s="349">
        <f>VLOOKUP(class[[#This Row],[hwycov_id]],flow[[hwycov_id]:[flow_day]],2,FALSE)</f>
        <v>35942.911620999999</v>
      </c>
      <c r="L2278" s="350">
        <f t="shared" si="114"/>
        <v>-7.3961376736444651E-2</v>
      </c>
      <c r="M2278" s="351">
        <f t="shared" si="115"/>
        <v>-2870.7088026596539</v>
      </c>
      <c r="N2278" s="351">
        <f t="shared" si="116"/>
        <v>8240969.0296676233</v>
      </c>
      <c r="O2278" s="352" t="e">
        <f>VLOOKUP(class[[#This Row],[hwycov_id]],check!$A$2:$P$26,16,FALSE)</f>
        <v>#N/A</v>
      </c>
      <c r="P2278" s="347"/>
      <c r="Q2278" s="352">
        <f>ROUND(class[[#This Row],[count]],-3)</f>
        <v>39000</v>
      </c>
      <c r="R2278" s="349">
        <f>VLOOKUP(class[[#This Row],[count_rd]],caltran!$J$2:$P$182,7,FALSE)</f>
        <v>30361.5</v>
      </c>
      <c r="S2278" s="349">
        <f>VLOOKUP(class[[#This Row],[count_rd]],caltran!$J$2:$P$182,6,FALSE)</f>
        <v>47638.5</v>
      </c>
      <c r="T2278" s="352">
        <f>IF(AND(class[[#This Row],[flow]]&gt;=class[[#This Row],[low]], class[[#This Row],[flow]]&lt;=class[[#This Row],[high]]),1,0)</f>
        <v>1</v>
      </c>
    </row>
    <row r="2279" spans="1:20">
      <c r="A2279" s="347">
        <f>'[4]All Counts'!E660</f>
        <v>29173</v>
      </c>
      <c r="B2279" s="347">
        <f>'[4]All Counts'!F660</f>
        <v>1</v>
      </c>
      <c r="C2279">
        <f>'[4]All Counts'!G660</f>
        <v>1</v>
      </c>
      <c r="D2279" s="354"/>
      <c r="E2279" s="347" t="str">
        <f>'[4]All Counts'!P660</f>
        <v>PeMS2016</v>
      </c>
      <c r="F2279" s="347">
        <v>1</v>
      </c>
      <c r="G2279" s="348"/>
      <c r="H2279" s="348"/>
      <c r="I2279" s="348"/>
      <c r="J2279" s="347">
        <f>'[4]All Counts'!M660</f>
        <v>32308.517902865569</v>
      </c>
      <c r="K2279" s="349">
        <f>VLOOKUP(class[[#This Row],[hwycov_id]],flow[[hwycov_id]:[flow_day]],2,FALSE)</f>
        <v>30594.234557999996</v>
      </c>
      <c r="L2279" s="350">
        <f t="shared" si="114"/>
        <v>-5.3059795253360353E-2</v>
      </c>
      <c r="M2279" s="351">
        <f t="shared" si="115"/>
        <v>-1714.2833448655729</v>
      </c>
      <c r="N2279" s="351">
        <f t="shared" si="116"/>
        <v>2938767.3864834965</v>
      </c>
      <c r="O2279" s="352" t="e">
        <f>VLOOKUP(class[[#This Row],[hwycov_id]],check!$A$2:$P$26,16,FALSE)</f>
        <v>#N/A</v>
      </c>
      <c r="P2279" s="347"/>
      <c r="Q2279" s="352">
        <f>ROUND(class[[#This Row],[count]],-3)</f>
        <v>32000</v>
      </c>
      <c r="R2279" s="349">
        <f>VLOOKUP(class[[#This Row],[count_rd]],caltran!$J$2:$P$182,7,FALSE)</f>
        <v>24426.666666666664</v>
      </c>
      <c r="S2279" s="349">
        <f>VLOOKUP(class[[#This Row],[count_rd]],caltran!$J$2:$P$182,6,FALSE)</f>
        <v>39573.333333333328</v>
      </c>
      <c r="T2279" s="352">
        <f>IF(AND(class[[#This Row],[flow]]&gt;=class[[#This Row],[low]], class[[#This Row],[flow]]&lt;=class[[#This Row],[high]]),1,0)</f>
        <v>1</v>
      </c>
    </row>
    <row r="2280" spans="1:20">
      <c r="A2280" s="347">
        <f>'[4]All Counts'!E661</f>
        <v>16353</v>
      </c>
      <c r="B2280" s="347">
        <f>'[4]All Counts'!F661</f>
        <v>1</v>
      </c>
      <c r="C2280">
        <f>'[4]All Counts'!G661</f>
        <v>1</v>
      </c>
      <c r="D2280" s="354"/>
      <c r="E2280" s="347" t="str">
        <f>'[4]All Counts'!P661</f>
        <v>Caltran</v>
      </c>
      <c r="F2280" s="347">
        <v>1</v>
      </c>
      <c r="G2280" s="348"/>
      <c r="H2280" s="348"/>
      <c r="I2280" s="348"/>
      <c r="J2280" s="347">
        <f>'[4]All Counts'!M661</f>
        <v>38278</v>
      </c>
      <c r="K2280" s="349">
        <f>VLOOKUP(class[[#This Row],[hwycov_id]],flow[[hwycov_id]:[flow_day]],2,FALSE)</f>
        <v>40916.340943000003</v>
      </c>
      <c r="L2280" s="350">
        <f t="shared" si="114"/>
        <v>6.892577833220126E-2</v>
      </c>
      <c r="M2280" s="351">
        <f t="shared" si="115"/>
        <v>2638.3409430000029</v>
      </c>
      <c r="N2280" s="351">
        <f t="shared" si="116"/>
        <v>6960842.9315101448</v>
      </c>
      <c r="O2280" s="352" t="e">
        <f>VLOOKUP(class[[#This Row],[hwycov_id]],check!$A$2:$P$26,16,FALSE)</f>
        <v>#N/A</v>
      </c>
      <c r="P2280" s="347"/>
      <c r="Q2280" s="352">
        <f>ROUND(class[[#This Row],[count]],-3)</f>
        <v>38000</v>
      </c>
      <c r="R2280" s="349">
        <f>VLOOKUP(class[[#This Row],[count_rd]],caltran!$J$2:$P$182,7,FALSE)</f>
        <v>29488</v>
      </c>
      <c r="S2280" s="349">
        <f>VLOOKUP(class[[#This Row],[count_rd]],caltran!$J$2:$P$182,6,FALSE)</f>
        <v>46512</v>
      </c>
      <c r="T2280" s="352">
        <f>IF(AND(class[[#This Row],[flow]]&gt;=class[[#This Row],[low]], class[[#This Row],[flow]]&lt;=class[[#This Row],[high]]),1,0)</f>
        <v>1</v>
      </c>
    </row>
    <row r="2281" spans="1:20">
      <c r="A2281" s="347">
        <f>'[4]All Counts'!E662</f>
        <v>16144</v>
      </c>
      <c r="B2281" s="347">
        <f>'[4]All Counts'!F662</f>
        <v>1</v>
      </c>
      <c r="C2281">
        <f>'[4]All Counts'!G662</f>
        <v>1</v>
      </c>
      <c r="D2281" s="354"/>
      <c r="E2281" s="347" t="str">
        <f>'[4]All Counts'!P662</f>
        <v>PeMS2016</v>
      </c>
      <c r="F2281" s="347">
        <v>1</v>
      </c>
      <c r="G2281" s="348"/>
      <c r="H2281" s="348"/>
      <c r="I2281" s="348"/>
      <c r="J2281" s="347">
        <f>'[4]All Counts'!M662</f>
        <v>32157.384849097831</v>
      </c>
      <c r="K2281" s="349">
        <f>VLOOKUP(class[[#This Row],[hwycov_id]],flow[[hwycov_id]:[flow_day]],2,FALSE)</f>
        <v>35619.444824999999</v>
      </c>
      <c r="L2281" s="350">
        <f t="shared" si="114"/>
        <v>0.1076598732188041</v>
      </c>
      <c r="M2281" s="351">
        <f t="shared" si="115"/>
        <v>3462.0599759021679</v>
      </c>
      <c r="N2281" s="351">
        <f t="shared" si="116"/>
        <v>11985859.276743719</v>
      </c>
      <c r="O2281" s="352" t="e">
        <f>VLOOKUP(class[[#This Row],[hwycov_id]],check!$A$2:$P$26,16,FALSE)</f>
        <v>#N/A</v>
      </c>
      <c r="P2281" s="347"/>
      <c r="Q2281" s="352">
        <f>ROUND(class[[#This Row],[count]],-3)</f>
        <v>32000</v>
      </c>
      <c r="R2281" s="349">
        <f>VLOOKUP(class[[#This Row],[count_rd]],caltran!$J$2:$P$182,7,FALSE)</f>
        <v>24426.666666666664</v>
      </c>
      <c r="S2281" s="349">
        <f>VLOOKUP(class[[#This Row],[count_rd]],caltran!$J$2:$P$182,6,FALSE)</f>
        <v>39573.333333333328</v>
      </c>
      <c r="T2281" s="352">
        <f>IF(AND(class[[#This Row],[flow]]&gt;=class[[#This Row],[low]], class[[#This Row],[flow]]&lt;=class[[#This Row],[high]]),1,0)</f>
        <v>1</v>
      </c>
    </row>
    <row r="2282" spans="1:20">
      <c r="A2282" s="347">
        <f>'[4]All Counts'!E663</f>
        <v>16144</v>
      </c>
      <c r="B2282" s="347">
        <f>'[4]All Counts'!F663</f>
        <v>1</v>
      </c>
      <c r="C2282">
        <f>'[4]All Counts'!G663</f>
        <v>1</v>
      </c>
      <c r="D2282" s="354"/>
      <c r="E2282" s="347" t="str">
        <f>'[4]All Counts'!P663</f>
        <v>Caltran</v>
      </c>
      <c r="F2282" s="347">
        <v>1</v>
      </c>
      <c r="G2282" s="348"/>
      <c r="H2282" s="348"/>
      <c r="I2282" s="348"/>
      <c r="J2282" s="347">
        <f>'[4]All Counts'!M663</f>
        <v>40194</v>
      </c>
      <c r="K2282" s="349">
        <f>VLOOKUP(class[[#This Row],[hwycov_id]],flow[[hwycov_id]:[flow_day]],2,FALSE)</f>
        <v>35619.444824999999</v>
      </c>
      <c r="L2282" s="350">
        <f t="shared" si="114"/>
        <v>-0.11381189170025385</v>
      </c>
      <c r="M2282" s="351">
        <f t="shared" si="115"/>
        <v>-4574.5551750000013</v>
      </c>
      <c r="N2282" s="351">
        <f t="shared" si="116"/>
        <v>20926555.049119294</v>
      </c>
      <c r="O2282" s="352" t="e">
        <f>VLOOKUP(class[[#This Row],[hwycov_id]],check!$A$2:$P$26,16,FALSE)</f>
        <v>#N/A</v>
      </c>
      <c r="P2282" s="347"/>
      <c r="Q2282" s="352">
        <f>ROUND(class[[#This Row],[count]],-3)</f>
        <v>40000</v>
      </c>
      <c r="R2282" s="349">
        <f>VLOOKUP(class[[#This Row],[count_rd]],caltran!$J$2:$P$182,7,FALSE)</f>
        <v>31240</v>
      </c>
      <c r="S2282" s="349">
        <f>VLOOKUP(class[[#This Row],[count_rd]],caltran!$J$2:$P$182,6,FALSE)</f>
        <v>48760</v>
      </c>
      <c r="T2282" s="352">
        <f>IF(AND(class[[#This Row],[flow]]&gt;=class[[#This Row],[low]], class[[#This Row],[flow]]&lt;=class[[#This Row],[high]]),1,0)</f>
        <v>1</v>
      </c>
    </row>
    <row r="2283" spans="1:20">
      <c r="A2283" s="347">
        <f>'[4]All Counts'!E664</f>
        <v>11379</v>
      </c>
      <c r="B2283" s="347">
        <f>'[4]All Counts'!F664</f>
        <v>1</v>
      </c>
      <c r="C2283">
        <f>'[4]All Counts'!G664</f>
        <v>1</v>
      </c>
      <c r="D2283" s="354"/>
      <c r="E2283" s="347" t="str">
        <f>'[4]All Counts'!P664</f>
        <v>PeMS2016</v>
      </c>
      <c r="F2283" s="347">
        <v>1</v>
      </c>
      <c r="G2283" s="348"/>
      <c r="H2283" s="348"/>
      <c r="I2283" s="348"/>
      <c r="J2283" s="347">
        <f>'[4]All Counts'!M664</f>
        <v>31454.293610917841</v>
      </c>
      <c r="K2283" s="349">
        <f>VLOOKUP(class[[#This Row],[hwycov_id]],flow[[hwycov_id]:[flow_day]],2,FALSE)</f>
        <v>28082.477417999999</v>
      </c>
      <c r="L2283" s="350">
        <f t="shared" si="114"/>
        <v>-0.10719732684594385</v>
      </c>
      <c r="M2283" s="351">
        <f t="shared" si="115"/>
        <v>-3371.8161929178423</v>
      </c>
      <c r="N2283" s="351">
        <f t="shared" si="116"/>
        <v>11369144.438822972</v>
      </c>
      <c r="O2283" s="352" t="e">
        <f>VLOOKUP(class[[#This Row],[hwycov_id]],check!$A$2:$P$26,16,FALSE)</f>
        <v>#N/A</v>
      </c>
      <c r="P2283" s="347"/>
      <c r="Q2283" s="352">
        <f>ROUND(class[[#This Row],[count]],-3)</f>
        <v>31000</v>
      </c>
      <c r="R2283" s="349">
        <f>VLOOKUP(class[[#This Row],[count_rd]],caltran!$J$2:$P$182,7,FALSE)</f>
        <v>23591</v>
      </c>
      <c r="S2283" s="349">
        <f>VLOOKUP(class[[#This Row],[count_rd]],caltran!$J$2:$P$182,6,FALSE)</f>
        <v>38408.999999999993</v>
      </c>
      <c r="T2283" s="352">
        <f>IF(AND(class[[#This Row],[flow]]&gt;=class[[#This Row],[low]], class[[#This Row],[flow]]&lt;=class[[#This Row],[high]]),1,0)</f>
        <v>1</v>
      </c>
    </row>
    <row r="2284" spans="1:20">
      <c r="A2284" s="347">
        <f>'[4]All Counts'!E665</f>
        <v>16523</v>
      </c>
      <c r="B2284" s="347">
        <f>'[4]All Counts'!F665</f>
        <v>1</v>
      </c>
      <c r="C2284">
        <f>'[4]All Counts'!G665</f>
        <v>1</v>
      </c>
      <c r="D2284" s="354"/>
      <c r="E2284" s="347" t="str">
        <f>'[4]All Counts'!P665</f>
        <v>PeMS2016</v>
      </c>
      <c r="F2284" s="347">
        <v>1</v>
      </c>
      <c r="G2284" s="348"/>
      <c r="H2284" s="348"/>
      <c r="I2284" s="348"/>
      <c r="J2284" s="347">
        <f>'[4]All Counts'!M665</f>
        <v>34858.998994516543</v>
      </c>
      <c r="K2284" s="349">
        <f>VLOOKUP(class[[#This Row],[hwycov_id]],flow[[hwycov_id]:[flow_day]],2,FALSE)</f>
        <v>32239.035400000001</v>
      </c>
      <c r="L2284" s="350">
        <f t="shared" si="114"/>
        <v>-7.5158887807669772E-2</v>
      </c>
      <c r="M2284" s="351">
        <f t="shared" si="115"/>
        <v>-2619.9635945165428</v>
      </c>
      <c r="N2284" s="351">
        <f t="shared" si="116"/>
        <v>6864209.2365920432</v>
      </c>
      <c r="O2284" s="352" t="e">
        <f>VLOOKUP(class[[#This Row],[hwycov_id]],check!$A$2:$P$26,16,FALSE)</f>
        <v>#N/A</v>
      </c>
      <c r="P2284" s="347"/>
      <c r="Q2284" s="352">
        <f>ROUND(class[[#This Row],[count]],-3)</f>
        <v>35000</v>
      </c>
      <c r="R2284" s="349">
        <f>VLOOKUP(class[[#This Row],[count_rd]],caltran!$J$2:$P$182,7,FALSE)</f>
        <v>26985</v>
      </c>
      <c r="S2284" s="349">
        <f>VLOOKUP(class[[#This Row],[count_rd]],caltran!$J$2:$P$182,6,FALSE)</f>
        <v>43015</v>
      </c>
      <c r="T2284" s="352">
        <f>IF(AND(class[[#This Row],[flow]]&gt;=class[[#This Row],[low]], class[[#This Row],[flow]]&lt;=class[[#This Row],[high]]),1,0)</f>
        <v>1</v>
      </c>
    </row>
    <row r="2285" spans="1:20">
      <c r="A2285" s="347">
        <f>'[4]All Counts'!E666</f>
        <v>16523</v>
      </c>
      <c r="B2285" s="347">
        <f>'[4]All Counts'!F666</f>
        <v>1</v>
      </c>
      <c r="C2285">
        <f>'[4]All Counts'!G666</f>
        <v>1</v>
      </c>
      <c r="D2285" s="354"/>
      <c r="E2285" s="347" t="str">
        <f>'[4]All Counts'!P666</f>
        <v>Caltran</v>
      </c>
      <c r="F2285" s="347">
        <v>1</v>
      </c>
      <c r="G2285" s="348"/>
      <c r="H2285" s="348"/>
      <c r="I2285" s="348"/>
      <c r="J2285" s="347">
        <f>'[4]All Counts'!M666</f>
        <v>34665</v>
      </c>
      <c r="K2285" s="349">
        <f>VLOOKUP(class[[#This Row],[hwycov_id]],flow[[hwycov_id]:[flow_day]],2,FALSE)</f>
        <v>32239.035400000001</v>
      </c>
      <c r="L2285" s="350">
        <f t="shared" si="114"/>
        <v>-6.9983112649646628E-2</v>
      </c>
      <c r="M2285" s="351">
        <f t="shared" si="115"/>
        <v>-2425.9645999999993</v>
      </c>
      <c r="N2285" s="351">
        <f t="shared" si="116"/>
        <v>5885304.2404531566</v>
      </c>
      <c r="O2285" s="352" t="e">
        <f>VLOOKUP(class[[#This Row],[hwycov_id]],check!$A$2:$P$26,16,FALSE)</f>
        <v>#N/A</v>
      </c>
      <c r="P2285" s="347"/>
      <c r="Q2285" s="352">
        <f>ROUND(class[[#This Row],[count]],-3)</f>
        <v>35000</v>
      </c>
      <c r="R2285" s="349">
        <f>VLOOKUP(class[[#This Row],[count_rd]],caltran!$J$2:$P$182,7,FALSE)</f>
        <v>26985</v>
      </c>
      <c r="S2285" s="349">
        <f>VLOOKUP(class[[#This Row],[count_rd]],caltran!$J$2:$P$182,6,FALSE)</f>
        <v>43015</v>
      </c>
      <c r="T2285" s="352">
        <f>IF(AND(class[[#This Row],[flow]]&gt;=class[[#This Row],[low]], class[[#This Row],[flow]]&lt;=class[[#This Row],[high]]),1,0)</f>
        <v>1</v>
      </c>
    </row>
    <row r="2286" spans="1:20">
      <c r="A2286" s="347">
        <f>'[4]All Counts'!E667</f>
        <v>7664</v>
      </c>
      <c r="B2286" s="347">
        <f>'[4]All Counts'!F667</f>
        <v>1</v>
      </c>
      <c r="C2286">
        <f>'[4]All Counts'!G667</f>
        <v>1</v>
      </c>
      <c r="D2286" s="354"/>
      <c r="E2286" s="347" t="str">
        <f>'[4]All Counts'!P667</f>
        <v>PeMS2016</v>
      </c>
      <c r="F2286" s="347">
        <v>1</v>
      </c>
      <c r="G2286" s="348"/>
      <c r="H2286" s="348"/>
      <c r="I2286" s="348"/>
      <c r="J2286" s="347">
        <f>'[4]All Counts'!M667</f>
        <v>37337.740002540697</v>
      </c>
      <c r="K2286" s="349">
        <f>VLOOKUP(class[[#This Row],[hwycov_id]],flow[[hwycov_id]:[flow_day]],2,FALSE)</f>
        <v>36891.795898999997</v>
      </c>
      <c r="L2286" s="350">
        <f t="shared" si="114"/>
        <v>-1.1943521581926353E-2</v>
      </c>
      <c r="M2286" s="351">
        <f t="shared" si="115"/>
        <v>-445.94410354069987</v>
      </c>
      <c r="N2286" s="351">
        <f t="shared" si="116"/>
        <v>198866.14348271844</v>
      </c>
      <c r="O2286" s="352" t="e">
        <f>VLOOKUP(class[[#This Row],[hwycov_id]],check!$A$2:$P$26,16,FALSE)</f>
        <v>#N/A</v>
      </c>
      <c r="P2286" s="347"/>
      <c r="Q2286" s="352">
        <f>ROUND(class[[#This Row],[count]],-3)</f>
        <v>37000</v>
      </c>
      <c r="R2286" s="349">
        <f>VLOOKUP(class[[#This Row],[count_rd]],caltran!$J$2:$P$182,7,FALSE)</f>
        <v>28660.611111111113</v>
      </c>
      <c r="S2286" s="349">
        <f>VLOOKUP(class[[#This Row],[count_rd]],caltran!$J$2:$P$182,6,FALSE)</f>
        <v>45339.388888888891</v>
      </c>
      <c r="T2286" s="352">
        <f>IF(AND(class[[#This Row],[flow]]&gt;=class[[#This Row],[low]], class[[#This Row],[flow]]&lt;=class[[#This Row],[high]]),1,0)</f>
        <v>1</v>
      </c>
    </row>
    <row r="2287" spans="1:20">
      <c r="A2287" s="347">
        <f>'[4]All Counts'!E668</f>
        <v>7664</v>
      </c>
      <c r="B2287" s="347">
        <f>'[4]All Counts'!F668</f>
        <v>1</v>
      </c>
      <c r="C2287">
        <f>'[4]All Counts'!G668</f>
        <v>1</v>
      </c>
      <c r="D2287" s="354"/>
      <c r="E2287" s="347" t="str">
        <f>'[4]All Counts'!P668</f>
        <v>Caltran</v>
      </c>
      <c r="F2287" s="347">
        <v>1</v>
      </c>
      <c r="G2287" s="348"/>
      <c r="H2287" s="348"/>
      <c r="I2287" s="348"/>
      <c r="J2287" s="347">
        <f>'[4]All Counts'!M668</f>
        <v>36598</v>
      </c>
      <c r="K2287" s="349">
        <f>VLOOKUP(class[[#This Row],[hwycov_id]],flow[[hwycov_id]:[flow_day]],2,FALSE)</f>
        <v>36891.795898999997</v>
      </c>
      <c r="L2287" s="350">
        <f t="shared" si="114"/>
        <v>8.0276490245367871E-3</v>
      </c>
      <c r="M2287" s="351">
        <f t="shared" si="115"/>
        <v>293.79589899999701</v>
      </c>
      <c r="N2287" s="351">
        <f t="shared" si="116"/>
        <v>86316.030269216441</v>
      </c>
      <c r="O2287" s="352" t="e">
        <f>VLOOKUP(class[[#This Row],[hwycov_id]],check!$A$2:$P$26,16,FALSE)</f>
        <v>#N/A</v>
      </c>
      <c r="P2287" s="347"/>
      <c r="Q2287" s="352">
        <f>ROUND(class[[#This Row],[count]],-3)</f>
        <v>37000</v>
      </c>
      <c r="R2287" s="349">
        <f>VLOOKUP(class[[#This Row],[count_rd]],caltran!$J$2:$P$182,7,FALSE)</f>
        <v>28660.611111111113</v>
      </c>
      <c r="S2287" s="349">
        <f>VLOOKUP(class[[#This Row],[count_rd]],caltran!$J$2:$P$182,6,FALSE)</f>
        <v>45339.388888888891</v>
      </c>
      <c r="T2287" s="352">
        <f>IF(AND(class[[#This Row],[flow]]&gt;=class[[#This Row],[low]], class[[#This Row],[flow]]&lt;=class[[#This Row],[high]]),1,0)</f>
        <v>1</v>
      </c>
    </row>
    <row r="2288" spans="1:20">
      <c r="A2288" s="347">
        <f>'[4]All Counts'!E669</f>
        <v>7665</v>
      </c>
      <c r="B2288" s="347">
        <f>'[4]All Counts'!F669</f>
        <v>1</v>
      </c>
      <c r="C2288">
        <f>'[4]All Counts'!G669</f>
        <v>1</v>
      </c>
      <c r="D2288" s="354"/>
      <c r="E2288" s="347" t="str">
        <f>'[4]All Counts'!P669</f>
        <v>PeMS2016</v>
      </c>
      <c r="F2288" s="347">
        <v>1</v>
      </c>
      <c r="G2288" s="348"/>
      <c r="H2288" s="348"/>
      <c r="I2288" s="348"/>
      <c r="J2288" s="347">
        <f>'[4]All Counts'!M669</f>
        <v>32510.112838466499</v>
      </c>
      <c r="K2288" s="349">
        <f>VLOOKUP(class[[#This Row],[hwycov_id]],flow[[hwycov_id]:[flow_day]],2,FALSE)</f>
        <v>30936.777098999999</v>
      </c>
      <c r="L2288" s="350">
        <f t="shared" si="114"/>
        <v>-4.8395271566234133E-2</v>
      </c>
      <c r="M2288" s="351">
        <f t="shared" si="115"/>
        <v>-1573.3357394664999</v>
      </c>
      <c r="N2288" s="351">
        <f t="shared" si="116"/>
        <v>2475385.349082598</v>
      </c>
      <c r="O2288" s="352" t="e">
        <f>VLOOKUP(class[[#This Row],[hwycov_id]],check!$A$2:$P$26,16,FALSE)</f>
        <v>#N/A</v>
      </c>
      <c r="P2288" s="347"/>
      <c r="Q2288" s="352">
        <f>ROUND(class[[#This Row],[count]],-3)</f>
        <v>33000</v>
      </c>
      <c r="R2288" s="349">
        <f>VLOOKUP(class[[#This Row],[count_rd]],caltran!$J$2:$P$182,7,FALSE)</f>
        <v>25245</v>
      </c>
      <c r="S2288" s="349">
        <f>VLOOKUP(class[[#This Row],[count_rd]],caltran!$J$2:$P$182,6,FALSE)</f>
        <v>40754.999999999993</v>
      </c>
      <c r="T2288" s="352">
        <f>IF(AND(class[[#This Row],[flow]]&gt;=class[[#This Row],[low]], class[[#This Row],[flow]]&lt;=class[[#This Row],[high]]),1,0)</f>
        <v>1</v>
      </c>
    </row>
    <row r="2289" spans="1:20">
      <c r="A2289" s="347">
        <f>'[4]All Counts'!E670</f>
        <v>11382</v>
      </c>
      <c r="B2289" s="347">
        <f>'[4]All Counts'!F670</f>
        <v>1</v>
      </c>
      <c r="C2289">
        <f>'[4]All Counts'!G670</f>
        <v>1</v>
      </c>
      <c r="D2289" s="354"/>
      <c r="E2289" s="347" t="str">
        <f>'[4]All Counts'!P670</f>
        <v>Caltran</v>
      </c>
      <c r="F2289" s="347">
        <v>1</v>
      </c>
      <c r="G2289" s="348"/>
      <c r="H2289" s="348"/>
      <c r="I2289" s="348"/>
      <c r="J2289" s="347">
        <f>'[4]All Counts'!M670</f>
        <v>39215</v>
      </c>
      <c r="K2289" s="349">
        <f>VLOOKUP(class[[#This Row],[hwycov_id]],flow[[hwycov_id]:[flow_day]],2,FALSE)</f>
        <v>36514.923094999998</v>
      </c>
      <c r="L2289" s="350">
        <f t="shared" ref="L2289:L2320" si="117">K2289/J2289-1</f>
        <v>-6.8853166007905142E-2</v>
      </c>
      <c r="M2289" s="351">
        <f t="shared" ref="M2289:M2320" si="118">K2289-J2289</f>
        <v>-2700.0769050000017</v>
      </c>
      <c r="N2289" s="351">
        <f t="shared" ref="N2289:N2320" si="119">POWER(M2289,2)</f>
        <v>7290415.2929143887</v>
      </c>
      <c r="O2289" s="352" t="e">
        <f>VLOOKUP(class[[#This Row],[hwycov_id]],check!$A$2:$P$26,16,FALSE)</f>
        <v>#N/A</v>
      </c>
      <c r="P2289" s="347"/>
      <c r="Q2289" s="352">
        <f>ROUND(class[[#This Row],[count]],-3)</f>
        <v>39000</v>
      </c>
      <c r="R2289" s="349">
        <f>VLOOKUP(class[[#This Row],[count_rd]],caltran!$J$2:$P$182,7,FALSE)</f>
        <v>30361.5</v>
      </c>
      <c r="S2289" s="349">
        <f>VLOOKUP(class[[#This Row],[count_rd]],caltran!$J$2:$P$182,6,FALSE)</f>
        <v>47638.5</v>
      </c>
      <c r="T2289" s="352">
        <f>IF(AND(class[[#This Row],[flow]]&gt;=class[[#This Row],[low]], class[[#This Row],[flow]]&lt;=class[[#This Row],[high]]),1,0)</f>
        <v>1</v>
      </c>
    </row>
    <row r="2290" spans="1:20">
      <c r="A2290" s="347">
        <f>'[4]All Counts'!E671</f>
        <v>16354</v>
      </c>
      <c r="B2290" s="347">
        <f>'[4]All Counts'!F671</f>
        <v>1</v>
      </c>
      <c r="C2290">
        <f>'[4]All Counts'!G671</f>
        <v>1</v>
      </c>
      <c r="D2290" s="354"/>
      <c r="E2290" s="347" t="str">
        <f>'[4]All Counts'!P671</f>
        <v>PeMS2016</v>
      </c>
      <c r="F2290" s="347">
        <v>1</v>
      </c>
      <c r="G2290" s="348"/>
      <c r="H2290" s="348"/>
      <c r="I2290" s="348"/>
      <c r="J2290" s="347">
        <f>'[4]All Counts'!M671</f>
        <v>30319.57130440955</v>
      </c>
      <c r="K2290" s="349">
        <f>VLOOKUP(class[[#This Row],[hwycov_id]],flow[[hwycov_id]:[flow_day]],2,FALSE)</f>
        <v>29998.027100000003</v>
      </c>
      <c r="L2290" s="350">
        <f t="shared" si="117"/>
        <v>-1.0605169881237164E-2</v>
      </c>
      <c r="M2290" s="351">
        <f t="shared" si="118"/>
        <v>-321.54420440954709</v>
      </c>
      <c r="N2290" s="351">
        <f t="shared" si="119"/>
        <v>103390.6753893686</v>
      </c>
      <c r="O2290" s="352" t="e">
        <f>VLOOKUP(class[[#This Row],[hwycov_id]],check!$A$2:$P$26,16,FALSE)</f>
        <v>#N/A</v>
      </c>
      <c r="P2290" s="347"/>
      <c r="Q2290" s="352">
        <f>ROUND(class[[#This Row],[count]],-3)</f>
        <v>30000</v>
      </c>
      <c r="R2290" s="349">
        <f>VLOOKUP(class[[#This Row],[count_rd]],caltran!$J$2:$P$182,7,FALSE)</f>
        <v>22770</v>
      </c>
      <c r="S2290" s="349">
        <f>VLOOKUP(class[[#This Row],[count_rd]],caltran!$J$2:$P$182,6,FALSE)</f>
        <v>37230</v>
      </c>
      <c r="T2290" s="352">
        <f>IF(AND(class[[#This Row],[flow]]&gt;=class[[#This Row],[low]], class[[#This Row],[flow]]&lt;=class[[#This Row],[high]]),1,0)</f>
        <v>1</v>
      </c>
    </row>
    <row r="2291" spans="1:20">
      <c r="A2291" s="347">
        <f>'[4]All Counts'!E672</f>
        <v>16352</v>
      </c>
      <c r="B2291" s="347">
        <f>'[4]All Counts'!F672</f>
        <v>1</v>
      </c>
      <c r="C2291">
        <f>'[4]All Counts'!G672</f>
        <v>1</v>
      </c>
      <c r="D2291" s="354"/>
      <c r="E2291" s="347" t="str">
        <f>'[4]All Counts'!P672</f>
        <v>Caltran</v>
      </c>
      <c r="F2291" s="347">
        <v>1</v>
      </c>
      <c r="G2291" s="348"/>
      <c r="H2291" s="348"/>
      <c r="I2291" s="348"/>
      <c r="J2291" s="347">
        <f>'[4]All Counts'!M672</f>
        <v>39527</v>
      </c>
      <c r="K2291" s="349">
        <f>VLOOKUP(class[[#This Row],[hwycov_id]],flow[[hwycov_id]:[flow_day]],2,FALSE)</f>
        <v>42362.976562999997</v>
      </c>
      <c r="L2291" s="350">
        <f t="shared" si="117"/>
        <v>7.1747832190654393E-2</v>
      </c>
      <c r="M2291" s="351">
        <f t="shared" si="118"/>
        <v>2835.9765629999965</v>
      </c>
      <c r="N2291" s="351">
        <f t="shared" si="119"/>
        <v>8042763.0658852737</v>
      </c>
      <c r="O2291" s="352" t="e">
        <f>VLOOKUP(class[[#This Row],[hwycov_id]],check!$A$2:$P$26,16,FALSE)</f>
        <v>#N/A</v>
      </c>
      <c r="P2291" s="347"/>
      <c r="Q2291" s="352">
        <f>ROUND(class[[#This Row],[count]],-3)</f>
        <v>40000</v>
      </c>
      <c r="R2291" s="349">
        <f>VLOOKUP(class[[#This Row],[count_rd]],caltran!$J$2:$P$182,7,FALSE)</f>
        <v>31240</v>
      </c>
      <c r="S2291" s="349">
        <f>VLOOKUP(class[[#This Row],[count_rd]],caltran!$J$2:$P$182,6,FALSE)</f>
        <v>48760</v>
      </c>
      <c r="T2291" s="352">
        <f>IF(AND(class[[#This Row],[flow]]&gt;=class[[#This Row],[low]], class[[#This Row],[flow]]&lt;=class[[#This Row],[high]]),1,0)</f>
        <v>1</v>
      </c>
    </row>
    <row r="2292" spans="1:20">
      <c r="A2292" s="347">
        <f>'[4]All Counts'!E673</f>
        <v>29171</v>
      </c>
      <c r="B2292" s="347">
        <f>'[4]All Counts'!F673</f>
        <v>1</v>
      </c>
      <c r="C2292">
        <f>'[4]All Counts'!G673</f>
        <v>1</v>
      </c>
      <c r="D2292" s="354"/>
      <c r="E2292" s="347" t="str">
        <f>'[4]All Counts'!P673</f>
        <v>PeMS2016</v>
      </c>
      <c r="F2292" s="347">
        <v>1</v>
      </c>
      <c r="G2292" s="348"/>
      <c r="H2292" s="348"/>
      <c r="I2292" s="348"/>
      <c r="J2292" s="347">
        <f>'[4]All Counts'!M673</f>
        <v>30212.61740339993</v>
      </c>
      <c r="K2292" s="349">
        <f>VLOOKUP(class[[#This Row],[hwycov_id]],flow[[hwycov_id]:[flow_day]],2,FALSE)</f>
        <v>32279.641357</v>
      </c>
      <c r="L2292" s="350">
        <f t="shared" si="117"/>
        <v>6.8415917959079531E-2</v>
      </c>
      <c r="M2292" s="351">
        <f t="shared" si="118"/>
        <v>2067.0239536000699</v>
      </c>
      <c r="N2292" s="351">
        <f t="shared" si="119"/>
        <v>4272588.0247564642</v>
      </c>
      <c r="O2292" s="352" t="e">
        <f>VLOOKUP(class[[#This Row],[hwycov_id]],check!$A$2:$P$26,16,FALSE)</f>
        <v>#N/A</v>
      </c>
      <c r="P2292" s="347"/>
      <c r="Q2292" s="352">
        <f>ROUND(class[[#This Row],[count]],-3)</f>
        <v>30000</v>
      </c>
      <c r="R2292" s="349">
        <f>VLOOKUP(class[[#This Row],[count_rd]],caltran!$J$2:$P$182,7,FALSE)</f>
        <v>22770</v>
      </c>
      <c r="S2292" s="349">
        <f>VLOOKUP(class[[#This Row],[count_rd]],caltran!$J$2:$P$182,6,FALSE)</f>
        <v>37230</v>
      </c>
      <c r="T2292" s="352">
        <f>IF(AND(class[[#This Row],[flow]]&gt;=class[[#This Row],[low]], class[[#This Row],[flow]]&lt;=class[[#This Row],[high]]),1,0)</f>
        <v>1</v>
      </c>
    </row>
    <row r="2293" spans="1:20">
      <c r="A2293" s="347">
        <f>'[4]All Counts'!E674</f>
        <v>29172</v>
      </c>
      <c r="B2293" s="347">
        <f>'[4]All Counts'!F674</f>
        <v>1</v>
      </c>
      <c r="C2293">
        <f>'[4]All Counts'!G674</f>
        <v>1</v>
      </c>
      <c r="D2293" s="354"/>
      <c r="E2293" s="347" t="str">
        <f>'[4]All Counts'!P674</f>
        <v>PeMS2016</v>
      </c>
      <c r="F2293" s="347">
        <v>1</v>
      </c>
      <c r="G2293" s="348"/>
      <c r="H2293" s="348"/>
      <c r="I2293" s="348"/>
      <c r="J2293" s="347">
        <f>'[4]All Counts'!M674</f>
        <v>30345.530995104749</v>
      </c>
      <c r="K2293" s="349">
        <f>VLOOKUP(class[[#This Row],[hwycov_id]],flow[[hwycov_id]:[flow_day]],2,FALSE)</f>
        <v>32279.641357</v>
      </c>
      <c r="L2293" s="350">
        <f t="shared" si="117"/>
        <v>6.3736250395725724E-2</v>
      </c>
      <c r="M2293" s="351">
        <f t="shared" si="118"/>
        <v>1934.1103618952511</v>
      </c>
      <c r="N2293" s="351">
        <f t="shared" si="119"/>
        <v>3740782.8919905792</v>
      </c>
      <c r="O2293" s="352" t="e">
        <f>VLOOKUP(class[[#This Row],[hwycov_id]],check!$A$2:$P$26,16,FALSE)</f>
        <v>#N/A</v>
      </c>
      <c r="P2293" s="347"/>
      <c r="Q2293" s="352">
        <f>ROUND(class[[#This Row],[count]],-3)</f>
        <v>30000</v>
      </c>
      <c r="R2293" s="349">
        <f>VLOOKUP(class[[#This Row],[count_rd]],caltran!$J$2:$P$182,7,FALSE)</f>
        <v>22770</v>
      </c>
      <c r="S2293" s="349">
        <f>VLOOKUP(class[[#This Row],[count_rd]],caltran!$J$2:$P$182,6,FALSE)</f>
        <v>37230</v>
      </c>
      <c r="T2293" s="352">
        <f>IF(AND(class[[#This Row],[flow]]&gt;=class[[#This Row],[low]], class[[#This Row],[flow]]&lt;=class[[#This Row],[high]]),1,0)</f>
        <v>1</v>
      </c>
    </row>
    <row r="2294" spans="1:20">
      <c r="A2294" s="347">
        <f>'[4]All Counts'!E675</f>
        <v>16351</v>
      </c>
      <c r="B2294" s="347">
        <f>'[4]All Counts'!F675</f>
        <v>1</v>
      </c>
      <c r="C2294">
        <f>'[4]All Counts'!G675</f>
        <v>1</v>
      </c>
      <c r="D2294" s="354"/>
      <c r="E2294" s="347" t="str">
        <f>'[4]All Counts'!P675</f>
        <v>PeMS2016</v>
      </c>
      <c r="F2294" s="347">
        <v>1</v>
      </c>
      <c r="G2294" s="348"/>
      <c r="H2294" s="348"/>
      <c r="I2294" s="348"/>
      <c r="J2294" s="347">
        <f>'[4]All Counts'!M675</f>
        <v>36142.548297741603</v>
      </c>
      <c r="K2294" s="349">
        <f>VLOOKUP(class[[#This Row],[hwycov_id]],flow[[hwycov_id]:[flow_day]],2,FALSE)</f>
        <v>36668.569337000008</v>
      </c>
      <c r="L2294" s="350">
        <f t="shared" si="117"/>
        <v>1.4554066163930957E-2</v>
      </c>
      <c r="M2294" s="351">
        <f t="shared" si="118"/>
        <v>526.02103925840493</v>
      </c>
      <c r="N2294" s="351">
        <f t="shared" si="119"/>
        <v>276698.13374249235</v>
      </c>
      <c r="O2294" s="352" t="e">
        <f>VLOOKUP(class[[#This Row],[hwycov_id]],check!$A$2:$P$26,16,FALSE)</f>
        <v>#N/A</v>
      </c>
      <c r="P2294" s="347"/>
      <c r="Q2294" s="352">
        <f>ROUND(class[[#This Row],[count]],-3)</f>
        <v>36000</v>
      </c>
      <c r="R2294" s="349">
        <f>VLOOKUP(class[[#This Row],[count_rd]],caltran!$J$2:$P$182,7,FALSE)</f>
        <v>27815.999999999996</v>
      </c>
      <c r="S2294" s="349">
        <f>VLOOKUP(class[[#This Row],[count_rd]],caltran!$J$2:$P$182,6,FALSE)</f>
        <v>44184</v>
      </c>
      <c r="T2294" s="352">
        <f>IF(AND(class[[#This Row],[flow]]&gt;=class[[#This Row],[low]], class[[#This Row],[flow]]&lt;=class[[#This Row],[high]]),1,0)</f>
        <v>1</v>
      </c>
    </row>
    <row r="2295" spans="1:20">
      <c r="A2295" s="347">
        <f>'[4]All Counts'!E676</f>
        <v>16358</v>
      </c>
      <c r="B2295" s="347">
        <f>'[4]All Counts'!F676</f>
        <v>1</v>
      </c>
      <c r="C2295">
        <f>'[4]All Counts'!G676</f>
        <v>1</v>
      </c>
      <c r="D2295" s="354"/>
      <c r="E2295" s="347" t="str">
        <f>'[4]All Counts'!P676</f>
        <v>Caltran</v>
      </c>
      <c r="F2295" s="347">
        <v>1</v>
      </c>
      <c r="G2295" s="348"/>
      <c r="H2295" s="348"/>
      <c r="I2295" s="348"/>
      <c r="J2295" s="347">
        <f>'[4]All Counts'!M676</f>
        <v>32989</v>
      </c>
      <c r="K2295" s="349">
        <f>VLOOKUP(class[[#This Row],[hwycov_id]],flow[[hwycov_id]:[flow_day]],2,FALSE)</f>
        <v>36668.569337000008</v>
      </c>
      <c r="L2295" s="350">
        <f t="shared" si="117"/>
        <v>0.11153928088150611</v>
      </c>
      <c r="M2295" s="351">
        <f t="shared" si="118"/>
        <v>3679.5693370000081</v>
      </c>
      <c r="N2295" s="351">
        <f t="shared" si="119"/>
        <v>13539230.505790679</v>
      </c>
      <c r="O2295" s="352" t="e">
        <f>VLOOKUP(class[[#This Row],[hwycov_id]],check!$A$2:$P$26,16,FALSE)</f>
        <v>#N/A</v>
      </c>
      <c r="P2295" s="347"/>
      <c r="Q2295" s="352">
        <f>ROUND(class[[#This Row],[count]],-3)</f>
        <v>33000</v>
      </c>
      <c r="R2295" s="349">
        <f>VLOOKUP(class[[#This Row],[count_rd]],caltran!$J$2:$P$182,7,FALSE)</f>
        <v>25245</v>
      </c>
      <c r="S2295" s="349">
        <f>VLOOKUP(class[[#This Row],[count_rd]],caltran!$J$2:$P$182,6,FALSE)</f>
        <v>40754.999999999993</v>
      </c>
      <c r="T2295" s="352">
        <f>IF(AND(class[[#This Row],[flow]]&gt;=class[[#This Row],[low]], class[[#This Row],[flow]]&lt;=class[[#This Row],[high]]),1,0)</f>
        <v>1</v>
      </c>
    </row>
    <row r="2296" spans="1:20">
      <c r="A2296" s="347">
        <f>'[4]All Counts'!E677</f>
        <v>16357</v>
      </c>
      <c r="B2296" s="347">
        <f>'[4]All Counts'!F677</f>
        <v>1</v>
      </c>
      <c r="C2296">
        <f>'[4]All Counts'!G677</f>
        <v>1</v>
      </c>
      <c r="D2296" s="354"/>
      <c r="E2296" s="347" t="str">
        <f>'[4]All Counts'!P677</f>
        <v>Caltran</v>
      </c>
      <c r="F2296" s="347">
        <v>1</v>
      </c>
      <c r="G2296" s="348"/>
      <c r="H2296" s="348"/>
      <c r="I2296" s="348"/>
      <c r="J2296" s="347">
        <f>'[4]All Counts'!M677</f>
        <v>37504</v>
      </c>
      <c r="K2296" s="349">
        <f>VLOOKUP(class[[#This Row],[hwycov_id]],flow[[hwycov_id]:[flow_day]],2,FALSE)</f>
        <v>41619.295653000001</v>
      </c>
      <c r="L2296" s="350">
        <f t="shared" si="117"/>
        <v>0.10972951293195399</v>
      </c>
      <c r="M2296" s="351">
        <f t="shared" si="118"/>
        <v>4115.295653000001</v>
      </c>
      <c r="N2296" s="351">
        <f t="shared" si="119"/>
        <v>16935658.311600704</v>
      </c>
      <c r="O2296" s="352" t="e">
        <f>VLOOKUP(class[[#This Row],[hwycov_id]],check!$A$2:$P$26,16,FALSE)</f>
        <v>#N/A</v>
      </c>
      <c r="P2296" s="347"/>
      <c r="Q2296" s="352">
        <f>ROUND(class[[#This Row],[count]],-3)</f>
        <v>38000</v>
      </c>
      <c r="R2296" s="349">
        <f>VLOOKUP(class[[#This Row],[count_rd]],caltran!$J$2:$P$182,7,FALSE)</f>
        <v>29488</v>
      </c>
      <c r="S2296" s="349">
        <f>VLOOKUP(class[[#This Row],[count_rd]],caltran!$J$2:$P$182,6,FALSE)</f>
        <v>46512</v>
      </c>
      <c r="T2296" s="352">
        <f>IF(AND(class[[#This Row],[flow]]&gt;=class[[#This Row],[low]], class[[#This Row],[flow]]&lt;=class[[#This Row],[high]]),1,0)</f>
        <v>1</v>
      </c>
    </row>
    <row r="2297" spans="1:20">
      <c r="A2297" s="347">
        <f>'[4]All Counts'!E678</f>
        <v>29167</v>
      </c>
      <c r="B2297" s="347">
        <f>'[4]All Counts'!F678</f>
        <v>1</v>
      </c>
      <c r="C2297">
        <f>'[4]All Counts'!G678</f>
        <v>1</v>
      </c>
      <c r="D2297" s="354"/>
      <c r="E2297" s="347" t="str">
        <f>'[4]All Counts'!P678</f>
        <v>PeMS2016</v>
      </c>
      <c r="F2297" s="347">
        <v>1</v>
      </c>
      <c r="G2297" s="348"/>
      <c r="H2297" s="348"/>
      <c r="I2297" s="348"/>
      <c r="J2297" s="347">
        <f>'[4]All Counts'!M678</f>
        <v>36023.042453444337</v>
      </c>
      <c r="K2297" s="349">
        <f>VLOOKUP(class[[#This Row],[hwycov_id]],flow[[hwycov_id]:[flow_day]],2,FALSE)</f>
        <v>34968.063476999996</v>
      </c>
      <c r="L2297" s="350">
        <f t="shared" si="117"/>
        <v>-2.9286226387118197E-2</v>
      </c>
      <c r="M2297" s="351">
        <f t="shared" si="118"/>
        <v>-1054.9789764443412</v>
      </c>
      <c r="N2297" s="351">
        <f t="shared" si="119"/>
        <v>1112980.6407395499</v>
      </c>
      <c r="O2297" s="352" t="e">
        <f>VLOOKUP(class[[#This Row],[hwycov_id]],check!$A$2:$P$26,16,FALSE)</f>
        <v>#N/A</v>
      </c>
      <c r="P2297" s="347"/>
      <c r="Q2297" s="352">
        <f>ROUND(class[[#This Row],[count]],-3)</f>
        <v>36000</v>
      </c>
      <c r="R2297" s="349">
        <f>VLOOKUP(class[[#This Row],[count_rd]],caltran!$J$2:$P$182,7,FALSE)</f>
        <v>27815.999999999996</v>
      </c>
      <c r="S2297" s="349">
        <f>VLOOKUP(class[[#This Row],[count_rd]],caltran!$J$2:$P$182,6,FALSE)</f>
        <v>44184</v>
      </c>
      <c r="T2297" s="352">
        <f>IF(AND(class[[#This Row],[flow]]&gt;=class[[#This Row],[low]], class[[#This Row],[flow]]&lt;=class[[#This Row],[high]]),1,0)</f>
        <v>1</v>
      </c>
    </row>
    <row r="2298" spans="1:20">
      <c r="A2298" s="347">
        <f>'[4]All Counts'!E679</f>
        <v>8647</v>
      </c>
      <c r="B2298" s="347">
        <f>'[4]All Counts'!F679</f>
        <v>1</v>
      </c>
      <c r="C2298">
        <f>'[4]All Counts'!G679</f>
        <v>1</v>
      </c>
      <c r="D2298" s="354"/>
      <c r="E2298" s="347" t="str">
        <f>'[4]All Counts'!P679</f>
        <v>Caltran</v>
      </c>
      <c r="F2298" s="347">
        <v>1</v>
      </c>
      <c r="G2298" s="348"/>
      <c r="H2298" s="348"/>
      <c r="I2298" s="348"/>
      <c r="J2298" s="347">
        <f>'[4]All Counts'!M679</f>
        <v>43256</v>
      </c>
      <c r="K2298" s="349">
        <f>VLOOKUP(class[[#This Row],[hwycov_id]],flow[[hwycov_id]:[flow_day]],2,FALSE)</f>
        <v>41350.993650999997</v>
      </c>
      <c r="L2298" s="350">
        <f t="shared" si="117"/>
        <v>-4.4040279938043381E-2</v>
      </c>
      <c r="M2298" s="351">
        <f t="shared" si="118"/>
        <v>-1905.006349000003</v>
      </c>
      <c r="N2298" s="351">
        <f t="shared" si="119"/>
        <v>3629049.1897303211</v>
      </c>
      <c r="O2298" s="352" t="e">
        <f>VLOOKUP(class[[#This Row],[hwycov_id]],check!$A$2:$P$26,16,FALSE)</f>
        <v>#N/A</v>
      </c>
      <c r="P2298" s="347"/>
      <c r="Q2298" s="352">
        <f>ROUND(class[[#This Row],[count]],-3)</f>
        <v>43000</v>
      </c>
      <c r="R2298" s="349">
        <f>VLOOKUP(class[[#This Row],[count_rd]],caltran!$J$2:$P$182,7,FALSE)</f>
        <v>33798</v>
      </c>
      <c r="S2298" s="349">
        <f>VLOOKUP(class[[#This Row],[count_rd]],caltran!$J$2:$P$182,6,FALSE)</f>
        <v>52202</v>
      </c>
      <c r="T2298" s="352">
        <f>IF(AND(class[[#This Row],[flow]]&gt;=class[[#This Row],[low]], class[[#This Row],[flow]]&lt;=class[[#This Row],[high]]),1,0)</f>
        <v>1</v>
      </c>
    </row>
    <row r="2299" spans="1:20">
      <c r="A2299" s="347">
        <f>'[4]All Counts'!E680</f>
        <v>457</v>
      </c>
      <c r="B2299" s="347">
        <f>'[4]All Counts'!F680</f>
        <v>1</v>
      </c>
      <c r="C2299">
        <f>'[4]All Counts'!G680</f>
        <v>1</v>
      </c>
      <c r="D2299" s="354"/>
      <c r="E2299" s="347" t="str">
        <f>'[4]All Counts'!P680</f>
        <v>PeMS2016</v>
      </c>
      <c r="F2299" s="347">
        <v>1</v>
      </c>
      <c r="G2299" s="348"/>
      <c r="H2299" s="348"/>
      <c r="I2299" s="348"/>
      <c r="J2299" s="347">
        <f>'[4]All Counts'!M680</f>
        <v>40336.464360335318</v>
      </c>
      <c r="K2299" s="349">
        <f>VLOOKUP(class[[#This Row],[hwycov_id]],flow[[hwycov_id]:[flow_day]],2,FALSE)</f>
        <v>38288.961670000004</v>
      </c>
      <c r="L2299" s="350">
        <f t="shared" si="117"/>
        <v>-5.0760589030423686E-2</v>
      </c>
      <c r="M2299" s="351">
        <f t="shared" si="118"/>
        <v>-2047.5026903353137</v>
      </c>
      <c r="N2299" s="351">
        <f t="shared" si="119"/>
        <v>4192267.2669303473</v>
      </c>
      <c r="O2299" s="352" t="e">
        <f>VLOOKUP(class[[#This Row],[hwycov_id]],check!$A$2:$P$26,16,FALSE)</f>
        <v>#N/A</v>
      </c>
      <c r="P2299" s="347"/>
      <c r="Q2299" s="352">
        <f>ROUND(class[[#This Row],[count]],-3)</f>
        <v>40000</v>
      </c>
      <c r="R2299" s="349">
        <f>VLOOKUP(class[[#This Row],[count_rd]],caltran!$J$2:$P$182,7,FALSE)</f>
        <v>31240</v>
      </c>
      <c r="S2299" s="349">
        <f>VLOOKUP(class[[#This Row],[count_rd]],caltran!$J$2:$P$182,6,FALSE)</f>
        <v>48760</v>
      </c>
      <c r="T2299" s="352">
        <f>IF(AND(class[[#This Row],[flow]]&gt;=class[[#This Row],[low]], class[[#This Row],[flow]]&lt;=class[[#This Row],[high]]),1,0)</f>
        <v>1</v>
      </c>
    </row>
    <row r="2300" spans="1:20">
      <c r="A2300" s="347">
        <f>'[4]All Counts'!E681</f>
        <v>7666</v>
      </c>
      <c r="B2300" s="347">
        <f>'[4]All Counts'!F681</f>
        <v>1</v>
      </c>
      <c r="C2300">
        <f>'[4]All Counts'!G681</f>
        <v>1</v>
      </c>
      <c r="D2300" s="354"/>
      <c r="E2300" s="347" t="str">
        <f>'[4]All Counts'!P681</f>
        <v>Caltran</v>
      </c>
      <c r="F2300" s="347">
        <v>1</v>
      </c>
      <c r="G2300" s="348"/>
      <c r="H2300" s="348"/>
      <c r="I2300" s="348"/>
      <c r="J2300" s="347">
        <f>'[4]All Counts'!M681</f>
        <v>46982</v>
      </c>
      <c r="K2300" s="349">
        <f>VLOOKUP(class[[#This Row],[hwycov_id]],flow[[hwycov_id]:[flow_day]],2,FALSE)</f>
        <v>45352.288329999996</v>
      </c>
      <c r="L2300" s="350">
        <f t="shared" si="117"/>
        <v>-3.4688001149376424E-2</v>
      </c>
      <c r="M2300" s="351">
        <f t="shared" si="118"/>
        <v>-1629.7116700000042</v>
      </c>
      <c r="N2300" s="351">
        <f t="shared" si="119"/>
        <v>2655960.1273342026</v>
      </c>
      <c r="O2300" s="352" t="e">
        <f>VLOOKUP(class[[#This Row],[hwycov_id]],check!$A$2:$P$26,16,FALSE)</f>
        <v>#N/A</v>
      </c>
      <c r="P2300" s="347"/>
      <c r="Q2300" s="352">
        <f>ROUND(class[[#This Row],[count]],-3)</f>
        <v>47000</v>
      </c>
      <c r="R2300" s="349">
        <f>VLOOKUP(class[[#This Row],[count_rd]],caltran!$J$2:$P$182,7,FALSE)</f>
        <v>37346.722222222226</v>
      </c>
      <c r="S2300" s="349">
        <f>VLOOKUP(class[[#This Row],[count_rd]],caltran!$J$2:$P$182,6,FALSE)</f>
        <v>56653.277777777774</v>
      </c>
      <c r="T2300" s="352">
        <f>IF(AND(class[[#This Row],[flow]]&gt;=class[[#This Row],[low]], class[[#This Row],[flow]]&lt;=class[[#This Row],[high]]),1,0)</f>
        <v>1</v>
      </c>
    </row>
    <row r="2301" spans="1:20">
      <c r="A2301" s="347">
        <f>'[4]All Counts'!E682</f>
        <v>13046</v>
      </c>
      <c r="B2301" s="347">
        <f>'[4]All Counts'!F682</f>
        <v>1</v>
      </c>
      <c r="C2301">
        <f>'[4]All Counts'!G682</f>
        <v>1</v>
      </c>
      <c r="D2301" s="354"/>
      <c r="E2301" s="347" t="str">
        <f>'[4]All Counts'!P682</f>
        <v>Caltran</v>
      </c>
      <c r="F2301" s="347">
        <v>1</v>
      </c>
      <c r="G2301" s="348"/>
      <c r="H2301" s="348"/>
      <c r="I2301" s="348"/>
      <c r="J2301" s="347">
        <f>'[4]All Counts'!M682</f>
        <v>56222</v>
      </c>
      <c r="K2301" s="349">
        <f>VLOOKUP(class[[#This Row],[hwycov_id]],flow[[hwycov_id]:[flow_day]],2,FALSE)</f>
        <v>51730.270020000004</v>
      </c>
      <c r="L2301" s="350">
        <f t="shared" si="117"/>
        <v>-7.9892746255914027E-2</v>
      </c>
      <c r="M2301" s="351">
        <f t="shared" si="118"/>
        <v>-4491.7299799999964</v>
      </c>
      <c r="N2301" s="351">
        <f t="shared" si="119"/>
        <v>20175638.21323077</v>
      </c>
      <c r="O2301" s="352" t="e">
        <f>VLOOKUP(class[[#This Row],[hwycov_id]],check!$A$2:$P$26,16,FALSE)</f>
        <v>#N/A</v>
      </c>
      <c r="P2301" s="347"/>
      <c r="Q2301" s="352">
        <f>ROUND(class[[#This Row],[count]],-3)</f>
        <v>56000</v>
      </c>
      <c r="R2301" s="349">
        <f>VLOOKUP(class[[#This Row],[count_rd]],caltran!$J$2:$P$182,7,FALSE)</f>
        <v>45453.333333333336</v>
      </c>
      <c r="S2301" s="349">
        <f>VLOOKUP(class[[#This Row],[count_rd]],caltran!$J$2:$P$182,6,FALSE)</f>
        <v>66546.666666666657</v>
      </c>
      <c r="T2301" s="352">
        <f>IF(AND(class[[#This Row],[flow]]&gt;=class[[#This Row],[low]], class[[#This Row],[flow]]&lt;=class[[#This Row],[high]]),1,0)</f>
        <v>1</v>
      </c>
    </row>
    <row r="2302" spans="1:20">
      <c r="A2302" s="347">
        <f>'[4]All Counts'!E683</f>
        <v>13037</v>
      </c>
      <c r="B2302" s="347">
        <f>'[4]All Counts'!F683</f>
        <v>1</v>
      </c>
      <c r="C2302">
        <f>'[4]All Counts'!G683</f>
        <v>1</v>
      </c>
      <c r="D2302" s="354"/>
      <c r="E2302" s="347" t="str">
        <f>'[4]All Counts'!P683</f>
        <v>Caltran</v>
      </c>
      <c r="F2302" s="347">
        <v>1</v>
      </c>
      <c r="G2302" s="348"/>
      <c r="H2302" s="348"/>
      <c r="I2302" s="348"/>
      <c r="J2302" s="347">
        <f>'[4]All Counts'!M683</f>
        <v>53712</v>
      </c>
      <c r="K2302" s="349">
        <f>VLOOKUP(class[[#This Row],[hwycov_id]],flow[[hwycov_id]:[flow_day]],2,FALSE)</f>
        <v>62143.946777000005</v>
      </c>
      <c r="L2302" s="350">
        <f t="shared" si="117"/>
        <v>0.15698441273830821</v>
      </c>
      <c r="M2302" s="351">
        <f t="shared" si="118"/>
        <v>8431.9467770000047</v>
      </c>
      <c r="N2302" s="351">
        <f t="shared" si="119"/>
        <v>71097726.450160772</v>
      </c>
      <c r="O2302" s="352" t="e">
        <f>VLOOKUP(class[[#This Row],[hwycov_id]],check!$A$2:$P$26,16,FALSE)</f>
        <v>#N/A</v>
      </c>
      <c r="P2302" s="347"/>
      <c r="Q2302" s="352">
        <f>ROUND(class[[#This Row],[count]],-3)</f>
        <v>54000</v>
      </c>
      <c r="R2302" s="349">
        <f>VLOOKUP(class[[#This Row],[count_rd]],caltran!$J$2:$P$182,7,FALSE)</f>
        <v>43605</v>
      </c>
      <c r="S2302" s="349">
        <f>VLOOKUP(class[[#This Row],[count_rd]],caltran!$J$2:$P$182,6,FALSE)</f>
        <v>64394.999999999993</v>
      </c>
      <c r="T2302" s="352">
        <f>IF(AND(class[[#This Row],[flow]]&gt;=class[[#This Row],[low]], class[[#This Row],[flow]]&lt;=class[[#This Row],[high]]),1,0)</f>
        <v>1</v>
      </c>
    </row>
    <row r="2303" spans="1:20">
      <c r="A2303" s="347">
        <f>'[4]All Counts'!E684</f>
        <v>9036</v>
      </c>
      <c r="B2303" s="347">
        <f>'[4]All Counts'!F684</f>
        <v>1</v>
      </c>
      <c r="C2303">
        <f>'[4]All Counts'!G684</f>
        <v>1</v>
      </c>
      <c r="D2303" s="354"/>
      <c r="E2303" s="347" t="str">
        <f>'[4]All Counts'!P684</f>
        <v>Caltran</v>
      </c>
      <c r="F2303" s="347">
        <v>1</v>
      </c>
      <c r="G2303" s="348"/>
      <c r="H2303" s="348"/>
      <c r="I2303" s="348"/>
      <c r="J2303" s="347">
        <f>'[4]All Counts'!M684</f>
        <v>37734</v>
      </c>
      <c r="K2303" s="349">
        <f>VLOOKUP(class[[#This Row],[hwycov_id]],flow[[hwycov_id]:[flow_day]],2,FALSE)</f>
        <v>39676.096312999995</v>
      </c>
      <c r="L2303" s="350">
        <f t="shared" si="117"/>
        <v>5.1468074230137217E-2</v>
      </c>
      <c r="M2303" s="351">
        <f t="shared" si="118"/>
        <v>1942.0963129999946</v>
      </c>
      <c r="N2303" s="351">
        <f t="shared" si="119"/>
        <v>3771738.0889681727</v>
      </c>
      <c r="O2303" s="352" t="e">
        <f>VLOOKUP(class[[#This Row],[hwycov_id]],check!$A$2:$P$26,16,FALSE)</f>
        <v>#N/A</v>
      </c>
      <c r="P2303" s="347"/>
      <c r="Q2303" s="352">
        <f>ROUND(class[[#This Row],[count]],-3)</f>
        <v>38000</v>
      </c>
      <c r="R2303" s="349">
        <f>VLOOKUP(class[[#This Row],[count_rd]],caltran!$J$2:$P$182,7,FALSE)</f>
        <v>29488</v>
      </c>
      <c r="S2303" s="349">
        <f>VLOOKUP(class[[#This Row],[count_rd]],caltran!$J$2:$P$182,6,FALSE)</f>
        <v>46512</v>
      </c>
      <c r="T2303" s="352">
        <f>IF(AND(class[[#This Row],[flow]]&gt;=class[[#This Row],[low]], class[[#This Row],[flow]]&lt;=class[[#This Row],[high]]),1,0)</f>
        <v>1</v>
      </c>
    </row>
    <row r="2304" spans="1:20">
      <c r="A2304" s="347">
        <f>'[4]All Counts'!E685</f>
        <v>9033</v>
      </c>
      <c r="B2304" s="347">
        <f>'[4]All Counts'!F685</f>
        <v>1</v>
      </c>
      <c r="C2304">
        <f>'[4]All Counts'!G685</f>
        <v>1</v>
      </c>
      <c r="D2304" s="354"/>
      <c r="E2304" s="347" t="str">
        <f>'[4]All Counts'!P685</f>
        <v>Caltran</v>
      </c>
      <c r="F2304" s="347">
        <v>1</v>
      </c>
      <c r="G2304" s="348"/>
      <c r="H2304" s="348"/>
      <c r="I2304" s="348"/>
      <c r="J2304" s="347">
        <f>'[4]All Counts'!M685</f>
        <v>37462</v>
      </c>
      <c r="K2304" s="349">
        <f>VLOOKUP(class[[#This Row],[hwycov_id]],flow[[hwycov_id]:[flow_day]],2,FALSE)</f>
        <v>37400.408203000006</v>
      </c>
      <c r="L2304" s="350">
        <f t="shared" si="117"/>
        <v>-1.644113955474702E-3</v>
      </c>
      <c r="M2304" s="351">
        <f t="shared" si="118"/>
        <v>-61.591796999993676</v>
      </c>
      <c r="N2304" s="351">
        <f t="shared" si="119"/>
        <v>3793.5494576884298</v>
      </c>
      <c r="O2304" s="352" t="e">
        <f>VLOOKUP(class[[#This Row],[hwycov_id]],check!$A$2:$P$26,16,FALSE)</f>
        <v>#N/A</v>
      </c>
      <c r="P2304" s="347"/>
      <c r="Q2304" s="352">
        <f>ROUND(class[[#This Row],[count]],-3)</f>
        <v>37000</v>
      </c>
      <c r="R2304" s="349">
        <f>VLOOKUP(class[[#This Row],[count_rd]],caltran!$J$2:$P$182,7,FALSE)</f>
        <v>28660.611111111113</v>
      </c>
      <c r="S2304" s="349">
        <f>VLOOKUP(class[[#This Row],[count_rd]],caltran!$J$2:$P$182,6,FALSE)</f>
        <v>45339.388888888891</v>
      </c>
      <c r="T2304" s="352">
        <f>IF(AND(class[[#This Row],[flow]]&gt;=class[[#This Row],[low]], class[[#This Row],[flow]]&lt;=class[[#This Row],[high]]),1,0)</f>
        <v>1</v>
      </c>
    </row>
    <row r="2305" spans="1:20">
      <c r="A2305" s="347">
        <f>'[4]All Counts'!E686</f>
        <v>13035</v>
      </c>
      <c r="B2305" s="347">
        <f>'[4]All Counts'!F686</f>
        <v>1</v>
      </c>
      <c r="C2305">
        <f>'[4]All Counts'!G686</f>
        <v>1</v>
      </c>
      <c r="D2305" s="354"/>
      <c r="E2305" s="347" t="str">
        <f>'[4]All Counts'!P686</f>
        <v>Caltran</v>
      </c>
      <c r="F2305" s="347">
        <v>1</v>
      </c>
      <c r="G2305" s="348"/>
      <c r="H2305" s="348"/>
      <c r="I2305" s="348"/>
      <c r="J2305" s="347">
        <f>'[4]All Counts'!M686</f>
        <v>53462</v>
      </c>
      <c r="K2305" s="349">
        <f>VLOOKUP(class[[#This Row],[hwycov_id]],flow[[hwycov_id]:[flow_day]],2,FALSE)</f>
        <v>63471.679199999999</v>
      </c>
      <c r="L2305" s="350">
        <f t="shared" si="117"/>
        <v>0.18722979312408805</v>
      </c>
      <c r="M2305" s="351">
        <f t="shared" si="118"/>
        <v>10009.679199999999</v>
      </c>
      <c r="N2305" s="351">
        <f t="shared" si="119"/>
        <v>100193677.68691261</v>
      </c>
      <c r="O2305" s="352" t="e">
        <f>VLOOKUP(class[[#This Row],[hwycov_id]],check!$A$2:$P$26,16,FALSE)</f>
        <v>#N/A</v>
      </c>
      <c r="P2305" s="347"/>
      <c r="Q2305" s="352">
        <f>ROUND(class[[#This Row],[count]],-3)</f>
        <v>53000</v>
      </c>
      <c r="R2305" s="349">
        <f>VLOOKUP(class[[#This Row],[count_rd]],caltran!$J$2:$P$182,7,FALSE)</f>
        <v>42665</v>
      </c>
      <c r="S2305" s="349">
        <f>VLOOKUP(class[[#This Row],[count_rd]],caltran!$J$2:$P$182,6,FALSE)</f>
        <v>63335</v>
      </c>
      <c r="T2305" s="352">
        <f>IF(AND(class[[#This Row],[flow]]&gt;=class[[#This Row],[low]], class[[#This Row],[flow]]&lt;=class[[#This Row],[high]]),1,0)</f>
        <v>0</v>
      </c>
    </row>
    <row r="2306" spans="1:20">
      <c r="A2306" s="347">
        <f>'[4]All Counts'!E687</f>
        <v>14232</v>
      </c>
      <c r="B2306" s="347">
        <f>'[4]All Counts'!F687</f>
        <v>1</v>
      </c>
      <c r="C2306">
        <f>'[4]All Counts'!G687</f>
        <v>1</v>
      </c>
      <c r="D2306" s="354"/>
      <c r="E2306" s="347" t="str">
        <f>'[4]All Counts'!P687</f>
        <v>Caltran</v>
      </c>
      <c r="F2306" s="347">
        <v>1</v>
      </c>
      <c r="G2306" s="348"/>
      <c r="H2306" s="348"/>
      <c r="I2306" s="348"/>
      <c r="J2306" s="347">
        <f>'[4]All Counts'!M687</f>
        <v>42674</v>
      </c>
      <c r="K2306" s="349">
        <f>VLOOKUP(class[[#This Row],[hwycov_id]],flow[[hwycov_id]:[flow_day]],2,FALSE)</f>
        <v>43449.686156999996</v>
      </c>
      <c r="L2306" s="350">
        <f t="shared" si="117"/>
        <v>1.8177020129352739E-2</v>
      </c>
      <c r="M2306" s="351">
        <f t="shared" si="118"/>
        <v>775.68615699999646</v>
      </c>
      <c r="N2306" s="351">
        <f t="shared" si="119"/>
        <v>601689.0141614232</v>
      </c>
      <c r="O2306" s="352" t="e">
        <f>VLOOKUP(class[[#This Row],[hwycov_id]],check!$A$2:$P$26,16,FALSE)</f>
        <v>#N/A</v>
      </c>
      <c r="P2306" s="347"/>
      <c r="Q2306" s="352">
        <f>ROUND(class[[#This Row],[count]],-3)</f>
        <v>43000</v>
      </c>
      <c r="R2306" s="349">
        <f>VLOOKUP(class[[#This Row],[count_rd]],caltran!$J$2:$P$182,7,FALSE)</f>
        <v>33798</v>
      </c>
      <c r="S2306" s="349">
        <f>VLOOKUP(class[[#This Row],[count_rd]],caltran!$J$2:$P$182,6,FALSE)</f>
        <v>52202</v>
      </c>
      <c r="T2306" s="352">
        <f>IF(AND(class[[#This Row],[flow]]&gt;=class[[#This Row],[low]], class[[#This Row],[flow]]&lt;=class[[#This Row],[high]]),1,0)</f>
        <v>1</v>
      </c>
    </row>
    <row r="2307" spans="1:20">
      <c r="A2307" s="347">
        <f>'[4]All Counts'!E688</f>
        <v>7724</v>
      </c>
      <c r="B2307" s="347">
        <f>'[4]All Counts'!F688</f>
        <v>1</v>
      </c>
      <c r="C2307">
        <f>'[4]All Counts'!G688</f>
        <v>1</v>
      </c>
      <c r="D2307" s="354"/>
      <c r="E2307" s="347" t="str">
        <f>'[4]All Counts'!P688</f>
        <v>Caltran</v>
      </c>
      <c r="F2307" s="347">
        <v>1</v>
      </c>
      <c r="G2307" s="348"/>
      <c r="H2307" s="348"/>
      <c r="I2307" s="348"/>
      <c r="J2307" s="347">
        <f>'[4]All Counts'!M688</f>
        <v>42960</v>
      </c>
      <c r="K2307" s="349">
        <f>VLOOKUP(class[[#This Row],[hwycov_id]],flow[[hwycov_id]:[flow_day]],2,FALSE)</f>
        <v>44049.656373000005</v>
      </c>
      <c r="L2307" s="350">
        <f t="shared" si="117"/>
        <v>2.5364440712290603E-2</v>
      </c>
      <c r="M2307" s="351">
        <f t="shared" si="118"/>
        <v>1089.6563730000053</v>
      </c>
      <c r="N2307" s="351">
        <f t="shared" si="119"/>
        <v>1187351.0112195266</v>
      </c>
      <c r="O2307" s="352" t="e">
        <f>VLOOKUP(class[[#This Row],[hwycov_id]],check!$A$2:$P$26,16,FALSE)</f>
        <v>#N/A</v>
      </c>
      <c r="P2307" s="347"/>
      <c r="Q2307" s="352">
        <f>ROUND(class[[#This Row],[count]],-3)</f>
        <v>43000</v>
      </c>
      <c r="R2307" s="349">
        <f>VLOOKUP(class[[#This Row],[count_rd]],caltran!$J$2:$P$182,7,FALSE)</f>
        <v>33798</v>
      </c>
      <c r="S2307" s="349">
        <f>VLOOKUP(class[[#This Row],[count_rd]],caltran!$J$2:$P$182,6,FALSE)</f>
        <v>52202</v>
      </c>
      <c r="T2307" s="352">
        <f>IF(AND(class[[#This Row],[flow]]&gt;=class[[#This Row],[low]], class[[#This Row],[flow]]&lt;=class[[#This Row],[high]]),1,0)</f>
        <v>1</v>
      </c>
    </row>
    <row r="2308" spans="1:20">
      <c r="A2308" s="347">
        <f>'[4]All Counts'!E689</f>
        <v>16489</v>
      </c>
      <c r="B2308" s="347">
        <f>'[4]All Counts'!F689</f>
        <v>1</v>
      </c>
      <c r="C2308">
        <f>'[4]All Counts'!G689</f>
        <v>1</v>
      </c>
      <c r="D2308" s="354"/>
      <c r="E2308" s="347" t="str">
        <f>'[4]All Counts'!P689</f>
        <v>PeMS2016</v>
      </c>
      <c r="F2308" s="347">
        <v>1</v>
      </c>
      <c r="G2308" s="348"/>
      <c r="H2308" s="348"/>
      <c r="I2308" s="348"/>
      <c r="J2308" s="347">
        <f>'[4]All Counts'!M689</f>
        <v>69579.920450109916</v>
      </c>
      <c r="K2308" s="349">
        <f>VLOOKUP(class[[#This Row],[hwycov_id]],flow[[hwycov_id]:[flow_day]],2,FALSE)</f>
        <v>59588.468751</v>
      </c>
      <c r="L2308" s="350">
        <f t="shared" si="117"/>
        <v>-0.14359676806865529</v>
      </c>
      <c r="M2308" s="351">
        <f t="shared" si="118"/>
        <v>-9991.4516991099154</v>
      </c>
      <c r="N2308" s="351">
        <f t="shared" si="119"/>
        <v>99829107.05564642</v>
      </c>
      <c r="O2308" s="352" t="e">
        <f>VLOOKUP(class[[#This Row],[hwycov_id]],check!$A$2:$P$26,16,FALSE)</f>
        <v>#N/A</v>
      </c>
      <c r="P2308" s="347"/>
      <c r="Q2308" s="352">
        <f>ROUND(class[[#This Row],[count]],-3)</f>
        <v>70000</v>
      </c>
      <c r="R2308" s="349">
        <f>VLOOKUP(class[[#This Row],[count_rd]],caltran!$J$2:$P$182,7,FALSE)</f>
        <v>58660</v>
      </c>
      <c r="S2308" s="349">
        <f>VLOOKUP(class[[#This Row],[count_rd]],caltran!$J$2:$P$182,6,FALSE)</f>
        <v>81340</v>
      </c>
      <c r="T2308" s="352">
        <f>IF(AND(class[[#This Row],[flow]]&gt;=class[[#This Row],[low]], class[[#This Row],[flow]]&lt;=class[[#This Row],[high]]),1,0)</f>
        <v>1</v>
      </c>
    </row>
    <row r="2309" spans="1:20">
      <c r="A2309" s="347">
        <f>'[4]All Counts'!E690</f>
        <v>28535</v>
      </c>
      <c r="B2309" s="347">
        <f>'[4]All Counts'!F690</f>
        <v>1</v>
      </c>
      <c r="C2309">
        <f>'[4]All Counts'!G690</f>
        <v>1</v>
      </c>
      <c r="D2309" s="354"/>
      <c r="E2309" s="347" t="str">
        <f>'[4]All Counts'!P690</f>
        <v>PeMS2016</v>
      </c>
      <c r="F2309" s="347">
        <v>1</v>
      </c>
      <c r="G2309" s="348"/>
      <c r="H2309" s="348"/>
      <c r="I2309" s="348"/>
      <c r="J2309" s="347">
        <f>'[4]All Counts'!M690</f>
        <v>55866.352199698493</v>
      </c>
      <c r="K2309" s="349">
        <f>VLOOKUP(class[[#This Row],[hwycov_id]],flow[[hwycov_id]:[flow_day]],2,FALSE)</f>
        <v>53412.835206000003</v>
      </c>
      <c r="L2309" s="350">
        <f t="shared" si="117"/>
        <v>-4.3917615829438983E-2</v>
      </c>
      <c r="M2309" s="351">
        <f t="shared" si="118"/>
        <v>-2453.5169936984894</v>
      </c>
      <c r="N2309" s="351">
        <f t="shared" si="119"/>
        <v>6019745.6383672729</v>
      </c>
      <c r="O2309" s="352" t="e">
        <f>VLOOKUP(class[[#This Row],[hwycov_id]],check!$A$2:$P$26,16,FALSE)</f>
        <v>#N/A</v>
      </c>
      <c r="P2309" s="347"/>
      <c r="Q2309" s="352">
        <f>ROUND(class[[#This Row],[count]],-3)</f>
        <v>56000</v>
      </c>
      <c r="R2309" s="349">
        <f>VLOOKUP(class[[#This Row],[count_rd]],caltran!$J$2:$P$182,7,FALSE)</f>
        <v>45453.333333333336</v>
      </c>
      <c r="S2309" s="349">
        <f>VLOOKUP(class[[#This Row],[count_rd]],caltran!$J$2:$P$182,6,FALSE)</f>
        <v>66546.666666666657</v>
      </c>
      <c r="T2309" s="352">
        <f>IF(AND(class[[#This Row],[flow]]&gt;=class[[#This Row],[low]], class[[#This Row],[flow]]&lt;=class[[#This Row],[high]]),1,0)</f>
        <v>1</v>
      </c>
    </row>
    <row r="2310" spans="1:20">
      <c r="A2310" s="347">
        <f>'[4]All Counts'!E691</f>
        <v>27544</v>
      </c>
      <c r="B2310" s="347">
        <f>'[4]All Counts'!F691</f>
        <v>1</v>
      </c>
      <c r="C2310">
        <f>'[4]All Counts'!G691</f>
        <v>1</v>
      </c>
      <c r="D2310" s="354"/>
      <c r="E2310" s="347" t="str">
        <f>'[4]All Counts'!P691</f>
        <v>Caltran</v>
      </c>
      <c r="F2310" s="347">
        <v>1</v>
      </c>
      <c r="G2310" s="348"/>
      <c r="H2310" s="348"/>
      <c r="I2310" s="348"/>
      <c r="J2310" s="347">
        <f>'[4]All Counts'!M691</f>
        <v>63736</v>
      </c>
      <c r="K2310" s="349">
        <f>VLOOKUP(class[[#This Row],[hwycov_id]],flow[[hwycov_id]:[flow_day]],2,FALSE)</f>
        <v>57457.105957</v>
      </c>
      <c r="L2310" s="350">
        <f t="shared" si="117"/>
        <v>-9.8514090043303582E-2</v>
      </c>
      <c r="M2310" s="351">
        <f t="shared" si="118"/>
        <v>-6278.8940430000002</v>
      </c>
      <c r="N2310" s="351">
        <f t="shared" si="119"/>
        <v>39424510.403220892</v>
      </c>
      <c r="O2310" s="352" t="e">
        <f>VLOOKUP(class[[#This Row],[hwycov_id]],check!$A$2:$P$26,16,FALSE)</f>
        <v>#N/A</v>
      </c>
      <c r="P2310" s="347"/>
      <c r="Q2310" s="352">
        <f>ROUND(class[[#This Row],[count]],-3)</f>
        <v>64000</v>
      </c>
      <c r="R2310" s="349">
        <f>VLOOKUP(class[[#This Row],[count_rd]],caltran!$J$2:$P$182,7,FALSE)</f>
        <v>52960</v>
      </c>
      <c r="S2310" s="349">
        <f>VLOOKUP(class[[#This Row],[count_rd]],caltran!$J$2:$P$182,6,FALSE)</f>
        <v>75039.999999999985</v>
      </c>
      <c r="T2310" s="352">
        <f>IF(AND(class[[#This Row],[flow]]&gt;=class[[#This Row],[low]], class[[#This Row],[flow]]&lt;=class[[#This Row],[high]]),1,0)</f>
        <v>1</v>
      </c>
    </row>
    <row r="2311" spans="1:20">
      <c r="A2311" s="347">
        <f>'[4]All Counts'!E692</f>
        <v>27245</v>
      </c>
      <c r="B2311" s="347">
        <f>'[4]All Counts'!F692</f>
        <v>1</v>
      </c>
      <c r="C2311">
        <f>'[4]All Counts'!G692</f>
        <v>1</v>
      </c>
      <c r="D2311" s="354"/>
      <c r="E2311" s="347" t="str">
        <f>'[4]All Counts'!P692</f>
        <v>PeMS2016</v>
      </c>
      <c r="F2311" s="347">
        <v>1</v>
      </c>
      <c r="G2311" s="348"/>
      <c r="H2311" s="348"/>
      <c r="I2311" s="348"/>
      <c r="J2311" s="347">
        <f>'[4]All Counts'!M692</f>
        <v>54153.126935004962</v>
      </c>
      <c r="K2311" s="349">
        <f>VLOOKUP(class[[#This Row],[hwycov_id]],flow[[hwycov_id]:[flow_day]],2,FALSE)</f>
        <v>50101.010009999998</v>
      </c>
      <c r="L2311" s="350">
        <f t="shared" si="117"/>
        <v>-7.4827016542707625E-2</v>
      </c>
      <c r="M2311" s="351">
        <f t="shared" si="118"/>
        <v>-4052.1169250049643</v>
      </c>
      <c r="N2311" s="351">
        <f t="shared" si="119"/>
        <v>16419651.573911687</v>
      </c>
      <c r="O2311" s="352" t="e">
        <f>VLOOKUP(class[[#This Row],[hwycov_id]],check!$A$2:$P$26,16,FALSE)</f>
        <v>#N/A</v>
      </c>
      <c r="P2311" s="347"/>
      <c r="Q2311" s="352">
        <f>ROUND(class[[#This Row],[count]],-3)</f>
        <v>54000</v>
      </c>
      <c r="R2311" s="349">
        <f>VLOOKUP(class[[#This Row],[count_rd]],caltran!$J$2:$P$182,7,FALSE)</f>
        <v>43605</v>
      </c>
      <c r="S2311" s="349">
        <f>VLOOKUP(class[[#This Row],[count_rd]],caltran!$J$2:$P$182,6,FALSE)</f>
        <v>64394.999999999993</v>
      </c>
      <c r="T2311" s="352">
        <f>IF(AND(class[[#This Row],[flow]]&gt;=class[[#This Row],[low]], class[[#This Row],[flow]]&lt;=class[[#This Row],[high]]),1,0)</f>
        <v>1</v>
      </c>
    </row>
    <row r="2312" spans="1:20">
      <c r="A2312" s="347">
        <f>'[4]All Counts'!E693</f>
        <v>8829</v>
      </c>
      <c r="B2312" s="347">
        <f>'[4]All Counts'!F693</f>
        <v>1</v>
      </c>
      <c r="C2312">
        <f>'[4]All Counts'!G693</f>
        <v>1</v>
      </c>
      <c r="D2312" s="354"/>
      <c r="E2312" s="347" t="str">
        <f>'[4]All Counts'!P693</f>
        <v>Caltran</v>
      </c>
      <c r="F2312" s="347">
        <v>1</v>
      </c>
      <c r="G2312" s="348"/>
      <c r="H2312" s="348"/>
      <c r="I2312" s="348"/>
      <c r="J2312" s="347">
        <f>'[4]All Counts'!M693</f>
        <v>72382</v>
      </c>
      <c r="K2312" s="349">
        <f>VLOOKUP(class[[#This Row],[hwycov_id]],flow[[hwycov_id]:[flow_day]],2,FALSE)</f>
        <v>62370.722901000001</v>
      </c>
      <c r="L2312" s="350">
        <f t="shared" si="117"/>
        <v>-0.13831169488270567</v>
      </c>
      <c r="M2312" s="351">
        <f t="shared" si="118"/>
        <v>-10011.277098999999</v>
      </c>
      <c r="N2312" s="351">
        <f t="shared" si="119"/>
        <v>100225669.15296184</v>
      </c>
      <c r="O2312" s="352" t="e">
        <f>VLOOKUP(class[[#This Row],[hwycov_id]],check!$A$2:$P$26,16,FALSE)</f>
        <v>#N/A</v>
      </c>
      <c r="P2312" s="347"/>
      <c r="Q2312" s="352">
        <f>ROUND(class[[#This Row],[count]],-3)</f>
        <v>72000</v>
      </c>
      <c r="R2312" s="349">
        <f>VLOOKUP(class[[#This Row],[count_rd]],caltran!$J$2:$P$182,7,FALSE)</f>
        <v>60544</v>
      </c>
      <c r="S2312" s="349">
        <f>VLOOKUP(class[[#This Row],[count_rd]],caltran!$J$2:$P$182,6,FALSE)</f>
        <v>83456</v>
      </c>
      <c r="T2312" s="352">
        <f>IF(AND(class[[#This Row],[flow]]&gt;=class[[#This Row],[low]], class[[#This Row],[flow]]&lt;=class[[#This Row],[high]]),1,0)</f>
        <v>1</v>
      </c>
    </row>
    <row r="2313" spans="1:20">
      <c r="A2313" s="347">
        <f>'[4]All Counts'!E694</f>
        <v>8831</v>
      </c>
      <c r="B2313" s="347">
        <f>'[4]All Counts'!F694</f>
        <v>1</v>
      </c>
      <c r="C2313">
        <f>'[4]All Counts'!G694</f>
        <v>1</v>
      </c>
      <c r="D2313" s="354"/>
      <c r="E2313" s="347" t="str">
        <f>'[4]All Counts'!P694</f>
        <v>PeMS2016</v>
      </c>
      <c r="F2313" s="347">
        <v>1</v>
      </c>
      <c r="G2313" s="348"/>
      <c r="H2313" s="348"/>
      <c r="I2313" s="348"/>
      <c r="J2313" s="347">
        <f>'[4]All Counts'!M694</f>
        <v>55236.317825523518</v>
      </c>
      <c r="K2313" s="349">
        <f>VLOOKUP(class[[#This Row],[hwycov_id]],flow[[hwycov_id]:[flow_day]],2,FALSE)</f>
        <v>54692.829589999994</v>
      </c>
      <c r="L2313" s="350">
        <f t="shared" si="117"/>
        <v>-9.839327763306982E-3</v>
      </c>
      <c r="M2313" s="351">
        <f t="shared" si="118"/>
        <v>-543.48823552352405</v>
      </c>
      <c r="N2313" s="351">
        <f t="shared" si="119"/>
        <v>295379.46215247357</v>
      </c>
      <c r="O2313" s="352" t="e">
        <f>VLOOKUP(class[[#This Row],[hwycov_id]],check!$A$2:$P$26,16,FALSE)</f>
        <v>#N/A</v>
      </c>
      <c r="P2313" s="347"/>
      <c r="Q2313" s="352">
        <f>ROUND(class[[#This Row],[count]],-3)</f>
        <v>55000</v>
      </c>
      <c r="R2313" s="349">
        <f>VLOOKUP(class[[#This Row],[count_rd]],caltran!$J$2:$P$182,7,FALSE)</f>
        <v>44550</v>
      </c>
      <c r="S2313" s="349">
        <f>VLOOKUP(class[[#This Row],[count_rd]],caltran!$J$2:$P$182,6,FALSE)</f>
        <v>65450</v>
      </c>
      <c r="T2313" s="352">
        <f>IF(AND(class[[#This Row],[flow]]&gt;=class[[#This Row],[low]], class[[#This Row],[flow]]&lt;=class[[#This Row],[high]]),1,0)</f>
        <v>1</v>
      </c>
    </row>
    <row r="2314" spans="1:20">
      <c r="A2314" s="347">
        <f>'[4]All Counts'!E695</f>
        <v>8830</v>
      </c>
      <c r="B2314" s="347">
        <f>'[4]All Counts'!F695</f>
        <v>1</v>
      </c>
      <c r="C2314">
        <f>'[4]All Counts'!G695</f>
        <v>1</v>
      </c>
      <c r="D2314" s="354"/>
      <c r="E2314" s="347" t="str">
        <f>'[4]All Counts'!P695</f>
        <v>PeMS2016</v>
      </c>
      <c r="F2314" s="347">
        <v>1</v>
      </c>
      <c r="G2314" s="348"/>
      <c r="H2314" s="348"/>
      <c r="I2314" s="348"/>
      <c r="J2314" s="347">
        <f>'[4]All Counts'!M695</f>
        <v>53613.808520482162</v>
      </c>
      <c r="K2314" s="349">
        <f>VLOOKUP(class[[#This Row],[hwycov_id]],flow[[hwycov_id]:[flow_day]],2,FALSE)</f>
        <v>48545.599854</v>
      </c>
      <c r="L2314" s="350">
        <f t="shared" si="117"/>
        <v>-9.4531778404549405E-2</v>
      </c>
      <c r="M2314" s="351">
        <f t="shared" si="118"/>
        <v>-5068.2086664821618</v>
      </c>
      <c r="N2314" s="351">
        <f t="shared" si="119"/>
        <v>25686739.087004893</v>
      </c>
      <c r="O2314" s="352" t="e">
        <f>VLOOKUP(class[[#This Row],[hwycov_id]],check!$A$2:$P$26,16,FALSE)</f>
        <v>#N/A</v>
      </c>
      <c r="P2314" s="347"/>
      <c r="Q2314" s="352">
        <f>ROUND(class[[#This Row],[count]],-3)</f>
        <v>54000</v>
      </c>
      <c r="R2314" s="349">
        <f>VLOOKUP(class[[#This Row],[count_rd]],caltran!$J$2:$P$182,7,FALSE)</f>
        <v>43605</v>
      </c>
      <c r="S2314" s="349">
        <f>VLOOKUP(class[[#This Row],[count_rd]],caltran!$J$2:$P$182,6,FALSE)</f>
        <v>64394.999999999993</v>
      </c>
      <c r="T2314" s="352">
        <f>IF(AND(class[[#This Row],[flow]]&gt;=class[[#This Row],[low]], class[[#This Row],[flow]]&lt;=class[[#This Row],[high]]),1,0)</f>
        <v>1</v>
      </c>
    </row>
    <row r="2315" spans="1:20">
      <c r="A2315" s="347">
        <f>'[4]All Counts'!E696</f>
        <v>16566</v>
      </c>
      <c r="B2315" s="347">
        <f>'[4]All Counts'!F696</f>
        <v>1</v>
      </c>
      <c r="C2315">
        <f>'[4]All Counts'!G696</f>
        <v>1</v>
      </c>
      <c r="D2315" s="354"/>
      <c r="E2315" s="347" t="str">
        <f>'[4]All Counts'!P696</f>
        <v>PeMS2016</v>
      </c>
      <c r="F2315" s="347">
        <v>1</v>
      </c>
      <c r="G2315" s="348"/>
      <c r="H2315" s="348"/>
      <c r="I2315" s="348"/>
      <c r="J2315" s="347">
        <f>'[4]All Counts'!M696</f>
        <v>54939.905287257061</v>
      </c>
      <c r="K2315" s="349">
        <f>VLOOKUP(class[[#This Row],[hwycov_id]],flow[[hwycov_id]:[flow_day]],2,FALSE)</f>
        <v>50336.366943000001</v>
      </c>
      <c r="L2315" s="350">
        <f t="shared" si="117"/>
        <v>-8.3792251191317946E-2</v>
      </c>
      <c r="M2315" s="351">
        <f t="shared" si="118"/>
        <v>-4603.5383442570601</v>
      </c>
      <c r="N2315" s="351">
        <f t="shared" si="119"/>
        <v>21192565.287045036</v>
      </c>
      <c r="O2315" s="352" t="e">
        <f>VLOOKUP(class[[#This Row],[hwycov_id]],check!$A$2:$P$26,16,FALSE)</f>
        <v>#N/A</v>
      </c>
      <c r="P2315" s="347"/>
      <c r="Q2315" s="352">
        <f>ROUND(class[[#This Row],[count]],-3)</f>
        <v>55000</v>
      </c>
      <c r="R2315" s="349">
        <f>VLOOKUP(class[[#This Row],[count_rd]],caltran!$J$2:$P$182,7,FALSE)</f>
        <v>44550</v>
      </c>
      <c r="S2315" s="349">
        <f>VLOOKUP(class[[#This Row],[count_rd]],caltran!$J$2:$P$182,6,FALSE)</f>
        <v>65450</v>
      </c>
      <c r="T2315" s="352">
        <f>IF(AND(class[[#This Row],[flow]]&gt;=class[[#This Row],[low]], class[[#This Row],[flow]]&lt;=class[[#This Row],[high]]),1,0)</f>
        <v>1</v>
      </c>
    </row>
    <row r="2316" spans="1:20">
      <c r="A2316" s="347">
        <f>'[4]All Counts'!E697</f>
        <v>16565</v>
      </c>
      <c r="B2316" s="347">
        <f>'[4]All Counts'!F697</f>
        <v>1</v>
      </c>
      <c r="C2316">
        <f>'[4]All Counts'!G697</f>
        <v>1</v>
      </c>
      <c r="D2316" s="354"/>
      <c r="E2316" s="347" t="str">
        <f>'[4]All Counts'!P697</f>
        <v>Caltran</v>
      </c>
      <c r="F2316" s="347">
        <v>1</v>
      </c>
      <c r="G2316" s="348"/>
      <c r="H2316" s="348"/>
      <c r="I2316" s="348"/>
      <c r="J2316" s="347">
        <f>'[4]All Counts'!M697</f>
        <v>69059</v>
      </c>
      <c r="K2316" s="349">
        <f>VLOOKUP(class[[#This Row],[hwycov_id]],flow[[hwycov_id]:[flow_day]],2,FALSE)</f>
        <v>63297.535154999998</v>
      </c>
      <c r="L2316" s="350">
        <f t="shared" si="117"/>
        <v>-8.3428153390579074E-2</v>
      </c>
      <c r="M2316" s="351">
        <f t="shared" si="118"/>
        <v>-5761.4648450000022</v>
      </c>
      <c r="N2316" s="351">
        <f t="shared" si="119"/>
        <v>33194477.160170902</v>
      </c>
      <c r="O2316" s="352" t="e">
        <f>VLOOKUP(class[[#This Row],[hwycov_id]],check!$A$2:$P$26,16,FALSE)</f>
        <v>#N/A</v>
      </c>
      <c r="P2316" s="347"/>
      <c r="Q2316" s="352">
        <f>ROUND(class[[#This Row],[count]],-3)</f>
        <v>69000</v>
      </c>
      <c r="R2316" s="349">
        <f>VLOOKUP(class[[#This Row],[count_rd]],caltran!$J$2:$P$182,7,FALSE)</f>
        <v>57684</v>
      </c>
      <c r="S2316" s="349">
        <f>VLOOKUP(class[[#This Row],[count_rd]],caltran!$J$2:$P$182,6,FALSE)</f>
        <v>80316</v>
      </c>
      <c r="T2316" s="352">
        <f>IF(AND(class[[#This Row],[flow]]&gt;=class[[#This Row],[low]], class[[#This Row],[flow]]&lt;=class[[#This Row],[high]]),1,0)</f>
        <v>1</v>
      </c>
    </row>
    <row r="2317" spans="1:20">
      <c r="A2317" s="347">
        <f>'[4]All Counts'!E698</f>
        <v>7872</v>
      </c>
      <c r="B2317" s="347">
        <f>'[4]All Counts'!F698</f>
        <v>1</v>
      </c>
      <c r="C2317">
        <f>'[4]All Counts'!G698</f>
        <v>1</v>
      </c>
      <c r="D2317" s="354"/>
      <c r="E2317" s="347" t="str">
        <f>'[4]All Counts'!P698</f>
        <v>PeMS2016</v>
      </c>
      <c r="F2317" s="347">
        <v>1</v>
      </c>
      <c r="G2317" s="348"/>
      <c r="H2317" s="348"/>
      <c r="I2317" s="348"/>
      <c r="J2317" s="347">
        <f>'[4]All Counts'!M698</f>
        <v>50628.13095230324</v>
      </c>
      <c r="K2317" s="349">
        <f>VLOOKUP(class[[#This Row],[hwycov_id]],flow[[hwycov_id]:[flow_day]],2,FALSE)</f>
        <v>51440.310301999998</v>
      </c>
      <c r="L2317" s="350">
        <f t="shared" si="117"/>
        <v>1.6042056746315758E-2</v>
      </c>
      <c r="M2317" s="351">
        <f t="shared" si="118"/>
        <v>812.17934969675844</v>
      </c>
      <c r="N2317" s="351">
        <f t="shared" si="119"/>
        <v>659635.29607384943</v>
      </c>
      <c r="O2317" s="352" t="e">
        <f>VLOOKUP(class[[#This Row],[hwycov_id]],check!$A$2:$P$26,16,FALSE)</f>
        <v>#N/A</v>
      </c>
      <c r="P2317" s="347"/>
      <c r="Q2317" s="352">
        <f>ROUND(class[[#This Row],[count]],-3)</f>
        <v>51000</v>
      </c>
      <c r="R2317" s="349">
        <f>VLOOKUP(class[[#This Row],[count_rd]],caltran!$J$2:$P$182,7,FALSE)</f>
        <v>40919</v>
      </c>
      <c r="S2317" s="349">
        <f>VLOOKUP(class[[#This Row],[count_rd]],caltran!$J$2:$P$182,6,FALSE)</f>
        <v>61081</v>
      </c>
      <c r="T2317" s="352">
        <f>IF(AND(class[[#This Row],[flow]]&gt;=class[[#This Row],[low]], class[[#This Row],[flow]]&lt;=class[[#This Row],[high]]),1,0)</f>
        <v>1</v>
      </c>
    </row>
    <row r="2318" spans="1:20">
      <c r="A2318" s="347">
        <f>'[4]All Counts'!E699</f>
        <v>27247</v>
      </c>
      <c r="B2318" s="347">
        <f>'[4]All Counts'!F699</f>
        <v>1</v>
      </c>
      <c r="C2318">
        <f>'[4]All Counts'!G699</f>
        <v>1</v>
      </c>
      <c r="D2318" s="354"/>
      <c r="E2318" s="347" t="str">
        <f>'[4]All Counts'!P699</f>
        <v>PeMS2016</v>
      </c>
      <c r="F2318" s="347">
        <v>1</v>
      </c>
      <c r="G2318" s="348"/>
      <c r="H2318" s="348"/>
      <c r="I2318" s="348"/>
      <c r="J2318" s="347">
        <f>'[4]All Counts'!M699</f>
        <v>57274.670003685482</v>
      </c>
      <c r="K2318" s="349">
        <f>VLOOKUP(class[[#This Row],[hwycov_id]],flow[[hwycov_id]:[flow_day]],2,FALSE)</f>
        <v>59552.623779999994</v>
      </c>
      <c r="L2318" s="350">
        <f t="shared" si="117"/>
        <v>3.977244698516702E-2</v>
      </c>
      <c r="M2318" s="351">
        <f t="shared" si="118"/>
        <v>2277.9537763145127</v>
      </c>
      <c r="N2318" s="351">
        <f t="shared" si="119"/>
        <v>5189073.4070255486</v>
      </c>
      <c r="O2318" s="352" t="e">
        <f>VLOOKUP(class[[#This Row],[hwycov_id]],check!$A$2:$P$26,16,FALSE)</f>
        <v>#N/A</v>
      </c>
      <c r="P2318" s="347"/>
      <c r="Q2318" s="352">
        <f>ROUND(class[[#This Row],[count]],-3)</f>
        <v>57000</v>
      </c>
      <c r="R2318" s="349">
        <f>VLOOKUP(class[[#This Row],[count_rd]],caltran!$J$2:$P$182,7,FALSE)</f>
        <v>46375.833333333328</v>
      </c>
      <c r="S2318" s="349">
        <f>VLOOKUP(class[[#This Row],[count_rd]],caltran!$J$2:$P$182,6,FALSE)</f>
        <v>67624.166666666672</v>
      </c>
      <c r="T2318" s="352">
        <f>IF(AND(class[[#This Row],[flow]]&gt;=class[[#This Row],[low]], class[[#This Row],[flow]]&lt;=class[[#This Row],[high]]),1,0)</f>
        <v>1</v>
      </c>
    </row>
    <row r="2319" spans="1:20">
      <c r="A2319" s="347">
        <f>'[4]All Counts'!E700</f>
        <v>7873</v>
      </c>
      <c r="B2319" s="347">
        <f>'[4]All Counts'!F700</f>
        <v>1</v>
      </c>
      <c r="C2319">
        <f>'[4]All Counts'!G700</f>
        <v>1</v>
      </c>
      <c r="D2319" s="354"/>
      <c r="E2319" s="347" t="str">
        <f>'[4]All Counts'!P700</f>
        <v>PeMS2016</v>
      </c>
      <c r="F2319" s="347">
        <v>1</v>
      </c>
      <c r="G2319" s="348"/>
      <c r="H2319" s="348"/>
      <c r="I2319" s="348"/>
      <c r="J2319" s="347">
        <f>'[4]All Counts'!M700</f>
        <v>68789.518517223725</v>
      </c>
      <c r="K2319" s="349">
        <f>VLOOKUP(class[[#This Row],[hwycov_id]],flow[[hwycov_id]:[flow_day]],2,FALSE)</f>
        <v>63707.851561999996</v>
      </c>
      <c r="L2319" s="350">
        <f t="shared" si="117"/>
        <v>-7.3872692595622236E-2</v>
      </c>
      <c r="M2319" s="351">
        <f t="shared" si="118"/>
        <v>-5081.666955223729</v>
      </c>
      <c r="N2319" s="351">
        <f t="shared" si="119"/>
        <v>25823339.043812804</v>
      </c>
      <c r="O2319" s="352" t="e">
        <f>VLOOKUP(class[[#This Row],[hwycov_id]],check!$A$2:$P$26,16,FALSE)</f>
        <v>#N/A</v>
      </c>
      <c r="P2319" s="347"/>
      <c r="Q2319" s="352">
        <f>ROUND(class[[#This Row],[count]],-3)</f>
        <v>69000</v>
      </c>
      <c r="R2319" s="349">
        <f>VLOOKUP(class[[#This Row],[count_rd]],caltran!$J$2:$P$182,7,FALSE)</f>
        <v>57684</v>
      </c>
      <c r="S2319" s="349">
        <f>VLOOKUP(class[[#This Row],[count_rd]],caltran!$J$2:$P$182,6,FALSE)</f>
        <v>80316</v>
      </c>
      <c r="T2319" s="352">
        <f>IF(AND(class[[#This Row],[flow]]&gt;=class[[#This Row],[low]], class[[#This Row],[flow]]&lt;=class[[#This Row],[high]]),1,0)</f>
        <v>1</v>
      </c>
    </row>
    <row r="2320" spans="1:20">
      <c r="A2320" s="347">
        <f>'[4]All Counts'!E701</f>
        <v>8840</v>
      </c>
      <c r="B2320" s="347">
        <f>'[4]All Counts'!F701</f>
        <v>1</v>
      </c>
      <c r="C2320">
        <f>'[4]All Counts'!G701</f>
        <v>1</v>
      </c>
      <c r="D2320" s="354"/>
      <c r="E2320" s="347" t="str">
        <f>'[4]All Counts'!P701</f>
        <v>PeMS2016</v>
      </c>
      <c r="F2320" s="347">
        <v>1</v>
      </c>
      <c r="G2320" s="348"/>
      <c r="H2320" s="348"/>
      <c r="I2320" s="348"/>
      <c r="J2320" s="347">
        <f>'[4]All Counts'!M701</f>
        <v>58203.062447822333</v>
      </c>
      <c r="K2320" s="349">
        <f>VLOOKUP(class[[#This Row],[hwycov_id]],flow[[hwycov_id]:[flow_day]],2,FALSE)</f>
        <v>60252.176757000001</v>
      </c>
      <c r="L2320" s="350">
        <f t="shared" si="117"/>
        <v>3.5206297108758777E-2</v>
      </c>
      <c r="M2320" s="351">
        <f t="shared" si="118"/>
        <v>2049.1143091776685</v>
      </c>
      <c r="N2320" s="351">
        <f t="shared" si="119"/>
        <v>4198869.4520766735</v>
      </c>
      <c r="O2320" s="352" t="e">
        <f>VLOOKUP(class[[#This Row],[hwycov_id]],check!$A$2:$P$26,16,FALSE)</f>
        <v>#N/A</v>
      </c>
      <c r="P2320" s="347"/>
      <c r="Q2320" s="352">
        <f>ROUND(class[[#This Row],[count]],-3)</f>
        <v>58000</v>
      </c>
      <c r="R2320" s="349">
        <f>VLOOKUP(class[[#This Row],[count_rd]],caltran!$J$2:$P$182,7,FALSE)</f>
        <v>47270</v>
      </c>
      <c r="S2320" s="349">
        <f>VLOOKUP(class[[#This Row],[count_rd]],caltran!$J$2:$P$182,6,FALSE)</f>
        <v>68730</v>
      </c>
      <c r="T2320" s="352">
        <f>IF(AND(class[[#This Row],[flow]]&gt;=class[[#This Row],[low]], class[[#This Row],[flow]]&lt;=class[[#This Row],[high]]),1,0)</f>
        <v>1</v>
      </c>
    </row>
    <row r="2321" spans="1:20">
      <c r="A2321" s="347">
        <f>'[4]All Counts'!E702</f>
        <v>8841</v>
      </c>
      <c r="B2321" s="347">
        <f>'[4]All Counts'!F702</f>
        <v>1</v>
      </c>
      <c r="C2321">
        <f>'[4]All Counts'!G702</f>
        <v>1</v>
      </c>
      <c r="D2321" s="354"/>
      <c r="E2321" s="347" t="str">
        <f>'[4]All Counts'!P702</f>
        <v>Caltran</v>
      </c>
      <c r="F2321" s="347">
        <v>1</v>
      </c>
      <c r="G2321" s="348"/>
      <c r="H2321" s="348"/>
      <c r="I2321" s="348"/>
      <c r="J2321" s="347">
        <f>'[4]All Counts'!M702</f>
        <v>67828</v>
      </c>
      <c r="K2321" s="349">
        <f>VLOOKUP(class[[#This Row],[hwycov_id]],flow[[hwycov_id]:[flow_day]],2,FALSE)</f>
        <v>77053.388183999996</v>
      </c>
      <c r="L2321" s="350">
        <f t="shared" ref="L2321:L2352" si="120">K2321/J2321-1</f>
        <v>0.1360115023883941</v>
      </c>
      <c r="M2321" s="351">
        <f t="shared" ref="M2321:M2352" si="121">K2321-J2321</f>
        <v>9225.3881839999958</v>
      </c>
      <c r="N2321" s="351">
        <f t="shared" ref="N2321:N2352" si="122">POWER(M2321,2)</f>
        <v>85107787.145486742</v>
      </c>
      <c r="O2321" s="352" t="e">
        <f>VLOOKUP(class[[#This Row],[hwycov_id]],check!$A$2:$P$26,16,FALSE)</f>
        <v>#N/A</v>
      </c>
      <c r="P2321" s="347"/>
      <c r="Q2321" s="352">
        <f>ROUND(class[[#This Row],[count]],-3)</f>
        <v>68000</v>
      </c>
      <c r="R2321" s="349">
        <f>VLOOKUP(class[[#This Row],[count_rd]],caltran!$J$2:$P$182,7,FALSE)</f>
        <v>56712</v>
      </c>
      <c r="S2321" s="349">
        <f>VLOOKUP(class[[#This Row],[count_rd]],caltran!$J$2:$P$182,6,FALSE)</f>
        <v>79288</v>
      </c>
      <c r="T2321" s="352">
        <f>IF(AND(class[[#This Row],[flow]]&gt;=class[[#This Row],[low]], class[[#This Row],[flow]]&lt;=class[[#This Row],[high]]),1,0)</f>
        <v>1</v>
      </c>
    </row>
    <row r="2322" spans="1:20">
      <c r="A2322" s="347">
        <f>'[4]All Counts'!E703</f>
        <v>29182</v>
      </c>
      <c r="B2322" s="347">
        <f>'[4]All Counts'!F703</f>
        <v>1</v>
      </c>
      <c r="C2322">
        <f>'[4]All Counts'!G703</f>
        <v>1</v>
      </c>
      <c r="D2322" s="354"/>
      <c r="E2322" s="347" t="str">
        <f>'[4]All Counts'!P703</f>
        <v>PeMS2016</v>
      </c>
      <c r="F2322" s="347">
        <v>1</v>
      </c>
      <c r="G2322" s="348"/>
      <c r="H2322" s="348"/>
      <c r="I2322" s="348"/>
      <c r="J2322" s="347">
        <f>'[4]All Counts'!M703</f>
        <v>63050.224619656212</v>
      </c>
      <c r="K2322" s="349">
        <f>VLOOKUP(class[[#This Row],[hwycov_id]],flow[[hwycov_id]:[flow_day]],2,FALSE)</f>
        <v>68307.03759800001</v>
      </c>
      <c r="L2322" s="350">
        <f t="shared" si="120"/>
        <v>8.3375007940970303E-2</v>
      </c>
      <c r="M2322" s="351">
        <f t="shared" si="121"/>
        <v>5256.812978343798</v>
      </c>
      <c r="N2322" s="351">
        <f t="shared" si="122"/>
        <v>27634082.689283792</v>
      </c>
      <c r="O2322" s="352" t="e">
        <f>VLOOKUP(class[[#This Row],[hwycov_id]],check!$A$2:$P$26,16,FALSE)</f>
        <v>#N/A</v>
      </c>
      <c r="P2322" s="347"/>
      <c r="Q2322" s="352">
        <f>ROUND(class[[#This Row],[count]],-3)</f>
        <v>63000</v>
      </c>
      <c r="R2322" s="349">
        <f>VLOOKUP(class[[#This Row],[count_rd]],caltran!$J$2:$P$182,7,FALSE)</f>
        <v>51975</v>
      </c>
      <c r="S2322" s="349">
        <f>VLOOKUP(class[[#This Row],[count_rd]],caltran!$J$2:$P$182,6,FALSE)</f>
        <v>74025</v>
      </c>
      <c r="T2322" s="352">
        <f>IF(AND(class[[#This Row],[flow]]&gt;=class[[#This Row],[low]], class[[#This Row],[flow]]&lt;=class[[#This Row],[high]]),1,0)</f>
        <v>1</v>
      </c>
    </row>
    <row r="2323" spans="1:20">
      <c r="A2323" s="347">
        <f>'[4]All Counts'!E704</f>
        <v>29182</v>
      </c>
      <c r="B2323" s="347">
        <f>'[4]All Counts'!F704</f>
        <v>1</v>
      </c>
      <c r="C2323">
        <f>'[4]All Counts'!G704</f>
        <v>1</v>
      </c>
      <c r="D2323" s="354"/>
      <c r="E2323" s="347" t="str">
        <f>'[4]All Counts'!P704</f>
        <v>Caltran</v>
      </c>
      <c r="F2323" s="347">
        <v>1</v>
      </c>
      <c r="G2323" s="348"/>
      <c r="H2323" s="348"/>
      <c r="I2323" s="348"/>
      <c r="J2323" s="347">
        <f>'[4]All Counts'!M704</f>
        <v>61635</v>
      </c>
      <c r="K2323" s="349">
        <f>VLOOKUP(class[[#This Row],[hwycov_id]],flow[[hwycov_id]:[flow_day]],2,FALSE)</f>
        <v>68307.03759800001</v>
      </c>
      <c r="L2323" s="350">
        <f t="shared" si="120"/>
        <v>0.10825079253670822</v>
      </c>
      <c r="M2323" s="351">
        <f t="shared" si="121"/>
        <v>6672.0375980000099</v>
      </c>
      <c r="N2323" s="351">
        <f t="shared" si="122"/>
        <v>44516085.709125742</v>
      </c>
      <c r="O2323" s="352" t="e">
        <f>VLOOKUP(class[[#This Row],[hwycov_id]],check!$A$2:$P$26,16,FALSE)</f>
        <v>#N/A</v>
      </c>
      <c r="P2323" s="347"/>
      <c r="Q2323" s="352">
        <f>ROUND(class[[#This Row],[count]],-3)</f>
        <v>62000</v>
      </c>
      <c r="R2323" s="349">
        <f>VLOOKUP(class[[#This Row],[count_rd]],caltran!$J$2:$P$182,7,FALSE)</f>
        <v>51063.888888888883</v>
      </c>
      <c r="S2323" s="349">
        <f>VLOOKUP(class[[#This Row],[count_rd]],caltran!$J$2:$P$182,6,FALSE)</f>
        <v>72936.111111111109</v>
      </c>
      <c r="T2323" s="352">
        <f>IF(AND(class[[#This Row],[flow]]&gt;=class[[#This Row],[low]], class[[#This Row],[flow]]&lt;=class[[#This Row],[high]]),1,0)</f>
        <v>1</v>
      </c>
    </row>
    <row r="2324" spans="1:20">
      <c r="A2324" s="347">
        <f>'[4]All Counts'!E705</f>
        <v>16428</v>
      </c>
      <c r="B2324" s="347">
        <f>'[4]All Counts'!F705</f>
        <v>1</v>
      </c>
      <c r="C2324">
        <f>'[4]All Counts'!G705</f>
        <v>1</v>
      </c>
      <c r="D2324" s="354"/>
      <c r="E2324" s="347" t="str">
        <f>'[4]All Counts'!P705</f>
        <v>Caltran</v>
      </c>
      <c r="F2324" s="347">
        <v>1</v>
      </c>
      <c r="G2324" s="348"/>
      <c r="H2324" s="348"/>
      <c r="I2324" s="348"/>
      <c r="J2324" s="347">
        <f>'[4]All Counts'!M705</f>
        <v>72061</v>
      </c>
      <c r="K2324" s="349">
        <f>VLOOKUP(class[[#This Row],[hwycov_id]],flow[[hwycov_id]:[flow_day]],2,FALSE)</f>
        <v>80073.708497</v>
      </c>
      <c r="L2324" s="350">
        <f t="shared" si="120"/>
        <v>0.11119341248386783</v>
      </c>
      <c r="M2324" s="351">
        <f t="shared" si="121"/>
        <v>8012.7084969999996</v>
      </c>
      <c r="N2324" s="351">
        <f t="shared" si="122"/>
        <v>64203497.457895994</v>
      </c>
      <c r="O2324" s="352" t="e">
        <f>VLOOKUP(class[[#This Row],[hwycov_id]],check!$A$2:$P$26,16,FALSE)</f>
        <v>#N/A</v>
      </c>
      <c r="P2324" s="347"/>
      <c r="Q2324" s="352">
        <f>ROUND(class[[#This Row],[count]],-3)</f>
        <v>72000</v>
      </c>
      <c r="R2324" s="349">
        <f>VLOOKUP(class[[#This Row],[count_rd]],caltran!$J$2:$P$182,7,FALSE)</f>
        <v>60544</v>
      </c>
      <c r="S2324" s="349">
        <f>VLOOKUP(class[[#This Row],[count_rd]],caltran!$J$2:$P$182,6,FALSE)</f>
        <v>83456</v>
      </c>
      <c r="T2324" s="352">
        <f>IF(AND(class[[#This Row],[flow]]&gt;=class[[#This Row],[low]], class[[#This Row],[flow]]&lt;=class[[#This Row],[high]]),1,0)</f>
        <v>1</v>
      </c>
    </row>
    <row r="2325" spans="1:20">
      <c r="A2325" s="347">
        <f>'[4]All Counts'!E706</f>
        <v>19571</v>
      </c>
      <c r="B2325" s="347">
        <f>'[4]All Counts'!F706</f>
        <v>1</v>
      </c>
      <c r="C2325">
        <f>'[4]All Counts'!G706</f>
        <v>1</v>
      </c>
      <c r="D2325" s="354"/>
      <c r="E2325" s="347" t="str">
        <f>'[4]All Counts'!P706</f>
        <v>PeMS2016</v>
      </c>
      <c r="F2325" s="347">
        <v>1</v>
      </c>
      <c r="G2325" s="348"/>
      <c r="H2325" s="348"/>
      <c r="I2325" s="348"/>
      <c r="J2325" s="347">
        <f>'[4]All Counts'!M706</f>
        <v>61707.372857037823</v>
      </c>
      <c r="K2325" s="349">
        <f>VLOOKUP(class[[#This Row],[hwycov_id]],flow[[hwycov_id]:[flow_day]],2,FALSE)</f>
        <v>69839.424316999997</v>
      </c>
      <c r="L2325" s="350">
        <f t="shared" si="120"/>
        <v>0.13178411401182677</v>
      </c>
      <c r="M2325" s="351">
        <f t="shared" si="121"/>
        <v>8132.0514599621747</v>
      </c>
      <c r="N2325" s="351">
        <f t="shared" si="122"/>
        <v>66130260.947472937</v>
      </c>
      <c r="O2325" s="352" t="e">
        <f>VLOOKUP(class[[#This Row],[hwycov_id]],check!$A$2:$P$26,16,FALSE)</f>
        <v>#N/A</v>
      </c>
      <c r="P2325" s="347"/>
      <c r="Q2325" s="352">
        <f>ROUND(class[[#This Row],[count]],-3)</f>
        <v>62000</v>
      </c>
      <c r="R2325" s="349">
        <f>VLOOKUP(class[[#This Row],[count_rd]],caltran!$J$2:$P$182,7,FALSE)</f>
        <v>51063.888888888883</v>
      </c>
      <c r="S2325" s="349">
        <f>VLOOKUP(class[[#This Row],[count_rd]],caltran!$J$2:$P$182,6,FALSE)</f>
        <v>72936.111111111109</v>
      </c>
      <c r="T2325" s="352">
        <f>IF(AND(class[[#This Row],[flow]]&gt;=class[[#This Row],[low]], class[[#This Row],[flow]]&lt;=class[[#This Row],[high]]),1,0)</f>
        <v>1</v>
      </c>
    </row>
    <row r="2326" spans="1:20">
      <c r="A2326" s="347">
        <f>'[4]All Counts'!E707</f>
        <v>30792</v>
      </c>
      <c r="B2326" s="347">
        <f>'[4]All Counts'!F707</f>
        <v>1</v>
      </c>
      <c r="C2326">
        <f>'[4]All Counts'!G707</f>
        <v>1</v>
      </c>
      <c r="D2326" s="354"/>
      <c r="E2326" s="347" t="str">
        <f>'[4]All Counts'!P707</f>
        <v>PeMS2016</v>
      </c>
      <c r="F2326" s="347">
        <v>1</v>
      </c>
      <c r="G2326" s="348"/>
      <c r="H2326" s="348"/>
      <c r="I2326" s="348"/>
      <c r="J2326" s="347">
        <f>'[4]All Counts'!M707</f>
        <v>70277.239334872909</v>
      </c>
      <c r="K2326" s="349">
        <f>VLOOKUP(class[[#This Row],[hwycov_id]],flow[[hwycov_id]:[flow_day]],2,FALSE)</f>
        <v>71934.666503999993</v>
      </c>
      <c r="L2326" s="350">
        <f t="shared" si="120"/>
        <v>2.3584124601556899E-2</v>
      </c>
      <c r="M2326" s="351">
        <f t="shared" si="121"/>
        <v>1657.4271691270842</v>
      </c>
      <c r="N2326" s="351">
        <f t="shared" si="122"/>
        <v>2747064.82096062</v>
      </c>
      <c r="O2326" s="352" t="e">
        <f>VLOOKUP(class[[#This Row],[hwycov_id]],check!$A$2:$P$26,16,FALSE)</f>
        <v>#N/A</v>
      </c>
      <c r="P2326" s="347"/>
      <c r="Q2326" s="352">
        <f>ROUND(class[[#This Row],[count]],-3)</f>
        <v>70000</v>
      </c>
      <c r="R2326" s="349">
        <f>VLOOKUP(class[[#This Row],[count_rd]],caltran!$J$2:$P$182,7,FALSE)</f>
        <v>58660</v>
      </c>
      <c r="S2326" s="349">
        <f>VLOOKUP(class[[#This Row],[count_rd]],caltran!$J$2:$P$182,6,FALSE)</f>
        <v>81340</v>
      </c>
      <c r="T2326" s="352">
        <f>IF(AND(class[[#This Row],[flow]]&gt;=class[[#This Row],[low]], class[[#This Row],[flow]]&lt;=class[[#This Row],[high]]),1,0)</f>
        <v>1</v>
      </c>
    </row>
    <row r="2327" spans="1:20">
      <c r="A2327" s="347">
        <f>'[4]All Counts'!E708</f>
        <v>16446</v>
      </c>
      <c r="B2327" s="347">
        <f>'[4]All Counts'!F708</f>
        <v>1</v>
      </c>
      <c r="C2327">
        <f>'[4]All Counts'!G708</f>
        <v>1</v>
      </c>
      <c r="D2327" s="354"/>
      <c r="E2327" s="347" t="str">
        <f>'[4]All Counts'!P708</f>
        <v>PeMS2016</v>
      </c>
      <c r="F2327" s="347">
        <v>1</v>
      </c>
      <c r="G2327" s="348"/>
      <c r="H2327" s="348"/>
      <c r="I2327" s="348"/>
      <c r="J2327" s="347">
        <f>'[4]All Counts'!M708</f>
        <v>73188.101508111373</v>
      </c>
      <c r="K2327" s="349">
        <f>VLOOKUP(class[[#This Row],[hwycov_id]],flow[[hwycov_id]:[flow_day]],2,FALSE)</f>
        <v>77761.780763000002</v>
      </c>
      <c r="L2327" s="350">
        <f t="shared" si="120"/>
        <v>6.2492114983768721E-2</v>
      </c>
      <c r="M2327" s="351">
        <f t="shared" si="121"/>
        <v>4573.6792548886297</v>
      </c>
      <c r="N2327" s="351">
        <f t="shared" si="122"/>
        <v>20918541.926598612</v>
      </c>
      <c r="O2327" s="352" t="e">
        <f>VLOOKUP(class[[#This Row],[hwycov_id]],check!$A$2:$P$26,16,FALSE)</f>
        <v>#N/A</v>
      </c>
      <c r="P2327" s="347"/>
      <c r="Q2327" s="352">
        <f>ROUND(class[[#This Row],[count]],-3)</f>
        <v>73000</v>
      </c>
      <c r="R2327" s="349">
        <f>VLOOKUP(class[[#This Row],[count_rd]],caltran!$J$2:$P$182,7,FALSE)</f>
        <v>61466</v>
      </c>
      <c r="S2327" s="349">
        <f>VLOOKUP(class[[#This Row],[count_rd]],caltran!$J$2:$P$182,6,FALSE)</f>
        <v>84534</v>
      </c>
      <c r="T2327" s="352">
        <f>IF(AND(class[[#This Row],[flow]]&gt;=class[[#This Row],[low]], class[[#This Row],[flow]]&lt;=class[[#This Row],[high]]),1,0)</f>
        <v>1</v>
      </c>
    </row>
    <row r="2328" spans="1:20">
      <c r="A2328" s="347">
        <f>'[4]All Counts'!E709</f>
        <v>8846</v>
      </c>
      <c r="B2328" s="347">
        <f>'[4]All Counts'!F709</f>
        <v>1</v>
      </c>
      <c r="C2328">
        <f>'[4]All Counts'!G709</f>
        <v>1</v>
      </c>
      <c r="D2328" s="354"/>
      <c r="E2328" s="347" t="str">
        <f>'[4]All Counts'!P709</f>
        <v>PeMS2016</v>
      </c>
      <c r="F2328" s="347">
        <v>1</v>
      </c>
      <c r="G2328" s="348"/>
      <c r="H2328" s="348"/>
      <c r="I2328" s="348"/>
      <c r="J2328" s="347">
        <f>'[4]All Counts'!M709</f>
        <v>70985.773812941348</v>
      </c>
      <c r="K2328" s="349">
        <f>VLOOKUP(class[[#This Row],[hwycov_id]],flow[[hwycov_id]:[flow_day]],2,FALSE)</f>
        <v>85533.850586</v>
      </c>
      <c r="L2328" s="350">
        <f t="shared" si="120"/>
        <v>0.20494355406190423</v>
      </c>
      <c r="M2328" s="351">
        <f t="shared" si="121"/>
        <v>14548.076773058652</v>
      </c>
      <c r="N2328" s="351">
        <f t="shared" si="122"/>
        <v>211646537.79480866</v>
      </c>
      <c r="O2328" s="352" t="e">
        <f>VLOOKUP(class[[#This Row],[hwycov_id]],check!$A$2:$P$26,16,FALSE)</f>
        <v>#N/A</v>
      </c>
      <c r="P2328" s="347"/>
      <c r="Q2328" s="352">
        <f>ROUND(class[[#This Row],[count]],-3)</f>
        <v>71000</v>
      </c>
      <c r="R2328" s="349">
        <f>VLOOKUP(class[[#This Row],[count_rd]],caltran!$J$2:$P$182,7,FALSE)</f>
        <v>59592.666666666664</v>
      </c>
      <c r="S2328" s="349">
        <f>VLOOKUP(class[[#This Row],[count_rd]],caltran!$J$2:$P$182,6,FALSE)</f>
        <v>82407.333333333343</v>
      </c>
      <c r="T2328" s="352">
        <f>IF(AND(class[[#This Row],[flow]]&gt;=class[[#This Row],[low]], class[[#This Row],[flow]]&lt;=class[[#This Row],[high]]),1,0)</f>
        <v>0</v>
      </c>
    </row>
    <row r="2329" spans="1:20">
      <c r="A2329" s="347">
        <f>'[4]All Counts'!E710</f>
        <v>8042</v>
      </c>
      <c r="B2329" s="347">
        <f>'[4]All Counts'!F710</f>
        <v>1</v>
      </c>
      <c r="C2329">
        <f>'[4]All Counts'!G710</f>
        <v>1</v>
      </c>
      <c r="D2329" s="354"/>
      <c r="E2329" s="347" t="str">
        <f>'[4]All Counts'!P710</f>
        <v>PeMS2016</v>
      </c>
      <c r="F2329" s="347">
        <v>1</v>
      </c>
      <c r="G2329" s="348"/>
      <c r="H2329" s="348"/>
      <c r="I2329" s="348"/>
      <c r="J2329" s="347">
        <f>'[4]All Counts'!M710</f>
        <v>76592.526603512306</v>
      </c>
      <c r="K2329" s="349">
        <f>VLOOKUP(class[[#This Row],[hwycov_id]],flow[[hwycov_id]:[flow_day]],2,FALSE)</f>
        <v>81139.621581999992</v>
      </c>
      <c r="L2329" s="350">
        <f t="shared" si="120"/>
        <v>5.9367345355064494E-2</v>
      </c>
      <c r="M2329" s="351">
        <f t="shared" si="121"/>
        <v>4547.0949784876866</v>
      </c>
      <c r="N2329" s="351">
        <f t="shared" si="122"/>
        <v>20676072.743387934</v>
      </c>
      <c r="O2329" s="352" t="e">
        <f>VLOOKUP(class[[#This Row],[hwycov_id]],check!$A$2:$P$26,16,FALSE)</f>
        <v>#N/A</v>
      </c>
      <c r="P2329" s="347"/>
      <c r="Q2329" s="352">
        <f>ROUND(class[[#This Row],[count]],-3)</f>
        <v>77000</v>
      </c>
      <c r="R2329" s="349">
        <f>VLOOKUP(class[[#This Row],[count_rd]],caltran!$J$2:$P$182,7,FALSE)</f>
        <v>65351.611111111109</v>
      </c>
      <c r="S2329" s="349">
        <f>VLOOKUP(class[[#This Row],[count_rd]],caltran!$J$2:$P$182,6,FALSE)</f>
        <v>88648.388888888891</v>
      </c>
      <c r="T2329" s="352">
        <f>IF(AND(class[[#This Row],[flow]]&gt;=class[[#This Row],[low]], class[[#This Row],[flow]]&lt;=class[[#This Row],[high]]),1,0)</f>
        <v>1</v>
      </c>
    </row>
    <row r="2330" spans="1:20">
      <c r="A2330" s="347">
        <f>'[4]All Counts'!E711</f>
        <v>12838</v>
      </c>
      <c r="B2330" s="347">
        <f>'[4]All Counts'!F711</f>
        <v>1</v>
      </c>
      <c r="C2330">
        <f>'[4]All Counts'!G711</f>
        <v>1</v>
      </c>
      <c r="D2330" s="354"/>
      <c r="E2330" s="347" t="str">
        <f>'[4]All Counts'!P711</f>
        <v>PeMS2016</v>
      </c>
      <c r="F2330" s="347">
        <v>1</v>
      </c>
      <c r="G2330" s="348"/>
      <c r="H2330" s="348"/>
      <c r="I2330" s="348"/>
      <c r="J2330" s="347">
        <f>'[4]All Counts'!M711</f>
        <v>91699.480012270564</v>
      </c>
      <c r="K2330" s="349">
        <f>VLOOKUP(class[[#This Row],[hwycov_id]],flow[[hwycov_id]:[flow_day]],2,FALSE)</f>
        <v>91784.047850999996</v>
      </c>
      <c r="L2330" s="350">
        <f t="shared" si="120"/>
        <v>9.2222811643116742E-4</v>
      </c>
      <c r="M2330" s="351">
        <f t="shared" si="121"/>
        <v>84.567838729431969</v>
      </c>
      <c r="N2330" s="351">
        <f t="shared" si="122"/>
        <v>7151.7193473672141</v>
      </c>
      <c r="O2330" s="352" t="e">
        <f>VLOOKUP(class[[#This Row],[hwycov_id]],check!$A$2:$P$26,16,FALSE)</f>
        <v>#N/A</v>
      </c>
      <c r="P2330" s="347"/>
      <c r="Q2330" s="352">
        <f>ROUND(class[[#This Row],[count]],-3)</f>
        <v>92000</v>
      </c>
      <c r="R2330" s="349">
        <f>VLOOKUP(class[[#This Row],[count_rd]],caltran!$J$2:$P$182,7,FALSE)</f>
        <v>79355.111111111109</v>
      </c>
      <c r="S2330" s="349">
        <f>VLOOKUP(class[[#This Row],[count_rd]],caltran!$J$2:$P$182,6,FALSE)</f>
        <v>104644.88888888889</v>
      </c>
      <c r="T2330" s="352">
        <f>IF(AND(class[[#This Row],[flow]]&gt;=class[[#This Row],[low]], class[[#This Row],[flow]]&lt;=class[[#This Row],[high]]),1,0)</f>
        <v>1</v>
      </c>
    </row>
    <row r="2331" spans="1:20">
      <c r="A2331" s="347">
        <f>'[4]All Counts'!E712</f>
        <v>12838</v>
      </c>
      <c r="B2331" s="347">
        <f>'[4]All Counts'!F712</f>
        <v>1</v>
      </c>
      <c r="C2331">
        <f>'[4]All Counts'!G712</f>
        <v>1</v>
      </c>
      <c r="D2331" s="354"/>
      <c r="E2331" s="347" t="str">
        <f>'[4]All Counts'!P712</f>
        <v>Caltran</v>
      </c>
      <c r="F2331" s="347">
        <v>1</v>
      </c>
      <c r="G2331" s="348"/>
      <c r="H2331" s="348"/>
      <c r="I2331" s="348"/>
      <c r="J2331" s="347">
        <f>'[4]All Counts'!M712</f>
        <v>89109</v>
      </c>
      <c r="K2331" s="349">
        <f>VLOOKUP(class[[#This Row],[hwycov_id]],flow[[hwycov_id]:[flow_day]],2,FALSE)</f>
        <v>91784.047850999996</v>
      </c>
      <c r="L2331" s="350">
        <f t="shared" si="120"/>
        <v>3.0019951419048452E-2</v>
      </c>
      <c r="M2331" s="351">
        <f t="shared" si="121"/>
        <v>2675.0478509999957</v>
      </c>
      <c r="N2331" s="351">
        <f t="shared" si="122"/>
        <v>7155881.0051396955</v>
      </c>
      <c r="O2331" s="352" t="e">
        <f>VLOOKUP(class[[#This Row],[hwycov_id]],check!$A$2:$P$26,16,FALSE)</f>
        <v>#N/A</v>
      </c>
      <c r="P2331" s="347"/>
      <c r="Q2331" s="352">
        <f>ROUND(class[[#This Row],[count]],-3)</f>
        <v>89000</v>
      </c>
      <c r="R2331" s="349">
        <f>VLOOKUP(class[[#This Row],[count_rd]],caltran!$J$2:$P$182,7,FALSE)</f>
        <v>76673.5</v>
      </c>
      <c r="S2331" s="349">
        <f>VLOOKUP(class[[#This Row],[count_rd]],caltran!$J$2:$P$182,6,FALSE)</f>
        <v>101326.5</v>
      </c>
      <c r="T2331" s="352">
        <f>IF(AND(class[[#This Row],[flow]]&gt;=class[[#This Row],[low]], class[[#This Row],[flow]]&lt;=class[[#This Row],[high]]),1,0)</f>
        <v>1</v>
      </c>
    </row>
    <row r="2332" spans="1:20">
      <c r="A2332" s="347">
        <f>'[4]All Counts'!E713</f>
        <v>12841</v>
      </c>
      <c r="B2332" s="347">
        <f>'[4]All Counts'!F713</f>
        <v>1</v>
      </c>
      <c r="C2332">
        <f>'[4]All Counts'!G713</f>
        <v>1</v>
      </c>
      <c r="D2332" s="354"/>
      <c r="E2332" s="347" t="str">
        <f>'[4]All Counts'!P713</f>
        <v>PeMS2016</v>
      </c>
      <c r="F2332" s="347">
        <v>1</v>
      </c>
      <c r="G2332" s="348"/>
      <c r="H2332" s="348"/>
      <c r="I2332" s="348"/>
      <c r="J2332" s="347">
        <f>'[4]All Counts'!M713</f>
        <v>40304.233182175711</v>
      </c>
      <c r="K2332" s="349">
        <f>VLOOKUP(class[[#This Row],[hwycov_id]],flow[[hwycov_id]:[flow_day]],2,FALSE)</f>
        <v>39820.313966000002</v>
      </c>
      <c r="L2332" s="350">
        <f t="shared" si="120"/>
        <v>-1.2006659796463204E-2</v>
      </c>
      <c r="M2332" s="351">
        <f t="shared" si="121"/>
        <v>-483.91921617570915</v>
      </c>
      <c r="N2332" s="351">
        <f t="shared" si="122"/>
        <v>234177.80778411272</v>
      </c>
      <c r="O2332" s="352" t="e">
        <f>VLOOKUP(class[[#This Row],[hwycov_id]],check!$A$2:$P$26,16,FALSE)</f>
        <v>#N/A</v>
      </c>
      <c r="P2332" s="347"/>
      <c r="Q2332" s="352">
        <f>ROUND(class[[#This Row],[count]],-3)</f>
        <v>40000</v>
      </c>
      <c r="R2332" s="349">
        <f>VLOOKUP(class[[#This Row],[count_rd]],caltran!$J$2:$P$182,7,FALSE)</f>
        <v>31240</v>
      </c>
      <c r="S2332" s="349">
        <f>VLOOKUP(class[[#This Row],[count_rd]],caltran!$J$2:$P$182,6,FALSE)</f>
        <v>48760</v>
      </c>
      <c r="T2332" s="352">
        <f>IF(AND(class[[#This Row],[flow]]&gt;=class[[#This Row],[low]], class[[#This Row],[flow]]&lt;=class[[#This Row],[high]]),1,0)</f>
        <v>1</v>
      </c>
    </row>
    <row r="2333" spans="1:20">
      <c r="A2333" s="347">
        <f>'[4]All Counts'!E714</f>
        <v>12823</v>
      </c>
      <c r="B2333" s="347">
        <f>'[4]All Counts'!F714</f>
        <v>1</v>
      </c>
      <c r="C2333">
        <f>'[4]All Counts'!G714</f>
        <v>1</v>
      </c>
      <c r="D2333" s="354"/>
      <c r="E2333" s="347" t="str">
        <f>'[4]All Counts'!P714</f>
        <v>PeMS2016</v>
      </c>
      <c r="F2333" s="347">
        <v>1</v>
      </c>
      <c r="G2333" s="348"/>
      <c r="H2333" s="348"/>
      <c r="I2333" s="348"/>
      <c r="J2333" s="347">
        <f>'[4]All Counts'!M714</f>
        <v>39222.70780849635</v>
      </c>
      <c r="K2333" s="349">
        <f>VLOOKUP(class[[#This Row],[hwycov_id]],flow[[hwycov_id]:[flow_day]],2,FALSE)</f>
        <v>41070.423338999994</v>
      </c>
      <c r="L2333" s="350">
        <f t="shared" si="120"/>
        <v>4.7108311326312657E-2</v>
      </c>
      <c r="M2333" s="351">
        <f t="shared" si="121"/>
        <v>1847.7155305036431</v>
      </c>
      <c r="N2333" s="351">
        <f t="shared" si="122"/>
        <v>3414052.6816643593</v>
      </c>
      <c r="O2333" s="352" t="e">
        <f>VLOOKUP(class[[#This Row],[hwycov_id]],check!$A$2:$P$26,16,FALSE)</f>
        <v>#N/A</v>
      </c>
      <c r="P2333" s="347"/>
      <c r="Q2333" s="352">
        <f>ROUND(class[[#This Row],[count]],-3)</f>
        <v>39000</v>
      </c>
      <c r="R2333" s="349">
        <f>VLOOKUP(class[[#This Row],[count_rd]],caltran!$J$2:$P$182,7,FALSE)</f>
        <v>30361.5</v>
      </c>
      <c r="S2333" s="349">
        <f>VLOOKUP(class[[#This Row],[count_rd]],caltran!$J$2:$P$182,6,FALSE)</f>
        <v>47638.5</v>
      </c>
      <c r="T2333" s="352">
        <f>IF(AND(class[[#This Row],[flow]]&gt;=class[[#This Row],[low]], class[[#This Row],[flow]]&lt;=class[[#This Row],[high]]),1,0)</f>
        <v>1</v>
      </c>
    </row>
    <row r="2334" spans="1:20">
      <c r="A2334" s="347">
        <f>'[4]All Counts'!E715</f>
        <v>21942</v>
      </c>
      <c r="B2334" s="347">
        <f>'[4]All Counts'!F715</f>
        <v>1</v>
      </c>
      <c r="C2334">
        <f>'[4]All Counts'!G715</f>
        <v>1</v>
      </c>
      <c r="D2334" s="354"/>
      <c r="E2334" s="347" t="str">
        <f>'[4]All Counts'!P715</f>
        <v>PeMS2016</v>
      </c>
      <c r="F2334" s="347">
        <v>1</v>
      </c>
      <c r="G2334" s="348"/>
      <c r="H2334" s="348"/>
      <c r="I2334" s="348"/>
      <c r="J2334" s="347">
        <f>'[4]All Counts'!M715</f>
        <v>28638.139732646869</v>
      </c>
      <c r="K2334" s="349">
        <f>VLOOKUP(class[[#This Row],[hwycov_id]],flow[[hwycov_id]:[flow_day]],2,FALSE)</f>
        <v>34160.732910999999</v>
      </c>
      <c r="L2334" s="350">
        <f t="shared" si="120"/>
        <v>0.19284049976393858</v>
      </c>
      <c r="M2334" s="351">
        <f t="shared" si="121"/>
        <v>5522.5931783531305</v>
      </c>
      <c r="N2334" s="351">
        <f t="shared" si="122"/>
        <v>30499035.413592532</v>
      </c>
      <c r="O2334" s="352" t="e">
        <f>VLOOKUP(class[[#This Row],[hwycov_id]],check!$A$2:$P$26,16,FALSE)</f>
        <v>#N/A</v>
      </c>
      <c r="P2334" s="347"/>
      <c r="Q2334" s="352">
        <f>ROUND(class[[#This Row],[count]],-3)</f>
        <v>29000</v>
      </c>
      <c r="R2334" s="349">
        <f>VLOOKUP(class[[#This Row],[count_rd]],caltran!$J$2:$P$182,7,FALSE)</f>
        <v>21924</v>
      </c>
      <c r="S2334" s="349">
        <f>VLOOKUP(class[[#This Row],[count_rd]],caltran!$J$2:$P$182,6,FALSE)</f>
        <v>36076</v>
      </c>
      <c r="T2334" s="352">
        <f>IF(AND(class[[#This Row],[flow]]&gt;=class[[#This Row],[low]], class[[#This Row],[flow]]&lt;=class[[#This Row],[high]]),1,0)</f>
        <v>1</v>
      </c>
    </row>
    <row r="2335" spans="1:20">
      <c r="A2335" s="347">
        <f>'[4]All Counts'!E716</f>
        <v>12837</v>
      </c>
      <c r="B2335" s="347">
        <f>'[4]All Counts'!F716</f>
        <v>1</v>
      </c>
      <c r="C2335">
        <f>'[4]All Counts'!G716</f>
        <v>1</v>
      </c>
      <c r="D2335" s="354"/>
      <c r="E2335" s="347" t="str">
        <f>'[4]All Counts'!P716</f>
        <v>PeMS2016</v>
      </c>
      <c r="F2335" s="347">
        <v>1</v>
      </c>
      <c r="G2335" s="348"/>
      <c r="H2335" s="348"/>
      <c r="I2335" s="348"/>
      <c r="J2335" s="347">
        <f>'[4]All Counts'!M716</f>
        <v>90467.845236187786</v>
      </c>
      <c r="K2335" s="349">
        <f>VLOOKUP(class[[#This Row],[hwycov_id]],flow[[hwycov_id]:[flow_day]],2,FALSE)</f>
        <v>89291.466306999995</v>
      </c>
      <c r="L2335" s="350">
        <f t="shared" si="120"/>
        <v>-1.3003282283518214E-2</v>
      </c>
      <c r="M2335" s="351">
        <f t="shared" si="121"/>
        <v>-1176.3789291877911</v>
      </c>
      <c r="N2335" s="351">
        <f t="shared" si="122"/>
        <v>1383867.385037014</v>
      </c>
      <c r="O2335" s="352" t="e">
        <f>VLOOKUP(class[[#This Row],[hwycov_id]],check!$A$2:$P$26,16,FALSE)</f>
        <v>#N/A</v>
      </c>
      <c r="P2335" s="347"/>
      <c r="Q2335" s="352">
        <f>ROUND(class[[#This Row],[count]],-3)</f>
        <v>90000</v>
      </c>
      <c r="R2335" s="349">
        <f>VLOOKUP(class[[#This Row],[count_rd]],caltran!$J$2:$P$182,7,FALSE)</f>
        <v>77580</v>
      </c>
      <c r="S2335" s="349">
        <f>VLOOKUP(class[[#This Row],[count_rd]],caltran!$J$2:$P$182,6,FALSE)</f>
        <v>102419.99999999999</v>
      </c>
      <c r="T2335" s="352">
        <f>IF(AND(class[[#This Row],[flow]]&gt;=class[[#This Row],[low]], class[[#This Row],[flow]]&lt;=class[[#This Row],[high]]),1,0)</f>
        <v>1</v>
      </c>
    </row>
    <row r="2336" spans="1:20">
      <c r="A2336" s="347">
        <f>'[4]All Counts'!E717</f>
        <v>8054</v>
      </c>
      <c r="B2336" s="347">
        <f>'[4]All Counts'!F717</f>
        <v>1</v>
      </c>
      <c r="C2336">
        <f>'[4]All Counts'!G717</f>
        <v>1</v>
      </c>
      <c r="D2336" s="354"/>
      <c r="E2336" s="347" t="str">
        <f>'[4]All Counts'!P717</f>
        <v>PeMS2016</v>
      </c>
      <c r="F2336" s="347">
        <v>1</v>
      </c>
      <c r="G2336" s="348"/>
      <c r="H2336" s="348"/>
      <c r="I2336" s="348"/>
      <c r="J2336" s="347">
        <f>'[4]All Counts'!M717</f>
        <v>76370.281533746616</v>
      </c>
      <c r="K2336" s="349">
        <f>VLOOKUP(class[[#This Row],[hwycov_id]],flow[[hwycov_id]:[flow_day]],2,FALSE)</f>
        <v>78796.636717999994</v>
      </c>
      <c r="L2336" s="350">
        <f t="shared" si="120"/>
        <v>3.1770934132031581E-2</v>
      </c>
      <c r="M2336" s="351">
        <f t="shared" si="121"/>
        <v>2426.355184253378</v>
      </c>
      <c r="N2336" s="351">
        <f t="shared" si="122"/>
        <v>5887199.480153244</v>
      </c>
      <c r="O2336" s="352" t="e">
        <f>VLOOKUP(class[[#This Row],[hwycov_id]],check!$A$2:$P$26,16,FALSE)</f>
        <v>#N/A</v>
      </c>
      <c r="P2336" s="347"/>
      <c r="Q2336" s="352">
        <f>ROUND(class[[#This Row],[count]],-3)</f>
        <v>76000</v>
      </c>
      <c r="R2336" s="349">
        <f>VLOOKUP(class[[#This Row],[count_rd]],caltran!$J$2:$P$182,7,FALSE)</f>
        <v>64397.333333333328</v>
      </c>
      <c r="S2336" s="349">
        <f>VLOOKUP(class[[#This Row],[count_rd]],caltran!$J$2:$P$182,6,FALSE)</f>
        <v>87602.666666666672</v>
      </c>
      <c r="T2336" s="352">
        <f>IF(AND(class[[#This Row],[flow]]&gt;=class[[#This Row],[low]], class[[#This Row],[flow]]&lt;=class[[#This Row],[high]]),1,0)</f>
        <v>1</v>
      </c>
    </row>
    <row r="2337" spans="1:20">
      <c r="A2337" s="347">
        <f>'[4]All Counts'!E718</f>
        <v>8054</v>
      </c>
      <c r="B2337" s="347">
        <f>'[4]All Counts'!F718</f>
        <v>1</v>
      </c>
      <c r="C2337">
        <f>'[4]All Counts'!G718</f>
        <v>1</v>
      </c>
      <c r="D2337" s="354"/>
      <c r="E2337" s="347" t="str">
        <f>'[4]All Counts'!P718</f>
        <v>Caltran</v>
      </c>
      <c r="F2337" s="347">
        <v>1</v>
      </c>
      <c r="G2337" s="348"/>
      <c r="H2337" s="348"/>
      <c r="I2337" s="348"/>
      <c r="J2337" s="347">
        <f>'[4]All Counts'!M718</f>
        <v>85680</v>
      </c>
      <c r="K2337" s="349">
        <f>VLOOKUP(class[[#This Row],[hwycov_id]],flow[[hwycov_id]:[flow_day]],2,FALSE)</f>
        <v>78796.636717999994</v>
      </c>
      <c r="L2337" s="350">
        <f t="shared" si="120"/>
        <v>-8.0338040172735825E-2</v>
      </c>
      <c r="M2337" s="351">
        <f t="shared" si="121"/>
        <v>-6883.3632820000057</v>
      </c>
      <c r="N2337" s="351">
        <f t="shared" si="122"/>
        <v>47380690.071985893</v>
      </c>
      <c r="O2337" s="352" t="e">
        <f>VLOOKUP(class[[#This Row],[hwycov_id]],check!$A$2:$P$26,16,FALSE)</f>
        <v>#N/A</v>
      </c>
      <c r="P2337" s="347"/>
      <c r="Q2337" s="352">
        <f>ROUND(class[[#This Row],[count]],-3)</f>
        <v>86000</v>
      </c>
      <c r="R2337" s="349">
        <f>VLOOKUP(class[[#This Row],[count_rd]],caltran!$J$2:$P$182,7,FALSE)</f>
        <v>73931.333333333328</v>
      </c>
      <c r="S2337" s="349">
        <f>VLOOKUP(class[[#This Row],[count_rd]],caltran!$J$2:$P$182,6,FALSE)</f>
        <v>98068.666666666672</v>
      </c>
      <c r="T2337" s="352">
        <f>IF(AND(class[[#This Row],[flow]]&gt;=class[[#This Row],[low]], class[[#This Row],[flow]]&lt;=class[[#This Row],[high]]),1,0)</f>
        <v>1</v>
      </c>
    </row>
    <row r="2338" spans="1:20">
      <c r="A2338" s="347">
        <f>'[4]All Counts'!E719</f>
        <v>23557</v>
      </c>
      <c r="B2338" s="347">
        <f>'[4]All Counts'!F719</f>
        <v>1</v>
      </c>
      <c r="C2338">
        <f>'[4]All Counts'!G719</f>
        <v>1</v>
      </c>
      <c r="D2338" s="354"/>
      <c r="E2338" s="347" t="str">
        <f>'[4]All Counts'!P719</f>
        <v>PeMS2016</v>
      </c>
      <c r="F2338" s="347">
        <v>1</v>
      </c>
      <c r="G2338" s="348"/>
      <c r="H2338" s="348"/>
      <c r="I2338" s="348"/>
      <c r="J2338" s="347">
        <f>'[4]All Counts'!M719</f>
        <v>72027.84490329017</v>
      </c>
      <c r="K2338" s="349">
        <f>VLOOKUP(class[[#This Row],[hwycov_id]],flow[[hwycov_id]:[flow_day]],2,FALSE)</f>
        <v>91887.445800999994</v>
      </c>
      <c r="L2338" s="350">
        <f t="shared" si="120"/>
        <v>0.27572115928742247</v>
      </c>
      <c r="M2338" s="351">
        <f t="shared" si="121"/>
        <v>19859.600897709824</v>
      </c>
      <c r="N2338" s="351">
        <f t="shared" si="122"/>
        <v>394403747.81631684</v>
      </c>
      <c r="O2338" s="352" t="e">
        <f>VLOOKUP(class[[#This Row],[hwycov_id]],check!$A$2:$P$26,16,FALSE)</f>
        <v>#N/A</v>
      </c>
      <c r="P2338" s="347"/>
      <c r="Q2338" s="352">
        <f>ROUND(class[[#This Row],[count]],-3)</f>
        <v>72000</v>
      </c>
      <c r="R2338" s="349">
        <f>VLOOKUP(class[[#This Row],[count_rd]],caltran!$J$2:$P$182,7,FALSE)</f>
        <v>60544</v>
      </c>
      <c r="S2338" s="349">
        <f>VLOOKUP(class[[#This Row],[count_rd]],caltran!$J$2:$P$182,6,FALSE)</f>
        <v>83456</v>
      </c>
      <c r="T2338" s="352">
        <f>IF(AND(class[[#This Row],[flow]]&gt;=class[[#This Row],[low]], class[[#This Row],[flow]]&lt;=class[[#This Row],[high]]),1,0)</f>
        <v>0</v>
      </c>
    </row>
    <row r="2339" spans="1:20">
      <c r="A2339" s="347">
        <f>'[4]All Counts'!E720</f>
        <v>8056</v>
      </c>
      <c r="B2339" s="347">
        <f>'[4]All Counts'!F720</f>
        <v>1</v>
      </c>
      <c r="C2339">
        <f>'[4]All Counts'!G720</f>
        <v>1</v>
      </c>
      <c r="D2339" s="354"/>
      <c r="E2339" s="347" t="str">
        <f>'[4]All Counts'!P720</f>
        <v>PeMS2016</v>
      </c>
      <c r="F2339" s="347">
        <v>1</v>
      </c>
      <c r="G2339" s="348"/>
      <c r="H2339" s="348"/>
      <c r="I2339" s="348"/>
      <c r="J2339" s="347">
        <f>'[4]All Counts'!M720</f>
        <v>84102.045500203123</v>
      </c>
      <c r="K2339" s="349">
        <f>VLOOKUP(class[[#This Row],[hwycov_id]],flow[[hwycov_id]:[flow_day]],2,FALSE)</f>
        <v>84424.208495999992</v>
      </c>
      <c r="L2339" s="350">
        <f t="shared" si="120"/>
        <v>3.8306202171514148E-3</v>
      </c>
      <c r="M2339" s="351">
        <f t="shared" si="121"/>
        <v>322.16299579686893</v>
      </c>
      <c r="N2339" s="351">
        <f t="shared" si="122"/>
        <v>103788.99586081339</v>
      </c>
      <c r="O2339" s="352" t="e">
        <f>VLOOKUP(class[[#This Row],[hwycov_id]],check!$A$2:$P$26,16,FALSE)</f>
        <v>#N/A</v>
      </c>
      <c r="P2339" s="347"/>
      <c r="Q2339" s="352">
        <f>ROUND(class[[#This Row],[count]],-3)</f>
        <v>84000</v>
      </c>
      <c r="R2339" s="349">
        <f>VLOOKUP(class[[#This Row],[count_rd]],caltran!$J$2:$P$182,7,FALSE)</f>
        <v>72072</v>
      </c>
      <c r="S2339" s="349">
        <f>VLOOKUP(class[[#This Row],[count_rd]],caltran!$J$2:$P$182,6,FALSE)</f>
        <v>95927.999999999985</v>
      </c>
      <c r="T2339" s="352">
        <f>IF(AND(class[[#This Row],[flow]]&gt;=class[[#This Row],[low]], class[[#This Row],[flow]]&lt;=class[[#This Row],[high]]),1,0)</f>
        <v>1</v>
      </c>
    </row>
    <row r="2340" spans="1:20">
      <c r="A2340" s="347">
        <f>'[4]All Counts'!E721</f>
        <v>30080</v>
      </c>
      <c r="B2340" s="347">
        <f>'[4]All Counts'!F721</f>
        <v>1</v>
      </c>
      <c r="C2340">
        <f>'[4]All Counts'!G721</f>
        <v>1</v>
      </c>
      <c r="D2340" s="354"/>
      <c r="E2340" s="347" t="str">
        <f>'[4]All Counts'!P721</f>
        <v>PeMS2016</v>
      </c>
      <c r="F2340" s="347">
        <v>1</v>
      </c>
      <c r="G2340" s="348"/>
      <c r="H2340" s="348"/>
      <c r="I2340" s="348"/>
      <c r="J2340" s="347">
        <f>'[4]All Counts'!M721</f>
        <v>77112.38901353821</v>
      </c>
      <c r="K2340" s="349">
        <f>VLOOKUP(class[[#This Row],[hwycov_id]],flow[[hwycov_id]:[flow_day]],2,FALSE)</f>
        <v>79548.028319999998</v>
      </c>
      <c r="L2340" s="350">
        <f t="shared" si="120"/>
        <v>3.1585577072890114E-2</v>
      </c>
      <c r="M2340" s="351">
        <f t="shared" si="121"/>
        <v>2435.6393064617878</v>
      </c>
      <c r="N2340" s="351">
        <f t="shared" si="122"/>
        <v>5932338.8311816584</v>
      </c>
      <c r="O2340" s="352" t="e">
        <f>VLOOKUP(class[[#This Row],[hwycov_id]],check!$A$2:$P$26,16,FALSE)</f>
        <v>#N/A</v>
      </c>
      <c r="P2340" s="347"/>
      <c r="Q2340" s="352">
        <f>ROUND(class[[#This Row],[count]],-3)</f>
        <v>77000</v>
      </c>
      <c r="R2340" s="349">
        <f>VLOOKUP(class[[#This Row],[count_rd]],caltran!$J$2:$P$182,7,FALSE)</f>
        <v>65351.611111111109</v>
      </c>
      <c r="S2340" s="349">
        <f>VLOOKUP(class[[#This Row],[count_rd]],caltran!$J$2:$P$182,6,FALSE)</f>
        <v>88648.388888888891</v>
      </c>
      <c r="T2340" s="352">
        <f>IF(AND(class[[#This Row],[flow]]&gt;=class[[#This Row],[low]], class[[#This Row],[flow]]&lt;=class[[#This Row],[high]]),1,0)</f>
        <v>1</v>
      </c>
    </row>
    <row r="2341" spans="1:20">
      <c r="A2341" s="347">
        <f>'[4]All Counts'!E722</f>
        <v>474</v>
      </c>
      <c r="B2341" s="347">
        <f>'[4]All Counts'!F722</f>
        <v>1</v>
      </c>
      <c r="C2341">
        <f>'[4]All Counts'!G722</f>
        <v>1</v>
      </c>
      <c r="D2341" s="354"/>
      <c r="E2341" s="347" t="str">
        <f>'[4]All Counts'!P722</f>
        <v>PeMS2016</v>
      </c>
      <c r="F2341" s="347">
        <v>1</v>
      </c>
      <c r="G2341" s="348"/>
      <c r="H2341" s="348"/>
      <c r="I2341" s="348"/>
      <c r="J2341" s="347">
        <f>'[4]All Counts'!M722</f>
        <v>71505.304155983569</v>
      </c>
      <c r="K2341" s="349">
        <f>VLOOKUP(class[[#This Row],[hwycov_id]],flow[[hwycov_id]:[flow_day]],2,FALSE)</f>
        <v>74533.156740000006</v>
      </c>
      <c r="L2341" s="350">
        <f t="shared" si="120"/>
        <v>4.2344447307173239E-2</v>
      </c>
      <c r="M2341" s="351">
        <f t="shared" si="121"/>
        <v>3027.8525840164366</v>
      </c>
      <c r="N2341" s="351">
        <f t="shared" si="122"/>
        <v>9167891.2705350127</v>
      </c>
      <c r="O2341" s="352" t="e">
        <f>VLOOKUP(class[[#This Row],[hwycov_id]],check!$A$2:$P$26,16,FALSE)</f>
        <v>#N/A</v>
      </c>
      <c r="P2341" s="347"/>
      <c r="Q2341" s="352">
        <f>ROUND(class[[#This Row],[count]],-3)</f>
        <v>72000</v>
      </c>
      <c r="R2341" s="349">
        <f>VLOOKUP(class[[#This Row],[count_rd]],caltran!$J$2:$P$182,7,FALSE)</f>
        <v>60544</v>
      </c>
      <c r="S2341" s="349">
        <f>VLOOKUP(class[[#This Row],[count_rd]],caltran!$J$2:$P$182,6,FALSE)</f>
        <v>83456</v>
      </c>
      <c r="T2341" s="352">
        <f>IF(AND(class[[#This Row],[flow]]&gt;=class[[#This Row],[low]], class[[#This Row],[flow]]&lt;=class[[#This Row],[high]]),1,0)</f>
        <v>1</v>
      </c>
    </row>
    <row r="2342" spans="1:20">
      <c r="A2342" s="347">
        <f>'[4]All Counts'!E723</f>
        <v>8057</v>
      </c>
      <c r="B2342" s="347">
        <f>'[4]All Counts'!F723</f>
        <v>1</v>
      </c>
      <c r="C2342">
        <f>'[4]All Counts'!G723</f>
        <v>1</v>
      </c>
      <c r="D2342" s="354"/>
      <c r="E2342" s="347" t="str">
        <f>'[4]All Counts'!P723</f>
        <v>PeMS2016</v>
      </c>
      <c r="F2342" s="347">
        <v>1</v>
      </c>
      <c r="G2342" s="348"/>
      <c r="H2342" s="348"/>
      <c r="I2342" s="348"/>
      <c r="J2342" s="347">
        <f>'[4]All Counts'!M723</f>
        <v>73181.16898665209</v>
      </c>
      <c r="K2342" s="349">
        <f>VLOOKUP(class[[#This Row],[hwycov_id]],flow[[hwycov_id]:[flow_day]],2,FALSE)</f>
        <v>75764.83129799999</v>
      </c>
      <c r="L2342" s="350">
        <f t="shared" si="120"/>
        <v>3.5305015581523991E-2</v>
      </c>
      <c r="M2342" s="351">
        <f t="shared" si="121"/>
        <v>2583.6623113479</v>
      </c>
      <c r="N2342" s="351">
        <f t="shared" si="122"/>
        <v>6675310.9390795724</v>
      </c>
      <c r="O2342" s="352" t="e">
        <f>VLOOKUP(class[[#This Row],[hwycov_id]],check!$A$2:$P$26,16,FALSE)</f>
        <v>#N/A</v>
      </c>
      <c r="P2342" s="347"/>
      <c r="Q2342" s="352">
        <f>ROUND(class[[#This Row],[count]],-3)</f>
        <v>73000</v>
      </c>
      <c r="R2342" s="349">
        <f>VLOOKUP(class[[#This Row],[count_rd]],caltran!$J$2:$P$182,7,FALSE)</f>
        <v>61466</v>
      </c>
      <c r="S2342" s="349">
        <f>VLOOKUP(class[[#This Row],[count_rd]],caltran!$J$2:$P$182,6,FALSE)</f>
        <v>84534</v>
      </c>
      <c r="T2342" s="352">
        <f>IF(AND(class[[#This Row],[flow]]&gt;=class[[#This Row],[low]], class[[#This Row],[flow]]&lt;=class[[#This Row],[high]]),1,0)</f>
        <v>1</v>
      </c>
    </row>
    <row r="2343" spans="1:20">
      <c r="A2343" s="347">
        <f>'[4]All Counts'!E724</f>
        <v>16430</v>
      </c>
      <c r="B2343" s="347">
        <f>'[4]All Counts'!F724</f>
        <v>1</v>
      </c>
      <c r="C2343">
        <f>'[4]All Counts'!G724</f>
        <v>1</v>
      </c>
      <c r="D2343" s="354"/>
      <c r="E2343" s="347" t="str">
        <f>'[4]All Counts'!P724</f>
        <v>PeMS2016</v>
      </c>
      <c r="F2343" s="347">
        <v>1</v>
      </c>
      <c r="G2343" s="348"/>
      <c r="H2343" s="348"/>
      <c r="I2343" s="348"/>
      <c r="J2343" s="347">
        <f>'[4]All Counts'!M724</f>
        <v>57701.97620046611</v>
      </c>
      <c r="K2343" s="349">
        <f>VLOOKUP(class[[#This Row],[hwycov_id]],flow[[hwycov_id]:[flow_day]],2,FALSE)</f>
        <v>57600.631591000005</v>
      </c>
      <c r="L2343" s="350">
        <f t="shared" si="120"/>
        <v>-1.7563455558959884E-3</v>
      </c>
      <c r="M2343" s="351">
        <f t="shared" si="121"/>
        <v>-101.34460946610488</v>
      </c>
      <c r="N2343" s="351">
        <f t="shared" si="122"/>
        <v>10270.729867837315</v>
      </c>
      <c r="O2343" s="352" t="e">
        <f>VLOOKUP(class[[#This Row],[hwycov_id]],check!$A$2:$P$26,16,FALSE)</f>
        <v>#N/A</v>
      </c>
      <c r="P2343" s="347"/>
      <c r="Q2343" s="352">
        <f>ROUND(class[[#This Row],[count]],-3)</f>
        <v>58000</v>
      </c>
      <c r="R2343" s="349">
        <f>VLOOKUP(class[[#This Row],[count_rd]],caltran!$J$2:$P$182,7,FALSE)</f>
        <v>47270</v>
      </c>
      <c r="S2343" s="349">
        <f>VLOOKUP(class[[#This Row],[count_rd]],caltran!$J$2:$P$182,6,FALSE)</f>
        <v>68730</v>
      </c>
      <c r="T2343" s="352">
        <f>IF(AND(class[[#This Row],[flow]]&gt;=class[[#This Row],[low]], class[[#This Row],[flow]]&lt;=class[[#This Row],[high]]),1,0)</f>
        <v>1</v>
      </c>
    </row>
    <row r="2344" spans="1:20">
      <c r="A2344" s="347">
        <f>'[4]All Counts'!E725</f>
        <v>16427</v>
      </c>
      <c r="B2344" s="347">
        <f>'[4]All Counts'!F725</f>
        <v>1</v>
      </c>
      <c r="C2344">
        <f>'[4]All Counts'!G725</f>
        <v>1</v>
      </c>
      <c r="D2344" s="354"/>
      <c r="E2344" s="347" t="str">
        <f>'[4]All Counts'!P725</f>
        <v>Caltran</v>
      </c>
      <c r="F2344" s="347">
        <v>1</v>
      </c>
      <c r="G2344" s="348"/>
      <c r="H2344" s="348"/>
      <c r="I2344" s="348"/>
      <c r="J2344" s="347">
        <f>'[4]All Counts'!M725</f>
        <v>75199</v>
      </c>
      <c r="K2344" s="349">
        <f>VLOOKUP(class[[#This Row],[hwycov_id]],flow[[hwycov_id]:[flow_day]],2,FALSE)</f>
        <v>57600.631591000005</v>
      </c>
      <c r="L2344" s="350">
        <f t="shared" si="120"/>
        <v>-0.23402396852351759</v>
      </c>
      <c r="M2344" s="351">
        <f t="shared" si="121"/>
        <v>-17598.368408999995</v>
      </c>
      <c r="N2344" s="351">
        <f t="shared" si="122"/>
        <v>309702570.658889</v>
      </c>
      <c r="O2344" s="352" t="e">
        <f>VLOOKUP(class[[#This Row],[hwycov_id]],check!$A$2:$P$26,16,FALSE)</f>
        <v>#N/A</v>
      </c>
      <c r="P2344" s="347"/>
      <c r="Q2344" s="352">
        <f>ROUND(class[[#This Row],[count]],-3)</f>
        <v>75000</v>
      </c>
      <c r="R2344" s="349">
        <f>VLOOKUP(class[[#This Row],[count_rd]],caltran!$J$2:$P$182,7,FALSE)</f>
        <v>63450</v>
      </c>
      <c r="S2344" s="349">
        <f>VLOOKUP(class[[#This Row],[count_rd]],caltran!$J$2:$P$182,6,FALSE)</f>
        <v>86550</v>
      </c>
      <c r="T2344" s="352">
        <f>IF(AND(class[[#This Row],[flow]]&gt;=class[[#This Row],[low]], class[[#This Row],[flow]]&lt;=class[[#This Row],[high]]),1,0)</f>
        <v>0</v>
      </c>
    </row>
    <row r="2345" spans="1:20">
      <c r="A2345" s="347">
        <f>'[4]All Counts'!E726</f>
        <v>29183</v>
      </c>
      <c r="B2345" s="347">
        <f>'[4]All Counts'!F726</f>
        <v>1</v>
      </c>
      <c r="C2345">
        <f>'[4]All Counts'!G726</f>
        <v>1</v>
      </c>
      <c r="D2345" s="354"/>
      <c r="E2345" s="347" t="str">
        <f>'[4]All Counts'!P726</f>
        <v>PeMS2016</v>
      </c>
      <c r="F2345" s="347">
        <v>1</v>
      </c>
      <c r="G2345" s="348"/>
      <c r="H2345" s="348"/>
      <c r="I2345" s="348"/>
      <c r="J2345" s="347">
        <f>'[4]All Counts'!M726</f>
        <v>67026.142059944075</v>
      </c>
      <c r="K2345" s="349">
        <f>VLOOKUP(class[[#This Row],[hwycov_id]],flow[[hwycov_id]:[flow_day]],2,FALSE)</f>
        <v>68826.852539</v>
      </c>
      <c r="L2345" s="350">
        <f t="shared" si="120"/>
        <v>2.6865793311593E-2</v>
      </c>
      <c r="M2345" s="351">
        <f t="shared" si="121"/>
        <v>1800.7104790559242</v>
      </c>
      <c r="N2345" s="351">
        <f t="shared" si="122"/>
        <v>3242558.229381816</v>
      </c>
      <c r="O2345" s="352" t="e">
        <f>VLOOKUP(class[[#This Row],[hwycov_id]],check!$A$2:$P$26,16,FALSE)</f>
        <v>#N/A</v>
      </c>
      <c r="P2345" s="347"/>
      <c r="Q2345" s="352">
        <f>ROUND(class[[#This Row],[count]],-3)</f>
        <v>67000</v>
      </c>
      <c r="R2345" s="349">
        <f>VLOOKUP(class[[#This Row],[count_rd]],caltran!$J$2:$P$182,7,FALSE)</f>
        <v>55803.555555555555</v>
      </c>
      <c r="S2345" s="349">
        <f>VLOOKUP(class[[#This Row],[count_rd]],caltran!$J$2:$P$182,6,FALSE)</f>
        <v>78196.444444444453</v>
      </c>
      <c r="T2345" s="352">
        <f>IF(AND(class[[#This Row],[flow]]&gt;=class[[#This Row],[low]], class[[#This Row],[flow]]&lt;=class[[#This Row],[high]]),1,0)</f>
        <v>1</v>
      </c>
    </row>
    <row r="2346" spans="1:20">
      <c r="A2346" s="347">
        <f>'[4]All Counts'!E727</f>
        <v>29183</v>
      </c>
      <c r="B2346" s="347">
        <f>'[4]All Counts'!F727</f>
        <v>1</v>
      </c>
      <c r="C2346">
        <f>'[4]All Counts'!G727</f>
        <v>1</v>
      </c>
      <c r="D2346" s="354"/>
      <c r="E2346" s="347" t="str">
        <f>'[4]All Counts'!P727</f>
        <v>Caltran</v>
      </c>
      <c r="F2346" s="347">
        <v>1</v>
      </c>
      <c r="G2346" s="348"/>
      <c r="H2346" s="348"/>
      <c r="I2346" s="348"/>
      <c r="J2346" s="347">
        <f>'[4]All Counts'!M727</f>
        <v>56540</v>
      </c>
      <c r="K2346" s="349">
        <f>VLOOKUP(class[[#This Row],[hwycov_id]],flow[[hwycov_id]:[flow_day]],2,FALSE)</f>
        <v>68826.852539</v>
      </c>
      <c r="L2346" s="350">
        <f t="shared" si="120"/>
        <v>0.21731256701450308</v>
      </c>
      <c r="M2346" s="351">
        <f t="shared" si="121"/>
        <v>12286.852539</v>
      </c>
      <c r="N2346" s="351">
        <f t="shared" si="122"/>
        <v>150966745.31513074</v>
      </c>
      <c r="O2346" s="352" t="e">
        <f>VLOOKUP(class[[#This Row],[hwycov_id]],check!$A$2:$P$26,16,FALSE)</f>
        <v>#N/A</v>
      </c>
      <c r="P2346" s="347"/>
      <c r="Q2346" s="352">
        <f>ROUND(class[[#This Row],[count]],-3)</f>
        <v>57000</v>
      </c>
      <c r="R2346" s="349">
        <f>VLOOKUP(class[[#This Row],[count_rd]],caltran!$J$2:$P$182,7,FALSE)</f>
        <v>46375.833333333328</v>
      </c>
      <c r="S2346" s="349">
        <f>VLOOKUP(class[[#This Row],[count_rd]],caltran!$J$2:$P$182,6,FALSE)</f>
        <v>67624.166666666672</v>
      </c>
      <c r="T2346" s="352">
        <f>IF(AND(class[[#This Row],[flow]]&gt;=class[[#This Row],[low]], class[[#This Row],[flow]]&lt;=class[[#This Row],[high]]),1,0)</f>
        <v>0</v>
      </c>
    </row>
    <row r="2347" spans="1:20">
      <c r="A2347" s="347">
        <f>'[4]All Counts'!E728</f>
        <v>3207</v>
      </c>
      <c r="B2347" s="347">
        <f>'[4]All Counts'!F728</f>
        <v>1</v>
      </c>
      <c r="C2347">
        <f>'[4]All Counts'!G728</f>
        <v>1</v>
      </c>
      <c r="D2347" s="354"/>
      <c r="E2347" s="347" t="str">
        <f>'[4]All Counts'!P728</f>
        <v>Caltran</v>
      </c>
      <c r="F2347" s="347">
        <v>1</v>
      </c>
      <c r="G2347" s="348"/>
      <c r="H2347" s="348"/>
      <c r="I2347" s="348"/>
      <c r="J2347" s="347">
        <f>'[4]All Counts'!M728</f>
        <v>75792</v>
      </c>
      <c r="K2347" s="349">
        <f>VLOOKUP(class[[#This Row],[hwycov_id]],flow[[hwycov_id]:[flow_day]],2,FALSE)</f>
        <v>77014.148438000004</v>
      </c>
      <c r="L2347" s="350">
        <f t="shared" si="120"/>
        <v>1.6125032166983466E-2</v>
      </c>
      <c r="M2347" s="351">
        <f t="shared" si="121"/>
        <v>1222.1484380000038</v>
      </c>
      <c r="N2347" s="351">
        <f t="shared" si="122"/>
        <v>1493646.8045058493</v>
      </c>
      <c r="O2347" s="352" t="e">
        <f>VLOOKUP(class[[#This Row],[hwycov_id]],check!$A$2:$P$26,16,FALSE)</f>
        <v>#N/A</v>
      </c>
      <c r="P2347" s="347"/>
      <c r="Q2347" s="352">
        <f>ROUND(class[[#This Row],[count]],-3)</f>
        <v>76000</v>
      </c>
      <c r="R2347" s="349">
        <f>VLOOKUP(class[[#This Row],[count_rd]],caltran!$J$2:$P$182,7,FALSE)</f>
        <v>64397.333333333328</v>
      </c>
      <c r="S2347" s="349">
        <f>VLOOKUP(class[[#This Row],[count_rd]],caltran!$J$2:$P$182,6,FALSE)</f>
        <v>87602.666666666672</v>
      </c>
      <c r="T2347" s="352">
        <f>IF(AND(class[[#This Row],[flow]]&gt;=class[[#This Row],[low]], class[[#This Row],[flow]]&lt;=class[[#This Row],[high]]),1,0)</f>
        <v>1</v>
      </c>
    </row>
    <row r="2348" spans="1:20">
      <c r="A2348" s="347">
        <f>'[4]All Counts'!E729</f>
        <v>8839</v>
      </c>
      <c r="B2348" s="347">
        <f>'[4]All Counts'!F729</f>
        <v>1</v>
      </c>
      <c r="C2348">
        <f>'[4]All Counts'!G729</f>
        <v>1</v>
      </c>
      <c r="D2348" s="354"/>
      <c r="E2348" s="347" t="str">
        <f>'[4]All Counts'!P729</f>
        <v>PeMS2016</v>
      </c>
      <c r="F2348" s="347">
        <v>1</v>
      </c>
      <c r="G2348" s="348"/>
      <c r="H2348" s="348"/>
      <c r="I2348" s="348"/>
      <c r="J2348" s="347">
        <f>'[4]All Counts'!M729</f>
        <v>59377.854719940573</v>
      </c>
      <c r="K2348" s="349">
        <f>VLOOKUP(class[[#This Row],[hwycov_id]],flow[[hwycov_id]:[flow_day]],2,FALSE)</f>
        <v>61992.329344999998</v>
      </c>
      <c r="L2348" s="350">
        <f t="shared" si="120"/>
        <v>4.4031139848193623E-2</v>
      </c>
      <c r="M2348" s="351">
        <f t="shared" si="121"/>
        <v>2614.4746250594253</v>
      </c>
      <c r="N2348" s="351">
        <f t="shared" si="122"/>
        <v>6835477.5650796229</v>
      </c>
      <c r="O2348" s="352" t="e">
        <f>VLOOKUP(class[[#This Row],[hwycov_id]],check!$A$2:$P$26,16,FALSE)</f>
        <v>#N/A</v>
      </c>
      <c r="P2348" s="347"/>
      <c r="Q2348" s="352">
        <f>ROUND(class[[#This Row],[count]],-3)</f>
        <v>59000</v>
      </c>
      <c r="R2348" s="349">
        <f>VLOOKUP(class[[#This Row],[count_rd]],caltran!$J$2:$P$182,7,FALSE)</f>
        <v>48232.5</v>
      </c>
      <c r="S2348" s="349">
        <f>VLOOKUP(class[[#This Row],[count_rd]],caltran!$J$2:$P$182,6,FALSE)</f>
        <v>69767.5</v>
      </c>
      <c r="T2348" s="352">
        <f>IF(AND(class[[#This Row],[flow]]&gt;=class[[#This Row],[low]], class[[#This Row],[flow]]&lt;=class[[#This Row],[high]]),1,0)</f>
        <v>1</v>
      </c>
    </row>
    <row r="2349" spans="1:20">
      <c r="A2349" s="347">
        <f>'[4]All Counts'!E730</f>
        <v>8058</v>
      </c>
      <c r="B2349" s="347">
        <f>'[4]All Counts'!F730</f>
        <v>1</v>
      </c>
      <c r="C2349">
        <f>'[4]All Counts'!G730</f>
        <v>1</v>
      </c>
      <c r="D2349" s="354"/>
      <c r="E2349" s="347" t="str">
        <f>'[4]All Counts'!P730</f>
        <v>PeMS2016</v>
      </c>
      <c r="F2349" s="347">
        <v>1</v>
      </c>
      <c r="G2349" s="348"/>
      <c r="H2349" s="348"/>
      <c r="I2349" s="348"/>
      <c r="J2349" s="347">
        <f>'[4]All Counts'!M730</f>
        <v>69572.482515652839</v>
      </c>
      <c r="K2349" s="349">
        <f>VLOOKUP(class[[#This Row],[hwycov_id]],flow[[hwycov_id]:[flow_day]],2,FALSE)</f>
        <v>65438.648192999994</v>
      </c>
      <c r="L2349" s="350">
        <f t="shared" si="120"/>
        <v>-5.9417663035421953E-2</v>
      </c>
      <c r="M2349" s="351">
        <f t="shared" si="121"/>
        <v>-4133.834322652845</v>
      </c>
      <c r="N2349" s="351">
        <f t="shared" si="122"/>
        <v>17088586.207142707</v>
      </c>
      <c r="O2349" s="352" t="e">
        <f>VLOOKUP(class[[#This Row],[hwycov_id]],check!$A$2:$P$26,16,FALSE)</f>
        <v>#N/A</v>
      </c>
      <c r="P2349" s="347"/>
      <c r="Q2349" s="352">
        <f>ROUND(class[[#This Row],[count]],-3)</f>
        <v>70000</v>
      </c>
      <c r="R2349" s="349">
        <f>VLOOKUP(class[[#This Row],[count_rd]],caltran!$J$2:$P$182,7,FALSE)</f>
        <v>58660</v>
      </c>
      <c r="S2349" s="349">
        <f>VLOOKUP(class[[#This Row],[count_rd]],caltran!$J$2:$P$182,6,FALSE)</f>
        <v>81340</v>
      </c>
      <c r="T2349" s="352">
        <f>IF(AND(class[[#This Row],[flow]]&gt;=class[[#This Row],[low]], class[[#This Row],[flow]]&lt;=class[[#This Row],[high]]),1,0)</f>
        <v>1</v>
      </c>
    </row>
    <row r="2350" spans="1:20">
      <c r="A2350" s="347">
        <f>'[4]All Counts'!E731</f>
        <v>8059</v>
      </c>
      <c r="B2350" s="347">
        <f>'[4]All Counts'!F731</f>
        <v>1</v>
      </c>
      <c r="C2350">
        <f>'[4]All Counts'!G731</f>
        <v>1</v>
      </c>
      <c r="D2350" s="354"/>
      <c r="E2350" s="347" t="str">
        <f>'[4]All Counts'!P731</f>
        <v>PeMS2016</v>
      </c>
      <c r="F2350" s="347">
        <v>1</v>
      </c>
      <c r="G2350" s="348"/>
      <c r="H2350" s="348"/>
      <c r="I2350" s="348"/>
      <c r="J2350" s="347">
        <f>'[4]All Counts'!M731</f>
        <v>63451.274563806917</v>
      </c>
      <c r="K2350" s="349">
        <f>VLOOKUP(class[[#This Row],[hwycov_id]],flow[[hwycov_id]:[flow_day]],2,FALSE)</f>
        <v>56943.158691000004</v>
      </c>
      <c r="L2350" s="350">
        <f t="shared" si="120"/>
        <v>-0.10256871776881837</v>
      </c>
      <c r="M2350" s="351">
        <f t="shared" si="121"/>
        <v>-6508.1158728069131</v>
      </c>
      <c r="N2350" s="351">
        <f t="shared" si="122"/>
        <v>42355572.213881291</v>
      </c>
      <c r="O2350" s="352" t="e">
        <f>VLOOKUP(class[[#This Row],[hwycov_id]],check!$A$2:$P$26,16,FALSE)</f>
        <v>#N/A</v>
      </c>
      <c r="P2350" s="347"/>
      <c r="Q2350" s="352">
        <f>ROUND(class[[#This Row],[count]],-3)</f>
        <v>63000</v>
      </c>
      <c r="R2350" s="349">
        <f>VLOOKUP(class[[#This Row],[count_rd]],caltran!$J$2:$P$182,7,FALSE)</f>
        <v>51975</v>
      </c>
      <c r="S2350" s="349">
        <f>VLOOKUP(class[[#This Row],[count_rd]],caltran!$J$2:$P$182,6,FALSE)</f>
        <v>74025</v>
      </c>
      <c r="T2350" s="352">
        <f>IF(AND(class[[#This Row],[flow]]&gt;=class[[#This Row],[low]], class[[#This Row],[flow]]&lt;=class[[#This Row],[high]]),1,0)</f>
        <v>1</v>
      </c>
    </row>
    <row r="2351" spans="1:20">
      <c r="A2351" s="347">
        <f>'[4]All Counts'!E732</f>
        <v>27248</v>
      </c>
      <c r="B2351" s="347">
        <f>'[4]All Counts'!F732</f>
        <v>1</v>
      </c>
      <c r="C2351">
        <f>'[4]All Counts'!G732</f>
        <v>1</v>
      </c>
      <c r="D2351" s="354"/>
      <c r="E2351" s="347" t="str">
        <f>'[4]All Counts'!P732</f>
        <v>PeMS2016</v>
      </c>
      <c r="F2351" s="347">
        <v>1</v>
      </c>
      <c r="G2351" s="348"/>
      <c r="H2351" s="348"/>
      <c r="I2351" s="348"/>
      <c r="J2351" s="347">
        <f>'[4]All Counts'!M732</f>
        <v>52703.897940990712</v>
      </c>
      <c r="K2351" s="349">
        <f>VLOOKUP(class[[#This Row],[hwycov_id]],flow[[hwycov_id]:[flow_day]],2,FALSE)</f>
        <v>51785.512938999993</v>
      </c>
      <c r="L2351" s="350">
        <f t="shared" si="120"/>
        <v>-1.7425371516523791E-2</v>
      </c>
      <c r="M2351" s="351">
        <f t="shared" si="121"/>
        <v>-918.38500199071859</v>
      </c>
      <c r="N2351" s="351">
        <f t="shared" si="122"/>
        <v>843431.01188149222</v>
      </c>
      <c r="O2351" s="352" t="e">
        <f>VLOOKUP(class[[#This Row],[hwycov_id]],check!$A$2:$P$26,16,FALSE)</f>
        <v>#N/A</v>
      </c>
      <c r="P2351" s="347"/>
      <c r="Q2351" s="352">
        <f>ROUND(class[[#This Row],[count]],-3)</f>
        <v>53000</v>
      </c>
      <c r="R2351" s="349">
        <f>VLOOKUP(class[[#This Row],[count_rd]],caltran!$J$2:$P$182,7,FALSE)</f>
        <v>42665</v>
      </c>
      <c r="S2351" s="349">
        <f>VLOOKUP(class[[#This Row],[count_rd]],caltran!$J$2:$P$182,6,FALSE)</f>
        <v>63335</v>
      </c>
      <c r="T2351" s="352">
        <f>IF(AND(class[[#This Row],[flow]]&gt;=class[[#This Row],[low]], class[[#This Row],[flow]]&lt;=class[[#This Row],[high]]),1,0)</f>
        <v>1</v>
      </c>
    </row>
    <row r="2352" spans="1:20">
      <c r="A2352" s="347">
        <f>'[4]All Counts'!E733</f>
        <v>28849</v>
      </c>
      <c r="B2352" s="347">
        <f>'[4]All Counts'!F733</f>
        <v>1</v>
      </c>
      <c r="C2352">
        <f>'[4]All Counts'!G733</f>
        <v>1</v>
      </c>
      <c r="D2352" s="354"/>
      <c r="E2352" s="347" t="str">
        <f>'[4]All Counts'!P733</f>
        <v>PeMS2016</v>
      </c>
      <c r="F2352" s="347">
        <v>1</v>
      </c>
      <c r="G2352" s="348"/>
      <c r="H2352" s="348"/>
      <c r="I2352" s="348"/>
      <c r="J2352" s="347">
        <f>'[4]All Counts'!M733</f>
        <v>62492.962948733533</v>
      </c>
      <c r="K2352" s="349">
        <f>VLOOKUP(class[[#This Row],[hwycov_id]],flow[[hwycov_id]:[flow_day]],2,FALSE)</f>
        <v>57962.537353</v>
      </c>
      <c r="L2352" s="350">
        <f t="shared" si="120"/>
        <v>-7.2494971945082809E-2</v>
      </c>
      <c r="M2352" s="351">
        <f t="shared" si="121"/>
        <v>-4530.4255957335336</v>
      </c>
      <c r="N2352" s="351">
        <f t="shared" si="122"/>
        <v>20524756.078477543</v>
      </c>
      <c r="O2352" s="352" t="e">
        <f>VLOOKUP(class[[#This Row],[hwycov_id]],check!$A$2:$P$26,16,FALSE)</f>
        <v>#N/A</v>
      </c>
      <c r="P2352" s="347"/>
      <c r="Q2352" s="352">
        <f>ROUND(class[[#This Row],[count]],-3)</f>
        <v>62000</v>
      </c>
      <c r="R2352" s="349">
        <f>VLOOKUP(class[[#This Row],[count_rd]],caltran!$J$2:$P$182,7,FALSE)</f>
        <v>51063.888888888883</v>
      </c>
      <c r="S2352" s="349">
        <f>VLOOKUP(class[[#This Row],[count_rd]],caltran!$J$2:$P$182,6,FALSE)</f>
        <v>72936.111111111109</v>
      </c>
      <c r="T2352" s="352">
        <f>IF(AND(class[[#This Row],[flow]]&gt;=class[[#This Row],[low]], class[[#This Row],[flow]]&lt;=class[[#This Row],[high]]),1,0)</f>
        <v>1</v>
      </c>
    </row>
    <row r="2353" spans="1:20">
      <c r="A2353" s="347">
        <f>'[4]All Counts'!E734</f>
        <v>16564</v>
      </c>
      <c r="B2353" s="347">
        <f>'[4]All Counts'!F734</f>
        <v>1</v>
      </c>
      <c r="C2353">
        <f>'[4]All Counts'!G734</f>
        <v>1</v>
      </c>
      <c r="D2353" s="354"/>
      <c r="E2353" s="347" t="str">
        <f>'[4]All Counts'!P734</f>
        <v>PeMS2016</v>
      </c>
      <c r="F2353" s="347">
        <v>1</v>
      </c>
      <c r="G2353" s="348"/>
      <c r="H2353" s="348"/>
      <c r="I2353" s="348"/>
      <c r="J2353" s="347">
        <f>'[4]All Counts'!M734</f>
        <v>57525.731821030851</v>
      </c>
      <c r="K2353" s="349">
        <f>VLOOKUP(class[[#This Row],[hwycov_id]],flow[[hwycov_id]:[flow_day]],2,FALSE)</f>
        <v>51221.262940000001</v>
      </c>
      <c r="L2353" s="350">
        <f t="shared" ref="L2353:L2384" si="123">K2353/J2353-1</f>
        <v>-0.10959389270604636</v>
      </c>
      <c r="M2353" s="351">
        <f t="shared" ref="M2353:M2384" si="124">K2353-J2353</f>
        <v>-6304.4688810308508</v>
      </c>
      <c r="N2353" s="351">
        <f t="shared" ref="N2353:N2384" si="125">POWER(M2353,2)</f>
        <v>39746327.871886387</v>
      </c>
      <c r="O2353" s="352">
        <f>VLOOKUP(class[[#This Row],[hwycov_id]],check!$A$2:$P$26,16,FALSE)</f>
        <v>1</v>
      </c>
      <c r="P2353" s="347"/>
      <c r="Q2353" s="352">
        <f>ROUND(class[[#This Row],[count]],-3)</f>
        <v>58000</v>
      </c>
      <c r="R2353" s="349">
        <f>VLOOKUP(class[[#This Row],[count_rd]],caltran!$J$2:$P$182,7,FALSE)</f>
        <v>47270</v>
      </c>
      <c r="S2353" s="349">
        <f>VLOOKUP(class[[#This Row],[count_rd]],caltran!$J$2:$P$182,6,FALSE)</f>
        <v>68730</v>
      </c>
      <c r="T2353" s="352">
        <f>IF(AND(class[[#This Row],[flow]]&gt;=class[[#This Row],[low]], class[[#This Row],[flow]]&lt;=class[[#This Row],[high]]),1,0)</f>
        <v>1</v>
      </c>
    </row>
    <row r="2354" spans="1:20">
      <c r="A2354" s="347">
        <f>'[4]All Counts'!E735</f>
        <v>12579</v>
      </c>
      <c r="B2354" s="347">
        <f>'[4]All Counts'!F735</f>
        <v>1</v>
      </c>
      <c r="C2354">
        <f>'[4]All Counts'!G735</f>
        <v>1</v>
      </c>
      <c r="D2354" s="354"/>
      <c r="E2354" s="347" t="str">
        <f>'[4]All Counts'!P735</f>
        <v>PeMS2016</v>
      </c>
      <c r="F2354" s="347">
        <v>1</v>
      </c>
      <c r="G2354" s="348"/>
      <c r="H2354" s="348"/>
      <c r="I2354" s="348"/>
      <c r="J2354" s="347">
        <f>'[4]All Counts'!M735</f>
        <v>62787.728633364153</v>
      </c>
      <c r="K2354" s="349">
        <f>VLOOKUP(class[[#This Row],[hwycov_id]],flow[[hwycov_id]:[flow_day]],2,FALSE)</f>
        <v>53972.122315000001</v>
      </c>
      <c r="L2354" s="350">
        <f t="shared" si="123"/>
        <v>-0.14040333215174972</v>
      </c>
      <c r="M2354" s="351">
        <f t="shared" si="124"/>
        <v>-8815.6063183641527</v>
      </c>
      <c r="N2354" s="351">
        <f t="shared" si="125"/>
        <v>77714914.760381967</v>
      </c>
      <c r="O2354" s="352" t="e">
        <f>VLOOKUP(class[[#This Row],[hwycov_id]],check!$A$2:$P$26,16,FALSE)</f>
        <v>#N/A</v>
      </c>
      <c r="P2354" s="347"/>
      <c r="Q2354" s="352">
        <f>ROUND(class[[#This Row],[count]],-3)</f>
        <v>63000</v>
      </c>
      <c r="R2354" s="349">
        <f>VLOOKUP(class[[#This Row],[count_rd]],caltran!$J$2:$P$182,7,FALSE)</f>
        <v>51975</v>
      </c>
      <c r="S2354" s="349">
        <f>VLOOKUP(class[[#This Row],[count_rd]],caltran!$J$2:$P$182,6,FALSE)</f>
        <v>74025</v>
      </c>
      <c r="T2354" s="352">
        <f>IF(AND(class[[#This Row],[flow]]&gt;=class[[#This Row],[low]], class[[#This Row],[flow]]&lt;=class[[#This Row],[high]]),1,0)</f>
        <v>1</v>
      </c>
    </row>
    <row r="2355" spans="1:20">
      <c r="A2355" s="347">
        <f>'[4]All Counts'!E736</f>
        <v>12571</v>
      </c>
      <c r="B2355" s="347">
        <f>'[4]All Counts'!F736</f>
        <v>1</v>
      </c>
      <c r="C2355">
        <f>'[4]All Counts'!G736</f>
        <v>1</v>
      </c>
      <c r="D2355" s="354"/>
      <c r="E2355" s="347" t="str">
        <f>'[4]All Counts'!P736</f>
        <v>Caltran</v>
      </c>
      <c r="F2355" s="347">
        <v>1</v>
      </c>
      <c r="G2355" s="348"/>
      <c r="H2355" s="348"/>
      <c r="I2355" s="348"/>
      <c r="J2355" s="347">
        <f>'[4]All Counts'!M736</f>
        <v>71153</v>
      </c>
      <c r="K2355" s="349">
        <f>VLOOKUP(class[[#This Row],[hwycov_id]],flow[[hwycov_id]:[flow_day]],2,FALSE)</f>
        <v>62783.97754</v>
      </c>
      <c r="L2355" s="350">
        <f t="shared" si="123"/>
        <v>-0.11762009275785978</v>
      </c>
      <c r="M2355" s="351">
        <f t="shared" si="124"/>
        <v>-8369.0224600000001</v>
      </c>
      <c r="N2355" s="351">
        <f t="shared" si="125"/>
        <v>70040536.935984448</v>
      </c>
      <c r="O2355" s="352" t="e">
        <f>VLOOKUP(class[[#This Row],[hwycov_id]],check!$A$2:$P$26,16,FALSE)</f>
        <v>#N/A</v>
      </c>
      <c r="P2355" s="347"/>
      <c r="Q2355" s="352">
        <f>ROUND(class[[#This Row],[count]],-3)</f>
        <v>71000</v>
      </c>
      <c r="R2355" s="349">
        <f>VLOOKUP(class[[#This Row],[count_rd]],caltran!$J$2:$P$182,7,FALSE)</f>
        <v>59592.666666666664</v>
      </c>
      <c r="S2355" s="349">
        <f>VLOOKUP(class[[#This Row],[count_rd]],caltran!$J$2:$P$182,6,FALSE)</f>
        <v>82407.333333333343</v>
      </c>
      <c r="T2355" s="352">
        <f>IF(AND(class[[#This Row],[flow]]&gt;=class[[#This Row],[low]], class[[#This Row],[flow]]&lt;=class[[#This Row],[high]]),1,0)</f>
        <v>1</v>
      </c>
    </row>
    <row r="2356" spans="1:20">
      <c r="A2356" s="347">
        <f>'[4]All Counts'!E737</f>
        <v>28540</v>
      </c>
      <c r="B2356" s="347">
        <f>'[4]All Counts'!F737</f>
        <v>1</v>
      </c>
      <c r="C2356">
        <f>'[4]All Counts'!G737</f>
        <v>1</v>
      </c>
      <c r="D2356" s="354"/>
      <c r="E2356" s="347" t="str">
        <f>'[4]All Counts'!P737</f>
        <v>PeMS2016</v>
      </c>
      <c r="F2356" s="347">
        <v>1</v>
      </c>
      <c r="G2356" s="348"/>
      <c r="H2356" s="348"/>
      <c r="I2356" s="348"/>
      <c r="J2356" s="347">
        <f>'[4]All Counts'!M737</f>
        <v>55363.546588835547</v>
      </c>
      <c r="K2356" s="349">
        <f>VLOOKUP(class[[#This Row],[hwycov_id]],flow[[hwycov_id]:[flow_day]],2,FALSE)</f>
        <v>50869.631836</v>
      </c>
      <c r="L2356" s="350">
        <f t="shared" si="123"/>
        <v>-8.1171005647636352E-2</v>
      </c>
      <c r="M2356" s="351">
        <f t="shared" si="124"/>
        <v>-4493.9147528355461</v>
      </c>
      <c r="N2356" s="351">
        <f t="shared" si="125"/>
        <v>20195269.805752967</v>
      </c>
      <c r="O2356" s="352" t="e">
        <f>VLOOKUP(class[[#This Row],[hwycov_id]],check!$A$2:$P$26,16,FALSE)</f>
        <v>#N/A</v>
      </c>
      <c r="P2356" s="347"/>
      <c r="Q2356" s="352">
        <f>ROUND(class[[#This Row],[count]],-3)</f>
        <v>55000</v>
      </c>
      <c r="R2356" s="349">
        <f>VLOOKUP(class[[#This Row],[count_rd]],caltran!$J$2:$P$182,7,FALSE)</f>
        <v>44550</v>
      </c>
      <c r="S2356" s="349">
        <f>VLOOKUP(class[[#This Row],[count_rd]],caltran!$J$2:$P$182,6,FALSE)</f>
        <v>65450</v>
      </c>
      <c r="T2356" s="352">
        <f>IF(AND(class[[#This Row],[flow]]&gt;=class[[#This Row],[low]], class[[#This Row],[flow]]&lt;=class[[#This Row],[high]]),1,0)</f>
        <v>1</v>
      </c>
    </row>
    <row r="2357" spans="1:20">
      <c r="A2357" s="347">
        <f>'[4]All Counts'!E738</f>
        <v>27543</v>
      </c>
      <c r="B2357" s="347">
        <f>'[4]All Counts'!F738</f>
        <v>1</v>
      </c>
      <c r="C2357">
        <f>'[4]All Counts'!G738</f>
        <v>1</v>
      </c>
      <c r="D2357" s="354"/>
      <c r="E2357" s="347" t="str">
        <f>'[4]All Counts'!P738</f>
        <v>Caltran</v>
      </c>
      <c r="F2357" s="347">
        <v>1</v>
      </c>
      <c r="G2357" s="348"/>
      <c r="H2357" s="348"/>
      <c r="I2357" s="348"/>
      <c r="J2357" s="347">
        <f>'[4]All Counts'!M738</f>
        <v>65262</v>
      </c>
      <c r="K2357" s="349">
        <f>VLOOKUP(class[[#This Row],[hwycov_id]],flow[[hwycov_id]:[flow_day]],2,FALSE)</f>
        <v>57541.171875</v>
      </c>
      <c r="L2357" s="350">
        <f t="shared" si="123"/>
        <v>-0.11830511055438075</v>
      </c>
      <c r="M2357" s="351">
        <f t="shared" si="124"/>
        <v>-7720.828125</v>
      </c>
      <c r="N2357" s="351">
        <f t="shared" si="125"/>
        <v>59611186.935791016</v>
      </c>
      <c r="O2357" s="352" t="e">
        <f>VLOOKUP(class[[#This Row],[hwycov_id]],check!$A$2:$P$26,16,FALSE)</f>
        <v>#N/A</v>
      </c>
      <c r="P2357" s="347"/>
      <c r="Q2357" s="352">
        <f>ROUND(class[[#This Row],[count]],-3)</f>
        <v>65000</v>
      </c>
      <c r="R2357" s="349">
        <f>VLOOKUP(class[[#This Row],[count_rd]],caltran!$J$2:$P$182,7,FALSE)</f>
        <v>53950</v>
      </c>
      <c r="S2357" s="349">
        <f>VLOOKUP(class[[#This Row],[count_rd]],caltran!$J$2:$P$182,6,FALSE)</f>
        <v>76050</v>
      </c>
      <c r="T2357" s="352">
        <f>IF(AND(class[[#This Row],[flow]]&gt;=class[[#This Row],[low]], class[[#This Row],[flow]]&lt;=class[[#This Row],[high]]),1,0)</f>
        <v>1</v>
      </c>
    </row>
    <row r="2358" spans="1:20">
      <c r="A2358" s="347">
        <f>'[4]All Counts'!E739</f>
        <v>28534</v>
      </c>
      <c r="B2358" s="347">
        <f>'[4]All Counts'!F739</f>
        <v>1</v>
      </c>
      <c r="C2358">
        <f>'[4]All Counts'!G739</f>
        <v>1</v>
      </c>
      <c r="D2358" s="354"/>
      <c r="E2358" s="347" t="str">
        <f>'[4]All Counts'!P739</f>
        <v>PeMS2016</v>
      </c>
      <c r="F2358" s="347">
        <v>1</v>
      </c>
      <c r="G2358" s="348"/>
      <c r="H2358" s="348"/>
      <c r="I2358" s="348"/>
      <c r="J2358" s="347">
        <f>'[4]All Counts'!M739</f>
        <v>57358.989998718673</v>
      </c>
      <c r="K2358" s="349">
        <f>VLOOKUP(class[[#This Row],[hwycov_id]],flow[[hwycov_id]:[flow_day]],2,FALSE)</f>
        <v>52687.504883000001</v>
      </c>
      <c r="L2358" s="350">
        <f t="shared" si="123"/>
        <v>-8.1442945836790792E-2</v>
      </c>
      <c r="M2358" s="351">
        <f t="shared" si="124"/>
        <v>-4671.4851157186713</v>
      </c>
      <c r="N2358" s="351">
        <f t="shared" si="125"/>
        <v>21822773.186381087</v>
      </c>
      <c r="O2358" s="352" t="e">
        <f>VLOOKUP(class[[#This Row],[hwycov_id]],check!$A$2:$P$26,16,FALSE)</f>
        <v>#N/A</v>
      </c>
      <c r="P2358" s="347"/>
      <c r="Q2358" s="352">
        <f>ROUND(class[[#This Row],[count]],-3)</f>
        <v>57000</v>
      </c>
      <c r="R2358" s="349">
        <f>VLOOKUP(class[[#This Row],[count_rd]],caltran!$J$2:$P$182,7,FALSE)</f>
        <v>46375.833333333328</v>
      </c>
      <c r="S2358" s="349">
        <f>VLOOKUP(class[[#This Row],[count_rd]],caltran!$J$2:$P$182,6,FALSE)</f>
        <v>67624.166666666672</v>
      </c>
      <c r="T2358" s="352">
        <f>IF(AND(class[[#This Row],[flow]]&gt;=class[[#This Row],[low]], class[[#This Row],[flow]]&lt;=class[[#This Row],[high]]),1,0)</f>
        <v>1</v>
      </c>
    </row>
    <row r="2359" spans="1:20">
      <c r="A2359" s="347">
        <f>'[4]All Counts'!E740</f>
        <v>12547</v>
      </c>
      <c r="B2359" s="347">
        <f>'[4]All Counts'!F740</f>
        <v>1</v>
      </c>
      <c r="C2359">
        <f>'[4]All Counts'!G740</f>
        <v>1</v>
      </c>
      <c r="D2359" s="354"/>
      <c r="E2359" s="347" t="str">
        <f>'[4]All Counts'!P740</f>
        <v>PeMS2016</v>
      </c>
      <c r="F2359" s="347">
        <v>1</v>
      </c>
      <c r="G2359" s="348"/>
      <c r="H2359" s="348"/>
      <c r="I2359" s="348"/>
      <c r="J2359" s="347">
        <f>'[4]All Counts'!M740</f>
        <v>53689.739390005372</v>
      </c>
      <c r="K2359" s="349">
        <f>VLOOKUP(class[[#This Row],[hwycov_id]],flow[[hwycov_id]:[flow_day]],2,FALSE)</f>
        <v>55984.439939999989</v>
      </c>
      <c r="L2359" s="350">
        <f t="shared" si="123"/>
        <v>4.2740020273255297E-2</v>
      </c>
      <c r="M2359" s="351">
        <f t="shared" si="124"/>
        <v>2294.7005499946172</v>
      </c>
      <c r="N2359" s="351">
        <f t="shared" si="125"/>
        <v>5265650.6141455984</v>
      </c>
      <c r="O2359" s="352" t="e">
        <f>VLOOKUP(class[[#This Row],[hwycov_id]],check!$A$2:$P$26,16,FALSE)</f>
        <v>#N/A</v>
      </c>
      <c r="P2359" s="347"/>
      <c r="Q2359" s="352">
        <f>ROUND(class[[#This Row],[count]],-3)</f>
        <v>54000</v>
      </c>
      <c r="R2359" s="349">
        <f>VLOOKUP(class[[#This Row],[count_rd]],caltran!$J$2:$P$182,7,FALSE)</f>
        <v>43605</v>
      </c>
      <c r="S2359" s="349">
        <f>VLOOKUP(class[[#This Row],[count_rd]],caltran!$J$2:$P$182,6,FALSE)</f>
        <v>64394.999999999993</v>
      </c>
      <c r="T2359" s="352">
        <f>IF(AND(class[[#This Row],[flow]]&gt;=class[[#This Row],[low]], class[[#This Row],[flow]]&lt;=class[[#This Row],[high]]),1,0)</f>
        <v>1</v>
      </c>
    </row>
    <row r="2360" spans="1:20">
      <c r="A2360" s="347">
        <f>'[4]All Counts'!E741</f>
        <v>27737</v>
      </c>
      <c r="B2360" s="347">
        <f>'[4]All Counts'!F741</f>
        <v>1</v>
      </c>
      <c r="C2360">
        <f>'[4]All Counts'!G741</f>
        <v>1</v>
      </c>
      <c r="D2360" s="354"/>
      <c r="E2360" s="347" t="str">
        <f>'[4]All Counts'!P741</f>
        <v>PeMS2016</v>
      </c>
      <c r="F2360" s="347">
        <v>1</v>
      </c>
      <c r="G2360" s="348"/>
      <c r="H2360" s="348"/>
      <c r="I2360" s="348"/>
      <c r="J2360" s="347">
        <f>'[4]All Counts'!M741</f>
        <v>40671.339067161818</v>
      </c>
      <c r="K2360" s="349">
        <f>VLOOKUP(class[[#This Row],[hwycov_id]],flow[[hwycov_id]:[flow_day]],2,FALSE)</f>
        <v>47859.099610000005</v>
      </c>
      <c r="L2360" s="350">
        <f t="shared" si="123"/>
        <v>0.17672790490052015</v>
      </c>
      <c r="M2360" s="351">
        <f t="shared" si="124"/>
        <v>7187.7605428381867</v>
      </c>
      <c r="N2360" s="351">
        <f t="shared" si="125"/>
        <v>51663901.621181503</v>
      </c>
      <c r="O2360" s="352" t="e">
        <f>VLOOKUP(class[[#This Row],[hwycov_id]],check!$A$2:$P$26,16,FALSE)</f>
        <v>#N/A</v>
      </c>
      <c r="P2360" s="347"/>
      <c r="Q2360" s="352">
        <f>ROUND(class[[#This Row],[count]],-3)</f>
        <v>41000</v>
      </c>
      <c r="R2360" s="349">
        <f>VLOOKUP(class[[#This Row],[count_rd]],caltran!$J$2:$P$182,7,FALSE)</f>
        <v>32089.333333333332</v>
      </c>
      <c r="S2360" s="349">
        <f>VLOOKUP(class[[#This Row],[count_rd]],caltran!$J$2:$P$182,6,FALSE)</f>
        <v>49910.666666666672</v>
      </c>
      <c r="T2360" s="352">
        <f>IF(AND(class[[#This Row],[flow]]&gt;=class[[#This Row],[low]], class[[#This Row],[flow]]&lt;=class[[#This Row],[high]]),1,0)</f>
        <v>1</v>
      </c>
    </row>
    <row r="2361" spans="1:20">
      <c r="A2361" s="347">
        <f>'[4]All Counts'!E742</f>
        <v>27855</v>
      </c>
      <c r="B2361" s="347">
        <f>'[4]All Counts'!F742</f>
        <v>1</v>
      </c>
      <c r="C2361">
        <f>'[4]All Counts'!G742</f>
        <v>1</v>
      </c>
      <c r="D2361" s="354"/>
      <c r="E2361" s="347" t="str">
        <f>'[4]All Counts'!P742</f>
        <v>Caltran</v>
      </c>
      <c r="F2361" s="347">
        <v>1</v>
      </c>
      <c r="G2361" s="348"/>
      <c r="H2361" s="348"/>
      <c r="I2361" s="348"/>
      <c r="J2361" s="347">
        <f>'[4]All Counts'!M742</f>
        <v>29656</v>
      </c>
      <c r="K2361" s="349">
        <f>VLOOKUP(class[[#This Row],[hwycov_id]],flow[[hwycov_id]:[flow_day]],2,FALSE)</f>
        <v>26342.417907999999</v>
      </c>
      <c r="L2361" s="350">
        <f t="shared" si="123"/>
        <v>-0.11173395238737527</v>
      </c>
      <c r="M2361" s="351">
        <f t="shared" si="124"/>
        <v>-3313.5820920000006</v>
      </c>
      <c r="N2361" s="351">
        <f t="shared" si="125"/>
        <v>10979826.280423101</v>
      </c>
      <c r="O2361" s="352" t="e">
        <f>VLOOKUP(class[[#This Row],[hwycov_id]],check!$A$2:$P$26,16,FALSE)</f>
        <v>#N/A</v>
      </c>
      <c r="P2361" s="347"/>
      <c r="Q2361" s="352">
        <f>ROUND(class[[#This Row],[count]],-3)</f>
        <v>30000</v>
      </c>
      <c r="R2361" s="349">
        <f>VLOOKUP(class[[#This Row],[count_rd]],caltran!$J$2:$P$182,7,FALSE)</f>
        <v>22770</v>
      </c>
      <c r="S2361" s="349">
        <f>VLOOKUP(class[[#This Row],[count_rd]],caltran!$J$2:$P$182,6,FALSE)</f>
        <v>37230</v>
      </c>
      <c r="T2361" s="352">
        <f>IF(AND(class[[#This Row],[flow]]&gt;=class[[#This Row],[low]], class[[#This Row],[flow]]&lt;=class[[#This Row],[high]]),1,0)</f>
        <v>1</v>
      </c>
    </row>
    <row r="2362" spans="1:20">
      <c r="A2362" s="347">
        <f>'[4]All Counts'!E743</f>
        <v>27720</v>
      </c>
      <c r="B2362" s="347">
        <f>'[4]All Counts'!F743</f>
        <v>1</v>
      </c>
      <c r="C2362">
        <f>'[4]All Counts'!G743</f>
        <v>1</v>
      </c>
      <c r="D2362" s="354"/>
      <c r="E2362" s="347" t="str">
        <f>'[4]All Counts'!P743</f>
        <v>Caltran</v>
      </c>
      <c r="F2362" s="347">
        <v>1</v>
      </c>
      <c r="G2362" s="348"/>
      <c r="H2362" s="348"/>
      <c r="I2362" s="348"/>
      <c r="J2362" s="347">
        <f>'[4]All Counts'!M743</f>
        <v>29091</v>
      </c>
      <c r="K2362" s="349">
        <f>VLOOKUP(class[[#This Row],[hwycov_id]],flow[[hwycov_id]:[flow_day]],2,FALSE)</f>
        <v>42581.399412999992</v>
      </c>
      <c r="L2362" s="350">
        <f t="shared" si="123"/>
        <v>0.46373103066240384</v>
      </c>
      <c r="M2362" s="351">
        <f t="shared" si="124"/>
        <v>13490.399412999992</v>
      </c>
      <c r="N2362" s="351">
        <f t="shared" si="125"/>
        <v>181990876.32227051</v>
      </c>
      <c r="O2362" s="352" t="e">
        <f>VLOOKUP(class[[#This Row],[hwycov_id]],check!$A$2:$P$26,16,FALSE)</f>
        <v>#N/A</v>
      </c>
      <c r="P2362" s="347"/>
      <c r="Q2362" s="352">
        <f>ROUND(class[[#This Row],[count]],-3)</f>
        <v>29000</v>
      </c>
      <c r="R2362" s="349">
        <f>VLOOKUP(class[[#This Row],[count_rd]],caltran!$J$2:$P$182,7,FALSE)</f>
        <v>21924</v>
      </c>
      <c r="S2362" s="349">
        <f>VLOOKUP(class[[#This Row],[count_rd]],caltran!$J$2:$P$182,6,FALSE)</f>
        <v>36076</v>
      </c>
      <c r="T2362" s="352">
        <f>IF(AND(class[[#This Row],[flow]]&gt;=class[[#This Row],[low]], class[[#This Row],[flow]]&lt;=class[[#This Row],[high]]),1,0)</f>
        <v>0</v>
      </c>
    </row>
    <row r="2363" spans="1:20">
      <c r="A2363" s="347">
        <f>'[4]All Counts'!E744</f>
        <v>9953</v>
      </c>
      <c r="B2363" s="347">
        <f>'[4]All Counts'!F744</f>
        <v>1</v>
      </c>
      <c r="C2363">
        <f>'[4]All Counts'!G744</f>
        <v>1</v>
      </c>
      <c r="D2363" s="354"/>
      <c r="E2363" s="347" t="str">
        <f>'[4]All Counts'!P744</f>
        <v>PeMS2016</v>
      </c>
      <c r="F2363" s="347">
        <v>1</v>
      </c>
      <c r="G2363" s="348"/>
      <c r="H2363" s="348"/>
      <c r="I2363" s="348"/>
      <c r="J2363" s="347">
        <f>'[4]All Counts'!M744</f>
        <v>29381</v>
      </c>
      <c r="K2363" s="349">
        <f>VLOOKUP(class[[#This Row],[hwycov_id]],flow[[hwycov_id]:[flow_day]],2,FALSE)</f>
        <v>35245.611329000007</v>
      </c>
      <c r="L2363" s="350">
        <f t="shared" si="123"/>
        <v>0.19960557261495548</v>
      </c>
      <c r="M2363" s="351">
        <f t="shared" si="124"/>
        <v>5864.6113290000067</v>
      </c>
      <c r="N2363" s="351">
        <f t="shared" si="125"/>
        <v>34393666.040235221</v>
      </c>
      <c r="O2363" s="352" t="e">
        <f>VLOOKUP(class[[#This Row],[hwycov_id]],check!$A$2:$P$26,16,FALSE)</f>
        <v>#N/A</v>
      </c>
      <c r="P2363" s="347"/>
      <c r="Q2363" s="352">
        <f>ROUND(class[[#This Row],[count]],-3)</f>
        <v>29000</v>
      </c>
      <c r="R2363" s="349">
        <f>VLOOKUP(class[[#This Row],[count_rd]],caltran!$J$2:$P$182,7,FALSE)</f>
        <v>21924</v>
      </c>
      <c r="S2363" s="349">
        <f>VLOOKUP(class[[#This Row],[count_rd]],caltran!$J$2:$P$182,6,FALSE)</f>
        <v>36076</v>
      </c>
      <c r="T2363" s="352">
        <f>IF(AND(class[[#This Row],[flow]]&gt;=class[[#This Row],[low]], class[[#This Row],[flow]]&lt;=class[[#This Row],[high]]),1,0)</f>
        <v>1</v>
      </c>
    </row>
    <row r="2364" spans="1:20">
      <c r="A2364" s="347">
        <f>'[4]All Counts'!E745</f>
        <v>9903</v>
      </c>
      <c r="B2364" s="347">
        <f>'[4]All Counts'!F745</f>
        <v>1</v>
      </c>
      <c r="C2364">
        <f>'[4]All Counts'!G745</f>
        <v>1</v>
      </c>
      <c r="D2364" s="354"/>
      <c r="E2364" s="347" t="str">
        <f>'[4]All Counts'!P745</f>
        <v>Caltran</v>
      </c>
      <c r="F2364" s="347">
        <v>1</v>
      </c>
      <c r="G2364" s="348"/>
      <c r="H2364" s="348"/>
      <c r="I2364" s="348"/>
      <c r="J2364" s="347">
        <f>'[4]All Counts'!M745</f>
        <v>40484</v>
      </c>
      <c r="K2364" s="349">
        <f>VLOOKUP(class[[#This Row],[hwycov_id]],flow[[hwycov_id]:[flow_day]],2,FALSE)</f>
        <v>52461.669190000001</v>
      </c>
      <c r="L2364" s="350">
        <f t="shared" si="123"/>
        <v>0.29586180194644807</v>
      </c>
      <c r="M2364" s="351">
        <f t="shared" si="124"/>
        <v>11977.669190000001</v>
      </c>
      <c r="N2364" s="351">
        <f t="shared" si="125"/>
        <v>143464559.22507527</v>
      </c>
      <c r="O2364" s="352" t="e">
        <f>VLOOKUP(class[[#This Row],[hwycov_id]],check!$A$2:$P$26,16,FALSE)</f>
        <v>#N/A</v>
      </c>
      <c r="P2364" s="347"/>
      <c r="Q2364" s="352">
        <f>ROUND(class[[#This Row],[count]],-3)</f>
        <v>40000</v>
      </c>
      <c r="R2364" s="349">
        <f>VLOOKUP(class[[#This Row],[count_rd]],caltran!$J$2:$P$182,7,FALSE)</f>
        <v>31240</v>
      </c>
      <c r="S2364" s="349">
        <f>VLOOKUP(class[[#This Row],[count_rd]],caltran!$J$2:$P$182,6,FALSE)</f>
        <v>48760</v>
      </c>
      <c r="T2364" s="352">
        <f>IF(AND(class[[#This Row],[flow]]&gt;=class[[#This Row],[low]], class[[#This Row],[flow]]&lt;=class[[#This Row],[high]]),1,0)</f>
        <v>0</v>
      </c>
    </row>
    <row r="2365" spans="1:20">
      <c r="A2365" s="347">
        <f>'[4]All Counts'!E746</f>
        <v>10003</v>
      </c>
      <c r="B2365" s="347">
        <f>'[4]All Counts'!F746</f>
        <v>1</v>
      </c>
      <c r="C2365">
        <f>'[4]All Counts'!G746</f>
        <v>1</v>
      </c>
      <c r="D2365" s="354"/>
      <c r="E2365" s="347" t="str">
        <f>'[4]All Counts'!P746</f>
        <v>Caltran</v>
      </c>
      <c r="F2365" s="347">
        <v>1</v>
      </c>
      <c r="G2365" s="348"/>
      <c r="H2365" s="348"/>
      <c r="I2365" s="348"/>
      <c r="J2365" s="347">
        <f>'[4]All Counts'!M746</f>
        <v>19207</v>
      </c>
      <c r="K2365" s="349">
        <f>VLOOKUP(class[[#This Row],[hwycov_id]],flow[[hwycov_id]:[flow_day]],2,FALSE)</f>
        <v>32476.090576000002</v>
      </c>
      <c r="L2365" s="350">
        <f t="shared" si="123"/>
        <v>0.69084659634508272</v>
      </c>
      <c r="M2365" s="351">
        <f t="shared" si="124"/>
        <v>13269.090576000002</v>
      </c>
      <c r="N2365" s="351">
        <f t="shared" si="125"/>
        <v>176068764.71409208</v>
      </c>
      <c r="O2365" s="352" t="e">
        <f>VLOOKUP(class[[#This Row],[hwycov_id]],check!$A$2:$P$26,16,FALSE)</f>
        <v>#N/A</v>
      </c>
      <c r="P2365" s="347"/>
      <c r="Q2365" s="352">
        <f>ROUND(class[[#This Row],[count]],-3)</f>
        <v>19000</v>
      </c>
      <c r="R2365" s="349">
        <f>VLOOKUP(class[[#This Row],[count_rd]],caltran!$J$2:$P$182,7,FALSE)</f>
        <v>13680</v>
      </c>
      <c r="S2365" s="349">
        <f>VLOOKUP(class[[#This Row],[count_rd]],caltran!$J$2:$P$182,6,FALSE)</f>
        <v>24320</v>
      </c>
      <c r="T2365" s="352">
        <f>IF(AND(class[[#This Row],[flow]]&gt;=class[[#This Row],[low]], class[[#This Row],[flow]]&lt;=class[[#This Row],[high]]),1,0)</f>
        <v>0</v>
      </c>
    </row>
    <row r="2366" spans="1:20">
      <c r="A2366" s="347">
        <f>'[4]All Counts'!E747</f>
        <v>10016</v>
      </c>
      <c r="B2366" s="347">
        <f>'[4]All Counts'!F747</f>
        <v>1</v>
      </c>
      <c r="C2366">
        <f>'[4]All Counts'!G747</f>
        <v>1</v>
      </c>
      <c r="D2366" s="354"/>
      <c r="E2366" s="347" t="str">
        <f>'[4]All Counts'!P747</f>
        <v>Caltran</v>
      </c>
      <c r="F2366" s="347">
        <v>1</v>
      </c>
      <c r="G2366" s="348"/>
      <c r="H2366" s="348"/>
      <c r="I2366" s="348"/>
      <c r="J2366" s="347">
        <f>'[4]All Counts'!M747</f>
        <v>13427</v>
      </c>
      <c r="K2366" s="349">
        <f>VLOOKUP(class[[#This Row],[hwycov_id]],flow[[hwycov_id]:[flow_day]],2,FALSE)</f>
        <v>29023.313079</v>
      </c>
      <c r="L2366" s="350">
        <f t="shared" si="123"/>
        <v>1.1615634973560733</v>
      </c>
      <c r="M2366" s="351">
        <f t="shared" si="124"/>
        <v>15596.313079</v>
      </c>
      <c r="N2366" s="351">
        <f t="shared" si="125"/>
        <v>243244981.65818644</v>
      </c>
      <c r="O2366" s="352" t="e">
        <f>VLOOKUP(class[[#This Row],[hwycov_id]],check!$A$2:$P$26,16,FALSE)</f>
        <v>#N/A</v>
      </c>
      <c r="P2366" s="347"/>
      <c r="Q2366" s="352">
        <f>ROUND(class[[#This Row],[count]],-3)</f>
        <v>13000</v>
      </c>
      <c r="R2366" s="349">
        <f>VLOOKUP(class[[#This Row],[count_rd]],caltran!$J$2:$P$182,7,FALSE)</f>
        <v>8775</v>
      </c>
      <c r="S2366" s="349">
        <f>VLOOKUP(class[[#This Row],[count_rd]],caltran!$J$2:$P$182,6,FALSE)</f>
        <v>17225</v>
      </c>
      <c r="T2366" s="352">
        <f>IF(AND(class[[#This Row],[flow]]&gt;=class[[#This Row],[low]], class[[#This Row],[flow]]&lt;=class[[#This Row],[high]]),1,0)</f>
        <v>0</v>
      </c>
    </row>
    <row r="2367" spans="1:20">
      <c r="A2367" s="347">
        <f>'[4]All Counts'!E748</f>
        <v>10015</v>
      </c>
      <c r="B2367" s="347">
        <f>'[4]All Counts'!F748</f>
        <v>1</v>
      </c>
      <c r="C2367">
        <f>'[4]All Counts'!G748</f>
        <v>1</v>
      </c>
      <c r="D2367" s="354"/>
      <c r="E2367" s="347" t="str">
        <f>'[4]All Counts'!P748</f>
        <v>Caltran</v>
      </c>
      <c r="F2367" s="347">
        <v>1</v>
      </c>
      <c r="G2367" s="348"/>
      <c r="H2367" s="348"/>
      <c r="I2367" s="348"/>
      <c r="J2367" s="347">
        <f>'[4]All Counts'!M748</f>
        <v>21531</v>
      </c>
      <c r="K2367" s="349">
        <f>VLOOKUP(class[[#This Row],[hwycov_id]],flow[[hwycov_id]:[flow_day]],2,FALSE)</f>
        <v>28573.481261999998</v>
      </c>
      <c r="L2367" s="350">
        <f t="shared" si="123"/>
        <v>0.32708565612372853</v>
      </c>
      <c r="M2367" s="351">
        <f t="shared" si="124"/>
        <v>7042.4812619999975</v>
      </c>
      <c r="N2367" s="351">
        <f t="shared" si="125"/>
        <v>49596542.325621076</v>
      </c>
      <c r="O2367" s="352" t="e">
        <f>VLOOKUP(class[[#This Row],[hwycov_id]],check!$A$2:$P$26,16,FALSE)</f>
        <v>#N/A</v>
      </c>
      <c r="P2367" s="347"/>
      <c r="Q2367" s="352">
        <f>ROUND(class[[#This Row],[count]],-3)</f>
        <v>22000</v>
      </c>
      <c r="R2367" s="349">
        <f>VLOOKUP(class[[#This Row],[count_rd]],caltran!$J$2:$P$182,7,FALSE)</f>
        <v>16114.999999999998</v>
      </c>
      <c r="S2367" s="349">
        <f>VLOOKUP(class[[#This Row],[count_rd]],caltran!$J$2:$P$182,6,FALSE)</f>
        <v>27885</v>
      </c>
      <c r="T2367" s="352">
        <f>IF(AND(class[[#This Row],[flow]]&gt;=class[[#This Row],[low]], class[[#This Row],[flow]]&lt;=class[[#This Row],[high]]),1,0)</f>
        <v>0</v>
      </c>
    </row>
    <row r="2368" spans="1:20">
      <c r="A2368" s="347">
        <f>'[4]All Counts'!E749</f>
        <v>8185</v>
      </c>
      <c r="B2368" s="347">
        <f>'[4]All Counts'!F749</f>
        <v>1</v>
      </c>
      <c r="C2368">
        <f>'[4]All Counts'!G749</f>
        <v>1</v>
      </c>
      <c r="D2368" s="354"/>
      <c r="E2368" s="347" t="str">
        <f>'[4]All Counts'!P749</f>
        <v>PeMS2016</v>
      </c>
      <c r="F2368" s="347">
        <v>1</v>
      </c>
      <c r="G2368" s="348"/>
      <c r="H2368" s="348"/>
      <c r="I2368" s="348"/>
      <c r="J2368" s="347">
        <f>'[4]All Counts'!M749</f>
        <v>23716.866522105502</v>
      </c>
      <c r="K2368" s="349">
        <f>VLOOKUP(class[[#This Row],[hwycov_id]],flow[[hwycov_id]:[flow_day]],2,FALSE)</f>
        <v>21307.741456</v>
      </c>
      <c r="L2368" s="350">
        <f t="shared" si="123"/>
        <v>-0.10157855650366199</v>
      </c>
      <c r="M2368" s="351">
        <f t="shared" si="124"/>
        <v>-2409.1250661055019</v>
      </c>
      <c r="N2368" s="351">
        <f t="shared" si="125"/>
        <v>5803883.5841378393</v>
      </c>
      <c r="O2368" s="352" t="e">
        <f>VLOOKUP(class[[#This Row],[hwycov_id]],check!$A$2:$P$26,16,FALSE)</f>
        <v>#N/A</v>
      </c>
      <c r="P2368" s="347"/>
      <c r="Q2368" s="352">
        <f>ROUND(class[[#This Row],[count]],-3)</f>
        <v>24000</v>
      </c>
      <c r="R2368" s="349">
        <f>VLOOKUP(class[[#This Row],[count_rd]],caltran!$J$2:$P$182,7,FALSE)</f>
        <v>17760</v>
      </c>
      <c r="S2368" s="349">
        <f>VLOOKUP(class[[#This Row],[count_rd]],caltran!$J$2:$P$182,6,FALSE)</f>
        <v>30240</v>
      </c>
      <c r="T2368" s="352">
        <f>IF(AND(class[[#This Row],[flow]]&gt;=class[[#This Row],[low]], class[[#This Row],[flow]]&lt;=class[[#This Row],[high]]),1,0)</f>
        <v>1</v>
      </c>
    </row>
    <row r="2369" spans="1:20">
      <c r="A2369" s="347">
        <f>'[4]All Counts'!E750</f>
        <v>9904</v>
      </c>
      <c r="B2369" s="347">
        <f>'[4]All Counts'!F750</f>
        <v>1</v>
      </c>
      <c r="C2369">
        <f>'[4]All Counts'!G750</f>
        <v>1</v>
      </c>
      <c r="D2369" s="354"/>
      <c r="E2369" s="347" t="str">
        <f>'[4]All Counts'!P750</f>
        <v>Caltran</v>
      </c>
      <c r="F2369" s="347">
        <v>1</v>
      </c>
      <c r="G2369" s="348"/>
      <c r="H2369" s="348"/>
      <c r="I2369" s="348"/>
      <c r="J2369" s="347">
        <f>'[4]All Counts'!M750</f>
        <v>46031</v>
      </c>
      <c r="K2369" s="349">
        <f>VLOOKUP(class[[#This Row],[hwycov_id]],flow[[hwycov_id]:[flow_day]],2,FALSE)</f>
        <v>48143.319580000003</v>
      </c>
      <c r="L2369" s="350">
        <f t="shared" si="123"/>
        <v>4.5889065629684422E-2</v>
      </c>
      <c r="M2369" s="351">
        <f t="shared" si="124"/>
        <v>2112.319580000003</v>
      </c>
      <c r="N2369" s="351">
        <f t="shared" si="125"/>
        <v>4461894.0080513889</v>
      </c>
      <c r="O2369" s="352" t="e">
        <f>VLOOKUP(class[[#This Row],[hwycov_id]],check!$A$2:$P$26,16,FALSE)</f>
        <v>#N/A</v>
      </c>
      <c r="P2369" s="347"/>
      <c r="Q2369" s="352">
        <f>ROUND(class[[#This Row],[count]],-3)</f>
        <v>46000</v>
      </c>
      <c r="R2369" s="349">
        <f>VLOOKUP(class[[#This Row],[count_rd]],caltran!$J$2:$P$182,7,FALSE)</f>
        <v>36462.666666666664</v>
      </c>
      <c r="S2369" s="349">
        <f>VLOOKUP(class[[#This Row],[count_rd]],caltran!$J$2:$P$182,6,FALSE)</f>
        <v>55537.333333333336</v>
      </c>
      <c r="T2369" s="352">
        <f>IF(AND(class[[#This Row],[flow]]&gt;=class[[#This Row],[low]], class[[#This Row],[flow]]&lt;=class[[#This Row],[high]]),1,0)</f>
        <v>1</v>
      </c>
    </row>
    <row r="2370" spans="1:20">
      <c r="A2370" s="347">
        <f>'[4]All Counts'!E751</f>
        <v>10002</v>
      </c>
      <c r="B2370" s="347">
        <f>'[4]All Counts'!F751</f>
        <v>1</v>
      </c>
      <c r="C2370">
        <f>'[4]All Counts'!G751</f>
        <v>1</v>
      </c>
      <c r="D2370" s="354"/>
      <c r="E2370" s="347" t="str">
        <f>'[4]All Counts'!P751</f>
        <v>PeMS2016</v>
      </c>
      <c r="F2370" s="347">
        <v>1</v>
      </c>
      <c r="G2370" s="348"/>
      <c r="H2370" s="348"/>
      <c r="I2370" s="348"/>
      <c r="J2370" s="347">
        <f>'[4]All Counts'!M751</f>
        <v>30153.197491685871</v>
      </c>
      <c r="K2370" s="349">
        <f>VLOOKUP(class[[#This Row],[hwycov_id]],flow[[hwycov_id]:[flow_day]],2,FALSE)</f>
        <v>30674.225828999999</v>
      </c>
      <c r="L2370" s="350">
        <f t="shared" si="123"/>
        <v>1.7279372691993755E-2</v>
      </c>
      <c r="M2370" s="351">
        <f t="shared" si="124"/>
        <v>521.02833731412829</v>
      </c>
      <c r="N2370" s="351">
        <f t="shared" si="125"/>
        <v>271470.52828432503</v>
      </c>
      <c r="O2370" s="352" t="e">
        <f>VLOOKUP(class[[#This Row],[hwycov_id]],check!$A$2:$P$26,16,FALSE)</f>
        <v>#N/A</v>
      </c>
      <c r="P2370" s="347"/>
      <c r="Q2370" s="352">
        <f>ROUND(class[[#This Row],[count]],-3)</f>
        <v>30000</v>
      </c>
      <c r="R2370" s="349">
        <f>VLOOKUP(class[[#This Row],[count_rd]],caltran!$J$2:$P$182,7,FALSE)</f>
        <v>22770</v>
      </c>
      <c r="S2370" s="349">
        <f>VLOOKUP(class[[#This Row],[count_rd]],caltran!$J$2:$P$182,6,FALSE)</f>
        <v>37230</v>
      </c>
      <c r="T2370" s="352">
        <f>IF(AND(class[[#This Row],[flow]]&gt;=class[[#This Row],[low]], class[[#This Row],[flow]]&lt;=class[[#This Row],[high]]),1,0)</f>
        <v>1</v>
      </c>
    </row>
    <row r="2371" spans="1:20">
      <c r="A2371" s="347">
        <f>'[4]All Counts'!E752</f>
        <v>10002</v>
      </c>
      <c r="B2371" s="347">
        <f>'[4]All Counts'!F752</f>
        <v>1</v>
      </c>
      <c r="C2371">
        <f>'[4]All Counts'!G752</f>
        <v>1</v>
      </c>
      <c r="D2371" s="354"/>
      <c r="E2371" s="347" t="str">
        <f>'[4]All Counts'!P752</f>
        <v>Caltran</v>
      </c>
      <c r="F2371" s="347">
        <v>1</v>
      </c>
      <c r="G2371" s="348"/>
      <c r="H2371" s="348"/>
      <c r="I2371" s="348"/>
      <c r="J2371" s="347">
        <f>'[4]All Counts'!M752</f>
        <v>28666</v>
      </c>
      <c r="K2371" s="349">
        <f>VLOOKUP(class[[#This Row],[hwycov_id]],flow[[hwycov_id]:[flow_day]],2,FALSE)</f>
        <v>30674.225828999999</v>
      </c>
      <c r="L2371" s="350">
        <f t="shared" si="123"/>
        <v>7.005601859345556E-2</v>
      </c>
      <c r="M2371" s="351">
        <f t="shared" si="124"/>
        <v>2008.2258289999991</v>
      </c>
      <c r="N2371" s="351">
        <f t="shared" si="125"/>
        <v>4032970.9802627335</v>
      </c>
      <c r="O2371" s="352" t="e">
        <f>VLOOKUP(class[[#This Row],[hwycov_id]],check!$A$2:$P$26,16,FALSE)</f>
        <v>#N/A</v>
      </c>
      <c r="P2371" s="347"/>
      <c r="Q2371" s="352">
        <f>ROUND(class[[#This Row],[count]],-3)</f>
        <v>29000</v>
      </c>
      <c r="R2371" s="349">
        <f>VLOOKUP(class[[#This Row],[count_rd]],caltran!$J$2:$P$182,7,FALSE)</f>
        <v>21924</v>
      </c>
      <c r="S2371" s="349">
        <f>VLOOKUP(class[[#This Row],[count_rd]],caltran!$J$2:$P$182,6,FALSE)</f>
        <v>36076</v>
      </c>
      <c r="T2371" s="352">
        <f>IF(AND(class[[#This Row],[flow]]&gt;=class[[#This Row],[low]], class[[#This Row],[flow]]&lt;=class[[#This Row],[high]]),1,0)</f>
        <v>1</v>
      </c>
    </row>
    <row r="2372" spans="1:20">
      <c r="A2372" s="347">
        <f>'[4]All Counts'!E753</f>
        <v>29158</v>
      </c>
      <c r="B2372" s="347">
        <f>'[4]All Counts'!F753</f>
        <v>1</v>
      </c>
      <c r="C2372">
        <f>'[4]All Counts'!G753</f>
        <v>1</v>
      </c>
      <c r="D2372" s="354"/>
      <c r="E2372" s="347" t="str">
        <f>'[4]All Counts'!P753</f>
        <v>PeMS2016</v>
      </c>
      <c r="F2372" s="347">
        <v>1</v>
      </c>
      <c r="G2372" s="348"/>
      <c r="H2372" s="348"/>
      <c r="I2372" s="348"/>
      <c r="J2372" s="347">
        <f>'[4]All Counts'!M753</f>
        <v>25714.458904337091</v>
      </c>
      <c r="K2372" s="349">
        <f>VLOOKUP(class[[#This Row],[hwycov_id]],flow[[hwycov_id]:[flow_day]],2,FALSE)</f>
        <v>29436.210448999998</v>
      </c>
      <c r="L2372" s="350">
        <f t="shared" si="123"/>
        <v>0.14473380748584153</v>
      </c>
      <c r="M2372" s="351">
        <f t="shared" si="124"/>
        <v>3721.7515446629077</v>
      </c>
      <c r="N2372" s="351">
        <f t="shared" si="125"/>
        <v>13851434.56020074</v>
      </c>
      <c r="O2372" s="352" t="e">
        <f>VLOOKUP(class[[#This Row],[hwycov_id]],check!$A$2:$P$26,16,FALSE)</f>
        <v>#N/A</v>
      </c>
      <c r="P2372" s="347"/>
      <c r="Q2372" s="352">
        <f>ROUND(class[[#This Row],[count]],-3)</f>
        <v>26000</v>
      </c>
      <c r="R2372" s="349">
        <f>VLOOKUP(class[[#This Row],[count_rd]],caltran!$J$2:$P$182,7,FALSE)</f>
        <v>19448</v>
      </c>
      <c r="S2372" s="349">
        <f>VLOOKUP(class[[#This Row],[count_rd]],caltran!$J$2:$P$182,6,FALSE)</f>
        <v>32552</v>
      </c>
      <c r="T2372" s="352">
        <f>IF(AND(class[[#This Row],[flow]]&gt;=class[[#This Row],[low]], class[[#This Row],[flow]]&lt;=class[[#This Row],[high]]),1,0)</f>
        <v>1</v>
      </c>
    </row>
    <row r="2373" spans="1:20">
      <c r="A2373" s="347">
        <f>'[4]All Counts'!E754</f>
        <v>27724</v>
      </c>
      <c r="B2373" s="347">
        <f>'[4]All Counts'!F754</f>
        <v>1</v>
      </c>
      <c r="C2373">
        <f>'[4]All Counts'!G754</f>
        <v>1</v>
      </c>
      <c r="D2373" s="354"/>
      <c r="E2373" s="347" t="str">
        <f>'[4]All Counts'!P754</f>
        <v>PeMS2016</v>
      </c>
      <c r="F2373" s="347">
        <v>1</v>
      </c>
      <c r="G2373" s="348"/>
      <c r="H2373" s="348"/>
      <c r="I2373" s="348"/>
      <c r="J2373" s="347">
        <f>'[4]All Counts'!M754</f>
        <v>28713.59697703338</v>
      </c>
      <c r="K2373" s="349">
        <f>VLOOKUP(class[[#This Row],[hwycov_id]],flow[[hwycov_id]:[flow_day]],2,FALSE)</f>
        <v>34521.537597000002</v>
      </c>
      <c r="L2373" s="350">
        <f t="shared" si="123"/>
        <v>0.20227144041243306</v>
      </c>
      <c r="M2373" s="351">
        <f t="shared" si="124"/>
        <v>5807.9406199666228</v>
      </c>
      <c r="N2373" s="351">
        <f t="shared" si="125"/>
        <v>33732174.245058276</v>
      </c>
      <c r="O2373" s="352" t="e">
        <f>VLOOKUP(class[[#This Row],[hwycov_id]],check!$A$2:$P$26,16,FALSE)</f>
        <v>#N/A</v>
      </c>
      <c r="P2373" s="347"/>
      <c r="Q2373" s="352">
        <f>ROUND(class[[#This Row],[count]],-3)</f>
        <v>29000</v>
      </c>
      <c r="R2373" s="349">
        <f>VLOOKUP(class[[#This Row],[count_rd]],caltran!$J$2:$P$182,7,FALSE)</f>
        <v>21924</v>
      </c>
      <c r="S2373" s="349">
        <f>VLOOKUP(class[[#This Row],[count_rd]],caltran!$J$2:$P$182,6,FALSE)</f>
        <v>36076</v>
      </c>
      <c r="T2373" s="352">
        <f>IF(AND(class[[#This Row],[flow]]&gt;=class[[#This Row],[low]], class[[#This Row],[flow]]&lt;=class[[#This Row],[high]]),1,0)</f>
        <v>1</v>
      </c>
    </row>
    <row r="2374" spans="1:20">
      <c r="A2374" s="347">
        <f>'[4]All Counts'!E755</f>
        <v>27721</v>
      </c>
      <c r="B2374" s="347">
        <f>'[4]All Counts'!F755</f>
        <v>1</v>
      </c>
      <c r="C2374">
        <f>'[4]All Counts'!G755</f>
        <v>1</v>
      </c>
      <c r="D2374" s="354"/>
      <c r="E2374" s="347" t="str">
        <f>'[4]All Counts'!P755</f>
        <v>PeMS2016</v>
      </c>
      <c r="F2374" s="347">
        <v>1</v>
      </c>
      <c r="G2374" s="348"/>
      <c r="H2374" s="348"/>
      <c r="I2374" s="348"/>
      <c r="J2374" s="347">
        <f>'[4]All Counts'!M755</f>
        <v>37842.256848164223</v>
      </c>
      <c r="K2374" s="349">
        <f>VLOOKUP(class[[#This Row],[hwycov_id]],flow[[hwycov_id]:[flow_day]],2,FALSE)</f>
        <v>39603.390380999997</v>
      </c>
      <c r="L2374" s="350">
        <f t="shared" si="123"/>
        <v>4.65388081874194E-2</v>
      </c>
      <c r="M2374" s="351">
        <f t="shared" si="124"/>
        <v>1761.1335328357745</v>
      </c>
      <c r="N2374" s="351">
        <f t="shared" si="125"/>
        <v>3101591.3204786163</v>
      </c>
      <c r="O2374" s="352" t="e">
        <f>VLOOKUP(class[[#This Row],[hwycov_id]],check!$A$2:$P$26,16,FALSE)</f>
        <v>#N/A</v>
      </c>
      <c r="P2374" s="347"/>
      <c r="Q2374" s="352">
        <f>ROUND(class[[#This Row],[count]],-3)</f>
        <v>38000</v>
      </c>
      <c r="R2374" s="349">
        <f>VLOOKUP(class[[#This Row],[count_rd]],caltran!$J$2:$P$182,7,FALSE)</f>
        <v>29488</v>
      </c>
      <c r="S2374" s="349">
        <f>VLOOKUP(class[[#This Row],[count_rd]],caltran!$J$2:$P$182,6,FALSE)</f>
        <v>46512</v>
      </c>
      <c r="T2374" s="352">
        <f>IF(AND(class[[#This Row],[flow]]&gt;=class[[#This Row],[low]], class[[#This Row],[flow]]&lt;=class[[#This Row],[high]]),1,0)</f>
        <v>1</v>
      </c>
    </row>
    <row r="2375" spans="1:20">
      <c r="A2375" s="347">
        <f>'[4]All Counts'!E756</f>
        <v>27721</v>
      </c>
      <c r="B2375" s="347">
        <f>'[4]All Counts'!F756</f>
        <v>1</v>
      </c>
      <c r="C2375">
        <f>'[4]All Counts'!G756</f>
        <v>1</v>
      </c>
      <c r="D2375" s="354"/>
      <c r="E2375" s="347" t="str">
        <f>'[4]All Counts'!P756</f>
        <v>Caltran</v>
      </c>
      <c r="F2375" s="347">
        <v>1</v>
      </c>
      <c r="G2375" s="348"/>
      <c r="H2375" s="348"/>
      <c r="I2375" s="348"/>
      <c r="J2375" s="347">
        <f>'[4]All Counts'!M756</f>
        <v>35065</v>
      </c>
      <c r="K2375" s="349">
        <f>VLOOKUP(class[[#This Row],[hwycov_id]],flow[[hwycov_id]:[flow_day]],2,FALSE)</f>
        <v>39603.390380999997</v>
      </c>
      <c r="L2375" s="350">
        <f t="shared" si="123"/>
        <v>0.12942793044346201</v>
      </c>
      <c r="M2375" s="351">
        <f t="shared" si="124"/>
        <v>4538.3903809999974</v>
      </c>
      <c r="N2375" s="351">
        <f t="shared" si="125"/>
        <v>20596987.250353303</v>
      </c>
      <c r="O2375" s="352" t="e">
        <f>VLOOKUP(class[[#This Row],[hwycov_id]],check!$A$2:$P$26,16,FALSE)</f>
        <v>#N/A</v>
      </c>
      <c r="P2375" s="347"/>
      <c r="Q2375" s="352">
        <f>ROUND(class[[#This Row],[count]],-3)</f>
        <v>35000</v>
      </c>
      <c r="R2375" s="349">
        <f>VLOOKUP(class[[#This Row],[count_rd]],caltran!$J$2:$P$182,7,FALSE)</f>
        <v>26985</v>
      </c>
      <c r="S2375" s="349">
        <f>VLOOKUP(class[[#This Row],[count_rd]],caltran!$J$2:$P$182,6,FALSE)</f>
        <v>43015</v>
      </c>
      <c r="T2375" s="352">
        <f>IF(AND(class[[#This Row],[flow]]&gt;=class[[#This Row],[low]], class[[#This Row],[flow]]&lt;=class[[#This Row],[high]]),1,0)</f>
        <v>1</v>
      </c>
    </row>
    <row r="2376" spans="1:20">
      <c r="A2376" s="347">
        <f>'[4]All Counts'!E757</f>
        <v>27856</v>
      </c>
      <c r="B2376" s="347">
        <f>'[4]All Counts'!F757</f>
        <v>1</v>
      </c>
      <c r="C2376">
        <f>'[4]All Counts'!G757</f>
        <v>1</v>
      </c>
      <c r="D2376" s="354"/>
      <c r="E2376" s="347" t="str">
        <f>'[4]All Counts'!P757</f>
        <v>Caltran</v>
      </c>
      <c r="F2376" s="347">
        <v>1</v>
      </c>
      <c r="G2376" s="348"/>
      <c r="H2376" s="348"/>
      <c r="I2376" s="348"/>
      <c r="J2376" s="347">
        <f>'[4]All Counts'!M757</f>
        <v>32272</v>
      </c>
      <c r="K2376" s="349">
        <f>VLOOKUP(class[[#This Row],[hwycov_id]],flow[[hwycov_id]:[flow_day]],2,FALSE)</f>
        <v>27479.694334999996</v>
      </c>
      <c r="L2376" s="350">
        <f t="shared" si="123"/>
        <v>-0.14849732477069921</v>
      </c>
      <c r="M2376" s="351">
        <f t="shared" si="124"/>
        <v>-4792.3056650000035</v>
      </c>
      <c r="N2376" s="351">
        <f t="shared" si="125"/>
        <v>22966193.586791124</v>
      </c>
      <c r="O2376" s="352" t="e">
        <f>VLOOKUP(class[[#This Row],[hwycov_id]],check!$A$2:$P$26,16,FALSE)</f>
        <v>#N/A</v>
      </c>
      <c r="P2376" s="347"/>
      <c r="Q2376" s="352">
        <f>ROUND(class[[#This Row],[count]],-3)</f>
        <v>32000</v>
      </c>
      <c r="R2376" s="349">
        <f>VLOOKUP(class[[#This Row],[count_rd]],caltran!$J$2:$P$182,7,FALSE)</f>
        <v>24426.666666666664</v>
      </c>
      <c r="S2376" s="349">
        <f>VLOOKUP(class[[#This Row],[count_rd]],caltran!$J$2:$P$182,6,FALSE)</f>
        <v>39573.333333333328</v>
      </c>
      <c r="T2376" s="352">
        <f>IF(AND(class[[#This Row],[flow]]&gt;=class[[#This Row],[low]], class[[#This Row],[flow]]&lt;=class[[#This Row],[high]]),1,0)</f>
        <v>1</v>
      </c>
    </row>
    <row r="2377" spans="1:20">
      <c r="A2377" s="347">
        <f>'[4]All Counts'!E758</f>
        <v>27716</v>
      </c>
      <c r="B2377" s="347">
        <f>'[4]All Counts'!F758</f>
        <v>1</v>
      </c>
      <c r="C2377">
        <f>'[4]All Counts'!G758</f>
        <v>1</v>
      </c>
      <c r="D2377" s="354"/>
      <c r="E2377" s="347" t="str">
        <f>'[4]All Counts'!P758</f>
        <v>PeMS2016</v>
      </c>
      <c r="F2377" s="347">
        <v>1</v>
      </c>
      <c r="G2377" s="348"/>
      <c r="H2377" s="348"/>
      <c r="I2377" s="348"/>
      <c r="J2377" s="347">
        <f>'[4]All Counts'!M758</f>
        <v>31877.13717908235</v>
      </c>
      <c r="K2377" s="349">
        <f>VLOOKUP(class[[#This Row],[hwycov_id]],flow[[hwycov_id]:[flow_day]],2,FALSE)</f>
        <v>37012.888427999998</v>
      </c>
      <c r="L2377" s="350">
        <f t="shared" si="123"/>
        <v>0.16111080553016865</v>
      </c>
      <c r="M2377" s="351">
        <f t="shared" si="124"/>
        <v>5135.7512489176479</v>
      </c>
      <c r="N2377" s="351">
        <f t="shared" si="125"/>
        <v>26375940.890759181</v>
      </c>
      <c r="O2377" s="352" t="e">
        <f>VLOOKUP(class[[#This Row],[hwycov_id]],check!$A$2:$P$26,16,FALSE)</f>
        <v>#N/A</v>
      </c>
      <c r="P2377" s="347"/>
      <c r="Q2377" s="352">
        <f>ROUND(class[[#This Row],[count]],-3)</f>
        <v>32000</v>
      </c>
      <c r="R2377" s="349">
        <f>VLOOKUP(class[[#This Row],[count_rd]],caltran!$J$2:$P$182,7,FALSE)</f>
        <v>24426.666666666664</v>
      </c>
      <c r="S2377" s="349">
        <f>VLOOKUP(class[[#This Row],[count_rd]],caltran!$J$2:$P$182,6,FALSE)</f>
        <v>39573.333333333328</v>
      </c>
      <c r="T2377" s="352">
        <f>IF(AND(class[[#This Row],[flow]]&gt;=class[[#This Row],[low]], class[[#This Row],[flow]]&lt;=class[[#This Row],[high]]),1,0)</f>
        <v>1</v>
      </c>
    </row>
    <row r="2378" spans="1:20">
      <c r="A2378" s="347">
        <f>'[4]All Counts'!E759</f>
        <v>27719</v>
      </c>
      <c r="B2378" s="347">
        <f>'[4]All Counts'!F759</f>
        <v>1</v>
      </c>
      <c r="C2378">
        <f>'[4]All Counts'!G759</f>
        <v>1</v>
      </c>
      <c r="D2378" s="354"/>
      <c r="E2378" s="347" t="str">
        <f>'[4]All Counts'!P759</f>
        <v>PeMS2016</v>
      </c>
      <c r="F2378" s="347">
        <v>1</v>
      </c>
      <c r="G2378" s="348"/>
      <c r="H2378" s="348"/>
      <c r="I2378" s="348"/>
      <c r="J2378" s="347">
        <f>'[4]All Counts'!M759</f>
        <v>53469.183654020933</v>
      </c>
      <c r="K2378" s="349">
        <f>VLOOKUP(class[[#This Row],[hwycov_id]],flow[[hwycov_id]:[flow_day]],2,FALSE)</f>
        <v>44291.251220999999</v>
      </c>
      <c r="L2378" s="350">
        <f t="shared" si="123"/>
        <v>-0.17164900987469534</v>
      </c>
      <c r="M2378" s="351">
        <f t="shared" si="124"/>
        <v>-9177.9324330209347</v>
      </c>
      <c r="N2378" s="351">
        <f t="shared" si="125"/>
        <v>84234443.745097578</v>
      </c>
      <c r="O2378" s="352" t="e">
        <f>VLOOKUP(class[[#This Row],[hwycov_id]],check!$A$2:$P$26,16,FALSE)</f>
        <v>#N/A</v>
      </c>
      <c r="P2378" s="347"/>
      <c r="Q2378" s="352">
        <f>ROUND(class[[#This Row],[count]],-3)</f>
        <v>53000</v>
      </c>
      <c r="R2378" s="349">
        <f>VLOOKUP(class[[#This Row],[count_rd]],caltran!$J$2:$P$182,7,FALSE)</f>
        <v>42665</v>
      </c>
      <c r="S2378" s="349">
        <f>VLOOKUP(class[[#This Row],[count_rd]],caltran!$J$2:$P$182,6,FALSE)</f>
        <v>63335</v>
      </c>
      <c r="T2378" s="352">
        <f>IF(AND(class[[#This Row],[flow]]&gt;=class[[#This Row],[low]], class[[#This Row],[flow]]&lt;=class[[#This Row],[high]]),1,0)</f>
        <v>1</v>
      </c>
    </row>
    <row r="2379" spans="1:20">
      <c r="A2379" s="347">
        <f>'[4]All Counts'!E760</f>
        <v>27741</v>
      </c>
      <c r="B2379" s="347">
        <f>'[4]All Counts'!F760</f>
        <v>1</v>
      </c>
      <c r="C2379">
        <f>'[4]All Counts'!G760</f>
        <v>1</v>
      </c>
      <c r="D2379" s="354"/>
      <c r="E2379" s="347" t="str">
        <f>'[4]All Counts'!P760</f>
        <v>PeMS2016</v>
      </c>
      <c r="F2379" s="347">
        <v>1</v>
      </c>
      <c r="G2379" s="348"/>
      <c r="H2379" s="348"/>
      <c r="I2379" s="348"/>
      <c r="J2379" s="347">
        <f>'[4]All Counts'!M760</f>
        <v>39613.703402648818</v>
      </c>
      <c r="K2379" s="349">
        <f>VLOOKUP(class[[#This Row],[hwycov_id]],flow[[hwycov_id]:[flow_day]],2,FALSE)</f>
        <v>44291.251220999999</v>
      </c>
      <c r="L2379" s="350">
        <f t="shared" si="123"/>
        <v>0.11807903368202655</v>
      </c>
      <c r="M2379" s="351">
        <f t="shared" si="124"/>
        <v>4677.5478183511805</v>
      </c>
      <c r="N2379" s="351">
        <f t="shared" si="125"/>
        <v>21879453.592961889</v>
      </c>
      <c r="O2379" s="352" t="e">
        <f>VLOOKUP(class[[#This Row],[hwycov_id]],check!$A$2:$P$26,16,FALSE)</f>
        <v>#N/A</v>
      </c>
      <c r="P2379" s="347"/>
      <c r="Q2379" s="352">
        <f>ROUND(class[[#This Row],[count]],-3)</f>
        <v>40000</v>
      </c>
      <c r="R2379" s="349">
        <f>VLOOKUP(class[[#This Row],[count_rd]],caltran!$J$2:$P$182,7,FALSE)</f>
        <v>31240</v>
      </c>
      <c r="S2379" s="349">
        <f>VLOOKUP(class[[#This Row],[count_rd]],caltran!$J$2:$P$182,6,FALSE)</f>
        <v>48760</v>
      </c>
      <c r="T2379" s="352">
        <f>IF(AND(class[[#This Row],[flow]]&gt;=class[[#This Row],[low]], class[[#This Row],[flow]]&lt;=class[[#This Row],[high]]),1,0)</f>
        <v>1</v>
      </c>
    </row>
    <row r="2380" spans="1:20">
      <c r="A2380" s="347">
        <f>'[4]All Counts'!E761</f>
        <v>27742</v>
      </c>
      <c r="B2380" s="347">
        <f>'[4]All Counts'!F761</f>
        <v>1</v>
      </c>
      <c r="C2380">
        <f>'[4]All Counts'!G761</f>
        <v>1</v>
      </c>
      <c r="D2380" s="354"/>
      <c r="E2380" s="347" t="str">
        <f>'[4]All Counts'!P761</f>
        <v>PeMS2016</v>
      </c>
      <c r="F2380" s="347">
        <v>1</v>
      </c>
      <c r="G2380" s="348"/>
      <c r="H2380" s="348"/>
      <c r="I2380" s="348"/>
      <c r="J2380" s="347">
        <f>'[4]All Counts'!M761</f>
        <v>42725.907490649923</v>
      </c>
      <c r="K2380" s="349">
        <f>VLOOKUP(class[[#This Row],[hwycov_id]],flow[[hwycov_id]:[flow_day]],2,FALSE)</f>
        <v>43207.296141999999</v>
      </c>
      <c r="L2380" s="350">
        <f t="shared" si="123"/>
        <v>1.1266902907923537E-2</v>
      </c>
      <c r="M2380" s="351">
        <f t="shared" si="124"/>
        <v>481.38865135007654</v>
      </c>
      <c r="N2380" s="351">
        <f t="shared" si="125"/>
        <v>231735.03364864556</v>
      </c>
      <c r="O2380" s="352" t="e">
        <f>VLOOKUP(class[[#This Row],[hwycov_id]],check!$A$2:$P$26,16,FALSE)</f>
        <v>#N/A</v>
      </c>
      <c r="P2380" s="347"/>
      <c r="Q2380" s="352">
        <f>ROUND(class[[#This Row],[count]],-3)</f>
        <v>43000</v>
      </c>
      <c r="R2380" s="349">
        <f>VLOOKUP(class[[#This Row],[count_rd]],caltran!$J$2:$P$182,7,FALSE)</f>
        <v>33798</v>
      </c>
      <c r="S2380" s="349">
        <f>VLOOKUP(class[[#This Row],[count_rd]],caltran!$J$2:$P$182,6,FALSE)</f>
        <v>52202</v>
      </c>
      <c r="T2380" s="352">
        <f>IF(AND(class[[#This Row],[flow]]&gt;=class[[#This Row],[low]], class[[#This Row],[flow]]&lt;=class[[#This Row],[high]]),1,0)</f>
        <v>1</v>
      </c>
    </row>
    <row r="2381" spans="1:20">
      <c r="A2381" s="347">
        <f>'[4]All Counts'!E762</f>
        <v>15859</v>
      </c>
      <c r="B2381" s="347">
        <f>'[4]All Counts'!F762</f>
        <v>1</v>
      </c>
      <c r="C2381">
        <f>'[4]All Counts'!G762</f>
        <v>1</v>
      </c>
      <c r="D2381" s="354"/>
      <c r="E2381" s="347" t="str">
        <f>'[4]All Counts'!P762</f>
        <v>PeMS2016</v>
      </c>
      <c r="F2381" s="347">
        <v>1</v>
      </c>
      <c r="G2381" s="348"/>
      <c r="H2381" s="348"/>
      <c r="I2381" s="348"/>
      <c r="J2381" s="347">
        <f>'[4]All Counts'!M762</f>
        <v>67832.850646861712</v>
      </c>
      <c r="K2381" s="349">
        <f>VLOOKUP(class[[#This Row],[hwycov_id]],flow[[hwycov_id]:[flow_day]],2,FALSE)</f>
        <v>73353.312682000003</v>
      </c>
      <c r="L2381" s="350">
        <f t="shared" si="123"/>
        <v>8.1383311809757997E-2</v>
      </c>
      <c r="M2381" s="351">
        <f t="shared" si="124"/>
        <v>5520.462035138291</v>
      </c>
      <c r="N2381" s="351">
        <f t="shared" si="125"/>
        <v>30475501.0814032</v>
      </c>
      <c r="O2381" s="352" t="e">
        <f>VLOOKUP(class[[#This Row],[hwycov_id]],check!$A$2:$P$26,16,FALSE)</f>
        <v>#N/A</v>
      </c>
      <c r="P2381" s="347"/>
      <c r="Q2381" s="352">
        <f>ROUND(class[[#This Row],[count]],-3)</f>
        <v>68000</v>
      </c>
      <c r="R2381" s="349">
        <f>VLOOKUP(class[[#This Row],[count_rd]],caltran!$J$2:$P$182,7,FALSE)</f>
        <v>56712</v>
      </c>
      <c r="S2381" s="349">
        <f>VLOOKUP(class[[#This Row],[count_rd]],caltran!$J$2:$P$182,6,FALSE)</f>
        <v>79288</v>
      </c>
      <c r="T2381" s="352">
        <f>IF(AND(class[[#This Row],[flow]]&gt;=class[[#This Row],[low]], class[[#This Row],[flow]]&lt;=class[[#This Row],[high]]),1,0)</f>
        <v>1</v>
      </c>
    </row>
    <row r="2382" spans="1:20">
      <c r="A2382" s="347">
        <f>'[4]All Counts'!E763</f>
        <v>15859</v>
      </c>
      <c r="B2382" s="347">
        <f>'[4]All Counts'!F763</f>
        <v>1</v>
      </c>
      <c r="C2382">
        <f>'[4]All Counts'!G763</f>
        <v>1</v>
      </c>
      <c r="D2382" s="354"/>
      <c r="E2382" s="347" t="str">
        <f>'[4]All Counts'!P763</f>
        <v>Caltran</v>
      </c>
      <c r="F2382" s="347">
        <v>1</v>
      </c>
      <c r="G2382" s="348"/>
      <c r="H2382" s="348"/>
      <c r="I2382" s="348"/>
      <c r="J2382" s="347">
        <f>'[4]All Counts'!M763</f>
        <v>66968</v>
      </c>
      <c r="K2382" s="349">
        <f>VLOOKUP(class[[#This Row],[hwycov_id]],flow[[hwycov_id]:[flow_day]],2,FALSE)</f>
        <v>73353.312682000003</v>
      </c>
      <c r="L2382" s="350">
        <f t="shared" si="123"/>
        <v>9.534871404252776E-2</v>
      </c>
      <c r="M2382" s="351">
        <f t="shared" si="124"/>
        <v>6385.3126820000034</v>
      </c>
      <c r="N2382" s="351">
        <f t="shared" si="125"/>
        <v>40772218.046910077</v>
      </c>
      <c r="O2382" s="352" t="e">
        <f>VLOOKUP(class[[#This Row],[hwycov_id]],check!$A$2:$P$26,16,FALSE)</f>
        <v>#N/A</v>
      </c>
      <c r="P2382" s="347"/>
      <c r="Q2382" s="352">
        <f>ROUND(class[[#This Row],[count]],-3)</f>
        <v>67000</v>
      </c>
      <c r="R2382" s="349">
        <f>VLOOKUP(class[[#This Row],[count_rd]],caltran!$J$2:$P$182,7,FALSE)</f>
        <v>55803.555555555555</v>
      </c>
      <c r="S2382" s="349">
        <f>VLOOKUP(class[[#This Row],[count_rd]],caltran!$J$2:$P$182,6,FALSE)</f>
        <v>78196.444444444453</v>
      </c>
      <c r="T2382" s="352">
        <f>IF(AND(class[[#This Row],[flow]]&gt;=class[[#This Row],[low]], class[[#This Row],[flow]]&lt;=class[[#This Row],[high]]),1,0)</f>
        <v>1</v>
      </c>
    </row>
    <row r="2383" spans="1:20">
      <c r="A2383" s="347">
        <f>'[4]All Counts'!E764</f>
        <v>15855</v>
      </c>
      <c r="B2383" s="347">
        <f>'[4]All Counts'!F764</f>
        <v>1</v>
      </c>
      <c r="C2383">
        <f>'[4]All Counts'!G764</f>
        <v>1</v>
      </c>
      <c r="D2383" s="354"/>
      <c r="E2383" s="347" t="str">
        <f>'[4]All Counts'!P764</f>
        <v>PeMS2016</v>
      </c>
      <c r="F2383" s="347">
        <v>1</v>
      </c>
      <c r="G2383" s="348"/>
      <c r="H2383" s="348"/>
      <c r="I2383" s="348"/>
      <c r="J2383" s="347">
        <f>'[4]All Counts'!M764</f>
        <v>72071.08416068209</v>
      </c>
      <c r="K2383" s="349">
        <f>VLOOKUP(class[[#This Row],[hwycov_id]],flow[[hwycov_id]:[flow_day]],2,FALSE)</f>
        <v>76760.702758999993</v>
      </c>
      <c r="L2383" s="350">
        <f t="shared" si="123"/>
        <v>6.5069349974844704E-2</v>
      </c>
      <c r="M2383" s="351">
        <f t="shared" si="124"/>
        <v>4689.6185983179021</v>
      </c>
      <c r="N2383" s="351">
        <f t="shared" si="125"/>
        <v>21992522.597689163</v>
      </c>
      <c r="O2383" s="352" t="e">
        <f>VLOOKUP(class[[#This Row],[hwycov_id]],check!$A$2:$P$26,16,FALSE)</f>
        <v>#N/A</v>
      </c>
      <c r="P2383" s="347"/>
      <c r="Q2383" s="352">
        <f>ROUND(class[[#This Row],[count]],-3)</f>
        <v>72000</v>
      </c>
      <c r="R2383" s="349">
        <f>VLOOKUP(class[[#This Row],[count_rd]],caltran!$J$2:$P$182,7,FALSE)</f>
        <v>60544</v>
      </c>
      <c r="S2383" s="349">
        <f>VLOOKUP(class[[#This Row],[count_rd]],caltran!$J$2:$P$182,6,FALSE)</f>
        <v>83456</v>
      </c>
      <c r="T2383" s="352">
        <f>IF(AND(class[[#This Row],[flow]]&gt;=class[[#This Row],[low]], class[[#This Row],[flow]]&lt;=class[[#This Row],[high]]),1,0)</f>
        <v>1</v>
      </c>
    </row>
    <row r="2384" spans="1:20">
      <c r="A2384" s="347">
        <f>'[4]All Counts'!E765</f>
        <v>31212</v>
      </c>
      <c r="B2384" s="347">
        <f>'[4]All Counts'!F765</f>
        <v>1</v>
      </c>
      <c r="C2384">
        <f>'[4]All Counts'!G765</f>
        <v>1</v>
      </c>
      <c r="D2384" s="354"/>
      <c r="E2384" s="347" t="str">
        <f>'[4]All Counts'!P765</f>
        <v>PeMS2016</v>
      </c>
      <c r="F2384" s="347">
        <v>1</v>
      </c>
      <c r="G2384" s="348"/>
      <c r="H2384" s="348"/>
      <c r="I2384" s="348"/>
      <c r="J2384" s="347">
        <f>'[4]All Counts'!M765</f>
        <v>80711.785095794214</v>
      </c>
      <c r="K2384" s="349">
        <f>VLOOKUP(class[[#This Row],[hwycov_id]],flow[[hwycov_id]:[flow_day]],2,FALSE)</f>
        <v>85913.287597999995</v>
      </c>
      <c r="L2384" s="350">
        <f t="shared" si="123"/>
        <v>6.4445390422628979E-2</v>
      </c>
      <c r="M2384" s="351">
        <f t="shared" si="124"/>
        <v>5201.5025022057816</v>
      </c>
      <c r="N2384" s="351">
        <f t="shared" si="125"/>
        <v>27055628.280453008</v>
      </c>
      <c r="O2384" s="352" t="e">
        <f>VLOOKUP(class[[#This Row],[hwycov_id]],check!$A$2:$P$26,16,FALSE)</f>
        <v>#N/A</v>
      </c>
      <c r="P2384" s="347"/>
      <c r="Q2384" s="352">
        <f>ROUND(class[[#This Row],[count]],-3)</f>
        <v>81000</v>
      </c>
      <c r="R2384" s="349">
        <f>VLOOKUP(class[[#This Row],[count_rd]],caltran!$J$2:$P$182,7,FALSE)</f>
        <v>69201</v>
      </c>
      <c r="S2384" s="349">
        <f>VLOOKUP(class[[#This Row],[count_rd]],caltran!$J$2:$P$182,6,FALSE)</f>
        <v>92799</v>
      </c>
      <c r="T2384" s="352">
        <f>IF(AND(class[[#This Row],[flow]]&gt;=class[[#This Row],[low]], class[[#This Row],[flow]]&lt;=class[[#This Row],[high]]),1,0)</f>
        <v>1</v>
      </c>
    </row>
    <row r="2385" spans="1:20">
      <c r="A2385" s="347">
        <f>'[4]All Counts'!E766</f>
        <v>15853</v>
      </c>
      <c r="B2385" s="347">
        <f>'[4]All Counts'!F766</f>
        <v>1</v>
      </c>
      <c r="C2385">
        <f>'[4]All Counts'!G766</f>
        <v>1</v>
      </c>
      <c r="D2385" s="354"/>
      <c r="E2385" s="347" t="str">
        <f>'[4]All Counts'!P766</f>
        <v>PeMS2016</v>
      </c>
      <c r="F2385" s="347">
        <v>1</v>
      </c>
      <c r="G2385" s="348"/>
      <c r="H2385" s="348"/>
      <c r="I2385" s="348"/>
      <c r="J2385" s="347">
        <f>'[4]All Counts'!M766</f>
        <v>80376.736172176708</v>
      </c>
      <c r="K2385" s="349">
        <f>VLOOKUP(class[[#This Row],[hwycov_id]],flow[[hwycov_id]:[flow_day]],2,FALSE)</f>
        <v>85913.287597999995</v>
      </c>
      <c r="L2385" s="350">
        <f t="shared" ref="L2385:L2416" si="126">K2385/J2385-1</f>
        <v>6.8882511153019799E-2</v>
      </c>
      <c r="M2385" s="351">
        <f t="shared" ref="M2385:M2417" si="127">K2385-J2385</f>
        <v>5536.551425823287</v>
      </c>
      <c r="N2385" s="351">
        <f t="shared" ref="N2385:N2416" si="128">POWER(M2385,2)</f>
        <v>30653401.690785874</v>
      </c>
      <c r="O2385" s="352" t="e">
        <f>VLOOKUP(class[[#This Row],[hwycov_id]],check!$A$2:$P$26,16,FALSE)</f>
        <v>#N/A</v>
      </c>
      <c r="P2385" s="347"/>
      <c r="Q2385" s="352">
        <f>ROUND(class[[#This Row],[count]],-3)</f>
        <v>80000</v>
      </c>
      <c r="R2385" s="349">
        <f>VLOOKUP(class[[#This Row],[count_rd]],caltran!$J$2:$P$182,7,FALSE)</f>
        <v>68240</v>
      </c>
      <c r="S2385" s="349">
        <f>VLOOKUP(class[[#This Row],[count_rd]],caltran!$J$2:$P$182,6,FALSE)</f>
        <v>91760</v>
      </c>
      <c r="T2385" s="352">
        <f>IF(AND(class[[#This Row],[flow]]&gt;=class[[#This Row],[low]], class[[#This Row],[flow]]&lt;=class[[#This Row],[high]]),1,0)</f>
        <v>1</v>
      </c>
    </row>
    <row r="2386" spans="1:20">
      <c r="A2386" s="347">
        <f>'[4]All Counts'!E767</f>
        <v>28623</v>
      </c>
      <c r="B2386" s="347">
        <f>'[4]All Counts'!F767</f>
        <v>1</v>
      </c>
      <c r="C2386">
        <f>'[4]All Counts'!G767</f>
        <v>1</v>
      </c>
      <c r="D2386" s="354"/>
      <c r="E2386" s="347" t="str">
        <f>'[4]All Counts'!P767</f>
        <v>Caltran</v>
      </c>
      <c r="F2386" s="347">
        <v>1</v>
      </c>
      <c r="G2386" s="348"/>
      <c r="H2386" s="348"/>
      <c r="I2386" s="348"/>
      <c r="J2386" s="347">
        <f>'[4]All Counts'!M767</f>
        <v>30556</v>
      </c>
      <c r="K2386" s="349">
        <f>VLOOKUP(class[[#This Row],[hwycov_id]],flow[[hwycov_id]:[flow_day]],2,FALSE)</f>
        <v>26439.351929</v>
      </c>
      <c r="L2386" s="350">
        <f t="shared" si="126"/>
        <v>-0.1347247045097526</v>
      </c>
      <c r="M2386" s="351">
        <f t="shared" si="127"/>
        <v>-4116.6480709999996</v>
      </c>
      <c r="N2386" s="351">
        <f t="shared" si="128"/>
        <v>16946791.340468019</v>
      </c>
      <c r="O2386" s="352" t="e">
        <f>VLOOKUP(class[[#This Row],[hwycov_id]],check!$A$2:$P$26,16,FALSE)</f>
        <v>#N/A</v>
      </c>
      <c r="P2386" s="347"/>
      <c r="Q2386" s="352">
        <f>ROUND(class[[#This Row],[count]],-3)</f>
        <v>31000</v>
      </c>
      <c r="R2386" s="349">
        <f>VLOOKUP(class[[#This Row],[count_rd]],caltran!$J$2:$P$182,7,FALSE)</f>
        <v>23591</v>
      </c>
      <c r="S2386" s="349">
        <f>VLOOKUP(class[[#This Row],[count_rd]],caltran!$J$2:$P$182,6,FALSE)</f>
        <v>38408.999999999993</v>
      </c>
      <c r="T2386" s="352">
        <f>IF(AND(class[[#This Row],[flow]]&gt;=class[[#This Row],[low]], class[[#This Row],[flow]]&lt;=class[[#This Row],[high]]),1,0)</f>
        <v>1</v>
      </c>
    </row>
    <row r="2387" spans="1:20">
      <c r="A2387" s="347">
        <f>'[4]All Counts'!E768</f>
        <v>29052</v>
      </c>
      <c r="B2387" s="347">
        <f>'[4]All Counts'!F768</f>
        <v>1</v>
      </c>
      <c r="C2387">
        <f>'[4]All Counts'!G768</f>
        <v>1</v>
      </c>
      <c r="D2387" s="354"/>
      <c r="E2387" s="347" t="str">
        <f>'[4]All Counts'!P768</f>
        <v>PeMS2016</v>
      </c>
      <c r="F2387" s="347">
        <v>1</v>
      </c>
      <c r="G2387" s="348"/>
      <c r="H2387" s="348"/>
      <c r="I2387" s="348"/>
      <c r="J2387" s="347">
        <f>'[4]All Counts'!M768</f>
        <v>60594.450889112297</v>
      </c>
      <c r="K2387" s="349">
        <f>VLOOKUP(class[[#This Row],[hwycov_id]],flow[[hwycov_id]:[flow_day]],2,FALSE)</f>
        <v>62990.533081000001</v>
      </c>
      <c r="L2387" s="350">
        <f t="shared" si="126"/>
        <v>3.9542931023049066E-2</v>
      </c>
      <c r="M2387" s="351">
        <f t="shared" si="127"/>
        <v>2396.0821918877045</v>
      </c>
      <c r="N2387" s="351">
        <f t="shared" si="128"/>
        <v>5741209.8702813862</v>
      </c>
      <c r="O2387" s="352" t="e">
        <f>VLOOKUP(class[[#This Row],[hwycov_id]],check!$A$2:$P$26,16,FALSE)</f>
        <v>#N/A</v>
      </c>
      <c r="P2387" s="347"/>
      <c r="Q2387" s="352">
        <f>ROUND(class[[#This Row],[count]],-3)</f>
        <v>61000</v>
      </c>
      <c r="R2387" s="349">
        <f>VLOOKUP(class[[#This Row],[count_rd]],caltran!$J$2:$P$182,7,FALSE)</f>
        <v>50121.666666666664</v>
      </c>
      <c r="S2387" s="349">
        <f>VLOOKUP(class[[#This Row],[count_rd]],caltran!$J$2:$P$182,6,FALSE)</f>
        <v>71878.333333333328</v>
      </c>
      <c r="T2387" s="352">
        <f>IF(AND(class[[#This Row],[flow]]&gt;=class[[#This Row],[low]], class[[#This Row],[flow]]&lt;=class[[#This Row],[high]]),1,0)</f>
        <v>1</v>
      </c>
    </row>
    <row r="2388" spans="1:20">
      <c r="A2388" s="347">
        <f>'[4]All Counts'!E769</f>
        <v>29047</v>
      </c>
      <c r="B2388" s="347">
        <f>'[4]All Counts'!F769</f>
        <v>1</v>
      </c>
      <c r="C2388">
        <f>'[4]All Counts'!G769</f>
        <v>1</v>
      </c>
      <c r="D2388" s="354"/>
      <c r="E2388" s="347" t="str">
        <f>'[4]All Counts'!P769</f>
        <v>PeMS2016</v>
      </c>
      <c r="F2388" s="347">
        <v>1</v>
      </c>
      <c r="G2388" s="348"/>
      <c r="H2388" s="348"/>
      <c r="I2388" s="348"/>
      <c r="J2388" s="347">
        <f>'[4]All Counts'!M769</f>
        <v>65558.450445245777</v>
      </c>
      <c r="K2388" s="349">
        <f>VLOOKUP(class[[#This Row],[hwycov_id]],flow[[hwycov_id]:[flow_day]],2,FALSE)</f>
        <v>57137.514647999997</v>
      </c>
      <c r="L2388" s="350">
        <f t="shared" si="126"/>
        <v>-0.12844928060462502</v>
      </c>
      <c r="M2388" s="351">
        <f t="shared" si="127"/>
        <v>-8420.9357972457801</v>
      </c>
      <c r="N2388" s="351">
        <f t="shared" si="128"/>
        <v>70912159.701335415</v>
      </c>
      <c r="O2388" s="352" t="e">
        <f>VLOOKUP(class[[#This Row],[hwycov_id]],check!$A$2:$P$26,16,FALSE)</f>
        <v>#N/A</v>
      </c>
      <c r="P2388" s="347"/>
      <c r="Q2388" s="352">
        <f>ROUND(class[[#This Row],[count]],-3)</f>
        <v>66000</v>
      </c>
      <c r="R2388" s="349">
        <f>VLOOKUP(class[[#This Row],[count_rd]],caltran!$J$2:$P$182,7,FALSE)</f>
        <v>54867.999999999993</v>
      </c>
      <c r="S2388" s="349">
        <f>VLOOKUP(class[[#This Row],[count_rd]],caltran!$J$2:$P$182,6,FALSE)</f>
        <v>77132</v>
      </c>
      <c r="T2388" s="352">
        <f>IF(AND(class[[#This Row],[flow]]&gt;=class[[#This Row],[low]], class[[#This Row],[flow]]&lt;=class[[#This Row],[high]]),1,0)</f>
        <v>1</v>
      </c>
    </row>
    <row r="2389" spans="1:20">
      <c r="A2389" s="347">
        <f>'[4]All Counts'!E770</f>
        <v>29039</v>
      </c>
      <c r="B2389" s="347">
        <f>'[4]All Counts'!F770</f>
        <v>1</v>
      </c>
      <c r="C2389">
        <f>'[4]All Counts'!G770</f>
        <v>1</v>
      </c>
      <c r="D2389" s="354"/>
      <c r="E2389" s="347" t="str">
        <f>'[4]All Counts'!P770</f>
        <v>PeMS2016</v>
      </c>
      <c r="F2389" s="347">
        <v>1</v>
      </c>
      <c r="G2389" s="348"/>
      <c r="H2389" s="348"/>
      <c r="I2389" s="348"/>
      <c r="J2389" s="347">
        <f>'[4]All Counts'!M770</f>
        <v>103032.5276207628</v>
      </c>
      <c r="K2389" s="349">
        <f>VLOOKUP(class[[#This Row],[hwycov_id]],flow[[hwycov_id]:[flow_day]],2,FALSE)</f>
        <v>102605.40490699999</v>
      </c>
      <c r="L2389" s="350">
        <f t="shared" si="126"/>
        <v>-4.1455133017307411E-3</v>
      </c>
      <c r="M2389" s="351">
        <f t="shared" si="127"/>
        <v>-427.12271376281569</v>
      </c>
      <c r="N2389" s="351">
        <f t="shared" si="128"/>
        <v>182433.81261211217</v>
      </c>
      <c r="O2389" s="352" t="e">
        <f>VLOOKUP(class[[#This Row],[hwycov_id]],check!$A$2:$P$26,16,FALSE)</f>
        <v>#N/A</v>
      </c>
      <c r="P2389" s="347"/>
      <c r="Q2389" s="352">
        <f>ROUND(class[[#This Row],[count]],-3)</f>
        <v>103000</v>
      </c>
      <c r="R2389" s="349">
        <f>VLOOKUP(class[[#This Row],[count_rd]],caltran!$J$2:$P$182,7,FALSE)</f>
        <v>89153.857142857189</v>
      </c>
      <c r="S2389" s="349">
        <f>VLOOKUP(class[[#This Row],[count_rd]],caltran!$J$2:$P$182,6,FALSE)</f>
        <v>116846.1428571428</v>
      </c>
      <c r="T2389" s="352">
        <f>IF(AND(class[[#This Row],[flow]]&gt;=class[[#This Row],[low]], class[[#This Row],[flow]]&lt;=class[[#This Row],[high]]),1,0)</f>
        <v>1</v>
      </c>
    </row>
    <row r="2390" spans="1:20">
      <c r="A2390" s="347">
        <f>'[4]All Counts'!E771</f>
        <v>29035</v>
      </c>
      <c r="B2390" s="347">
        <f>'[4]All Counts'!F771</f>
        <v>1</v>
      </c>
      <c r="C2390">
        <f>'[4]All Counts'!G771</f>
        <v>1</v>
      </c>
      <c r="D2390" s="354"/>
      <c r="E2390" s="347" t="str">
        <f>'[4]All Counts'!P771</f>
        <v>PeMS2016</v>
      </c>
      <c r="F2390" s="347">
        <v>1</v>
      </c>
      <c r="G2390" s="348"/>
      <c r="H2390" s="348"/>
      <c r="I2390" s="348"/>
      <c r="J2390" s="347">
        <f>'[4]All Counts'!M771</f>
        <v>87766.643047028425</v>
      </c>
      <c r="K2390" s="349">
        <f>VLOOKUP(class[[#This Row],[hwycov_id]],flow[[hwycov_id]:[flow_day]],2,FALSE)</f>
        <v>86196.668091</v>
      </c>
      <c r="L2390" s="350">
        <f t="shared" si="126"/>
        <v>-1.7888059763060293E-2</v>
      </c>
      <c r="M2390" s="351">
        <f t="shared" si="127"/>
        <v>-1569.9749560284254</v>
      </c>
      <c r="N2390" s="351">
        <f t="shared" si="128"/>
        <v>2464821.3625564561</v>
      </c>
      <c r="O2390" s="352" t="e">
        <f>VLOOKUP(class[[#This Row],[hwycov_id]],check!$A$2:$P$26,16,FALSE)</f>
        <v>#N/A</v>
      </c>
      <c r="P2390" s="347"/>
      <c r="Q2390" s="352">
        <f>ROUND(class[[#This Row],[count]],-3)</f>
        <v>88000</v>
      </c>
      <c r="R2390" s="349">
        <f>VLOOKUP(class[[#This Row],[count_rd]],caltran!$J$2:$P$182,7,FALSE)</f>
        <v>75768</v>
      </c>
      <c r="S2390" s="349">
        <f>VLOOKUP(class[[#This Row],[count_rd]],caltran!$J$2:$P$182,6,FALSE)</f>
        <v>100232</v>
      </c>
      <c r="T2390" s="352">
        <f>IF(AND(class[[#This Row],[flow]]&gt;=class[[#This Row],[low]], class[[#This Row],[flow]]&lt;=class[[#This Row],[high]]),1,0)</f>
        <v>1</v>
      </c>
    </row>
    <row r="2391" spans="1:20">
      <c r="A2391" s="347">
        <f>'[4]All Counts'!E772</f>
        <v>29027</v>
      </c>
      <c r="B2391" s="347">
        <f>'[4]All Counts'!F772</f>
        <v>1</v>
      </c>
      <c r="C2391">
        <f>'[4]All Counts'!G772</f>
        <v>1</v>
      </c>
      <c r="D2391" s="354"/>
      <c r="E2391" s="347" t="str">
        <f>'[4]All Counts'!P772</f>
        <v>Caltran</v>
      </c>
      <c r="F2391" s="347">
        <v>1</v>
      </c>
      <c r="G2391" s="348"/>
      <c r="H2391" s="348"/>
      <c r="I2391" s="348"/>
      <c r="J2391" s="347">
        <f>'[4]All Counts'!M772</f>
        <v>92082</v>
      </c>
      <c r="K2391" s="349">
        <f>VLOOKUP(class[[#This Row],[hwycov_id]],flow[[hwycov_id]:[flow_day]],2,FALSE)</f>
        <v>90313.781371999998</v>
      </c>
      <c r="L2391" s="350">
        <f t="shared" si="126"/>
        <v>-1.9202652288177968E-2</v>
      </c>
      <c r="M2391" s="351">
        <f t="shared" si="127"/>
        <v>-1768.2186280000024</v>
      </c>
      <c r="N2391" s="351">
        <f t="shared" si="128"/>
        <v>3126597.1164062107</v>
      </c>
      <c r="O2391" s="352" t="e">
        <f>VLOOKUP(class[[#This Row],[hwycov_id]],check!$A$2:$P$26,16,FALSE)</f>
        <v>#N/A</v>
      </c>
      <c r="P2391" s="347"/>
      <c r="Q2391" s="352">
        <f>ROUND(class[[#This Row],[count]],-3)</f>
        <v>92000</v>
      </c>
      <c r="R2391" s="349">
        <f>VLOOKUP(class[[#This Row],[count_rd]],caltran!$J$2:$P$182,7,FALSE)</f>
        <v>79355.111111111109</v>
      </c>
      <c r="S2391" s="349">
        <f>VLOOKUP(class[[#This Row],[count_rd]],caltran!$J$2:$P$182,6,FALSE)</f>
        <v>104644.88888888889</v>
      </c>
      <c r="T2391" s="352">
        <f>IF(AND(class[[#This Row],[flow]]&gt;=class[[#This Row],[low]], class[[#This Row],[flow]]&lt;=class[[#This Row],[high]]),1,0)</f>
        <v>1</v>
      </c>
    </row>
    <row r="2392" spans="1:20">
      <c r="A2392" s="347">
        <f>'[4]All Counts'!E773</f>
        <v>29023</v>
      </c>
      <c r="B2392" s="347">
        <f>'[4]All Counts'!F773</f>
        <v>1</v>
      </c>
      <c r="C2392">
        <f>'[4]All Counts'!G773</f>
        <v>1</v>
      </c>
      <c r="D2392" s="354"/>
      <c r="E2392" s="347" t="str">
        <f>'[4]All Counts'!P773</f>
        <v>PeMS2016</v>
      </c>
      <c r="F2392" s="347">
        <v>1</v>
      </c>
      <c r="G2392" s="348"/>
      <c r="H2392" s="348"/>
      <c r="I2392" s="348"/>
      <c r="J2392" s="347">
        <f>'[4]All Counts'!M773</f>
        <v>90365.316943022131</v>
      </c>
      <c r="K2392" s="349">
        <f>VLOOKUP(class[[#This Row],[hwycov_id]],flow[[hwycov_id]:[flow_day]],2,FALSE)</f>
        <v>85396.779906999989</v>
      </c>
      <c r="L2392" s="350">
        <f t="shared" si="126"/>
        <v>-5.4982787690048607E-2</v>
      </c>
      <c r="M2392" s="351">
        <f t="shared" si="127"/>
        <v>-4968.5370360221423</v>
      </c>
      <c r="N2392" s="351">
        <f t="shared" si="128"/>
        <v>24686360.278323695</v>
      </c>
      <c r="O2392" s="352" t="e">
        <f>VLOOKUP(class[[#This Row],[hwycov_id]],check!$A$2:$P$26,16,FALSE)</f>
        <v>#N/A</v>
      </c>
      <c r="P2392" s="347"/>
      <c r="Q2392" s="352">
        <f>ROUND(class[[#This Row],[count]],-3)</f>
        <v>90000</v>
      </c>
      <c r="R2392" s="349">
        <f>VLOOKUP(class[[#This Row],[count_rd]],caltran!$J$2:$P$182,7,FALSE)</f>
        <v>77580</v>
      </c>
      <c r="S2392" s="349">
        <f>VLOOKUP(class[[#This Row],[count_rd]],caltran!$J$2:$P$182,6,FALSE)</f>
        <v>102419.99999999999</v>
      </c>
      <c r="T2392" s="352">
        <f>IF(AND(class[[#This Row],[flow]]&gt;=class[[#This Row],[low]], class[[#This Row],[flow]]&lt;=class[[#This Row],[high]]),1,0)</f>
        <v>1</v>
      </c>
    </row>
    <row r="2393" spans="1:20">
      <c r="A2393" s="347">
        <f>'[4]All Counts'!E774</f>
        <v>27993</v>
      </c>
      <c r="B2393" s="347">
        <f>'[4]All Counts'!F774</f>
        <v>1</v>
      </c>
      <c r="C2393">
        <f>'[4]All Counts'!G774</f>
        <v>1</v>
      </c>
      <c r="D2393" s="354"/>
      <c r="E2393" s="347" t="str">
        <f>'[4]All Counts'!P774</f>
        <v>PeMS2016</v>
      </c>
      <c r="F2393" s="347">
        <v>1</v>
      </c>
      <c r="G2393" s="348"/>
      <c r="H2393" s="348"/>
      <c r="I2393" s="348"/>
      <c r="J2393" s="347">
        <f>'[4]All Counts'!M774</f>
        <v>61102.001456404832</v>
      </c>
      <c r="K2393" s="349">
        <f>VLOOKUP(class[[#This Row],[hwycov_id]],flow[[hwycov_id]:[flow_day]],2,FALSE)</f>
        <v>57413.535035000008</v>
      </c>
      <c r="L2393" s="350">
        <f t="shared" si="126"/>
        <v>-6.0365721801052263E-2</v>
      </c>
      <c r="M2393" s="351">
        <f t="shared" si="127"/>
        <v>-3688.4664214048244</v>
      </c>
      <c r="N2393" s="351">
        <f t="shared" si="128"/>
        <v>13604784.541830912</v>
      </c>
      <c r="O2393" s="352" t="e">
        <f>VLOOKUP(class[[#This Row],[hwycov_id]],check!$A$2:$P$26,16,FALSE)</f>
        <v>#N/A</v>
      </c>
      <c r="P2393" s="347"/>
      <c r="Q2393" s="352">
        <f>ROUND(class[[#This Row],[count]],-3)</f>
        <v>61000</v>
      </c>
      <c r="R2393" s="349">
        <f>VLOOKUP(class[[#This Row],[count_rd]],caltran!$J$2:$P$182,7,FALSE)</f>
        <v>50121.666666666664</v>
      </c>
      <c r="S2393" s="349">
        <f>VLOOKUP(class[[#This Row],[count_rd]],caltran!$J$2:$P$182,6,FALSE)</f>
        <v>71878.333333333328</v>
      </c>
      <c r="T2393" s="352">
        <f>IF(AND(class[[#This Row],[flow]]&gt;=class[[#This Row],[low]], class[[#This Row],[flow]]&lt;=class[[#This Row],[high]]),1,0)</f>
        <v>1</v>
      </c>
    </row>
    <row r="2394" spans="1:20">
      <c r="A2394" s="347">
        <f>'[4]All Counts'!E775</f>
        <v>28002</v>
      </c>
      <c r="B2394" s="347">
        <f>'[4]All Counts'!F775</f>
        <v>1</v>
      </c>
      <c r="C2394">
        <f>'[4]All Counts'!G775</f>
        <v>1</v>
      </c>
      <c r="D2394" s="354"/>
      <c r="E2394" s="347" t="str">
        <f>'[4]All Counts'!P775</f>
        <v>Caltran</v>
      </c>
      <c r="F2394" s="347">
        <v>1</v>
      </c>
      <c r="G2394" s="348"/>
      <c r="H2394" s="348"/>
      <c r="I2394" s="348"/>
      <c r="J2394" s="347">
        <f>'[4]All Counts'!M775</f>
        <v>72360</v>
      </c>
      <c r="K2394" s="349">
        <f>VLOOKUP(class[[#This Row],[hwycov_id]],flow[[hwycov_id]:[flow_day]],2,FALSE)</f>
        <v>70751.901123000003</v>
      </c>
      <c r="L2394" s="350">
        <f t="shared" si="126"/>
        <v>-2.2223588681592021E-2</v>
      </c>
      <c r="M2394" s="351">
        <f t="shared" si="127"/>
        <v>-1608.0988769999967</v>
      </c>
      <c r="N2394" s="351">
        <f t="shared" si="128"/>
        <v>2585981.9982086504</v>
      </c>
      <c r="O2394" s="352" t="e">
        <f>VLOOKUP(class[[#This Row],[hwycov_id]],check!$A$2:$P$26,16,FALSE)</f>
        <v>#N/A</v>
      </c>
      <c r="P2394" s="347"/>
      <c r="Q2394" s="352">
        <f>ROUND(class[[#This Row],[count]],-3)</f>
        <v>72000</v>
      </c>
      <c r="R2394" s="349">
        <f>VLOOKUP(class[[#This Row],[count_rd]],caltran!$J$2:$P$182,7,FALSE)</f>
        <v>60544</v>
      </c>
      <c r="S2394" s="349">
        <f>VLOOKUP(class[[#This Row],[count_rd]],caltran!$J$2:$P$182,6,FALSE)</f>
        <v>83456</v>
      </c>
      <c r="T2394" s="352">
        <f>IF(AND(class[[#This Row],[flow]]&gt;=class[[#This Row],[low]], class[[#This Row],[flow]]&lt;=class[[#This Row],[high]]),1,0)</f>
        <v>1</v>
      </c>
    </row>
    <row r="2395" spans="1:20">
      <c r="A2395" s="347">
        <f>'[4]All Counts'!E776</f>
        <v>10252</v>
      </c>
      <c r="B2395" s="347">
        <f>'[4]All Counts'!F776</f>
        <v>1</v>
      </c>
      <c r="C2395">
        <f>'[4]All Counts'!G776</f>
        <v>1</v>
      </c>
      <c r="D2395" s="354"/>
      <c r="E2395" s="347" t="str">
        <f>'[4]All Counts'!P776</f>
        <v>PeMS2016</v>
      </c>
      <c r="F2395" s="347">
        <v>1</v>
      </c>
      <c r="G2395" s="348"/>
      <c r="H2395" s="348"/>
      <c r="I2395" s="348"/>
      <c r="J2395" s="347">
        <f>'[4]All Counts'!M776</f>
        <v>67837.598036268086</v>
      </c>
      <c r="K2395" s="349">
        <f>VLOOKUP(class[[#This Row],[hwycov_id]],flow[[hwycov_id]:[flow_day]],2,FALSE)</f>
        <v>63885.613282000006</v>
      </c>
      <c r="L2395" s="350">
        <f t="shared" si="126"/>
        <v>-5.8256554899765556E-2</v>
      </c>
      <c r="M2395" s="351">
        <f t="shared" si="127"/>
        <v>-3951.98475426808</v>
      </c>
      <c r="N2395" s="351">
        <f t="shared" si="128"/>
        <v>15618183.497967336</v>
      </c>
      <c r="O2395" s="352" t="e">
        <f>VLOOKUP(class[[#This Row],[hwycov_id]],check!$A$2:$P$26,16,FALSE)</f>
        <v>#N/A</v>
      </c>
      <c r="P2395" s="347"/>
      <c r="Q2395" s="352">
        <f>ROUND(class[[#This Row],[count]],-3)</f>
        <v>68000</v>
      </c>
      <c r="R2395" s="349">
        <f>VLOOKUP(class[[#This Row],[count_rd]],caltran!$J$2:$P$182,7,FALSE)</f>
        <v>56712</v>
      </c>
      <c r="S2395" s="349">
        <f>VLOOKUP(class[[#This Row],[count_rd]],caltran!$J$2:$P$182,6,FALSE)</f>
        <v>79288</v>
      </c>
      <c r="T2395" s="352">
        <f>IF(AND(class[[#This Row],[flow]]&gt;=class[[#This Row],[low]], class[[#This Row],[flow]]&lt;=class[[#This Row],[high]]),1,0)</f>
        <v>1</v>
      </c>
    </row>
    <row r="2396" spans="1:20">
      <c r="A2396" s="347">
        <f>'[4]All Counts'!E777</f>
        <v>28012</v>
      </c>
      <c r="B2396" s="347">
        <f>'[4]All Counts'!F777</f>
        <v>1</v>
      </c>
      <c r="C2396">
        <f>'[4]All Counts'!G777</f>
        <v>1</v>
      </c>
      <c r="D2396" s="354"/>
      <c r="E2396" s="347" t="str">
        <f>'[4]All Counts'!P777</f>
        <v>Caltran</v>
      </c>
      <c r="F2396" s="347">
        <v>1</v>
      </c>
      <c r="G2396" s="348"/>
      <c r="H2396" s="348"/>
      <c r="I2396" s="348"/>
      <c r="J2396" s="347">
        <f>'[4]All Counts'!M777</f>
        <v>74942</v>
      </c>
      <c r="K2396" s="349">
        <f>VLOOKUP(class[[#This Row],[hwycov_id]],flow[[hwycov_id]:[flow_day]],2,FALSE)</f>
        <v>73304.146483999997</v>
      </c>
      <c r="L2396" s="350">
        <f t="shared" si="126"/>
        <v>-2.1854948039817468E-2</v>
      </c>
      <c r="M2396" s="351">
        <f t="shared" si="127"/>
        <v>-1637.8535160000029</v>
      </c>
      <c r="N2396" s="351">
        <f t="shared" si="128"/>
        <v>2682564.1398735717</v>
      </c>
      <c r="O2396" s="352" t="e">
        <f>VLOOKUP(class[[#This Row],[hwycov_id]],check!$A$2:$P$26,16,FALSE)</f>
        <v>#N/A</v>
      </c>
      <c r="P2396" s="347"/>
      <c r="Q2396" s="352">
        <f>ROUND(class[[#This Row],[count]],-3)</f>
        <v>75000</v>
      </c>
      <c r="R2396" s="349">
        <f>VLOOKUP(class[[#This Row],[count_rd]],caltran!$J$2:$P$182,7,FALSE)</f>
        <v>63450</v>
      </c>
      <c r="S2396" s="349">
        <f>VLOOKUP(class[[#This Row],[count_rd]],caltran!$J$2:$P$182,6,FALSE)</f>
        <v>86550</v>
      </c>
      <c r="T2396" s="352">
        <f>IF(AND(class[[#This Row],[flow]]&gt;=class[[#This Row],[low]], class[[#This Row],[flow]]&lt;=class[[#This Row],[high]]),1,0)</f>
        <v>1</v>
      </c>
    </row>
    <row r="2397" spans="1:20">
      <c r="A2397" s="347">
        <f>'[4]All Counts'!E778</f>
        <v>10159</v>
      </c>
      <c r="B2397" s="347">
        <f>'[4]All Counts'!F778</f>
        <v>1</v>
      </c>
      <c r="C2397">
        <f>'[4]All Counts'!G778</f>
        <v>1</v>
      </c>
      <c r="D2397" s="354"/>
      <c r="E2397" s="347" t="str">
        <f>'[4]All Counts'!P778</f>
        <v>PeMS2016</v>
      </c>
      <c r="F2397" s="347">
        <v>1</v>
      </c>
      <c r="G2397" s="348"/>
      <c r="H2397" s="348"/>
      <c r="I2397" s="348"/>
      <c r="J2397" s="347">
        <f>'[4]All Counts'!M778</f>
        <v>31928.753096588021</v>
      </c>
      <c r="K2397" s="349">
        <f>VLOOKUP(class[[#This Row],[hwycov_id]],flow[[hwycov_id]:[flow_day]],2,FALSE)</f>
        <v>36334.214232999999</v>
      </c>
      <c r="L2397" s="350">
        <f t="shared" si="126"/>
        <v>0.13797786349767471</v>
      </c>
      <c r="M2397" s="351">
        <f t="shared" si="127"/>
        <v>4405.4611364119773</v>
      </c>
      <c r="N2397" s="351">
        <f t="shared" si="128"/>
        <v>19408087.824436311</v>
      </c>
      <c r="O2397" s="352" t="e">
        <f>VLOOKUP(class[[#This Row],[hwycov_id]],check!$A$2:$P$26,16,FALSE)</f>
        <v>#N/A</v>
      </c>
      <c r="P2397" s="347"/>
      <c r="Q2397" s="352">
        <f>ROUND(class[[#This Row],[count]],-3)</f>
        <v>32000</v>
      </c>
      <c r="R2397" s="349">
        <f>VLOOKUP(class[[#This Row],[count_rd]],caltran!$J$2:$P$182,7,FALSE)</f>
        <v>24426.666666666664</v>
      </c>
      <c r="S2397" s="349">
        <f>VLOOKUP(class[[#This Row],[count_rd]],caltran!$J$2:$P$182,6,FALSE)</f>
        <v>39573.333333333328</v>
      </c>
      <c r="T2397" s="352">
        <f>IF(AND(class[[#This Row],[flow]]&gt;=class[[#This Row],[low]], class[[#This Row],[flow]]&lt;=class[[#This Row],[high]]),1,0)</f>
        <v>1</v>
      </c>
    </row>
    <row r="2398" spans="1:20">
      <c r="A2398" s="347">
        <f>'[4]All Counts'!E779</f>
        <v>28016</v>
      </c>
      <c r="B2398" s="347">
        <f>'[4]All Counts'!F779</f>
        <v>1</v>
      </c>
      <c r="C2398">
        <f>'[4]All Counts'!G779</f>
        <v>1</v>
      </c>
      <c r="D2398" s="354"/>
      <c r="E2398" s="347" t="str">
        <f>'[4]All Counts'!P779</f>
        <v>PeMS2016</v>
      </c>
      <c r="F2398" s="347">
        <v>1</v>
      </c>
      <c r="G2398" s="348"/>
      <c r="H2398" s="348"/>
      <c r="I2398" s="348"/>
      <c r="J2398" s="347">
        <f>'[4]All Counts'!M779</f>
        <v>56995.362221513453</v>
      </c>
      <c r="K2398" s="349">
        <f>VLOOKUP(class[[#This Row],[hwycov_id]],flow[[hwycov_id]:[flow_day]],2,FALSE)</f>
        <v>64927.424804000002</v>
      </c>
      <c r="L2398" s="350">
        <f t="shared" si="126"/>
        <v>0.1391703162032456</v>
      </c>
      <c r="M2398" s="351">
        <f t="shared" si="127"/>
        <v>7932.0625824865492</v>
      </c>
      <c r="N2398" s="351">
        <f t="shared" si="128"/>
        <v>62917616.812483184</v>
      </c>
      <c r="O2398" s="352" t="e">
        <f>VLOOKUP(class[[#This Row],[hwycov_id]],check!$A$2:$P$26,16,FALSE)</f>
        <v>#N/A</v>
      </c>
      <c r="P2398" s="347"/>
      <c r="Q2398" s="352">
        <f>ROUND(class[[#This Row],[count]],-3)</f>
        <v>57000</v>
      </c>
      <c r="R2398" s="349">
        <f>VLOOKUP(class[[#This Row],[count_rd]],caltran!$J$2:$P$182,7,FALSE)</f>
        <v>46375.833333333328</v>
      </c>
      <c r="S2398" s="349">
        <f>VLOOKUP(class[[#This Row],[count_rd]],caltran!$J$2:$P$182,6,FALSE)</f>
        <v>67624.166666666672</v>
      </c>
      <c r="T2398" s="352">
        <f>IF(AND(class[[#This Row],[flow]]&gt;=class[[#This Row],[low]], class[[#This Row],[flow]]&lt;=class[[#This Row],[high]]),1,0)</f>
        <v>1</v>
      </c>
    </row>
    <row r="2399" spans="1:20">
      <c r="A2399" s="347">
        <f>'[4]All Counts'!E780</f>
        <v>28011</v>
      </c>
      <c r="B2399" s="347">
        <f>'[4]All Counts'!F780</f>
        <v>1</v>
      </c>
      <c r="C2399">
        <f>'[4]All Counts'!G780</f>
        <v>1</v>
      </c>
      <c r="D2399" s="354"/>
      <c r="E2399" s="347" t="str">
        <f>'[4]All Counts'!P780</f>
        <v>Caltran</v>
      </c>
      <c r="F2399" s="347">
        <v>1</v>
      </c>
      <c r="G2399" s="348"/>
      <c r="H2399" s="348"/>
      <c r="I2399" s="348"/>
      <c r="J2399" s="347">
        <f>'[4]All Counts'!M780</f>
        <v>75054</v>
      </c>
      <c r="K2399" s="349">
        <f>VLOOKUP(class[[#This Row],[hwycov_id]],flow[[hwycov_id]:[flow_day]],2,FALSE)</f>
        <v>75983.599119999999</v>
      </c>
      <c r="L2399" s="350">
        <f t="shared" si="126"/>
        <v>1.2385737202547542E-2</v>
      </c>
      <c r="M2399" s="351">
        <f t="shared" si="127"/>
        <v>929.59911999999895</v>
      </c>
      <c r="N2399" s="351">
        <f t="shared" si="128"/>
        <v>864154.52390477248</v>
      </c>
      <c r="O2399" s="352" t="e">
        <f>VLOOKUP(class[[#This Row],[hwycov_id]],check!$A$2:$P$26,16,FALSE)</f>
        <v>#N/A</v>
      </c>
      <c r="P2399" s="347"/>
      <c r="Q2399" s="352">
        <f>ROUND(class[[#This Row],[count]],-3)</f>
        <v>75000</v>
      </c>
      <c r="R2399" s="349">
        <f>VLOOKUP(class[[#This Row],[count_rd]],caltran!$J$2:$P$182,7,FALSE)</f>
        <v>63450</v>
      </c>
      <c r="S2399" s="349">
        <f>VLOOKUP(class[[#This Row],[count_rd]],caltran!$J$2:$P$182,6,FALSE)</f>
        <v>86550</v>
      </c>
      <c r="T2399" s="352">
        <f>IF(AND(class[[#This Row],[flow]]&gt;=class[[#This Row],[low]], class[[#This Row],[flow]]&lt;=class[[#This Row],[high]]),1,0)</f>
        <v>1</v>
      </c>
    </row>
    <row r="2400" spans="1:20">
      <c r="A2400" s="347">
        <f>'[4]All Counts'!E781</f>
        <v>28007</v>
      </c>
      <c r="B2400" s="347">
        <f>'[4]All Counts'!F781</f>
        <v>1</v>
      </c>
      <c r="C2400">
        <f>'[4]All Counts'!G781</f>
        <v>1</v>
      </c>
      <c r="D2400" s="354"/>
      <c r="E2400" s="347" t="str">
        <f>'[4]All Counts'!P781</f>
        <v>PeMS2016</v>
      </c>
      <c r="F2400" s="347">
        <v>1</v>
      </c>
      <c r="G2400" s="348"/>
      <c r="H2400" s="348"/>
      <c r="I2400" s="348"/>
      <c r="J2400" s="347">
        <f>'[4]All Counts'!M781</f>
        <v>70327.838751853837</v>
      </c>
      <c r="K2400" s="349">
        <f>VLOOKUP(class[[#This Row],[hwycov_id]],flow[[hwycov_id]:[flow_day]],2,FALSE)</f>
        <v>67082.998534999992</v>
      </c>
      <c r="L2400" s="350">
        <f t="shared" si="126"/>
        <v>-4.6138773413797129E-2</v>
      </c>
      <c r="M2400" s="351">
        <f t="shared" si="127"/>
        <v>-3244.840216853845</v>
      </c>
      <c r="N2400" s="351">
        <f t="shared" si="128"/>
        <v>10528988.032912109</v>
      </c>
      <c r="O2400" s="352" t="e">
        <f>VLOOKUP(class[[#This Row],[hwycov_id]],check!$A$2:$P$26,16,FALSE)</f>
        <v>#N/A</v>
      </c>
      <c r="P2400" s="347"/>
      <c r="Q2400" s="352">
        <f>ROUND(class[[#This Row],[count]],-3)</f>
        <v>70000</v>
      </c>
      <c r="R2400" s="349">
        <f>VLOOKUP(class[[#This Row],[count_rd]],caltran!$J$2:$P$182,7,FALSE)</f>
        <v>58660</v>
      </c>
      <c r="S2400" s="349">
        <f>VLOOKUP(class[[#This Row],[count_rd]],caltran!$J$2:$P$182,6,FALSE)</f>
        <v>81340</v>
      </c>
      <c r="T2400" s="352">
        <f>IF(AND(class[[#This Row],[flow]]&gt;=class[[#This Row],[low]], class[[#This Row],[flow]]&lt;=class[[#This Row],[high]]),1,0)</f>
        <v>1</v>
      </c>
    </row>
    <row r="2401" spans="1:20">
      <c r="A2401" s="347">
        <f>'[4]All Counts'!E782</f>
        <v>28000</v>
      </c>
      <c r="B2401" s="347">
        <f>'[4]All Counts'!F782</f>
        <v>1</v>
      </c>
      <c r="C2401">
        <f>'[4]All Counts'!G782</f>
        <v>1</v>
      </c>
      <c r="D2401" s="354"/>
      <c r="E2401" s="347" t="str">
        <f>'[4]All Counts'!P782</f>
        <v>Caltran</v>
      </c>
      <c r="F2401" s="347">
        <v>1</v>
      </c>
      <c r="G2401" s="348"/>
      <c r="H2401" s="348"/>
      <c r="I2401" s="348"/>
      <c r="J2401" s="347">
        <f>'[4]All Counts'!M782</f>
        <v>78513</v>
      </c>
      <c r="K2401" s="349">
        <f>VLOOKUP(class[[#This Row],[hwycov_id]],flow[[hwycov_id]:[flow_day]],2,FALSE)</f>
        <v>72267.742188000004</v>
      </c>
      <c r="L2401" s="350">
        <f t="shared" si="126"/>
        <v>-7.9544251423331103E-2</v>
      </c>
      <c r="M2401" s="351">
        <f t="shared" si="127"/>
        <v>-6245.2578119999962</v>
      </c>
      <c r="N2401" s="351">
        <f t="shared" si="128"/>
        <v>39003245.138346978</v>
      </c>
      <c r="O2401" s="352" t="e">
        <f>VLOOKUP(class[[#This Row],[hwycov_id]],check!$A$2:$P$26,16,FALSE)</f>
        <v>#N/A</v>
      </c>
      <c r="P2401" s="347"/>
      <c r="Q2401" s="352">
        <f>ROUND(class[[#This Row],[count]],-3)</f>
        <v>79000</v>
      </c>
      <c r="R2401" s="349">
        <f>VLOOKUP(class[[#This Row],[count_rd]],caltran!$J$2:$P$182,7,FALSE)</f>
        <v>67268.5</v>
      </c>
      <c r="S2401" s="349">
        <f>VLOOKUP(class[[#This Row],[count_rd]],caltran!$J$2:$P$182,6,FALSE)</f>
        <v>90731.5</v>
      </c>
      <c r="T2401" s="352">
        <f>IF(AND(class[[#This Row],[flow]]&gt;=class[[#This Row],[low]], class[[#This Row],[flow]]&lt;=class[[#This Row],[high]]),1,0)</f>
        <v>1</v>
      </c>
    </row>
    <row r="2402" spans="1:20">
      <c r="A2402" s="347">
        <f>'[4]All Counts'!E783</f>
        <v>27988</v>
      </c>
      <c r="B2402" s="347">
        <f>'[4]All Counts'!F783</f>
        <v>1</v>
      </c>
      <c r="C2402">
        <f>'[4]All Counts'!G783</f>
        <v>1</v>
      </c>
      <c r="D2402" s="354"/>
      <c r="E2402" s="347" t="str">
        <f>'[4]All Counts'!P783</f>
        <v>PeMS2016</v>
      </c>
      <c r="F2402" s="347">
        <v>1</v>
      </c>
      <c r="G2402" s="348"/>
      <c r="H2402" s="348"/>
      <c r="I2402" s="348"/>
      <c r="J2402" s="347">
        <f>'[4]All Counts'!M783</f>
        <v>77212.11508952071</v>
      </c>
      <c r="K2402" s="349">
        <f>VLOOKUP(class[[#This Row],[hwycov_id]],flow[[hwycov_id]:[flow_day]],2,FALSE)</f>
        <v>69333.631347999995</v>
      </c>
      <c r="L2402" s="350">
        <f t="shared" si="126"/>
        <v>-0.10203688543418732</v>
      </c>
      <c r="M2402" s="351">
        <f t="shared" si="127"/>
        <v>-7878.4837415207148</v>
      </c>
      <c r="N2402" s="351">
        <f t="shared" si="128"/>
        <v>62070506.065406241</v>
      </c>
      <c r="O2402" s="352" t="e">
        <f>VLOOKUP(class[[#This Row],[hwycov_id]],check!$A$2:$P$26,16,FALSE)</f>
        <v>#N/A</v>
      </c>
      <c r="P2402" s="347"/>
      <c r="Q2402" s="352">
        <f>ROUND(class[[#This Row],[count]],-3)</f>
        <v>77000</v>
      </c>
      <c r="R2402" s="349">
        <f>VLOOKUP(class[[#This Row],[count_rd]],caltran!$J$2:$P$182,7,FALSE)</f>
        <v>65351.611111111109</v>
      </c>
      <c r="S2402" s="349">
        <f>VLOOKUP(class[[#This Row],[count_rd]],caltran!$J$2:$P$182,6,FALSE)</f>
        <v>88648.388888888891</v>
      </c>
      <c r="T2402" s="352">
        <f>IF(AND(class[[#This Row],[flow]]&gt;=class[[#This Row],[low]], class[[#This Row],[flow]]&lt;=class[[#This Row],[high]]),1,0)</f>
        <v>1</v>
      </c>
    </row>
    <row r="2403" spans="1:20">
      <c r="A2403" s="347">
        <f>'[4]All Counts'!E784</f>
        <v>27987</v>
      </c>
      <c r="B2403" s="347">
        <f>'[4]All Counts'!F784</f>
        <v>1</v>
      </c>
      <c r="C2403">
        <f>'[4]All Counts'!G784</f>
        <v>1</v>
      </c>
      <c r="D2403" s="354"/>
      <c r="E2403" s="347" t="str">
        <f>'[4]All Counts'!P784</f>
        <v>PeMS2016</v>
      </c>
      <c r="F2403" s="347">
        <v>1</v>
      </c>
      <c r="G2403" s="348"/>
      <c r="H2403" s="348"/>
      <c r="I2403" s="348"/>
      <c r="J2403" s="347">
        <f>'[4]All Counts'!M784</f>
        <v>72788.898830935228</v>
      </c>
      <c r="K2403" s="349">
        <f>VLOOKUP(class[[#This Row],[hwycov_id]],flow[[hwycov_id]:[flow_day]],2,FALSE)</f>
        <v>76157.346680000002</v>
      </c>
      <c r="L2403" s="350">
        <f t="shared" si="126"/>
        <v>4.6276944742474679E-2</v>
      </c>
      <c r="M2403" s="351">
        <f t="shared" si="127"/>
        <v>3368.4478490647743</v>
      </c>
      <c r="N2403" s="351">
        <f t="shared" si="128"/>
        <v>11346440.911869105</v>
      </c>
      <c r="O2403" s="352" t="e">
        <f>VLOOKUP(class[[#This Row],[hwycov_id]],check!$A$2:$P$26,16,FALSE)</f>
        <v>#N/A</v>
      </c>
      <c r="P2403" s="347"/>
      <c r="Q2403" s="352">
        <f>ROUND(class[[#This Row],[count]],-3)</f>
        <v>73000</v>
      </c>
      <c r="R2403" s="349">
        <f>VLOOKUP(class[[#This Row],[count_rd]],caltran!$J$2:$P$182,7,FALSE)</f>
        <v>61466</v>
      </c>
      <c r="S2403" s="349">
        <f>VLOOKUP(class[[#This Row],[count_rd]],caltran!$J$2:$P$182,6,FALSE)</f>
        <v>84534</v>
      </c>
      <c r="T2403" s="352">
        <f>IF(AND(class[[#This Row],[flow]]&gt;=class[[#This Row],[low]], class[[#This Row],[flow]]&lt;=class[[#This Row],[high]]),1,0)</f>
        <v>1</v>
      </c>
    </row>
    <row r="2404" spans="1:20">
      <c r="A2404" s="347">
        <f>'[4]All Counts'!E785</f>
        <v>29016</v>
      </c>
      <c r="B2404" s="347">
        <f>'[4]All Counts'!F785</f>
        <v>1</v>
      </c>
      <c r="C2404">
        <f>'[4]All Counts'!G785</f>
        <v>1</v>
      </c>
      <c r="D2404" s="354"/>
      <c r="E2404" s="347" t="str">
        <f>'[4]All Counts'!P785</f>
        <v>PeMS2016</v>
      </c>
      <c r="F2404" s="347">
        <v>1</v>
      </c>
      <c r="G2404" s="348"/>
      <c r="H2404" s="348"/>
      <c r="I2404" s="348"/>
      <c r="J2404" s="347">
        <f>'[4]All Counts'!M785</f>
        <v>78697.841168842715</v>
      </c>
      <c r="K2404" s="349">
        <f>VLOOKUP(class[[#This Row],[hwycov_id]],flow[[hwycov_id]:[flow_day]],2,FALSE)</f>
        <v>75706.113769999996</v>
      </c>
      <c r="L2404" s="350">
        <f t="shared" si="126"/>
        <v>-3.8015368076286915E-2</v>
      </c>
      <c r="M2404" s="351">
        <f t="shared" si="127"/>
        <v>-2991.7273988427187</v>
      </c>
      <c r="N2404" s="351">
        <f t="shared" si="128"/>
        <v>8950432.8289862201</v>
      </c>
      <c r="O2404" s="352" t="e">
        <f>VLOOKUP(class[[#This Row],[hwycov_id]],check!$A$2:$P$26,16,FALSE)</f>
        <v>#N/A</v>
      </c>
      <c r="P2404" s="347"/>
      <c r="Q2404" s="352">
        <f>ROUND(class[[#This Row],[count]],-3)</f>
        <v>79000</v>
      </c>
      <c r="R2404" s="349">
        <f>VLOOKUP(class[[#This Row],[count_rd]],caltran!$J$2:$P$182,7,FALSE)</f>
        <v>67268.5</v>
      </c>
      <c r="S2404" s="349">
        <f>VLOOKUP(class[[#This Row],[count_rd]],caltran!$J$2:$P$182,6,FALSE)</f>
        <v>90731.5</v>
      </c>
      <c r="T2404" s="352">
        <f>IF(AND(class[[#This Row],[flow]]&gt;=class[[#This Row],[low]], class[[#This Row],[flow]]&lt;=class[[#This Row],[high]]),1,0)</f>
        <v>1</v>
      </c>
    </row>
    <row r="2405" spans="1:20">
      <c r="A2405" s="347">
        <f>'[4]All Counts'!E786</f>
        <v>29028</v>
      </c>
      <c r="B2405" s="347">
        <f>'[4]All Counts'!F786</f>
        <v>1</v>
      </c>
      <c r="C2405">
        <f>'[4]All Counts'!G786</f>
        <v>1</v>
      </c>
      <c r="D2405" s="354"/>
      <c r="E2405" s="347" t="str">
        <f>'[4]All Counts'!P786</f>
        <v>PeMS2016</v>
      </c>
      <c r="F2405" s="347">
        <v>1</v>
      </c>
      <c r="G2405" s="348"/>
      <c r="H2405" s="348"/>
      <c r="I2405" s="348"/>
      <c r="J2405" s="347">
        <f>'[4]All Counts'!M786</f>
        <v>86599.230002124605</v>
      </c>
      <c r="K2405" s="349">
        <f>VLOOKUP(class[[#This Row],[hwycov_id]],flow[[hwycov_id]:[flow_day]],2,FALSE)</f>
        <v>87738.525389999995</v>
      </c>
      <c r="L2405" s="350">
        <f t="shared" si="126"/>
        <v>1.315595286294613E-2</v>
      </c>
      <c r="M2405" s="351">
        <f t="shared" si="127"/>
        <v>1139.2953878753906</v>
      </c>
      <c r="N2405" s="351">
        <f t="shared" si="128"/>
        <v>1297993.9808341367</v>
      </c>
      <c r="O2405" s="352" t="e">
        <f>VLOOKUP(class[[#This Row],[hwycov_id]],check!$A$2:$P$26,16,FALSE)</f>
        <v>#N/A</v>
      </c>
      <c r="P2405" s="347"/>
      <c r="Q2405" s="352">
        <f>ROUND(class[[#This Row],[count]],-3)</f>
        <v>87000</v>
      </c>
      <c r="R2405" s="349">
        <f>VLOOKUP(class[[#This Row],[count_rd]],caltran!$J$2:$P$182,7,FALSE)</f>
        <v>74844.166666666672</v>
      </c>
      <c r="S2405" s="349">
        <f>VLOOKUP(class[[#This Row],[count_rd]],caltran!$J$2:$P$182,6,FALSE)</f>
        <v>99155.833333333343</v>
      </c>
      <c r="T2405" s="352">
        <f>IF(AND(class[[#This Row],[flow]]&gt;=class[[#This Row],[low]], class[[#This Row],[flow]]&lt;=class[[#This Row],[high]]),1,0)</f>
        <v>1</v>
      </c>
    </row>
    <row r="2406" spans="1:20">
      <c r="A2406" s="347">
        <f>'[4]All Counts'!E787</f>
        <v>29028</v>
      </c>
      <c r="B2406" s="347">
        <f>'[4]All Counts'!F787</f>
        <v>1</v>
      </c>
      <c r="C2406">
        <f>'[4]All Counts'!G787</f>
        <v>1</v>
      </c>
      <c r="D2406" s="354"/>
      <c r="E2406" s="347" t="str">
        <f>'[4]All Counts'!P787</f>
        <v>Caltran</v>
      </c>
      <c r="F2406" s="347">
        <v>1</v>
      </c>
      <c r="G2406" s="348"/>
      <c r="H2406" s="348"/>
      <c r="I2406" s="348"/>
      <c r="J2406" s="347">
        <f>'[4]All Counts'!M787</f>
        <v>88676</v>
      </c>
      <c r="K2406" s="349">
        <f>VLOOKUP(class[[#This Row],[hwycov_id]],flow[[hwycov_id]:[flow_day]],2,FALSE)</f>
        <v>87738.525389999995</v>
      </c>
      <c r="L2406" s="350">
        <f t="shared" si="126"/>
        <v>-1.0571909084758024E-2</v>
      </c>
      <c r="M2406" s="351">
        <f t="shared" si="127"/>
        <v>-937.47461000000476</v>
      </c>
      <c r="N2406" s="351">
        <f t="shared" si="128"/>
        <v>878858.64439466107</v>
      </c>
      <c r="O2406" s="352" t="e">
        <f>VLOOKUP(class[[#This Row],[hwycov_id]],check!$A$2:$P$26,16,FALSE)</f>
        <v>#N/A</v>
      </c>
      <c r="P2406" s="347"/>
      <c r="Q2406" s="352">
        <f>ROUND(class[[#This Row],[count]],-3)</f>
        <v>89000</v>
      </c>
      <c r="R2406" s="349">
        <f>VLOOKUP(class[[#This Row],[count_rd]],caltran!$J$2:$P$182,7,FALSE)</f>
        <v>76673.5</v>
      </c>
      <c r="S2406" s="349">
        <f>VLOOKUP(class[[#This Row],[count_rd]],caltran!$J$2:$P$182,6,FALSE)</f>
        <v>101326.5</v>
      </c>
      <c r="T2406" s="352">
        <f>IF(AND(class[[#This Row],[flow]]&gt;=class[[#This Row],[low]], class[[#This Row],[flow]]&lt;=class[[#This Row],[high]]),1,0)</f>
        <v>1</v>
      </c>
    </row>
    <row r="2407" spans="1:20">
      <c r="A2407" s="347">
        <f>'[4]All Counts'!E788</f>
        <v>29037</v>
      </c>
      <c r="B2407" s="347">
        <f>'[4]All Counts'!F788</f>
        <v>1</v>
      </c>
      <c r="C2407">
        <f>'[4]All Counts'!G788</f>
        <v>1</v>
      </c>
      <c r="D2407" s="354"/>
      <c r="E2407" s="347" t="str">
        <f>'[4]All Counts'!P788</f>
        <v>PeMS2016</v>
      </c>
      <c r="F2407" s="347">
        <v>1</v>
      </c>
      <c r="G2407" s="348"/>
      <c r="H2407" s="348"/>
      <c r="I2407" s="348"/>
      <c r="J2407" s="347">
        <f>'[4]All Counts'!M788</f>
        <v>83801.733071865689</v>
      </c>
      <c r="K2407" s="349">
        <f>VLOOKUP(class[[#This Row],[hwycov_id]],flow[[hwycov_id]:[flow_day]],2,FALSE)</f>
        <v>85248.502441000004</v>
      </c>
      <c r="L2407" s="350">
        <f t="shared" si="126"/>
        <v>1.7264193902691849E-2</v>
      </c>
      <c r="M2407" s="351">
        <f t="shared" si="127"/>
        <v>1446.7693691343156</v>
      </c>
      <c r="N2407" s="351">
        <f t="shared" si="128"/>
        <v>2093141.6074653056</v>
      </c>
      <c r="O2407" s="352" t="e">
        <f>VLOOKUP(class[[#This Row],[hwycov_id]],check!$A$2:$P$26,16,FALSE)</f>
        <v>#N/A</v>
      </c>
      <c r="P2407" s="347"/>
      <c r="Q2407" s="352">
        <f>ROUND(class[[#This Row],[count]],-3)</f>
        <v>84000</v>
      </c>
      <c r="R2407" s="349">
        <f>VLOOKUP(class[[#This Row],[count_rd]],caltran!$J$2:$P$182,7,FALSE)</f>
        <v>72072</v>
      </c>
      <c r="S2407" s="349">
        <f>VLOOKUP(class[[#This Row],[count_rd]],caltran!$J$2:$P$182,6,FALSE)</f>
        <v>95927.999999999985</v>
      </c>
      <c r="T2407" s="352">
        <f>IF(AND(class[[#This Row],[flow]]&gt;=class[[#This Row],[low]], class[[#This Row],[flow]]&lt;=class[[#This Row],[high]]),1,0)</f>
        <v>1</v>
      </c>
    </row>
    <row r="2408" spans="1:20">
      <c r="A2408" s="347">
        <f>'[4]All Counts'!E789</f>
        <v>29041</v>
      </c>
      <c r="B2408" s="347">
        <f>'[4]All Counts'!F789</f>
        <v>1</v>
      </c>
      <c r="C2408">
        <f>'[4]All Counts'!G789</f>
        <v>1</v>
      </c>
      <c r="D2408" s="354"/>
      <c r="E2408" s="347" t="str">
        <f>'[4]All Counts'!P789</f>
        <v>PeMS2016</v>
      </c>
      <c r="F2408" s="347">
        <v>1</v>
      </c>
      <c r="G2408" s="348"/>
      <c r="H2408" s="348"/>
      <c r="I2408" s="348"/>
      <c r="J2408" s="347">
        <f>'[4]All Counts'!M789</f>
        <v>100179.4160788388</v>
      </c>
      <c r="K2408" s="349">
        <f>VLOOKUP(class[[#This Row],[hwycov_id]],flow[[hwycov_id]:[flow_day]],2,FALSE)</f>
        <v>96475.948243999999</v>
      </c>
      <c r="L2408" s="350">
        <f t="shared" si="126"/>
        <v>-3.6968351182285364E-2</v>
      </c>
      <c r="M2408" s="351">
        <f t="shared" si="127"/>
        <v>-3703.467834838797</v>
      </c>
      <c r="N2408" s="351">
        <f t="shared" si="128"/>
        <v>13715674.003685568</v>
      </c>
      <c r="O2408" s="352" t="e">
        <f>VLOOKUP(class[[#This Row],[hwycov_id]],check!$A$2:$P$26,16,FALSE)</f>
        <v>#N/A</v>
      </c>
      <c r="P2408" s="347"/>
      <c r="Q2408" s="352">
        <f>ROUND(class[[#This Row],[count]],-3)</f>
        <v>100000</v>
      </c>
      <c r="R2408" s="349">
        <f>VLOOKUP(class[[#This Row],[count_rd]],caltran!$J$2:$P$182,7,FALSE)</f>
        <v>86400</v>
      </c>
      <c r="S2408" s="349">
        <f>VLOOKUP(class[[#This Row],[count_rd]],caltran!$J$2:$P$182,6,FALSE)</f>
        <v>113600.00000000001</v>
      </c>
      <c r="T2408" s="352">
        <f>IF(AND(class[[#This Row],[flow]]&gt;=class[[#This Row],[low]], class[[#This Row],[flow]]&lt;=class[[#This Row],[high]]),1,0)</f>
        <v>1</v>
      </c>
    </row>
    <row r="2409" spans="1:20">
      <c r="A2409" s="347">
        <f>'[4]All Counts'!E790</f>
        <v>29049</v>
      </c>
      <c r="B2409" s="347">
        <f>'[4]All Counts'!F790</f>
        <v>1</v>
      </c>
      <c r="C2409">
        <f>'[4]All Counts'!G790</f>
        <v>1</v>
      </c>
      <c r="D2409" s="354"/>
      <c r="E2409" s="347" t="str">
        <f>'[4]All Counts'!P790</f>
        <v>PeMS2016</v>
      </c>
      <c r="F2409" s="347">
        <v>1</v>
      </c>
      <c r="G2409" s="348"/>
      <c r="H2409" s="348"/>
      <c r="I2409" s="348"/>
      <c r="J2409" s="347">
        <f>'[4]All Counts'!M790</f>
        <v>76826.941235871927</v>
      </c>
      <c r="K2409" s="349">
        <f>VLOOKUP(class[[#This Row],[hwycov_id]],flow[[hwycov_id]:[flow_day]],2,FALSE)</f>
        <v>82389.75</v>
      </c>
      <c r="L2409" s="350">
        <f t="shared" si="126"/>
        <v>7.2407005597805663E-2</v>
      </c>
      <c r="M2409" s="351">
        <f t="shared" si="127"/>
        <v>5562.8087641280727</v>
      </c>
      <c r="N2409" s="351">
        <f t="shared" si="128"/>
        <v>30944841.346260097</v>
      </c>
      <c r="O2409" s="352" t="e">
        <f>VLOOKUP(class[[#This Row],[hwycov_id]],check!$A$2:$P$26,16,FALSE)</f>
        <v>#N/A</v>
      </c>
      <c r="P2409" s="347"/>
      <c r="Q2409" s="352">
        <f>ROUND(class[[#This Row],[count]],-3)</f>
        <v>77000</v>
      </c>
      <c r="R2409" s="349">
        <f>VLOOKUP(class[[#This Row],[count_rd]],caltran!$J$2:$P$182,7,FALSE)</f>
        <v>65351.611111111109</v>
      </c>
      <c r="S2409" s="349">
        <f>VLOOKUP(class[[#This Row],[count_rd]],caltran!$J$2:$P$182,6,FALSE)</f>
        <v>88648.388888888891</v>
      </c>
      <c r="T2409" s="352">
        <f>IF(AND(class[[#This Row],[flow]]&gt;=class[[#This Row],[low]], class[[#This Row],[flow]]&lt;=class[[#This Row],[high]]),1,0)</f>
        <v>1</v>
      </c>
    </row>
    <row r="2410" spans="1:20">
      <c r="A2410" s="347">
        <f>'[4]All Counts'!E791</f>
        <v>27614</v>
      </c>
      <c r="B2410" s="347">
        <f>'[4]All Counts'!F791</f>
        <v>1</v>
      </c>
      <c r="C2410">
        <f>'[4]All Counts'!G791</f>
        <v>1</v>
      </c>
      <c r="D2410" s="354"/>
      <c r="E2410" s="347" t="str">
        <f>'[4]All Counts'!P791</f>
        <v>PeMS2016</v>
      </c>
      <c r="F2410" s="347">
        <v>1</v>
      </c>
      <c r="G2410" s="348"/>
      <c r="H2410" s="348"/>
      <c r="I2410" s="348"/>
      <c r="J2410" s="347">
        <f>'[4]All Counts'!M791</f>
        <v>85967.763210756675</v>
      </c>
      <c r="K2410" s="349">
        <f>VLOOKUP(class[[#This Row],[hwycov_id]],flow[[hwycov_id]:[flow_day]],2,FALSE)</f>
        <v>90867.088379000008</v>
      </c>
      <c r="L2410" s="350">
        <f t="shared" si="126"/>
        <v>5.6990259898146434E-2</v>
      </c>
      <c r="M2410" s="351">
        <f t="shared" si="127"/>
        <v>4899.3251682433329</v>
      </c>
      <c r="N2410" s="351">
        <f t="shared" si="128"/>
        <v>24003387.104182564</v>
      </c>
      <c r="O2410" s="352" t="e">
        <f>VLOOKUP(class[[#This Row],[hwycov_id]],check!$A$2:$P$26,16,FALSE)</f>
        <v>#N/A</v>
      </c>
      <c r="P2410" s="347"/>
      <c r="Q2410" s="352">
        <f>ROUND(class[[#This Row],[count]],-3)</f>
        <v>86000</v>
      </c>
      <c r="R2410" s="349">
        <f>VLOOKUP(class[[#This Row],[count_rd]],caltran!$J$2:$P$182,7,FALSE)</f>
        <v>73931.333333333328</v>
      </c>
      <c r="S2410" s="349">
        <f>VLOOKUP(class[[#This Row],[count_rd]],caltran!$J$2:$P$182,6,FALSE)</f>
        <v>98068.666666666672</v>
      </c>
      <c r="T2410" s="352">
        <f>IF(AND(class[[#This Row],[flow]]&gt;=class[[#This Row],[low]], class[[#This Row],[flow]]&lt;=class[[#This Row],[high]]),1,0)</f>
        <v>1</v>
      </c>
    </row>
    <row r="2411" spans="1:20">
      <c r="A2411" s="347">
        <f>'[4]All Counts'!E792</f>
        <v>29051</v>
      </c>
      <c r="B2411" s="347">
        <f>'[4]All Counts'!F792</f>
        <v>1</v>
      </c>
      <c r="C2411">
        <f>'[4]All Counts'!G792</f>
        <v>1</v>
      </c>
      <c r="D2411" s="354"/>
      <c r="E2411" s="347" t="str">
        <f>'[4]All Counts'!P792</f>
        <v>PeMS2016</v>
      </c>
      <c r="F2411" s="347">
        <v>1</v>
      </c>
      <c r="G2411" s="348"/>
      <c r="H2411" s="348"/>
      <c r="I2411" s="348"/>
      <c r="J2411" s="347">
        <f>'[4]All Counts'!M792</f>
        <v>69267.18441799219</v>
      </c>
      <c r="K2411" s="349">
        <f>VLOOKUP(class[[#This Row],[hwycov_id]],flow[[hwycov_id]:[flow_day]],2,FALSE)</f>
        <v>75590.341308999996</v>
      </c>
      <c r="L2411" s="350">
        <f t="shared" si="126"/>
        <v>9.1286472001673502E-2</v>
      </c>
      <c r="M2411" s="351">
        <f t="shared" si="127"/>
        <v>6323.1568910078058</v>
      </c>
      <c r="N2411" s="351">
        <f t="shared" si="128"/>
        <v>39982313.068299502</v>
      </c>
      <c r="O2411" s="352" t="e">
        <f>VLOOKUP(class[[#This Row],[hwycov_id]],check!$A$2:$P$26,16,FALSE)</f>
        <v>#N/A</v>
      </c>
      <c r="P2411" s="347"/>
      <c r="Q2411" s="352">
        <f>ROUND(class[[#This Row],[count]],-3)</f>
        <v>69000</v>
      </c>
      <c r="R2411" s="349">
        <f>VLOOKUP(class[[#This Row],[count_rd]],caltran!$J$2:$P$182,7,FALSE)</f>
        <v>57684</v>
      </c>
      <c r="S2411" s="349">
        <f>VLOOKUP(class[[#This Row],[count_rd]],caltran!$J$2:$P$182,6,FALSE)</f>
        <v>80316</v>
      </c>
      <c r="T2411" s="352">
        <f>IF(AND(class[[#This Row],[flow]]&gt;=class[[#This Row],[low]], class[[#This Row],[flow]]&lt;=class[[#This Row],[high]]),1,0)</f>
        <v>1</v>
      </c>
    </row>
    <row r="2412" spans="1:20">
      <c r="A2412" s="347">
        <f>'[4]All Counts'!E793</f>
        <v>15854</v>
      </c>
      <c r="B2412" s="347">
        <f>'[4]All Counts'!F793</f>
        <v>1</v>
      </c>
      <c r="C2412">
        <f>'[4]All Counts'!G793</f>
        <v>1</v>
      </c>
      <c r="D2412" s="354"/>
      <c r="E2412" s="347" t="str">
        <f>'[4]All Counts'!P793</f>
        <v>PeMS2016</v>
      </c>
      <c r="F2412" s="347">
        <v>1</v>
      </c>
      <c r="G2412" s="348"/>
      <c r="H2412" s="348"/>
      <c r="I2412" s="348"/>
      <c r="J2412" s="347">
        <f>'[4]All Counts'!M793</f>
        <v>77626.523571326354</v>
      </c>
      <c r="K2412" s="349">
        <f>VLOOKUP(class[[#This Row],[hwycov_id]],flow[[hwycov_id]:[flow_day]],2,FALSE)</f>
        <v>85495.570312000011</v>
      </c>
      <c r="L2412" s="350">
        <f t="shared" si="126"/>
        <v>0.10137059317674146</v>
      </c>
      <c r="M2412" s="351">
        <f t="shared" si="127"/>
        <v>7869.046740673657</v>
      </c>
      <c r="N2412" s="351">
        <f t="shared" si="128"/>
        <v>61921896.606906705</v>
      </c>
      <c r="O2412" s="352" t="e">
        <f>VLOOKUP(class[[#This Row],[hwycov_id]],check!$A$2:$P$26,16,FALSE)</f>
        <v>#N/A</v>
      </c>
      <c r="P2412" s="347"/>
      <c r="Q2412" s="352">
        <f>ROUND(class[[#This Row],[count]],-3)</f>
        <v>78000</v>
      </c>
      <c r="R2412" s="349">
        <f>VLOOKUP(class[[#This Row],[count_rd]],caltran!$J$2:$P$182,7,FALSE)</f>
        <v>66300</v>
      </c>
      <c r="S2412" s="349">
        <f>VLOOKUP(class[[#This Row],[count_rd]],caltran!$J$2:$P$182,6,FALSE)</f>
        <v>89700</v>
      </c>
      <c r="T2412" s="352">
        <f>IF(AND(class[[#This Row],[flow]]&gt;=class[[#This Row],[low]], class[[#This Row],[flow]]&lt;=class[[#This Row],[high]]),1,0)</f>
        <v>1</v>
      </c>
    </row>
    <row r="2413" spans="1:20">
      <c r="A2413" s="347">
        <f>'[4]All Counts'!E794</f>
        <v>15854</v>
      </c>
      <c r="B2413" s="347">
        <f>'[4]All Counts'!F794</f>
        <v>1</v>
      </c>
      <c r="C2413">
        <f>'[4]All Counts'!G794</f>
        <v>1</v>
      </c>
      <c r="D2413" s="354"/>
      <c r="E2413" s="347" t="str">
        <f>'[4]All Counts'!P794</f>
        <v>Caltran</v>
      </c>
      <c r="F2413" s="347">
        <v>1</v>
      </c>
      <c r="G2413" s="348"/>
      <c r="H2413" s="348"/>
      <c r="I2413" s="348"/>
      <c r="J2413" s="347">
        <f>'[4]All Counts'!M794</f>
        <v>74507</v>
      </c>
      <c r="K2413" s="349">
        <f>VLOOKUP(class[[#This Row],[hwycov_id]],flow[[hwycov_id]:[flow_day]],2,FALSE)</f>
        <v>85495.570312000011</v>
      </c>
      <c r="L2413" s="350">
        <f t="shared" si="126"/>
        <v>0.1474837305488077</v>
      </c>
      <c r="M2413" s="351">
        <f t="shared" si="127"/>
        <v>10988.570312000011</v>
      </c>
      <c r="N2413" s="351">
        <f t="shared" si="128"/>
        <v>120748677.50176801</v>
      </c>
      <c r="O2413" s="352" t="e">
        <f>VLOOKUP(class[[#This Row],[hwycov_id]],check!$A$2:$P$26,16,FALSE)</f>
        <v>#N/A</v>
      </c>
      <c r="P2413" s="347"/>
      <c r="Q2413" s="352">
        <f>ROUND(class[[#This Row],[count]],-3)</f>
        <v>75000</v>
      </c>
      <c r="R2413" s="349">
        <f>VLOOKUP(class[[#This Row],[count_rd]],caltran!$J$2:$P$182,7,FALSE)</f>
        <v>63450</v>
      </c>
      <c r="S2413" s="349">
        <f>VLOOKUP(class[[#This Row],[count_rd]],caltran!$J$2:$P$182,6,FALSE)</f>
        <v>86550</v>
      </c>
      <c r="T2413" s="352">
        <f>IF(AND(class[[#This Row],[flow]]&gt;=class[[#This Row],[low]], class[[#This Row],[flow]]&lt;=class[[#This Row],[high]]),1,0)</f>
        <v>1</v>
      </c>
    </row>
    <row r="2414" spans="1:20">
      <c r="A2414" s="347">
        <f>'[4]All Counts'!E795</f>
        <v>15856</v>
      </c>
      <c r="B2414" s="347">
        <f>'[4]All Counts'!F795</f>
        <v>1</v>
      </c>
      <c r="C2414">
        <f>'[4]All Counts'!G795</f>
        <v>1</v>
      </c>
      <c r="D2414" s="354"/>
      <c r="E2414" s="347" t="str">
        <f>'[4]All Counts'!P795</f>
        <v>PeMS2016</v>
      </c>
      <c r="F2414" s="347">
        <v>1</v>
      </c>
      <c r="G2414" s="348"/>
      <c r="H2414" s="348"/>
      <c r="I2414" s="348"/>
      <c r="J2414" s="347">
        <f>'[4]All Counts'!M795</f>
        <v>68770.076004164788</v>
      </c>
      <c r="K2414" s="349">
        <f>VLOOKUP(class[[#This Row],[hwycov_id]],flow[[hwycov_id]:[flow_day]],2,FALSE)</f>
        <v>76979.032227000003</v>
      </c>
      <c r="L2414" s="350">
        <f t="shared" si="126"/>
        <v>0.11936814236381066</v>
      </c>
      <c r="M2414" s="351">
        <f t="shared" si="127"/>
        <v>8208.9562228352152</v>
      </c>
      <c r="N2414" s="351">
        <f t="shared" si="128"/>
        <v>67386962.268425003</v>
      </c>
      <c r="O2414" s="352" t="e">
        <f>VLOOKUP(class[[#This Row],[hwycov_id]],check!$A$2:$P$26,16,FALSE)</f>
        <v>#N/A</v>
      </c>
      <c r="P2414" s="347"/>
      <c r="Q2414" s="352">
        <f>ROUND(class[[#This Row],[count]],-3)</f>
        <v>69000</v>
      </c>
      <c r="R2414" s="349">
        <f>VLOOKUP(class[[#This Row],[count_rd]],caltran!$J$2:$P$182,7,FALSE)</f>
        <v>57684</v>
      </c>
      <c r="S2414" s="349">
        <f>VLOOKUP(class[[#This Row],[count_rd]],caltran!$J$2:$P$182,6,FALSE)</f>
        <v>80316</v>
      </c>
      <c r="T2414" s="352">
        <f>IF(AND(class[[#This Row],[flow]]&gt;=class[[#This Row],[low]], class[[#This Row],[flow]]&lt;=class[[#This Row],[high]]),1,0)</f>
        <v>1</v>
      </c>
    </row>
    <row r="2415" spans="1:20">
      <c r="A2415" s="347">
        <f>'[4]All Counts'!E796</f>
        <v>15862</v>
      </c>
      <c r="B2415" s="347">
        <f>'[4]All Counts'!F796</f>
        <v>1</v>
      </c>
      <c r="C2415">
        <f>'[4]All Counts'!G796</f>
        <v>1</v>
      </c>
      <c r="D2415" s="354"/>
      <c r="E2415" s="347" t="str">
        <f>'[4]All Counts'!P796</f>
        <v>PeMS2016</v>
      </c>
      <c r="F2415" s="347">
        <v>1</v>
      </c>
      <c r="G2415" s="348"/>
      <c r="H2415" s="348"/>
      <c r="I2415" s="348"/>
      <c r="J2415" s="347">
        <f>'[4]All Counts'!M796</f>
        <v>65667.113668458871</v>
      </c>
      <c r="K2415" s="349">
        <f>VLOOKUP(class[[#This Row],[hwycov_id]],flow[[hwycov_id]:[flow_day]],2,FALSE)</f>
        <v>73579.005372</v>
      </c>
      <c r="L2415" s="350">
        <f t="shared" si="126"/>
        <v>0.12048484030357742</v>
      </c>
      <c r="M2415" s="351">
        <f t="shared" si="127"/>
        <v>7911.8917035411287</v>
      </c>
      <c r="N2415" s="351">
        <f t="shared" si="128"/>
        <v>62598030.328562945</v>
      </c>
      <c r="O2415" s="352" t="e">
        <f>VLOOKUP(class[[#This Row],[hwycov_id]],check!$A$2:$P$26,16,FALSE)</f>
        <v>#N/A</v>
      </c>
      <c r="P2415" s="347"/>
      <c r="Q2415" s="352">
        <f>ROUND(class[[#This Row],[count]],-3)</f>
        <v>66000</v>
      </c>
      <c r="R2415" s="349">
        <f>VLOOKUP(class[[#This Row],[count_rd]],caltran!$J$2:$P$182,7,FALSE)</f>
        <v>54867.999999999993</v>
      </c>
      <c r="S2415" s="349">
        <f>VLOOKUP(class[[#This Row],[count_rd]],caltran!$J$2:$P$182,6,FALSE)</f>
        <v>77132</v>
      </c>
      <c r="T2415" s="352">
        <f>IF(AND(class[[#This Row],[flow]]&gt;=class[[#This Row],[low]], class[[#This Row],[flow]]&lt;=class[[#This Row],[high]]),1,0)</f>
        <v>1</v>
      </c>
    </row>
    <row r="2416" spans="1:20">
      <c r="A2416" s="347">
        <f>'[4]All Counts'!E797</f>
        <v>15862</v>
      </c>
      <c r="B2416" s="347">
        <f>'[4]All Counts'!F797</f>
        <v>1</v>
      </c>
      <c r="C2416">
        <f>'[4]All Counts'!G797</f>
        <v>1</v>
      </c>
      <c r="D2416" s="354"/>
      <c r="E2416" s="347" t="str">
        <f>'[4]All Counts'!P797</f>
        <v>Caltran</v>
      </c>
      <c r="F2416" s="347">
        <v>1</v>
      </c>
      <c r="G2416" s="348"/>
      <c r="H2416" s="348"/>
      <c r="I2416" s="348"/>
      <c r="J2416" s="347">
        <f>'[4]All Counts'!M797</f>
        <v>64850</v>
      </c>
      <c r="K2416" s="349">
        <f>VLOOKUP(class[[#This Row],[hwycov_id]],flow[[hwycov_id]:[flow_day]],2,FALSE)</f>
        <v>73579.005372</v>
      </c>
      <c r="L2416" s="350">
        <f t="shared" si="126"/>
        <v>0.13460301267540475</v>
      </c>
      <c r="M2416" s="351">
        <f t="shared" si="127"/>
        <v>8729.0053719999996</v>
      </c>
      <c r="N2416" s="351">
        <f t="shared" si="128"/>
        <v>76195534.784404859</v>
      </c>
      <c r="O2416" s="352" t="e">
        <f>VLOOKUP(class[[#This Row],[hwycov_id]],check!$A$2:$P$26,16,FALSE)</f>
        <v>#N/A</v>
      </c>
      <c r="P2416" s="347"/>
      <c r="Q2416" s="352">
        <f>ROUND(class[[#This Row],[count]],-3)</f>
        <v>65000</v>
      </c>
      <c r="R2416" s="349">
        <f>VLOOKUP(class[[#This Row],[count_rd]],caltran!$J$2:$P$182,7,FALSE)</f>
        <v>53950</v>
      </c>
      <c r="S2416" s="349">
        <f>VLOOKUP(class[[#This Row],[count_rd]],caltran!$J$2:$P$182,6,FALSE)</f>
        <v>76050</v>
      </c>
      <c r="T2416" s="352">
        <f>IF(AND(class[[#This Row],[flow]]&gt;=class[[#This Row],[low]], class[[#This Row],[flow]]&lt;=class[[#This Row],[high]]),1,0)</f>
        <v>1</v>
      </c>
    </row>
    <row r="2417" spans="1:20">
      <c r="A2417" s="347">
        <f>'[4]All Counts'!E798</f>
        <v>15863</v>
      </c>
      <c r="B2417" s="347">
        <f>'[4]All Counts'!F798</f>
        <v>1</v>
      </c>
      <c r="C2417">
        <f>'[4]All Counts'!G798</f>
        <v>1</v>
      </c>
      <c r="D2417" s="354"/>
      <c r="E2417" s="347" t="str">
        <f>'[4]All Counts'!P798</f>
        <v>PeMS2016</v>
      </c>
      <c r="F2417" s="347">
        <v>1</v>
      </c>
      <c r="G2417" s="348"/>
      <c r="H2417" s="348"/>
      <c r="I2417" s="348"/>
      <c r="J2417" s="347">
        <f>'[4]All Counts'!M798</f>
        <v>28853.75567816737</v>
      </c>
      <c r="K2417" s="349">
        <f>VLOOKUP(class[[#This Row],[hwycov_id]],flow[[hwycov_id]:[flow_day]],2,FALSE)</f>
        <v>31834.583252</v>
      </c>
      <c r="L2417" s="350">
        <f t="shared" ref="L2417" si="129">K2417/J2417-1</f>
        <v>0.10330813108284964</v>
      </c>
      <c r="M2417" s="351">
        <f t="shared" si="127"/>
        <v>2980.8275738326302</v>
      </c>
      <c r="N2417" s="351">
        <f t="shared" ref="N2417" si="130">POWER(M2417,2)</f>
        <v>8885333.0249209236</v>
      </c>
      <c r="O2417" s="352" t="e">
        <f>VLOOKUP(class[[#This Row],[hwycov_id]],check!$A$2:$P$26,16,FALSE)</f>
        <v>#N/A</v>
      </c>
      <c r="P2417" s="347"/>
      <c r="Q2417" s="352">
        <f>ROUND(class[[#This Row],[count]],-3)</f>
        <v>29000</v>
      </c>
      <c r="R2417" s="349">
        <f>VLOOKUP(class[[#This Row],[count_rd]],caltran!$J$2:$P$182,7,FALSE)</f>
        <v>21924</v>
      </c>
      <c r="S2417" s="349">
        <f>VLOOKUP(class[[#This Row],[count_rd]],caltran!$J$2:$P$182,6,FALSE)</f>
        <v>36076</v>
      </c>
      <c r="T2417" s="352">
        <f>IF(AND(class[[#This Row],[flow]]&gt;=class[[#This Row],[low]], class[[#This Row],[flow]]&lt;=class[[#This Row],[high]]),1,0)</f>
        <v>1</v>
      </c>
    </row>
  </sheetData>
  <conditionalFormatting sqref="F1:F1048576">
    <cfRule type="colorScale" priority="1">
      <colorScale>
        <cfvo type="min"/>
        <cfvo type="percentile" val="50"/>
        <cfvo type="max"/>
        <color rgb="FF63BE7B"/>
        <color rgb="FFFCFCFF"/>
        <color rgb="FFF8696B"/>
      </colorScale>
    </cfRule>
    <cfRule type="colorScale" priority="2">
      <colorScale>
        <cfvo type="min"/>
        <cfvo type="max"/>
        <color rgb="FFFCFCFF"/>
        <color rgb="FF63BE7B"/>
      </colorScale>
    </cfRule>
  </conditionalFormatting>
  <conditionalFormatting sqref="F1:F2417">
    <cfRule type="colorScale" priority="7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theme="0" tint="-0.249977111117893"/>
  </sheetPr>
  <dimension ref="B1:AB32"/>
  <sheetViews>
    <sheetView showGridLines="0" workbookViewId="0">
      <selection activeCell="M39" sqref="M39"/>
    </sheetView>
  </sheetViews>
  <sheetFormatPr defaultRowHeight="14.4"/>
  <cols>
    <col min="2" max="3" width="9.109375" hidden="1" customWidth="1"/>
    <col min="4" max="4" width="14.109375" bestFit="1" customWidth="1"/>
  </cols>
  <sheetData>
    <row r="1" spans="2:28" ht="15" thickBot="1"/>
    <row r="2" spans="2:28">
      <c r="D2" s="82" t="s">
        <v>16</v>
      </c>
      <c r="E2" s="388" t="s">
        <v>17</v>
      </c>
      <c r="F2" s="389"/>
      <c r="G2" s="389"/>
      <c r="H2" s="389"/>
      <c r="I2" s="389"/>
      <c r="J2" s="390"/>
      <c r="K2" s="390"/>
      <c r="L2" s="390"/>
      <c r="M2" s="390"/>
      <c r="N2" s="390"/>
      <c r="O2" s="390"/>
      <c r="P2" s="390"/>
      <c r="Q2" s="391" t="s">
        <v>51</v>
      </c>
      <c r="R2" s="389"/>
      <c r="S2" s="389"/>
      <c r="T2" s="389"/>
      <c r="U2" s="389"/>
      <c r="V2" s="390"/>
      <c r="W2" s="390"/>
      <c r="X2" s="390"/>
      <c r="Y2" s="390"/>
      <c r="Z2" s="390"/>
      <c r="AA2" s="390"/>
      <c r="AB2" s="392"/>
    </row>
    <row r="3" spans="2:28">
      <c r="D3" s="83"/>
      <c r="E3" s="172">
        <v>0</v>
      </c>
      <c r="F3" s="170">
        <v>1</v>
      </c>
      <c r="G3" s="170">
        <v>2</v>
      </c>
      <c r="H3" s="170">
        <v>3</v>
      </c>
      <c r="I3" s="170">
        <v>4</v>
      </c>
      <c r="J3" s="170">
        <v>5</v>
      </c>
      <c r="K3" s="170">
        <v>6</v>
      </c>
      <c r="L3" s="170">
        <v>7</v>
      </c>
      <c r="M3" s="170">
        <v>8</v>
      </c>
      <c r="N3" s="170">
        <v>9</v>
      </c>
      <c r="O3" s="170">
        <v>10</v>
      </c>
      <c r="P3" s="168"/>
      <c r="Q3" s="175">
        <v>0</v>
      </c>
      <c r="R3" s="170">
        <v>1</v>
      </c>
      <c r="S3" s="170">
        <v>2</v>
      </c>
      <c r="T3" s="170">
        <v>3</v>
      </c>
      <c r="U3" s="170">
        <v>4</v>
      </c>
      <c r="V3" s="170">
        <v>5</v>
      </c>
      <c r="W3" s="170">
        <v>6</v>
      </c>
      <c r="X3" s="170">
        <v>7</v>
      </c>
      <c r="Y3" s="170">
        <v>8</v>
      </c>
      <c r="Z3" s="170">
        <v>9</v>
      </c>
      <c r="AA3" s="170">
        <v>10</v>
      </c>
      <c r="AB3" s="169"/>
    </row>
    <row r="4" spans="2:28">
      <c r="D4" s="83"/>
      <c r="E4" s="173">
        <v>0</v>
      </c>
      <c r="F4" s="84">
        <f>E6</f>
        <v>10000</v>
      </c>
      <c r="G4" s="84">
        <f>F6</f>
        <v>20000</v>
      </c>
      <c r="H4" s="84">
        <f t="shared" ref="H4:O4" si="0">G6</f>
        <v>30000</v>
      </c>
      <c r="I4" s="84">
        <f t="shared" si="0"/>
        <v>40000</v>
      </c>
      <c r="J4" s="84">
        <f t="shared" si="0"/>
        <v>50000</v>
      </c>
      <c r="K4" s="84">
        <f t="shared" si="0"/>
        <v>60000</v>
      </c>
      <c r="L4" s="84">
        <f t="shared" si="0"/>
        <v>70000</v>
      </c>
      <c r="M4" s="84">
        <f t="shared" si="0"/>
        <v>80000</v>
      </c>
      <c r="N4" s="84">
        <f t="shared" si="0"/>
        <v>90000</v>
      </c>
      <c r="O4" s="84">
        <f t="shared" si="0"/>
        <v>100000</v>
      </c>
      <c r="P4" s="85"/>
      <c r="Q4" s="174">
        <f>E4</f>
        <v>0</v>
      </c>
      <c r="R4" s="84">
        <f t="shared" ref="R4:AA4" si="1">F4</f>
        <v>10000</v>
      </c>
      <c r="S4" s="84">
        <f t="shared" si="1"/>
        <v>20000</v>
      </c>
      <c r="T4" s="84">
        <f t="shared" si="1"/>
        <v>30000</v>
      </c>
      <c r="U4" s="84">
        <f t="shared" si="1"/>
        <v>40000</v>
      </c>
      <c r="V4" s="84">
        <f t="shared" si="1"/>
        <v>50000</v>
      </c>
      <c r="W4" s="84">
        <f t="shared" si="1"/>
        <v>60000</v>
      </c>
      <c r="X4" s="84">
        <f t="shared" si="1"/>
        <v>70000</v>
      </c>
      <c r="Y4" s="84">
        <f t="shared" si="1"/>
        <v>80000</v>
      </c>
      <c r="Z4" s="84">
        <f t="shared" si="1"/>
        <v>90000</v>
      </c>
      <c r="AA4" s="84">
        <f t="shared" si="1"/>
        <v>100000</v>
      </c>
      <c r="AB4" s="86"/>
    </row>
    <row r="5" spans="2:28">
      <c r="D5" s="83"/>
      <c r="E5" s="87" t="s">
        <v>52</v>
      </c>
      <c r="F5" s="88" t="s">
        <v>52</v>
      </c>
      <c r="G5" s="88" t="s">
        <v>52</v>
      </c>
      <c r="H5" s="88" t="s">
        <v>52</v>
      </c>
      <c r="I5" s="88" t="s">
        <v>52</v>
      </c>
      <c r="J5" s="88" t="s">
        <v>52</v>
      </c>
      <c r="K5" s="88" t="s">
        <v>52</v>
      </c>
      <c r="L5" s="88" t="s">
        <v>52</v>
      </c>
      <c r="M5" s="88" t="s">
        <v>52</v>
      </c>
      <c r="N5" s="88" t="s">
        <v>52</v>
      </c>
      <c r="O5" s="88" t="s">
        <v>52</v>
      </c>
      <c r="P5" s="89"/>
      <c r="Q5" s="90" t="s">
        <v>52</v>
      </c>
      <c r="R5" s="88" t="s">
        <v>52</v>
      </c>
      <c r="S5" s="88" t="s">
        <v>52</v>
      </c>
      <c r="T5" s="88" t="s">
        <v>52</v>
      </c>
      <c r="U5" s="88" t="s">
        <v>52</v>
      </c>
      <c r="V5" s="88" t="s">
        <v>52</v>
      </c>
      <c r="W5" s="88" t="s">
        <v>52</v>
      </c>
      <c r="X5" s="88" t="s">
        <v>52</v>
      </c>
      <c r="Y5" s="88" t="s">
        <v>52</v>
      </c>
      <c r="Z5" s="88" t="s">
        <v>52</v>
      </c>
      <c r="AA5" s="88" t="s">
        <v>52</v>
      </c>
      <c r="AB5" s="91"/>
    </row>
    <row r="6" spans="2:28">
      <c r="D6" s="92"/>
      <c r="E6" s="93">
        <f>E4+10000</f>
        <v>10000</v>
      </c>
      <c r="F6" s="93">
        <f>F4+10000</f>
        <v>20000</v>
      </c>
      <c r="G6" s="93">
        <f t="shared" ref="G6:N6" si="2">G4+10000</f>
        <v>30000</v>
      </c>
      <c r="H6" s="93">
        <f t="shared" si="2"/>
        <v>40000</v>
      </c>
      <c r="I6" s="93">
        <f t="shared" si="2"/>
        <v>50000</v>
      </c>
      <c r="J6" s="93">
        <f t="shared" si="2"/>
        <v>60000</v>
      </c>
      <c r="K6" s="93">
        <f t="shared" si="2"/>
        <v>70000</v>
      </c>
      <c r="L6" s="93">
        <f t="shared" si="2"/>
        <v>80000</v>
      </c>
      <c r="M6" s="93">
        <f t="shared" si="2"/>
        <v>90000</v>
      </c>
      <c r="N6" s="93">
        <f t="shared" si="2"/>
        <v>100000</v>
      </c>
      <c r="O6" s="232">
        <f>ROUND(MAX(count_n_flow!H2:H2252),-4)</f>
        <v>170000</v>
      </c>
      <c r="P6" s="94" t="s">
        <v>20</v>
      </c>
      <c r="Q6" s="95">
        <f>E6</f>
        <v>10000</v>
      </c>
      <c r="R6" s="93">
        <f t="shared" ref="R6:AA6" si="3">F6</f>
        <v>20000</v>
      </c>
      <c r="S6" s="93">
        <f t="shared" si="3"/>
        <v>30000</v>
      </c>
      <c r="T6" s="93">
        <f t="shared" si="3"/>
        <v>40000</v>
      </c>
      <c r="U6" s="93">
        <f t="shared" si="3"/>
        <v>50000</v>
      </c>
      <c r="V6" s="93">
        <f t="shared" si="3"/>
        <v>60000</v>
      </c>
      <c r="W6" s="93">
        <f t="shared" si="3"/>
        <v>70000</v>
      </c>
      <c r="X6" s="93">
        <f t="shared" si="3"/>
        <v>80000</v>
      </c>
      <c r="Y6" s="93">
        <f t="shared" si="3"/>
        <v>90000</v>
      </c>
      <c r="Z6" s="93">
        <f t="shared" si="3"/>
        <v>100000</v>
      </c>
      <c r="AA6" s="93">
        <f t="shared" si="3"/>
        <v>170000</v>
      </c>
      <c r="AB6" s="96" t="s">
        <v>20</v>
      </c>
    </row>
    <row r="7" spans="2:28">
      <c r="B7" s="81">
        <f>C8</f>
        <v>1</v>
      </c>
      <c r="C7" s="81">
        <f>MAX(volume[gap])</f>
        <v>0</v>
      </c>
      <c r="D7" s="97" t="s">
        <v>21</v>
      </c>
      <c r="E7" s="98">
        <f>COUNTIFS(volume[vcategory],E$3,volume[gap],"&gt;="&amp;$B7,volume[gap],"&lt;="&amp;$C7)</f>
        <v>0</v>
      </c>
      <c r="F7" s="98">
        <f>COUNTIFS(volume[vcategory],F$3,volume[gap],"&gt;="&amp;$B7,volume[gap],"&lt;="&amp;$C7)</f>
        <v>0</v>
      </c>
      <c r="G7" s="98">
        <f>COUNTIFS(volume[vcategory],G$3,volume[gap],"&gt;="&amp;$B7,volume[gap],"&lt;="&amp;$C7)</f>
        <v>0</v>
      </c>
      <c r="H7" s="98">
        <f>COUNTIFS(volume[vcategory],H$3,volume[gap],"&gt;="&amp;$B7,volume[gap],"&lt;="&amp;$C7)</f>
        <v>0</v>
      </c>
      <c r="I7" s="98">
        <f>COUNTIFS(volume[vcategory],I$3,volume[gap],"&gt;="&amp;$B7,volume[gap],"&lt;="&amp;$C7)</f>
        <v>0</v>
      </c>
      <c r="J7" s="98">
        <f>COUNTIFS(volume[vcategory],J$3,volume[gap],"&gt;="&amp;$B7,volume[gap],"&lt;="&amp;$C7)</f>
        <v>0</v>
      </c>
      <c r="K7" s="98">
        <f>COUNTIFS(volume[vcategory],K$3,volume[gap],"&gt;="&amp;$B7,volume[gap],"&lt;="&amp;$C7)</f>
        <v>0</v>
      </c>
      <c r="L7" s="98">
        <f>COUNTIFS(volume[vcategory],L$3,volume[gap],"&gt;="&amp;$B7,volume[gap],"&lt;="&amp;$C7)</f>
        <v>0</v>
      </c>
      <c r="M7" s="98">
        <f>COUNTIFS(volume[vcategory],M$3,volume[gap],"&gt;="&amp;$B7,volume[gap],"&lt;="&amp;$C7)</f>
        <v>0</v>
      </c>
      <c r="N7" s="98">
        <f>COUNTIFS(volume[vcategory],N$3,volume[gap],"&gt;="&amp;$B7,volume[gap],"&lt;="&amp;$C7)</f>
        <v>0</v>
      </c>
      <c r="O7" s="98">
        <f>COUNTIFS(volume[vcategory],O$3,volume[gap],"&gt;="&amp;$B7,volume[gap],"&lt;="&amp;$C7)</f>
        <v>0</v>
      </c>
      <c r="P7" s="99">
        <f>SUM(E7:O7)</f>
        <v>0</v>
      </c>
      <c r="Q7" s="100">
        <f>IF(E$24=0,"",E7/E$24)</f>
        <v>0</v>
      </c>
      <c r="R7" s="101">
        <f t="shared" ref="R7:AB20" si="4">IF(F$24=0,"",F7/F$24)</f>
        <v>0</v>
      </c>
      <c r="S7" s="101">
        <f t="shared" si="4"/>
        <v>0</v>
      </c>
      <c r="T7" s="101">
        <f t="shared" si="4"/>
        <v>0</v>
      </c>
      <c r="U7" s="101">
        <f t="shared" si="4"/>
        <v>0</v>
      </c>
      <c r="V7" s="101">
        <f t="shared" si="4"/>
        <v>0</v>
      </c>
      <c r="W7" s="101">
        <f t="shared" si="4"/>
        <v>0</v>
      </c>
      <c r="X7" s="101">
        <f t="shared" si="4"/>
        <v>0</v>
      </c>
      <c r="Y7" s="101">
        <f t="shared" si="4"/>
        <v>0</v>
      </c>
      <c r="Z7" s="101">
        <f t="shared" si="4"/>
        <v>0</v>
      </c>
      <c r="AA7" s="101">
        <f t="shared" si="4"/>
        <v>0</v>
      </c>
      <c r="AB7" s="102">
        <f>P7/P$24</f>
        <v>0</v>
      </c>
    </row>
    <row r="8" spans="2:28">
      <c r="B8" s="81">
        <f>C9</f>
        <v>0.5</v>
      </c>
      <c r="C8" s="81">
        <f>B8+50%</f>
        <v>1</v>
      </c>
      <c r="D8" s="97" t="s">
        <v>22</v>
      </c>
      <c r="E8" s="103">
        <f>COUNTIFS(volume[vcategory],E$3,volume[gap],"&gt;="&amp;$B8,volume[gap],"&lt;"&amp;$C8)</f>
        <v>0</v>
      </c>
      <c r="F8" s="103">
        <f>COUNTIFS(volume[vcategory],F$3,volume[gap],"&gt;="&amp;$B8,volume[gap],"&lt;"&amp;$C8)</f>
        <v>0</v>
      </c>
      <c r="G8" s="103">
        <f>COUNTIFS(volume[vcategory],G$3,volume[gap],"&gt;="&amp;$B8,volume[gap],"&lt;"&amp;$C8)</f>
        <v>0</v>
      </c>
      <c r="H8" s="103">
        <f>COUNTIFS(volume[vcategory],H$3,volume[gap],"&gt;="&amp;$B8,volume[gap],"&lt;"&amp;$C8)</f>
        <v>0</v>
      </c>
      <c r="I8" s="103">
        <f>COUNTIFS(volume[vcategory],I$3,volume[gap],"&gt;="&amp;$B8,volume[gap],"&lt;"&amp;$C8)</f>
        <v>0</v>
      </c>
      <c r="J8" s="103">
        <f>COUNTIFS(volume[vcategory],J$3,volume[gap],"&gt;="&amp;$B8,volume[gap],"&lt;"&amp;$C8)</f>
        <v>0</v>
      </c>
      <c r="K8" s="103">
        <f>COUNTIFS(volume[vcategory],K$3,volume[gap],"&gt;="&amp;$B8,volume[gap],"&lt;"&amp;$C8)</f>
        <v>0</v>
      </c>
      <c r="L8" s="103">
        <f>COUNTIFS(volume[vcategory],L$3,volume[gap],"&gt;="&amp;$B8,volume[gap],"&lt;"&amp;$C8)</f>
        <v>0</v>
      </c>
      <c r="M8" s="103">
        <f>COUNTIFS(volume[vcategory],M$3,volume[gap],"&gt;="&amp;$B8,volume[gap],"&lt;"&amp;$C8)</f>
        <v>0</v>
      </c>
      <c r="N8" s="103">
        <f>COUNTIFS(volume[vcategory],N$3,volume[gap],"&gt;="&amp;$B8,volume[gap],"&lt;"&amp;$C8)</f>
        <v>0</v>
      </c>
      <c r="O8" s="103">
        <f>COUNTIFS(volume[vcategory],O$3,volume[gap],"&gt;="&amp;$B8,volume[gap],"&lt;"&amp;$C8)</f>
        <v>0</v>
      </c>
      <c r="P8" s="104">
        <f t="shared" ref="P8:P20" si="5">SUM(E8:O8)</f>
        <v>0</v>
      </c>
      <c r="Q8" s="105">
        <f t="shared" ref="Q8:Q17" si="6">IF(E$24=0,"",E8/E$24)</f>
        <v>0</v>
      </c>
      <c r="R8" s="106">
        <f t="shared" si="4"/>
        <v>0</v>
      </c>
      <c r="S8" s="106">
        <f t="shared" si="4"/>
        <v>0</v>
      </c>
      <c r="T8" s="106">
        <f t="shared" si="4"/>
        <v>0</v>
      </c>
      <c r="U8" s="106">
        <f t="shared" si="4"/>
        <v>0</v>
      </c>
      <c r="V8" s="106">
        <f t="shared" si="4"/>
        <v>0</v>
      </c>
      <c r="W8" s="106">
        <f t="shared" si="4"/>
        <v>0</v>
      </c>
      <c r="X8" s="106">
        <f t="shared" si="4"/>
        <v>0</v>
      </c>
      <c r="Y8" s="106">
        <f t="shared" si="4"/>
        <v>0</v>
      </c>
      <c r="Z8" s="106">
        <f t="shared" si="4"/>
        <v>0</v>
      </c>
      <c r="AA8" s="106">
        <f t="shared" si="4"/>
        <v>0</v>
      </c>
      <c r="AB8" s="107">
        <f t="shared" ref="AB8:AB17" si="7">P8/P$24</f>
        <v>0</v>
      </c>
    </row>
    <row r="9" spans="2:28">
      <c r="B9" s="81">
        <f>C10</f>
        <v>0.30000000000000004</v>
      </c>
      <c r="C9" s="81">
        <f>B9+20%</f>
        <v>0.5</v>
      </c>
      <c r="D9" s="97" t="s">
        <v>23</v>
      </c>
      <c r="E9" s="103">
        <f>COUNTIFS(volume[vcategory],E$3,volume[gap],"&gt;="&amp;$B9,volume[gap],"&lt;"&amp;$C9)</f>
        <v>0</v>
      </c>
      <c r="F9" s="103">
        <f>COUNTIFS(volume[vcategory],F$3,volume[gap],"&gt;="&amp;$B9,volume[gap],"&lt;"&amp;$C9)</f>
        <v>0</v>
      </c>
      <c r="G9" s="103">
        <f>COUNTIFS(volume[vcategory],G$3,volume[gap],"&gt;="&amp;$B9,volume[gap],"&lt;"&amp;$C9)</f>
        <v>0</v>
      </c>
      <c r="H9" s="103">
        <f>COUNTIFS(volume[vcategory],H$3,volume[gap],"&gt;="&amp;$B9,volume[gap],"&lt;"&amp;$C9)</f>
        <v>0</v>
      </c>
      <c r="I9" s="103">
        <f>COUNTIFS(volume[vcategory],I$3,volume[gap],"&gt;="&amp;$B9,volume[gap],"&lt;"&amp;$C9)</f>
        <v>0</v>
      </c>
      <c r="J9" s="103">
        <f>COUNTIFS(volume[vcategory],J$3,volume[gap],"&gt;="&amp;$B9,volume[gap],"&lt;"&amp;$C9)</f>
        <v>0</v>
      </c>
      <c r="K9" s="103">
        <f>COUNTIFS(volume[vcategory],K$3,volume[gap],"&gt;="&amp;$B9,volume[gap],"&lt;"&amp;$C9)</f>
        <v>0</v>
      </c>
      <c r="L9" s="103">
        <f>COUNTIFS(volume[vcategory],L$3,volume[gap],"&gt;="&amp;$B9,volume[gap],"&lt;"&amp;$C9)</f>
        <v>0</v>
      </c>
      <c r="M9" s="103">
        <f>COUNTIFS(volume[vcategory],M$3,volume[gap],"&gt;="&amp;$B9,volume[gap],"&lt;"&amp;$C9)</f>
        <v>0</v>
      </c>
      <c r="N9" s="103">
        <f>COUNTIFS(volume[vcategory],N$3,volume[gap],"&gt;="&amp;$B9,volume[gap],"&lt;"&amp;$C9)</f>
        <v>0</v>
      </c>
      <c r="O9" s="103">
        <f>COUNTIFS(volume[vcategory],O$3,volume[gap],"&gt;="&amp;$B9,volume[gap],"&lt;"&amp;$C9)</f>
        <v>0</v>
      </c>
      <c r="P9" s="104">
        <f t="shared" si="5"/>
        <v>0</v>
      </c>
      <c r="Q9" s="105">
        <f t="shared" si="6"/>
        <v>0</v>
      </c>
      <c r="R9" s="106">
        <f t="shared" si="4"/>
        <v>0</v>
      </c>
      <c r="S9" s="106">
        <f t="shared" si="4"/>
        <v>0</v>
      </c>
      <c r="T9" s="106">
        <f t="shared" si="4"/>
        <v>0</v>
      </c>
      <c r="U9" s="106">
        <f t="shared" si="4"/>
        <v>0</v>
      </c>
      <c r="V9" s="106">
        <f t="shared" si="4"/>
        <v>0</v>
      </c>
      <c r="W9" s="106">
        <f t="shared" si="4"/>
        <v>0</v>
      </c>
      <c r="X9" s="106">
        <f t="shared" si="4"/>
        <v>0</v>
      </c>
      <c r="Y9" s="106">
        <f t="shared" si="4"/>
        <v>0</v>
      </c>
      <c r="Z9" s="106">
        <f t="shared" si="4"/>
        <v>0</v>
      </c>
      <c r="AA9" s="106">
        <f t="shared" si="4"/>
        <v>0</v>
      </c>
      <c r="AB9" s="107">
        <f t="shared" si="7"/>
        <v>0</v>
      </c>
    </row>
    <row r="10" spans="2:28">
      <c r="B10" s="81">
        <f>C11</f>
        <v>0.2</v>
      </c>
      <c r="C10" s="81">
        <f>B10+10%</f>
        <v>0.30000000000000004</v>
      </c>
      <c r="D10" s="108" t="s">
        <v>24</v>
      </c>
      <c r="E10" s="109">
        <f>COUNTIFS(volume[vcategory],E$3,volume[gap],"&gt;="&amp;$B10,volume[gap],"&lt;"&amp;$C10)</f>
        <v>0</v>
      </c>
      <c r="F10" s="109">
        <f>COUNTIFS(volume[vcategory],F$3,volume[gap],"&gt;="&amp;$B10,volume[gap],"&lt;"&amp;$C10)</f>
        <v>0</v>
      </c>
      <c r="G10" s="109">
        <f>COUNTIFS(volume[vcategory],G$3,volume[gap],"&gt;="&amp;$B10,volume[gap],"&lt;"&amp;$C10)</f>
        <v>0</v>
      </c>
      <c r="H10" s="109">
        <f>COUNTIFS(volume[vcategory],H$3,volume[gap],"&gt;="&amp;$B10,volume[gap],"&lt;"&amp;$C10)</f>
        <v>0</v>
      </c>
      <c r="I10" s="109">
        <f>COUNTIFS(volume[vcategory],I$3,volume[gap],"&gt;="&amp;$B10,volume[gap],"&lt;"&amp;$C10)</f>
        <v>0</v>
      </c>
      <c r="J10" s="109">
        <f>COUNTIFS(volume[vcategory],J$3,volume[gap],"&gt;="&amp;$B10,volume[gap],"&lt;"&amp;$C10)</f>
        <v>0</v>
      </c>
      <c r="K10" s="109">
        <f>COUNTIFS(volume[vcategory],K$3,volume[gap],"&gt;="&amp;$B10,volume[gap],"&lt;"&amp;$C10)</f>
        <v>0</v>
      </c>
      <c r="L10" s="109">
        <f>COUNTIFS(volume[vcategory],L$3,volume[gap],"&gt;="&amp;$B10,volume[gap],"&lt;"&amp;$C10)</f>
        <v>0</v>
      </c>
      <c r="M10" s="109">
        <f>COUNTIFS(volume[vcategory],M$3,volume[gap],"&gt;="&amp;$B10,volume[gap],"&lt;"&amp;$C10)</f>
        <v>0</v>
      </c>
      <c r="N10" s="109">
        <f>COUNTIFS(volume[vcategory],N$3,volume[gap],"&gt;="&amp;$B10,volume[gap],"&lt;"&amp;$C10)</f>
        <v>0</v>
      </c>
      <c r="O10" s="109">
        <f>COUNTIFS(volume[vcategory],O$3,volume[gap],"&gt;="&amp;$B10,volume[gap],"&lt;"&amp;$C10)</f>
        <v>0</v>
      </c>
      <c r="P10" s="110">
        <f t="shared" si="5"/>
        <v>0</v>
      </c>
      <c r="Q10" s="111">
        <f t="shared" si="6"/>
        <v>0</v>
      </c>
      <c r="R10" s="112">
        <f t="shared" si="4"/>
        <v>0</v>
      </c>
      <c r="S10" s="112">
        <f t="shared" si="4"/>
        <v>0</v>
      </c>
      <c r="T10" s="112">
        <f t="shared" si="4"/>
        <v>0</v>
      </c>
      <c r="U10" s="112">
        <f t="shared" si="4"/>
        <v>0</v>
      </c>
      <c r="V10" s="112">
        <f t="shared" si="4"/>
        <v>0</v>
      </c>
      <c r="W10" s="112">
        <f t="shared" si="4"/>
        <v>0</v>
      </c>
      <c r="X10" s="112">
        <f t="shared" si="4"/>
        <v>0</v>
      </c>
      <c r="Y10" s="112">
        <f t="shared" si="4"/>
        <v>0</v>
      </c>
      <c r="Z10" s="112">
        <f t="shared" si="4"/>
        <v>0</v>
      </c>
      <c r="AA10" s="112">
        <f t="shared" si="4"/>
        <v>0</v>
      </c>
      <c r="AB10" s="113">
        <f t="shared" si="7"/>
        <v>0</v>
      </c>
    </row>
    <row r="11" spans="2:28">
      <c r="B11" s="81">
        <f>C12</f>
        <v>0.1</v>
      </c>
      <c r="C11" s="81">
        <f>B11+10%</f>
        <v>0.2</v>
      </c>
      <c r="D11" s="108" t="s">
        <v>25</v>
      </c>
      <c r="E11" s="109">
        <f>COUNTIFS(volume[vcategory],E$3,volume[gap],"&gt;="&amp;$B11,volume[gap],"&lt;"&amp;$C11)</f>
        <v>0</v>
      </c>
      <c r="F11" s="109">
        <f>COUNTIFS(volume[vcategory],F$3,volume[gap],"&gt;="&amp;$B11,volume[gap],"&lt;"&amp;$C11)</f>
        <v>0</v>
      </c>
      <c r="G11" s="109">
        <f>COUNTIFS(volume[vcategory],G$3,volume[gap],"&gt;="&amp;$B11,volume[gap],"&lt;"&amp;$C11)</f>
        <v>0</v>
      </c>
      <c r="H11" s="109">
        <f>COUNTIFS(volume[vcategory],H$3,volume[gap],"&gt;="&amp;$B11,volume[gap],"&lt;"&amp;$C11)</f>
        <v>0</v>
      </c>
      <c r="I11" s="109">
        <f>COUNTIFS(volume[vcategory],I$3,volume[gap],"&gt;="&amp;$B11,volume[gap],"&lt;"&amp;$C11)</f>
        <v>0</v>
      </c>
      <c r="J11" s="109">
        <f>COUNTIFS(volume[vcategory],J$3,volume[gap],"&gt;="&amp;$B11,volume[gap],"&lt;"&amp;$C11)</f>
        <v>0</v>
      </c>
      <c r="K11" s="109">
        <f>COUNTIFS(volume[vcategory],K$3,volume[gap],"&gt;="&amp;$B11,volume[gap],"&lt;"&amp;$C11)</f>
        <v>0</v>
      </c>
      <c r="L11" s="109">
        <f>COUNTIFS(volume[vcategory],L$3,volume[gap],"&gt;="&amp;$B11,volume[gap],"&lt;"&amp;$C11)</f>
        <v>0</v>
      </c>
      <c r="M11" s="109">
        <f>COUNTIFS(volume[vcategory],M$3,volume[gap],"&gt;="&amp;$B11,volume[gap],"&lt;"&amp;$C11)</f>
        <v>0</v>
      </c>
      <c r="N11" s="109">
        <f>COUNTIFS(volume[vcategory],N$3,volume[gap],"&gt;="&amp;$B11,volume[gap],"&lt;"&amp;$C11)</f>
        <v>0</v>
      </c>
      <c r="O11" s="109">
        <f>COUNTIFS(volume[vcategory],O$3,volume[gap],"&gt;="&amp;$B11,volume[gap],"&lt;"&amp;$C11)</f>
        <v>0</v>
      </c>
      <c r="P11" s="110">
        <f t="shared" si="5"/>
        <v>0</v>
      </c>
      <c r="Q11" s="111">
        <f t="shared" si="6"/>
        <v>0</v>
      </c>
      <c r="R11" s="112">
        <f t="shared" si="4"/>
        <v>0</v>
      </c>
      <c r="S11" s="112">
        <f t="shared" si="4"/>
        <v>0</v>
      </c>
      <c r="T11" s="112">
        <f t="shared" si="4"/>
        <v>0</v>
      </c>
      <c r="U11" s="112">
        <f t="shared" si="4"/>
        <v>0</v>
      </c>
      <c r="V11" s="112">
        <f t="shared" si="4"/>
        <v>0</v>
      </c>
      <c r="W11" s="112">
        <f t="shared" si="4"/>
        <v>0</v>
      </c>
      <c r="X11" s="112">
        <f t="shared" si="4"/>
        <v>0</v>
      </c>
      <c r="Y11" s="112">
        <f t="shared" si="4"/>
        <v>0</v>
      </c>
      <c r="Z11" s="112">
        <f t="shared" si="4"/>
        <v>0</v>
      </c>
      <c r="AA11" s="112">
        <f t="shared" si="4"/>
        <v>0</v>
      </c>
      <c r="AB11" s="113">
        <f t="shared" si="7"/>
        <v>0</v>
      </c>
    </row>
    <row r="12" spans="2:28">
      <c r="B12" s="81">
        <v>0</v>
      </c>
      <c r="C12" s="81">
        <f>B12+10%</f>
        <v>0.1</v>
      </c>
      <c r="D12" s="108" t="s">
        <v>26</v>
      </c>
      <c r="E12" s="109">
        <f>COUNTIFS(volume[vcategory],E$3,volume[gap],"&gt;="&amp;$B12,volume[gap],"&lt;"&amp;$C12)</f>
        <v>847</v>
      </c>
      <c r="F12" s="109">
        <f>COUNTIFS(volume[vcategory],F$3,volume[gap],"&gt;="&amp;$B12,volume[gap],"&lt;"&amp;$C12)</f>
        <v>498</v>
      </c>
      <c r="G12" s="109">
        <f>COUNTIFS(volume[vcategory],G$3,volume[gap],"&gt;="&amp;$B12,volume[gap],"&lt;"&amp;$C12)</f>
        <v>245</v>
      </c>
      <c r="H12" s="109">
        <f>COUNTIFS(volume[vcategory],H$3,volume[gap],"&gt;="&amp;$B12,volume[gap],"&lt;"&amp;$C12)</f>
        <v>96</v>
      </c>
      <c r="I12" s="109">
        <f>COUNTIFS(volume[vcategory],I$3,volume[gap],"&gt;="&amp;$B12,volume[gap],"&lt;"&amp;$C12)</f>
        <v>56</v>
      </c>
      <c r="J12" s="109">
        <f>COUNTIFS(volume[vcategory],J$3,volume[gap],"&gt;="&amp;$B12,volume[gap],"&lt;"&amp;$C12)</f>
        <v>79</v>
      </c>
      <c r="K12" s="109">
        <f>COUNTIFS(volume[vcategory],K$3,volume[gap],"&gt;="&amp;$B12,volume[gap],"&lt;"&amp;$C12)</f>
        <v>54</v>
      </c>
      <c r="L12" s="109">
        <f>COUNTIFS(volume[vcategory],L$3,volume[gap],"&gt;="&amp;$B12,volume[gap],"&lt;"&amp;$C12)</f>
        <v>85</v>
      </c>
      <c r="M12" s="109">
        <f>COUNTIFS(volume[vcategory],M$3,volume[gap],"&gt;="&amp;$B12,volume[gap],"&lt;"&amp;$C12)</f>
        <v>80</v>
      </c>
      <c r="N12" s="109">
        <f>COUNTIFS(volume[vcategory],N$3,volume[gap],"&gt;="&amp;$B12,volume[gap],"&lt;"&amp;$C12)</f>
        <v>77</v>
      </c>
      <c r="O12" s="109">
        <f>COUNTIFS(volume[vcategory],O$3,volume[gap],"&gt;="&amp;$B12,volume[gap],"&lt;"&amp;$C12)</f>
        <v>134</v>
      </c>
      <c r="P12" s="110">
        <f t="shared" si="5"/>
        <v>2251</v>
      </c>
      <c r="Q12" s="111">
        <f t="shared" si="6"/>
        <v>1</v>
      </c>
      <c r="R12" s="112">
        <f t="shared" si="4"/>
        <v>1</v>
      </c>
      <c r="S12" s="112">
        <f t="shared" si="4"/>
        <v>1</v>
      </c>
      <c r="T12" s="112">
        <f t="shared" si="4"/>
        <v>1</v>
      </c>
      <c r="U12" s="112">
        <f t="shared" si="4"/>
        <v>1</v>
      </c>
      <c r="V12" s="112">
        <f t="shared" si="4"/>
        <v>1</v>
      </c>
      <c r="W12" s="112">
        <f t="shared" si="4"/>
        <v>1</v>
      </c>
      <c r="X12" s="112">
        <f t="shared" si="4"/>
        <v>1</v>
      </c>
      <c r="Y12" s="112">
        <f t="shared" si="4"/>
        <v>1</v>
      </c>
      <c r="Z12" s="112">
        <f t="shared" si="4"/>
        <v>1</v>
      </c>
      <c r="AA12" s="112">
        <f t="shared" si="4"/>
        <v>1</v>
      </c>
      <c r="AB12" s="113">
        <f t="shared" si="7"/>
        <v>1</v>
      </c>
    </row>
    <row r="13" spans="2:28">
      <c r="B13" s="81">
        <f>C13-10%</f>
        <v>-0.1</v>
      </c>
      <c r="C13" s="81">
        <v>0</v>
      </c>
      <c r="D13" s="114" t="s">
        <v>27</v>
      </c>
      <c r="E13" s="115">
        <f>COUNTIFS(volume[vcategory],E$3,volume[gap],"&gt;="&amp;$B13,volume[gap],"&lt;"&amp;$C13)</f>
        <v>0</v>
      </c>
      <c r="F13" s="115">
        <f>COUNTIFS(volume[vcategory],F$3,volume[gap],"&gt;="&amp;$B13,volume[gap],"&lt;"&amp;$C13)</f>
        <v>0</v>
      </c>
      <c r="G13" s="115">
        <f>COUNTIFS(volume[vcategory],G$3,volume[gap],"&gt;="&amp;$B13,volume[gap],"&lt;"&amp;$C13)</f>
        <v>0</v>
      </c>
      <c r="H13" s="115">
        <f>COUNTIFS(volume[vcategory],H$3,volume[gap],"&gt;="&amp;$B13,volume[gap],"&lt;"&amp;$C13)</f>
        <v>0</v>
      </c>
      <c r="I13" s="115">
        <f>COUNTIFS(volume[vcategory],I$3,volume[gap],"&gt;="&amp;$B13,volume[gap],"&lt;"&amp;$C13)</f>
        <v>0</v>
      </c>
      <c r="J13" s="115">
        <f>COUNTIFS(volume[vcategory],J$3,volume[gap],"&gt;="&amp;$B13,volume[gap],"&lt;"&amp;$C13)</f>
        <v>0</v>
      </c>
      <c r="K13" s="115">
        <f>COUNTIFS(volume[vcategory],K$3,volume[gap],"&gt;="&amp;$B13,volume[gap],"&lt;"&amp;$C13)</f>
        <v>0</v>
      </c>
      <c r="L13" s="115">
        <f>COUNTIFS(volume[vcategory],L$3,volume[gap],"&gt;="&amp;$B13,volume[gap],"&lt;"&amp;$C13)</f>
        <v>0</v>
      </c>
      <c r="M13" s="115">
        <f>COUNTIFS(volume[vcategory],M$3,volume[gap],"&gt;="&amp;$B13,volume[gap],"&lt;"&amp;$C13)</f>
        <v>0</v>
      </c>
      <c r="N13" s="115">
        <f>COUNTIFS(volume[vcategory],N$3,volume[gap],"&gt;="&amp;$B13,volume[gap],"&lt;"&amp;$C13)</f>
        <v>0</v>
      </c>
      <c r="O13" s="115">
        <f>COUNTIFS(volume[vcategory],O$3,volume[gap],"&gt;="&amp;$B13,volume[gap],"&lt;"&amp;$C13)</f>
        <v>0</v>
      </c>
      <c r="P13" s="116">
        <f t="shared" si="5"/>
        <v>0</v>
      </c>
      <c r="Q13" s="117">
        <f t="shared" si="6"/>
        <v>0</v>
      </c>
      <c r="R13" s="118">
        <f t="shared" si="4"/>
        <v>0</v>
      </c>
      <c r="S13" s="118">
        <f t="shared" si="4"/>
        <v>0</v>
      </c>
      <c r="T13" s="118">
        <f t="shared" si="4"/>
        <v>0</v>
      </c>
      <c r="U13" s="118">
        <f t="shared" si="4"/>
        <v>0</v>
      </c>
      <c r="V13" s="118">
        <f t="shared" si="4"/>
        <v>0</v>
      </c>
      <c r="W13" s="118">
        <f t="shared" si="4"/>
        <v>0</v>
      </c>
      <c r="X13" s="118">
        <f t="shared" si="4"/>
        <v>0</v>
      </c>
      <c r="Y13" s="118">
        <f t="shared" si="4"/>
        <v>0</v>
      </c>
      <c r="Z13" s="118">
        <f t="shared" si="4"/>
        <v>0</v>
      </c>
      <c r="AA13" s="118">
        <f t="shared" si="4"/>
        <v>0</v>
      </c>
      <c r="AB13" s="119">
        <f t="shared" si="7"/>
        <v>0</v>
      </c>
    </row>
    <row r="14" spans="2:28">
      <c r="B14" s="81">
        <f>C14-10%</f>
        <v>-0.2</v>
      </c>
      <c r="C14" s="81">
        <f>B13</f>
        <v>-0.1</v>
      </c>
      <c r="D14" s="120" t="s">
        <v>28</v>
      </c>
      <c r="E14" s="121">
        <f>COUNTIFS(volume[vcategory],E$3,volume[gap],"&gt;="&amp;$B14,volume[gap],"&lt;"&amp;$C14)</f>
        <v>0</v>
      </c>
      <c r="F14" s="121">
        <f>COUNTIFS(volume[vcategory],F$3,volume[gap],"&gt;="&amp;$B14,volume[gap],"&lt;"&amp;$C14)</f>
        <v>0</v>
      </c>
      <c r="G14" s="121">
        <f>COUNTIFS(volume[vcategory],G$3,volume[gap],"&gt;="&amp;$B14,volume[gap],"&lt;"&amp;$C14)</f>
        <v>0</v>
      </c>
      <c r="H14" s="121">
        <f>COUNTIFS(volume[vcategory],H$3,volume[gap],"&gt;="&amp;$B14,volume[gap],"&lt;"&amp;$C14)</f>
        <v>0</v>
      </c>
      <c r="I14" s="121">
        <f>COUNTIFS(volume[vcategory],I$3,volume[gap],"&gt;="&amp;$B14,volume[gap],"&lt;"&amp;$C14)</f>
        <v>0</v>
      </c>
      <c r="J14" s="121">
        <f>COUNTIFS(volume[vcategory],J$3,volume[gap],"&gt;="&amp;$B14,volume[gap],"&lt;"&amp;$C14)</f>
        <v>0</v>
      </c>
      <c r="K14" s="121">
        <f>COUNTIFS(volume[vcategory],K$3,volume[gap],"&gt;="&amp;$B14,volume[gap],"&lt;"&amp;$C14)</f>
        <v>0</v>
      </c>
      <c r="L14" s="121">
        <f>COUNTIFS(volume[vcategory],L$3,volume[gap],"&gt;="&amp;$B14,volume[gap],"&lt;"&amp;$C14)</f>
        <v>0</v>
      </c>
      <c r="M14" s="121">
        <f>COUNTIFS(volume[vcategory],M$3,volume[gap],"&gt;="&amp;$B14,volume[gap],"&lt;"&amp;$C14)</f>
        <v>0</v>
      </c>
      <c r="N14" s="121">
        <f>COUNTIFS(volume[vcategory],N$3,volume[gap],"&gt;="&amp;$B14,volume[gap],"&lt;"&amp;$C14)</f>
        <v>0</v>
      </c>
      <c r="O14" s="121">
        <f>COUNTIFS(volume[vcategory],O$3,volume[gap],"&gt;="&amp;$B14,volume[gap],"&lt;"&amp;$C14)</f>
        <v>0</v>
      </c>
      <c r="P14" s="122">
        <f t="shared" si="5"/>
        <v>0</v>
      </c>
      <c r="Q14" s="123">
        <f t="shared" si="6"/>
        <v>0</v>
      </c>
      <c r="R14" s="124">
        <f t="shared" si="4"/>
        <v>0</v>
      </c>
      <c r="S14" s="124">
        <f t="shared" si="4"/>
        <v>0</v>
      </c>
      <c r="T14" s="124">
        <f t="shared" si="4"/>
        <v>0</v>
      </c>
      <c r="U14" s="124">
        <f t="shared" si="4"/>
        <v>0</v>
      </c>
      <c r="V14" s="124">
        <f t="shared" si="4"/>
        <v>0</v>
      </c>
      <c r="W14" s="124">
        <f t="shared" si="4"/>
        <v>0</v>
      </c>
      <c r="X14" s="124">
        <f t="shared" si="4"/>
        <v>0</v>
      </c>
      <c r="Y14" s="124">
        <f t="shared" si="4"/>
        <v>0</v>
      </c>
      <c r="Z14" s="124">
        <f t="shared" si="4"/>
        <v>0</v>
      </c>
      <c r="AA14" s="124">
        <f t="shared" si="4"/>
        <v>0</v>
      </c>
      <c r="AB14" s="125">
        <f t="shared" si="7"/>
        <v>0</v>
      </c>
    </row>
    <row r="15" spans="2:28">
      <c r="B15" s="81">
        <f t="shared" ref="B15" si="8">C15-10%</f>
        <v>-0.30000000000000004</v>
      </c>
      <c r="C15" s="81">
        <f t="shared" ref="C15:C17" si="9">B14</f>
        <v>-0.2</v>
      </c>
      <c r="D15" s="120" t="s">
        <v>29</v>
      </c>
      <c r="E15" s="121">
        <f>COUNTIFS(volume[vcategory],E$3,volume[gap],"&gt;="&amp;$B15,volume[gap],"&lt;"&amp;$C15)</f>
        <v>0</v>
      </c>
      <c r="F15" s="121">
        <f>COUNTIFS(volume[vcategory],F$3,volume[gap],"&gt;="&amp;$B15,volume[gap],"&lt;"&amp;$C15)</f>
        <v>0</v>
      </c>
      <c r="G15" s="121">
        <f>COUNTIFS(volume[vcategory],G$3,volume[gap],"&gt;="&amp;$B15,volume[gap],"&lt;"&amp;$C15)</f>
        <v>0</v>
      </c>
      <c r="H15" s="121">
        <f>COUNTIFS(volume[vcategory],H$3,volume[gap],"&gt;="&amp;$B15,volume[gap],"&lt;"&amp;$C15)</f>
        <v>0</v>
      </c>
      <c r="I15" s="121">
        <f>COUNTIFS(volume[vcategory],I$3,volume[gap],"&gt;="&amp;$B15,volume[gap],"&lt;"&amp;$C15)</f>
        <v>0</v>
      </c>
      <c r="J15" s="121">
        <f>COUNTIFS(volume[vcategory],J$3,volume[gap],"&gt;="&amp;$B15,volume[gap],"&lt;"&amp;$C15)</f>
        <v>0</v>
      </c>
      <c r="K15" s="121">
        <f>COUNTIFS(volume[vcategory],K$3,volume[gap],"&gt;="&amp;$B15,volume[gap],"&lt;"&amp;$C15)</f>
        <v>0</v>
      </c>
      <c r="L15" s="121">
        <f>COUNTIFS(volume[vcategory],L$3,volume[gap],"&gt;="&amp;$B15,volume[gap],"&lt;"&amp;$C15)</f>
        <v>0</v>
      </c>
      <c r="M15" s="121">
        <f>COUNTIFS(volume[vcategory],M$3,volume[gap],"&gt;="&amp;$B15,volume[gap],"&lt;"&amp;$C15)</f>
        <v>0</v>
      </c>
      <c r="N15" s="121">
        <f>COUNTIFS(volume[vcategory],N$3,volume[gap],"&gt;="&amp;$B15,volume[gap],"&lt;"&amp;$C15)</f>
        <v>0</v>
      </c>
      <c r="O15" s="121">
        <f>COUNTIFS(volume[vcategory],O$3,volume[gap],"&gt;="&amp;$B15,volume[gap],"&lt;"&amp;$C15)</f>
        <v>0</v>
      </c>
      <c r="P15" s="122">
        <f t="shared" si="5"/>
        <v>0</v>
      </c>
      <c r="Q15" s="123">
        <f t="shared" si="6"/>
        <v>0</v>
      </c>
      <c r="R15" s="124">
        <f t="shared" si="4"/>
        <v>0</v>
      </c>
      <c r="S15" s="124">
        <f t="shared" si="4"/>
        <v>0</v>
      </c>
      <c r="T15" s="124">
        <f t="shared" si="4"/>
        <v>0</v>
      </c>
      <c r="U15" s="124">
        <f t="shared" si="4"/>
        <v>0</v>
      </c>
      <c r="V15" s="124">
        <f t="shared" si="4"/>
        <v>0</v>
      </c>
      <c r="W15" s="124">
        <f t="shared" si="4"/>
        <v>0</v>
      </c>
      <c r="X15" s="124">
        <f t="shared" si="4"/>
        <v>0</v>
      </c>
      <c r="Y15" s="124">
        <f t="shared" si="4"/>
        <v>0</v>
      </c>
      <c r="Z15" s="124">
        <f t="shared" si="4"/>
        <v>0</v>
      </c>
      <c r="AA15" s="124">
        <f t="shared" si="4"/>
        <v>0</v>
      </c>
      <c r="AB15" s="125">
        <f t="shared" si="7"/>
        <v>0</v>
      </c>
    </row>
    <row r="16" spans="2:28">
      <c r="B16" s="81">
        <f>C16-20%</f>
        <v>-0.5</v>
      </c>
      <c r="C16" s="81">
        <f t="shared" si="9"/>
        <v>-0.30000000000000004</v>
      </c>
      <c r="D16" s="126" t="s">
        <v>30</v>
      </c>
      <c r="E16" s="127">
        <f>COUNTIFS(volume[vcategory],E$3,volume[gap],"&gt;="&amp;$B16,volume[gap],"&lt;"&amp;$C16)</f>
        <v>0</v>
      </c>
      <c r="F16" s="127">
        <f>COUNTIFS(volume[vcategory],F$3,volume[gap],"&gt;="&amp;$B16,volume[gap],"&lt;"&amp;$C16)</f>
        <v>0</v>
      </c>
      <c r="G16" s="127">
        <f>COUNTIFS(volume[vcategory],G$3,volume[gap],"&gt;="&amp;$B16,volume[gap],"&lt;"&amp;$C16)</f>
        <v>0</v>
      </c>
      <c r="H16" s="127">
        <f>COUNTIFS(volume[vcategory],H$3,volume[gap],"&gt;="&amp;$B16,volume[gap],"&lt;"&amp;$C16)</f>
        <v>0</v>
      </c>
      <c r="I16" s="127">
        <f>COUNTIFS(volume[vcategory],I$3,volume[gap],"&gt;="&amp;$B16,volume[gap],"&lt;"&amp;$C16)</f>
        <v>0</v>
      </c>
      <c r="J16" s="127">
        <f>COUNTIFS(volume[vcategory],J$3,volume[gap],"&gt;="&amp;$B16,volume[gap],"&lt;"&amp;$C16)</f>
        <v>0</v>
      </c>
      <c r="K16" s="127">
        <f>COUNTIFS(volume[vcategory],K$3,volume[gap],"&gt;="&amp;$B16,volume[gap],"&lt;"&amp;$C16)</f>
        <v>0</v>
      </c>
      <c r="L16" s="127">
        <f>COUNTIFS(volume[vcategory],L$3,volume[gap],"&gt;="&amp;$B16,volume[gap],"&lt;"&amp;$C16)</f>
        <v>0</v>
      </c>
      <c r="M16" s="127">
        <f>COUNTIFS(volume[vcategory],M$3,volume[gap],"&gt;="&amp;$B16,volume[gap],"&lt;"&amp;$C16)</f>
        <v>0</v>
      </c>
      <c r="N16" s="127">
        <f>COUNTIFS(volume[vcategory],N$3,volume[gap],"&gt;="&amp;$B16,volume[gap],"&lt;"&amp;$C16)</f>
        <v>0</v>
      </c>
      <c r="O16" s="127">
        <f>COUNTIFS(volume[vcategory],O$3,volume[gap],"&gt;="&amp;$B16,volume[gap],"&lt;"&amp;$C16)</f>
        <v>0</v>
      </c>
      <c r="P16" s="128">
        <f t="shared" si="5"/>
        <v>0</v>
      </c>
      <c r="Q16" s="129">
        <f t="shared" si="6"/>
        <v>0</v>
      </c>
      <c r="R16" s="130">
        <f t="shared" si="4"/>
        <v>0</v>
      </c>
      <c r="S16" s="130">
        <f t="shared" si="4"/>
        <v>0</v>
      </c>
      <c r="T16" s="130">
        <f t="shared" si="4"/>
        <v>0</v>
      </c>
      <c r="U16" s="130">
        <f t="shared" si="4"/>
        <v>0</v>
      </c>
      <c r="V16" s="130">
        <f t="shared" si="4"/>
        <v>0</v>
      </c>
      <c r="W16" s="130">
        <f t="shared" si="4"/>
        <v>0</v>
      </c>
      <c r="X16" s="130">
        <f t="shared" si="4"/>
        <v>0</v>
      </c>
      <c r="Y16" s="130">
        <f t="shared" si="4"/>
        <v>0</v>
      </c>
      <c r="Z16" s="130">
        <f t="shared" si="4"/>
        <v>0</v>
      </c>
      <c r="AA16" s="130">
        <f t="shared" si="4"/>
        <v>0</v>
      </c>
      <c r="AB16" s="131">
        <f t="shared" si="7"/>
        <v>0</v>
      </c>
    </row>
    <row r="17" spans="2:28">
      <c r="B17" s="81">
        <f>MIN(volume[gap])</f>
        <v>0</v>
      </c>
      <c r="C17" s="81">
        <f t="shared" si="9"/>
        <v>-0.5</v>
      </c>
      <c r="D17" s="126" t="s">
        <v>31</v>
      </c>
      <c r="E17" s="127">
        <f>COUNTIFS(volume[vcategory],E$3,volume[gap],"&gt;="&amp;$B17,volume[gap],"&lt;"&amp;$C17)</f>
        <v>0</v>
      </c>
      <c r="F17" s="127">
        <f>COUNTIFS(volume[vcategory],F$3,volume[gap],"&gt;="&amp;$B17,volume[gap],"&lt;"&amp;$C17)</f>
        <v>0</v>
      </c>
      <c r="G17" s="127">
        <f>COUNTIFS(volume[vcategory],G$3,volume[gap],"&gt;="&amp;$B17,volume[gap],"&lt;"&amp;$C17)</f>
        <v>0</v>
      </c>
      <c r="H17" s="127">
        <f>COUNTIFS(volume[vcategory],H$3,volume[gap],"&gt;="&amp;$B17,volume[gap],"&lt;"&amp;$C17)</f>
        <v>0</v>
      </c>
      <c r="I17" s="127">
        <f>COUNTIFS(volume[vcategory],I$3,volume[gap],"&gt;="&amp;$B17,volume[gap],"&lt;"&amp;$C17)</f>
        <v>0</v>
      </c>
      <c r="J17" s="127">
        <f>COUNTIFS(volume[vcategory],J$3,volume[gap],"&gt;="&amp;$B17,volume[gap],"&lt;"&amp;$C17)</f>
        <v>0</v>
      </c>
      <c r="K17" s="127">
        <f>COUNTIFS(volume[vcategory],K$3,volume[gap],"&gt;="&amp;$B17,volume[gap],"&lt;"&amp;$C17)</f>
        <v>0</v>
      </c>
      <c r="L17" s="127">
        <f>COUNTIFS(volume[vcategory],L$3,volume[gap],"&gt;="&amp;$B17,volume[gap],"&lt;"&amp;$C17)</f>
        <v>0</v>
      </c>
      <c r="M17" s="127">
        <f>COUNTIFS(volume[vcategory],M$3,volume[gap],"&gt;="&amp;$B17,volume[gap],"&lt;"&amp;$C17)</f>
        <v>0</v>
      </c>
      <c r="N17" s="127">
        <f>COUNTIFS(volume[vcategory],N$3,volume[gap],"&gt;="&amp;$B17,volume[gap],"&lt;"&amp;$C17)</f>
        <v>0</v>
      </c>
      <c r="O17" s="127">
        <f>COUNTIFS(volume[vcategory],O$3,volume[gap],"&gt;="&amp;$B17,volume[gap],"&lt;"&amp;$C17)</f>
        <v>0</v>
      </c>
      <c r="P17" s="128">
        <f t="shared" si="5"/>
        <v>0</v>
      </c>
      <c r="Q17" s="129">
        <f t="shared" si="6"/>
        <v>0</v>
      </c>
      <c r="R17" s="130">
        <f t="shared" si="4"/>
        <v>0</v>
      </c>
      <c r="S17" s="130">
        <f t="shared" si="4"/>
        <v>0</v>
      </c>
      <c r="T17" s="130">
        <f t="shared" si="4"/>
        <v>0</v>
      </c>
      <c r="U17" s="130">
        <f t="shared" si="4"/>
        <v>0</v>
      </c>
      <c r="V17" s="130">
        <f t="shared" si="4"/>
        <v>0</v>
      </c>
      <c r="W17" s="130">
        <f t="shared" si="4"/>
        <v>0</v>
      </c>
      <c r="X17" s="130">
        <f t="shared" si="4"/>
        <v>0</v>
      </c>
      <c r="Y17" s="130">
        <f t="shared" si="4"/>
        <v>0</v>
      </c>
      <c r="Z17" s="130">
        <f t="shared" si="4"/>
        <v>0</v>
      </c>
      <c r="AA17" s="130">
        <f>IF(O$24=0,"",O17/O$24)</f>
        <v>0</v>
      </c>
      <c r="AB17" s="131">
        <f t="shared" si="7"/>
        <v>0</v>
      </c>
    </row>
    <row r="18" spans="2:28">
      <c r="D18" s="132" t="s">
        <v>32</v>
      </c>
      <c r="E18" s="133">
        <f>E12+E13</f>
        <v>847</v>
      </c>
      <c r="F18" s="133">
        <f>F12+F13</f>
        <v>498</v>
      </c>
      <c r="G18" s="133">
        <f>G12+G13</f>
        <v>245</v>
      </c>
      <c r="H18" s="133">
        <f>H12+H13</f>
        <v>96</v>
      </c>
      <c r="I18" s="134">
        <f>I12+I13</f>
        <v>56</v>
      </c>
      <c r="J18" s="134">
        <f t="shared" ref="J18:N18" si="10">J12+J13</f>
        <v>79</v>
      </c>
      <c r="K18" s="134">
        <f t="shared" si="10"/>
        <v>54</v>
      </c>
      <c r="L18" s="134">
        <f t="shared" si="10"/>
        <v>85</v>
      </c>
      <c r="M18" s="134">
        <f t="shared" si="10"/>
        <v>80</v>
      </c>
      <c r="N18" s="134">
        <f t="shared" si="10"/>
        <v>77</v>
      </c>
      <c r="O18" s="134">
        <f>O12+O13</f>
        <v>134</v>
      </c>
      <c r="P18" s="134">
        <f t="shared" si="5"/>
        <v>2251</v>
      </c>
      <c r="Q18" s="135">
        <f>IF(E$24=0,"",E18/E$24)</f>
        <v>1</v>
      </c>
      <c r="R18" s="136">
        <f t="shared" si="4"/>
        <v>1</v>
      </c>
      <c r="S18" s="136">
        <f t="shared" si="4"/>
        <v>1</v>
      </c>
      <c r="T18" s="136">
        <f t="shared" si="4"/>
        <v>1</v>
      </c>
      <c r="U18" s="137">
        <f t="shared" si="4"/>
        <v>1</v>
      </c>
      <c r="V18" s="137">
        <f t="shared" si="4"/>
        <v>1</v>
      </c>
      <c r="W18" s="137">
        <f t="shared" si="4"/>
        <v>1</v>
      </c>
      <c r="X18" s="137">
        <f t="shared" si="4"/>
        <v>1</v>
      </c>
      <c r="Y18" s="137">
        <f t="shared" si="4"/>
        <v>1</v>
      </c>
      <c r="Z18" s="137">
        <f t="shared" si="4"/>
        <v>1</v>
      </c>
      <c r="AA18" s="137">
        <f t="shared" si="4"/>
        <v>1</v>
      </c>
      <c r="AB18" s="138">
        <f t="shared" si="4"/>
        <v>1</v>
      </c>
    </row>
    <row r="19" spans="2:28">
      <c r="D19" s="139" t="s">
        <v>33</v>
      </c>
      <c r="E19" s="140">
        <f>SUM(E11:E14)</f>
        <v>847</v>
      </c>
      <c r="F19" s="140">
        <f>SUM(F11:F14)</f>
        <v>498</v>
      </c>
      <c r="G19" s="140">
        <f>SUM(G11:G14)</f>
        <v>245</v>
      </c>
      <c r="H19" s="140">
        <f>SUM(H11:H14)</f>
        <v>96</v>
      </c>
      <c r="I19" s="141">
        <f>SUM(I11:I14)</f>
        <v>56</v>
      </c>
      <c r="J19" s="141">
        <f t="shared" ref="J19:O19" si="11">SUM(J11:J14)</f>
        <v>79</v>
      </c>
      <c r="K19" s="141">
        <f t="shared" si="11"/>
        <v>54</v>
      </c>
      <c r="L19" s="141">
        <f t="shared" si="11"/>
        <v>85</v>
      </c>
      <c r="M19" s="141">
        <f t="shared" si="11"/>
        <v>80</v>
      </c>
      <c r="N19" s="141">
        <f t="shared" si="11"/>
        <v>77</v>
      </c>
      <c r="O19" s="141">
        <f t="shared" si="11"/>
        <v>134</v>
      </c>
      <c r="P19" s="141">
        <f t="shared" si="5"/>
        <v>2251</v>
      </c>
      <c r="Q19" s="142">
        <f t="shared" ref="Q19:Q20" si="12">IF(E$24=0,"",E19/E$24)</f>
        <v>1</v>
      </c>
      <c r="R19" s="143">
        <f t="shared" si="4"/>
        <v>1</v>
      </c>
      <c r="S19" s="143">
        <f t="shared" si="4"/>
        <v>1</v>
      </c>
      <c r="T19" s="143">
        <f t="shared" si="4"/>
        <v>1</v>
      </c>
      <c r="U19" s="144">
        <f t="shared" si="4"/>
        <v>1</v>
      </c>
      <c r="V19" s="144">
        <f t="shared" si="4"/>
        <v>1</v>
      </c>
      <c r="W19" s="144">
        <f t="shared" si="4"/>
        <v>1</v>
      </c>
      <c r="X19" s="144">
        <f t="shared" si="4"/>
        <v>1</v>
      </c>
      <c r="Y19" s="144">
        <f t="shared" si="4"/>
        <v>1</v>
      </c>
      <c r="Z19" s="144">
        <f t="shared" si="4"/>
        <v>1</v>
      </c>
      <c r="AA19" s="144">
        <f t="shared" si="4"/>
        <v>1</v>
      </c>
      <c r="AB19" s="145">
        <f t="shared" si="4"/>
        <v>1</v>
      </c>
    </row>
    <row r="20" spans="2:28" ht="15" thickBot="1">
      <c r="D20" s="146" t="s">
        <v>34</v>
      </c>
      <c r="E20" s="140">
        <f>SUM(E10:E15)</f>
        <v>847</v>
      </c>
      <c r="F20" s="140">
        <f>SUM(F10:F15)</f>
        <v>498</v>
      </c>
      <c r="G20" s="140">
        <f>SUM(G10:G15)</f>
        <v>245</v>
      </c>
      <c r="H20" s="140">
        <f>SUM(H10:H15)</f>
        <v>96</v>
      </c>
      <c r="I20" s="141">
        <f>SUM(I10:I15)</f>
        <v>56</v>
      </c>
      <c r="J20" s="141">
        <f t="shared" ref="J20:O20" si="13">SUM(J10:J15)</f>
        <v>79</v>
      </c>
      <c r="K20" s="141">
        <f t="shared" si="13"/>
        <v>54</v>
      </c>
      <c r="L20" s="141">
        <f t="shared" si="13"/>
        <v>85</v>
      </c>
      <c r="M20" s="141">
        <f t="shared" si="13"/>
        <v>80</v>
      </c>
      <c r="N20" s="141">
        <f t="shared" si="13"/>
        <v>77</v>
      </c>
      <c r="O20" s="141">
        <f t="shared" si="13"/>
        <v>134</v>
      </c>
      <c r="P20" s="141">
        <f t="shared" si="5"/>
        <v>2251</v>
      </c>
      <c r="Q20" s="142">
        <f t="shared" si="12"/>
        <v>1</v>
      </c>
      <c r="R20" s="143">
        <f t="shared" si="4"/>
        <v>1</v>
      </c>
      <c r="S20" s="143">
        <f t="shared" si="4"/>
        <v>1</v>
      </c>
      <c r="T20" s="143">
        <f t="shared" si="4"/>
        <v>1</v>
      </c>
      <c r="U20" s="144">
        <f t="shared" si="4"/>
        <v>1</v>
      </c>
      <c r="V20" s="144">
        <f t="shared" si="4"/>
        <v>1</v>
      </c>
      <c r="W20" s="144">
        <f t="shared" si="4"/>
        <v>1</v>
      </c>
      <c r="X20" s="144">
        <f t="shared" si="4"/>
        <v>1</v>
      </c>
      <c r="Y20" s="144">
        <f t="shared" si="4"/>
        <v>1</v>
      </c>
      <c r="Z20" s="144">
        <f t="shared" si="4"/>
        <v>1</v>
      </c>
      <c r="AA20" s="144">
        <f t="shared" si="4"/>
        <v>1</v>
      </c>
      <c r="AB20" s="145">
        <f t="shared" si="4"/>
        <v>1</v>
      </c>
    </row>
    <row r="21" spans="2:28" s="59" customFormat="1" ht="15" thickTop="1">
      <c r="D21" s="393" t="s">
        <v>35</v>
      </c>
      <c r="E21" s="394"/>
      <c r="F21" s="394"/>
      <c r="G21" s="394"/>
      <c r="H21" s="394"/>
      <c r="I21" s="394"/>
      <c r="J21" s="395"/>
      <c r="K21" s="395"/>
      <c r="L21" s="395"/>
      <c r="M21" s="395"/>
      <c r="N21" s="395"/>
      <c r="O21" s="395"/>
      <c r="P21" s="395"/>
      <c r="Q21" s="396"/>
      <c r="R21" s="394"/>
      <c r="S21" s="394"/>
      <c r="T21" s="394"/>
      <c r="U21" s="394"/>
      <c r="V21" s="395"/>
      <c r="W21" s="395"/>
      <c r="X21" s="395"/>
      <c r="Y21" s="395"/>
      <c r="Z21" s="395"/>
      <c r="AA21" s="395"/>
      <c r="AB21" s="397"/>
    </row>
    <row r="22" spans="2:28" s="239" customFormat="1">
      <c r="D22" s="238" t="s">
        <v>37</v>
      </c>
      <c r="E22" s="98">
        <f>SUM(E7:E12)</f>
        <v>847</v>
      </c>
      <c r="F22" s="98">
        <f t="shared" ref="F22:O22" si="14">SUM(F7:F12)</f>
        <v>498</v>
      </c>
      <c r="G22" s="98">
        <f t="shared" si="14"/>
        <v>245</v>
      </c>
      <c r="H22" s="98">
        <f t="shared" si="14"/>
        <v>96</v>
      </c>
      <c r="I22" s="98">
        <f t="shared" si="14"/>
        <v>56</v>
      </c>
      <c r="J22" s="98">
        <f t="shared" si="14"/>
        <v>79</v>
      </c>
      <c r="K22" s="98">
        <f t="shared" si="14"/>
        <v>54</v>
      </c>
      <c r="L22" s="98">
        <f t="shared" si="14"/>
        <v>85</v>
      </c>
      <c r="M22" s="98">
        <f t="shared" si="14"/>
        <v>80</v>
      </c>
      <c r="N22" s="98">
        <f t="shared" si="14"/>
        <v>77</v>
      </c>
      <c r="O22" s="98">
        <f t="shared" si="14"/>
        <v>134</v>
      </c>
      <c r="P22" s="99">
        <f>SUM(P7:P12)</f>
        <v>2251</v>
      </c>
      <c r="Q22" s="100">
        <f>IF(E$24=0,"",E22/E$24)</f>
        <v>1</v>
      </c>
      <c r="R22" s="101">
        <f t="shared" ref="R22:AB24" si="15">IF(F$24=0,"",F22/F$24)</f>
        <v>1</v>
      </c>
      <c r="S22" s="101">
        <f t="shared" si="15"/>
        <v>1</v>
      </c>
      <c r="T22" s="101">
        <f t="shared" si="15"/>
        <v>1</v>
      </c>
      <c r="U22" s="101">
        <f t="shared" si="15"/>
        <v>1</v>
      </c>
      <c r="V22" s="101">
        <f t="shared" si="15"/>
        <v>1</v>
      </c>
      <c r="W22" s="101">
        <f t="shared" si="15"/>
        <v>1</v>
      </c>
      <c r="X22" s="101">
        <f t="shared" si="15"/>
        <v>1</v>
      </c>
      <c r="Y22" s="101">
        <f t="shared" si="15"/>
        <v>1</v>
      </c>
      <c r="Z22" s="101">
        <f t="shared" si="15"/>
        <v>1</v>
      </c>
      <c r="AA22" s="101">
        <f t="shared" si="15"/>
        <v>1</v>
      </c>
      <c r="AB22" s="102">
        <f t="shared" si="15"/>
        <v>1</v>
      </c>
    </row>
    <row r="23" spans="2:28" s="247" customFormat="1" ht="13.8">
      <c r="D23" s="240" t="s">
        <v>38</v>
      </c>
      <c r="E23" s="241">
        <f>SUM(E13:E17)</f>
        <v>0</v>
      </c>
      <c r="F23" s="241">
        <f t="shared" ref="F23:O23" si="16">SUM(F13:F17)</f>
        <v>0</v>
      </c>
      <c r="G23" s="241">
        <f t="shared" si="16"/>
        <v>0</v>
      </c>
      <c r="H23" s="241">
        <f t="shared" si="16"/>
        <v>0</v>
      </c>
      <c r="I23" s="242">
        <f t="shared" si="16"/>
        <v>0</v>
      </c>
      <c r="J23" s="242">
        <f t="shared" si="16"/>
        <v>0</v>
      </c>
      <c r="K23" s="242">
        <f t="shared" si="16"/>
        <v>0</v>
      </c>
      <c r="L23" s="242">
        <f t="shared" si="16"/>
        <v>0</v>
      </c>
      <c r="M23" s="242">
        <f t="shared" si="16"/>
        <v>0</v>
      </c>
      <c r="N23" s="242">
        <f t="shared" si="16"/>
        <v>0</v>
      </c>
      <c r="O23" s="242">
        <f t="shared" si="16"/>
        <v>0</v>
      </c>
      <c r="P23" s="242">
        <f>SUM(P13:P17)</f>
        <v>0</v>
      </c>
      <c r="Q23" s="243">
        <f t="shared" ref="Q23:Q24" si="17">IF(E$24=0,"",E23/E$24)</f>
        <v>0</v>
      </c>
      <c r="R23" s="244">
        <f t="shared" si="15"/>
        <v>0</v>
      </c>
      <c r="S23" s="244">
        <f t="shared" si="15"/>
        <v>0</v>
      </c>
      <c r="T23" s="244">
        <f t="shared" si="15"/>
        <v>0</v>
      </c>
      <c r="U23" s="245">
        <f t="shared" si="15"/>
        <v>0</v>
      </c>
      <c r="V23" s="245">
        <f t="shared" si="15"/>
        <v>0</v>
      </c>
      <c r="W23" s="245">
        <f t="shared" si="15"/>
        <v>0</v>
      </c>
      <c r="X23" s="245">
        <f t="shared" si="15"/>
        <v>0</v>
      </c>
      <c r="Y23" s="245">
        <f t="shared" si="15"/>
        <v>0</v>
      </c>
      <c r="Z23" s="245">
        <f t="shared" si="15"/>
        <v>0</v>
      </c>
      <c r="AA23" s="245">
        <f t="shared" si="15"/>
        <v>0</v>
      </c>
      <c r="AB23" s="246">
        <f t="shared" si="15"/>
        <v>0</v>
      </c>
    </row>
    <row r="24" spans="2:28" s="59" customFormat="1" ht="15" thickBot="1">
      <c r="D24" s="150" t="s">
        <v>39</v>
      </c>
      <c r="E24" s="151">
        <f>E22+E23</f>
        <v>847</v>
      </c>
      <c r="F24" s="151">
        <f t="shared" ref="F24:P24" si="18">F22+F23</f>
        <v>498</v>
      </c>
      <c r="G24" s="151">
        <f t="shared" si="18"/>
        <v>245</v>
      </c>
      <c r="H24" s="151">
        <f t="shared" si="18"/>
        <v>96</v>
      </c>
      <c r="I24" s="151">
        <f t="shared" si="18"/>
        <v>56</v>
      </c>
      <c r="J24" s="151">
        <f t="shared" si="18"/>
        <v>79</v>
      </c>
      <c r="K24" s="151">
        <f t="shared" si="18"/>
        <v>54</v>
      </c>
      <c r="L24" s="151">
        <f t="shared" si="18"/>
        <v>85</v>
      </c>
      <c r="M24" s="151">
        <f t="shared" si="18"/>
        <v>80</v>
      </c>
      <c r="N24" s="151">
        <f t="shared" si="18"/>
        <v>77</v>
      </c>
      <c r="O24" s="151">
        <f t="shared" si="18"/>
        <v>134</v>
      </c>
      <c r="P24" s="152">
        <f t="shared" si="18"/>
        <v>2251</v>
      </c>
      <c r="Q24" s="153">
        <f t="shared" si="17"/>
        <v>1</v>
      </c>
      <c r="R24" s="154">
        <f t="shared" si="15"/>
        <v>1</v>
      </c>
      <c r="S24" s="154">
        <f t="shared" si="15"/>
        <v>1</v>
      </c>
      <c r="T24" s="154">
        <f t="shared" si="15"/>
        <v>1</v>
      </c>
      <c r="U24" s="154">
        <f t="shared" si="15"/>
        <v>1</v>
      </c>
      <c r="V24" s="154">
        <f t="shared" si="15"/>
        <v>1</v>
      </c>
      <c r="W24" s="154">
        <f t="shared" si="15"/>
        <v>1</v>
      </c>
      <c r="X24" s="154">
        <f t="shared" si="15"/>
        <v>1</v>
      </c>
      <c r="Y24" s="154">
        <f t="shared" si="15"/>
        <v>1</v>
      </c>
      <c r="Z24" s="154">
        <f t="shared" si="15"/>
        <v>1</v>
      </c>
      <c r="AA24" s="154">
        <f t="shared" si="15"/>
        <v>1</v>
      </c>
      <c r="AB24" s="155">
        <f t="shared" si="15"/>
        <v>1</v>
      </c>
    </row>
    <row r="25" spans="2:28" s="59" customFormat="1">
      <c r="D25" s="398" t="s">
        <v>40</v>
      </c>
      <c r="E25" s="399"/>
      <c r="F25" s="399"/>
      <c r="G25" s="399"/>
      <c r="H25" s="399"/>
      <c r="I25" s="399"/>
      <c r="J25" s="400"/>
      <c r="K25" s="400"/>
      <c r="L25" s="400"/>
      <c r="M25" s="400"/>
      <c r="N25" s="400"/>
      <c r="O25" s="400"/>
      <c r="P25" s="401"/>
      <c r="Q25" s="156"/>
      <c r="R25" s="156"/>
      <c r="S25" s="156"/>
      <c r="T25" s="156"/>
      <c r="U25" s="156"/>
      <c r="V25" s="156"/>
      <c r="W25" s="156"/>
      <c r="X25" s="156"/>
      <c r="Y25" s="156"/>
      <c r="Z25" s="156"/>
      <c r="AA25" s="156"/>
      <c r="AB25" s="156"/>
    </row>
    <row r="26" spans="2:28" s="59" customFormat="1">
      <c r="D26" s="157" t="s">
        <v>41</v>
      </c>
      <c r="E26" s="147">
        <f>AVERAGEIFS(volume[gap],volume[vcategory],E$3,volume[gap],"&gt;=0")</f>
        <v>0</v>
      </c>
      <c r="F26" s="147">
        <f>AVERAGEIFS(volume[gap],volume[vcategory],F$3,volume[gap],"&gt;=0")</f>
        <v>0</v>
      </c>
      <c r="G26" s="147">
        <f>AVERAGEIFS(volume[gap],volume[vcategory],G$3,volume[gap],"&gt;=0")</f>
        <v>0</v>
      </c>
      <c r="H26" s="147">
        <f>AVERAGEIFS(volume[gap],volume[vcategory],H$3,volume[gap],"&gt;=0")</f>
        <v>0</v>
      </c>
      <c r="I26" s="148">
        <f>AVERAGEIFS(volume[gap],volume[vcategory],I$3,volume[gap],"&gt;=0")</f>
        <v>0</v>
      </c>
      <c r="J26" s="148">
        <f>AVERAGEIFS(volume[gap],volume[vcategory],J$3,volume[gap],"&gt;=0")</f>
        <v>0</v>
      </c>
      <c r="K26" s="148">
        <f>AVERAGEIFS(volume[gap],volume[vcategory],K$3,volume[gap],"&gt;=0")</f>
        <v>0</v>
      </c>
      <c r="L26" s="148">
        <f>AVERAGEIFS(volume[gap],volume[vcategory],L$3,volume[gap],"&gt;=0")</f>
        <v>0</v>
      </c>
      <c r="M26" s="148">
        <f>AVERAGEIFS(volume[gap],volume[vcategory],M$3,volume[gap],"&gt;=0")</f>
        <v>0</v>
      </c>
      <c r="N26" s="148">
        <f>AVERAGEIFS(volume[gap],volume[vcategory],N$3,volume[gap],"&gt;=0")</f>
        <v>0</v>
      </c>
      <c r="O26" s="148">
        <f>AVERAGEIFS(volume[gap],volume[vcategory],O$3,volume[gap],"&gt;=0")</f>
        <v>0</v>
      </c>
      <c r="P26" s="149">
        <f>AVERAGEIFS(volume[gap],volume[gap],"&gt;=0")</f>
        <v>0</v>
      </c>
      <c r="Q26" s="156"/>
      <c r="R26" s="156"/>
      <c r="S26" s="156"/>
      <c r="T26" s="156"/>
      <c r="U26" s="156"/>
      <c r="V26" s="156"/>
      <c r="W26" s="156"/>
      <c r="X26" s="156"/>
      <c r="Y26" s="156"/>
      <c r="Z26" s="156"/>
      <c r="AA26" s="156"/>
      <c r="AB26" s="156"/>
    </row>
    <row r="27" spans="2:28" s="59" customFormat="1">
      <c r="D27" s="157" t="s">
        <v>42</v>
      </c>
      <c r="E27" s="147" t="e">
        <f>AVERAGEIFS(volume[gap],volume[vcategory],E$3,volume[gap],"&lt;0")</f>
        <v>#DIV/0!</v>
      </c>
      <c r="F27" s="147" t="e">
        <f>AVERAGEIFS(volume[gap],volume[vcategory],F$3,volume[gap],"&lt;0")</f>
        <v>#DIV/0!</v>
      </c>
      <c r="G27" s="147" t="e">
        <f>AVERAGEIFS(volume[gap],volume[vcategory],G$3,volume[gap],"&lt;0")</f>
        <v>#DIV/0!</v>
      </c>
      <c r="H27" s="147" t="e">
        <f>AVERAGEIFS(volume[gap],volume[vcategory],H$3,volume[gap],"&lt;0")</f>
        <v>#DIV/0!</v>
      </c>
      <c r="I27" s="148" t="e">
        <f>AVERAGEIFS(volume[gap],volume[vcategory],I$3,volume[gap],"&lt;0")</f>
        <v>#DIV/0!</v>
      </c>
      <c r="J27" s="148" t="e">
        <f>AVERAGEIFS(volume[gap],volume[vcategory],J$3,volume[gap],"&lt;0")</f>
        <v>#DIV/0!</v>
      </c>
      <c r="K27" s="148" t="e">
        <f>AVERAGEIFS(volume[gap],volume[vcategory],K$3,volume[gap],"&lt;0")</f>
        <v>#DIV/0!</v>
      </c>
      <c r="L27" s="148" t="e">
        <f>AVERAGEIFS(volume[gap],volume[vcategory],L$3,volume[gap],"&lt;0")</f>
        <v>#DIV/0!</v>
      </c>
      <c r="M27" s="148" t="e">
        <f>AVERAGEIFS(volume[gap],volume[vcategory],M$3,volume[gap],"&lt;0")</f>
        <v>#DIV/0!</v>
      </c>
      <c r="N27" s="148" t="e">
        <f>AVERAGEIFS(volume[gap],volume[vcategory],N$3,volume[gap],"&lt;0")</f>
        <v>#DIV/0!</v>
      </c>
      <c r="O27" s="148" t="e">
        <f>AVERAGEIFS(volume[gap],volume[vcategory],O$3,volume[gap],"&lt;0")</f>
        <v>#DIV/0!</v>
      </c>
      <c r="P27" s="149" t="e">
        <f>AVERAGEIFS(volume[gap],volume[gap],"&lt;0")</f>
        <v>#DIV/0!</v>
      </c>
      <c r="Q27" s="156"/>
      <c r="R27" s="156"/>
      <c r="S27" s="156"/>
      <c r="T27" s="156"/>
      <c r="U27" s="156"/>
      <c r="V27" s="156"/>
      <c r="W27" s="156"/>
      <c r="X27" s="156"/>
      <c r="Y27" s="156"/>
      <c r="Z27" s="156"/>
      <c r="AA27" s="156"/>
      <c r="AB27" s="156"/>
    </row>
    <row r="28" spans="2:28" ht="15" thickBot="1">
      <c r="D28" s="158" t="s">
        <v>43</v>
      </c>
      <c r="E28" s="159">
        <f>AVERAGEIFS(volume[gap],volume[vcategory],E$3)</f>
        <v>0</v>
      </c>
      <c r="F28" s="159">
        <f>AVERAGEIFS(volume[gap],volume[vcategory],F$3)</f>
        <v>0</v>
      </c>
      <c r="G28" s="159">
        <f>AVERAGEIFS(volume[gap],volume[vcategory],G$3)</f>
        <v>0</v>
      </c>
      <c r="H28" s="159">
        <f>AVERAGEIFS(volume[gap],volume[vcategory],H$3)</f>
        <v>0</v>
      </c>
      <c r="I28" s="159">
        <f>AVERAGEIFS(volume[gap],volume[vcategory],I$3)</f>
        <v>0</v>
      </c>
      <c r="J28" s="159">
        <f>AVERAGEIFS(volume[gap],volume[vcategory],J$3)</f>
        <v>0</v>
      </c>
      <c r="K28" s="159">
        <f>AVERAGEIFS(volume[gap],volume[vcategory],K$3)</f>
        <v>0</v>
      </c>
      <c r="L28" s="159">
        <f>AVERAGEIFS(volume[gap],volume[vcategory],L$3)</f>
        <v>0</v>
      </c>
      <c r="M28" s="159">
        <f>AVERAGEIFS(volume[gap],volume[vcategory],M$3)</f>
        <v>0</v>
      </c>
      <c r="N28" s="159">
        <f>AVERAGEIFS(volume[gap],volume[vcategory],N$3)</f>
        <v>0</v>
      </c>
      <c r="O28" s="159">
        <f>AVERAGEIFS(volume[gap],volume[vcategory],O$3)</f>
        <v>0</v>
      </c>
      <c r="P28" s="160">
        <f>AVERAGE(msa[gap])</f>
        <v>0</v>
      </c>
      <c r="Q28" s="156"/>
      <c r="R28" s="156"/>
      <c r="S28" s="156"/>
      <c r="T28" s="156"/>
      <c r="U28" s="156"/>
      <c r="V28" s="156"/>
      <c r="W28" s="156"/>
      <c r="X28" s="156"/>
      <c r="Y28" s="156"/>
      <c r="Z28" s="156"/>
      <c r="AA28" s="156"/>
      <c r="AB28" s="156"/>
    </row>
    <row r="29" spans="2:28">
      <c r="D29" s="402" t="s">
        <v>44</v>
      </c>
      <c r="E29" s="403"/>
      <c r="F29" s="403"/>
      <c r="G29" s="403"/>
      <c r="H29" s="403"/>
      <c r="I29" s="403"/>
      <c r="J29" s="404"/>
      <c r="K29" s="404"/>
      <c r="L29" s="404"/>
      <c r="M29" s="404"/>
      <c r="N29" s="404"/>
      <c r="O29" s="404"/>
      <c r="P29" s="405"/>
      <c r="Q29" s="161"/>
      <c r="R29" s="161"/>
      <c r="S29" s="161"/>
      <c r="T29" s="161"/>
      <c r="U29" s="161"/>
      <c r="V29" s="161"/>
      <c r="W29" s="161"/>
      <c r="X29" s="161"/>
      <c r="Y29" s="161"/>
      <c r="Z29" s="161"/>
      <c r="AA29" s="161"/>
      <c r="AB29" s="161"/>
    </row>
    <row r="30" spans="2:28">
      <c r="D30" s="162" t="s">
        <v>45</v>
      </c>
      <c r="E30" s="163">
        <f>SQRT(AVERAGE(x2_v0))/AVERAGE(count_v0)</f>
        <v>0</v>
      </c>
      <c r="F30" s="163">
        <f>SQRT(AVERAGE(x2_v1))/AVERAGE(count_v1)</f>
        <v>0</v>
      </c>
      <c r="G30" s="163">
        <f>SQRT(AVERAGE(x2_v2))/AVERAGE(count_v2)</f>
        <v>0</v>
      </c>
      <c r="H30" s="163">
        <f>SQRT(AVERAGE(x2_v3))/AVERAGE(count_v3)</f>
        <v>0</v>
      </c>
      <c r="I30" s="163">
        <f>SQRT(AVERAGE(x2_v4))/AVERAGE(count_v4)</f>
        <v>0</v>
      </c>
      <c r="J30" s="163">
        <f>SQRT(AVERAGE(x2_v5))/AVERAGE(count_v5)</f>
        <v>0</v>
      </c>
      <c r="K30" s="163">
        <f>SQRT(AVERAGE(x2_v6))/AVERAGE(count_v6)</f>
        <v>0</v>
      </c>
      <c r="L30" s="163">
        <f>SQRT(AVERAGE(x2_v7))/AVERAGE(count_v7)</f>
        <v>0</v>
      </c>
      <c r="M30" s="163">
        <f>SQRT(AVERAGE(x2_v8))/AVERAGE(count_v8)</f>
        <v>0</v>
      </c>
      <c r="N30" s="163">
        <f>SQRT(AVERAGE(x2_v9))/AVERAGE(count_v9)</f>
        <v>0</v>
      </c>
      <c r="O30" s="163">
        <f>SQRT(AVERAGE(x2_v10))/AVERAGE(count_v10)</f>
        <v>0</v>
      </c>
      <c r="P30" s="164">
        <f>SQRT(AVERAGE(volume[x2]))/AVERAGE(volume[count])</f>
        <v>0</v>
      </c>
      <c r="Q30" s="161"/>
      <c r="R30" s="161"/>
      <c r="S30" s="161"/>
      <c r="T30" s="161"/>
      <c r="U30" s="161"/>
      <c r="V30" s="161"/>
      <c r="W30" s="161"/>
      <c r="X30" s="161"/>
      <c r="Y30" s="161"/>
      <c r="Z30" s="161"/>
      <c r="AA30" s="161"/>
      <c r="AB30" s="161"/>
    </row>
    <row r="31" spans="2:28">
      <c r="D31" s="384" t="s">
        <v>46</v>
      </c>
      <c r="E31" s="385"/>
      <c r="F31" s="385"/>
      <c r="G31" s="385"/>
      <c r="H31" s="385"/>
      <c r="I31" s="385"/>
      <c r="J31" s="386"/>
      <c r="K31" s="386"/>
      <c r="L31" s="386"/>
      <c r="M31" s="386"/>
      <c r="N31" s="386"/>
      <c r="O31" s="386"/>
      <c r="P31" s="387"/>
      <c r="Q31" s="161"/>
      <c r="R31" s="161"/>
      <c r="S31" s="161"/>
      <c r="T31" s="161"/>
      <c r="U31" s="161"/>
      <c r="V31" s="161"/>
      <c r="W31" s="161"/>
      <c r="X31" s="161"/>
      <c r="Y31" s="161"/>
      <c r="Z31" s="161"/>
      <c r="AA31" s="161"/>
      <c r="AB31" s="161"/>
    </row>
    <row r="32" spans="2:28" ht="15" thickBot="1">
      <c r="D32" s="165" t="s">
        <v>47</v>
      </c>
      <c r="E32" s="166">
        <f>LINEST(flow_v0,count_v0,FALSE)</f>
        <v>0.99999999999999989</v>
      </c>
      <c r="F32" s="166">
        <f>LINEST(flow_v1,count_v1,FALSE)</f>
        <v>1</v>
      </c>
      <c r="G32" s="166">
        <f>LINEST(flow_v2,count_v2,FALSE)</f>
        <v>1</v>
      </c>
      <c r="H32" s="166">
        <f>LINEST(flow_v3,count_v3,FALSE)</f>
        <v>1.0000000000000002</v>
      </c>
      <c r="I32" s="166">
        <f>LINEST(flow_v4,count_v4,FALSE)</f>
        <v>1</v>
      </c>
      <c r="J32" s="166">
        <f>LINEST(flow_v5,count_v5,FALSE)</f>
        <v>1.0000000000000002</v>
      </c>
      <c r="K32" s="166">
        <f>LINEST(flow_v6,count_v6,FALSE)</f>
        <v>0.99999999999999978</v>
      </c>
      <c r="L32" s="166">
        <f>LINEST(flow_v7,count_v7,FALSE)</f>
        <v>1</v>
      </c>
      <c r="M32" s="166">
        <f>LINEST(flow_v8,count_v8,FALSE)</f>
        <v>1</v>
      </c>
      <c r="N32" s="166">
        <f>LINEST(flow_v9,count_v9,FALSE)</f>
        <v>1.0000000000000002</v>
      </c>
      <c r="O32" s="166">
        <f>LINEST(flow_v10,count_v10,FALSE)</f>
        <v>1</v>
      </c>
      <c r="P32" s="167">
        <f>LINEST(volume[flow],volume[count],FALSE)</f>
        <v>0.99999999999999978</v>
      </c>
      <c r="Q32" s="161"/>
      <c r="R32" s="161"/>
      <c r="S32" s="161"/>
      <c r="T32" s="161"/>
      <c r="U32" s="161"/>
      <c r="V32" s="161"/>
      <c r="W32" s="161"/>
      <c r="X32" s="161"/>
      <c r="Y32" s="161"/>
      <c r="Z32" s="161"/>
      <c r="AA32" s="161"/>
      <c r="AB32" s="161"/>
    </row>
  </sheetData>
  <mergeCells count="7">
    <mergeCell ref="D31:P31"/>
    <mergeCell ref="E2:P2"/>
    <mergeCell ref="Q2:AB2"/>
    <mergeCell ref="D21:P21"/>
    <mergeCell ref="Q21:AB21"/>
    <mergeCell ref="D25:P25"/>
    <mergeCell ref="D29:P29"/>
  </mergeCells>
  <conditionalFormatting sqref="E22:P24">
    <cfRule type="cellIs" dxfId="82" priority="1" operator="equal">
      <formula>0</formula>
    </cfRule>
    <cfRule type="cellIs" dxfId="81" priority="2" operator="equal">
      <formula>0</formula>
    </cfRule>
  </conditionalFormatting>
  <conditionalFormatting sqref="D24:P24">
    <cfRule type="cellIs" dxfId="80" priority="3" operator="equal">
      <formula>0</formula>
    </cfRule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3">
    <tabColor theme="9" tint="0.59999389629810485"/>
  </sheetPr>
  <dimension ref="B1:V30"/>
  <sheetViews>
    <sheetView showGridLines="0" workbookViewId="0">
      <selection activeCell="L37" sqref="L37"/>
    </sheetView>
  </sheetViews>
  <sheetFormatPr defaultRowHeight="14.4"/>
  <cols>
    <col min="2" max="3" width="0" hidden="1" customWidth="1"/>
    <col min="4" max="4" width="14.109375" bestFit="1" customWidth="1"/>
    <col min="5" max="22" width="9.44140625" customWidth="1"/>
  </cols>
  <sheetData>
    <row r="1" spans="2:22" ht="15" thickBot="1"/>
    <row r="2" spans="2:22">
      <c r="D2" s="82" t="s">
        <v>16</v>
      </c>
      <c r="E2" s="388" t="s">
        <v>17</v>
      </c>
      <c r="F2" s="407"/>
      <c r="G2" s="407"/>
      <c r="H2" s="407"/>
      <c r="I2" s="407"/>
      <c r="J2" s="408"/>
      <c r="K2" s="408"/>
      <c r="L2" s="408"/>
      <c r="M2" s="201"/>
      <c r="N2" s="391" t="s">
        <v>51</v>
      </c>
      <c r="O2" s="407"/>
      <c r="P2" s="407"/>
      <c r="Q2" s="407"/>
      <c r="R2" s="407"/>
      <c r="S2" s="408"/>
      <c r="T2" s="408"/>
      <c r="U2" s="408"/>
      <c r="V2" s="202"/>
    </row>
    <row r="3" spans="2:22">
      <c r="D3" s="83"/>
      <c r="E3" s="172">
        <v>1</v>
      </c>
      <c r="F3" s="203">
        <v>2</v>
      </c>
      <c r="G3" s="172">
        <v>3</v>
      </c>
      <c r="H3" s="203">
        <v>4</v>
      </c>
      <c r="I3" s="172">
        <v>5</v>
      </c>
      <c r="J3" s="203">
        <v>6</v>
      </c>
      <c r="K3" s="172">
        <v>7</v>
      </c>
      <c r="L3" s="203">
        <v>8</v>
      </c>
      <c r="M3" s="204"/>
      <c r="N3" s="175">
        <v>1</v>
      </c>
      <c r="O3" s="203">
        <v>2</v>
      </c>
      <c r="P3" s="172">
        <v>3</v>
      </c>
      <c r="Q3" s="203">
        <v>4</v>
      </c>
      <c r="R3" s="172">
        <v>5</v>
      </c>
      <c r="S3" s="203">
        <v>6</v>
      </c>
      <c r="T3" s="172">
        <v>7</v>
      </c>
      <c r="U3" s="205">
        <v>8</v>
      </c>
      <c r="V3" s="206"/>
    </row>
    <row r="4" spans="2:22" ht="41.4">
      <c r="D4" s="83"/>
      <c r="E4" s="196" t="s">
        <v>60</v>
      </c>
      <c r="F4" s="196" t="s">
        <v>61</v>
      </c>
      <c r="G4" s="196" t="s">
        <v>62</v>
      </c>
      <c r="H4" s="196" t="s">
        <v>63</v>
      </c>
      <c r="I4" s="196" t="s">
        <v>64</v>
      </c>
      <c r="J4" s="196" t="s">
        <v>65</v>
      </c>
      <c r="K4" s="196" t="s">
        <v>66</v>
      </c>
      <c r="L4" s="196" t="s">
        <v>67</v>
      </c>
      <c r="M4" s="197" t="s">
        <v>20</v>
      </c>
      <c r="N4" s="195" t="s">
        <v>60</v>
      </c>
      <c r="O4" s="198" t="s">
        <v>61</v>
      </c>
      <c r="P4" s="198" t="s">
        <v>62</v>
      </c>
      <c r="Q4" s="198" t="s">
        <v>63</v>
      </c>
      <c r="R4" s="198" t="s">
        <v>64</v>
      </c>
      <c r="S4" s="198" t="s">
        <v>65</v>
      </c>
      <c r="T4" s="198" t="s">
        <v>66</v>
      </c>
      <c r="U4" s="199" t="s">
        <v>67</v>
      </c>
      <c r="V4" s="200" t="s">
        <v>20</v>
      </c>
    </row>
    <row r="5" spans="2:22">
      <c r="B5" s="81">
        <f>C6</f>
        <v>1</v>
      </c>
      <c r="C5" s="81">
        <f>MAX(volume[gap])</f>
        <v>0</v>
      </c>
      <c r="D5" s="97" t="s">
        <v>21</v>
      </c>
      <c r="E5" s="98">
        <f>COUNTIFS(msa[msa],E$3,msa[gap],"&gt;="&amp;$B5,msa[gap],"&lt;="&amp;$C5)</f>
        <v>0</v>
      </c>
      <c r="F5" s="98">
        <f>COUNTIFS(msa[msa],F$3,msa[gap],"&gt;="&amp;$B5,msa[gap],"&lt;="&amp;$C5)</f>
        <v>0</v>
      </c>
      <c r="G5" s="98">
        <f>COUNTIFS(msa[msa],G$3,msa[gap],"&gt;="&amp;$B5,msa[gap],"&lt;="&amp;$C5)</f>
        <v>0</v>
      </c>
      <c r="H5" s="98">
        <f>COUNTIFS(msa[msa],H$3,msa[gap],"&gt;="&amp;$B5,msa[gap],"&lt;="&amp;$C5)</f>
        <v>0</v>
      </c>
      <c r="I5" s="98">
        <f>COUNTIFS(msa[msa],I$3,msa[gap],"&gt;="&amp;$B5,msa[gap],"&lt;="&amp;$C5)</f>
        <v>0</v>
      </c>
      <c r="J5" s="98">
        <f>COUNTIFS(msa[msa],J$3,msa[gap],"&gt;="&amp;$B5,msa[gap],"&lt;="&amp;$C5)</f>
        <v>0</v>
      </c>
      <c r="K5" s="98">
        <f>COUNTIFS(msa[msa],K$3,msa[gap],"&gt;="&amp;$B5,msa[gap],"&lt;="&amp;$C5)</f>
        <v>0</v>
      </c>
      <c r="L5" s="98">
        <f>COUNTIFS(msa[msa],L$3,msa[gap],"&gt;="&amp;$B5,msa[gap],"&lt;="&amp;$C5)</f>
        <v>0</v>
      </c>
      <c r="M5" s="176">
        <f>SUM(E5:L5)</f>
        <v>0</v>
      </c>
      <c r="N5" s="100">
        <f t="shared" ref="N5:N18" si="0">IF(E$22=0,"",E5/E$22)</f>
        <v>0</v>
      </c>
      <c r="O5" s="101">
        <f t="shared" ref="O5:O18" si="1">IF(F$22=0,"",F5/F$22)</f>
        <v>0</v>
      </c>
      <c r="P5" s="101">
        <f t="shared" ref="P5:P18" si="2">IF(G$22=0,"",G5/G$22)</f>
        <v>0</v>
      </c>
      <c r="Q5" s="101">
        <f t="shared" ref="Q5:Q18" si="3">IF(H$22=0,"",H5/H$22)</f>
        <v>0</v>
      </c>
      <c r="R5" s="101">
        <f t="shared" ref="R5:R18" si="4">IF(I$22=0,"",I5/I$22)</f>
        <v>0</v>
      </c>
      <c r="S5" s="101">
        <f t="shared" ref="S5:S18" si="5">IF(J$22=0,"",J5/J$22)</f>
        <v>0</v>
      </c>
      <c r="T5" s="101">
        <f t="shared" ref="T5:T18" si="6">IF(K$22=0,"",K5/K$22)</f>
        <v>0</v>
      </c>
      <c r="U5" s="188">
        <f t="shared" ref="U5:U18" si="7">IF(L$22=0,"",L5/L$22)</f>
        <v>0</v>
      </c>
      <c r="V5" s="102">
        <f t="shared" ref="V5:V18" si="8">IF(M$22=0,"",M5/M$22)</f>
        <v>0</v>
      </c>
    </row>
    <row r="6" spans="2:22">
      <c r="B6" s="81">
        <f>C7</f>
        <v>0.5</v>
      </c>
      <c r="C6" s="81">
        <f>B6+50%</f>
        <v>1</v>
      </c>
      <c r="D6" s="97" t="s">
        <v>22</v>
      </c>
      <c r="E6" s="103">
        <f>COUNTIFS(msa[msa],E$3,msa[gap],"&gt;="&amp;$B6,msa[gap],"&lt;"&amp;$C6)</f>
        <v>0</v>
      </c>
      <c r="F6" s="103">
        <f>COUNTIFS(msa[msa],F$3,msa[gap],"&gt;="&amp;$B6,msa[gap],"&lt;"&amp;$C6)</f>
        <v>0</v>
      </c>
      <c r="G6" s="103">
        <f>COUNTIFS(msa[msa],G$3,msa[gap],"&gt;="&amp;$B6,msa[gap],"&lt;"&amp;$C6)</f>
        <v>0</v>
      </c>
      <c r="H6" s="103">
        <f>COUNTIFS(msa[msa],H$3,msa[gap],"&gt;="&amp;$B6,msa[gap],"&lt;"&amp;$C6)</f>
        <v>0</v>
      </c>
      <c r="I6" s="103">
        <f>COUNTIFS(msa[msa],I$3,msa[gap],"&gt;="&amp;$B6,msa[gap],"&lt;"&amp;$C6)</f>
        <v>0</v>
      </c>
      <c r="J6" s="103">
        <f>COUNTIFS(msa[msa],J$3,msa[gap],"&gt;="&amp;$B6,msa[gap],"&lt;"&amp;$C6)</f>
        <v>0</v>
      </c>
      <c r="K6" s="103">
        <f>COUNTIFS(msa[msa],K$3,msa[gap],"&gt;="&amp;$B6,msa[gap],"&lt;"&amp;$C6)</f>
        <v>0</v>
      </c>
      <c r="L6" s="103">
        <f>COUNTIFS(msa[msa],L$3,msa[gap],"&gt;="&amp;$B6,msa[gap],"&lt;"&amp;$C6)</f>
        <v>0</v>
      </c>
      <c r="M6" s="177">
        <f t="shared" ref="M6:M18" si="9">SUM(E6:L6)</f>
        <v>0</v>
      </c>
      <c r="N6" s="105">
        <f t="shared" si="0"/>
        <v>0</v>
      </c>
      <c r="O6" s="106">
        <f t="shared" si="1"/>
        <v>0</v>
      </c>
      <c r="P6" s="106">
        <f t="shared" si="2"/>
        <v>0</v>
      </c>
      <c r="Q6" s="106">
        <f t="shared" si="3"/>
        <v>0</v>
      </c>
      <c r="R6" s="106">
        <f t="shared" si="4"/>
        <v>0</v>
      </c>
      <c r="S6" s="106">
        <f t="shared" si="5"/>
        <v>0</v>
      </c>
      <c r="T6" s="106">
        <f t="shared" si="6"/>
        <v>0</v>
      </c>
      <c r="U6" s="189">
        <f t="shared" si="7"/>
        <v>0</v>
      </c>
      <c r="V6" s="107">
        <f t="shared" si="8"/>
        <v>0</v>
      </c>
    </row>
    <row r="7" spans="2:22">
      <c r="B7" s="81">
        <f>C8</f>
        <v>0.30000000000000004</v>
      </c>
      <c r="C7" s="81">
        <f>B7+20%</f>
        <v>0.5</v>
      </c>
      <c r="D7" s="97" t="s">
        <v>23</v>
      </c>
      <c r="E7" s="103">
        <f>COUNTIFS(msa[msa],E$3,msa[gap],"&gt;="&amp;$B7,msa[gap],"&lt;"&amp;$C7)</f>
        <v>0</v>
      </c>
      <c r="F7" s="103">
        <f>COUNTIFS(msa[msa],F$3,msa[gap],"&gt;="&amp;$B7,msa[gap],"&lt;"&amp;$C7)</f>
        <v>0</v>
      </c>
      <c r="G7" s="103">
        <f>COUNTIFS(msa[msa],G$3,msa[gap],"&gt;="&amp;$B7,msa[gap],"&lt;"&amp;$C7)</f>
        <v>0</v>
      </c>
      <c r="H7" s="103">
        <f>COUNTIFS(msa[msa],H$3,msa[gap],"&gt;="&amp;$B7,msa[gap],"&lt;"&amp;$C7)</f>
        <v>0</v>
      </c>
      <c r="I7" s="103">
        <f>COUNTIFS(msa[msa],I$3,msa[gap],"&gt;="&amp;$B7,msa[gap],"&lt;"&amp;$C7)</f>
        <v>0</v>
      </c>
      <c r="J7" s="103">
        <f>COUNTIFS(msa[msa],J$3,msa[gap],"&gt;="&amp;$B7,msa[gap],"&lt;"&amp;$C7)</f>
        <v>0</v>
      </c>
      <c r="K7" s="103">
        <f>COUNTIFS(msa[msa],K$3,msa[gap],"&gt;="&amp;$B7,msa[gap],"&lt;"&amp;$C7)</f>
        <v>0</v>
      </c>
      <c r="L7" s="103">
        <f>COUNTIFS(msa[msa],L$3,msa[gap],"&gt;="&amp;$B7,msa[gap],"&lt;"&amp;$C7)</f>
        <v>0</v>
      </c>
      <c r="M7" s="177">
        <f t="shared" si="9"/>
        <v>0</v>
      </c>
      <c r="N7" s="105">
        <f t="shared" si="0"/>
        <v>0</v>
      </c>
      <c r="O7" s="106">
        <f t="shared" si="1"/>
        <v>0</v>
      </c>
      <c r="P7" s="106">
        <f t="shared" si="2"/>
        <v>0</v>
      </c>
      <c r="Q7" s="106">
        <f t="shared" si="3"/>
        <v>0</v>
      </c>
      <c r="R7" s="106">
        <f t="shared" si="4"/>
        <v>0</v>
      </c>
      <c r="S7" s="106">
        <f t="shared" si="5"/>
        <v>0</v>
      </c>
      <c r="T7" s="106">
        <f t="shared" si="6"/>
        <v>0</v>
      </c>
      <c r="U7" s="189">
        <f t="shared" si="7"/>
        <v>0</v>
      </c>
      <c r="V7" s="107">
        <f t="shared" si="8"/>
        <v>0</v>
      </c>
    </row>
    <row r="8" spans="2:22">
      <c r="B8" s="81">
        <f>C9</f>
        <v>0.2</v>
      </c>
      <c r="C8" s="81">
        <f>B8+10%</f>
        <v>0.30000000000000004</v>
      </c>
      <c r="D8" s="108" t="s">
        <v>24</v>
      </c>
      <c r="E8" s="109">
        <f>COUNTIFS(msa[msa],E$3,msa[gap],"&gt;="&amp;$B8,msa[gap],"&lt;"&amp;$C8)</f>
        <v>0</v>
      </c>
      <c r="F8" s="109">
        <f>COUNTIFS(msa[msa],F$3,msa[gap],"&gt;="&amp;$B8,msa[gap],"&lt;"&amp;$C8)</f>
        <v>0</v>
      </c>
      <c r="G8" s="109">
        <f>COUNTIFS(msa[msa],G$3,msa[gap],"&gt;="&amp;$B8,msa[gap],"&lt;"&amp;$C8)</f>
        <v>0</v>
      </c>
      <c r="H8" s="109">
        <f>COUNTIFS(msa[msa],H$3,msa[gap],"&gt;="&amp;$B8,msa[gap],"&lt;"&amp;$C8)</f>
        <v>0</v>
      </c>
      <c r="I8" s="109">
        <f>COUNTIFS(msa[msa],I$3,msa[gap],"&gt;="&amp;$B8,msa[gap],"&lt;"&amp;$C8)</f>
        <v>0</v>
      </c>
      <c r="J8" s="109">
        <f>COUNTIFS(msa[msa],J$3,msa[gap],"&gt;="&amp;$B8,msa[gap],"&lt;"&amp;$C8)</f>
        <v>0</v>
      </c>
      <c r="K8" s="109">
        <f>COUNTIFS(msa[msa],K$3,msa[gap],"&gt;="&amp;$B8,msa[gap],"&lt;"&amp;$C8)</f>
        <v>0</v>
      </c>
      <c r="L8" s="109">
        <f>COUNTIFS(msa[msa],L$3,msa[gap],"&gt;="&amp;$B8,msa[gap],"&lt;"&amp;$C8)</f>
        <v>0</v>
      </c>
      <c r="M8" s="178">
        <f t="shared" si="9"/>
        <v>0</v>
      </c>
      <c r="N8" s="111">
        <f t="shared" si="0"/>
        <v>0</v>
      </c>
      <c r="O8" s="112">
        <f t="shared" si="1"/>
        <v>0</v>
      </c>
      <c r="P8" s="112">
        <f t="shared" si="2"/>
        <v>0</v>
      </c>
      <c r="Q8" s="112">
        <f t="shared" si="3"/>
        <v>0</v>
      </c>
      <c r="R8" s="112">
        <f t="shared" si="4"/>
        <v>0</v>
      </c>
      <c r="S8" s="112">
        <f t="shared" si="5"/>
        <v>0</v>
      </c>
      <c r="T8" s="112">
        <f t="shared" si="6"/>
        <v>0</v>
      </c>
      <c r="U8" s="190">
        <f t="shared" si="7"/>
        <v>0</v>
      </c>
      <c r="V8" s="113">
        <f t="shared" si="8"/>
        <v>0</v>
      </c>
    </row>
    <row r="9" spans="2:22">
      <c r="B9" s="81">
        <f>C10</f>
        <v>0.1</v>
      </c>
      <c r="C9" s="81">
        <f>B9+10%</f>
        <v>0.2</v>
      </c>
      <c r="D9" s="108" t="s">
        <v>25</v>
      </c>
      <c r="E9" s="109">
        <f>COUNTIFS(msa[msa],E$3,msa[gap],"&gt;="&amp;$B9,msa[gap],"&lt;"&amp;$C9)</f>
        <v>0</v>
      </c>
      <c r="F9" s="109">
        <f>COUNTIFS(msa[msa],F$3,msa[gap],"&gt;="&amp;$B9,msa[gap],"&lt;"&amp;$C9)</f>
        <v>0</v>
      </c>
      <c r="G9" s="109">
        <f>COUNTIFS(msa[msa],G$3,msa[gap],"&gt;="&amp;$B9,msa[gap],"&lt;"&amp;$C9)</f>
        <v>0</v>
      </c>
      <c r="H9" s="109">
        <f>COUNTIFS(msa[msa],H$3,msa[gap],"&gt;="&amp;$B9,msa[gap],"&lt;"&amp;$C9)</f>
        <v>0</v>
      </c>
      <c r="I9" s="109">
        <f>COUNTIFS(msa[msa],I$3,msa[gap],"&gt;="&amp;$B9,msa[gap],"&lt;"&amp;$C9)</f>
        <v>0</v>
      </c>
      <c r="J9" s="109">
        <f>COUNTIFS(msa[msa],J$3,msa[gap],"&gt;="&amp;$B9,msa[gap],"&lt;"&amp;$C9)</f>
        <v>0</v>
      </c>
      <c r="K9" s="109">
        <f>COUNTIFS(msa[msa],K$3,msa[gap],"&gt;="&amp;$B9,msa[gap],"&lt;"&amp;$C9)</f>
        <v>0</v>
      </c>
      <c r="L9" s="109">
        <f>COUNTIFS(msa[msa],L$3,msa[gap],"&gt;="&amp;$B9,msa[gap],"&lt;"&amp;$C9)</f>
        <v>0</v>
      </c>
      <c r="M9" s="178">
        <f t="shared" si="9"/>
        <v>0</v>
      </c>
      <c r="N9" s="111">
        <f t="shared" si="0"/>
        <v>0</v>
      </c>
      <c r="O9" s="112">
        <f t="shared" si="1"/>
        <v>0</v>
      </c>
      <c r="P9" s="112">
        <f t="shared" si="2"/>
        <v>0</v>
      </c>
      <c r="Q9" s="112">
        <f t="shared" si="3"/>
        <v>0</v>
      </c>
      <c r="R9" s="112">
        <f t="shared" si="4"/>
        <v>0</v>
      </c>
      <c r="S9" s="112">
        <f t="shared" si="5"/>
        <v>0</v>
      </c>
      <c r="T9" s="112">
        <f t="shared" si="6"/>
        <v>0</v>
      </c>
      <c r="U9" s="190">
        <f t="shared" si="7"/>
        <v>0</v>
      </c>
      <c r="V9" s="113">
        <f t="shared" si="8"/>
        <v>0</v>
      </c>
    </row>
    <row r="10" spans="2:22">
      <c r="B10" s="81">
        <v>0</v>
      </c>
      <c r="C10" s="81">
        <f>B10+10%</f>
        <v>0.1</v>
      </c>
      <c r="D10" s="108" t="s">
        <v>26</v>
      </c>
      <c r="E10" s="109">
        <f>COUNTIFS(msa[msa],E$3,msa[gap],"&gt;="&amp;$B10,msa[gap],"&lt;"&amp;$C10)</f>
        <v>77</v>
      </c>
      <c r="F10" s="109">
        <f>COUNTIFS(msa[msa],F$3,msa[gap],"&gt;="&amp;$B10,msa[gap],"&lt;"&amp;$C10)</f>
        <v>553</v>
      </c>
      <c r="G10" s="109">
        <f>COUNTIFS(msa[msa],G$3,msa[gap],"&gt;="&amp;$B10,msa[gap],"&lt;"&amp;$C10)</f>
        <v>665</v>
      </c>
      <c r="H10" s="109">
        <f>COUNTIFS(msa[msa],H$3,msa[gap],"&gt;="&amp;$B10,msa[gap],"&lt;"&amp;$C10)</f>
        <v>163</v>
      </c>
      <c r="I10" s="109">
        <f>COUNTIFS(msa[msa],I$3,msa[gap],"&gt;="&amp;$B10,msa[gap],"&lt;"&amp;$C10)</f>
        <v>342</v>
      </c>
      <c r="J10" s="109">
        <f>COUNTIFS(msa[msa],J$3,msa[gap],"&gt;="&amp;$B10,msa[gap],"&lt;"&amp;$C10)</f>
        <v>197</v>
      </c>
      <c r="K10" s="109">
        <f>COUNTIFS(msa[msa],K$3,msa[gap],"&gt;="&amp;$B10,msa[gap],"&lt;"&amp;$C10)</f>
        <v>213</v>
      </c>
      <c r="L10" s="109">
        <f>COUNTIFS(msa[msa],L$3,msa[gap],"&gt;="&amp;$B10,msa[gap],"&lt;"&amp;$C10)</f>
        <v>41</v>
      </c>
      <c r="M10" s="178">
        <f t="shared" si="9"/>
        <v>2251</v>
      </c>
      <c r="N10" s="111">
        <f t="shared" si="0"/>
        <v>1</v>
      </c>
      <c r="O10" s="112">
        <f t="shared" si="1"/>
        <v>1</v>
      </c>
      <c r="P10" s="112">
        <f t="shared" si="2"/>
        <v>1</v>
      </c>
      <c r="Q10" s="112">
        <f t="shared" si="3"/>
        <v>1</v>
      </c>
      <c r="R10" s="112">
        <f t="shared" si="4"/>
        <v>1</v>
      </c>
      <c r="S10" s="112">
        <f t="shared" si="5"/>
        <v>1</v>
      </c>
      <c r="T10" s="112">
        <f t="shared" si="6"/>
        <v>1</v>
      </c>
      <c r="U10" s="190">
        <f t="shared" si="7"/>
        <v>1</v>
      </c>
      <c r="V10" s="113">
        <f t="shared" si="8"/>
        <v>1</v>
      </c>
    </row>
    <row r="11" spans="2:22">
      <c r="B11" s="81">
        <f>C11-10%</f>
        <v>-0.1</v>
      </c>
      <c r="C11" s="81">
        <v>0</v>
      </c>
      <c r="D11" s="114" t="s">
        <v>27</v>
      </c>
      <c r="E11" s="115">
        <f>COUNTIFS(msa[msa],E$3,msa[gap],"&gt;="&amp;$B11,msa[gap],"&lt;"&amp;$C11)</f>
        <v>0</v>
      </c>
      <c r="F11" s="115">
        <f>COUNTIFS(msa[msa],F$3,msa[gap],"&gt;="&amp;$B11,msa[gap],"&lt;"&amp;$C11)</f>
        <v>0</v>
      </c>
      <c r="G11" s="115">
        <f>COUNTIFS(msa[msa],G$3,msa[gap],"&gt;="&amp;$B11,msa[gap],"&lt;"&amp;$C11)</f>
        <v>0</v>
      </c>
      <c r="H11" s="115">
        <f>COUNTIFS(msa[msa],H$3,msa[gap],"&gt;="&amp;$B11,msa[gap],"&lt;"&amp;$C11)</f>
        <v>0</v>
      </c>
      <c r="I11" s="115">
        <f>COUNTIFS(msa[msa],I$3,msa[gap],"&gt;="&amp;$B11,msa[gap],"&lt;"&amp;$C11)</f>
        <v>0</v>
      </c>
      <c r="J11" s="115">
        <f>COUNTIFS(msa[msa],J$3,msa[gap],"&gt;="&amp;$B11,msa[gap],"&lt;"&amp;$C11)</f>
        <v>0</v>
      </c>
      <c r="K11" s="115">
        <f>COUNTIFS(msa[msa],K$3,msa[gap],"&gt;="&amp;$B11,msa[gap],"&lt;"&amp;$C11)</f>
        <v>0</v>
      </c>
      <c r="L11" s="115">
        <f>COUNTIFS(msa[msa],L$3,msa[gap],"&gt;="&amp;$B11,msa[gap],"&lt;"&amp;$C11)</f>
        <v>0</v>
      </c>
      <c r="M11" s="179">
        <f t="shared" si="9"/>
        <v>0</v>
      </c>
      <c r="N11" s="117">
        <f t="shared" si="0"/>
        <v>0</v>
      </c>
      <c r="O11" s="118">
        <f t="shared" si="1"/>
        <v>0</v>
      </c>
      <c r="P11" s="118">
        <f t="shared" si="2"/>
        <v>0</v>
      </c>
      <c r="Q11" s="118">
        <f t="shared" si="3"/>
        <v>0</v>
      </c>
      <c r="R11" s="118">
        <f t="shared" si="4"/>
        <v>0</v>
      </c>
      <c r="S11" s="118">
        <f t="shared" si="5"/>
        <v>0</v>
      </c>
      <c r="T11" s="118">
        <f t="shared" si="6"/>
        <v>0</v>
      </c>
      <c r="U11" s="191">
        <f t="shared" si="7"/>
        <v>0</v>
      </c>
      <c r="V11" s="119">
        <f t="shared" si="8"/>
        <v>0</v>
      </c>
    </row>
    <row r="12" spans="2:22">
      <c r="B12" s="81">
        <f>C12-10%</f>
        <v>-0.2</v>
      </c>
      <c r="C12" s="81">
        <f>B11</f>
        <v>-0.1</v>
      </c>
      <c r="D12" s="120" t="s">
        <v>28</v>
      </c>
      <c r="E12" s="121">
        <f>COUNTIFS(msa[msa],E$3,msa[gap],"&gt;="&amp;$B12,msa[gap],"&lt;"&amp;$C12)</f>
        <v>0</v>
      </c>
      <c r="F12" s="121">
        <f>COUNTIFS(msa[msa],F$3,msa[gap],"&gt;="&amp;$B12,msa[gap],"&lt;"&amp;$C12)</f>
        <v>0</v>
      </c>
      <c r="G12" s="121">
        <f>COUNTIFS(msa[msa],G$3,msa[gap],"&gt;="&amp;$B12,msa[gap],"&lt;"&amp;$C12)</f>
        <v>0</v>
      </c>
      <c r="H12" s="121">
        <f>COUNTIFS(msa[msa],H$3,msa[gap],"&gt;="&amp;$B12,msa[gap],"&lt;"&amp;$C12)</f>
        <v>0</v>
      </c>
      <c r="I12" s="121">
        <f>COUNTIFS(msa[msa],I$3,msa[gap],"&gt;="&amp;$B12,msa[gap],"&lt;"&amp;$C12)</f>
        <v>0</v>
      </c>
      <c r="J12" s="121">
        <f>COUNTIFS(msa[msa],J$3,msa[gap],"&gt;="&amp;$B12,msa[gap],"&lt;"&amp;$C12)</f>
        <v>0</v>
      </c>
      <c r="K12" s="121">
        <f>COUNTIFS(msa[msa],K$3,msa[gap],"&gt;="&amp;$B12,msa[gap],"&lt;"&amp;$C12)</f>
        <v>0</v>
      </c>
      <c r="L12" s="121">
        <f>COUNTIFS(msa[msa],L$3,msa[gap],"&gt;="&amp;$B12,msa[gap],"&lt;"&amp;$C12)</f>
        <v>0</v>
      </c>
      <c r="M12" s="180">
        <f t="shared" si="9"/>
        <v>0</v>
      </c>
      <c r="N12" s="123">
        <f t="shared" si="0"/>
        <v>0</v>
      </c>
      <c r="O12" s="124">
        <f t="shared" si="1"/>
        <v>0</v>
      </c>
      <c r="P12" s="124">
        <f t="shared" si="2"/>
        <v>0</v>
      </c>
      <c r="Q12" s="124">
        <f t="shared" si="3"/>
        <v>0</v>
      </c>
      <c r="R12" s="124">
        <f t="shared" si="4"/>
        <v>0</v>
      </c>
      <c r="S12" s="124">
        <f t="shared" si="5"/>
        <v>0</v>
      </c>
      <c r="T12" s="124">
        <f t="shared" si="6"/>
        <v>0</v>
      </c>
      <c r="U12" s="192">
        <f t="shared" si="7"/>
        <v>0</v>
      </c>
      <c r="V12" s="125">
        <f t="shared" si="8"/>
        <v>0</v>
      </c>
    </row>
    <row r="13" spans="2:22">
      <c r="B13" s="81">
        <f t="shared" ref="B13" si="10">C13-10%</f>
        <v>-0.30000000000000004</v>
      </c>
      <c r="C13" s="81">
        <f t="shared" ref="C13:C15" si="11">B12</f>
        <v>-0.2</v>
      </c>
      <c r="D13" s="120" t="s">
        <v>29</v>
      </c>
      <c r="E13" s="121">
        <f>COUNTIFS(msa[msa],E$3,msa[gap],"&gt;="&amp;$B13,msa[gap],"&lt;"&amp;$C13)</f>
        <v>0</v>
      </c>
      <c r="F13" s="121">
        <f>COUNTIFS(msa[msa],F$3,msa[gap],"&gt;="&amp;$B13,msa[gap],"&lt;"&amp;$C13)</f>
        <v>0</v>
      </c>
      <c r="G13" s="121">
        <f>COUNTIFS(msa[msa],G$3,msa[gap],"&gt;="&amp;$B13,msa[gap],"&lt;"&amp;$C13)</f>
        <v>0</v>
      </c>
      <c r="H13" s="121">
        <f>COUNTIFS(msa[msa],H$3,msa[gap],"&gt;="&amp;$B13,msa[gap],"&lt;"&amp;$C13)</f>
        <v>0</v>
      </c>
      <c r="I13" s="121">
        <f>COUNTIFS(msa[msa],I$3,msa[gap],"&gt;="&amp;$B13,msa[gap],"&lt;"&amp;$C13)</f>
        <v>0</v>
      </c>
      <c r="J13" s="121">
        <f>COUNTIFS(msa[msa],J$3,msa[gap],"&gt;="&amp;$B13,msa[gap],"&lt;"&amp;$C13)</f>
        <v>0</v>
      </c>
      <c r="K13" s="121">
        <f>COUNTIFS(msa[msa],K$3,msa[gap],"&gt;="&amp;$B13,msa[gap],"&lt;"&amp;$C13)</f>
        <v>0</v>
      </c>
      <c r="L13" s="121">
        <f>COUNTIFS(msa[msa],L$3,msa[gap],"&gt;="&amp;$B13,msa[gap],"&lt;"&amp;$C13)</f>
        <v>0</v>
      </c>
      <c r="M13" s="180">
        <f t="shared" si="9"/>
        <v>0</v>
      </c>
      <c r="N13" s="123">
        <f t="shared" si="0"/>
        <v>0</v>
      </c>
      <c r="O13" s="124">
        <f t="shared" si="1"/>
        <v>0</v>
      </c>
      <c r="P13" s="124">
        <f t="shared" si="2"/>
        <v>0</v>
      </c>
      <c r="Q13" s="124">
        <f t="shared" si="3"/>
        <v>0</v>
      </c>
      <c r="R13" s="124">
        <f t="shared" si="4"/>
        <v>0</v>
      </c>
      <c r="S13" s="124">
        <f t="shared" si="5"/>
        <v>0</v>
      </c>
      <c r="T13" s="124">
        <f t="shared" si="6"/>
        <v>0</v>
      </c>
      <c r="U13" s="192">
        <f t="shared" si="7"/>
        <v>0</v>
      </c>
      <c r="V13" s="125">
        <f t="shared" si="8"/>
        <v>0</v>
      </c>
    </row>
    <row r="14" spans="2:22">
      <c r="B14" s="81">
        <f>C14-20%</f>
        <v>-0.5</v>
      </c>
      <c r="C14" s="81">
        <f t="shared" si="11"/>
        <v>-0.30000000000000004</v>
      </c>
      <c r="D14" s="126" t="s">
        <v>30</v>
      </c>
      <c r="E14" s="127">
        <f>COUNTIFS(msa[msa],E$3,msa[gap],"&gt;="&amp;$B14,msa[gap],"&lt;"&amp;$C14)</f>
        <v>0</v>
      </c>
      <c r="F14" s="127">
        <f>COUNTIFS(msa[msa],F$3,msa[gap],"&gt;="&amp;$B14,msa[gap],"&lt;"&amp;$C14)</f>
        <v>0</v>
      </c>
      <c r="G14" s="127">
        <f>COUNTIFS(msa[msa],G$3,msa[gap],"&gt;="&amp;$B14,msa[gap],"&lt;"&amp;$C14)</f>
        <v>0</v>
      </c>
      <c r="H14" s="127">
        <f>COUNTIFS(msa[msa],H$3,msa[gap],"&gt;="&amp;$B14,msa[gap],"&lt;"&amp;$C14)</f>
        <v>0</v>
      </c>
      <c r="I14" s="127">
        <f>COUNTIFS(msa[msa],I$3,msa[gap],"&gt;="&amp;$B14,msa[gap],"&lt;"&amp;$C14)</f>
        <v>0</v>
      </c>
      <c r="J14" s="127">
        <f>COUNTIFS(msa[msa],J$3,msa[gap],"&gt;="&amp;$B14,msa[gap],"&lt;"&amp;$C14)</f>
        <v>0</v>
      </c>
      <c r="K14" s="127">
        <f>COUNTIFS(msa[msa],K$3,msa[gap],"&gt;="&amp;$B14,msa[gap],"&lt;"&amp;$C14)</f>
        <v>0</v>
      </c>
      <c r="L14" s="127">
        <f>COUNTIFS(msa[msa],L$3,msa[gap],"&gt;="&amp;$B14,msa[gap],"&lt;"&amp;$C14)</f>
        <v>0</v>
      </c>
      <c r="M14" s="181">
        <f t="shared" si="9"/>
        <v>0</v>
      </c>
      <c r="N14" s="129">
        <f t="shared" si="0"/>
        <v>0</v>
      </c>
      <c r="O14" s="130">
        <f t="shared" si="1"/>
        <v>0</v>
      </c>
      <c r="P14" s="130">
        <f t="shared" si="2"/>
        <v>0</v>
      </c>
      <c r="Q14" s="130">
        <f t="shared" si="3"/>
        <v>0</v>
      </c>
      <c r="R14" s="130">
        <f t="shared" si="4"/>
        <v>0</v>
      </c>
      <c r="S14" s="130">
        <f t="shared" si="5"/>
        <v>0</v>
      </c>
      <c r="T14" s="130">
        <f t="shared" si="6"/>
        <v>0</v>
      </c>
      <c r="U14" s="193">
        <f t="shared" si="7"/>
        <v>0</v>
      </c>
      <c r="V14" s="131">
        <f t="shared" si="8"/>
        <v>0</v>
      </c>
    </row>
    <row r="15" spans="2:22">
      <c r="B15" s="81">
        <f>MIN(volume[gap])</f>
        <v>0</v>
      </c>
      <c r="C15" s="81">
        <f t="shared" si="11"/>
        <v>-0.5</v>
      </c>
      <c r="D15" s="126" t="s">
        <v>31</v>
      </c>
      <c r="E15" s="127">
        <f>COUNTIFS(msa[msa],E$3,msa[gap],"&gt;="&amp;$B15,msa[gap],"&lt;="&amp;$C15)</f>
        <v>0</v>
      </c>
      <c r="F15" s="127">
        <f>COUNTIFS(msa[msa],F$3,msa[gap],"&gt;="&amp;$B15,msa[gap],"&lt;="&amp;$C15)</f>
        <v>0</v>
      </c>
      <c r="G15" s="127">
        <f>COUNTIFS(msa[msa],G$3,msa[gap],"&gt;="&amp;$B15,msa[gap],"&lt;="&amp;$C15)</f>
        <v>0</v>
      </c>
      <c r="H15" s="127">
        <f>COUNTIFS(msa[msa],H$3,msa[gap],"&gt;="&amp;$B15,msa[gap],"&lt;="&amp;$C15)</f>
        <v>0</v>
      </c>
      <c r="I15" s="127">
        <f>COUNTIFS(msa[msa],I$3,msa[gap],"&gt;="&amp;$B15,msa[gap],"&lt;="&amp;$C15)</f>
        <v>0</v>
      </c>
      <c r="J15" s="127">
        <f>COUNTIFS(msa[msa],J$3,msa[gap],"&gt;="&amp;$B15,msa[gap],"&lt;="&amp;$C15)</f>
        <v>0</v>
      </c>
      <c r="K15" s="127">
        <f>COUNTIFS(msa[msa],K$3,msa[gap],"&gt;="&amp;$B15,msa[gap],"&lt;="&amp;$C15)</f>
        <v>0</v>
      </c>
      <c r="L15" s="127">
        <f>COUNTIFS(msa[msa],L$3,msa[gap],"&gt;="&amp;$B15,msa[gap],"&lt;="&amp;$C15)</f>
        <v>0</v>
      </c>
      <c r="M15" s="181">
        <f t="shared" si="9"/>
        <v>0</v>
      </c>
      <c r="N15" s="129">
        <f t="shared" si="0"/>
        <v>0</v>
      </c>
      <c r="O15" s="130">
        <f t="shared" si="1"/>
        <v>0</v>
      </c>
      <c r="P15" s="130">
        <f t="shared" si="2"/>
        <v>0</v>
      </c>
      <c r="Q15" s="130">
        <f t="shared" si="3"/>
        <v>0</v>
      </c>
      <c r="R15" s="130">
        <f t="shared" si="4"/>
        <v>0</v>
      </c>
      <c r="S15" s="130">
        <f t="shared" si="5"/>
        <v>0</v>
      </c>
      <c r="T15" s="130">
        <f t="shared" si="6"/>
        <v>0</v>
      </c>
      <c r="U15" s="193">
        <f t="shared" si="7"/>
        <v>0</v>
      </c>
      <c r="V15" s="131">
        <f t="shared" si="8"/>
        <v>0</v>
      </c>
    </row>
    <row r="16" spans="2:22">
      <c r="D16" s="132" t="s">
        <v>32</v>
      </c>
      <c r="E16" s="133">
        <f>E10+E11</f>
        <v>77</v>
      </c>
      <c r="F16" s="133">
        <f>F10+F11</f>
        <v>553</v>
      </c>
      <c r="G16" s="133">
        <f>G10+G11</f>
        <v>665</v>
      </c>
      <c r="H16" s="133">
        <f>H10+H11</f>
        <v>163</v>
      </c>
      <c r="I16" s="134">
        <f>I10+I11</f>
        <v>342</v>
      </c>
      <c r="J16" s="134">
        <f t="shared" ref="J16:L16" si="12">J10+J11</f>
        <v>197</v>
      </c>
      <c r="K16" s="134">
        <f t="shared" si="12"/>
        <v>213</v>
      </c>
      <c r="L16" s="134">
        <f t="shared" si="12"/>
        <v>41</v>
      </c>
      <c r="M16" s="182">
        <f t="shared" si="9"/>
        <v>2251</v>
      </c>
      <c r="N16" s="135">
        <f t="shared" si="0"/>
        <v>1</v>
      </c>
      <c r="O16" s="136">
        <f t="shared" si="1"/>
        <v>1</v>
      </c>
      <c r="P16" s="136">
        <f t="shared" si="2"/>
        <v>1</v>
      </c>
      <c r="Q16" s="136">
        <f t="shared" si="3"/>
        <v>1</v>
      </c>
      <c r="R16" s="137">
        <f t="shared" si="4"/>
        <v>1</v>
      </c>
      <c r="S16" s="137">
        <f t="shared" si="5"/>
        <v>1</v>
      </c>
      <c r="T16" s="137">
        <f t="shared" si="6"/>
        <v>1</v>
      </c>
      <c r="U16" s="137">
        <f t="shared" si="7"/>
        <v>1</v>
      </c>
      <c r="V16" s="138">
        <f t="shared" si="8"/>
        <v>1</v>
      </c>
    </row>
    <row r="17" spans="4:22">
      <c r="D17" s="139" t="s">
        <v>33</v>
      </c>
      <c r="E17" s="140">
        <f>SUM(E9:E12)</f>
        <v>77</v>
      </c>
      <c r="F17" s="140">
        <f>SUM(F9:F12)</f>
        <v>553</v>
      </c>
      <c r="G17" s="140">
        <f>SUM(G9:G12)</f>
        <v>665</v>
      </c>
      <c r="H17" s="140">
        <f>SUM(H9:H12)</f>
        <v>163</v>
      </c>
      <c r="I17" s="141">
        <f>SUM(I9:I12)</f>
        <v>342</v>
      </c>
      <c r="J17" s="141">
        <f t="shared" ref="J17:L17" si="13">SUM(J9:J12)</f>
        <v>197</v>
      </c>
      <c r="K17" s="141">
        <f t="shared" si="13"/>
        <v>213</v>
      </c>
      <c r="L17" s="141">
        <f t="shared" si="13"/>
        <v>41</v>
      </c>
      <c r="M17" s="183">
        <f t="shared" si="9"/>
        <v>2251</v>
      </c>
      <c r="N17" s="142">
        <f t="shared" si="0"/>
        <v>1</v>
      </c>
      <c r="O17" s="143">
        <f t="shared" si="1"/>
        <v>1</v>
      </c>
      <c r="P17" s="143">
        <f t="shared" si="2"/>
        <v>1</v>
      </c>
      <c r="Q17" s="143">
        <f t="shared" si="3"/>
        <v>1</v>
      </c>
      <c r="R17" s="144">
        <f t="shared" si="4"/>
        <v>1</v>
      </c>
      <c r="S17" s="144">
        <f t="shared" si="5"/>
        <v>1</v>
      </c>
      <c r="T17" s="144">
        <f t="shared" si="6"/>
        <v>1</v>
      </c>
      <c r="U17" s="144">
        <f t="shared" si="7"/>
        <v>1</v>
      </c>
      <c r="V17" s="145">
        <f t="shared" si="8"/>
        <v>1</v>
      </c>
    </row>
    <row r="18" spans="4:22" ht="15" thickBot="1">
      <c r="D18" s="146" t="s">
        <v>34</v>
      </c>
      <c r="E18" s="140">
        <f>SUM(E8:E13)</f>
        <v>77</v>
      </c>
      <c r="F18" s="140">
        <f>SUM(F8:F13)</f>
        <v>553</v>
      </c>
      <c r="G18" s="140">
        <f>SUM(G8:G13)</f>
        <v>665</v>
      </c>
      <c r="H18" s="140">
        <f>SUM(H8:H13)</f>
        <v>163</v>
      </c>
      <c r="I18" s="141">
        <f>SUM(I8:I13)</f>
        <v>342</v>
      </c>
      <c r="J18" s="141">
        <f t="shared" ref="J18:L18" si="14">SUM(J8:J13)</f>
        <v>197</v>
      </c>
      <c r="K18" s="141">
        <f t="shared" si="14"/>
        <v>213</v>
      </c>
      <c r="L18" s="141">
        <f t="shared" si="14"/>
        <v>41</v>
      </c>
      <c r="M18" s="184">
        <f t="shared" si="9"/>
        <v>2251</v>
      </c>
      <c r="N18" s="142">
        <f t="shared" si="0"/>
        <v>1</v>
      </c>
      <c r="O18" s="143">
        <f t="shared" si="1"/>
        <v>1</v>
      </c>
      <c r="P18" s="143">
        <f t="shared" si="2"/>
        <v>1</v>
      </c>
      <c r="Q18" s="143">
        <f t="shared" si="3"/>
        <v>1</v>
      </c>
      <c r="R18" s="144">
        <f t="shared" si="4"/>
        <v>1</v>
      </c>
      <c r="S18" s="144">
        <f t="shared" si="5"/>
        <v>1</v>
      </c>
      <c r="T18" s="144">
        <f t="shared" si="6"/>
        <v>1</v>
      </c>
      <c r="U18" s="144">
        <f t="shared" si="7"/>
        <v>1</v>
      </c>
      <c r="V18" s="145">
        <f t="shared" si="8"/>
        <v>1</v>
      </c>
    </row>
    <row r="19" spans="4:22" s="59" customFormat="1" ht="15" thickTop="1">
      <c r="D19" s="393" t="s">
        <v>35</v>
      </c>
      <c r="E19" s="409"/>
      <c r="F19" s="409"/>
      <c r="G19" s="409"/>
      <c r="H19" s="409"/>
      <c r="I19" s="409"/>
      <c r="J19" s="410"/>
      <c r="K19" s="410"/>
      <c r="L19" s="410"/>
      <c r="M19" s="207"/>
      <c r="N19" s="411"/>
      <c r="O19" s="409"/>
      <c r="P19" s="409"/>
      <c r="Q19" s="409"/>
      <c r="R19" s="409"/>
      <c r="S19" s="410"/>
      <c r="T19" s="410"/>
      <c r="U19" s="410"/>
      <c r="V19" s="208"/>
    </row>
    <row r="20" spans="4:22" s="239" customFormat="1">
      <c r="D20" s="238" t="s">
        <v>37</v>
      </c>
      <c r="E20" s="98">
        <f>SUM(E5:E10)</f>
        <v>77</v>
      </c>
      <c r="F20" s="98">
        <f t="shared" ref="F20:L20" si="15">SUM(F5:F10)</f>
        <v>553</v>
      </c>
      <c r="G20" s="98">
        <f t="shared" si="15"/>
        <v>665</v>
      </c>
      <c r="H20" s="98">
        <f t="shared" si="15"/>
        <v>163</v>
      </c>
      <c r="I20" s="98">
        <f t="shared" si="15"/>
        <v>342</v>
      </c>
      <c r="J20" s="98">
        <f t="shared" si="15"/>
        <v>197</v>
      </c>
      <c r="K20" s="98">
        <f t="shared" si="15"/>
        <v>213</v>
      </c>
      <c r="L20" s="99">
        <f t="shared" si="15"/>
        <v>41</v>
      </c>
      <c r="M20" s="99">
        <f>SUM(E20:L20)</f>
        <v>2251</v>
      </c>
      <c r="N20" s="100">
        <f t="shared" ref="N20:V22" si="16">IF(E$22=0,"",E20/E$22)</f>
        <v>1</v>
      </c>
      <c r="O20" s="101">
        <f t="shared" si="16"/>
        <v>1</v>
      </c>
      <c r="P20" s="101">
        <f t="shared" si="16"/>
        <v>1</v>
      </c>
      <c r="Q20" s="101">
        <f t="shared" si="16"/>
        <v>1</v>
      </c>
      <c r="R20" s="101">
        <f t="shared" si="16"/>
        <v>1</v>
      </c>
      <c r="S20" s="101">
        <f t="shared" si="16"/>
        <v>1</v>
      </c>
      <c r="T20" s="101">
        <f t="shared" si="16"/>
        <v>1</v>
      </c>
      <c r="U20" s="188">
        <f t="shared" si="16"/>
        <v>1</v>
      </c>
      <c r="V20" s="248">
        <f t="shared" si="16"/>
        <v>1</v>
      </c>
    </row>
    <row r="21" spans="4:22" s="247" customFormat="1" ht="13.8">
      <c r="D21" s="240" t="s">
        <v>38</v>
      </c>
      <c r="E21" s="241">
        <f>SUM(E11:E15)</f>
        <v>0</v>
      </c>
      <c r="F21" s="241">
        <f t="shared" ref="F21:L21" si="17">SUM(F11:F15)</f>
        <v>0</v>
      </c>
      <c r="G21" s="241">
        <f t="shared" si="17"/>
        <v>0</v>
      </c>
      <c r="H21" s="241">
        <f t="shared" si="17"/>
        <v>0</v>
      </c>
      <c r="I21" s="242">
        <f t="shared" si="17"/>
        <v>0</v>
      </c>
      <c r="J21" s="242">
        <f t="shared" si="17"/>
        <v>0</v>
      </c>
      <c r="K21" s="242">
        <f t="shared" si="17"/>
        <v>0</v>
      </c>
      <c r="L21" s="242">
        <f t="shared" si="17"/>
        <v>0</v>
      </c>
      <c r="M21" s="242">
        <f t="shared" ref="M21:M22" si="18">SUM(E21:L21)</f>
        <v>0</v>
      </c>
      <c r="N21" s="243">
        <f t="shared" si="16"/>
        <v>0</v>
      </c>
      <c r="O21" s="244">
        <f t="shared" si="16"/>
        <v>0</v>
      </c>
      <c r="P21" s="244">
        <f t="shared" si="16"/>
        <v>0</v>
      </c>
      <c r="Q21" s="244">
        <f t="shared" si="16"/>
        <v>0</v>
      </c>
      <c r="R21" s="245">
        <f t="shared" si="16"/>
        <v>0</v>
      </c>
      <c r="S21" s="245">
        <f t="shared" si="16"/>
        <v>0</v>
      </c>
      <c r="T21" s="245">
        <f t="shared" si="16"/>
        <v>0</v>
      </c>
      <c r="U21" s="245">
        <f t="shared" si="16"/>
        <v>0</v>
      </c>
      <c r="V21" s="249">
        <f t="shared" si="16"/>
        <v>0</v>
      </c>
    </row>
    <row r="22" spans="4:22" s="59" customFormat="1" ht="15" thickBot="1">
      <c r="D22" s="150" t="s">
        <v>39</v>
      </c>
      <c r="E22" s="151">
        <f>E20+E21</f>
        <v>77</v>
      </c>
      <c r="F22" s="151">
        <f t="shared" ref="F22:L22" si="19">F20+F21</f>
        <v>553</v>
      </c>
      <c r="G22" s="151">
        <f t="shared" si="19"/>
        <v>665</v>
      </c>
      <c r="H22" s="151">
        <f t="shared" si="19"/>
        <v>163</v>
      </c>
      <c r="I22" s="151">
        <f t="shared" si="19"/>
        <v>342</v>
      </c>
      <c r="J22" s="151">
        <f t="shared" si="19"/>
        <v>197</v>
      </c>
      <c r="K22" s="151">
        <f t="shared" si="19"/>
        <v>213</v>
      </c>
      <c r="L22" s="152">
        <f t="shared" si="19"/>
        <v>41</v>
      </c>
      <c r="M22" s="152">
        <f t="shared" si="18"/>
        <v>2251</v>
      </c>
      <c r="N22" s="153">
        <f t="shared" si="16"/>
        <v>1</v>
      </c>
      <c r="O22" s="154">
        <f t="shared" si="16"/>
        <v>1</v>
      </c>
      <c r="P22" s="154">
        <f t="shared" si="16"/>
        <v>1</v>
      </c>
      <c r="Q22" s="154">
        <f t="shared" si="16"/>
        <v>1</v>
      </c>
      <c r="R22" s="154">
        <f t="shared" si="16"/>
        <v>1</v>
      </c>
      <c r="S22" s="154">
        <f t="shared" si="16"/>
        <v>1</v>
      </c>
      <c r="T22" s="154">
        <f t="shared" si="16"/>
        <v>1</v>
      </c>
      <c r="U22" s="194">
        <f t="shared" si="16"/>
        <v>1</v>
      </c>
      <c r="V22" s="209">
        <f t="shared" si="16"/>
        <v>1</v>
      </c>
    </row>
    <row r="23" spans="4:22" s="59" customFormat="1">
      <c r="D23" s="398" t="s">
        <v>40</v>
      </c>
      <c r="E23" s="399"/>
      <c r="F23" s="399"/>
      <c r="G23" s="399"/>
      <c r="H23" s="399"/>
      <c r="I23" s="399"/>
      <c r="J23" s="412"/>
      <c r="K23" s="412"/>
      <c r="L23" s="412"/>
      <c r="M23" s="210"/>
      <c r="N23" s="211"/>
      <c r="O23" s="211"/>
      <c r="P23" s="211"/>
      <c r="Q23" s="211"/>
      <c r="R23" s="211"/>
      <c r="S23" s="211"/>
      <c r="T23" s="211"/>
      <c r="U23" s="211"/>
      <c r="V23" s="64"/>
    </row>
    <row r="24" spans="4:22" s="59" customFormat="1">
      <c r="D24" s="157" t="s">
        <v>41</v>
      </c>
      <c r="E24" s="147">
        <f>AVERAGEIFS(msa[gap],msa[msa],E$3,msa[gap],"&gt;=0")</f>
        <v>0</v>
      </c>
      <c r="F24" s="147">
        <f>AVERAGEIFS(msa[gap],msa[msa],F$3,msa[gap],"&gt;=0")</f>
        <v>0</v>
      </c>
      <c r="G24" s="147">
        <f>AVERAGEIFS(msa[gap],msa[msa],G$3,msa[gap],"&gt;=0")</f>
        <v>0</v>
      </c>
      <c r="H24" s="147">
        <f>AVERAGEIFS(msa[gap],msa[msa],H$3,msa[gap],"&gt;=0")</f>
        <v>0</v>
      </c>
      <c r="I24" s="148">
        <f>AVERAGEIFS(msa[gap],msa[msa],I$3,msa[gap],"&gt;=0")</f>
        <v>0</v>
      </c>
      <c r="J24" s="148">
        <f>AVERAGEIFS(msa[gap],msa[msa],J$3,msa[gap],"&gt;=0")</f>
        <v>0</v>
      </c>
      <c r="K24" s="148">
        <f>AVERAGEIFS(msa[gap],msa[msa],K$3,msa[gap],"&gt;=0")</f>
        <v>0</v>
      </c>
      <c r="L24" s="148">
        <f>AVERAGEIFS(msa[gap],msa[msa],L$3,msa[gap],"&gt;=0")</f>
        <v>0</v>
      </c>
      <c r="M24" s="149">
        <f>AVERAGEIFS(msa[gap],msa[gap],"&gt;=0")</f>
        <v>0</v>
      </c>
      <c r="N24" s="211"/>
      <c r="O24" s="211"/>
      <c r="P24" s="211"/>
      <c r="Q24" s="211"/>
      <c r="R24" s="211"/>
      <c r="S24" s="211"/>
      <c r="T24" s="211"/>
      <c r="U24" s="211"/>
      <c r="V24" s="64"/>
    </row>
    <row r="25" spans="4:22" s="59" customFormat="1">
      <c r="D25" s="157" t="s">
        <v>42</v>
      </c>
      <c r="E25" s="147" t="e">
        <f>AVERAGEIFS(msa[gap],msa[msa],E$3,msa[gap],"&lt;0")</f>
        <v>#DIV/0!</v>
      </c>
      <c r="F25" s="147" t="e">
        <f>AVERAGEIFS(msa[gap],msa[msa],F$3,msa[gap],"&lt;0")</f>
        <v>#DIV/0!</v>
      </c>
      <c r="G25" s="147" t="e">
        <f>AVERAGEIFS(msa[gap],msa[msa],G$3,msa[gap],"&lt;0")</f>
        <v>#DIV/0!</v>
      </c>
      <c r="H25" s="147" t="e">
        <f>AVERAGEIFS(msa[gap],msa[msa],H$3,msa[gap],"&lt;0")</f>
        <v>#DIV/0!</v>
      </c>
      <c r="I25" s="148" t="e">
        <f>AVERAGEIFS(msa[gap],msa[msa],I$3,msa[gap],"&lt;0")</f>
        <v>#DIV/0!</v>
      </c>
      <c r="J25" s="148" t="e">
        <f>AVERAGEIFS(msa[gap],msa[msa],J$3,msa[gap],"&lt;0")</f>
        <v>#DIV/0!</v>
      </c>
      <c r="K25" s="148" t="e">
        <f>AVERAGEIFS(msa[gap],msa[msa],K$3,msa[gap],"&lt;0")</f>
        <v>#DIV/0!</v>
      </c>
      <c r="L25" s="148" t="e">
        <f>AVERAGEIFS(msa[gap],msa[msa],L$3,msa[gap],"&lt;0")</f>
        <v>#DIV/0!</v>
      </c>
      <c r="M25" s="149" t="e">
        <f>AVERAGEIFS(msa[gap],msa[gap],"&lt;0")</f>
        <v>#DIV/0!</v>
      </c>
      <c r="N25" s="211"/>
      <c r="O25" s="211"/>
      <c r="P25" s="211"/>
      <c r="Q25" s="211"/>
      <c r="R25" s="211"/>
      <c r="S25" s="211"/>
      <c r="T25" s="211"/>
      <c r="U25" s="211"/>
      <c r="V25" s="64"/>
    </row>
    <row r="26" spans="4:22" ht="15" thickBot="1">
      <c r="D26" s="158" t="s">
        <v>43</v>
      </c>
      <c r="E26" s="159">
        <f>AVERAGEIFS(msa[gap],msa[msa],E$3)</f>
        <v>0</v>
      </c>
      <c r="F26" s="159">
        <f>AVERAGEIFS(msa[gap],msa[msa],F$3)</f>
        <v>0</v>
      </c>
      <c r="G26" s="159">
        <f>AVERAGEIFS(msa[gap],msa[msa],G$3)</f>
        <v>0</v>
      </c>
      <c r="H26" s="159">
        <f>AVERAGEIFS(msa[gap],msa[msa],H$3)</f>
        <v>0</v>
      </c>
      <c r="I26" s="159">
        <f>AVERAGEIFS(msa[gap],msa[msa],I$3)</f>
        <v>0</v>
      </c>
      <c r="J26" s="159">
        <f>AVERAGEIFS(msa[gap],msa[msa],J$3)</f>
        <v>0</v>
      </c>
      <c r="K26" s="159">
        <f>AVERAGEIFS(msa[gap],msa[msa],K$3)</f>
        <v>0</v>
      </c>
      <c r="L26" s="185">
        <f>AVERAGEIFS(msa[gap],msa[msa],L$3)</f>
        <v>0</v>
      </c>
      <c r="M26" s="160">
        <f>AVERAGE(msa[gap])</f>
        <v>0</v>
      </c>
      <c r="N26" s="211"/>
      <c r="O26" s="211"/>
      <c r="P26" s="211"/>
      <c r="Q26" s="211"/>
      <c r="R26" s="211"/>
      <c r="S26" s="211"/>
      <c r="T26" s="211"/>
      <c r="U26" s="211"/>
      <c r="V26" s="212"/>
    </row>
    <row r="27" spans="4:22">
      <c r="D27" s="402" t="s">
        <v>44</v>
      </c>
      <c r="E27" s="403"/>
      <c r="F27" s="403"/>
      <c r="G27" s="403"/>
      <c r="H27" s="403"/>
      <c r="I27" s="403"/>
      <c r="J27" s="413"/>
      <c r="K27" s="413"/>
      <c r="L27" s="413"/>
      <c r="M27" s="213"/>
      <c r="N27" s="214"/>
      <c r="O27" s="214"/>
      <c r="P27" s="214"/>
      <c r="Q27" s="214"/>
      <c r="R27" s="214"/>
      <c r="S27" s="214"/>
      <c r="T27" s="214"/>
      <c r="U27" s="214"/>
      <c r="V27" s="212"/>
    </row>
    <row r="28" spans="4:22">
      <c r="D28" s="162" t="s">
        <v>45</v>
      </c>
      <c r="E28" s="163">
        <f>SQRT(AVERAGE(x2_m1))/AVERAGE(count_m1)</f>
        <v>0</v>
      </c>
      <c r="F28" s="163">
        <f>SQRT(AVERAGE(x2_m2))/AVERAGE(count_m2)</f>
        <v>0</v>
      </c>
      <c r="G28" s="163">
        <f>SQRT(AVERAGE(x2_m3))/AVERAGE(count_m3)</f>
        <v>0</v>
      </c>
      <c r="H28" s="163">
        <f>SQRT(AVERAGE(x2_m4))/AVERAGE(count_m4)</f>
        <v>0</v>
      </c>
      <c r="I28" s="163">
        <f>SQRT(AVERAGE(x2_m5))/AVERAGE(count_m5)</f>
        <v>0</v>
      </c>
      <c r="J28" s="163">
        <f>SQRT(AVERAGE(x2_m6))/AVERAGE(count_m6)</f>
        <v>0</v>
      </c>
      <c r="K28" s="163">
        <f>SQRT(AVERAGE(x2_m7))/AVERAGE(count_m7)</f>
        <v>0</v>
      </c>
      <c r="L28" s="163">
        <f>SQRT(AVERAGE(x2_m8))/AVERAGE(count_m8)</f>
        <v>0</v>
      </c>
      <c r="M28" s="187">
        <f>SQRT(AVERAGE(msa[x2]))/AVERAGE(msa[count])</f>
        <v>0</v>
      </c>
      <c r="N28" s="214"/>
      <c r="O28" s="214"/>
      <c r="P28" s="214"/>
      <c r="Q28" s="214"/>
      <c r="R28" s="214"/>
      <c r="S28" s="214"/>
      <c r="T28" s="214"/>
      <c r="U28" s="214"/>
      <c r="V28" s="212"/>
    </row>
    <row r="29" spans="4:22">
      <c r="D29" s="384" t="s">
        <v>46</v>
      </c>
      <c r="E29" s="385"/>
      <c r="F29" s="385"/>
      <c r="G29" s="385"/>
      <c r="H29" s="385"/>
      <c r="I29" s="385"/>
      <c r="J29" s="406"/>
      <c r="K29" s="406"/>
      <c r="L29" s="406"/>
      <c r="M29" s="215"/>
      <c r="N29" s="214"/>
      <c r="O29" s="214"/>
      <c r="P29" s="214"/>
      <c r="Q29" s="214"/>
      <c r="R29" s="214"/>
      <c r="S29" s="214"/>
      <c r="T29" s="214"/>
      <c r="U29" s="214"/>
      <c r="V29" s="212"/>
    </row>
    <row r="30" spans="4:22" ht="15" thickBot="1">
      <c r="D30" s="165" t="s">
        <v>47</v>
      </c>
      <c r="E30" s="166">
        <f>LINEST(flow_m1,count_m1,FALSE)</f>
        <v>1</v>
      </c>
      <c r="F30" s="166">
        <f>LINEST(flow_m2,count_m2,FALSE)</f>
        <v>1.0000000000000002</v>
      </c>
      <c r="G30" s="166">
        <f>LINEST(flow_m3,count_m3,FALSE)</f>
        <v>1</v>
      </c>
      <c r="H30" s="166">
        <f>LINEST(flow_m4,count_m4,FALSE)</f>
        <v>1</v>
      </c>
      <c r="I30" s="166">
        <f>LINEST(flow_m5,count_m5,FALSE)</f>
        <v>1</v>
      </c>
      <c r="J30" s="166">
        <f>LINEST(flow_m6,count_m6,FALSE)</f>
        <v>1</v>
      </c>
      <c r="K30" s="166">
        <f>LINEST(flow_m7,count_m7,FALSE)</f>
        <v>0.99999999999999978</v>
      </c>
      <c r="L30" s="166">
        <f>LINEST(flow_m8,count_m8,FALSE)</f>
        <v>0.99999999999999989</v>
      </c>
      <c r="M30" s="186">
        <f>LINEST(msa[flow],msa[count],FALSE)</f>
        <v>1</v>
      </c>
      <c r="N30" s="214"/>
      <c r="O30" s="214"/>
      <c r="P30" s="214"/>
      <c r="Q30" s="214"/>
      <c r="R30" s="214"/>
      <c r="S30" s="214"/>
      <c r="T30" s="214"/>
      <c r="U30" s="214"/>
      <c r="V30" s="212"/>
    </row>
  </sheetData>
  <mergeCells count="7">
    <mergeCell ref="D29:L29"/>
    <mergeCell ref="E2:L2"/>
    <mergeCell ref="N2:U2"/>
    <mergeCell ref="D19:L19"/>
    <mergeCell ref="N19:U19"/>
    <mergeCell ref="D23:L23"/>
    <mergeCell ref="D27:L27"/>
  </mergeCells>
  <conditionalFormatting sqref="E20:M22">
    <cfRule type="cellIs" dxfId="79" priority="1" operator="equal">
      <formula>0</formula>
    </cfRule>
    <cfRule type="cellIs" dxfId="78" priority="2" operator="equal">
      <formula>0</formula>
    </cfRule>
  </conditionalFormatting>
  <conditionalFormatting sqref="D22:M22">
    <cfRule type="cellIs" dxfId="77" priority="3" operator="equal">
      <formula>0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2">
    <tabColor theme="7" tint="0.39997558519241921"/>
  </sheetPr>
  <dimension ref="B1:AR30"/>
  <sheetViews>
    <sheetView showGridLines="0" workbookViewId="0">
      <selection activeCell="K36" sqref="K36"/>
    </sheetView>
  </sheetViews>
  <sheetFormatPr defaultRowHeight="14.4"/>
  <cols>
    <col min="2" max="3" width="9.109375" hidden="1" customWidth="1"/>
    <col min="4" max="4" width="14.109375" style="270" bestFit="1" customWidth="1"/>
    <col min="5" max="5" width="8.33203125" style="212" bestFit="1" customWidth="1"/>
    <col min="6" max="6" width="10.109375" style="212" bestFit="1" customWidth="1"/>
    <col min="7" max="7" width="8.88671875" style="212" bestFit="1" customWidth="1"/>
    <col min="8" max="8" width="7.44140625" style="212" bestFit="1" customWidth="1"/>
    <col min="9" max="9" width="7.5546875" style="212" bestFit="1" customWidth="1"/>
    <col min="10" max="10" width="8.44140625" style="212" bestFit="1" customWidth="1"/>
    <col min="11" max="11" width="9.33203125" style="212" bestFit="1" customWidth="1"/>
    <col min="12" max="12" width="13" style="212" bestFit="1" customWidth="1"/>
    <col min="13" max="13" width="7.5546875" style="212" bestFit="1" customWidth="1"/>
    <col min="14" max="14" width="11.109375" style="212" bestFit="1" customWidth="1"/>
    <col min="15" max="15" width="11.44140625" style="212" bestFit="1" customWidth="1"/>
    <col min="16" max="16" width="10.44140625" style="212" bestFit="1" customWidth="1"/>
    <col min="17" max="17" width="7.6640625" style="212" bestFit="1" customWidth="1"/>
    <col min="18" max="18" width="9.88671875" style="212" bestFit="1" customWidth="1"/>
    <col min="19" max="19" width="11" style="212" bestFit="1" customWidth="1"/>
    <col min="20" max="20" width="7.33203125" style="212" bestFit="1" customWidth="1"/>
    <col min="21" max="21" width="12.6640625" style="212" bestFit="1" customWidth="1"/>
    <col min="22" max="22" width="6.6640625" style="212" bestFit="1" customWidth="1"/>
    <col min="23" max="23" width="15.109375" style="212" bestFit="1" customWidth="1"/>
    <col min="24" max="24" width="6.6640625" style="212" bestFit="1" customWidth="1"/>
    <col min="25" max="44" width="9.109375" style="212"/>
  </cols>
  <sheetData>
    <row r="1" spans="2:44" ht="15" thickBot="1"/>
    <row r="2" spans="2:44">
      <c r="D2" s="82" t="s">
        <v>16</v>
      </c>
      <c r="E2" s="388" t="s">
        <v>17</v>
      </c>
      <c r="F2" s="414"/>
      <c r="G2" s="414"/>
      <c r="H2" s="414"/>
      <c r="I2" s="414"/>
      <c r="J2" s="414"/>
      <c r="K2" s="414"/>
      <c r="L2" s="414"/>
      <c r="M2" s="414"/>
      <c r="N2" s="414"/>
      <c r="O2" s="414"/>
      <c r="P2" s="414"/>
      <c r="Q2" s="414"/>
      <c r="R2" s="414"/>
      <c r="S2" s="414"/>
      <c r="T2" s="414"/>
      <c r="U2" s="414"/>
      <c r="V2" s="414"/>
      <c r="W2" s="414"/>
      <c r="X2" s="414"/>
      <c r="Y2" s="391" t="s">
        <v>18</v>
      </c>
      <c r="Z2" s="414"/>
      <c r="AA2" s="414"/>
      <c r="AB2" s="414"/>
      <c r="AC2" s="414"/>
      <c r="AD2" s="414"/>
      <c r="AE2" s="414"/>
      <c r="AF2" s="414"/>
      <c r="AG2" s="414"/>
      <c r="AH2" s="414"/>
      <c r="AI2" s="414"/>
      <c r="AJ2" s="414"/>
      <c r="AK2" s="414"/>
      <c r="AL2" s="414"/>
      <c r="AM2" s="414"/>
      <c r="AN2" s="414"/>
      <c r="AO2" s="414"/>
      <c r="AP2" s="414"/>
      <c r="AQ2" s="414"/>
      <c r="AR2" s="415"/>
    </row>
    <row r="3" spans="2:44">
      <c r="D3" s="83"/>
      <c r="E3" s="172">
        <v>1</v>
      </c>
      <c r="F3" s="172">
        <v>2</v>
      </c>
      <c r="G3" s="172">
        <v>3</v>
      </c>
      <c r="H3" s="172">
        <v>4</v>
      </c>
      <c r="I3" s="172">
        <v>5</v>
      </c>
      <c r="J3" s="172">
        <v>6</v>
      </c>
      <c r="K3" s="172">
        <v>7</v>
      </c>
      <c r="L3" s="172">
        <v>8</v>
      </c>
      <c r="M3" s="172">
        <v>9</v>
      </c>
      <c r="N3" s="172">
        <v>10</v>
      </c>
      <c r="O3" s="172">
        <v>11</v>
      </c>
      <c r="P3" s="172">
        <v>12</v>
      </c>
      <c r="Q3" s="172">
        <v>13</v>
      </c>
      <c r="R3" s="172">
        <v>14</v>
      </c>
      <c r="S3" s="172">
        <v>15</v>
      </c>
      <c r="T3" s="172">
        <v>16</v>
      </c>
      <c r="U3" s="172">
        <v>17</v>
      </c>
      <c r="V3" s="172">
        <v>18</v>
      </c>
      <c r="W3" s="172">
        <v>19</v>
      </c>
      <c r="X3" s="264"/>
      <c r="Y3" s="175">
        <v>1</v>
      </c>
      <c r="Z3" s="172">
        <v>2</v>
      </c>
      <c r="AA3" s="172">
        <v>3</v>
      </c>
      <c r="AB3" s="172">
        <v>4</v>
      </c>
      <c r="AC3" s="172">
        <v>5</v>
      </c>
      <c r="AD3" s="172">
        <v>6</v>
      </c>
      <c r="AE3" s="172">
        <v>7</v>
      </c>
      <c r="AF3" s="172">
        <v>8</v>
      </c>
      <c r="AG3" s="172">
        <v>9</v>
      </c>
      <c r="AH3" s="172">
        <v>10</v>
      </c>
      <c r="AI3" s="172">
        <v>11</v>
      </c>
      <c r="AJ3" s="172">
        <v>12</v>
      </c>
      <c r="AK3" s="172">
        <v>13</v>
      </c>
      <c r="AL3" s="172">
        <v>14</v>
      </c>
      <c r="AM3" s="172">
        <v>15</v>
      </c>
      <c r="AN3" s="172">
        <v>16</v>
      </c>
      <c r="AO3" s="172">
        <v>17</v>
      </c>
      <c r="AP3" s="172">
        <v>18</v>
      </c>
      <c r="AQ3" s="172">
        <v>19</v>
      </c>
      <c r="AR3" s="268"/>
    </row>
    <row r="4" spans="2:44">
      <c r="D4" s="83"/>
      <c r="E4" s="173" t="s">
        <v>83</v>
      </c>
      <c r="F4" s="173" t="s">
        <v>84</v>
      </c>
      <c r="G4" s="173" t="s">
        <v>85</v>
      </c>
      <c r="H4" s="173" t="s">
        <v>86</v>
      </c>
      <c r="I4" s="173" t="s">
        <v>87</v>
      </c>
      <c r="J4" s="173" t="s">
        <v>88</v>
      </c>
      <c r="K4" s="173" t="s">
        <v>89</v>
      </c>
      <c r="L4" s="173" t="s">
        <v>90</v>
      </c>
      <c r="M4" s="173" t="s">
        <v>91</v>
      </c>
      <c r="N4" s="173" t="s">
        <v>92</v>
      </c>
      <c r="O4" s="173" t="s">
        <v>93</v>
      </c>
      <c r="P4" s="265" t="s">
        <v>94</v>
      </c>
      <c r="Q4" s="265" t="s">
        <v>95</v>
      </c>
      <c r="R4" s="265" t="s">
        <v>96</v>
      </c>
      <c r="S4" s="265" t="s">
        <v>97</v>
      </c>
      <c r="T4" s="265" t="s">
        <v>98</v>
      </c>
      <c r="U4" s="265" t="s">
        <v>99</v>
      </c>
      <c r="V4" s="265" t="s">
        <v>100</v>
      </c>
      <c r="W4" s="265" t="s">
        <v>101</v>
      </c>
      <c r="X4" s="266" t="s">
        <v>102</v>
      </c>
      <c r="Y4" s="174" t="s">
        <v>83</v>
      </c>
      <c r="Z4" s="173" t="s">
        <v>84</v>
      </c>
      <c r="AA4" s="173" t="s">
        <v>85</v>
      </c>
      <c r="AB4" s="173" t="s">
        <v>86</v>
      </c>
      <c r="AC4" s="173" t="s">
        <v>87</v>
      </c>
      <c r="AD4" s="173" t="s">
        <v>88</v>
      </c>
      <c r="AE4" s="173" t="s">
        <v>89</v>
      </c>
      <c r="AF4" s="173" t="s">
        <v>90</v>
      </c>
      <c r="AG4" s="173" t="s">
        <v>91</v>
      </c>
      <c r="AH4" s="173" t="s">
        <v>92</v>
      </c>
      <c r="AI4" s="173" t="s">
        <v>93</v>
      </c>
      <c r="AJ4" s="265" t="s">
        <v>94</v>
      </c>
      <c r="AK4" s="265" t="s">
        <v>95</v>
      </c>
      <c r="AL4" s="265" t="s">
        <v>96</v>
      </c>
      <c r="AM4" s="265" t="s">
        <v>97</v>
      </c>
      <c r="AN4" s="265" t="s">
        <v>98</v>
      </c>
      <c r="AO4" s="265" t="s">
        <v>99</v>
      </c>
      <c r="AP4" s="265" t="s">
        <v>100</v>
      </c>
      <c r="AQ4" s="265" t="s">
        <v>101</v>
      </c>
      <c r="AR4" s="269" t="s">
        <v>102</v>
      </c>
    </row>
    <row r="5" spans="2:44">
      <c r="B5" s="81">
        <f>C6</f>
        <v>1</v>
      </c>
      <c r="C5" s="81">
        <f>MAX(volume[gap])</f>
        <v>0</v>
      </c>
      <c r="D5" s="238" t="s">
        <v>21</v>
      </c>
      <c r="E5" s="98">
        <f>COUNTIFS(jur[jur],E$3,jur[gap],"&gt;="&amp;$B5,jur[gap],"&lt;="&amp;$C5)</f>
        <v>0</v>
      </c>
      <c r="F5" s="98">
        <f>COUNTIFS(jur[jur],F$3,jur[gap],"&gt;="&amp;$B5,jur[gap],"&lt;="&amp;$C5)</f>
        <v>0</v>
      </c>
      <c r="G5" s="98">
        <f>COUNTIFS(jur[jur],G$3,jur[gap],"&gt;="&amp;$B5,jur[gap],"&lt;="&amp;$C5)</f>
        <v>0</v>
      </c>
      <c r="H5" s="98">
        <f>COUNTIFS(jur[jur],H$3,jur[gap],"&gt;="&amp;$B5,jur[gap],"&lt;="&amp;$C5)</f>
        <v>0</v>
      </c>
      <c r="I5" s="98">
        <f>COUNTIFS(jur[jur],I$3,jur[gap],"&gt;="&amp;$B5,jur[gap],"&lt;="&amp;$C5)</f>
        <v>0</v>
      </c>
      <c r="J5" s="98">
        <f>COUNTIFS(jur[jur],J$3,jur[gap],"&gt;="&amp;$B5,jur[gap],"&lt;="&amp;$C5)</f>
        <v>0</v>
      </c>
      <c r="K5" s="98">
        <f>COUNTIFS(jur[jur],K$3,jur[gap],"&gt;="&amp;$B5,jur[gap],"&lt;="&amp;$C5)</f>
        <v>0</v>
      </c>
      <c r="L5" s="98">
        <f>COUNTIFS(jur[jur],L$3,jur[gap],"&gt;="&amp;$B5,jur[gap],"&lt;="&amp;$C5)</f>
        <v>0</v>
      </c>
      <c r="M5" s="98">
        <f>COUNTIFS(jur[jur],M$3,jur[gap],"&gt;="&amp;$B5,jur[gap],"&lt;="&amp;$C5)</f>
        <v>0</v>
      </c>
      <c r="N5" s="98">
        <f>COUNTIFS(jur[jur],N$3,jur[gap],"&gt;="&amp;$B5,jur[gap],"&lt;="&amp;$C5)</f>
        <v>0</v>
      </c>
      <c r="O5" s="98">
        <f>COUNTIFS(jur[jur],O$3,jur[gap],"&gt;="&amp;$B5,jur[gap],"&lt;="&amp;$C5)</f>
        <v>0</v>
      </c>
      <c r="P5" s="98">
        <f>COUNTIFS(jur[jur],P$3,jur[gap],"&gt;="&amp;$B5,jur[gap],"&lt;="&amp;$C5)</f>
        <v>0</v>
      </c>
      <c r="Q5" s="98">
        <f>COUNTIFS(jur[jur],Q$3,jur[gap],"&gt;="&amp;$B5,jur[gap],"&lt;="&amp;$C5)</f>
        <v>0</v>
      </c>
      <c r="R5" s="98">
        <f>COUNTIFS(jur[jur],R$3,jur[gap],"&gt;="&amp;$B5,jur[gap],"&lt;="&amp;$C5)</f>
        <v>0</v>
      </c>
      <c r="S5" s="98">
        <f>COUNTIFS(jur[jur],S$3,jur[gap],"&gt;="&amp;$B5,jur[gap],"&lt;="&amp;$C5)</f>
        <v>0</v>
      </c>
      <c r="T5" s="98">
        <f>COUNTIFS(jur[jur],T$3,jur[gap],"&gt;="&amp;$B5,jur[gap],"&lt;="&amp;$C5)</f>
        <v>0</v>
      </c>
      <c r="U5" s="98">
        <f>COUNTIFS(jur[jur],U$3,jur[gap],"&gt;="&amp;$B5,jur[gap],"&lt;="&amp;$C5)</f>
        <v>0</v>
      </c>
      <c r="V5" s="98">
        <f>COUNTIFS(jur[jur],V$3,jur[gap],"&gt;="&amp;$B5,jur[gap],"&lt;="&amp;$C5)</f>
        <v>0</v>
      </c>
      <c r="W5" s="98">
        <f>COUNTIFS(jur[jur],W$3,jur[gap],"&gt;="&amp;$B5,jur[gap],"&lt;="&amp;$C5)</f>
        <v>0</v>
      </c>
      <c r="X5" s="99">
        <f>SUM(E5:W5)</f>
        <v>0</v>
      </c>
      <c r="Y5" s="100">
        <f>E5/E$22</f>
        <v>0</v>
      </c>
      <c r="Z5" s="101">
        <f t="shared" ref="Z5:AR18" si="0">F5/F$22</f>
        <v>0</v>
      </c>
      <c r="AA5" s="101">
        <f t="shared" si="0"/>
        <v>0</v>
      </c>
      <c r="AB5" s="101">
        <f t="shared" si="0"/>
        <v>0</v>
      </c>
      <c r="AC5" s="101">
        <f t="shared" si="0"/>
        <v>0</v>
      </c>
      <c r="AD5" s="101">
        <f t="shared" si="0"/>
        <v>0</v>
      </c>
      <c r="AE5" s="101">
        <f t="shared" si="0"/>
        <v>0</v>
      </c>
      <c r="AF5" s="101">
        <f t="shared" si="0"/>
        <v>0</v>
      </c>
      <c r="AG5" s="101">
        <f t="shared" si="0"/>
        <v>0</v>
      </c>
      <c r="AH5" s="101">
        <f t="shared" si="0"/>
        <v>0</v>
      </c>
      <c r="AI5" s="101">
        <f t="shared" si="0"/>
        <v>0</v>
      </c>
      <c r="AJ5" s="101">
        <f t="shared" si="0"/>
        <v>0</v>
      </c>
      <c r="AK5" s="101">
        <f t="shared" si="0"/>
        <v>0</v>
      </c>
      <c r="AL5" s="101">
        <f t="shared" si="0"/>
        <v>0</v>
      </c>
      <c r="AM5" s="101">
        <f t="shared" si="0"/>
        <v>0</v>
      </c>
      <c r="AN5" s="101">
        <f t="shared" si="0"/>
        <v>0</v>
      </c>
      <c r="AO5" s="101">
        <f t="shared" si="0"/>
        <v>0</v>
      </c>
      <c r="AP5" s="101">
        <f t="shared" si="0"/>
        <v>0</v>
      </c>
      <c r="AQ5" s="101">
        <f t="shared" si="0"/>
        <v>0</v>
      </c>
      <c r="AR5" s="102">
        <f t="shared" si="0"/>
        <v>0</v>
      </c>
    </row>
    <row r="6" spans="2:44">
      <c r="B6" s="81">
        <f>C7</f>
        <v>0.5</v>
      </c>
      <c r="C6" s="81">
        <f>B6+50%</f>
        <v>1</v>
      </c>
      <c r="D6" s="97" t="s">
        <v>22</v>
      </c>
      <c r="E6" s="103">
        <f>COUNTIFS(jur[jur],E$3,jur[gap],"&gt;="&amp;$B6,jur[gap],"&lt;"&amp;$C6)</f>
        <v>0</v>
      </c>
      <c r="F6" s="103">
        <f>COUNTIFS(jur[jur],F$3,jur[gap],"&gt;="&amp;$B6,jur[gap],"&lt;"&amp;$C6)</f>
        <v>0</v>
      </c>
      <c r="G6" s="103">
        <f>COUNTIFS(jur[jur],G$3,jur[gap],"&gt;="&amp;$B6,jur[gap],"&lt;"&amp;$C6)</f>
        <v>0</v>
      </c>
      <c r="H6" s="103">
        <f>COUNTIFS(jur[jur],H$3,jur[gap],"&gt;="&amp;$B6,jur[gap],"&lt;"&amp;$C6)</f>
        <v>0</v>
      </c>
      <c r="I6" s="103">
        <f>COUNTIFS(jur[jur],I$3,jur[gap],"&gt;="&amp;$B6,jur[gap],"&lt;"&amp;$C6)</f>
        <v>0</v>
      </c>
      <c r="J6" s="103">
        <f>COUNTIFS(jur[jur],J$3,jur[gap],"&gt;="&amp;$B6,jur[gap],"&lt;"&amp;$C6)</f>
        <v>0</v>
      </c>
      <c r="K6" s="103">
        <f>COUNTIFS(jur[jur],K$3,jur[gap],"&gt;="&amp;$B6,jur[gap],"&lt;"&amp;$C6)</f>
        <v>0</v>
      </c>
      <c r="L6" s="103">
        <f>COUNTIFS(jur[jur],L$3,jur[gap],"&gt;="&amp;$B6,jur[gap],"&lt;"&amp;$C6)</f>
        <v>0</v>
      </c>
      <c r="M6" s="103">
        <f>COUNTIFS(jur[jur],M$3,jur[gap],"&gt;="&amp;$B6,jur[gap],"&lt;"&amp;$C6)</f>
        <v>0</v>
      </c>
      <c r="N6" s="103">
        <f>COUNTIFS(jur[jur],N$3,jur[gap],"&gt;="&amp;$B6,jur[gap],"&lt;"&amp;$C6)</f>
        <v>0</v>
      </c>
      <c r="O6" s="103">
        <f>COUNTIFS(jur[jur],O$3,jur[gap],"&gt;="&amp;$B6,jur[gap],"&lt;"&amp;$C6)</f>
        <v>0</v>
      </c>
      <c r="P6" s="103">
        <f>COUNTIFS(jur[jur],P$3,jur[gap],"&gt;="&amp;$B6,jur[gap],"&lt;"&amp;$C6)</f>
        <v>0</v>
      </c>
      <c r="Q6" s="103">
        <f>COUNTIFS(jur[jur],Q$3,jur[gap],"&gt;="&amp;$B6,jur[gap],"&lt;"&amp;$C6)</f>
        <v>0</v>
      </c>
      <c r="R6" s="103">
        <f>COUNTIFS(jur[jur],R$3,jur[gap],"&gt;="&amp;$B6,jur[gap],"&lt;"&amp;$C6)</f>
        <v>0</v>
      </c>
      <c r="S6" s="103">
        <f>COUNTIFS(jur[jur],S$3,jur[gap],"&gt;="&amp;$B6,jur[gap],"&lt;"&amp;$C6)</f>
        <v>0</v>
      </c>
      <c r="T6" s="103">
        <f>COUNTIFS(jur[jur],T$3,jur[gap],"&gt;="&amp;$B6,jur[gap],"&lt;"&amp;$C6)</f>
        <v>0</v>
      </c>
      <c r="U6" s="103">
        <f>COUNTIFS(jur[jur],U$3,jur[gap],"&gt;="&amp;$B6,jur[gap],"&lt;"&amp;$C6)</f>
        <v>0</v>
      </c>
      <c r="V6" s="103">
        <f>COUNTIFS(jur[jur],V$3,jur[gap],"&gt;="&amp;$B6,jur[gap],"&lt;"&amp;$C6)</f>
        <v>0</v>
      </c>
      <c r="W6" s="103">
        <f>COUNTIFS(jur[jur],W$3,jur[gap],"&gt;="&amp;$B6,jur[gap],"&lt;"&amp;$C6)</f>
        <v>0</v>
      </c>
      <c r="X6" s="104">
        <f t="shared" ref="X6:X15" si="1">SUM(E6:W6)</f>
        <v>0</v>
      </c>
      <c r="Y6" s="105">
        <f t="shared" ref="Y6:Y18" si="2">E6/E$22</f>
        <v>0</v>
      </c>
      <c r="Z6" s="106">
        <f t="shared" si="0"/>
        <v>0</v>
      </c>
      <c r="AA6" s="106">
        <f t="shared" si="0"/>
        <v>0</v>
      </c>
      <c r="AB6" s="106">
        <f t="shared" si="0"/>
        <v>0</v>
      </c>
      <c r="AC6" s="106">
        <f t="shared" si="0"/>
        <v>0</v>
      </c>
      <c r="AD6" s="106">
        <f t="shared" si="0"/>
        <v>0</v>
      </c>
      <c r="AE6" s="106">
        <f t="shared" si="0"/>
        <v>0</v>
      </c>
      <c r="AF6" s="106">
        <f t="shared" si="0"/>
        <v>0</v>
      </c>
      <c r="AG6" s="106">
        <f t="shared" si="0"/>
        <v>0</v>
      </c>
      <c r="AH6" s="106">
        <f t="shared" si="0"/>
        <v>0</v>
      </c>
      <c r="AI6" s="106">
        <f t="shared" si="0"/>
        <v>0</v>
      </c>
      <c r="AJ6" s="106">
        <f t="shared" si="0"/>
        <v>0</v>
      </c>
      <c r="AK6" s="106">
        <f t="shared" si="0"/>
        <v>0</v>
      </c>
      <c r="AL6" s="106">
        <f t="shared" si="0"/>
        <v>0</v>
      </c>
      <c r="AM6" s="106">
        <f t="shared" si="0"/>
        <v>0</v>
      </c>
      <c r="AN6" s="106">
        <f t="shared" si="0"/>
        <v>0</v>
      </c>
      <c r="AO6" s="106">
        <f t="shared" si="0"/>
        <v>0</v>
      </c>
      <c r="AP6" s="106">
        <f t="shared" si="0"/>
        <v>0</v>
      </c>
      <c r="AQ6" s="106">
        <f t="shared" si="0"/>
        <v>0</v>
      </c>
      <c r="AR6" s="107">
        <f t="shared" si="0"/>
        <v>0</v>
      </c>
    </row>
    <row r="7" spans="2:44">
      <c r="B7" s="81">
        <f>C8</f>
        <v>0.30000000000000004</v>
      </c>
      <c r="C7" s="81">
        <f>B7+20%</f>
        <v>0.5</v>
      </c>
      <c r="D7" s="97" t="s">
        <v>23</v>
      </c>
      <c r="E7" s="103">
        <f>COUNTIFS(jur[jur],E$3,jur[gap],"&gt;="&amp;$B7,jur[gap],"&lt;"&amp;$C7)</f>
        <v>0</v>
      </c>
      <c r="F7" s="103">
        <f>COUNTIFS(jur[jur],F$3,jur[gap],"&gt;="&amp;$B7,jur[gap],"&lt;"&amp;$C7)</f>
        <v>0</v>
      </c>
      <c r="G7" s="103">
        <f>COUNTIFS(jur[jur],G$3,jur[gap],"&gt;="&amp;$B7,jur[gap],"&lt;"&amp;$C7)</f>
        <v>0</v>
      </c>
      <c r="H7" s="103">
        <f>COUNTIFS(jur[jur],H$3,jur[gap],"&gt;="&amp;$B7,jur[gap],"&lt;"&amp;$C7)</f>
        <v>0</v>
      </c>
      <c r="I7" s="103">
        <f>COUNTIFS(jur[jur],I$3,jur[gap],"&gt;="&amp;$B7,jur[gap],"&lt;"&amp;$C7)</f>
        <v>0</v>
      </c>
      <c r="J7" s="103">
        <f>COUNTIFS(jur[jur],J$3,jur[gap],"&gt;="&amp;$B7,jur[gap],"&lt;"&amp;$C7)</f>
        <v>0</v>
      </c>
      <c r="K7" s="103">
        <f>COUNTIFS(jur[jur],K$3,jur[gap],"&gt;="&amp;$B7,jur[gap],"&lt;"&amp;$C7)</f>
        <v>0</v>
      </c>
      <c r="L7" s="103">
        <f>COUNTIFS(jur[jur],L$3,jur[gap],"&gt;="&amp;$B7,jur[gap],"&lt;"&amp;$C7)</f>
        <v>0</v>
      </c>
      <c r="M7" s="103">
        <f>COUNTIFS(jur[jur],M$3,jur[gap],"&gt;="&amp;$B7,jur[gap],"&lt;"&amp;$C7)</f>
        <v>0</v>
      </c>
      <c r="N7" s="103">
        <f>COUNTIFS(jur[jur],N$3,jur[gap],"&gt;="&amp;$B7,jur[gap],"&lt;"&amp;$C7)</f>
        <v>0</v>
      </c>
      <c r="O7" s="103">
        <f>COUNTIFS(jur[jur],O$3,jur[gap],"&gt;="&amp;$B7,jur[gap],"&lt;"&amp;$C7)</f>
        <v>0</v>
      </c>
      <c r="P7" s="103">
        <f>COUNTIFS(jur[jur],P$3,jur[gap],"&gt;="&amp;$B7,jur[gap],"&lt;"&amp;$C7)</f>
        <v>0</v>
      </c>
      <c r="Q7" s="103">
        <f>COUNTIFS(jur[jur],Q$3,jur[gap],"&gt;="&amp;$B7,jur[gap],"&lt;"&amp;$C7)</f>
        <v>0</v>
      </c>
      <c r="R7" s="103">
        <f>COUNTIFS(jur[jur],R$3,jur[gap],"&gt;="&amp;$B7,jur[gap],"&lt;"&amp;$C7)</f>
        <v>0</v>
      </c>
      <c r="S7" s="103">
        <f>COUNTIFS(jur[jur],S$3,jur[gap],"&gt;="&amp;$B7,jur[gap],"&lt;"&amp;$C7)</f>
        <v>0</v>
      </c>
      <c r="T7" s="103">
        <f>COUNTIFS(jur[jur],T$3,jur[gap],"&gt;="&amp;$B7,jur[gap],"&lt;"&amp;$C7)</f>
        <v>0</v>
      </c>
      <c r="U7" s="103">
        <f>COUNTIFS(jur[jur],U$3,jur[gap],"&gt;="&amp;$B7,jur[gap],"&lt;"&amp;$C7)</f>
        <v>0</v>
      </c>
      <c r="V7" s="103">
        <f>COUNTIFS(jur[jur],V$3,jur[gap],"&gt;="&amp;$B7,jur[gap],"&lt;"&amp;$C7)</f>
        <v>0</v>
      </c>
      <c r="W7" s="103">
        <f>COUNTIFS(jur[jur],W$3,jur[gap],"&gt;="&amp;$B7,jur[gap],"&lt;"&amp;$C7)</f>
        <v>0</v>
      </c>
      <c r="X7" s="104">
        <f t="shared" si="1"/>
        <v>0</v>
      </c>
      <c r="Y7" s="105">
        <f t="shared" si="2"/>
        <v>0</v>
      </c>
      <c r="Z7" s="106">
        <f t="shared" si="0"/>
        <v>0</v>
      </c>
      <c r="AA7" s="106">
        <f t="shared" si="0"/>
        <v>0</v>
      </c>
      <c r="AB7" s="106">
        <f t="shared" si="0"/>
        <v>0</v>
      </c>
      <c r="AC7" s="106">
        <f t="shared" si="0"/>
        <v>0</v>
      </c>
      <c r="AD7" s="106">
        <f t="shared" si="0"/>
        <v>0</v>
      </c>
      <c r="AE7" s="106">
        <f t="shared" si="0"/>
        <v>0</v>
      </c>
      <c r="AF7" s="106">
        <f t="shared" si="0"/>
        <v>0</v>
      </c>
      <c r="AG7" s="106">
        <f t="shared" si="0"/>
        <v>0</v>
      </c>
      <c r="AH7" s="106">
        <f t="shared" si="0"/>
        <v>0</v>
      </c>
      <c r="AI7" s="106">
        <f t="shared" si="0"/>
        <v>0</v>
      </c>
      <c r="AJ7" s="106">
        <f t="shared" si="0"/>
        <v>0</v>
      </c>
      <c r="AK7" s="106">
        <f t="shared" si="0"/>
        <v>0</v>
      </c>
      <c r="AL7" s="106">
        <f t="shared" si="0"/>
        <v>0</v>
      </c>
      <c r="AM7" s="106">
        <f t="shared" si="0"/>
        <v>0</v>
      </c>
      <c r="AN7" s="106">
        <f t="shared" si="0"/>
        <v>0</v>
      </c>
      <c r="AO7" s="106">
        <f t="shared" si="0"/>
        <v>0</v>
      </c>
      <c r="AP7" s="106">
        <f t="shared" si="0"/>
        <v>0</v>
      </c>
      <c r="AQ7" s="106">
        <f t="shared" si="0"/>
        <v>0</v>
      </c>
      <c r="AR7" s="107">
        <f t="shared" si="0"/>
        <v>0</v>
      </c>
    </row>
    <row r="8" spans="2:44">
      <c r="B8" s="81">
        <f>C9</f>
        <v>0.2</v>
      </c>
      <c r="C8" s="81">
        <f>B8+10%</f>
        <v>0.30000000000000004</v>
      </c>
      <c r="D8" s="108" t="s">
        <v>24</v>
      </c>
      <c r="E8" s="109">
        <f>COUNTIFS(jur[jur],E$3,jur[gap],"&gt;="&amp;$B8,jur[gap],"&lt;"&amp;$C8)</f>
        <v>0</v>
      </c>
      <c r="F8" s="109">
        <f>COUNTIFS(jur[jur],F$3,jur[gap],"&gt;="&amp;$B8,jur[gap],"&lt;"&amp;$C8)</f>
        <v>0</v>
      </c>
      <c r="G8" s="109">
        <f>COUNTIFS(jur[jur],G$3,jur[gap],"&gt;="&amp;$B8,jur[gap],"&lt;"&amp;$C8)</f>
        <v>0</v>
      </c>
      <c r="H8" s="109">
        <f>COUNTIFS(jur[jur],H$3,jur[gap],"&gt;="&amp;$B8,jur[gap],"&lt;"&amp;$C8)</f>
        <v>0</v>
      </c>
      <c r="I8" s="109">
        <f>COUNTIFS(jur[jur],I$3,jur[gap],"&gt;="&amp;$B8,jur[gap],"&lt;"&amp;$C8)</f>
        <v>0</v>
      </c>
      <c r="J8" s="109">
        <f>COUNTIFS(jur[jur],J$3,jur[gap],"&gt;="&amp;$B8,jur[gap],"&lt;"&amp;$C8)</f>
        <v>0</v>
      </c>
      <c r="K8" s="109">
        <f>COUNTIFS(jur[jur],K$3,jur[gap],"&gt;="&amp;$B8,jur[gap],"&lt;"&amp;$C8)</f>
        <v>0</v>
      </c>
      <c r="L8" s="109">
        <f>COUNTIFS(jur[jur],L$3,jur[gap],"&gt;="&amp;$B8,jur[gap],"&lt;"&amp;$C8)</f>
        <v>0</v>
      </c>
      <c r="M8" s="109">
        <f>COUNTIFS(jur[jur],M$3,jur[gap],"&gt;="&amp;$B8,jur[gap],"&lt;"&amp;$C8)</f>
        <v>0</v>
      </c>
      <c r="N8" s="109">
        <f>COUNTIFS(jur[jur],N$3,jur[gap],"&gt;="&amp;$B8,jur[gap],"&lt;"&amp;$C8)</f>
        <v>0</v>
      </c>
      <c r="O8" s="109">
        <f>COUNTIFS(jur[jur],O$3,jur[gap],"&gt;="&amp;$B8,jur[gap],"&lt;"&amp;$C8)</f>
        <v>0</v>
      </c>
      <c r="P8" s="109">
        <f>COUNTIFS(jur[jur],P$3,jur[gap],"&gt;="&amp;$B8,jur[gap],"&lt;"&amp;$C8)</f>
        <v>0</v>
      </c>
      <c r="Q8" s="109">
        <f>COUNTIFS(jur[jur],Q$3,jur[gap],"&gt;="&amp;$B8,jur[gap],"&lt;"&amp;$C8)</f>
        <v>0</v>
      </c>
      <c r="R8" s="109">
        <f>COUNTIFS(jur[jur],R$3,jur[gap],"&gt;="&amp;$B8,jur[gap],"&lt;"&amp;$C8)</f>
        <v>0</v>
      </c>
      <c r="S8" s="109">
        <f>COUNTIFS(jur[jur],S$3,jur[gap],"&gt;="&amp;$B8,jur[gap],"&lt;"&amp;$C8)</f>
        <v>0</v>
      </c>
      <c r="T8" s="109">
        <f>COUNTIFS(jur[jur],T$3,jur[gap],"&gt;="&amp;$B8,jur[gap],"&lt;"&amp;$C8)</f>
        <v>0</v>
      </c>
      <c r="U8" s="109">
        <f>COUNTIFS(jur[jur],U$3,jur[gap],"&gt;="&amp;$B8,jur[gap],"&lt;"&amp;$C8)</f>
        <v>0</v>
      </c>
      <c r="V8" s="109">
        <f>COUNTIFS(jur[jur],V$3,jur[gap],"&gt;="&amp;$B8,jur[gap],"&lt;"&amp;$C8)</f>
        <v>0</v>
      </c>
      <c r="W8" s="109">
        <f>COUNTIFS(jur[jur],W$3,jur[gap],"&gt;="&amp;$B8,jur[gap],"&lt;"&amp;$C8)</f>
        <v>0</v>
      </c>
      <c r="X8" s="110">
        <f t="shared" si="1"/>
        <v>0</v>
      </c>
      <c r="Y8" s="111">
        <f t="shared" si="2"/>
        <v>0</v>
      </c>
      <c r="Z8" s="112">
        <f t="shared" si="0"/>
        <v>0</v>
      </c>
      <c r="AA8" s="112">
        <f t="shared" si="0"/>
        <v>0</v>
      </c>
      <c r="AB8" s="112">
        <f t="shared" si="0"/>
        <v>0</v>
      </c>
      <c r="AC8" s="112">
        <f t="shared" si="0"/>
        <v>0</v>
      </c>
      <c r="AD8" s="112">
        <f t="shared" si="0"/>
        <v>0</v>
      </c>
      <c r="AE8" s="112">
        <f t="shared" si="0"/>
        <v>0</v>
      </c>
      <c r="AF8" s="112">
        <f t="shared" si="0"/>
        <v>0</v>
      </c>
      <c r="AG8" s="112">
        <f t="shared" si="0"/>
        <v>0</v>
      </c>
      <c r="AH8" s="112">
        <f t="shared" si="0"/>
        <v>0</v>
      </c>
      <c r="AI8" s="112">
        <f t="shared" si="0"/>
        <v>0</v>
      </c>
      <c r="AJ8" s="112">
        <f t="shared" si="0"/>
        <v>0</v>
      </c>
      <c r="AK8" s="112">
        <f t="shared" si="0"/>
        <v>0</v>
      </c>
      <c r="AL8" s="112">
        <f t="shared" si="0"/>
        <v>0</v>
      </c>
      <c r="AM8" s="112">
        <f t="shared" si="0"/>
        <v>0</v>
      </c>
      <c r="AN8" s="112">
        <f t="shared" si="0"/>
        <v>0</v>
      </c>
      <c r="AO8" s="112">
        <f t="shared" si="0"/>
        <v>0</v>
      </c>
      <c r="AP8" s="112">
        <f t="shared" si="0"/>
        <v>0</v>
      </c>
      <c r="AQ8" s="112">
        <f t="shared" si="0"/>
        <v>0</v>
      </c>
      <c r="AR8" s="113">
        <f t="shared" si="0"/>
        <v>0</v>
      </c>
    </row>
    <row r="9" spans="2:44">
      <c r="B9" s="81">
        <f>C10</f>
        <v>0.1</v>
      </c>
      <c r="C9" s="81">
        <f>B9+10%</f>
        <v>0.2</v>
      </c>
      <c r="D9" s="108" t="s">
        <v>25</v>
      </c>
      <c r="E9" s="109">
        <f>COUNTIFS(jur[jur],E$3,jur[gap],"&gt;="&amp;$B9,jur[gap],"&lt;"&amp;$C9)</f>
        <v>0</v>
      </c>
      <c r="F9" s="109">
        <f>COUNTIFS(jur[jur],F$3,jur[gap],"&gt;="&amp;$B9,jur[gap],"&lt;"&amp;$C9)</f>
        <v>0</v>
      </c>
      <c r="G9" s="109">
        <f>COUNTIFS(jur[jur],G$3,jur[gap],"&gt;="&amp;$B9,jur[gap],"&lt;"&amp;$C9)</f>
        <v>0</v>
      </c>
      <c r="H9" s="109">
        <f>COUNTIFS(jur[jur],H$3,jur[gap],"&gt;="&amp;$B9,jur[gap],"&lt;"&amp;$C9)</f>
        <v>0</v>
      </c>
      <c r="I9" s="109">
        <f>COUNTIFS(jur[jur],I$3,jur[gap],"&gt;="&amp;$B9,jur[gap],"&lt;"&amp;$C9)</f>
        <v>0</v>
      </c>
      <c r="J9" s="109">
        <f>COUNTIFS(jur[jur],J$3,jur[gap],"&gt;="&amp;$B9,jur[gap],"&lt;"&amp;$C9)</f>
        <v>0</v>
      </c>
      <c r="K9" s="109">
        <f>COUNTIFS(jur[jur],K$3,jur[gap],"&gt;="&amp;$B9,jur[gap],"&lt;"&amp;$C9)</f>
        <v>0</v>
      </c>
      <c r="L9" s="109">
        <f>COUNTIFS(jur[jur],L$3,jur[gap],"&gt;="&amp;$B9,jur[gap],"&lt;"&amp;$C9)</f>
        <v>0</v>
      </c>
      <c r="M9" s="109">
        <f>COUNTIFS(jur[jur],M$3,jur[gap],"&gt;="&amp;$B9,jur[gap],"&lt;"&amp;$C9)</f>
        <v>0</v>
      </c>
      <c r="N9" s="109">
        <f>COUNTIFS(jur[jur],N$3,jur[gap],"&gt;="&amp;$B9,jur[gap],"&lt;"&amp;$C9)</f>
        <v>0</v>
      </c>
      <c r="O9" s="109">
        <f>COUNTIFS(jur[jur],O$3,jur[gap],"&gt;="&amp;$B9,jur[gap],"&lt;"&amp;$C9)</f>
        <v>0</v>
      </c>
      <c r="P9" s="109">
        <f>COUNTIFS(jur[jur],P$3,jur[gap],"&gt;="&amp;$B9,jur[gap],"&lt;"&amp;$C9)</f>
        <v>0</v>
      </c>
      <c r="Q9" s="109">
        <f>COUNTIFS(jur[jur],Q$3,jur[gap],"&gt;="&amp;$B9,jur[gap],"&lt;"&amp;$C9)</f>
        <v>0</v>
      </c>
      <c r="R9" s="109">
        <f>COUNTIFS(jur[jur],R$3,jur[gap],"&gt;="&amp;$B9,jur[gap],"&lt;"&amp;$C9)</f>
        <v>0</v>
      </c>
      <c r="S9" s="109">
        <f>COUNTIFS(jur[jur],S$3,jur[gap],"&gt;="&amp;$B9,jur[gap],"&lt;"&amp;$C9)</f>
        <v>0</v>
      </c>
      <c r="T9" s="109">
        <f>COUNTIFS(jur[jur],T$3,jur[gap],"&gt;="&amp;$B9,jur[gap],"&lt;"&amp;$C9)</f>
        <v>0</v>
      </c>
      <c r="U9" s="109">
        <f>COUNTIFS(jur[jur],U$3,jur[gap],"&gt;="&amp;$B9,jur[gap],"&lt;"&amp;$C9)</f>
        <v>0</v>
      </c>
      <c r="V9" s="109">
        <f>COUNTIFS(jur[jur],V$3,jur[gap],"&gt;="&amp;$B9,jur[gap],"&lt;"&amp;$C9)</f>
        <v>0</v>
      </c>
      <c r="W9" s="109">
        <f>COUNTIFS(jur[jur],W$3,jur[gap],"&gt;="&amp;$B9,jur[gap],"&lt;"&amp;$C9)</f>
        <v>0</v>
      </c>
      <c r="X9" s="110">
        <f t="shared" si="1"/>
        <v>0</v>
      </c>
      <c r="Y9" s="111">
        <f t="shared" si="2"/>
        <v>0</v>
      </c>
      <c r="Z9" s="112">
        <f t="shared" si="0"/>
        <v>0</v>
      </c>
      <c r="AA9" s="112">
        <f t="shared" si="0"/>
        <v>0</v>
      </c>
      <c r="AB9" s="112">
        <f t="shared" si="0"/>
        <v>0</v>
      </c>
      <c r="AC9" s="112">
        <f t="shared" si="0"/>
        <v>0</v>
      </c>
      <c r="AD9" s="112">
        <f t="shared" si="0"/>
        <v>0</v>
      </c>
      <c r="AE9" s="112">
        <f t="shared" si="0"/>
        <v>0</v>
      </c>
      <c r="AF9" s="112">
        <f t="shared" si="0"/>
        <v>0</v>
      </c>
      <c r="AG9" s="112">
        <f t="shared" si="0"/>
        <v>0</v>
      </c>
      <c r="AH9" s="112">
        <f t="shared" si="0"/>
        <v>0</v>
      </c>
      <c r="AI9" s="112">
        <f t="shared" si="0"/>
        <v>0</v>
      </c>
      <c r="AJ9" s="112">
        <f t="shared" si="0"/>
        <v>0</v>
      </c>
      <c r="AK9" s="112">
        <f t="shared" si="0"/>
        <v>0</v>
      </c>
      <c r="AL9" s="112">
        <f t="shared" si="0"/>
        <v>0</v>
      </c>
      <c r="AM9" s="112">
        <f t="shared" si="0"/>
        <v>0</v>
      </c>
      <c r="AN9" s="112">
        <f t="shared" si="0"/>
        <v>0</v>
      </c>
      <c r="AO9" s="112">
        <f t="shared" si="0"/>
        <v>0</v>
      </c>
      <c r="AP9" s="112">
        <f t="shared" si="0"/>
        <v>0</v>
      </c>
      <c r="AQ9" s="112">
        <f t="shared" si="0"/>
        <v>0</v>
      </c>
      <c r="AR9" s="113">
        <f t="shared" si="0"/>
        <v>0</v>
      </c>
    </row>
    <row r="10" spans="2:44">
      <c r="B10" s="81">
        <v>0</v>
      </c>
      <c r="C10" s="81">
        <f>B10+10%</f>
        <v>0.1</v>
      </c>
      <c r="D10" s="108" t="s">
        <v>26</v>
      </c>
      <c r="E10" s="109">
        <f>COUNTIFS(jur[jur],E$3,jur[gap],"&gt;="&amp;$B10,jur[gap],"&lt;"&amp;$C10)</f>
        <v>66</v>
      </c>
      <c r="F10" s="109">
        <f>COUNTIFS(jur[jur],F$3,jur[gap],"&gt;="&amp;$B10,jur[gap],"&lt;"&amp;$C10)</f>
        <v>66</v>
      </c>
      <c r="G10" s="109">
        <f>COUNTIFS(jur[jur],G$3,jur[gap],"&gt;="&amp;$B10,jur[gap],"&lt;"&amp;$C10)</f>
        <v>20</v>
      </c>
      <c r="H10" s="109">
        <f>COUNTIFS(jur[jur],H$3,jur[gap],"&gt;="&amp;$B10,jur[gap],"&lt;"&amp;$C10)</f>
        <v>5</v>
      </c>
      <c r="I10" s="109">
        <f>COUNTIFS(jur[jur],I$3,jur[gap],"&gt;="&amp;$B10,jur[gap],"&lt;"&amp;$C10)</f>
        <v>150</v>
      </c>
      <c r="J10" s="109">
        <f>COUNTIFS(jur[jur],J$3,jur[gap],"&gt;="&amp;$B10,jur[gap],"&lt;"&amp;$C10)</f>
        <v>36</v>
      </c>
      <c r="K10" s="109">
        <f>COUNTIFS(jur[jur],K$3,jur[gap],"&gt;="&amp;$B10,jur[gap],"&lt;"&amp;$C10)</f>
        <v>106</v>
      </c>
      <c r="L10" s="109">
        <f>COUNTIFS(jur[jur],L$3,jur[gap],"&gt;="&amp;$B10,jur[gap],"&lt;"&amp;$C10)</f>
        <v>17</v>
      </c>
      <c r="M10" s="109">
        <f>COUNTIFS(jur[jur],M$3,jur[gap],"&gt;="&amp;$B10,jur[gap],"&lt;"&amp;$C10)</f>
        <v>57</v>
      </c>
      <c r="N10" s="109">
        <f>COUNTIFS(jur[jur],N$3,jur[gap],"&gt;="&amp;$B10,jur[gap],"&lt;"&amp;$C10)</f>
        <v>24</v>
      </c>
      <c r="O10" s="109">
        <f>COUNTIFS(jur[jur],O$3,jur[gap],"&gt;="&amp;$B10,jur[gap],"&lt;"&amp;$C10)</f>
        <v>134</v>
      </c>
      <c r="P10" s="109">
        <f>COUNTIFS(jur[jur],P$3,jur[gap],"&gt;="&amp;$B10,jur[gap],"&lt;"&amp;$C10)</f>
        <v>61</v>
      </c>
      <c r="Q10" s="109">
        <f>COUNTIFS(jur[jur],Q$3,jur[gap],"&gt;="&amp;$B10,jur[gap],"&lt;"&amp;$C10)</f>
        <v>1</v>
      </c>
      <c r="R10" s="109">
        <f>COUNTIFS(jur[jur],R$3,jur[gap],"&gt;="&amp;$B10,jur[gap],"&lt;"&amp;$C10)</f>
        <v>1175</v>
      </c>
      <c r="S10" s="109">
        <f>COUNTIFS(jur[jur],S$3,jur[gap],"&gt;="&amp;$B10,jur[gap],"&lt;"&amp;$C10)</f>
        <v>41</v>
      </c>
      <c r="T10" s="109">
        <f>COUNTIFS(jur[jur],T$3,jur[gap],"&gt;="&amp;$B10,jur[gap],"&lt;"&amp;$C10)</f>
        <v>56</v>
      </c>
      <c r="U10" s="109">
        <f>COUNTIFS(jur[jur],U$3,jur[gap],"&gt;="&amp;$B10,jur[gap],"&lt;"&amp;$C10)</f>
        <v>20</v>
      </c>
      <c r="V10" s="109">
        <f>COUNTIFS(jur[jur],V$3,jur[gap],"&gt;="&amp;$B10,jur[gap],"&lt;"&amp;$C10)</f>
        <v>27</v>
      </c>
      <c r="W10" s="109">
        <f>COUNTIFS(jur[jur],W$3,jur[gap],"&gt;="&amp;$B10,jur[gap],"&lt;"&amp;$C10)</f>
        <v>189</v>
      </c>
      <c r="X10" s="110">
        <f t="shared" si="1"/>
        <v>2251</v>
      </c>
      <c r="Y10" s="111">
        <f t="shared" si="2"/>
        <v>1</v>
      </c>
      <c r="Z10" s="112">
        <f t="shared" si="0"/>
        <v>1</v>
      </c>
      <c r="AA10" s="112">
        <f t="shared" si="0"/>
        <v>1</v>
      </c>
      <c r="AB10" s="112">
        <f t="shared" si="0"/>
        <v>1</v>
      </c>
      <c r="AC10" s="112">
        <f t="shared" si="0"/>
        <v>1</v>
      </c>
      <c r="AD10" s="112">
        <f t="shared" si="0"/>
        <v>1</v>
      </c>
      <c r="AE10" s="112">
        <f t="shared" si="0"/>
        <v>1</v>
      </c>
      <c r="AF10" s="112">
        <f t="shared" si="0"/>
        <v>1</v>
      </c>
      <c r="AG10" s="112">
        <f t="shared" si="0"/>
        <v>1</v>
      </c>
      <c r="AH10" s="112">
        <f t="shared" si="0"/>
        <v>1</v>
      </c>
      <c r="AI10" s="112">
        <f t="shared" si="0"/>
        <v>1</v>
      </c>
      <c r="AJ10" s="112">
        <f t="shared" si="0"/>
        <v>1</v>
      </c>
      <c r="AK10" s="112">
        <f t="shared" si="0"/>
        <v>1</v>
      </c>
      <c r="AL10" s="112">
        <f t="shared" si="0"/>
        <v>1</v>
      </c>
      <c r="AM10" s="112">
        <f t="shared" si="0"/>
        <v>1</v>
      </c>
      <c r="AN10" s="112">
        <f t="shared" si="0"/>
        <v>1</v>
      </c>
      <c r="AO10" s="112">
        <f t="shared" si="0"/>
        <v>1</v>
      </c>
      <c r="AP10" s="112">
        <f t="shared" si="0"/>
        <v>1</v>
      </c>
      <c r="AQ10" s="112">
        <f t="shared" si="0"/>
        <v>1</v>
      </c>
      <c r="AR10" s="113">
        <f t="shared" si="0"/>
        <v>1</v>
      </c>
    </row>
    <row r="11" spans="2:44">
      <c r="B11" s="81">
        <f>C11-10%</f>
        <v>-0.1</v>
      </c>
      <c r="C11" s="81">
        <v>0</v>
      </c>
      <c r="D11" s="114" t="s">
        <v>27</v>
      </c>
      <c r="E11" s="115">
        <f>COUNTIFS(jur[jur],E$3,jur[gap],"&gt;="&amp;$B11,jur[gap],"&lt;"&amp;$C11)</f>
        <v>0</v>
      </c>
      <c r="F11" s="115">
        <f>COUNTIFS(jur[jur],F$3,jur[gap],"&gt;="&amp;$B11,jur[gap],"&lt;"&amp;$C11)</f>
        <v>0</v>
      </c>
      <c r="G11" s="115">
        <f>COUNTIFS(jur[jur],G$3,jur[gap],"&gt;="&amp;$B11,jur[gap],"&lt;"&amp;$C11)</f>
        <v>0</v>
      </c>
      <c r="H11" s="115">
        <f>COUNTIFS(jur[jur],H$3,jur[gap],"&gt;="&amp;$B11,jur[gap],"&lt;"&amp;$C11)</f>
        <v>0</v>
      </c>
      <c r="I11" s="115">
        <f>COUNTIFS(jur[jur],I$3,jur[gap],"&gt;="&amp;$B11,jur[gap],"&lt;"&amp;$C11)</f>
        <v>0</v>
      </c>
      <c r="J11" s="115">
        <f>COUNTIFS(jur[jur],J$3,jur[gap],"&gt;="&amp;$B11,jur[gap],"&lt;"&amp;$C11)</f>
        <v>0</v>
      </c>
      <c r="K11" s="115">
        <f>COUNTIFS(jur[jur],K$3,jur[gap],"&gt;="&amp;$B11,jur[gap],"&lt;"&amp;$C11)</f>
        <v>0</v>
      </c>
      <c r="L11" s="115">
        <f>COUNTIFS(jur[jur],L$3,jur[gap],"&gt;="&amp;$B11,jur[gap],"&lt;"&amp;$C11)</f>
        <v>0</v>
      </c>
      <c r="M11" s="115">
        <f>COUNTIFS(jur[jur],M$3,jur[gap],"&gt;="&amp;$B11,jur[gap],"&lt;"&amp;$C11)</f>
        <v>0</v>
      </c>
      <c r="N11" s="115">
        <f>COUNTIFS(jur[jur],N$3,jur[gap],"&gt;="&amp;$B11,jur[gap],"&lt;"&amp;$C11)</f>
        <v>0</v>
      </c>
      <c r="O11" s="115">
        <f>COUNTIFS(jur[jur],O$3,jur[gap],"&gt;="&amp;$B11,jur[gap],"&lt;"&amp;$C11)</f>
        <v>0</v>
      </c>
      <c r="P11" s="115">
        <f>COUNTIFS(jur[jur],P$3,jur[gap],"&gt;="&amp;$B11,jur[gap],"&lt;"&amp;$C11)</f>
        <v>0</v>
      </c>
      <c r="Q11" s="115">
        <f>COUNTIFS(jur[jur],Q$3,jur[gap],"&gt;="&amp;$B11,jur[gap],"&lt;"&amp;$C11)</f>
        <v>0</v>
      </c>
      <c r="R11" s="115">
        <f>COUNTIFS(jur[jur],R$3,jur[gap],"&gt;="&amp;$B11,jur[gap],"&lt;"&amp;$C11)</f>
        <v>0</v>
      </c>
      <c r="S11" s="115">
        <f>COUNTIFS(jur[jur],S$3,jur[gap],"&gt;="&amp;$B11,jur[gap],"&lt;"&amp;$C11)</f>
        <v>0</v>
      </c>
      <c r="T11" s="115">
        <f>COUNTIFS(jur[jur],T$3,jur[gap],"&gt;="&amp;$B11,jur[gap],"&lt;"&amp;$C11)</f>
        <v>0</v>
      </c>
      <c r="U11" s="115">
        <f>COUNTIFS(jur[jur],U$3,jur[gap],"&gt;="&amp;$B11,jur[gap],"&lt;"&amp;$C11)</f>
        <v>0</v>
      </c>
      <c r="V11" s="115">
        <f>COUNTIFS(jur[jur],V$3,jur[gap],"&gt;="&amp;$B11,jur[gap],"&lt;"&amp;$C11)</f>
        <v>0</v>
      </c>
      <c r="W11" s="115">
        <f>COUNTIFS(jur[jur],W$3,jur[gap],"&gt;="&amp;$B11,jur[gap],"&lt;"&amp;$C11)</f>
        <v>0</v>
      </c>
      <c r="X11" s="116">
        <f t="shared" si="1"/>
        <v>0</v>
      </c>
      <c r="Y11" s="117">
        <f t="shared" si="2"/>
        <v>0</v>
      </c>
      <c r="Z11" s="118">
        <f t="shared" si="0"/>
        <v>0</v>
      </c>
      <c r="AA11" s="118">
        <f t="shared" si="0"/>
        <v>0</v>
      </c>
      <c r="AB11" s="118">
        <f t="shared" si="0"/>
        <v>0</v>
      </c>
      <c r="AC11" s="118">
        <f t="shared" si="0"/>
        <v>0</v>
      </c>
      <c r="AD11" s="118">
        <f t="shared" si="0"/>
        <v>0</v>
      </c>
      <c r="AE11" s="118">
        <f t="shared" si="0"/>
        <v>0</v>
      </c>
      <c r="AF11" s="118">
        <f t="shared" si="0"/>
        <v>0</v>
      </c>
      <c r="AG11" s="118">
        <f t="shared" si="0"/>
        <v>0</v>
      </c>
      <c r="AH11" s="118">
        <f t="shared" si="0"/>
        <v>0</v>
      </c>
      <c r="AI11" s="118">
        <f t="shared" si="0"/>
        <v>0</v>
      </c>
      <c r="AJ11" s="118">
        <f t="shared" si="0"/>
        <v>0</v>
      </c>
      <c r="AK11" s="118">
        <f t="shared" si="0"/>
        <v>0</v>
      </c>
      <c r="AL11" s="118">
        <f t="shared" si="0"/>
        <v>0</v>
      </c>
      <c r="AM11" s="118">
        <f t="shared" si="0"/>
        <v>0</v>
      </c>
      <c r="AN11" s="118">
        <f t="shared" si="0"/>
        <v>0</v>
      </c>
      <c r="AO11" s="118">
        <f t="shared" si="0"/>
        <v>0</v>
      </c>
      <c r="AP11" s="118">
        <f t="shared" si="0"/>
        <v>0</v>
      </c>
      <c r="AQ11" s="118">
        <f t="shared" si="0"/>
        <v>0</v>
      </c>
      <c r="AR11" s="119">
        <f t="shared" si="0"/>
        <v>0</v>
      </c>
    </row>
    <row r="12" spans="2:44">
      <c r="B12" s="81">
        <f>C12-10%</f>
        <v>-0.2</v>
      </c>
      <c r="C12" s="81">
        <f>B11</f>
        <v>-0.1</v>
      </c>
      <c r="D12" s="120" t="s">
        <v>28</v>
      </c>
      <c r="E12" s="121">
        <f>COUNTIFS(jur[jur],E$3,jur[gap],"&gt;="&amp;$B12,jur[gap],"&lt;"&amp;$C12)</f>
        <v>0</v>
      </c>
      <c r="F12" s="121">
        <f>COUNTIFS(jur[jur],F$3,jur[gap],"&gt;="&amp;$B12,jur[gap],"&lt;"&amp;$C12)</f>
        <v>0</v>
      </c>
      <c r="G12" s="121">
        <f>COUNTIFS(jur[jur],G$3,jur[gap],"&gt;="&amp;$B12,jur[gap],"&lt;"&amp;$C12)</f>
        <v>0</v>
      </c>
      <c r="H12" s="121">
        <f>COUNTIFS(jur[jur],H$3,jur[gap],"&gt;="&amp;$B12,jur[gap],"&lt;"&amp;$C12)</f>
        <v>0</v>
      </c>
      <c r="I12" s="121">
        <f>COUNTIFS(jur[jur],I$3,jur[gap],"&gt;="&amp;$B12,jur[gap],"&lt;"&amp;$C12)</f>
        <v>0</v>
      </c>
      <c r="J12" s="121">
        <f>COUNTIFS(jur[jur],J$3,jur[gap],"&gt;="&amp;$B12,jur[gap],"&lt;"&amp;$C12)</f>
        <v>0</v>
      </c>
      <c r="K12" s="121">
        <f>COUNTIFS(jur[jur],K$3,jur[gap],"&gt;="&amp;$B12,jur[gap],"&lt;"&amp;$C12)</f>
        <v>0</v>
      </c>
      <c r="L12" s="121">
        <f>COUNTIFS(jur[jur],L$3,jur[gap],"&gt;="&amp;$B12,jur[gap],"&lt;"&amp;$C12)</f>
        <v>0</v>
      </c>
      <c r="M12" s="121">
        <f>COUNTIFS(jur[jur],M$3,jur[gap],"&gt;="&amp;$B12,jur[gap],"&lt;"&amp;$C12)</f>
        <v>0</v>
      </c>
      <c r="N12" s="121">
        <f>COUNTIFS(jur[jur],N$3,jur[gap],"&gt;="&amp;$B12,jur[gap],"&lt;"&amp;$C12)</f>
        <v>0</v>
      </c>
      <c r="O12" s="121">
        <f>COUNTIFS(jur[jur],O$3,jur[gap],"&gt;="&amp;$B12,jur[gap],"&lt;"&amp;$C12)</f>
        <v>0</v>
      </c>
      <c r="P12" s="121">
        <f>COUNTIFS(jur[jur],P$3,jur[gap],"&gt;="&amp;$B12,jur[gap],"&lt;"&amp;$C12)</f>
        <v>0</v>
      </c>
      <c r="Q12" s="121">
        <f>COUNTIFS(jur[jur],Q$3,jur[gap],"&gt;="&amp;$B12,jur[gap],"&lt;"&amp;$C12)</f>
        <v>0</v>
      </c>
      <c r="R12" s="121">
        <f>COUNTIFS(jur[jur],R$3,jur[gap],"&gt;="&amp;$B12,jur[gap],"&lt;"&amp;$C12)</f>
        <v>0</v>
      </c>
      <c r="S12" s="121">
        <f>COUNTIFS(jur[jur],S$3,jur[gap],"&gt;="&amp;$B12,jur[gap],"&lt;"&amp;$C12)</f>
        <v>0</v>
      </c>
      <c r="T12" s="121">
        <f>COUNTIFS(jur[jur],T$3,jur[gap],"&gt;="&amp;$B12,jur[gap],"&lt;"&amp;$C12)</f>
        <v>0</v>
      </c>
      <c r="U12" s="121">
        <f>COUNTIFS(jur[jur],U$3,jur[gap],"&gt;="&amp;$B12,jur[gap],"&lt;"&amp;$C12)</f>
        <v>0</v>
      </c>
      <c r="V12" s="121">
        <f>COUNTIFS(jur[jur],V$3,jur[gap],"&gt;="&amp;$B12,jur[gap],"&lt;"&amp;$C12)</f>
        <v>0</v>
      </c>
      <c r="W12" s="121">
        <f>COUNTIFS(jur[jur],W$3,jur[gap],"&gt;="&amp;$B12,jur[gap],"&lt;"&amp;$C12)</f>
        <v>0</v>
      </c>
      <c r="X12" s="122">
        <f t="shared" si="1"/>
        <v>0</v>
      </c>
      <c r="Y12" s="123">
        <f t="shared" si="2"/>
        <v>0</v>
      </c>
      <c r="Z12" s="124">
        <f t="shared" si="0"/>
        <v>0</v>
      </c>
      <c r="AA12" s="124">
        <f t="shared" si="0"/>
        <v>0</v>
      </c>
      <c r="AB12" s="124">
        <f t="shared" si="0"/>
        <v>0</v>
      </c>
      <c r="AC12" s="124">
        <f t="shared" si="0"/>
        <v>0</v>
      </c>
      <c r="AD12" s="124">
        <f t="shared" si="0"/>
        <v>0</v>
      </c>
      <c r="AE12" s="124">
        <f t="shared" si="0"/>
        <v>0</v>
      </c>
      <c r="AF12" s="124">
        <f t="shared" si="0"/>
        <v>0</v>
      </c>
      <c r="AG12" s="124">
        <f t="shared" si="0"/>
        <v>0</v>
      </c>
      <c r="AH12" s="124">
        <f t="shared" si="0"/>
        <v>0</v>
      </c>
      <c r="AI12" s="124">
        <f t="shared" si="0"/>
        <v>0</v>
      </c>
      <c r="AJ12" s="124">
        <f t="shared" si="0"/>
        <v>0</v>
      </c>
      <c r="AK12" s="124">
        <f t="shared" si="0"/>
        <v>0</v>
      </c>
      <c r="AL12" s="124">
        <f t="shared" si="0"/>
        <v>0</v>
      </c>
      <c r="AM12" s="124">
        <f t="shared" si="0"/>
        <v>0</v>
      </c>
      <c r="AN12" s="124">
        <f t="shared" si="0"/>
        <v>0</v>
      </c>
      <c r="AO12" s="124">
        <f t="shared" si="0"/>
        <v>0</v>
      </c>
      <c r="AP12" s="124">
        <f t="shared" si="0"/>
        <v>0</v>
      </c>
      <c r="AQ12" s="124">
        <f t="shared" si="0"/>
        <v>0</v>
      </c>
      <c r="AR12" s="125">
        <f t="shared" si="0"/>
        <v>0</v>
      </c>
    </row>
    <row r="13" spans="2:44">
      <c r="B13" s="81">
        <f t="shared" ref="B13" si="3">C13-10%</f>
        <v>-0.30000000000000004</v>
      </c>
      <c r="C13" s="81">
        <f t="shared" ref="C13:C15" si="4">B12</f>
        <v>-0.2</v>
      </c>
      <c r="D13" s="120" t="s">
        <v>29</v>
      </c>
      <c r="E13" s="121">
        <f>COUNTIFS(jur[jur],E$3,jur[gap],"&gt;="&amp;$B13,jur[gap],"&lt;"&amp;$C13)</f>
        <v>0</v>
      </c>
      <c r="F13" s="121">
        <f>COUNTIFS(jur[jur],F$3,jur[gap],"&gt;="&amp;$B13,jur[gap],"&lt;"&amp;$C13)</f>
        <v>0</v>
      </c>
      <c r="G13" s="121">
        <f>COUNTIFS(jur[jur],G$3,jur[gap],"&gt;="&amp;$B13,jur[gap],"&lt;"&amp;$C13)</f>
        <v>0</v>
      </c>
      <c r="H13" s="121">
        <f>COUNTIFS(jur[jur],H$3,jur[gap],"&gt;="&amp;$B13,jur[gap],"&lt;"&amp;$C13)</f>
        <v>0</v>
      </c>
      <c r="I13" s="121">
        <f>COUNTIFS(jur[jur],I$3,jur[gap],"&gt;="&amp;$B13,jur[gap],"&lt;"&amp;$C13)</f>
        <v>0</v>
      </c>
      <c r="J13" s="121">
        <f>COUNTIFS(jur[jur],J$3,jur[gap],"&gt;="&amp;$B13,jur[gap],"&lt;"&amp;$C13)</f>
        <v>0</v>
      </c>
      <c r="K13" s="121">
        <f>COUNTIFS(jur[jur],K$3,jur[gap],"&gt;="&amp;$B13,jur[gap],"&lt;"&amp;$C13)</f>
        <v>0</v>
      </c>
      <c r="L13" s="121">
        <f>COUNTIFS(jur[jur],L$3,jur[gap],"&gt;="&amp;$B13,jur[gap],"&lt;"&amp;$C13)</f>
        <v>0</v>
      </c>
      <c r="M13" s="121">
        <f>COUNTIFS(jur[jur],M$3,jur[gap],"&gt;="&amp;$B13,jur[gap],"&lt;"&amp;$C13)</f>
        <v>0</v>
      </c>
      <c r="N13" s="121">
        <f>COUNTIFS(jur[jur],N$3,jur[gap],"&gt;="&amp;$B13,jur[gap],"&lt;"&amp;$C13)</f>
        <v>0</v>
      </c>
      <c r="O13" s="121">
        <f>COUNTIFS(jur[jur],O$3,jur[gap],"&gt;="&amp;$B13,jur[gap],"&lt;"&amp;$C13)</f>
        <v>0</v>
      </c>
      <c r="P13" s="121">
        <f>COUNTIFS(jur[jur],P$3,jur[gap],"&gt;="&amp;$B13,jur[gap],"&lt;"&amp;$C13)</f>
        <v>0</v>
      </c>
      <c r="Q13" s="121">
        <f>COUNTIFS(jur[jur],Q$3,jur[gap],"&gt;="&amp;$B13,jur[gap],"&lt;"&amp;$C13)</f>
        <v>0</v>
      </c>
      <c r="R13" s="121">
        <f>COUNTIFS(jur[jur],R$3,jur[gap],"&gt;="&amp;$B13,jur[gap],"&lt;"&amp;$C13)</f>
        <v>0</v>
      </c>
      <c r="S13" s="121">
        <f>COUNTIFS(jur[jur],S$3,jur[gap],"&gt;="&amp;$B13,jur[gap],"&lt;"&amp;$C13)</f>
        <v>0</v>
      </c>
      <c r="T13" s="121">
        <f>COUNTIFS(jur[jur],T$3,jur[gap],"&gt;="&amp;$B13,jur[gap],"&lt;"&amp;$C13)</f>
        <v>0</v>
      </c>
      <c r="U13" s="121">
        <f>COUNTIFS(jur[jur],U$3,jur[gap],"&gt;="&amp;$B13,jur[gap],"&lt;"&amp;$C13)</f>
        <v>0</v>
      </c>
      <c r="V13" s="121">
        <f>COUNTIFS(jur[jur],V$3,jur[gap],"&gt;="&amp;$B13,jur[gap],"&lt;"&amp;$C13)</f>
        <v>0</v>
      </c>
      <c r="W13" s="121">
        <f>COUNTIFS(jur[jur],W$3,jur[gap],"&gt;="&amp;$B13,jur[gap],"&lt;"&amp;$C13)</f>
        <v>0</v>
      </c>
      <c r="X13" s="122">
        <f t="shared" si="1"/>
        <v>0</v>
      </c>
      <c r="Y13" s="123">
        <f t="shared" si="2"/>
        <v>0</v>
      </c>
      <c r="Z13" s="124">
        <f t="shared" si="0"/>
        <v>0</v>
      </c>
      <c r="AA13" s="124">
        <f t="shared" si="0"/>
        <v>0</v>
      </c>
      <c r="AB13" s="124">
        <f t="shared" si="0"/>
        <v>0</v>
      </c>
      <c r="AC13" s="124">
        <f t="shared" si="0"/>
        <v>0</v>
      </c>
      <c r="AD13" s="124">
        <f t="shared" si="0"/>
        <v>0</v>
      </c>
      <c r="AE13" s="124">
        <f t="shared" si="0"/>
        <v>0</v>
      </c>
      <c r="AF13" s="124">
        <f t="shared" si="0"/>
        <v>0</v>
      </c>
      <c r="AG13" s="124">
        <f t="shared" si="0"/>
        <v>0</v>
      </c>
      <c r="AH13" s="124">
        <f t="shared" si="0"/>
        <v>0</v>
      </c>
      <c r="AI13" s="124">
        <f t="shared" si="0"/>
        <v>0</v>
      </c>
      <c r="AJ13" s="124">
        <f t="shared" si="0"/>
        <v>0</v>
      </c>
      <c r="AK13" s="124">
        <f t="shared" si="0"/>
        <v>0</v>
      </c>
      <c r="AL13" s="124">
        <f t="shared" si="0"/>
        <v>0</v>
      </c>
      <c r="AM13" s="124">
        <f t="shared" si="0"/>
        <v>0</v>
      </c>
      <c r="AN13" s="124">
        <f t="shared" si="0"/>
        <v>0</v>
      </c>
      <c r="AO13" s="124">
        <f t="shared" si="0"/>
        <v>0</v>
      </c>
      <c r="AP13" s="124">
        <f t="shared" si="0"/>
        <v>0</v>
      </c>
      <c r="AQ13" s="124">
        <f t="shared" si="0"/>
        <v>0</v>
      </c>
      <c r="AR13" s="125">
        <f t="shared" si="0"/>
        <v>0</v>
      </c>
    </row>
    <row r="14" spans="2:44">
      <c r="B14" s="81">
        <f>C14-20%</f>
        <v>-0.5</v>
      </c>
      <c r="C14" s="81">
        <f t="shared" si="4"/>
        <v>-0.30000000000000004</v>
      </c>
      <c r="D14" s="126" t="s">
        <v>30</v>
      </c>
      <c r="E14" s="127">
        <f>COUNTIFS(jur[jur],E$3,jur[gap],"&gt;="&amp;$B14,jur[gap],"&lt;"&amp;$C14)</f>
        <v>0</v>
      </c>
      <c r="F14" s="127">
        <f>COUNTIFS(jur[jur],F$3,jur[gap],"&gt;="&amp;$B14,jur[gap],"&lt;"&amp;$C14)</f>
        <v>0</v>
      </c>
      <c r="G14" s="127">
        <f>COUNTIFS(jur[jur],G$3,jur[gap],"&gt;="&amp;$B14,jur[gap],"&lt;"&amp;$C14)</f>
        <v>0</v>
      </c>
      <c r="H14" s="127">
        <f>COUNTIFS(jur[jur],H$3,jur[gap],"&gt;="&amp;$B14,jur[gap],"&lt;"&amp;$C14)</f>
        <v>0</v>
      </c>
      <c r="I14" s="127">
        <f>COUNTIFS(jur[jur],I$3,jur[gap],"&gt;="&amp;$B14,jur[gap],"&lt;"&amp;$C14)</f>
        <v>0</v>
      </c>
      <c r="J14" s="127">
        <f>COUNTIFS(jur[jur],J$3,jur[gap],"&gt;="&amp;$B14,jur[gap],"&lt;"&amp;$C14)</f>
        <v>0</v>
      </c>
      <c r="K14" s="127">
        <f>COUNTIFS(jur[jur],K$3,jur[gap],"&gt;="&amp;$B14,jur[gap],"&lt;"&amp;$C14)</f>
        <v>0</v>
      </c>
      <c r="L14" s="127">
        <f>COUNTIFS(jur[jur],L$3,jur[gap],"&gt;="&amp;$B14,jur[gap],"&lt;"&amp;$C14)</f>
        <v>0</v>
      </c>
      <c r="M14" s="127">
        <f>COUNTIFS(jur[jur],M$3,jur[gap],"&gt;="&amp;$B14,jur[gap],"&lt;"&amp;$C14)</f>
        <v>0</v>
      </c>
      <c r="N14" s="127">
        <f>COUNTIFS(jur[jur],N$3,jur[gap],"&gt;="&amp;$B14,jur[gap],"&lt;"&amp;$C14)</f>
        <v>0</v>
      </c>
      <c r="O14" s="127">
        <f>COUNTIFS(jur[jur],O$3,jur[gap],"&gt;="&amp;$B14,jur[gap],"&lt;"&amp;$C14)</f>
        <v>0</v>
      </c>
      <c r="P14" s="127">
        <f>COUNTIFS(jur[jur],P$3,jur[gap],"&gt;="&amp;$B14,jur[gap],"&lt;"&amp;$C14)</f>
        <v>0</v>
      </c>
      <c r="Q14" s="127">
        <f>COUNTIFS(jur[jur],Q$3,jur[gap],"&gt;="&amp;$B14,jur[gap],"&lt;"&amp;$C14)</f>
        <v>0</v>
      </c>
      <c r="R14" s="127">
        <f>COUNTIFS(jur[jur],R$3,jur[gap],"&gt;="&amp;$B14,jur[gap],"&lt;"&amp;$C14)</f>
        <v>0</v>
      </c>
      <c r="S14" s="127">
        <f>COUNTIFS(jur[jur],S$3,jur[gap],"&gt;="&amp;$B14,jur[gap],"&lt;"&amp;$C14)</f>
        <v>0</v>
      </c>
      <c r="T14" s="127">
        <f>COUNTIFS(jur[jur],T$3,jur[gap],"&gt;="&amp;$B14,jur[gap],"&lt;"&amp;$C14)</f>
        <v>0</v>
      </c>
      <c r="U14" s="127">
        <f>COUNTIFS(jur[jur],U$3,jur[gap],"&gt;="&amp;$B14,jur[gap],"&lt;"&amp;$C14)</f>
        <v>0</v>
      </c>
      <c r="V14" s="127">
        <f>COUNTIFS(jur[jur],V$3,jur[gap],"&gt;="&amp;$B14,jur[gap],"&lt;"&amp;$C14)</f>
        <v>0</v>
      </c>
      <c r="W14" s="127">
        <f>COUNTIFS(jur[jur],W$3,jur[gap],"&gt;="&amp;$B14,jur[gap],"&lt;"&amp;$C14)</f>
        <v>0</v>
      </c>
      <c r="X14" s="128">
        <f t="shared" si="1"/>
        <v>0</v>
      </c>
      <c r="Y14" s="129">
        <f t="shared" si="2"/>
        <v>0</v>
      </c>
      <c r="Z14" s="130">
        <f t="shared" si="0"/>
        <v>0</v>
      </c>
      <c r="AA14" s="130">
        <f t="shared" si="0"/>
        <v>0</v>
      </c>
      <c r="AB14" s="130">
        <f t="shared" si="0"/>
        <v>0</v>
      </c>
      <c r="AC14" s="130">
        <f t="shared" si="0"/>
        <v>0</v>
      </c>
      <c r="AD14" s="130">
        <f t="shared" si="0"/>
        <v>0</v>
      </c>
      <c r="AE14" s="130">
        <f t="shared" si="0"/>
        <v>0</v>
      </c>
      <c r="AF14" s="130">
        <f t="shared" si="0"/>
        <v>0</v>
      </c>
      <c r="AG14" s="130">
        <f t="shared" si="0"/>
        <v>0</v>
      </c>
      <c r="AH14" s="130">
        <f t="shared" si="0"/>
        <v>0</v>
      </c>
      <c r="AI14" s="130">
        <f t="shared" si="0"/>
        <v>0</v>
      </c>
      <c r="AJ14" s="130">
        <f t="shared" si="0"/>
        <v>0</v>
      </c>
      <c r="AK14" s="130">
        <f t="shared" si="0"/>
        <v>0</v>
      </c>
      <c r="AL14" s="130">
        <f t="shared" si="0"/>
        <v>0</v>
      </c>
      <c r="AM14" s="130">
        <f t="shared" si="0"/>
        <v>0</v>
      </c>
      <c r="AN14" s="130">
        <f t="shared" si="0"/>
        <v>0</v>
      </c>
      <c r="AO14" s="130">
        <f t="shared" si="0"/>
        <v>0</v>
      </c>
      <c r="AP14" s="130">
        <f t="shared" si="0"/>
        <v>0</v>
      </c>
      <c r="AQ14" s="130">
        <f t="shared" si="0"/>
        <v>0</v>
      </c>
      <c r="AR14" s="131">
        <f t="shared" si="0"/>
        <v>0</v>
      </c>
    </row>
    <row r="15" spans="2:44">
      <c r="B15" s="81">
        <f>MIN(volume[gap])</f>
        <v>0</v>
      </c>
      <c r="C15" s="81">
        <f t="shared" si="4"/>
        <v>-0.5</v>
      </c>
      <c r="D15" s="126" t="s">
        <v>31</v>
      </c>
      <c r="E15" s="127">
        <f>COUNTIFS(jur[jur],E$3,jur[gap],"&gt;="&amp;$B15,jur[gap],"&lt;="&amp;$C15)</f>
        <v>0</v>
      </c>
      <c r="F15" s="127">
        <f>COUNTIFS(jur[jur],F$3,jur[gap],"&gt;="&amp;$B15,jur[gap],"&lt;="&amp;$C15)</f>
        <v>0</v>
      </c>
      <c r="G15" s="127">
        <f>COUNTIFS(jur[jur],G$3,jur[gap],"&gt;="&amp;$B15,jur[gap],"&lt;="&amp;$C15)</f>
        <v>0</v>
      </c>
      <c r="H15" s="127">
        <f>COUNTIFS(jur[jur],H$3,jur[gap],"&gt;="&amp;$B15,jur[gap],"&lt;="&amp;$C15)</f>
        <v>0</v>
      </c>
      <c r="I15" s="127">
        <f>COUNTIFS(jur[jur],I$3,jur[gap],"&gt;="&amp;$B15,jur[gap],"&lt;="&amp;$C15)</f>
        <v>0</v>
      </c>
      <c r="J15" s="127">
        <f>COUNTIFS(jur[jur],J$3,jur[gap],"&gt;="&amp;$B15,jur[gap],"&lt;="&amp;$C15)</f>
        <v>0</v>
      </c>
      <c r="K15" s="127">
        <f>COUNTIFS(jur[jur],K$3,jur[gap],"&gt;="&amp;$B15,jur[gap],"&lt;="&amp;$C15)</f>
        <v>0</v>
      </c>
      <c r="L15" s="127">
        <f>COUNTIFS(jur[jur],L$3,jur[gap],"&gt;="&amp;$B15,jur[gap],"&lt;="&amp;$C15)</f>
        <v>0</v>
      </c>
      <c r="M15" s="127">
        <f>COUNTIFS(jur[jur],M$3,jur[gap],"&gt;="&amp;$B15,jur[gap],"&lt;="&amp;$C15)</f>
        <v>0</v>
      </c>
      <c r="N15" s="127">
        <f>COUNTIFS(jur[jur],N$3,jur[gap],"&gt;="&amp;$B15,jur[gap],"&lt;="&amp;$C15)</f>
        <v>0</v>
      </c>
      <c r="O15" s="127">
        <f>COUNTIFS(jur[jur],O$3,jur[gap],"&gt;="&amp;$B15,jur[gap],"&lt;="&amp;$C15)</f>
        <v>0</v>
      </c>
      <c r="P15" s="127">
        <f>COUNTIFS(jur[jur],P$3,jur[gap],"&gt;="&amp;$B15,jur[gap],"&lt;="&amp;$C15)</f>
        <v>0</v>
      </c>
      <c r="Q15" s="127">
        <f>COUNTIFS(jur[jur],Q$3,jur[gap],"&gt;="&amp;$B15,jur[gap],"&lt;="&amp;$C15)</f>
        <v>0</v>
      </c>
      <c r="R15" s="127">
        <f>COUNTIFS(jur[jur],R$3,jur[gap],"&gt;="&amp;$B15,jur[gap],"&lt;="&amp;$C15)</f>
        <v>0</v>
      </c>
      <c r="S15" s="127">
        <f>COUNTIFS(jur[jur],S$3,jur[gap],"&gt;="&amp;$B15,jur[gap],"&lt;="&amp;$C15)</f>
        <v>0</v>
      </c>
      <c r="T15" s="127">
        <f>COUNTIFS(jur[jur],T$3,jur[gap],"&gt;="&amp;$B15,jur[gap],"&lt;="&amp;$C15)</f>
        <v>0</v>
      </c>
      <c r="U15" s="127">
        <f>COUNTIFS(jur[jur],U$3,jur[gap],"&gt;="&amp;$B15,jur[gap],"&lt;="&amp;$C15)</f>
        <v>0</v>
      </c>
      <c r="V15" s="127">
        <f>COUNTIFS(jur[jur],V$3,jur[gap],"&gt;="&amp;$B15,jur[gap],"&lt;="&amp;$C15)</f>
        <v>0</v>
      </c>
      <c r="W15" s="127">
        <f>COUNTIFS(jur[jur],W$3,jur[gap],"&gt;="&amp;$B15,jur[gap],"&lt;="&amp;$C15)</f>
        <v>0</v>
      </c>
      <c r="X15" s="128">
        <f t="shared" si="1"/>
        <v>0</v>
      </c>
      <c r="Y15" s="129">
        <f t="shared" si="2"/>
        <v>0</v>
      </c>
      <c r="Z15" s="130">
        <f t="shared" si="0"/>
        <v>0</v>
      </c>
      <c r="AA15" s="130">
        <f t="shared" si="0"/>
        <v>0</v>
      </c>
      <c r="AB15" s="130">
        <f t="shared" si="0"/>
        <v>0</v>
      </c>
      <c r="AC15" s="130">
        <f t="shared" si="0"/>
        <v>0</v>
      </c>
      <c r="AD15" s="130">
        <f t="shared" si="0"/>
        <v>0</v>
      </c>
      <c r="AE15" s="130">
        <f t="shared" si="0"/>
        <v>0</v>
      </c>
      <c r="AF15" s="130">
        <f t="shared" si="0"/>
        <v>0</v>
      </c>
      <c r="AG15" s="130">
        <f t="shared" si="0"/>
        <v>0</v>
      </c>
      <c r="AH15" s="130">
        <f t="shared" si="0"/>
        <v>0</v>
      </c>
      <c r="AI15" s="130">
        <f t="shared" si="0"/>
        <v>0</v>
      </c>
      <c r="AJ15" s="130">
        <f t="shared" si="0"/>
        <v>0</v>
      </c>
      <c r="AK15" s="130">
        <f t="shared" si="0"/>
        <v>0</v>
      </c>
      <c r="AL15" s="130">
        <f t="shared" si="0"/>
        <v>0</v>
      </c>
      <c r="AM15" s="130">
        <f t="shared" si="0"/>
        <v>0</v>
      </c>
      <c r="AN15" s="130">
        <f t="shared" si="0"/>
        <v>0</v>
      </c>
      <c r="AO15" s="130">
        <f t="shared" si="0"/>
        <v>0</v>
      </c>
      <c r="AP15" s="130">
        <f t="shared" si="0"/>
        <v>0</v>
      </c>
      <c r="AQ15" s="130">
        <f t="shared" si="0"/>
        <v>0</v>
      </c>
      <c r="AR15" s="131">
        <f t="shared" si="0"/>
        <v>0</v>
      </c>
    </row>
    <row r="16" spans="2:44">
      <c r="D16" s="132" t="s">
        <v>32</v>
      </c>
      <c r="E16" s="133">
        <f>E10+E11</f>
        <v>66</v>
      </c>
      <c r="F16" s="133">
        <f t="shared" ref="F16:W16" si="5">F10+F11</f>
        <v>66</v>
      </c>
      <c r="G16" s="133">
        <f t="shared" si="5"/>
        <v>20</v>
      </c>
      <c r="H16" s="133">
        <f t="shared" si="5"/>
        <v>5</v>
      </c>
      <c r="I16" s="133">
        <f t="shared" si="5"/>
        <v>150</v>
      </c>
      <c r="J16" s="133">
        <f t="shared" si="5"/>
        <v>36</v>
      </c>
      <c r="K16" s="133">
        <f t="shared" si="5"/>
        <v>106</v>
      </c>
      <c r="L16" s="133">
        <f t="shared" si="5"/>
        <v>17</v>
      </c>
      <c r="M16" s="133">
        <f t="shared" si="5"/>
        <v>57</v>
      </c>
      <c r="N16" s="133">
        <f t="shared" si="5"/>
        <v>24</v>
      </c>
      <c r="O16" s="133">
        <f t="shared" si="5"/>
        <v>134</v>
      </c>
      <c r="P16" s="133">
        <f t="shared" si="5"/>
        <v>61</v>
      </c>
      <c r="Q16" s="133">
        <f t="shared" si="5"/>
        <v>1</v>
      </c>
      <c r="R16" s="133">
        <f t="shared" si="5"/>
        <v>1175</v>
      </c>
      <c r="S16" s="134">
        <f t="shared" si="5"/>
        <v>41</v>
      </c>
      <c r="T16" s="134">
        <f t="shared" si="5"/>
        <v>56</v>
      </c>
      <c r="U16" s="134">
        <f t="shared" si="5"/>
        <v>20</v>
      </c>
      <c r="V16" s="134">
        <f t="shared" si="5"/>
        <v>27</v>
      </c>
      <c r="W16" s="134">
        <f t="shared" si="5"/>
        <v>189</v>
      </c>
      <c r="X16" s="134">
        <f>SUM(E16:W16)</f>
        <v>2251</v>
      </c>
      <c r="Y16" s="135">
        <f t="shared" si="2"/>
        <v>1</v>
      </c>
      <c r="Z16" s="136">
        <f t="shared" si="0"/>
        <v>1</v>
      </c>
      <c r="AA16" s="136">
        <f t="shared" si="0"/>
        <v>1</v>
      </c>
      <c r="AB16" s="136">
        <f t="shared" si="0"/>
        <v>1</v>
      </c>
      <c r="AC16" s="136">
        <f t="shared" si="0"/>
        <v>1</v>
      </c>
      <c r="AD16" s="136">
        <f t="shared" si="0"/>
        <v>1</v>
      </c>
      <c r="AE16" s="136">
        <f t="shared" si="0"/>
        <v>1</v>
      </c>
      <c r="AF16" s="136">
        <f t="shared" si="0"/>
        <v>1</v>
      </c>
      <c r="AG16" s="136">
        <f t="shared" si="0"/>
        <v>1</v>
      </c>
      <c r="AH16" s="136">
        <f t="shared" si="0"/>
        <v>1</v>
      </c>
      <c r="AI16" s="136">
        <f t="shared" si="0"/>
        <v>1</v>
      </c>
      <c r="AJ16" s="136">
        <f t="shared" si="0"/>
        <v>1</v>
      </c>
      <c r="AK16" s="136">
        <f t="shared" si="0"/>
        <v>1</v>
      </c>
      <c r="AL16" s="136">
        <f t="shared" si="0"/>
        <v>1</v>
      </c>
      <c r="AM16" s="137">
        <f t="shared" si="0"/>
        <v>1</v>
      </c>
      <c r="AN16" s="137">
        <f t="shared" si="0"/>
        <v>1</v>
      </c>
      <c r="AO16" s="137">
        <f t="shared" si="0"/>
        <v>1</v>
      </c>
      <c r="AP16" s="137">
        <f t="shared" si="0"/>
        <v>1</v>
      </c>
      <c r="AQ16" s="137">
        <f t="shared" si="0"/>
        <v>1</v>
      </c>
      <c r="AR16" s="138">
        <f t="shared" si="0"/>
        <v>1</v>
      </c>
    </row>
    <row r="17" spans="4:44">
      <c r="D17" s="139" t="s">
        <v>33</v>
      </c>
      <c r="E17" s="140">
        <f>SUM(E9:E12)</f>
        <v>66</v>
      </c>
      <c r="F17" s="140">
        <f t="shared" ref="F17:W17" si="6">SUM(F9:F12)</f>
        <v>66</v>
      </c>
      <c r="G17" s="140">
        <f t="shared" si="6"/>
        <v>20</v>
      </c>
      <c r="H17" s="140">
        <f t="shared" si="6"/>
        <v>5</v>
      </c>
      <c r="I17" s="140">
        <f t="shared" si="6"/>
        <v>150</v>
      </c>
      <c r="J17" s="140">
        <f t="shared" si="6"/>
        <v>36</v>
      </c>
      <c r="K17" s="140">
        <f t="shared" si="6"/>
        <v>106</v>
      </c>
      <c r="L17" s="140">
        <f t="shared" si="6"/>
        <v>17</v>
      </c>
      <c r="M17" s="140">
        <f t="shared" si="6"/>
        <v>57</v>
      </c>
      <c r="N17" s="140">
        <f t="shared" si="6"/>
        <v>24</v>
      </c>
      <c r="O17" s="140">
        <f t="shared" si="6"/>
        <v>134</v>
      </c>
      <c r="P17" s="140">
        <f t="shared" si="6"/>
        <v>61</v>
      </c>
      <c r="Q17" s="140">
        <f t="shared" si="6"/>
        <v>1</v>
      </c>
      <c r="R17" s="140">
        <f t="shared" si="6"/>
        <v>1175</v>
      </c>
      <c r="S17" s="141">
        <f t="shared" si="6"/>
        <v>41</v>
      </c>
      <c r="T17" s="141">
        <f t="shared" si="6"/>
        <v>56</v>
      </c>
      <c r="U17" s="141">
        <f t="shared" si="6"/>
        <v>20</v>
      </c>
      <c r="V17" s="141">
        <f t="shared" si="6"/>
        <v>27</v>
      </c>
      <c r="W17" s="141">
        <f t="shared" si="6"/>
        <v>189</v>
      </c>
      <c r="X17" s="141">
        <f t="shared" ref="X17:X18" si="7">SUM(E17:W17)</f>
        <v>2251</v>
      </c>
      <c r="Y17" s="142">
        <f t="shared" si="2"/>
        <v>1</v>
      </c>
      <c r="Z17" s="143">
        <f t="shared" si="0"/>
        <v>1</v>
      </c>
      <c r="AA17" s="143">
        <f t="shared" si="0"/>
        <v>1</v>
      </c>
      <c r="AB17" s="143">
        <f t="shared" si="0"/>
        <v>1</v>
      </c>
      <c r="AC17" s="143">
        <f t="shared" si="0"/>
        <v>1</v>
      </c>
      <c r="AD17" s="143">
        <f t="shared" si="0"/>
        <v>1</v>
      </c>
      <c r="AE17" s="143">
        <f t="shared" si="0"/>
        <v>1</v>
      </c>
      <c r="AF17" s="143">
        <f t="shared" si="0"/>
        <v>1</v>
      </c>
      <c r="AG17" s="143">
        <f t="shared" si="0"/>
        <v>1</v>
      </c>
      <c r="AH17" s="143">
        <f t="shared" si="0"/>
        <v>1</v>
      </c>
      <c r="AI17" s="143">
        <f t="shared" si="0"/>
        <v>1</v>
      </c>
      <c r="AJ17" s="143">
        <f t="shared" si="0"/>
        <v>1</v>
      </c>
      <c r="AK17" s="143">
        <f t="shared" si="0"/>
        <v>1</v>
      </c>
      <c r="AL17" s="143">
        <f t="shared" si="0"/>
        <v>1</v>
      </c>
      <c r="AM17" s="144">
        <f t="shared" si="0"/>
        <v>1</v>
      </c>
      <c r="AN17" s="144">
        <f t="shared" si="0"/>
        <v>1</v>
      </c>
      <c r="AO17" s="144">
        <f t="shared" si="0"/>
        <v>1</v>
      </c>
      <c r="AP17" s="144">
        <f t="shared" si="0"/>
        <v>1</v>
      </c>
      <c r="AQ17" s="144">
        <f t="shared" si="0"/>
        <v>1</v>
      </c>
      <c r="AR17" s="145">
        <f t="shared" si="0"/>
        <v>1</v>
      </c>
    </row>
    <row r="18" spans="4:44" ht="15" thickBot="1">
      <c r="D18" s="146" t="s">
        <v>34</v>
      </c>
      <c r="E18" s="140">
        <f>SUM(E8:E13)</f>
        <v>66</v>
      </c>
      <c r="F18" s="140">
        <f t="shared" ref="F18:W18" si="8">SUM(F8:F13)</f>
        <v>66</v>
      </c>
      <c r="G18" s="140">
        <f t="shared" si="8"/>
        <v>20</v>
      </c>
      <c r="H18" s="140">
        <f t="shared" si="8"/>
        <v>5</v>
      </c>
      <c r="I18" s="140">
        <f t="shared" si="8"/>
        <v>150</v>
      </c>
      <c r="J18" s="140">
        <f t="shared" si="8"/>
        <v>36</v>
      </c>
      <c r="K18" s="140">
        <f t="shared" si="8"/>
        <v>106</v>
      </c>
      <c r="L18" s="140">
        <f t="shared" si="8"/>
        <v>17</v>
      </c>
      <c r="M18" s="140">
        <f t="shared" si="8"/>
        <v>57</v>
      </c>
      <c r="N18" s="140">
        <f t="shared" si="8"/>
        <v>24</v>
      </c>
      <c r="O18" s="140">
        <f t="shared" si="8"/>
        <v>134</v>
      </c>
      <c r="P18" s="140">
        <f t="shared" si="8"/>
        <v>61</v>
      </c>
      <c r="Q18" s="140">
        <f t="shared" si="8"/>
        <v>1</v>
      </c>
      <c r="R18" s="140">
        <f t="shared" si="8"/>
        <v>1175</v>
      </c>
      <c r="S18" s="141">
        <f t="shared" si="8"/>
        <v>41</v>
      </c>
      <c r="T18" s="141">
        <f t="shared" si="8"/>
        <v>56</v>
      </c>
      <c r="U18" s="141">
        <f t="shared" si="8"/>
        <v>20</v>
      </c>
      <c r="V18" s="141">
        <f t="shared" si="8"/>
        <v>27</v>
      </c>
      <c r="W18" s="141">
        <f t="shared" si="8"/>
        <v>189</v>
      </c>
      <c r="X18" s="141">
        <f t="shared" si="7"/>
        <v>2251</v>
      </c>
      <c r="Y18" s="142">
        <f t="shared" si="2"/>
        <v>1</v>
      </c>
      <c r="Z18" s="143">
        <f t="shared" si="0"/>
        <v>1</v>
      </c>
      <c r="AA18" s="143">
        <f t="shared" si="0"/>
        <v>1</v>
      </c>
      <c r="AB18" s="143">
        <f t="shared" si="0"/>
        <v>1</v>
      </c>
      <c r="AC18" s="143">
        <f t="shared" si="0"/>
        <v>1</v>
      </c>
      <c r="AD18" s="143">
        <f t="shared" si="0"/>
        <v>1</v>
      </c>
      <c r="AE18" s="143">
        <f t="shared" si="0"/>
        <v>1</v>
      </c>
      <c r="AF18" s="143">
        <f t="shared" si="0"/>
        <v>1</v>
      </c>
      <c r="AG18" s="143">
        <f t="shared" si="0"/>
        <v>1</v>
      </c>
      <c r="AH18" s="143">
        <f t="shared" ref="AH18" si="9">N18/N$22</f>
        <v>1</v>
      </c>
      <c r="AI18" s="143">
        <f t="shared" ref="AI18" si="10">O18/O$22</f>
        <v>1</v>
      </c>
      <c r="AJ18" s="143">
        <f t="shared" ref="AJ18" si="11">P18/P$22</f>
        <v>1</v>
      </c>
      <c r="AK18" s="143">
        <f t="shared" ref="AK18" si="12">Q18/Q$22</f>
        <v>1</v>
      </c>
      <c r="AL18" s="143">
        <f t="shared" ref="AL18" si="13">R18/R$22</f>
        <v>1</v>
      </c>
      <c r="AM18" s="144">
        <f t="shared" ref="AM18" si="14">S18/S$22</f>
        <v>1</v>
      </c>
      <c r="AN18" s="144">
        <f t="shared" ref="AN18" si="15">T18/T$22</f>
        <v>1</v>
      </c>
      <c r="AO18" s="144">
        <f t="shared" ref="AO18" si="16">U18/U$22</f>
        <v>1</v>
      </c>
      <c r="AP18" s="144">
        <f t="shared" ref="AP18" si="17">V18/V$22</f>
        <v>1</v>
      </c>
      <c r="AQ18" s="144">
        <f t="shared" ref="AQ18" si="18">W18/W$22</f>
        <v>1</v>
      </c>
      <c r="AR18" s="145">
        <f t="shared" ref="AR18" si="19">X18/X$22</f>
        <v>1</v>
      </c>
    </row>
    <row r="19" spans="4:44" s="59" customFormat="1" ht="15" thickTop="1">
      <c r="D19" s="421" t="s">
        <v>35</v>
      </c>
      <c r="E19" s="422"/>
      <c r="F19" s="422"/>
      <c r="G19" s="422"/>
      <c r="H19" s="422"/>
      <c r="I19" s="422"/>
      <c r="J19" s="422"/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2"/>
      <c r="X19" s="423"/>
      <c r="Y19" s="416" t="s">
        <v>36</v>
      </c>
      <c r="Z19" s="417"/>
      <c r="AA19" s="417"/>
      <c r="AB19" s="417"/>
      <c r="AC19" s="417"/>
      <c r="AD19" s="417"/>
      <c r="AE19" s="417"/>
      <c r="AF19" s="417"/>
      <c r="AG19" s="417"/>
      <c r="AH19" s="417"/>
      <c r="AI19" s="417"/>
      <c r="AJ19" s="417"/>
      <c r="AK19" s="417"/>
      <c r="AL19" s="417"/>
      <c r="AM19" s="417"/>
      <c r="AN19" s="417"/>
      <c r="AO19" s="417"/>
      <c r="AP19" s="417"/>
      <c r="AQ19" s="417"/>
      <c r="AR19" s="418"/>
    </row>
    <row r="20" spans="4:44" s="239" customFormat="1">
      <c r="D20" s="238" t="s">
        <v>37</v>
      </c>
      <c r="E20" s="98">
        <f>SUM(E5:E10)</f>
        <v>66</v>
      </c>
      <c r="F20" s="98">
        <f t="shared" ref="F20:V20" si="20">SUM(F5:F10)</f>
        <v>66</v>
      </c>
      <c r="G20" s="98">
        <f t="shared" si="20"/>
        <v>20</v>
      </c>
      <c r="H20" s="98">
        <f t="shared" si="20"/>
        <v>5</v>
      </c>
      <c r="I20" s="98">
        <f t="shared" si="20"/>
        <v>150</v>
      </c>
      <c r="J20" s="98">
        <f t="shared" si="20"/>
        <v>36</v>
      </c>
      <c r="K20" s="98">
        <f t="shared" si="20"/>
        <v>106</v>
      </c>
      <c r="L20" s="98">
        <f t="shared" si="20"/>
        <v>17</v>
      </c>
      <c r="M20" s="98">
        <f t="shared" si="20"/>
        <v>57</v>
      </c>
      <c r="N20" s="98">
        <f t="shared" si="20"/>
        <v>24</v>
      </c>
      <c r="O20" s="98">
        <f t="shared" si="20"/>
        <v>134</v>
      </c>
      <c r="P20" s="98">
        <f t="shared" si="20"/>
        <v>61</v>
      </c>
      <c r="Q20" s="98">
        <f t="shared" si="20"/>
        <v>1</v>
      </c>
      <c r="R20" s="98">
        <f t="shared" si="20"/>
        <v>1175</v>
      </c>
      <c r="S20" s="98">
        <f t="shared" si="20"/>
        <v>41</v>
      </c>
      <c r="T20" s="98">
        <f t="shared" si="20"/>
        <v>56</v>
      </c>
      <c r="U20" s="98">
        <f t="shared" si="20"/>
        <v>20</v>
      </c>
      <c r="V20" s="98">
        <f t="shared" si="20"/>
        <v>27</v>
      </c>
      <c r="W20" s="98">
        <f>SUM(W5:W10)</f>
        <v>189</v>
      </c>
      <c r="X20" s="99">
        <f>SUM(X5:X10)</f>
        <v>2251</v>
      </c>
      <c r="Y20" s="100">
        <f t="shared" ref="Y20:Y22" si="21">E20/E$22</f>
        <v>1</v>
      </c>
      <c r="Z20" s="101">
        <f t="shared" ref="Z20:Z22" si="22">F20/F$22</f>
        <v>1</v>
      </c>
      <c r="AA20" s="101">
        <f t="shared" ref="AA20:AA22" si="23">G20/G$22</f>
        <v>1</v>
      </c>
      <c r="AB20" s="101">
        <f t="shared" ref="AB20:AB22" si="24">H20/H$22</f>
        <v>1</v>
      </c>
      <c r="AC20" s="101">
        <f t="shared" ref="AC20:AC22" si="25">I20/I$22</f>
        <v>1</v>
      </c>
      <c r="AD20" s="101">
        <f t="shared" ref="AD20:AD22" si="26">J20/J$22</f>
        <v>1</v>
      </c>
      <c r="AE20" s="101">
        <f t="shared" ref="AE20:AE22" si="27">K20/K$22</f>
        <v>1</v>
      </c>
      <c r="AF20" s="101">
        <f t="shared" ref="AF20:AF22" si="28">L20/L$22</f>
        <v>1</v>
      </c>
      <c r="AG20" s="101">
        <f t="shared" ref="AG20:AG22" si="29">M20/M$22</f>
        <v>1</v>
      </c>
      <c r="AH20" s="101">
        <f t="shared" ref="AH20:AH22" si="30">N20/N$22</f>
        <v>1</v>
      </c>
      <c r="AI20" s="101">
        <f t="shared" ref="AI20:AI22" si="31">O20/O$22</f>
        <v>1</v>
      </c>
      <c r="AJ20" s="101">
        <f t="shared" ref="AJ20:AJ22" si="32">P20/P$22</f>
        <v>1</v>
      </c>
      <c r="AK20" s="101">
        <f t="shared" ref="AK20:AK22" si="33">Q20/Q$22</f>
        <v>1</v>
      </c>
      <c r="AL20" s="101">
        <f t="shared" ref="AL20:AL22" si="34">R20/R$22</f>
        <v>1</v>
      </c>
      <c r="AM20" s="101">
        <f t="shared" ref="AM20:AM22" si="35">S20/S$22</f>
        <v>1</v>
      </c>
      <c r="AN20" s="101">
        <f t="shared" ref="AN20:AN22" si="36">T20/T$22</f>
        <v>1</v>
      </c>
      <c r="AO20" s="101">
        <f t="shared" ref="AO20:AO22" si="37">U20/U$22</f>
        <v>1</v>
      </c>
      <c r="AP20" s="101">
        <f t="shared" ref="AP20:AP22" si="38">V20/V$22</f>
        <v>1</v>
      </c>
      <c r="AQ20" s="101">
        <f t="shared" ref="AQ20:AQ22" si="39">W20/W$22</f>
        <v>1</v>
      </c>
      <c r="AR20" s="102">
        <f t="shared" ref="AR20:AR22" si="40">X20/X$22</f>
        <v>1</v>
      </c>
    </row>
    <row r="21" spans="4:44" s="247" customFormat="1" ht="13.8">
      <c r="D21" s="240" t="s">
        <v>38</v>
      </c>
      <c r="E21" s="241">
        <f>SUM(E11:E15)</f>
        <v>0</v>
      </c>
      <c r="F21" s="241">
        <f t="shared" ref="F21:V21" si="41">SUM(F11:F15)</f>
        <v>0</v>
      </c>
      <c r="G21" s="241">
        <f t="shared" si="41"/>
        <v>0</v>
      </c>
      <c r="H21" s="241">
        <f t="shared" si="41"/>
        <v>0</v>
      </c>
      <c r="I21" s="241">
        <f t="shared" si="41"/>
        <v>0</v>
      </c>
      <c r="J21" s="241">
        <f t="shared" si="41"/>
        <v>0</v>
      </c>
      <c r="K21" s="241">
        <f t="shared" si="41"/>
        <v>0</v>
      </c>
      <c r="L21" s="241">
        <f t="shared" si="41"/>
        <v>0</v>
      </c>
      <c r="M21" s="241">
        <f t="shared" si="41"/>
        <v>0</v>
      </c>
      <c r="N21" s="241">
        <f t="shared" si="41"/>
        <v>0</v>
      </c>
      <c r="O21" s="241">
        <f t="shared" si="41"/>
        <v>0</v>
      </c>
      <c r="P21" s="241">
        <f t="shared" si="41"/>
        <v>0</v>
      </c>
      <c r="Q21" s="241">
        <f t="shared" si="41"/>
        <v>0</v>
      </c>
      <c r="R21" s="241">
        <f t="shared" si="41"/>
        <v>0</v>
      </c>
      <c r="S21" s="242">
        <f t="shared" si="41"/>
        <v>0</v>
      </c>
      <c r="T21" s="242">
        <f t="shared" si="41"/>
        <v>0</v>
      </c>
      <c r="U21" s="242">
        <f t="shared" si="41"/>
        <v>0</v>
      </c>
      <c r="V21" s="242">
        <f t="shared" si="41"/>
        <v>0</v>
      </c>
      <c r="W21" s="242">
        <f>SUM(W11:W15)</f>
        <v>0</v>
      </c>
      <c r="X21" s="242">
        <f>SUM(X11:X15)</f>
        <v>0</v>
      </c>
      <c r="Y21" s="243">
        <f t="shared" si="21"/>
        <v>0</v>
      </c>
      <c r="Z21" s="244">
        <f t="shared" si="22"/>
        <v>0</v>
      </c>
      <c r="AA21" s="244">
        <f t="shared" si="23"/>
        <v>0</v>
      </c>
      <c r="AB21" s="244">
        <f t="shared" si="24"/>
        <v>0</v>
      </c>
      <c r="AC21" s="244">
        <f t="shared" si="25"/>
        <v>0</v>
      </c>
      <c r="AD21" s="244">
        <f t="shared" si="26"/>
        <v>0</v>
      </c>
      <c r="AE21" s="244">
        <f t="shared" si="27"/>
        <v>0</v>
      </c>
      <c r="AF21" s="244">
        <f t="shared" si="28"/>
        <v>0</v>
      </c>
      <c r="AG21" s="244">
        <f t="shared" si="29"/>
        <v>0</v>
      </c>
      <c r="AH21" s="244">
        <f t="shared" si="30"/>
        <v>0</v>
      </c>
      <c r="AI21" s="244">
        <f t="shared" si="31"/>
        <v>0</v>
      </c>
      <c r="AJ21" s="244">
        <f t="shared" si="32"/>
        <v>0</v>
      </c>
      <c r="AK21" s="244">
        <f t="shared" si="33"/>
        <v>0</v>
      </c>
      <c r="AL21" s="244">
        <f t="shared" si="34"/>
        <v>0</v>
      </c>
      <c r="AM21" s="245">
        <f t="shared" si="35"/>
        <v>0</v>
      </c>
      <c r="AN21" s="245">
        <f t="shared" si="36"/>
        <v>0</v>
      </c>
      <c r="AO21" s="245">
        <f t="shared" si="37"/>
        <v>0</v>
      </c>
      <c r="AP21" s="245">
        <f t="shared" si="38"/>
        <v>0</v>
      </c>
      <c r="AQ21" s="245">
        <f t="shared" si="39"/>
        <v>0</v>
      </c>
      <c r="AR21" s="246">
        <f t="shared" si="40"/>
        <v>0</v>
      </c>
    </row>
    <row r="22" spans="4:44" s="59" customFormat="1" ht="15" thickBot="1">
      <c r="D22" s="150" t="s">
        <v>39</v>
      </c>
      <c r="E22" s="151">
        <f>E20+E21</f>
        <v>66</v>
      </c>
      <c r="F22" s="151">
        <f t="shared" ref="F22:V22" si="42">F20+F21</f>
        <v>66</v>
      </c>
      <c r="G22" s="151">
        <f t="shared" si="42"/>
        <v>20</v>
      </c>
      <c r="H22" s="151">
        <f t="shared" si="42"/>
        <v>5</v>
      </c>
      <c r="I22" s="151">
        <f t="shared" si="42"/>
        <v>150</v>
      </c>
      <c r="J22" s="151">
        <f t="shared" si="42"/>
        <v>36</v>
      </c>
      <c r="K22" s="151">
        <f t="shared" si="42"/>
        <v>106</v>
      </c>
      <c r="L22" s="151">
        <f t="shared" si="42"/>
        <v>17</v>
      </c>
      <c r="M22" s="151">
        <f t="shared" si="42"/>
        <v>57</v>
      </c>
      <c r="N22" s="151">
        <f t="shared" si="42"/>
        <v>24</v>
      </c>
      <c r="O22" s="151">
        <f t="shared" si="42"/>
        <v>134</v>
      </c>
      <c r="P22" s="151">
        <f t="shared" si="42"/>
        <v>61</v>
      </c>
      <c r="Q22" s="151">
        <f t="shared" si="42"/>
        <v>1</v>
      </c>
      <c r="R22" s="151">
        <f t="shared" si="42"/>
        <v>1175</v>
      </c>
      <c r="S22" s="151">
        <f t="shared" si="42"/>
        <v>41</v>
      </c>
      <c r="T22" s="151">
        <f t="shared" si="42"/>
        <v>56</v>
      </c>
      <c r="U22" s="151">
        <f t="shared" si="42"/>
        <v>20</v>
      </c>
      <c r="V22" s="151">
        <f t="shared" si="42"/>
        <v>27</v>
      </c>
      <c r="W22" s="151">
        <f>W20+W21</f>
        <v>189</v>
      </c>
      <c r="X22" s="152">
        <f>X20+X21</f>
        <v>2251</v>
      </c>
      <c r="Y22" s="235">
        <f t="shared" si="21"/>
        <v>1</v>
      </c>
      <c r="Z22" s="236">
        <f t="shared" si="22"/>
        <v>1</v>
      </c>
      <c r="AA22" s="236">
        <f t="shared" si="23"/>
        <v>1</v>
      </c>
      <c r="AB22" s="236">
        <f t="shared" si="24"/>
        <v>1</v>
      </c>
      <c r="AC22" s="236">
        <f t="shared" si="25"/>
        <v>1</v>
      </c>
      <c r="AD22" s="236">
        <f t="shared" si="26"/>
        <v>1</v>
      </c>
      <c r="AE22" s="236">
        <f t="shared" si="27"/>
        <v>1</v>
      </c>
      <c r="AF22" s="236">
        <f t="shared" si="28"/>
        <v>1</v>
      </c>
      <c r="AG22" s="236">
        <f t="shared" si="29"/>
        <v>1</v>
      </c>
      <c r="AH22" s="236">
        <f t="shared" si="30"/>
        <v>1</v>
      </c>
      <c r="AI22" s="236">
        <f t="shared" si="31"/>
        <v>1</v>
      </c>
      <c r="AJ22" s="236">
        <f t="shared" si="32"/>
        <v>1</v>
      </c>
      <c r="AK22" s="236">
        <f t="shared" si="33"/>
        <v>1</v>
      </c>
      <c r="AL22" s="236">
        <f t="shared" si="34"/>
        <v>1</v>
      </c>
      <c r="AM22" s="236">
        <f t="shared" si="35"/>
        <v>1</v>
      </c>
      <c r="AN22" s="236">
        <f t="shared" si="36"/>
        <v>1</v>
      </c>
      <c r="AO22" s="236">
        <f t="shared" si="37"/>
        <v>1</v>
      </c>
      <c r="AP22" s="236">
        <f t="shared" si="38"/>
        <v>1</v>
      </c>
      <c r="AQ22" s="236">
        <f t="shared" si="39"/>
        <v>1</v>
      </c>
      <c r="AR22" s="237">
        <f t="shared" si="40"/>
        <v>1</v>
      </c>
    </row>
    <row r="23" spans="4:44" s="59" customFormat="1">
      <c r="D23" s="424" t="s">
        <v>40</v>
      </c>
      <c r="E23" s="425"/>
      <c r="F23" s="425"/>
      <c r="G23" s="425"/>
      <c r="H23" s="425"/>
      <c r="I23" s="425"/>
      <c r="J23" s="425"/>
      <c r="K23" s="425"/>
      <c r="L23" s="425"/>
      <c r="M23" s="425"/>
      <c r="N23" s="425"/>
      <c r="O23" s="425"/>
      <c r="P23" s="425"/>
      <c r="Q23" s="425"/>
      <c r="R23" s="425"/>
      <c r="S23" s="425"/>
      <c r="T23" s="400"/>
      <c r="U23" s="400"/>
      <c r="V23" s="400"/>
      <c r="W23" s="400"/>
      <c r="X23" s="401"/>
      <c r="Y23" s="64"/>
      <c r="Z23" s="64"/>
      <c r="AA23" s="64"/>
      <c r="AB23" s="212"/>
      <c r="AC23" s="64"/>
      <c r="AD23" s="64"/>
      <c r="AE23" s="64"/>
      <c r="AF23" s="64"/>
      <c r="AG23" s="64"/>
      <c r="AH23" s="64"/>
      <c r="AI23" s="64"/>
      <c r="AJ23" s="64"/>
      <c r="AK23" s="64"/>
      <c r="AL23" s="64"/>
      <c r="AM23" s="64"/>
      <c r="AN23" s="64"/>
      <c r="AO23" s="64"/>
      <c r="AP23" s="64"/>
      <c r="AQ23" s="64"/>
      <c r="AR23" s="64"/>
    </row>
    <row r="24" spans="4:44" s="59" customFormat="1">
      <c r="D24" s="157" t="s">
        <v>41</v>
      </c>
      <c r="E24" s="147">
        <f>IFERROR(AVERAGEIFS(jur[gap],jur[jur],E$3,jur[gap],"&gt;=0"),"")</f>
        <v>0</v>
      </c>
      <c r="F24" s="147">
        <f>IFERROR(AVERAGEIFS(jur[gap],jur[jur],F$3,jur[gap],"&gt;=0"),"")</f>
        <v>0</v>
      </c>
      <c r="G24" s="147">
        <f>IFERROR(AVERAGEIFS(jur[gap],jur[jur],G$3,jur[gap],"&gt;=0"),"")</f>
        <v>0</v>
      </c>
      <c r="H24" s="147">
        <f>IFERROR(AVERAGEIFS(jur[gap],jur[jur],H$3,jur[gap],"&gt;=0"),"")</f>
        <v>0</v>
      </c>
      <c r="I24" s="147">
        <f>IFERROR(AVERAGEIFS(jur[gap],jur[jur],I$3,jur[gap],"&gt;=0"),"")</f>
        <v>0</v>
      </c>
      <c r="J24" s="147">
        <f>IFERROR(AVERAGEIFS(jur[gap],jur[jur],J$3,jur[gap],"&gt;=0"),"")</f>
        <v>0</v>
      </c>
      <c r="K24" s="147">
        <f>IFERROR(AVERAGEIFS(jur[gap],jur[jur],K$3,jur[gap],"&gt;=0"),"")</f>
        <v>0</v>
      </c>
      <c r="L24" s="147">
        <f>IFERROR(AVERAGEIFS(jur[gap],jur[jur],L$3,jur[gap],"&gt;=0"),"")</f>
        <v>0</v>
      </c>
      <c r="M24" s="147">
        <f>IFERROR(AVERAGEIFS(jur[gap],jur[jur],M$3,jur[gap],"&gt;=0"),"")</f>
        <v>0</v>
      </c>
      <c r="N24" s="147">
        <f>IFERROR(AVERAGEIFS(jur[gap],jur[jur],N$3,jur[gap],"&gt;=0"),"")</f>
        <v>0</v>
      </c>
      <c r="O24" s="147">
        <f>IFERROR(AVERAGEIFS(jur[gap],jur[jur],O$3,jur[gap],"&gt;=0"),"")</f>
        <v>0</v>
      </c>
      <c r="P24" s="147">
        <f>IFERROR(AVERAGEIFS(jur[gap],jur[jur],P$3,jur[gap],"&gt;=0"),"")</f>
        <v>0</v>
      </c>
      <c r="Q24" s="147">
        <f>IFERROR(AVERAGEIFS(jur[gap],jur[jur],Q$3,jur[gap],"&gt;=0"),"")</f>
        <v>0</v>
      </c>
      <c r="R24" s="147">
        <f>IFERROR(AVERAGEIFS(jur[gap],jur[jur],R$3,jur[gap],"&gt;=0"),"")</f>
        <v>0</v>
      </c>
      <c r="S24" s="148">
        <f>IFERROR(AVERAGEIFS(jur[gap],jur[jur],S$3,jur[gap],"&gt;=0"),"")</f>
        <v>0</v>
      </c>
      <c r="T24" s="148">
        <f>IFERROR(AVERAGEIFS(jur[gap],jur[jur],T$3,jur[gap],"&gt;=0"),"")</f>
        <v>0</v>
      </c>
      <c r="U24" s="148">
        <f>IFERROR(AVERAGEIFS(jur[gap],jur[jur],U$3,jur[gap],"&gt;=0"),"")</f>
        <v>0</v>
      </c>
      <c r="V24" s="148">
        <f>IFERROR(AVERAGEIFS(jur[gap],jur[jur],V$3,jur[gap],"&gt;=0"),"")</f>
        <v>0</v>
      </c>
      <c r="W24" s="148">
        <f>IFERROR(AVERAGEIFS(jur[gap],jur[jur],W$3,jur[gap],"&gt;=0"),"")</f>
        <v>0</v>
      </c>
      <c r="X24" s="149">
        <f>AVERAGEIFS(jur[gap],jur[gap],"&gt;=0")</f>
        <v>0</v>
      </c>
      <c r="Y24" s="64"/>
      <c r="Z24" s="64"/>
      <c r="AA24" s="64"/>
      <c r="AB24" s="212"/>
      <c r="AC24" s="64"/>
      <c r="AD24" s="64"/>
      <c r="AE24" s="64"/>
      <c r="AF24" s="64"/>
      <c r="AG24" s="64"/>
      <c r="AH24" s="64"/>
      <c r="AI24" s="64"/>
      <c r="AJ24" s="64"/>
      <c r="AK24" s="64"/>
      <c r="AL24" s="64"/>
      <c r="AM24" s="64"/>
      <c r="AN24" s="64"/>
      <c r="AO24" s="64"/>
      <c r="AP24" s="64"/>
      <c r="AQ24" s="64"/>
      <c r="AR24" s="64"/>
    </row>
    <row r="25" spans="4:44" s="59" customFormat="1">
      <c r="D25" s="157" t="s">
        <v>42</v>
      </c>
      <c r="E25" s="147" t="str">
        <f>IFERROR(AVERAGEIFS(jur[gap],jur[jur],E$3,jur[gap],"&lt;0"),"")</f>
        <v/>
      </c>
      <c r="F25" s="147" t="str">
        <f>IFERROR(AVERAGEIFS(jur[gap],jur[jur],F$3,jur[gap],"&lt;0"),"")</f>
        <v/>
      </c>
      <c r="G25" s="147" t="str">
        <f>IFERROR(AVERAGEIFS(jur[gap],jur[jur],G$3,jur[gap],"&lt;0"),"")</f>
        <v/>
      </c>
      <c r="H25" s="147" t="str">
        <f>IFERROR(AVERAGEIFS(jur[gap],jur[jur],H$3,jur[gap],"&lt;0"),"")</f>
        <v/>
      </c>
      <c r="I25" s="147" t="str">
        <f>IFERROR(AVERAGEIFS(jur[gap],jur[jur],I$3,jur[gap],"&lt;0"),"")</f>
        <v/>
      </c>
      <c r="J25" s="147" t="str">
        <f>IFERROR(AVERAGEIFS(jur[gap],jur[jur],J$3,jur[gap],"&lt;0"),"")</f>
        <v/>
      </c>
      <c r="K25" s="147" t="str">
        <f>IFERROR(AVERAGEIFS(jur[gap],jur[jur],K$3,jur[gap],"&lt;0"),"")</f>
        <v/>
      </c>
      <c r="L25" s="147" t="str">
        <f>IFERROR(AVERAGEIFS(jur[gap],jur[jur],L$3,jur[gap],"&lt;0"),"")</f>
        <v/>
      </c>
      <c r="M25" s="147" t="str">
        <f>IFERROR(AVERAGEIFS(jur[gap],jur[jur],M$3,jur[gap],"&lt;0"),"")</f>
        <v/>
      </c>
      <c r="N25" s="147" t="str">
        <f>IFERROR(AVERAGEIFS(jur[gap],jur[jur],N$3,jur[gap],"&lt;0"),"")</f>
        <v/>
      </c>
      <c r="O25" s="147" t="str">
        <f>IFERROR(AVERAGEIFS(jur[gap],jur[jur],O$3,jur[gap],"&lt;0"),"")</f>
        <v/>
      </c>
      <c r="P25" s="147" t="str">
        <f>IFERROR(AVERAGEIFS(jur[gap],jur[jur],P$3,jur[gap],"&lt;0"),"")</f>
        <v/>
      </c>
      <c r="Q25" s="147" t="str">
        <f>IFERROR(AVERAGEIFS(jur[gap],jur[jur],Q$3,jur[gap],"&lt;0"),"")</f>
        <v/>
      </c>
      <c r="R25" s="147" t="str">
        <f>IFERROR(AVERAGEIFS(jur[gap],jur[jur],R$3,jur[gap],"&lt;0"),"")</f>
        <v/>
      </c>
      <c r="S25" s="148" t="str">
        <f>IFERROR(AVERAGEIFS(jur[gap],jur[jur],S$3,jur[gap],"&lt;0"),"")</f>
        <v/>
      </c>
      <c r="T25" s="148" t="str">
        <f>IFERROR(AVERAGEIFS(jur[gap],jur[jur],T$3,jur[gap],"&lt;0"),"")</f>
        <v/>
      </c>
      <c r="U25" s="148" t="str">
        <f>IFERROR(AVERAGEIFS(jur[gap],jur[jur],U$3,jur[gap],"&lt;0"),"")</f>
        <v/>
      </c>
      <c r="V25" s="148" t="str">
        <f>IFERROR(AVERAGEIFS(jur[gap],jur[jur],V$3,jur[gap],"&lt;0"),"")</f>
        <v/>
      </c>
      <c r="W25" s="148" t="str">
        <f>IFERROR(AVERAGEIFS(jur[gap],jur[jur],W$3,jur[gap],"&lt;0"),"")</f>
        <v/>
      </c>
      <c r="X25" s="149" t="e">
        <f>AVERAGEIFS(jur[gap],jur[gap],"&lt;0")</f>
        <v>#DIV/0!</v>
      </c>
      <c r="Y25" s="64"/>
      <c r="Z25" s="64"/>
      <c r="AA25" s="64"/>
      <c r="AB25" s="212"/>
      <c r="AC25" s="64"/>
      <c r="AD25" s="64"/>
      <c r="AE25" s="64"/>
      <c r="AF25" s="64"/>
      <c r="AG25" s="64"/>
      <c r="AH25" s="64"/>
      <c r="AI25" s="64"/>
      <c r="AJ25" s="64"/>
      <c r="AK25" s="64"/>
      <c r="AL25" s="64"/>
      <c r="AM25" s="64"/>
      <c r="AN25" s="64"/>
      <c r="AO25" s="64"/>
      <c r="AP25" s="64"/>
      <c r="AQ25" s="64"/>
      <c r="AR25" s="64"/>
    </row>
    <row r="26" spans="4:44" ht="15" thickBot="1">
      <c r="D26" s="158" t="s">
        <v>43</v>
      </c>
      <c r="E26" s="159">
        <f>IFERROR(AVERAGEIFS(jur[gap],jur[jur],E$3),"")</f>
        <v>0</v>
      </c>
      <c r="F26" s="159">
        <f>IFERROR(AVERAGEIFS(jur[gap],jur[jur],F$3),"")</f>
        <v>0</v>
      </c>
      <c r="G26" s="159">
        <f>IFERROR(AVERAGEIFS(jur[gap],jur[jur],G$3),"")</f>
        <v>0</v>
      </c>
      <c r="H26" s="159">
        <f>IFERROR(AVERAGEIFS(jur[gap],jur[jur],H$3),"")</f>
        <v>0</v>
      </c>
      <c r="I26" s="159">
        <f>IFERROR(AVERAGEIFS(jur[gap],jur[jur],I$3),"")</f>
        <v>0</v>
      </c>
      <c r="J26" s="159">
        <f>IFERROR(AVERAGEIFS(jur[gap],jur[jur],J$3),"")</f>
        <v>0</v>
      </c>
      <c r="K26" s="159">
        <f>IFERROR(AVERAGEIFS(jur[gap],jur[jur],K$3),"")</f>
        <v>0</v>
      </c>
      <c r="L26" s="159">
        <f>IFERROR(AVERAGEIFS(jur[gap],jur[jur],L$3),"")</f>
        <v>0</v>
      </c>
      <c r="M26" s="159">
        <f>IFERROR(AVERAGEIFS(jur[gap],jur[jur],M$3),"")</f>
        <v>0</v>
      </c>
      <c r="N26" s="159">
        <f>IFERROR(AVERAGEIFS(jur[gap],jur[jur],N$3),"")</f>
        <v>0</v>
      </c>
      <c r="O26" s="159">
        <f>IFERROR(AVERAGEIFS(jur[gap],jur[jur],O$3),"")</f>
        <v>0</v>
      </c>
      <c r="P26" s="159">
        <f>IFERROR(AVERAGEIFS(jur[gap],jur[jur],P$3),"")</f>
        <v>0</v>
      </c>
      <c r="Q26" s="159">
        <f>IFERROR(AVERAGEIFS(jur[gap],jur[jur],Q$3),"")</f>
        <v>0</v>
      </c>
      <c r="R26" s="159">
        <f>IFERROR(AVERAGEIFS(jur[gap],jur[jur],R$3),"")</f>
        <v>0</v>
      </c>
      <c r="S26" s="159">
        <f>IFERROR(AVERAGEIFS(jur[gap],jur[jur],S$3),"")</f>
        <v>0</v>
      </c>
      <c r="T26" s="159">
        <f>IFERROR(AVERAGEIFS(jur[gap],jur[jur],T$3),"")</f>
        <v>0</v>
      </c>
      <c r="U26" s="159">
        <f>IFERROR(AVERAGEIFS(jur[gap],jur[jur],U$3),"")</f>
        <v>0</v>
      </c>
      <c r="V26" s="159">
        <f>IFERROR(AVERAGEIFS(jur[gap],jur[jur],V$3),"")</f>
        <v>0</v>
      </c>
      <c r="W26" s="159">
        <f>IFERROR(AVERAGEIFS(jur[gap],jur[jur],W$3),"")</f>
        <v>0</v>
      </c>
      <c r="X26" s="160">
        <f>AVERAGE(jur[gap])</f>
        <v>0</v>
      </c>
    </row>
    <row r="27" spans="4:44">
      <c r="D27" s="402" t="s">
        <v>44</v>
      </c>
      <c r="E27" s="403"/>
      <c r="F27" s="403"/>
      <c r="G27" s="403"/>
      <c r="H27" s="403"/>
      <c r="I27" s="403"/>
      <c r="J27" s="403"/>
      <c r="K27" s="403"/>
      <c r="L27" s="403"/>
      <c r="M27" s="403"/>
      <c r="N27" s="403"/>
      <c r="O27" s="403"/>
      <c r="P27" s="403"/>
      <c r="Q27" s="403"/>
      <c r="R27" s="403"/>
      <c r="S27" s="403"/>
      <c r="T27" s="404"/>
      <c r="U27" s="404"/>
      <c r="V27" s="404"/>
      <c r="W27" s="404"/>
      <c r="X27" s="405"/>
    </row>
    <row r="28" spans="4:44" s="309" customFormat="1">
      <c r="D28" s="305" t="s">
        <v>45</v>
      </c>
      <c r="E28" s="306">
        <f>SQRT(AVERAGE(x2_j1))/AVERAGE(count_j1)</f>
        <v>0</v>
      </c>
      <c r="F28" s="306">
        <f>SQRT(AVERAGE(x2_j2))/AVERAGE(count_j2)</f>
        <v>0</v>
      </c>
      <c r="G28" s="306">
        <f>SQRT(AVERAGE(x2_j3))/AVERAGE(count_j3)</f>
        <v>0</v>
      </c>
      <c r="H28" s="306">
        <f>SQRT(AVERAGE(x2_j4))/AVERAGE(count_j4)</f>
        <v>0</v>
      </c>
      <c r="I28" s="306">
        <f>SQRT(AVERAGE(x2_j5))/AVERAGE(count_j5)</f>
        <v>0</v>
      </c>
      <c r="J28" s="306">
        <f>SQRT(AVERAGE(x2_j6))/AVERAGE(count_j6)</f>
        <v>0</v>
      </c>
      <c r="K28" s="306">
        <f>SQRT(AVERAGE(x2_j7))/AVERAGE(count_j7)</f>
        <v>0</v>
      </c>
      <c r="L28" s="306">
        <f>SQRT(AVERAGE(x2_j8))/AVERAGE(count_j8)</f>
        <v>0</v>
      </c>
      <c r="M28" s="306">
        <f>SQRT(AVERAGE(x2_j9))/AVERAGE(count_j9)</f>
        <v>0</v>
      </c>
      <c r="N28" s="306">
        <f>SQRT(AVERAGE(x2_j10))/AVERAGE(count_j10)</f>
        <v>0</v>
      </c>
      <c r="O28" s="306">
        <f>SQRT(AVERAGE(x2_j11))/AVERAGE(count_j11)</f>
        <v>0</v>
      </c>
      <c r="P28" s="306">
        <f>SQRT(AVERAGE(x2_j12))/AVERAGE(count_j12)</f>
        <v>0</v>
      </c>
      <c r="Q28" s="306">
        <f>SQRT(AVERAGE(x2_j13))/AVERAGE(count_j13)</f>
        <v>0</v>
      </c>
      <c r="R28" s="306">
        <f>SQRT(AVERAGE(x2_j14))/AVERAGE(count_j14)</f>
        <v>0</v>
      </c>
      <c r="S28" s="306">
        <f>SQRT(AVERAGE(x2_j15))/AVERAGE(count_j15)</f>
        <v>0</v>
      </c>
      <c r="T28" s="306">
        <f>SQRT(AVERAGE(x2_j16))/AVERAGE(count_j16)</f>
        <v>0</v>
      </c>
      <c r="U28" s="306">
        <f>SQRT(AVERAGE(x2_j17))/AVERAGE(count_j17)</f>
        <v>0</v>
      </c>
      <c r="V28" s="306">
        <f>SQRT(AVERAGE(x2_j18))/AVERAGE(count_j18)</f>
        <v>0</v>
      </c>
      <c r="W28" s="306">
        <f>SQRT(AVERAGE(x2_j19))/AVERAGE(count_j19)</f>
        <v>0</v>
      </c>
      <c r="X28" s="307">
        <f>SQRT(AVERAGE(jur[x2]))/AVERAGE(jur[count])</f>
        <v>0</v>
      </c>
      <c r="Y28" s="308"/>
      <c r="Z28" s="308"/>
      <c r="AA28" s="308"/>
      <c r="AB28" s="308"/>
      <c r="AC28" s="308"/>
      <c r="AD28" s="308"/>
      <c r="AE28" s="308"/>
      <c r="AF28" s="308"/>
      <c r="AG28" s="308"/>
      <c r="AH28" s="308"/>
      <c r="AI28" s="308"/>
      <c r="AJ28" s="308"/>
      <c r="AK28" s="308"/>
      <c r="AL28" s="308"/>
      <c r="AM28" s="308"/>
      <c r="AN28" s="308"/>
      <c r="AO28" s="308"/>
      <c r="AP28" s="308"/>
      <c r="AQ28" s="308"/>
      <c r="AR28" s="308"/>
    </row>
    <row r="29" spans="4:44">
      <c r="D29" s="419" t="s">
        <v>46</v>
      </c>
      <c r="E29" s="420"/>
      <c r="F29" s="420"/>
      <c r="G29" s="420"/>
      <c r="H29" s="420"/>
      <c r="I29" s="420"/>
      <c r="J29" s="420"/>
      <c r="K29" s="420"/>
      <c r="L29" s="420"/>
      <c r="M29" s="420"/>
      <c r="N29" s="420"/>
      <c r="O29" s="420"/>
      <c r="P29" s="420"/>
      <c r="Q29" s="420"/>
      <c r="R29" s="420"/>
      <c r="S29" s="420"/>
      <c r="T29" s="386"/>
      <c r="U29" s="386"/>
      <c r="V29" s="386"/>
      <c r="W29" s="386"/>
      <c r="X29" s="387"/>
    </row>
    <row r="30" spans="4:44" ht="15" thickBot="1">
      <c r="D30" s="165" t="s">
        <v>47</v>
      </c>
      <c r="E30" s="166">
        <f>LINEST(flow_j1,count_j1,FALSE)</f>
        <v>1</v>
      </c>
      <c r="F30" s="166">
        <f>LINEST(flow_j2,count_j2,FALSE)</f>
        <v>1</v>
      </c>
      <c r="G30" s="166">
        <f>LINEST(flow_j3,count_j3,FALSE)</f>
        <v>1</v>
      </c>
      <c r="H30" s="166">
        <f>LINEST(flow_j4,count_j4,FALSE)</f>
        <v>1</v>
      </c>
      <c r="I30" s="166">
        <f>LINEST(flow_j5,count_j5,FALSE)</f>
        <v>1</v>
      </c>
      <c r="J30" s="166">
        <f>LINEST(flow_j6,count_j6,FALSE)</f>
        <v>1</v>
      </c>
      <c r="K30" s="166">
        <f>LINEST(flow_j7,count_j7,FALSE)</f>
        <v>0.99999999999999989</v>
      </c>
      <c r="L30" s="166">
        <f>LINEST(flow_j8,count_j8,FALSE)</f>
        <v>1.0000000000000002</v>
      </c>
      <c r="M30" s="166">
        <f>LINEST(flow_j9,count_j9,FALSE)</f>
        <v>0.99999999999999967</v>
      </c>
      <c r="N30" s="166">
        <f>LINEST(flow_j10,count_j10,FALSE)</f>
        <v>1</v>
      </c>
      <c r="O30" s="166">
        <f>LINEST(flow_j11,count_j11,FALSE)</f>
        <v>1.0000000000000002</v>
      </c>
      <c r="P30" s="166">
        <f>LINEST(flow_j12,count_j12,FALSE)</f>
        <v>0.99999999999999989</v>
      </c>
      <c r="Q30" s="166">
        <f>LINEST(flow_j13,count_j13,FALSE)</f>
        <v>1</v>
      </c>
      <c r="R30" s="166">
        <f>LINEST(flow_j14,count_j14,FALSE)</f>
        <v>1</v>
      </c>
      <c r="S30" s="166">
        <f>LINEST(flow_j15,count_j15,FALSE)</f>
        <v>1</v>
      </c>
      <c r="T30" s="166">
        <f>LINEST(flow_j16,count_j16,FALSE)</f>
        <v>1</v>
      </c>
      <c r="U30" s="166">
        <f>LINEST(flow_j17,count_j17,FALSE)</f>
        <v>1</v>
      </c>
      <c r="V30" s="166">
        <f>LINEST(flow_j18,count_j18,FALSE)</f>
        <v>1</v>
      </c>
      <c r="W30" s="166">
        <f>LINEST(flow_j19,count_j19,FALSE)</f>
        <v>1.0000000000000002</v>
      </c>
      <c r="X30" s="267">
        <f>LINEST(jur[flow],jur[count],FALSE)</f>
        <v>1</v>
      </c>
    </row>
  </sheetData>
  <mergeCells count="7">
    <mergeCell ref="Y2:AR2"/>
    <mergeCell ref="Y19:AR19"/>
    <mergeCell ref="D29:X29"/>
    <mergeCell ref="D19:X19"/>
    <mergeCell ref="D23:X23"/>
    <mergeCell ref="D27:X27"/>
    <mergeCell ref="E2:X2"/>
  </mergeCells>
  <conditionalFormatting sqref="E20:X22">
    <cfRule type="cellIs" dxfId="76" priority="4" operator="equal">
      <formula>0</formula>
    </cfRule>
    <cfRule type="cellIs" dxfId="75" priority="5" operator="equal">
      <formula>0</formula>
    </cfRule>
  </conditionalFormatting>
  <conditionalFormatting sqref="D22:X22">
    <cfRule type="cellIs" dxfId="74" priority="6" operator="equal">
      <formula>0</formula>
    </cfRule>
  </conditionalFormatting>
  <conditionalFormatting sqref="Y20:AR22">
    <cfRule type="cellIs" dxfId="73" priority="1" operator="equal">
      <formula>0</formula>
    </cfRule>
    <cfRule type="cellIs" dxfId="72" priority="2" operator="equal">
      <formula>0</formula>
    </cfRule>
  </conditionalFormatting>
  <conditionalFormatting sqref="Y22:AR22">
    <cfRule type="cellIs" dxfId="71" priority="3" operator="equal">
      <formula>0</formula>
    </cfRule>
  </conditionalFormatting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P182"/>
  <sheetViews>
    <sheetView workbookViewId="0">
      <selection activeCell="S14" sqref="S14"/>
    </sheetView>
  </sheetViews>
  <sheetFormatPr defaultRowHeight="14.4"/>
  <cols>
    <col min="2" max="2" width="9.109375" style="272"/>
    <col min="3" max="3" width="9.109375" style="309"/>
    <col min="4" max="4" width="20.44140625" style="272" bestFit="1" customWidth="1"/>
    <col min="5" max="5" width="20" style="272" bestFit="1" customWidth="1"/>
    <col min="9" max="9" width="0" hidden="1" customWidth="1"/>
    <col min="10" max="11" width="0" style="318" hidden="1" customWidth="1"/>
    <col min="12" max="14" width="0" hidden="1" customWidth="1"/>
    <col min="15" max="16" width="0" style="272" hidden="1" customWidth="1"/>
    <col min="17" max="17" width="0" hidden="1" customWidth="1"/>
  </cols>
  <sheetData>
    <row r="1" spans="1:16">
      <c r="A1" t="s">
        <v>251</v>
      </c>
      <c r="B1" s="310" t="s">
        <v>247</v>
      </c>
      <c r="C1" s="311" t="s">
        <v>248</v>
      </c>
      <c r="D1" s="312" t="s">
        <v>249</v>
      </c>
      <c r="E1" s="312" t="s">
        <v>250</v>
      </c>
      <c r="J1" s="318" t="s">
        <v>9</v>
      </c>
      <c r="K1" s="319" t="s">
        <v>254</v>
      </c>
      <c r="L1" s="317" t="s">
        <v>255</v>
      </c>
      <c r="M1" s="317" t="s">
        <v>256</v>
      </c>
      <c r="N1" s="319" t="s">
        <v>257</v>
      </c>
      <c r="O1" s="320" t="s">
        <v>258</v>
      </c>
      <c r="P1" s="320" t="s">
        <v>259</v>
      </c>
    </row>
    <row r="2" spans="1:16">
      <c r="A2" s="272">
        <f>ROUND(B2,-3)</f>
        <v>0</v>
      </c>
      <c r="B2" s="313">
        <v>1</v>
      </c>
      <c r="C2" s="314">
        <v>0.68300000000000005</v>
      </c>
      <c r="D2" s="313">
        <f>D3</f>
        <v>2037.4999999999998</v>
      </c>
      <c r="E2" s="313">
        <f t="shared" ref="E2:E65" si="0">B2*(1-C2)</f>
        <v>0.31699999999999995</v>
      </c>
      <c r="J2" s="318">
        <v>0</v>
      </c>
      <c r="K2" s="318">
        <f>VLOOKUP(J2,$A$2:$E$86,3,FALSE)</f>
        <v>0.68300000000000005</v>
      </c>
      <c r="L2">
        <f t="shared" ref="L2:M65" si="1">IFERROR(K2,K1+(K3-K1)/($J3-$J1)*($J2-$J1))</f>
        <v>0.68300000000000005</v>
      </c>
      <c r="M2">
        <f t="shared" si="1"/>
        <v>0.68300000000000005</v>
      </c>
      <c r="N2">
        <f t="shared" ref="M2:N65" si="2">IFERROR(M2,M1+(M4-M1)/($J4-$J1)*($J2-$J1))</f>
        <v>0.68300000000000005</v>
      </c>
      <c r="O2" s="272">
        <f>J2*(1+N2)</f>
        <v>0</v>
      </c>
      <c r="P2" s="272">
        <f>J2*(1-N2)</f>
        <v>0</v>
      </c>
    </row>
    <row r="3" spans="1:16">
      <c r="A3" s="272">
        <f t="shared" ref="A3:A66" si="3">ROUND(B3,-3)</f>
        <v>1000</v>
      </c>
      <c r="B3" s="313">
        <v>1250</v>
      </c>
      <c r="C3" s="314">
        <v>0.63</v>
      </c>
      <c r="D3" s="313">
        <f>B3*(1+C3)</f>
        <v>2037.4999999999998</v>
      </c>
      <c r="E3" s="313">
        <f t="shared" si="0"/>
        <v>462.5</v>
      </c>
      <c r="J3" s="318">
        <f>J2+1000</f>
        <v>1000</v>
      </c>
      <c r="K3" s="318">
        <f t="shared" ref="K3:K66" si="4">VLOOKUP(J3,$A$2:$E$86,3,FALSE)</f>
        <v>0.63</v>
      </c>
      <c r="L3">
        <f t="shared" si="1"/>
        <v>0.63</v>
      </c>
      <c r="M3">
        <f t="shared" si="2"/>
        <v>0.63</v>
      </c>
      <c r="N3">
        <f t="shared" si="2"/>
        <v>0.63</v>
      </c>
      <c r="O3" s="272">
        <f t="shared" ref="O3:O66" si="5">J3*(1+N3)</f>
        <v>1630</v>
      </c>
      <c r="P3" s="272">
        <f t="shared" ref="P3:P66" si="6">J3*(1-N3)</f>
        <v>370</v>
      </c>
    </row>
    <row r="4" spans="1:16">
      <c r="A4" s="272">
        <f t="shared" si="3"/>
        <v>3000</v>
      </c>
      <c r="B4" s="310">
        <v>2500</v>
      </c>
      <c r="C4" s="314">
        <v>0.57499999999999996</v>
      </c>
      <c r="D4" s="313">
        <f t="shared" ref="D4:D66" si="7">B4*(1+C4)</f>
        <v>3937.5</v>
      </c>
      <c r="E4" s="313">
        <f t="shared" si="0"/>
        <v>1062.5</v>
      </c>
      <c r="J4" s="318">
        <f t="shared" ref="J4:J67" si="8">J3+1000</f>
        <v>2000</v>
      </c>
      <c r="K4" s="318" t="e">
        <f t="shared" si="4"/>
        <v>#N/A</v>
      </c>
      <c r="L4">
        <f t="shared" si="1"/>
        <v>0.60250000000000004</v>
      </c>
      <c r="M4">
        <f t="shared" si="2"/>
        <v>0.60250000000000004</v>
      </c>
      <c r="N4">
        <f t="shared" si="2"/>
        <v>0.60250000000000004</v>
      </c>
      <c r="O4" s="272">
        <f t="shared" si="5"/>
        <v>3205</v>
      </c>
      <c r="P4" s="272">
        <f t="shared" si="6"/>
        <v>794.99999999999989</v>
      </c>
    </row>
    <row r="5" spans="1:16">
      <c r="A5" s="272">
        <f t="shared" si="3"/>
        <v>4000</v>
      </c>
      <c r="B5" s="310">
        <v>3750</v>
      </c>
      <c r="C5" s="314">
        <v>0.52</v>
      </c>
      <c r="D5" s="313">
        <f t="shared" si="7"/>
        <v>5700</v>
      </c>
      <c r="E5" s="313">
        <f t="shared" si="0"/>
        <v>1800</v>
      </c>
      <c r="J5" s="318">
        <f t="shared" si="8"/>
        <v>3000</v>
      </c>
      <c r="K5" s="318">
        <f t="shared" si="4"/>
        <v>0.57499999999999996</v>
      </c>
      <c r="L5">
        <f t="shared" si="1"/>
        <v>0.57499999999999996</v>
      </c>
      <c r="M5">
        <f t="shared" si="2"/>
        <v>0.57499999999999996</v>
      </c>
      <c r="N5">
        <f t="shared" si="2"/>
        <v>0.57499999999999996</v>
      </c>
      <c r="O5" s="272">
        <f t="shared" si="5"/>
        <v>4725</v>
      </c>
      <c r="P5" s="272">
        <f t="shared" si="6"/>
        <v>1275.0000000000002</v>
      </c>
    </row>
    <row r="6" spans="1:16">
      <c r="A6" s="272">
        <f t="shared" si="3"/>
        <v>5000</v>
      </c>
      <c r="B6" s="310">
        <v>5000</v>
      </c>
      <c r="C6" s="314">
        <v>0.47499999999999998</v>
      </c>
      <c r="D6" s="313">
        <f t="shared" si="7"/>
        <v>7375</v>
      </c>
      <c r="E6" s="313">
        <f t="shared" si="0"/>
        <v>2625</v>
      </c>
      <c r="J6" s="318">
        <f t="shared" si="8"/>
        <v>4000</v>
      </c>
      <c r="K6" s="318">
        <f t="shared" si="4"/>
        <v>0.52</v>
      </c>
      <c r="L6">
        <f t="shared" si="1"/>
        <v>0.52</v>
      </c>
      <c r="M6">
        <f t="shared" si="2"/>
        <v>0.52</v>
      </c>
      <c r="N6">
        <f t="shared" si="2"/>
        <v>0.52</v>
      </c>
      <c r="O6" s="272">
        <f t="shared" si="5"/>
        <v>6080</v>
      </c>
      <c r="P6" s="272">
        <f t="shared" si="6"/>
        <v>1920</v>
      </c>
    </row>
    <row r="7" spans="1:16">
      <c r="A7" s="272">
        <f t="shared" si="3"/>
        <v>6000</v>
      </c>
      <c r="B7" s="310">
        <v>6250</v>
      </c>
      <c r="C7" s="314">
        <v>0.44</v>
      </c>
      <c r="D7" s="313">
        <f t="shared" si="7"/>
        <v>9000</v>
      </c>
      <c r="E7" s="313">
        <f t="shared" si="0"/>
        <v>3500.0000000000005</v>
      </c>
      <c r="J7" s="318">
        <f t="shared" si="8"/>
        <v>5000</v>
      </c>
      <c r="K7" s="318">
        <f t="shared" si="4"/>
        <v>0.47499999999999998</v>
      </c>
      <c r="L7">
        <f t="shared" si="1"/>
        <v>0.47499999999999998</v>
      </c>
      <c r="M7">
        <f t="shared" si="2"/>
        <v>0.47499999999999998</v>
      </c>
      <c r="N7">
        <f t="shared" si="2"/>
        <v>0.47499999999999998</v>
      </c>
      <c r="O7" s="272">
        <f t="shared" si="5"/>
        <v>7375</v>
      </c>
      <c r="P7" s="272">
        <f t="shared" si="6"/>
        <v>2625</v>
      </c>
    </row>
    <row r="8" spans="1:16">
      <c r="A8" s="272">
        <f t="shared" si="3"/>
        <v>8000</v>
      </c>
      <c r="B8" s="310">
        <v>7500</v>
      </c>
      <c r="C8" s="314">
        <v>0.41</v>
      </c>
      <c r="D8" s="313">
        <f t="shared" si="7"/>
        <v>10575</v>
      </c>
      <c r="E8" s="313">
        <f t="shared" si="0"/>
        <v>4425.0000000000009</v>
      </c>
      <c r="J8" s="318">
        <f t="shared" si="8"/>
        <v>6000</v>
      </c>
      <c r="K8" s="318">
        <f t="shared" si="4"/>
        <v>0.44</v>
      </c>
      <c r="L8">
        <f t="shared" si="1"/>
        <v>0.44</v>
      </c>
      <c r="M8">
        <f t="shared" si="2"/>
        <v>0.44</v>
      </c>
      <c r="N8">
        <f t="shared" si="2"/>
        <v>0.44</v>
      </c>
      <c r="O8" s="272">
        <f t="shared" si="5"/>
        <v>8640</v>
      </c>
      <c r="P8" s="272">
        <f t="shared" si="6"/>
        <v>3360.0000000000005</v>
      </c>
    </row>
    <row r="9" spans="1:16">
      <c r="A9" s="272">
        <f t="shared" si="3"/>
        <v>9000</v>
      </c>
      <c r="B9" s="310">
        <v>8750</v>
      </c>
      <c r="C9" s="314">
        <v>0.38</v>
      </c>
      <c r="D9" s="313">
        <f t="shared" si="7"/>
        <v>12074.999999999998</v>
      </c>
      <c r="E9" s="313">
        <f t="shared" si="0"/>
        <v>5425</v>
      </c>
      <c r="J9" s="318">
        <f t="shared" si="8"/>
        <v>7000</v>
      </c>
      <c r="K9" s="318" t="e">
        <f t="shared" si="4"/>
        <v>#N/A</v>
      </c>
      <c r="L9">
        <f t="shared" si="1"/>
        <v>0.42499999999999999</v>
      </c>
      <c r="M9">
        <f t="shared" si="2"/>
        <v>0.42499999999999999</v>
      </c>
      <c r="N9">
        <f t="shared" si="2"/>
        <v>0.42499999999999999</v>
      </c>
      <c r="O9" s="272">
        <f t="shared" si="5"/>
        <v>9975</v>
      </c>
      <c r="P9" s="272">
        <f t="shared" si="6"/>
        <v>4024.9999999999995</v>
      </c>
    </row>
    <row r="10" spans="1:16">
      <c r="A10" s="272">
        <f t="shared" si="3"/>
        <v>10000</v>
      </c>
      <c r="B10" s="310">
        <v>10000</v>
      </c>
      <c r="C10" s="314">
        <v>0.35899999999999999</v>
      </c>
      <c r="D10" s="313">
        <f t="shared" si="7"/>
        <v>13590</v>
      </c>
      <c r="E10" s="313">
        <f t="shared" si="0"/>
        <v>6410</v>
      </c>
      <c r="J10" s="318">
        <f t="shared" si="8"/>
        <v>8000</v>
      </c>
      <c r="K10" s="318">
        <f t="shared" si="4"/>
        <v>0.41</v>
      </c>
      <c r="L10">
        <f t="shared" si="1"/>
        <v>0.41</v>
      </c>
      <c r="M10">
        <f t="shared" si="2"/>
        <v>0.41</v>
      </c>
      <c r="N10">
        <f t="shared" si="2"/>
        <v>0.41</v>
      </c>
      <c r="O10" s="272">
        <f t="shared" si="5"/>
        <v>11280</v>
      </c>
      <c r="P10" s="272">
        <f t="shared" si="6"/>
        <v>4720.0000000000009</v>
      </c>
    </row>
    <row r="11" spans="1:16">
      <c r="A11" s="272">
        <f t="shared" si="3"/>
        <v>11000</v>
      </c>
      <c r="B11" s="310">
        <v>11250</v>
      </c>
      <c r="C11" s="314">
        <v>0.34</v>
      </c>
      <c r="D11" s="313">
        <f t="shared" si="7"/>
        <v>15075</v>
      </c>
      <c r="E11" s="313">
        <f t="shared" si="0"/>
        <v>7424.9999999999991</v>
      </c>
      <c r="J11" s="318">
        <f t="shared" si="8"/>
        <v>9000</v>
      </c>
      <c r="K11" s="318">
        <f t="shared" si="4"/>
        <v>0.38</v>
      </c>
      <c r="L11">
        <f t="shared" si="1"/>
        <v>0.38</v>
      </c>
      <c r="M11">
        <f t="shared" si="2"/>
        <v>0.38</v>
      </c>
      <c r="N11">
        <f t="shared" si="2"/>
        <v>0.38</v>
      </c>
      <c r="O11" s="272">
        <f t="shared" si="5"/>
        <v>12419.999999999998</v>
      </c>
      <c r="P11" s="272">
        <f t="shared" si="6"/>
        <v>5580</v>
      </c>
    </row>
    <row r="12" spans="1:16">
      <c r="A12" s="272">
        <f t="shared" si="3"/>
        <v>13000</v>
      </c>
      <c r="B12" s="310">
        <v>12500</v>
      </c>
      <c r="C12" s="314">
        <v>0.32500000000000001</v>
      </c>
      <c r="D12" s="313">
        <f t="shared" si="7"/>
        <v>16562.5</v>
      </c>
      <c r="E12" s="313">
        <f t="shared" si="0"/>
        <v>8437.5</v>
      </c>
      <c r="J12" s="318">
        <f t="shared" si="8"/>
        <v>10000</v>
      </c>
      <c r="K12" s="318">
        <f t="shared" si="4"/>
        <v>0.35899999999999999</v>
      </c>
      <c r="L12">
        <f t="shared" si="1"/>
        <v>0.35899999999999999</v>
      </c>
      <c r="M12">
        <f t="shared" si="2"/>
        <v>0.35899999999999999</v>
      </c>
      <c r="N12">
        <f t="shared" si="2"/>
        <v>0.35899999999999999</v>
      </c>
      <c r="O12" s="272">
        <f t="shared" si="5"/>
        <v>13590</v>
      </c>
      <c r="P12" s="272">
        <f t="shared" si="6"/>
        <v>6410</v>
      </c>
    </row>
    <row r="13" spans="1:16">
      <c r="A13" s="272">
        <f t="shared" si="3"/>
        <v>14000</v>
      </c>
      <c r="B13" s="310">
        <v>13750</v>
      </c>
      <c r="C13" s="314">
        <v>0.313</v>
      </c>
      <c r="D13" s="313">
        <f t="shared" si="7"/>
        <v>18053.75</v>
      </c>
      <c r="E13" s="313">
        <f t="shared" si="0"/>
        <v>9446.25</v>
      </c>
      <c r="J13" s="318">
        <f t="shared" si="8"/>
        <v>11000</v>
      </c>
      <c r="K13" s="318">
        <f t="shared" si="4"/>
        <v>0.34</v>
      </c>
      <c r="L13">
        <f t="shared" si="1"/>
        <v>0.34</v>
      </c>
      <c r="M13">
        <f t="shared" si="2"/>
        <v>0.34</v>
      </c>
      <c r="N13">
        <f t="shared" si="2"/>
        <v>0.34</v>
      </c>
      <c r="O13" s="272">
        <f t="shared" si="5"/>
        <v>14740</v>
      </c>
      <c r="P13" s="272">
        <f t="shared" si="6"/>
        <v>7259.9999999999991</v>
      </c>
    </row>
    <row r="14" spans="1:16">
      <c r="A14" s="272">
        <f t="shared" si="3"/>
        <v>15000</v>
      </c>
      <c r="B14" s="310">
        <v>15000</v>
      </c>
      <c r="C14" s="314">
        <v>0.30299999999999999</v>
      </c>
      <c r="D14" s="313">
        <f t="shared" si="7"/>
        <v>19545</v>
      </c>
      <c r="E14" s="313">
        <f t="shared" si="0"/>
        <v>10455.000000000002</v>
      </c>
      <c r="J14" s="318">
        <f t="shared" si="8"/>
        <v>12000</v>
      </c>
      <c r="K14" s="318" t="e">
        <f t="shared" si="4"/>
        <v>#N/A</v>
      </c>
      <c r="L14">
        <f t="shared" si="1"/>
        <v>0.33250000000000002</v>
      </c>
      <c r="M14">
        <f t="shared" si="2"/>
        <v>0.33250000000000002</v>
      </c>
      <c r="N14">
        <f t="shared" si="2"/>
        <v>0.33250000000000002</v>
      </c>
      <c r="O14" s="272">
        <f t="shared" si="5"/>
        <v>15990</v>
      </c>
      <c r="P14" s="272">
        <f t="shared" si="6"/>
        <v>8010</v>
      </c>
    </row>
    <row r="15" spans="1:16">
      <c r="A15" s="272">
        <f t="shared" si="3"/>
        <v>16000</v>
      </c>
      <c r="B15" s="310">
        <v>16250</v>
      </c>
      <c r="C15" s="314">
        <v>0.29399999999999998</v>
      </c>
      <c r="D15" s="313">
        <f t="shared" si="7"/>
        <v>21027.5</v>
      </c>
      <c r="E15" s="313">
        <f t="shared" si="0"/>
        <v>11472.5</v>
      </c>
      <c r="J15" s="318">
        <f t="shared" si="8"/>
        <v>13000</v>
      </c>
      <c r="K15" s="318">
        <f t="shared" si="4"/>
        <v>0.32500000000000001</v>
      </c>
      <c r="L15">
        <f t="shared" si="1"/>
        <v>0.32500000000000001</v>
      </c>
      <c r="M15">
        <f t="shared" si="2"/>
        <v>0.32500000000000001</v>
      </c>
      <c r="N15">
        <f t="shared" si="2"/>
        <v>0.32500000000000001</v>
      </c>
      <c r="O15" s="272">
        <f t="shared" si="5"/>
        <v>17225</v>
      </c>
      <c r="P15" s="272">
        <f t="shared" si="6"/>
        <v>8775</v>
      </c>
    </row>
    <row r="16" spans="1:16">
      <c r="A16" s="272">
        <f t="shared" si="3"/>
        <v>18000</v>
      </c>
      <c r="B16" s="310">
        <v>17500</v>
      </c>
      <c r="C16" s="314">
        <v>0.28599999999999998</v>
      </c>
      <c r="D16" s="313">
        <f t="shared" si="7"/>
        <v>22505</v>
      </c>
      <c r="E16" s="313">
        <f t="shared" si="0"/>
        <v>12495</v>
      </c>
      <c r="J16" s="318">
        <f t="shared" si="8"/>
        <v>14000</v>
      </c>
      <c r="K16" s="318">
        <f t="shared" si="4"/>
        <v>0.313</v>
      </c>
      <c r="L16">
        <f t="shared" si="1"/>
        <v>0.313</v>
      </c>
      <c r="M16">
        <f t="shared" si="2"/>
        <v>0.313</v>
      </c>
      <c r="N16">
        <f t="shared" si="2"/>
        <v>0.313</v>
      </c>
      <c r="O16" s="272">
        <f t="shared" si="5"/>
        <v>18382</v>
      </c>
      <c r="P16" s="272">
        <f t="shared" si="6"/>
        <v>9618</v>
      </c>
    </row>
    <row r="17" spans="1:16">
      <c r="A17" s="272">
        <f t="shared" si="3"/>
        <v>19000</v>
      </c>
      <c r="B17" s="310">
        <v>18750</v>
      </c>
      <c r="C17" s="314">
        <v>0.28000000000000003</v>
      </c>
      <c r="D17" s="313">
        <f t="shared" si="7"/>
        <v>24000</v>
      </c>
      <c r="E17" s="313">
        <f t="shared" si="0"/>
        <v>13500</v>
      </c>
      <c r="J17" s="318">
        <f t="shared" si="8"/>
        <v>15000</v>
      </c>
      <c r="K17" s="318">
        <f t="shared" si="4"/>
        <v>0.30299999999999999</v>
      </c>
      <c r="L17">
        <f t="shared" si="1"/>
        <v>0.30299999999999999</v>
      </c>
      <c r="M17">
        <f t="shared" si="2"/>
        <v>0.30299999999999999</v>
      </c>
      <c r="N17">
        <f t="shared" si="2"/>
        <v>0.30299999999999999</v>
      </c>
      <c r="O17" s="272">
        <f t="shared" si="5"/>
        <v>19545</v>
      </c>
      <c r="P17" s="272">
        <f t="shared" si="6"/>
        <v>10455.000000000002</v>
      </c>
    </row>
    <row r="18" spans="1:16">
      <c r="A18" s="272">
        <f t="shared" si="3"/>
        <v>20000</v>
      </c>
      <c r="B18" s="310">
        <v>20000</v>
      </c>
      <c r="C18" s="314">
        <v>0.27500000000000002</v>
      </c>
      <c r="D18" s="313">
        <f t="shared" si="7"/>
        <v>25500</v>
      </c>
      <c r="E18" s="313">
        <f t="shared" si="0"/>
        <v>14500</v>
      </c>
      <c r="J18" s="318">
        <f t="shared" si="8"/>
        <v>16000</v>
      </c>
      <c r="K18" s="318">
        <f t="shared" si="4"/>
        <v>0.29399999999999998</v>
      </c>
      <c r="L18">
        <f t="shared" si="1"/>
        <v>0.29399999999999998</v>
      </c>
      <c r="M18">
        <f t="shared" si="2"/>
        <v>0.29399999999999998</v>
      </c>
      <c r="N18">
        <f t="shared" si="2"/>
        <v>0.29399999999999998</v>
      </c>
      <c r="O18" s="272">
        <f t="shared" si="5"/>
        <v>20704</v>
      </c>
      <c r="P18" s="272">
        <f t="shared" si="6"/>
        <v>11296</v>
      </c>
    </row>
    <row r="19" spans="1:16">
      <c r="A19" s="272">
        <f t="shared" si="3"/>
        <v>21000</v>
      </c>
      <c r="B19" s="313">
        <v>21250</v>
      </c>
      <c r="C19" s="314">
        <v>0.27</v>
      </c>
      <c r="D19" s="313">
        <f t="shared" si="7"/>
        <v>26987.5</v>
      </c>
      <c r="E19" s="313">
        <f t="shared" si="0"/>
        <v>15512.5</v>
      </c>
      <c r="J19" s="318">
        <f t="shared" si="8"/>
        <v>17000</v>
      </c>
      <c r="K19" s="318" t="e">
        <f t="shared" si="4"/>
        <v>#N/A</v>
      </c>
      <c r="L19">
        <f t="shared" si="1"/>
        <v>0.28999999999999998</v>
      </c>
      <c r="M19">
        <f t="shared" si="2"/>
        <v>0.28999999999999998</v>
      </c>
      <c r="N19">
        <f t="shared" si="2"/>
        <v>0.28999999999999998</v>
      </c>
      <c r="O19" s="272">
        <f t="shared" si="5"/>
        <v>21930</v>
      </c>
      <c r="P19" s="272">
        <f t="shared" si="6"/>
        <v>12070</v>
      </c>
    </row>
    <row r="20" spans="1:16">
      <c r="A20" s="272">
        <f t="shared" si="3"/>
        <v>23000</v>
      </c>
      <c r="B20" s="313">
        <v>22500</v>
      </c>
      <c r="C20" s="314">
        <v>0.26500000000000001</v>
      </c>
      <c r="D20" s="313">
        <f t="shared" si="7"/>
        <v>28462.500000000004</v>
      </c>
      <c r="E20" s="313">
        <f t="shared" si="0"/>
        <v>16537.5</v>
      </c>
      <c r="J20" s="318">
        <f t="shared" si="8"/>
        <v>18000</v>
      </c>
      <c r="K20" s="318">
        <f t="shared" si="4"/>
        <v>0.28599999999999998</v>
      </c>
      <c r="L20">
        <f t="shared" si="1"/>
        <v>0.28599999999999998</v>
      </c>
      <c r="M20">
        <f t="shared" si="2"/>
        <v>0.28599999999999998</v>
      </c>
      <c r="N20">
        <f t="shared" si="2"/>
        <v>0.28599999999999998</v>
      </c>
      <c r="O20" s="272">
        <f t="shared" si="5"/>
        <v>23148</v>
      </c>
      <c r="P20" s="272">
        <f t="shared" si="6"/>
        <v>12852</v>
      </c>
    </row>
    <row r="21" spans="1:16">
      <c r="A21" s="272">
        <f t="shared" si="3"/>
        <v>24000</v>
      </c>
      <c r="B21" s="313">
        <v>23750</v>
      </c>
      <c r="C21" s="314">
        <v>0.26</v>
      </c>
      <c r="D21" s="313">
        <f t="shared" si="7"/>
        <v>29925</v>
      </c>
      <c r="E21" s="313">
        <f t="shared" si="0"/>
        <v>17575</v>
      </c>
      <c r="J21" s="318">
        <f t="shared" si="8"/>
        <v>19000</v>
      </c>
      <c r="K21" s="318">
        <f t="shared" si="4"/>
        <v>0.28000000000000003</v>
      </c>
      <c r="L21">
        <f t="shared" si="1"/>
        <v>0.28000000000000003</v>
      </c>
      <c r="M21">
        <f t="shared" si="2"/>
        <v>0.28000000000000003</v>
      </c>
      <c r="N21">
        <f t="shared" si="2"/>
        <v>0.28000000000000003</v>
      </c>
      <c r="O21" s="272">
        <f t="shared" si="5"/>
        <v>24320</v>
      </c>
      <c r="P21" s="272">
        <f t="shared" si="6"/>
        <v>13680</v>
      </c>
    </row>
    <row r="22" spans="1:16">
      <c r="A22" s="272">
        <f t="shared" si="3"/>
        <v>25000</v>
      </c>
      <c r="B22" s="313">
        <v>25000</v>
      </c>
      <c r="C22" s="314">
        <v>0.255</v>
      </c>
      <c r="D22" s="313">
        <f t="shared" si="7"/>
        <v>31374.999999999996</v>
      </c>
      <c r="E22" s="313">
        <f t="shared" si="0"/>
        <v>18625</v>
      </c>
      <c r="J22" s="318">
        <f t="shared" si="8"/>
        <v>20000</v>
      </c>
      <c r="K22" s="318">
        <f t="shared" si="4"/>
        <v>0.27500000000000002</v>
      </c>
      <c r="L22">
        <f t="shared" si="1"/>
        <v>0.27500000000000002</v>
      </c>
      <c r="M22">
        <f t="shared" si="2"/>
        <v>0.27500000000000002</v>
      </c>
      <c r="N22">
        <f t="shared" si="2"/>
        <v>0.27500000000000002</v>
      </c>
      <c r="O22" s="272">
        <f t="shared" si="5"/>
        <v>25500</v>
      </c>
      <c r="P22" s="272">
        <f t="shared" si="6"/>
        <v>14500</v>
      </c>
    </row>
    <row r="23" spans="1:16">
      <c r="A23" s="272">
        <f t="shared" si="3"/>
        <v>26000</v>
      </c>
      <c r="B23" s="313">
        <v>26250</v>
      </c>
      <c r="C23" s="314">
        <v>0.252</v>
      </c>
      <c r="D23" s="313">
        <f t="shared" si="7"/>
        <v>32865</v>
      </c>
      <c r="E23" s="313">
        <f t="shared" si="0"/>
        <v>19635</v>
      </c>
      <c r="J23" s="318">
        <f t="shared" si="8"/>
        <v>21000</v>
      </c>
      <c r="K23" s="318">
        <f t="shared" si="4"/>
        <v>0.27</v>
      </c>
      <c r="L23">
        <f t="shared" si="1"/>
        <v>0.27</v>
      </c>
      <c r="M23">
        <f t="shared" si="2"/>
        <v>0.27</v>
      </c>
      <c r="N23">
        <f t="shared" si="2"/>
        <v>0.27</v>
      </c>
      <c r="O23" s="272">
        <f t="shared" si="5"/>
        <v>26670</v>
      </c>
      <c r="P23" s="272">
        <f t="shared" si="6"/>
        <v>15330</v>
      </c>
    </row>
    <row r="24" spans="1:16">
      <c r="A24" s="272">
        <f t="shared" si="3"/>
        <v>28000</v>
      </c>
      <c r="B24" s="313">
        <v>27500</v>
      </c>
      <c r="C24" s="314">
        <v>0.248</v>
      </c>
      <c r="D24" s="313">
        <f t="shared" si="7"/>
        <v>34320</v>
      </c>
      <c r="E24" s="313">
        <f t="shared" si="0"/>
        <v>20680</v>
      </c>
      <c r="J24" s="318">
        <f t="shared" si="8"/>
        <v>22000</v>
      </c>
      <c r="K24" s="318" t="e">
        <f t="shared" si="4"/>
        <v>#N/A</v>
      </c>
      <c r="L24">
        <f t="shared" si="1"/>
        <v>0.26750000000000002</v>
      </c>
      <c r="M24">
        <f t="shared" si="2"/>
        <v>0.26750000000000002</v>
      </c>
      <c r="N24">
        <f t="shared" si="2"/>
        <v>0.26750000000000002</v>
      </c>
      <c r="O24" s="272">
        <f t="shared" si="5"/>
        <v>27885</v>
      </c>
      <c r="P24" s="272">
        <f t="shared" si="6"/>
        <v>16114.999999999998</v>
      </c>
    </row>
    <row r="25" spans="1:16">
      <c r="A25" s="272">
        <f t="shared" si="3"/>
        <v>29000</v>
      </c>
      <c r="B25" s="313">
        <v>28750</v>
      </c>
      <c r="C25" s="314">
        <v>0.24399999999999999</v>
      </c>
      <c r="D25" s="313">
        <f t="shared" si="7"/>
        <v>35765</v>
      </c>
      <c r="E25" s="313">
        <f t="shared" si="0"/>
        <v>21735</v>
      </c>
      <c r="J25" s="318">
        <f t="shared" si="8"/>
        <v>23000</v>
      </c>
      <c r="K25" s="318">
        <f t="shared" si="4"/>
        <v>0.26500000000000001</v>
      </c>
      <c r="L25">
        <f t="shared" si="1"/>
        <v>0.26500000000000001</v>
      </c>
      <c r="M25">
        <f t="shared" si="2"/>
        <v>0.26500000000000001</v>
      </c>
      <c r="N25">
        <f t="shared" si="2"/>
        <v>0.26500000000000001</v>
      </c>
      <c r="O25" s="272">
        <f t="shared" si="5"/>
        <v>29095.000000000004</v>
      </c>
      <c r="P25" s="272">
        <f t="shared" si="6"/>
        <v>16905</v>
      </c>
    </row>
    <row r="26" spans="1:16">
      <c r="A26" s="272">
        <f t="shared" si="3"/>
        <v>30000</v>
      </c>
      <c r="B26" s="313">
        <v>30000</v>
      </c>
      <c r="C26" s="314">
        <v>0.24099999999999999</v>
      </c>
      <c r="D26" s="313">
        <f t="shared" si="7"/>
        <v>37230</v>
      </c>
      <c r="E26" s="313">
        <f t="shared" si="0"/>
        <v>22770</v>
      </c>
      <c r="J26" s="318">
        <f t="shared" si="8"/>
        <v>24000</v>
      </c>
      <c r="K26" s="318">
        <f t="shared" si="4"/>
        <v>0.26</v>
      </c>
      <c r="L26">
        <f t="shared" si="1"/>
        <v>0.26</v>
      </c>
      <c r="M26">
        <f t="shared" si="2"/>
        <v>0.26</v>
      </c>
      <c r="N26">
        <f t="shared" si="2"/>
        <v>0.26</v>
      </c>
      <c r="O26" s="272">
        <f t="shared" si="5"/>
        <v>30240</v>
      </c>
      <c r="P26" s="272">
        <f t="shared" si="6"/>
        <v>17760</v>
      </c>
    </row>
    <row r="27" spans="1:16">
      <c r="A27" s="272">
        <f t="shared" si="3"/>
        <v>33000</v>
      </c>
      <c r="B27" s="313">
        <v>32500</v>
      </c>
      <c r="C27" s="314">
        <v>0.23499999999999999</v>
      </c>
      <c r="D27" s="313">
        <f t="shared" si="7"/>
        <v>40137.499999999993</v>
      </c>
      <c r="E27" s="313">
        <f t="shared" si="0"/>
        <v>24862.5</v>
      </c>
      <c r="J27" s="318">
        <f t="shared" si="8"/>
        <v>25000</v>
      </c>
      <c r="K27" s="318">
        <f t="shared" si="4"/>
        <v>0.255</v>
      </c>
      <c r="L27">
        <f t="shared" si="1"/>
        <v>0.255</v>
      </c>
      <c r="M27">
        <f t="shared" si="2"/>
        <v>0.255</v>
      </c>
      <c r="N27">
        <f t="shared" si="2"/>
        <v>0.255</v>
      </c>
      <c r="O27" s="272">
        <f t="shared" si="5"/>
        <v>31374.999999999996</v>
      </c>
      <c r="P27" s="272">
        <f t="shared" si="6"/>
        <v>18625</v>
      </c>
    </row>
    <row r="28" spans="1:16">
      <c r="A28" s="272">
        <f t="shared" si="3"/>
        <v>35000</v>
      </c>
      <c r="B28" s="313">
        <v>35000</v>
      </c>
      <c r="C28" s="314">
        <v>0.22900000000000001</v>
      </c>
      <c r="D28" s="313">
        <f t="shared" si="7"/>
        <v>43015</v>
      </c>
      <c r="E28" s="313">
        <f t="shared" si="0"/>
        <v>26985</v>
      </c>
      <c r="J28" s="318">
        <f t="shared" si="8"/>
        <v>26000</v>
      </c>
      <c r="K28" s="318">
        <f t="shared" si="4"/>
        <v>0.252</v>
      </c>
      <c r="L28">
        <f t="shared" si="1"/>
        <v>0.252</v>
      </c>
      <c r="M28">
        <f t="shared" si="2"/>
        <v>0.252</v>
      </c>
      <c r="N28">
        <f t="shared" si="2"/>
        <v>0.252</v>
      </c>
      <c r="O28" s="272">
        <f t="shared" si="5"/>
        <v>32552</v>
      </c>
      <c r="P28" s="272">
        <f t="shared" si="6"/>
        <v>19448</v>
      </c>
    </row>
    <row r="29" spans="1:16">
      <c r="A29" s="272">
        <f t="shared" si="3"/>
        <v>38000</v>
      </c>
      <c r="B29" s="313">
        <v>37500</v>
      </c>
      <c r="C29" s="314">
        <v>0.224</v>
      </c>
      <c r="D29" s="313">
        <f t="shared" si="7"/>
        <v>45900</v>
      </c>
      <c r="E29" s="313">
        <f t="shared" si="0"/>
        <v>29100</v>
      </c>
      <c r="J29" s="318">
        <f t="shared" si="8"/>
        <v>27000</v>
      </c>
      <c r="K29" s="318" t="e">
        <f t="shared" si="4"/>
        <v>#N/A</v>
      </c>
      <c r="L29">
        <f t="shared" si="1"/>
        <v>0.25</v>
      </c>
      <c r="M29">
        <f t="shared" si="2"/>
        <v>0.25</v>
      </c>
      <c r="N29">
        <f t="shared" si="2"/>
        <v>0.25</v>
      </c>
      <c r="O29" s="272">
        <f t="shared" si="5"/>
        <v>33750</v>
      </c>
      <c r="P29" s="272">
        <f t="shared" si="6"/>
        <v>20250</v>
      </c>
    </row>
    <row r="30" spans="1:16">
      <c r="A30" s="272">
        <f t="shared" si="3"/>
        <v>40000</v>
      </c>
      <c r="B30" s="313">
        <v>40000</v>
      </c>
      <c r="C30" s="314">
        <v>0.219</v>
      </c>
      <c r="D30" s="313">
        <f t="shared" si="7"/>
        <v>48760</v>
      </c>
      <c r="E30" s="313">
        <f t="shared" si="0"/>
        <v>31240</v>
      </c>
      <c r="J30" s="318">
        <f t="shared" si="8"/>
        <v>28000</v>
      </c>
      <c r="K30" s="318">
        <f t="shared" si="4"/>
        <v>0.248</v>
      </c>
      <c r="L30">
        <f t="shared" si="1"/>
        <v>0.248</v>
      </c>
      <c r="M30">
        <f t="shared" si="2"/>
        <v>0.248</v>
      </c>
      <c r="N30">
        <f t="shared" si="2"/>
        <v>0.248</v>
      </c>
      <c r="O30" s="272">
        <f t="shared" si="5"/>
        <v>34944</v>
      </c>
      <c r="P30" s="272">
        <f t="shared" si="6"/>
        <v>21056</v>
      </c>
    </row>
    <row r="31" spans="1:16">
      <c r="A31" s="272">
        <f t="shared" si="3"/>
        <v>43000</v>
      </c>
      <c r="B31" s="313">
        <v>42500</v>
      </c>
      <c r="C31" s="314">
        <v>0.214</v>
      </c>
      <c r="D31" s="313">
        <f t="shared" si="7"/>
        <v>51595</v>
      </c>
      <c r="E31" s="313">
        <f t="shared" si="0"/>
        <v>33405</v>
      </c>
      <c r="J31" s="318">
        <f t="shared" si="8"/>
        <v>29000</v>
      </c>
      <c r="K31" s="318">
        <f t="shared" si="4"/>
        <v>0.24399999999999999</v>
      </c>
      <c r="L31">
        <f t="shared" si="1"/>
        <v>0.24399999999999999</v>
      </c>
      <c r="M31">
        <f t="shared" si="2"/>
        <v>0.24399999999999999</v>
      </c>
      <c r="N31">
        <f t="shared" si="2"/>
        <v>0.24399999999999999</v>
      </c>
      <c r="O31" s="272">
        <f t="shared" si="5"/>
        <v>36076</v>
      </c>
      <c r="P31" s="272">
        <f t="shared" si="6"/>
        <v>21924</v>
      </c>
    </row>
    <row r="32" spans="1:16">
      <c r="A32" s="272">
        <f t="shared" si="3"/>
        <v>45000</v>
      </c>
      <c r="B32" s="313">
        <v>45000</v>
      </c>
      <c r="C32" s="314">
        <v>0.20899999999999999</v>
      </c>
      <c r="D32" s="313">
        <f t="shared" si="7"/>
        <v>54405</v>
      </c>
      <c r="E32" s="313">
        <f t="shared" si="0"/>
        <v>35595</v>
      </c>
      <c r="J32" s="318">
        <f t="shared" si="8"/>
        <v>30000</v>
      </c>
      <c r="K32" s="318">
        <f t="shared" si="4"/>
        <v>0.24099999999999999</v>
      </c>
      <c r="L32">
        <f t="shared" si="1"/>
        <v>0.24099999999999999</v>
      </c>
      <c r="M32">
        <f t="shared" si="2"/>
        <v>0.24099999999999999</v>
      </c>
      <c r="N32">
        <f t="shared" si="2"/>
        <v>0.24099999999999999</v>
      </c>
      <c r="O32" s="272">
        <f t="shared" si="5"/>
        <v>37230</v>
      </c>
      <c r="P32" s="272">
        <f t="shared" si="6"/>
        <v>22770</v>
      </c>
    </row>
    <row r="33" spans="1:16">
      <c r="A33" s="272">
        <f t="shared" si="3"/>
        <v>48000</v>
      </c>
      <c r="B33" s="313">
        <v>47500</v>
      </c>
      <c r="C33" s="314">
        <v>0.20399999999999999</v>
      </c>
      <c r="D33" s="313">
        <f t="shared" si="7"/>
        <v>57190</v>
      </c>
      <c r="E33" s="313">
        <f t="shared" si="0"/>
        <v>37810</v>
      </c>
      <c r="J33" s="318">
        <f t="shared" si="8"/>
        <v>31000</v>
      </c>
      <c r="K33" s="318" t="e">
        <f t="shared" si="4"/>
        <v>#N/A</v>
      </c>
      <c r="L33" t="e">
        <f t="shared" si="1"/>
        <v>#N/A</v>
      </c>
      <c r="M33">
        <f t="shared" si="2"/>
        <v>0.23899999999999999</v>
      </c>
      <c r="N33">
        <f t="shared" si="2"/>
        <v>0.23899999999999999</v>
      </c>
      <c r="O33" s="272">
        <f t="shared" si="5"/>
        <v>38408.999999999993</v>
      </c>
      <c r="P33" s="272">
        <f t="shared" si="6"/>
        <v>23591</v>
      </c>
    </row>
    <row r="34" spans="1:16">
      <c r="A34" s="272">
        <f t="shared" si="3"/>
        <v>50000</v>
      </c>
      <c r="B34" s="313">
        <v>50000</v>
      </c>
      <c r="C34" s="314">
        <v>0.19900000000000001</v>
      </c>
      <c r="D34" s="313">
        <f t="shared" si="7"/>
        <v>59950</v>
      </c>
      <c r="E34" s="313">
        <f t="shared" si="0"/>
        <v>40050</v>
      </c>
      <c r="J34" s="318">
        <f t="shared" si="8"/>
        <v>32000</v>
      </c>
      <c r="K34" s="318" t="e">
        <f t="shared" si="4"/>
        <v>#N/A</v>
      </c>
      <c r="L34" t="e">
        <f t="shared" si="1"/>
        <v>#N/A</v>
      </c>
      <c r="M34" t="e">
        <f t="shared" si="2"/>
        <v>#N/A</v>
      </c>
      <c r="N34">
        <f t="shared" si="2"/>
        <v>0.23666666666666666</v>
      </c>
      <c r="O34" s="272">
        <f t="shared" si="5"/>
        <v>39573.333333333328</v>
      </c>
      <c r="P34" s="272">
        <f t="shared" si="6"/>
        <v>24426.666666666664</v>
      </c>
    </row>
    <row r="35" spans="1:16">
      <c r="A35" s="272">
        <f t="shared" si="3"/>
        <v>53000</v>
      </c>
      <c r="B35" s="313">
        <v>52500</v>
      </c>
      <c r="C35" s="314">
        <v>0.19500000000000001</v>
      </c>
      <c r="D35" s="313">
        <f t="shared" si="7"/>
        <v>62737.5</v>
      </c>
      <c r="E35" s="313">
        <f t="shared" si="0"/>
        <v>42262.5</v>
      </c>
      <c r="J35" s="318">
        <f t="shared" si="8"/>
        <v>33000</v>
      </c>
      <c r="K35" s="318">
        <f t="shared" si="4"/>
        <v>0.23499999999999999</v>
      </c>
      <c r="L35">
        <f t="shared" si="1"/>
        <v>0.23499999999999999</v>
      </c>
      <c r="M35">
        <f t="shared" si="2"/>
        <v>0.23499999999999999</v>
      </c>
      <c r="N35">
        <f t="shared" si="2"/>
        <v>0.23499999999999999</v>
      </c>
      <c r="O35" s="272">
        <f t="shared" si="5"/>
        <v>40754.999999999993</v>
      </c>
      <c r="P35" s="272">
        <f t="shared" si="6"/>
        <v>25245</v>
      </c>
    </row>
    <row r="36" spans="1:16">
      <c r="A36" s="272">
        <f t="shared" si="3"/>
        <v>55000</v>
      </c>
      <c r="B36" s="313">
        <v>55000</v>
      </c>
      <c r="C36" s="314">
        <v>0.19</v>
      </c>
      <c r="D36" s="313">
        <f t="shared" si="7"/>
        <v>65450</v>
      </c>
      <c r="E36" s="313">
        <f t="shared" si="0"/>
        <v>44550</v>
      </c>
      <c r="J36" s="318">
        <f t="shared" si="8"/>
        <v>34000</v>
      </c>
      <c r="K36" s="318" t="e">
        <f t="shared" si="4"/>
        <v>#N/A</v>
      </c>
      <c r="L36">
        <f t="shared" si="1"/>
        <v>0.23199999999999998</v>
      </c>
      <c r="M36">
        <f t="shared" si="2"/>
        <v>0.23199999999999998</v>
      </c>
      <c r="N36">
        <f t="shared" si="2"/>
        <v>0.23199999999999998</v>
      </c>
      <c r="O36" s="272">
        <f t="shared" si="5"/>
        <v>41888</v>
      </c>
      <c r="P36" s="272">
        <f t="shared" si="6"/>
        <v>26112</v>
      </c>
    </row>
    <row r="37" spans="1:16">
      <c r="A37" s="272">
        <f t="shared" si="3"/>
        <v>58000</v>
      </c>
      <c r="B37" s="313">
        <v>57500</v>
      </c>
      <c r="C37" s="314">
        <v>0.185</v>
      </c>
      <c r="D37" s="313">
        <f t="shared" si="7"/>
        <v>68137.5</v>
      </c>
      <c r="E37" s="313">
        <f t="shared" si="0"/>
        <v>46862.5</v>
      </c>
      <c r="J37" s="318">
        <f t="shared" si="8"/>
        <v>35000</v>
      </c>
      <c r="K37" s="318">
        <f t="shared" si="4"/>
        <v>0.22900000000000001</v>
      </c>
      <c r="L37">
        <f t="shared" si="1"/>
        <v>0.22900000000000001</v>
      </c>
      <c r="M37">
        <f t="shared" si="2"/>
        <v>0.22900000000000001</v>
      </c>
      <c r="N37">
        <f t="shared" si="2"/>
        <v>0.22900000000000001</v>
      </c>
      <c r="O37" s="272">
        <f t="shared" si="5"/>
        <v>43015</v>
      </c>
      <c r="P37" s="272">
        <f t="shared" si="6"/>
        <v>26985</v>
      </c>
    </row>
    <row r="38" spans="1:16">
      <c r="A38" s="272">
        <f t="shared" si="3"/>
        <v>60000</v>
      </c>
      <c r="B38" s="313">
        <v>60000</v>
      </c>
      <c r="C38" s="314">
        <v>0.18</v>
      </c>
      <c r="D38" s="313">
        <f t="shared" si="7"/>
        <v>70800</v>
      </c>
      <c r="E38" s="313">
        <f t="shared" si="0"/>
        <v>49200.000000000007</v>
      </c>
      <c r="J38" s="318">
        <f t="shared" si="8"/>
        <v>36000</v>
      </c>
      <c r="K38" s="318" t="e">
        <f t="shared" si="4"/>
        <v>#N/A</v>
      </c>
      <c r="L38" t="e">
        <f t="shared" si="1"/>
        <v>#N/A</v>
      </c>
      <c r="M38">
        <f t="shared" si="2"/>
        <v>0.22733333333333333</v>
      </c>
      <c r="N38">
        <f t="shared" si="2"/>
        <v>0.22733333333333333</v>
      </c>
      <c r="O38" s="272">
        <f t="shared" si="5"/>
        <v>44184</v>
      </c>
      <c r="P38" s="272">
        <f t="shared" si="6"/>
        <v>27815.999999999996</v>
      </c>
    </row>
    <row r="39" spans="1:16">
      <c r="A39" s="272">
        <f t="shared" si="3"/>
        <v>63000</v>
      </c>
      <c r="B39" s="313">
        <v>62500</v>
      </c>
      <c r="C39" s="314">
        <v>0.17499999999999999</v>
      </c>
      <c r="D39" s="313">
        <f t="shared" si="7"/>
        <v>73437.5</v>
      </c>
      <c r="E39" s="313">
        <f t="shared" si="0"/>
        <v>51562.5</v>
      </c>
      <c r="J39" s="318">
        <f t="shared" si="8"/>
        <v>37000</v>
      </c>
      <c r="K39" s="318" t="e">
        <f t="shared" si="4"/>
        <v>#N/A</v>
      </c>
      <c r="L39" t="e">
        <f t="shared" si="1"/>
        <v>#N/A</v>
      </c>
      <c r="M39" t="e">
        <f t="shared" si="2"/>
        <v>#N/A</v>
      </c>
      <c r="N39">
        <f t="shared" si="2"/>
        <v>0.22538888888888889</v>
      </c>
      <c r="O39" s="272">
        <f t="shared" si="5"/>
        <v>45339.388888888891</v>
      </c>
      <c r="P39" s="272">
        <f t="shared" si="6"/>
        <v>28660.611111111113</v>
      </c>
    </row>
    <row r="40" spans="1:16">
      <c r="A40" s="272">
        <f t="shared" si="3"/>
        <v>65000</v>
      </c>
      <c r="B40" s="313">
        <v>65000</v>
      </c>
      <c r="C40" s="314">
        <v>0.17</v>
      </c>
      <c r="D40" s="313">
        <f t="shared" si="7"/>
        <v>76050</v>
      </c>
      <c r="E40" s="313">
        <f t="shared" si="0"/>
        <v>53950</v>
      </c>
      <c r="J40" s="318">
        <f t="shared" si="8"/>
        <v>38000</v>
      </c>
      <c r="K40" s="318">
        <f t="shared" si="4"/>
        <v>0.224</v>
      </c>
      <c r="L40">
        <f t="shared" si="1"/>
        <v>0.224</v>
      </c>
      <c r="M40">
        <f t="shared" si="2"/>
        <v>0.224</v>
      </c>
      <c r="N40">
        <f t="shared" si="2"/>
        <v>0.224</v>
      </c>
      <c r="O40" s="272">
        <f t="shared" si="5"/>
        <v>46512</v>
      </c>
      <c r="P40" s="272">
        <f t="shared" si="6"/>
        <v>29488</v>
      </c>
    </row>
    <row r="41" spans="1:16">
      <c r="A41" s="272">
        <f t="shared" si="3"/>
        <v>68000</v>
      </c>
      <c r="B41" s="313">
        <v>67500</v>
      </c>
      <c r="C41" s="314">
        <v>0.16600000000000001</v>
      </c>
      <c r="D41" s="313">
        <f t="shared" si="7"/>
        <v>78705</v>
      </c>
      <c r="E41" s="313">
        <f t="shared" si="0"/>
        <v>56295</v>
      </c>
      <c r="J41" s="318">
        <f t="shared" si="8"/>
        <v>39000</v>
      </c>
      <c r="K41" s="318" t="e">
        <f t="shared" si="4"/>
        <v>#N/A</v>
      </c>
      <c r="L41">
        <f t="shared" si="1"/>
        <v>0.2215</v>
      </c>
      <c r="M41">
        <f t="shared" si="2"/>
        <v>0.2215</v>
      </c>
      <c r="N41">
        <f t="shared" si="2"/>
        <v>0.2215</v>
      </c>
      <c r="O41" s="272">
        <f t="shared" si="5"/>
        <v>47638.5</v>
      </c>
      <c r="P41" s="272">
        <f t="shared" si="6"/>
        <v>30361.5</v>
      </c>
    </row>
    <row r="42" spans="1:16">
      <c r="A42" s="272">
        <f t="shared" si="3"/>
        <v>70000</v>
      </c>
      <c r="B42" s="313">
        <v>70000</v>
      </c>
      <c r="C42" s="314">
        <v>0.16200000000000001</v>
      </c>
      <c r="D42" s="313">
        <f t="shared" si="7"/>
        <v>81340</v>
      </c>
      <c r="E42" s="313">
        <f t="shared" si="0"/>
        <v>58660</v>
      </c>
      <c r="J42" s="318">
        <f t="shared" si="8"/>
        <v>40000</v>
      </c>
      <c r="K42" s="318">
        <f t="shared" si="4"/>
        <v>0.219</v>
      </c>
      <c r="L42">
        <f t="shared" si="1"/>
        <v>0.219</v>
      </c>
      <c r="M42">
        <f t="shared" si="2"/>
        <v>0.219</v>
      </c>
      <c r="N42">
        <f t="shared" si="2"/>
        <v>0.219</v>
      </c>
      <c r="O42" s="272">
        <f t="shared" si="5"/>
        <v>48760</v>
      </c>
      <c r="P42" s="272">
        <f t="shared" si="6"/>
        <v>31240</v>
      </c>
    </row>
    <row r="43" spans="1:16">
      <c r="A43" s="272">
        <f t="shared" si="3"/>
        <v>73000</v>
      </c>
      <c r="B43" s="313">
        <v>72500</v>
      </c>
      <c r="C43" s="314">
        <v>0.158</v>
      </c>
      <c r="D43" s="313">
        <f t="shared" si="7"/>
        <v>83955</v>
      </c>
      <c r="E43" s="313">
        <f t="shared" si="0"/>
        <v>61045</v>
      </c>
      <c r="J43" s="318">
        <f t="shared" si="8"/>
        <v>41000</v>
      </c>
      <c r="K43" s="318" t="e">
        <f t="shared" si="4"/>
        <v>#N/A</v>
      </c>
      <c r="L43" t="e">
        <f t="shared" si="1"/>
        <v>#N/A</v>
      </c>
      <c r="M43">
        <f t="shared" si="2"/>
        <v>0.21733333333333332</v>
      </c>
      <c r="N43">
        <f t="shared" si="2"/>
        <v>0.21733333333333332</v>
      </c>
      <c r="O43" s="272">
        <f t="shared" si="5"/>
        <v>49910.666666666672</v>
      </c>
      <c r="P43" s="272">
        <f t="shared" si="6"/>
        <v>32089.333333333332</v>
      </c>
    </row>
    <row r="44" spans="1:16">
      <c r="A44" s="272">
        <f t="shared" si="3"/>
        <v>75000</v>
      </c>
      <c r="B44" s="313">
        <v>75000</v>
      </c>
      <c r="C44" s="314">
        <v>0.154</v>
      </c>
      <c r="D44" s="313">
        <f t="shared" si="7"/>
        <v>86550</v>
      </c>
      <c r="E44" s="313">
        <f t="shared" si="0"/>
        <v>63450</v>
      </c>
      <c r="J44" s="318">
        <f t="shared" si="8"/>
        <v>42000</v>
      </c>
      <c r="K44" s="318" t="e">
        <f t="shared" si="4"/>
        <v>#N/A</v>
      </c>
      <c r="L44" t="e">
        <f t="shared" si="1"/>
        <v>#N/A</v>
      </c>
      <c r="M44" t="e">
        <f t="shared" si="2"/>
        <v>#N/A</v>
      </c>
      <c r="N44">
        <f t="shared" si="2"/>
        <v>0.21538888888888888</v>
      </c>
      <c r="O44" s="272">
        <f t="shared" si="5"/>
        <v>51046.333333333328</v>
      </c>
      <c r="P44" s="272">
        <f t="shared" si="6"/>
        <v>32953.666666666672</v>
      </c>
    </row>
    <row r="45" spans="1:16">
      <c r="A45" s="272">
        <f t="shared" si="3"/>
        <v>78000</v>
      </c>
      <c r="B45" s="313">
        <v>77500</v>
      </c>
      <c r="C45" s="314">
        <v>0.15</v>
      </c>
      <c r="D45" s="313">
        <f t="shared" si="7"/>
        <v>89125</v>
      </c>
      <c r="E45" s="313">
        <f t="shared" si="0"/>
        <v>65875</v>
      </c>
      <c r="J45" s="318">
        <f t="shared" si="8"/>
        <v>43000</v>
      </c>
      <c r="K45" s="318">
        <f t="shared" si="4"/>
        <v>0.214</v>
      </c>
      <c r="L45">
        <f t="shared" si="1"/>
        <v>0.214</v>
      </c>
      <c r="M45">
        <f t="shared" si="2"/>
        <v>0.214</v>
      </c>
      <c r="N45">
        <f t="shared" si="2"/>
        <v>0.214</v>
      </c>
      <c r="O45" s="272">
        <f t="shared" si="5"/>
        <v>52202</v>
      </c>
      <c r="P45" s="272">
        <f t="shared" si="6"/>
        <v>33798</v>
      </c>
    </row>
    <row r="46" spans="1:16">
      <c r="A46" s="272">
        <f t="shared" si="3"/>
        <v>80000</v>
      </c>
      <c r="B46" s="313">
        <v>80000</v>
      </c>
      <c r="C46" s="314">
        <v>0.14699999999999999</v>
      </c>
      <c r="D46" s="313">
        <f t="shared" si="7"/>
        <v>91760</v>
      </c>
      <c r="E46" s="313">
        <f t="shared" si="0"/>
        <v>68240</v>
      </c>
      <c r="J46" s="318">
        <f t="shared" si="8"/>
        <v>44000</v>
      </c>
      <c r="K46" s="318" t="e">
        <f t="shared" si="4"/>
        <v>#N/A</v>
      </c>
      <c r="L46">
        <f t="shared" si="1"/>
        <v>0.21149999999999999</v>
      </c>
      <c r="M46">
        <f t="shared" si="2"/>
        <v>0.21149999999999999</v>
      </c>
      <c r="N46">
        <f t="shared" si="2"/>
        <v>0.21149999999999999</v>
      </c>
      <c r="O46" s="272">
        <f t="shared" si="5"/>
        <v>53306</v>
      </c>
      <c r="P46" s="272">
        <f t="shared" si="6"/>
        <v>34694</v>
      </c>
    </row>
    <row r="47" spans="1:16">
      <c r="A47" s="272">
        <f t="shared" si="3"/>
        <v>83000</v>
      </c>
      <c r="B47" s="313">
        <v>82500</v>
      </c>
      <c r="C47" s="314">
        <v>0.14299999999999999</v>
      </c>
      <c r="D47" s="313">
        <f t="shared" si="7"/>
        <v>94297.5</v>
      </c>
      <c r="E47" s="313">
        <f t="shared" si="0"/>
        <v>70702.5</v>
      </c>
      <c r="J47" s="318">
        <f t="shared" si="8"/>
        <v>45000</v>
      </c>
      <c r="K47" s="318">
        <f t="shared" si="4"/>
        <v>0.20899999999999999</v>
      </c>
      <c r="L47">
        <f t="shared" si="1"/>
        <v>0.20899999999999999</v>
      </c>
      <c r="M47">
        <f t="shared" si="2"/>
        <v>0.20899999999999999</v>
      </c>
      <c r="N47">
        <f t="shared" si="2"/>
        <v>0.20899999999999999</v>
      </c>
      <c r="O47" s="272">
        <f t="shared" si="5"/>
        <v>54405</v>
      </c>
      <c r="P47" s="272">
        <f t="shared" si="6"/>
        <v>35595</v>
      </c>
    </row>
    <row r="48" spans="1:16">
      <c r="A48" s="272">
        <f t="shared" si="3"/>
        <v>85000</v>
      </c>
      <c r="B48" s="313">
        <v>85000</v>
      </c>
      <c r="C48" s="314">
        <v>0.14099999999999999</v>
      </c>
      <c r="D48" s="313">
        <f t="shared" si="7"/>
        <v>96985</v>
      </c>
      <c r="E48" s="313">
        <f t="shared" si="0"/>
        <v>73015</v>
      </c>
      <c r="J48" s="318">
        <f t="shared" si="8"/>
        <v>46000</v>
      </c>
      <c r="K48" s="318" t="e">
        <f t="shared" si="4"/>
        <v>#N/A</v>
      </c>
      <c r="L48" t="e">
        <f t="shared" si="1"/>
        <v>#N/A</v>
      </c>
      <c r="M48">
        <f t="shared" si="2"/>
        <v>0.20733333333333331</v>
      </c>
      <c r="N48">
        <f t="shared" si="2"/>
        <v>0.20733333333333331</v>
      </c>
      <c r="O48" s="272">
        <f t="shared" si="5"/>
        <v>55537.333333333336</v>
      </c>
      <c r="P48" s="272">
        <f t="shared" si="6"/>
        <v>36462.666666666664</v>
      </c>
    </row>
    <row r="49" spans="1:16">
      <c r="A49" s="272">
        <f t="shared" si="3"/>
        <v>88000</v>
      </c>
      <c r="B49" s="313">
        <v>87500</v>
      </c>
      <c r="C49" s="314">
        <v>0.13900000000000001</v>
      </c>
      <c r="D49" s="313">
        <f t="shared" si="7"/>
        <v>99662.5</v>
      </c>
      <c r="E49" s="313">
        <f t="shared" si="0"/>
        <v>75337.5</v>
      </c>
      <c r="J49" s="318">
        <f t="shared" si="8"/>
        <v>47000</v>
      </c>
      <c r="K49" s="318" t="e">
        <f t="shared" si="4"/>
        <v>#N/A</v>
      </c>
      <c r="L49" t="e">
        <f t="shared" si="1"/>
        <v>#N/A</v>
      </c>
      <c r="M49" t="e">
        <f t="shared" si="2"/>
        <v>#N/A</v>
      </c>
      <c r="N49">
        <f t="shared" si="2"/>
        <v>0.20538888888888887</v>
      </c>
      <c r="O49" s="272">
        <f t="shared" si="5"/>
        <v>56653.277777777774</v>
      </c>
      <c r="P49" s="272">
        <f t="shared" si="6"/>
        <v>37346.722222222226</v>
      </c>
    </row>
    <row r="50" spans="1:16">
      <c r="A50" s="272">
        <f t="shared" si="3"/>
        <v>90000</v>
      </c>
      <c r="B50" s="313">
        <v>90000</v>
      </c>
      <c r="C50" s="314">
        <v>0.13800000000000001</v>
      </c>
      <c r="D50" s="313">
        <f t="shared" si="7"/>
        <v>102419.99999999999</v>
      </c>
      <c r="E50" s="313">
        <f t="shared" si="0"/>
        <v>77580</v>
      </c>
      <c r="J50" s="318">
        <f t="shared" si="8"/>
        <v>48000</v>
      </c>
      <c r="K50" s="318">
        <f t="shared" si="4"/>
        <v>0.20399999999999999</v>
      </c>
      <c r="L50">
        <f t="shared" si="1"/>
        <v>0.20399999999999999</v>
      </c>
      <c r="M50">
        <f t="shared" si="2"/>
        <v>0.20399999999999999</v>
      </c>
      <c r="N50">
        <f t="shared" si="2"/>
        <v>0.20399999999999999</v>
      </c>
      <c r="O50" s="272">
        <f t="shared" si="5"/>
        <v>57792</v>
      </c>
      <c r="P50" s="272">
        <f t="shared" si="6"/>
        <v>38208</v>
      </c>
    </row>
    <row r="51" spans="1:16">
      <c r="A51" s="272">
        <f t="shared" si="3"/>
        <v>93000</v>
      </c>
      <c r="B51" s="313">
        <v>92500</v>
      </c>
      <c r="C51" s="314">
        <v>0.13700000000000001</v>
      </c>
      <c r="D51" s="313">
        <f t="shared" si="7"/>
        <v>105172.5</v>
      </c>
      <c r="E51" s="313">
        <f t="shared" si="0"/>
        <v>79827.5</v>
      </c>
      <c r="J51" s="318">
        <f t="shared" si="8"/>
        <v>49000</v>
      </c>
      <c r="K51" s="318" t="e">
        <f t="shared" si="4"/>
        <v>#N/A</v>
      </c>
      <c r="L51">
        <f t="shared" si="1"/>
        <v>0.20150000000000001</v>
      </c>
      <c r="M51">
        <f t="shared" si="2"/>
        <v>0.20150000000000001</v>
      </c>
      <c r="N51">
        <f t="shared" si="2"/>
        <v>0.20150000000000001</v>
      </c>
      <c r="O51" s="272">
        <f t="shared" si="5"/>
        <v>58873.5</v>
      </c>
      <c r="P51" s="272">
        <f t="shared" si="6"/>
        <v>39126.5</v>
      </c>
    </row>
    <row r="52" spans="1:16">
      <c r="A52" s="272">
        <f t="shared" si="3"/>
        <v>95000</v>
      </c>
      <c r="B52" s="313">
        <v>95000</v>
      </c>
      <c r="C52" s="314">
        <v>0.13700000000000001</v>
      </c>
      <c r="D52" s="313">
        <f t="shared" si="7"/>
        <v>108015</v>
      </c>
      <c r="E52" s="313">
        <f t="shared" si="0"/>
        <v>81985</v>
      </c>
      <c r="J52" s="318">
        <f t="shared" si="8"/>
        <v>50000</v>
      </c>
      <c r="K52" s="318">
        <f t="shared" si="4"/>
        <v>0.19900000000000001</v>
      </c>
      <c r="L52">
        <f t="shared" si="1"/>
        <v>0.19900000000000001</v>
      </c>
      <c r="M52">
        <f t="shared" si="2"/>
        <v>0.19900000000000001</v>
      </c>
      <c r="N52">
        <f t="shared" si="2"/>
        <v>0.19900000000000001</v>
      </c>
      <c r="O52" s="272">
        <f t="shared" si="5"/>
        <v>59950</v>
      </c>
      <c r="P52" s="272">
        <f t="shared" si="6"/>
        <v>40050</v>
      </c>
    </row>
    <row r="53" spans="1:16">
      <c r="A53" s="272">
        <f t="shared" si="3"/>
        <v>98000</v>
      </c>
      <c r="B53" s="313">
        <v>97500</v>
      </c>
      <c r="C53" s="314">
        <v>0.13700000000000001</v>
      </c>
      <c r="D53" s="313">
        <f t="shared" si="7"/>
        <v>110857.5</v>
      </c>
      <c r="E53" s="313">
        <f t="shared" si="0"/>
        <v>84142.5</v>
      </c>
      <c r="J53" s="318">
        <f t="shared" si="8"/>
        <v>51000</v>
      </c>
      <c r="K53" s="318" t="e">
        <f t="shared" si="4"/>
        <v>#N/A</v>
      </c>
      <c r="L53" t="e">
        <f t="shared" si="1"/>
        <v>#N/A</v>
      </c>
      <c r="M53">
        <f t="shared" si="2"/>
        <v>0.19766666666666668</v>
      </c>
      <c r="N53">
        <f t="shared" si="2"/>
        <v>0.19766666666666668</v>
      </c>
      <c r="O53" s="272">
        <f t="shared" si="5"/>
        <v>61081</v>
      </c>
      <c r="P53" s="272">
        <f t="shared" si="6"/>
        <v>40919</v>
      </c>
    </row>
    <row r="54" spans="1:16">
      <c r="A54" s="272">
        <f t="shared" si="3"/>
        <v>100000</v>
      </c>
      <c r="B54" s="313">
        <v>100000</v>
      </c>
      <c r="C54" s="314">
        <v>0.13600000000000001</v>
      </c>
      <c r="D54" s="313">
        <f t="shared" si="7"/>
        <v>113600.00000000001</v>
      </c>
      <c r="E54" s="313">
        <f t="shared" si="0"/>
        <v>86400</v>
      </c>
      <c r="J54" s="318">
        <f t="shared" si="8"/>
        <v>52000</v>
      </c>
      <c r="K54" s="318" t="e">
        <f t="shared" si="4"/>
        <v>#N/A</v>
      </c>
      <c r="L54" t="e">
        <f t="shared" si="1"/>
        <v>#N/A</v>
      </c>
      <c r="M54" t="e">
        <f t="shared" si="2"/>
        <v>#N/A</v>
      </c>
      <c r="N54">
        <f t="shared" si="2"/>
        <v>0.19594444444444445</v>
      </c>
      <c r="O54" s="272">
        <f t="shared" si="5"/>
        <v>62189.111111111109</v>
      </c>
      <c r="P54" s="272">
        <f t="shared" si="6"/>
        <v>41810.888888888891</v>
      </c>
    </row>
    <row r="55" spans="1:16">
      <c r="A55" s="272">
        <f t="shared" si="3"/>
        <v>103000</v>
      </c>
      <c r="B55" s="315">
        <v>102500</v>
      </c>
      <c r="C55" s="316">
        <v>0.13442857142857101</v>
      </c>
      <c r="D55" s="315">
        <f t="shared" si="7"/>
        <v>116278.92857142852</v>
      </c>
      <c r="E55" s="315">
        <f t="shared" si="0"/>
        <v>88721.071428571478</v>
      </c>
      <c r="J55" s="318">
        <f t="shared" si="8"/>
        <v>53000</v>
      </c>
      <c r="K55" s="318">
        <f t="shared" si="4"/>
        <v>0.19500000000000001</v>
      </c>
      <c r="L55">
        <f t="shared" si="1"/>
        <v>0.19500000000000001</v>
      </c>
      <c r="M55">
        <f t="shared" si="2"/>
        <v>0.19500000000000001</v>
      </c>
      <c r="N55">
        <f t="shared" si="2"/>
        <v>0.19500000000000001</v>
      </c>
      <c r="O55" s="272">
        <f t="shared" si="5"/>
        <v>63335</v>
      </c>
      <c r="P55" s="272">
        <f t="shared" si="6"/>
        <v>42665</v>
      </c>
    </row>
    <row r="56" spans="1:16">
      <c r="A56" s="272">
        <f t="shared" si="3"/>
        <v>105000</v>
      </c>
      <c r="B56" s="315">
        <v>105000</v>
      </c>
      <c r="C56" s="316">
        <v>0.13352380952380999</v>
      </c>
      <c r="D56" s="315">
        <f t="shared" si="7"/>
        <v>119020.00000000006</v>
      </c>
      <c r="E56" s="315">
        <f t="shared" si="0"/>
        <v>90979.999999999942</v>
      </c>
      <c r="J56" s="318">
        <f t="shared" si="8"/>
        <v>54000</v>
      </c>
      <c r="K56" s="318" t="e">
        <f t="shared" si="4"/>
        <v>#N/A</v>
      </c>
      <c r="L56">
        <f t="shared" si="1"/>
        <v>0.1925</v>
      </c>
      <c r="M56">
        <f t="shared" si="2"/>
        <v>0.1925</v>
      </c>
      <c r="N56">
        <f t="shared" si="2"/>
        <v>0.1925</v>
      </c>
      <c r="O56" s="272">
        <f t="shared" si="5"/>
        <v>64394.999999999993</v>
      </c>
      <c r="P56" s="272">
        <f t="shared" si="6"/>
        <v>43605</v>
      </c>
    </row>
    <row r="57" spans="1:16">
      <c r="A57" s="272">
        <f t="shared" si="3"/>
        <v>108000</v>
      </c>
      <c r="B57" s="315">
        <v>107500</v>
      </c>
      <c r="C57" s="316">
        <v>0.132619047619048</v>
      </c>
      <c r="D57" s="315">
        <f t="shared" si="7"/>
        <v>121756.54761904766</v>
      </c>
      <c r="E57" s="315">
        <f t="shared" si="0"/>
        <v>93243.452380952338</v>
      </c>
      <c r="J57" s="318">
        <f t="shared" si="8"/>
        <v>55000</v>
      </c>
      <c r="K57" s="318">
        <f t="shared" si="4"/>
        <v>0.19</v>
      </c>
      <c r="L57">
        <f t="shared" si="1"/>
        <v>0.19</v>
      </c>
      <c r="M57">
        <f t="shared" si="2"/>
        <v>0.19</v>
      </c>
      <c r="N57">
        <f t="shared" si="2"/>
        <v>0.19</v>
      </c>
      <c r="O57" s="272">
        <f t="shared" si="5"/>
        <v>65450</v>
      </c>
      <c r="P57" s="272">
        <f t="shared" si="6"/>
        <v>44550</v>
      </c>
    </row>
    <row r="58" spans="1:16">
      <c r="A58" s="272">
        <f t="shared" si="3"/>
        <v>110000</v>
      </c>
      <c r="B58" s="315">
        <v>110000</v>
      </c>
      <c r="C58" s="316">
        <v>0.13171428571428601</v>
      </c>
      <c r="D58" s="315">
        <f t="shared" si="7"/>
        <v>124488.57142857148</v>
      </c>
      <c r="E58" s="315">
        <f t="shared" si="0"/>
        <v>95511.428571428536</v>
      </c>
      <c r="J58" s="318">
        <f t="shared" si="8"/>
        <v>56000</v>
      </c>
      <c r="K58" s="318" t="e">
        <f t="shared" si="4"/>
        <v>#N/A</v>
      </c>
      <c r="L58" t="e">
        <f t="shared" si="1"/>
        <v>#N/A</v>
      </c>
      <c r="M58">
        <f t="shared" si="2"/>
        <v>0.18833333333333332</v>
      </c>
      <c r="N58">
        <f t="shared" si="2"/>
        <v>0.18833333333333332</v>
      </c>
      <c r="O58" s="272">
        <f t="shared" si="5"/>
        <v>66546.666666666657</v>
      </c>
      <c r="P58" s="272">
        <f t="shared" si="6"/>
        <v>45453.333333333336</v>
      </c>
    </row>
    <row r="59" spans="1:16">
      <c r="A59" s="272">
        <f t="shared" si="3"/>
        <v>113000</v>
      </c>
      <c r="B59" s="315">
        <v>112500</v>
      </c>
      <c r="C59" s="316">
        <v>0.13080952380952399</v>
      </c>
      <c r="D59" s="315">
        <f t="shared" si="7"/>
        <v>127216.07142857145</v>
      </c>
      <c r="E59" s="315">
        <f t="shared" si="0"/>
        <v>97783.928571428551</v>
      </c>
      <c r="J59" s="318">
        <f t="shared" si="8"/>
        <v>57000</v>
      </c>
      <c r="K59" s="318" t="e">
        <f t="shared" si="4"/>
        <v>#N/A</v>
      </c>
      <c r="L59" t="e">
        <f t="shared" si="1"/>
        <v>#N/A</v>
      </c>
      <c r="M59" t="e">
        <f t="shared" si="2"/>
        <v>#N/A</v>
      </c>
      <c r="N59">
        <f t="shared" si="2"/>
        <v>0.18638888888888888</v>
      </c>
      <c r="O59" s="272">
        <f t="shared" si="5"/>
        <v>67624.166666666672</v>
      </c>
      <c r="P59" s="272">
        <f t="shared" si="6"/>
        <v>46375.833333333328</v>
      </c>
    </row>
    <row r="60" spans="1:16">
      <c r="A60" s="272">
        <f t="shared" si="3"/>
        <v>115000</v>
      </c>
      <c r="B60" s="315">
        <v>115000</v>
      </c>
      <c r="C60" s="316">
        <v>0.129904761904762</v>
      </c>
      <c r="D60" s="315">
        <f t="shared" si="7"/>
        <v>129939.04761904763</v>
      </c>
      <c r="E60" s="315">
        <f t="shared" si="0"/>
        <v>100060.95238095237</v>
      </c>
      <c r="J60" s="318">
        <f t="shared" si="8"/>
        <v>58000</v>
      </c>
      <c r="K60" s="318">
        <f t="shared" si="4"/>
        <v>0.185</v>
      </c>
      <c r="L60">
        <f t="shared" si="1"/>
        <v>0.185</v>
      </c>
      <c r="M60">
        <f t="shared" si="2"/>
        <v>0.185</v>
      </c>
      <c r="N60">
        <f t="shared" si="2"/>
        <v>0.185</v>
      </c>
      <c r="O60" s="272">
        <f t="shared" si="5"/>
        <v>68730</v>
      </c>
      <c r="P60" s="272">
        <f t="shared" si="6"/>
        <v>47270</v>
      </c>
    </row>
    <row r="61" spans="1:16">
      <c r="A61" s="272">
        <f t="shared" si="3"/>
        <v>118000</v>
      </c>
      <c r="B61" s="315">
        <v>117500</v>
      </c>
      <c r="C61" s="316">
        <v>0.129</v>
      </c>
      <c r="D61" s="315">
        <f t="shared" si="7"/>
        <v>132657.5</v>
      </c>
      <c r="E61" s="315">
        <f t="shared" si="0"/>
        <v>102342.5</v>
      </c>
      <c r="J61" s="318">
        <f t="shared" si="8"/>
        <v>59000</v>
      </c>
      <c r="K61" s="318" t="e">
        <f t="shared" si="4"/>
        <v>#N/A</v>
      </c>
      <c r="L61">
        <f t="shared" si="1"/>
        <v>0.1825</v>
      </c>
      <c r="M61">
        <f t="shared" si="2"/>
        <v>0.1825</v>
      </c>
      <c r="N61">
        <f t="shared" si="2"/>
        <v>0.1825</v>
      </c>
      <c r="O61" s="272">
        <f t="shared" si="5"/>
        <v>69767.5</v>
      </c>
      <c r="P61" s="272">
        <f t="shared" si="6"/>
        <v>48232.5</v>
      </c>
    </row>
    <row r="62" spans="1:16">
      <c r="A62" s="272">
        <f t="shared" si="3"/>
        <v>120000</v>
      </c>
      <c r="B62" s="315">
        <v>120000</v>
      </c>
      <c r="C62" s="316">
        <v>0.12809523809523801</v>
      </c>
      <c r="D62" s="315">
        <f t="shared" si="7"/>
        <v>135371.42857142855</v>
      </c>
      <c r="E62" s="315">
        <f t="shared" si="0"/>
        <v>104628.57142857143</v>
      </c>
      <c r="J62" s="318">
        <f t="shared" si="8"/>
        <v>60000</v>
      </c>
      <c r="K62" s="318">
        <f t="shared" si="4"/>
        <v>0.18</v>
      </c>
      <c r="L62">
        <f t="shared" si="1"/>
        <v>0.18</v>
      </c>
      <c r="M62">
        <f t="shared" si="2"/>
        <v>0.18</v>
      </c>
      <c r="N62">
        <f t="shared" si="2"/>
        <v>0.18</v>
      </c>
      <c r="O62" s="272">
        <f t="shared" si="5"/>
        <v>70800</v>
      </c>
      <c r="P62" s="272">
        <f t="shared" si="6"/>
        <v>49200.000000000007</v>
      </c>
    </row>
    <row r="63" spans="1:16">
      <c r="A63" s="272">
        <f t="shared" si="3"/>
        <v>123000</v>
      </c>
      <c r="B63" s="315">
        <v>122500</v>
      </c>
      <c r="C63" s="316">
        <v>0.12719047619047599</v>
      </c>
      <c r="D63" s="315">
        <f t="shared" si="7"/>
        <v>138080.83333333331</v>
      </c>
      <c r="E63" s="315">
        <f t="shared" si="0"/>
        <v>106919.1666666667</v>
      </c>
      <c r="J63" s="318">
        <f t="shared" si="8"/>
        <v>61000</v>
      </c>
      <c r="K63" s="318" t="e">
        <f t="shared" si="4"/>
        <v>#N/A</v>
      </c>
      <c r="L63" t="e">
        <f t="shared" si="1"/>
        <v>#N/A</v>
      </c>
      <c r="M63">
        <f t="shared" si="2"/>
        <v>0.17833333333333332</v>
      </c>
      <c r="N63">
        <f t="shared" si="2"/>
        <v>0.17833333333333332</v>
      </c>
      <c r="O63" s="272">
        <f t="shared" si="5"/>
        <v>71878.333333333328</v>
      </c>
      <c r="P63" s="272">
        <f t="shared" si="6"/>
        <v>50121.666666666664</v>
      </c>
    </row>
    <row r="64" spans="1:16">
      <c r="A64" s="272">
        <f t="shared" si="3"/>
        <v>125000</v>
      </c>
      <c r="B64" s="315">
        <v>125000</v>
      </c>
      <c r="C64" s="316">
        <v>0.126285714285714</v>
      </c>
      <c r="D64" s="315">
        <f t="shared" si="7"/>
        <v>140785.71428571423</v>
      </c>
      <c r="E64" s="315">
        <f t="shared" si="0"/>
        <v>109214.28571428575</v>
      </c>
      <c r="J64" s="318">
        <f t="shared" si="8"/>
        <v>62000</v>
      </c>
      <c r="K64" s="318" t="e">
        <f t="shared" si="4"/>
        <v>#N/A</v>
      </c>
      <c r="L64" t="e">
        <f t="shared" si="1"/>
        <v>#N/A</v>
      </c>
      <c r="M64" t="e">
        <f t="shared" si="2"/>
        <v>#N/A</v>
      </c>
      <c r="N64">
        <f t="shared" si="2"/>
        <v>0.17638888888888887</v>
      </c>
      <c r="O64" s="272">
        <f t="shared" si="5"/>
        <v>72936.111111111109</v>
      </c>
      <c r="P64" s="272">
        <f t="shared" si="6"/>
        <v>51063.888888888883</v>
      </c>
    </row>
    <row r="65" spans="1:16">
      <c r="A65" s="272">
        <f t="shared" si="3"/>
        <v>128000</v>
      </c>
      <c r="B65" s="315">
        <v>127500</v>
      </c>
      <c r="C65" s="316">
        <v>0.12538095238095201</v>
      </c>
      <c r="D65" s="315">
        <f t="shared" si="7"/>
        <v>143486.07142857136</v>
      </c>
      <c r="E65" s="315">
        <f t="shared" si="0"/>
        <v>111513.92857142861</v>
      </c>
      <c r="J65" s="318">
        <f t="shared" si="8"/>
        <v>63000</v>
      </c>
      <c r="K65" s="318">
        <f t="shared" si="4"/>
        <v>0.17499999999999999</v>
      </c>
      <c r="L65">
        <f t="shared" si="1"/>
        <v>0.17499999999999999</v>
      </c>
      <c r="M65">
        <f t="shared" si="2"/>
        <v>0.17499999999999999</v>
      </c>
      <c r="N65">
        <f t="shared" si="2"/>
        <v>0.17499999999999999</v>
      </c>
      <c r="O65" s="272">
        <f t="shared" si="5"/>
        <v>74025</v>
      </c>
      <c r="P65" s="272">
        <f t="shared" si="6"/>
        <v>51975</v>
      </c>
    </row>
    <row r="66" spans="1:16">
      <c r="A66" s="272">
        <f t="shared" si="3"/>
        <v>130000</v>
      </c>
      <c r="B66" s="315">
        <v>130000</v>
      </c>
      <c r="C66" s="316">
        <v>0.124476190476191</v>
      </c>
      <c r="D66" s="315">
        <f t="shared" si="7"/>
        <v>146181.90476190485</v>
      </c>
      <c r="E66" s="315">
        <f t="shared" ref="E66:E86" si="9">B66*(1-C66)</f>
        <v>113818.09523809518</v>
      </c>
      <c r="J66" s="318">
        <f t="shared" si="8"/>
        <v>64000</v>
      </c>
      <c r="K66" s="318" t="e">
        <f t="shared" si="4"/>
        <v>#N/A</v>
      </c>
      <c r="L66">
        <f t="shared" ref="L66:L129" si="10">IFERROR(K66,K65+(K67-K65)/($J67-$J65)*($J66-$J65))</f>
        <v>0.17249999999999999</v>
      </c>
      <c r="M66">
        <f t="shared" ref="M66:N129" si="11">IFERROR(L66,L65+(L68-L65)/($J68-$J65)*($J66-$J65))</f>
        <v>0.17249999999999999</v>
      </c>
      <c r="N66">
        <f t="shared" si="11"/>
        <v>0.17249999999999999</v>
      </c>
      <c r="O66" s="272">
        <f t="shared" si="5"/>
        <v>75039.999999999985</v>
      </c>
      <c r="P66" s="272">
        <f t="shared" si="6"/>
        <v>52960</v>
      </c>
    </row>
    <row r="67" spans="1:16">
      <c r="A67" s="272">
        <f t="shared" ref="A67:A86" si="12">ROUND(B67,-3)</f>
        <v>133000</v>
      </c>
      <c r="B67" s="315">
        <v>132500</v>
      </c>
      <c r="C67" s="316">
        <v>0.123571428571429</v>
      </c>
      <c r="D67" s="315">
        <f t="shared" ref="D67:D86" si="13">B67*(1+C67)</f>
        <v>148873.21428571435</v>
      </c>
      <c r="E67" s="315">
        <f t="shared" si="9"/>
        <v>116126.78571428565</v>
      </c>
      <c r="J67" s="318">
        <f t="shared" si="8"/>
        <v>65000</v>
      </c>
      <c r="K67" s="318">
        <f t="shared" ref="K67:K130" si="14">VLOOKUP(J67,$A$2:$E$86,3,FALSE)</f>
        <v>0.17</v>
      </c>
      <c r="L67">
        <f t="shared" si="10"/>
        <v>0.17</v>
      </c>
      <c r="M67">
        <f t="shared" si="11"/>
        <v>0.17</v>
      </c>
      <c r="N67">
        <f t="shared" si="11"/>
        <v>0.17</v>
      </c>
      <c r="O67" s="272">
        <f t="shared" ref="O67:O130" si="15">J67*(1+N67)</f>
        <v>76050</v>
      </c>
      <c r="P67" s="272">
        <f t="shared" ref="P67:P130" si="16">J67*(1-N67)</f>
        <v>53950</v>
      </c>
    </row>
    <row r="68" spans="1:16">
      <c r="A68" s="272">
        <f t="shared" si="12"/>
        <v>135000</v>
      </c>
      <c r="B68" s="315">
        <v>135000</v>
      </c>
      <c r="C68" s="316">
        <v>0.12266666666666701</v>
      </c>
      <c r="D68" s="315">
        <f t="shared" si="13"/>
        <v>151560.00000000003</v>
      </c>
      <c r="E68" s="315">
        <f t="shared" si="9"/>
        <v>118439.99999999996</v>
      </c>
      <c r="J68" s="318">
        <f t="shared" ref="J68:J86" si="17">J67+1000</f>
        <v>66000</v>
      </c>
      <c r="K68" s="318" t="e">
        <f t="shared" si="14"/>
        <v>#N/A</v>
      </c>
      <c r="L68" t="e">
        <f t="shared" si="10"/>
        <v>#N/A</v>
      </c>
      <c r="M68">
        <f t="shared" si="11"/>
        <v>0.16866666666666669</v>
      </c>
      <c r="N68">
        <f t="shared" si="11"/>
        <v>0.16866666666666669</v>
      </c>
      <c r="O68" s="272">
        <f t="shared" si="15"/>
        <v>77132</v>
      </c>
      <c r="P68" s="272">
        <f t="shared" si="16"/>
        <v>54867.999999999993</v>
      </c>
    </row>
    <row r="69" spans="1:16">
      <c r="A69" s="272">
        <f t="shared" si="12"/>
        <v>138000</v>
      </c>
      <c r="B69" s="315">
        <v>137500</v>
      </c>
      <c r="C69" s="316">
        <v>0.121761904761905</v>
      </c>
      <c r="D69" s="315">
        <f t="shared" si="13"/>
        <v>154242.26190476192</v>
      </c>
      <c r="E69" s="315">
        <f t="shared" si="9"/>
        <v>120757.73809523806</v>
      </c>
      <c r="J69" s="318">
        <f t="shared" si="17"/>
        <v>67000</v>
      </c>
      <c r="K69" s="318" t="e">
        <f t="shared" si="14"/>
        <v>#N/A</v>
      </c>
      <c r="L69" t="e">
        <f t="shared" si="10"/>
        <v>#N/A</v>
      </c>
      <c r="M69" t="e">
        <f t="shared" si="11"/>
        <v>#N/A</v>
      </c>
      <c r="N69">
        <f t="shared" si="11"/>
        <v>0.16711111111111113</v>
      </c>
      <c r="O69" s="272">
        <f t="shared" si="15"/>
        <v>78196.444444444453</v>
      </c>
      <c r="P69" s="272">
        <f t="shared" si="16"/>
        <v>55803.555555555555</v>
      </c>
    </row>
    <row r="70" spans="1:16">
      <c r="A70" s="272">
        <f t="shared" si="12"/>
        <v>140000</v>
      </c>
      <c r="B70" s="315">
        <v>140000</v>
      </c>
      <c r="C70" s="316">
        <v>0.120857142857143</v>
      </c>
      <c r="D70" s="315">
        <f t="shared" si="13"/>
        <v>156920.00000000003</v>
      </c>
      <c r="E70" s="315">
        <f t="shared" si="9"/>
        <v>123079.99999999999</v>
      </c>
      <c r="J70" s="318">
        <f t="shared" si="17"/>
        <v>68000</v>
      </c>
      <c r="K70" s="318">
        <f t="shared" si="14"/>
        <v>0.16600000000000001</v>
      </c>
      <c r="L70">
        <f t="shared" si="10"/>
        <v>0.16600000000000001</v>
      </c>
      <c r="M70">
        <f t="shared" si="11"/>
        <v>0.16600000000000001</v>
      </c>
      <c r="N70">
        <f t="shared" si="11"/>
        <v>0.16600000000000001</v>
      </c>
      <c r="O70" s="272">
        <f t="shared" si="15"/>
        <v>79288</v>
      </c>
      <c r="P70" s="272">
        <f t="shared" si="16"/>
        <v>56712</v>
      </c>
    </row>
    <row r="71" spans="1:16">
      <c r="A71" s="272">
        <f t="shared" si="12"/>
        <v>143000</v>
      </c>
      <c r="B71" s="315">
        <v>142500</v>
      </c>
      <c r="C71" s="316">
        <v>0.119952380952381</v>
      </c>
      <c r="D71" s="315">
        <f t="shared" si="13"/>
        <v>159593.21428571429</v>
      </c>
      <c r="E71" s="315">
        <f t="shared" si="9"/>
        <v>125406.78571428571</v>
      </c>
      <c r="J71" s="318">
        <f t="shared" si="17"/>
        <v>69000</v>
      </c>
      <c r="K71" s="318" t="e">
        <f t="shared" si="14"/>
        <v>#N/A</v>
      </c>
      <c r="L71">
        <f t="shared" si="10"/>
        <v>0.16400000000000001</v>
      </c>
      <c r="M71">
        <f t="shared" si="11"/>
        <v>0.16400000000000001</v>
      </c>
      <c r="N71">
        <f t="shared" si="11"/>
        <v>0.16400000000000001</v>
      </c>
      <c r="O71" s="272">
        <f t="shared" si="15"/>
        <v>80316</v>
      </c>
      <c r="P71" s="272">
        <f t="shared" si="16"/>
        <v>57684</v>
      </c>
    </row>
    <row r="72" spans="1:16">
      <c r="A72" s="272">
        <f t="shared" si="12"/>
        <v>145000</v>
      </c>
      <c r="B72" s="315">
        <v>145000</v>
      </c>
      <c r="C72" s="316">
        <v>0.119047619047619</v>
      </c>
      <c r="D72" s="315">
        <f t="shared" si="13"/>
        <v>162261.90476190476</v>
      </c>
      <c r="E72" s="315">
        <f t="shared" si="9"/>
        <v>127738.09523809525</v>
      </c>
      <c r="J72" s="318">
        <f t="shared" si="17"/>
        <v>70000</v>
      </c>
      <c r="K72" s="318">
        <f t="shared" si="14"/>
        <v>0.16200000000000001</v>
      </c>
      <c r="L72">
        <f t="shared" si="10"/>
        <v>0.16200000000000001</v>
      </c>
      <c r="M72">
        <f t="shared" si="11"/>
        <v>0.16200000000000001</v>
      </c>
      <c r="N72">
        <f t="shared" si="11"/>
        <v>0.16200000000000001</v>
      </c>
      <c r="O72" s="272">
        <f t="shared" si="15"/>
        <v>81340</v>
      </c>
      <c r="P72" s="272">
        <f t="shared" si="16"/>
        <v>58660</v>
      </c>
    </row>
    <row r="73" spans="1:16">
      <c r="A73" s="272">
        <f t="shared" si="12"/>
        <v>148000</v>
      </c>
      <c r="B73" s="315">
        <v>147500</v>
      </c>
      <c r="C73" s="316">
        <v>0.11814285714285699</v>
      </c>
      <c r="D73" s="315">
        <f t="shared" si="13"/>
        <v>164926.07142857139</v>
      </c>
      <c r="E73" s="315">
        <f t="shared" si="9"/>
        <v>130073.92857142859</v>
      </c>
      <c r="J73" s="318">
        <f t="shared" si="17"/>
        <v>71000</v>
      </c>
      <c r="K73" s="318" t="e">
        <f t="shared" si="14"/>
        <v>#N/A</v>
      </c>
      <c r="L73" t="e">
        <f t="shared" si="10"/>
        <v>#N/A</v>
      </c>
      <c r="M73">
        <f t="shared" si="11"/>
        <v>0.16066666666666668</v>
      </c>
      <c r="N73">
        <f t="shared" si="11"/>
        <v>0.16066666666666668</v>
      </c>
      <c r="O73" s="272">
        <f t="shared" si="15"/>
        <v>82407.333333333343</v>
      </c>
      <c r="P73" s="272">
        <f t="shared" si="16"/>
        <v>59592.666666666664</v>
      </c>
    </row>
    <row r="74" spans="1:16">
      <c r="A74" s="272">
        <f t="shared" si="12"/>
        <v>150000</v>
      </c>
      <c r="B74" s="315">
        <v>150000</v>
      </c>
      <c r="C74" s="316">
        <v>0.117238095238095</v>
      </c>
      <c r="D74" s="315">
        <f t="shared" si="13"/>
        <v>167585.71428571423</v>
      </c>
      <c r="E74" s="315">
        <f t="shared" si="9"/>
        <v>132414.28571428574</v>
      </c>
      <c r="J74" s="318">
        <f t="shared" si="17"/>
        <v>72000</v>
      </c>
      <c r="K74" s="318" t="e">
        <f t="shared" si="14"/>
        <v>#N/A</v>
      </c>
      <c r="L74" t="e">
        <f t="shared" si="10"/>
        <v>#N/A</v>
      </c>
      <c r="M74" t="e">
        <f t="shared" si="11"/>
        <v>#N/A</v>
      </c>
      <c r="N74">
        <f t="shared" si="11"/>
        <v>0.15911111111111112</v>
      </c>
      <c r="O74" s="272">
        <f t="shared" si="15"/>
        <v>83456</v>
      </c>
      <c r="P74" s="272">
        <f t="shared" si="16"/>
        <v>60544</v>
      </c>
    </row>
    <row r="75" spans="1:16">
      <c r="A75" s="272">
        <f t="shared" si="12"/>
        <v>153000</v>
      </c>
      <c r="B75" s="315">
        <v>152500</v>
      </c>
      <c r="C75" s="316">
        <v>0.116333333333333</v>
      </c>
      <c r="D75" s="315">
        <f t="shared" si="13"/>
        <v>170240.83333333328</v>
      </c>
      <c r="E75" s="315">
        <f t="shared" si="9"/>
        <v>134759.16666666672</v>
      </c>
      <c r="J75" s="318">
        <f t="shared" si="17"/>
        <v>73000</v>
      </c>
      <c r="K75" s="318">
        <f t="shared" si="14"/>
        <v>0.158</v>
      </c>
      <c r="L75">
        <f t="shared" si="10"/>
        <v>0.158</v>
      </c>
      <c r="M75">
        <f t="shared" si="11"/>
        <v>0.158</v>
      </c>
      <c r="N75">
        <f t="shared" si="11"/>
        <v>0.158</v>
      </c>
      <c r="O75" s="272">
        <f t="shared" si="15"/>
        <v>84534</v>
      </c>
      <c r="P75" s="272">
        <f t="shared" si="16"/>
        <v>61466</v>
      </c>
    </row>
    <row r="76" spans="1:16">
      <c r="A76" s="272">
        <f t="shared" si="12"/>
        <v>155000</v>
      </c>
      <c r="B76" s="315">
        <v>155000</v>
      </c>
      <c r="C76" s="316">
        <v>0.115428571428572</v>
      </c>
      <c r="D76" s="315">
        <f t="shared" si="13"/>
        <v>172891.42857142867</v>
      </c>
      <c r="E76" s="315">
        <f t="shared" si="9"/>
        <v>137108.57142857133</v>
      </c>
      <c r="J76" s="318">
        <f t="shared" si="17"/>
        <v>74000</v>
      </c>
      <c r="K76" s="318" t="e">
        <f t="shared" si="14"/>
        <v>#N/A</v>
      </c>
      <c r="L76">
        <f t="shared" si="10"/>
        <v>0.156</v>
      </c>
      <c r="M76">
        <f t="shared" si="11"/>
        <v>0.156</v>
      </c>
      <c r="N76">
        <f t="shared" si="11"/>
        <v>0.156</v>
      </c>
      <c r="O76" s="272">
        <f t="shared" si="15"/>
        <v>85544</v>
      </c>
      <c r="P76" s="272">
        <f t="shared" si="16"/>
        <v>62456</v>
      </c>
    </row>
    <row r="77" spans="1:16">
      <c r="A77" s="272">
        <f t="shared" si="12"/>
        <v>158000</v>
      </c>
      <c r="B77" s="315">
        <v>157500</v>
      </c>
      <c r="C77" s="316">
        <v>0.11452380952381</v>
      </c>
      <c r="D77" s="315">
        <f t="shared" si="13"/>
        <v>175537.50000000006</v>
      </c>
      <c r="E77" s="315">
        <f t="shared" si="9"/>
        <v>139462.49999999991</v>
      </c>
      <c r="J77" s="318">
        <f t="shared" si="17"/>
        <v>75000</v>
      </c>
      <c r="K77" s="318">
        <f t="shared" si="14"/>
        <v>0.154</v>
      </c>
      <c r="L77">
        <f t="shared" si="10"/>
        <v>0.154</v>
      </c>
      <c r="M77">
        <f t="shared" si="11"/>
        <v>0.154</v>
      </c>
      <c r="N77">
        <f t="shared" si="11"/>
        <v>0.154</v>
      </c>
      <c r="O77" s="272">
        <f t="shared" si="15"/>
        <v>86550</v>
      </c>
      <c r="P77" s="272">
        <f t="shared" si="16"/>
        <v>63450</v>
      </c>
    </row>
    <row r="78" spans="1:16">
      <c r="A78" s="272">
        <f t="shared" si="12"/>
        <v>160000</v>
      </c>
      <c r="B78" s="315">
        <v>160000</v>
      </c>
      <c r="C78" s="316">
        <v>0.11361904761904799</v>
      </c>
      <c r="D78" s="315">
        <f t="shared" si="13"/>
        <v>178179.04761904766</v>
      </c>
      <c r="E78" s="315">
        <f t="shared" si="9"/>
        <v>141820.95238095234</v>
      </c>
      <c r="J78" s="318">
        <f t="shared" si="17"/>
        <v>76000</v>
      </c>
      <c r="K78" s="318" t="e">
        <f t="shared" si="14"/>
        <v>#N/A</v>
      </c>
      <c r="L78" t="e">
        <f t="shared" si="10"/>
        <v>#N/A</v>
      </c>
      <c r="M78">
        <f t="shared" si="11"/>
        <v>0.15266666666666667</v>
      </c>
      <c r="N78">
        <f t="shared" si="11"/>
        <v>0.15266666666666667</v>
      </c>
      <c r="O78" s="272">
        <f t="shared" si="15"/>
        <v>87602.666666666672</v>
      </c>
      <c r="P78" s="272">
        <f t="shared" si="16"/>
        <v>64397.333333333328</v>
      </c>
    </row>
    <row r="79" spans="1:16">
      <c r="A79" s="272">
        <f t="shared" si="12"/>
        <v>163000</v>
      </c>
      <c r="B79" s="315">
        <v>162500</v>
      </c>
      <c r="C79" s="316">
        <v>0.112714285714286</v>
      </c>
      <c r="D79" s="315">
        <f t="shared" si="13"/>
        <v>180816.07142857148</v>
      </c>
      <c r="E79" s="315">
        <f t="shared" si="9"/>
        <v>144183.92857142852</v>
      </c>
      <c r="J79" s="318">
        <f t="shared" si="17"/>
        <v>77000</v>
      </c>
      <c r="K79" s="318" t="e">
        <f t="shared" si="14"/>
        <v>#N/A</v>
      </c>
      <c r="L79" t="e">
        <f t="shared" si="10"/>
        <v>#N/A</v>
      </c>
      <c r="M79" t="e">
        <f t="shared" si="11"/>
        <v>#N/A</v>
      </c>
      <c r="N79">
        <f t="shared" si="11"/>
        <v>0.15127777777777779</v>
      </c>
      <c r="O79" s="272">
        <f t="shared" si="15"/>
        <v>88648.388888888891</v>
      </c>
      <c r="P79" s="272">
        <f t="shared" si="16"/>
        <v>65351.611111111109</v>
      </c>
    </row>
    <row r="80" spans="1:16">
      <c r="A80" s="272">
        <f t="shared" si="12"/>
        <v>165000</v>
      </c>
      <c r="B80" s="315">
        <v>165000</v>
      </c>
      <c r="C80" s="316">
        <v>0.111809523809524</v>
      </c>
      <c r="D80" s="315">
        <f t="shared" si="13"/>
        <v>183448.57142857148</v>
      </c>
      <c r="E80" s="315">
        <f t="shared" si="9"/>
        <v>146551.42857142852</v>
      </c>
      <c r="J80" s="318">
        <f t="shared" si="17"/>
        <v>78000</v>
      </c>
      <c r="K80" s="318">
        <f t="shared" si="14"/>
        <v>0.15</v>
      </c>
      <c r="L80">
        <f t="shared" si="10"/>
        <v>0.15</v>
      </c>
      <c r="M80">
        <f t="shared" si="11"/>
        <v>0.15</v>
      </c>
      <c r="N80">
        <f t="shared" si="11"/>
        <v>0.15</v>
      </c>
      <c r="O80" s="272">
        <f t="shared" si="15"/>
        <v>89700</v>
      </c>
      <c r="P80" s="272">
        <f t="shared" si="16"/>
        <v>66300</v>
      </c>
    </row>
    <row r="81" spans="1:16">
      <c r="A81" s="272">
        <f t="shared" si="12"/>
        <v>168000</v>
      </c>
      <c r="B81" s="315">
        <v>167500</v>
      </c>
      <c r="C81" s="316">
        <v>0.11090476190476201</v>
      </c>
      <c r="D81" s="315">
        <f t="shared" si="13"/>
        <v>186076.54761904763</v>
      </c>
      <c r="E81" s="315">
        <f t="shared" si="9"/>
        <v>148923.45238095237</v>
      </c>
      <c r="J81" s="318">
        <f t="shared" si="17"/>
        <v>79000</v>
      </c>
      <c r="K81" s="318" t="e">
        <f t="shared" si="14"/>
        <v>#N/A</v>
      </c>
      <c r="L81">
        <f t="shared" si="10"/>
        <v>0.14849999999999999</v>
      </c>
      <c r="M81">
        <f t="shared" si="11"/>
        <v>0.14849999999999999</v>
      </c>
      <c r="N81">
        <f t="shared" si="11"/>
        <v>0.14849999999999999</v>
      </c>
      <c r="O81" s="272">
        <f t="shared" si="15"/>
        <v>90731.5</v>
      </c>
      <c r="P81" s="272">
        <f t="shared" si="16"/>
        <v>67268.5</v>
      </c>
    </row>
    <row r="82" spans="1:16">
      <c r="A82" s="272">
        <f t="shared" si="12"/>
        <v>170000</v>
      </c>
      <c r="B82" s="315">
        <v>170000</v>
      </c>
      <c r="C82" s="316">
        <v>0.11</v>
      </c>
      <c r="D82" s="315">
        <f t="shared" si="13"/>
        <v>188700.00000000003</v>
      </c>
      <c r="E82" s="315">
        <f t="shared" si="9"/>
        <v>151300</v>
      </c>
      <c r="J82" s="318">
        <f t="shared" si="17"/>
        <v>80000</v>
      </c>
      <c r="K82" s="318">
        <f t="shared" si="14"/>
        <v>0.14699999999999999</v>
      </c>
      <c r="L82">
        <f t="shared" si="10"/>
        <v>0.14699999999999999</v>
      </c>
      <c r="M82">
        <f t="shared" si="11"/>
        <v>0.14699999999999999</v>
      </c>
      <c r="N82">
        <f t="shared" si="11"/>
        <v>0.14699999999999999</v>
      </c>
      <c r="O82" s="272">
        <f t="shared" si="15"/>
        <v>91760</v>
      </c>
      <c r="P82" s="272">
        <f t="shared" si="16"/>
        <v>68240</v>
      </c>
    </row>
    <row r="83" spans="1:16">
      <c r="A83" s="272">
        <f t="shared" si="12"/>
        <v>173000</v>
      </c>
      <c r="B83" s="315">
        <v>172500</v>
      </c>
      <c r="C83" s="316">
        <v>0.109095238095238</v>
      </c>
      <c r="D83" s="315">
        <f t="shared" si="13"/>
        <v>191318.92857142855</v>
      </c>
      <c r="E83" s="315">
        <f t="shared" si="9"/>
        <v>153681.07142857145</v>
      </c>
      <c r="J83" s="318">
        <f t="shared" si="17"/>
        <v>81000</v>
      </c>
      <c r="K83" s="318" t="e">
        <f t="shared" si="14"/>
        <v>#N/A</v>
      </c>
      <c r="L83" t="e">
        <f t="shared" si="10"/>
        <v>#N/A</v>
      </c>
      <c r="M83">
        <f t="shared" si="11"/>
        <v>0.14566666666666667</v>
      </c>
      <c r="N83">
        <f t="shared" si="11"/>
        <v>0.14566666666666667</v>
      </c>
      <c r="O83" s="272">
        <f t="shared" si="15"/>
        <v>92799</v>
      </c>
      <c r="P83" s="272">
        <f t="shared" si="16"/>
        <v>69201</v>
      </c>
    </row>
    <row r="84" spans="1:16">
      <c r="A84" s="272">
        <f t="shared" si="12"/>
        <v>175000</v>
      </c>
      <c r="B84" s="315">
        <v>175000</v>
      </c>
      <c r="C84" s="316">
        <v>0.108190476190476</v>
      </c>
      <c r="D84" s="315">
        <f t="shared" si="13"/>
        <v>193933.33333333328</v>
      </c>
      <c r="E84" s="315">
        <f t="shared" si="9"/>
        <v>156066.66666666672</v>
      </c>
      <c r="J84" s="318">
        <f t="shared" si="17"/>
        <v>82000</v>
      </c>
      <c r="K84" s="318" t="e">
        <f t="shared" si="14"/>
        <v>#N/A</v>
      </c>
      <c r="L84" t="e">
        <f t="shared" si="10"/>
        <v>#N/A</v>
      </c>
      <c r="M84" t="e">
        <f t="shared" si="11"/>
        <v>#N/A</v>
      </c>
      <c r="N84">
        <f t="shared" si="11"/>
        <v>0.14444444444444443</v>
      </c>
      <c r="O84" s="272">
        <f t="shared" si="15"/>
        <v>93844.444444444438</v>
      </c>
      <c r="P84" s="272">
        <f t="shared" si="16"/>
        <v>70155.555555555562</v>
      </c>
    </row>
    <row r="85" spans="1:16">
      <c r="A85" s="272">
        <f t="shared" si="12"/>
        <v>178000</v>
      </c>
      <c r="B85" s="315">
        <v>177500</v>
      </c>
      <c r="C85" s="316">
        <v>0.107285714285714</v>
      </c>
      <c r="D85" s="315">
        <f t="shared" si="13"/>
        <v>196543.21428571423</v>
      </c>
      <c r="E85" s="315">
        <f t="shared" si="9"/>
        <v>158456.78571428577</v>
      </c>
      <c r="J85" s="318">
        <f t="shared" si="17"/>
        <v>83000</v>
      </c>
      <c r="K85" s="318">
        <f t="shared" si="14"/>
        <v>0.14299999999999999</v>
      </c>
      <c r="L85">
        <f t="shared" si="10"/>
        <v>0.14299999999999999</v>
      </c>
      <c r="M85">
        <f t="shared" si="11"/>
        <v>0.14299999999999999</v>
      </c>
      <c r="N85">
        <f t="shared" si="11"/>
        <v>0.14299999999999999</v>
      </c>
      <c r="O85" s="272">
        <f t="shared" si="15"/>
        <v>94869</v>
      </c>
      <c r="P85" s="272">
        <f t="shared" si="16"/>
        <v>71131</v>
      </c>
    </row>
    <row r="86" spans="1:16">
      <c r="A86" s="272">
        <f t="shared" si="12"/>
        <v>180000</v>
      </c>
      <c r="B86" s="315">
        <v>180000</v>
      </c>
      <c r="C86" s="316">
        <v>0.10638095238095201</v>
      </c>
      <c r="D86" s="315">
        <f t="shared" si="13"/>
        <v>199148.57142857136</v>
      </c>
      <c r="E86" s="315">
        <f t="shared" si="9"/>
        <v>160851.42857142864</v>
      </c>
      <c r="J86" s="318">
        <f t="shared" si="17"/>
        <v>84000</v>
      </c>
      <c r="K86" s="318" t="e">
        <f t="shared" si="14"/>
        <v>#N/A</v>
      </c>
      <c r="L86">
        <f t="shared" si="10"/>
        <v>0.14199999999999999</v>
      </c>
      <c r="M86">
        <f t="shared" si="11"/>
        <v>0.14199999999999999</v>
      </c>
      <c r="N86">
        <f t="shared" si="11"/>
        <v>0.14199999999999999</v>
      </c>
      <c r="O86" s="272">
        <f t="shared" si="15"/>
        <v>95927.999999999985</v>
      </c>
      <c r="P86" s="272">
        <f t="shared" si="16"/>
        <v>72072</v>
      </c>
    </row>
    <row r="87" spans="1:16">
      <c r="J87" s="318">
        <f>J86+1000</f>
        <v>85000</v>
      </c>
      <c r="K87" s="318">
        <f t="shared" si="14"/>
        <v>0.14099999999999999</v>
      </c>
      <c r="L87">
        <f t="shared" si="10"/>
        <v>0.14099999999999999</v>
      </c>
      <c r="M87">
        <f t="shared" si="11"/>
        <v>0.14099999999999999</v>
      </c>
      <c r="N87">
        <f t="shared" si="11"/>
        <v>0.14099999999999999</v>
      </c>
      <c r="O87" s="272">
        <f t="shared" si="15"/>
        <v>96985</v>
      </c>
      <c r="P87" s="272">
        <f t="shared" si="16"/>
        <v>73015</v>
      </c>
    </row>
    <row r="88" spans="1:16">
      <c r="J88" s="318">
        <f t="shared" ref="J88:J96" si="18">J87+1000</f>
        <v>86000</v>
      </c>
      <c r="K88" s="318" t="e">
        <f t="shared" si="14"/>
        <v>#N/A</v>
      </c>
      <c r="L88" t="e">
        <f t="shared" si="10"/>
        <v>#N/A</v>
      </c>
      <c r="M88">
        <f t="shared" si="11"/>
        <v>0.14033333333333334</v>
      </c>
      <c r="N88">
        <f t="shared" si="11"/>
        <v>0.14033333333333334</v>
      </c>
      <c r="O88" s="272">
        <f t="shared" si="15"/>
        <v>98068.666666666672</v>
      </c>
      <c r="P88" s="272">
        <f t="shared" si="16"/>
        <v>73931.333333333328</v>
      </c>
    </row>
    <row r="89" spans="1:16">
      <c r="J89" s="318">
        <f t="shared" si="18"/>
        <v>87000</v>
      </c>
      <c r="K89" s="318" t="e">
        <f t="shared" si="14"/>
        <v>#N/A</v>
      </c>
      <c r="L89" t="e">
        <f t="shared" si="10"/>
        <v>#N/A</v>
      </c>
      <c r="M89" t="e">
        <f t="shared" si="11"/>
        <v>#N/A</v>
      </c>
      <c r="N89">
        <f t="shared" si="11"/>
        <v>0.13972222222222222</v>
      </c>
      <c r="O89" s="272">
        <f t="shared" si="15"/>
        <v>99155.833333333343</v>
      </c>
      <c r="P89" s="272">
        <f t="shared" si="16"/>
        <v>74844.166666666672</v>
      </c>
    </row>
    <row r="90" spans="1:16">
      <c r="J90" s="318">
        <f t="shared" si="18"/>
        <v>88000</v>
      </c>
      <c r="K90" s="318">
        <f t="shared" si="14"/>
        <v>0.13900000000000001</v>
      </c>
      <c r="L90">
        <f t="shared" si="10"/>
        <v>0.13900000000000001</v>
      </c>
      <c r="M90">
        <f t="shared" si="11"/>
        <v>0.13900000000000001</v>
      </c>
      <c r="N90">
        <f t="shared" si="11"/>
        <v>0.13900000000000001</v>
      </c>
      <c r="O90" s="272">
        <f t="shared" si="15"/>
        <v>100232</v>
      </c>
      <c r="P90" s="272">
        <f t="shared" si="16"/>
        <v>75768</v>
      </c>
    </row>
    <row r="91" spans="1:16">
      <c r="J91" s="318">
        <f t="shared" si="18"/>
        <v>89000</v>
      </c>
      <c r="K91" s="318" t="e">
        <f t="shared" si="14"/>
        <v>#N/A</v>
      </c>
      <c r="L91">
        <f t="shared" si="10"/>
        <v>0.13850000000000001</v>
      </c>
      <c r="M91">
        <f t="shared" si="11"/>
        <v>0.13850000000000001</v>
      </c>
      <c r="N91">
        <f t="shared" si="11"/>
        <v>0.13850000000000001</v>
      </c>
      <c r="O91" s="272">
        <f t="shared" si="15"/>
        <v>101326.5</v>
      </c>
      <c r="P91" s="272">
        <f t="shared" si="16"/>
        <v>76673.5</v>
      </c>
    </row>
    <row r="92" spans="1:16">
      <c r="J92" s="318">
        <f t="shared" si="18"/>
        <v>90000</v>
      </c>
      <c r="K92" s="318">
        <f t="shared" si="14"/>
        <v>0.13800000000000001</v>
      </c>
      <c r="L92">
        <f t="shared" si="10"/>
        <v>0.13800000000000001</v>
      </c>
      <c r="M92">
        <f t="shared" si="11"/>
        <v>0.13800000000000001</v>
      </c>
      <c r="N92">
        <f t="shared" si="11"/>
        <v>0.13800000000000001</v>
      </c>
      <c r="O92" s="272">
        <f t="shared" si="15"/>
        <v>102419.99999999999</v>
      </c>
      <c r="P92" s="272">
        <f t="shared" si="16"/>
        <v>77580</v>
      </c>
    </row>
    <row r="93" spans="1:16">
      <c r="J93" s="318">
        <f t="shared" si="18"/>
        <v>91000</v>
      </c>
      <c r="K93" s="318" t="e">
        <f t="shared" si="14"/>
        <v>#N/A</v>
      </c>
      <c r="L93" t="e">
        <f t="shared" si="10"/>
        <v>#N/A</v>
      </c>
      <c r="M93">
        <f t="shared" si="11"/>
        <v>0.13766666666666669</v>
      </c>
      <c r="N93">
        <f t="shared" si="11"/>
        <v>0.13766666666666669</v>
      </c>
      <c r="O93" s="272">
        <f t="shared" si="15"/>
        <v>103527.66666666666</v>
      </c>
      <c r="P93" s="272">
        <f t="shared" si="16"/>
        <v>78472.333333333328</v>
      </c>
    </row>
    <row r="94" spans="1:16">
      <c r="J94" s="318">
        <f t="shared" si="18"/>
        <v>92000</v>
      </c>
      <c r="K94" s="318" t="e">
        <f t="shared" si="14"/>
        <v>#N/A</v>
      </c>
      <c r="L94" t="e">
        <f t="shared" si="10"/>
        <v>#N/A</v>
      </c>
      <c r="M94" t="e">
        <f t="shared" si="11"/>
        <v>#N/A</v>
      </c>
      <c r="N94">
        <f t="shared" si="11"/>
        <v>0.13744444444444445</v>
      </c>
      <c r="O94" s="272">
        <f t="shared" si="15"/>
        <v>104644.88888888889</v>
      </c>
      <c r="P94" s="272">
        <f t="shared" si="16"/>
        <v>79355.111111111109</v>
      </c>
    </row>
    <row r="95" spans="1:16">
      <c r="J95" s="318">
        <f t="shared" si="18"/>
        <v>93000</v>
      </c>
      <c r="K95" s="318">
        <f t="shared" si="14"/>
        <v>0.13700000000000001</v>
      </c>
      <c r="L95">
        <f t="shared" si="10"/>
        <v>0.13700000000000001</v>
      </c>
      <c r="M95">
        <f t="shared" si="11"/>
        <v>0.13700000000000001</v>
      </c>
      <c r="N95">
        <f t="shared" si="11"/>
        <v>0.13700000000000001</v>
      </c>
      <c r="O95" s="272">
        <f t="shared" si="15"/>
        <v>105741</v>
      </c>
      <c r="P95" s="272">
        <f t="shared" si="16"/>
        <v>80259</v>
      </c>
    </row>
    <row r="96" spans="1:16">
      <c r="J96" s="318">
        <f t="shared" si="18"/>
        <v>94000</v>
      </c>
      <c r="K96" s="318" t="e">
        <f t="shared" si="14"/>
        <v>#N/A</v>
      </c>
      <c r="L96">
        <f t="shared" si="10"/>
        <v>0.13700000000000001</v>
      </c>
      <c r="M96">
        <f t="shared" si="11"/>
        <v>0.13700000000000001</v>
      </c>
      <c r="N96">
        <f t="shared" si="11"/>
        <v>0.13700000000000001</v>
      </c>
      <c r="O96" s="272">
        <f t="shared" si="15"/>
        <v>106878</v>
      </c>
      <c r="P96" s="272">
        <f t="shared" si="16"/>
        <v>81122</v>
      </c>
    </row>
    <row r="97" spans="10:16">
      <c r="J97" s="318">
        <f>J96+1000</f>
        <v>95000</v>
      </c>
      <c r="K97" s="318">
        <f t="shared" si="14"/>
        <v>0.13700000000000001</v>
      </c>
      <c r="L97">
        <f t="shared" si="10"/>
        <v>0.13700000000000001</v>
      </c>
      <c r="M97">
        <f t="shared" si="11"/>
        <v>0.13700000000000001</v>
      </c>
      <c r="N97">
        <f t="shared" si="11"/>
        <v>0.13700000000000001</v>
      </c>
      <c r="O97" s="272">
        <f t="shared" si="15"/>
        <v>108015</v>
      </c>
      <c r="P97" s="272">
        <f t="shared" si="16"/>
        <v>81985</v>
      </c>
    </row>
    <row r="98" spans="10:16">
      <c r="J98" s="318">
        <f t="shared" ref="J98:J106" si="19">J97+1000</f>
        <v>96000</v>
      </c>
      <c r="K98" s="318" t="e">
        <f t="shared" si="14"/>
        <v>#N/A</v>
      </c>
      <c r="L98" t="e">
        <f t="shared" si="10"/>
        <v>#N/A</v>
      </c>
      <c r="M98">
        <f t="shared" si="11"/>
        <v>0.13700000000000001</v>
      </c>
      <c r="N98">
        <f t="shared" si="11"/>
        <v>0.13700000000000001</v>
      </c>
      <c r="O98" s="272">
        <f t="shared" si="15"/>
        <v>109152</v>
      </c>
      <c r="P98" s="272">
        <f t="shared" si="16"/>
        <v>82848</v>
      </c>
    </row>
    <row r="99" spans="10:16">
      <c r="J99" s="318">
        <f t="shared" si="19"/>
        <v>97000</v>
      </c>
      <c r="K99" s="318" t="e">
        <f t="shared" si="14"/>
        <v>#N/A</v>
      </c>
      <c r="L99" t="e">
        <f t="shared" si="10"/>
        <v>#N/A</v>
      </c>
      <c r="M99" t="e">
        <f t="shared" si="11"/>
        <v>#N/A</v>
      </c>
      <c r="N99">
        <f t="shared" si="11"/>
        <v>0.13683333333333333</v>
      </c>
      <c r="O99" s="272">
        <f t="shared" si="15"/>
        <v>110272.83333333334</v>
      </c>
      <c r="P99" s="272">
        <f t="shared" si="16"/>
        <v>83727.166666666657</v>
      </c>
    </row>
    <row r="100" spans="10:16">
      <c r="J100" s="318">
        <f t="shared" si="19"/>
        <v>98000</v>
      </c>
      <c r="K100" s="318">
        <f t="shared" si="14"/>
        <v>0.13700000000000001</v>
      </c>
      <c r="L100">
        <f t="shared" si="10"/>
        <v>0.13700000000000001</v>
      </c>
      <c r="M100">
        <f t="shared" si="11"/>
        <v>0.13700000000000001</v>
      </c>
      <c r="N100">
        <f t="shared" si="11"/>
        <v>0.13700000000000001</v>
      </c>
      <c r="O100" s="272">
        <f t="shared" si="15"/>
        <v>111426</v>
      </c>
      <c r="P100" s="272">
        <f t="shared" si="16"/>
        <v>84574</v>
      </c>
    </row>
    <row r="101" spans="10:16">
      <c r="J101" s="318">
        <f t="shared" si="19"/>
        <v>99000</v>
      </c>
      <c r="K101" s="318" t="e">
        <f t="shared" si="14"/>
        <v>#N/A</v>
      </c>
      <c r="L101">
        <f t="shared" si="10"/>
        <v>0.13650000000000001</v>
      </c>
      <c r="M101">
        <f t="shared" si="11"/>
        <v>0.13650000000000001</v>
      </c>
      <c r="N101">
        <f t="shared" si="11"/>
        <v>0.13650000000000001</v>
      </c>
      <c r="O101" s="272">
        <f t="shared" si="15"/>
        <v>112513.5</v>
      </c>
      <c r="P101" s="272">
        <f t="shared" si="16"/>
        <v>85486.5</v>
      </c>
    </row>
    <row r="102" spans="10:16">
      <c r="J102" s="318">
        <f t="shared" si="19"/>
        <v>100000</v>
      </c>
      <c r="K102" s="318">
        <f t="shared" si="14"/>
        <v>0.13600000000000001</v>
      </c>
      <c r="L102">
        <f t="shared" si="10"/>
        <v>0.13600000000000001</v>
      </c>
      <c r="M102">
        <f t="shared" si="11"/>
        <v>0.13600000000000001</v>
      </c>
      <c r="N102">
        <f t="shared" si="11"/>
        <v>0.13600000000000001</v>
      </c>
      <c r="O102" s="272">
        <f t="shared" si="15"/>
        <v>113600.00000000001</v>
      </c>
      <c r="P102" s="272">
        <f t="shared" si="16"/>
        <v>86400</v>
      </c>
    </row>
    <row r="103" spans="10:16">
      <c r="J103" s="318">
        <f t="shared" si="19"/>
        <v>101000</v>
      </c>
      <c r="K103" s="318" t="e">
        <f t="shared" si="14"/>
        <v>#N/A</v>
      </c>
      <c r="L103" t="e">
        <f t="shared" si="10"/>
        <v>#N/A</v>
      </c>
      <c r="M103">
        <f t="shared" si="11"/>
        <v>0.13547619047619033</v>
      </c>
      <c r="N103">
        <f t="shared" si="11"/>
        <v>0.13547619047619033</v>
      </c>
      <c r="O103" s="272">
        <f t="shared" si="15"/>
        <v>114683.09523809522</v>
      </c>
      <c r="P103" s="272">
        <f t="shared" si="16"/>
        <v>87316.904761904778</v>
      </c>
    </row>
    <row r="104" spans="10:16">
      <c r="J104" s="318">
        <f t="shared" si="19"/>
        <v>102000</v>
      </c>
      <c r="K104" s="318" t="e">
        <f t="shared" si="14"/>
        <v>#N/A</v>
      </c>
      <c r="L104" t="e">
        <f t="shared" si="10"/>
        <v>#N/A</v>
      </c>
      <c r="M104" t="e">
        <f t="shared" si="11"/>
        <v>#N/A</v>
      </c>
      <c r="N104">
        <f t="shared" si="11"/>
        <v>0.13497619047619039</v>
      </c>
      <c r="O104" s="272">
        <f t="shared" si="15"/>
        <v>115767.57142857142</v>
      </c>
      <c r="P104" s="272">
        <f t="shared" si="16"/>
        <v>88232.42857142858</v>
      </c>
    </row>
    <row r="105" spans="10:16">
      <c r="J105" s="318">
        <f t="shared" si="19"/>
        <v>103000</v>
      </c>
      <c r="K105" s="318">
        <f t="shared" si="14"/>
        <v>0.13442857142857101</v>
      </c>
      <c r="L105">
        <f t="shared" si="10"/>
        <v>0.13442857142857101</v>
      </c>
      <c r="M105">
        <f t="shared" si="11"/>
        <v>0.13442857142857101</v>
      </c>
      <c r="N105">
        <f t="shared" si="11"/>
        <v>0.13442857142857101</v>
      </c>
      <c r="O105" s="272">
        <f t="shared" si="15"/>
        <v>116846.1428571428</v>
      </c>
      <c r="P105" s="272">
        <f t="shared" si="16"/>
        <v>89153.857142857189</v>
      </c>
    </row>
    <row r="106" spans="10:16">
      <c r="J106" s="318">
        <f t="shared" si="19"/>
        <v>104000</v>
      </c>
      <c r="K106" s="318" t="e">
        <f t="shared" si="14"/>
        <v>#N/A</v>
      </c>
      <c r="L106">
        <f t="shared" si="10"/>
        <v>0.1339761904761905</v>
      </c>
      <c r="M106">
        <f t="shared" si="11"/>
        <v>0.1339761904761905</v>
      </c>
      <c r="N106">
        <f t="shared" si="11"/>
        <v>0.1339761904761905</v>
      </c>
      <c r="O106" s="272">
        <f t="shared" si="15"/>
        <v>117933.5238095238</v>
      </c>
      <c r="P106" s="272">
        <f t="shared" si="16"/>
        <v>90066.476190476198</v>
      </c>
    </row>
    <row r="107" spans="10:16">
      <c r="J107" s="318">
        <f>J106+1000</f>
        <v>105000</v>
      </c>
      <c r="K107" s="318">
        <f t="shared" si="14"/>
        <v>0.13352380952380999</v>
      </c>
      <c r="L107">
        <f t="shared" si="10"/>
        <v>0.13352380952380999</v>
      </c>
      <c r="M107">
        <f t="shared" si="11"/>
        <v>0.13352380952380999</v>
      </c>
      <c r="N107">
        <f t="shared" si="11"/>
        <v>0.13352380952380999</v>
      </c>
      <c r="O107" s="272">
        <f t="shared" si="15"/>
        <v>119020.00000000006</v>
      </c>
      <c r="P107" s="272">
        <f t="shared" si="16"/>
        <v>90979.999999999942</v>
      </c>
    </row>
    <row r="108" spans="10:16">
      <c r="J108" s="318">
        <f t="shared" ref="J108:J145" si="20">J107+1000</f>
        <v>106000</v>
      </c>
      <c r="K108" s="318" t="e">
        <f t="shared" si="14"/>
        <v>#N/A</v>
      </c>
      <c r="L108" t="e">
        <f t="shared" si="10"/>
        <v>#N/A</v>
      </c>
      <c r="M108">
        <f t="shared" si="11"/>
        <v>0.13322222222222266</v>
      </c>
      <c r="N108">
        <f t="shared" si="11"/>
        <v>0.13322222222222266</v>
      </c>
      <c r="O108" s="272">
        <f t="shared" si="15"/>
        <v>120121.55555555559</v>
      </c>
      <c r="P108" s="272">
        <f t="shared" si="16"/>
        <v>91878.444444444394</v>
      </c>
    </row>
    <row r="109" spans="10:16">
      <c r="J109" s="318">
        <f t="shared" si="20"/>
        <v>107000</v>
      </c>
      <c r="K109" s="318" t="e">
        <f t="shared" si="14"/>
        <v>#N/A</v>
      </c>
      <c r="L109" t="e">
        <f t="shared" si="10"/>
        <v>#N/A</v>
      </c>
      <c r="M109" t="e">
        <f t="shared" si="11"/>
        <v>#N/A</v>
      </c>
      <c r="N109">
        <f t="shared" si="11"/>
        <v>0.13287037037037078</v>
      </c>
      <c r="O109" s="272">
        <f t="shared" si="15"/>
        <v>121217.12962962968</v>
      </c>
      <c r="P109" s="272">
        <f t="shared" si="16"/>
        <v>92782.870370370336</v>
      </c>
    </row>
    <row r="110" spans="10:16">
      <c r="J110" s="318">
        <f t="shared" si="20"/>
        <v>108000</v>
      </c>
      <c r="K110" s="318">
        <f t="shared" si="14"/>
        <v>0.132619047619048</v>
      </c>
      <c r="L110">
        <f t="shared" si="10"/>
        <v>0.132619047619048</v>
      </c>
      <c r="M110">
        <f t="shared" si="11"/>
        <v>0.132619047619048</v>
      </c>
      <c r="N110">
        <f t="shared" si="11"/>
        <v>0.132619047619048</v>
      </c>
      <c r="O110" s="272">
        <f t="shared" si="15"/>
        <v>122322.85714285719</v>
      </c>
      <c r="P110" s="272">
        <f t="shared" si="16"/>
        <v>93677.142857142826</v>
      </c>
    </row>
    <row r="111" spans="10:16">
      <c r="J111" s="318">
        <f t="shared" si="20"/>
        <v>109000</v>
      </c>
      <c r="K111" s="318" t="e">
        <f t="shared" si="14"/>
        <v>#N/A</v>
      </c>
      <c r="L111">
        <f t="shared" si="10"/>
        <v>0.13216666666666699</v>
      </c>
      <c r="M111">
        <f t="shared" si="11"/>
        <v>0.13216666666666699</v>
      </c>
      <c r="N111">
        <f t="shared" si="11"/>
        <v>0.13216666666666699</v>
      </c>
      <c r="O111" s="272">
        <f t="shared" si="15"/>
        <v>123406.1666666667</v>
      </c>
      <c r="P111" s="272">
        <f t="shared" si="16"/>
        <v>94593.833333333299</v>
      </c>
    </row>
    <row r="112" spans="10:16">
      <c r="J112" s="318">
        <f t="shared" si="20"/>
        <v>110000</v>
      </c>
      <c r="K112" s="318">
        <f t="shared" si="14"/>
        <v>0.13171428571428601</v>
      </c>
      <c r="L112">
        <f t="shared" si="10"/>
        <v>0.13171428571428601</v>
      </c>
      <c r="M112">
        <f t="shared" si="11"/>
        <v>0.13171428571428601</v>
      </c>
      <c r="N112">
        <f t="shared" si="11"/>
        <v>0.13171428571428601</v>
      </c>
      <c r="O112" s="272">
        <f t="shared" si="15"/>
        <v>124488.57142857148</v>
      </c>
      <c r="P112" s="272">
        <f t="shared" si="16"/>
        <v>95511.428571428536</v>
      </c>
    </row>
    <row r="113" spans="10:16">
      <c r="J113" s="318">
        <f t="shared" si="20"/>
        <v>111000</v>
      </c>
      <c r="K113" s="318" t="e">
        <f t="shared" si="14"/>
        <v>#N/A</v>
      </c>
      <c r="L113" t="e">
        <f t="shared" si="10"/>
        <v>#N/A</v>
      </c>
      <c r="M113">
        <f t="shared" si="11"/>
        <v>0.13141269841269868</v>
      </c>
      <c r="N113">
        <f t="shared" si="11"/>
        <v>0.13141269841269868</v>
      </c>
      <c r="O113" s="272">
        <f t="shared" si="15"/>
        <v>125586.80952380956</v>
      </c>
      <c r="P113" s="272">
        <f t="shared" si="16"/>
        <v>96413.190476190444</v>
      </c>
    </row>
    <row r="114" spans="10:16">
      <c r="J114" s="318">
        <f t="shared" si="20"/>
        <v>112000</v>
      </c>
      <c r="K114" s="318" t="e">
        <f t="shared" si="14"/>
        <v>#N/A</v>
      </c>
      <c r="L114" t="e">
        <f t="shared" si="10"/>
        <v>#N/A</v>
      </c>
      <c r="M114" t="e">
        <f t="shared" si="11"/>
        <v>#N/A</v>
      </c>
      <c r="N114">
        <f t="shared" si="11"/>
        <v>0.13106084656084679</v>
      </c>
      <c r="O114" s="272">
        <f t="shared" si="15"/>
        <v>126678.81481481483</v>
      </c>
      <c r="P114" s="272">
        <f t="shared" si="16"/>
        <v>97321.185185185153</v>
      </c>
    </row>
    <row r="115" spans="10:16">
      <c r="J115" s="318">
        <f t="shared" si="20"/>
        <v>113000</v>
      </c>
      <c r="K115" s="318">
        <f t="shared" si="14"/>
        <v>0.13080952380952399</v>
      </c>
      <c r="L115">
        <f t="shared" si="10"/>
        <v>0.13080952380952399</v>
      </c>
      <c r="M115">
        <f t="shared" si="11"/>
        <v>0.13080952380952399</v>
      </c>
      <c r="N115">
        <f t="shared" si="11"/>
        <v>0.13080952380952399</v>
      </c>
      <c r="O115" s="272">
        <f t="shared" si="15"/>
        <v>127781.4761904762</v>
      </c>
      <c r="P115" s="272">
        <f t="shared" si="16"/>
        <v>98218.523809523802</v>
      </c>
    </row>
    <row r="116" spans="10:16">
      <c r="J116" s="318">
        <f t="shared" si="20"/>
        <v>114000</v>
      </c>
      <c r="K116" s="318" t="e">
        <f t="shared" si="14"/>
        <v>#N/A</v>
      </c>
      <c r="L116">
        <f t="shared" si="10"/>
        <v>0.130357142857143</v>
      </c>
      <c r="M116">
        <f t="shared" si="11"/>
        <v>0.130357142857143</v>
      </c>
      <c r="N116">
        <f t="shared" si="11"/>
        <v>0.130357142857143</v>
      </c>
      <c r="O116" s="272">
        <f t="shared" si="15"/>
        <v>128860.7142857143</v>
      </c>
      <c r="P116" s="272">
        <f t="shared" si="16"/>
        <v>99139.285714285696</v>
      </c>
    </row>
    <row r="117" spans="10:16">
      <c r="J117" s="318">
        <f t="shared" si="20"/>
        <v>115000</v>
      </c>
      <c r="K117" s="318">
        <f t="shared" si="14"/>
        <v>0.129904761904762</v>
      </c>
      <c r="L117">
        <f t="shared" si="10"/>
        <v>0.129904761904762</v>
      </c>
      <c r="M117">
        <f t="shared" si="11"/>
        <v>0.129904761904762</v>
      </c>
      <c r="N117">
        <f t="shared" si="11"/>
        <v>0.129904761904762</v>
      </c>
      <c r="O117" s="272">
        <f t="shared" si="15"/>
        <v>129939.04761904763</v>
      </c>
      <c r="P117" s="272">
        <f t="shared" si="16"/>
        <v>100060.95238095237</v>
      </c>
    </row>
    <row r="118" spans="10:16">
      <c r="J118" s="318">
        <f t="shared" si="20"/>
        <v>116000</v>
      </c>
      <c r="K118" s="318" t="e">
        <f t="shared" si="14"/>
        <v>#N/A</v>
      </c>
      <c r="L118" t="e">
        <f t="shared" si="10"/>
        <v>#N/A</v>
      </c>
      <c r="M118">
        <f t="shared" si="11"/>
        <v>0.12960317460317466</v>
      </c>
      <c r="N118">
        <f t="shared" si="11"/>
        <v>0.12960317460317466</v>
      </c>
      <c r="O118" s="272">
        <f t="shared" si="15"/>
        <v>131033.96825396827</v>
      </c>
      <c r="P118" s="272">
        <f t="shared" si="16"/>
        <v>100966.03174603173</v>
      </c>
    </row>
    <row r="119" spans="10:16">
      <c r="J119" s="318">
        <f t="shared" si="20"/>
        <v>117000</v>
      </c>
      <c r="K119" s="318" t="e">
        <f t="shared" si="14"/>
        <v>#N/A</v>
      </c>
      <c r="L119" t="e">
        <f t="shared" si="10"/>
        <v>#N/A</v>
      </c>
      <c r="M119" t="e">
        <f t="shared" si="11"/>
        <v>#N/A</v>
      </c>
      <c r="N119">
        <f t="shared" si="11"/>
        <v>0.12925132275132278</v>
      </c>
      <c r="O119" s="272">
        <f t="shared" si="15"/>
        <v>132122.40476190476</v>
      </c>
      <c r="P119" s="272">
        <f t="shared" si="16"/>
        <v>101877.59523809524</v>
      </c>
    </row>
    <row r="120" spans="10:16">
      <c r="J120" s="318">
        <f t="shared" si="20"/>
        <v>118000</v>
      </c>
      <c r="K120" s="318">
        <f t="shared" si="14"/>
        <v>0.129</v>
      </c>
      <c r="L120">
        <f t="shared" si="10"/>
        <v>0.129</v>
      </c>
      <c r="M120">
        <f t="shared" si="11"/>
        <v>0.129</v>
      </c>
      <c r="N120">
        <f t="shared" si="11"/>
        <v>0.129</v>
      </c>
      <c r="O120" s="272">
        <f t="shared" si="15"/>
        <v>133222</v>
      </c>
      <c r="P120" s="272">
        <f t="shared" si="16"/>
        <v>102778</v>
      </c>
    </row>
    <row r="121" spans="10:16">
      <c r="J121" s="318">
        <f t="shared" si="20"/>
        <v>119000</v>
      </c>
      <c r="K121" s="318" t="e">
        <f t="shared" si="14"/>
        <v>#N/A</v>
      </c>
      <c r="L121">
        <f t="shared" si="10"/>
        <v>0.12854761904761902</v>
      </c>
      <c r="M121">
        <f t="shared" si="11"/>
        <v>0.12854761904761902</v>
      </c>
      <c r="N121">
        <f t="shared" si="11"/>
        <v>0.12854761904761902</v>
      </c>
      <c r="O121" s="272">
        <f t="shared" si="15"/>
        <v>134297.16666666669</v>
      </c>
      <c r="P121" s="272">
        <f t="shared" si="16"/>
        <v>103702.83333333334</v>
      </c>
    </row>
    <row r="122" spans="10:16">
      <c r="J122" s="318">
        <f t="shared" si="20"/>
        <v>120000</v>
      </c>
      <c r="K122" s="318">
        <f t="shared" si="14"/>
        <v>0.12809523809523801</v>
      </c>
      <c r="L122">
        <f t="shared" si="10"/>
        <v>0.12809523809523801</v>
      </c>
      <c r="M122">
        <f t="shared" si="11"/>
        <v>0.12809523809523801</v>
      </c>
      <c r="N122">
        <f t="shared" si="11"/>
        <v>0.12809523809523801</v>
      </c>
      <c r="O122" s="272">
        <f t="shared" si="15"/>
        <v>135371.42857142855</v>
      </c>
      <c r="P122" s="272">
        <f t="shared" si="16"/>
        <v>104628.57142857143</v>
      </c>
    </row>
    <row r="123" spans="10:16">
      <c r="J123" s="318">
        <f t="shared" si="20"/>
        <v>121000</v>
      </c>
      <c r="K123" s="318" t="e">
        <f t="shared" si="14"/>
        <v>#N/A</v>
      </c>
      <c r="L123" t="e">
        <f t="shared" si="10"/>
        <v>#N/A</v>
      </c>
      <c r="M123">
        <f t="shared" si="11"/>
        <v>0.12779365079365068</v>
      </c>
      <c r="N123">
        <f t="shared" si="11"/>
        <v>0.12779365079365068</v>
      </c>
      <c r="O123" s="272">
        <f t="shared" si="15"/>
        <v>136463.03174603172</v>
      </c>
      <c r="P123" s="272">
        <f t="shared" si="16"/>
        <v>105536.96825396827</v>
      </c>
    </row>
    <row r="124" spans="10:16">
      <c r="J124" s="318">
        <f t="shared" si="20"/>
        <v>122000</v>
      </c>
      <c r="K124" s="318" t="e">
        <f t="shared" si="14"/>
        <v>#N/A</v>
      </c>
      <c r="L124" t="e">
        <f t="shared" si="10"/>
        <v>#N/A</v>
      </c>
      <c r="M124" t="e">
        <f t="shared" si="11"/>
        <v>#N/A</v>
      </c>
      <c r="N124">
        <f t="shared" si="11"/>
        <v>0.12744179894179877</v>
      </c>
      <c r="O124" s="272">
        <f t="shared" si="15"/>
        <v>137547.89947089946</v>
      </c>
      <c r="P124" s="272">
        <f t="shared" si="16"/>
        <v>106452.10052910056</v>
      </c>
    </row>
    <row r="125" spans="10:16">
      <c r="J125" s="318">
        <f t="shared" si="20"/>
        <v>123000</v>
      </c>
      <c r="K125" s="318">
        <f t="shared" si="14"/>
        <v>0.12719047619047599</v>
      </c>
      <c r="L125">
        <f t="shared" si="10"/>
        <v>0.12719047619047599</v>
      </c>
      <c r="M125">
        <f t="shared" si="11"/>
        <v>0.12719047619047599</v>
      </c>
      <c r="N125">
        <f t="shared" si="11"/>
        <v>0.12719047619047599</v>
      </c>
      <c r="O125" s="272">
        <f t="shared" si="15"/>
        <v>138644.42857142855</v>
      </c>
      <c r="P125" s="272">
        <f t="shared" si="16"/>
        <v>107355.57142857145</v>
      </c>
    </row>
    <row r="126" spans="10:16">
      <c r="J126" s="318">
        <f t="shared" si="20"/>
        <v>124000</v>
      </c>
      <c r="K126" s="318" t="e">
        <f t="shared" si="14"/>
        <v>#N/A</v>
      </c>
      <c r="L126">
        <f t="shared" si="10"/>
        <v>0.12673809523809498</v>
      </c>
      <c r="M126">
        <f t="shared" si="11"/>
        <v>0.12673809523809498</v>
      </c>
      <c r="N126">
        <f t="shared" si="11"/>
        <v>0.12673809523809498</v>
      </c>
      <c r="O126" s="272">
        <f t="shared" si="15"/>
        <v>139715.52380952379</v>
      </c>
      <c r="P126" s="272">
        <f t="shared" si="16"/>
        <v>108284.47619047623</v>
      </c>
    </row>
    <row r="127" spans="10:16">
      <c r="J127" s="318">
        <f t="shared" si="20"/>
        <v>125000</v>
      </c>
      <c r="K127" s="318">
        <f t="shared" si="14"/>
        <v>0.126285714285714</v>
      </c>
      <c r="L127">
        <f t="shared" si="10"/>
        <v>0.126285714285714</v>
      </c>
      <c r="M127">
        <f t="shared" si="11"/>
        <v>0.126285714285714</v>
      </c>
      <c r="N127">
        <f t="shared" si="11"/>
        <v>0.126285714285714</v>
      </c>
      <c r="O127" s="272">
        <f t="shared" si="15"/>
        <v>140785.71428571423</v>
      </c>
      <c r="P127" s="272">
        <f t="shared" si="16"/>
        <v>109214.28571428575</v>
      </c>
    </row>
    <row r="128" spans="10:16">
      <c r="J128" s="318">
        <f t="shared" si="20"/>
        <v>126000</v>
      </c>
      <c r="K128" s="318" t="e">
        <f t="shared" si="14"/>
        <v>#N/A</v>
      </c>
      <c r="L128" t="e">
        <f t="shared" si="10"/>
        <v>#N/A</v>
      </c>
      <c r="M128">
        <f t="shared" si="11"/>
        <v>0.12598412698412667</v>
      </c>
      <c r="N128">
        <f t="shared" si="11"/>
        <v>0.12598412698412667</v>
      </c>
      <c r="O128" s="272">
        <f t="shared" si="15"/>
        <v>141873.99999999997</v>
      </c>
      <c r="P128" s="272">
        <f t="shared" si="16"/>
        <v>110126.00000000004</v>
      </c>
    </row>
    <row r="129" spans="10:16">
      <c r="J129" s="318">
        <f t="shared" si="20"/>
        <v>127000</v>
      </c>
      <c r="K129" s="318" t="e">
        <f t="shared" si="14"/>
        <v>#N/A</v>
      </c>
      <c r="L129" t="e">
        <f t="shared" si="10"/>
        <v>#N/A</v>
      </c>
      <c r="M129" t="e">
        <f t="shared" si="11"/>
        <v>#N/A</v>
      </c>
      <c r="N129">
        <f t="shared" si="11"/>
        <v>0.12563227513227496</v>
      </c>
      <c r="O129" s="272">
        <f t="shared" si="15"/>
        <v>142955.29894179892</v>
      </c>
      <c r="P129" s="272">
        <f t="shared" si="16"/>
        <v>111044.70105820108</v>
      </c>
    </row>
    <row r="130" spans="10:16">
      <c r="J130" s="318">
        <f t="shared" si="20"/>
        <v>128000</v>
      </c>
      <c r="K130" s="318">
        <f t="shared" si="14"/>
        <v>0.12538095238095201</v>
      </c>
      <c r="L130">
        <f t="shared" ref="L130:L182" si="21">IFERROR(K130,K129+(K131-K129)/($J131-$J129)*($J130-$J129))</f>
        <v>0.12538095238095201</v>
      </c>
      <c r="M130">
        <f t="shared" ref="M130:N182" si="22">IFERROR(L130,L129+(L132-L129)/($J132-$J129)*($J130-$J129))</f>
        <v>0.12538095238095201</v>
      </c>
      <c r="N130">
        <f t="shared" si="22"/>
        <v>0.12538095238095201</v>
      </c>
      <c r="O130" s="272">
        <f t="shared" si="15"/>
        <v>144048.76190476184</v>
      </c>
      <c r="P130" s="272">
        <f t="shared" si="16"/>
        <v>111951.23809523814</v>
      </c>
    </row>
    <row r="131" spans="10:16">
      <c r="J131" s="318">
        <f t="shared" si="20"/>
        <v>129000</v>
      </c>
      <c r="K131" s="318" t="e">
        <f t="shared" ref="K131:K182" si="23">VLOOKUP(J131,$A$2:$E$86,3,FALSE)</f>
        <v>#N/A</v>
      </c>
      <c r="L131">
        <f t="shared" si="21"/>
        <v>0.1249285714285715</v>
      </c>
      <c r="M131">
        <f t="shared" si="22"/>
        <v>0.1249285714285715</v>
      </c>
      <c r="N131">
        <f t="shared" si="22"/>
        <v>0.1249285714285715</v>
      </c>
      <c r="O131" s="272">
        <f t="shared" ref="O131:O182" si="24">J131*(1+N131)</f>
        <v>145115.78571428571</v>
      </c>
      <c r="P131" s="272">
        <f t="shared" ref="P131:P182" si="25">J131*(1-N131)</f>
        <v>112884.21428571428</v>
      </c>
    </row>
    <row r="132" spans="10:16">
      <c r="J132" s="318">
        <f t="shared" si="20"/>
        <v>130000</v>
      </c>
      <c r="K132" s="318">
        <f t="shared" si="23"/>
        <v>0.124476190476191</v>
      </c>
      <c r="L132">
        <f t="shared" si="21"/>
        <v>0.124476190476191</v>
      </c>
      <c r="M132">
        <f t="shared" si="22"/>
        <v>0.124476190476191</v>
      </c>
      <c r="N132">
        <f t="shared" si="22"/>
        <v>0.124476190476191</v>
      </c>
      <c r="O132" s="272">
        <f t="shared" si="24"/>
        <v>146181.90476190485</v>
      </c>
      <c r="P132" s="272">
        <f t="shared" si="25"/>
        <v>113818.09523809518</v>
      </c>
    </row>
    <row r="133" spans="10:16">
      <c r="J133" s="318">
        <f t="shared" si="20"/>
        <v>131000</v>
      </c>
      <c r="K133" s="318" t="e">
        <f t="shared" si="23"/>
        <v>#N/A</v>
      </c>
      <c r="L133" t="e">
        <f t="shared" si="21"/>
        <v>#N/A</v>
      </c>
      <c r="M133">
        <f t="shared" si="22"/>
        <v>0.12417460317460367</v>
      </c>
      <c r="N133">
        <f t="shared" si="22"/>
        <v>0.12417460317460367</v>
      </c>
      <c r="O133" s="272">
        <f t="shared" si="24"/>
        <v>147266.87301587308</v>
      </c>
      <c r="P133" s="272">
        <f t="shared" si="25"/>
        <v>114733.12698412691</v>
      </c>
    </row>
    <row r="134" spans="10:16">
      <c r="J134" s="318">
        <f t="shared" si="20"/>
        <v>132000</v>
      </c>
      <c r="K134" s="318" t="e">
        <f t="shared" si="23"/>
        <v>#N/A</v>
      </c>
      <c r="L134" t="e">
        <f t="shared" si="21"/>
        <v>#N/A</v>
      </c>
      <c r="M134" t="e">
        <f t="shared" si="22"/>
        <v>#N/A</v>
      </c>
      <c r="N134">
        <f t="shared" si="22"/>
        <v>0.12382275132275178</v>
      </c>
      <c r="O134" s="272">
        <f t="shared" si="24"/>
        <v>148344.60317460322</v>
      </c>
      <c r="P134" s="272">
        <f t="shared" si="25"/>
        <v>115655.39682539676</v>
      </c>
    </row>
    <row r="135" spans="10:16">
      <c r="J135" s="318">
        <f t="shared" si="20"/>
        <v>133000</v>
      </c>
      <c r="K135" s="318">
        <f t="shared" si="23"/>
        <v>0.123571428571429</v>
      </c>
      <c r="L135">
        <f t="shared" si="21"/>
        <v>0.123571428571429</v>
      </c>
      <c r="M135">
        <f t="shared" si="22"/>
        <v>0.123571428571429</v>
      </c>
      <c r="N135">
        <f t="shared" si="22"/>
        <v>0.123571428571429</v>
      </c>
      <c r="O135" s="272">
        <f t="shared" si="24"/>
        <v>149435.00000000006</v>
      </c>
      <c r="P135" s="272">
        <f t="shared" si="25"/>
        <v>116564.99999999994</v>
      </c>
    </row>
    <row r="136" spans="10:16">
      <c r="J136" s="318">
        <f t="shared" si="20"/>
        <v>134000</v>
      </c>
      <c r="K136" s="318" t="e">
        <f t="shared" si="23"/>
        <v>#N/A</v>
      </c>
      <c r="L136">
        <f t="shared" si="21"/>
        <v>0.123119047619048</v>
      </c>
      <c r="M136">
        <f t="shared" si="22"/>
        <v>0.123119047619048</v>
      </c>
      <c r="N136">
        <f t="shared" si="22"/>
        <v>0.123119047619048</v>
      </c>
      <c r="O136" s="272">
        <f t="shared" si="24"/>
        <v>150497.95238095243</v>
      </c>
      <c r="P136" s="272">
        <f t="shared" si="25"/>
        <v>117502.04761904756</v>
      </c>
    </row>
    <row r="137" spans="10:16">
      <c r="J137" s="318">
        <f t="shared" si="20"/>
        <v>135000</v>
      </c>
      <c r="K137" s="318">
        <f t="shared" si="23"/>
        <v>0.12266666666666701</v>
      </c>
      <c r="L137">
        <f t="shared" si="21"/>
        <v>0.12266666666666701</v>
      </c>
      <c r="M137">
        <f t="shared" si="22"/>
        <v>0.12266666666666701</v>
      </c>
      <c r="N137">
        <f t="shared" si="22"/>
        <v>0.12266666666666701</v>
      </c>
      <c r="O137" s="272">
        <f t="shared" si="24"/>
        <v>151560.00000000003</v>
      </c>
      <c r="P137" s="272">
        <f t="shared" si="25"/>
        <v>118439.99999999996</v>
      </c>
    </row>
    <row r="138" spans="10:16">
      <c r="J138" s="318">
        <f t="shared" si="20"/>
        <v>136000</v>
      </c>
      <c r="K138" s="318" t="e">
        <f t="shared" si="23"/>
        <v>#N/A</v>
      </c>
      <c r="L138" t="e">
        <f t="shared" si="21"/>
        <v>#N/A</v>
      </c>
      <c r="M138">
        <f t="shared" si="22"/>
        <v>0.12236507936507968</v>
      </c>
      <c r="N138">
        <f t="shared" si="22"/>
        <v>0.12236507936507968</v>
      </c>
      <c r="O138" s="272">
        <f t="shared" si="24"/>
        <v>152641.65079365083</v>
      </c>
      <c r="P138" s="272">
        <f t="shared" si="25"/>
        <v>119358.34920634916</v>
      </c>
    </row>
    <row r="139" spans="10:16">
      <c r="J139" s="318">
        <f t="shared" si="20"/>
        <v>137000</v>
      </c>
      <c r="K139" s="318" t="e">
        <f t="shared" si="23"/>
        <v>#N/A</v>
      </c>
      <c r="L139" t="e">
        <f t="shared" si="21"/>
        <v>#N/A</v>
      </c>
      <c r="M139" t="e">
        <f t="shared" si="22"/>
        <v>#N/A</v>
      </c>
      <c r="N139">
        <f t="shared" si="22"/>
        <v>0.12201322751322778</v>
      </c>
      <c r="O139" s="272">
        <f t="shared" si="24"/>
        <v>153715.81216931221</v>
      </c>
      <c r="P139" s="272">
        <f t="shared" si="25"/>
        <v>120284.18783068781</v>
      </c>
    </row>
    <row r="140" spans="10:16">
      <c r="J140" s="318">
        <f t="shared" si="20"/>
        <v>138000</v>
      </c>
      <c r="K140" s="318">
        <f t="shared" si="23"/>
        <v>0.121761904761905</v>
      </c>
      <c r="L140">
        <f t="shared" si="21"/>
        <v>0.121761904761905</v>
      </c>
      <c r="M140">
        <f t="shared" si="22"/>
        <v>0.121761904761905</v>
      </c>
      <c r="N140">
        <f t="shared" si="22"/>
        <v>0.121761904761905</v>
      </c>
      <c r="O140" s="272">
        <f t="shared" si="24"/>
        <v>154803.1428571429</v>
      </c>
      <c r="P140" s="272">
        <f t="shared" si="25"/>
        <v>121196.85714285712</v>
      </c>
    </row>
    <row r="141" spans="10:16">
      <c r="J141" s="318">
        <f t="shared" si="20"/>
        <v>139000</v>
      </c>
      <c r="K141" s="318" t="e">
        <f t="shared" si="23"/>
        <v>#N/A</v>
      </c>
      <c r="L141">
        <f t="shared" si="21"/>
        <v>0.12130952380952401</v>
      </c>
      <c r="M141">
        <f t="shared" si="22"/>
        <v>0.12130952380952401</v>
      </c>
      <c r="N141">
        <f t="shared" si="22"/>
        <v>0.12130952380952401</v>
      </c>
      <c r="O141" s="272">
        <f t="shared" si="24"/>
        <v>155862.02380952385</v>
      </c>
      <c r="P141" s="272">
        <f t="shared" si="25"/>
        <v>122137.97619047617</v>
      </c>
    </row>
    <row r="142" spans="10:16">
      <c r="J142" s="318">
        <f t="shared" si="20"/>
        <v>140000</v>
      </c>
      <c r="K142" s="318">
        <f t="shared" si="23"/>
        <v>0.120857142857143</v>
      </c>
      <c r="L142">
        <f t="shared" si="21"/>
        <v>0.120857142857143</v>
      </c>
      <c r="M142">
        <f t="shared" si="22"/>
        <v>0.120857142857143</v>
      </c>
      <c r="N142">
        <f t="shared" si="22"/>
        <v>0.120857142857143</v>
      </c>
      <c r="O142" s="272">
        <f t="shared" si="24"/>
        <v>156920.00000000003</v>
      </c>
      <c r="P142" s="272">
        <f t="shared" si="25"/>
        <v>123079.99999999999</v>
      </c>
    </row>
    <row r="143" spans="10:16">
      <c r="J143" s="318">
        <f t="shared" si="20"/>
        <v>141000</v>
      </c>
      <c r="K143" s="318" t="e">
        <f t="shared" si="23"/>
        <v>#N/A</v>
      </c>
      <c r="L143" t="e">
        <f t="shared" si="21"/>
        <v>#N/A</v>
      </c>
      <c r="M143">
        <f t="shared" si="22"/>
        <v>0.12055555555555567</v>
      </c>
      <c r="N143">
        <f t="shared" si="22"/>
        <v>0.12055555555555567</v>
      </c>
      <c r="O143" s="272">
        <f t="shared" si="24"/>
        <v>157998.33333333337</v>
      </c>
      <c r="P143" s="272">
        <f t="shared" si="25"/>
        <v>124001.66666666666</v>
      </c>
    </row>
    <row r="144" spans="10:16">
      <c r="J144" s="318">
        <f t="shared" si="20"/>
        <v>142000</v>
      </c>
      <c r="K144" s="318" t="e">
        <f t="shared" si="23"/>
        <v>#N/A</v>
      </c>
      <c r="L144" t="e">
        <f t="shared" si="21"/>
        <v>#N/A</v>
      </c>
      <c r="M144" t="e">
        <f t="shared" si="22"/>
        <v>#N/A</v>
      </c>
      <c r="N144">
        <f t="shared" si="22"/>
        <v>0.12020370370370377</v>
      </c>
      <c r="O144" s="272">
        <f t="shared" si="24"/>
        <v>159068.92592592593</v>
      </c>
      <c r="P144" s="272">
        <f t="shared" si="25"/>
        <v>124931.07407407406</v>
      </c>
    </row>
    <row r="145" spans="10:16">
      <c r="J145" s="318">
        <f t="shared" si="20"/>
        <v>143000</v>
      </c>
      <c r="K145" s="318">
        <f t="shared" si="23"/>
        <v>0.119952380952381</v>
      </c>
      <c r="L145">
        <f t="shared" si="21"/>
        <v>0.119952380952381</v>
      </c>
      <c r="M145">
        <f t="shared" si="22"/>
        <v>0.119952380952381</v>
      </c>
      <c r="N145">
        <f t="shared" si="22"/>
        <v>0.119952380952381</v>
      </c>
      <c r="O145" s="272">
        <f t="shared" si="24"/>
        <v>160153.19047619047</v>
      </c>
      <c r="P145" s="272">
        <f t="shared" si="25"/>
        <v>125846.80952380951</v>
      </c>
    </row>
    <row r="146" spans="10:16">
      <c r="J146" s="318">
        <f>J145+1000</f>
        <v>144000</v>
      </c>
      <c r="K146" s="318" t="e">
        <f t="shared" si="23"/>
        <v>#N/A</v>
      </c>
      <c r="L146">
        <f t="shared" si="21"/>
        <v>0.1195</v>
      </c>
      <c r="M146">
        <f t="shared" si="22"/>
        <v>0.1195</v>
      </c>
      <c r="N146">
        <f t="shared" si="22"/>
        <v>0.1195</v>
      </c>
      <c r="O146" s="272">
        <f t="shared" si="24"/>
        <v>161208</v>
      </c>
      <c r="P146" s="272">
        <f t="shared" si="25"/>
        <v>126792.00000000001</v>
      </c>
    </row>
    <row r="147" spans="10:16">
      <c r="J147" s="318">
        <f t="shared" ref="J147:J159" si="26">J146+1000</f>
        <v>145000</v>
      </c>
      <c r="K147" s="318">
        <f t="shared" si="23"/>
        <v>0.119047619047619</v>
      </c>
      <c r="L147">
        <f t="shared" si="21"/>
        <v>0.119047619047619</v>
      </c>
      <c r="M147">
        <f t="shared" si="22"/>
        <v>0.119047619047619</v>
      </c>
      <c r="N147">
        <f t="shared" si="22"/>
        <v>0.119047619047619</v>
      </c>
      <c r="O147" s="272">
        <f t="shared" si="24"/>
        <v>162261.90476190476</v>
      </c>
      <c r="P147" s="272">
        <f t="shared" si="25"/>
        <v>127738.09523809525</v>
      </c>
    </row>
    <row r="148" spans="10:16">
      <c r="J148" s="318">
        <f t="shared" si="26"/>
        <v>146000</v>
      </c>
      <c r="K148" s="318" t="e">
        <f t="shared" si="23"/>
        <v>#N/A</v>
      </c>
      <c r="L148" t="e">
        <f t="shared" si="21"/>
        <v>#N/A</v>
      </c>
      <c r="M148">
        <f t="shared" si="22"/>
        <v>0.11874603174603167</v>
      </c>
      <c r="N148">
        <f t="shared" si="22"/>
        <v>0.11874603174603167</v>
      </c>
      <c r="O148" s="272">
        <f t="shared" si="24"/>
        <v>163336.92063492062</v>
      </c>
      <c r="P148" s="272">
        <f t="shared" si="25"/>
        <v>128663.07936507936</v>
      </c>
    </row>
    <row r="149" spans="10:16">
      <c r="J149" s="318">
        <f t="shared" si="26"/>
        <v>147000</v>
      </c>
      <c r="K149" s="318" t="e">
        <f t="shared" si="23"/>
        <v>#N/A</v>
      </c>
      <c r="L149" t="e">
        <f t="shared" si="21"/>
        <v>#N/A</v>
      </c>
      <c r="M149" t="e">
        <f t="shared" si="22"/>
        <v>#N/A</v>
      </c>
      <c r="N149">
        <f t="shared" si="22"/>
        <v>0.11839417989417977</v>
      </c>
      <c r="O149" s="272">
        <f t="shared" si="24"/>
        <v>164403.94444444444</v>
      </c>
      <c r="P149" s="272">
        <f t="shared" si="25"/>
        <v>129596.05555555558</v>
      </c>
    </row>
    <row r="150" spans="10:16">
      <c r="J150" s="318">
        <f t="shared" si="26"/>
        <v>148000</v>
      </c>
      <c r="K150" s="318">
        <f t="shared" si="23"/>
        <v>0.11814285714285699</v>
      </c>
      <c r="L150">
        <f t="shared" si="21"/>
        <v>0.11814285714285699</v>
      </c>
      <c r="M150">
        <f t="shared" si="22"/>
        <v>0.11814285714285699</v>
      </c>
      <c r="N150">
        <f t="shared" si="22"/>
        <v>0.11814285714285699</v>
      </c>
      <c r="O150" s="272">
        <f t="shared" si="24"/>
        <v>165485.14285714281</v>
      </c>
      <c r="P150" s="272">
        <f t="shared" si="25"/>
        <v>130514.85714285716</v>
      </c>
    </row>
    <row r="151" spans="10:16">
      <c r="J151" s="318">
        <f t="shared" si="26"/>
        <v>149000</v>
      </c>
      <c r="K151" s="318" t="e">
        <f t="shared" si="23"/>
        <v>#N/A</v>
      </c>
      <c r="L151">
        <f t="shared" si="21"/>
        <v>0.117690476190476</v>
      </c>
      <c r="M151">
        <f t="shared" si="22"/>
        <v>0.117690476190476</v>
      </c>
      <c r="N151">
        <f t="shared" si="22"/>
        <v>0.117690476190476</v>
      </c>
      <c r="O151" s="272">
        <f t="shared" si="24"/>
        <v>166535.88095238092</v>
      </c>
      <c r="P151" s="272">
        <f t="shared" si="25"/>
        <v>131464.11904761908</v>
      </c>
    </row>
    <row r="152" spans="10:16">
      <c r="J152" s="318">
        <f t="shared" si="26"/>
        <v>150000</v>
      </c>
      <c r="K152" s="318">
        <f t="shared" si="23"/>
        <v>0.117238095238095</v>
      </c>
      <c r="L152">
        <f t="shared" si="21"/>
        <v>0.117238095238095</v>
      </c>
      <c r="M152">
        <f t="shared" si="22"/>
        <v>0.117238095238095</v>
      </c>
      <c r="N152">
        <f t="shared" si="22"/>
        <v>0.117238095238095</v>
      </c>
      <c r="O152" s="272">
        <f t="shared" si="24"/>
        <v>167585.71428571423</v>
      </c>
      <c r="P152" s="272">
        <f t="shared" si="25"/>
        <v>132414.28571428574</v>
      </c>
    </row>
    <row r="153" spans="10:16">
      <c r="J153" s="318">
        <f t="shared" si="26"/>
        <v>151000</v>
      </c>
      <c r="K153" s="318" t="e">
        <f t="shared" si="23"/>
        <v>#N/A</v>
      </c>
      <c r="L153" t="e">
        <f t="shared" si="21"/>
        <v>#N/A</v>
      </c>
      <c r="M153">
        <f t="shared" si="22"/>
        <v>0.11693650793650767</v>
      </c>
      <c r="N153">
        <f t="shared" si="22"/>
        <v>0.11693650793650767</v>
      </c>
      <c r="O153" s="272">
        <f t="shared" si="24"/>
        <v>168657.41269841266</v>
      </c>
      <c r="P153" s="272">
        <f t="shared" si="25"/>
        <v>133342.58730158734</v>
      </c>
    </row>
    <row r="154" spans="10:16">
      <c r="J154" s="318">
        <f t="shared" si="26"/>
        <v>152000</v>
      </c>
      <c r="K154" s="318" t="e">
        <f t="shared" si="23"/>
        <v>#N/A</v>
      </c>
      <c r="L154" t="e">
        <f t="shared" si="21"/>
        <v>#N/A</v>
      </c>
      <c r="M154" t="e">
        <f t="shared" si="22"/>
        <v>#N/A</v>
      </c>
      <c r="N154">
        <f t="shared" si="22"/>
        <v>0.11658465608465594</v>
      </c>
      <c r="O154" s="272">
        <f t="shared" si="24"/>
        <v>169720.86772486771</v>
      </c>
      <c r="P154" s="272">
        <f t="shared" si="25"/>
        <v>134279.13227513229</v>
      </c>
    </row>
    <row r="155" spans="10:16">
      <c r="J155" s="318">
        <f t="shared" si="26"/>
        <v>153000</v>
      </c>
      <c r="K155" s="318">
        <f t="shared" si="23"/>
        <v>0.116333333333333</v>
      </c>
      <c r="L155">
        <f t="shared" si="21"/>
        <v>0.116333333333333</v>
      </c>
      <c r="M155">
        <f t="shared" si="22"/>
        <v>0.116333333333333</v>
      </c>
      <c r="N155">
        <f t="shared" si="22"/>
        <v>0.116333333333333</v>
      </c>
      <c r="O155" s="272">
        <f t="shared" si="24"/>
        <v>170798.99999999994</v>
      </c>
      <c r="P155" s="272">
        <f t="shared" si="25"/>
        <v>135201.00000000006</v>
      </c>
    </row>
    <row r="156" spans="10:16">
      <c r="J156" s="318">
        <f t="shared" si="26"/>
        <v>154000</v>
      </c>
      <c r="K156" s="318" t="e">
        <f t="shared" si="23"/>
        <v>#N/A</v>
      </c>
      <c r="L156">
        <f t="shared" si="21"/>
        <v>0.1158809523809525</v>
      </c>
      <c r="M156">
        <f t="shared" si="22"/>
        <v>0.1158809523809525</v>
      </c>
      <c r="N156">
        <f t="shared" si="22"/>
        <v>0.1158809523809525</v>
      </c>
      <c r="O156" s="272">
        <f t="shared" si="24"/>
        <v>171845.66666666669</v>
      </c>
      <c r="P156" s="272">
        <f t="shared" si="25"/>
        <v>136154.33333333331</v>
      </c>
    </row>
    <row r="157" spans="10:16">
      <c r="J157" s="318">
        <f t="shared" si="26"/>
        <v>155000</v>
      </c>
      <c r="K157" s="318">
        <f t="shared" si="23"/>
        <v>0.115428571428572</v>
      </c>
      <c r="L157">
        <f t="shared" si="21"/>
        <v>0.115428571428572</v>
      </c>
      <c r="M157">
        <f t="shared" si="22"/>
        <v>0.115428571428572</v>
      </c>
      <c r="N157">
        <f t="shared" si="22"/>
        <v>0.115428571428572</v>
      </c>
      <c r="O157" s="272">
        <f t="shared" si="24"/>
        <v>172891.42857142867</v>
      </c>
      <c r="P157" s="272">
        <f t="shared" si="25"/>
        <v>137108.57142857133</v>
      </c>
    </row>
    <row r="158" spans="10:16">
      <c r="J158" s="318">
        <f t="shared" si="26"/>
        <v>156000</v>
      </c>
      <c r="K158" s="318" t="e">
        <f t="shared" si="23"/>
        <v>#N/A</v>
      </c>
      <c r="L158" t="e">
        <f t="shared" si="21"/>
        <v>#N/A</v>
      </c>
      <c r="M158">
        <f t="shared" si="22"/>
        <v>0.11512698412698467</v>
      </c>
      <c r="N158">
        <f t="shared" si="22"/>
        <v>0.11512698412698467</v>
      </c>
      <c r="O158" s="272">
        <f t="shared" si="24"/>
        <v>173959.80952380961</v>
      </c>
      <c r="P158" s="272">
        <f t="shared" si="25"/>
        <v>138040.19047619039</v>
      </c>
    </row>
    <row r="159" spans="10:16">
      <c r="J159" s="318">
        <f t="shared" si="26"/>
        <v>157000</v>
      </c>
      <c r="K159" s="318" t="e">
        <f t="shared" si="23"/>
        <v>#N/A</v>
      </c>
      <c r="L159" t="e">
        <f t="shared" si="21"/>
        <v>#N/A</v>
      </c>
      <c r="M159" t="e">
        <f t="shared" si="22"/>
        <v>#N/A</v>
      </c>
      <c r="N159">
        <f t="shared" si="22"/>
        <v>0.11477513227513278</v>
      </c>
      <c r="O159" s="272">
        <f t="shared" si="24"/>
        <v>175019.69576719584</v>
      </c>
      <c r="P159" s="272">
        <f t="shared" si="25"/>
        <v>138980.30423280416</v>
      </c>
    </row>
    <row r="160" spans="10:16">
      <c r="J160" s="318">
        <f>J159+1000</f>
        <v>158000</v>
      </c>
      <c r="K160" s="318">
        <f t="shared" si="23"/>
        <v>0.11452380952381</v>
      </c>
      <c r="L160">
        <f t="shared" si="21"/>
        <v>0.11452380952381</v>
      </c>
      <c r="M160">
        <f t="shared" si="22"/>
        <v>0.11452380952381</v>
      </c>
      <c r="N160">
        <f t="shared" si="22"/>
        <v>0.11452380952381</v>
      </c>
      <c r="O160" s="272">
        <f t="shared" si="24"/>
        <v>176094.76190476198</v>
      </c>
      <c r="P160" s="272">
        <f t="shared" si="25"/>
        <v>139905.23809523802</v>
      </c>
    </row>
    <row r="161" spans="10:16">
      <c r="J161" s="318">
        <f t="shared" ref="J161:J176" si="27">J160+1000</f>
        <v>159000</v>
      </c>
      <c r="K161" s="318" t="e">
        <f t="shared" si="23"/>
        <v>#N/A</v>
      </c>
      <c r="L161">
        <f t="shared" si="21"/>
        <v>0.11407142857142899</v>
      </c>
      <c r="M161">
        <f t="shared" si="22"/>
        <v>0.11407142857142899</v>
      </c>
      <c r="N161">
        <f t="shared" si="22"/>
        <v>0.11407142857142899</v>
      </c>
      <c r="O161" s="272">
        <f t="shared" si="24"/>
        <v>177137.35714285722</v>
      </c>
      <c r="P161" s="272">
        <f t="shared" si="25"/>
        <v>140862.64285714278</v>
      </c>
    </row>
    <row r="162" spans="10:16">
      <c r="J162" s="318">
        <f t="shared" si="27"/>
        <v>160000</v>
      </c>
      <c r="K162" s="318">
        <f t="shared" si="23"/>
        <v>0.11361904761904799</v>
      </c>
      <c r="L162">
        <f t="shared" si="21"/>
        <v>0.11361904761904799</v>
      </c>
      <c r="M162">
        <f t="shared" si="22"/>
        <v>0.11361904761904799</v>
      </c>
      <c r="N162">
        <f t="shared" si="22"/>
        <v>0.11361904761904799</v>
      </c>
      <c r="O162" s="272">
        <f t="shared" si="24"/>
        <v>178179.04761904766</v>
      </c>
      <c r="P162" s="272">
        <f t="shared" si="25"/>
        <v>141820.95238095234</v>
      </c>
    </row>
    <row r="163" spans="10:16">
      <c r="J163" s="318">
        <f t="shared" si="27"/>
        <v>161000</v>
      </c>
      <c r="K163" s="318" t="e">
        <f t="shared" si="23"/>
        <v>#N/A</v>
      </c>
      <c r="L163" t="e">
        <f t="shared" si="21"/>
        <v>#N/A</v>
      </c>
      <c r="M163">
        <f t="shared" si="22"/>
        <v>0.11331746031746066</v>
      </c>
      <c r="N163">
        <f t="shared" si="22"/>
        <v>0.11331746031746066</v>
      </c>
      <c r="O163" s="272">
        <f t="shared" si="24"/>
        <v>179244.11111111118</v>
      </c>
      <c r="P163" s="272">
        <f t="shared" si="25"/>
        <v>142755.88888888882</v>
      </c>
    </row>
    <row r="164" spans="10:16">
      <c r="J164" s="318">
        <f t="shared" si="27"/>
        <v>162000</v>
      </c>
      <c r="K164" s="318" t="e">
        <f t="shared" si="23"/>
        <v>#N/A</v>
      </c>
      <c r="L164" t="e">
        <f t="shared" si="21"/>
        <v>#N/A</v>
      </c>
      <c r="M164" t="e">
        <f t="shared" si="22"/>
        <v>#N/A</v>
      </c>
      <c r="N164">
        <f t="shared" si="22"/>
        <v>0.11296560846560878</v>
      </c>
      <c r="O164" s="272">
        <f t="shared" si="24"/>
        <v>180300.42857142861</v>
      </c>
      <c r="P164" s="272">
        <f t="shared" si="25"/>
        <v>143699.57142857139</v>
      </c>
    </row>
    <row r="165" spans="10:16">
      <c r="J165" s="318">
        <f t="shared" si="27"/>
        <v>163000</v>
      </c>
      <c r="K165" s="318">
        <f t="shared" si="23"/>
        <v>0.112714285714286</v>
      </c>
      <c r="L165">
        <f t="shared" si="21"/>
        <v>0.112714285714286</v>
      </c>
      <c r="M165">
        <f t="shared" si="22"/>
        <v>0.112714285714286</v>
      </c>
      <c r="N165">
        <f t="shared" si="22"/>
        <v>0.112714285714286</v>
      </c>
      <c r="O165" s="272">
        <f t="shared" si="24"/>
        <v>181372.42857142861</v>
      </c>
      <c r="P165" s="272">
        <f t="shared" si="25"/>
        <v>144627.57142857139</v>
      </c>
    </row>
    <row r="166" spans="10:16">
      <c r="J166" s="318">
        <f t="shared" si="27"/>
        <v>164000</v>
      </c>
      <c r="K166" s="318" t="e">
        <f t="shared" si="23"/>
        <v>#N/A</v>
      </c>
      <c r="L166">
        <f t="shared" si="21"/>
        <v>0.11226190476190501</v>
      </c>
      <c r="M166">
        <f t="shared" si="22"/>
        <v>0.11226190476190501</v>
      </c>
      <c r="N166">
        <f t="shared" si="22"/>
        <v>0.11226190476190501</v>
      </c>
      <c r="O166" s="272">
        <f t="shared" si="24"/>
        <v>182410.95238095243</v>
      </c>
      <c r="P166" s="272">
        <f t="shared" si="25"/>
        <v>145589.04761904757</v>
      </c>
    </row>
    <row r="167" spans="10:16">
      <c r="J167" s="318">
        <f t="shared" si="27"/>
        <v>165000</v>
      </c>
      <c r="K167" s="318">
        <f t="shared" si="23"/>
        <v>0.111809523809524</v>
      </c>
      <c r="L167">
        <f t="shared" si="21"/>
        <v>0.111809523809524</v>
      </c>
      <c r="M167">
        <f t="shared" si="22"/>
        <v>0.111809523809524</v>
      </c>
      <c r="N167">
        <f t="shared" si="22"/>
        <v>0.111809523809524</v>
      </c>
      <c r="O167" s="272">
        <f t="shared" si="24"/>
        <v>183448.57142857148</v>
      </c>
      <c r="P167" s="272">
        <f t="shared" si="25"/>
        <v>146551.42857142852</v>
      </c>
    </row>
    <row r="168" spans="10:16">
      <c r="J168" s="318">
        <f t="shared" si="27"/>
        <v>166000</v>
      </c>
      <c r="K168" s="318" t="e">
        <f t="shared" si="23"/>
        <v>#N/A</v>
      </c>
      <c r="L168" t="e">
        <f t="shared" si="21"/>
        <v>#N/A</v>
      </c>
      <c r="M168">
        <f t="shared" si="22"/>
        <v>0.11150793650793667</v>
      </c>
      <c r="N168">
        <f t="shared" si="22"/>
        <v>0.11150793650793667</v>
      </c>
      <c r="O168" s="272">
        <f t="shared" si="24"/>
        <v>184510.31746031746</v>
      </c>
      <c r="P168" s="272">
        <f t="shared" si="25"/>
        <v>147489.68253968252</v>
      </c>
    </row>
    <row r="169" spans="10:16">
      <c r="J169" s="318">
        <f t="shared" si="27"/>
        <v>167000</v>
      </c>
      <c r="K169" s="318" t="e">
        <f t="shared" si="23"/>
        <v>#N/A</v>
      </c>
      <c r="L169" t="e">
        <f t="shared" si="21"/>
        <v>#N/A</v>
      </c>
      <c r="M169" t="e">
        <f t="shared" si="22"/>
        <v>#N/A</v>
      </c>
      <c r="N169">
        <f t="shared" si="22"/>
        <v>0.11115608465608477</v>
      </c>
      <c r="O169" s="272">
        <f t="shared" si="24"/>
        <v>185563.06613756617</v>
      </c>
      <c r="P169" s="272">
        <f t="shared" si="25"/>
        <v>148436.93386243386</v>
      </c>
    </row>
    <row r="170" spans="10:16">
      <c r="J170" s="318">
        <f t="shared" si="27"/>
        <v>168000</v>
      </c>
      <c r="K170" s="318">
        <f t="shared" si="23"/>
        <v>0.11090476190476201</v>
      </c>
      <c r="L170">
        <f t="shared" si="21"/>
        <v>0.11090476190476201</v>
      </c>
      <c r="M170">
        <f t="shared" si="22"/>
        <v>0.11090476190476201</v>
      </c>
      <c r="N170">
        <f t="shared" si="22"/>
        <v>0.11090476190476201</v>
      </c>
      <c r="O170" s="272">
        <f t="shared" si="24"/>
        <v>186632.00000000003</v>
      </c>
      <c r="P170" s="272">
        <f t="shared" si="25"/>
        <v>149367.99999999997</v>
      </c>
    </row>
    <row r="171" spans="10:16">
      <c r="J171" s="318">
        <f t="shared" si="27"/>
        <v>169000</v>
      </c>
      <c r="K171" s="318" t="e">
        <f t="shared" si="23"/>
        <v>#N/A</v>
      </c>
      <c r="L171">
        <f t="shared" si="21"/>
        <v>0.110452380952381</v>
      </c>
      <c r="M171">
        <f t="shared" si="22"/>
        <v>0.110452380952381</v>
      </c>
      <c r="N171">
        <f t="shared" si="22"/>
        <v>0.110452380952381</v>
      </c>
      <c r="O171" s="272">
        <f t="shared" si="24"/>
        <v>187666.4523809524</v>
      </c>
      <c r="P171" s="272">
        <f t="shared" si="25"/>
        <v>150333.5476190476</v>
      </c>
    </row>
    <row r="172" spans="10:16">
      <c r="J172" s="318">
        <f t="shared" si="27"/>
        <v>170000</v>
      </c>
      <c r="K172" s="318">
        <f t="shared" si="23"/>
        <v>0.11</v>
      </c>
      <c r="L172">
        <f t="shared" si="21"/>
        <v>0.11</v>
      </c>
      <c r="M172">
        <f t="shared" si="22"/>
        <v>0.11</v>
      </c>
      <c r="N172">
        <f t="shared" si="22"/>
        <v>0.11</v>
      </c>
      <c r="O172" s="272">
        <f t="shared" si="24"/>
        <v>188700.00000000003</v>
      </c>
      <c r="P172" s="272">
        <f t="shared" si="25"/>
        <v>151300</v>
      </c>
    </row>
    <row r="173" spans="10:16">
      <c r="J173" s="318">
        <f t="shared" si="27"/>
        <v>171000</v>
      </c>
      <c r="K173" s="318" t="e">
        <f t="shared" si="23"/>
        <v>#N/A</v>
      </c>
      <c r="L173" t="e">
        <f t="shared" si="21"/>
        <v>#N/A</v>
      </c>
      <c r="M173">
        <f t="shared" si="22"/>
        <v>0.10969841269841267</v>
      </c>
      <c r="N173">
        <f t="shared" si="22"/>
        <v>0.10969841269841267</v>
      </c>
      <c r="O173" s="272">
        <f t="shared" si="24"/>
        <v>189758.42857142855</v>
      </c>
      <c r="P173" s="272">
        <f t="shared" si="25"/>
        <v>152241.57142857145</v>
      </c>
    </row>
    <row r="174" spans="10:16">
      <c r="J174" s="318">
        <f t="shared" si="27"/>
        <v>172000</v>
      </c>
      <c r="K174" s="318" t="e">
        <f t="shared" si="23"/>
        <v>#N/A</v>
      </c>
      <c r="L174" t="e">
        <f t="shared" si="21"/>
        <v>#N/A</v>
      </c>
      <c r="M174" t="e">
        <f t="shared" si="22"/>
        <v>#N/A</v>
      </c>
      <c r="N174">
        <f t="shared" si="22"/>
        <v>0.10934656084656078</v>
      </c>
      <c r="O174" s="272">
        <f t="shared" si="24"/>
        <v>190807.60846560844</v>
      </c>
      <c r="P174" s="272">
        <f t="shared" si="25"/>
        <v>153192.39153439153</v>
      </c>
    </row>
    <row r="175" spans="10:16">
      <c r="J175" s="318">
        <f t="shared" si="27"/>
        <v>173000</v>
      </c>
      <c r="K175" s="318">
        <f t="shared" si="23"/>
        <v>0.109095238095238</v>
      </c>
      <c r="L175">
        <f t="shared" si="21"/>
        <v>0.109095238095238</v>
      </c>
      <c r="M175">
        <f t="shared" si="22"/>
        <v>0.109095238095238</v>
      </c>
      <c r="N175">
        <f t="shared" si="22"/>
        <v>0.109095238095238</v>
      </c>
      <c r="O175" s="272">
        <f t="shared" si="24"/>
        <v>191873.47619047615</v>
      </c>
      <c r="P175" s="272">
        <f t="shared" si="25"/>
        <v>154126.52380952382</v>
      </c>
    </row>
    <row r="176" spans="10:16">
      <c r="J176" s="318">
        <f t="shared" si="27"/>
        <v>174000</v>
      </c>
      <c r="K176" s="318" t="e">
        <f t="shared" si="23"/>
        <v>#N/A</v>
      </c>
      <c r="L176">
        <f t="shared" si="21"/>
        <v>0.108642857142857</v>
      </c>
      <c r="M176">
        <f t="shared" si="22"/>
        <v>0.108642857142857</v>
      </c>
      <c r="N176">
        <f t="shared" si="22"/>
        <v>0.108642857142857</v>
      </c>
      <c r="O176" s="272">
        <f t="shared" si="24"/>
        <v>192903.85714285713</v>
      </c>
      <c r="P176" s="272">
        <f t="shared" si="25"/>
        <v>155096.14285714287</v>
      </c>
    </row>
    <row r="177" spans="10:16">
      <c r="J177" s="318">
        <f>J176+1000</f>
        <v>175000</v>
      </c>
      <c r="K177" s="318">
        <f t="shared" si="23"/>
        <v>0.108190476190476</v>
      </c>
      <c r="L177">
        <f t="shared" si="21"/>
        <v>0.108190476190476</v>
      </c>
      <c r="M177">
        <f t="shared" si="22"/>
        <v>0.108190476190476</v>
      </c>
      <c r="N177">
        <f t="shared" si="22"/>
        <v>0.108190476190476</v>
      </c>
      <c r="O177" s="272">
        <f t="shared" si="24"/>
        <v>193933.33333333328</v>
      </c>
      <c r="P177" s="272">
        <f t="shared" si="25"/>
        <v>156066.66666666672</v>
      </c>
    </row>
    <row r="178" spans="10:16">
      <c r="J178" s="318">
        <f t="shared" ref="J178:J182" si="28">J177+1000</f>
        <v>176000</v>
      </c>
      <c r="K178" s="318" t="e">
        <f t="shared" si="23"/>
        <v>#N/A</v>
      </c>
      <c r="L178" t="e">
        <f t="shared" si="21"/>
        <v>#N/A</v>
      </c>
      <c r="M178">
        <f t="shared" si="22"/>
        <v>0.10788888888888867</v>
      </c>
      <c r="N178">
        <f t="shared" si="22"/>
        <v>0.10788888888888867</v>
      </c>
      <c r="O178" s="272">
        <f t="shared" si="24"/>
        <v>194988.44444444441</v>
      </c>
      <c r="P178" s="272">
        <f t="shared" si="25"/>
        <v>157011.55555555559</v>
      </c>
    </row>
    <row r="179" spans="10:16">
      <c r="J179" s="318">
        <f t="shared" si="28"/>
        <v>177000</v>
      </c>
      <c r="K179" s="318" t="e">
        <f t="shared" si="23"/>
        <v>#N/A</v>
      </c>
      <c r="L179" t="e">
        <f t="shared" si="21"/>
        <v>#N/A</v>
      </c>
      <c r="M179" t="e">
        <f t="shared" si="22"/>
        <v>#N/A</v>
      </c>
      <c r="N179">
        <f t="shared" si="22"/>
        <v>0.10753703703703678</v>
      </c>
      <c r="O179" s="272">
        <f t="shared" si="24"/>
        <v>196034.0555555555</v>
      </c>
      <c r="P179" s="272">
        <f t="shared" si="25"/>
        <v>157965.9444444445</v>
      </c>
    </row>
    <row r="180" spans="10:16">
      <c r="J180" s="318">
        <f t="shared" si="28"/>
        <v>178000</v>
      </c>
      <c r="K180" s="318">
        <f t="shared" si="23"/>
        <v>0.107285714285714</v>
      </c>
      <c r="L180">
        <f t="shared" si="21"/>
        <v>0.107285714285714</v>
      </c>
      <c r="M180">
        <f t="shared" si="22"/>
        <v>0.107285714285714</v>
      </c>
      <c r="N180">
        <f t="shared" si="22"/>
        <v>0.107285714285714</v>
      </c>
      <c r="O180" s="272">
        <f t="shared" si="24"/>
        <v>197096.8571428571</v>
      </c>
      <c r="P180" s="272">
        <f t="shared" si="25"/>
        <v>158903.1428571429</v>
      </c>
    </row>
    <row r="181" spans="10:16">
      <c r="J181" s="318">
        <f t="shared" si="28"/>
        <v>179000</v>
      </c>
      <c r="K181" s="318" t="e">
        <f t="shared" si="23"/>
        <v>#N/A</v>
      </c>
      <c r="L181">
        <f t="shared" si="21"/>
        <v>0.106833333333333</v>
      </c>
      <c r="M181">
        <f t="shared" si="22"/>
        <v>0.106833333333333</v>
      </c>
      <c r="N181">
        <f t="shared" si="22"/>
        <v>0.106833333333333</v>
      </c>
      <c r="O181" s="272">
        <f t="shared" si="24"/>
        <v>198123.1666666666</v>
      </c>
      <c r="P181" s="272">
        <f t="shared" si="25"/>
        <v>159876.8333333334</v>
      </c>
    </row>
    <row r="182" spans="10:16">
      <c r="J182" s="318">
        <f t="shared" si="28"/>
        <v>180000</v>
      </c>
      <c r="K182" s="318">
        <f t="shared" si="23"/>
        <v>0.10638095238095201</v>
      </c>
      <c r="L182">
        <f t="shared" si="21"/>
        <v>0.10638095238095201</v>
      </c>
      <c r="M182">
        <f t="shared" si="22"/>
        <v>0.10638095238095201</v>
      </c>
      <c r="N182">
        <f t="shared" si="22"/>
        <v>0.10638095238095201</v>
      </c>
      <c r="O182" s="272">
        <f t="shared" si="24"/>
        <v>199148.57142857136</v>
      </c>
      <c r="P182" s="272">
        <f t="shared" si="25"/>
        <v>160851.42857142864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7"/>
  <dimension ref="A1:P39"/>
  <sheetViews>
    <sheetView workbookViewId="0">
      <selection activeCell="O26" sqref="O26"/>
    </sheetView>
  </sheetViews>
  <sheetFormatPr defaultRowHeight="14.4"/>
  <cols>
    <col min="2" max="2" width="14" customWidth="1"/>
    <col min="15" max="15" width="97.5546875" bestFit="1" customWidth="1"/>
  </cols>
  <sheetData>
    <row r="1" spans="1:16">
      <c r="A1" s="271" t="s">
        <v>105</v>
      </c>
      <c r="B1" s="272" t="s">
        <v>106</v>
      </c>
      <c r="C1" s="272" t="s">
        <v>107</v>
      </c>
      <c r="D1" s="272" t="s">
        <v>108</v>
      </c>
      <c r="E1" s="272" t="s">
        <v>109</v>
      </c>
      <c r="F1" s="272" t="s">
        <v>1</v>
      </c>
      <c r="G1" s="273" t="s">
        <v>110</v>
      </c>
      <c r="H1" s="271" t="s">
        <v>9</v>
      </c>
      <c r="I1" s="272" t="s">
        <v>4</v>
      </c>
      <c r="J1" s="234" t="s">
        <v>12</v>
      </c>
      <c r="K1" s="171" t="s">
        <v>13</v>
      </c>
      <c r="L1" s="171" t="s">
        <v>111</v>
      </c>
      <c r="M1" s="272" t="s">
        <v>112</v>
      </c>
      <c r="N1" s="272" t="s">
        <v>113</v>
      </c>
      <c r="O1" s="272" t="s">
        <v>114</v>
      </c>
      <c r="P1" s="272" t="s">
        <v>104</v>
      </c>
    </row>
    <row r="2" spans="1:16">
      <c r="A2" s="274">
        <v>748</v>
      </c>
      <c r="B2" s="275" t="s">
        <v>115</v>
      </c>
      <c r="C2" s="275" t="s">
        <v>116</v>
      </c>
      <c r="D2" s="275" t="s">
        <v>117</v>
      </c>
      <c r="E2" s="275" t="s">
        <v>118</v>
      </c>
      <c r="F2" s="275">
        <v>1</v>
      </c>
      <c r="G2" s="276">
        <v>0.40239200000000003</v>
      </c>
      <c r="H2" s="274">
        <v>67534</v>
      </c>
      <c r="I2" s="275" t="s">
        <v>119</v>
      </c>
      <c r="J2" s="277">
        <v>92709.898436999996</v>
      </c>
      <c r="K2" s="278">
        <v>0.37278849819400001</v>
      </c>
      <c r="L2" s="278">
        <v>0.37278849819400001</v>
      </c>
      <c r="M2" s="275" t="s">
        <v>120</v>
      </c>
      <c r="N2" s="275">
        <v>16</v>
      </c>
      <c r="O2" s="275" t="s">
        <v>121</v>
      </c>
      <c r="P2" s="279">
        <f t="shared" ref="P2:P21" si="0">FIND("REMOVE",O2)</f>
        <v>1</v>
      </c>
    </row>
    <row r="3" spans="1:16">
      <c r="A3" s="274">
        <v>3419</v>
      </c>
      <c r="B3" s="275" t="s">
        <v>122</v>
      </c>
      <c r="C3" s="279"/>
      <c r="D3" s="279"/>
      <c r="E3" s="275" t="s">
        <v>123</v>
      </c>
      <c r="F3" s="275">
        <v>1</v>
      </c>
      <c r="G3" s="276">
        <v>0.31432300000000002</v>
      </c>
      <c r="H3" s="274">
        <v>44056</v>
      </c>
      <c r="I3" s="275" t="s">
        <v>119</v>
      </c>
      <c r="J3" s="277">
        <v>21690.309265</v>
      </c>
      <c r="K3" s="278">
        <v>-0.50766503393399998</v>
      </c>
      <c r="L3" s="278">
        <v>0.50766503393399998</v>
      </c>
      <c r="M3" s="275" t="s">
        <v>124</v>
      </c>
      <c r="N3" s="275">
        <v>30</v>
      </c>
      <c r="O3" s="275" t="s">
        <v>125</v>
      </c>
      <c r="P3" s="279">
        <f t="shared" si="0"/>
        <v>1</v>
      </c>
    </row>
    <row r="4" spans="1:16">
      <c r="A4" s="274">
        <v>7636</v>
      </c>
      <c r="B4" s="275" t="s">
        <v>126</v>
      </c>
      <c r="C4" s="275" t="s">
        <v>127</v>
      </c>
      <c r="D4" s="275" t="s">
        <v>128</v>
      </c>
      <c r="E4" s="275" t="s">
        <v>129</v>
      </c>
      <c r="F4" s="275">
        <v>1</v>
      </c>
      <c r="G4" s="276">
        <v>0.17438000000000001</v>
      </c>
      <c r="H4" s="274">
        <v>48692</v>
      </c>
      <c r="I4" s="275" t="s">
        <v>130</v>
      </c>
      <c r="J4" s="277">
        <v>23761.594024000002</v>
      </c>
      <c r="K4" s="278">
        <v>-0.51200209430700006</v>
      </c>
      <c r="L4" s="278">
        <v>0.51200209430700006</v>
      </c>
      <c r="M4" s="275" t="s">
        <v>131</v>
      </c>
      <c r="N4" s="275">
        <v>0</v>
      </c>
      <c r="O4" s="275" t="s">
        <v>132</v>
      </c>
      <c r="P4" s="279">
        <f t="shared" si="0"/>
        <v>1</v>
      </c>
    </row>
    <row r="5" spans="1:16">
      <c r="A5" s="274">
        <v>11100</v>
      </c>
      <c r="B5" s="275" t="s">
        <v>133</v>
      </c>
      <c r="C5" s="275" t="s">
        <v>115</v>
      </c>
      <c r="D5" s="275" t="s">
        <v>115</v>
      </c>
      <c r="E5" s="275" t="s">
        <v>134</v>
      </c>
      <c r="F5" s="275">
        <v>1</v>
      </c>
      <c r="G5" s="276">
        <v>0.67438900000000002</v>
      </c>
      <c r="H5" s="274">
        <v>39243</v>
      </c>
      <c r="I5" s="275" t="s">
        <v>119</v>
      </c>
      <c r="J5" s="277">
        <v>25262.415039</v>
      </c>
      <c r="K5" s="278">
        <v>-0.356256783656</v>
      </c>
      <c r="L5" s="278">
        <v>0.356256783656</v>
      </c>
      <c r="M5" s="275" t="s">
        <v>135</v>
      </c>
      <c r="N5" s="275">
        <v>4</v>
      </c>
      <c r="O5" s="275" t="s">
        <v>136</v>
      </c>
      <c r="P5" s="279">
        <f t="shared" si="0"/>
        <v>1</v>
      </c>
    </row>
    <row r="6" spans="1:16">
      <c r="A6" s="274">
        <v>14515</v>
      </c>
      <c r="B6" s="275" t="s">
        <v>137</v>
      </c>
      <c r="C6" s="275" t="s">
        <v>138</v>
      </c>
      <c r="D6" s="275" t="s">
        <v>139</v>
      </c>
      <c r="E6" s="275" t="s">
        <v>140</v>
      </c>
      <c r="F6" s="275">
        <v>1</v>
      </c>
      <c r="G6" s="276">
        <v>0.165854</v>
      </c>
      <c r="H6" s="274">
        <v>78498</v>
      </c>
      <c r="I6" s="275" t="s">
        <v>119</v>
      </c>
      <c r="J6" s="277">
        <v>114411.86279299999</v>
      </c>
      <c r="K6" s="278">
        <v>0.45751309323799999</v>
      </c>
      <c r="L6" s="278">
        <v>0.45751309323799999</v>
      </c>
      <c r="M6" s="275" t="s">
        <v>141</v>
      </c>
      <c r="N6" s="275">
        <v>6</v>
      </c>
      <c r="O6" s="275" t="s">
        <v>142</v>
      </c>
      <c r="P6" s="279">
        <f t="shared" si="0"/>
        <v>1</v>
      </c>
    </row>
    <row r="7" spans="1:16">
      <c r="A7" s="274">
        <v>14647</v>
      </c>
      <c r="B7" s="275" t="s">
        <v>143</v>
      </c>
      <c r="C7" s="275" t="s">
        <v>144</v>
      </c>
      <c r="D7" s="275" t="s">
        <v>145</v>
      </c>
      <c r="E7" s="275" t="s">
        <v>146</v>
      </c>
      <c r="F7" s="275">
        <v>1</v>
      </c>
      <c r="G7" s="276">
        <v>0.52996200000000004</v>
      </c>
      <c r="H7" s="274">
        <v>154335</v>
      </c>
      <c r="I7" s="275" t="s">
        <v>147</v>
      </c>
      <c r="J7" s="277">
        <v>105915.541992</v>
      </c>
      <c r="K7" s="278">
        <v>-0.31372960124400001</v>
      </c>
      <c r="L7" s="278">
        <v>0.31372960124400001</v>
      </c>
      <c r="M7" s="275" t="s">
        <v>148</v>
      </c>
      <c r="N7" s="275">
        <v>20</v>
      </c>
      <c r="O7" s="275" t="s">
        <v>149</v>
      </c>
      <c r="P7" s="279">
        <f t="shared" si="0"/>
        <v>1</v>
      </c>
    </row>
    <row r="8" spans="1:16">
      <c r="A8" s="274">
        <v>15187</v>
      </c>
      <c r="B8" s="275" t="s">
        <v>143</v>
      </c>
      <c r="C8" s="275" t="s">
        <v>150</v>
      </c>
      <c r="D8" s="275" t="s">
        <v>151</v>
      </c>
      <c r="E8" s="275" t="s">
        <v>146</v>
      </c>
      <c r="F8" s="275">
        <v>1</v>
      </c>
      <c r="G8" s="276">
        <v>0.71371399999999996</v>
      </c>
      <c r="H8" s="274">
        <v>125504</v>
      </c>
      <c r="I8" s="275" t="s">
        <v>147</v>
      </c>
      <c r="J8" s="277">
        <v>81239.765625999993</v>
      </c>
      <c r="K8" s="278">
        <v>-0.35269182156700002</v>
      </c>
      <c r="L8" s="278">
        <v>0.35269182156700002</v>
      </c>
      <c r="M8" s="275" t="s">
        <v>152</v>
      </c>
      <c r="N8" s="275">
        <v>12</v>
      </c>
      <c r="O8" s="275" t="s">
        <v>153</v>
      </c>
      <c r="P8" s="279">
        <f t="shared" si="0"/>
        <v>1</v>
      </c>
    </row>
    <row r="9" spans="1:16">
      <c r="A9" s="274">
        <v>16167</v>
      </c>
      <c r="B9" s="275" t="s">
        <v>143</v>
      </c>
      <c r="C9" s="275" t="s">
        <v>151</v>
      </c>
      <c r="D9" s="275" t="s">
        <v>154</v>
      </c>
      <c r="E9" s="275" t="s">
        <v>146</v>
      </c>
      <c r="F9" s="275">
        <v>1</v>
      </c>
      <c r="G9" s="276">
        <v>0.32053199999999998</v>
      </c>
      <c r="H9" s="274">
        <v>98172</v>
      </c>
      <c r="I9" s="275" t="s">
        <v>147</v>
      </c>
      <c r="J9" s="277">
        <v>140275.46630900001</v>
      </c>
      <c r="K9" s="278">
        <v>0.42887448874400003</v>
      </c>
      <c r="L9" s="278">
        <v>0.42887448874400003</v>
      </c>
      <c r="M9" s="275" t="s">
        <v>155</v>
      </c>
      <c r="N9" s="275">
        <v>12</v>
      </c>
      <c r="O9" s="275" t="s">
        <v>149</v>
      </c>
      <c r="P9" s="279">
        <f t="shared" si="0"/>
        <v>1</v>
      </c>
    </row>
    <row r="10" spans="1:16">
      <c r="A10" s="274">
        <v>16564</v>
      </c>
      <c r="B10" s="275" t="s">
        <v>156</v>
      </c>
      <c r="C10" s="275" t="s">
        <v>157</v>
      </c>
      <c r="D10" s="275" t="s">
        <v>157</v>
      </c>
      <c r="E10" s="275" t="s">
        <v>158</v>
      </c>
      <c r="F10" s="275">
        <v>1</v>
      </c>
      <c r="G10" s="276">
        <v>0.52047200000000005</v>
      </c>
      <c r="H10" s="274">
        <v>70899</v>
      </c>
      <c r="I10" s="275" t="s">
        <v>130</v>
      </c>
      <c r="J10" s="277">
        <v>49068.432130000001</v>
      </c>
      <c r="K10" s="278">
        <v>-0.30791080085799999</v>
      </c>
      <c r="L10" s="278">
        <v>0.30791080085799999</v>
      </c>
      <c r="M10" s="275" t="s">
        <v>159</v>
      </c>
      <c r="N10" s="275">
        <v>4</v>
      </c>
      <c r="O10" s="275" t="s">
        <v>160</v>
      </c>
      <c r="P10" s="279">
        <f t="shared" si="0"/>
        <v>1</v>
      </c>
    </row>
    <row r="11" spans="1:16">
      <c r="A11" s="274">
        <v>20600</v>
      </c>
      <c r="B11" s="275" t="s">
        <v>161</v>
      </c>
      <c r="C11" s="275" t="s">
        <v>137</v>
      </c>
      <c r="D11" s="275" t="s">
        <v>162</v>
      </c>
      <c r="E11" s="275" t="s">
        <v>123</v>
      </c>
      <c r="F11" s="275">
        <v>1</v>
      </c>
      <c r="G11" s="276">
        <v>0.41339300000000001</v>
      </c>
      <c r="H11" s="274">
        <v>84230</v>
      </c>
      <c r="I11" s="275" t="s">
        <v>119</v>
      </c>
      <c r="J11" s="277">
        <v>58708.962646</v>
      </c>
      <c r="K11" s="278">
        <v>-0.30299225162100002</v>
      </c>
      <c r="L11" s="278">
        <v>0.30299225162100002</v>
      </c>
      <c r="M11" s="275" t="s">
        <v>163</v>
      </c>
      <c r="N11" s="275">
        <v>19</v>
      </c>
      <c r="O11" s="275" t="s">
        <v>164</v>
      </c>
      <c r="P11" s="279">
        <f t="shared" si="0"/>
        <v>1</v>
      </c>
    </row>
    <row r="12" spans="1:16">
      <c r="A12" s="274">
        <v>20706</v>
      </c>
      <c r="B12" s="275" t="s">
        <v>165</v>
      </c>
      <c r="C12" s="275" t="s">
        <v>166</v>
      </c>
      <c r="D12" s="275" t="s">
        <v>167</v>
      </c>
      <c r="E12" s="275" t="s">
        <v>123</v>
      </c>
      <c r="F12" s="275">
        <v>1</v>
      </c>
      <c r="G12" s="276">
        <v>0.27687400000000001</v>
      </c>
      <c r="H12" s="274">
        <v>59326</v>
      </c>
      <c r="I12" s="275" t="s">
        <v>119</v>
      </c>
      <c r="J12" s="277">
        <v>80420.864501999997</v>
      </c>
      <c r="K12" s="278">
        <v>0.355575371709</v>
      </c>
      <c r="L12" s="278">
        <v>0.355575371709</v>
      </c>
      <c r="M12" s="275" t="s">
        <v>168</v>
      </c>
      <c r="N12" s="275">
        <v>15</v>
      </c>
      <c r="O12" s="275" t="s">
        <v>121</v>
      </c>
      <c r="P12" s="279">
        <f t="shared" si="0"/>
        <v>1</v>
      </c>
    </row>
    <row r="13" spans="1:16">
      <c r="A13" s="274">
        <v>21822</v>
      </c>
      <c r="B13" s="275" t="s">
        <v>151</v>
      </c>
      <c r="C13" s="275" t="s">
        <v>169</v>
      </c>
      <c r="D13" s="275" t="s">
        <v>170</v>
      </c>
      <c r="E13" s="275" t="s">
        <v>171</v>
      </c>
      <c r="F13" s="275">
        <v>1</v>
      </c>
      <c r="G13" s="276">
        <v>0.13639899999999999</v>
      </c>
      <c r="H13" s="274">
        <v>95103</v>
      </c>
      <c r="I13" s="275" t="s">
        <v>119</v>
      </c>
      <c r="J13" s="277">
        <v>51845.793212999997</v>
      </c>
      <c r="K13" s="278">
        <v>-0.45484587013</v>
      </c>
      <c r="L13" s="278">
        <v>0.45484587013</v>
      </c>
      <c r="M13" s="275" t="s">
        <v>172</v>
      </c>
      <c r="N13" s="275">
        <v>4</v>
      </c>
      <c r="O13" s="275" t="s">
        <v>173</v>
      </c>
      <c r="P13" s="279">
        <f t="shared" si="0"/>
        <v>1</v>
      </c>
    </row>
    <row r="14" spans="1:16">
      <c r="A14" s="274">
        <v>21850</v>
      </c>
      <c r="B14" s="275" t="s">
        <v>174</v>
      </c>
      <c r="C14" s="275" t="s">
        <v>161</v>
      </c>
      <c r="D14" s="275" t="s">
        <v>175</v>
      </c>
      <c r="E14" s="275" t="s">
        <v>171</v>
      </c>
      <c r="F14" s="275">
        <v>1</v>
      </c>
      <c r="G14" s="276">
        <v>0.65900199999999998</v>
      </c>
      <c r="H14" s="274">
        <v>11201</v>
      </c>
      <c r="I14" s="275" t="s">
        <v>130</v>
      </c>
      <c r="J14" s="277">
        <v>16116.429382</v>
      </c>
      <c r="K14" s="278">
        <v>0.43883844138900002</v>
      </c>
      <c r="L14" s="278">
        <v>0.43883844138900002</v>
      </c>
      <c r="M14" s="275" t="s">
        <v>176</v>
      </c>
      <c r="N14" s="275">
        <v>1</v>
      </c>
      <c r="O14" s="275" t="s">
        <v>177</v>
      </c>
      <c r="P14" s="279">
        <f t="shared" si="0"/>
        <v>1</v>
      </c>
    </row>
    <row r="15" spans="1:16">
      <c r="A15" s="274">
        <v>27155</v>
      </c>
      <c r="B15" s="275" t="s">
        <v>165</v>
      </c>
      <c r="C15" s="275" t="s">
        <v>178</v>
      </c>
      <c r="D15" s="275" t="s">
        <v>179</v>
      </c>
      <c r="E15" s="275" t="s">
        <v>123</v>
      </c>
      <c r="F15" s="275">
        <v>1</v>
      </c>
      <c r="G15" s="276">
        <v>0.37691599999999997</v>
      </c>
      <c r="H15" s="274">
        <v>23144</v>
      </c>
      <c r="I15" s="275" t="s">
        <v>130</v>
      </c>
      <c r="J15" s="277">
        <v>13690.610611</v>
      </c>
      <c r="K15" s="278">
        <v>-0.40845961756799998</v>
      </c>
      <c r="L15" s="278">
        <v>0.40845961756799998</v>
      </c>
      <c r="M15" s="275" t="s">
        <v>180</v>
      </c>
      <c r="N15" s="275">
        <v>1</v>
      </c>
      <c r="O15" s="275" t="s">
        <v>181</v>
      </c>
      <c r="P15" s="279">
        <f t="shared" si="0"/>
        <v>1</v>
      </c>
    </row>
    <row r="16" spans="1:16">
      <c r="A16" s="274">
        <v>27165</v>
      </c>
      <c r="B16" s="275" t="s">
        <v>143</v>
      </c>
      <c r="C16" s="275" t="s">
        <v>182</v>
      </c>
      <c r="D16" s="275" t="s">
        <v>182</v>
      </c>
      <c r="E16" s="275" t="s">
        <v>146</v>
      </c>
      <c r="F16" s="275">
        <v>1</v>
      </c>
      <c r="G16" s="276">
        <v>0.70303199999999999</v>
      </c>
      <c r="H16" s="274">
        <v>74931</v>
      </c>
      <c r="I16" s="275" t="s">
        <v>130</v>
      </c>
      <c r="J16" s="277">
        <v>50829.237304000002</v>
      </c>
      <c r="K16" s="278">
        <v>-0.32165275648300001</v>
      </c>
      <c r="L16" s="278">
        <v>0.32165275648300001</v>
      </c>
      <c r="M16" s="275" t="s">
        <v>183</v>
      </c>
      <c r="N16" s="275">
        <v>33</v>
      </c>
      <c r="O16" s="275" t="s">
        <v>184</v>
      </c>
      <c r="P16" s="279">
        <f t="shared" si="0"/>
        <v>1</v>
      </c>
    </row>
    <row r="17" spans="1:16">
      <c r="A17" s="274">
        <v>27791</v>
      </c>
      <c r="B17" s="275" t="s">
        <v>165</v>
      </c>
      <c r="C17" s="275" t="s">
        <v>185</v>
      </c>
      <c r="D17" s="275" t="s">
        <v>186</v>
      </c>
      <c r="E17" s="275" t="s">
        <v>123</v>
      </c>
      <c r="F17" s="275">
        <v>1</v>
      </c>
      <c r="G17" s="276">
        <v>0.120786</v>
      </c>
      <c r="H17" s="274">
        <v>71305</v>
      </c>
      <c r="I17" s="275" t="s">
        <v>119</v>
      </c>
      <c r="J17" s="277">
        <v>94318.149414</v>
      </c>
      <c r="K17" s="278">
        <v>0.32274243621100002</v>
      </c>
      <c r="L17" s="278">
        <v>0.32274243621100002</v>
      </c>
      <c r="M17" s="275" t="s">
        <v>187</v>
      </c>
      <c r="N17" s="275">
        <v>14</v>
      </c>
      <c r="O17" s="275" t="s">
        <v>121</v>
      </c>
      <c r="P17" s="279">
        <f t="shared" si="0"/>
        <v>1</v>
      </c>
    </row>
    <row r="18" spans="1:16">
      <c r="A18" s="274">
        <v>27887</v>
      </c>
      <c r="B18" s="275" t="s">
        <v>165</v>
      </c>
      <c r="C18" s="275" t="s">
        <v>188</v>
      </c>
      <c r="D18" s="275" t="s">
        <v>188</v>
      </c>
      <c r="E18" s="275" t="s">
        <v>123</v>
      </c>
      <c r="F18" s="275">
        <v>1</v>
      </c>
      <c r="G18" s="276">
        <v>0.43827500000000003</v>
      </c>
      <c r="H18" s="274">
        <v>27766</v>
      </c>
      <c r="I18" s="275" t="s">
        <v>119</v>
      </c>
      <c r="J18" s="277">
        <v>19115.987303999998</v>
      </c>
      <c r="K18" s="278">
        <v>-0.31153254685600001</v>
      </c>
      <c r="L18" s="278">
        <v>0.31153254685600001</v>
      </c>
      <c r="M18" s="275" t="s">
        <v>189</v>
      </c>
      <c r="N18" s="275">
        <v>2</v>
      </c>
      <c r="O18" s="275" t="s">
        <v>190</v>
      </c>
      <c r="P18" s="279">
        <f t="shared" si="0"/>
        <v>1</v>
      </c>
    </row>
    <row r="19" spans="1:16">
      <c r="A19" s="274">
        <v>27928</v>
      </c>
      <c r="B19" s="275" t="s">
        <v>165</v>
      </c>
      <c r="C19" s="275" t="s">
        <v>191</v>
      </c>
      <c r="D19" s="275" t="s">
        <v>191</v>
      </c>
      <c r="E19" s="275" t="s">
        <v>123</v>
      </c>
      <c r="F19" s="275">
        <v>1</v>
      </c>
      <c r="G19" s="276">
        <v>0.35037800000000002</v>
      </c>
      <c r="H19" s="274">
        <v>41046</v>
      </c>
      <c r="I19" s="275" t="s">
        <v>119</v>
      </c>
      <c r="J19" s="277">
        <v>66362.493042000002</v>
      </c>
      <c r="K19" s="278">
        <v>0.61678343911699995</v>
      </c>
      <c r="L19" s="278">
        <v>0.61678343911699995</v>
      </c>
      <c r="M19" s="275" t="s">
        <v>192</v>
      </c>
      <c r="N19" s="275">
        <v>6</v>
      </c>
      <c r="O19" s="275" t="s">
        <v>121</v>
      </c>
      <c r="P19" s="279">
        <f t="shared" si="0"/>
        <v>1</v>
      </c>
    </row>
    <row r="20" spans="1:16">
      <c r="A20" s="274">
        <v>28453</v>
      </c>
      <c r="B20" s="275" t="s">
        <v>169</v>
      </c>
      <c r="C20" s="275" t="s">
        <v>193</v>
      </c>
      <c r="D20" s="275" t="s">
        <v>194</v>
      </c>
      <c r="E20" s="275" t="s">
        <v>140</v>
      </c>
      <c r="F20" s="275">
        <v>1</v>
      </c>
      <c r="G20" s="276">
        <v>1.1466590000000001</v>
      </c>
      <c r="H20" s="274">
        <v>23802</v>
      </c>
      <c r="I20" s="275" t="s">
        <v>130</v>
      </c>
      <c r="J20" s="277">
        <v>35625.268737999999</v>
      </c>
      <c r="K20" s="278">
        <v>0.49673425502099999</v>
      </c>
      <c r="L20" s="278">
        <v>0.49673425502099999</v>
      </c>
      <c r="M20" s="275" t="s">
        <v>195</v>
      </c>
      <c r="N20" s="275">
        <v>1</v>
      </c>
      <c r="O20" s="275" t="s">
        <v>196</v>
      </c>
      <c r="P20" s="279">
        <f t="shared" si="0"/>
        <v>1</v>
      </c>
    </row>
    <row r="21" spans="1:16">
      <c r="A21" s="274">
        <v>31192</v>
      </c>
      <c r="B21" s="275" t="s">
        <v>143</v>
      </c>
      <c r="C21" s="275" t="s">
        <v>156</v>
      </c>
      <c r="D21" s="275" t="s">
        <v>197</v>
      </c>
      <c r="E21" s="275" t="s">
        <v>146</v>
      </c>
      <c r="F21" s="275">
        <v>1</v>
      </c>
      <c r="G21" s="276">
        <v>0.22740199999999999</v>
      </c>
      <c r="H21" s="274">
        <v>62205</v>
      </c>
      <c r="I21" s="275" t="s">
        <v>147</v>
      </c>
      <c r="J21" s="277">
        <v>37015.274659000002</v>
      </c>
      <c r="K21" s="278">
        <v>-0.40494695508400003</v>
      </c>
      <c r="L21" s="278">
        <v>0.40494695508400003</v>
      </c>
      <c r="M21" s="275" t="s">
        <v>198</v>
      </c>
      <c r="N21" s="275">
        <v>31</v>
      </c>
      <c r="O21" s="275" t="s">
        <v>149</v>
      </c>
      <c r="P21" s="279">
        <f t="shared" si="0"/>
        <v>1</v>
      </c>
    </row>
    <row r="22" spans="1:16">
      <c r="A22" s="280">
        <v>29761</v>
      </c>
      <c r="B22" s="280" t="s">
        <v>115</v>
      </c>
      <c r="C22" s="280" t="s">
        <v>199</v>
      </c>
      <c r="D22" s="280" t="s">
        <v>200</v>
      </c>
      <c r="E22" s="280" t="s">
        <v>118</v>
      </c>
      <c r="F22" s="280">
        <v>1</v>
      </c>
      <c r="G22" s="281">
        <v>0.17888399999999999</v>
      </c>
      <c r="H22" s="280">
        <v>46156</v>
      </c>
      <c r="I22" s="280" t="s">
        <v>119</v>
      </c>
      <c r="J22" s="282">
        <v>29421.561157</v>
      </c>
      <c r="K22" s="283">
        <v>-0.36256258867800001</v>
      </c>
      <c r="L22" s="283">
        <v>0.36256258867800001</v>
      </c>
      <c r="M22" s="280" t="s">
        <v>201</v>
      </c>
      <c r="N22" s="280">
        <v>2</v>
      </c>
      <c r="O22" s="280" t="s">
        <v>202</v>
      </c>
      <c r="P22" s="284">
        <v>2</v>
      </c>
    </row>
    <row r="23" spans="1:16">
      <c r="A23" s="280">
        <v>20725</v>
      </c>
      <c r="B23" s="280" t="s">
        <v>137</v>
      </c>
      <c r="C23" s="280" t="s">
        <v>203</v>
      </c>
      <c r="D23" s="280" t="s">
        <v>204</v>
      </c>
      <c r="E23" s="280" t="s">
        <v>140</v>
      </c>
      <c r="F23" s="280">
        <v>1</v>
      </c>
      <c r="G23" s="281">
        <v>0.11776200000000001</v>
      </c>
      <c r="H23" s="280">
        <v>78518</v>
      </c>
      <c r="I23" s="280" t="s">
        <v>119</v>
      </c>
      <c r="J23" s="282">
        <v>45754.065673999998</v>
      </c>
      <c r="K23" s="283">
        <v>-0.41727927769399997</v>
      </c>
      <c r="L23" s="283">
        <v>0.41727927769399997</v>
      </c>
      <c r="M23" s="280" t="s">
        <v>205</v>
      </c>
      <c r="N23" s="280">
        <v>15</v>
      </c>
      <c r="O23" s="280" t="s">
        <v>206</v>
      </c>
      <c r="P23" s="284">
        <v>2</v>
      </c>
    </row>
    <row r="24" spans="1:16">
      <c r="A24" s="285">
        <v>29573</v>
      </c>
      <c r="B24" s="286" t="s">
        <v>207</v>
      </c>
      <c r="C24" s="286" t="s">
        <v>208</v>
      </c>
      <c r="D24" s="286" t="s">
        <v>208</v>
      </c>
      <c r="E24" s="286" t="s">
        <v>123</v>
      </c>
      <c r="F24" s="286">
        <v>1</v>
      </c>
      <c r="G24" s="287">
        <v>0.60030899999999998</v>
      </c>
      <c r="H24" s="285">
        <v>11929</v>
      </c>
      <c r="I24" s="286" t="s">
        <v>119</v>
      </c>
      <c r="J24" s="288">
        <v>23544.226073999998</v>
      </c>
      <c r="K24" s="289">
        <v>0.97369654405200001</v>
      </c>
      <c r="L24" s="289">
        <v>0.97369654405200001</v>
      </c>
      <c r="M24" s="286" t="s">
        <v>209</v>
      </c>
      <c r="N24" s="286">
        <v>33</v>
      </c>
      <c r="O24" s="286" t="s">
        <v>210</v>
      </c>
      <c r="P24" s="290">
        <v>2</v>
      </c>
    </row>
    <row r="25" spans="1:16">
      <c r="A25" s="285">
        <v>29577</v>
      </c>
      <c r="B25" s="286" t="s">
        <v>207</v>
      </c>
      <c r="C25" s="286" t="s">
        <v>211</v>
      </c>
      <c r="D25" s="286" t="s">
        <v>211</v>
      </c>
      <c r="E25" s="286" t="s">
        <v>123</v>
      </c>
      <c r="F25" s="286">
        <v>1</v>
      </c>
      <c r="G25" s="287">
        <v>0.62116199999999999</v>
      </c>
      <c r="H25" s="285">
        <v>9573</v>
      </c>
      <c r="I25" s="286" t="s">
        <v>119</v>
      </c>
      <c r="J25" s="288">
        <v>23544.226073999998</v>
      </c>
      <c r="K25" s="289">
        <v>1.45944072642</v>
      </c>
      <c r="L25" s="289">
        <v>1.45944072642</v>
      </c>
      <c r="M25" s="286" t="s">
        <v>212</v>
      </c>
      <c r="N25" s="286">
        <v>34</v>
      </c>
      <c r="O25" s="286" t="s">
        <v>213</v>
      </c>
      <c r="P25" s="290">
        <v>2</v>
      </c>
    </row>
    <row r="26" spans="1:16">
      <c r="A26" s="285">
        <v>28779</v>
      </c>
      <c r="B26" s="286" t="s">
        <v>214</v>
      </c>
      <c r="C26" s="291"/>
      <c r="D26" s="291"/>
      <c r="E26" s="286" t="s">
        <v>123</v>
      </c>
      <c r="F26" s="286">
        <v>1</v>
      </c>
      <c r="G26" s="287">
        <v>3.1115E-2</v>
      </c>
      <c r="H26" s="285">
        <v>23122</v>
      </c>
      <c r="I26" s="286" t="s">
        <v>119</v>
      </c>
      <c r="J26" s="288">
        <v>7020.7220610000004</v>
      </c>
      <c r="K26" s="289">
        <v>-0.69636181727400004</v>
      </c>
      <c r="L26" s="289">
        <v>0.69636181727400004</v>
      </c>
      <c r="M26" s="286" t="s">
        <v>215</v>
      </c>
      <c r="N26" s="286">
        <v>32</v>
      </c>
      <c r="O26" s="286" t="s">
        <v>216</v>
      </c>
      <c r="P26" s="290">
        <v>2</v>
      </c>
    </row>
    <row r="27" spans="1:16" s="224" customFormat="1">
      <c r="A27" s="292">
        <v>27855</v>
      </c>
      <c r="B27" s="292" t="s">
        <v>199</v>
      </c>
      <c r="C27" s="292" t="s">
        <v>165</v>
      </c>
      <c r="D27" s="292" t="s">
        <v>217</v>
      </c>
      <c r="E27" s="292" t="s">
        <v>218</v>
      </c>
      <c r="F27" s="292">
        <v>1</v>
      </c>
      <c r="G27" s="293">
        <v>0.116105</v>
      </c>
      <c r="H27" s="292">
        <v>29656</v>
      </c>
      <c r="I27" s="292" t="s">
        <v>130</v>
      </c>
      <c r="J27" s="233">
        <v>19803.072387</v>
      </c>
      <c r="K27" s="294">
        <v>-0.33224061279299999</v>
      </c>
      <c r="L27" s="294">
        <v>0.33224061279299999</v>
      </c>
      <c r="M27" s="292" t="s">
        <v>219</v>
      </c>
      <c r="N27" s="292">
        <v>3</v>
      </c>
      <c r="O27" s="292" t="s">
        <v>220</v>
      </c>
      <c r="P27" s="224" t="e">
        <f t="shared" ref="P27:P39" si="1">FIND("REMOVE",O27)</f>
        <v>#VALUE!</v>
      </c>
    </row>
    <row r="28" spans="1:16" s="224" customFormat="1">
      <c r="A28" s="292">
        <v>27856</v>
      </c>
      <c r="B28" s="292" t="s">
        <v>200</v>
      </c>
      <c r="C28" s="292" t="s">
        <v>217</v>
      </c>
      <c r="D28" s="292" t="s">
        <v>161</v>
      </c>
      <c r="E28" s="292" t="s">
        <v>218</v>
      </c>
      <c r="F28" s="292">
        <v>1</v>
      </c>
      <c r="G28" s="293">
        <v>0.19090399999999999</v>
      </c>
      <c r="H28" s="292">
        <v>32272</v>
      </c>
      <c r="I28" s="292" t="s">
        <v>130</v>
      </c>
      <c r="J28" s="233">
        <v>20474.519165000002</v>
      </c>
      <c r="K28" s="294">
        <v>-0.36556398224499997</v>
      </c>
      <c r="L28" s="294">
        <v>0.36556398224499997</v>
      </c>
      <c r="M28" s="292" t="s">
        <v>221</v>
      </c>
      <c r="N28" s="292">
        <v>3</v>
      </c>
      <c r="O28" s="292" t="s">
        <v>220</v>
      </c>
      <c r="P28" s="224" t="e">
        <f t="shared" si="1"/>
        <v>#VALUE!</v>
      </c>
    </row>
    <row r="29" spans="1:16" s="224" customFormat="1">
      <c r="A29" s="292">
        <v>29415</v>
      </c>
      <c r="B29" s="292" t="s">
        <v>222</v>
      </c>
      <c r="C29" s="292" t="s">
        <v>223</v>
      </c>
      <c r="D29" s="292" t="s">
        <v>154</v>
      </c>
      <c r="E29" s="292" t="s">
        <v>146</v>
      </c>
      <c r="F29" s="292">
        <v>1</v>
      </c>
      <c r="G29" s="293">
        <v>1.544343</v>
      </c>
      <c r="H29" s="292">
        <v>59498</v>
      </c>
      <c r="I29" s="292" t="s">
        <v>147</v>
      </c>
      <c r="J29" s="233">
        <v>37624.396240000002</v>
      </c>
      <c r="K29" s="294">
        <v>-0.36763595011599998</v>
      </c>
      <c r="L29" s="294">
        <v>0.36763595011599998</v>
      </c>
      <c r="M29" s="292" t="s">
        <v>224</v>
      </c>
      <c r="N29" s="292">
        <v>11</v>
      </c>
      <c r="O29" s="292" t="s">
        <v>225</v>
      </c>
      <c r="P29" s="224" t="e">
        <f t="shared" si="1"/>
        <v>#VALUE!</v>
      </c>
    </row>
    <row r="30" spans="1:16" s="224" customFormat="1">
      <c r="A30" s="292">
        <v>702</v>
      </c>
      <c r="B30" s="292" t="s">
        <v>115</v>
      </c>
      <c r="C30" s="292" t="s">
        <v>226</v>
      </c>
      <c r="D30" s="292" t="s">
        <v>227</v>
      </c>
      <c r="E30" s="292" t="s">
        <v>118</v>
      </c>
      <c r="F30" s="292">
        <v>1</v>
      </c>
      <c r="G30" s="293">
        <v>0.50182599999999999</v>
      </c>
      <c r="H30" s="292">
        <v>87410</v>
      </c>
      <c r="I30" s="292" t="s">
        <v>130</v>
      </c>
      <c r="J30" s="233">
        <v>57585.091064</v>
      </c>
      <c r="K30" s="294">
        <v>-0.34120705795700002</v>
      </c>
      <c r="L30" s="294">
        <v>0.34120705795700002</v>
      </c>
      <c r="M30" s="292" t="s">
        <v>228</v>
      </c>
      <c r="N30" s="292">
        <v>6</v>
      </c>
      <c r="O30" s="292" t="s">
        <v>229</v>
      </c>
      <c r="P30" s="224" t="e">
        <f t="shared" si="1"/>
        <v>#VALUE!</v>
      </c>
    </row>
    <row r="31" spans="1:16" s="224" customFormat="1">
      <c r="A31" s="292">
        <v>843</v>
      </c>
      <c r="B31" s="292" t="s">
        <v>230</v>
      </c>
      <c r="C31" s="292" t="s">
        <v>227</v>
      </c>
      <c r="D31" s="292" t="s">
        <v>226</v>
      </c>
      <c r="E31" s="292" t="s">
        <v>118</v>
      </c>
      <c r="F31" s="292">
        <v>1</v>
      </c>
      <c r="G31" s="293">
        <v>0.54157299999999997</v>
      </c>
      <c r="H31" s="292">
        <v>85672</v>
      </c>
      <c r="I31" s="292" t="s">
        <v>130</v>
      </c>
      <c r="J31" s="233">
        <v>59851.847654999998</v>
      </c>
      <c r="K31" s="294">
        <v>-0.30138379336299997</v>
      </c>
      <c r="L31" s="294">
        <v>0.30138379336299997</v>
      </c>
      <c r="M31" s="292" t="s">
        <v>231</v>
      </c>
      <c r="N31" s="292">
        <v>5</v>
      </c>
      <c r="O31" s="292" t="s">
        <v>229</v>
      </c>
      <c r="P31" s="224" t="e">
        <f t="shared" si="1"/>
        <v>#VALUE!</v>
      </c>
    </row>
    <row r="32" spans="1:16">
      <c r="A32" s="271">
        <v>1768</v>
      </c>
      <c r="B32" s="272" t="s">
        <v>214</v>
      </c>
      <c r="E32" s="272" t="s">
        <v>123</v>
      </c>
      <c r="F32" s="272">
        <v>0</v>
      </c>
      <c r="G32" s="273">
        <v>0</v>
      </c>
      <c r="H32" s="271">
        <v>0</v>
      </c>
      <c r="J32" s="234">
        <v>7020.7220610000004</v>
      </c>
      <c r="K32" s="171">
        <v>0</v>
      </c>
      <c r="L32" s="171">
        <v>0</v>
      </c>
      <c r="M32" s="272" t="s">
        <v>232</v>
      </c>
      <c r="N32" s="272">
        <v>32</v>
      </c>
      <c r="O32" s="272" t="s">
        <v>14</v>
      </c>
      <c r="P32" t="e">
        <f t="shared" si="1"/>
        <v>#VALUE!</v>
      </c>
    </row>
    <row r="33" spans="1:16">
      <c r="A33" s="271">
        <v>14949</v>
      </c>
      <c r="B33" s="272" t="s">
        <v>137</v>
      </c>
      <c r="C33" s="272" t="s">
        <v>203</v>
      </c>
      <c r="D33" s="272" t="s">
        <v>204</v>
      </c>
      <c r="E33" s="272" t="s">
        <v>140</v>
      </c>
      <c r="F33" s="272">
        <v>0</v>
      </c>
      <c r="G33" s="273">
        <v>0</v>
      </c>
      <c r="H33" s="271">
        <v>0</v>
      </c>
      <c r="J33" s="234">
        <v>67781.813232999993</v>
      </c>
      <c r="K33" s="171">
        <v>0</v>
      </c>
      <c r="L33" s="171">
        <v>0</v>
      </c>
      <c r="M33" s="272" t="s">
        <v>233</v>
      </c>
      <c r="N33" s="272">
        <v>15</v>
      </c>
      <c r="O33" s="272" t="s">
        <v>14</v>
      </c>
      <c r="P33" t="e">
        <f t="shared" si="1"/>
        <v>#VALUE!</v>
      </c>
    </row>
    <row r="34" spans="1:16">
      <c r="A34" s="271">
        <v>524</v>
      </c>
      <c r="B34" s="272" t="s">
        <v>222</v>
      </c>
      <c r="C34" s="272" t="s">
        <v>145</v>
      </c>
      <c r="D34" s="272" t="s">
        <v>126</v>
      </c>
      <c r="E34" s="272" t="s">
        <v>146</v>
      </c>
      <c r="F34" s="272">
        <v>0</v>
      </c>
      <c r="G34" s="273">
        <v>0</v>
      </c>
      <c r="H34" s="271">
        <v>0</v>
      </c>
      <c r="J34" s="234">
        <v>22410.838135000002</v>
      </c>
      <c r="K34" s="171">
        <v>0</v>
      </c>
      <c r="L34" s="171">
        <v>0</v>
      </c>
      <c r="M34" s="272" t="s">
        <v>234</v>
      </c>
      <c r="N34" s="272">
        <v>17</v>
      </c>
      <c r="O34" s="272" t="s">
        <v>14</v>
      </c>
      <c r="P34" t="e">
        <f t="shared" si="1"/>
        <v>#VALUE!</v>
      </c>
    </row>
    <row r="35" spans="1:16">
      <c r="A35" s="271">
        <v>525</v>
      </c>
      <c r="B35" s="272" t="s">
        <v>222</v>
      </c>
      <c r="C35" s="272" t="s">
        <v>235</v>
      </c>
      <c r="D35" s="272" t="s">
        <v>236</v>
      </c>
      <c r="E35" s="272" t="s">
        <v>146</v>
      </c>
      <c r="F35" s="272">
        <v>1</v>
      </c>
      <c r="G35" s="273">
        <v>1.6515390000000001</v>
      </c>
      <c r="H35" s="271">
        <v>41937</v>
      </c>
      <c r="I35" s="272" t="s">
        <v>147</v>
      </c>
      <c r="J35" s="234">
        <v>28807.641112000001</v>
      </c>
      <c r="K35" s="171">
        <v>-0.313073393137</v>
      </c>
      <c r="L35" s="171">
        <v>0.313073393137</v>
      </c>
      <c r="M35" s="272" t="s">
        <v>237</v>
      </c>
      <c r="N35" s="272">
        <v>17</v>
      </c>
      <c r="O35" s="272" t="s">
        <v>14</v>
      </c>
      <c r="P35" t="e">
        <f t="shared" si="1"/>
        <v>#VALUE!</v>
      </c>
    </row>
    <row r="36" spans="1:16">
      <c r="A36" s="271">
        <v>16096</v>
      </c>
      <c r="B36" s="272" t="s">
        <v>137</v>
      </c>
      <c r="C36" s="272" t="s">
        <v>238</v>
      </c>
      <c r="D36" s="272" t="s">
        <v>238</v>
      </c>
      <c r="E36" s="272" t="s">
        <v>140</v>
      </c>
      <c r="F36" s="272">
        <v>1</v>
      </c>
      <c r="G36" s="273">
        <v>0.848831</v>
      </c>
      <c r="H36" s="271">
        <v>81067</v>
      </c>
      <c r="I36" s="272" t="s">
        <v>119</v>
      </c>
      <c r="J36" s="234">
        <v>74750.030518</v>
      </c>
      <c r="K36" s="171">
        <v>-7.7922822874900002E-2</v>
      </c>
      <c r="L36" s="171">
        <v>7.7922822874900002E-2</v>
      </c>
      <c r="M36" s="272" t="s">
        <v>239</v>
      </c>
      <c r="N36" s="272">
        <v>6</v>
      </c>
      <c r="O36" s="272" t="s">
        <v>14</v>
      </c>
      <c r="P36" t="e">
        <f t="shared" si="1"/>
        <v>#VALUE!</v>
      </c>
    </row>
    <row r="37" spans="1:16">
      <c r="A37" s="271">
        <v>20709</v>
      </c>
      <c r="B37" s="272" t="s">
        <v>165</v>
      </c>
      <c r="C37" s="272" t="s">
        <v>167</v>
      </c>
      <c r="D37" s="272" t="s">
        <v>240</v>
      </c>
      <c r="E37" s="272" t="s">
        <v>123</v>
      </c>
      <c r="F37" s="272">
        <v>1</v>
      </c>
      <c r="G37" s="273">
        <v>0.180286</v>
      </c>
      <c r="H37" s="271">
        <v>91229</v>
      </c>
      <c r="I37" s="272" t="s">
        <v>119</v>
      </c>
      <c r="J37" s="234">
        <v>88654.864746000007</v>
      </c>
      <c r="K37" s="171">
        <v>-2.8216195003800001E-2</v>
      </c>
      <c r="L37" s="171">
        <v>2.8216195003800001E-2</v>
      </c>
      <c r="M37" s="272" t="s">
        <v>241</v>
      </c>
      <c r="N37" s="272">
        <v>15</v>
      </c>
      <c r="O37" s="272" t="s">
        <v>14</v>
      </c>
      <c r="P37" t="e">
        <f t="shared" si="1"/>
        <v>#VALUE!</v>
      </c>
    </row>
    <row r="38" spans="1:16">
      <c r="A38" s="271">
        <v>20750</v>
      </c>
      <c r="B38" s="272" t="s">
        <v>115</v>
      </c>
      <c r="C38" s="272" t="s">
        <v>116</v>
      </c>
      <c r="D38" s="272" t="s">
        <v>116</v>
      </c>
      <c r="E38" s="272" t="s">
        <v>118</v>
      </c>
      <c r="F38" s="272">
        <v>1</v>
      </c>
      <c r="G38" s="273">
        <v>0.35076499999999999</v>
      </c>
      <c r="H38" s="271">
        <v>86854</v>
      </c>
      <c r="I38" s="272" t="s">
        <v>119</v>
      </c>
      <c r="J38" s="234">
        <v>82138.691405000005</v>
      </c>
      <c r="K38" s="171">
        <v>-5.4290056819499999E-2</v>
      </c>
      <c r="L38" s="171">
        <v>5.4290056819499999E-2</v>
      </c>
      <c r="M38" s="272" t="s">
        <v>242</v>
      </c>
      <c r="N38" s="272">
        <v>16</v>
      </c>
      <c r="O38" s="272" t="s">
        <v>14</v>
      </c>
      <c r="P38" t="e">
        <f t="shared" si="1"/>
        <v>#VALUE!</v>
      </c>
    </row>
    <row r="39" spans="1:16">
      <c r="A39" s="271">
        <v>28792</v>
      </c>
      <c r="B39" s="272" t="s">
        <v>122</v>
      </c>
      <c r="C39" s="272" t="s">
        <v>243</v>
      </c>
      <c r="E39" s="272" t="s">
        <v>123</v>
      </c>
      <c r="F39" s="272">
        <v>1</v>
      </c>
      <c r="G39" s="273">
        <v>0.63069500000000001</v>
      </c>
      <c r="H39" s="271">
        <v>43340</v>
      </c>
      <c r="I39" s="272" t="s">
        <v>119</v>
      </c>
      <c r="J39" s="234">
        <v>41348.550049999998</v>
      </c>
      <c r="K39" s="171">
        <v>-4.5949468158699998E-2</v>
      </c>
      <c r="L39" s="171">
        <v>4.5949468158699998E-2</v>
      </c>
      <c r="M39" s="272" t="s">
        <v>244</v>
      </c>
      <c r="N39" s="272">
        <v>31</v>
      </c>
      <c r="O39" s="272" t="s">
        <v>14</v>
      </c>
      <c r="P39" t="e">
        <f t="shared" si="1"/>
        <v>#VALUE!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8">
    <tabColor theme="4" tint="0.59999389629810485"/>
  </sheetPr>
  <dimension ref="A1:C2277"/>
  <sheetViews>
    <sheetView showGridLines="0" workbookViewId="0">
      <pane ySplit="1" topLeftCell="A2" activePane="bottomLeft" state="frozen"/>
      <selection activeCell="N37" sqref="N37"/>
      <selection pane="bottomLeft" activeCell="N37" sqref="N37"/>
    </sheetView>
  </sheetViews>
  <sheetFormatPr defaultRowHeight="14.4"/>
  <cols>
    <col min="1" max="1" width="13.33203125" style="59" customWidth="1"/>
    <col min="2" max="2" width="12.6640625" style="59" customWidth="1"/>
    <col min="3" max="3" width="12.6640625" style="78" customWidth="1"/>
  </cols>
  <sheetData>
    <row r="1" spans="1:3">
      <c r="A1" s="59" t="s">
        <v>11</v>
      </c>
      <c r="B1" s="59" t="s">
        <v>75</v>
      </c>
      <c r="C1" s="78" t="s">
        <v>12</v>
      </c>
    </row>
    <row r="2" spans="1:3">
      <c r="A2" s="59" t="e">
        <f>#REF!</f>
        <v>#REF!</v>
      </c>
      <c r="B2" s="59">
        <v>10002</v>
      </c>
      <c r="C2" s="78" t="e">
        <f>VLOOKUP(tb_flow[[#This Row],[Hwycov_id]],#REF!,2,FALSE)</f>
        <v>#REF!</v>
      </c>
    </row>
    <row r="3" spans="1:3">
      <c r="A3" s="59" t="e">
        <f>#REF!</f>
        <v>#REF!</v>
      </c>
      <c r="B3" s="59">
        <v>10003</v>
      </c>
      <c r="C3" s="78" t="e">
        <f>VLOOKUP(tb_flow[[#This Row],[Hwycov_id]],#REF!,2,FALSE)</f>
        <v>#REF!</v>
      </c>
    </row>
    <row r="4" spans="1:3">
      <c r="A4" s="59" t="e">
        <f>#REF!</f>
        <v>#REF!</v>
      </c>
      <c r="B4" s="59">
        <v>10012</v>
      </c>
      <c r="C4" s="78" t="e">
        <f>VLOOKUP(tb_flow[[#This Row],[Hwycov_id]],#REF!,2,FALSE)</f>
        <v>#REF!</v>
      </c>
    </row>
    <row r="5" spans="1:3">
      <c r="A5" s="59" t="e">
        <f>#REF!</f>
        <v>#REF!</v>
      </c>
      <c r="B5" s="59">
        <v>10015</v>
      </c>
      <c r="C5" s="78" t="e">
        <f>VLOOKUP(tb_flow[[#This Row],[Hwycov_id]],#REF!,2,FALSE)</f>
        <v>#REF!</v>
      </c>
    </row>
    <row r="6" spans="1:3">
      <c r="A6" s="59" t="e">
        <f>#REF!</f>
        <v>#REF!</v>
      </c>
      <c r="B6" s="59">
        <v>10016</v>
      </c>
      <c r="C6" s="78" t="e">
        <f>VLOOKUP(tb_flow[[#This Row],[Hwycov_id]],#REF!,2,FALSE)</f>
        <v>#REF!</v>
      </c>
    </row>
    <row r="7" spans="1:3">
      <c r="A7" s="59" t="e">
        <f>#REF!</f>
        <v>#REF!</v>
      </c>
      <c r="B7" s="59">
        <v>1002</v>
      </c>
      <c r="C7" s="78" t="e">
        <f>VLOOKUP(tb_flow[[#This Row],[Hwycov_id]],#REF!,2,FALSE)</f>
        <v>#REF!</v>
      </c>
    </row>
    <row r="8" spans="1:3">
      <c r="A8" s="59" t="e">
        <f>#REF!</f>
        <v>#REF!</v>
      </c>
      <c r="B8" s="59">
        <v>10026</v>
      </c>
      <c r="C8" s="78" t="e">
        <f>VLOOKUP(tb_flow[[#This Row],[Hwycov_id]],#REF!,2,FALSE)</f>
        <v>#REF!</v>
      </c>
    </row>
    <row r="9" spans="1:3">
      <c r="A9" s="59" t="e">
        <f>#REF!</f>
        <v>#REF!</v>
      </c>
      <c r="B9" s="59">
        <v>1003</v>
      </c>
      <c r="C9" s="78" t="e">
        <f>VLOOKUP(tb_flow[[#This Row],[Hwycov_id]],#REF!,2,FALSE)</f>
        <v>#REF!</v>
      </c>
    </row>
    <row r="10" spans="1:3">
      <c r="A10" s="59" t="e">
        <f>#REF!</f>
        <v>#REF!</v>
      </c>
      <c r="B10" s="59">
        <v>10034</v>
      </c>
      <c r="C10" s="78" t="e">
        <f>VLOOKUP(tb_flow[[#This Row],[Hwycov_id]],#REF!,2,FALSE)</f>
        <v>#REF!</v>
      </c>
    </row>
    <row r="11" spans="1:3">
      <c r="A11" s="59" t="e">
        <f>#REF!</f>
        <v>#REF!</v>
      </c>
      <c r="B11" s="59">
        <v>10040</v>
      </c>
      <c r="C11" s="78" t="e">
        <f>VLOOKUP(tb_flow[[#This Row],[Hwycov_id]],#REF!,2,FALSE)</f>
        <v>#REF!</v>
      </c>
    </row>
    <row r="12" spans="1:3">
      <c r="A12" s="59" t="e">
        <f>#REF!</f>
        <v>#REF!</v>
      </c>
      <c r="B12" s="59">
        <v>10075</v>
      </c>
      <c r="C12" s="78" t="e">
        <f>VLOOKUP(tb_flow[[#This Row],[Hwycov_id]],#REF!,2,FALSE)</f>
        <v>#REF!</v>
      </c>
    </row>
    <row r="13" spans="1:3">
      <c r="A13" s="59" t="e">
        <f>#REF!</f>
        <v>#REF!</v>
      </c>
      <c r="B13" s="59">
        <v>10085</v>
      </c>
      <c r="C13" s="78" t="e">
        <f>VLOOKUP(tb_flow[[#This Row],[Hwycov_id]],#REF!,2,FALSE)</f>
        <v>#REF!</v>
      </c>
    </row>
    <row r="14" spans="1:3">
      <c r="A14" s="59" t="e">
        <f>#REF!</f>
        <v>#REF!</v>
      </c>
      <c r="B14" s="59">
        <v>1009</v>
      </c>
      <c r="C14" s="78" t="e">
        <f>VLOOKUP(tb_flow[[#This Row],[Hwycov_id]],#REF!,2,FALSE)</f>
        <v>#REF!</v>
      </c>
    </row>
    <row r="15" spans="1:3">
      <c r="A15" s="59" t="e">
        <f>#REF!</f>
        <v>#REF!</v>
      </c>
      <c r="B15" s="59">
        <v>10103</v>
      </c>
      <c r="C15" s="78" t="e">
        <f>VLOOKUP(tb_flow[[#This Row],[Hwycov_id]],#REF!,2,FALSE)</f>
        <v>#REF!</v>
      </c>
    </row>
    <row r="16" spans="1:3">
      <c r="A16" s="59" t="e">
        <f>#REF!</f>
        <v>#REF!</v>
      </c>
      <c r="B16" s="59">
        <v>10120</v>
      </c>
      <c r="C16" s="78" t="e">
        <f>VLOOKUP(tb_flow[[#This Row],[Hwycov_id]],#REF!,2,FALSE)</f>
        <v>#REF!</v>
      </c>
    </row>
    <row r="17" spans="1:3">
      <c r="A17" s="59" t="e">
        <f>#REF!</f>
        <v>#REF!</v>
      </c>
      <c r="B17" s="59">
        <v>10127</v>
      </c>
      <c r="C17" s="78" t="e">
        <f>VLOOKUP(tb_flow[[#This Row],[Hwycov_id]],#REF!,2,FALSE)</f>
        <v>#REF!</v>
      </c>
    </row>
    <row r="18" spans="1:3">
      <c r="A18" s="59" t="e">
        <f>#REF!</f>
        <v>#REF!</v>
      </c>
      <c r="B18" s="59">
        <v>1013</v>
      </c>
      <c r="C18" s="78" t="e">
        <f>VLOOKUP(tb_flow[[#This Row],[Hwycov_id]],#REF!,2,FALSE)</f>
        <v>#REF!</v>
      </c>
    </row>
    <row r="19" spans="1:3">
      <c r="A19" s="59" t="e">
        <f>#REF!</f>
        <v>#REF!</v>
      </c>
      <c r="B19" s="59">
        <v>10130</v>
      </c>
      <c r="C19" s="78" t="e">
        <f>VLOOKUP(tb_flow[[#This Row],[Hwycov_id]],#REF!,2,FALSE)</f>
        <v>#REF!</v>
      </c>
    </row>
    <row r="20" spans="1:3">
      <c r="A20" s="59" t="e">
        <f>#REF!</f>
        <v>#REF!</v>
      </c>
      <c r="B20" s="59">
        <v>10134</v>
      </c>
      <c r="C20" s="78" t="e">
        <f>VLOOKUP(tb_flow[[#This Row],[Hwycov_id]],#REF!,2,FALSE)</f>
        <v>#REF!</v>
      </c>
    </row>
    <row r="21" spans="1:3">
      <c r="A21" s="59" t="e">
        <f>#REF!</f>
        <v>#REF!</v>
      </c>
      <c r="B21" s="59">
        <v>10146</v>
      </c>
      <c r="C21" s="78" t="e">
        <f>VLOOKUP(tb_flow[[#This Row],[Hwycov_id]],#REF!,2,FALSE)</f>
        <v>#REF!</v>
      </c>
    </row>
    <row r="22" spans="1:3">
      <c r="A22" s="59" t="e">
        <f>#REF!</f>
        <v>#REF!</v>
      </c>
      <c r="B22" s="59">
        <v>10173</v>
      </c>
      <c r="C22" s="78" t="e">
        <f>VLOOKUP(tb_flow[[#This Row],[Hwycov_id]],#REF!,2,FALSE)</f>
        <v>#REF!</v>
      </c>
    </row>
    <row r="23" spans="1:3">
      <c r="A23" s="59" t="e">
        <f>#REF!</f>
        <v>#REF!</v>
      </c>
      <c r="B23" s="59">
        <v>10174</v>
      </c>
      <c r="C23" s="78" t="e">
        <f>VLOOKUP(tb_flow[[#This Row],[Hwycov_id]],#REF!,2,FALSE)</f>
        <v>#REF!</v>
      </c>
    </row>
    <row r="24" spans="1:3">
      <c r="A24" s="59" t="e">
        <f>#REF!</f>
        <v>#REF!</v>
      </c>
      <c r="B24" s="59">
        <v>10183</v>
      </c>
      <c r="C24" s="78" t="e">
        <f>VLOOKUP(tb_flow[[#This Row],[Hwycov_id]],#REF!,2,FALSE)</f>
        <v>#REF!</v>
      </c>
    </row>
    <row r="25" spans="1:3">
      <c r="A25" s="59" t="e">
        <f>#REF!</f>
        <v>#REF!</v>
      </c>
      <c r="B25" s="59">
        <v>10184</v>
      </c>
      <c r="C25" s="78" t="e">
        <f>VLOOKUP(tb_flow[[#This Row],[Hwycov_id]],#REF!,2,FALSE)</f>
        <v>#REF!</v>
      </c>
    </row>
    <row r="26" spans="1:3">
      <c r="A26" s="59" t="e">
        <f>#REF!</f>
        <v>#REF!</v>
      </c>
      <c r="B26" s="59">
        <v>10187</v>
      </c>
      <c r="C26" s="78" t="e">
        <f>VLOOKUP(tb_flow[[#This Row],[Hwycov_id]],#REF!,2,FALSE)</f>
        <v>#REF!</v>
      </c>
    </row>
    <row r="27" spans="1:3">
      <c r="A27" s="59" t="e">
        <f>#REF!</f>
        <v>#REF!</v>
      </c>
      <c r="B27" s="59">
        <v>10209</v>
      </c>
      <c r="C27" s="78" t="e">
        <f>VLOOKUP(tb_flow[[#This Row],[Hwycov_id]],#REF!,2,FALSE)</f>
        <v>#REF!</v>
      </c>
    </row>
    <row r="28" spans="1:3">
      <c r="A28" s="59" t="e">
        <f>#REF!</f>
        <v>#REF!</v>
      </c>
      <c r="B28" s="59">
        <v>10211</v>
      </c>
      <c r="C28" s="78" t="e">
        <f>VLOOKUP(tb_flow[[#This Row],[Hwycov_id]],#REF!,2,FALSE)</f>
        <v>#REF!</v>
      </c>
    </row>
    <row r="29" spans="1:3">
      <c r="A29" s="59" t="e">
        <f>#REF!</f>
        <v>#REF!</v>
      </c>
      <c r="B29" s="59">
        <v>10255</v>
      </c>
      <c r="C29" s="78" t="e">
        <f>VLOOKUP(tb_flow[[#This Row],[Hwycov_id]],#REF!,2,FALSE)</f>
        <v>#REF!</v>
      </c>
    </row>
    <row r="30" spans="1:3">
      <c r="A30" s="59" t="e">
        <f>#REF!</f>
        <v>#REF!</v>
      </c>
      <c r="B30" s="59">
        <v>10257</v>
      </c>
      <c r="C30" s="78" t="e">
        <f>VLOOKUP(tb_flow[[#This Row],[Hwycov_id]],#REF!,2,FALSE)</f>
        <v>#REF!</v>
      </c>
    </row>
    <row r="31" spans="1:3">
      <c r="A31" s="59" t="e">
        <f>#REF!</f>
        <v>#REF!</v>
      </c>
      <c r="B31" s="59">
        <v>10258</v>
      </c>
      <c r="C31" s="78" t="e">
        <f>VLOOKUP(tb_flow[[#This Row],[Hwycov_id]],#REF!,2,FALSE)</f>
        <v>#REF!</v>
      </c>
    </row>
    <row r="32" spans="1:3">
      <c r="A32" s="59" t="e">
        <f>#REF!</f>
        <v>#REF!</v>
      </c>
      <c r="B32" s="59">
        <v>1027</v>
      </c>
      <c r="C32" s="78" t="e">
        <f>VLOOKUP(tb_flow[[#This Row],[Hwycov_id]],#REF!,2,FALSE)</f>
        <v>#REF!</v>
      </c>
    </row>
    <row r="33" spans="1:3">
      <c r="A33" s="59" t="e">
        <f>#REF!</f>
        <v>#REF!</v>
      </c>
      <c r="B33" s="59">
        <v>10275</v>
      </c>
      <c r="C33" s="78" t="e">
        <f>VLOOKUP(tb_flow[[#This Row],[Hwycov_id]],#REF!,2,FALSE)</f>
        <v>#REF!</v>
      </c>
    </row>
    <row r="34" spans="1:3">
      <c r="A34" s="59" t="e">
        <f>#REF!</f>
        <v>#REF!</v>
      </c>
      <c r="B34" s="59">
        <v>10281</v>
      </c>
      <c r="C34" s="78" t="e">
        <f>VLOOKUP(tb_flow[[#This Row],[Hwycov_id]],#REF!,2,FALSE)</f>
        <v>#REF!</v>
      </c>
    </row>
    <row r="35" spans="1:3">
      <c r="A35" s="59" t="e">
        <f>#REF!</f>
        <v>#REF!</v>
      </c>
      <c r="B35" s="59">
        <v>10301</v>
      </c>
      <c r="C35" s="78" t="e">
        <f>VLOOKUP(tb_flow[[#This Row],[Hwycov_id]],#REF!,2,FALSE)</f>
        <v>#REF!</v>
      </c>
    </row>
    <row r="36" spans="1:3">
      <c r="A36" s="59" t="e">
        <f>#REF!</f>
        <v>#REF!</v>
      </c>
      <c r="B36" s="59">
        <v>10306</v>
      </c>
      <c r="C36" s="78" t="e">
        <f>VLOOKUP(tb_flow[[#This Row],[Hwycov_id]],#REF!,2,FALSE)</f>
        <v>#REF!</v>
      </c>
    </row>
    <row r="37" spans="1:3">
      <c r="A37" s="59" t="e">
        <f>#REF!</f>
        <v>#REF!</v>
      </c>
      <c r="B37" s="59">
        <v>10307</v>
      </c>
      <c r="C37" s="78" t="e">
        <f>VLOOKUP(tb_flow[[#This Row],[Hwycov_id]],#REF!,2,FALSE)</f>
        <v>#REF!</v>
      </c>
    </row>
    <row r="38" spans="1:3">
      <c r="A38" s="59" t="e">
        <f>#REF!</f>
        <v>#REF!</v>
      </c>
      <c r="B38" s="59">
        <v>10322</v>
      </c>
      <c r="C38" s="78" t="e">
        <f>VLOOKUP(tb_flow[[#This Row],[Hwycov_id]],#REF!,2,FALSE)</f>
        <v>#REF!</v>
      </c>
    </row>
    <row r="39" spans="1:3">
      <c r="A39" s="59" t="e">
        <f>#REF!</f>
        <v>#REF!</v>
      </c>
      <c r="B39" s="59">
        <v>10326</v>
      </c>
      <c r="C39" s="78" t="e">
        <f>VLOOKUP(tb_flow[[#This Row],[Hwycov_id]],#REF!,2,FALSE)</f>
        <v>#REF!</v>
      </c>
    </row>
    <row r="40" spans="1:3">
      <c r="A40" s="59" t="e">
        <f>#REF!</f>
        <v>#REF!</v>
      </c>
      <c r="B40" s="59">
        <v>10364</v>
      </c>
      <c r="C40" s="78" t="e">
        <f>VLOOKUP(tb_flow[[#This Row],[Hwycov_id]],#REF!,2,FALSE)</f>
        <v>#REF!</v>
      </c>
    </row>
    <row r="41" spans="1:3">
      <c r="A41" s="59" t="e">
        <f>#REF!</f>
        <v>#REF!</v>
      </c>
      <c r="B41" s="59">
        <v>10372</v>
      </c>
      <c r="C41" s="78" t="e">
        <f>VLOOKUP(tb_flow[[#This Row],[Hwycov_id]],#REF!,2,FALSE)</f>
        <v>#REF!</v>
      </c>
    </row>
    <row r="42" spans="1:3">
      <c r="A42" s="59" t="e">
        <f>#REF!</f>
        <v>#REF!</v>
      </c>
      <c r="B42" s="59">
        <v>10384</v>
      </c>
      <c r="C42" s="78" t="e">
        <f>VLOOKUP(tb_flow[[#This Row],[Hwycov_id]],#REF!,2,FALSE)</f>
        <v>#REF!</v>
      </c>
    </row>
    <row r="43" spans="1:3">
      <c r="A43" s="59" t="e">
        <f>#REF!</f>
        <v>#REF!</v>
      </c>
      <c r="B43" s="59">
        <v>10388</v>
      </c>
      <c r="C43" s="78" t="e">
        <f>VLOOKUP(tb_flow[[#This Row],[Hwycov_id]],#REF!,2,FALSE)</f>
        <v>#REF!</v>
      </c>
    </row>
    <row r="44" spans="1:3">
      <c r="A44" s="59" t="e">
        <f>#REF!</f>
        <v>#REF!</v>
      </c>
      <c r="B44" s="59">
        <v>10402</v>
      </c>
      <c r="C44" s="78" t="e">
        <f>VLOOKUP(tb_flow[[#This Row],[Hwycov_id]],#REF!,2,FALSE)</f>
        <v>#REF!</v>
      </c>
    </row>
    <row r="45" spans="1:3">
      <c r="A45" s="59" t="e">
        <f>#REF!</f>
        <v>#REF!</v>
      </c>
      <c r="B45" s="59">
        <v>10403</v>
      </c>
      <c r="C45" s="78" t="e">
        <f>VLOOKUP(tb_flow[[#This Row],[Hwycov_id]],#REF!,2,FALSE)</f>
        <v>#REF!</v>
      </c>
    </row>
    <row r="46" spans="1:3">
      <c r="A46" s="59" t="e">
        <f>#REF!</f>
        <v>#REF!</v>
      </c>
      <c r="B46" s="59">
        <v>10406</v>
      </c>
      <c r="C46" s="78" t="e">
        <f>VLOOKUP(tb_flow[[#This Row],[Hwycov_id]],#REF!,2,FALSE)</f>
        <v>#REF!</v>
      </c>
    </row>
    <row r="47" spans="1:3">
      <c r="A47" s="59" t="e">
        <f>#REF!</f>
        <v>#REF!</v>
      </c>
      <c r="B47" s="59">
        <v>10415</v>
      </c>
      <c r="C47" s="78" t="e">
        <f>VLOOKUP(tb_flow[[#This Row],[Hwycov_id]],#REF!,2,FALSE)</f>
        <v>#REF!</v>
      </c>
    </row>
    <row r="48" spans="1:3">
      <c r="A48" s="59" t="e">
        <f>#REF!</f>
        <v>#REF!</v>
      </c>
      <c r="B48" s="59">
        <v>10429</v>
      </c>
      <c r="C48" s="78" t="e">
        <f>VLOOKUP(tb_flow[[#This Row],[Hwycov_id]],#REF!,2,FALSE)</f>
        <v>#REF!</v>
      </c>
    </row>
    <row r="49" spans="1:3">
      <c r="A49" s="59" t="e">
        <f>#REF!</f>
        <v>#REF!</v>
      </c>
      <c r="B49" s="59">
        <v>10481</v>
      </c>
      <c r="C49" s="78" t="e">
        <f>VLOOKUP(tb_flow[[#This Row],[Hwycov_id]],#REF!,2,FALSE)</f>
        <v>#REF!</v>
      </c>
    </row>
    <row r="50" spans="1:3">
      <c r="A50" s="59" t="e">
        <f>#REF!</f>
        <v>#REF!</v>
      </c>
      <c r="B50" s="59">
        <v>10482</v>
      </c>
      <c r="C50" s="78" t="e">
        <f>VLOOKUP(tb_flow[[#This Row],[Hwycov_id]],#REF!,2,FALSE)</f>
        <v>#REF!</v>
      </c>
    </row>
    <row r="51" spans="1:3">
      <c r="A51" s="59" t="e">
        <f>#REF!</f>
        <v>#REF!</v>
      </c>
      <c r="B51" s="59">
        <v>10545</v>
      </c>
      <c r="C51" s="78" t="e">
        <f>VLOOKUP(tb_flow[[#This Row],[Hwycov_id]],#REF!,2,FALSE)</f>
        <v>#REF!</v>
      </c>
    </row>
    <row r="52" spans="1:3">
      <c r="A52" s="59" t="e">
        <f>#REF!</f>
        <v>#REF!</v>
      </c>
      <c r="B52" s="59">
        <v>10558</v>
      </c>
      <c r="C52" s="78" t="e">
        <f>VLOOKUP(tb_flow[[#This Row],[Hwycov_id]],#REF!,2,FALSE)</f>
        <v>#REF!</v>
      </c>
    </row>
    <row r="53" spans="1:3">
      <c r="A53" s="59" t="e">
        <f>#REF!</f>
        <v>#REF!</v>
      </c>
      <c r="B53" s="59">
        <v>10563</v>
      </c>
      <c r="C53" s="78" t="e">
        <f>VLOOKUP(tb_flow[[#This Row],[Hwycov_id]],#REF!,2,FALSE)</f>
        <v>#REF!</v>
      </c>
    </row>
    <row r="54" spans="1:3">
      <c r="A54" s="59" t="e">
        <f>#REF!</f>
        <v>#REF!</v>
      </c>
      <c r="B54" s="59">
        <v>10608</v>
      </c>
      <c r="C54" s="78" t="e">
        <f>VLOOKUP(tb_flow[[#This Row],[Hwycov_id]],#REF!,2,FALSE)</f>
        <v>#REF!</v>
      </c>
    </row>
    <row r="55" spans="1:3">
      <c r="A55" s="59" t="e">
        <f>#REF!</f>
        <v>#REF!</v>
      </c>
      <c r="B55" s="59">
        <v>1061</v>
      </c>
      <c r="C55" s="78" t="e">
        <f>VLOOKUP(tb_flow[[#This Row],[Hwycov_id]],#REF!,2,FALSE)</f>
        <v>#REF!</v>
      </c>
    </row>
    <row r="56" spans="1:3">
      <c r="A56" s="59" t="e">
        <f>#REF!</f>
        <v>#REF!</v>
      </c>
      <c r="B56" s="59">
        <v>10621</v>
      </c>
      <c r="C56" s="78" t="e">
        <f>VLOOKUP(tb_flow[[#This Row],[Hwycov_id]],#REF!,2,FALSE)</f>
        <v>#REF!</v>
      </c>
    </row>
    <row r="57" spans="1:3">
      <c r="A57" s="59" t="e">
        <f>#REF!</f>
        <v>#REF!</v>
      </c>
      <c r="B57" s="59">
        <v>10646</v>
      </c>
      <c r="C57" s="78" t="e">
        <f>VLOOKUP(tb_flow[[#This Row],[Hwycov_id]],#REF!,2,FALSE)</f>
        <v>#REF!</v>
      </c>
    </row>
    <row r="58" spans="1:3">
      <c r="A58" s="59" t="e">
        <f>#REF!</f>
        <v>#REF!</v>
      </c>
      <c r="B58" s="59">
        <v>10647</v>
      </c>
      <c r="C58" s="78" t="e">
        <f>VLOOKUP(tb_flow[[#This Row],[Hwycov_id]],#REF!,2,FALSE)</f>
        <v>#REF!</v>
      </c>
    </row>
    <row r="59" spans="1:3">
      <c r="A59" s="59" t="e">
        <f>#REF!</f>
        <v>#REF!</v>
      </c>
      <c r="B59" s="59">
        <v>10650</v>
      </c>
      <c r="C59" s="78" t="e">
        <f>VLOOKUP(tb_flow[[#This Row],[Hwycov_id]],#REF!,2,FALSE)</f>
        <v>#REF!</v>
      </c>
    </row>
    <row r="60" spans="1:3">
      <c r="A60" s="59" t="e">
        <f>#REF!</f>
        <v>#REF!</v>
      </c>
      <c r="B60" s="59">
        <v>10668</v>
      </c>
      <c r="C60" s="78" t="e">
        <f>VLOOKUP(tb_flow[[#This Row],[Hwycov_id]],#REF!,2,FALSE)</f>
        <v>#REF!</v>
      </c>
    </row>
    <row r="61" spans="1:3">
      <c r="A61" s="59" t="e">
        <f>#REF!</f>
        <v>#REF!</v>
      </c>
      <c r="B61" s="59">
        <v>10671</v>
      </c>
      <c r="C61" s="78" t="e">
        <f>VLOOKUP(tb_flow[[#This Row],[Hwycov_id]],#REF!,2,FALSE)</f>
        <v>#REF!</v>
      </c>
    </row>
    <row r="62" spans="1:3">
      <c r="A62" s="59" t="e">
        <f>#REF!</f>
        <v>#REF!</v>
      </c>
      <c r="B62" s="59">
        <v>10674</v>
      </c>
      <c r="C62" s="78" t="e">
        <f>VLOOKUP(tb_flow[[#This Row],[Hwycov_id]],#REF!,2,FALSE)</f>
        <v>#REF!</v>
      </c>
    </row>
    <row r="63" spans="1:3">
      <c r="A63" s="59" t="e">
        <f>#REF!</f>
        <v>#REF!</v>
      </c>
      <c r="B63" s="59">
        <v>1069</v>
      </c>
      <c r="C63" s="78" t="e">
        <f>VLOOKUP(tb_flow[[#This Row],[Hwycov_id]],#REF!,2,FALSE)</f>
        <v>#REF!</v>
      </c>
    </row>
    <row r="64" spans="1:3">
      <c r="A64" s="59" t="e">
        <f>#REF!</f>
        <v>#REF!</v>
      </c>
      <c r="B64" s="59">
        <v>10705</v>
      </c>
      <c r="C64" s="78" t="e">
        <f>VLOOKUP(tb_flow[[#This Row],[Hwycov_id]],#REF!,2,FALSE)</f>
        <v>#REF!</v>
      </c>
    </row>
    <row r="65" spans="1:3">
      <c r="A65" s="59" t="e">
        <f>#REF!</f>
        <v>#REF!</v>
      </c>
      <c r="B65" s="59">
        <v>10718</v>
      </c>
      <c r="C65" s="78" t="e">
        <f>VLOOKUP(tb_flow[[#This Row],[Hwycov_id]],#REF!,2,FALSE)</f>
        <v>#REF!</v>
      </c>
    </row>
    <row r="66" spans="1:3">
      <c r="A66" s="59" t="e">
        <f>#REF!</f>
        <v>#REF!</v>
      </c>
      <c r="B66" s="59">
        <v>10728</v>
      </c>
      <c r="C66" s="78" t="e">
        <f>VLOOKUP(tb_flow[[#This Row],[Hwycov_id]],#REF!,2,FALSE)</f>
        <v>#REF!</v>
      </c>
    </row>
    <row r="67" spans="1:3">
      <c r="A67" s="59" t="e">
        <f>#REF!</f>
        <v>#REF!</v>
      </c>
      <c r="B67" s="59">
        <v>10757</v>
      </c>
      <c r="C67" s="78" t="e">
        <f>VLOOKUP(tb_flow[[#This Row],[Hwycov_id]],#REF!,2,FALSE)</f>
        <v>#REF!</v>
      </c>
    </row>
    <row r="68" spans="1:3">
      <c r="A68" s="59" t="e">
        <f>#REF!</f>
        <v>#REF!</v>
      </c>
      <c r="B68" s="59">
        <v>10843</v>
      </c>
      <c r="C68" s="78" t="e">
        <f>VLOOKUP(tb_flow[[#This Row],[Hwycov_id]],#REF!,2,FALSE)</f>
        <v>#REF!</v>
      </c>
    </row>
    <row r="69" spans="1:3">
      <c r="A69" s="59" t="e">
        <f>#REF!</f>
        <v>#REF!</v>
      </c>
      <c r="B69" s="59">
        <v>10849</v>
      </c>
      <c r="C69" s="78" t="e">
        <f>VLOOKUP(tb_flow[[#This Row],[Hwycov_id]],#REF!,2,FALSE)</f>
        <v>#REF!</v>
      </c>
    </row>
    <row r="70" spans="1:3">
      <c r="A70" s="59" t="e">
        <f>#REF!</f>
        <v>#REF!</v>
      </c>
      <c r="B70" s="59">
        <v>1085</v>
      </c>
      <c r="C70" s="78" t="e">
        <f>VLOOKUP(tb_flow[[#This Row],[Hwycov_id]],#REF!,2,FALSE)</f>
        <v>#REF!</v>
      </c>
    </row>
    <row r="71" spans="1:3">
      <c r="A71" s="59" t="e">
        <f>#REF!</f>
        <v>#REF!</v>
      </c>
      <c r="B71" s="59">
        <v>10853</v>
      </c>
      <c r="C71" s="78" t="e">
        <f>VLOOKUP(tb_flow[[#This Row],[Hwycov_id]],#REF!,2,FALSE)</f>
        <v>#REF!</v>
      </c>
    </row>
    <row r="72" spans="1:3">
      <c r="A72" s="59" t="e">
        <f>#REF!</f>
        <v>#REF!</v>
      </c>
      <c r="B72" s="59">
        <v>10859</v>
      </c>
      <c r="C72" s="78" t="e">
        <f>VLOOKUP(tb_flow[[#This Row],[Hwycov_id]],#REF!,2,FALSE)</f>
        <v>#REF!</v>
      </c>
    </row>
    <row r="73" spans="1:3">
      <c r="A73" s="59" t="e">
        <f>#REF!</f>
        <v>#REF!</v>
      </c>
      <c r="B73" s="59">
        <v>10860</v>
      </c>
      <c r="C73" s="78" t="e">
        <f>VLOOKUP(tb_flow[[#This Row],[Hwycov_id]],#REF!,2,FALSE)</f>
        <v>#REF!</v>
      </c>
    </row>
    <row r="74" spans="1:3">
      <c r="A74" s="59" t="e">
        <f>#REF!</f>
        <v>#REF!</v>
      </c>
      <c r="B74" s="59">
        <v>10861</v>
      </c>
      <c r="C74" s="78" t="e">
        <f>VLOOKUP(tb_flow[[#This Row],[Hwycov_id]],#REF!,2,FALSE)</f>
        <v>#REF!</v>
      </c>
    </row>
    <row r="75" spans="1:3">
      <c r="A75" s="59" t="e">
        <f>#REF!</f>
        <v>#REF!</v>
      </c>
      <c r="B75" s="59">
        <v>10865</v>
      </c>
      <c r="C75" s="78" t="e">
        <f>VLOOKUP(tb_flow[[#This Row],[Hwycov_id]],#REF!,2,FALSE)</f>
        <v>#REF!</v>
      </c>
    </row>
    <row r="76" spans="1:3">
      <c r="A76" s="59" t="e">
        <f>#REF!</f>
        <v>#REF!</v>
      </c>
      <c r="B76" s="59">
        <v>10871</v>
      </c>
      <c r="C76" s="78" t="e">
        <f>VLOOKUP(tb_flow[[#This Row],[Hwycov_id]],#REF!,2,FALSE)</f>
        <v>#REF!</v>
      </c>
    </row>
    <row r="77" spans="1:3">
      <c r="A77" s="59" t="e">
        <f>#REF!</f>
        <v>#REF!</v>
      </c>
      <c r="B77" s="59">
        <v>10874</v>
      </c>
      <c r="C77" s="78" t="e">
        <f>VLOOKUP(tb_flow[[#This Row],[Hwycov_id]],#REF!,2,FALSE)</f>
        <v>#REF!</v>
      </c>
    </row>
    <row r="78" spans="1:3">
      <c r="A78" s="59" t="e">
        <f>#REF!</f>
        <v>#REF!</v>
      </c>
      <c r="B78" s="59">
        <v>10875</v>
      </c>
      <c r="C78" s="78" t="e">
        <f>VLOOKUP(tb_flow[[#This Row],[Hwycov_id]],#REF!,2,FALSE)</f>
        <v>#REF!</v>
      </c>
    </row>
    <row r="79" spans="1:3">
      <c r="A79" s="59" t="e">
        <f>#REF!</f>
        <v>#REF!</v>
      </c>
      <c r="B79" s="59">
        <v>10877</v>
      </c>
      <c r="C79" s="78" t="e">
        <f>VLOOKUP(tb_flow[[#This Row],[Hwycov_id]],#REF!,2,FALSE)</f>
        <v>#REF!</v>
      </c>
    </row>
    <row r="80" spans="1:3">
      <c r="A80" s="59" t="e">
        <f>#REF!</f>
        <v>#REF!</v>
      </c>
      <c r="B80" s="59">
        <v>10878</v>
      </c>
      <c r="C80" s="78" t="e">
        <f>VLOOKUP(tb_flow[[#This Row],[Hwycov_id]],#REF!,2,FALSE)</f>
        <v>#REF!</v>
      </c>
    </row>
    <row r="81" spans="1:3">
      <c r="A81" s="59" t="e">
        <f>#REF!</f>
        <v>#REF!</v>
      </c>
      <c r="B81" s="59">
        <v>1088</v>
      </c>
      <c r="C81" s="78" t="e">
        <f>VLOOKUP(tb_flow[[#This Row],[Hwycov_id]],#REF!,2,FALSE)</f>
        <v>#REF!</v>
      </c>
    </row>
    <row r="82" spans="1:3">
      <c r="A82" s="59" t="e">
        <f>#REF!</f>
        <v>#REF!</v>
      </c>
      <c r="B82" s="59">
        <v>10880</v>
      </c>
      <c r="C82" s="78" t="e">
        <f>VLOOKUP(tb_flow[[#This Row],[Hwycov_id]],#REF!,2,FALSE)</f>
        <v>#REF!</v>
      </c>
    </row>
    <row r="83" spans="1:3">
      <c r="A83" s="59" t="e">
        <f>#REF!</f>
        <v>#REF!</v>
      </c>
      <c r="B83" s="59">
        <v>10881</v>
      </c>
      <c r="C83" s="78" t="e">
        <f>VLOOKUP(tb_flow[[#This Row],[Hwycov_id]],#REF!,2,FALSE)</f>
        <v>#REF!</v>
      </c>
    </row>
    <row r="84" spans="1:3">
      <c r="A84" s="59" t="e">
        <f>#REF!</f>
        <v>#REF!</v>
      </c>
      <c r="B84" s="59">
        <v>10882</v>
      </c>
      <c r="C84" s="78" t="e">
        <f>VLOOKUP(tb_flow[[#This Row],[Hwycov_id]],#REF!,2,FALSE)</f>
        <v>#REF!</v>
      </c>
    </row>
    <row r="85" spans="1:3">
      <c r="A85" s="59" t="e">
        <f>#REF!</f>
        <v>#REF!</v>
      </c>
      <c r="B85" s="59">
        <v>10883</v>
      </c>
      <c r="C85" s="78" t="e">
        <f>VLOOKUP(tb_flow[[#This Row],[Hwycov_id]],#REF!,2,FALSE)</f>
        <v>#REF!</v>
      </c>
    </row>
    <row r="86" spans="1:3">
      <c r="A86" s="59" t="e">
        <f>#REF!</f>
        <v>#REF!</v>
      </c>
      <c r="B86" s="59">
        <v>10885</v>
      </c>
      <c r="C86" s="78" t="e">
        <f>VLOOKUP(tb_flow[[#This Row],[Hwycov_id]],#REF!,2,FALSE)</f>
        <v>#REF!</v>
      </c>
    </row>
    <row r="87" spans="1:3">
      <c r="A87" s="59" t="e">
        <f>#REF!</f>
        <v>#REF!</v>
      </c>
      <c r="B87" s="59">
        <v>10886</v>
      </c>
      <c r="C87" s="78" t="e">
        <f>VLOOKUP(tb_flow[[#This Row],[Hwycov_id]],#REF!,2,FALSE)</f>
        <v>#REF!</v>
      </c>
    </row>
    <row r="88" spans="1:3">
      <c r="A88" s="59" t="e">
        <f>#REF!</f>
        <v>#REF!</v>
      </c>
      <c r="B88" s="59">
        <v>10890</v>
      </c>
      <c r="C88" s="78" t="e">
        <f>VLOOKUP(tb_flow[[#This Row],[Hwycov_id]],#REF!,2,FALSE)</f>
        <v>#REF!</v>
      </c>
    </row>
    <row r="89" spans="1:3">
      <c r="A89" s="59" t="e">
        <f>#REF!</f>
        <v>#REF!</v>
      </c>
      <c r="B89" s="59">
        <v>10893</v>
      </c>
      <c r="C89" s="78" t="e">
        <f>VLOOKUP(tb_flow[[#This Row],[Hwycov_id]],#REF!,2,FALSE)</f>
        <v>#REF!</v>
      </c>
    </row>
    <row r="90" spans="1:3">
      <c r="A90" s="59" t="e">
        <f>#REF!</f>
        <v>#REF!</v>
      </c>
      <c r="B90" s="59">
        <v>10894</v>
      </c>
      <c r="C90" s="78" t="e">
        <f>VLOOKUP(tb_flow[[#This Row],[Hwycov_id]],#REF!,2,FALSE)</f>
        <v>#REF!</v>
      </c>
    </row>
    <row r="91" spans="1:3">
      <c r="A91" s="59" t="e">
        <f>#REF!</f>
        <v>#REF!</v>
      </c>
      <c r="B91" s="59">
        <v>10896</v>
      </c>
      <c r="C91" s="78" t="e">
        <f>VLOOKUP(tb_flow[[#This Row],[Hwycov_id]],#REF!,2,FALSE)</f>
        <v>#REF!</v>
      </c>
    </row>
    <row r="92" spans="1:3">
      <c r="A92" s="59" t="e">
        <f>#REF!</f>
        <v>#REF!</v>
      </c>
      <c r="B92" s="59">
        <v>10901</v>
      </c>
      <c r="C92" s="78" t="e">
        <f>VLOOKUP(tb_flow[[#This Row],[Hwycov_id]],#REF!,2,FALSE)</f>
        <v>#REF!</v>
      </c>
    </row>
    <row r="93" spans="1:3">
      <c r="A93" s="59" t="e">
        <f>#REF!</f>
        <v>#REF!</v>
      </c>
      <c r="B93" s="59">
        <v>10903</v>
      </c>
      <c r="C93" s="78" t="e">
        <f>VLOOKUP(tb_flow[[#This Row],[Hwycov_id]],#REF!,2,FALSE)</f>
        <v>#REF!</v>
      </c>
    </row>
    <row r="94" spans="1:3">
      <c r="A94" s="59" t="e">
        <f>#REF!</f>
        <v>#REF!</v>
      </c>
      <c r="B94" s="59">
        <v>10905</v>
      </c>
      <c r="C94" s="78" t="e">
        <f>VLOOKUP(tb_flow[[#This Row],[Hwycov_id]],#REF!,2,FALSE)</f>
        <v>#REF!</v>
      </c>
    </row>
    <row r="95" spans="1:3">
      <c r="A95" s="59" t="e">
        <f>#REF!</f>
        <v>#REF!</v>
      </c>
      <c r="B95" s="59">
        <v>10906</v>
      </c>
      <c r="C95" s="78" t="e">
        <f>VLOOKUP(tb_flow[[#This Row],[Hwycov_id]],#REF!,2,FALSE)</f>
        <v>#REF!</v>
      </c>
    </row>
    <row r="96" spans="1:3">
      <c r="A96" s="59" t="e">
        <f>#REF!</f>
        <v>#REF!</v>
      </c>
      <c r="B96" s="59">
        <v>10915</v>
      </c>
      <c r="C96" s="78" t="e">
        <f>VLOOKUP(tb_flow[[#This Row],[Hwycov_id]],#REF!,2,FALSE)</f>
        <v>#REF!</v>
      </c>
    </row>
    <row r="97" spans="1:3">
      <c r="A97" s="59" t="e">
        <f>#REF!</f>
        <v>#REF!</v>
      </c>
      <c r="B97" s="59">
        <v>10928</v>
      </c>
      <c r="C97" s="78" t="e">
        <f>VLOOKUP(tb_flow[[#This Row],[Hwycov_id]],#REF!,2,FALSE)</f>
        <v>#REF!</v>
      </c>
    </row>
    <row r="98" spans="1:3">
      <c r="A98" s="59" t="e">
        <f>#REF!</f>
        <v>#REF!</v>
      </c>
      <c r="B98" s="59">
        <v>10929</v>
      </c>
      <c r="C98" s="78" t="e">
        <f>VLOOKUP(tb_flow[[#This Row],[Hwycov_id]],#REF!,2,FALSE)</f>
        <v>#REF!</v>
      </c>
    </row>
    <row r="99" spans="1:3">
      <c r="A99" s="59" t="e">
        <f>#REF!</f>
        <v>#REF!</v>
      </c>
      <c r="B99" s="59">
        <v>10931</v>
      </c>
      <c r="C99" s="78" t="e">
        <f>VLOOKUP(tb_flow[[#This Row],[Hwycov_id]],#REF!,2,FALSE)</f>
        <v>#REF!</v>
      </c>
    </row>
    <row r="100" spans="1:3">
      <c r="A100" s="59" t="e">
        <f>#REF!</f>
        <v>#REF!</v>
      </c>
      <c r="B100" s="59">
        <v>10933</v>
      </c>
      <c r="C100" s="78" t="e">
        <f>VLOOKUP(tb_flow[[#This Row],[Hwycov_id]],#REF!,2,FALSE)</f>
        <v>#REF!</v>
      </c>
    </row>
    <row r="101" spans="1:3">
      <c r="A101" s="59" t="e">
        <f>#REF!</f>
        <v>#REF!</v>
      </c>
      <c r="B101" s="59">
        <v>10934</v>
      </c>
      <c r="C101" s="78" t="e">
        <f>VLOOKUP(tb_flow[[#This Row],[Hwycov_id]],#REF!,2,FALSE)</f>
        <v>#REF!</v>
      </c>
    </row>
    <row r="102" spans="1:3">
      <c r="A102" s="59" t="e">
        <f>#REF!</f>
        <v>#REF!</v>
      </c>
      <c r="B102" s="59">
        <v>10935</v>
      </c>
      <c r="C102" s="78" t="e">
        <f>VLOOKUP(tb_flow[[#This Row],[Hwycov_id]],#REF!,2,FALSE)</f>
        <v>#REF!</v>
      </c>
    </row>
    <row r="103" spans="1:3">
      <c r="A103" s="59" t="e">
        <f>#REF!</f>
        <v>#REF!</v>
      </c>
      <c r="B103" s="59">
        <v>10936</v>
      </c>
      <c r="C103" s="78" t="e">
        <f>VLOOKUP(tb_flow[[#This Row],[Hwycov_id]],#REF!,2,FALSE)</f>
        <v>#REF!</v>
      </c>
    </row>
    <row r="104" spans="1:3">
      <c r="A104" s="59" t="e">
        <f>#REF!</f>
        <v>#REF!</v>
      </c>
      <c r="B104" s="59">
        <v>10950</v>
      </c>
      <c r="C104" s="78" t="e">
        <f>VLOOKUP(tb_flow[[#This Row],[Hwycov_id]],#REF!,2,FALSE)</f>
        <v>#REF!</v>
      </c>
    </row>
    <row r="105" spans="1:3">
      <c r="A105" s="59" t="e">
        <f>#REF!</f>
        <v>#REF!</v>
      </c>
      <c r="B105" s="59">
        <v>10951</v>
      </c>
      <c r="C105" s="78" t="e">
        <f>VLOOKUP(tb_flow[[#This Row],[Hwycov_id]],#REF!,2,FALSE)</f>
        <v>#REF!</v>
      </c>
    </row>
    <row r="106" spans="1:3">
      <c r="A106" s="59" t="e">
        <f>#REF!</f>
        <v>#REF!</v>
      </c>
      <c r="B106" s="59">
        <v>10954</v>
      </c>
      <c r="C106" s="78" t="e">
        <f>VLOOKUP(tb_flow[[#This Row],[Hwycov_id]],#REF!,2,FALSE)</f>
        <v>#REF!</v>
      </c>
    </row>
    <row r="107" spans="1:3">
      <c r="A107" s="59" t="e">
        <f>#REF!</f>
        <v>#REF!</v>
      </c>
      <c r="B107" s="59">
        <v>10956</v>
      </c>
      <c r="C107" s="78" t="e">
        <f>VLOOKUP(tb_flow[[#This Row],[Hwycov_id]],#REF!,2,FALSE)</f>
        <v>#REF!</v>
      </c>
    </row>
    <row r="108" spans="1:3">
      <c r="A108" s="59" t="e">
        <f>#REF!</f>
        <v>#REF!</v>
      </c>
      <c r="B108" s="59">
        <v>10965</v>
      </c>
      <c r="C108" s="78" t="e">
        <f>VLOOKUP(tb_flow[[#This Row],[Hwycov_id]],#REF!,2,FALSE)</f>
        <v>#REF!</v>
      </c>
    </row>
    <row r="109" spans="1:3">
      <c r="A109" s="59" t="e">
        <f>#REF!</f>
        <v>#REF!</v>
      </c>
      <c r="B109" s="59">
        <v>10966</v>
      </c>
      <c r="C109" s="78" t="e">
        <f>VLOOKUP(tb_flow[[#This Row],[Hwycov_id]],#REF!,2,FALSE)</f>
        <v>#REF!</v>
      </c>
    </row>
    <row r="110" spans="1:3">
      <c r="A110" s="59" t="e">
        <f>#REF!</f>
        <v>#REF!</v>
      </c>
      <c r="B110" s="59">
        <v>10968</v>
      </c>
      <c r="C110" s="78" t="e">
        <f>VLOOKUP(tb_flow[[#This Row],[Hwycov_id]],#REF!,2,FALSE)</f>
        <v>#REF!</v>
      </c>
    </row>
    <row r="111" spans="1:3">
      <c r="A111" s="59" t="e">
        <f>#REF!</f>
        <v>#REF!</v>
      </c>
      <c r="B111" s="59">
        <v>10969</v>
      </c>
      <c r="C111" s="78" t="e">
        <f>VLOOKUP(tb_flow[[#This Row],[Hwycov_id]],#REF!,2,FALSE)</f>
        <v>#REF!</v>
      </c>
    </row>
    <row r="112" spans="1:3">
      <c r="A112" s="59" t="e">
        <f>#REF!</f>
        <v>#REF!</v>
      </c>
      <c r="B112" s="59">
        <v>10975</v>
      </c>
      <c r="C112" s="78" t="e">
        <f>VLOOKUP(tb_flow[[#This Row],[Hwycov_id]],#REF!,2,FALSE)</f>
        <v>#REF!</v>
      </c>
    </row>
    <row r="113" spans="1:3">
      <c r="A113" s="59" t="e">
        <f>#REF!</f>
        <v>#REF!</v>
      </c>
      <c r="B113" s="59">
        <v>1098</v>
      </c>
      <c r="C113" s="78" t="e">
        <f>VLOOKUP(tb_flow[[#This Row],[Hwycov_id]],#REF!,2,FALSE)</f>
        <v>#REF!</v>
      </c>
    </row>
    <row r="114" spans="1:3">
      <c r="A114" s="59" t="e">
        <f>#REF!</f>
        <v>#REF!</v>
      </c>
      <c r="B114" s="59">
        <v>10980</v>
      </c>
      <c r="C114" s="78" t="e">
        <f>VLOOKUP(tb_flow[[#This Row],[Hwycov_id]],#REF!,2,FALSE)</f>
        <v>#REF!</v>
      </c>
    </row>
    <row r="115" spans="1:3">
      <c r="A115" s="59" t="e">
        <f>#REF!</f>
        <v>#REF!</v>
      </c>
      <c r="B115" s="59">
        <v>10981</v>
      </c>
      <c r="C115" s="78" t="e">
        <f>VLOOKUP(tb_flow[[#This Row],[Hwycov_id]],#REF!,2,FALSE)</f>
        <v>#REF!</v>
      </c>
    </row>
    <row r="116" spans="1:3">
      <c r="A116" s="59" t="e">
        <f>#REF!</f>
        <v>#REF!</v>
      </c>
      <c r="B116" s="59">
        <v>10985</v>
      </c>
      <c r="C116" s="78" t="e">
        <f>VLOOKUP(tb_flow[[#This Row],[Hwycov_id]],#REF!,2,FALSE)</f>
        <v>#REF!</v>
      </c>
    </row>
    <row r="117" spans="1:3">
      <c r="A117" s="59" t="e">
        <f>#REF!</f>
        <v>#REF!</v>
      </c>
      <c r="B117" s="59">
        <v>10986</v>
      </c>
      <c r="C117" s="78" t="e">
        <f>VLOOKUP(tb_flow[[#This Row],[Hwycov_id]],#REF!,2,FALSE)</f>
        <v>#REF!</v>
      </c>
    </row>
    <row r="118" spans="1:3">
      <c r="A118" s="59" t="e">
        <f>#REF!</f>
        <v>#REF!</v>
      </c>
      <c r="B118" s="59">
        <v>10990</v>
      </c>
      <c r="C118" s="78" t="e">
        <f>VLOOKUP(tb_flow[[#This Row],[Hwycov_id]],#REF!,2,FALSE)</f>
        <v>#REF!</v>
      </c>
    </row>
    <row r="119" spans="1:3">
      <c r="A119" s="59" t="e">
        <f>#REF!</f>
        <v>#REF!</v>
      </c>
      <c r="B119" s="59">
        <v>10991</v>
      </c>
      <c r="C119" s="78" t="e">
        <f>VLOOKUP(tb_flow[[#This Row],[Hwycov_id]],#REF!,2,FALSE)</f>
        <v>#REF!</v>
      </c>
    </row>
    <row r="120" spans="1:3">
      <c r="A120" s="59" t="e">
        <f>#REF!</f>
        <v>#REF!</v>
      </c>
      <c r="B120" s="59">
        <v>10994</v>
      </c>
      <c r="C120" s="78" t="e">
        <f>VLOOKUP(tb_flow[[#This Row],[Hwycov_id]],#REF!,2,FALSE)</f>
        <v>#REF!</v>
      </c>
    </row>
    <row r="121" spans="1:3">
      <c r="A121" s="59" t="e">
        <f>#REF!</f>
        <v>#REF!</v>
      </c>
      <c r="B121" s="59">
        <v>10995</v>
      </c>
      <c r="C121" s="78" t="e">
        <f>VLOOKUP(tb_flow[[#This Row],[Hwycov_id]],#REF!,2,FALSE)</f>
        <v>#REF!</v>
      </c>
    </row>
    <row r="122" spans="1:3">
      <c r="A122" s="59" t="e">
        <f>#REF!</f>
        <v>#REF!</v>
      </c>
      <c r="B122" s="59">
        <v>10996</v>
      </c>
      <c r="C122" s="78" t="e">
        <f>VLOOKUP(tb_flow[[#This Row],[Hwycov_id]],#REF!,2,FALSE)</f>
        <v>#REF!</v>
      </c>
    </row>
    <row r="123" spans="1:3">
      <c r="A123" s="59" t="e">
        <f>#REF!</f>
        <v>#REF!</v>
      </c>
      <c r="B123" s="59">
        <v>10998</v>
      </c>
      <c r="C123" s="78" t="e">
        <f>VLOOKUP(tb_flow[[#This Row],[Hwycov_id]],#REF!,2,FALSE)</f>
        <v>#REF!</v>
      </c>
    </row>
    <row r="124" spans="1:3">
      <c r="A124" s="59" t="e">
        <f>#REF!</f>
        <v>#REF!</v>
      </c>
      <c r="B124" s="59">
        <v>11006</v>
      </c>
      <c r="C124" s="78" t="e">
        <f>VLOOKUP(tb_flow[[#This Row],[Hwycov_id]],#REF!,2,FALSE)</f>
        <v>#REF!</v>
      </c>
    </row>
    <row r="125" spans="1:3">
      <c r="A125" s="59" t="e">
        <f>#REF!</f>
        <v>#REF!</v>
      </c>
      <c r="B125" s="59">
        <v>11017</v>
      </c>
      <c r="C125" s="78" t="e">
        <f>VLOOKUP(tb_flow[[#This Row],[Hwycov_id]],#REF!,2,FALSE)</f>
        <v>#REF!</v>
      </c>
    </row>
    <row r="126" spans="1:3">
      <c r="A126" s="59" t="e">
        <f>#REF!</f>
        <v>#REF!</v>
      </c>
      <c r="B126" s="59">
        <v>11018</v>
      </c>
      <c r="C126" s="78" t="e">
        <f>VLOOKUP(tb_flow[[#This Row],[Hwycov_id]],#REF!,2,FALSE)</f>
        <v>#REF!</v>
      </c>
    </row>
    <row r="127" spans="1:3">
      <c r="A127" s="59" t="e">
        <f>#REF!</f>
        <v>#REF!</v>
      </c>
      <c r="B127" s="59">
        <v>11019</v>
      </c>
      <c r="C127" s="78" t="e">
        <f>VLOOKUP(tb_flow[[#This Row],[Hwycov_id]],#REF!,2,FALSE)</f>
        <v>#REF!</v>
      </c>
    </row>
    <row r="128" spans="1:3">
      <c r="A128" s="59" t="e">
        <f>#REF!</f>
        <v>#REF!</v>
      </c>
      <c r="B128" s="59">
        <v>11020</v>
      </c>
      <c r="C128" s="78" t="e">
        <f>VLOOKUP(tb_flow[[#This Row],[Hwycov_id]],#REF!,2,FALSE)</f>
        <v>#REF!</v>
      </c>
    </row>
    <row r="129" spans="1:3">
      <c r="A129" s="59" t="e">
        <f>#REF!</f>
        <v>#REF!</v>
      </c>
      <c r="B129" s="59">
        <v>11021</v>
      </c>
      <c r="C129" s="78" t="e">
        <f>VLOOKUP(tb_flow[[#This Row],[Hwycov_id]],#REF!,2,FALSE)</f>
        <v>#REF!</v>
      </c>
    </row>
    <row r="130" spans="1:3">
      <c r="A130" s="59" t="e">
        <f>#REF!</f>
        <v>#REF!</v>
      </c>
      <c r="B130" s="59">
        <v>11023</v>
      </c>
      <c r="C130" s="78" t="e">
        <f>VLOOKUP(tb_flow[[#This Row],[Hwycov_id]],#REF!,2,FALSE)</f>
        <v>#REF!</v>
      </c>
    </row>
    <row r="131" spans="1:3">
      <c r="A131" s="59" t="e">
        <f>#REF!</f>
        <v>#REF!</v>
      </c>
      <c r="B131" s="59">
        <v>11030</v>
      </c>
      <c r="C131" s="78" t="e">
        <f>VLOOKUP(tb_flow[[#This Row],[Hwycov_id]],#REF!,2,FALSE)</f>
        <v>#REF!</v>
      </c>
    </row>
    <row r="132" spans="1:3">
      <c r="A132" s="59" t="e">
        <f>#REF!</f>
        <v>#REF!</v>
      </c>
      <c r="B132" s="59">
        <v>11035</v>
      </c>
      <c r="C132" s="78" t="e">
        <f>VLOOKUP(tb_flow[[#This Row],[Hwycov_id]],#REF!,2,FALSE)</f>
        <v>#REF!</v>
      </c>
    </row>
    <row r="133" spans="1:3">
      <c r="A133" s="59" t="e">
        <f>#REF!</f>
        <v>#REF!</v>
      </c>
      <c r="B133" s="59">
        <v>11040</v>
      </c>
      <c r="C133" s="78" t="e">
        <f>VLOOKUP(tb_flow[[#This Row],[Hwycov_id]],#REF!,2,FALSE)</f>
        <v>#REF!</v>
      </c>
    </row>
    <row r="134" spans="1:3">
      <c r="A134" s="59" t="e">
        <f>#REF!</f>
        <v>#REF!</v>
      </c>
      <c r="B134" s="59">
        <v>11046</v>
      </c>
      <c r="C134" s="78" t="e">
        <f>VLOOKUP(tb_flow[[#This Row],[Hwycov_id]],#REF!,2,FALSE)</f>
        <v>#REF!</v>
      </c>
    </row>
    <row r="135" spans="1:3">
      <c r="A135" s="59" t="e">
        <f>#REF!</f>
        <v>#REF!</v>
      </c>
      <c r="B135" s="59">
        <v>11054</v>
      </c>
      <c r="C135" s="78" t="e">
        <f>VLOOKUP(tb_flow[[#This Row],[Hwycov_id]],#REF!,2,FALSE)</f>
        <v>#REF!</v>
      </c>
    </row>
    <row r="136" spans="1:3">
      <c r="A136" s="59" t="e">
        <f>#REF!</f>
        <v>#REF!</v>
      </c>
      <c r="B136" s="59">
        <v>11055</v>
      </c>
      <c r="C136" s="78" t="e">
        <f>VLOOKUP(tb_flow[[#This Row],[Hwycov_id]],#REF!,2,FALSE)</f>
        <v>#REF!</v>
      </c>
    </row>
    <row r="137" spans="1:3">
      <c r="A137" s="59" t="e">
        <f>#REF!</f>
        <v>#REF!</v>
      </c>
      <c r="B137" s="59">
        <v>11056</v>
      </c>
      <c r="C137" s="78" t="e">
        <f>VLOOKUP(tb_flow[[#This Row],[Hwycov_id]],#REF!,2,FALSE)</f>
        <v>#REF!</v>
      </c>
    </row>
    <row r="138" spans="1:3">
      <c r="A138" s="59" t="e">
        <f>#REF!</f>
        <v>#REF!</v>
      </c>
      <c r="B138" s="59">
        <v>11062</v>
      </c>
      <c r="C138" s="78" t="e">
        <f>VLOOKUP(tb_flow[[#This Row],[Hwycov_id]],#REF!,2,FALSE)</f>
        <v>#REF!</v>
      </c>
    </row>
    <row r="139" spans="1:3">
      <c r="A139" s="59" t="e">
        <f>#REF!</f>
        <v>#REF!</v>
      </c>
      <c r="B139" s="59">
        <v>11068</v>
      </c>
      <c r="C139" s="78" t="e">
        <f>VLOOKUP(tb_flow[[#This Row],[Hwycov_id]],#REF!,2,FALSE)</f>
        <v>#REF!</v>
      </c>
    </row>
    <row r="140" spans="1:3">
      <c r="A140" s="59" t="e">
        <f>#REF!</f>
        <v>#REF!</v>
      </c>
      <c r="B140" s="59">
        <v>1107</v>
      </c>
      <c r="C140" s="78" t="e">
        <f>VLOOKUP(tb_flow[[#This Row],[Hwycov_id]],#REF!,2,FALSE)</f>
        <v>#REF!</v>
      </c>
    </row>
    <row r="141" spans="1:3">
      <c r="A141" s="59" t="e">
        <f>#REF!</f>
        <v>#REF!</v>
      </c>
      <c r="B141" s="59">
        <v>11079</v>
      </c>
      <c r="C141" s="78" t="e">
        <f>VLOOKUP(tb_flow[[#This Row],[Hwycov_id]],#REF!,2,FALSE)</f>
        <v>#REF!</v>
      </c>
    </row>
    <row r="142" spans="1:3">
      <c r="A142" s="59" t="e">
        <f>#REF!</f>
        <v>#REF!</v>
      </c>
      <c r="B142" s="59">
        <v>11089</v>
      </c>
      <c r="C142" s="78" t="e">
        <f>VLOOKUP(tb_flow[[#This Row],[Hwycov_id]],#REF!,2,FALSE)</f>
        <v>#REF!</v>
      </c>
    </row>
    <row r="143" spans="1:3">
      <c r="A143" s="59" t="e">
        <f>#REF!</f>
        <v>#REF!</v>
      </c>
      <c r="B143" s="59">
        <v>11095</v>
      </c>
      <c r="C143" s="78" t="e">
        <f>VLOOKUP(tb_flow[[#This Row],[Hwycov_id]],#REF!,2,FALSE)</f>
        <v>#REF!</v>
      </c>
    </row>
    <row r="144" spans="1:3">
      <c r="A144" s="59" t="e">
        <f>#REF!</f>
        <v>#REF!</v>
      </c>
      <c r="B144" s="59">
        <v>1110</v>
      </c>
      <c r="C144" s="78" t="e">
        <f>VLOOKUP(tb_flow[[#This Row],[Hwycov_id]],#REF!,2,FALSE)</f>
        <v>#REF!</v>
      </c>
    </row>
    <row r="145" spans="1:3">
      <c r="A145" s="59" t="e">
        <f>#REF!</f>
        <v>#REF!</v>
      </c>
      <c r="B145" s="59">
        <v>11106</v>
      </c>
      <c r="C145" s="78" t="e">
        <f>VLOOKUP(tb_flow[[#This Row],[Hwycov_id]],#REF!,2,FALSE)</f>
        <v>#REF!</v>
      </c>
    </row>
    <row r="146" spans="1:3">
      <c r="A146" s="59" t="e">
        <f>#REF!</f>
        <v>#REF!</v>
      </c>
      <c r="B146" s="59">
        <v>11114</v>
      </c>
      <c r="C146" s="78" t="e">
        <f>VLOOKUP(tb_flow[[#This Row],[Hwycov_id]],#REF!,2,FALSE)</f>
        <v>#REF!</v>
      </c>
    </row>
    <row r="147" spans="1:3">
      <c r="A147" s="59" t="e">
        <f>#REF!</f>
        <v>#REF!</v>
      </c>
      <c r="B147" s="59">
        <v>11123</v>
      </c>
      <c r="C147" s="78" t="e">
        <f>VLOOKUP(tb_flow[[#This Row],[Hwycov_id]],#REF!,2,FALSE)</f>
        <v>#REF!</v>
      </c>
    </row>
    <row r="148" spans="1:3">
      <c r="A148" s="59" t="e">
        <f>#REF!</f>
        <v>#REF!</v>
      </c>
      <c r="B148" s="59">
        <v>11124</v>
      </c>
      <c r="C148" s="78" t="e">
        <f>VLOOKUP(tb_flow[[#This Row],[Hwycov_id]],#REF!,2,FALSE)</f>
        <v>#REF!</v>
      </c>
    </row>
    <row r="149" spans="1:3">
      <c r="A149" s="59" t="e">
        <f>#REF!</f>
        <v>#REF!</v>
      </c>
      <c r="B149" s="59">
        <v>11131</v>
      </c>
      <c r="C149" s="78" t="e">
        <f>VLOOKUP(tb_flow[[#This Row],[Hwycov_id]],#REF!,2,FALSE)</f>
        <v>#REF!</v>
      </c>
    </row>
    <row r="150" spans="1:3">
      <c r="A150" s="59" t="e">
        <f>#REF!</f>
        <v>#REF!</v>
      </c>
      <c r="B150" s="59">
        <v>11133</v>
      </c>
      <c r="C150" s="78" t="e">
        <f>VLOOKUP(tb_flow[[#This Row],[Hwycov_id]],#REF!,2,FALSE)</f>
        <v>#REF!</v>
      </c>
    </row>
    <row r="151" spans="1:3">
      <c r="A151" s="59" t="e">
        <f>#REF!</f>
        <v>#REF!</v>
      </c>
      <c r="B151" s="59">
        <v>1114</v>
      </c>
      <c r="C151" s="78" t="e">
        <f>VLOOKUP(tb_flow[[#This Row],[Hwycov_id]],#REF!,2,FALSE)</f>
        <v>#REF!</v>
      </c>
    </row>
    <row r="152" spans="1:3">
      <c r="A152" s="59" t="e">
        <f>#REF!</f>
        <v>#REF!</v>
      </c>
      <c r="B152" s="59">
        <v>11145</v>
      </c>
      <c r="C152" s="78" t="e">
        <f>VLOOKUP(tb_flow[[#This Row],[Hwycov_id]],#REF!,2,FALSE)</f>
        <v>#REF!</v>
      </c>
    </row>
    <row r="153" spans="1:3">
      <c r="A153" s="59" t="e">
        <f>#REF!</f>
        <v>#REF!</v>
      </c>
      <c r="B153" s="59">
        <v>11147</v>
      </c>
      <c r="C153" s="78" t="e">
        <f>VLOOKUP(tb_flow[[#This Row],[Hwycov_id]],#REF!,2,FALSE)</f>
        <v>#REF!</v>
      </c>
    </row>
    <row r="154" spans="1:3">
      <c r="A154" s="59" t="e">
        <f>#REF!</f>
        <v>#REF!</v>
      </c>
      <c r="B154" s="59">
        <v>11152</v>
      </c>
      <c r="C154" s="78" t="e">
        <f>VLOOKUP(tb_flow[[#This Row],[Hwycov_id]],#REF!,2,FALSE)</f>
        <v>#REF!</v>
      </c>
    </row>
    <row r="155" spans="1:3">
      <c r="A155" s="59" t="e">
        <f>#REF!</f>
        <v>#REF!</v>
      </c>
      <c r="B155" s="59">
        <v>11153</v>
      </c>
      <c r="C155" s="78" t="e">
        <f>VLOOKUP(tb_flow[[#This Row],[Hwycov_id]],#REF!,2,FALSE)</f>
        <v>#REF!</v>
      </c>
    </row>
    <row r="156" spans="1:3">
      <c r="A156" s="59" t="e">
        <f>#REF!</f>
        <v>#REF!</v>
      </c>
      <c r="B156" s="59">
        <v>11156</v>
      </c>
      <c r="C156" s="78" t="e">
        <f>VLOOKUP(tb_flow[[#This Row],[Hwycov_id]],#REF!,2,FALSE)</f>
        <v>#REF!</v>
      </c>
    </row>
    <row r="157" spans="1:3">
      <c r="A157" s="59" t="e">
        <f>#REF!</f>
        <v>#REF!</v>
      </c>
      <c r="B157" s="59">
        <v>1116</v>
      </c>
      <c r="C157" s="78" t="e">
        <f>VLOOKUP(tb_flow[[#This Row],[Hwycov_id]],#REF!,2,FALSE)</f>
        <v>#REF!</v>
      </c>
    </row>
    <row r="158" spans="1:3">
      <c r="A158" s="59" t="e">
        <f>#REF!</f>
        <v>#REF!</v>
      </c>
      <c r="B158" s="59">
        <v>11181</v>
      </c>
      <c r="C158" s="78" t="e">
        <f>VLOOKUP(tb_flow[[#This Row],[Hwycov_id]],#REF!,2,FALSE)</f>
        <v>#REF!</v>
      </c>
    </row>
    <row r="159" spans="1:3">
      <c r="A159" s="59" t="e">
        <f>#REF!</f>
        <v>#REF!</v>
      </c>
      <c r="B159" s="59">
        <v>11193</v>
      </c>
      <c r="C159" s="78" t="e">
        <f>VLOOKUP(tb_flow[[#This Row],[Hwycov_id]],#REF!,2,FALSE)</f>
        <v>#REF!</v>
      </c>
    </row>
    <row r="160" spans="1:3">
      <c r="A160" s="59" t="e">
        <f>#REF!</f>
        <v>#REF!</v>
      </c>
      <c r="B160" s="59">
        <v>11244</v>
      </c>
      <c r="C160" s="78" t="e">
        <f>VLOOKUP(tb_flow[[#This Row],[Hwycov_id]],#REF!,2,FALSE)</f>
        <v>#REF!</v>
      </c>
    </row>
    <row r="161" spans="1:3">
      <c r="A161" s="59" t="e">
        <f>#REF!</f>
        <v>#REF!</v>
      </c>
      <c r="B161" s="59">
        <v>11257</v>
      </c>
      <c r="C161" s="78" t="e">
        <f>VLOOKUP(tb_flow[[#This Row],[Hwycov_id]],#REF!,2,FALSE)</f>
        <v>#REF!</v>
      </c>
    </row>
    <row r="162" spans="1:3">
      <c r="A162" s="59" t="e">
        <f>#REF!</f>
        <v>#REF!</v>
      </c>
      <c r="B162" s="59">
        <v>1126</v>
      </c>
      <c r="C162" s="78" t="e">
        <f>VLOOKUP(tb_flow[[#This Row],[Hwycov_id]],#REF!,2,FALSE)</f>
        <v>#REF!</v>
      </c>
    </row>
    <row r="163" spans="1:3">
      <c r="A163" s="59" t="e">
        <f>#REF!</f>
        <v>#REF!</v>
      </c>
      <c r="B163" s="59">
        <v>11262</v>
      </c>
      <c r="C163" s="78" t="e">
        <f>VLOOKUP(tb_flow[[#This Row],[Hwycov_id]],#REF!,2,FALSE)</f>
        <v>#REF!</v>
      </c>
    </row>
    <row r="164" spans="1:3">
      <c r="A164" s="59" t="e">
        <f>#REF!</f>
        <v>#REF!</v>
      </c>
      <c r="B164" s="59">
        <v>11263</v>
      </c>
      <c r="C164" s="78" t="e">
        <f>VLOOKUP(tb_flow[[#This Row],[Hwycov_id]],#REF!,2,FALSE)</f>
        <v>#REF!</v>
      </c>
    </row>
    <row r="165" spans="1:3">
      <c r="A165" s="59" t="e">
        <f>#REF!</f>
        <v>#REF!</v>
      </c>
      <c r="B165" s="59">
        <v>11264</v>
      </c>
      <c r="C165" s="78" t="e">
        <f>VLOOKUP(tb_flow[[#This Row],[Hwycov_id]],#REF!,2,FALSE)</f>
        <v>#REF!</v>
      </c>
    </row>
    <row r="166" spans="1:3">
      <c r="A166" s="59" t="e">
        <f>#REF!</f>
        <v>#REF!</v>
      </c>
      <c r="B166" s="59">
        <v>11266</v>
      </c>
      <c r="C166" s="78" t="e">
        <f>VLOOKUP(tb_flow[[#This Row],[Hwycov_id]],#REF!,2,FALSE)</f>
        <v>#REF!</v>
      </c>
    </row>
    <row r="167" spans="1:3">
      <c r="A167" s="59" t="e">
        <f>#REF!</f>
        <v>#REF!</v>
      </c>
      <c r="B167" s="59">
        <v>11268</v>
      </c>
      <c r="C167" s="78" t="e">
        <f>VLOOKUP(tb_flow[[#This Row],[Hwycov_id]],#REF!,2,FALSE)</f>
        <v>#REF!</v>
      </c>
    </row>
    <row r="168" spans="1:3">
      <c r="A168" s="59" t="e">
        <f>#REF!</f>
        <v>#REF!</v>
      </c>
      <c r="B168" s="59">
        <v>11276</v>
      </c>
      <c r="C168" s="78" t="e">
        <f>VLOOKUP(tb_flow[[#This Row],[Hwycov_id]],#REF!,2,FALSE)</f>
        <v>#REF!</v>
      </c>
    </row>
    <row r="169" spans="1:3">
      <c r="A169" s="59" t="e">
        <f>#REF!</f>
        <v>#REF!</v>
      </c>
      <c r="B169" s="59">
        <v>11281</v>
      </c>
      <c r="C169" s="78" t="e">
        <f>VLOOKUP(tb_flow[[#This Row],[Hwycov_id]],#REF!,2,FALSE)</f>
        <v>#REF!</v>
      </c>
    </row>
    <row r="170" spans="1:3">
      <c r="A170" s="59" t="e">
        <f>#REF!</f>
        <v>#REF!</v>
      </c>
      <c r="B170" s="59">
        <v>11283</v>
      </c>
      <c r="C170" s="78" t="e">
        <f>VLOOKUP(tb_flow[[#This Row],[Hwycov_id]],#REF!,2,FALSE)</f>
        <v>#REF!</v>
      </c>
    </row>
    <row r="171" spans="1:3">
      <c r="A171" s="59" t="e">
        <f>#REF!</f>
        <v>#REF!</v>
      </c>
      <c r="B171" s="59">
        <v>11284</v>
      </c>
      <c r="C171" s="78" t="e">
        <f>VLOOKUP(tb_flow[[#This Row],[Hwycov_id]],#REF!,2,FALSE)</f>
        <v>#REF!</v>
      </c>
    </row>
    <row r="172" spans="1:3">
      <c r="A172" s="59" t="e">
        <f>#REF!</f>
        <v>#REF!</v>
      </c>
      <c r="B172" s="59">
        <v>11291</v>
      </c>
      <c r="C172" s="78" t="e">
        <f>VLOOKUP(tb_flow[[#This Row],[Hwycov_id]],#REF!,2,FALSE)</f>
        <v>#REF!</v>
      </c>
    </row>
    <row r="173" spans="1:3">
      <c r="A173" s="59" t="e">
        <f>#REF!</f>
        <v>#REF!</v>
      </c>
      <c r="B173" s="59">
        <v>11294</v>
      </c>
      <c r="C173" s="78" t="e">
        <f>VLOOKUP(tb_flow[[#This Row],[Hwycov_id]],#REF!,2,FALSE)</f>
        <v>#REF!</v>
      </c>
    </row>
    <row r="174" spans="1:3">
      <c r="A174" s="59" t="e">
        <f>#REF!</f>
        <v>#REF!</v>
      </c>
      <c r="B174" s="59">
        <v>11296</v>
      </c>
      <c r="C174" s="78" t="e">
        <f>VLOOKUP(tb_flow[[#This Row],[Hwycov_id]],#REF!,2,FALSE)</f>
        <v>#REF!</v>
      </c>
    </row>
    <row r="175" spans="1:3">
      <c r="A175" s="59" t="e">
        <f>#REF!</f>
        <v>#REF!</v>
      </c>
      <c r="B175" s="59">
        <v>11297</v>
      </c>
      <c r="C175" s="78" t="e">
        <f>VLOOKUP(tb_flow[[#This Row],[Hwycov_id]],#REF!,2,FALSE)</f>
        <v>#REF!</v>
      </c>
    </row>
    <row r="176" spans="1:3">
      <c r="A176" s="59" t="e">
        <f>#REF!</f>
        <v>#REF!</v>
      </c>
      <c r="B176" s="59">
        <v>11315</v>
      </c>
      <c r="C176" s="78" t="e">
        <f>VLOOKUP(tb_flow[[#This Row],[Hwycov_id]],#REF!,2,FALSE)</f>
        <v>#REF!</v>
      </c>
    </row>
    <row r="177" spans="1:3">
      <c r="A177" s="59" t="e">
        <f>#REF!</f>
        <v>#REF!</v>
      </c>
      <c r="B177" s="59">
        <v>11327</v>
      </c>
      <c r="C177" s="78" t="e">
        <f>VLOOKUP(tb_flow[[#This Row],[Hwycov_id]],#REF!,2,FALSE)</f>
        <v>#REF!</v>
      </c>
    </row>
    <row r="178" spans="1:3">
      <c r="A178" s="59" t="e">
        <f>#REF!</f>
        <v>#REF!</v>
      </c>
      <c r="B178" s="59">
        <v>11382</v>
      </c>
      <c r="C178" s="78" t="e">
        <f>VLOOKUP(tb_flow[[#This Row],[Hwycov_id]],#REF!,2,FALSE)</f>
        <v>#REF!</v>
      </c>
    </row>
    <row r="179" spans="1:3">
      <c r="A179" s="59" t="e">
        <f>#REF!</f>
        <v>#REF!</v>
      </c>
      <c r="B179" s="59">
        <v>11407</v>
      </c>
      <c r="C179" s="78" t="e">
        <f>VLOOKUP(tb_flow[[#This Row],[Hwycov_id]],#REF!,2,FALSE)</f>
        <v>#REF!</v>
      </c>
    </row>
    <row r="180" spans="1:3">
      <c r="A180" s="59" t="e">
        <f>#REF!</f>
        <v>#REF!</v>
      </c>
      <c r="B180" s="59">
        <v>11414</v>
      </c>
      <c r="C180" s="78" t="e">
        <f>VLOOKUP(tb_flow[[#This Row],[Hwycov_id]],#REF!,2,FALSE)</f>
        <v>#REF!</v>
      </c>
    </row>
    <row r="181" spans="1:3">
      <c r="A181" s="59" t="e">
        <f>#REF!</f>
        <v>#REF!</v>
      </c>
      <c r="B181" s="59">
        <v>11420</v>
      </c>
      <c r="C181" s="78" t="e">
        <f>VLOOKUP(tb_flow[[#This Row],[Hwycov_id]],#REF!,2,FALSE)</f>
        <v>#REF!</v>
      </c>
    </row>
    <row r="182" spans="1:3">
      <c r="A182" s="59" t="e">
        <f>#REF!</f>
        <v>#REF!</v>
      </c>
      <c r="B182" s="59">
        <v>11421</v>
      </c>
      <c r="C182" s="78" t="e">
        <f>VLOOKUP(tb_flow[[#This Row],[Hwycov_id]],#REF!,2,FALSE)</f>
        <v>#REF!</v>
      </c>
    </row>
    <row r="183" spans="1:3">
      <c r="A183" s="59" t="e">
        <f>#REF!</f>
        <v>#REF!</v>
      </c>
      <c r="B183" s="59">
        <v>1147</v>
      </c>
      <c r="C183" s="78" t="e">
        <f>VLOOKUP(tb_flow[[#This Row],[Hwycov_id]],#REF!,2,FALSE)</f>
        <v>#REF!</v>
      </c>
    </row>
    <row r="184" spans="1:3">
      <c r="A184" s="59" t="e">
        <f>#REF!</f>
        <v>#REF!</v>
      </c>
      <c r="B184" s="59">
        <v>11483</v>
      </c>
      <c r="C184" s="78" t="e">
        <f>VLOOKUP(tb_flow[[#This Row],[Hwycov_id]],#REF!,2,FALSE)</f>
        <v>#REF!</v>
      </c>
    </row>
    <row r="185" spans="1:3">
      <c r="A185" s="59" t="e">
        <f>#REF!</f>
        <v>#REF!</v>
      </c>
      <c r="B185" s="59">
        <v>11484</v>
      </c>
      <c r="C185" s="78" t="e">
        <f>VLOOKUP(tb_flow[[#This Row],[Hwycov_id]],#REF!,2,FALSE)</f>
        <v>#REF!</v>
      </c>
    </row>
    <row r="186" spans="1:3">
      <c r="A186" s="59" t="e">
        <f>#REF!</f>
        <v>#REF!</v>
      </c>
      <c r="B186" s="59">
        <v>11485</v>
      </c>
      <c r="C186" s="78" t="e">
        <f>VLOOKUP(tb_flow[[#This Row],[Hwycov_id]],#REF!,2,FALSE)</f>
        <v>#REF!</v>
      </c>
    </row>
    <row r="187" spans="1:3">
      <c r="A187" s="59" t="e">
        <f>#REF!</f>
        <v>#REF!</v>
      </c>
      <c r="B187" s="59">
        <v>11492</v>
      </c>
      <c r="C187" s="78" t="e">
        <f>VLOOKUP(tb_flow[[#This Row],[Hwycov_id]],#REF!,2,FALSE)</f>
        <v>#REF!</v>
      </c>
    </row>
    <row r="188" spans="1:3">
      <c r="A188" s="59" t="e">
        <f>#REF!</f>
        <v>#REF!</v>
      </c>
      <c r="B188" s="59">
        <v>115</v>
      </c>
      <c r="C188" s="78" t="e">
        <f>VLOOKUP(tb_flow[[#This Row],[Hwycov_id]],#REF!,2,FALSE)</f>
        <v>#REF!</v>
      </c>
    </row>
    <row r="189" spans="1:3">
      <c r="A189" s="59" t="e">
        <f>#REF!</f>
        <v>#REF!</v>
      </c>
      <c r="B189" s="59">
        <v>11500</v>
      </c>
      <c r="C189" s="78" t="e">
        <f>VLOOKUP(tb_flow[[#This Row],[Hwycov_id]],#REF!,2,FALSE)</f>
        <v>#REF!</v>
      </c>
    </row>
    <row r="190" spans="1:3">
      <c r="A190" s="59" t="e">
        <f>#REF!</f>
        <v>#REF!</v>
      </c>
      <c r="B190" s="59">
        <v>11503</v>
      </c>
      <c r="C190" s="78" t="e">
        <f>VLOOKUP(tb_flow[[#This Row],[Hwycov_id]],#REF!,2,FALSE)</f>
        <v>#REF!</v>
      </c>
    </row>
    <row r="191" spans="1:3">
      <c r="A191" s="59" t="e">
        <f>#REF!</f>
        <v>#REF!</v>
      </c>
      <c r="B191" s="59">
        <v>11513</v>
      </c>
      <c r="C191" s="78" t="e">
        <f>VLOOKUP(tb_flow[[#This Row],[Hwycov_id]],#REF!,2,FALSE)</f>
        <v>#REF!</v>
      </c>
    </row>
    <row r="192" spans="1:3">
      <c r="A192" s="59" t="e">
        <f>#REF!</f>
        <v>#REF!</v>
      </c>
      <c r="B192" s="59">
        <v>11514</v>
      </c>
      <c r="C192" s="78" t="e">
        <f>VLOOKUP(tb_flow[[#This Row],[Hwycov_id]],#REF!,2,FALSE)</f>
        <v>#REF!</v>
      </c>
    </row>
    <row r="193" spans="1:3">
      <c r="A193" s="59" t="e">
        <f>#REF!</f>
        <v>#REF!</v>
      </c>
      <c r="B193" s="59">
        <v>1153</v>
      </c>
      <c r="C193" s="78" t="e">
        <f>VLOOKUP(tb_flow[[#This Row],[Hwycov_id]],#REF!,2,FALSE)</f>
        <v>#REF!</v>
      </c>
    </row>
    <row r="194" spans="1:3">
      <c r="A194" s="59" t="e">
        <f>#REF!</f>
        <v>#REF!</v>
      </c>
      <c r="B194" s="59">
        <v>11536</v>
      </c>
      <c r="C194" s="78" t="e">
        <f>VLOOKUP(tb_flow[[#This Row],[Hwycov_id]],#REF!,2,FALSE)</f>
        <v>#REF!</v>
      </c>
    </row>
    <row r="195" spans="1:3">
      <c r="A195" s="59" t="e">
        <f>#REF!</f>
        <v>#REF!</v>
      </c>
      <c r="B195" s="59">
        <v>11541</v>
      </c>
      <c r="C195" s="78" t="e">
        <f>VLOOKUP(tb_flow[[#This Row],[Hwycov_id]],#REF!,2,FALSE)</f>
        <v>#REF!</v>
      </c>
    </row>
    <row r="196" spans="1:3">
      <c r="A196" s="59" t="e">
        <f>#REF!</f>
        <v>#REF!</v>
      </c>
      <c r="B196" s="59">
        <v>11556</v>
      </c>
      <c r="C196" s="78" t="e">
        <f>VLOOKUP(tb_flow[[#This Row],[Hwycov_id]],#REF!,2,FALSE)</f>
        <v>#REF!</v>
      </c>
    </row>
    <row r="197" spans="1:3">
      <c r="A197" s="59" t="e">
        <f>#REF!</f>
        <v>#REF!</v>
      </c>
      <c r="B197" s="59">
        <v>11564</v>
      </c>
      <c r="C197" s="78" t="e">
        <f>VLOOKUP(tb_flow[[#This Row],[Hwycov_id]],#REF!,2,FALSE)</f>
        <v>#REF!</v>
      </c>
    </row>
    <row r="198" spans="1:3">
      <c r="A198" s="59" t="e">
        <f>#REF!</f>
        <v>#REF!</v>
      </c>
      <c r="B198" s="59">
        <v>11580</v>
      </c>
      <c r="C198" s="78" t="e">
        <f>VLOOKUP(tb_flow[[#This Row],[Hwycov_id]],#REF!,2,FALSE)</f>
        <v>#REF!</v>
      </c>
    </row>
    <row r="199" spans="1:3">
      <c r="A199" s="59" t="e">
        <f>#REF!</f>
        <v>#REF!</v>
      </c>
      <c r="B199" s="59">
        <v>11586</v>
      </c>
      <c r="C199" s="78" t="e">
        <f>VLOOKUP(tb_flow[[#This Row],[Hwycov_id]],#REF!,2,FALSE)</f>
        <v>#REF!</v>
      </c>
    </row>
    <row r="200" spans="1:3">
      <c r="A200" s="59" t="e">
        <f>#REF!</f>
        <v>#REF!</v>
      </c>
      <c r="B200" s="59">
        <v>11590</v>
      </c>
      <c r="C200" s="78" t="e">
        <f>VLOOKUP(tb_flow[[#This Row],[Hwycov_id]],#REF!,2,FALSE)</f>
        <v>#REF!</v>
      </c>
    </row>
    <row r="201" spans="1:3">
      <c r="A201" s="59" t="e">
        <f>#REF!</f>
        <v>#REF!</v>
      </c>
      <c r="B201" s="59">
        <v>11595</v>
      </c>
      <c r="C201" s="78" t="e">
        <f>VLOOKUP(tb_flow[[#This Row],[Hwycov_id]],#REF!,2,FALSE)</f>
        <v>#REF!</v>
      </c>
    </row>
    <row r="202" spans="1:3">
      <c r="A202" s="59" t="e">
        <f>#REF!</f>
        <v>#REF!</v>
      </c>
      <c r="B202" s="59">
        <v>11599</v>
      </c>
      <c r="C202" s="78" t="e">
        <f>VLOOKUP(tb_flow[[#This Row],[Hwycov_id]],#REF!,2,FALSE)</f>
        <v>#REF!</v>
      </c>
    </row>
    <row r="203" spans="1:3">
      <c r="A203" s="59" t="e">
        <f>#REF!</f>
        <v>#REF!</v>
      </c>
      <c r="B203" s="59">
        <v>11610</v>
      </c>
      <c r="C203" s="78" t="e">
        <f>VLOOKUP(tb_flow[[#This Row],[Hwycov_id]],#REF!,2,FALSE)</f>
        <v>#REF!</v>
      </c>
    </row>
    <row r="204" spans="1:3">
      <c r="A204" s="59" t="e">
        <f>#REF!</f>
        <v>#REF!</v>
      </c>
      <c r="B204" s="59">
        <v>11614</v>
      </c>
      <c r="C204" s="78" t="e">
        <f>VLOOKUP(tb_flow[[#This Row],[Hwycov_id]],#REF!,2,FALSE)</f>
        <v>#REF!</v>
      </c>
    </row>
    <row r="205" spans="1:3">
      <c r="A205" s="59" t="e">
        <f>#REF!</f>
        <v>#REF!</v>
      </c>
      <c r="B205" s="59">
        <v>11618</v>
      </c>
      <c r="C205" s="78" t="e">
        <f>VLOOKUP(tb_flow[[#This Row],[Hwycov_id]],#REF!,2,FALSE)</f>
        <v>#REF!</v>
      </c>
    </row>
    <row r="206" spans="1:3">
      <c r="A206" s="59" t="e">
        <f>#REF!</f>
        <v>#REF!</v>
      </c>
      <c r="B206" s="59">
        <v>11635</v>
      </c>
      <c r="C206" s="78" t="e">
        <f>VLOOKUP(tb_flow[[#This Row],[Hwycov_id]],#REF!,2,FALSE)</f>
        <v>#REF!</v>
      </c>
    </row>
    <row r="207" spans="1:3">
      <c r="A207" s="59" t="e">
        <f>#REF!</f>
        <v>#REF!</v>
      </c>
      <c r="B207" s="59">
        <v>11638</v>
      </c>
      <c r="C207" s="78" t="e">
        <f>VLOOKUP(tb_flow[[#This Row],[Hwycov_id]],#REF!,2,FALSE)</f>
        <v>#REF!</v>
      </c>
    </row>
    <row r="208" spans="1:3">
      <c r="A208" s="59" t="e">
        <f>#REF!</f>
        <v>#REF!</v>
      </c>
      <c r="B208" s="59">
        <v>11642</v>
      </c>
      <c r="C208" s="78" t="e">
        <f>VLOOKUP(tb_flow[[#This Row],[Hwycov_id]],#REF!,2,FALSE)</f>
        <v>#REF!</v>
      </c>
    </row>
    <row r="209" spans="1:3">
      <c r="A209" s="59" t="e">
        <f>#REF!</f>
        <v>#REF!</v>
      </c>
      <c r="B209" s="59">
        <v>11644</v>
      </c>
      <c r="C209" s="78" t="e">
        <f>VLOOKUP(tb_flow[[#This Row],[Hwycov_id]],#REF!,2,FALSE)</f>
        <v>#REF!</v>
      </c>
    </row>
    <row r="210" spans="1:3">
      <c r="A210" s="59" t="e">
        <f>#REF!</f>
        <v>#REF!</v>
      </c>
      <c r="B210" s="59">
        <v>11645</v>
      </c>
      <c r="C210" s="78" t="e">
        <f>VLOOKUP(tb_flow[[#This Row],[Hwycov_id]],#REF!,2,FALSE)</f>
        <v>#REF!</v>
      </c>
    </row>
    <row r="211" spans="1:3">
      <c r="A211" s="59" t="e">
        <f>#REF!</f>
        <v>#REF!</v>
      </c>
      <c r="B211" s="59">
        <v>11660</v>
      </c>
      <c r="C211" s="78" t="e">
        <f>VLOOKUP(tb_flow[[#This Row],[Hwycov_id]],#REF!,2,FALSE)</f>
        <v>#REF!</v>
      </c>
    </row>
    <row r="212" spans="1:3">
      <c r="A212" s="59" t="e">
        <f>#REF!</f>
        <v>#REF!</v>
      </c>
      <c r="B212" s="59">
        <v>11697</v>
      </c>
      <c r="C212" s="78" t="e">
        <f>VLOOKUP(tb_flow[[#This Row],[Hwycov_id]],#REF!,2,FALSE)</f>
        <v>#REF!</v>
      </c>
    </row>
    <row r="213" spans="1:3">
      <c r="A213" s="59" t="e">
        <f>#REF!</f>
        <v>#REF!</v>
      </c>
      <c r="B213" s="59">
        <v>11707</v>
      </c>
      <c r="C213" s="78" t="e">
        <f>VLOOKUP(tb_flow[[#This Row],[Hwycov_id]],#REF!,2,FALSE)</f>
        <v>#REF!</v>
      </c>
    </row>
    <row r="214" spans="1:3">
      <c r="A214" s="59" t="e">
        <f>#REF!</f>
        <v>#REF!</v>
      </c>
      <c r="B214" s="59">
        <v>11709</v>
      </c>
      <c r="C214" s="78" t="e">
        <f>VLOOKUP(tb_flow[[#This Row],[Hwycov_id]],#REF!,2,FALSE)</f>
        <v>#REF!</v>
      </c>
    </row>
    <row r="215" spans="1:3">
      <c r="A215" s="59" t="e">
        <f>#REF!</f>
        <v>#REF!</v>
      </c>
      <c r="B215" s="59">
        <v>1173</v>
      </c>
      <c r="C215" s="78" t="e">
        <f>VLOOKUP(tb_flow[[#This Row],[Hwycov_id]],#REF!,2,FALSE)</f>
        <v>#REF!</v>
      </c>
    </row>
    <row r="216" spans="1:3">
      <c r="A216" s="59" t="e">
        <f>#REF!</f>
        <v>#REF!</v>
      </c>
      <c r="B216" s="59">
        <v>11741</v>
      </c>
      <c r="C216" s="78" t="e">
        <f>VLOOKUP(tb_flow[[#This Row],[Hwycov_id]],#REF!,2,FALSE)</f>
        <v>#REF!</v>
      </c>
    </row>
    <row r="217" spans="1:3">
      <c r="A217" s="59" t="e">
        <f>#REF!</f>
        <v>#REF!</v>
      </c>
      <c r="B217" s="59">
        <v>11748</v>
      </c>
      <c r="C217" s="78" t="e">
        <f>VLOOKUP(tb_flow[[#This Row],[Hwycov_id]],#REF!,2,FALSE)</f>
        <v>#REF!</v>
      </c>
    </row>
    <row r="218" spans="1:3">
      <c r="A218" s="59" t="e">
        <f>#REF!</f>
        <v>#REF!</v>
      </c>
      <c r="B218" s="59">
        <v>11757</v>
      </c>
      <c r="C218" s="78" t="e">
        <f>VLOOKUP(tb_flow[[#This Row],[Hwycov_id]],#REF!,2,FALSE)</f>
        <v>#REF!</v>
      </c>
    </row>
    <row r="219" spans="1:3">
      <c r="A219" s="59" t="e">
        <f>#REF!</f>
        <v>#REF!</v>
      </c>
      <c r="B219" s="59">
        <v>11762</v>
      </c>
      <c r="C219" s="78" t="e">
        <f>VLOOKUP(tb_flow[[#This Row],[Hwycov_id]],#REF!,2,FALSE)</f>
        <v>#REF!</v>
      </c>
    </row>
    <row r="220" spans="1:3">
      <c r="A220" s="59" t="e">
        <f>#REF!</f>
        <v>#REF!</v>
      </c>
      <c r="B220" s="59">
        <v>11809</v>
      </c>
      <c r="C220" s="78" t="e">
        <f>VLOOKUP(tb_flow[[#This Row],[Hwycov_id]],#REF!,2,FALSE)</f>
        <v>#REF!</v>
      </c>
    </row>
    <row r="221" spans="1:3">
      <c r="A221" s="59" t="e">
        <f>#REF!</f>
        <v>#REF!</v>
      </c>
      <c r="B221" s="59">
        <v>1181</v>
      </c>
      <c r="C221" s="78" t="e">
        <f>VLOOKUP(tb_flow[[#This Row],[Hwycov_id]],#REF!,2,FALSE)</f>
        <v>#REF!</v>
      </c>
    </row>
    <row r="222" spans="1:3">
      <c r="A222" s="59" t="e">
        <f>#REF!</f>
        <v>#REF!</v>
      </c>
      <c r="B222" s="59">
        <v>11820</v>
      </c>
      <c r="C222" s="78" t="e">
        <f>VLOOKUP(tb_flow[[#This Row],[Hwycov_id]],#REF!,2,FALSE)</f>
        <v>#REF!</v>
      </c>
    </row>
    <row r="223" spans="1:3">
      <c r="A223" s="59" t="e">
        <f>#REF!</f>
        <v>#REF!</v>
      </c>
      <c r="B223" s="59">
        <v>11867</v>
      </c>
      <c r="C223" s="78" t="e">
        <f>VLOOKUP(tb_flow[[#This Row],[Hwycov_id]],#REF!,2,FALSE)</f>
        <v>#REF!</v>
      </c>
    </row>
    <row r="224" spans="1:3">
      <c r="A224" s="59" t="e">
        <f>#REF!</f>
        <v>#REF!</v>
      </c>
      <c r="B224" s="59">
        <v>11878</v>
      </c>
      <c r="C224" s="78" t="e">
        <f>VLOOKUP(tb_flow[[#This Row],[Hwycov_id]],#REF!,2,FALSE)</f>
        <v>#REF!</v>
      </c>
    </row>
    <row r="225" spans="1:3">
      <c r="A225" s="59" t="e">
        <f>#REF!</f>
        <v>#REF!</v>
      </c>
      <c r="B225" s="59">
        <v>11882</v>
      </c>
      <c r="C225" s="78" t="e">
        <f>VLOOKUP(tb_flow[[#This Row],[Hwycov_id]],#REF!,2,FALSE)</f>
        <v>#REF!</v>
      </c>
    </row>
    <row r="226" spans="1:3">
      <c r="A226" s="59" t="e">
        <f>#REF!</f>
        <v>#REF!</v>
      </c>
      <c r="B226" s="59">
        <v>11987</v>
      </c>
      <c r="C226" s="78" t="e">
        <f>VLOOKUP(tb_flow[[#This Row],[Hwycov_id]],#REF!,2,FALSE)</f>
        <v>#REF!</v>
      </c>
    </row>
    <row r="227" spans="1:3">
      <c r="A227" s="59" t="e">
        <f>#REF!</f>
        <v>#REF!</v>
      </c>
      <c r="B227" s="59">
        <v>11997</v>
      </c>
      <c r="C227" s="78" t="e">
        <f>VLOOKUP(tb_flow[[#This Row],[Hwycov_id]],#REF!,2,FALSE)</f>
        <v>#REF!</v>
      </c>
    </row>
    <row r="228" spans="1:3">
      <c r="A228" s="59" t="e">
        <f>#REF!</f>
        <v>#REF!</v>
      </c>
      <c r="B228" s="59">
        <v>12007</v>
      </c>
      <c r="C228" s="78" t="e">
        <f>VLOOKUP(tb_flow[[#This Row],[Hwycov_id]],#REF!,2,FALSE)</f>
        <v>#REF!</v>
      </c>
    </row>
    <row r="229" spans="1:3">
      <c r="A229" s="59" t="e">
        <f>#REF!</f>
        <v>#REF!</v>
      </c>
      <c r="B229" s="59">
        <v>12035</v>
      </c>
      <c r="C229" s="78" t="e">
        <f>VLOOKUP(tb_flow[[#This Row],[Hwycov_id]],#REF!,2,FALSE)</f>
        <v>#REF!</v>
      </c>
    </row>
    <row r="230" spans="1:3">
      <c r="A230" s="59" t="e">
        <f>#REF!</f>
        <v>#REF!</v>
      </c>
      <c r="B230" s="59">
        <v>12040</v>
      </c>
      <c r="C230" s="78" t="e">
        <f>VLOOKUP(tb_flow[[#This Row],[Hwycov_id]],#REF!,2,FALSE)</f>
        <v>#REF!</v>
      </c>
    </row>
    <row r="231" spans="1:3">
      <c r="A231" s="59" t="e">
        <f>#REF!</f>
        <v>#REF!</v>
      </c>
      <c r="B231" s="59">
        <v>12065</v>
      </c>
      <c r="C231" s="78" t="e">
        <f>VLOOKUP(tb_flow[[#This Row],[Hwycov_id]],#REF!,2,FALSE)</f>
        <v>#REF!</v>
      </c>
    </row>
    <row r="232" spans="1:3">
      <c r="A232" s="59" t="e">
        <f>#REF!</f>
        <v>#REF!</v>
      </c>
      <c r="B232" s="59">
        <v>12104</v>
      </c>
      <c r="C232" s="78" t="e">
        <f>VLOOKUP(tb_flow[[#This Row],[Hwycov_id]],#REF!,2,FALSE)</f>
        <v>#REF!</v>
      </c>
    </row>
    <row r="233" spans="1:3">
      <c r="A233" s="59" t="e">
        <f>#REF!</f>
        <v>#REF!</v>
      </c>
      <c r="B233" s="59">
        <v>12128</v>
      </c>
      <c r="C233" s="78" t="e">
        <f>VLOOKUP(tb_flow[[#This Row],[Hwycov_id]],#REF!,2,FALSE)</f>
        <v>#REF!</v>
      </c>
    </row>
    <row r="234" spans="1:3">
      <c r="A234" s="59" t="e">
        <f>#REF!</f>
        <v>#REF!</v>
      </c>
      <c r="B234" s="59">
        <v>12152</v>
      </c>
      <c r="C234" s="78" t="e">
        <f>VLOOKUP(tb_flow[[#This Row],[Hwycov_id]],#REF!,2,FALSE)</f>
        <v>#REF!</v>
      </c>
    </row>
    <row r="235" spans="1:3">
      <c r="A235" s="59" t="e">
        <f>#REF!</f>
        <v>#REF!</v>
      </c>
      <c r="B235" s="59">
        <v>1216</v>
      </c>
      <c r="C235" s="78" t="e">
        <f>VLOOKUP(tb_flow[[#This Row],[Hwycov_id]],#REF!,2,FALSE)</f>
        <v>#REF!</v>
      </c>
    </row>
    <row r="236" spans="1:3">
      <c r="A236" s="59" t="e">
        <f>#REF!</f>
        <v>#REF!</v>
      </c>
      <c r="B236" s="59">
        <v>12197</v>
      </c>
      <c r="C236" s="78" t="e">
        <f>VLOOKUP(tb_flow[[#This Row],[Hwycov_id]],#REF!,2,FALSE)</f>
        <v>#REF!</v>
      </c>
    </row>
    <row r="237" spans="1:3">
      <c r="A237" s="59" t="e">
        <f>#REF!</f>
        <v>#REF!</v>
      </c>
      <c r="B237" s="59">
        <v>12223</v>
      </c>
      <c r="C237" s="78" t="e">
        <f>VLOOKUP(tb_flow[[#This Row],[Hwycov_id]],#REF!,2,FALSE)</f>
        <v>#REF!</v>
      </c>
    </row>
    <row r="238" spans="1:3">
      <c r="A238" s="59" t="e">
        <f>#REF!</f>
        <v>#REF!</v>
      </c>
      <c r="B238" s="59">
        <v>12225</v>
      </c>
      <c r="C238" s="78" t="e">
        <f>VLOOKUP(tb_flow[[#This Row],[Hwycov_id]],#REF!,2,FALSE)</f>
        <v>#REF!</v>
      </c>
    </row>
    <row r="239" spans="1:3">
      <c r="A239" s="59" t="e">
        <f>#REF!</f>
        <v>#REF!</v>
      </c>
      <c r="B239" s="59">
        <v>12240</v>
      </c>
      <c r="C239" s="78" t="e">
        <f>VLOOKUP(tb_flow[[#This Row],[Hwycov_id]],#REF!,2,FALSE)</f>
        <v>#REF!</v>
      </c>
    </row>
    <row r="240" spans="1:3">
      <c r="A240" s="59" t="e">
        <f>#REF!</f>
        <v>#REF!</v>
      </c>
      <c r="B240" s="59">
        <v>12242</v>
      </c>
      <c r="C240" s="78" t="e">
        <f>VLOOKUP(tb_flow[[#This Row],[Hwycov_id]],#REF!,2,FALSE)</f>
        <v>#REF!</v>
      </c>
    </row>
    <row r="241" spans="1:3">
      <c r="A241" s="59" t="e">
        <f>#REF!</f>
        <v>#REF!</v>
      </c>
      <c r="B241" s="59">
        <v>12247</v>
      </c>
      <c r="C241" s="78" t="e">
        <f>VLOOKUP(tb_flow[[#This Row],[Hwycov_id]],#REF!,2,FALSE)</f>
        <v>#REF!</v>
      </c>
    </row>
    <row r="242" spans="1:3">
      <c r="A242" s="59" t="e">
        <f>#REF!</f>
        <v>#REF!</v>
      </c>
      <c r="B242" s="59">
        <v>12253</v>
      </c>
      <c r="C242" s="78" t="e">
        <f>VLOOKUP(tb_flow[[#This Row],[Hwycov_id]],#REF!,2,FALSE)</f>
        <v>#REF!</v>
      </c>
    </row>
    <row r="243" spans="1:3">
      <c r="A243" s="59" t="e">
        <f>#REF!</f>
        <v>#REF!</v>
      </c>
      <c r="B243" s="59">
        <v>1239</v>
      </c>
      <c r="C243" s="78" t="e">
        <f>VLOOKUP(tb_flow[[#This Row],[Hwycov_id]],#REF!,2,FALSE)</f>
        <v>#REF!</v>
      </c>
    </row>
    <row r="244" spans="1:3">
      <c r="A244" s="59" t="e">
        <f>#REF!</f>
        <v>#REF!</v>
      </c>
      <c r="B244" s="59">
        <v>12390</v>
      </c>
      <c r="C244" s="78" t="e">
        <f>VLOOKUP(tb_flow[[#This Row],[Hwycov_id]],#REF!,2,FALSE)</f>
        <v>#REF!</v>
      </c>
    </row>
    <row r="245" spans="1:3">
      <c r="A245" s="59" t="e">
        <f>#REF!</f>
        <v>#REF!</v>
      </c>
      <c r="B245" s="59">
        <v>12393</v>
      </c>
      <c r="C245" s="78" t="e">
        <f>VLOOKUP(tb_flow[[#This Row],[Hwycov_id]],#REF!,2,FALSE)</f>
        <v>#REF!</v>
      </c>
    </row>
    <row r="246" spans="1:3">
      <c r="A246" s="59" t="e">
        <f>#REF!</f>
        <v>#REF!</v>
      </c>
      <c r="B246" s="59">
        <v>12396</v>
      </c>
      <c r="C246" s="78" t="e">
        <f>VLOOKUP(tb_flow[[#This Row],[Hwycov_id]],#REF!,2,FALSE)</f>
        <v>#REF!</v>
      </c>
    </row>
    <row r="247" spans="1:3">
      <c r="A247" s="59" t="e">
        <f>#REF!</f>
        <v>#REF!</v>
      </c>
      <c r="B247" s="59">
        <v>1243</v>
      </c>
      <c r="C247" s="78" t="e">
        <f>VLOOKUP(tb_flow[[#This Row],[Hwycov_id]],#REF!,2,FALSE)</f>
        <v>#REF!</v>
      </c>
    </row>
    <row r="248" spans="1:3">
      <c r="A248" s="59" t="e">
        <f>#REF!</f>
        <v>#REF!</v>
      </c>
      <c r="B248" s="59">
        <v>12432</v>
      </c>
      <c r="C248" s="78" t="e">
        <f>VLOOKUP(tb_flow[[#This Row],[Hwycov_id]],#REF!,2,FALSE)</f>
        <v>#REF!</v>
      </c>
    </row>
    <row r="249" spans="1:3">
      <c r="A249" s="59" t="e">
        <f>#REF!</f>
        <v>#REF!</v>
      </c>
      <c r="B249" s="59">
        <v>1246</v>
      </c>
      <c r="C249" s="78" t="e">
        <f>VLOOKUP(tb_flow[[#This Row],[Hwycov_id]],#REF!,2,FALSE)</f>
        <v>#REF!</v>
      </c>
    </row>
    <row r="250" spans="1:3">
      <c r="A250" s="59" t="e">
        <f>#REF!</f>
        <v>#REF!</v>
      </c>
      <c r="B250" s="59">
        <v>12482</v>
      </c>
      <c r="C250" s="78" t="e">
        <f>VLOOKUP(tb_flow[[#This Row],[Hwycov_id]],#REF!,2,FALSE)</f>
        <v>#REF!</v>
      </c>
    </row>
    <row r="251" spans="1:3">
      <c r="A251" s="59" t="e">
        <f>#REF!</f>
        <v>#REF!</v>
      </c>
      <c r="B251" s="59">
        <v>12499</v>
      </c>
      <c r="C251" s="78" t="e">
        <f>VLOOKUP(tb_flow[[#This Row],[Hwycov_id]],#REF!,2,FALSE)</f>
        <v>#REF!</v>
      </c>
    </row>
    <row r="252" spans="1:3">
      <c r="A252" s="59" t="e">
        <f>#REF!</f>
        <v>#REF!</v>
      </c>
      <c r="B252" s="59">
        <v>12545</v>
      </c>
      <c r="C252" s="78" t="e">
        <f>VLOOKUP(tb_flow[[#This Row],[Hwycov_id]],#REF!,2,FALSE)</f>
        <v>#REF!</v>
      </c>
    </row>
    <row r="253" spans="1:3">
      <c r="A253" s="59" t="e">
        <f>#REF!</f>
        <v>#REF!</v>
      </c>
      <c r="B253" s="59">
        <v>12547</v>
      </c>
      <c r="C253" s="78" t="e">
        <f>VLOOKUP(tb_flow[[#This Row],[Hwycov_id]],#REF!,2,FALSE)</f>
        <v>#REF!</v>
      </c>
    </row>
    <row r="254" spans="1:3">
      <c r="A254" s="59" t="e">
        <f>#REF!</f>
        <v>#REF!</v>
      </c>
      <c r="B254" s="59">
        <v>12548</v>
      </c>
      <c r="C254" s="78" t="e">
        <f>VLOOKUP(tb_flow[[#This Row],[Hwycov_id]],#REF!,2,FALSE)</f>
        <v>#REF!</v>
      </c>
    </row>
    <row r="255" spans="1:3">
      <c r="A255" s="59" t="e">
        <f>#REF!</f>
        <v>#REF!</v>
      </c>
      <c r="B255" s="59">
        <v>12561</v>
      </c>
      <c r="C255" s="78" t="e">
        <f>VLOOKUP(tb_flow[[#This Row],[Hwycov_id]],#REF!,2,FALSE)</f>
        <v>#REF!</v>
      </c>
    </row>
    <row r="256" spans="1:3">
      <c r="A256" s="59" t="e">
        <f>#REF!</f>
        <v>#REF!</v>
      </c>
      <c r="B256" s="59">
        <v>12562</v>
      </c>
      <c r="C256" s="78" t="e">
        <f>VLOOKUP(tb_flow[[#This Row],[Hwycov_id]],#REF!,2,FALSE)</f>
        <v>#REF!</v>
      </c>
    </row>
    <row r="257" spans="1:3">
      <c r="A257" s="59" t="e">
        <f>#REF!</f>
        <v>#REF!</v>
      </c>
      <c r="B257" s="59">
        <v>12568</v>
      </c>
      <c r="C257" s="78" t="e">
        <f>VLOOKUP(tb_flow[[#This Row],[Hwycov_id]],#REF!,2,FALSE)</f>
        <v>#REF!</v>
      </c>
    </row>
    <row r="258" spans="1:3">
      <c r="A258" s="59" t="e">
        <f>#REF!</f>
        <v>#REF!</v>
      </c>
      <c r="B258" s="59">
        <v>12571</v>
      </c>
      <c r="C258" s="78" t="e">
        <f>VLOOKUP(tb_flow[[#This Row],[Hwycov_id]],#REF!,2,FALSE)</f>
        <v>#REF!</v>
      </c>
    </row>
    <row r="259" spans="1:3">
      <c r="A259" s="59" t="e">
        <f>#REF!</f>
        <v>#REF!</v>
      </c>
      <c r="B259" s="59">
        <v>12578</v>
      </c>
      <c r="C259" s="78" t="e">
        <f>VLOOKUP(tb_flow[[#This Row],[Hwycov_id]],#REF!,2,FALSE)</f>
        <v>#REF!</v>
      </c>
    </row>
    <row r="260" spans="1:3">
      <c r="A260" s="59" t="e">
        <f>#REF!</f>
        <v>#REF!</v>
      </c>
      <c r="B260" s="59">
        <v>12579</v>
      </c>
      <c r="C260" s="78" t="e">
        <f>VLOOKUP(tb_flow[[#This Row],[Hwycov_id]],#REF!,2,FALSE)</f>
        <v>#REF!</v>
      </c>
    </row>
    <row r="261" spans="1:3">
      <c r="A261" s="59" t="e">
        <f>#REF!</f>
        <v>#REF!</v>
      </c>
      <c r="B261" s="59">
        <v>12583</v>
      </c>
      <c r="C261" s="78" t="e">
        <f>VLOOKUP(tb_flow[[#This Row],[Hwycov_id]],#REF!,2,FALSE)</f>
        <v>#REF!</v>
      </c>
    </row>
    <row r="262" spans="1:3">
      <c r="A262" s="59" t="e">
        <f>#REF!</f>
        <v>#REF!</v>
      </c>
      <c r="B262" s="59">
        <v>12589</v>
      </c>
      <c r="C262" s="78" t="e">
        <f>VLOOKUP(tb_flow[[#This Row],[Hwycov_id]],#REF!,2,FALSE)</f>
        <v>#REF!</v>
      </c>
    </row>
    <row r="263" spans="1:3">
      <c r="A263" s="59" t="e">
        <f>#REF!</f>
        <v>#REF!</v>
      </c>
      <c r="B263" s="59">
        <v>12593</v>
      </c>
      <c r="C263" s="78" t="e">
        <f>VLOOKUP(tb_flow[[#This Row],[Hwycov_id]],#REF!,2,FALSE)</f>
        <v>#REF!</v>
      </c>
    </row>
    <row r="264" spans="1:3">
      <c r="A264" s="59" t="e">
        <f>#REF!</f>
        <v>#REF!</v>
      </c>
      <c r="B264" s="59">
        <v>12601</v>
      </c>
      <c r="C264" s="78" t="e">
        <f>VLOOKUP(tb_flow[[#This Row],[Hwycov_id]],#REF!,2,FALSE)</f>
        <v>#REF!</v>
      </c>
    </row>
    <row r="265" spans="1:3">
      <c r="A265" s="59" t="e">
        <f>#REF!</f>
        <v>#REF!</v>
      </c>
      <c r="B265" s="59">
        <v>12642</v>
      </c>
      <c r="C265" s="78" t="e">
        <f>VLOOKUP(tb_flow[[#This Row],[Hwycov_id]],#REF!,2,FALSE)</f>
        <v>#REF!</v>
      </c>
    </row>
    <row r="266" spans="1:3">
      <c r="A266" s="59" t="e">
        <f>#REF!</f>
        <v>#REF!</v>
      </c>
      <c r="B266" s="59">
        <v>12645</v>
      </c>
      <c r="C266" s="78" t="e">
        <f>VLOOKUP(tb_flow[[#This Row],[Hwycov_id]],#REF!,2,FALSE)</f>
        <v>#REF!</v>
      </c>
    </row>
    <row r="267" spans="1:3">
      <c r="A267" s="59" t="e">
        <f>#REF!</f>
        <v>#REF!</v>
      </c>
      <c r="B267" s="59">
        <v>12652</v>
      </c>
      <c r="C267" s="78" t="e">
        <f>VLOOKUP(tb_flow[[#This Row],[Hwycov_id]],#REF!,2,FALSE)</f>
        <v>#REF!</v>
      </c>
    </row>
    <row r="268" spans="1:3">
      <c r="A268" s="59" t="e">
        <f>#REF!</f>
        <v>#REF!</v>
      </c>
      <c r="B268" s="59">
        <v>12664</v>
      </c>
      <c r="C268" s="78" t="e">
        <f>VLOOKUP(tb_flow[[#This Row],[Hwycov_id]],#REF!,2,FALSE)</f>
        <v>#REF!</v>
      </c>
    </row>
    <row r="269" spans="1:3">
      <c r="A269" s="59" t="e">
        <f>#REF!</f>
        <v>#REF!</v>
      </c>
      <c r="B269" s="59">
        <v>12668</v>
      </c>
      <c r="C269" s="78" t="e">
        <f>VLOOKUP(tb_flow[[#This Row],[Hwycov_id]],#REF!,2,FALSE)</f>
        <v>#REF!</v>
      </c>
    </row>
    <row r="270" spans="1:3">
      <c r="A270" s="59" t="e">
        <f>#REF!</f>
        <v>#REF!</v>
      </c>
      <c r="B270" s="59">
        <v>12671</v>
      </c>
      <c r="C270" s="78" t="e">
        <f>VLOOKUP(tb_flow[[#This Row],[Hwycov_id]],#REF!,2,FALSE)</f>
        <v>#REF!</v>
      </c>
    </row>
    <row r="271" spans="1:3">
      <c r="A271" s="59" t="e">
        <f>#REF!</f>
        <v>#REF!</v>
      </c>
      <c r="B271" s="59">
        <v>12673</v>
      </c>
      <c r="C271" s="78" t="e">
        <f>VLOOKUP(tb_flow[[#This Row],[Hwycov_id]],#REF!,2,FALSE)</f>
        <v>#REF!</v>
      </c>
    </row>
    <row r="272" spans="1:3">
      <c r="A272" s="59" t="e">
        <f>#REF!</f>
        <v>#REF!</v>
      </c>
      <c r="B272" s="59">
        <v>12680</v>
      </c>
      <c r="C272" s="78" t="e">
        <f>VLOOKUP(tb_flow[[#This Row],[Hwycov_id]],#REF!,2,FALSE)</f>
        <v>#REF!</v>
      </c>
    </row>
    <row r="273" spans="1:3">
      <c r="A273" s="59" t="e">
        <f>#REF!</f>
        <v>#REF!</v>
      </c>
      <c r="B273" s="59">
        <v>12683</v>
      </c>
      <c r="C273" s="78" t="e">
        <f>VLOOKUP(tb_flow[[#This Row],[Hwycov_id]],#REF!,2,FALSE)</f>
        <v>#REF!</v>
      </c>
    </row>
    <row r="274" spans="1:3">
      <c r="A274" s="59" t="e">
        <f>#REF!</f>
        <v>#REF!</v>
      </c>
      <c r="B274" s="59">
        <v>12685</v>
      </c>
      <c r="C274" s="78" t="e">
        <f>VLOOKUP(tb_flow[[#This Row],[Hwycov_id]],#REF!,2,FALSE)</f>
        <v>#REF!</v>
      </c>
    </row>
    <row r="275" spans="1:3">
      <c r="A275" s="59" t="e">
        <f>#REF!</f>
        <v>#REF!</v>
      </c>
      <c r="B275" s="59">
        <v>12686</v>
      </c>
      <c r="C275" s="78" t="e">
        <f>VLOOKUP(tb_flow[[#This Row],[Hwycov_id]],#REF!,2,FALSE)</f>
        <v>#REF!</v>
      </c>
    </row>
    <row r="276" spans="1:3">
      <c r="A276" s="59" t="e">
        <f>#REF!</f>
        <v>#REF!</v>
      </c>
      <c r="B276" s="59">
        <v>12693</v>
      </c>
      <c r="C276" s="78" t="e">
        <f>VLOOKUP(tb_flow[[#This Row],[Hwycov_id]],#REF!,2,FALSE)</f>
        <v>#REF!</v>
      </c>
    </row>
    <row r="277" spans="1:3">
      <c r="A277" s="59" t="e">
        <f>#REF!</f>
        <v>#REF!</v>
      </c>
      <c r="B277" s="59">
        <v>12713</v>
      </c>
      <c r="C277" s="78" t="e">
        <f>VLOOKUP(tb_flow[[#This Row],[Hwycov_id]],#REF!,2,FALSE)</f>
        <v>#REF!</v>
      </c>
    </row>
    <row r="278" spans="1:3">
      <c r="A278" s="59" t="e">
        <f>#REF!</f>
        <v>#REF!</v>
      </c>
      <c r="B278" s="59">
        <v>1272</v>
      </c>
      <c r="C278" s="78" t="e">
        <f>VLOOKUP(tb_flow[[#This Row],[Hwycov_id]],#REF!,2,FALSE)</f>
        <v>#REF!</v>
      </c>
    </row>
    <row r="279" spans="1:3">
      <c r="A279" s="59" t="e">
        <f>#REF!</f>
        <v>#REF!</v>
      </c>
      <c r="B279" s="59">
        <v>12728</v>
      </c>
      <c r="C279" s="78" t="e">
        <f>VLOOKUP(tb_flow[[#This Row],[Hwycov_id]],#REF!,2,FALSE)</f>
        <v>#REF!</v>
      </c>
    </row>
    <row r="280" spans="1:3">
      <c r="A280" s="59" t="e">
        <f>#REF!</f>
        <v>#REF!</v>
      </c>
      <c r="B280" s="59">
        <v>12742</v>
      </c>
      <c r="C280" s="78" t="e">
        <f>VLOOKUP(tb_flow[[#This Row],[Hwycov_id]],#REF!,2,FALSE)</f>
        <v>#REF!</v>
      </c>
    </row>
    <row r="281" spans="1:3">
      <c r="A281" s="59" t="e">
        <f>#REF!</f>
        <v>#REF!</v>
      </c>
      <c r="B281" s="59">
        <v>12749</v>
      </c>
      <c r="C281" s="78" t="e">
        <f>VLOOKUP(tb_flow[[#This Row],[Hwycov_id]],#REF!,2,FALSE)</f>
        <v>#REF!</v>
      </c>
    </row>
    <row r="282" spans="1:3">
      <c r="A282" s="59" t="e">
        <f>#REF!</f>
        <v>#REF!</v>
      </c>
      <c r="B282" s="59">
        <v>12767</v>
      </c>
      <c r="C282" s="78" t="e">
        <f>VLOOKUP(tb_flow[[#This Row],[Hwycov_id]],#REF!,2,FALSE)</f>
        <v>#REF!</v>
      </c>
    </row>
    <row r="283" spans="1:3">
      <c r="A283" s="59" t="e">
        <f>#REF!</f>
        <v>#REF!</v>
      </c>
      <c r="B283" s="59">
        <v>12768</v>
      </c>
      <c r="C283" s="78" t="e">
        <f>VLOOKUP(tb_flow[[#This Row],[Hwycov_id]],#REF!,2,FALSE)</f>
        <v>#REF!</v>
      </c>
    </row>
    <row r="284" spans="1:3">
      <c r="A284" s="59" t="e">
        <f>#REF!</f>
        <v>#REF!</v>
      </c>
      <c r="B284" s="59">
        <v>12783</v>
      </c>
      <c r="C284" s="78" t="e">
        <f>VLOOKUP(tb_flow[[#This Row],[Hwycov_id]],#REF!,2,FALSE)</f>
        <v>#REF!</v>
      </c>
    </row>
    <row r="285" spans="1:3">
      <c r="A285" s="59" t="e">
        <f>#REF!</f>
        <v>#REF!</v>
      </c>
      <c r="B285" s="59">
        <v>12800</v>
      </c>
      <c r="C285" s="78" t="e">
        <f>VLOOKUP(tb_flow[[#This Row],[Hwycov_id]],#REF!,2,FALSE)</f>
        <v>#REF!</v>
      </c>
    </row>
    <row r="286" spans="1:3">
      <c r="A286" s="59" t="e">
        <f>#REF!</f>
        <v>#REF!</v>
      </c>
      <c r="B286" s="59">
        <v>12821</v>
      </c>
      <c r="C286" s="78" t="e">
        <f>VLOOKUP(tb_flow[[#This Row],[Hwycov_id]],#REF!,2,FALSE)</f>
        <v>#REF!</v>
      </c>
    </row>
    <row r="287" spans="1:3">
      <c r="A287" s="59" t="e">
        <f>#REF!</f>
        <v>#REF!</v>
      </c>
      <c r="B287" s="59">
        <v>12823</v>
      </c>
      <c r="C287" s="78" t="e">
        <f>VLOOKUP(tb_flow[[#This Row],[Hwycov_id]],#REF!,2,FALSE)</f>
        <v>#REF!</v>
      </c>
    </row>
    <row r="288" spans="1:3">
      <c r="A288" s="59" t="e">
        <f>#REF!</f>
        <v>#REF!</v>
      </c>
      <c r="B288" s="59">
        <v>12825</v>
      </c>
      <c r="C288" s="78" t="e">
        <f>VLOOKUP(tb_flow[[#This Row],[Hwycov_id]],#REF!,2,FALSE)</f>
        <v>#REF!</v>
      </c>
    </row>
    <row r="289" spans="1:3">
      <c r="A289" s="59" t="e">
        <f>#REF!</f>
        <v>#REF!</v>
      </c>
      <c r="B289" s="59">
        <v>1283</v>
      </c>
      <c r="C289" s="78" t="e">
        <f>VLOOKUP(tb_flow[[#This Row],[Hwycov_id]],#REF!,2,FALSE)</f>
        <v>#REF!</v>
      </c>
    </row>
    <row r="290" spans="1:3">
      <c r="A290" s="59" t="e">
        <f>#REF!</f>
        <v>#REF!</v>
      </c>
      <c r="B290" s="59">
        <v>12830</v>
      </c>
      <c r="C290" s="78" t="e">
        <f>VLOOKUP(tb_flow[[#This Row],[Hwycov_id]],#REF!,2,FALSE)</f>
        <v>#REF!</v>
      </c>
    </row>
    <row r="291" spans="1:3">
      <c r="A291" s="59" t="e">
        <f>#REF!</f>
        <v>#REF!</v>
      </c>
      <c r="B291" s="59">
        <v>12832</v>
      </c>
      <c r="C291" s="78" t="e">
        <f>VLOOKUP(tb_flow[[#This Row],[Hwycov_id]],#REF!,2,FALSE)</f>
        <v>#REF!</v>
      </c>
    </row>
    <row r="292" spans="1:3">
      <c r="A292" s="59" t="e">
        <f>#REF!</f>
        <v>#REF!</v>
      </c>
      <c r="B292" s="59">
        <v>12838</v>
      </c>
      <c r="C292" s="78" t="e">
        <f>VLOOKUP(tb_flow[[#This Row],[Hwycov_id]],#REF!,2,FALSE)</f>
        <v>#REF!</v>
      </c>
    </row>
    <row r="293" spans="1:3">
      <c r="A293" s="59" t="e">
        <f>#REF!</f>
        <v>#REF!</v>
      </c>
      <c r="B293" s="59">
        <v>12880</v>
      </c>
      <c r="C293" s="78" t="e">
        <f>VLOOKUP(tb_flow[[#This Row],[Hwycov_id]],#REF!,2,FALSE)</f>
        <v>#REF!</v>
      </c>
    </row>
    <row r="294" spans="1:3">
      <c r="A294" s="59" t="e">
        <f>#REF!</f>
        <v>#REF!</v>
      </c>
      <c r="B294" s="59">
        <v>12908</v>
      </c>
      <c r="C294" s="78" t="e">
        <f>VLOOKUP(tb_flow[[#This Row],[Hwycov_id]],#REF!,2,FALSE)</f>
        <v>#REF!</v>
      </c>
    </row>
    <row r="295" spans="1:3">
      <c r="A295" s="59" t="e">
        <f>#REF!</f>
        <v>#REF!</v>
      </c>
      <c r="B295" s="59">
        <v>12909</v>
      </c>
      <c r="C295" s="78" t="e">
        <f>VLOOKUP(tb_flow[[#This Row],[Hwycov_id]],#REF!,2,FALSE)</f>
        <v>#REF!</v>
      </c>
    </row>
    <row r="296" spans="1:3">
      <c r="A296" s="59" t="e">
        <f>#REF!</f>
        <v>#REF!</v>
      </c>
      <c r="B296" s="59">
        <v>12929</v>
      </c>
      <c r="C296" s="78" t="e">
        <f>VLOOKUP(tb_flow[[#This Row],[Hwycov_id]],#REF!,2,FALSE)</f>
        <v>#REF!</v>
      </c>
    </row>
    <row r="297" spans="1:3">
      <c r="A297" s="59" t="e">
        <f>#REF!</f>
        <v>#REF!</v>
      </c>
      <c r="B297" s="59">
        <v>12933</v>
      </c>
      <c r="C297" s="78" t="e">
        <f>VLOOKUP(tb_flow[[#This Row],[Hwycov_id]],#REF!,2,FALSE)</f>
        <v>#REF!</v>
      </c>
    </row>
    <row r="298" spans="1:3">
      <c r="A298" s="59" t="e">
        <f>#REF!</f>
        <v>#REF!</v>
      </c>
      <c r="B298" s="59">
        <v>12934</v>
      </c>
      <c r="C298" s="78" t="e">
        <f>VLOOKUP(tb_flow[[#This Row],[Hwycov_id]],#REF!,2,FALSE)</f>
        <v>#REF!</v>
      </c>
    </row>
    <row r="299" spans="1:3">
      <c r="A299" s="59" t="e">
        <f>#REF!</f>
        <v>#REF!</v>
      </c>
      <c r="B299" s="59">
        <v>12943</v>
      </c>
      <c r="C299" s="78" t="e">
        <f>VLOOKUP(tb_flow[[#This Row],[Hwycov_id]],#REF!,2,FALSE)</f>
        <v>#REF!</v>
      </c>
    </row>
    <row r="300" spans="1:3">
      <c r="A300" s="59" t="e">
        <f>#REF!</f>
        <v>#REF!</v>
      </c>
      <c r="B300" s="59">
        <v>12944</v>
      </c>
      <c r="C300" s="78" t="e">
        <f>VLOOKUP(tb_flow[[#This Row],[Hwycov_id]],#REF!,2,FALSE)</f>
        <v>#REF!</v>
      </c>
    </row>
    <row r="301" spans="1:3">
      <c r="A301" s="59" t="e">
        <f>#REF!</f>
        <v>#REF!</v>
      </c>
      <c r="B301" s="59">
        <v>12946</v>
      </c>
      <c r="C301" s="78" t="e">
        <f>VLOOKUP(tb_flow[[#This Row],[Hwycov_id]],#REF!,2,FALSE)</f>
        <v>#REF!</v>
      </c>
    </row>
    <row r="302" spans="1:3">
      <c r="A302" s="59" t="e">
        <f>#REF!</f>
        <v>#REF!</v>
      </c>
      <c r="B302" s="59">
        <v>12950</v>
      </c>
      <c r="C302" s="78" t="e">
        <f>VLOOKUP(tb_flow[[#This Row],[Hwycov_id]],#REF!,2,FALSE)</f>
        <v>#REF!</v>
      </c>
    </row>
    <row r="303" spans="1:3">
      <c r="A303" s="59" t="e">
        <f>#REF!</f>
        <v>#REF!</v>
      </c>
      <c r="B303" s="59">
        <v>12952</v>
      </c>
      <c r="C303" s="78" t="e">
        <f>VLOOKUP(tb_flow[[#This Row],[Hwycov_id]],#REF!,2,FALSE)</f>
        <v>#REF!</v>
      </c>
    </row>
    <row r="304" spans="1:3">
      <c r="A304" s="59" t="e">
        <f>#REF!</f>
        <v>#REF!</v>
      </c>
      <c r="B304" s="59">
        <v>12953</v>
      </c>
      <c r="C304" s="78" t="e">
        <f>VLOOKUP(tb_flow[[#This Row],[Hwycov_id]],#REF!,2,FALSE)</f>
        <v>#REF!</v>
      </c>
    </row>
    <row r="305" spans="1:3">
      <c r="A305" s="59" t="e">
        <f>#REF!</f>
        <v>#REF!</v>
      </c>
      <c r="B305" s="59">
        <v>12955</v>
      </c>
      <c r="C305" s="78" t="e">
        <f>VLOOKUP(tb_flow[[#This Row],[Hwycov_id]],#REF!,2,FALSE)</f>
        <v>#REF!</v>
      </c>
    </row>
    <row r="306" spans="1:3">
      <c r="A306" s="59" t="e">
        <f>#REF!</f>
        <v>#REF!</v>
      </c>
      <c r="B306" s="59">
        <v>12957</v>
      </c>
      <c r="C306" s="78" t="e">
        <f>VLOOKUP(tb_flow[[#This Row],[Hwycov_id]],#REF!,2,FALSE)</f>
        <v>#REF!</v>
      </c>
    </row>
    <row r="307" spans="1:3">
      <c r="A307" s="59" t="e">
        <f>#REF!</f>
        <v>#REF!</v>
      </c>
      <c r="B307" s="59">
        <v>12970</v>
      </c>
      <c r="C307" s="78" t="e">
        <f>VLOOKUP(tb_flow[[#This Row],[Hwycov_id]],#REF!,2,FALSE)</f>
        <v>#REF!</v>
      </c>
    </row>
    <row r="308" spans="1:3">
      <c r="A308" s="59" t="e">
        <f>#REF!</f>
        <v>#REF!</v>
      </c>
      <c r="B308" s="59">
        <v>12975</v>
      </c>
      <c r="C308" s="78" t="e">
        <f>VLOOKUP(tb_flow[[#This Row],[Hwycov_id]],#REF!,2,FALSE)</f>
        <v>#REF!</v>
      </c>
    </row>
    <row r="309" spans="1:3">
      <c r="A309" s="59" t="e">
        <f>#REF!</f>
        <v>#REF!</v>
      </c>
      <c r="B309" s="59">
        <v>12977</v>
      </c>
      <c r="C309" s="78" t="e">
        <f>VLOOKUP(tb_flow[[#This Row],[Hwycov_id]],#REF!,2,FALSE)</f>
        <v>#REF!</v>
      </c>
    </row>
    <row r="310" spans="1:3">
      <c r="A310" s="59" t="e">
        <f>#REF!</f>
        <v>#REF!</v>
      </c>
      <c r="B310" s="59">
        <v>12983</v>
      </c>
      <c r="C310" s="78" t="e">
        <f>VLOOKUP(tb_flow[[#This Row],[Hwycov_id]],#REF!,2,FALSE)</f>
        <v>#REF!</v>
      </c>
    </row>
    <row r="311" spans="1:3">
      <c r="A311" s="59" t="e">
        <f>#REF!</f>
        <v>#REF!</v>
      </c>
      <c r="B311" s="59">
        <v>12985</v>
      </c>
      <c r="C311" s="78" t="e">
        <f>VLOOKUP(tb_flow[[#This Row],[Hwycov_id]],#REF!,2,FALSE)</f>
        <v>#REF!</v>
      </c>
    </row>
    <row r="312" spans="1:3">
      <c r="A312" s="59" t="e">
        <f>#REF!</f>
        <v>#REF!</v>
      </c>
      <c r="B312" s="59">
        <v>12987</v>
      </c>
      <c r="C312" s="78" t="e">
        <f>VLOOKUP(tb_flow[[#This Row],[Hwycov_id]],#REF!,2,FALSE)</f>
        <v>#REF!</v>
      </c>
    </row>
    <row r="313" spans="1:3">
      <c r="A313" s="59" t="e">
        <f>#REF!</f>
        <v>#REF!</v>
      </c>
      <c r="B313" s="59">
        <v>12994</v>
      </c>
      <c r="C313" s="78" t="e">
        <f>VLOOKUP(tb_flow[[#This Row],[Hwycov_id]],#REF!,2,FALSE)</f>
        <v>#REF!</v>
      </c>
    </row>
    <row r="314" spans="1:3">
      <c r="A314" s="59" t="e">
        <f>#REF!</f>
        <v>#REF!</v>
      </c>
      <c r="B314" s="59">
        <v>13001</v>
      </c>
      <c r="C314" s="78" t="e">
        <f>VLOOKUP(tb_flow[[#This Row],[Hwycov_id]],#REF!,2,FALSE)</f>
        <v>#REF!</v>
      </c>
    </row>
    <row r="315" spans="1:3">
      <c r="A315" s="59" t="e">
        <f>#REF!</f>
        <v>#REF!</v>
      </c>
      <c r="B315" s="59">
        <v>13010</v>
      </c>
      <c r="C315" s="78" t="e">
        <f>VLOOKUP(tb_flow[[#This Row],[Hwycov_id]],#REF!,2,FALSE)</f>
        <v>#REF!</v>
      </c>
    </row>
    <row r="316" spans="1:3">
      <c r="A316" s="59" t="e">
        <f>#REF!</f>
        <v>#REF!</v>
      </c>
      <c r="B316" s="59">
        <v>13013</v>
      </c>
      <c r="C316" s="78" t="e">
        <f>VLOOKUP(tb_flow[[#This Row],[Hwycov_id]],#REF!,2,FALSE)</f>
        <v>#REF!</v>
      </c>
    </row>
    <row r="317" spans="1:3">
      <c r="A317" s="59" t="e">
        <f>#REF!</f>
        <v>#REF!</v>
      </c>
      <c r="B317" s="59">
        <v>13026</v>
      </c>
      <c r="C317" s="78" t="e">
        <f>VLOOKUP(tb_flow[[#This Row],[Hwycov_id]],#REF!,2,FALSE)</f>
        <v>#REF!</v>
      </c>
    </row>
    <row r="318" spans="1:3">
      <c r="A318" s="59" t="e">
        <f>#REF!</f>
        <v>#REF!</v>
      </c>
      <c r="B318" s="59">
        <v>13035</v>
      </c>
      <c r="C318" s="78" t="e">
        <f>VLOOKUP(tb_flow[[#This Row],[Hwycov_id]],#REF!,2,FALSE)</f>
        <v>#REF!</v>
      </c>
    </row>
    <row r="319" spans="1:3">
      <c r="A319" s="59" t="e">
        <f>#REF!</f>
        <v>#REF!</v>
      </c>
      <c r="B319" s="59">
        <v>13037</v>
      </c>
      <c r="C319" s="78" t="e">
        <f>VLOOKUP(tb_flow[[#This Row],[Hwycov_id]],#REF!,2,FALSE)</f>
        <v>#REF!</v>
      </c>
    </row>
    <row r="320" spans="1:3">
      <c r="A320" s="59" t="e">
        <f>#REF!</f>
        <v>#REF!</v>
      </c>
      <c r="B320" s="59">
        <v>13046</v>
      </c>
      <c r="C320" s="78" t="e">
        <f>VLOOKUP(tb_flow[[#This Row],[Hwycov_id]],#REF!,2,FALSE)</f>
        <v>#REF!</v>
      </c>
    </row>
    <row r="321" spans="1:3">
      <c r="A321" s="59" t="e">
        <f>#REF!</f>
        <v>#REF!</v>
      </c>
      <c r="B321" s="59">
        <v>13066</v>
      </c>
      <c r="C321" s="78" t="e">
        <f>VLOOKUP(tb_flow[[#This Row],[Hwycov_id]],#REF!,2,FALSE)</f>
        <v>#REF!</v>
      </c>
    </row>
    <row r="322" spans="1:3">
      <c r="A322" s="59" t="e">
        <f>#REF!</f>
        <v>#REF!</v>
      </c>
      <c r="B322" s="59">
        <v>13068</v>
      </c>
      <c r="C322" s="78" t="e">
        <f>VLOOKUP(tb_flow[[#This Row],[Hwycov_id]],#REF!,2,FALSE)</f>
        <v>#REF!</v>
      </c>
    </row>
    <row r="323" spans="1:3">
      <c r="A323" s="59" t="e">
        <f>#REF!</f>
        <v>#REF!</v>
      </c>
      <c r="B323" s="59">
        <v>13069</v>
      </c>
      <c r="C323" s="78" t="e">
        <f>VLOOKUP(tb_flow[[#This Row],[Hwycov_id]],#REF!,2,FALSE)</f>
        <v>#REF!</v>
      </c>
    </row>
    <row r="324" spans="1:3">
      <c r="A324" s="59" t="e">
        <f>#REF!</f>
        <v>#REF!</v>
      </c>
      <c r="B324" s="59">
        <v>13099</v>
      </c>
      <c r="C324" s="78" t="e">
        <f>VLOOKUP(tb_flow[[#This Row],[Hwycov_id]],#REF!,2,FALSE)</f>
        <v>#REF!</v>
      </c>
    </row>
    <row r="325" spans="1:3">
      <c r="A325" s="59" t="e">
        <f>#REF!</f>
        <v>#REF!</v>
      </c>
      <c r="B325" s="59">
        <v>1313</v>
      </c>
      <c r="C325" s="78" t="e">
        <f>VLOOKUP(tb_flow[[#This Row],[Hwycov_id]],#REF!,2,FALSE)</f>
        <v>#REF!</v>
      </c>
    </row>
    <row r="326" spans="1:3">
      <c r="A326" s="59" t="e">
        <f>#REF!</f>
        <v>#REF!</v>
      </c>
      <c r="B326" s="59">
        <v>1315</v>
      </c>
      <c r="C326" s="78" t="e">
        <f>VLOOKUP(tb_flow[[#This Row],[Hwycov_id]],#REF!,2,FALSE)</f>
        <v>#REF!</v>
      </c>
    </row>
    <row r="327" spans="1:3">
      <c r="A327" s="59" t="e">
        <f>#REF!</f>
        <v>#REF!</v>
      </c>
      <c r="B327" s="59">
        <v>13181</v>
      </c>
      <c r="C327" s="78" t="e">
        <f>VLOOKUP(tb_flow[[#This Row],[Hwycov_id]],#REF!,2,FALSE)</f>
        <v>#REF!</v>
      </c>
    </row>
    <row r="328" spans="1:3">
      <c r="A328" s="59" t="e">
        <f>#REF!</f>
        <v>#REF!</v>
      </c>
      <c r="B328" s="59">
        <v>1319</v>
      </c>
      <c r="C328" s="78" t="e">
        <f>VLOOKUP(tb_flow[[#This Row],[Hwycov_id]],#REF!,2,FALSE)</f>
        <v>#REF!</v>
      </c>
    </row>
    <row r="329" spans="1:3">
      <c r="A329" s="59" t="e">
        <f>#REF!</f>
        <v>#REF!</v>
      </c>
      <c r="B329" s="59">
        <v>13202</v>
      </c>
      <c r="C329" s="78" t="e">
        <f>VLOOKUP(tb_flow[[#This Row],[Hwycov_id]],#REF!,2,FALSE)</f>
        <v>#REF!</v>
      </c>
    </row>
    <row r="330" spans="1:3">
      <c r="A330" s="59" t="e">
        <f>#REF!</f>
        <v>#REF!</v>
      </c>
      <c r="B330" s="59">
        <v>13204</v>
      </c>
      <c r="C330" s="78" t="e">
        <f>VLOOKUP(tb_flow[[#This Row],[Hwycov_id]],#REF!,2,FALSE)</f>
        <v>#REF!</v>
      </c>
    </row>
    <row r="331" spans="1:3">
      <c r="A331" s="59" t="e">
        <f>#REF!</f>
        <v>#REF!</v>
      </c>
      <c r="B331" s="59">
        <v>1322</v>
      </c>
      <c r="C331" s="78" t="e">
        <f>VLOOKUP(tb_flow[[#This Row],[Hwycov_id]],#REF!,2,FALSE)</f>
        <v>#REF!</v>
      </c>
    </row>
    <row r="332" spans="1:3">
      <c r="A332" s="59" t="e">
        <f>#REF!</f>
        <v>#REF!</v>
      </c>
      <c r="B332" s="59">
        <v>13257</v>
      </c>
      <c r="C332" s="78" t="e">
        <f>VLOOKUP(tb_flow[[#This Row],[Hwycov_id]],#REF!,2,FALSE)</f>
        <v>#REF!</v>
      </c>
    </row>
    <row r="333" spans="1:3">
      <c r="A333" s="59" t="e">
        <f>#REF!</f>
        <v>#REF!</v>
      </c>
      <c r="B333" s="59">
        <v>13265</v>
      </c>
      <c r="C333" s="78" t="e">
        <f>VLOOKUP(tb_flow[[#This Row],[Hwycov_id]],#REF!,2,FALSE)</f>
        <v>#REF!</v>
      </c>
    </row>
    <row r="334" spans="1:3">
      <c r="A334" s="59" t="e">
        <f>#REF!</f>
        <v>#REF!</v>
      </c>
      <c r="B334" s="59">
        <v>13271</v>
      </c>
      <c r="C334" s="78" t="e">
        <f>VLOOKUP(tb_flow[[#This Row],[Hwycov_id]],#REF!,2,FALSE)</f>
        <v>#REF!</v>
      </c>
    </row>
    <row r="335" spans="1:3">
      <c r="A335" s="59" t="e">
        <f>#REF!</f>
        <v>#REF!</v>
      </c>
      <c r="B335" s="59">
        <v>13272</v>
      </c>
      <c r="C335" s="78" t="e">
        <f>VLOOKUP(tb_flow[[#This Row],[Hwycov_id]],#REF!,2,FALSE)</f>
        <v>#REF!</v>
      </c>
    </row>
    <row r="336" spans="1:3">
      <c r="A336" s="59" t="e">
        <f>#REF!</f>
        <v>#REF!</v>
      </c>
      <c r="B336" s="59">
        <v>13273</v>
      </c>
      <c r="C336" s="78" t="e">
        <f>VLOOKUP(tb_flow[[#This Row],[Hwycov_id]],#REF!,2,FALSE)</f>
        <v>#REF!</v>
      </c>
    </row>
    <row r="337" spans="1:3">
      <c r="A337" s="59" t="e">
        <f>#REF!</f>
        <v>#REF!</v>
      </c>
      <c r="B337" s="59">
        <v>13277</v>
      </c>
      <c r="C337" s="78" t="e">
        <f>VLOOKUP(tb_flow[[#This Row],[Hwycov_id]],#REF!,2,FALSE)</f>
        <v>#REF!</v>
      </c>
    </row>
    <row r="338" spans="1:3">
      <c r="A338" s="59" t="e">
        <f>#REF!</f>
        <v>#REF!</v>
      </c>
      <c r="B338" s="59">
        <v>13278</v>
      </c>
      <c r="C338" s="78" t="e">
        <f>VLOOKUP(tb_flow[[#This Row],[Hwycov_id]],#REF!,2,FALSE)</f>
        <v>#REF!</v>
      </c>
    </row>
    <row r="339" spans="1:3">
      <c r="A339" s="59" t="e">
        <f>#REF!</f>
        <v>#REF!</v>
      </c>
      <c r="B339" s="59">
        <v>13279</v>
      </c>
      <c r="C339" s="78" t="e">
        <f>VLOOKUP(tb_flow[[#This Row],[Hwycov_id]],#REF!,2,FALSE)</f>
        <v>#REF!</v>
      </c>
    </row>
    <row r="340" spans="1:3">
      <c r="A340" s="59" t="e">
        <f>#REF!</f>
        <v>#REF!</v>
      </c>
      <c r="B340" s="59">
        <v>13282</v>
      </c>
      <c r="C340" s="78" t="e">
        <f>VLOOKUP(tb_flow[[#This Row],[Hwycov_id]],#REF!,2,FALSE)</f>
        <v>#REF!</v>
      </c>
    </row>
    <row r="341" spans="1:3">
      <c r="A341" s="59" t="e">
        <f>#REF!</f>
        <v>#REF!</v>
      </c>
      <c r="B341" s="59">
        <v>13291</v>
      </c>
      <c r="C341" s="78" t="e">
        <f>VLOOKUP(tb_flow[[#This Row],[Hwycov_id]],#REF!,2,FALSE)</f>
        <v>#REF!</v>
      </c>
    </row>
    <row r="342" spans="1:3">
      <c r="A342" s="59" t="e">
        <f>#REF!</f>
        <v>#REF!</v>
      </c>
      <c r="B342" s="59">
        <v>13321</v>
      </c>
      <c r="C342" s="78" t="e">
        <f>VLOOKUP(tb_flow[[#This Row],[Hwycov_id]],#REF!,2,FALSE)</f>
        <v>#REF!</v>
      </c>
    </row>
    <row r="343" spans="1:3">
      <c r="A343" s="59" t="e">
        <f>#REF!</f>
        <v>#REF!</v>
      </c>
      <c r="B343" s="59">
        <v>13322</v>
      </c>
      <c r="C343" s="78" t="e">
        <f>VLOOKUP(tb_flow[[#This Row],[Hwycov_id]],#REF!,2,FALSE)</f>
        <v>#REF!</v>
      </c>
    </row>
    <row r="344" spans="1:3">
      <c r="A344" s="59" t="e">
        <f>#REF!</f>
        <v>#REF!</v>
      </c>
      <c r="B344" s="59">
        <v>13344</v>
      </c>
      <c r="C344" s="78" t="e">
        <f>VLOOKUP(tb_flow[[#This Row],[Hwycov_id]],#REF!,2,FALSE)</f>
        <v>#REF!</v>
      </c>
    </row>
    <row r="345" spans="1:3">
      <c r="A345" s="59" t="e">
        <f>#REF!</f>
        <v>#REF!</v>
      </c>
      <c r="B345" s="59">
        <v>13386</v>
      </c>
      <c r="C345" s="78" t="e">
        <f>VLOOKUP(tb_flow[[#This Row],[Hwycov_id]],#REF!,2,FALSE)</f>
        <v>#REF!</v>
      </c>
    </row>
    <row r="346" spans="1:3">
      <c r="A346" s="59" t="e">
        <f>#REF!</f>
        <v>#REF!</v>
      </c>
      <c r="B346" s="59">
        <v>13394</v>
      </c>
      <c r="C346" s="78" t="e">
        <f>VLOOKUP(tb_flow[[#This Row],[Hwycov_id]],#REF!,2,FALSE)</f>
        <v>#REF!</v>
      </c>
    </row>
    <row r="347" spans="1:3">
      <c r="A347" s="59" t="e">
        <f>#REF!</f>
        <v>#REF!</v>
      </c>
      <c r="B347" s="59">
        <v>13438</v>
      </c>
      <c r="C347" s="78" t="e">
        <f>VLOOKUP(tb_flow[[#This Row],[Hwycov_id]],#REF!,2,FALSE)</f>
        <v>#REF!</v>
      </c>
    </row>
    <row r="348" spans="1:3">
      <c r="A348" s="59" t="e">
        <f>#REF!</f>
        <v>#REF!</v>
      </c>
      <c r="B348" s="59">
        <v>1347</v>
      </c>
      <c r="C348" s="78" t="e">
        <f>VLOOKUP(tb_flow[[#This Row],[Hwycov_id]],#REF!,2,FALSE)</f>
        <v>#REF!</v>
      </c>
    </row>
    <row r="349" spans="1:3">
      <c r="A349" s="59" t="e">
        <f>#REF!</f>
        <v>#REF!</v>
      </c>
      <c r="B349" s="59">
        <v>13519</v>
      </c>
      <c r="C349" s="78" t="e">
        <f>VLOOKUP(tb_flow[[#This Row],[Hwycov_id]],#REF!,2,FALSE)</f>
        <v>#REF!</v>
      </c>
    </row>
    <row r="350" spans="1:3">
      <c r="A350" s="59" t="e">
        <f>#REF!</f>
        <v>#REF!</v>
      </c>
      <c r="B350" s="59">
        <v>13522</v>
      </c>
      <c r="C350" s="78" t="e">
        <f>VLOOKUP(tb_flow[[#This Row],[Hwycov_id]],#REF!,2,FALSE)</f>
        <v>#REF!</v>
      </c>
    </row>
    <row r="351" spans="1:3">
      <c r="A351" s="59" t="e">
        <f>#REF!</f>
        <v>#REF!</v>
      </c>
      <c r="B351" s="59">
        <v>13524</v>
      </c>
      <c r="C351" s="78" t="e">
        <f>VLOOKUP(tb_flow[[#This Row],[Hwycov_id]],#REF!,2,FALSE)</f>
        <v>#REF!</v>
      </c>
    </row>
    <row r="352" spans="1:3">
      <c r="A352" s="59" t="e">
        <f>#REF!</f>
        <v>#REF!</v>
      </c>
      <c r="B352" s="59">
        <v>13526</v>
      </c>
      <c r="C352" s="78" t="e">
        <f>VLOOKUP(tb_flow[[#This Row],[Hwycov_id]],#REF!,2,FALSE)</f>
        <v>#REF!</v>
      </c>
    </row>
    <row r="353" spans="1:3">
      <c r="A353" s="59" t="e">
        <f>#REF!</f>
        <v>#REF!</v>
      </c>
      <c r="B353" s="59">
        <v>13527</v>
      </c>
      <c r="C353" s="78" t="e">
        <f>VLOOKUP(tb_flow[[#This Row],[Hwycov_id]],#REF!,2,FALSE)</f>
        <v>#REF!</v>
      </c>
    </row>
    <row r="354" spans="1:3">
      <c r="A354" s="59" t="e">
        <f>#REF!</f>
        <v>#REF!</v>
      </c>
      <c r="B354" s="59">
        <v>13553</v>
      </c>
      <c r="C354" s="78" t="e">
        <f>VLOOKUP(tb_flow[[#This Row],[Hwycov_id]],#REF!,2,FALSE)</f>
        <v>#REF!</v>
      </c>
    </row>
    <row r="355" spans="1:3">
      <c r="A355" s="59" t="e">
        <f>#REF!</f>
        <v>#REF!</v>
      </c>
      <c r="B355" s="59">
        <v>13555</v>
      </c>
      <c r="C355" s="78" t="e">
        <f>VLOOKUP(tb_flow[[#This Row],[Hwycov_id]],#REF!,2,FALSE)</f>
        <v>#REF!</v>
      </c>
    </row>
    <row r="356" spans="1:3">
      <c r="A356" s="59" t="e">
        <f>#REF!</f>
        <v>#REF!</v>
      </c>
      <c r="B356" s="59">
        <v>13557</v>
      </c>
      <c r="C356" s="78" t="e">
        <f>VLOOKUP(tb_flow[[#This Row],[Hwycov_id]],#REF!,2,FALSE)</f>
        <v>#REF!</v>
      </c>
    </row>
    <row r="357" spans="1:3">
      <c r="A357" s="59" t="e">
        <f>#REF!</f>
        <v>#REF!</v>
      </c>
      <c r="B357" s="59">
        <v>13559</v>
      </c>
      <c r="C357" s="78" t="e">
        <f>VLOOKUP(tb_flow[[#This Row],[Hwycov_id]],#REF!,2,FALSE)</f>
        <v>#REF!</v>
      </c>
    </row>
    <row r="358" spans="1:3">
      <c r="A358" s="59" t="e">
        <f>#REF!</f>
        <v>#REF!</v>
      </c>
      <c r="B358" s="59">
        <v>13564</v>
      </c>
      <c r="C358" s="78" t="e">
        <f>VLOOKUP(tb_flow[[#This Row],[Hwycov_id]],#REF!,2,FALSE)</f>
        <v>#REF!</v>
      </c>
    </row>
    <row r="359" spans="1:3">
      <c r="A359" s="59" t="e">
        <f>#REF!</f>
        <v>#REF!</v>
      </c>
      <c r="B359" s="59">
        <v>13569</v>
      </c>
      <c r="C359" s="78" t="e">
        <f>VLOOKUP(tb_flow[[#This Row],[Hwycov_id]],#REF!,2,FALSE)</f>
        <v>#REF!</v>
      </c>
    </row>
    <row r="360" spans="1:3">
      <c r="A360" s="59" t="e">
        <f>#REF!</f>
        <v>#REF!</v>
      </c>
      <c r="B360" s="59">
        <v>13579</v>
      </c>
      <c r="C360" s="78" t="e">
        <f>VLOOKUP(tb_flow[[#This Row],[Hwycov_id]],#REF!,2,FALSE)</f>
        <v>#REF!</v>
      </c>
    </row>
    <row r="361" spans="1:3">
      <c r="A361" s="59" t="e">
        <f>#REF!</f>
        <v>#REF!</v>
      </c>
      <c r="B361" s="59">
        <v>13580</v>
      </c>
      <c r="C361" s="78" t="e">
        <f>VLOOKUP(tb_flow[[#This Row],[Hwycov_id]],#REF!,2,FALSE)</f>
        <v>#REF!</v>
      </c>
    </row>
    <row r="362" spans="1:3">
      <c r="A362" s="59" t="e">
        <f>#REF!</f>
        <v>#REF!</v>
      </c>
      <c r="B362" s="59">
        <v>13582</v>
      </c>
      <c r="C362" s="78" t="e">
        <f>VLOOKUP(tb_flow[[#This Row],[Hwycov_id]],#REF!,2,FALSE)</f>
        <v>#REF!</v>
      </c>
    </row>
    <row r="363" spans="1:3">
      <c r="A363" s="59" t="e">
        <f>#REF!</f>
        <v>#REF!</v>
      </c>
      <c r="B363" s="59">
        <v>13583</v>
      </c>
      <c r="C363" s="78" t="e">
        <f>VLOOKUP(tb_flow[[#This Row],[Hwycov_id]],#REF!,2,FALSE)</f>
        <v>#REF!</v>
      </c>
    </row>
    <row r="364" spans="1:3">
      <c r="A364" s="59" t="e">
        <f>#REF!</f>
        <v>#REF!</v>
      </c>
      <c r="B364" s="59">
        <v>13587</v>
      </c>
      <c r="C364" s="78" t="e">
        <f>VLOOKUP(tb_flow[[#This Row],[Hwycov_id]],#REF!,2,FALSE)</f>
        <v>#REF!</v>
      </c>
    </row>
    <row r="365" spans="1:3">
      <c r="A365" s="59" t="e">
        <f>#REF!</f>
        <v>#REF!</v>
      </c>
      <c r="B365" s="59">
        <v>13588</v>
      </c>
      <c r="C365" s="78" t="e">
        <f>VLOOKUP(tb_flow[[#This Row],[Hwycov_id]],#REF!,2,FALSE)</f>
        <v>#REF!</v>
      </c>
    </row>
    <row r="366" spans="1:3">
      <c r="A366" s="59" t="e">
        <f>#REF!</f>
        <v>#REF!</v>
      </c>
      <c r="B366" s="59">
        <v>13589</v>
      </c>
      <c r="C366" s="78" t="e">
        <f>VLOOKUP(tb_flow[[#This Row],[Hwycov_id]],#REF!,2,FALSE)</f>
        <v>#REF!</v>
      </c>
    </row>
    <row r="367" spans="1:3">
      <c r="A367" s="59" t="e">
        <f>#REF!</f>
        <v>#REF!</v>
      </c>
      <c r="B367" s="59">
        <v>13592</v>
      </c>
      <c r="C367" s="78" t="e">
        <f>VLOOKUP(tb_flow[[#This Row],[Hwycov_id]],#REF!,2,FALSE)</f>
        <v>#REF!</v>
      </c>
    </row>
    <row r="368" spans="1:3">
      <c r="A368" s="59" t="e">
        <f>#REF!</f>
        <v>#REF!</v>
      </c>
      <c r="B368" s="59">
        <v>13596</v>
      </c>
      <c r="C368" s="78" t="e">
        <f>VLOOKUP(tb_flow[[#This Row],[Hwycov_id]],#REF!,2,FALSE)</f>
        <v>#REF!</v>
      </c>
    </row>
    <row r="369" spans="1:3">
      <c r="A369" s="59" t="e">
        <f>#REF!</f>
        <v>#REF!</v>
      </c>
      <c r="B369" s="59">
        <v>13597</v>
      </c>
      <c r="C369" s="78" t="e">
        <f>VLOOKUP(tb_flow[[#This Row],[Hwycov_id]],#REF!,2,FALSE)</f>
        <v>#REF!</v>
      </c>
    </row>
    <row r="370" spans="1:3">
      <c r="A370" s="59" t="e">
        <f>#REF!</f>
        <v>#REF!</v>
      </c>
      <c r="B370" s="59">
        <v>13598</v>
      </c>
      <c r="C370" s="78" t="e">
        <f>VLOOKUP(tb_flow[[#This Row],[Hwycov_id]],#REF!,2,FALSE)</f>
        <v>#REF!</v>
      </c>
    </row>
    <row r="371" spans="1:3">
      <c r="A371" s="59" t="e">
        <f>#REF!</f>
        <v>#REF!</v>
      </c>
      <c r="B371" s="59">
        <v>13600</v>
      </c>
      <c r="C371" s="78" t="e">
        <f>VLOOKUP(tb_flow[[#This Row],[Hwycov_id]],#REF!,2,FALSE)</f>
        <v>#REF!</v>
      </c>
    </row>
    <row r="372" spans="1:3">
      <c r="A372" s="59" t="e">
        <f>#REF!</f>
        <v>#REF!</v>
      </c>
      <c r="B372" s="59">
        <v>13601</v>
      </c>
      <c r="C372" s="78" t="e">
        <f>VLOOKUP(tb_flow[[#This Row],[Hwycov_id]],#REF!,2,FALSE)</f>
        <v>#REF!</v>
      </c>
    </row>
    <row r="373" spans="1:3">
      <c r="A373" s="59" t="e">
        <f>#REF!</f>
        <v>#REF!</v>
      </c>
      <c r="B373" s="59">
        <v>13620</v>
      </c>
      <c r="C373" s="78" t="e">
        <f>VLOOKUP(tb_flow[[#This Row],[Hwycov_id]],#REF!,2,FALSE)</f>
        <v>#REF!</v>
      </c>
    </row>
    <row r="374" spans="1:3">
      <c r="A374" s="59" t="e">
        <f>#REF!</f>
        <v>#REF!</v>
      </c>
      <c r="B374" s="59">
        <v>13636</v>
      </c>
      <c r="C374" s="78" t="e">
        <f>VLOOKUP(tb_flow[[#This Row],[Hwycov_id]],#REF!,2,FALSE)</f>
        <v>#REF!</v>
      </c>
    </row>
    <row r="375" spans="1:3">
      <c r="A375" s="59" t="e">
        <f>#REF!</f>
        <v>#REF!</v>
      </c>
      <c r="B375" s="59">
        <v>13637</v>
      </c>
      <c r="C375" s="78" t="e">
        <f>VLOOKUP(tb_flow[[#This Row],[Hwycov_id]],#REF!,2,FALSE)</f>
        <v>#REF!</v>
      </c>
    </row>
    <row r="376" spans="1:3">
      <c r="A376" s="59" t="e">
        <f>#REF!</f>
        <v>#REF!</v>
      </c>
      <c r="B376" s="59">
        <v>13639</v>
      </c>
      <c r="C376" s="78" t="e">
        <f>VLOOKUP(tb_flow[[#This Row],[Hwycov_id]],#REF!,2,FALSE)</f>
        <v>#REF!</v>
      </c>
    </row>
    <row r="377" spans="1:3">
      <c r="A377" s="59" t="e">
        <f>#REF!</f>
        <v>#REF!</v>
      </c>
      <c r="B377" s="59">
        <v>13640</v>
      </c>
      <c r="C377" s="78" t="e">
        <f>VLOOKUP(tb_flow[[#This Row],[Hwycov_id]],#REF!,2,FALSE)</f>
        <v>#REF!</v>
      </c>
    </row>
    <row r="378" spans="1:3">
      <c r="A378" s="59" t="e">
        <f>#REF!</f>
        <v>#REF!</v>
      </c>
      <c r="B378" s="59">
        <v>13644</v>
      </c>
      <c r="C378" s="78" t="e">
        <f>VLOOKUP(tb_flow[[#This Row],[Hwycov_id]],#REF!,2,FALSE)</f>
        <v>#REF!</v>
      </c>
    </row>
    <row r="379" spans="1:3">
      <c r="A379" s="59" t="e">
        <f>#REF!</f>
        <v>#REF!</v>
      </c>
      <c r="B379" s="59">
        <v>13646</v>
      </c>
      <c r="C379" s="78" t="e">
        <f>VLOOKUP(tb_flow[[#This Row],[Hwycov_id]],#REF!,2,FALSE)</f>
        <v>#REF!</v>
      </c>
    </row>
    <row r="380" spans="1:3">
      <c r="A380" s="59" t="e">
        <f>#REF!</f>
        <v>#REF!</v>
      </c>
      <c r="B380" s="59">
        <v>13647</v>
      </c>
      <c r="C380" s="78" t="e">
        <f>VLOOKUP(tb_flow[[#This Row],[Hwycov_id]],#REF!,2,FALSE)</f>
        <v>#REF!</v>
      </c>
    </row>
    <row r="381" spans="1:3">
      <c r="A381" s="59" t="e">
        <f>#REF!</f>
        <v>#REF!</v>
      </c>
      <c r="B381" s="59">
        <v>13648</v>
      </c>
      <c r="C381" s="78" t="e">
        <f>VLOOKUP(tb_flow[[#This Row],[Hwycov_id]],#REF!,2,FALSE)</f>
        <v>#REF!</v>
      </c>
    </row>
    <row r="382" spans="1:3">
      <c r="A382" s="59" t="e">
        <f>#REF!</f>
        <v>#REF!</v>
      </c>
      <c r="B382" s="59">
        <v>13649</v>
      </c>
      <c r="C382" s="78" t="e">
        <f>VLOOKUP(tb_flow[[#This Row],[Hwycov_id]],#REF!,2,FALSE)</f>
        <v>#REF!</v>
      </c>
    </row>
    <row r="383" spans="1:3">
      <c r="A383" s="59" t="e">
        <f>#REF!</f>
        <v>#REF!</v>
      </c>
      <c r="B383" s="59">
        <v>13651</v>
      </c>
      <c r="C383" s="78" t="e">
        <f>VLOOKUP(tb_flow[[#This Row],[Hwycov_id]],#REF!,2,FALSE)</f>
        <v>#REF!</v>
      </c>
    </row>
    <row r="384" spans="1:3">
      <c r="A384" s="59" t="e">
        <f>#REF!</f>
        <v>#REF!</v>
      </c>
      <c r="B384" s="59">
        <v>13653</v>
      </c>
      <c r="C384" s="78" t="e">
        <f>VLOOKUP(tb_flow[[#This Row],[Hwycov_id]],#REF!,2,FALSE)</f>
        <v>#REF!</v>
      </c>
    </row>
    <row r="385" spans="1:3">
      <c r="A385" s="59" t="e">
        <f>#REF!</f>
        <v>#REF!</v>
      </c>
      <c r="B385" s="59">
        <v>13654</v>
      </c>
      <c r="C385" s="78" t="e">
        <f>VLOOKUP(tb_flow[[#This Row],[Hwycov_id]],#REF!,2,FALSE)</f>
        <v>#REF!</v>
      </c>
    </row>
    <row r="386" spans="1:3">
      <c r="A386" s="59" t="e">
        <f>#REF!</f>
        <v>#REF!</v>
      </c>
      <c r="B386" s="59">
        <v>13659</v>
      </c>
      <c r="C386" s="78" t="e">
        <f>VLOOKUP(tb_flow[[#This Row],[Hwycov_id]],#REF!,2,FALSE)</f>
        <v>#REF!</v>
      </c>
    </row>
    <row r="387" spans="1:3">
      <c r="A387" s="59" t="e">
        <f>#REF!</f>
        <v>#REF!</v>
      </c>
      <c r="B387" s="59">
        <v>13660</v>
      </c>
      <c r="C387" s="78" t="e">
        <f>VLOOKUP(tb_flow[[#This Row],[Hwycov_id]],#REF!,2,FALSE)</f>
        <v>#REF!</v>
      </c>
    </row>
    <row r="388" spans="1:3">
      <c r="A388" s="59" t="e">
        <f>#REF!</f>
        <v>#REF!</v>
      </c>
      <c r="B388" s="59">
        <v>13661</v>
      </c>
      <c r="C388" s="78" t="e">
        <f>VLOOKUP(tb_flow[[#This Row],[Hwycov_id]],#REF!,2,FALSE)</f>
        <v>#REF!</v>
      </c>
    </row>
    <row r="389" spans="1:3">
      <c r="A389" s="59" t="e">
        <f>#REF!</f>
        <v>#REF!</v>
      </c>
      <c r="B389" s="59">
        <v>13662</v>
      </c>
      <c r="C389" s="78" t="e">
        <f>VLOOKUP(tb_flow[[#This Row],[Hwycov_id]],#REF!,2,FALSE)</f>
        <v>#REF!</v>
      </c>
    </row>
    <row r="390" spans="1:3">
      <c r="A390" s="59" t="e">
        <f>#REF!</f>
        <v>#REF!</v>
      </c>
      <c r="B390" s="59">
        <v>13664</v>
      </c>
      <c r="C390" s="78" t="e">
        <f>VLOOKUP(tb_flow[[#This Row],[Hwycov_id]],#REF!,2,FALSE)</f>
        <v>#REF!</v>
      </c>
    </row>
    <row r="391" spans="1:3">
      <c r="A391" s="59" t="e">
        <f>#REF!</f>
        <v>#REF!</v>
      </c>
      <c r="B391" s="59">
        <v>13668</v>
      </c>
      <c r="C391" s="78" t="e">
        <f>VLOOKUP(tb_flow[[#This Row],[Hwycov_id]],#REF!,2,FALSE)</f>
        <v>#REF!</v>
      </c>
    </row>
    <row r="392" spans="1:3">
      <c r="A392" s="59" t="e">
        <f>#REF!</f>
        <v>#REF!</v>
      </c>
      <c r="B392" s="59">
        <v>13670</v>
      </c>
      <c r="C392" s="78" t="e">
        <f>VLOOKUP(tb_flow[[#This Row],[Hwycov_id]],#REF!,2,FALSE)</f>
        <v>#REF!</v>
      </c>
    </row>
    <row r="393" spans="1:3">
      <c r="A393" s="59" t="e">
        <f>#REF!</f>
        <v>#REF!</v>
      </c>
      <c r="B393" s="59">
        <v>13672</v>
      </c>
      <c r="C393" s="78" t="e">
        <f>VLOOKUP(tb_flow[[#This Row],[Hwycov_id]],#REF!,2,FALSE)</f>
        <v>#REF!</v>
      </c>
    </row>
    <row r="394" spans="1:3">
      <c r="A394" s="59" t="e">
        <f>#REF!</f>
        <v>#REF!</v>
      </c>
      <c r="B394" s="59">
        <v>13673</v>
      </c>
      <c r="C394" s="78" t="e">
        <f>VLOOKUP(tb_flow[[#This Row],[Hwycov_id]],#REF!,2,FALSE)</f>
        <v>#REF!</v>
      </c>
    </row>
    <row r="395" spans="1:3">
      <c r="A395" s="59" t="e">
        <f>#REF!</f>
        <v>#REF!</v>
      </c>
      <c r="B395" s="59">
        <v>13722</v>
      </c>
      <c r="C395" s="78" t="e">
        <f>VLOOKUP(tb_flow[[#This Row],[Hwycov_id]],#REF!,2,FALSE)</f>
        <v>#REF!</v>
      </c>
    </row>
    <row r="396" spans="1:3">
      <c r="A396" s="59" t="e">
        <f>#REF!</f>
        <v>#REF!</v>
      </c>
      <c r="B396" s="59">
        <v>13728</v>
      </c>
      <c r="C396" s="78" t="e">
        <f>VLOOKUP(tb_flow[[#This Row],[Hwycov_id]],#REF!,2,FALSE)</f>
        <v>#REF!</v>
      </c>
    </row>
    <row r="397" spans="1:3">
      <c r="A397" s="59" t="e">
        <f>#REF!</f>
        <v>#REF!</v>
      </c>
      <c r="B397" s="59">
        <v>13748</v>
      </c>
      <c r="C397" s="78" t="e">
        <f>VLOOKUP(tb_flow[[#This Row],[Hwycov_id]],#REF!,2,FALSE)</f>
        <v>#REF!</v>
      </c>
    </row>
    <row r="398" spans="1:3">
      <c r="A398" s="59" t="e">
        <f>#REF!</f>
        <v>#REF!</v>
      </c>
      <c r="B398" s="59">
        <v>13783</v>
      </c>
      <c r="C398" s="78" t="e">
        <f>VLOOKUP(tb_flow[[#This Row],[Hwycov_id]],#REF!,2,FALSE)</f>
        <v>#REF!</v>
      </c>
    </row>
    <row r="399" spans="1:3">
      <c r="A399" s="59" t="e">
        <f>#REF!</f>
        <v>#REF!</v>
      </c>
      <c r="B399" s="59">
        <v>13847</v>
      </c>
      <c r="C399" s="78" t="e">
        <f>VLOOKUP(tb_flow[[#This Row],[Hwycov_id]],#REF!,2,FALSE)</f>
        <v>#REF!</v>
      </c>
    </row>
    <row r="400" spans="1:3">
      <c r="A400" s="59" t="e">
        <f>#REF!</f>
        <v>#REF!</v>
      </c>
      <c r="B400" s="59">
        <v>13851</v>
      </c>
      <c r="C400" s="78" t="e">
        <f>VLOOKUP(tb_flow[[#This Row],[Hwycov_id]],#REF!,2,FALSE)</f>
        <v>#REF!</v>
      </c>
    </row>
    <row r="401" spans="1:3">
      <c r="A401" s="59" t="e">
        <f>#REF!</f>
        <v>#REF!</v>
      </c>
      <c r="B401" s="59">
        <v>13853</v>
      </c>
      <c r="C401" s="78" t="e">
        <f>VLOOKUP(tb_flow[[#This Row],[Hwycov_id]],#REF!,2,FALSE)</f>
        <v>#REF!</v>
      </c>
    </row>
    <row r="402" spans="1:3">
      <c r="A402" s="59" t="e">
        <f>#REF!</f>
        <v>#REF!</v>
      </c>
      <c r="B402" s="59">
        <v>13861</v>
      </c>
      <c r="C402" s="78" t="e">
        <f>VLOOKUP(tb_flow[[#This Row],[Hwycov_id]],#REF!,2,FALSE)</f>
        <v>#REF!</v>
      </c>
    </row>
    <row r="403" spans="1:3">
      <c r="A403" s="59" t="e">
        <f>#REF!</f>
        <v>#REF!</v>
      </c>
      <c r="B403" s="59">
        <v>13926</v>
      </c>
      <c r="C403" s="78" t="e">
        <f>VLOOKUP(tb_flow[[#This Row],[Hwycov_id]],#REF!,2,FALSE)</f>
        <v>#REF!</v>
      </c>
    </row>
    <row r="404" spans="1:3">
      <c r="A404" s="59" t="e">
        <f>#REF!</f>
        <v>#REF!</v>
      </c>
      <c r="B404" s="59">
        <v>13929</v>
      </c>
      <c r="C404" s="78" t="e">
        <f>VLOOKUP(tb_flow[[#This Row],[Hwycov_id]],#REF!,2,FALSE)</f>
        <v>#REF!</v>
      </c>
    </row>
    <row r="405" spans="1:3">
      <c r="A405" s="59" t="e">
        <f>#REF!</f>
        <v>#REF!</v>
      </c>
      <c r="B405" s="59">
        <v>13938</v>
      </c>
      <c r="C405" s="78" t="e">
        <f>VLOOKUP(tb_flow[[#This Row],[Hwycov_id]],#REF!,2,FALSE)</f>
        <v>#REF!</v>
      </c>
    </row>
    <row r="406" spans="1:3">
      <c r="A406" s="59" t="e">
        <f>#REF!</f>
        <v>#REF!</v>
      </c>
      <c r="B406" s="59">
        <v>13939</v>
      </c>
      <c r="C406" s="78" t="e">
        <f>VLOOKUP(tb_flow[[#This Row],[Hwycov_id]],#REF!,2,FALSE)</f>
        <v>#REF!</v>
      </c>
    </row>
    <row r="407" spans="1:3">
      <c r="A407" s="59" t="e">
        <f>#REF!</f>
        <v>#REF!</v>
      </c>
      <c r="B407" s="59">
        <v>13944</v>
      </c>
      <c r="C407" s="78" t="e">
        <f>VLOOKUP(tb_flow[[#This Row],[Hwycov_id]],#REF!,2,FALSE)</f>
        <v>#REF!</v>
      </c>
    </row>
    <row r="408" spans="1:3">
      <c r="A408" s="59" t="e">
        <f>#REF!</f>
        <v>#REF!</v>
      </c>
      <c r="B408" s="59">
        <v>14072</v>
      </c>
      <c r="C408" s="78" t="e">
        <f>VLOOKUP(tb_flow[[#This Row],[Hwycov_id]],#REF!,2,FALSE)</f>
        <v>#REF!</v>
      </c>
    </row>
    <row r="409" spans="1:3">
      <c r="A409" s="59" t="e">
        <f>#REF!</f>
        <v>#REF!</v>
      </c>
      <c r="B409" s="59">
        <v>14107</v>
      </c>
      <c r="C409" s="78" t="e">
        <f>VLOOKUP(tb_flow[[#This Row],[Hwycov_id]],#REF!,2,FALSE)</f>
        <v>#REF!</v>
      </c>
    </row>
    <row r="410" spans="1:3">
      <c r="A410" s="59" t="e">
        <f>#REF!</f>
        <v>#REF!</v>
      </c>
      <c r="B410" s="59">
        <v>14117</v>
      </c>
      <c r="C410" s="78" t="e">
        <f>VLOOKUP(tb_flow[[#This Row],[Hwycov_id]],#REF!,2,FALSE)</f>
        <v>#REF!</v>
      </c>
    </row>
    <row r="411" spans="1:3">
      <c r="A411" s="59" t="e">
        <f>#REF!</f>
        <v>#REF!</v>
      </c>
      <c r="B411" s="59">
        <v>14120</v>
      </c>
      <c r="C411" s="78" t="e">
        <f>VLOOKUP(tb_flow[[#This Row],[Hwycov_id]],#REF!,2,FALSE)</f>
        <v>#REF!</v>
      </c>
    </row>
    <row r="412" spans="1:3">
      <c r="A412" s="59" t="e">
        <f>#REF!</f>
        <v>#REF!</v>
      </c>
      <c r="B412" s="59">
        <v>14125</v>
      </c>
      <c r="C412" s="78" t="e">
        <f>VLOOKUP(tb_flow[[#This Row],[Hwycov_id]],#REF!,2,FALSE)</f>
        <v>#REF!</v>
      </c>
    </row>
    <row r="413" spans="1:3">
      <c r="A413" s="59" t="e">
        <f>#REF!</f>
        <v>#REF!</v>
      </c>
      <c r="B413" s="59">
        <v>14142</v>
      </c>
      <c r="C413" s="78" t="e">
        <f>VLOOKUP(tb_flow[[#This Row],[Hwycov_id]],#REF!,2,FALSE)</f>
        <v>#REF!</v>
      </c>
    </row>
    <row r="414" spans="1:3">
      <c r="A414" s="59" t="e">
        <f>#REF!</f>
        <v>#REF!</v>
      </c>
      <c r="B414" s="59">
        <v>14143</v>
      </c>
      <c r="C414" s="78" t="e">
        <f>VLOOKUP(tb_flow[[#This Row],[Hwycov_id]],#REF!,2,FALSE)</f>
        <v>#REF!</v>
      </c>
    </row>
    <row r="415" spans="1:3">
      <c r="A415" s="59" t="e">
        <f>#REF!</f>
        <v>#REF!</v>
      </c>
      <c r="B415" s="59">
        <v>14144</v>
      </c>
      <c r="C415" s="78" t="e">
        <f>VLOOKUP(tb_flow[[#This Row],[Hwycov_id]],#REF!,2,FALSE)</f>
        <v>#REF!</v>
      </c>
    </row>
    <row r="416" spans="1:3">
      <c r="A416" s="59" t="e">
        <f>#REF!</f>
        <v>#REF!</v>
      </c>
      <c r="B416" s="59">
        <v>14153</v>
      </c>
      <c r="C416" s="78" t="e">
        <f>VLOOKUP(tb_flow[[#This Row],[Hwycov_id]],#REF!,2,FALSE)</f>
        <v>#REF!</v>
      </c>
    </row>
    <row r="417" spans="1:3">
      <c r="A417" s="59" t="e">
        <f>#REF!</f>
        <v>#REF!</v>
      </c>
      <c r="B417" s="59">
        <v>14169</v>
      </c>
      <c r="C417" s="78" t="e">
        <f>VLOOKUP(tb_flow[[#This Row],[Hwycov_id]],#REF!,2,FALSE)</f>
        <v>#REF!</v>
      </c>
    </row>
    <row r="418" spans="1:3">
      <c r="A418" s="59" t="e">
        <f>#REF!</f>
        <v>#REF!</v>
      </c>
      <c r="B418" s="59">
        <v>14174</v>
      </c>
      <c r="C418" s="78" t="e">
        <f>VLOOKUP(tb_flow[[#This Row],[Hwycov_id]],#REF!,2,FALSE)</f>
        <v>#REF!</v>
      </c>
    </row>
    <row r="419" spans="1:3">
      <c r="A419" s="59" t="e">
        <f>#REF!</f>
        <v>#REF!</v>
      </c>
      <c r="B419" s="59">
        <v>14176</v>
      </c>
      <c r="C419" s="78" t="e">
        <f>VLOOKUP(tb_flow[[#This Row],[Hwycov_id]],#REF!,2,FALSE)</f>
        <v>#REF!</v>
      </c>
    </row>
    <row r="420" spans="1:3">
      <c r="A420" s="59" t="e">
        <f>#REF!</f>
        <v>#REF!</v>
      </c>
      <c r="B420" s="59">
        <v>14180</v>
      </c>
      <c r="C420" s="78" t="e">
        <f>VLOOKUP(tb_flow[[#This Row],[Hwycov_id]],#REF!,2,FALSE)</f>
        <v>#REF!</v>
      </c>
    </row>
    <row r="421" spans="1:3">
      <c r="A421" s="59" t="e">
        <f>#REF!</f>
        <v>#REF!</v>
      </c>
      <c r="B421" s="59">
        <v>14196</v>
      </c>
      <c r="C421" s="78" t="e">
        <f>VLOOKUP(tb_flow[[#This Row],[Hwycov_id]],#REF!,2,FALSE)</f>
        <v>#REF!</v>
      </c>
    </row>
    <row r="422" spans="1:3">
      <c r="A422" s="59" t="e">
        <f>#REF!</f>
        <v>#REF!</v>
      </c>
      <c r="B422" s="59">
        <v>14201</v>
      </c>
      <c r="C422" s="78" t="e">
        <f>VLOOKUP(tb_flow[[#This Row],[Hwycov_id]],#REF!,2,FALSE)</f>
        <v>#REF!</v>
      </c>
    </row>
    <row r="423" spans="1:3">
      <c r="A423" s="59" t="e">
        <f>#REF!</f>
        <v>#REF!</v>
      </c>
      <c r="B423" s="59">
        <v>14207</v>
      </c>
      <c r="C423" s="78" t="e">
        <f>VLOOKUP(tb_flow[[#This Row],[Hwycov_id]],#REF!,2,FALSE)</f>
        <v>#REF!</v>
      </c>
    </row>
    <row r="424" spans="1:3">
      <c r="A424" s="59" t="e">
        <f>#REF!</f>
        <v>#REF!</v>
      </c>
      <c r="B424" s="59">
        <v>14215</v>
      </c>
      <c r="C424" s="78" t="e">
        <f>VLOOKUP(tb_flow[[#This Row],[Hwycov_id]],#REF!,2,FALSE)</f>
        <v>#REF!</v>
      </c>
    </row>
    <row r="425" spans="1:3">
      <c r="A425" s="59" t="e">
        <f>#REF!</f>
        <v>#REF!</v>
      </c>
      <c r="B425" s="59">
        <v>14216</v>
      </c>
      <c r="C425" s="78" t="e">
        <f>VLOOKUP(tb_flow[[#This Row],[Hwycov_id]],#REF!,2,FALSE)</f>
        <v>#REF!</v>
      </c>
    </row>
    <row r="426" spans="1:3">
      <c r="A426" s="59" t="e">
        <f>#REF!</f>
        <v>#REF!</v>
      </c>
      <c r="B426" s="59">
        <v>1422</v>
      </c>
      <c r="C426" s="78" t="e">
        <f>VLOOKUP(tb_flow[[#This Row],[Hwycov_id]],#REF!,2,FALSE)</f>
        <v>#REF!</v>
      </c>
    </row>
    <row r="427" spans="1:3">
      <c r="A427" s="59" t="e">
        <f>#REF!</f>
        <v>#REF!</v>
      </c>
      <c r="B427" s="59">
        <v>14223</v>
      </c>
      <c r="C427" s="78" t="e">
        <f>VLOOKUP(tb_flow[[#This Row],[Hwycov_id]],#REF!,2,FALSE)</f>
        <v>#REF!</v>
      </c>
    </row>
    <row r="428" spans="1:3">
      <c r="A428" s="59" t="e">
        <f>#REF!</f>
        <v>#REF!</v>
      </c>
      <c r="B428" s="59">
        <v>14232</v>
      </c>
      <c r="C428" s="78" t="e">
        <f>VLOOKUP(tb_flow[[#This Row],[Hwycov_id]],#REF!,2,FALSE)</f>
        <v>#REF!</v>
      </c>
    </row>
    <row r="429" spans="1:3">
      <c r="A429" s="59" t="e">
        <f>#REF!</f>
        <v>#REF!</v>
      </c>
      <c r="B429" s="59">
        <v>14233</v>
      </c>
      <c r="C429" s="78" t="e">
        <f>VLOOKUP(tb_flow[[#This Row],[Hwycov_id]],#REF!,2,FALSE)</f>
        <v>#REF!</v>
      </c>
    </row>
    <row r="430" spans="1:3">
      <c r="A430" s="59" t="e">
        <f>#REF!</f>
        <v>#REF!</v>
      </c>
      <c r="B430" s="59">
        <v>14237</v>
      </c>
      <c r="C430" s="78" t="e">
        <f>VLOOKUP(tb_flow[[#This Row],[Hwycov_id]],#REF!,2,FALSE)</f>
        <v>#REF!</v>
      </c>
    </row>
    <row r="431" spans="1:3">
      <c r="A431" s="59" t="e">
        <f>#REF!</f>
        <v>#REF!</v>
      </c>
      <c r="B431" s="59">
        <v>14245</v>
      </c>
      <c r="C431" s="78" t="e">
        <f>VLOOKUP(tb_flow[[#This Row],[Hwycov_id]],#REF!,2,FALSE)</f>
        <v>#REF!</v>
      </c>
    </row>
    <row r="432" spans="1:3">
      <c r="A432" s="59" t="e">
        <f>#REF!</f>
        <v>#REF!</v>
      </c>
      <c r="B432" s="59">
        <v>14246</v>
      </c>
      <c r="C432" s="78" t="e">
        <f>VLOOKUP(tb_flow[[#This Row],[Hwycov_id]],#REF!,2,FALSE)</f>
        <v>#REF!</v>
      </c>
    </row>
    <row r="433" spans="1:3">
      <c r="A433" s="59" t="e">
        <f>#REF!</f>
        <v>#REF!</v>
      </c>
      <c r="B433" s="59">
        <v>14251</v>
      </c>
      <c r="C433" s="78" t="e">
        <f>VLOOKUP(tb_flow[[#This Row],[Hwycov_id]],#REF!,2,FALSE)</f>
        <v>#REF!</v>
      </c>
    </row>
    <row r="434" spans="1:3">
      <c r="A434" s="59" t="e">
        <f>#REF!</f>
        <v>#REF!</v>
      </c>
      <c r="B434" s="59">
        <v>14254</v>
      </c>
      <c r="C434" s="78" t="e">
        <f>VLOOKUP(tb_flow[[#This Row],[Hwycov_id]],#REF!,2,FALSE)</f>
        <v>#REF!</v>
      </c>
    </row>
    <row r="435" spans="1:3">
      <c r="A435" s="59" t="e">
        <f>#REF!</f>
        <v>#REF!</v>
      </c>
      <c r="B435" s="59">
        <v>14255</v>
      </c>
      <c r="C435" s="78" t="e">
        <f>VLOOKUP(tb_flow[[#This Row],[Hwycov_id]],#REF!,2,FALSE)</f>
        <v>#REF!</v>
      </c>
    </row>
    <row r="436" spans="1:3">
      <c r="A436" s="59" t="e">
        <f>#REF!</f>
        <v>#REF!</v>
      </c>
      <c r="B436" s="59">
        <v>14256</v>
      </c>
      <c r="C436" s="78" t="e">
        <f>VLOOKUP(tb_flow[[#This Row],[Hwycov_id]],#REF!,2,FALSE)</f>
        <v>#REF!</v>
      </c>
    </row>
    <row r="437" spans="1:3">
      <c r="A437" s="59" t="e">
        <f>#REF!</f>
        <v>#REF!</v>
      </c>
      <c r="B437" s="59">
        <v>14262</v>
      </c>
      <c r="C437" s="78" t="e">
        <f>VLOOKUP(tb_flow[[#This Row],[Hwycov_id]],#REF!,2,FALSE)</f>
        <v>#REF!</v>
      </c>
    </row>
    <row r="438" spans="1:3">
      <c r="A438" s="59" t="e">
        <f>#REF!</f>
        <v>#REF!</v>
      </c>
      <c r="B438" s="59">
        <v>14263</v>
      </c>
      <c r="C438" s="78" t="e">
        <f>VLOOKUP(tb_flow[[#This Row],[Hwycov_id]],#REF!,2,FALSE)</f>
        <v>#REF!</v>
      </c>
    </row>
    <row r="439" spans="1:3">
      <c r="A439" s="59" t="e">
        <f>#REF!</f>
        <v>#REF!</v>
      </c>
      <c r="B439" s="59">
        <v>14265</v>
      </c>
      <c r="C439" s="78" t="e">
        <f>VLOOKUP(tb_flow[[#This Row],[Hwycov_id]],#REF!,2,FALSE)</f>
        <v>#REF!</v>
      </c>
    </row>
    <row r="440" spans="1:3">
      <c r="A440" s="59" t="e">
        <f>#REF!</f>
        <v>#REF!</v>
      </c>
      <c r="B440" s="59">
        <v>14289</v>
      </c>
      <c r="C440" s="78" t="e">
        <f>VLOOKUP(tb_flow[[#This Row],[Hwycov_id]],#REF!,2,FALSE)</f>
        <v>#REF!</v>
      </c>
    </row>
    <row r="441" spans="1:3">
      <c r="A441" s="59" t="e">
        <f>#REF!</f>
        <v>#REF!</v>
      </c>
      <c r="B441" s="59">
        <v>14301</v>
      </c>
      <c r="C441" s="78" t="e">
        <f>VLOOKUP(tb_flow[[#This Row],[Hwycov_id]],#REF!,2,FALSE)</f>
        <v>#REF!</v>
      </c>
    </row>
    <row r="442" spans="1:3">
      <c r="A442" s="59" t="e">
        <f>#REF!</f>
        <v>#REF!</v>
      </c>
      <c r="B442" s="59">
        <v>14305</v>
      </c>
      <c r="C442" s="78" t="e">
        <f>VLOOKUP(tb_flow[[#This Row],[Hwycov_id]],#REF!,2,FALSE)</f>
        <v>#REF!</v>
      </c>
    </row>
    <row r="443" spans="1:3">
      <c r="A443" s="59" t="e">
        <f>#REF!</f>
        <v>#REF!</v>
      </c>
      <c r="B443" s="59">
        <v>14311</v>
      </c>
      <c r="C443" s="78" t="e">
        <f>VLOOKUP(tb_flow[[#This Row],[Hwycov_id]],#REF!,2,FALSE)</f>
        <v>#REF!</v>
      </c>
    </row>
    <row r="444" spans="1:3">
      <c r="A444" s="59" t="e">
        <f>#REF!</f>
        <v>#REF!</v>
      </c>
      <c r="B444" s="59">
        <v>14313</v>
      </c>
      <c r="C444" s="78" t="e">
        <f>VLOOKUP(tb_flow[[#This Row],[Hwycov_id]],#REF!,2,FALSE)</f>
        <v>#REF!</v>
      </c>
    </row>
    <row r="445" spans="1:3">
      <c r="A445" s="59" t="e">
        <f>#REF!</f>
        <v>#REF!</v>
      </c>
      <c r="B445" s="59">
        <v>1433</v>
      </c>
      <c r="C445" s="78" t="e">
        <f>VLOOKUP(tb_flow[[#This Row],[Hwycov_id]],#REF!,2,FALSE)</f>
        <v>#REF!</v>
      </c>
    </row>
    <row r="446" spans="1:3">
      <c r="A446" s="59" t="e">
        <f>#REF!</f>
        <v>#REF!</v>
      </c>
      <c r="B446" s="59">
        <v>14383</v>
      </c>
      <c r="C446" s="78" t="e">
        <f>VLOOKUP(tb_flow[[#This Row],[Hwycov_id]],#REF!,2,FALSE)</f>
        <v>#REF!</v>
      </c>
    </row>
    <row r="447" spans="1:3">
      <c r="A447" s="59" t="e">
        <f>#REF!</f>
        <v>#REF!</v>
      </c>
      <c r="B447" s="59">
        <v>14384</v>
      </c>
      <c r="C447" s="78" t="e">
        <f>VLOOKUP(tb_flow[[#This Row],[Hwycov_id]],#REF!,2,FALSE)</f>
        <v>#REF!</v>
      </c>
    </row>
    <row r="448" spans="1:3">
      <c r="A448" s="59" t="e">
        <f>#REF!</f>
        <v>#REF!</v>
      </c>
      <c r="B448" s="59">
        <v>14386</v>
      </c>
      <c r="C448" s="78" t="e">
        <f>VLOOKUP(tb_flow[[#This Row],[Hwycov_id]],#REF!,2,FALSE)</f>
        <v>#REF!</v>
      </c>
    </row>
    <row r="449" spans="1:3">
      <c r="A449" s="59" t="e">
        <f>#REF!</f>
        <v>#REF!</v>
      </c>
      <c r="B449" s="59">
        <v>14393</v>
      </c>
      <c r="C449" s="78" t="e">
        <f>VLOOKUP(tb_flow[[#This Row],[Hwycov_id]],#REF!,2,FALSE)</f>
        <v>#REF!</v>
      </c>
    </row>
    <row r="450" spans="1:3">
      <c r="A450" s="59" t="e">
        <f>#REF!</f>
        <v>#REF!</v>
      </c>
      <c r="B450" s="59">
        <v>14394</v>
      </c>
      <c r="C450" s="78" t="e">
        <f>VLOOKUP(tb_flow[[#This Row],[Hwycov_id]],#REF!,2,FALSE)</f>
        <v>#REF!</v>
      </c>
    </row>
    <row r="451" spans="1:3">
      <c r="A451" s="59" t="e">
        <f>#REF!</f>
        <v>#REF!</v>
      </c>
      <c r="B451" s="59">
        <v>14397</v>
      </c>
      <c r="C451" s="78" t="e">
        <f>VLOOKUP(tb_flow[[#This Row],[Hwycov_id]],#REF!,2,FALSE)</f>
        <v>#REF!</v>
      </c>
    </row>
    <row r="452" spans="1:3">
      <c r="A452" s="59" t="e">
        <f>#REF!</f>
        <v>#REF!</v>
      </c>
      <c r="B452" s="59">
        <v>14398</v>
      </c>
      <c r="C452" s="78" t="e">
        <f>VLOOKUP(tb_flow[[#This Row],[Hwycov_id]],#REF!,2,FALSE)</f>
        <v>#REF!</v>
      </c>
    </row>
    <row r="453" spans="1:3">
      <c r="A453" s="59" t="e">
        <f>#REF!</f>
        <v>#REF!</v>
      </c>
      <c r="B453" s="59">
        <v>14400</v>
      </c>
      <c r="C453" s="78" t="e">
        <f>VLOOKUP(tb_flow[[#This Row],[Hwycov_id]],#REF!,2,FALSE)</f>
        <v>#REF!</v>
      </c>
    </row>
    <row r="454" spans="1:3">
      <c r="A454" s="59" t="e">
        <f>#REF!</f>
        <v>#REF!</v>
      </c>
      <c r="B454" s="59">
        <v>14401</v>
      </c>
      <c r="C454" s="78" t="e">
        <f>VLOOKUP(tb_flow[[#This Row],[Hwycov_id]],#REF!,2,FALSE)</f>
        <v>#REF!</v>
      </c>
    </row>
    <row r="455" spans="1:3">
      <c r="A455" s="59" t="e">
        <f>#REF!</f>
        <v>#REF!</v>
      </c>
      <c r="B455" s="59">
        <v>14402</v>
      </c>
      <c r="C455" s="78" t="e">
        <f>VLOOKUP(tb_flow[[#This Row],[Hwycov_id]],#REF!,2,FALSE)</f>
        <v>#REF!</v>
      </c>
    </row>
    <row r="456" spans="1:3">
      <c r="A456" s="59" t="e">
        <f>#REF!</f>
        <v>#REF!</v>
      </c>
      <c r="B456" s="59">
        <v>14405</v>
      </c>
      <c r="C456" s="78" t="e">
        <f>VLOOKUP(tb_flow[[#This Row],[Hwycov_id]],#REF!,2,FALSE)</f>
        <v>#REF!</v>
      </c>
    </row>
    <row r="457" spans="1:3">
      <c r="A457" s="59" t="e">
        <f>#REF!</f>
        <v>#REF!</v>
      </c>
      <c r="B457" s="59">
        <v>14407</v>
      </c>
      <c r="C457" s="78" t="e">
        <f>VLOOKUP(tb_flow[[#This Row],[Hwycov_id]],#REF!,2,FALSE)</f>
        <v>#REF!</v>
      </c>
    </row>
    <row r="458" spans="1:3">
      <c r="A458" s="59" t="e">
        <f>#REF!</f>
        <v>#REF!</v>
      </c>
      <c r="B458" s="59">
        <v>14408</v>
      </c>
      <c r="C458" s="78" t="e">
        <f>VLOOKUP(tb_flow[[#This Row],[Hwycov_id]],#REF!,2,FALSE)</f>
        <v>#REF!</v>
      </c>
    </row>
    <row r="459" spans="1:3">
      <c r="A459" s="59" t="e">
        <f>#REF!</f>
        <v>#REF!</v>
      </c>
      <c r="B459" s="59">
        <v>14409</v>
      </c>
      <c r="C459" s="78" t="e">
        <f>VLOOKUP(tb_flow[[#This Row],[Hwycov_id]],#REF!,2,FALSE)</f>
        <v>#REF!</v>
      </c>
    </row>
    <row r="460" spans="1:3">
      <c r="A460" s="59" t="e">
        <f>#REF!</f>
        <v>#REF!</v>
      </c>
      <c r="B460" s="59">
        <v>14410</v>
      </c>
      <c r="C460" s="78" t="e">
        <f>VLOOKUP(tb_flow[[#This Row],[Hwycov_id]],#REF!,2,FALSE)</f>
        <v>#REF!</v>
      </c>
    </row>
    <row r="461" spans="1:3">
      <c r="A461" s="59" t="e">
        <f>#REF!</f>
        <v>#REF!</v>
      </c>
      <c r="B461" s="59">
        <v>14411</v>
      </c>
      <c r="C461" s="78" t="e">
        <f>VLOOKUP(tb_flow[[#This Row],[Hwycov_id]],#REF!,2,FALSE)</f>
        <v>#REF!</v>
      </c>
    </row>
    <row r="462" spans="1:3">
      <c r="A462" s="59" t="e">
        <f>#REF!</f>
        <v>#REF!</v>
      </c>
      <c r="B462" s="59">
        <v>14412</v>
      </c>
      <c r="C462" s="78" t="e">
        <f>VLOOKUP(tb_flow[[#This Row],[Hwycov_id]],#REF!,2,FALSE)</f>
        <v>#REF!</v>
      </c>
    </row>
    <row r="463" spans="1:3">
      <c r="A463" s="59" t="e">
        <f>#REF!</f>
        <v>#REF!</v>
      </c>
      <c r="B463" s="59">
        <v>14414</v>
      </c>
      <c r="C463" s="78" t="e">
        <f>VLOOKUP(tb_flow[[#This Row],[Hwycov_id]],#REF!,2,FALSE)</f>
        <v>#REF!</v>
      </c>
    </row>
    <row r="464" spans="1:3">
      <c r="A464" s="59" t="e">
        <f>#REF!</f>
        <v>#REF!</v>
      </c>
      <c r="B464" s="59">
        <v>14418</v>
      </c>
      <c r="C464" s="78" t="e">
        <f>VLOOKUP(tb_flow[[#This Row],[Hwycov_id]],#REF!,2,FALSE)</f>
        <v>#REF!</v>
      </c>
    </row>
    <row r="465" spans="1:3">
      <c r="A465" s="59" t="e">
        <f>#REF!</f>
        <v>#REF!</v>
      </c>
      <c r="B465" s="59">
        <v>14419</v>
      </c>
      <c r="C465" s="78" t="e">
        <f>VLOOKUP(tb_flow[[#This Row],[Hwycov_id]],#REF!,2,FALSE)</f>
        <v>#REF!</v>
      </c>
    </row>
    <row r="466" spans="1:3">
      <c r="A466" s="59" t="e">
        <f>#REF!</f>
        <v>#REF!</v>
      </c>
      <c r="B466" s="59">
        <v>14482</v>
      </c>
      <c r="C466" s="78" t="e">
        <f>VLOOKUP(tb_flow[[#This Row],[Hwycov_id]],#REF!,2,FALSE)</f>
        <v>#REF!</v>
      </c>
    </row>
    <row r="467" spans="1:3">
      <c r="A467" s="59" t="e">
        <f>#REF!</f>
        <v>#REF!</v>
      </c>
      <c r="B467" s="59">
        <v>1451</v>
      </c>
      <c r="C467" s="78" t="e">
        <f>VLOOKUP(tb_flow[[#This Row],[Hwycov_id]],#REF!,2,FALSE)</f>
        <v>#REF!</v>
      </c>
    </row>
    <row r="468" spans="1:3">
      <c r="A468" s="59" t="e">
        <f>#REF!</f>
        <v>#REF!</v>
      </c>
      <c r="B468" s="59">
        <v>14510</v>
      </c>
      <c r="C468" s="78" t="e">
        <f>VLOOKUP(tb_flow[[#This Row],[Hwycov_id]],#REF!,2,FALSE)</f>
        <v>#REF!</v>
      </c>
    </row>
    <row r="469" spans="1:3">
      <c r="A469" s="59" t="e">
        <f>#REF!</f>
        <v>#REF!</v>
      </c>
      <c r="B469" s="59">
        <v>14511</v>
      </c>
      <c r="C469" s="78" t="e">
        <f>VLOOKUP(tb_flow[[#This Row],[Hwycov_id]],#REF!,2,FALSE)</f>
        <v>#REF!</v>
      </c>
    </row>
    <row r="470" spans="1:3">
      <c r="A470" s="59" t="e">
        <f>#REF!</f>
        <v>#REF!</v>
      </c>
      <c r="B470" s="59">
        <v>14563</v>
      </c>
      <c r="C470" s="78" t="e">
        <f>VLOOKUP(tb_flow[[#This Row],[Hwycov_id]],#REF!,2,FALSE)</f>
        <v>#REF!</v>
      </c>
    </row>
    <row r="471" spans="1:3">
      <c r="A471" s="59" t="e">
        <f>#REF!</f>
        <v>#REF!</v>
      </c>
      <c r="B471" s="59">
        <v>1460</v>
      </c>
      <c r="C471" s="78" t="e">
        <f>VLOOKUP(tb_flow[[#This Row],[Hwycov_id]],#REF!,2,FALSE)</f>
        <v>#REF!</v>
      </c>
    </row>
    <row r="472" spans="1:3">
      <c r="A472" s="59" t="e">
        <f>#REF!</f>
        <v>#REF!</v>
      </c>
      <c r="B472" s="59">
        <v>14608</v>
      </c>
      <c r="C472" s="78" t="e">
        <f>VLOOKUP(tb_flow[[#This Row],[Hwycov_id]],#REF!,2,FALSE)</f>
        <v>#REF!</v>
      </c>
    </row>
    <row r="473" spans="1:3">
      <c r="A473" s="59" t="e">
        <f>#REF!</f>
        <v>#REF!</v>
      </c>
      <c r="B473" s="59">
        <v>14609</v>
      </c>
      <c r="C473" s="78" t="e">
        <f>VLOOKUP(tb_flow[[#This Row],[Hwycov_id]],#REF!,2,FALSE)</f>
        <v>#REF!</v>
      </c>
    </row>
    <row r="474" spans="1:3">
      <c r="A474" s="59" t="e">
        <f>#REF!</f>
        <v>#REF!</v>
      </c>
      <c r="B474" s="59">
        <v>14613</v>
      </c>
      <c r="C474" s="78" t="e">
        <f>VLOOKUP(tb_flow[[#This Row],[Hwycov_id]],#REF!,2,FALSE)</f>
        <v>#REF!</v>
      </c>
    </row>
    <row r="475" spans="1:3">
      <c r="A475" s="59" t="e">
        <f>#REF!</f>
        <v>#REF!</v>
      </c>
      <c r="B475" s="59">
        <v>14616</v>
      </c>
      <c r="C475" s="78" t="e">
        <f>VLOOKUP(tb_flow[[#This Row],[Hwycov_id]],#REF!,2,FALSE)</f>
        <v>#REF!</v>
      </c>
    </row>
    <row r="476" spans="1:3">
      <c r="A476" s="59" t="e">
        <f>#REF!</f>
        <v>#REF!</v>
      </c>
      <c r="B476" s="59">
        <v>14618</v>
      </c>
      <c r="C476" s="78" t="e">
        <f>VLOOKUP(tb_flow[[#This Row],[Hwycov_id]],#REF!,2,FALSE)</f>
        <v>#REF!</v>
      </c>
    </row>
    <row r="477" spans="1:3">
      <c r="A477" s="59" t="e">
        <f>#REF!</f>
        <v>#REF!</v>
      </c>
      <c r="B477" s="59">
        <v>14620</v>
      </c>
      <c r="C477" s="78" t="e">
        <f>VLOOKUP(tb_flow[[#This Row],[Hwycov_id]],#REF!,2,FALSE)</f>
        <v>#REF!</v>
      </c>
    </row>
    <row r="478" spans="1:3">
      <c r="A478" s="59" t="e">
        <f>#REF!</f>
        <v>#REF!</v>
      </c>
      <c r="B478" s="59">
        <v>14621</v>
      </c>
      <c r="C478" s="78" t="e">
        <f>VLOOKUP(tb_flow[[#This Row],[Hwycov_id]],#REF!,2,FALSE)</f>
        <v>#REF!</v>
      </c>
    </row>
    <row r="479" spans="1:3">
      <c r="A479" s="59" t="e">
        <f>#REF!</f>
        <v>#REF!</v>
      </c>
      <c r="B479" s="59">
        <v>14622</v>
      </c>
      <c r="C479" s="78" t="e">
        <f>VLOOKUP(tb_flow[[#This Row],[Hwycov_id]],#REF!,2,FALSE)</f>
        <v>#REF!</v>
      </c>
    </row>
    <row r="480" spans="1:3">
      <c r="A480" s="59" t="e">
        <f>#REF!</f>
        <v>#REF!</v>
      </c>
      <c r="B480" s="59">
        <v>14623</v>
      </c>
      <c r="C480" s="78" t="e">
        <f>VLOOKUP(tb_flow[[#This Row],[Hwycov_id]],#REF!,2,FALSE)</f>
        <v>#REF!</v>
      </c>
    </row>
    <row r="481" spans="1:3">
      <c r="A481" s="59" t="e">
        <f>#REF!</f>
        <v>#REF!</v>
      </c>
      <c r="B481" s="59">
        <v>14624</v>
      </c>
      <c r="C481" s="78" t="e">
        <f>VLOOKUP(tb_flow[[#This Row],[Hwycov_id]],#REF!,2,FALSE)</f>
        <v>#REF!</v>
      </c>
    </row>
    <row r="482" spans="1:3">
      <c r="A482" s="59" t="e">
        <f>#REF!</f>
        <v>#REF!</v>
      </c>
      <c r="B482" s="59">
        <v>14625</v>
      </c>
      <c r="C482" s="78" t="e">
        <f>VLOOKUP(tb_flow[[#This Row],[Hwycov_id]],#REF!,2,FALSE)</f>
        <v>#REF!</v>
      </c>
    </row>
    <row r="483" spans="1:3">
      <c r="A483" s="59" t="e">
        <f>#REF!</f>
        <v>#REF!</v>
      </c>
      <c r="B483" s="59">
        <v>14626</v>
      </c>
      <c r="C483" s="78" t="e">
        <f>VLOOKUP(tb_flow[[#This Row],[Hwycov_id]],#REF!,2,FALSE)</f>
        <v>#REF!</v>
      </c>
    </row>
    <row r="484" spans="1:3">
      <c r="A484" s="59" t="e">
        <f>#REF!</f>
        <v>#REF!</v>
      </c>
      <c r="B484" s="59">
        <v>14627</v>
      </c>
      <c r="C484" s="78" t="e">
        <f>VLOOKUP(tb_flow[[#This Row],[Hwycov_id]],#REF!,2,FALSE)</f>
        <v>#REF!</v>
      </c>
    </row>
    <row r="485" spans="1:3">
      <c r="A485" s="59" t="e">
        <f>#REF!</f>
        <v>#REF!</v>
      </c>
      <c r="B485" s="59">
        <v>14630</v>
      </c>
      <c r="C485" s="78" t="e">
        <f>VLOOKUP(tb_flow[[#This Row],[Hwycov_id]],#REF!,2,FALSE)</f>
        <v>#REF!</v>
      </c>
    </row>
    <row r="486" spans="1:3">
      <c r="A486" s="59" t="e">
        <f>#REF!</f>
        <v>#REF!</v>
      </c>
      <c r="B486" s="59">
        <v>14632</v>
      </c>
      <c r="C486" s="78" t="e">
        <f>VLOOKUP(tb_flow[[#This Row],[Hwycov_id]],#REF!,2,FALSE)</f>
        <v>#REF!</v>
      </c>
    </row>
    <row r="487" spans="1:3">
      <c r="A487" s="59" t="e">
        <f>#REF!</f>
        <v>#REF!</v>
      </c>
      <c r="B487" s="59">
        <v>14637</v>
      </c>
      <c r="C487" s="78" t="e">
        <f>VLOOKUP(tb_flow[[#This Row],[Hwycov_id]],#REF!,2,FALSE)</f>
        <v>#REF!</v>
      </c>
    </row>
    <row r="488" spans="1:3">
      <c r="A488" s="59" t="e">
        <f>#REF!</f>
        <v>#REF!</v>
      </c>
      <c r="B488" s="59">
        <v>14639</v>
      </c>
      <c r="C488" s="78" t="e">
        <f>VLOOKUP(tb_flow[[#This Row],[Hwycov_id]],#REF!,2,FALSE)</f>
        <v>#REF!</v>
      </c>
    </row>
    <row r="489" spans="1:3">
      <c r="A489" s="59" t="e">
        <f>#REF!</f>
        <v>#REF!</v>
      </c>
      <c r="B489" s="59">
        <v>14644</v>
      </c>
      <c r="C489" s="78" t="e">
        <f>VLOOKUP(tb_flow[[#This Row],[Hwycov_id]],#REF!,2,FALSE)</f>
        <v>#REF!</v>
      </c>
    </row>
    <row r="490" spans="1:3">
      <c r="A490" s="59" t="e">
        <f>#REF!</f>
        <v>#REF!</v>
      </c>
      <c r="B490" s="59">
        <v>14648</v>
      </c>
      <c r="C490" s="78" t="e">
        <f>VLOOKUP(tb_flow[[#This Row],[Hwycov_id]],#REF!,2,FALSE)</f>
        <v>#REF!</v>
      </c>
    </row>
    <row r="491" spans="1:3">
      <c r="A491" s="59" t="e">
        <f>#REF!</f>
        <v>#REF!</v>
      </c>
      <c r="B491" s="59">
        <v>14653</v>
      </c>
      <c r="C491" s="78" t="e">
        <f>VLOOKUP(tb_flow[[#This Row],[Hwycov_id]],#REF!,2,FALSE)</f>
        <v>#REF!</v>
      </c>
    </row>
    <row r="492" spans="1:3">
      <c r="A492" s="59" t="e">
        <f>#REF!</f>
        <v>#REF!</v>
      </c>
      <c r="B492" s="59">
        <v>14656</v>
      </c>
      <c r="C492" s="78" t="e">
        <f>VLOOKUP(tb_flow[[#This Row],[Hwycov_id]],#REF!,2,FALSE)</f>
        <v>#REF!</v>
      </c>
    </row>
    <row r="493" spans="1:3">
      <c r="A493" s="59" t="e">
        <f>#REF!</f>
        <v>#REF!</v>
      </c>
      <c r="B493" s="59">
        <v>14660</v>
      </c>
      <c r="C493" s="78" t="e">
        <f>VLOOKUP(tb_flow[[#This Row],[Hwycov_id]],#REF!,2,FALSE)</f>
        <v>#REF!</v>
      </c>
    </row>
    <row r="494" spans="1:3">
      <c r="A494" s="59" t="e">
        <f>#REF!</f>
        <v>#REF!</v>
      </c>
      <c r="B494" s="59">
        <v>14662</v>
      </c>
      <c r="C494" s="78" t="e">
        <f>VLOOKUP(tb_flow[[#This Row],[Hwycov_id]],#REF!,2,FALSE)</f>
        <v>#REF!</v>
      </c>
    </row>
    <row r="495" spans="1:3">
      <c r="A495" s="59" t="e">
        <f>#REF!</f>
        <v>#REF!</v>
      </c>
      <c r="B495" s="59">
        <v>14668</v>
      </c>
      <c r="C495" s="78" t="e">
        <f>VLOOKUP(tb_flow[[#This Row],[Hwycov_id]],#REF!,2,FALSE)</f>
        <v>#REF!</v>
      </c>
    </row>
    <row r="496" spans="1:3">
      <c r="A496" s="59" t="e">
        <f>#REF!</f>
        <v>#REF!</v>
      </c>
      <c r="B496" s="59">
        <v>14674</v>
      </c>
      <c r="C496" s="78" t="e">
        <f>VLOOKUP(tb_flow[[#This Row],[Hwycov_id]],#REF!,2,FALSE)</f>
        <v>#REF!</v>
      </c>
    </row>
    <row r="497" spans="1:3">
      <c r="A497" s="59" t="e">
        <f>#REF!</f>
        <v>#REF!</v>
      </c>
      <c r="B497" s="59">
        <v>14675</v>
      </c>
      <c r="C497" s="78" t="e">
        <f>VLOOKUP(tb_flow[[#This Row],[Hwycov_id]],#REF!,2,FALSE)</f>
        <v>#REF!</v>
      </c>
    </row>
    <row r="498" spans="1:3">
      <c r="A498" s="59" t="e">
        <f>#REF!</f>
        <v>#REF!</v>
      </c>
      <c r="B498" s="59">
        <v>14682</v>
      </c>
      <c r="C498" s="78" t="e">
        <f>VLOOKUP(tb_flow[[#This Row],[Hwycov_id]],#REF!,2,FALSE)</f>
        <v>#REF!</v>
      </c>
    </row>
    <row r="499" spans="1:3">
      <c r="A499" s="59" t="e">
        <f>#REF!</f>
        <v>#REF!</v>
      </c>
      <c r="B499" s="59">
        <v>14684</v>
      </c>
      <c r="C499" s="78" t="e">
        <f>VLOOKUP(tb_flow[[#This Row],[Hwycov_id]],#REF!,2,FALSE)</f>
        <v>#REF!</v>
      </c>
    </row>
    <row r="500" spans="1:3">
      <c r="A500" s="59" t="e">
        <f>#REF!</f>
        <v>#REF!</v>
      </c>
      <c r="B500" s="59">
        <v>14742</v>
      </c>
      <c r="C500" s="78" t="e">
        <f>VLOOKUP(tb_flow[[#This Row],[Hwycov_id]],#REF!,2,FALSE)</f>
        <v>#REF!</v>
      </c>
    </row>
    <row r="501" spans="1:3">
      <c r="A501" s="59" t="e">
        <f>#REF!</f>
        <v>#REF!</v>
      </c>
      <c r="B501" s="59">
        <v>14755</v>
      </c>
      <c r="C501" s="78" t="e">
        <f>VLOOKUP(tb_flow[[#This Row],[Hwycov_id]],#REF!,2,FALSE)</f>
        <v>#REF!</v>
      </c>
    </row>
    <row r="502" spans="1:3">
      <c r="A502" s="59" t="e">
        <f>#REF!</f>
        <v>#REF!</v>
      </c>
      <c r="B502" s="59">
        <v>1476</v>
      </c>
      <c r="C502" s="78" t="e">
        <f>VLOOKUP(tb_flow[[#This Row],[Hwycov_id]],#REF!,2,FALSE)</f>
        <v>#REF!</v>
      </c>
    </row>
    <row r="503" spans="1:3">
      <c r="A503" s="59" t="e">
        <f>#REF!</f>
        <v>#REF!</v>
      </c>
      <c r="B503" s="59">
        <v>14761</v>
      </c>
      <c r="C503" s="78" t="e">
        <f>VLOOKUP(tb_flow[[#This Row],[Hwycov_id]],#REF!,2,FALSE)</f>
        <v>#REF!</v>
      </c>
    </row>
    <row r="504" spans="1:3">
      <c r="A504" s="59" t="e">
        <f>#REF!</f>
        <v>#REF!</v>
      </c>
      <c r="B504" s="59">
        <v>14767</v>
      </c>
      <c r="C504" s="78" t="e">
        <f>VLOOKUP(tb_flow[[#This Row],[Hwycov_id]],#REF!,2,FALSE)</f>
        <v>#REF!</v>
      </c>
    </row>
    <row r="505" spans="1:3">
      <c r="A505" s="59" t="e">
        <f>#REF!</f>
        <v>#REF!</v>
      </c>
      <c r="B505" s="59">
        <v>14768</v>
      </c>
      <c r="C505" s="78" t="e">
        <f>VLOOKUP(tb_flow[[#This Row],[Hwycov_id]],#REF!,2,FALSE)</f>
        <v>#REF!</v>
      </c>
    </row>
    <row r="506" spans="1:3">
      <c r="A506" s="59" t="e">
        <f>#REF!</f>
        <v>#REF!</v>
      </c>
      <c r="B506" s="59">
        <v>14769</v>
      </c>
      <c r="C506" s="78" t="e">
        <f>VLOOKUP(tb_flow[[#This Row],[Hwycov_id]],#REF!,2,FALSE)</f>
        <v>#REF!</v>
      </c>
    </row>
    <row r="507" spans="1:3">
      <c r="A507" s="59" t="e">
        <f>#REF!</f>
        <v>#REF!</v>
      </c>
      <c r="B507" s="59">
        <v>1477</v>
      </c>
      <c r="C507" s="78" t="e">
        <f>VLOOKUP(tb_flow[[#This Row],[Hwycov_id]],#REF!,2,FALSE)</f>
        <v>#REF!</v>
      </c>
    </row>
    <row r="508" spans="1:3">
      <c r="A508" s="59" t="e">
        <f>#REF!</f>
        <v>#REF!</v>
      </c>
      <c r="B508" s="59">
        <v>14771</v>
      </c>
      <c r="C508" s="78" t="e">
        <f>VLOOKUP(tb_flow[[#This Row],[Hwycov_id]],#REF!,2,FALSE)</f>
        <v>#REF!</v>
      </c>
    </row>
    <row r="509" spans="1:3">
      <c r="A509" s="59" t="e">
        <f>#REF!</f>
        <v>#REF!</v>
      </c>
      <c r="B509" s="59">
        <v>14772</v>
      </c>
      <c r="C509" s="78" t="e">
        <f>VLOOKUP(tb_flow[[#This Row],[Hwycov_id]],#REF!,2,FALSE)</f>
        <v>#REF!</v>
      </c>
    </row>
    <row r="510" spans="1:3">
      <c r="A510" s="59" t="e">
        <f>#REF!</f>
        <v>#REF!</v>
      </c>
      <c r="B510" s="59">
        <v>14775</v>
      </c>
      <c r="C510" s="78" t="e">
        <f>VLOOKUP(tb_flow[[#This Row],[Hwycov_id]],#REF!,2,FALSE)</f>
        <v>#REF!</v>
      </c>
    </row>
    <row r="511" spans="1:3">
      <c r="A511" s="59" t="e">
        <f>#REF!</f>
        <v>#REF!</v>
      </c>
      <c r="B511" s="59">
        <v>14782</v>
      </c>
      <c r="C511" s="78" t="e">
        <f>VLOOKUP(tb_flow[[#This Row],[Hwycov_id]],#REF!,2,FALSE)</f>
        <v>#REF!</v>
      </c>
    </row>
    <row r="512" spans="1:3">
      <c r="A512" s="59" t="e">
        <f>#REF!</f>
        <v>#REF!</v>
      </c>
      <c r="B512" s="59">
        <v>14792</v>
      </c>
      <c r="C512" s="78" t="e">
        <f>VLOOKUP(tb_flow[[#This Row],[Hwycov_id]],#REF!,2,FALSE)</f>
        <v>#REF!</v>
      </c>
    </row>
    <row r="513" spans="1:3">
      <c r="A513" s="59" t="e">
        <f>#REF!</f>
        <v>#REF!</v>
      </c>
      <c r="B513" s="59">
        <v>14804</v>
      </c>
      <c r="C513" s="78" t="e">
        <f>VLOOKUP(tb_flow[[#This Row],[Hwycov_id]],#REF!,2,FALSE)</f>
        <v>#REF!</v>
      </c>
    </row>
    <row r="514" spans="1:3">
      <c r="A514" s="59" t="e">
        <f>#REF!</f>
        <v>#REF!</v>
      </c>
      <c r="B514" s="59">
        <v>1481</v>
      </c>
      <c r="C514" s="78" t="e">
        <f>VLOOKUP(tb_flow[[#This Row],[Hwycov_id]],#REF!,2,FALSE)</f>
        <v>#REF!</v>
      </c>
    </row>
    <row r="515" spans="1:3">
      <c r="A515" s="59" t="e">
        <f>#REF!</f>
        <v>#REF!</v>
      </c>
      <c r="B515" s="59">
        <v>1482</v>
      </c>
      <c r="C515" s="78" t="e">
        <f>VLOOKUP(tb_flow[[#This Row],[Hwycov_id]],#REF!,2,FALSE)</f>
        <v>#REF!</v>
      </c>
    </row>
    <row r="516" spans="1:3">
      <c r="A516" s="59" t="e">
        <f>#REF!</f>
        <v>#REF!</v>
      </c>
      <c r="B516" s="59">
        <v>1485</v>
      </c>
      <c r="C516" s="78" t="e">
        <f>VLOOKUP(tb_flow[[#This Row],[Hwycov_id]],#REF!,2,FALSE)</f>
        <v>#REF!</v>
      </c>
    </row>
    <row r="517" spans="1:3">
      <c r="A517" s="59" t="e">
        <f>#REF!</f>
        <v>#REF!</v>
      </c>
      <c r="B517" s="59">
        <v>1488</v>
      </c>
      <c r="C517" s="78" t="e">
        <f>VLOOKUP(tb_flow[[#This Row],[Hwycov_id]],#REF!,2,FALSE)</f>
        <v>#REF!</v>
      </c>
    </row>
    <row r="518" spans="1:3">
      <c r="A518" s="59" t="e">
        <f>#REF!</f>
        <v>#REF!</v>
      </c>
      <c r="B518" s="59">
        <v>1489</v>
      </c>
      <c r="C518" s="78" t="e">
        <f>VLOOKUP(tb_flow[[#This Row],[Hwycov_id]],#REF!,2,FALSE)</f>
        <v>#REF!</v>
      </c>
    </row>
    <row r="519" spans="1:3">
      <c r="A519" s="59" t="e">
        <f>#REF!</f>
        <v>#REF!</v>
      </c>
      <c r="B519" s="59">
        <v>1491</v>
      </c>
      <c r="C519" s="78" t="e">
        <f>VLOOKUP(tb_flow[[#This Row],[Hwycov_id]],#REF!,2,FALSE)</f>
        <v>#REF!</v>
      </c>
    </row>
    <row r="520" spans="1:3">
      <c r="A520" s="59" t="e">
        <f>#REF!</f>
        <v>#REF!</v>
      </c>
      <c r="B520" s="59">
        <v>14914</v>
      </c>
      <c r="C520" s="78" t="e">
        <f>VLOOKUP(tb_flow[[#This Row],[Hwycov_id]],#REF!,2,FALSE)</f>
        <v>#REF!</v>
      </c>
    </row>
    <row r="521" spans="1:3">
      <c r="A521" s="59" t="e">
        <f>#REF!</f>
        <v>#REF!</v>
      </c>
      <c r="B521" s="59">
        <v>14947</v>
      </c>
      <c r="C521" s="78" t="e">
        <f>VLOOKUP(tb_flow[[#This Row],[Hwycov_id]],#REF!,2,FALSE)</f>
        <v>#REF!</v>
      </c>
    </row>
    <row r="522" spans="1:3">
      <c r="A522" s="59" t="e">
        <f>#REF!</f>
        <v>#REF!</v>
      </c>
      <c r="B522" s="59">
        <v>14953</v>
      </c>
      <c r="C522" s="78" t="e">
        <f>VLOOKUP(tb_flow[[#This Row],[Hwycov_id]],#REF!,2,FALSE)</f>
        <v>#REF!</v>
      </c>
    </row>
    <row r="523" spans="1:3">
      <c r="A523" s="59" t="e">
        <f>#REF!</f>
        <v>#REF!</v>
      </c>
      <c r="B523" s="59">
        <v>14969</v>
      </c>
      <c r="C523" s="78" t="e">
        <f>VLOOKUP(tb_flow[[#This Row],[Hwycov_id]],#REF!,2,FALSE)</f>
        <v>#REF!</v>
      </c>
    </row>
    <row r="524" spans="1:3">
      <c r="A524" s="59" t="e">
        <f>#REF!</f>
        <v>#REF!</v>
      </c>
      <c r="B524" s="59">
        <v>14982</v>
      </c>
      <c r="C524" s="78" t="e">
        <f>VLOOKUP(tb_flow[[#This Row],[Hwycov_id]],#REF!,2,FALSE)</f>
        <v>#REF!</v>
      </c>
    </row>
    <row r="525" spans="1:3">
      <c r="A525" s="59" t="e">
        <f>#REF!</f>
        <v>#REF!</v>
      </c>
      <c r="B525" s="59">
        <v>14991</v>
      </c>
      <c r="C525" s="78" t="e">
        <f>VLOOKUP(tb_flow[[#This Row],[Hwycov_id]],#REF!,2,FALSE)</f>
        <v>#REF!</v>
      </c>
    </row>
    <row r="526" spans="1:3">
      <c r="A526" s="59" t="e">
        <f>#REF!</f>
        <v>#REF!</v>
      </c>
      <c r="B526" s="59">
        <v>15004</v>
      </c>
      <c r="C526" s="78" t="e">
        <f>VLOOKUP(tb_flow[[#This Row],[Hwycov_id]],#REF!,2,FALSE)</f>
        <v>#REF!</v>
      </c>
    </row>
    <row r="527" spans="1:3">
      <c r="A527" s="59" t="e">
        <f>#REF!</f>
        <v>#REF!</v>
      </c>
      <c r="B527" s="59">
        <v>1502</v>
      </c>
      <c r="C527" s="78" t="e">
        <f>VLOOKUP(tb_flow[[#This Row],[Hwycov_id]],#REF!,2,FALSE)</f>
        <v>#REF!</v>
      </c>
    </row>
    <row r="528" spans="1:3">
      <c r="A528" s="59" t="e">
        <f>#REF!</f>
        <v>#REF!</v>
      </c>
      <c r="B528" s="59">
        <v>15020</v>
      </c>
      <c r="C528" s="78" t="e">
        <f>VLOOKUP(tb_flow[[#This Row],[Hwycov_id]],#REF!,2,FALSE)</f>
        <v>#REF!</v>
      </c>
    </row>
    <row r="529" spans="1:3">
      <c r="A529" s="59" t="e">
        <f>#REF!</f>
        <v>#REF!</v>
      </c>
      <c r="B529" s="59">
        <v>15036</v>
      </c>
      <c r="C529" s="78" t="e">
        <f>VLOOKUP(tb_flow[[#This Row],[Hwycov_id]],#REF!,2,FALSE)</f>
        <v>#REF!</v>
      </c>
    </row>
    <row r="530" spans="1:3">
      <c r="A530" s="59" t="e">
        <f>#REF!</f>
        <v>#REF!</v>
      </c>
      <c r="B530" s="59">
        <v>15037</v>
      </c>
      <c r="C530" s="78" t="e">
        <f>VLOOKUP(tb_flow[[#This Row],[Hwycov_id]],#REF!,2,FALSE)</f>
        <v>#REF!</v>
      </c>
    </row>
    <row r="531" spans="1:3">
      <c r="A531" s="59" t="e">
        <f>#REF!</f>
        <v>#REF!</v>
      </c>
      <c r="B531" s="59">
        <v>15038</v>
      </c>
      <c r="C531" s="78" t="e">
        <f>VLOOKUP(tb_flow[[#This Row],[Hwycov_id]],#REF!,2,FALSE)</f>
        <v>#REF!</v>
      </c>
    </row>
    <row r="532" spans="1:3">
      <c r="A532" s="59" t="e">
        <f>#REF!</f>
        <v>#REF!</v>
      </c>
      <c r="B532" s="59">
        <v>15039</v>
      </c>
      <c r="C532" s="78" t="e">
        <f>VLOOKUP(tb_flow[[#This Row],[Hwycov_id]],#REF!,2,FALSE)</f>
        <v>#REF!</v>
      </c>
    </row>
    <row r="533" spans="1:3">
      <c r="A533" s="59" t="e">
        <f>#REF!</f>
        <v>#REF!</v>
      </c>
      <c r="B533" s="59">
        <v>15042</v>
      </c>
      <c r="C533" s="78" t="e">
        <f>VLOOKUP(tb_flow[[#This Row],[Hwycov_id]],#REF!,2,FALSE)</f>
        <v>#REF!</v>
      </c>
    </row>
    <row r="534" spans="1:3">
      <c r="A534" s="59" t="e">
        <f>#REF!</f>
        <v>#REF!</v>
      </c>
      <c r="B534" s="59">
        <v>15051</v>
      </c>
      <c r="C534" s="78" t="e">
        <f>VLOOKUP(tb_flow[[#This Row],[Hwycov_id]],#REF!,2,FALSE)</f>
        <v>#REF!</v>
      </c>
    </row>
    <row r="535" spans="1:3">
      <c r="A535" s="59" t="e">
        <f>#REF!</f>
        <v>#REF!</v>
      </c>
      <c r="B535" s="59">
        <v>15064</v>
      </c>
      <c r="C535" s="78" t="e">
        <f>VLOOKUP(tb_flow[[#This Row],[Hwycov_id]],#REF!,2,FALSE)</f>
        <v>#REF!</v>
      </c>
    </row>
    <row r="536" spans="1:3">
      <c r="A536" s="59" t="e">
        <f>#REF!</f>
        <v>#REF!</v>
      </c>
      <c r="B536" s="59">
        <v>15065</v>
      </c>
      <c r="C536" s="78" t="e">
        <f>VLOOKUP(tb_flow[[#This Row],[Hwycov_id]],#REF!,2,FALSE)</f>
        <v>#REF!</v>
      </c>
    </row>
    <row r="537" spans="1:3">
      <c r="A537" s="59" t="e">
        <f>#REF!</f>
        <v>#REF!</v>
      </c>
      <c r="B537" s="59">
        <v>15080</v>
      </c>
      <c r="C537" s="78" t="e">
        <f>VLOOKUP(tb_flow[[#This Row],[Hwycov_id]],#REF!,2,FALSE)</f>
        <v>#REF!</v>
      </c>
    </row>
    <row r="538" spans="1:3">
      <c r="A538" s="59" t="e">
        <f>#REF!</f>
        <v>#REF!</v>
      </c>
      <c r="B538" s="59">
        <v>15083</v>
      </c>
      <c r="C538" s="78" t="e">
        <f>VLOOKUP(tb_flow[[#This Row],[Hwycov_id]],#REF!,2,FALSE)</f>
        <v>#REF!</v>
      </c>
    </row>
    <row r="539" spans="1:3">
      <c r="A539" s="59" t="e">
        <f>#REF!</f>
        <v>#REF!</v>
      </c>
      <c r="B539" s="59">
        <v>15092</v>
      </c>
      <c r="C539" s="78" t="e">
        <f>VLOOKUP(tb_flow[[#This Row],[Hwycov_id]],#REF!,2,FALSE)</f>
        <v>#REF!</v>
      </c>
    </row>
    <row r="540" spans="1:3">
      <c r="A540" s="59" t="e">
        <f>#REF!</f>
        <v>#REF!</v>
      </c>
      <c r="B540" s="59">
        <v>15102</v>
      </c>
      <c r="C540" s="78" t="e">
        <f>VLOOKUP(tb_flow[[#This Row],[Hwycov_id]],#REF!,2,FALSE)</f>
        <v>#REF!</v>
      </c>
    </row>
    <row r="541" spans="1:3">
      <c r="A541" s="59" t="e">
        <f>#REF!</f>
        <v>#REF!</v>
      </c>
      <c r="B541" s="59">
        <v>15125</v>
      </c>
      <c r="C541" s="78" t="e">
        <f>VLOOKUP(tb_flow[[#This Row],[Hwycov_id]],#REF!,2,FALSE)</f>
        <v>#REF!</v>
      </c>
    </row>
    <row r="542" spans="1:3">
      <c r="A542" s="59" t="e">
        <f>#REF!</f>
        <v>#REF!</v>
      </c>
      <c r="B542" s="59">
        <v>15139</v>
      </c>
      <c r="C542" s="78" t="e">
        <f>VLOOKUP(tb_flow[[#This Row],[Hwycov_id]],#REF!,2,FALSE)</f>
        <v>#REF!</v>
      </c>
    </row>
    <row r="543" spans="1:3">
      <c r="A543" s="59" t="e">
        <f>#REF!</f>
        <v>#REF!</v>
      </c>
      <c r="B543" s="59">
        <v>15144</v>
      </c>
      <c r="C543" s="78" t="e">
        <f>VLOOKUP(tb_flow[[#This Row],[Hwycov_id]],#REF!,2,FALSE)</f>
        <v>#REF!</v>
      </c>
    </row>
    <row r="544" spans="1:3">
      <c r="A544" s="59" t="e">
        <f>#REF!</f>
        <v>#REF!</v>
      </c>
      <c r="B544" s="59">
        <v>15157</v>
      </c>
      <c r="C544" s="78" t="e">
        <f>VLOOKUP(tb_flow[[#This Row],[Hwycov_id]],#REF!,2,FALSE)</f>
        <v>#REF!</v>
      </c>
    </row>
    <row r="545" spans="1:3">
      <c r="A545" s="59" t="e">
        <f>#REF!</f>
        <v>#REF!</v>
      </c>
      <c r="B545" s="59">
        <v>15167</v>
      </c>
      <c r="C545" s="78" t="e">
        <f>VLOOKUP(tb_flow[[#This Row],[Hwycov_id]],#REF!,2,FALSE)</f>
        <v>#REF!</v>
      </c>
    </row>
    <row r="546" spans="1:3">
      <c r="A546" s="59" t="e">
        <f>#REF!</f>
        <v>#REF!</v>
      </c>
      <c r="B546" s="59">
        <v>15170</v>
      </c>
      <c r="C546" s="78" t="e">
        <f>VLOOKUP(tb_flow[[#This Row],[Hwycov_id]],#REF!,2,FALSE)</f>
        <v>#REF!</v>
      </c>
    </row>
    <row r="547" spans="1:3">
      <c r="A547" s="59" t="e">
        <f>#REF!</f>
        <v>#REF!</v>
      </c>
      <c r="B547" s="59">
        <v>15171</v>
      </c>
      <c r="C547" s="78" t="e">
        <f>VLOOKUP(tb_flow[[#This Row],[Hwycov_id]],#REF!,2,FALSE)</f>
        <v>#REF!</v>
      </c>
    </row>
    <row r="548" spans="1:3">
      <c r="A548" s="59" t="e">
        <f>#REF!</f>
        <v>#REF!</v>
      </c>
      <c r="B548" s="59">
        <v>15174</v>
      </c>
      <c r="C548" s="78" t="e">
        <f>VLOOKUP(tb_flow[[#This Row],[Hwycov_id]],#REF!,2,FALSE)</f>
        <v>#REF!</v>
      </c>
    </row>
    <row r="549" spans="1:3">
      <c r="A549" s="59" t="e">
        <f>#REF!</f>
        <v>#REF!</v>
      </c>
      <c r="B549" s="59">
        <v>15176</v>
      </c>
      <c r="C549" s="78" t="e">
        <f>VLOOKUP(tb_flow[[#This Row],[Hwycov_id]],#REF!,2,FALSE)</f>
        <v>#REF!</v>
      </c>
    </row>
    <row r="550" spans="1:3">
      <c r="A550" s="59" t="e">
        <f>#REF!</f>
        <v>#REF!</v>
      </c>
      <c r="B550" s="59">
        <v>15188</v>
      </c>
      <c r="C550" s="78" t="e">
        <f>VLOOKUP(tb_flow[[#This Row],[Hwycov_id]],#REF!,2,FALSE)</f>
        <v>#REF!</v>
      </c>
    </row>
    <row r="551" spans="1:3">
      <c r="A551" s="59" t="e">
        <f>#REF!</f>
        <v>#REF!</v>
      </c>
      <c r="B551" s="59">
        <v>15191</v>
      </c>
      <c r="C551" s="78" t="e">
        <f>VLOOKUP(tb_flow[[#This Row],[Hwycov_id]],#REF!,2,FALSE)</f>
        <v>#REF!</v>
      </c>
    </row>
    <row r="552" spans="1:3">
      <c r="A552" s="59" t="e">
        <f>#REF!</f>
        <v>#REF!</v>
      </c>
      <c r="B552" s="59">
        <v>15196</v>
      </c>
      <c r="C552" s="78" t="e">
        <f>VLOOKUP(tb_flow[[#This Row],[Hwycov_id]],#REF!,2,FALSE)</f>
        <v>#REF!</v>
      </c>
    </row>
    <row r="553" spans="1:3">
      <c r="A553" s="59" t="e">
        <f>#REF!</f>
        <v>#REF!</v>
      </c>
      <c r="B553" s="59">
        <v>15197</v>
      </c>
      <c r="C553" s="78" t="e">
        <f>VLOOKUP(tb_flow[[#This Row],[Hwycov_id]],#REF!,2,FALSE)</f>
        <v>#REF!</v>
      </c>
    </row>
    <row r="554" spans="1:3">
      <c r="A554" s="59" t="e">
        <f>#REF!</f>
        <v>#REF!</v>
      </c>
      <c r="B554" s="59">
        <v>15205</v>
      </c>
      <c r="C554" s="78" t="e">
        <f>VLOOKUP(tb_flow[[#This Row],[Hwycov_id]],#REF!,2,FALSE)</f>
        <v>#REF!</v>
      </c>
    </row>
    <row r="555" spans="1:3">
      <c r="A555" s="59" t="e">
        <f>#REF!</f>
        <v>#REF!</v>
      </c>
      <c r="B555" s="59">
        <v>15220</v>
      </c>
      <c r="C555" s="78" t="e">
        <f>VLOOKUP(tb_flow[[#This Row],[Hwycov_id]],#REF!,2,FALSE)</f>
        <v>#REF!</v>
      </c>
    </row>
    <row r="556" spans="1:3">
      <c r="A556" s="59" t="e">
        <f>#REF!</f>
        <v>#REF!</v>
      </c>
      <c r="B556" s="59">
        <v>15230</v>
      </c>
      <c r="C556" s="78" t="e">
        <f>VLOOKUP(tb_flow[[#This Row],[Hwycov_id]],#REF!,2,FALSE)</f>
        <v>#REF!</v>
      </c>
    </row>
    <row r="557" spans="1:3">
      <c r="A557" s="59" t="e">
        <f>#REF!</f>
        <v>#REF!</v>
      </c>
      <c r="B557" s="59">
        <v>15235</v>
      </c>
      <c r="C557" s="78" t="e">
        <f>VLOOKUP(tb_flow[[#This Row],[Hwycov_id]],#REF!,2,FALSE)</f>
        <v>#REF!</v>
      </c>
    </row>
    <row r="558" spans="1:3">
      <c r="A558" s="59" t="e">
        <f>#REF!</f>
        <v>#REF!</v>
      </c>
      <c r="B558" s="59">
        <v>15238</v>
      </c>
      <c r="C558" s="78" t="e">
        <f>VLOOKUP(tb_flow[[#This Row],[Hwycov_id]],#REF!,2,FALSE)</f>
        <v>#REF!</v>
      </c>
    </row>
    <row r="559" spans="1:3">
      <c r="A559" s="59" t="e">
        <f>#REF!</f>
        <v>#REF!</v>
      </c>
      <c r="B559" s="59">
        <v>15239</v>
      </c>
      <c r="C559" s="78" t="e">
        <f>VLOOKUP(tb_flow[[#This Row],[Hwycov_id]],#REF!,2,FALSE)</f>
        <v>#REF!</v>
      </c>
    </row>
    <row r="560" spans="1:3">
      <c r="A560" s="59" t="e">
        <f>#REF!</f>
        <v>#REF!</v>
      </c>
      <c r="B560" s="59">
        <v>15240</v>
      </c>
      <c r="C560" s="78" t="e">
        <f>VLOOKUP(tb_flow[[#This Row],[Hwycov_id]],#REF!,2,FALSE)</f>
        <v>#REF!</v>
      </c>
    </row>
    <row r="561" spans="1:3">
      <c r="A561" s="59" t="e">
        <f>#REF!</f>
        <v>#REF!</v>
      </c>
      <c r="B561" s="59">
        <v>15252</v>
      </c>
      <c r="C561" s="78" t="e">
        <f>VLOOKUP(tb_flow[[#This Row],[Hwycov_id]],#REF!,2,FALSE)</f>
        <v>#REF!</v>
      </c>
    </row>
    <row r="562" spans="1:3">
      <c r="A562" s="59" t="e">
        <f>#REF!</f>
        <v>#REF!</v>
      </c>
      <c r="B562" s="59">
        <v>15253</v>
      </c>
      <c r="C562" s="78" t="e">
        <f>VLOOKUP(tb_flow[[#This Row],[Hwycov_id]],#REF!,2,FALSE)</f>
        <v>#REF!</v>
      </c>
    </row>
    <row r="563" spans="1:3">
      <c r="A563" s="59" t="e">
        <f>#REF!</f>
        <v>#REF!</v>
      </c>
      <c r="B563" s="59">
        <v>15255</v>
      </c>
      <c r="C563" s="78" t="e">
        <f>VLOOKUP(tb_flow[[#This Row],[Hwycov_id]],#REF!,2,FALSE)</f>
        <v>#REF!</v>
      </c>
    </row>
    <row r="564" spans="1:3">
      <c r="A564" s="59" t="e">
        <f>#REF!</f>
        <v>#REF!</v>
      </c>
      <c r="B564" s="59">
        <v>15277</v>
      </c>
      <c r="C564" s="78" t="e">
        <f>VLOOKUP(tb_flow[[#This Row],[Hwycov_id]],#REF!,2,FALSE)</f>
        <v>#REF!</v>
      </c>
    </row>
    <row r="565" spans="1:3">
      <c r="A565" s="59" t="e">
        <f>#REF!</f>
        <v>#REF!</v>
      </c>
      <c r="B565" s="59">
        <v>15282</v>
      </c>
      <c r="C565" s="78" t="e">
        <f>VLOOKUP(tb_flow[[#This Row],[Hwycov_id]],#REF!,2,FALSE)</f>
        <v>#REF!</v>
      </c>
    </row>
    <row r="566" spans="1:3">
      <c r="A566" s="59" t="e">
        <f>#REF!</f>
        <v>#REF!</v>
      </c>
      <c r="B566" s="59">
        <v>15286</v>
      </c>
      <c r="C566" s="78" t="e">
        <f>VLOOKUP(tb_flow[[#This Row],[Hwycov_id]],#REF!,2,FALSE)</f>
        <v>#REF!</v>
      </c>
    </row>
    <row r="567" spans="1:3">
      <c r="A567" s="59" t="e">
        <f>#REF!</f>
        <v>#REF!</v>
      </c>
      <c r="B567" s="59">
        <v>15289</v>
      </c>
      <c r="C567" s="78" t="e">
        <f>VLOOKUP(tb_flow[[#This Row],[Hwycov_id]],#REF!,2,FALSE)</f>
        <v>#REF!</v>
      </c>
    </row>
    <row r="568" spans="1:3">
      <c r="A568" s="59" t="e">
        <f>#REF!</f>
        <v>#REF!</v>
      </c>
      <c r="B568" s="59">
        <v>15290</v>
      </c>
      <c r="C568" s="78" t="e">
        <f>VLOOKUP(tb_flow[[#This Row],[Hwycov_id]],#REF!,2,FALSE)</f>
        <v>#REF!</v>
      </c>
    </row>
    <row r="569" spans="1:3">
      <c r="A569" s="59" t="e">
        <f>#REF!</f>
        <v>#REF!</v>
      </c>
      <c r="B569" s="59">
        <v>15306</v>
      </c>
      <c r="C569" s="78" t="e">
        <f>VLOOKUP(tb_flow[[#This Row],[Hwycov_id]],#REF!,2,FALSE)</f>
        <v>#REF!</v>
      </c>
    </row>
    <row r="570" spans="1:3">
      <c r="A570" s="59" t="e">
        <f>#REF!</f>
        <v>#REF!</v>
      </c>
      <c r="B570" s="59">
        <v>15317</v>
      </c>
      <c r="C570" s="78" t="e">
        <f>VLOOKUP(tb_flow[[#This Row],[Hwycov_id]],#REF!,2,FALSE)</f>
        <v>#REF!</v>
      </c>
    </row>
    <row r="571" spans="1:3">
      <c r="A571" s="59" t="e">
        <f>#REF!</f>
        <v>#REF!</v>
      </c>
      <c r="B571" s="59">
        <v>15345</v>
      </c>
      <c r="C571" s="78" t="e">
        <f>VLOOKUP(tb_flow[[#This Row],[Hwycov_id]],#REF!,2,FALSE)</f>
        <v>#REF!</v>
      </c>
    </row>
    <row r="572" spans="1:3">
      <c r="A572" s="59" t="e">
        <f>#REF!</f>
        <v>#REF!</v>
      </c>
      <c r="B572" s="59">
        <v>15360</v>
      </c>
      <c r="C572" s="78" t="e">
        <f>VLOOKUP(tb_flow[[#This Row],[Hwycov_id]],#REF!,2,FALSE)</f>
        <v>#REF!</v>
      </c>
    </row>
    <row r="573" spans="1:3">
      <c r="A573" s="59" t="e">
        <f>#REF!</f>
        <v>#REF!</v>
      </c>
      <c r="B573" s="59">
        <v>15379</v>
      </c>
      <c r="C573" s="78" t="e">
        <f>VLOOKUP(tb_flow[[#This Row],[Hwycov_id]],#REF!,2,FALSE)</f>
        <v>#REF!</v>
      </c>
    </row>
    <row r="574" spans="1:3">
      <c r="A574" s="59" t="e">
        <f>#REF!</f>
        <v>#REF!</v>
      </c>
      <c r="B574" s="59">
        <v>15408</v>
      </c>
      <c r="C574" s="78" t="e">
        <f>VLOOKUP(tb_flow[[#This Row],[Hwycov_id]],#REF!,2,FALSE)</f>
        <v>#REF!</v>
      </c>
    </row>
    <row r="575" spans="1:3">
      <c r="A575" s="59" t="e">
        <f>#REF!</f>
        <v>#REF!</v>
      </c>
      <c r="B575" s="59">
        <v>15414</v>
      </c>
      <c r="C575" s="78" t="e">
        <f>VLOOKUP(tb_flow[[#This Row],[Hwycov_id]],#REF!,2,FALSE)</f>
        <v>#REF!</v>
      </c>
    </row>
    <row r="576" spans="1:3">
      <c r="A576" s="59" t="e">
        <f>#REF!</f>
        <v>#REF!</v>
      </c>
      <c r="B576" s="59">
        <v>15430</v>
      </c>
      <c r="C576" s="78" t="e">
        <f>VLOOKUP(tb_flow[[#This Row],[Hwycov_id]],#REF!,2,FALSE)</f>
        <v>#REF!</v>
      </c>
    </row>
    <row r="577" spans="1:3">
      <c r="A577" s="59" t="e">
        <f>#REF!</f>
        <v>#REF!</v>
      </c>
      <c r="B577" s="59">
        <v>15432</v>
      </c>
      <c r="C577" s="78" t="e">
        <f>VLOOKUP(tb_flow[[#This Row],[Hwycov_id]],#REF!,2,FALSE)</f>
        <v>#REF!</v>
      </c>
    </row>
    <row r="578" spans="1:3">
      <c r="A578" s="59" t="e">
        <f>#REF!</f>
        <v>#REF!</v>
      </c>
      <c r="B578" s="59">
        <v>15439</v>
      </c>
      <c r="C578" s="78" t="e">
        <f>VLOOKUP(tb_flow[[#This Row],[Hwycov_id]],#REF!,2,FALSE)</f>
        <v>#REF!</v>
      </c>
    </row>
    <row r="579" spans="1:3">
      <c r="A579" s="59" t="e">
        <f>#REF!</f>
        <v>#REF!</v>
      </c>
      <c r="B579" s="59">
        <v>1544</v>
      </c>
      <c r="C579" s="78" t="e">
        <f>VLOOKUP(tb_flow[[#This Row],[Hwycov_id]],#REF!,2,FALSE)</f>
        <v>#REF!</v>
      </c>
    </row>
    <row r="580" spans="1:3">
      <c r="A580" s="59" t="e">
        <f>#REF!</f>
        <v>#REF!</v>
      </c>
      <c r="B580" s="59">
        <v>15440</v>
      </c>
      <c r="C580" s="78" t="e">
        <f>VLOOKUP(tb_flow[[#This Row],[Hwycov_id]],#REF!,2,FALSE)</f>
        <v>#REF!</v>
      </c>
    </row>
    <row r="581" spans="1:3">
      <c r="A581" s="59" t="e">
        <f>#REF!</f>
        <v>#REF!</v>
      </c>
      <c r="B581" s="59">
        <v>15442</v>
      </c>
      <c r="C581" s="78" t="e">
        <f>VLOOKUP(tb_flow[[#This Row],[Hwycov_id]],#REF!,2,FALSE)</f>
        <v>#REF!</v>
      </c>
    </row>
    <row r="582" spans="1:3">
      <c r="A582" s="59" t="e">
        <f>#REF!</f>
        <v>#REF!</v>
      </c>
      <c r="B582" s="59">
        <v>15443</v>
      </c>
      <c r="C582" s="78" t="e">
        <f>VLOOKUP(tb_flow[[#This Row],[Hwycov_id]],#REF!,2,FALSE)</f>
        <v>#REF!</v>
      </c>
    </row>
    <row r="583" spans="1:3">
      <c r="A583" s="59" t="e">
        <f>#REF!</f>
        <v>#REF!</v>
      </c>
      <c r="B583" s="59">
        <v>15455</v>
      </c>
      <c r="C583" s="78" t="e">
        <f>VLOOKUP(tb_flow[[#This Row],[Hwycov_id]],#REF!,2,FALSE)</f>
        <v>#REF!</v>
      </c>
    </row>
    <row r="584" spans="1:3">
      <c r="A584" s="59" t="e">
        <f>#REF!</f>
        <v>#REF!</v>
      </c>
      <c r="B584" s="59">
        <v>15456</v>
      </c>
      <c r="C584" s="78" t="e">
        <f>VLOOKUP(tb_flow[[#This Row],[Hwycov_id]],#REF!,2,FALSE)</f>
        <v>#REF!</v>
      </c>
    </row>
    <row r="585" spans="1:3">
      <c r="A585" s="59" t="e">
        <f>#REF!</f>
        <v>#REF!</v>
      </c>
      <c r="B585" s="59">
        <v>15457</v>
      </c>
      <c r="C585" s="78" t="e">
        <f>VLOOKUP(tb_flow[[#This Row],[Hwycov_id]],#REF!,2,FALSE)</f>
        <v>#REF!</v>
      </c>
    </row>
    <row r="586" spans="1:3">
      <c r="A586" s="59" t="e">
        <f>#REF!</f>
        <v>#REF!</v>
      </c>
      <c r="B586" s="59">
        <v>15458</v>
      </c>
      <c r="C586" s="78" t="e">
        <f>VLOOKUP(tb_flow[[#This Row],[Hwycov_id]],#REF!,2,FALSE)</f>
        <v>#REF!</v>
      </c>
    </row>
    <row r="587" spans="1:3">
      <c r="A587" s="59" t="e">
        <f>#REF!</f>
        <v>#REF!</v>
      </c>
      <c r="B587" s="59">
        <v>15459</v>
      </c>
      <c r="C587" s="78" t="e">
        <f>VLOOKUP(tb_flow[[#This Row],[Hwycov_id]],#REF!,2,FALSE)</f>
        <v>#REF!</v>
      </c>
    </row>
    <row r="588" spans="1:3">
      <c r="A588" s="59" t="e">
        <f>#REF!</f>
        <v>#REF!</v>
      </c>
      <c r="B588" s="59">
        <v>15469</v>
      </c>
      <c r="C588" s="78" t="e">
        <f>VLOOKUP(tb_flow[[#This Row],[Hwycov_id]],#REF!,2,FALSE)</f>
        <v>#REF!</v>
      </c>
    </row>
    <row r="589" spans="1:3">
      <c r="A589" s="59" t="e">
        <f>#REF!</f>
        <v>#REF!</v>
      </c>
      <c r="B589" s="59">
        <v>15470</v>
      </c>
      <c r="C589" s="78" t="e">
        <f>VLOOKUP(tb_flow[[#This Row],[Hwycov_id]],#REF!,2,FALSE)</f>
        <v>#REF!</v>
      </c>
    </row>
    <row r="590" spans="1:3">
      <c r="A590" s="59" t="e">
        <f>#REF!</f>
        <v>#REF!</v>
      </c>
      <c r="B590" s="59">
        <v>15508</v>
      </c>
      <c r="C590" s="78" t="e">
        <f>VLOOKUP(tb_flow[[#This Row],[Hwycov_id]],#REF!,2,FALSE)</f>
        <v>#REF!</v>
      </c>
    </row>
    <row r="591" spans="1:3">
      <c r="A591" s="59" t="e">
        <f>#REF!</f>
        <v>#REF!</v>
      </c>
      <c r="B591" s="59">
        <v>15510</v>
      </c>
      <c r="C591" s="78" t="e">
        <f>VLOOKUP(tb_flow[[#This Row],[Hwycov_id]],#REF!,2,FALSE)</f>
        <v>#REF!</v>
      </c>
    </row>
    <row r="592" spans="1:3">
      <c r="A592" s="59" t="e">
        <f>#REF!</f>
        <v>#REF!</v>
      </c>
      <c r="B592" s="59">
        <v>15521</v>
      </c>
      <c r="C592" s="78" t="e">
        <f>VLOOKUP(tb_flow[[#This Row],[Hwycov_id]],#REF!,2,FALSE)</f>
        <v>#REF!</v>
      </c>
    </row>
    <row r="593" spans="1:3">
      <c r="A593" s="59" t="e">
        <f>#REF!</f>
        <v>#REF!</v>
      </c>
      <c r="B593" s="59">
        <v>15525</v>
      </c>
      <c r="C593" s="78" t="e">
        <f>VLOOKUP(tb_flow[[#This Row],[Hwycov_id]],#REF!,2,FALSE)</f>
        <v>#REF!</v>
      </c>
    </row>
    <row r="594" spans="1:3">
      <c r="A594" s="59" t="e">
        <f>#REF!</f>
        <v>#REF!</v>
      </c>
      <c r="B594" s="59">
        <v>15542</v>
      </c>
      <c r="C594" s="78" t="e">
        <f>VLOOKUP(tb_flow[[#This Row],[Hwycov_id]],#REF!,2,FALSE)</f>
        <v>#REF!</v>
      </c>
    </row>
    <row r="595" spans="1:3">
      <c r="A595" s="59" t="e">
        <f>#REF!</f>
        <v>#REF!</v>
      </c>
      <c r="B595" s="59">
        <v>15567</v>
      </c>
      <c r="C595" s="78" t="e">
        <f>VLOOKUP(tb_flow[[#This Row],[Hwycov_id]],#REF!,2,FALSE)</f>
        <v>#REF!</v>
      </c>
    </row>
    <row r="596" spans="1:3">
      <c r="A596" s="59" t="e">
        <f>#REF!</f>
        <v>#REF!</v>
      </c>
      <c r="B596" s="59">
        <v>15568</v>
      </c>
      <c r="C596" s="78" t="e">
        <f>VLOOKUP(tb_flow[[#This Row],[Hwycov_id]],#REF!,2,FALSE)</f>
        <v>#REF!</v>
      </c>
    </row>
    <row r="597" spans="1:3">
      <c r="A597" s="59" t="e">
        <f>#REF!</f>
        <v>#REF!</v>
      </c>
      <c r="B597" s="59">
        <v>15578</v>
      </c>
      <c r="C597" s="78" t="e">
        <f>VLOOKUP(tb_flow[[#This Row],[Hwycov_id]],#REF!,2,FALSE)</f>
        <v>#REF!</v>
      </c>
    </row>
    <row r="598" spans="1:3">
      <c r="A598" s="59" t="e">
        <f>#REF!</f>
        <v>#REF!</v>
      </c>
      <c r="B598" s="59">
        <v>15581</v>
      </c>
      <c r="C598" s="78" t="e">
        <f>VLOOKUP(tb_flow[[#This Row],[Hwycov_id]],#REF!,2,FALSE)</f>
        <v>#REF!</v>
      </c>
    </row>
    <row r="599" spans="1:3">
      <c r="A599" s="59" t="e">
        <f>#REF!</f>
        <v>#REF!</v>
      </c>
      <c r="B599" s="59">
        <v>15598</v>
      </c>
      <c r="C599" s="78" t="e">
        <f>VLOOKUP(tb_flow[[#This Row],[Hwycov_id]],#REF!,2,FALSE)</f>
        <v>#REF!</v>
      </c>
    </row>
    <row r="600" spans="1:3">
      <c r="A600" s="59" t="e">
        <f>#REF!</f>
        <v>#REF!</v>
      </c>
      <c r="B600" s="59">
        <v>15609</v>
      </c>
      <c r="C600" s="78" t="e">
        <f>VLOOKUP(tb_flow[[#This Row],[Hwycov_id]],#REF!,2,FALSE)</f>
        <v>#REF!</v>
      </c>
    </row>
    <row r="601" spans="1:3">
      <c r="A601" s="59" t="e">
        <f>#REF!</f>
        <v>#REF!</v>
      </c>
      <c r="B601" s="59">
        <v>15610</v>
      </c>
      <c r="C601" s="78" t="e">
        <f>VLOOKUP(tb_flow[[#This Row],[Hwycov_id]],#REF!,2,FALSE)</f>
        <v>#REF!</v>
      </c>
    </row>
    <row r="602" spans="1:3">
      <c r="A602" s="59" t="e">
        <f>#REF!</f>
        <v>#REF!</v>
      </c>
      <c r="B602" s="59">
        <v>15639</v>
      </c>
      <c r="C602" s="78" t="e">
        <f>VLOOKUP(tb_flow[[#This Row],[Hwycov_id]],#REF!,2,FALSE)</f>
        <v>#REF!</v>
      </c>
    </row>
    <row r="603" spans="1:3">
      <c r="A603" s="59" t="e">
        <f>#REF!</f>
        <v>#REF!</v>
      </c>
      <c r="B603" s="59">
        <v>15671</v>
      </c>
      <c r="C603" s="78" t="e">
        <f>VLOOKUP(tb_flow[[#This Row],[Hwycov_id]],#REF!,2,FALSE)</f>
        <v>#REF!</v>
      </c>
    </row>
    <row r="604" spans="1:3">
      <c r="A604" s="59" t="e">
        <f>#REF!</f>
        <v>#REF!</v>
      </c>
      <c r="B604" s="59">
        <v>15687</v>
      </c>
      <c r="C604" s="78" t="e">
        <f>VLOOKUP(tb_flow[[#This Row],[Hwycov_id]],#REF!,2,FALSE)</f>
        <v>#REF!</v>
      </c>
    </row>
    <row r="605" spans="1:3">
      <c r="A605" s="59" t="e">
        <f>#REF!</f>
        <v>#REF!</v>
      </c>
      <c r="B605" s="59">
        <v>15693</v>
      </c>
      <c r="C605" s="78" t="e">
        <f>VLOOKUP(tb_flow[[#This Row],[Hwycov_id]],#REF!,2,FALSE)</f>
        <v>#REF!</v>
      </c>
    </row>
    <row r="606" spans="1:3">
      <c r="A606" s="59" t="e">
        <f>#REF!</f>
        <v>#REF!</v>
      </c>
      <c r="B606" s="59">
        <v>15699</v>
      </c>
      <c r="C606" s="78" t="e">
        <f>VLOOKUP(tb_flow[[#This Row],[Hwycov_id]],#REF!,2,FALSE)</f>
        <v>#REF!</v>
      </c>
    </row>
    <row r="607" spans="1:3">
      <c r="A607" s="59" t="e">
        <f>#REF!</f>
        <v>#REF!</v>
      </c>
      <c r="B607" s="59">
        <v>15709</v>
      </c>
      <c r="C607" s="78" t="e">
        <f>VLOOKUP(tb_flow[[#This Row],[Hwycov_id]],#REF!,2,FALSE)</f>
        <v>#REF!</v>
      </c>
    </row>
    <row r="608" spans="1:3">
      <c r="A608" s="59" t="e">
        <f>#REF!</f>
        <v>#REF!</v>
      </c>
      <c r="B608" s="59">
        <v>1571</v>
      </c>
      <c r="C608" s="78" t="e">
        <f>VLOOKUP(tb_flow[[#This Row],[Hwycov_id]],#REF!,2,FALSE)</f>
        <v>#REF!</v>
      </c>
    </row>
    <row r="609" spans="1:3">
      <c r="A609" s="59" t="e">
        <f>#REF!</f>
        <v>#REF!</v>
      </c>
      <c r="B609" s="59">
        <v>15714</v>
      </c>
      <c r="C609" s="78" t="e">
        <f>VLOOKUP(tb_flow[[#This Row],[Hwycov_id]],#REF!,2,FALSE)</f>
        <v>#REF!</v>
      </c>
    </row>
    <row r="610" spans="1:3">
      <c r="A610" s="59" t="e">
        <f>#REF!</f>
        <v>#REF!</v>
      </c>
      <c r="B610" s="59">
        <v>15730</v>
      </c>
      <c r="C610" s="78" t="e">
        <f>VLOOKUP(tb_flow[[#This Row],[Hwycov_id]],#REF!,2,FALSE)</f>
        <v>#REF!</v>
      </c>
    </row>
    <row r="611" spans="1:3">
      <c r="A611" s="59" t="e">
        <f>#REF!</f>
        <v>#REF!</v>
      </c>
      <c r="B611" s="59">
        <v>15732</v>
      </c>
      <c r="C611" s="78" t="e">
        <f>VLOOKUP(tb_flow[[#This Row],[Hwycov_id]],#REF!,2,FALSE)</f>
        <v>#REF!</v>
      </c>
    </row>
    <row r="612" spans="1:3">
      <c r="A612" s="59" t="e">
        <f>#REF!</f>
        <v>#REF!</v>
      </c>
      <c r="B612" s="59">
        <v>15759</v>
      </c>
      <c r="C612" s="78" t="e">
        <f>VLOOKUP(tb_flow[[#This Row],[Hwycov_id]],#REF!,2,FALSE)</f>
        <v>#REF!</v>
      </c>
    </row>
    <row r="613" spans="1:3">
      <c r="A613" s="59" t="e">
        <f>#REF!</f>
        <v>#REF!</v>
      </c>
      <c r="B613" s="59">
        <v>15768</v>
      </c>
      <c r="C613" s="78" t="e">
        <f>VLOOKUP(tb_flow[[#This Row],[Hwycov_id]],#REF!,2,FALSE)</f>
        <v>#REF!</v>
      </c>
    </row>
    <row r="614" spans="1:3">
      <c r="A614" s="59" t="e">
        <f>#REF!</f>
        <v>#REF!</v>
      </c>
      <c r="B614" s="59">
        <v>15776</v>
      </c>
      <c r="C614" s="78" t="e">
        <f>VLOOKUP(tb_flow[[#This Row],[Hwycov_id]],#REF!,2,FALSE)</f>
        <v>#REF!</v>
      </c>
    </row>
    <row r="615" spans="1:3">
      <c r="A615" s="59" t="e">
        <f>#REF!</f>
        <v>#REF!</v>
      </c>
      <c r="B615" s="59">
        <v>15778</v>
      </c>
      <c r="C615" s="78" t="e">
        <f>VLOOKUP(tb_flow[[#This Row],[Hwycov_id]],#REF!,2,FALSE)</f>
        <v>#REF!</v>
      </c>
    </row>
    <row r="616" spans="1:3">
      <c r="A616" s="59" t="e">
        <f>#REF!</f>
        <v>#REF!</v>
      </c>
      <c r="B616" s="59">
        <v>15781</v>
      </c>
      <c r="C616" s="78" t="e">
        <f>VLOOKUP(tb_flow[[#This Row],[Hwycov_id]],#REF!,2,FALSE)</f>
        <v>#REF!</v>
      </c>
    </row>
    <row r="617" spans="1:3">
      <c r="A617" s="59" t="e">
        <f>#REF!</f>
        <v>#REF!</v>
      </c>
      <c r="B617" s="59">
        <v>15810</v>
      </c>
      <c r="C617" s="78" t="e">
        <f>VLOOKUP(tb_flow[[#This Row],[Hwycov_id]],#REF!,2,FALSE)</f>
        <v>#REF!</v>
      </c>
    </row>
    <row r="618" spans="1:3">
      <c r="A618" s="59" t="e">
        <f>#REF!</f>
        <v>#REF!</v>
      </c>
      <c r="B618" s="59">
        <v>15848</v>
      </c>
      <c r="C618" s="78" t="e">
        <f>VLOOKUP(tb_flow[[#This Row],[Hwycov_id]],#REF!,2,FALSE)</f>
        <v>#REF!</v>
      </c>
    </row>
    <row r="619" spans="1:3">
      <c r="A619" s="59" t="e">
        <f>#REF!</f>
        <v>#REF!</v>
      </c>
      <c r="B619" s="59">
        <v>15853</v>
      </c>
      <c r="C619" s="78" t="e">
        <f>VLOOKUP(tb_flow[[#This Row],[Hwycov_id]],#REF!,2,FALSE)</f>
        <v>#REF!</v>
      </c>
    </row>
    <row r="620" spans="1:3">
      <c r="A620" s="59" t="e">
        <f>#REF!</f>
        <v>#REF!</v>
      </c>
      <c r="B620" s="59">
        <v>15854</v>
      </c>
      <c r="C620" s="78" t="e">
        <f>VLOOKUP(tb_flow[[#This Row],[Hwycov_id]],#REF!,2,FALSE)</f>
        <v>#REF!</v>
      </c>
    </row>
    <row r="621" spans="1:3">
      <c r="A621" s="59" t="e">
        <f>#REF!</f>
        <v>#REF!</v>
      </c>
      <c r="B621" s="59">
        <v>15855</v>
      </c>
      <c r="C621" s="78" t="e">
        <f>VLOOKUP(tb_flow[[#This Row],[Hwycov_id]],#REF!,2,FALSE)</f>
        <v>#REF!</v>
      </c>
    </row>
    <row r="622" spans="1:3">
      <c r="A622" s="59" t="e">
        <f>#REF!</f>
        <v>#REF!</v>
      </c>
      <c r="B622" s="59">
        <v>15856</v>
      </c>
      <c r="C622" s="78" t="e">
        <f>VLOOKUP(tb_flow[[#This Row],[Hwycov_id]],#REF!,2,FALSE)</f>
        <v>#REF!</v>
      </c>
    </row>
    <row r="623" spans="1:3">
      <c r="A623" s="59" t="e">
        <f>#REF!</f>
        <v>#REF!</v>
      </c>
      <c r="B623" s="59">
        <v>15859</v>
      </c>
      <c r="C623" s="78" t="e">
        <f>VLOOKUP(tb_flow[[#This Row],[Hwycov_id]],#REF!,2,FALSE)</f>
        <v>#REF!</v>
      </c>
    </row>
    <row r="624" spans="1:3">
      <c r="A624" s="59" t="e">
        <f>#REF!</f>
        <v>#REF!</v>
      </c>
      <c r="B624" s="59">
        <v>15862</v>
      </c>
      <c r="C624" s="78" t="e">
        <f>VLOOKUP(tb_flow[[#This Row],[Hwycov_id]],#REF!,2,FALSE)</f>
        <v>#REF!</v>
      </c>
    </row>
    <row r="625" spans="1:3">
      <c r="A625" s="59" t="e">
        <f>#REF!</f>
        <v>#REF!</v>
      </c>
      <c r="B625" s="59">
        <v>15863</v>
      </c>
      <c r="C625" s="78" t="e">
        <f>VLOOKUP(tb_flow[[#This Row],[Hwycov_id]],#REF!,2,FALSE)</f>
        <v>#REF!</v>
      </c>
    </row>
    <row r="626" spans="1:3">
      <c r="A626" s="59" t="e">
        <f>#REF!</f>
        <v>#REF!</v>
      </c>
      <c r="B626" s="59">
        <v>15880</v>
      </c>
      <c r="C626" s="78" t="e">
        <f>VLOOKUP(tb_flow[[#This Row],[Hwycov_id]],#REF!,2,FALSE)</f>
        <v>#REF!</v>
      </c>
    </row>
    <row r="627" spans="1:3">
      <c r="A627" s="59" t="e">
        <f>#REF!</f>
        <v>#REF!</v>
      </c>
      <c r="B627" s="59">
        <v>15896</v>
      </c>
      <c r="C627" s="78" t="e">
        <f>VLOOKUP(tb_flow[[#This Row],[Hwycov_id]],#REF!,2,FALSE)</f>
        <v>#REF!</v>
      </c>
    </row>
    <row r="628" spans="1:3">
      <c r="A628" s="59" t="e">
        <f>#REF!</f>
        <v>#REF!</v>
      </c>
      <c r="B628" s="59">
        <v>15914</v>
      </c>
      <c r="C628" s="78" t="e">
        <f>VLOOKUP(tb_flow[[#This Row],[Hwycov_id]],#REF!,2,FALSE)</f>
        <v>#REF!</v>
      </c>
    </row>
    <row r="629" spans="1:3">
      <c r="A629" s="59" t="e">
        <f>#REF!</f>
        <v>#REF!</v>
      </c>
      <c r="B629" s="59">
        <v>15938</v>
      </c>
      <c r="C629" s="78" t="e">
        <f>VLOOKUP(tb_flow[[#This Row],[Hwycov_id]],#REF!,2,FALSE)</f>
        <v>#REF!</v>
      </c>
    </row>
    <row r="630" spans="1:3">
      <c r="A630" s="59" t="e">
        <f>#REF!</f>
        <v>#REF!</v>
      </c>
      <c r="B630" s="59">
        <v>15955</v>
      </c>
      <c r="C630" s="78" t="e">
        <f>VLOOKUP(tb_flow[[#This Row],[Hwycov_id]],#REF!,2,FALSE)</f>
        <v>#REF!</v>
      </c>
    </row>
    <row r="631" spans="1:3">
      <c r="A631" s="59" t="e">
        <f>#REF!</f>
        <v>#REF!</v>
      </c>
      <c r="B631" s="59">
        <v>15999</v>
      </c>
      <c r="C631" s="78" t="e">
        <f>VLOOKUP(tb_flow[[#This Row],[Hwycov_id]],#REF!,2,FALSE)</f>
        <v>#REF!</v>
      </c>
    </row>
    <row r="632" spans="1:3">
      <c r="A632" s="59" t="e">
        <f>#REF!</f>
        <v>#REF!</v>
      </c>
      <c r="B632" s="59">
        <v>16038</v>
      </c>
      <c r="C632" s="78" t="e">
        <f>VLOOKUP(tb_flow[[#This Row],[Hwycov_id]],#REF!,2,FALSE)</f>
        <v>#REF!</v>
      </c>
    </row>
    <row r="633" spans="1:3">
      <c r="A633" s="59" t="e">
        <f>#REF!</f>
        <v>#REF!</v>
      </c>
      <c r="B633" s="59">
        <v>16045</v>
      </c>
      <c r="C633" s="78" t="e">
        <f>VLOOKUP(tb_flow[[#This Row],[Hwycov_id]],#REF!,2,FALSE)</f>
        <v>#REF!</v>
      </c>
    </row>
    <row r="634" spans="1:3">
      <c r="A634" s="59" t="e">
        <f>#REF!</f>
        <v>#REF!</v>
      </c>
      <c r="B634" s="59">
        <v>16046</v>
      </c>
      <c r="C634" s="78" t="e">
        <f>VLOOKUP(tb_flow[[#This Row],[Hwycov_id]],#REF!,2,FALSE)</f>
        <v>#REF!</v>
      </c>
    </row>
    <row r="635" spans="1:3">
      <c r="A635" s="59" t="e">
        <f>#REF!</f>
        <v>#REF!</v>
      </c>
      <c r="B635" s="59">
        <v>16062</v>
      </c>
      <c r="C635" s="78" t="e">
        <f>VLOOKUP(tb_flow[[#This Row],[Hwycov_id]],#REF!,2,FALSE)</f>
        <v>#REF!</v>
      </c>
    </row>
    <row r="636" spans="1:3">
      <c r="A636" s="59" t="e">
        <f>#REF!</f>
        <v>#REF!</v>
      </c>
      <c r="B636" s="59">
        <v>16069</v>
      </c>
      <c r="C636" s="78" t="e">
        <f>VLOOKUP(tb_flow[[#This Row],[Hwycov_id]],#REF!,2,FALSE)</f>
        <v>#REF!</v>
      </c>
    </row>
    <row r="637" spans="1:3">
      <c r="A637" s="59" t="e">
        <f>#REF!</f>
        <v>#REF!</v>
      </c>
      <c r="B637" s="59">
        <v>16085</v>
      </c>
      <c r="C637" s="78" t="e">
        <f>VLOOKUP(tb_flow[[#This Row],[Hwycov_id]],#REF!,2,FALSE)</f>
        <v>#REF!</v>
      </c>
    </row>
    <row r="638" spans="1:3">
      <c r="A638" s="59" t="e">
        <f>#REF!</f>
        <v>#REF!</v>
      </c>
      <c r="B638" s="59">
        <v>16092</v>
      </c>
      <c r="C638" s="78" t="e">
        <f>VLOOKUP(tb_flow[[#This Row],[Hwycov_id]],#REF!,2,FALSE)</f>
        <v>#REF!</v>
      </c>
    </row>
    <row r="639" spans="1:3">
      <c r="A639" s="59" t="e">
        <f>#REF!</f>
        <v>#REF!</v>
      </c>
      <c r="B639" s="59">
        <v>16096</v>
      </c>
      <c r="C639" s="78" t="e">
        <f>VLOOKUP(tb_flow[[#This Row],[Hwycov_id]],#REF!,2,FALSE)</f>
        <v>#REF!</v>
      </c>
    </row>
    <row r="640" spans="1:3">
      <c r="A640" s="59" t="e">
        <f>#REF!</f>
        <v>#REF!</v>
      </c>
      <c r="B640" s="59">
        <v>16097</v>
      </c>
      <c r="C640" s="78" t="e">
        <f>VLOOKUP(tb_flow[[#This Row],[Hwycov_id]],#REF!,2,FALSE)</f>
        <v>#REF!</v>
      </c>
    </row>
    <row r="641" spans="1:3">
      <c r="A641" s="59" t="e">
        <f>#REF!</f>
        <v>#REF!</v>
      </c>
      <c r="B641" s="59">
        <v>1611</v>
      </c>
      <c r="C641" s="78" t="e">
        <f>VLOOKUP(tb_flow[[#This Row],[Hwycov_id]],#REF!,2,FALSE)</f>
        <v>#REF!</v>
      </c>
    </row>
    <row r="642" spans="1:3">
      <c r="A642" s="59" t="e">
        <f>#REF!</f>
        <v>#REF!</v>
      </c>
      <c r="B642" s="59">
        <v>16114</v>
      </c>
      <c r="C642" s="78" t="e">
        <f>VLOOKUP(tb_flow[[#This Row],[Hwycov_id]],#REF!,2,FALSE)</f>
        <v>#REF!</v>
      </c>
    </row>
    <row r="643" spans="1:3">
      <c r="A643" s="59" t="e">
        <f>#REF!</f>
        <v>#REF!</v>
      </c>
      <c r="B643" s="59">
        <v>16118</v>
      </c>
      <c r="C643" s="78" t="e">
        <f>VLOOKUP(tb_flow[[#This Row],[Hwycov_id]],#REF!,2,FALSE)</f>
        <v>#REF!</v>
      </c>
    </row>
    <row r="644" spans="1:3">
      <c r="A644" s="59" t="e">
        <f>#REF!</f>
        <v>#REF!</v>
      </c>
      <c r="B644" s="59">
        <v>16127</v>
      </c>
      <c r="C644" s="78" t="e">
        <f>VLOOKUP(tb_flow[[#This Row],[Hwycov_id]],#REF!,2,FALSE)</f>
        <v>#REF!</v>
      </c>
    </row>
    <row r="645" spans="1:3">
      <c r="A645" s="59" t="e">
        <f>#REF!</f>
        <v>#REF!</v>
      </c>
      <c r="B645" s="59">
        <v>16136</v>
      </c>
      <c r="C645" s="78" t="e">
        <f>VLOOKUP(tb_flow[[#This Row],[Hwycov_id]],#REF!,2,FALSE)</f>
        <v>#REF!</v>
      </c>
    </row>
    <row r="646" spans="1:3">
      <c r="A646" s="59" t="e">
        <f>#REF!</f>
        <v>#REF!</v>
      </c>
      <c r="B646" s="59">
        <v>16144</v>
      </c>
      <c r="C646" s="78" t="e">
        <f>VLOOKUP(tb_flow[[#This Row],[Hwycov_id]],#REF!,2,FALSE)</f>
        <v>#REF!</v>
      </c>
    </row>
    <row r="647" spans="1:3">
      <c r="A647" s="59" t="e">
        <f>#REF!</f>
        <v>#REF!</v>
      </c>
      <c r="B647" s="59">
        <v>16155</v>
      </c>
      <c r="C647" s="78" t="e">
        <f>VLOOKUP(tb_flow[[#This Row],[Hwycov_id]],#REF!,2,FALSE)</f>
        <v>#REF!</v>
      </c>
    </row>
    <row r="648" spans="1:3">
      <c r="A648" s="59" t="e">
        <f>#REF!</f>
        <v>#REF!</v>
      </c>
      <c r="B648" s="59">
        <v>16158</v>
      </c>
      <c r="C648" s="78" t="e">
        <f>VLOOKUP(tb_flow[[#This Row],[Hwycov_id]],#REF!,2,FALSE)</f>
        <v>#REF!</v>
      </c>
    </row>
    <row r="649" spans="1:3">
      <c r="A649" s="59" t="e">
        <f>#REF!</f>
        <v>#REF!</v>
      </c>
      <c r="B649" s="59">
        <v>16159</v>
      </c>
      <c r="C649" s="78" t="e">
        <f>VLOOKUP(tb_flow[[#This Row],[Hwycov_id]],#REF!,2,FALSE)</f>
        <v>#REF!</v>
      </c>
    </row>
    <row r="650" spans="1:3">
      <c r="A650" s="59" t="e">
        <f>#REF!</f>
        <v>#REF!</v>
      </c>
      <c r="B650" s="59">
        <v>16162</v>
      </c>
      <c r="C650" s="78" t="e">
        <f>VLOOKUP(tb_flow[[#This Row],[Hwycov_id]],#REF!,2,FALSE)</f>
        <v>#REF!</v>
      </c>
    </row>
    <row r="651" spans="1:3">
      <c r="A651" s="59" t="e">
        <f>#REF!</f>
        <v>#REF!</v>
      </c>
      <c r="B651" s="59">
        <v>16163</v>
      </c>
      <c r="C651" s="78" t="e">
        <f>VLOOKUP(tb_flow[[#This Row],[Hwycov_id]],#REF!,2,FALSE)</f>
        <v>#REF!</v>
      </c>
    </row>
    <row r="652" spans="1:3">
      <c r="A652" s="59" t="e">
        <f>#REF!</f>
        <v>#REF!</v>
      </c>
      <c r="B652" s="59">
        <v>16164</v>
      </c>
      <c r="C652" s="78" t="e">
        <f>VLOOKUP(tb_flow[[#This Row],[Hwycov_id]],#REF!,2,FALSE)</f>
        <v>#REF!</v>
      </c>
    </row>
    <row r="653" spans="1:3">
      <c r="A653" s="59" t="e">
        <f>#REF!</f>
        <v>#REF!</v>
      </c>
      <c r="B653" s="59">
        <v>16168</v>
      </c>
      <c r="C653" s="78" t="e">
        <f>VLOOKUP(tb_flow[[#This Row],[Hwycov_id]],#REF!,2,FALSE)</f>
        <v>#REF!</v>
      </c>
    </row>
    <row r="654" spans="1:3">
      <c r="A654" s="59" t="e">
        <f>#REF!</f>
        <v>#REF!</v>
      </c>
      <c r="B654" s="59">
        <v>16183</v>
      </c>
      <c r="C654" s="78" t="e">
        <f>VLOOKUP(tb_flow[[#This Row],[Hwycov_id]],#REF!,2,FALSE)</f>
        <v>#REF!</v>
      </c>
    </row>
    <row r="655" spans="1:3">
      <c r="A655" s="59" t="e">
        <f>#REF!</f>
        <v>#REF!</v>
      </c>
      <c r="B655" s="59">
        <v>16210</v>
      </c>
      <c r="C655" s="78" t="e">
        <f>VLOOKUP(tb_flow[[#This Row],[Hwycov_id]],#REF!,2,FALSE)</f>
        <v>#REF!</v>
      </c>
    </row>
    <row r="656" spans="1:3">
      <c r="A656" s="59" t="e">
        <f>#REF!</f>
        <v>#REF!</v>
      </c>
      <c r="B656" s="59">
        <v>16217</v>
      </c>
      <c r="C656" s="78" t="e">
        <f>VLOOKUP(tb_flow[[#This Row],[Hwycov_id]],#REF!,2,FALSE)</f>
        <v>#REF!</v>
      </c>
    </row>
    <row r="657" spans="1:3">
      <c r="A657" s="59" t="e">
        <f>#REF!</f>
        <v>#REF!</v>
      </c>
      <c r="B657" s="59">
        <v>16223</v>
      </c>
      <c r="C657" s="78" t="e">
        <f>VLOOKUP(tb_flow[[#This Row],[Hwycov_id]],#REF!,2,FALSE)</f>
        <v>#REF!</v>
      </c>
    </row>
    <row r="658" spans="1:3">
      <c r="A658" s="59" t="e">
        <f>#REF!</f>
        <v>#REF!</v>
      </c>
      <c r="B658" s="59">
        <v>16227</v>
      </c>
      <c r="C658" s="78" t="e">
        <f>VLOOKUP(tb_flow[[#This Row],[Hwycov_id]],#REF!,2,FALSE)</f>
        <v>#REF!</v>
      </c>
    </row>
    <row r="659" spans="1:3">
      <c r="A659" s="59" t="e">
        <f>#REF!</f>
        <v>#REF!</v>
      </c>
      <c r="B659" s="59">
        <v>16236</v>
      </c>
      <c r="C659" s="78" t="e">
        <f>VLOOKUP(tb_flow[[#This Row],[Hwycov_id]],#REF!,2,FALSE)</f>
        <v>#REF!</v>
      </c>
    </row>
    <row r="660" spans="1:3">
      <c r="A660" s="59" t="e">
        <f>#REF!</f>
        <v>#REF!</v>
      </c>
      <c r="B660" s="59">
        <v>16248</v>
      </c>
      <c r="C660" s="78" t="e">
        <f>VLOOKUP(tb_flow[[#This Row],[Hwycov_id]],#REF!,2,FALSE)</f>
        <v>#REF!</v>
      </c>
    </row>
    <row r="661" spans="1:3">
      <c r="A661" s="59" t="e">
        <f>#REF!</f>
        <v>#REF!</v>
      </c>
      <c r="B661" s="59">
        <v>1626</v>
      </c>
      <c r="C661" s="78" t="e">
        <f>VLOOKUP(tb_flow[[#This Row],[Hwycov_id]],#REF!,2,FALSE)</f>
        <v>#REF!</v>
      </c>
    </row>
    <row r="662" spans="1:3">
      <c r="A662" s="59" t="e">
        <f>#REF!</f>
        <v>#REF!</v>
      </c>
      <c r="B662" s="59">
        <v>16269</v>
      </c>
      <c r="C662" s="78" t="e">
        <f>VLOOKUP(tb_flow[[#This Row],[Hwycov_id]],#REF!,2,FALSE)</f>
        <v>#REF!</v>
      </c>
    </row>
    <row r="663" spans="1:3">
      <c r="A663" s="59" t="e">
        <f>#REF!</f>
        <v>#REF!</v>
      </c>
      <c r="B663" s="59">
        <v>1627</v>
      </c>
      <c r="C663" s="78" t="e">
        <f>VLOOKUP(tb_flow[[#This Row],[Hwycov_id]],#REF!,2,FALSE)</f>
        <v>#REF!</v>
      </c>
    </row>
    <row r="664" spans="1:3">
      <c r="A664" s="59" t="e">
        <f>#REF!</f>
        <v>#REF!</v>
      </c>
      <c r="B664" s="59">
        <v>16270</v>
      </c>
      <c r="C664" s="78" t="e">
        <f>VLOOKUP(tb_flow[[#This Row],[Hwycov_id]],#REF!,2,FALSE)</f>
        <v>#REF!</v>
      </c>
    </row>
    <row r="665" spans="1:3">
      <c r="A665" s="59" t="e">
        <f>#REF!</f>
        <v>#REF!</v>
      </c>
      <c r="B665" s="59">
        <v>16272</v>
      </c>
      <c r="C665" s="78" t="e">
        <f>VLOOKUP(tb_flow[[#This Row],[Hwycov_id]],#REF!,2,FALSE)</f>
        <v>#REF!</v>
      </c>
    </row>
    <row r="666" spans="1:3">
      <c r="A666" s="59" t="e">
        <f>#REF!</f>
        <v>#REF!</v>
      </c>
      <c r="B666" s="59">
        <v>16275</v>
      </c>
      <c r="C666" s="78" t="e">
        <f>VLOOKUP(tb_flow[[#This Row],[Hwycov_id]],#REF!,2,FALSE)</f>
        <v>#REF!</v>
      </c>
    </row>
    <row r="667" spans="1:3">
      <c r="A667" s="59" t="e">
        <f>#REF!</f>
        <v>#REF!</v>
      </c>
      <c r="B667" s="59">
        <v>1629</v>
      </c>
      <c r="C667" s="78" t="e">
        <f>VLOOKUP(tb_flow[[#This Row],[Hwycov_id]],#REF!,2,FALSE)</f>
        <v>#REF!</v>
      </c>
    </row>
    <row r="668" spans="1:3">
      <c r="A668" s="59" t="e">
        <f>#REF!</f>
        <v>#REF!</v>
      </c>
      <c r="B668" s="59">
        <v>16290</v>
      </c>
      <c r="C668" s="78" t="e">
        <f>VLOOKUP(tb_flow[[#This Row],[Hwycov_id]],#REF!,2,FALSE)</f>
        <v>#REF!</v>
      </c>
    </row>
    <row r="669" spans="1:3">
      <c r="A669" s="59" t="e">
        <f>#REF!</f>
        <v>#REF!</v>
      </c>
      <c r="B669" s="59">
        <v>16291</v>
      </c>
      <c r="C669" s="78" t="e">
        <f>VLOOKUP(tb_flow[[#This Row],[Hwycov_id]],#REF!,2,FALSE)</f>
        <v>#REF!</v>
      </c>
    </row>
    <row r="670" spans="1:3">
      <c r="A670" s="59" t="e">
        <f>#REF!</f>
        <v>#REF!</v>
      </c>
      <c r="B670" s="59">
        <v>16292</v>
      </c>
      <c r="C670" s="78" t="e">
        <f>VLOOKUP(tb_flow[[#This Row],[Hwycov_id]],#REF!,2,FALSE)</f>
        <v>#REF!</v>
      </c>
    </row>
    <row r="671" spans="1:3">
      <c r="A671" s="59" t="e">
        <f>#REF!</f>
        <v>#REF!</v>
      </c>
      <c r="B671" s="59">
        <v>16313</v>
      </c>
      <c r="C671" s="78" t="e">
        <f>VLOOKUP(tb_flow[[#This Row],[Hwycov_id]],#REF!,2,FALSE)</f>
        <v>#REF!</v>
      </c>
    </row>
    <row r="672" spans="1:3">
      <c r="A672" s="59" t="e">
        <f>#REF!</f>
        <v>#REF!</v>
      </c>
      <c r="B672" s="59">
        <v>16343</v>
      </c>
      <c r="C672" s="78" t="e">
        <f>VLOOKUP(tb_flow[[#This Row],[Hwycov_id]],#REF!,2,FALSE)</f>
        <v>#REF!</v>
      </c>
    </row>
    <row r="673" spans="1:3">
      <c r="A673" s="59" t="e">
        <f>#REF!</f>
        <v>#REF!</v>
      </c>
      <c r="B673" s="59">
        <v>16349</v>
      </c>
      <c r="C673" s="78" t="e">
        <f>VLOOKUP(tb_flow[[#This Row],[Hwycov_id]],#REF!,2,FALSE)</f>
        <v>#REF!</v>
      </c>
    </row>
    <row r="674" spans="1:3">
      <c r="A674" s="59" t="e">
        <f>#REF!</f>
        <v>#REF!</v>
      </c>
      <c r="B674" s="59">
        <v>16351</v>
      </c>
      <c r="C674" s="78" t="e">
        <f>VLOOKUP(tb_flow[[#This Row],[Hwycov_id]],#REF!,2,FALSE)</f>
        <v>#REF!</v>
      </c>
    </row>
    <row r="675" spans="1:3">
      <c r="A675" s="59" t="e">
        <f>#REF!</f>
        <v>#REF!</v>
      </c>
      <c r="B675" s="59">
        <v>16352</v>
      </c>
      <c r="C675" s="78" t="e">
        <f>VLOOKUP(tb_flow[[#This Row],[Hwycov_id]],#REF!,2,FALSE)</f>
        <v>#REF!</v>
      </c>
    </row>
    <row r="676" spans="1:3">
      <c r="A676" s="59" t="e">
        <f>#REF!</f>
        <v>#REF!</v>
      </c>
      <c r="B676" s="59">
        <v>16353</v>
      </c>
      <c r="C676" s="78" t="e">
        <f>VLOOKUP(tb_flow[[#This Row],[Hwycov_id]],#REF!,2,FALSE)</f>
        <v>#REF!</v>
      </c>
    </row>
    <row r="677" spans="1:3">
      <c r="A677" s="59" t="e">
        <f>#REF!</f>
        <v>#REF!</v>
      </c>
      <c r="B677" s="59">
        <v>16356</v>
      </c>
      <c r="C677" s="78" t="e">
        <f>VLOOKUP(tb_flow[[#This Row],[Hwycov_id]],#REF!,2,FALSE)</f>
        <v>#REF!</v>
      </c>
    </row>
    <row r="678" spans="1:3">
      <c r="A678" s="59" t="e">
        <f>#REF!</f>
        <v>#REF!</v>
      </c>
      <c r="B678" s="59">
        <v>16357</v>
      </c>
      <c r="C678" s="78" t="e">
        <f>VLOOKUP(tb_flow[[#This Row],[Hwycov_id]],#REF!,2,FALSE)</f>
        <v>#REF!</v>
      </c>
    </row>
    <row r="679" spans="1:3">
      <c r="A679" s="59" t="e">
        <f>#REF!</f>
        <v>#REF!</v>
      </c>
      <c r="B679" s="59">
        <v>16358</v>
      </c>
      <c r="C679" s="78" t="e">
        <f>VLOOKUP(tb_flow[[#This Row],[Hwycov_id]],#REF!,2,FALSE)</f>
        <v>#REF!</v>
      </c>
    </row>
    <row r="680" spans="1:3">
      <c r="A680" s="59" t="e">
        <f>#REF!</f>
        <v>#REF!</v>
      </c>
      <c r="B680" s="59">
        <v>16359</v>
      </c>
      <c r="C680" s="78" t="e">
        <f>VLOOKUP(tb_flow[[#This Row],[Hwycov_id]],#REF!,2,FALSE)</f>
        <v>#REF!</v>
      </c>
    </row>
    <row r="681" spans="1:3">
      <c r="A681" s="59" t="e">
        <f>#REF!</f>
        <v>#REF!</v>
      </c>
      <c r="B681" s="59">
        <v>16360</v>
      </c>
      <c r="C681" s="78" t="e">
        <f>VLOOKUP(tb_flow[[#This Row],[Hwycov_id]],#REF!,2,FALSE)</f>
        <v>#REF!</v>
      </c>
    </row>
    <row r="682" spans="1:3">
      <c r="A682" s="59" t="e">
        <f>#REF!</f>
        <v>#REF!</v>
      </c>
      <c r="B682" s="59">
        <v>16381</v>
      </c>
      <c r="C682" s="78" t="e">
        <f>VLOOKUP(tb_flow[[#This Row],[Hwycov_id]],#REF!,2,FALSE)</f>
        <v>#REF!</v>
      </c>
    </row>
    <row r="683" spans="1:3">
      <c r="A683" s="59" t="e">
        <f>#REF!</f>
        <v>#REF!</v>
      </c>
      <c r="B683" s="59">
        <v>16389</v>
      </c>
      <c r="C683" s="78" t="e">
        <f>VLOOKUP(tb_flow[[#This Row],[Hwycov_id]],#REF!,2,FALSE)</f>
        <v>#REF!</v>
      </c>
    </row>
    <row r="684" spans="1:3">
      <c r="A684" s="59" t="e">
        <f>#REF!</f>
        <v>#REF!</v>
      </c>
      <c r="B684" s="59">
        <v>16394</v>
      </c>
      <c r="C684" s="78" t="e">
        <f>VLOOKUP(tb_flow[[#This Row],[Hwycov_id]],#REF!,2,FALSE)</f>
        <v>#REF!</v>
      </c>
    </row>
    <row r="685" spans="1:3">
      <c r="A685" s="59" t="e">
        <f>#REF!</f>
        <v>#REF!</v>
      </c>
      <c r="B685" s="59">
        <v>164</v>
      </c>
      <c r="C685" s="78" t="e">
        <f>VLOOKUP(tb_flow[[#This Row],[Hwycov_id]],#REF!,2,FALSE)</f>
        <v>#REF!</v>
      </c>
    </row>
    <row r="686" spans="1:3">
      <c r="A686" s="59" t="e">
        <f>#REF!</f>
        <v>#REF!</v>
      </c>
      <c r="B686" s="59">
        <v>16427</v>
      </c>
      <c r="C686" s="78" t="e">
        <f>VLOOKUP(tb_flow[[#This Row],[Hwycov_id]],#REF!,2,FALSE)</f>
        <v>#REF!</v>
      </c>
    </row>
    <row r="687" spans="1:3">
      <c r="A687" s="59" t="e">
        <f>#REF!</f>
        <v>#REF!</v>
      </c>
      <c r="B687" s="59">
        <v>16428</v>
      </c>
      <c r="C687" s="78" t="e">
        <f>VLOOKUP(tb_flow[[#This Row],[Hwycov_id]],#REF!,2,FALSE)</f>
        <v>#REF!</v>
      </c>
    </row>
    <row r="688" spans="1:3">
      <c r="A688" s="59" t="e">
        <f>#REF!</f>
        <v>#REF!</v>
      </c>
      <c r="B688" s="59">
        <v>16430</v>
      </c>
      <c r="C688" s="78" t="e">
        <f>VLOOKUP(tb_flow[[#This Row],[Hwycov_id]],#REF!,2,FALSE)</f>
        <v>#REF!</v>
      </c>
    </row>
    <row r="689" spans="1:3">
      <c r="A689" s="59" t="e">
        <f>#REF!</f>
        <v>#REF!</v>
      </c>
      <c r="B689" s="59">
        <v>16432</v>
      </c>
      <c r="C689" s="78" t="e">
        <f>VLOOKUP(tb_flow[[#This Row],[Hwycov_id]],#REF!,2,FALSE)</f>
        <v>#REF!</v>
      </c>
    </row>
    <row r="690" spans="1:3">
      <c r="A690" s="59" t="e">
        <f>#REF!</f>
        <v>#REF!</v>
      </c>
      <c r="B690" s="59">
        <v>16434</v>
      </c>
      <c r="C690" s="78" t="e">
        <f>VLOOKUP(tb_flow[[#This Row],[Hwycov_id]],#REF!,2,FALSE)</f>
        <v>#REF!</v>
      </c>
    </row>
    <row r="691" spans="1:3">
      <c r="A691" s="59" t="e">
        <f>#REF!</f>
        <v>#REF!</v>
      </c>
      <c r="B691" s="59">
        <v>16436</v>
      </c>
      <c r="C691" s="78" t="e">
        <f>VLOOKUP(tb_flow[[#This Row],[Hwycov_id]],#REF!,2,FALSE)</f>
        <v>#REF!</v>
      </c>
    </row>
    <row r="692" spans="1:3">
      <c r="A692" s="59" t="e">
        <f>#REF!</f>
        <v>#REF!</v>
      </c>
      <c r="B692" s="59">
        <v>16446</v>
      </c>
      <c r="C692" s="78" t="e">
        <f>VLOOKUP(tb_flow[[#This Row],[Hwycov_id]],#REF!,2,FALSE)</f>
        <v>#REF!</v>
      </c>
    </row>
    <row r="693" spans="1:3">
      <c r="A693" s="59" t="e">
        <f>#REF!</f>
        <v>#REF!</v>
      </c>
      <c r="B693" s="59">
        <v>16489</v>
      </c>
      <c r="C693" s="78" t="e">
        <f>VLOOKUP(tb_flow[[#This Row],[Hwycov_id]],#REF!,2,FALSE)</f>
        <v>#REF!</v>
      </c>
    </row>
    <row r="694" spans="1:3">
      <c r="A694" s="59" t="e">
        <f>#REF!</f>
        <v>#REF!</v>
      </c>
      <c r="B694" s="59">
        <v>16505</v>
      </c>
      <c r="C694" s="78" t="e">
        <f>VLOOKUP(tb_flow[[#This Row],[Hwycov_id]],#REF!,2,FALSE)</f>
        <v>#REF!</v>
      </c>
    </row>
    <row r="695" spans="1:3">
      <c r="A695" s="59" t="e">
        <f>#REF!</f>
        <v>#REF!</v>
      </c>
      <c r="B695" s="59">
        <v>16516</v>
      </c>
      <c r="C695" s="78" t="e">
        <f>VLOOKUP(tb_flow[[#This Row],[Hwycov_id]],#REF!,2,FALSE)</f>
        <v>#REF!</v>
      </c>
    </row>
    <row r="696" spans="1:3">
      <c r="A696" s="59" t="e">
        <f>#REF!</f>
        <v>#REF!</v>
      </c>
      <c r="B696" s="59">
        <v>16519</v>
      </c>
      <c r="C696" s="78" t="e">
        <f>VLOOKUP(tb_flow[[#This Row],[Hwycov_id]],#REF!,2,FALSE)</f>
        <v>#REF!</v>
      </c>
    </row>
    <row r="697" spans="1:3">
      <c r="A697" s="59" t="e">
        <f>#REF!</f>
        <v>#REF!</v>
      </c>
      <c r="B697" s="59">
        <v>16523</v>
      </c>
      <c r="C697" s="78" t="e">
        <f>VLOOKUP(tb_flow[[#This Row],[Hwycov_id]],#REF!,2,FALSE)</f>
        <v>#REF!</v>
      </c>
    </row>
    <row r="698" spans="1:3">
      <c r="A698" s="59" t="e">
        <f>#REF!</f>
        <v>#REF!</v>
      </c>
      <c r="B698" s="59">
        <v>16533</v>
      </c>
      <c r="C698" s="78" t="e">
        <f>VLOOKUP(tb_flow[[#This Row],[Hwycov_id]],#REF!,2,FALSE)</f>
        <v>#REF!</v>
      </c>
    </row>
    <row r="699" spans="1:3">
      <c r="A699" s="59" t="e">
        <f>#REF!</f>
        <v>#REF!</v>
      </c>
      <c r="B699" s="59">
        <v>16546</v>
      </c>
      <c r="C699" s="78" t="e">
        <f>VLOOKUP(tb_flow[[#This Row],[Hwycov_id]],#REF!,2,FALSE)</f>
        <v>#REF!</v>
      </c>
    </row>
    <row r="700" spans="1:3">
      <c r="A700" s="59" t="e">
        <f>#REF!</f>
        <v>#REF!</v>
      </c>
      <c r="B700" s="59">
        <v>16565</v>
      </c>
      <c r="C700" s="78" t="e">
        <f>VLOOKUP(tb_flow[[#This Row],[Hwycov_id]],#REF!,2,FALSE)</f>
        <v>#REF!</v>
      </c>
    </row>
    <row r="701" spans="1:3">
      <c r="A701" s="59" t="e">
        <f>#REF!</f>
        <v>#REF!</v>
      </c>
      <c r="B701" s="59">
        <v>16566</v>
      </c>
      <c r="C701" s="78" t="e">
        <f>VLOOKUP(tb_flow[[#This Row],[Hwycov_id]],#REF!,2,FALSE)</f>
        <v>#REF!</v>
      </c>
    </row>
    <row r="702" spans="1:3">
      <c r="A702" s="59" t="e">
        <f>#REF!</f>
        <v>#REF!</v>
      </c>
      <c r="B702" s="59">
        <v>16570</v>
      </c>
      <c r="C702" s="78" t="e">
        <f>VLOOKUP(tb_flow[[#This Row],[Hwycov_id]],#REF!,2,FALSE)</f>
        <v>#REF!</v>
      </c>
    </row>
    <row r="703" spans="1:3">
      <c r="A703" s="59" t="e">
        <f>#REF!</f>
        <v>#REF!</v>
      </c>
      <c r="B703" s="59">
        <v>16578</v>
      </c>
      <c r="C703" s="78" t="e">
        <f>VLOOKUP(tb_flow[[#This Row],[Hwycov_id]],#REF!,2,FALSE)</f>
        <v>#REF!</v>
      </c>
    </row>
    <row r="704" spans="1:3">
      <c r="A704" s="59" t="e">
        <f>#REF!</f>
        <v>#REF!</v>
      </c>
      <c r="B704" s="59">
        <v>1658</v>
      </c>
      <c r="C704" s="78" t="e">
        <f>VLOOKUP(tb_flow[[#This Row],[Hwycov_id]],#REF!,2,FALSE)</f>
        <v>#REF!</v>
      </c>
    </row>
    <row r="705" spans="1:3">
      <c r="A705" s="59" t="e">
        <f>#REF!</f>
        <v>#REF!</v>
      </c>
      <c r="B705" s="59">
        <v>16584</v>
      </c>
      <c r="C705" s="78" t="e">
        <f>VLOOKUP(tb_flow[[#This Row],[Hwycov_id]],#REF!,2,FALSE)</f>
        <v>#REF!</v>
      </c>
    </row>
    <row r="706" spans="1:3">
      <c r="A706" s="59" t="e">
        <f>#REF!</f>
        <v>#REF!</v>
      </c>
      <c r="B706" s="59">
        <v>16589</v>
      </c>
      <c r="C706" s="78" t="e">
        <f>VLOOKUP(tb_flow[[#This Row],[Hwycov_id]],#REF!,2,FALSE)</f>
        <v>#REF!</v>
      </c>
    </row>
    <row r="707" spans="1:3">
      <c r="A707" s="59" t="e">
        <f>#REF!</f>
        <v>#REF!</v>
      </c>
      <c r="B707" s="59">
        <v>16601</v>
      </c>
      <c r="C707" s="78" t="e">
        <f>VLOOKUP(tb_flow[[#This Row],[Hwycov_id]],#REF!,2,FALSE)</f>
        <v>#REF!</v>
      </c>
    </row>
    <row r="708" spans="1:3">
      <c r="A708" s="59" t="e">
        <f>#REF!</f>
        <v>#REF!</v>
      </c>
      <c r="B708" s="59">
        <v>16605</v>
      </c>
      <c r="C708" s="78" t="e">
        <f>VLOOKUP(tb_flow[[#This Row],[Hwycov_id]],#REF!,2,FALSE)</f>
        <v>#REF!</v>
      </c>
    </row>
    <row r="709" spans="1:3">
      <c r="A709" s="59" t="e">
        <f>#REF!</f>
        <v>#REF!</v>
      </c>
      <c r="B709" s="59">
        <v>16607</v>
      </c>
      <c r="C709" s="78" t="e">
        <f>VLOOKUP(tb_flow[[#This Row],[Hwycov_id]],#REF!,2,FALSE)</f>
        <v>#REF!</v>
      </c>
    </row>
    <row r="710" spans="1:3">
      <c r="A710" s="59" t="e">
        <f>#REF!</f>
        <v>#REF!</v>
      </c>
      <c r="B710" s="59">
        <v>16608</v>
      </c>
      <c r="C710" s="78" t="e">
        <f>VLOOKUP(tb_flow[[#This Row],[Hwycov_id]],#REF!,2,FALSE)</f>
        <v>#REF!</v>
      </c>
    </row>
    <row r="711" spans="1:3">
      <c r="A711" s="59" t="e">
        <f>#REF!</f>
        <v>#REF!</v>
      </c>
      <c r="B711" s="59">
        <v>16632</v>
      </c>
      <c r="C711" s="78" t="e">
        <f>VLOOKUP(tb_flow[[#This Row],[Hwycov_id]],#REF!,2,FALSE)</f>
        <v>#REF!</v>
      </c>
    </row>
    <row r="712" spans="1:3">
      <c r="A712" s="59" t="e">
        <f>#REF!</f>
        <v>#REF!</v>
      </c>
      <c r="B712" s="59">
        <v>16656</v>
      </c>
      <c r="C712" s="78" t="e">
        <f>VLOOKUP(tb_flow[[#This Row],[Hwycov_id]],#REF!,2,FALSE)</f>
        <v>#REF!</v>
      </c>
    </row>
    <row r="713" spans="1:3">
      <c r="A713" s="59" t="e">
        <f>#REF!</f>
        <v>#REF!</v>
      </c>
      <c r="B713" s="59">
        <v>16698</v>
      </c>
      <c r="C713" s="78" t="e">
        <f>VLOOKUP(tb_flow[[#This Row],[Hwycov_id]],#REF!,2,FALSE)</f>
        <v>#REF!</v>
      </c>
    </row>
    <row r="714" spans="1:3">
      <c r="A714" s="59" t="e">
        <f>#REF!</f>
        <v>#REF!</v>
      </c>
      <c r="B714" s="59">
        <v>16700</v>
      </c>
      <c r="C714" s="78" t="e">
        <f>VLOOKUP(tb_flow[[#This Row],[Hwycov_id]],#REF!,2,FALSE)</f>
        <v>#REF!</v>
      </c>
    </row>
    <row r="715" spans="1:3">
      <c r="A715" s="59" t="e">
        <f>#REF!</f>
        <v>#REF!</v>
      </c>
      <c r="B715" s="59">
        <v>1672</v>
      </c>
      <c r="C715" s="78" t="e">
        <f>VLOOKUP(tb_flow[[#This Row],[Hwycov_id]],#REF!,2,FALSE)</f>
        <v>#REF!</v>
      </c>
    </row>
    <row r="716" spans="1:3">
      <c r="A716" s="59" t="e">
        <f>#REF!</f>
        <v>#REF!</v>
      </c>
      <c r="B716" s="59">
        <v>16729</v>
      </c>
      <c r="C716" s="78" t="e">
        <f>VLOOKUP(tb_flow[[#This Row],[Hwycov_id]],#REF!,2,FALSE)</f>
        <v>#REF!</v>
      </c>
    </row>
    <row r="717" spans="1:3">
      <c r="A717" s="59" t="e">
        <f>#REF!</f>
        <v>#REF!</v>
      </c>
      <c r="B717" s="59">
        <v>16743</v>
      </c>
      <c r="C717" s="78" t="e">
        <f>VLOOKUP(tb_flow[[#This Row],[Hwycov_id]],#REF!,2,FALSE)</f>
        <v>#REF!</v>
      </c>
    </row>
    <row r="718" spans="1:3">
      <c r="A718" s="59" t="e">
        <f>#REF!</f>
        <v>#REF!</v>
      </c>
      <c r="B718" s="59">
        <v>16748</v>
      </c>
      <c r="C718" s="78" t="e">
        <f>VLOOKUP(tb_flow[[#This Row],[Hwycov_id]],#REF!,2,FALSE)</f>
        <v>#REF!</v>
      </c>
    </row>
    <row r="719" spans="1:3">
      <c r="A719" s="59" t="e">
        <f>#REF!</f>
        <v>#REF!</v>
      </c>
      <c r="B719" s="59">
        <v>16757</v>
      </c>
      <c r="C719" s="78" t="e">
        <f>VLOOKUP(tb_flow[[#This Row],[Hwycov_id]],#REF!,2,FALSE)</f>
        <v>#REF!</v>
      </c>
    </row>
    <row r="720" spans="1:3">
      <c r="A720" s="59" t="e">
        <f>#REF!</f>
        <v>#REF!</v>
      </c>
      <c r="B720" s="59">
        <v>16769</v>
      </c>
      <c r="C720" s="78" t="e">
        <f>VLOOKUP(tb_flow[[#This Row],[Hwycov_id]],#REF!,2,FALSE)</f>
        <v>#REF!</v>
      </c>
    </row>
    <row r="721" spans="1:3">
      <c r="A721" s="59" t="e">
        <f>#REF!</f>
        <v>#REF!</v>
      </c>
      <c r="B721" s="59">
        <v>16778</v>
      </c>
      <c r="C721" s="78" t="e">
        <f>VLOOKUP(tb_flow[[#This Row],[Hwycov_id]],#REF!,2,FALSE)</f>
        <v>#REF!</v>
      </c>
    </row>
    <row r="722" spans="1:3">
      <c r="A722" s="59" t="e">
        <f>#REF!</f>
        <v>#REF!</v>
      </c>
      <c r="B722" s="59">
        <v>16785</v>
      </c>
      <c r="C722" s="78" t="e">
        <f>VLOOKUP(tb_flow[[#This Row],[Hwycov_id]],#REF!,2,FALSE)</f>
        <v>#REF!</v>
      </c>
    </row>
    <row r="723" spans="1:3">
      <c r="A723" s="59" t="e">
        <f>#REF!</f>
        <v>#REF!</v>
      </c>
      <c r="B723" s="59">
        <v>16800</v>
      </c>
      <c r="C723" s="78" t="e">
        <f>VLOOKUP(tb_flow[[#This Row],[Hwycov_id]],#REF!,2,FALSE)</f>
        <v>#REF!</v>
      </c>
    </row>
    <row r="724" spans="1:3">
      <c r="A724" s="59" t="e">
        <f>#REF!</f>
        <v>#REF!</v>
      </c>
      <c r="B724" s="59">
        <v>16801</v>
      </c>
      <c r="C724" s="78" t="e">
        <f>VLOOKUP(tb_flow[[#This Row],[Hwycov_id]],#REF!,2,FALSE)</f>
        <v>#REF!</v>
      </c>
    </row>
    <row r="725" spans="1:3">
      <c r="A725" s="59" t="e">
        <f>#REF!</f>
        <v>#REF!</v>
      </c>
      <c r="B725" s="59">
        <v>16845</v>
      </c>
      <c r="C725" s="78" t="e">
        <f>VLOOKUP(tb_flow[[#This Row],[Hwycov_id]],#REF!,2,FALSE)</f>
        <v>#REF!</v>
      </c>
    </row>
    <row r="726" spans="1:3">
      <c r="A726" s="59" t="e">
        <f>#REF!</f>
        <v>#REF!</v>
      </c>
      <c r="B726" s="59">
        <v>16869</v>
      </c>
      <c r="C726" s="78" t="e">
        <f>VLOOKUP(tb_flow[[#This Row],[Hwycov_id]],#REF!,2,FALSE)</f>
        <v>#REF!</v>
      </c>
    </row>
    <row r="727" spans="1:3">
      <c r="A727" s="59" t="e">
        <f>#REF!</f>
        <v>#REF!</v>
      </c>
      <c r="B727" s="59">
        <v>16871</v>
      </c>
      <c r="C727" s="78" t="e">
        <f>VLOOKUP(tb_flow[[#This Row],[Hwycov_id]],#REF!,2,FALSE)</f>
        <v>#REF!</v>
      </c>
    </row>
    <row r="728" spans="1:3">
      <c r="A728" s="59" t="e">
        <f>#REF!</f>
        <v>#REF!</v>
      </c>
      <c r="B728" s="59">
        <v>16905</v>
      </c>
      <c r="C728" s="78" t="e">
        <f>VLOOKUP(tb_flow[[#This Row],[Hwycov_id]],#REF!,2,FALSE)</f>
        <v>#REF!</v>
      </c>
    </row>
    <row r="729" spans="1:3">
      <c r="A729" s="59" t="e">
        <f>#REF!</f>
        <v>#REF!</v>
      </c>
      <c r="B729" s="59">
        <v>16908</v>
      </c>
      <c r="C729" s="78" t="e">
        <f>VLOOKUP(tb_flow[[#This Row],[Hwycov_id]],#REF!,2,FALSE)</f>
        <v>#REF!</v>
      </c>
    </row>
    <row r="730" spans="1:3">
      <c r="A730" s="59" t="e">
        <f>#REF!</f>
        <v>#REF!</v>
      </c>
      <c r="B730" s="59">
        <v>16948</v>
      </c>
      <c r="C730" s="78" t="e">
        <f>VLOOKUP(tb_flow[[#This Row],[Hwycov_id]],#REF!,2,FALSE)</f>
        <v>#REF!</v>
      </c>
    </row>
    <row r="731" spans="1:3">
      <c r="A731" s="59" t="e">
        <f>#REF!</f>
        <v>#REF!</v>
      </c>
      <c r="B731" s="59">
        <v>16952</v>
      </c>
      <c r="C731" s="78" t="e">
        <f>VLOOKUP(tb_flow[[#This Row],[Hwycov_id]],#REF!,2,FALSE)</f>
        <v>#REF!</v>
      </c>
    </row>
    <row r="732" spans="1:3">
      <c r="A732" s="59" t="e">
        <f>#REF!</f>
        <v>#REF!</v>
      </c>
      <c r="B732" s="59">
        <v>16959</v>
      </c>
      <c r="C732" s="78" t="e">
        <f>VLOOKUP(tb_flow[[#This Row],[Hwycov_id]],#REF!,2,FALSE)</f>
        <v>#REF!</v>
      </c>
    </row>
    <row r="733" spans="1:3">
      <c r="A733" s="59" t="e">
        <f>#REF!</f>
        <v>#REF!</v>
      </c>
      <c r="B733" s="59">
        <v>16973</v>
      </c>
      <c r="C733" s="78" t="e">
        <f>VLOOKUP(tb_flow[[#This Row],[Hwycov_id]],#REF!,2,FALSE)</f>
        <v>#REF!</v>
      </c>
    </row>
    <row r="734" spans="1:3">
      <c r="A734" s="59" t="e">
        <f>#REF!</f>
        <v>#REF!</v>
      </c>
      <c r="B734" s="59">
        <v>17010</v>
      </c>
      <c r="C734" s="78" t="e">
        <f>VLOOKUP(tb_flow[[#This Row],[Hwycov_id]],#REF!,2,FALSE)</f>
        <v>#REF!</v>
      </c>
    </row>
    <row r="735" spans="1:3">
      <c r="A735" s="59" t="e">
        <f>#REF!</f>
        <v>#REF!</v>
      </c>
      <c r="B735" s="59">
        <v>17012</v>
      </c>
      <c r="C735" s="78" t="e">
        <f>VLOOKUP(tb_flow[[#This Row],[Hwycov_id]],#REF!,2,FALSE)</f>
        <v>#REF!</v>
      </c>
    </row>
    <row r="736" spans="1:3">
      <c r="A736" s="59" t="e">
        <f>#REF!</f>
        <v>#REF!</v>
      </c>
      <c r="B736" s="59">
        <v>17046</v>
      </c>
      <c r="C736" s="78" t="e">
        <f>VLOOKUP(tb_flow[[#This Row],[Hwycov_id]],#REF!,2,FALSE)</f>
        <v>#REF!</v>
      </c>
    </row>
    <row r="737" spans="1:3">
      <c r="A737" s="59" t="e">
        <f>#REF!</f>
        <v>#REF!</v>
      </c>
      <c r="B737" s="59">
        <v>17055</v>
      </c>
      <c r="C737" s="78" t="e">
        <f>VLOOKUP(tb_flow[[#This Row],[Hwycov_id]],#REF!,2,FALSE)</f>
        <v>#REF!</v>
      </c>
    </row>
    <row r="738" spans="1:3">
      <c r="A738" s="59" t="e">
        <f>#REF!</f>
        <v>#REF!</v>
      </c>
      <c r="B738" s="59">
        <v>17077</v>
      </c>
      <c r="C738" s="78" t="e">
        <f>VLOOKUP(tb_flow[[#This Row],[Hwycov_id]],#REF!,2,FALSE)</f>
        <v>#REF!</v>
      </c>
    </row>
    <row r="739" spans="1:3">
      <c r="A739" s="59" t="e">
        <f>#REF!</f>
        <v>#REF!</v>
      </c>
      <c r="B739" s="59">
        <v>17078</v>
      </c>
      <c r="C739" s="78" t="e">
        <f>VLOOKUP(tb_flow[[#This Row],[Hwycov_id]],#REF!,2,FALSE)</f>
        <v>#REF!</v>
      </c>
    </row>
    <row r="740" spans="1:3">
      <c r="A740" s="59" t="e">
        <f>#REF!</f>
        <v>#REF!</v>
      </c>
      <c r="B740" s="59">
        <v>17088</v>
      </c>
      <c r="C740" s="78" t="e">
        <f>VLOOKUP(tb_flow[[#This Row],[Hwycov_id]],#REF!,2,FALSE)</f>
        <v>#REF!</v>
      </c>
    </row>
    <row r="741" spans="1:3">
      <c r="A741" s="59" t="e">
        <f>#REF!</f>
        <v>#REF!</v>
      </c>
      <c r="B741" s="59">
        <v>17092</v>
      </c>
      <c r="C741" s="78" t="e">
        <f>VLOOKUP(tb_flow[[#This Row],[Hwycov_id]],#REF!,2,FALSE)</f>
        <v>#REF!</v>
      </c>
    </row>
    <row r="742" spans="1:3">
      <c r="A742" s="59" t="e">
        <f>#REF!</f>
        <v>#REF!</v>
      </c>
      <c r="B742" s="59">
        <v>1710</v>
      </c>
      <c r="C742" s="78" t="e">
        <f>VLOOKUP(tb_flow[[#This Row],[Hwycov_id]],#REF!,2,FALSE)</f>
        <v>#REF!</v>
      </c>
    </row>
    <row r="743" spans="1:3">
      <c r="A743" s="59" t="e">
        <f>#REF!</f>
        <v>#REF!</v>
      </c>
      <c r="B743" s="59">
        <v>1714</v>
      </c>
      <c r="C743" s="78" t="e">
        <f>VLOOKUP(tb_flow[[#This Row],[Hwycov_id]],#REF!,2,FALSE)</f>
        <v>#REF!</v>
      </c>
    </row>
    <row r="744" spans="1:3">
      <c r="A744" s="59" t="e">
        <f>#REF!</f>
        <v>#REF!</v>
      </c>
      <c r="B744" s="59">
        <v>17153</v>
      </c>
      <c r="C744" s="78" t="e">
        <f>VLOOKUP(tb_flow[[#This Row],[Hwycov_id]],#REF!,2,FALSE)</f>
        <v>#REF!</v>
      </c>
    </row>
    <row r="745" spans="1:3">
      <c r="A745" s="59" t="e">
        <f>#REF!</f>
        <v>#REF!</v>
      </c>
      <c r="B745" s="59">
        <v>1716</v>
      </c>
      <c r="C745" s="78" t="e">
        <f>VLOOKUP(tb_flow[[#This Row],[Hwycov_id]],#REF!,2,FALSE)</f>
        <v>#REF!</v>
      </c>
    </row>
    <row r="746" spans="1:3">
      <c r="A746" s="59" t="e">
        <f>#REF!</f>
        <v>#REF!</v>
      </c>
      <c r="B746" s="59">
        <v>17193</v>
      </c>
      <c r="C746" s="78" t="e">
        <f>VLOOKUP(tb_flow[[#This Row],[Hwycov_id]],#REF!,2,FALSE)</f>
        <v>#REF!</v>
      </c>
    </row>
    <row r="747" spans="1:3">
      <c r="A747" s="59" t="e">
        <f>#REF!</f>
        <v>#REF!</v>
      </c>
      <c r="B747" s="59">
        <v>17202</v>
      </c>
      <c r="C747" s="78" t="e">
        <f>VLOOKUP(tb_flow[[#This Row],[Hwycov_id]],#REF!,2,FALSE)</f>
        <v>#REF!</v>
      </c>
    </row>
    <row r="748" spans="1:3">
      <c r="A748" s="59" t="e">
        <f>#REF!</f>
        <v>#REF!</v>
      </c>
      <c r="B748" s="59">
        <v>17223</v>
      </c>
      <c r="C748" s="78" t="e">
        <f>VLOOKUP(tb_flow[[#This Row],[Hwycov_id]],#REF!,2,FALSE)</f>
        <v>#REF!</v>
      </c>
    </row>
    <row r="749" spans="1:3">
      <c r="A749" s="59" t="e">
        <f>#REF!</f>
        <v>#REF!</v>
      </c>
      <c r="B749" s="59">
        <v>17275</v>
      </c>
      <c r="C749" s="78" t="e">
        <f>VLOOKUP(tb_flow[[#This Row],[Hwycov_id]],#REF!,2,FALSE)</f>
        <v>#REF!</v>
      </c>
    </row>
    <row r="750" spans="1:3">
      <c r="A750" s="59" t="e">
        <f>#REF!</f>
        <v>#REF!</v>
      </c>
      <c r="B750" s="59">
        <v>17281</v>
      </c>
      <c r="C750" s="78" t="e">
        <f>VLOOKUP(tb_flow[[#This Row],[Hwycov_id]],#REF!,2,FALSE)</f>
        <v>#REF!</v>
      </c>
    </row>
    <row r="751" spans="1:3">
      <c r="A751" s="59" t="e">
        <f>#REF!</f>
        <v>#REF!</v>
      </c>
      <c r="B751" s="59">
        <v>1729</v>
      </c>
      <c r="C751" s="78" t="e">
        <f>VLOOKUP(tb_flow[[#This Row],[Hwycov_id]],#REF!,2,FALSE)</f>
        <v>#REF!</v>
      </c>
    </row>
    <row r="752" spans="1:3">
      <c r="A752" s="59" t="e">
        <f>#REF!</f>
        <v>#REF!</v>
      </c>
      <c r="B752" s="59">
        <v>17325</v>
      </c>
      <c r="C752" s="78" t="e">
        <f>VLOOKUP(tb_flow[[#This Row],[Hwycov_id]],#REF!,2,FALSE)</f>
        <v>#REF!</v>
      </c>
    </row>
    <row r="753" spans="1:3">
      <c r="A753" s="59" t="e">
        <f>#REF!</f>
        <v>#REF!</v>
      </c>
      <c r="B753" s="59">
        <v>17337</v>
      </c>
      <c r="C753" s="78" t="e">
        <f>VLOOKUP(tb_flow[[#This Row],[Hwycov_id]],#REF!,2,FALSE)</f>
        <v>#REF!</v>
      </c>
    </row>
    <row r="754" spans="1:3">
      <c r="A754" s="59" t="e">
        <f>#REF!</f>
        <v>#REF!</v>
      </c>
      <c r="B754" s="59">
        <v>1739</v>
      </c>
      <c r="C754" s="78" t="e">
        <f>VLOOKUP(tb_flow[[#This Row],[Hwycov_id]],#REF!,2,FALSE)</f>
        <v>#REF!</v>
      </c>
    </row>
    <row r="755" spans="1:3">
      <c r="A755" s="59" t="e">
        <f>#REF!</f>
        <v>#REF!</v>
      </c>
      <c r="B755" s="59">
        <v>17403</v>
      </c>
      <c r="C755" s="78" t="e">
        <f>VLOOKUP(tb_flow[[#This Row],[Hwycov_id]],#REF!,2,FALSE)</f>
        <v>#REF!</v>
      </c>
    </row>
    <row r="756" spans="1:3">
      <c r="A756" s="59" t="e">
        <f>#REF!</f>
        <v>#REF!</v>
      </c>
      <c r="B756" s="59">
        <v>17405</v>
      </c>
      <c r="C756" s="78" t="e">
        <f>VLOOKUP(tb_flow[[#This Row],[Hwycov_id]],#REF!,2,FALSE)</f>
        <v>#REF!</v>
      </c>
    </row>
    <row r="757" spans="1:3">
      <c r="A757" s="59" t="e">
        <f>#REF!</f>
        <v>#REF!</v>
      </c>
      <c r="B757" s="59">
        <v>17407</v>
      </c>
      <c r="C757" s="78" t="e">
        <f>VLOOKUP(tb_flow[[#This Row],[Hwycov_id]],#REF!,2,FALSE)</f>
        <v>#REF!</v>
      </c>
    </row>
    <row r="758" spans="1:3">
      <c r="A758" s="59" t="e">
        <f>#REF!</f>
        <v>#REF!</v>
      </c>
      <c r="B758" s="59">
        <v>17428</v>
      </c>
      <c r="C758" s="78" t="e">
        <f>VLOOKUP(tb_flow[[#This Row],[Hwycov_id]],#REF!,2,FALSE)</f>
        <v>#REF!</v>
      </c>
    </row>
    <row r="759" spans="1:3">
      <c r="A759" s="59" t="e">
        <f>#REF!</f>
        <v>#REF!</v>
      </c>
      <c r="B759" s="59">
        <v>17438</v>
      </c>
      <c r="C759" s="78" t="e">
        <f>VLOOKUP(tb_flow[[#This Row],[Hwycov_id]],#REF!,2,FALSE)</f>
        <v>#REF!</v>
      </c>
    </row>
    <row r="760" spans="1:3">
      <c r="A760" s="59" t="e">
        <f>#REF!</f>
        <v>#REF!</v>
      </c>
      <c r="B760" s="59">
        <v>17444</v>
      </c>
      <c r="C760" s="78" t="e">
        <f>VLOOKUP(tb_flow[[#This Row],[Hwycov_id]],#REF!,2,FALSE)</f>
        <v>#REF!</v>
      </c>
    </row>
    <row r="761" spans="1:3">
      <c r="A761" s="59" t="e">
        <f>#REF!</f>
        <v>#REF!</v>
      </c>
      <c r="B761" s="59">
        <v>17457</v>
      </c>
      <c r="C761" s="78" t="e">
        <f>VLOOKUP(tb_flow[[#This Row],[Hwycov_id]],#REF!,2,FALSE)</f>
        <v>#REF!</v>
      </c>
    </row>
    <row r="762" spans="1:3">
      <c r="A762" s="59" t="e">
        <f>#REF!</f>
        <v>#REF!</v>
      </c>
      <c r="B762" s="59">
        <v>17463</v>
      </c>
      <c r="C762" s="78" t="e">
        <f>VLOOKUP(tb_flow[[#This Row],[Hwycov_id]],#REF!,2,FALSE)</f>
        <v>#REF!</v>
      </c>
    </row>
    <row r="763" spans="1:3">
      <c r="A763" s="59" t="e">
        <f>#REF!</f>
        <v>#REF!</v>
      </c>
      <c r="B763" s="59">
        <v>17485</v>
      </c>
      <c r="C763" s="78" t="e">
        <f>VLOOKUP(tb_flow[[#This Row],[Hwycov_id]],#REF!,2,FALSE)</f>
        <v>#REF!</v>
      </c>
    </row>
    <row r="764" spans="1:3">
      <c r="A764" s="59" t="e">
        <f>#REF!</f>
        <v>#REF!</v>
      </c>
      <c r="B764" s="59">
        <v>17488</v>
      </c>
      <c r="C764" s="78" t="e">
        <f>VLOOKUP(tb_flow[[#This Row],[Hwycov_id]],#REF!,2,FALSE)</f>
        <v>#REF!</v>
      </c>
    </row>
    <row r="765" spans="1:3">
      <c r="A765" s="59" t="e">
        <f>#REF!</f>
        <v>#REF!</v>
      </c>
      <c r="B765" s="59">
        <v>17499</v>
      </c>
      <c r="C765" s="78" t="e">
        <f>VLOOKUP(tb_flow[[#This Row],[Hwycov_id]],#REF!,2,FALSE)</f>
        <v>#REF!</v>
      </c>
    </row>
    <row r="766" spans="1:3">
      <c r="A766" s="59" t="e">
        <f>#REF!</f>
        <v>#REF!</v>
      </c>
      <c r="B766" s="59">
        <v>17509</v>
      </c>
      <c r="C766" s="78" t="e">
        <f>VLOOKUP(tb_flow[[#This Row],[Hwycov_id]],#REF!,2,FALSE)</f>
        <v>#REF!</v>
      </c>
    </row>
    <row r="767" spans="1:3">
      <c r="A767" s="59" t="e">
        <f>#REF!</f>
        <v>#REF!</v>
      </c>
      <c r="B767" s="59">
        <v>17514</v>
      </c>
      <c r="C767" s="78" t="e">
        <f>VLOOKUP(tb_flow[[#This Row],[Hwycov_id]],#REF!,2,FALSE)</f>
        <v>#REF!</v>
      </c>
    </row>
    <row r="768" spans="1:3">
      <c r="A768" s="59" t="e">
        <f>#REF!</f>
        <v>#REF!</v>
      </c>
      <c r="B768" s="59">
        <v>17563</v>
      </c>
      <c r="C768" s="78" t="e">
        <f>VLOOKUP(tb_flow[[#This Row],[Hwycov_id]],#REF!,2,FALSE)</f>
        <v>#REF!</v>
      </c>
    </row>
    <row r="769" spans="1:3">
      <c r="A769" s="59" t="e">
        <f>#REF!</f>
        <v>#REF!</v>
      </c>
      <c r="B769" s="59">
        <v>17567</v>
      </c>
      <c r="C769" s="78" t="e">
        <f>VLOOKUP(tb_flow[[#This Row],[Hwycov_id]],#REF!,2,FALSE)</f>
        <v>#REF!</v>
      </c>
    </row>
    <row r="770" spans="1:3">
      <c r="A770" s="59" t="e">
        <f>#REF!</f>
        <v>#REF!</v>
      </c>
      <c r="B770" s="59">
        <v>17591</v>
      </c>
      <c r="C770" s="78" t="e">
        <f>VLOOKUP(tb_flow[[#This Row],[Hwycov_id]],#REF!,2,FALSE)</f>
        <v>#REF!</v>
      </c>
    </row>
    <row r="771" spans="1:3">
      <c r="A771" s="59" t="e">
        <f>#REF!</f>
        <v>#REF!</v>
      </c>
      <c r="B771" s="59">
        <v>17597</v>
      </c>
      <c r="C771" s="78" t="e">
        <f>VLOOKUP(tb_flow[[#This Row],[Hwycov_id]],#REF!,2,FALSE)</f>
        <v>#REF!</v>
      </c>
    </row>
    <row r="772" spans="1:3">
      <c r="A772" s="59" t="e">
        <f>#REF!</f>
        <v>#REF!</v>
      </c>
      <c r="B772" s="59">
        <v>1760</v>
      </c>
      <c r="C772" s="78" t="e">
        <f>VLOOKUP(tb_flow[[#This Row],[Hwycov_id]],#REF!,2,FALSE)</f>
        <v>#REF!</v>
      </c>
    </row>
    <row r="773" spans="1:3">
      <c r="A773" s="59" t="e">
        <f>#REF!</f>
        <v>#REF!</v>
      </c>
      <c r="B773" s="59">
        <v>17610</v>
      </c>
      <c r="C773" s="78" t="e">
        <f>VLOOKUP(tb_flow[[#This Row],[Hwycov_id]],#REF!,2,FALSE)</f>
        <v>#REF!</v>
      </c>
    </row>
    <row r="774" spans="1:3">
      <c r="A774" s="59" t="e">
        <f>#REF!</f>
        <v>#REF!</v>
      </c>
      <c r="B774" s="59">
        <v>17622</v>
      </c>
      <c r="C774" s="78" t="e">
        <f>VLOOKUP(tb_flow[[#This Row],[Hwycov_id]],#REF!,2,FALSE)</f>
        <v>#REF!</v>
      </c>
    </row>
    <row r="775" spans="1:3">
      <c r="A775" s="59" t="e">
        <f>#REF!</f>
        <v>#REF!</v>
      </c>
      <c r="B775" s="59">
        <v>1764</v>
      </c>
      <c r="C775" s="78" t="e">
        <f>VLOOKUP(tb_flow[[#This Row],[Hwycov_id]],#REF!,2,FALSE)</f>
        <v>#REF!</v>
      </c>
    </row>
    <row r="776" spans="1:3">
      <c r="A776" s="59" t="e">
        <f>#REF!</f>
        <v>#REF!</v>
      </c>
      <c r="B776" s="59">
        <v>17641</v>
      </c>
      <c r="C776" s="78" t="e">
        <f>VLOOKUP(tb_flow[[#This Row],[Hwycov_id]],#REF!,2,FALSE)</f>
        <v>#REF!</v>
      </c>
    </row>
    <row r="777" spans="1:3">
      <c r="A777" s="59" t="e">
        <f>#REF!</f>
        <v>#REF!</v>
      </c>
      <c r="B777" s="59">
        <v>1766</v>
      </c>
      <c r="C777" s="78" t="e">
        <f>VLOOKUP(tb_flow[[#This Row],[Hwycov_id]],#REF!,2,FALSE)</f>
        <v>#REF!</v>
      </c>
    </row>
    <row r="778" spans="1:3">
      <c r="A778" s="59" t="e">
        <f>#REF!</f>
        <v>#REF!</v>
      </c>
      <c r="B778" s="59">
        <v>1767</v>
      </c>
      <c r="C778" s="78" t="e">
        <f>VLOOKUP(tb_flow[[#This Row],[Hwycov_id]],#REF!,2,FALSE)</f>
        <v>#REF!</v>
      </c>
    </row>
    <row r="779" spans="1:3">
      <c r="A779" s="59" t="e">
        <f>#REF!</f>
        <v>#REF!</v>
      </c>
      <c r="B779" s="59">
        <v>17671</v>
      </c>
      <c r="C779" s="78" t="e">
        <f>VLOOKUP(tb_flow[[#This Row],[Hwycov_id]],#REF!,2,FALSE)</f>
        <v>#REF!</v>
      </c>
    </row>
    <row r="780" spans="1:3">
      <c r="A780" s="59" t="e">
        <f>#REF!</f>
        <v>#REF!</v>
      </c>
      <c r="B780" s="59">
        <v>17721</v>
      </c>
      <c r="C780" s="78" t="e">
        <f>VLOOKUP(tb_flow[[#This Row],[Hwycov_id]],#REF!,2,FALSE)</f>
        <v>#REF!</v>
      </c>
    </row>
    <row r="781" spans="1:3">
      <c r="A781" s="59" t="e">
        <f>#REF!</f>
        <v>#REF!</v>
      </c>
      <c r="B781" s="59">
        <v>17750</v>
      </c>
      <c r="C781" s="78" t="e">
        <f>VLOOKUP(tb_flow[[#This Row],[Hwycov_id]],#REF!,2,FALSE)</f>
        <v>#REF!</v>
      </c>
    </row>
    <row r="782" spans="1:3">
      <c r="A782" s="59" t="e">
        <f>#REF!</f>
        <v>#REF!</v>
      </c>
      <c r="B782" s="59">
        <v>17754</v>
      </c>
      <c r="C782" s="78" t="e">
        <f>VLOOKUP(tb_flow[[#This Row],[Hwycov_id]],#REF!,2,FALSE)</f>
        <v>#REF!</v>
      </c>
    </row>
    <row r="783" spans="1:3">
      <c r="A783" s="59" t="e">
        <f>#REF!</f>
        <v>#REF!</v>
      </c>
      <c r="B783" s="59">
        <v>17760</v>
      </c>
      <c r="C783" s="78" t="e">
        <f>VLOOKUP(tb_flow[[#This Row],[Hwycov_id]],#REF!,2,FALSE)</f>
        <v>#REF!</v>
      </c>
    </row>
    <row r="784" spans="1:3">
      <c r="A784" s="59" t="e">
        <f>#REF!</f>
        <v>#REF!</v>
      </c>
      <c r="B784" s="59">
        <v>17764</v>
      </c>
      <c r="C784" s="78" t="e">
        <f>VLOOKUP(tb_flow[[#This Row],[Hwycov_id]],#REF!,2,FALSE)</f>
        <v>#REF!</v>
      </c>
    </row>
    <row r="785" spans="1:3">
      <c r="A785" s="59" t="e">
        <f>#REF!</f>
        <v>#REF!</v>
      </c>
      <c r="B785" s="59">
        <v>17786</v>
      </c>
      <c r="C785" s="78" t="e">
        <f>VLOOKUP(tb_flow[[#This Row],[Hwycov_id]],#REF!,2,FALSE)</f>
        <v>#REF!</v>
      </c>
    </row>
    <row r="786" spans="1:3">
      <c r="A786" s="59" t="e">
        <f>#REF!</f>
        <v>#REF!</v>
      </c>
      <c r="B786" s="59">
        <v>17789</v>
      </c>
      <c r="C786" s="78" t="e">
        <f>VLOOKUP(tb_flow[[#This Row],[Hwycov_id]],#REF!,2,FALSE)</f>
        <v>#REF!</v>
      </c>
    </row>
    <row r="787" spans="1:3">
      <c r="A787" s="59" t="e">
        <f>#REF!</f>
        <v>#REF!</v>
      </c>
      <c r="B787" s="59">
        <v>17792</v>
      </c>
      <c r="C787" s="78" t="e">
        <f>VLOOKUP(tb_flow[[#This Row],[Hwycov_id]],#REF!,2,FALSE)</f>
        <v>#REF!</v>
      </c>
    </row>
    <row r="788" spans="1:3">
      <c r="A788" s="59" t="e">
        <f>#REF!</f>
        <v>#REF!</v>
      </c>
      <c r="B788" s="59">
        <v>1780</v>
      </c>
      <c r="C788" s="78" t="e">
        <f>VLOOKUP(tb_flow[[#This Row],[Hwycov_id]],#REF!,2,FALSE)</f>
        <v>#REF!</v>
      </c>
    </row>
    <row r="789" spans="1:3">
      <c r="A789" s="59" t="e">
        <f>#REF!</f>
        <v>#REF!</v>
      </c>
      <c r="B789" s="59">
        <v>17814</v>
      </c>
      <c r="C789" s="78" t="e">
        <f>VLOOKUP(tb_flow[[#This Row],[Hwycov_id]],#REF!,2,FALSE)</f>
        <v>#REF!</v>
      </c>
    </row>
    <row r="790" spans="1:3">
      <c r="A790" s="59" t="e">
        <f>#REF!</f>
        <v>#REF!</v>
      </c>
      <c r="B790" s="59">
        <v>17816</v>
      </c>
      <c r="C790" s="78" t="e">
        <f>VLOOKUP(tb_flow[[#This Row],[Hwycov_id]],#REF!,2,FALSE)</f>
        <v>#REF!</v>
      </c>
    </row>
    <row r="791" spans="1:3">
      <c r="A791" s="59" t="e">
        <f>#REF!</f>
        <v>#REF!</v>
      </c>
      <c r="B791" s="59">
        <v>1783</v>
      </c>
      <c r="C791" s="78" t="e">
        <f>VLOOKUP(tb_flow[[#This Row],[Hwycov_id]],#REF!,2,FALSE)</f>
        <v>#REF!</v>
      </c>
    </row>
    <row r="792" spans="1:3">
      <c r="A792" s="59" t="e">
        <f>#REF!</f>
        <v>#REF!</v>
      </c>
      <c r="B792" s="59">
        <v>1787</v>
      </c>
      <c r="C792" s="78" t="e">
        <f>VLOOKUP(tb_flow[[#This Row],[Hwycov_id]],#REF!,2,FALSE)</f>
        <v>#REF!</v>
      </c>
    </row>
    <row r="793" spans="1:3">
      <c r="A793" s="59" t="e">
        <f>#REF!</f>
        <v>#REF!</v>
      </c>
      <c r="B793" s="59">
        <v>17881</v>
      </c>
      <c r="C793" s="78" t="e">
        <f>VLOOKUP(tb_flow[[#This Row],[Hwycov_id]],#REF!,2,FALSE)</f>
        <v>#REF!</v>
      </c>
    </row>
    <row r="794" spans="1:3">
      <c r="A794" s="59" t="e">
        <f>#REF!</f>
        <v>#REF!</v>
      </c>
      <c r="B794" s="59">
        <v>17884</v>
      </c>
      <c r="C794" s="78" t="e">
        <f>VLOOKUP(tb_flow[[#This Row],[Hwycov_id]],#REF!,2,FALSE)</f>
        <v>#REF!</v>
      </c>
    </row>
    <row r="795" spans="1:3">
      <c r="A795" s="59" t="e">
        <f>#REF!</f>
        <v>#REF!</v>
      </c>
      <c r="B795" s="59">
        <v>17892</v>
      </c>
      <c r="C795" s="78" t="e">
        <f>VLOOKUP(tb_flow[[#This Row],[Hwycov_id]],#REF!,2,FALSE)</f>
        <v>#REF!</v>
      </c>
    </row>
    <row r="796" spans="1:3">
      <c r="A796" s="59" t="e">
        <f>#REF!</f>
        <v>#REF!</v>
      </c>
      <c r="B796" s="59">
        <v>1793</v>
      </c>
      <c r="C796" s="78" t="e">
        <f>VLOOKUP(tb_flow[[#This Row],[Hwycov_id]],#REF!,2,FALSE)</f>
        <v>#REF!</v>
      </c>
    </row>
    <row r="797" spans="1:3">
      <c r="A797" s="59" t="e">
        <f>#REF!</f>
        <v>#REF!</v>
      </c>
      <c r="B797" s="59">
        <v>17935</v>
      </c>
      <c r="C797" s="78" t="e">
        <f>VLOOKUP(tb_flow[[#This Row],[Hwycov_id]],#REF!,2,FALSE)</f>
        <v>#REF!</v>
      </c>
    </row>
    <row r="798" spans="1:3">
      <c r="A798" s="59" t="e">
        <f>#REF!</f>
        <v>#REF!</v>
      </c>
      <c r="B798" s="59">
        <v>17967</v>
      </c>
      <c r="C798" s="78" t="e">
        <f>VLOOKUP(tb_flow[[#This Row],[Hwycov_id]],#REF!,2,FALSE)</f>
        <v>#REF!</v>
      </c>
    </row>
    <row r="799" spans="1:3">
      <c r="A799" s="59" t="e">
        <f>#REF!</f>
        <v>#REF!</v>
      </c>
      <c r="B799" s="59">
        <v>17983</v>
      </c>
      <c r="C799" s="78" t="e">
        <f>VLOOKUP(tb_flow[[#This Row],[Hwycov_id]],#REF!,2,FALSE)</f>
        <v>#REF!</v>
      </c>
    </row>
    <row r="800" spans="1:3">
      <c r="A800" s="59" t="e">
        <f>#REF!</f>
        <v>#REF!</v>
      </c>
      <c r="B800" s="59">
        <v>17986</v>
      </c>
      <c r="C800" s="78" t="e">
        <f>VLOOKUP(tb_flow[[#This Row],[Hwycov_id]],#REF!,2,FALSE)</f>
        <v>#REF!</v>
      </c>
    </row>
    <row r="801" spans="1:3">
      <c r="A801" s="59" t="e">
        <f>#REF!</f>
        <v>#REF!</v>
      </c>
      <c r="B801" s="59">
        <v>17989</v>
      </c>
      <c r="C801" s="78" t="e">
        <f>VLOOKUP(tb_flow[[#This Row],[Hwycov_id]],#REF!,2,FALSE)</f>
        <v>#REF!</v>
      </c>
    </row>
    <row r="802" spans="1:3">
      <c r="A802" s="59" t="e">
        <f>#REF!</f>
        <v>#REF!</v>
      </c>
      <c r="B802" s="59">
        <v>17990</v>
      </c>
      <c r="C802" s="78" t="e">
        <f>VLOOKUP(tb_flow[[#This Row],[Hwycov_id]],#REF!,2,FALSE)</f>
        <v>#REF!</v>
      </c>
    </row>
    <row r="803" spans="1:3">
      <c r="A803" s="59" t="e">
        <f>#REF!</f>
        <v>#REF!</v>
      </c>
      <c r="B803" s="59">
        <v>17994</v>
      </c>
      <c r="C803" s="78" t="e">
        <f>VLOOKUP(tb_flow[[#This Row],[Hwycov_id]],#REF!,2,FALSE)</f>
        <v>#REF!</v>
      </c>
    </row>
    <row r="804" spans="1:3">
      <c r="A804" s="59" t="e">
        <f>#REF!</f>
        <v>#REF!</v>
      </c>
      <c r="B804" s="59">
        <v>18004</v>
      </c>
      <c r="C804" s="78" t="e">
        <f>VLOOKUP(tb_flow[[#This Row],[Hwycov_id]],#REF!,2,FALSE)</f>
        <v>#REF!</v>
      </c>
    </row>
    <row r="805" spans="1:3">
      <c r="A805" s="59" t="e">
        <f>#REF!</f>
        <v>#REF!</v>
      </c>
      <c r="B805" s="59">
        <v>18064</v>
      </c>
      <c r="C805" s="78" t="e">
        <f>VLOOKUP(tb_flow[[#This Row],[Hwycov_id]],#REF!,2,FALSE)</f>
        <v>#REF!</v>
      </c>
    </row>
    <row r="806" spans="1:3">
      <c r="A806" s="59" t="e">
        <f>#REF!</f>
        <v>#REF!</v>
      </c>
      <c r="B806" s="59">
        <v>181</v>
      </c>
      <c r="C806" s="78" t="e">
        <f>VLOOKUP(tb_flow[[#This Row],[Hwycov_id]],#REF!,2,FALSE)</f>
        <v>#REF!</v>
      </c>
    </row>
    <row r="807" spans="1:3">
      <c r="A807" s="59" t="e">
        <f>#REF!</f>
        <v>#REF!</v>
      </c>
      <c r="B807" s="59">
        <v>18125</v>
      </c>
      <c r="C807" s="78" t="e">
        <f>VLOOKUP(tb_flow[[#This Row],[Hwycov_id]],#REF!,2,FALSE)</f>
        <v>#REF!</v>
      </c>
    </row>
    <row r="808" spans="1:3">
      <c r="A808" s="59" t="e">
        <f>#REF!</f>
        <v>#REF!</v>
      </c>
      <c r="B808" s="59">
        <v>1813</v>
      </c>
      <c r="C808" s="78" t="e">
        <f>VLOOKUP(tb_flow[[#This Row],[Hwycov_id]],#REF!,2,FALSE)</f>
        <v>#REF!</v>
      </c>
    </row>
    <row r="809" spans="1:3">
      <c r="A809" s="59" t="e">
        <f>#REF!</f>
        <v>#REF!</v>
      </c>
      <c r="B809" s="59">
        <v>18140</v>
      </c>
      <c r="C809" s="78" t="e">
        <f>VLOOKUP(tb_flow[[#This Row],[Hwycov_id]],#REF!,2,FALSE)</f>
        <v>#REF!</v>
      </c>
    </row>
    <row r="810" spans="1:3">
      <c r="A810" s="59" t="e">
        <f>#REF!</f>
        <v>#REF!</v>
      </c>
      <c r="B810" s="59">
        <v>18200</v>
      </c>
      <c r="C810" s="78" t="e">
        <f>VLOOKUP(tb_flow[[#This Row],[Hwycov_id]],#REF!,2,FALSE)</f>
        <v>#REF!</v>
      </c>
    </row>
    <row r="811" spans="1:3">
      <c r="A811" s="59" t="e">
        <f>#REF!</f>
        <v>#REF!</v>
      </c>
      <c r="B811" s="59">
        <v>18218</v>
      </c>
      <c r="C811" s="78" t="e">
        <f>VLOOKUP(tb_flow[[#This Row],[Hwycov_id]],#REF!,2,FALSE)</f>
        <v>#REF!</v>
      </c>
    </row>
    <row r="812" spans="1:3">
      <c r="A812" s="59" t="e">
        <f>#REF!</f>
        <v>#REF!</v>
      </c>
      <c r="B812" s="59">
        <v>1825</v>
      </c>
      <c r="C812" s="78" t="e">
        <f>VLOOKUP(tb_flow[[#This Row],[Hwycov_id]],#REF!,2,FALSE)</f>
        <v>#REF!</v>
      </c>
    </row>
    <row r="813" spans="1:3">
      <c r="A813" s="59" t="e">
        <f>#REF!</f>
        <v>#REF!</v>
      </c>
      <c r="B813" s="59">
        <v>18258</v>
      </c>
      <c r="C813" s="78" t="e">
        <f>VLOOKUP(tb_flow[[#This Row],[Hwycov_id]],#REF!,2,FALSE)</f>
        <v>#REF!</v>
      </c>
    </row>
    <row r="814" spans="1:3">
      <c r="A814" s="59" t="e">
        <f>#REF!</f>
        <v>#REF!</v>
      </c>
      <c r="B814" s="59">
        <v>18298</v>
      </c>
      <c r="C814" s="78" t="e">
        <f>VLOOKUP(tb_flow[[#This Row],[Hwycov_id]],#REF!,2,FALSE)</f>
        <v>#REF!</v>
      </c>
    </row>
    <row r="815" spans="1:3">
      <c r="A815" s="59" t="e">
        <f>#REF!</f>
        <v>#REF!</v>
      </c>
      <c r="B815" s="59">
        <v>18300</v>
      </c>
      <c r="C815" s="78" t="e">
        <f>VLOOKUP(tb_flow[[#This Row],[Hwycov_id]],#REF!,2,FALSE)</f>
        <v>#REF!</v>
      </c>
    </row>
    <row r="816" spans="1:3">
      <c r="A816" s="59" t="e">
        <f>#REF!</f>
        <v>#REF!</v>
      </c>
      <c r="B816" s="59">
        <v>18311</v>
      </c>
      <c r="C816" s="78" t="e">
        <f>VLOOKUP(tb_flow[[#This Row],[Hwycov_id]],#REF!,2,FALSE)</f>
        <v>#REF!</v>
      </c>
    </row>
    <row r="817" spans="1:3">
      <c r="A817" s="59" t="e">
        <f>#REF!</f>
        <v>#REF!</v>
      </c>
      <c r="B817" s="59">
        <v>18333</v>
      </c>
      <c r="C817" s="78" t="e">
        <f>VLOOKUP(tb_flow[[#This Row],[Hwycov_id]],#REF!,2,FALSE)</f>
        <v>#REF!</v>
      </c>
    </row>
    <row r="818" spans="1:3">
      <c r="A818" s="59" t="e">
        <f>#REF!</f>
        <v>#REF!</v>
      </c>
      <c r="B818" s="59">
        <v>18349</v>
      </c>
      <c r="C818" s="78" t="e">
        <f>VLOOKUP(tb_flow[[#This Row],[Hwycov_id]],#REF!,2,FALSE)</f>
        <v>#REF!</v>
      </c>
    </row>
    <row r="819" spans="1:3">
      <c r="A819" s="59" t="e">
        <f>#REF!</f>
        <v>#REF!</v>
      </c>
      <c r="B819" s="59">
        <v>18352</v>
      </c>
      <c r="C819" s="78" t="e">
        <f>VLOOKUP(tb_flow[[#This Row],[Hwycov_id]],#REF!,2,FALSE)</f>
        <v>#REF!</v>
      </c>
    </row>
    <row r="820" spans="1:3">
      <c r="A820" s="59" t="e">
        <f>#REF!</f>
        <v>#REF!</v>
      </c>
      <c r="B820" s="59">
        <v>18355</v>
      </c>
      <c r="C820" s="78" t="e">
        <f>VLOOKUP(tb_flow[[#This Row],[Hwycov_id]],#REF!,2,FALSE)</f>
        <v>#REF!</v>
      </c>
    </row>
    <row r="821" spans="1:3">
      <c r="A821" s="59" t="e">
        <f>#REF!</f>
        <v>#REF!</v>
      </c>
      <c r="B821" s="59">
        <v>18359</v>
      </c>
      <c r="C821" s="78" t="e">
        <f>VLOOKUP(tb_flow[[#This Row],[Hwycov_id]],#REF!,2,FALSE)</f>
        <v>#REF!</v>
      </c>
    </row>
    <row r="822" spans="1:3">
      <c r="A822" s="59" t="e">
        <f>#REF!</f>
        <v>#REF!</v>
      </c>
      <c r="B822" s="59">
        <v>18377</v>
      </c>
      <c r="C822" s="78" t="e">
        <f>VLOOKUP(tb_flow[[#This Row],[Hwycov_id]],#REF!,2,FALSE)</f>
        <v>#REF!</v>
      </c>
    </row>
    <row r="823" spans="1:3">
      <c r="A823" s="59" t="e">
        <f>#REF!</f>
        <v>#REF!</v>
      </c>
      <c r="B823" s="59">
        <v>1838</v>
      </c>
      <c r="C823" s="78" t="e">
        <f>VLOOKUP(tb_flow[[#This Row],[Hwycov_id]],#REF!,2,FALSE)</f>
        <v>#REF!</v>
      </c>
    </row>
    <row r="824" spans="1:3">
      <c r="A824" s="59" t="e">
        <f>#REF!</f>
        <v>#REF!</v>
      </c>
      <c r="B824" s="59">
        <v>18403</v>
      </c>
      <c r="C824" s="78" t="e">
        <f>VLOOKUP(tb_flow[[#This Row],[Hwycov_id]],#REF!,2,FALSE)</f>
        <v>#REF!</v>
      </c>
    </row>
    <row r="825" spans="1:3">
      <c r="A825" s="59" t="e">
        <f>#REF!</f>
        <v>#REF!</v>
      </c>
      <c r="B825" s="59">
        <v>18406</v>
      </c>
      <c r="C825" s="78" t="e">
        <f>VLOOKUP(tb_flow[[#This Row],[Hwycov_id]],#REF!,2,FALSE)</f>
        <v>#REF!</v>
      </c>
    </row>
    <row r="826" spans="1:3">
      <c r="A826" s="59" t="e">
        <f>#REF!</f>
        <v>#REF!</v>
      </c>
      <c r="B826" s="59">
        <v>18408</v>
      </c>
      <c r="C826" s="78" t="e">
        <f>VLOOKUP(tb_flow[[#This Row],[Hwycov_id]],#REF!,2,FALSE)</f>
        <v>#REF!</v>
      </c>
    </row>
    <row r="827" spans="1:3">
      <c r="A827" s="59" t="e">
        <f>#REF!</f>
        <v>#REF!</v>
      </c>
      <c r="B827" s="59">
        <v>18410</v>
      </c>
      <c r="C827" s="78" t="e">
        <f>VLOOKUP(tb_flow[[#This Row],[Hwycov_id]],#REF!,2,FALSE)</f>
        <v>#REF!</v>
      </c>
    </row>
    <row r="828" spans="1:3">
      <c r="A828" s="59" t="e">
        <f>#REF!</f>
        <v>#REF!</v>
      </c>
      <c r="B828" s="59">
        <v>18435</v>
      </c>
      <c r="C828" s="78" t="e">
        <f>VLOOKUP(tb_flow[[#This Row],[Hwycov_id]],#REF!,2,FALSE)</f>
        <v>#REF!</v>
      </c>
    </row>
    <row r="829" spans="1:3">
      <c r="A829" s="59" t="e">
        <f>#REF!</f>
        <v>#REF!</v>
      </c>
      <c r="B829" s="59">
        <v>18442</v>
      </c>
      <c r="C829" s="78" t="e">
        <f>VLOOKUP(tb_flow[[#This Row],[Hwycov_id]],#REF!,2,FALSE)</f>
        <v>#REF!</v>
      </c>
    </row>
    <row r="830" spans="1:3">
      <c r="A830" s="59" t="e">
        <f>#REF!</f>
        <v>#REF!</v>
      </c>
      <c r="B830" s="59">
        <v>18471</v>
      </c>
      <c r="C830" s="78" t="e">
        <f>VLOOKUP(tb_flow[[#This Row],[Hwycov_id]],#REF!,2,FALSE)</f>
        <v>#REF!</v>
      </c>
    </row>
    <row r="831" spans="1:3">
      <c r="A831" s="59" t="e">
        <f>#REF!</f>
        <v>#REF!</v>
      </c>
      <c r="B831" s="59">
        <v>18473</v>
      </c>
      <c r="C831" s="78" t="e">
        <f>VLOOKUP(tb_flow[[#This Row],[Hwycov_id]],#REF!,2,FALSE)</f>
        <v>#REF!</v>
      </c>
    </row>
    <row r="832" spans="1:3">
      <c r="A832" s="59" t="e">
        <f>#REF!</f>
        <v>#REF!</v>
      </c>
      <c r="B832" s="59">
        <v>18477</v>
      </c>
      <c r="C832" s="78" t="e">
        <f>VLOOKUP(tb_flow[[#This Row],[Hwycov_id]],#REF!,2,FALSE)</f>
        <v>#REF!</v>
      </c>
    </row>
    <row r="833" spans="1:3">
      <c r="A833" s="59" t="e">
        <f>#REF!</f>
        <v>#REF!</v>
      </c>
      <c r="B833" s="59">
        <v>18483</v>
      </c>
      <c r="C833" s="78" t="e">
        <f>VLOOKUP(tb_flow[[#This Row],[Hwycov_id]],#REF!,2,FALSE)</f>
        <v>#REF!</v>
      </c>
    </row>
    <row r="834" spans="1:3">
      <c r="A834" s="59" t="e">
        <f>#REF!</f>
        <v>#REF!</v>
      </c>
      <c r="B834" s="59">
        <v>18488</v>
      </c>
      <c r="C834" s="78" t="e">
        <f>VLOOKUP(tb_flow[[#This Row],[Hwycov_id]],#REF!,2,FALSE)</f>
        <v>#REF!</v>
      </c>
    </row>
    <row r="835" spans="1:3">
      <c r="A835" s="59" t="e">
        <f>#REF!</f>
        <v>#REF!</v>
      </c>
      <c r="B835" s="59">
        <v>18490</v>
      </c>
      <c r="C835" s="78" t="e">
        <f>VLOOKUP(tb_flow[[#This Row],[Hwycov_id]],#REF!,2,FALSE)</f>
        <v>#REF!</v>
      </c>
    </row>
    <row r="836" spans="1:3">
      <c r="A836" s="59" t="e">
        <f>#REF!</f>
        <v>#REF!</v>
      </c>
      <c r="B836" s="59">
        <v>18497</v>
      </c>
      <c r="C836" s="78" t="e">
        <f>VLOOKUP(tb_flow[[#This Row],[Hwycov_id]],#REF!,2,FALSE)</f>
        <v>#REF!</v>
      </c>
    </row>
    <row r="837" spans="1:3">
      <c r="A837" s="59" t="e">
        <f>#REF!</f>
        <v>#REF!</v>
      </c>
      <c r="B837" s="59">
        <v>18531</v>
      </c>
      <c r="C837" s="78" t="e">
        <f>VLOOKUP(tb_flow[[#This Row],[Hwycov_id]],#REF!,2,FALSE)</f>
        <v>#REF!</v>
      </c>
    </row>
    <row r="838" spans="1:3">
      <c r="A838" s="59" t="e">
        <f>#REF!</f>
        <v>#REF!</v>
      </c>
      <c r="B838" s="59">
        <v>18539</v>
      </c>
      <c r="C838" s="78" t="e">
        <f>VLOOKUP(tb_flow[[#This Row],[Hwycov_id]],#REF!,2,FALSE)</f>
        <v>#REF!</v>
      </c>
    </row>
    <row r="839" spans="1:3">
      <c r="A839" s="59" t="e">
        <f>#REF!</f>
        <v>#REF!</v>
      </c>
      <c r="B839" s="59">
        <v>18544</v>
      </c>
      <c r="C839" s="78" t="e">
        <f>VLOOKUP(tb_flow[[#This Row],[Hwycov_id]],#REF!,2,FALSE)</f>
        <v>#REF!</v>
      </c>
    </row>
    <row r="840" spans="1:3">
      <c r="A840" s="59" t="e">
        <f>#REF!</f>
        <v>#REF!</v>
      </c>
      <c r="B840" s="59">
        <v>18546</v>
      </c>
      <c r="C840" s="78" t="e">
        <f>VLOOKUP(tb_flow[[#This Row],[Hwycov_id]],#REF!,2,FALSE)</f>
        <v>#REF!</v>
      </c>
    </row>
    <row r="841" spans="1:3">
      <c r="A841" s="59" t="e">
        <f>#REF!</f>
        <v>#REF!</v>
      </c>
      <c r="B841" s="59">
        <v>1855</v>
      </c>
      <c r="C841" s="78" t="e">
        <f>VLOOKUP(tb_flow[[#This Row],[Hwycov_id]],#REF!,2,FALSE)</f>
        <v>#REF!</v>
      </c>
    </row>
    <row r="842" spans="1:3">
      <c r="A842" s="59" t="e">
        <f>#REF!</f>
        <v>#REF!</v>
      </c>
      <c r="B842" s="59">
        <v>18552</v>
      </c>
      <c r="C842" s="78" t="e">
        <f>VLOOKUP(tb_flow[[#This Row],[Hwycov_id]],#REF!,2,FALSE)</f>
        <v>#REF!</v>
      </c>
    </row>
    <row r="843" spans="1:3">
      <c r="A843" s="59" t="e">
        <f>#REF!</f>
        <v>#REF!</v>
      </c>
      <c r="B843" s="59">
        <v>18554</v>
      </c>
      <c r="C843" s="78" t="e">
        <f>VLOOKUP(tb_flow[[#This Row],[Hwycov_id]],#REF!,2,FALSE)</f>
        <v>#REF!</v>
      </c>
    </row>
    <row r="844" spans="1:3">
      <c r="A844" s="59" t="e">
        <f>#REF!</f>
        <v>#REF!</v>
      </c>
      <c r="B844" s="59">
        <v>18556</v>
      </c>
      <c r="C844" s="78" t="e">
        <f>VLOOKUP(tb_flow[[#This Row],[Hwycov_id]],#REF!,2,FALSE)</f>
        <v>#REF!</v>
      </c>
    </row>
    <row r="845" spans="1:3">
      <c r="A845" s="59" t="e">
        <f>#REF!</f>
        <v>#REF!</v>
      </c>
      <c r="B845" s="59">
        <v>18567</v>
      </c>
      <c r="C845" s="78" t="e">
        <f>VLOOKUP(tb_flow[[#This Row],[Hwycov_id]],#REF!,2,FALSE)</f>
        <v>#REF!</v>
      </c>
    </row>
    <row r="846" spans="1:3">
      <c r="A846" s="59" t="e">
        <f>#REF!</f>
        <v>#REF!</v>
      </c>
      <c r="B846" s="59">
        <v>18569</v>
      </c>
      <c r="C846" s="78" t="e">
        <f>VLOOKUP(tb_flow[[#This Row],[Hwycov_id]],#REF!,2,FALSE)</f>
        <v>#REF!</v>
      </c>
    </row>
    <row r="847" spans="1:3">
      <c r="A847" s="59" t="e">
        <f>#REF!</f>
        <v>#REF!</v>
      </c>
      <c r="B847" s="59">
        <v>18577</v>
      </c>
      <c r="C847" s="78" t="e">
        <f>VLOOKUP(tb_flow[[#This Row],[Hwycov_id]],#REF!,2,FALSE)</f>
        <v>#REF!</v>
      </c>
    </row>
    <row r="848" spans="1:3">
      <c r="A848" s="59" t="e">
        <f>#REF!</f>
        <v>#REF!</v>
      </c>
      <c r="B848" s="59">
        <v>1858</v>
      </c>
      <c r="C848" s="78" t="e">
        <f>VLOOKUP(tb_flow[[#This Row],[Hwycov_id]],#REF!,2,FALSE)</f>
        <v>#REF!</v>
      </c>
    </row>
    <row r="849" spans="1:3">
      <c r="A849" s="59" t="e">
        <f>#REF!</f>
        <v>#REF!</v>
      </c>
      <c r="B849" s="59">
        <v>18582</v>
      </c>
      <c r="C849" s="78" t="e">
        <f>VLOOKUP(tb_flow[[#This Row],[Hwycov_id]],#REF!,2,FALSE)</f>
        <v>#REF!</v>
      </c>
    </row>
    <row r="850" spans="1:3">
      <c r="A850" s="59" t="e">
        <f>#REF!</f>
        <v>#REF!</v>
      </c>
      <c r="B850" s="59">
        <v>18595</v>
      </c>
      <c r="C850" s="78" t="e">
        <f>VLOOKUP(tb_flow[[#This Row],[Hwycov_id]],#REF!,2,FALSE)</f>
        <v>#REF!</v>
      </c>
    </row>
    <row r="851" spans="1:3">
      <c r="A851" s="59" t="e">
        <f>#REF!</f>
        <v>#REF!</v>
      </c>
      <c r="B851" s="59">
        <v>18606</v>
      </c>
      <c r="C851" s="78" t="e">
        <f>VLOOKUP(tb_flow[[#This Row],[Hwycov_id]],#REF!,2,FALSE)</f>
        <v>#REF!</v>
      </c>
    </row>
    <row r="852" spans="1:3">
      <c r="A852" s="59" t="e">
        <f>#REF!</f>
        <v>#REF!</v>
      </c>
      <c r="B852" s="59">
        <v>18620</v>
      </c>
      <c r="C852" s="78" t="e">
        <f>VLOOKUP(tb_flow[[#This Row],[Hwycov_id]],#REF!,2,FALSE)</f>
        <v>#REF!</v>
      </c>
    </row>
    <row r="853" spans="1:3">
      <c r="A853" s="59" t="e">
        <f>#REF!</f>
        <v>#REF!</v>
      </c>
      <c r="B853" s="59">
        <v>18621</v>
      </c>
      <c r="C853" s="78" t="e">
        <f>VLOOKUP(tb_flow[[#This Row],[Hwycov_id]],#REF!,2,FALSE)</f>
        <v>#REF!</v>
      </c>
    </row>
    <row r="854" spans="1:3">
      <c r="A854" s="59" t="e">
        <f>#REF!</f>
        <v>#REF!</v>
      </c>
      <c r="B854" s="59">
        <v>18626</v>
      </c>
      <c r="C854" s="78" t="e">
        <f>VLOOKUP(tb_flow[[#This Row],[Hwycov_id]],#REF!,2,FALSE)</f>
        <v>#REF!</v>
      </c>
    </row>
    <row r="855" spans="1:3">
      <c r="A855" s="59" t="e">
        <f>#REF!</f>
        <v>#REF!</v>
      </c>
      <c r="B855" s="59">
        <v>18627</v>
      </c>
      <c r="C855" s="78" t="e">
        <f>VLOOKUP(tb_flow[[#This Row],[Hwycov_id]],#REF!,2,FALSE)</f>
        <v>#REF!</v>
      </c>
    </row>
    <row r="856" spans="1:3">
      <c r="A856" s="59" t="e">
        <f>#REF!</f>
        <v>#REF!</v>
      </c>
      <c r="B856" s="59">
        <v>18632</v>
      </c>
      <c r="C856" s="78" t="e">
        <f>VLOOKUP(tb_flow[[#This Row],[Hwycov_id]],#REF!,2,FALSE)</f>
        <v>#REF!</v>
      </c>
    </row>
    <row r="857" spans="1:3">
      <c r="A857" s="59" t="e">
        <f>#REF!</f>
        <v>#REF!</v>
      </c>
      <c r="B857" s="59">
        <v>18637</v>
      </c>
      <c r="C857" s="78" t="e">
        <f>VLOOKUP(tb_flow[[#This Row],[Hwycov_id]],#REF!,2,FALSE)</f>
        <v>#REF!</v>
      </c>
    </row>
    <row r="858" spans="1:3">
      <c r="A858" s="59" t="e">
        <f>#REF!</f>
        <v>#REF!</v>
      </c>
      <c r="B858" s="59">
        <v>18644</v>
      </c>
      <c r="C858" s="78" t="e">
        <f>VLOOKUP(tb_flow[[#This Row],[Hwycov_id]],#REF!,2,FALSE)</f>
        <v>#REF!</v>
      </c>
    </row>
    <row r="859" spans="1:3">
      <c r="A859" s="59" t="e">
        <f>#REF!</f>
        <v>#REF!</v>
      </c>
      <c r="B859" s="59">
        <v>18645</v>
      </c>
      <c r="C859" s="78" t="e">
        <f>VLOOKUP(tb_flow[[#This Row],[Hwycov_id]],#REF!,2,FALSE)</f>
        <v>#REF!</v>
      </c>
    </row>
    <row r="860" spans="1:3">
      <c r="A860" s="59" t="e">
        <f>#REF!</f>
        <v>#REF!</v>
      </c>
      <c r="B860" s="59">
        <v>18650</v>
      </c>
      <c r="C860" s="78" t="e">
        <f>VLOOKUP(tb_flow[[#This Row],[Hwycov_id]],#REF!,2,FALSE)</f>
        <v>#REF!</v>
      </c>
    </row>
    <row r="861" spans="1:3">
      <c r="A861" s="59" t="e">
        <f>#REF!</f>
        <v>#REF!</v>
      </c>
      <c r="B861" s="59">
        <v>18687</v>
      </c>
      <c r="C861" s="78" t="e">
        <f>VLOOKUP(tb_flow[[#This Row],[Hwycov_id]],#REF!,2,FALSE)</f>
        <v>#REF!</v>
      </c>
    </row>
    <row r="862" spans="1:3">
      <c r="A862" s="59" t="e">
        <f>#REF!</f>
        <v>#REF!</v>
      </c>
      <c r="B862" s="59">
        <v>187</v>
      </c>
      <c r="C862" s="78" t="e">
        <f>VLOOKUP(tb_flow[[#This Row],[Hwycov_id]],#REF!,2,FALSE)</f>
        <v>#REF!</v>
      </c>
    </row>
    <row r="863" spans="1:3">
      <c r="A863" s="59" t="e">
        <f>#REF!</f>
        <v>#REF!</v>
      </c>
      <c r="B863" s="59">
        <v>18703</v>
      </c>
      <c r="C863" s="78" t="e">
        <f>VLOOKUP(tb_flow[[#This Row],[Hwycov_id]],#REF!,2,FALSE)</f>
        <v>#REF!</v>
      </c>
    </row>
    <row r="864" spans="1:3">
      <c r="A864" s="59" t="e">
        <f>#REF!</f>
        <v>#REF!</v>
      </c>
      <c r="B864" s="59">
        <v>1873</v>
      </c>
      <c r="C864" s="78" t="e">
        <f>VLOOKUP(tb_flow[[#This Row],[Hwycov_id]],#REF!,2,FALSE)</f>
        <v>#REF!</v>
      </c>
    </row>
    <row r="865" spans="1:3">
      <c r="A865" s="59" t="e">
        <f>#REF!</f>
        <v>#REF!</v>
      </c>
      <c r="B865" s="59">
        <v>18732</v>
      </c>
      <c r="C865" s="78" t="e">
        <f>VLOOKUP(tb_flow[[#This Row],[Hwycov_id]],#REF!,2,FALSE)</f>
        <v>#REF!</v>
      </c>
    </row>
    <row r="866" spans="1:3">
      <c r="A866" s="59" t="e">
        <f>#REF!</f>
        <v>#REF!</v>
      </c>
      <c r="B866" s="59">
        <v>18734</v>
      </c>
      <c r="C866" s="78" t="e">
        <f>VLOOKUP(tb_flow[[#This Row],[Hwycov_id]],#REF!,2,FALSE)</f>
        <v>#REF!</v>
      </c>
    </row>
    <row r="867" spans="1:3">
      <c r="A867" s="59" t="e">
        <f>#REF!</f>
        <v>#REF!</v>
      </c>
      <c r="B867" s="59">
        <v>18777</v>
      </c>
      <c r="C867" s="78" t="e">
        <f>VLOOKUP(tb_flow[[#This Row],[Hwycov_id]],#REF!,2,FALSE)</f>
        <v>#REF!</v>
      </c>
    </row>
    <row r="868" spans="1:3">
      <c r="A868" s="59" t="e">
        <f>#REF!</f>
        <v>#REF!</v>
      </c>
      <c r="B868" s="59">
        <v>18784</v>
      </c>
      <c r="C868" s="78" t="e">
        <f>VLOOKUP(tb_flow[[#This Row],[Hwycov_id]],#REF!,2,FALSE)</f>
        <v>#REF!</v>
      </c>
    </row>
    <row r="869" spans="1:3">
      <c r="A869" s="59" t="e">
        <f>#REF!</f>
        <v>#REF!</v>
      </c>
      <c r="B869" s="59">
        <v>18788</v>
      </c>
      <c r="C869" s="78" t="e">
        <f>VLOOKUP(tb_flow[[#This Row],[Hwycov_id]],#REF!,2,FALSE)</f>
        <v>#REF!</v>
      </c>
    </row>
    <row r="870" spans="1:3">
      <c r="A870" s="59" t="e">
        <f>#REF!</f>
        <v>#REF!</v>
      </c>
      <c r="B870" s="59">
        <v>18800</v>
      </c>
      <c r="C870" s="78" t="e">
        <f>VLOOKUP(tb_flow[[#This Row],[Hwycov_id]],#REF!,2,FALSE)</f>
        <v>#REF!</v>
      </c>
    </row>
    <row r="871" spans="1:3">
      <c r="A871" s="59" t="e">
        <f>#REF!</f>
        <v>#REF!</v>
      </c>
      <c r="B871" s="59">
        <v>18803</v>
      </c>
      <c r="C871" s="78" t="e">
        <f>VLOOKUP(tb_flow[[#This Row],[Hwycov_id]],#REF!,2,FALSE)</f>
        <v>#REF!</v>
      </c>
    </row>
    <row r="872" spans="1:3">
      <c r="A872" s="59" t="e">
        <f>#REF!</f>
        <v>#REF!</v>
      </c>
      <c r="B872" s="59">
        <v>18819</v>
      </c>
      <c r="C872" s="78" t="e">
        <f>VLOOKUP(tb_flow[[#This Row],[Hwycov_id]],#REF!,2,FALSE)</f>
        <v>#REF!</v>
      </c>
    </row>
    <row r="873" spans="1:3">
      <c r="A873" s="59" t="e">
        <f>#REF!</f>
        <v>#REF!</v>
      </c>
      <c r="B873" s="59">
        <v>1891</v>
      </c>
      <c r="C873" s="78" t="e">
        <f>VLOOKUP(tb_flow[[#This Row],[Hwycov_id]],#REF!,2,FALSE)</f>
        <v>#REF!</v>
      </c>
    </row>
    <row r="874" spans="1:3">
      <c r="A874" s="59" t="e">
        <f>#REF!</f>
        <v>#REF!</v>
      </c>
      <c r="B874" s="59">
        <v>18981</v>
      </c>
      <c r="C874" s="78" t="e">
        <f>VLOOKUP(tb_flow[[#This Row],[Hwycov_id]],#REF!,2,FALSE)</f>
        <v>#REF!</v>
      </c>
    </row>
    <row r="875" spans="1:3">
      <c r="A875" s="59" t="e">
        <f>#REF!</f>
        <v>#REF!</v>
      </c>
      <c r="B875" s="59">
        <v>18983</v>
      </c>
      <c r="C875" s="78" t="e">
        <f>VLOOKUP(tb_flow[[#This Row],[Hwycov_id]],#REF!,2,FALSE)</f>
        <v>#REF!</v>
      </c>
    </row>
    <row r="876" spans="1:3">
      <c r="A876" s="59" t="e">
        <f>#REF!</f>
        <v>#REF!</v>
      </c>
      <c r="B876" s="59">
        <v>18990</v>
      </c>
      <c r="C876" s="78" t="e">
        <f>VLOOKUP(tb_flow[[#This Row],[Hwycov_id]],#REF!,2,FALSE)</f>
        <v>#REF!</v>
      </c>
    </row>
    <row r="877" spans="1:3">
      <c r="A877" s="59" t="e">
        <f>#REF!</f>
        <v>#REF!</v>
      </c>
      <c r="B877" s="59">
        <v>19006</v>
      </c>
      <c r="C877" s="78" t="e">
        <f>VLOOKUP(tb_flow[[#This Row],[Hwycov_id]],#REF!,2,FALSE)</f>
        <v>#REF!</v>
      </c>
    </row>
    <row r="878" spans="1:3">
      <c r="A878" s="59" t="e">
        <f>#REF!</f>
        <v>#REF!</v>
      </c>
      <c r="B878" s="59">
        <v>19008</v>
      </c>
      <c r="C878" s="78" t="e">
        <f>VLOOKUP(tb_flow[[#This Row],[Hwycov_id]],#REF!,2,FALSE)</f>
        <v>#REF!</v>
      </c>
    </row>
    <row r="879" spans="1:3">
      <c r="A879" s="59" t="e">
        <f>#REF!</f>
        <v>#REF!</v>
      </c>
      <c r="B879" s="59">
        <v>19011</v>
      </c>
      <c r="C879" s="78" t="e">
        <f>VLOOKUP(tb_flow[[#This Row],[Hwycov_id]],#REF!,2,FALSE)</f>
        <v>#REF!</v>
      </c>
    </row>
    <row r="880" spans="1:3">
      <c r="A880" s="59" t="e">
        <f>#REF!</f>
        <v>#REF!</v>
      </c>
      <c r="B880" s="59">
        <v>19021</v>
      </c>
      <c r="C880" s="78" t="e">
        <f>VLOOKUP(tb_flow[[#This Row],[Hwycov_id]],#REF!,2,FALSE)</f>
        <v>#REF!</v>
      </c>
    </row>
    <row r="881" spans="1:3">
      <c r="A881" s="59" t="e">
        <f>#REF!</f>
        <v>#REF!</v>
      </c>
      <c r="B881" s="59">
        <v>19024</v>
      </c>
      <c r="C881" s="78" t="e">
        <f>VLOOKUP(tb_flow[[#This Row],[Hwycov_id]],#REF!,2,FALSE)</f>
        <v>#REF!</v>
      </c>
    </row>
    <row r="882" spans="1:3">
      <c r="A882" s="59" t="e">
        <f>#REF!</f>
        <v>#REF!</v>
      </c>
      <c r="B882" s="59">
        <v>19027</v>
      </c>
      <c r="C882" s="78" t="e">
        <f>VLOOKUP(tb_flow[[#This Row],[Hwycov_id]],#REF!,2,FALSE)</f>
        <v>#REF!</v>
      </c>
    </row>
    <row r="883" spans="1:3">
      <c r="A883" s="59" t="e">
        <f>#REF!</f>
        <v>#REF!</v>
      </c>
      <c r="B883" s="59">
        <v>19030</v>
      </c>
      <c r="C883" s="78" t="e">
        <f>VLOOKUP(tb_flow[[#This Row],[Hwycov_id]],#REF!,2,FALSE)</f>
        <v>#REF!</v>
      </c>
    </row>
    <row r="884" spans="1:3">
      <c r="A884" s="59" t="e">
        <f>#REF!</f>
        <v>#REF!</v>
      </c>
      <c r="B884" s="59">
        <v>19042</v>
      </c>
      <c r="C884" s="78" t="e">
        <f>VLOOKUP(tb_flow[[#This Row],[Hwycov_id]],#REF!,2,FALSE)</f>
        <v>#REF!</v>
      </c>
    </row>
    <row r="885" spans="1:3">
      <c r="A885" s="59" t="e">
        <f>#REF!</f>
        <v>#REF!</v>
      </c>
      <c r="B885" s="59">
        <v>19045</v>
      </c>
      <c r="C885" s="78" t="e">
        <f>VLOOKUP(tb_flow[[#This Row],[Hwycov_id]],#REF!,2,FALSE)</f>
        <v>#REF!</v>
      </c>
    </row>
    <row r="886" spans="1:3">
      <c r="A886" s="59" t="e">
        <f>#REF!</f>
        <v>#REF!</v>
      </c>
      <c r="B886" s="59">
        <v>19046</v>
      </c>
      <c r="C886" s="78" t="e">
        <f>VLOOKUP(tb_flow[[#This Row],[Hwycov_id]],#REF!,2,FALSE)</f>
        <v>#REF!</v>
      </c>
    </row>
    <row r="887" spans="1:3">
      <c r="A887" s="59" t="e">
        <f>#REF!</f>
        <v>#REF!</v>
      </c>
      <c r="B887" s="59">
        <v>19048</v>
      </c>
      <c r="C887" s="78" t="e">
        <f>VLOOKUP(tb_flow[[#This Row],[Hwycov_id]],#REF!,2,FALSE)</f>
        <v>#REF!</v>
      </c>
    </row>
    <row r="888" spans="1:3">
      <c r="A888" s="59" t="e">
        <f>#REF!</f>
        <v>#REF!</v>
      </c>
      <c r="B888" s="59">
        <v>1905</v>
      </c>
      <c r="C888" s="78" t="e">
        <f>VLOOKUP(tb_flow[[#This Row],[Hwycov_id]],#REF!,2,FALSE)</f>
        <v>#REF!</v>
      </c>
    </row>
    <row r="889" spans="1:3">
      <c r="A889" s="59" t="e">
        <f>#REF!</f>
        <v>#REF!</v>
      </c>
      <c r="B889" s="59">
        <v>19065</v>
      </c>
      <c r="C889" s="78" t="e">
        <f>VLOOKUP(tb_flow[[#This Row],[Hwycov_id]],#REF!,2,FALSE)</f>
        <v>#REF!</v>
      </c>
    </row>
    <row r="890" spans="1:3">
      <c r="A890" s="59" t="e">
        <f>#REF!</f>
        <v>#REF!</v>
      </c>
      <c r="B890" s="59">
        <v>19120</v>
      </c>
      <c r="C890" s="78" t="e">
        <f>VLOOKUP(tb_flow[[#This Row],[Hwycov_id]],#REF!,2,FALSE)</f>
        <v>#REF!</v>
      </c>
    </row>
    <row r="891" spans="1:3">
      <c r="A891" s="59" t="e">
        <f>#REF!</f>
        <v>#REF!</v>
      </c>
      <c r="B891" s="59">
        <v>19168</v>
      </c>
      <c r="C891" s="78" t="e">
        <f>VLOOKUP(tb_flow[[#This Row],[Hwycov_id]],#REF!,2,FALSE)</f>
        <v>#REF!</v>
      </c>
    </row>
    <row r="892" spans="1:3">
      <c r="A892" s="59" t="e">
        <f>#REF!</f>
        <v>#REF!</v>
      </c>
      <c r="B892" s="59">
        <v>19169</v>
      </c>
      <c r="C892" s="78" t="e">
        <f>VLOOKUP(tb_flow[[#This Row],[Hwycov_id]],#REF!,2,FALSE)</f>
        <v>#REF!</v>
      </c>
    </row>
    <row r="893" spans="1:3">
      <c r="A893" s="59" t="e">
        <f>#REF!</f>
        <v>#REF!</v>
      </c>
      <c r="B893" s="59">
        <v>19174</v>
      </c>
      <c r="C893" s="78" t="e">
        <f>VLOOKUP(tb_flow[[#This Row],[Hwycov_id]],#REF!,2,FALSE)</f>
        <v>#REF!</v>
      </c>
    </row>
    <row r="894" spans="1:3">
      <c r="A894" s="59" t="e">
        <f>#REF!</f>
        <v>#REF!</v>
      </c>
      <c r="B894" s="59">
        <v>19180</v>
      </c>
      <c r="C894" s="78" t="e">
        <f>VLOOKUP(tb_flow[[#This Row],[Hwycov_id]],#REF!,2,FALSE)</f>
        <v>#REF!</v>
      </c>
    </row>
    <row r="895" spans="1:3">
      <c r="A895" s="59" t="e">
        <f>#REF!</f>
        <v>#REF!</v>
      </c>
      <c r="B895" s="59">
        <v>19208</v>
      </c>
      <c r="C895" s="78" t="e">
        <f>VLOOKUP(tb_flow[[#This Row],[Hwycov_id]],#REF!,2,FALSE)</f>
        <v>#REF!</v>
      </c>
    </row>
    <row r="896" spans="1:3">
      <c r="A896" s="59" t="e">
        <f>#REF!</f>
        <v>#REF!</v>
      </c>
      <c r="B896" s="59">
        <v>1929</v>
      </c>
      <c r="C896" s="78" t="e">
        <f>VLOOKUP(tb_flow[[#This Row],[Hwycov_id]],#REF!,2,FALSE)</f>
        <v>#REF!</v>
      </c>
    </row>
    <row r="897" spans="1:3">
      <c r="A897" s="59" t="e">
        <f>#REF!</f>
        <v>#REF!</v>
      </c>
      <c r="B897" s="59">
        <v>19321</v>
      </c>
      <c r="C897" s="78" t="e">
        <f>VLOOKUP(tb_flow[[#This Row],[Hwycov_id]],#REF!,2,FALSE)</f>
        <v>#REF!</v>
      </c>
    </row>
    <row r="898" spans="1:3">
      <c r="A898" s="59" t="e">
        <f>#REF!</f>
        <v>#REF!</v>
      </c>
      <c r="B898" s="59">
        <v>19341</v>
      </c>
      <c r="C898" s="78" t="e">
        <f>VLOOKUP(tb_flow[[#This Row],[Hwycov_id]],#REF!,2,FALSE)</f>
        <v>#REF!</v>
      </c>
    </row>
    <row r="899" spans="1:3">
      <c r="A899" s="59" t="e">
        <f>#REF!</f>
        <v>#REF!</v>
      </c>
      <c r="B899" s="59">
        <v>19402</v>
      </c>
      <c r="C899" s="78" t="e">
        <f>VLOOKUP(tb_flow[[#This Row],[Hwycov_id]],#REF!,2,FALSE)</f>
        <v>#REF!</v>
      </c>
    </row>
    <row r="900" spans="1:3">
      <c r="A900" s="59" t="e">
        <f>#REF!</f>
        <v>#REF!</v>
      </c>
      <c r="B900" s="59">
        <v>19415</v>
      </c>
      <c r="C900" s="78" t="e">
        <f>VLOOKUP(tb_flow[[#This Row],[Hwycov_id]],#REF!,2,FALSE)</f>
        <v>#REF!</v>
      </c>
    </row>
    <row r="901" spans="1:3">
      <c r="A901" s="59" t="e">
        <f>#REF!</f>
        <v>#REF!</v>
      </c>
      <c r="B901" s="59">
        <v>1944</v>
      </c>
      <c r="C901" s="78" t="e">
        <f>VLOOKUP(tb_flow[[#This Row],[Hwycov_id]],#REF!,2,FALSE)</f>
        <v>#REF!</v>
      </c>
    </row>
    <row r="902" spans="1:3">
      <c r="A902" s="59" t="e">
        <f>#REF!</f>
        <v>#REF!</v>
      </c>
      <c r="B902" s="59">
        <v>19452</v>
      </c>
      <c r="C902" s="78" t="e">
        <f>VLOOKUP(tb_flow[[#This Row],[Hwycov_id]],#REF!,2,FALSE)</f>
        <v>#REF!</v>
      </c>
    </row>
    <row r="903" spans="1:3">
      <c r="A903" s="59" t="e">
        <f>#REF!</f>
        <v>#REF!</v>
      </c>
      <c r="B903" s="59">
        <v>19481</v>
      </c>
      <c r="C903" s="78" t="e">
        <f>VLOOKUP(tb_flow[[#This Row],[Hwycov_id]],#REF!,2,FALSE)</f>
        <v>#REF!</v>
      </c>
    </row>
    <row r="904" spans="1:3">
      <c r="A904" s="59" t="e">
        <f>#REF!</f>
        <v>#REF!</v>
      </c>
      <c r="B904" s="59">
        <v>19518</v>
      </c>
      <c r="C904" s="78" t="e">
        <f>VLOOKUP(tb_flow[[#This Row],[Hwycov_id]],#REF!,2,FALSE)</f>
        <v>#REF!</v>
      </c>
    </row>
    <row r="905" spans="1:3">
      <c r="A905" s="59" t="e">
        <f>#REF!</f>
        <v>#REF!</v>
      </c>
      <c r="B905" s="59">
        <v>1952</v>
      </c>
      <c r="C905" s="78" t="e">
        <f>VLOOKUP(tb_flow[[#This Row],[Hwycov_id]],#REF!,2,FALSE)</f>
        <v>#REF!</v>
      </c>
    </row>
    <row r="906" spans="1:3">
      <c r="A906" s="59" t="e">
        <f>#REF!</f>
        <v>#REF!</v>
      </c>
      <c r="B906" s="59">
        <v>1955</v>
      </c>
      <c r="C906" s="78" t="e">
        <f>VLOOKUP(tb_flow[[#This Row],[Hwycov_id]],#REF!,2,FALSE)</f>
        <v>#REF!</v>
      </c>
    </row>
    <row r="907" spans="1:3">
      <c r="A907" s="59" t="e">
        <f>#REF!</f>
        <v>#REF!</v>
      </c>
      <c r="B907" s="59">
        <v>19568</v>
      </c>
      <c r="C907" s="78" t="e">
        <f>VLOOKUP(tb_flow[[#This Row],[Hwycov_id]],#REF!,2,FALSE)</f>
        <v>#REF!</v>
      </c>
    </row>
    <row r="908" spans="1:3">
      <c r="A908" s="59" t="e">
        <f>#REF!</f>
        <v>#REF!</v>
      </c>
      <c r="B908" s="59">
        <v>19571</v>
      </c>
      <c r="C908" s="78" t="e">
        <f>VLOOKUP(tb_flow[[#This Row],[Hwycov_id]],#REF!,2,FALSE)</f>
        <v>#REF!</v>
      </c>
    </row>
    <row r="909" spans="1:3">
      <c r="A909" s="59" t="e">
        <f>#REF!</f>
        <v>#REF!</v>
      </c>
      <c r="B909" s="59">
        <v>1962</v>
      </c>
      <c r="C909" s="78" t="e">
        <f>VLOOKUP(tb_flow[[#This Row],[Hwycov_id]],#REF!,2,FALSE)</f>
        <v>#REF!</v>
      </c>
    </row>
    <row r="910" spans="1:3">
      <c r="A910" s="59" t="e">
        <f>#REF!</f>
        <v>#REF!</v>
      </c>
      <c r="B910" s="59">
        <v>1967</v>
      </c>
      <c r="C910" s="78" t="e">
        <f>VLOOKUP(tb_flow[[#This Row],[Hwycov_id]],#REF!,2,FALSE)</f>
        <v>#REF!</v>
      </c>
    </row>
    <row r="911" spans="1:3">
      <c r="A911" s="59" t="e">
        <f>#REF!</f>
        <v>#REF!</v>
      </c>
      <c r="B911" s="59">
        <v>19684</v>
      </c>
      <c r="C911" s="78" t="e">
        <f>VLOOKUP(tb_flow[[#This Row],[Hwycov_id]],#REF!,2,FALSE)</f>
        <v>#REF!</v>
      </c>
    </row>
    <row r="912" spans="1:3">
      <c r="A912" s="59" t="e">
        <f>#REF!</f>
        <v>#REF!</v>
      </c>
      <c r="B912" s="59">
        <v>19715</v>
      </c>
      <c r="C912" s="78" t="e">
        <f>VLOOKUP(tb_flow[[#This Row],[Hwycov_id]],#REF!,2,FALSE)</f>
        <v>#REF!</v>
      </c>
    </row>
    <row r="913" spans="1:3">
      <c r="A913" s="59" t="e">
        <f>#REF!</f>
        <v>#REF!</v>
      </c>
      <c r="B913" s="59">
        <v>19742</v>
      </c>
      <c r="C913" s="78" t="e">
        <f>VLOOKUP(tb_flow[[#This Row],[Hwycov_id]],#REF!,2,FALSE)</f>
        <v>#REF!</v>
      </c>
    </row>
    <row r="914" spans="1:3">
      <c r="A914" s="59" t="e">
        <f>#REF!</f>
        <v>#REF!</v>
      </c>
      <c r="B914" s="59">
        <v>19754</v>
      </c>
      <c r="C914" s="78" t="e">
        <f>VLOOKUP(tb_flow[[#This Row],[Hwycov_id]],#REF!,2,FALSE)</f>
        <v>#REF!</v>
      </c>
    </row>
    <row r="915" spans="1:3">
      <c r="A915" s="59" t="e">
        <f>#REF!</f>
        <v>#REF!</v>
      </c>
      <c r="B915" s="59">
        <v>19757</v>
      </c>
      <c r="C915" s="78" t="e">
        <f>VLOOKUP(tb_flow[[#This Row],[Hwycov_id]],#REF!,2,FALSE)</f>
        <v>#REF!</v>
      </c>
    </row>
    <row r="916" spans="1:3">
      <c r="A916" s="59" t="e">
        <f>#REF!</f>
        <v>#REF!</v>
      </c>
      <c r="B916" s="59">
        <v>19765</v>
      </c>
      <c r="C916" s="78" t="e">
        <f>VLOOKUP(tb_flow[[#This Row],[Hwycov_id]],#REF!,2,FALSE)</f>
        <v>#REF!</v>
      </c>
    </row>
    <row r="917" spans="1:3">
      <c r="A917" s="59" t="e">
        <f>#REF!</f>
        <v>#REF!</v>
      </c>
      <c r="B917" s="59">
        <v>19800</v>
      </c>
      <c r="C917" s="78" t="e">
        <f>VLOOKUP(tb_flow[[#This Row],[Hwycov_id]],#REF!,2,FALSE)</f>
        <v>#REF!</v>
      </c>
    </row>
    <row r="918" spans="1:3">
      <c r="A918" s="59" t="e">
        <f>#REF!</f>
        <v>#REF!</v>
      </c>
      <c r="B918" s="59">
        <v>19842</v>
      </c>
      <c r="C918" s="78" t="e">
        <f>VLOOKUP(tb_flow[[#This Row],[Hwycov_id]],#REF!,2,FALSE)</f>
        <v>#REF!</v>
      </c>
    </row>
    <row r="919" spans="1:3">
      <c r="A919" s="59" t="e">
        <f>#REF!</f>
        <v>#REF!</v>
      </c>
      <c r="B919" s="59">
        <v>19870</v>
      </c>
      <c r="C919" s="78" t="e">
        <f>VLOOKUP(tb_flow[[#This Row],[Hwycov_id]],#REF!,2,FALSE)</f>
        <v>#REF!</v>
      </c>
    </row>
    <row r="920" spans="1:3">
      <c r="A920" s="59" t="e">
        <f>#REF!</f>
        <v>#REF!</v>
      </c>
      <c r="B920" s="59">
        <v>19872</v>
      </c>
      <c r="C920" s="78" t="e">
        <f>VLOOKUP(tb_flow[[#This Row],[Hwycov_id]],#REF!,2,FALSE)</f>
        <v>#REF!</v>
      </c>
    </row>
    <row r="921" spans="1:3">
      <c r="A921" s="59" t="e">
        <f>#REF!</f>
        <v>#REF!</v>
      </c>
      <c r="B921" s="59">
        <v>19873</v>
      </c>
      <c r="C921" s="78" t="e">
        <f>VLOOKUP(tb_flow[[#This Row],[Hwycov_id]],#REF!,2,FALSE)</f>
        <v>#REF!</v>
      </c>
    </row>
    <row r="922" spans="1:3">
      <c r="A922" s="59" t="e">
        <f>#REF!</f>
        <v>#REF!</v>
      </c>
      <c r="B922" s="59">
        <v>19883</v>
      </c>
      <c r="C922" s="78" t="e">
        <f>VLOOKUP(tb_flow[[#This Row],[Hwycov_id]],#REF!,2,FALSE)</f>
        <v>#REF!</v>
      </c>
    </row>
    <row r="923" spans="1:3">
      <c r="A923" s="59" t="e">
        <f>#REF!</f>
        <v>#REF!</v>
      </c>
      <c r="B923" s="59">
        <v>19900</v>
      </c>
      <c r="C923" s="78" t="e">
        <f>VLOOKUP(tb_flow[[#This Row],[Hwycov_id]],#REF!,2,FALSE)</f>
        <v>#REF!</v>
      </c>
    </row>
    <row r="924" spans="1:3">
      <c r="A924" s="59" t="e">
        <f>#REF!</f>
        <v>#REF!</v>
      </c>
      <c r="B924" s="59">
        <v>19904</v>
      </c>
      <c r="C924" s="78" t="e">
        <f>VLOOKUP(tb_flow[[#This Row],[Hwycov_id]],#REF!,2,FALSE)</f>
        <v>#REF!</v>
      </c>
    </row>
    <row r="925" spans="1:3">
      <c r="A925" s="59" t="e">
        <f>#REF!</f>
        <v>#REF!</v>
      </c>
      <c r="B925" s="59">
        <v>19909</v>
      </c>
      <c r="C925" s="78" t="e">
        <f>VLOOKUP(tb_flow[[#This Row],[Hwycov_id]],#REF!,2,FALSE)</f>
        <v>#REF!</v>
      </c>
    </row>
    <row r="926" spans="1:3">
      <c r="A926" s="59" t="e">
        <f>#REF!</f>
        <v>#REF!</v>
      </c>
      <c r="B926" s="59">
        <v>19911</v>
      </c>
      <c r="C926" s="78" t="e">
        <f>VLOOKUP(tb_flow[[#This Row],[Hwycov_id]],#REF!,2,FALSE)</f>
        <v>#REF!</v>
      </c>
    </row>
    <row r="927" spans="1:3">
      <c r="A927" s="59" t="e">
        <f>#REF!</f>
        <v>#REF!</v>
      </c>
      <c r="B927" s="59">
        <v>19914</v>
      </c>
      <c r="C927" s="78" t="e">
        <f>VLOOKUP(tb_flow[[#This Row],[Hwycov_id]],#REF!,2,FALSE)</f>
        <v>#REF!</v>
      </c>
    </row>
    <row r="928" spans="1:3">
      <c r="A928" s="59" t="e">
        <f>#REF!</f>
        <v>#REF!</v>
      </c>
      <c r="B928" s="59">
        <v>19917</v>
      </c>
      <c r="C928" s="78" t="e">
        <f>VLOOKUP(tb_flow[[#This Row],[Hwycov_id]],#REF!,2,FALSE)</f>
        <v>#REF!</v>
      </c>
    </row>
    <row r="929" spans="1:3">
      <c r="A929" s="59" t="e">
        <f>#REF!</f>
        <v>#REF!</v>
      </c>
      <c r="B929" s="59">
        <v>19924</v>
      </c>
      <c r="C929" s="78" t="e">
        <f>VLOOKUP(tb_flow[[#This Row],[Hwycov_id]],#REF!,2,FALSE)</f>
        <v>#REF!</v>
      </c>
    </row>
    <row r="930" spans="1:3">
      <c r="A930" s="59" t="e">
        <f>#REF!</f>
        <v>#REF!</v>
      </c>
      <c r="B930" s="59">
        <v>19926</v>
      </c>
      <c r="C930" s="78" t="e">
        <f>VLOOKUP(tb_flow[[#This Row],[Hwycov_id]],#REF!,2,FALSE)</f>
        <v>#REF!</v>
      </c>
    </row>
    <row r="931" spans="1:3">
      <c r="A931" s="59" t="e">
        <f>#REF!</f>
        <v>#REF!</v>
      </c>
      <c r="B931" s="59">
        <v>19930</v>
      </c>
      <c r="C931" s="78" t="e">
        <f>VLOOKUP(tb_flow[[#This Row],[Hwycov_id]],#REF!,2,FALSE)</f>
        <v>#REF!</v>
      </c>
    </row>
    <row r="932" spans="1:3">
      <c r="A932" s="59" t="e">
        <f>#REF!</f>
        <v>#REF!</v>
      </c>
      <c r="B932" s="59">
        <v>19934</v>
      </c>
      <c r="C932" s="78" t="e">
        <f>VLOOKUP(tb_flow[[#This Row],[Hwycov_id]],#REF!,2,FALSE)</f>
        <v>#REF!</v>
      </c>
    </row>
    <row r="933" spans="1:3">
      <c r="A933" s="59" t="e">
        <f>#REF!</f>
        <v>#REF!</v>
      </c>
      <c r="B933" s="59">
        <v>19938</v>
      </c>
      <c r="C933" s="78" t="e">
        <f>VLOOKUP(tb_flow[[#This Row],[Hwycov_id]],#REF!,2,FALSE)</f>
        <v>#REF!</v>
      </c>
    </row>
    <row r="934" spans="1:3">
      <c r="A934" s="59" t="e">
        <f>#REF!</f>
        <v>#REF!</v>
      </c>
      <c r="B934" s="59">
        <v>19942</v>
      </c>
      <c r="C934" s="78" t="e">
        <f>VLOOKUP(tb_flow[[#This Row],[Hwycov_id]],#REF!,2,FALSE)</f>
        <v>#REF!</v>
      </c>
    </row>
    <row r="935" spans="1:3">
      <c r="A935" s="59" t="e">
        <f>#REF!</f>
        <v>#REF!</v>
      </c>
      <c r="B935" s="59">
        <v>19948</v>
      </c>
      <c r="C935" s="78" t="e">
        <f>VLOOKUP(tb_flow[[#This Row],[Hwycov_id]],#REF!,2,FALSE)</f>
        <v>#REF!</v>
      </c>
    </row>
    <row r="936" spans="1:3">
      <c r="A936" s="59" t="e">
        <f>#REF!</f>
        <v>#REF!</v>
      </c>
      <c r="B936" s="59">
        <v>19953</v>
      </c>
      <c r="C936" s="78" t="e">
        <f>VLOOKUP(tb_flow[[#This Row],[Hwycov_id]],#REF!,2,FALSE)</f>
        <v>#REF!</v>
      </c>
    </row>
    <row r="937" spans="1:3">
      <c r="A937" s="59" t="e">
        <f>#REF!</f>
        <v>#REF!</v>
      </c>
      <c r="B937" s="59">
        <v>19975</v>
      </c>
      <c r="C937" s="78" t="e">
        <f>VLOOKUP(tb_flow[[#This Row],[Hwycov_id]],#REF!,2,FALSE)</f>
        <v>#REF!</v>
      </c>
    </row>
    <row r="938" spans="1:3">
      <c r="A938" s="59" t="e">
        <f>#REF!</f>
        <v>#REF!</v>
      </c>
      <c r="B938" s="59">
        <v>19994</v>
      </c>
      <c r="C938" s="78" t="e">
        <f>VLOOKUP(tb_flow[[#This Row],[Hwycov_id]],#REF!,2,FALSE)</f>
        <v>#REF!</v>
      </c>
    </row>
    <row r="939" spans="1:3">
      <c r="A939" s="59" t="e">
        <f>#REF!</f>
        <v>#REF!</v>
      </c>
      <c r="B939" s="59">
        <v>20010</v>
      </c>
      <c r="C939" s="78" t="e">
        <f>VLOOKUP(tb_flow[[#This Row],[Hwycov_id]],#REF!,2,FALSE)</f>
        <v>#REF!</v>
      </c>
    </row>
    <row r="940" spans="1:3">
      <c r="A940" s="59" t="e">
        <f>#REF!</f>
        <v>#REF!</v>
      </c>
      <c r="B940" s="59">
        <v>20028</v>
      </c>
      <c r="C940" s="78" t="e">
        <f>VLOOKUP(tb_flow[[#This Row],[Hwycov_id]],#REF!,2,FALSE)</f>
        <v>#REF!</v>
      </c>
    </row>
    <row r="941" spans="1:3">
      <c r="A941" s="59" t="e">
        <f>#REF!</f>
        <v>#REF!</v>
      </c>
      <c r="B941" s="59">
        <v>20030</v>
      </c>
      <c r="C941" s="78" t="e">
        <f>VLOOKUP(tb_flow[[#This Row],[Hwycov_id]],#REF!,2,FALSE)</f>
        <v>#REF!</v>
      </c>
    </row>
    <row r="942" spans="1:3">
      <c r="A942" s="59" t="e">
        <f>#REF!</f>
        <v>#REF!</v>
      </c>
      <c r="B942" s="59">
        <v>20034</v>
      </c>
      <c r="C942" s="78" t="e">
        <f>VLOOKUP(tb_flow[[#This Row],[Hwycov_id]],#REF!,2,FALSE)</f>
        <v>#REF!</v>
      </c>
    </row>
    <row r="943" spans="1:3">
      <c r="A943" s="59" t="e">
        <f>#REF!</f>
        <v>#REF!</v>
      </c>
      <c r="B943" s="59">
        <v>20043</v>
      </c>
      <c r="C943" s="78" t="e">
        <f>VLOOKUP(tb_flow[[#This Row],[Hwycov_id]],#REF!,2,FALSE)</f>
        <v>#REF!</v>
      </c>
    </row>
    <row r="944" spans="1:3">
      <c r="A944" s="59" t="e">
        <f>#REF!</f>
        <v>#REF!</v>
      </c>
      <c r="B944" s="59">
        <v>20052</v>
      </c>
      <c r="C944" s="78" t="e">
        <f>VLOOKUP(tb_flow[[#This Row],[Hwycov_id]],#REF!,2,FALSE)</f>
        <v>#REF!</v>
      </c>
    </row>
    <row r="945" spans="1:3">
      <c r="A945" s="59" t="e">
        <f>#REF!</f>
        <v>#REF!</v>
      </c>
      <c r="B945" s="59">
        <v>20069</v>
      </c>
      <c r="C945" s="78" t="e">
        <f>VLOOKUP(tb_flow[[#This Row],[Hwycov_id]],#REF!,2,FALSE)</f>
        <v>#REF!</v>
      </c>
    </row>
    <row r="946" spans="1:3">
      <c r="A946" s="59" t="e">
        <f>#REF!</f>
        <v>#REF!</v>
      </c>
      <c r="B946" s="59">
        <v>20104</v>
      </c>
      <c r="C946" s="78" t="e">
        <f>VLOOKUP(tb_flow[[#This Row],[Hwycov_id]],#REF!,2,FALSE)</f>
        <v>#REF!</v>
      </c>
    </row>
    <row r="947" spans="1:3">
      <c r="A947" s="59" t="e">
        <f>#REF!</f>
        <v>#REF!</v>
      </c>
      <c r="B947" s="59">
        <v>20111</v>
      </c>
      <c r="C947" s="78" t="e">
        <f>VLOOKUP(tb_flow[[#This Row],[Hwycov_id]],#REF!,2,FALSE)</f>
        <v>#REF!</v>
      </c>
    </row>
    <row r="948" spans="1:3">
      <c r="A948" s="59" t="e">
        <f>#REF!</f>
        <v>#REF!</v>
      </c>
      <c r="B948" s="59">
        <v>20112</v>
      </c>
      <c r="C948" s="78" t="e">
        <f>VLOOKUP(tb_flow[[#This Row],[Hwycov_id]],#REF!,2,FALSE)</f>
        <v>#REF!</v>
      </c>
    </row>
    <row r="949" spans="1:3">
      <c r="A949" s="59" t="e">
        <f>#REF!</f>
        <v>#REF!</v>
      </c>
      <c r="B949" s="59">
        <v>20123</v>
      </c>
      <c r="C949" s="78" t="e">
        <f>VLOOKUP(tb_flow[[#This Row],[Hwycov_id]],#REF!,2,FALSE)</f>
        <v>#REF!</v>
      </c>
    </row>
    <row r="950" spans="1:3">
      <c r="A950" s="59" t="e">
        <f>#REF!</f>
        <v>#REF!</v>
      </c>
      <c r="B950" s="59">
        <v>20130</v>
      </c>
      <c r="C950" s="78" t="e">
        <f>VLOOKUP(tb_flow[[#This Row],[Hwycov_id]],#REF!,2,FALSE)</f>
        <v>#REF!</v>
      </c>
    </row>
    <row r="951" spans="1:3">
      <c r="A951" s="59" t="e">
        <f>#REF!</f>
        <v>#REF!</v>
      </c>
      <c r="B951" s="59">
        <v>20144</v>
      </c>
      <c r="C951" s="78" t="e">
        <f>VLOOKUP(tb_flow[[#This Row],[Hwycov_id]],#REF!,2,FALSE)</f>
        <v>#REF!</v>
      </c>
    </row>
    <row r="952" spans="1:3">
      <c r="A952" s="59" t="e">
        <f>#REF!</f>
        <v>#REF!</v>
      </c>
      <c r="B952" s="59">
        <v>20157</v>
      </c>
      <c r="C952" s="78" t="e">
        <f>VLOOKUP(tb_flow[[#This Row],[Hwycov_id]],#REF!,2,FALSE)</f>
        <v>#REF!</v>
      </c>
    </row>
    <row r="953" spans="1:3">
      <c r="A953" s="59" t="e">
        <f>#REF!</f>
        <v>#REF!</v>
      </c>
      <c r="B953" s="59">
        <v>20173</v>
      </c>
      <c r="C953" s="78" t="e">
        <f>VLOOKUP(tb_flow[[#This Row],[Hwycov_id]],#REF!,2,FALSE)</f>
        <v>#REF!</v>
      </c>
    </row>
    <row r="954" spans="1:3">
      <c r="A954" s="59" t="e">
        <f>#REF!</f>
        <v>#REF!</v>
      </c>
      <c r="B954" s="59">
        <v>20209</v>
      </c>
      <c r="C954" s="78" t="e">
        <f>VLOOKUP(tb_flow[[#This Row],[Hwycov_id]],#REF!,2,FALSE)</f>
        <v>#REF!</v>
      </c>
    </row>
    <row r="955" spans="1:3">
      <c r="A955" s="59" t="e">
        <f>#REF!</f>
        <v>#REF!</v>
      </c>
      <c r="B955" s="59">
        <v>20315</v>
      </c>
      <c r="C955" s="78" t="e">
        <f>VLOOKUP(tb_flow[[#This Row],[Hwycov_id]],#REF!,2,FALSE)</f>
        <v>#REF!</v>
      </c>
    </row>
    <row r="956" spans="1:3">
      <c r="A956" s="59" t="e">
        <f>#REF!</f>
        <v>#REF!</v>
      </c>
      <c r="B956" s="59">
        <v>20332</v>
      </c>
      <c r="C956" s="78" t="e">
        <f>VLOOKUP(tb_flow[[#This Row],[Hwycov_id]],#REF!,2,FALSE)</f>
        <v>#REF!</v>
      </c>
    </row>
    <row r="957" spans="1:3">
      <c r="A957" s="59" t="e">
        <f>#REF!</f>
        <v>#REF!</v>
      </c>
      <c r="B957" s="59">
        <v>20345</v>
      </c>
      <c r="C957" s="78" t="e">
        <f>VLOOKUP(tb_flow[[#This Row],[Hwycov_id]],#REF!,2,FALSE)</f>
        <v>#REF!</v>
      </c>
    </row>
    <row r="958" spans="1:3">
      <c r="A958" s="59" t="e">
        <f>#REF!</f>
        <v>#REF!</v>
      </c>
      <c r="B958" s="59">
        <v>20347</v>
      </c>
      <c r="C958" s="78" t="e">
        <f>VLOOKUP(tb_flow[[#This Row],[Hwycov_id]],#REF!,2,FALSE)</f>
        <v>#REF!</v>
      </c>
    </row>
    <row r="959" spans="1:3">
      <c r="A959" s="59" t="e">
        <f>#REF!</f>
        <v>#REF!</v>
      </c>
      <c r="B959" s="59">
        <v>20351</v>
      </c>
      <c r="C959" s="78" t="e">
        <f>VLOOKUP(tb_flow[[#This Row],[Hwycov_id]],#REF!,2,FALSE)</f>
        <v>#REF!</v>
      </c>
    </row>
    <row r="960" spans="1:3">
      <c r="A960" s="59" t="e">
        <f>#REF!</f>
        <v>#REF!</v>
      </c>
      <c r="B960" s="59">
        <v>20369</v>
      </c>
      <c r="C960" s="78" t="e">
        <f>VLOOKUP(tb_flow[[#This Row],[Hwycov_id]],#REF!,2,FALSE)</f>
        <v>#REF!</v>
      </c>
    </row>
    <row r="961" spans="1:3">
      <c r="A961" s="59" t="e">
        <f>#REF!</f>
        <v>#REF!</v>
      </c>
      <c r="B961" s="59">
        <v>20413</v>
      </c>
      <c r="C961" s="78" t="e">
        <f>VLOOKUP(tb_flow[[#This Row],[Hwycov_id]],#REF!,2,FALSE)</f>
        <v>#REF!</v>
      </c>
    </row>
    <row r="962" spans="1:3">
      <c r="A962" s="59" t="e">
        <f>#REF!</f>
        <v>#REF!</v>
      </c>
      <c r="B962" s="59">
        <v>20458</v>
      </c>
      <c r="C962" s="78" t="e">
        <f>VLOOKUP(tb_flow[[#This Row],[Hwycov_id]],#REF!,2,FALSE)</f>
        <v>#REF!</v>
      </c>
    </row>
    <row r="963" spans="1:3">
      <c r="A963" s="59" t="e">
        <f>#REF!</f>
        <v>#REF!</v>
      </c>
      <c r="B963" s="59">
        <v>20463</v>
      </c>
      <c r="C963" s="78" t="e">
        <f>VLOOKUP(tb_flow[[#This Row],[Hwycov_id]],#REF!,2,FALSE)</f>
        <v>#REF!</v>
      </c>
    </row>
    <row r="964" spans="1:3">
      <c r="A964" s="59" t="e">
        <f>#REF!</f>
        <v>#REF!</v>
      </c>
      <c r="B964" s="59">
        <v>20464</v>
      </c>
      <c r="C964" s="78" t="e">
        <f>VLOOKUP(tb_flow[[#This Row],[Hwycov_id]],#REF!,2,FALSE)</f>
        <v>#REF!</v>
      </c>
    </row>
    <row r="965" spans="1:3">
      <c r="A965" s="59" t="e">
        <f>#REF!</f>
        <v>#REF!</v>
      </c>
      <c r="B965" s="59">
        <v>20466</v>
      </c>
      <c r="C965" s="78" t="e">
        <f>VLOOKUP(tb_flow[[#This Row],[Hwycov_id]],#REF!,2,FALSE)</f>
        <v>#REF!</v>
      </c>
    </row>
    <row r="966" spans="1:3">
      <c r="A966" s="59" t="e">
        <f>#REF!</f>
        <v>#REF!</v>
      </c>
      <c r="B966" s="59">
        <v>20467</v>
      </c>
      <c r="C966" s="78" t="e">
        <f>VLOOKUP(tb_flow[[#This Row],[Hwycov_id]],#REF!,2,FALSE)</f>
        <v>#REF!</v>
      </c>
    </row>
    <row r="967" spans="1:3">
      <c r="A967" s="59" t="e">
        <f>#REF!</f>
        <v>#REF!</v>
      </c>
      <c r="B967" s="59">
        <v>20471</v>
      </c>
      <c r="C967" s="78" t="e">
        <f>VLOOKUP(tb_flow[[#This Row],[Hwycov_id]],#REF!,2,FALSE)</f>
        <v>#REF!</v>
      </c>
    </row>
    <row r="968" spans="1:3">
      <c r="A968" s="59" t="e">
        <f>#REF!</f>
        <v>#REF!</v>
      </c>
      <c r="B968" s="59">
        <v>20472</v>
      </c>
      <c r="C968" s="78" t="e">
        <f>VLOOKUP(tb_flow[[#This Row],[Hwycov_id]],#REF!,2,FALSE)</f>
        <v>#REF!</v>
      </c>
    </row>
    <row r="969" spans="1:3">
      <c r="A969" s="59" t="e">
        <f>#REF!</f>
        <v>#REF!</v>
      </c>
      <c r="B969" s="59">
        <v>20491</v>
      </c>
      <c r="C969" s="78" t="e">
        <f>VLOOKUP(tb_flow[[#This Row],[Hwycov_id]],#REF!,2,FALSE)</f>
        <v>#REF!</v>
      </c>
    </row>
    <row r="970" spans="1:3">
      <c r="A970" s="59" t="e">
        <f>#REF!</f>
        <v>#REF!</v>
      </c>
      <c r="B970" s="59">
        <v>20514</v>
      </c>
      <c r="C970" s="78" t="e">
        <f>VLOOKUP(tb_flow[[#This Row],[Hwycov_id]],#REF!,2,FALSE)</f>
        <v>#REF!</v>
      </c>
    </row>
    <row r="971" spans="1:3">
      <c r="A971" s="59" t="e">
        <f>#REF!</f>
        <v>#REF!</v>
      </c>
      <c r="B971" s="59">
        <v>20516</v>
      </c>
      <c r="C971" s="78" t="e">
        <f>VLOOKUP(tb_flow[[#This Row],[Hwycov_id]],#REF!,2,FALSE)</f>
        <v>#REF!</v>
      </c>
    </row>
    <row r="972" spans="1:3">
      <c r="A972" s="59" t="e">
        <f>#REF!</f>
        <v>#REF!</v>
      </c>
      <c r="B972" s="59">
        <v>20529</v>
      </c>
      <c r="C972" s="78" t="e">
        <f>VLOOKUP(tb_flow[[#This Row],[Hwycov_id]],#REF!,2,FALSE)</f>
        <v>#REF!</v>
      </c>
    </row>
    <row r="973" spans="1:3">
      <c r="A973" s="59" t="e">
        <f>#REF!</f>
        <v>#REF!</v>
      </c>
      <c r="B973" s="59">
        <v>20549</v>
      </c>
      <c r="C973" s="78" t="e">
        <f>VLOOKUP(tb_flow[[#This Row],[Hwycov_id]],#REF!,2,FALSE)</f>
        <v>#REF!</v>
      </c>
    </row>
    <row r="974" spans="1:3">
      <c r="A974" s="59" t="e">
        <f>#REF!</f>
        <v>#REF!</v>
      </c>
      <c r="B974" s="59">
        <v>20588</v>
      </c>
      <c r="C974" s="78" t="e">
        <f>VLOOKUP(tb_flow[[#This Row],[Hwycov_id]],#REF!,2,FALSE)</f>
        <v>#REF!</v>
      </c>
    </row>
    <row r="975" spans="1:3">
      <c r="A975" s="59" t="e">
        <f>#REF!</f>
        <v>#REF!</v>
      </c>
      <c r="B975" s="59">
        <v>20626</v>
      </c>
      <c r="C975" s="78" t="e">
        <f>VLOOKUP(tb_flow[[#This Row],[Hwycov_id]],#REF!,2,FALSE)</f>
        <v>#REF!</v>
      </c>
    </row>
    <row r="976" spans="1:3">
      <c r="A976" s="59" t="e">
        <f>#REF!</f>
        <v>#REF!</v>
      </c>
      <c r="B976" s="59">
        <v>20653</v>
      </c>
      <c r="C976" s="78" t="e">
        <f>VLOOKUP(tb_flow[[#This Row],[Hwycov_id]],#REF!,2,FALSE)</f>
        <v>#REF!</v>
      </c>
    </row>
    <row r="977" spans="1:3">
      <c r="A977" s="59" t="e">
        <f>#REF!</f>
        <v>#REF!</v>
      </c>
      <c r="B977" s="59">
        <v>20679</v>
      </c>
      <c r="C977" s="78" t="e">
        <f>VLOOKUP(tb_flow[[#This Row],[Hwycov_id]],#REF!,2,FALSE)</f>
        <v>#REF!</v>
      </c>
    </row>
    <row r="978" spans="1:3">
      <c r="A978" s="59" t="e">
        <f>#REF!</f>
        <v>#REF!</v>
      </c>
      <c r="B978" s="59">
        <v>20693</v>
      </c>
      <c r="C978" s="78" t="e">
        <f>VLOOKUP(tb_flow[[#This Row],[Hwycov_id]],#REF!,2,FALSE)</f>
        <v>#REF!</v>
      </c>
    </row>
    <row r="979" spans="1:3">
      <c r="A979" s="59" t="e">
        <f>#REF!</f>
        <v>#REF!</v>
      </c>
      <c r="B979" s="59">
        <v>20694</v>
      </c>
      <c r="C979" s="78" t="e">
        <f>VLOOKUP(tb_flow[[#This Row],[Hwycov_id]],#REF!,2,FALSE)</f>
        <v>#REF!</v>
      </c>
    </row>
    <row r="980" spans="1:3">
      <c r="A980" s="59" t="e">
        <f>#REF!</f>
        <v>#REF!</v>
      </c>
      <c r="B980" s="59">
        <v>20700</v>
      </c>
      <c r="C980" s="78" t="e">
        <f>VLOOKUP(tb_flow[[#This Row],[Hwycov_id]],#REF!,2,FALSE)</f>
        <v>#REF!</v>
      </c>
    </row>
    <row r="981" spans="1:3">
      <c r="A981" s="59" t="e">
        <f>#REF!</f>
        <v>#REF!</v>
      </c>
      <c r="B981" s="59">
        <v>20709</v>
      </c>
      <c r="C981" s="78" t="e">
        <f>VLOOKUP(tb_flow[[#This Row],[Hwycov_id]],#REF!,2,FALSE)</f>
        <v>#REF!</v>
      </c>
    </row>
    <row r="982" spans="1:3">
      <c r="A982" s="59" t="e">
        <f>#REF!</f>
        <v>#REF!</v>
      </c>
      <c r="B982" s="59">
        <v>20711</v>
      </c>
      <c r="C982" s="78" t="e">
        <f>VLOOKUP(tb_flow[[#This Row],[Hwycov_id]],#REF!,2,FALSE)</f>
        <v>#REF!</v>
      </c>
    </row>
    <row r="983" spans="1:3">
      <c r="A983" s="59" t="e">
        <f>#REF!</f>
        <v>#REF!</v>
      </c>
      <c r="B983" s="59">
        <v>20717</v>
      </c>
      <c r="C983" s="78" t="e">
        <f>VLOOKUP(tb_flow[[#This Row],[Hwycov_id]],#REF!,2,FALSE)</f>
        <v>#REF!</v>
      </c>
    </row>
    <row r="984" spans="1:3">
      <c r="A984" s="59" t="e">
        <f>#REF!</f>
        <v>#REF!</v>
      </c>
      <c r="B984" s="59">
        <v>20719</v>
      </c>
      <c r="C984" s="78" t="e">
        <f>VLOOKUP(tb_flow[[#This Row],[Hwycov_id]],#REF!,2,FALSE)</f>
        <v>#REF!</v>
      </c>
    </row>
    <row r="985" spans="1:3">
      <c r="A985" s="59" t="e">
        <f>#REF!</f>
        <v>#REF!</v>
      </c>
      <c r="B985" s="59">
        <v>20727</v>
      </c>
      <c r="C985" s="78" t="e">
        <f>VLOOKUP(tb_flow[[#This Row],[Hwycov_id]],#REF!,2,FALSE)</f>
        <v>#REF!</v>
      </c>
    </row>
    <row r="986" spans="1:3">
      <c r="A986" s="59" t="e">
        <f>#REF!</f>
        <v>#REF!</v>
      </c>
      <c r="B986" s="59">
        <v>20730</v>
      </c>
      <c r="C986" s="78" t="e">
        <f>VLOOKUP(tb_flow[[#This Row],[Hwycov_id]],#REF!,2,FALSE)</f>
        <v>#REF!</v>
      </c>
    </row>
    <row r="987" spans="1:3">
      <c r="A987" s="59" t="e">
        <f>#REF!</f>
        <v>#REF!</v>
      </c>
      <c r="B987" s="59">
        <v>20731</v>
      </c>
      <c r="C987" s="78" t="e">
        <f>VLOOKUP(tb_flow[[#This Row],[Hwycov_id]],#REF!,2,FALSE)</f>
        <v>#REF!</v>
      </c>
    </row>
    <row r="988" spans="1:3">
      <c r="A988" s="59" t="e">
        <f>#REF!</f>
        <v>#REF!</v>
      </c>
      <c r="B988" s="59">
        <v>20741</v>
      </c>
      <c r="C988" s="78" t="e">
        <f>VLOOKUP(tb_flow[[#This Row],[Hwycov_id]],#REF!,2,FALSE)</f>
        <v>#REF!</v>
      </c>
    </row>
    <row r="989" spans="1:3">
      <c r="A989" s="59" t="e">
        <f>#REF!</f>
        <v>#REF!</v>
      </c>
      <c r="B989" s="59">
        <v>20743</v>
      </c>
      <c r="C989" s="78" t="e">
        <f>VLOOKUP(tb_flow[[#This Row],[Hwycov_id]],#REF!,2,FALSE)</f>
        <v>#REF!</v>
      </c>
    </row>
    <row r="990" spans="1:3">
      <c r="A990" s="59" t="e">
        <f>#REF!</f>
        <v>#REF!</v>
      </c>
      <c r="B990" s="59">
        <v>20749</v>
      </c>
      <c r="C990" s="78" t="e">
        <f>VLOOKUP(tb_flow[[#This Row],[Hwycov_id]],#REF!,2,FALSE)</f>
        <v>#REF!</v>
      </c>
    </row>
    <row r="991" spans="1:3">
      <c r="A991" s="59" t="e">
        <f>#REF!</f>
        <v>#REF!</v>
      </c>
      <c r="B991" s="59">
        <v>20750</v>
      </c>
      <c r="C991" s="78" t="e">
        <f>VLOOKUP(tb_flow[[#This Row],[Hwycov_id]],#REF!,2,FALSE)</f>
        <v>#REF!</v>
      </c>
    </row>
    <row r="992" spans="1:3">
      <c r="A992" s="59" t="e">
        <f>#REF!</f>
        <v>#REF!</v>
      </c>
      <c r="B992" s="59">
        <v>20755</v>
      </c>
      <c r="C992" s="78" t="e">
        <f>VLOOKUP(tb_flow[[#This Row],[Hwycov_id]],#REF!,2,FALSE)</f>
        <v>#REF!</v>
      </c>
    </row>
    <row r="993" spans="1:3">
      <c r="A993" s="59" t="e">
        <f>#REF!</f>
        <v>#REF!</v>
      </c>
      <c r="B993" s="59">
        <v>20775</v>
      </c>
      <c r="C993" s="78" t="e">
        <f>VLOOKUP(tb_flow[[#This Row],[Hwycov_id]],#REF!,2,FALSE)</f>
        <v>#REF!</v>
      </c>
    </row>
    <row r="994" spans="1:3">
      <c r="A994" s="59" t="e">
        <f>#REF!</f>
        <v>#REF!</v>
      </c>
      <c r="B994" s="59">
        <v>20781</v>
      </c>
      <c r="C994" s="78" t="e">
        <f>VLOOKUP(tb_flow[[#This Row],[Hwycov_id]],#REF!,2,FALSE)</f>
        <v>#REF!</v>
      </c>
    </row>
    <row r="995" spans="1:3">
      <c r="A995" s="59" t="e">
        <f>#REF!</f>
        <v>#REF!</v>
      </c>
      <c r="B995" s="59">
        <v>20782</v>
      </c>
      <c r="C995" s="78" t="e">
        <f>VLOOKUP(tb_flow[[#This Row],[Hwycov_id]],#REF!,2,FALSE)</f>
        <v>#REF!</v>
      </c>
    </row>
    <row r="996" spans="1:3">
      <c r="A996" s="59" t="e">
        <f>#REF!</f>
        <v>#REF!</v>
      </c>
      <c r="B996" s="59">
        <v>20787</v>
      </c>
      <c r="C996" s="78" t="e">
        <f>VLOOKUP(tb_flow[[#This Row],[Hwycov_id]],#REF!,2,FALSE)</f>
        <v>#REF!</v>
      </c>
    </row>
    <row r="997" spans="1:3">
      <c r="A997" s="59" t="e">
        <f>#REF!</f>
        <v>#REF!</v>
      </c>
      <c r="B997" s="59">
        <v>20789</v>
      </c>
      <c r="C997" s="78" t="e">
        <f>VLOOKUP(tb_flow[[#This Row],[Hwycov_id]],#REF!,2,FALSE)</f>
        <v>#REF!</v>
      </c>
    </row>
    <row r="998" spans="1:3">
      <c r="A998" s="59" t="e">
        <f>#REF!</f>
        <v>#REF!</v>
      </c>
      <c r="B998" s="59">
        <v>20790</v>
      </c>
      <c r="C998" s="78" t="e">
        <f>VLOOKUP(tb_flow[[#This Row],[Hwycov_id]],#REF!,2,FALSE)</f>
        <v>#REF!</v>
      </c>
    </row>
    <row r="999" spans="1:3">
      <c r="A999" s="59" t="e">
        <f>#REF!</f>
        <v>#REF!</v>
      </c>
      <c r="B999" s="59">
        <v>20840</v>
      </c>
      <c r="C999" s="78" t="e">
        <f>VLOOKUP(tb_flow[[#This Row],[Hwycov_id]],#REF!,2,FALSE)</f>
        <v>#REF!</v>
      </c>
    </row>
    <row r="1000" spans="1:3">
      <c r="A1000" s="59" t="e">
        <f>#REF!</f>
        <v>#REF!</v>
      </c>
      <c r="B1000" s="59">
        <v>20848</v>
      </c>
      <c r="C1000" s="78" t="e">
        <f>VLOOKUP(tb_flow[[#This Row],[Hwycov_id]],#REF!,2,FALSE)</f>
        <v>#REF!</v>
      </c>
    </row>
    <row r="1001" spans="1:3">
      <c r="A1001" s="59" t="e">
        <f>#REF!</f>
        <v>#REF!</v>
      </c>
      <c r="B1001" s="59">
        <v>20856</v>
      </c>
      <c r="C1001" s="78" t="e">
        <f>VLOOKUP(tb_flow[[#This Row],[Hwycov_id]],#REF!,2,FALSE)</f>
        <v>#REF!</v>
      </c>
    </row>
    <row r="1002" spans="1:3">
      <c r="A1002" s="59" t="e">
        <f>#REF!</f>
        <v>#REF!</v>
      </c>
      <c r="B1002" s="59">
        <v>2086</v>
      </c>
      <c r="C1002" s="78" t="e">
        <f>VLOOKUP(tb_flow[[#This Row],[Hwycov_id]],#REF!,2,FALSE)</f>
        <v>#REF!</v>
      </c>
    </row>
    <row r="1003" spans="1:3">
      <c r="A1003" s="59" t="e">
        <f>#REF!</f>
        <v>#REF!</v>
      </c>
      <c r="B1003" s="59">
        <v>20923</v>
      </c>
      <c r="C1003" s="78" t="e">
        <f>VLOOKUP(tb_flow[[#This Row],[Hwycov_id]],#REF!,2,FALSE)</f>
        <v>#REF!</v>
      </c>
    </row>
    <row r="1004" spans="1:3">
      <c r="A1004" s="59" t="e">
        <f>#REF!</f>
        <v>#REF!</v>
      </c>
      <c r="B1004" s="59">
        <v>20948</v>
      </c>
      <c r="C1004" s="78" t="e">
        <f>VLOOKUP(tb_flow[[#This Row],[Hwycov_id]],#REF!,2,FALSE)</f>
        <v>#REF!</v>
      </c>
    </row>
    <row r="1005" spans="1:3">
      <c r="A1005" s="59" t="e">
        <f>#REF!</f>
        <v>#REF!</v>
      </c>
      <c r="B1005" s="59">
        <v>20979</v>
      </c>
      <c r="C1005" s="78" t="e">
        <f>VLOOKUP(tb_flow[[#This Row],[Hwycov_id]],#REF!,2,FALSE)</f>
        <v>#REF!</v>
      </c>
    </row>
    <row r="1006" spans="1:3">
      <c r="A1006" s="59" t="e">
        <f>#REF!</f>
        <v>#REF!</v>
      </c>
      <c r="B1006" s="59">
        <v>21120</v>
      </c>
      <c r="C1006" s="78" t="e">
        <f>VLOOKUP(tb_flow[[#This Row],[Hwycov_id]],#REF!,2,FALSE)</f>
        <v>#REF!</v>
      </c>
    </row>
    <row r="1007" spans="1:3">
      <c r="A1007" s="59" t="e">
        <f>#REF!</f>
        <v>#REF!</v>
      </c>
      <c r="B1007" s="59">
        <v>21124</v>
      </c>
      <c r="C1007" s="78" t="e">
        <f>VLOOKUP(tb_flow[[#This Row],[Hwycov_id]],#REF!,2,FALSE)</f>
        <v>#REF!</v>
      </c>
    </row>
    <row r="1008" spans="1:3">
      <c r="A1008" s="59" t="e">
        <f>#REF!</f>
        <v>#REF!</v>
      </c>
      <c r="B1008" s="59">
        <v>2114</v>
      </c>
      <c r="C1008" s="78" t="e">
        <f>VLOOKUP(tb_flow[[#This Row],[Hwycov_id]],#REF!,2,FALSE)</f>
        <v>#REF!</v>
      </c>
    </row>
    <row r="1009" spans="1:3">
      <c r="A1009" s="59" t="e">
        <f>#REF!</f>
        <v>#REF!</v>
      </c>
      <c r="B1009" s="59">
        <v>21143</v>
      </c>
      <c r="C1009" s="78" t="e">
        <f>VLOOKUP(tb_flow[[#This Row],[Hwycov_id]],#REF!,2,FALSE)</f>
        <v>#REF!</v>
      </c>
    </row>
    <row r="1010" spans="1:3">
      <c r="A1010" s="59" t="e">
        <f>#REF!</f>
        <v>#REF!</v>
      </c>
      <c r="B1010" s="59">
        <v>2122</v>
      </c>
      <c r="C1010" s="78" t="e">
        <f>VLOOKUP(tb_flow[[#This Row],[Hwycov_id]],#REF!,2,FALSE)</f>
        <v>#REF!</v>
      </c>
    </row>
    <row r="1011" spans="1:3">
      <c r="A1011" s="59" t="e">
        <f>#REF!</f>
        <v>#REF!</v>
      </c>
      <c r="B1011" s="59">
        <v>2127</v>
      </c>
      <c r="C1011" s="78" t="e">
        <f>VLOOKUP(tb_flow[[#This Row],[Hwycov_id]],#REF!,2,FALSE)</f>
        <v>#REF!</v>
      </c>
    </row>
    <row r="1012" spans="1:3">
      <c r="A1012" s="59" t="e">
        <f>#REF!</f>
        <v>#REF!</v>
      </c>
      <c r="B1012" s="59">
        <v>21291</v>
      </c>
      <c r="C1012" s="78" t="e">
        <f>VLOOKUP(tb_flow[[#This Row],[Hwycov_id]],#REF!,2,FALSE)</f>
        <v>#REF!</v>
      </c>
    </row>
    <row r="1013" spans="1:3">
      <c r="A1013" s="59" t="e">
        <f>#REF!</f>
        <v>#REF!</v>
      </c>
      <c r="B1013" s="59">
        <v>21296</v>
      </c>
      <c r="C1013" s="78" t="e">
        <f>VLOOKUP(tb_flow[[#This Row],[Hwycov_id]],#REF!,2,FALSE)</f>
        <v>#REF!</v>
      </c>
    </row>
    <row r="1014" spans="1:3">
      <c r="A1014" s="59" t="e">
        <f>#REF!</f>
        <v>#REF!</v>
      </c>
      <c r="B1014" s="59">
        <v>21310</v>
      </c>
      <c r="C1014" s="78" t="e">
        <f>VLOOKUP(tb_flow[[#This Row],[Hwycov_id]],#REF!,2,FALSE)</f>
        <v>#REF!</v>
      </c>
    </row>
    <row r="1015" spans="1:3">
      <c r="A1015" s="59" t="e">
        <f>#REF!</f>
        <v>#REF!</v>
      </c>
      <c r="B1015" s="59">
        <v>2148</v>
      </c>
      <c r="C1015" s="78" t="e">
        <f>VLOOKUP(tb_flow[[#This Row],[Hwycov_id]],#REF!,2,FALSE)</f>
        <v>#REF!</v>
      </c>
    </row>
    <row r="1016" spans="1:3">
      <c r="A1016" s="59" t="e">
        <f>#REF!</f>
        <v>#REF!</v>
      </c>
      <c r="B1016" s="59">
        <v>2157</v>
      </c>
      <c r="C1016" s="78" t="e">
        <f>VLOOKUP(tb_flow[[#This Row],[Hwycov_id]],#REF!,2,FALSE)</f>
        <v>#REF!</v>
      </c>
    </row>
    <row r="1017" spans="1:3">
      <c r="A1017" s="59" t="e">
        <f>#REF!</f>
        <v>#REF!</v>
      </c>
      <c r="B1017" s="59">
        <v>21828</v>
      </c>
      <c r="C1017" s="78" t="e">
        <f>VLOOKUP(tb_flow[[#This Row],[Hwycov_id]],#REF!,2,FALSE)</f>
        <v>#REF!</v>
      </c>
    </row>
    <row r="1018" spans="1:3">
      <c r="A1018" s="59" t="e">
        <f>#REF!</f>
        <v>#REF!</v>
      </c>
      <c r="B1018" s="59">
        <v>2184</v>
      </c>
      <c r="C1018" s="78" t="e">
        <f>VLOOKUP(tb_flow[[#This Row],[Hwycov_id]],#REF!,2,FALSE)</f>
        <v>#REF!</v>
      </c>
    </row>
    <row r="1019" spans="1:3">
      <c r="A1019" s="59" t="e">
        <f>#REF!</f>
        <v>#REF!</v>
      </c>
      <c r="B1019" s="59">
        <v>21848</v>
      </c>
      <c r="C1019" s="78" t="e">
        <f>VLOOKUP(tb_flow[[#This Row],[Hwycov_id]],#REF!,2,FALSE)</f>
        <v>#REF!</v>
      </c>
    </row>
    <row r="1020" spans="1:3">
      <c r="A1020" s="59" t="e">
        <f>#REF!</f>
        <v>#REF!</v>
      </c>
      <c r="B1020" s="59">
        <v>2190</v>
      </c>
      <c r="C1020" s="78" t="e">
        <f>VLOOKUP(tb_flow[[#This Row],[Hwycov_id]],#REF!,2,FALSE)</f>
        <v>#REF!</v>
      </c>
    </row>
    <row r="1021" spans="1:3">
      <c r="A1021" s="59" t="e">
        <f>#REF!</f>
        <v>#REF!</v>
      </c>
      <c r="B1021" s="59">
        <v>2192</v>
      </c>
      <c r="C1021" s="78" t="e">
        <f>VLOOKUP(tb_flow[[#This Row],[Hwycov_id]],#REF!,2,FALSE)</f>
        <v>#REF!</v>
      </c>
    </row>
    <row r="1022" spans="1:3">
      <c r="A1022" s="59" t="e">
        <f>#REF!</f>
        <v>#REF!</v>
      </c>
      <c r="B1022" s="59">
        <v>21943</v>
      </c>
      <c r="C1022" s="78" t="e">
        <f>VLOOKUP(tb_flow[[#This Row],[Hwycov_id]],#REF!,2,FALSE)</f>
        <v>#REF!</v>
      </c>
    </row>
    <row r="1023" spans="1:3">
      <c r="A1023" s="59" t="e">
        <f>#REF!</f>
        <v>#REF!</v>
      </c>
      <c r="B1023" s="59">
        <v>2195</v>
      </c>
      <c r="C1023" s="78" t="e">
        <f>VLOOKUP(tb_flow[[#This Row],[Hwycov_id]],#REF!,2,FALSE)</f>
        <v>#REF!</v>
      </c>
    </row>
    <row r="1024" spans="1:3">
      <c r="A1024" s="59" t="e">
        <f>#REF!</f>
        <v>#REF!</v>
      </c>
      <c r="B1024" s="59">
        <v>21972</v>
      </c>
      <c r="C1024" s="78" t="e">
        <f>VLOOKUP(tb_flow[[#This Row],[Hwycov_id]],#REF!,2,FALSE)</f>
        <v>#REF!</v>
      </c>
    </row>
    <row r="1025" spans="1:3">
      <c r="A1025" s="59" t="e">
        <f>#REF!</f>
        <v>#REF!</v>
      </c>
      <c r="B1025" s="59">
        <v>22033</v>
      </c>
      <c r="C1025" s="78" t="e">
        <f>VLOOKUP(tb_flow[[#This Row],[Hwycov_id]],#REF!,2,FALSE)</f>
        <v>#REF!</v>
      </c>
    </row>
    <row r="1026" spans="1:3">
      <c r="A1026" s="59" t="e">
        <f>#REF!</f>
        <v>#REF!</v>
      </c>
      <c r="B1026" s="59">
        <v>2206</v>
      </c>
      <c r="C1026" s="78" t="e">
        <f>VLOOKUP(tb_flow[[#This Row],[Hwycov_id]],#REF!,2,FALSE)</f>
        <v>#REF!</v>
      </c>
    </row>
    <row r="1027" spans="1:3">
      <c r="A1027" s="59" t="e">
        <f>#REF!</f>
        <v>#REF!</v>
      </c>
      <c r="B1027" s="59">
        <v>22102</v>
      </c>
      <c r="C1027" s="78" t="e">
        <f>VLOOKUP(tb_flow[[#This Row],[Hwycov_id]],#REF!,2,FALSE)</f>
        <v>#REF!</v>
      </c>
    </row>
    <row r="1028" spans="1:3">
      <c r="A1028" s="59" t="e">
        <f>#REF!</f>
        <v>#REF!</v>
      </c>
      <c r="B1028" s="59">
        <v>2211</v>
      </c>
      <c r="C1028" s="78" t="e">
        <f>VLOOKUP(tb_flow[[#This Row],[Hwycov_id]],#REF!,2,FALSE)</f>
        <v>#REF!</v>
      </c>
    </row>
    <row r="1029" spans="1:3">
      <c r="A1029" s="59" t="e">
        <f>#REF!</f>
        <v>#REF!</v>
      </c>
      <c r="B1029" s="59">
        <v>22145</v>
      </c>
      <c r="C1029" s="78" t="e">
        <f>VLOOKUP(tb_flow[[#This Row],[Hwycov_id]],#REF!,2,FALSE)</f>
        <v>#REF!</v>
      </c>
    </row>
    <row r="1030" spans="1:3">
      <c r="A1030" s="59" t="e">
        <f>#REF!</f>
        <v>#REF!</v>
      </c>
      <c r="B1030" s="59">
        <v>22157</v>
      </c>
      <c r="C1030" s="78" t="e">
        <f>VLOOKUP(tb_flow[[#This Row],[Hwycov_id]],#REF!,2,FALSE)</f>
        <v>#REF!</v>
      </c>
    </row>
    <row r="1031" spans="1:3">
      <c r="A1031" s="59" t="e">
        <f>#REF!</f>
        <v>#REF!</v>
      </c>
      <c r="B1031" s="59">
        <v>2218</v>
      </c>
      <c r="C1031" s="78" t="e">
        <f>VLOOKUP(tb_flow[[#This Row],[Hwycov_id]],#REF!,2,FALSE)</f>
        <v>#REF!</v>
      </c>
    </row>
    <row r="1032" spans="1:3">
      <c r="A1032" s="59" t="e">
        <f>#REF!</f>
        <v>#REF!</v>
      </c>
      <c r="B1032" s="59">
        <v>22377</v>
      </c>
      <c r="C1032" s="78" t="e">
        <f>VLOOKUP(tb_flow[[#This Row],[Hwycov_id]],#REF!,2,FALSE)</f>
        <v>#REF!</v>
      </c>
    </row>
    <row r="1033" spans="1:3">
      <c r="A1033" s="59" t="e">
        <f>#REF!</f>
        <v>#REF!</v>
      </c>
      <c r="B1033" s="59">
        <v>22381</v>
      </c>
      <c r="C1033" s="78" t="e">
        <f>VLOOKUP(tb_flow[[#This Row],[Hwycov_id]],#REF!,2,FALSE)</f>
        <v>#REF!</v>
      </c>
    </row>
    <row r="1034" spans="1:3">
      <c r="A1034" s="59" t="e">
        <f>#REF!</f>
        <v>#REF!</v>
      </c>
      <c r="B1034" s="59">
        <v>22431</v>
      </c>
      <c r="C1034" s="78" t="e">
        <f>VLOOKUP(tb_flow[[#This Row],[Hwycov_id]],#REF!,2,FALSE)</f>
        <v>#REF!</v>
      </c>
    </row>
    <row r="1035" spans="1:3">
      <c r="A1035" s="59" t="e">
        <f>#REF!</f>
        <v>#REF!</v>
      </c>
      <c r="B1035" s="59">
        <v>22472</v>
      </c>
      <c r="C1035" s="78" t="e">
        <f>VLOOKUP(tb_flow[[#This Row],[Hwycov_id]],#REF!,2,FALSE)</f>
        <v>#REF!</v>
      </c>
    </row>
    <row r="1036" spans="1:3">
      <c r="A1036" s="59" t="e">
        <f>#REF!</f>
        <v>#REF!</v>
      </c>
      <c r="B1036" s="59">
        <v>22478</v>
      </c>
      <c r="C1036" s="78" t="e">
        <f>VLOOKUP(tb_flow[[#This Row],[Hwycov_id]],#REF!,2,FALSE)</f>
        <v>#REF!</v>
      </c>
    </row>
    <row r="1037" spans="1:3">
      <c r="A1037" s="59" t="e">
        <f>#REF!</f>
        <v>#REF!</v>
      </c>
      <c r="B1037" s="59">
        <v>22491</v>
      </c>
      <c r="C1037" s="78" t="e">
        <f>VLOOKUP(tb_flow[[#This Row],[Hwycov_id]],#REF!,2,FALSE)</f>
        <v>#REF!</v>
      </c>
    </row>
    <row r="1038" spans="1:3">
      <c r="A1038" s="59" t="e">
        <f>#REF!</f>
        <v>#REF!</v>
      </c>
      <c r="B1038" s="59">
        <v>22503</v>
      </c>
      <c r="C1038" s="78" t="e">
        <f>VLOOKUP(tb_flow[[#This Row],[Hwycov_id]],#REF!,2,FALSE)</f>
        <v>#REF!</v>
      </c>
    </row>
    <row r="1039" spans="1:3">
      <c r="A1039" s="59" t="e">
        <f>#REF!</f>
        <v>#REF!</v>
      </c>
      <c r="B1039" s="59">
        <v>22648</v>
      </c>
      <c r="C1039" s="78" t="e">
        <f>VLOOKUP(tb_flow[[#This Row],[Hwycov_id]],#REF!,2,FALSE)</f>
        <v>#REF!</v>
      </c>
    </row>
    <row r="1040" spans="1:3">
      <c r="A1040" s="59" t="e">
        <f>#REF!</f>
        <v>#REF!</v>
      </c>
      <c r="B1040" s="59">
        <v>22716</v>
      </c>
      <c r="C1040" s="78" t="e">
        <f>VLOOKUP(tb_flow[[#This Row],[Hwycov_id]],#REF!,2,FALSE)</f>
        <v>#REF!</v>
      </c>
    </row>
    <row r="1041" spans="1:3">
      <c r="A1041" s="59" t="e">
        <f>#REF!</f>
        <v>#REF!</v>
      </c>
      <c r="B1041" s="59">
        <v>22740</v>
      </c>
      <c r="C1041" s="78" t="e">
        <f>VLOOKUP(tb_flow[[#This Row],[Hwycov_id]],#REF!,2,FALSE)</f>
        <v>#REF!</v>
      </c>
    </row>
    <row r="1042" spans="1:3">
      <c r="A1042" s="59" t="e">
        <f>#REF!</f>
        <v>#REF!</v>
      </c>
      <c r="B1042" s="59">
        <v>22745</v>
      </c>
      <c r="C1042" s="78" t="e">
        <f>VLOOKUP(tb_flow[[#This Row],[Hwycov_id]],#REF!,2,FALSE)</f>
        <v>#REF!</v>
      </c>
    </row>
    <row r="1043" spans="1:3">
      <c r="A1043" s="59" t="e">
        <f>#REF!</f>
        <v>#REF!</v>
      </c>
      <c r="B1043" s="59">
        <v>22757</v>
      </c>
      <c r="C1043" s="78" t="e">
        <f>VLOOKUP(tb_flow[[#This Row],[Hwycov_id]],#REF!,2,FALSE)</f>
        <v>#REF!</v>
      </c>
    </row>
    <row r="1044" spans="1:3">
      <c r="A1044" s="59" t="e">
        <f>#REF!</f>
        <v>#REF!</v>
      </c>
      <c r="B1044" s="59">
        <v>22830</v>
      </c>
      <c r="C1044" s="78" t="e">
        <f>VLOOKUP(tb_flow[[#This Row],[Hwycov_id]],#REF!,2,FALSE)</f>
        <v>#REF!</v>
      </c>
    </row>
    <row r="1045" spans="1:3">
      <c r="A1045" s="59" t="e">
        <f>#REF!</f>
        <v>#REF!</v>
      </c>
      <c r="B1045" s="59">
        <v>22846</v>
      </c>
      <c r="C1045" s="78" t="e">
        <f>VLOOKUP(tb_flow[[#This Row],[Hwycov_id]],#REF!,2,FALSE)</f>
        <v>#REF!</v>
      </c>
    </row>
    <row r="1046" spans="1:3">
      <c r="A1046" s="59" t="e">
        <f>#REF!</f>
        <v>#REF!</v>
      </c>
      <c r="B1046" s="59">
        <v>22890</v>
      </c>
      <c r="C1046" s="78" t="e">
        <f>VLOOKUP(tb_flow[[#This Row],[Hwycov_id]],#REF!,2,FALSE)</f>
        <v>#REF!</v>
      </c>
    </row>
    <row r="1047" spans="1:3">
      <c r="A1047" s="59" t="e">
        <f>#REF!</f>
        <v>#REF!</v>
      </c>
      <c r="B1047" s="59">
        <v>2290</v>
      </c>
      <c r="C1047" s="78" t="e">
        <f>VLOOKUP(tb_flow[[#This Row],[Hwycov_id]],#REF!,2,FALSE)</f>
        <v>#REF!</v>
      </c>
    </row>
    <row r="1048" spans="1:3">
      <c r="A1048" s="59" t="e">
        <f>#REF!</f>
        <v>#REF!</v>
      </c>
      <c r="B1048" s="59">
        <v>22901</v>
      </c>
      <c r="C1048" s="78" t="e">
        <f>VLOOKUP(tb_flow[[#This Row],[Hwycov_id]],#REF!,2,FALSE)</f>
        <v>#REF!</v>
      </c>
    </row>
    <row r="1049" spans="1:3">
      <c r="A1049" s="59" t="e">
        <f>#REF!</f>
        <v>#REF!</v>
      </c>
      <c r="B1049" s="59">
        <v>22904</v>
      </c>
      <c r="C1049" s="78" t="e">
        <f>VLOOKUP(tb_flow[[#This Row],[Hwycov_id]],#REF!,2,FALSE)</f>
        <v>#REF!</v>
      </c>
    </row>
    <row r="1050" spans="1:3">
      <c r="A1050" s="59" t="e">
        <f>#REF!</f>
        <v>#REF!</v>
      </c>
      <c r="B1050" s="59">
        <v>22914</v>
      </c>
      <c r="C1050" s="78" t="e">
        <f>VLOOKUP(tb_flow[[#This Row],[Hwycov_id]],#REF!,2,FALSE)</f>
        <v>#REF!</v>
      </c>
    </row>
    <row r="1051" spans="1:3">
      <c r="A1051" s="59" t="e">
        <f>#REF!</f>
        <v>#REF!</v>
      </c>
      <c r="B1051" s="59">
        <v>22952</v>
      </c>
      <c r="C1051" s="78" t="e">
        <f>VLOOKUP(tb_flow[[#This Row],[Hwycov_id]],#REF!,2,FALSE)</f>
        <v>#REF!</v>
      </c>
    </row>
    <row r="1052" spans="1:3">
      <c r="A1052" s="59" t="e">
        <f>#REF!</f>
        <v>#REF!</v>
      </c>
      <c r="B1052" s="59">
        <v>22965</v>
      </c>
      <c r="C1052" s="78" t="e">
        <f>VLOOKUP(tb_flow[[#This Row],[Hwycov_id]],#REF!,2,FALSE)</f>
        <v>#REF!</v>
      </c>
    </row>
    <row r="1053" spans="1:3">
      <c r="A1053" s="59" t="e">
        <f>#REF!</f>
        <v>#REF!</v>
      </c>
      <c r="B1053" s="59">
        <v>22981</v>
      </c>
      <c r="C1053" s="78" t="e">
        <f>VLOOKUP(tb_flow[[#This Row],[Hwycov_id]],#REF!,2,FALSE)</f>
        <v>#REF!</v>
      </c>
    </row>
    <row r="1054" spans="1:3">
      <c r="A1054" s="59" t="e">
        <f>#REF!</f>
        <v>#REF!</v>
      </c>
      <c r="B1054" s="59">
        <v>2304</v>
      </c>
      <c r="C1054" s="78" t="e">
        <f>VLOOKUP(tb_flow[[#This Row],[Hwycov_id]],#REF!,2,FALSE)</f>
        <v>#REF!</v>
      </c>
    </row>
    <row r="1055" spans="1:3">
      <c r="A1055" s="59" t="e">
        <f>#REF!</f>
        <v>#REF!</v>
      </c>
      <c r="B1055" s="59">
        <v>23044</v>
      </c>
      <c r="C1055" s="78" t="e">
        <f>VLOOKUP(tb_flow[[#This Row],[Hwycov_id]],#REF!,2,FALSE)</f>
        <v>#REF!</v>
      </c>
    </row>
    <row r="1056" spans="1:3">
      <c r="A1056" s="59" t="e">
        <f>#REF!</f>
        <v>#REF!</v>
      </c>
      <c r="B1056" s="59">
        <v>23053</v>
      </c>
      <c r="C1056" s="78" t="e">
        <f>VLOOKUP(tb_flow[[#This Row],[Hwycov_id]],#REF!,2,FALSE)</f>
        <v>#REF!</v>
      </c>
    </row>
    <row r="1057" spans="1:3">
      <c r="A1057" s="59" t="e">
        <f>#REF!</f>
        <v>#REF!</v>
      </c>
      <c r="B1057" s="59">
        <v>23078</v>
      </c>
      <c r="C1057" s="78" t="e">
        <f>VLOOKUP(tb_flow[[#This Row],[Hwycov_id]],#REF!,2,FALSE)</f>
        <v>#REF!</v>
      </c>
    </row>
    <row r="1058" spans="1:3">
      <c r="A1058" s="59" t="e">
        <f>#REF!</f>
        <v>#REF!</v>
      </c>
      <c r="B1058" s="59">
        <v>23128</v>
      </c>
      <c r="C1058" s="78" t="e">
        <f>VLOOKUP(tb_flow[[#This Row],[Hwycov_id]],#REF!,2,FALSE)</f>
        <v>#REF!</v>
      </c>
    </row>
    <row r="1059" spans="1:3">
      <c r="A1059" s="59" t="e">
        <f>#REF!</f>
        <v>#REF!</v>
      </c>
      <c r="B1059" s="59">
        <v>23142</v>
      </c>
      <c r="C1059" s="78" t="e">
        <f>VLOOKUP(tb_flow[[#This Row],[Hwycov_id]],#REF!,2,FALSE)</f>
        <v>#REF!</v>
      </c>
    </row>
    <row r="1060" spans="1:3">
      <c r="A1060" s="59" t="e">
        <f>#REF!</f>
        <v>#REF!</v>
      </c>
      <c r="B1060" s="59">
        <v>23153</v>
      </c>
      <c r="C1060" s="78" t="e">
        <f>VLOOKUP(tb_flow[[#This Row],[Hwycov_id]],#REF!,2,FALSE)</f>
        <v>#REF!</v>
      </c>
    </row>
    <row r="1061" spans="1:3">
      <c r="A1061" s="59" t="e">
        <f>#REF!</f>
        <v>#REF!</v>
      </c>
      <c r="B1061" s="59">
        <v>23154</v>
      </c>
      <c r="C1061" s="78" t="e">
        <f>VLOOKUP(tb_flow[[#This Row],[Hwycov_id]],#REF!,2,FALSE)</f>
        <v>#REF!</v>
      </c>
    </row>
    <row r="1062" spans="1:3">
      <c r="A1062" s="59" t="e">
        <f>#REF!</f>
        <v>#REF!</v>
      </c>
      <c r="B1062" s="59">
        <v>23157</v>
      </c>
      <c r="C1062" s="78" t="e">
        <f>VLOOKUP(tb_flow[[#This Row],[Hwycov_id]],#REF!,2,FALSE)</f>
        <v>#REF!</v>
      </c>
    </row>
    <row r="1063" spans="1:3">
      <c r="A1063" s="59" t="e">
        <f>#REF!</f>
        <v>#REF!</v>
      </c>
      <c r="B1063" s="59">
        <v>23172</v>
      </c>
      <c r="C1063" s="78" t="e">
        <f>VLOOKUP(tb_flow[[#This Row],[Hwycov_id]],#REF!,2,FALSE)</f>
        <v>#REF!</v>
      </c>
    </row>
    <row r="1064" spans="1:3">
      <c r="A1064" s="59" t="e">
        <f>#REF!</f>
        <v>#REF!</v>
      </c>
      <c r="B1064" s="59">
        <v>23185</v>
      </c>
      <c r="C1064" s="78" t="e">
        <f>VLOOKUP(tb_flow[[#This Row],[Hwycov_id]],#REF!,2,FALSE)</f>
        <v>#REF!</v>
      </c>
    </row>
    <row r="1065" spans="1:3">
      <c r="A1065" s="59" t="e">
        <f>#REF!</f>
        <v>#REF!</v>
      </c>
      <c r="B1065" s="59">
        <v>23196</v>
      </c>
      <c r="C1065" s="78" t="e">
        <f>VLOOKUP(tb_flow[[#This Row],[Hwycov_id]],#REF!,2,FALSE)</f>
        <v>#REF!</v>
      </c>
    </row>
    <row r="1066" spans="1:3">
      <c r="A1066" s="59" t="e">
        <f>#REF!</f>
        <v>#REF!</v>
      </c>
      <c r="B1066" s="59">
        <v>23365</v>
      </c>
      <c r="C1066" s="78" t="e">
        <f>VLOOKUP(tb_flow[[#This Row],[Hwycov_id]],#REF!,2,FALSE)</f>
        <v>#REF!</v>
      </c>
    </row>
    <row r="1067" spans="1:3">
      <c r="A1067" s="59" t="e">
        <f>#REF!</f>
        <v>#REF!</v>
      </c>
      <c r="B1067" s="59">
        <v>2342</v>
      </c>
      <c r="C1067" s="78" t="e">
        <f>VLOOKUP(tb_flow[[#This Row],[Hwycov_id]],#REF!,2,FALSE)</f>
        <v>#REF!</v>
      </c>
    </row>
    <row r="1068" spans="1:3">
      <c r="A1068" s="59" t="e">
        <f>#REF!</f>
        <v>#REF!</v>
      </c>
      <c r="B1068" s="59">
        <v>23438</v>
      </c>
      <c r="C1068" s="78" t="e">
        <f>VLOOKUP(tb_flow[[#This Row],[Hwycov_id]],#REF!,2,FALSE)</f>
        <v>#REF!</v>
      </c>
    </row>
    <row r="1069" spans="1:3">
      <c r="A1069" s="59" t="e">
        <f>#REF!</f>
        <v>#REF!</v>
      </c>
      <c r="B1069" s="59">
        <v>2350</v>
      </c>
      <c r="C1069" s="78" t="e">
        <f>VLOOKUP(tb_flow[[#This Row],[Hwycov_id]],#REF!,2,FALSE)</f>
        <v>#REF!</v>
      </c>
    </row>
    <row r="1070" spans="1:3">
      <c r="A1070" s="59" t="e">
        <f>#REF!</f>
        <v>#REF!</v>
      </c>
      <c r="B1070" s="59">
        <v>23583</v>
      </c>
      <c r="C1070" s="78" t="e">
        <f>VLOOKUP(tb_flow[[#This Row],[Hwycov_id]],#REF!,2,FALSE)</f>
        <v>#REF!</v>
      </c>
    </row>
    <row r="1071" spans="1:3">
      <c r="A1071" s="59" t="e">
        <f>#REF!</f>
        <v>#REF!</v>
      </c>
      <c r="B1071" s="59">
        <v>23584</v>
      </c>
      <c r="C1071" s="78" t="e">
        <f>VLOOKUP(tb_flow[[#This Row],[Hwycov_id]],#REF!,2,FALSE)</f>
        <v>#REF!</v>
      </c>
    </row>
    <row r="1072" spans="1:3">
      <c r="A1072" s="59" t="e">
        <f>#REF!</f>
        <v>#REF!</v>
      </c>
      <c r="B1072" s="59">
        <v>23589</v>
      </c>
      <c r="C1072" s="78" t="e">
        <f>VLOOKUP(tb_flow[[#This Row],[Hwycov_id]],#REF!,2,FALSE)</f>
        <v>#REF!</v>
      </c>
    </row>
    <row r="1073" spans="1:3">
      <c r="A1073" s="59" t="e">
        <f>#REF!</f>
        <v>#REF!</v>
      </c>
      <c r="B1073" s="59">
        <v>23605</v>
      </c>
      <c r="C1073" s="78" t="e">
        <f>VLOOKUP(tb_flow[[#This Row],[Hwycov_id]],#REF!,2,FALSE)</f>
        <v>#REF!</v>
      </c>
    </row>
    <row r="1074" spans="1:3">
      <c r="A1074" s="59" t="e">
        <f>#REF!</f>
        <v>#REF!</v>
      </c>
      <c r="B1074" s="59">
        <v>2364</v>
      </c>
      <c r="C1074" s="78" t="e">
        <f>VLOOKUP(tb_flow[[#This Row],[Hwycov_id]],#REF!,2,FALSE)</f>
        <v>#REF!</v>
      </c>
    </row>
    <row r="1075" spans="1:3">
      <c r="A1075" s="59" t="e">
        <f>#REF!</f>
        <v>#REF!</v>
      </c>
      <c r="B1075" s="59">
        <v>23641</v>
      </c>
      <c r="C1075" s="78" t="e">
        <f>VLOOKUP(tb_flow[[#This Row],[Hwycov_id]],#REF!,2,FALSE)</f>
        <v>#REF!</v>
      </c>
    </row>
    <row r="1076" spans="1:3">
      <c r="A1076" s="59" t="e">
        <f>#REF!</f>
        <v>#REF!</v>
      </c>
      <c r="B1076" s="59">
        <v>23765</v>
      </c>
      <c r="C1076" s="78" t="e">
        <f>VLOOKUP(tb_flow[[#This Row],[Hwycov_id]],#REF!,2,FALSE)</f>
        <v>#REF!</v>
      </c>
    </row>
    <row r="1077" spans="1:3">
      <c r="A1077" s="59" t="e">
        <f>#REF!</f>
        <v>#REF!</v>
      </c>
      <c r="B1077" s="59">
        <v>23824</v>
      </c>
      <c r="C1077" s="78" t="e">
        <f>VLOOKUP(tb_flow[[#This Row],[Hwycov_id]],#REF!,2,FALSE)</f>
        <v>#REF!</v>
      </c>
    </row>
    <row r="1078" spans="1:3">
      <c r="A1078" s="59" t="e">
        <f>#REF!</f>
        <v>#REF!</v>
      </c>
      <c r="B1078" s="59">
        <v>23825</v>
      </c>
      <c r="C1078" s="78" t="e">
        <f>VLOOKUP(tb_flow[[#This Row],[Hwycov_id]],#REF!,2,FALSE)</f>
        <v>#REF!</v>
      </c>
    </row>
    <row r="1079" spans="1:3">
      <c r="A1079" s="59" t="e">
        <f>#REF!</f>
        <v>#REF!</v>
      </c>
      <c r="B1079" s="59">
        <v>23851</v>
      </c>
      <c r="C1079" s="78" t="e">
        <f>VLOOKUP(tb_flow[[#This Row],[Hwycov_id]],#REF!,2,FALSE)</f>
        <v>#REF!</v>
      </c>
    </row>
    <row r="1080" spans="1:3">
      <c r="A1080" s="59" t="e">
        <f>#REF!</f>
        <v>#REF!</v>
      </c>
      <c r="B1080" s="59">
        <v>23867</v>
      </c>
      <c r="C1080" s="78" t="e">
        <f>VLOOKUP(tb_flow[[#This Row],[Hwycov_id]],#REF!,2,FALSE)</f>
        <v>#REF!</v>
      </c>
    </row>
    <row r="1081" spans="1:3">
      <c r="A1081" s="59" t="e">
        <f>#REF!</f>
        <v>#REF!</v>
      </c>
      <c r="B1081" s="59">
        <v>23874</v>
      </c>
      <c r="C1081" s="78" t="e">
        <f>VLOOKUP(tb_flow[[#This Row],[Hwycov_id]],#REF!,2,FALSE)</f>
        <v>#REF!</v>
      </c>
    </row>
    <row r="1082" spans="1:3">
      <c r="A1082" s="59" t="e">
        <f>#REF!</f>
        <v>#REF!</v>
      </c>
      <c r="B1082" s="59">
        <v>2395</v>
      </c>
      <c r="C1082" s="78" t="e">
        <f>VLOOKUP(tb_flow[[#This Row],[Hwycov_id]],#REF!,2,FALSE)</f>
        <v>#REF!</v>
      </c>
    </row>
    <row r="1083" spans="1:3">
      <c r="A1083" s="59" t="e">
        <f>#REF!</f>
        <v>#REF!</v>
      </c>
      <c r="B1083" s="59">
        <v>24067</v>
      </c>
      <c r="C1083" s="78" t="e">
        <f>VLOOKUP(tb_flow[[#This Row],[Hwycov_id]],#REF!,2,FALSE)</f>
        <v>#REF!</v>
      </c>
    </row>
    <row r="1084" spans="1:3">
      <c r="A1084" s="59" t="e">
        <f>#REF!</f>
        <v>#REF!</v>
      </c>
      <c r="B1084" s="59">
        <v>24091</v>
      </c>
      <c r="C1084" s="78" t="e">
        <f>VLOOKUP(tb_flow[[#This Row],[Hwycov_id]],#REF!,2,FALSE)</f>
        <v>#REF!</v>
      </c>
    </row>
    <row r="1085" spans="1:3">
      <c r="A1085" s="59" t="e">
        <f>#REF!</f>
        <v>#REF!</v>
      </c>
      <c r="B1085" s="59">
        <v>24142</v>
      </c>
      <c r="C1085" s="78" t="e">
        <f>VLOOKUP(tb_flow[[#This Row],[Hwycov_id]],#REF!,2,FALSE)</f>
        <v>#REF!</v>
      </c>
    </row>
    <row r="1086" spans="1:3">
      <c r="A1086" s="59" t="e">
        <f>#REF!</f>
        <v>#REF!</v>
      </c>
      <c r="B1086" s="59">
        <v>2415</v>
      </c>
      <c r="C1086" s="78" t="e">
        <f>VLOOKUP(tb_flow[[#This Row],[Hwycov_id]],#REF!,2,FALSE)</f>
        <v>#REF!</v>
      </c>
    </row>
    <row r="1087" spans="1:3">
      <c r="A1087" s="59" t="e">
        <f>#REF!</f>
        <v>#REF!</v>
      </c>
      <c r="B1087" s="59">
        <v>24190</v>
      </c>
      <c r="C1087" s="78" t="e">
        <f>VLOOKUP(tb_flow[[#This Row],[Hwycov_id]],#REF!,2,FALSE)</f>
        <v>#REF!</v>
      </c>
    </row>
    <row r="1088" spans="1:3">
      <c r="A1088" s="59" t="e">
        <f>#REF!</f>
        <v>#REF!</v>
      </c>
      <c r="B1088" s="59">
        <v>2426</v>
      </c>
      <c r="C1088" s="78" t="e">
        <f>VLOOKUP(tb_flow[[#This Row],[Hwycov_id]],#REF!,2,FALSE)</f>
        <v>#REF!</v>
      </c>
    </row>
    <row r="1089" spans="1:3">
      <c r="A1089" s="59" t="e">
        <f>#REF!</f>
        <v>#REF!</v>
      </c>
      <c r="B1089" s="59">
        <v>2427</v>
      </c>
      <c r="C1089" s="78" t="e">
        <f>VLOOKUP(tb_flow[[#This Row],[Hwycov_id]],#REF!,2,FALSE)</f>
        <v>#REF!</v>
      </c>
    </row>
    <row r="1090" spans="1:3">
      <c r="A1090" s="59" t="e">
        <f>#REF!</f>
        <v>#REF!</v>
      </c>
      <c r="B1090" s="59">
        <v>24470</v>
      </c>
      <c r="C1090" s="78" t="e">
        <f>VLOOKUP(tb_flow[[#This Row],[Hwycov_id]],#REF!,2,FALSE)</f>
        <v>#REF!</v>
      </c>
    </row>
    <row r="1091" spans="1:3">
      <c r="A1091" s="59" t="e">
        <f>#REF!</f>
        <v>#REF!</v>
      </c>
      <c r="B1091" s="59">
        <v>245</v>
      </c>
      <c r="C1091" s="78" t="e">
        <f>VLOOKUP(tb_flow[[#This Row],[Hwycov_id]],#REF!,2,FALSE)</f>
        <v>#REF!</v>
      </c>
    </row>
    <row r="1092" spans="1:3">
      <c r="A1092" s="59" t="e">
        <f>#REF!</f>
        <v>#REF!</v>
      </c>
      <c r="B1092" s="59">
        <v>2454</v>
      </c>
      <c r="C1092" s="78" t="e">
        <f>VLOOKUP(tb_flow[[#This Row],[Hwycov_id]],#REF!,2,FALSE)</f>
        <v>#REF!</v>
      </c>
    </row>
    <row r="1093" spans="1:3">
      <c r="A1093" s="59" t="e">
        <f>#REF!</f>
        <v>#REF!</v>
      </c>
      <c r="B1093" s="59">
        <v>24565</v>
      </c>
      <c r="C1093" s="78" t="e">
        <f>VLOOKUP(tb_flow[[#This Row],[Hwycov_id]],#REF!,2,FALSE)</f>
        <v>#REF!</v>
      </c>
    </row>
    <row r="1094" spans="1:3">
      <c r="A1094" s="59" t="e">
        <f>#REF!</f>
        <v>#REF!</v>
      </c>
      <c r="B1094" s="59">
        <v>2460</v>
      </c>
      <c r="C1094" s="78" t="e">
        <f>VLOOKUP(tb_flow[[#This Row],[Hwycov_id]],#REF!,2,FALSE)</f>
        <v>#REF!</v>
      </c>
    </row>
    <row r="1095" spans="1:3">
      <c r="A1095" s="59" t="e">
        <f>#REF!</f>
        <v>#REF!</v>
      </c>
      <c r="B1095" s="59">
        <v>2464</v>
      </c>
      <c r="C1095" s="78" t="e">
        <f>VLOOKUP(tb_flow[[#This Row],[Hwycov_id]],#REF!,2,FALSE)</f>
        <v>#REF!</v>
      </c>
    </row>
    <row r="1096" spans="1:3">
      <c r="A1096" s="59" t="e">
        <f>#REF!</f>
        <v>#REF!</v>
      </c>
      <c r="B1096" s="59">
        <v>24657</v>
      </c>
      <c r="C1096" s="78" t="e">
        <f>VLOOKUP(tb_flow[[#This Row],[Hwycov_id]],#REF!,2,FALSE)</f>
        <v>#REF!</v>
      </c>
    </row>
    <row r="1097" spans="1:3">
      <c r="A1097" s="59" t="e">
        <f>#REF!</f>
        <v>#REF!</v>
      </c>
      <c r="B1097" s="59">
        <v>24703</v>
      </c>
      <c r="C1097" s="78" t="e">
        <f>VLOOKUP(tb_flow[[#This Row],[Hwycov_id]],#REF!,2,FALSE)</f>
        <v>#REF!</v>
      </c>
    </row>
    <row r="1098" spans="1:3">
      <c r="A1098" s="59" t="e">
        <f>#REF!</f>
        <v>#REF!</v>
      </c>
      <c r="B1098" s="59">
        <v>2471</v>
      </c>
      <c r="C1098" s="78" t="e">
        <f>VLOOKUP(tb_flow[[#This Row],[Hwycov_id]],#REF!,2,FALSE)</f>
        <v>#REF!</v>
      </c>
    </row>
    <row r="1099" spans="1:3">
      <c r="A1099" s="59" t="e">
        <f>#REF!</f>
        <v>#REF!</v>
      </c>
      <c r="B1099" s="59">
        <v>24739</v>
      </c>
      <c r="C1099" s="78" t="e">
        <f>VLOOKUP(tb_flow[[#This Row],[Hwycov_id]],#REF!,2,FALSE)</f>
        <v>#REF!</v>
      </c>
    </row>
    <row r="1100" spans="1:3">
      <c r="A1100" s="59" t="e">
        <f>#REF!</f>
        <v>#REF!</v>
      </c>
      <c r="B1100" s="59">
        <v>24754</v>
      </c>
      <c r="C1100" s="78" t="e">
        <f>VLOOKUP(tb_flow[[#This Row],[Hwycov_id]],#REF!,2,FALSE)</f>
        <v>#REF!</v>
      </c>
    </row>
    <row r="1101" spans="1:3">
      <c r="A1101" s="59" t="e">
        <f>#REF!</f>
        <v>#REF!</v>
      </c>
      <c r="B1101" s="59">
        <v>2476</v>
      </c>
      <c r="C1101" s="78" t="e">
        <f>VLOOKUP(tb_flow[[#This Row],[Hwycov_id]],#REF!,2,FALSE)</f>
        <v>#REF!</v>
      </c>
    </row>
    <row r="1102" spans="1:3">
      <c r="A1102" s="59" t="e">
        <f>#REF!</f>
        <v>#REF!</v>
      </c>
      <c r="B1102" s="59">
        <v>24785</v>
      </c>
      <c r="C1102" s="78" t="e">
        <f>VLOOKUP(tb_flow[[#This Row],[Hwycov_id]],#REF!,2,FALSE)</f>
        <v>#REF!</v>
      </c>
    </row>
    <row r="1103" spans="1:3">
      <c r="A1103" s="59" t="e">
        <f>#REF!</f>
        <v>#REF!</v>
      </c>
      <c r="B1103" s="59">
        <v>24815</v>
      </c>
      <c r="C1103" s="78" t="e">
        <f>VLOOKUP(tb_flow[[#This Row],[Hwycov_id]],#REF!,2,FALSE)</f>
        <v>#REF!</v>
      </c>
    </row>
    <row r="1104" spans="1:3">
      <c r="A1104" s="59" t="e">
        <f>#REF!</f>
        <v>#REF!</v>
      </c>
      <c r="B1104" s="59">
        <v>2482</v>
      </c>
      <c r="C1104" s="78" t="e">
        <f>VLOOKUP(tb_flow[[#This Row],[Hwycov_id]],#REF!,2,FALSE)</f>
        <v>#REF!</v>
      </c>
    </row>
    <row r="1105" spans="1:3">
      <c r="A1105" s="59" t="e">
        <f>#REF!</f>
        <v>#REF!</v>
      </c>
      <c r="B1105" s="59">
        <v>2487</v>
      </c>
      <c r="C1105" s="78" t="e">
        <f>VLOOKUP(tb_flow[[#This Row],[Hwycov_id]],#REF!,2,FALSE)</f>
        <v>#REF!</v>
      </c>
    </row>
    <row r="1106" spans="1:3">
      <c r="A1106" s="59" t="e">
        <f>#REF!</f>
        <v>#REF!</v>
      </c>
      <c r="B1106" s="59">
        <v>249</v>
      </c>
      <c r="C1106" s="78" t="e">
        <f>VLOOKUP(tb_flow[[#This Row],[Hwycov_id]],#REF!,2,FALSE)</f>
        <v>#REF!</v>
      </c>
    </row>
    <row r="1107" spans="1:3">
      <c r="A1107" s="59" t="e">
        <f>#REF!</f>
        <v>#REF!</v>
      </c>
      <c r="B1107" s="59">
        <v>2496</v>
      </c>
      <c r="C1107" s="78" t="e">
        <f>VLOOKUP(tb_flow[[#This Row],[Hwycov_id]],#REF!,2,FALSE)</f>
        <v>#REF!</v>
      </c>
    </row>
    <row r="1108" spans="1:3">
      <c r="A1108" s="59" t="e">
        <f>#REF!</f>
        <v>#REF!</v>
      </c>
      <c r="B1108" s="59">
        <v>2497</v>
      </c>
      <c r="C1108" s="78" t="e">
        <f>VLOOKUP(tb_flow[[#This Row],[Hwycov_id]],#REF!,2,FALSE)</f>
        <v>#REF!</v>
      </c>
    </row>
    <row r="1109" spans="1:3">
      <c r="A1109" s="59" t="e">
        <f>#REF!</f>
        <v>#REF!</v>
      </c>
      <c r="B1109" s="59">
        <v>2500</v>
      </c>
      <c r="C1109" s="78" t="e">
        <f>VLOOKUP(tb_flow[[#This Row],[Hwycov_id]],#REF!,2,FALSE)</f>
        <v>#REF!</v>
      </c>
    </row>
    <row r="1110" spans="1:3">
      <c r="A1110" s="59" t="e">
        <f>#REF!</f>
        <v>#REF!</v>
      </c>
      <c r="B1110" s="59">
        <v>25025</v>
      </c>
      <c r="C1110" s="78" t="e">
        <f>VLOOKUP(tb_flow[[#This Row],[Hwycov_id]],#REF!,2,FALSE)</f>
        <v>#REF!</v>
      </c>
    </row>
    <row r="1111" spans="1:3">
      <c r="A1111" s="59" t="e">
        <f>#REF!</f>
        <v>#REF!</v>
      </c>
      <c r="B1111" s="59">
        <v>25099</v>
      </c>
      <c r="C1111" s="78" t="e">
        <f>VLOOKUP(tb_flow[[#This Row],[Hwycov_id]],#REF!,2,FALSE)</f>
        <v>#REF!</v>
      </c>
    </row>
    <row r="1112" spans="1:3">
      <c r="A1112" s="59" t="e">
        <f>#REF!</f>
        <v>#REF!</v>
      </c>
      <c r="B1112" s="59">
        <v>25142</v>
      </c>
      <c r="C1112" s="78" t="e">
        <f>VLOOKUP(tb_flow[[#This Row],[Hwycov_id]],#REF!,2,FALSE)</f>
        <v>#REF!</v>
      </c>
    </row>
    <row r="1113" spans="1:3">
      <c r="A1113" s="59" t="e">
        <f>#REF!</f>
        <v>#REF!</v>
      </c>
      <c r="B1113" s="59">
        <v>2538</v>
      </c>
      <c r="C1113" s="78" t="e">
        <f>VLOOKUP(tb_flow[[#This Row],[Hwycov_id]],#REF!,2,FALSE)</f>
        <v>#REF!</v>
      </c>
    </row>
    <row r="1114" spans="1:3">
      <c r="A1114" s="59" t="e">
        <f>#REF!</f>
        <v>#REF!</v>
      </c>
      <c r="B1114" s="59">
        <v>25381</v>
      </c>
      <c r="C1114" s="78" t="e">
        <f>VLOOKUP(tb_flow[[#This Row],[Hwycov_id]],#REF!,2,FALSE)</f>
        <v>#REF!</v>
      </c>
    </row>
    <row r="1115" spans="1:3">
      <c r="A1115" s="59" t="e">
        <f>#REF!</f>
        <v>#REF!</v>
      </c>
      <c r="B1115" s="59">
        <v>2546</v>
      </c>
      <c r="C1115" s="78" t="e">
        <f>VLOOKUP(tb_flow[[#This Row],[Hwycov_id]],#REF!,2,FALSE)</f>
        <v>#REF!</v>
      </c>
    </row>
    <row r="1116" spans="1:3">
      <c r="A1116" s="59" t="e">
        <f>#REF!</f>
        <v>#REF!</v>
      </c>
      <c r="B1116" s="59">
        <v>25470</v>
      </c>
      <c r="C1116" s="78" t="e">
        <f>VLOOKUP(tb_flow[[#This Row],[Hwycov_id]],#REF!,2,FALSE)</f>
        <v>#REF!</v>
      </c>
    </row>
    <row r="1117" spans="1:3">
      <c r="A1117" s="59" t="e">
        <f>#REF!</f>
        <v>#REF!</v>
      </c>
      <c r="B1117" s="59">
        <v>25471</v>
      </c>
      <c r="C1117" s="78" t="e">
        <f>VLOOKUP(tb_flow[[#This Row],[Hwycov_id]],#REF!,2,FALSE)</f>
        <v>#REF!</v>
      </c>
    </row>
    <row r="1118" spans="1:3">
      <c r="A1118" s="59" t="e">
        <f>#REF!</f>
        <v>#REF!</v>
      </c>
      <c r="B1118" s="59">
        <v>25749</v>
      </c>
      <c r="C1118" s="78" t="e">
        <f>VLOOKUP(tb_flow[[#This Row],[Hwycov_id]],#REF!,2,FALSE)</f>
        <v>#REF!</v>
      </c>
    </row>
    <row r="1119" spans="1:3">
      <c r="A1119" s="59" t="e">
        <f>#REF!</f>
        <v>#REF!</v>
      </c>
      <c r="B1119" s="59">
        <v>25753</v>
      </c>
      <c r="C1119" s="78" t="e">
        <f>VLOOKUP(tb_flow[[#This Row],[Hwycov_id]],#REF!,2,FALSE)</f>
        <v>#REF!</v>
      </c>
    </row>
    <row r="1120" spans="1:3">
      <c r="A1120" s="59" t="e">
        <f>#REF!</f>
        <v>#REF!</v>
      </c>
      <c r="B1120" s="59">
        <v>25757</v>
      </c>
      <c r="C1120" s="78" t="e">
        <f>VLOOKUP(tb_flow[[#This Row],[Hwycov_id]],#REF!,2,FALSE)</f>
        <v>#REF!</v>
      </c>
    </row>
    <row r="1121" spans="1:3">
      <c r="A1121" s="59" t="e">
        <f>#REF!</f>
        <v>#REF!</v>
      </c>
      <c r="B1121" s="59">
        <v>2577</v>
      </c>
      <c r="C1121" s="78" t="e">
        <f>VLOOKUP(tb_flow[[#This Row],[Hwycov_id]],#REF!,2,FALSE)</f>
        <v>#REF!</v>
      </c>
    </row>
    <row r="1122" spans="1:3">
      <c r="A1122" s="59" t="e">
        <f>#REF!</f>
        <v>#REF!</v>
      </c>
      <c r="B1122" s="59">
        <v>2578</v>
      </c>
      <c r="C1122" s="78" t="e">
        <f>VLOOKUP(tb_flow[[#This Row],[Hwycov_id]],#REF!,2,FALSE)</f>
        <v>#REF!</v>
      </c>
    </row>
    <row r="1123" spans="1:3">
      <c r="A1123" s="59" t="e">
        <f>#REF!</f>
        <v>#REF!</v>
      </c>
      <c r="B1123" s="59">
        <v>2580</v>
      </c>
      <c r="C1123" s="78" t="e">
        <f>VLOOKUP(tb_flow[[#This Row],[Hwycov_id]],#REF!,2,FALSE)</f>
        <v>#REF!</v>
      </c>
    </row>
    <row r="1124" spans="1:3">
      <c r="A1124" s="59" t="e">
        <f>#REF!</f>
        <v>#REF!</v>
      </c>
      <c r="B1124" s="59">
        <v>25807</v>
      </c>
      <c r="C1124" s="78" t="e">
        <f>VLOOKUP(tb_flow[[#This Row],[Hwycov_id]],#REF!,2,FALSE)</f>
        <v>#REF!</v>
      </c>
    </row>
    <row r="1125" spans="1:3">
      <c r="A1125" s="59" t="e">
        <f>#REF!</f>
        <v>#REF!</v>
      </c>
      <c r="B1125" s="59">
        <v>25878</v>
      </c>
      <c r="C1125" s="78" t="e">
        <f>VLOOKUP(tb_flow[[#This Row],[Hwycov_id]],#REF!,2,FALSE)</f>
        <v>#REF!</v>
      </c>
    </row>
    <row r="1126" spans="1:3">
      <c r="A1126" s="59" t="e">
        <f>#REF!</f>
        <v>#REF!</v>
      </c>
      <c r="B1126" s="59">
        <v>25938</v>
      </c>
      <c r="C1126" s="78" t="e">
        <f>VLOOKUP(tb_flow[[#This Row],[Hwycov_id]],#REF!,2,FALSE)</f>
        <v>#REF!</v>
      </c>
    </row>
    <row r="1127" spans="1:3">
      <c r="A1127" s="59" t="e">
        <f>#REF!</f>
        <v>#REF!</v>
      </c>
      <c r="B1127" s="59">
        <v>2600</v>
      </c>
      <c r="C1127" s="78" t="e">
        <f>VLOOKUP(tb_flow[[#This Row],[Hwycov_id]],#REF!,2,FALSE)</f>
        <v>#REF!</v>
      </c>
    </row>
    <row r="1128" spans="1:3">
      <c r="A1128" s="59" t="e">
        <f>#REF!</f>
        <v>#REF!</v>
      </c>
      <c r="B1128" s="59">
        <v>26013</v>
      </c>
      <c r="C1128" s="78" t="e">
        <f>VLOOKUP(tb_flow[[#This Row],[Hwycov_id]],#REF!,2,FALSE)</f>
        <v>#REF!</v>
      </c>
    </row>
    <row r="1129" spans="1:3">
      <c r="A1129" s="59" t="e">
        <f>#REF!</f>
        <v>#REF!</v>
      </c>
      <c r="B1129" s="59">
        <v>26014</v>
      </c>
      <c r="C1129" s="78" t="e">
        <f>VLOOKUP(tb_flow[[#This Row],[Hwycov_id]],#REF!,2,FALSE)</f>
        <v>#REF!</v>
      </c>
    </row>
    <row r="1130" spans="1:3">
      <c r="A1130" s="59" t="e">
        <f>#REF!</f>
        <v>#REF!</v>
      </c>
      <c r="B1130" s="59">
        <v>26065</v>
      </c>
      <c r="C1130" s="78" t="e">
        <f>VLOOKUP(tb_flow[[#This Row],[Hwycov_id]],#REF!,2,FALSE)</f>
        <v>#REF!</v>
      </c>
    </row>
    <row r="1131" spans="1:3">
      <c r="A1131" s="59" t="e">
        <f>#REF!</f>
        <v>#REF!</v>
      </c>
      <c r="B1131" s="59">
        <v>2610</v>
      </c>
      <c r="C1131" s="78" t="e">
        <f>VLOOKUP(tb_flow[[#This Row],[Hwycov_id]],#REF!,2,FALSE)</f>
        <v>#REF!</v>
      </c>
    </row>
    <row r="1132" spans="1:3">
      <c r="A1132" s="59" t="e">
        <f>#REF!</f>
        <v>#REF!</v>
      </c>
      <c r="B1132" s="59">
        <v>2611</v>
      </c>
      <c r="C1132" s="78" t="e">
        <f>VLOOKUP(tb_flow[[#This Row],[Hwycov_id]],#REF!,2,FALSE)</f>
        <v>#REF!</v>
      </c>
    </row>
    <row r="1133" spans="1:3">
      <c r="A1133" s="59" t="e">
        <f>#REF!</f>
        <v>#REF!</v>
      </c>
      <c r="B1133" s="59">
        <v>26117</v>
      </c>
      <c r="C1133" s="78" t="e">
        <f>VLOOKUP(tb_flow[[#This Row],[Hwycov_id]],#REF!,2,FALSE)</f>
        <v>#REF!</v>
      </c>
    </row>
    <row r="1134" spans="1:3">
      <c r="A1134" s="59" t="e">
        <f>#REF!</f>
        <v>#REF!</v>
      </c>
      <c r="B1134" s="59">
        <v>2621</v>
      </c>
      <c r="C1134" s="78" t="e">
        <f>VLOOKUP(tb_flow[[#This Row],[Hwycov_id]],#REF!,2,FALSE)</f>
        <v>#REF!</v>
      </c>
    </row>
    <row r="1135" spans="1:3">
      <c r="A1135" s="59" t="e">
        <f>#REF!</f>
        <v>#REF!</v>
      </c>
      <c r="B1135" s="59">
        <v>2629</v>
      </c>
      <c r="C1135" s="78" t="e">
        <f>VLOOKUP(tb_flow[[#This Row],[Hwycov_id]],#REF!,2,FALSE)</f>
        <v>#REF!</v>
      </c>
    </row>
    <row r="1136" spans="1:3">
      <c r="A1136" s="59" t="e">
        <f>#REF!</f>
        <v>#REF!</v>
      </c>
      <c r="B1136" s="59">
        <v>263</v>
      </c>
      <c r="C1136" s="78" t="e">
        <f>VLOOKUP(tb_flow[[#This Row],[Hwycov_id]],#REF!,2,FALSE)</f>
        <v>#REF!</v>
      </c>
    </row>
    <row r="1137" spans="1:3">
      <c r="A1137" s="59" t="e">
        <f>#REF!</f>
        <v>#REF!</v>
      </c>
      <c r="B1137" s="59">
        <v>2639</v>
      </c>
      <c r="C1137" s="78" t="e">
        <f>VLOOKUP(tb_flow[[#This Row],[Hwycov_id]],#REF!,2,FALSE)</f>
        <v>#REF!</v>
      </c>
    </row>
    <row r="1138" spans="1:3">
      <c r="A1138" s="59" t="e">
        <f>#REF!</f>
        <v>#REF!</v>
      </c>
      <c r="B1138" s="59">
        <v>26419</v>
      </c>
      <c r="C1138" s="78" t="e">
        <f>VLOOKUP(tb_flow[[#This Row],[Hwycov_id]],#REF!,2,FALSE)</f>
        <v>#REF!</v>
      </c>
    </row>
    <row r="1139" spans="1:3">
      <c r="A1139" s="59" t="e">
        <f>#REF!</f>
        <v>#REF!</v>
      </c>
      <c r="B1139" s="59">
        <v>26523</v>
      </c>
      <c r="C1139" s="78" t="e">
        <f>VLOOKUP(tb_flow[[#This Row],[Hwycov_id]],#REF!,2,FALSE)</f>
        <v>#REF!</v>
      </c>
    </row>
    <row r="1140" spans="1:3">
      <c r="A1140" s="59" t="e">
        <f>#REF!</f>
        <v>#REF!</v>
      </c>
      <c r="B1140" s="59">
        <v>26547</v>
      </c>
      <c r="C1140" s="78" t="e">
        <f>VLOOKUP(tb_flow[[#This Row],[Hwycov_id]],#REF!,2,FALSE)</f>
        <v>#REF!</v>
      </c>
    </row>
    <row r="1141" spans="1:3">
      <c r="A1141" s="59" t="e">
        <f>#REF!</f>
        <v>#REF!</v>
      </c>
      <c r="B1141" s="59">
        <v>26562</v>
      </c>
      <c r="C1141" s="78" t="e">
        <f>VLOOKUP(tb_flow[[#This Row],[Hwycov_id]],#REF!,2,FALSE)</f>
        <v>#REF!</v>
      </c>
    </row>
    <row r="1142" spans="1:3">
      <c r="A1142" s="59" t="e">
        <f>#REF!</f>
        <v>#REF!</v>
      </c>
      <c r="B1142" s="59">
        <v>26563</v>
      </c>
      <c r="C1142" s="78" t="e">
        <f>VLOOKUP(tb_flow[[#This Row],[Hwycov_id]],#REF!,2,FALSE)</f>
        <v>#REF!</v>
      </c>
    </row>
    <row r="1143" spans="1:3">
      <c r="A1143" s="59" t="e">
        <f>#REF!</f>
        <v>#REF!</v>
      </c>
      <c r="B1143" s="59">
        <v>26623</v>
      </c>
      <c r="C1143" s="78" t="e">
        <f>VLOOKUP(tb_flow[[#This Row],[Hwycov_id]],#REF!,2,FALSE)</f>
        <v>#REF!</v>
      </c>
    </row>
    <row r="1144" spans="1:3">
      <c r="A1144" s="59" t="e">
        <f>#REF!</f>
        <v>#REF!</v>
      </c>
      <c r="B1144" s="59">
        <v>26667</v>
      </c>
      <c r="C1144" s="78" t="e">
        <f>VLOOKUP(tb_flow[[#This Row],[Hwycov_id]],#REF!,2,FALSE)</f>
        <v>#REF!</v>
      </c>
    </row>
    <row r="1145" spans="1:3">
      <c r="A1145" s="59" t="e">
        <f>#REF!</f>
        <v>#REF!</v>
      </c>
      <c r="B1145" s="59">
        <v>26675</v>
      </c>
      <c r="C1145" s="78" t="e">
        <f>VLOOKUP(tb_flow[[#This Row],[Hwycov_id]],#REF!,2,FALSE)</f>
        <v>#REF!</v>
      </c>
    </row>
    <row r="1146" spans="1:3">
      <c r="A1146" s="59" t="e">
        <f>#REF!</f>
        <v>#REF!</v>
      </c>
      <c r="B1146" s="59">
        <v>2677</v>
      </c>
      <c r="C1146" s="78" t="e">
        <f>VLOOKUP(tb_flow[[#This Row],[Hwycov_id]],#REF!,2,FALSE)</f>
        <v>#REF!</v>
      </c>
    </row>
    <row r="1147" spans="1:3">
      <c r="A1147" s="59" t="e">
        <f>#REF!</f>
        <v>#REF!</v>
      </c>
      <c r="B1147" s="59">
        <v>26865</v>
      </c>
      <c r="C1147" s="78" t="e">
        <f>VLOOKUP(tb_flow[[#This Row],[Hwycov_id]],#REF!,2,FALSE)</f>
        <v>#REF!</v>
      </c>
    </row>
    <row r="1148" spans="1:3">
      <c r="A1148" s="59" t="e">
        <f>#REF!</f>
        <v>#REF!</v>
      </c>
      <c r="B1148" s="59">
        <v>26879</v>
      </c>
      <c r="C1148" s="78" t="e">
        <f>VLOOKUP(tb_flow[[#This Row],[Hwycov_id]],#REF!,2,FALSE)</f>
        <v>#REF!</v>
      </c>
    </row>
    <row r="1149" spans="1:3">
      <c r="A1149" s="59" t="e">
        <f>#REF!</f>
        <v>#REF!</v>
      </c>
      <c r="B1149" s="59">
        <v>270</v>
      </c>
      <c r="C1149" s="78" t="e">
        <f>VLOOKUP(tb_flow[[#This Row],[Hwycov_id]],#REF!,2,FALSE)</f>
        <v>#REF!</v>
      </c>
    </row>
    <row r="1150" spans="1:3">
      <c r="A1150" s="59" t="e">
        <f>#REF!</f>
        <v>#REF!</v>
      </c>
      <c r="B1150" s="59">
        <v>27112</v>
      </c>
      <c r="C1150" s="78" t="e">
        <f>VLOOKUP(tb_flow[[#This Row],[Hwycov_id]],#REF!,2,FALSE)</f>
        <v>#REF!</v>
      </c>
    </row>
    <row r="1151" spans="1:3">
      <c r="A1151" s="59" t="e">
        <f>#REF!</f>
        <v>#REF!</v>
      </c>
      <c r="B1151" s="59">
        <v>27139</v>
      </c>
      <c r="C1151" s="78" t="e">
        <f>VLOOKUP(tb_flow[[#This Row],[Hwycov_id]],#REF!,2,FALSE)</f>
        <v>#REF!</v>
      </c>
    </row>
    <row r="1152" spans="1:3">
      <c r="A1152" s="59" t="e">
        <f>#REF!</f>
        <v>#REF!</v>
      </c>
      <c r="B1152" s="59">
        <v>27141</v>
      </c>
      <c r="C1152" s="78" t="e">
        <f>VLOOKUP(tb_flow[[#This Row],[Hwycov_id]],#REF!,2,FALSE)</f>
        <v>#REF!</v>
      </c>
    </row>
    <row r="1153" spans="1:3">
      <c r="A1153" s="59" t="e">
        <f>#REF!</f>
        <v>#REF!</v>
      </c>
      <c r="B1153" s="59">
        <v>27152</v>
      </c>
      <c r="C1153" s="78" t="e">
        <f>VLOOKUP(tb_flow[[#This Row],[Hwycov_id]],#REF!,2,FALSE)</f>
        <v>#REF!</v>
      </c>
    </row>
    <row r="1154" spans="1:3">
      <c r="A1154" s="59" t="e">
        <f>#REF!</f>
        <v>#REF!</v>
      </c>
      <c r="B1154" s="59">
        <v>27166</v>
      </c>
      <c r="C1154" s="78" t="e">
        <f>VLOOKUP(tb_flow[[#This Row],[Hwycov_id]],#REF!,2,FALSE)</f>
        <v>#REF!</v>
      </c>
    </row>
    <row r="1155" spans="1:3">
      <c r="A1155" s="59" t="e">
        <f>#REF!</f>
        <v>#REF!</v>
      </c>
      <c r="B1155" s="59">
        <v>27172</v>
      </c>
      <c r="C1155" s="78" t="e">
        <f>VLOOKUP(tb_flow[[#This Row],[Hwycov_id]],#REF!,2,FALSE)</f>
        <v>#REF!</v>
      </c>
    </row>
    <row r="1156" spans="1:3">
      <c r="A1156" s="59" t="e">
        <f>#REF!</f>
        <v>#REF!</v>
      </c>
      <c r="B1156" s="59">
        <v>27181</v>
      </c>
      <c r="C1156" s="78" t="e">
        <f>VLOOKUP(tb_flow[[#This Row],[Hwycov_id]],#REF!,2,FALSE)</f>
        <v>#REF!</v>
      </c>
    </row>
    <row r="1157" spans="1:3">
      <c r="A1157" s="59" t="e">
        <f>#REF!</f>
        <v>#REF!</v>
      </c>
      <c r="B1157" s="59">
        <v>27184</v>
      </c>
      <c r="C1157" s="78" t="e">
        <f>VLOOKUP(tb_flow[[#This Row],[Hwycov_id]],#REF!,2,FALSE)</f>
        <v>#REF!</v>
      </c>
    </row>
    <row r="1158" spans="1:3">
      <c r="A1158" s="59" t="e">
        <f>#REF!</f>
        <v>#REF!</v>
      </c>
      <c r="B1158" s="59">
        <v>27185</v>
      </c>
      <c r="C1158" s="78" t="e">
        <f>VLOOKUP(tb_flow[[#This Row],[Hwycov_id]],#REF!,2,FALSE)</f>
        <v>#REF!</v>
      </c>
    </row>
    <row r="1159" spans="1:3">
      <c r="A1159" s="59" t="e">
        <f>#REF!</f>
        <v>#REF!</v>
      </c>
      <c r="B1159" s="59">
        <v>27193</v>
      </c>
      <c r="C1159" s="78" t="e">
        <f>VLOOKUP(tb_flow[[#This Row],[Hwycov_id]],#REF!,2,FALSE)</f>
        <v>#REF!</v>
      </c>
    </row>
    <row r="1160" spans="1:3">
      <c r="A1160" s="59" t="e">
        <f>#REF!</f>
        <v>#REF!</v>
      </c>
      <c r="B1160" s="59">
        <v>27195</v>
      </c>
      <c r="C1160" s="78" t="e">
        <f>VLOOKUP(tb_flow[[#This Row],[Hwycov_id]],#REF!,2,FALSE)</f>
        <v>#REF!</v>
      </c>
    </row>
    <row r="1161" spans="1:3">
      <c r="A1161" s="59" t="e">
        <f>#REF!</f>
        <v>#REF!</v>
      </c>
      <c r="B1161" s="59">
        <v>27196</v>
      </c>
      <c r="C1161" s="78" t="e">
        <f>VLOOKUP(tb_flow[[#This Row],[Hwycov_id]],#REF!,2,FALSE)</f>
        <v>#REF!</v>
      </c>
    </row>
    <row r="1162" spans="1:3">
      <c r="A1162" s="59" t="e">
        <f>#REF!</f>
        <v>#REF!</v>
      </c>
      <c r="B1162" s="59">
        <v>2720</v>
      </c>
      <c r="C1162" s="78" t="e">
        <f>VLOOKUP(tb_flow[[#This Row],[Hwycov_id]],#REF!,2,FALSE)</f>
        <v>#REF!</v>
      </c>
    </row>
    <row r="1163" spans="1:3">
      <c r="A1163" s="59" t="e">
        <f>#REF!</f>
        <v>#REF!</v>
      </c>
      <c r="B1163" s="59">
        <v>2721</v>
      </c>
      <c r="C1163" s="78" t="e">
        <f>VLOOKUP(tb_flow[[#This Row],[Hwycov_id]],#REF!,2,FALSE)</f>
        <v>#REF!</v>
      </c>
    </row>
    <row r="1164" spans="1:3">
      <c r="A1164" s="59" t="e">
        <f>#REF!</f>
        <v>#REF!</v>
      </c>
      <c r="B1164" s="59">
        <v>27223</v>
      </c>
      <c r="C1164" s="78" t="e">
        <f>VLOOKUP(tb_flow[[#This Row],[Hwycov_id]],#REF!,2,FALSE)</f>
        <v>#REF!</v>
      </c>
    </row>
    <row r="1165" spans="1:3">
      <c r="A1165" s="59" t="e">
        <f>#REF!</f>
        <v>#REF!</v>
      </c>
      <c r="B1165" s="59">
        <v>27229</v>
      </c>
      <c r="C1165" s="78" t="e">
        <f>VLOOKUP(tb_flow[[#This Row],[Hwycov_id]],#REF!,2,FALSE)</f>
        <v>#REF!</v>
      </c>
    </row>
    <row r="1166" spans="1:3">
      <c r="A1166" s="59" t="e">
        <f>#REF!</f>
        <v>#REF!</v>
      </c>
      <c r="B1166" s="59">
        <v>27241</v>
      </c>
      <c r="C1166" s="78" t="e">
        <f>VLOOKUP(tb_flow[[#This Row],[Hwycov_id]],#REF!,2,FALSE)</f>
        <v>#REF!</v>
      </c>
    </row>
    <row r="1167" spans="1:3">
      <c r="A1167" s="59" t="e">
        <f>#REF!</f>
        <v>#REF!</v>
      </c>
      <c r="B1167" s="59">
        <v>27245</v>
      </c>
      <c r="C1167" s="78" t="e">
        <f>VLOOKUP(tb_flow[[#This Row],[Hwycov_id]],#REF!,2,FALSE)</f>
        <v>#REF!</v>
      </c>
    </row>
    <row r="1168" spans="1:3">
      <c r="A1168" s="59" t="e">
        <f>#REF!</f>
        <v>#REF!</v>
      </c>
      <c r="B1168" s="59">
        <v>27247</v>
      </c>
      <c r="C1168" s="78" t="e">
        <f>VLOOKUP(tb_flow[[#This Row],[Hwycov_id]],#REF!,2,FALSE)</f>
        <v>#REF!</v>
      </c>
    </row>
    <row r="1169" spans="1:3">
      <c r="A1169" s="59" t="e">
        <f>#REF!</f>
        <v>#REF!</v>
      </c>
      <c r="B1169" s="59">
        <v>27248</v>
      </c>
      <c r="C1169" s="78" t="e">
        <f>VLOOKUP(tb_flow[[#This Row],[Hwycov_id]],#REF!,2,FALSE)</f>
        <v>#REF!</v>
      </c>
    </row>
    <row r="1170" spans="1:3">
      <c r="A1170" s="59" t="e">
        <f>#REF!</f>
        <v>#REF!</v>
      </c>
      <c r="B1170" s="59">
        <v>27249</v>
      </c>
      <c r="C1170" s="78" t="e">
        <f>VLOOKUP(tb_flow[[#This Row],[Hwycov_id]],#REF!,2,FALSE)</f>
        <v>#REF!</v>
      </c>
    </row>
    <row r="1171" spans="1:3">
      <c r="A1171" s="59" t="e">
        <f>#REF!</f>
        <v>#REF!</v>
      </c>
      <c r="B1171" s="59">
        <v>27251</v>
      </c>
      <c r="C1171" s="78" t="e">
        <f>VLOOKUP(tb_flow[[#This Row],[Hwycov_id]],#REF!,2,FALSE)</f>
        <v>#REF!</v>
      </c>
    </row>
    <row r="1172" spans="1:3">
      <c r="A1172" s="59" t="e">
        <f>#REF!</f>
        <v>#REF!</v>
      </c>
      <c r="B1172" s="59">
        <v>27253</v>
      </c>
      <c r="C1172" s="78" t="e">
        <f>VLOOKUP(tb_flow[[#This Row],[Hwycov_id]],#REF!,2,FALSE)</f>
        <v>#REF!</v>
      </c>
    </row>
    <row r="1173" spans="1:3">
      <c r="A1173" s="59" t="e">
        <f>#REF!</f>
        <v>#REF!</v>
      </c>
      <c r="B1173" s="59">
        <v>27254</v>
      </c>
      <c r="C1173" s="78" t="e">
        <f>VLOOKUP(tb_flow[[#This Row],[Hwycov_id]],#REF!,2,FALSE)</f>
        <v>#REF!</v>
      </c>
    </row>
    <row r="1174" spans="1:3">
      <c r="A1174" s="59" t="e">
        <f>#REF!</f>
        <v>#REF!</v>
      </c>
      <c r="B1174" s="59">
        <v>27255</v>
      </c>
      <c r="C1174" s="78" t="e">
        <f>VLOOKUP(tb_flow[[#This Row],[Hwycov_id]],#REF!,2,FALSE)</f>
        <v>#REF!</v>
      </c>
    </row>
    <row r="1175" spans="1:3">
      <c r="A1175" s="59" t="e">
        <f>#REF!</f>
        <v>#REF!</v>
      </c>
      <c r="B1175" s="59">
        <v>27264</v>
      </c>
      <c r="C1175" s="78" t="e">
        <f>VLOOKUP(tb_flow[[#This Row],[Hwycov_id]],#REF!,2,FALSE)</f>
        <v>#REF!</v>
      </c>
    </row>
    <row r="1176" spans="1:3">
      <c r="A1176" s="59" t="e">
        <f>#REF!</f>
        <v>#REF!</v>
      </c>
      <c r="B1176" s="59">
        <v>27269</v>
      </c>
      <c r="C1176" s="78" t="e">
        <f>VLOOKUP(tb_flow[[#This Row],[Hwycov_id]],#REF!,2,FALSE)</f>
        <v>#REF!</v>
      </c>
    </row>
    <row r="1177" spans="1:3">
      <c r="A1177" s="59" t="e">
        <f>#REF!</f>
        <v>#REF!</v>
      </c>
      <c r="B1177" s="59">
        <v>27273</v>
      </c>
      <c r="C1177" s="78" t="e">
        <f>VLOOKUP(tb_flow[[#This Row],[Hwycov_id]],#REF!,2,FALSE)</f>
        <v>#REF!</v>
      </c>
    </row>
    <row r="1178" spans="1:3">
      <c r="A1178" s="59" t="e">
        <f>#REF!</f>
        <v>#REF!</v>
      </c>
      <c r="B1178" s="59">
        <v>27304</v>
      </c>
      <c r="C1178" s="78" t="e">
        <f>VLOOKUP(tb_flow[[#This Row],[Hwycov_id]],#REF!,2,FALSE)</f>
        <v>#REF!</v>
      </c>
    </row>
    <row r="1179" spans="1:3">
      <c r="A1179" s="59" t="e">
        <f>#REF!</f>
        <v>#REF!</v>
      </c>
      <c r="B1179" s="59">
        <v>27305</v>
      </c>
      <c r="C1179" s="78" t="e">
        <f>VLOOKUP(tb_flow[[#This Row],[Hwycov_id]],#REF!,2,FALSE)</f>
        <v>#REF!</v>
      </c>
    </row>
    <row r="1180" spans="1:3">
      <c r="A1180" s="59" t="e">
        <f>#REF!</f>
        <v>#REF!</v>
      </c>
      <c r="B1180" s="59">
        <v>27307</v>
      </c>
      <c r="C1180" s="78" t="e">
        <f>VLOOKUP(tb_flow[[#This Row],[Hwycov_id]],#REF!,2,FALSE)</f>
        <v>#REF!</v>
      </c>
    </row>
    <row r="1181" spans="1:3">
      <c r="A1181" s="59" t="e">
        <f>#REF!</f>
        <v>#REF!</v>
      </c>
      <c r="B1181" s="59">
        <v>27310</v>
      </c>
      <c r="C1181" s="78" t="e">
        <f>VLOOKUP(tb_flow[[#This Row],[Hwycov_id]],#REF!,2,FALSE)</f>
        <v>#REF!</v>
      </c>
    </row>
    <row r="1182" spans="1:3">
      <c r="A1182" s="59" t="e">
        <f>#REF!</f>
        <v>#REF!</v>
      </c>
      <c r="B1182" s="59">
        <v>2734</v>
      </c>
      <c r="C1182" s="78" t="e">
        <f>VLOOKUP(tb_flow[[#This Row],[Hwycov_id]],#REF!,2,FALSE)</f>
        <v>#REF!</v>
      </c>
    </row>
    <row r="1183" spans="1:3">
      <c r="A1183" s="59" t="e">
        <f>#REF!</f>
        <v>#REF!</v>
      </c>
      <c r="B1183" s="59">
        <v>27351</v>
      </c>
      <c r="C1183" s="78" t="e">
        <f>VLOOKUP(tb_flow[[#This Row],[Hwycov_id]],#REF!,2,FALSE)</f>
        <v>#REF!</v>
      </c>
    </row>
    <row r="1184" spans="1:3">
      <c r="A1184" s="59" t="e">
        <f>#REF!</f>
        <v>#REF!</v>
      </c>
      <c r="B1184" s="59">
        <v>27352</v>
      </c>
      <c r="C1184" s="78" t="e">
        <f>VLOOKUP(tb_flow[[#This Row],[Hwycov_id]],#REF!,2,FALSE)</f>
        <v>#REF!</v>
      </c>
    </row>
    <row r="1185" spans="1:3">
      <c r="A1185" s="59" t="e">
        <f>#REF!</f>
        <v>#REF!</v>
      </c>
      <c r="B1185" s="59">
        <v>2739</v>
      </c>
      <c r="C1185" s="78" t="e">
        <f>VLOOKUP(tb_flow[[#This Row],[Hwycov_id]],#REF!,2,FALSE)</f>
        <v>#REF!</v>
      </c>
    </row>
    <row r="1186" spans="1:3">
      <c r="A1186" s="59" t="e">
        <f>#REF!</f>
        <v>#REF!</v>
      </c>
      <c r="B1186" s="59">
        <v>27400</v>
      </c>
      <c r="C1186" s="78" t="e">
        <f>VLOOKUP(tb_flow[[#This Row],[Hwycov_id]],#REF!,2,FALSE)</f>
        <v>#REF!</v>
      </c>
    </row>
    <row r="1187" spans="1:3">
      <c r="A1187" s="59" t="e">
        <f>#REF!</f>
        <v>#REF!</v>
      </c>
      <c r="B1187" s="59">
        <v>2742</v>
      </c>
      <c r="C1187" s="78" t="e">
        <f>VLOOKUP(tb_flow[[#This Row],[Hwycov_id]],#REF!,2,FALSE)</f>
        <v>#REF!</v>
      </c>
    </row>
    <row r="1188" spans="1:3">
      <c r="A1188" s="59" t="e">
        <f>#REF!</f>
        <v>#REF!</v>
      </c>
      <c r="B1188" s="59">
        <v>27432</v>
      </c>
      <c r="C1188" s="78" t="e">
        <f>VLOOKUP(tb_flow[[#This Row],[Hwycov_id]],#REF!,2,FALSE)</f>
        <v>#REF!</v>
      </c>
    </row>
    <row r="1189" spans="1:3">
      <c r="A1189" s="59" t="e">
        <f>#REF!</f>
        <v>#REF!</v>
      </c>
      <c r="B1189" s="59">
        <v>27461</v>
      </c>
      <c r="C1189" s="78" t="e">
        <f>VLOOKUP(tb_flow[[#This Row],[Hwycov_id]],#REF!,2,FALSE)</f>
        <v>#REF!</v>
      </c>
    </row>
    <row r="1190" spans="1:3">
      <c r="A1190" s="59" t="e">
        <f>#REF!</f>
        <v>#REF!</v>
      </c>
      <c r="B1190" s="59">
        <v>27502</v>
      </c>
      <c r="C1190" s="78" t="e">
        <f>VLOOKUP(tb_flow[[#This Row],[Hwycov_id]],#REF!,2,FALSE)</f>
        <v>#REF!</v>
      </c>
    </row>
    <row r="1191" spans="1:3">
      <c r="A1191" s="59" t="e">
        <f>#REF!</f>
        <v>#REF!</v>
      </c>
      <c r="B1191" s="59">
        <v>27505</v>
      </c>
      <c r="C1191" s="78" t="e">
        <f>VLOOKUP(tb_flow[[#This Row],[Hwycov_id]],#REF!,2,FALSE)</f>
        <v>#REF!</v>
      </c>
    </row>
    <row r="1192" spans="1:3">
      <c r="A1192" s="59" t="e">
        <f>#REF!</f>
        <v>#REF!</v>
      </c>
      <c r="B1192" s="59">
        <v>27506</v>
      </c>
      <c r="C1192" s="78" t="e">
        <f>VLOOKUP(tb_flow[[#This Row],[Hwycov_id]],#REF!,2,FALSE)</f>
        <v>#REF!</v>
      </c>
    </row>
    <row r="1193" spans="1:3">
      <c r="A1193" s="59" t="e">
        <f>#REF!</f>
        <v>#REF!</v>
      </c>
      <c r="B1193" s="59">
        <v>27507</v>
      </c>
      <c r="C1193" s="78" t="e">
        <f>VLOOKUP(tb_flow[[#This Row],[Hwycov_id]],#REF!,2,FALSE)</f>
        <v>#REF!</v>
      </c>
    </row>
    <row r="1194" spans="1:3">
      <c r="A1194" s="59" t="e">
        <f>#REF!</f>
        <v>#REF!</v>
      </c>
      <c r="B1194" s="59">
        <v>2751</v>
      </c>
      <c r="C1194" s="78" t="e">
        <f>VLOOKUP(tb_flow[[#This Row],[Hwycov_id]],#REF!,2,FALSE)</f>
        <v>#REF!</v>
      </c>
    </row>
    <row r="1195" spans="1:3">
      <c r="A1195" s="59" t="e">
        <f>#REF!</f>
        <v>#REF!</v>
      </c>
      <c r="B1195" s="59">
        <v>27531</v>
      </c>
      <c r="C1195" s="78" t="e">
        <f>VLOOKUP(tb_flow[[#This Row],[Hwycov_id]],#REF!,2,FALSE)</f>
        <v>#REF!</v>
      </c>
    </row>
    <row r="1196" spans="1:3">
      <c r="A1196" s="59" t="e">
        <f>#REF!</f>
        <v>#REF!</v>
      </c>
      <c r="B1196" s="59">
        <v>27539</v>
      </c>
      <c r="C1196" s="78" t="e">
        <f>VLOOKUP(tb_flow[[#This Row],[Hwycov_id]],#REF!,2,FALSE)</f>
        <v>#REF!</v>
      </c>
    </row>
    <row r="1197" spans="1:3">
      <c r="A1197" s="59" t="e">
        <f>#REF!</f>
        <v>#REF!</v>
      </c>
      <c r="B1197" s="59">
        <v>27540</v>
      </c>
      <c r="C1197" s="78" t="e">
        <f>VLOOKUP(tb_flow[[#This Row],[Hwycov_id]],#REF!,2,FALSE)</f>
        <v>#REF!</v>
      </c>
    </row>
    <row r="1198" spans="1:3">
      <c r="A1198" s="59" t="e">
        <f>#REF!</f>
        <v>#REF!</v>
      </c>
      <c r="B1198" s="59">
        <v>27543</v>
      </c>
      <c r="C1198" s="78" t="e">
        <f>VLOOKUP(tb_flow[[#This Row],[Hwycov_id]],#REF!,2,FALSE)</f>
        <v>#REF!</v>
      </c>
    </row>
    <row r="1199" spans="1:3">
      <c r="A1199" s="59" t="e">
        <f>#REF!</f>
        <v>#REF!</v>
      </c>
      <c r="B1199" s="59">
        <v>27544</v>
      </c>
      <c r="C1199" s="78" t="e">
        <f>VLOOKUP(tb_flow[[#This Row],[Hwycov_id]],#REF!,2,FALSE)</f>
        <v>#REF!</v>
      </c>
    </row>
    <row r="1200" spans="1:3">
      <c r="A1200" s="59" t="e">
        <f>#REF!</f>
        <v>#REF!</v>
      </c>
      <c r="B1200" s="59">
        <v>27546</v>
      </c>
      <c r="C1200" s="78" t="e">
        <f>VLOOKUP(tb_flow[[#This Row],[Hwycov_id]],#REF!,2,FALSE)</f>
        <v>#REF!</v>
      </c>
    </row>
    <row r="1201" spans="1:3">
      <c r="A1201" s="59" t="e">
        <f>#REF!</f>
        <v>#REF!</v>
      </c>
      <c r="B1201" s="59">
        <v>27547</v>
      </c>
      <c r="C1201" s="78" t="e">
        <f>VLOOKUP(tb_flow[[#This Row],[Hwycov_id]],#REF!,2,FALSE)</f>
        <v>#REF!</v>
      </c>
    </row>
    <row r="1202" spans="1:3">
      <c r="A1202" s="59" t="e">
        <f>#REF!</f>
        <v>#REF!</v>
      </c>
      <c r="B1202" s="59">
        <v>27548</v>
      </c>
      <c r="C1202" s="78" t="e">
        <f>VLOOKUP(tb_flow[[#This Row],[Hwycov_id]],#REF!,2,FALSE)</f>
        <v>#REF!</v>
      </c>
    </row>
    <row r="1203" spans="1:3">
      <c r="A1203" s="59" t="e">
        <f>#REF!</f>
        <v>#REF!</v>
      </c>
      <c r="B1203" s="59">
        <v>27555</v>
      </c>
      <c r="C1203" s="78" t="e">
        <f>VLOOKUP(tb_flow[[#This Row],[Hwycov_id]],#REF!,2,FALSE)</f>
        <v>#REF!</v>
      </c>
    </row>
    <row r="1204" spans="1:3">
      <c r="A1204" s="59" t="e">
        <f>#REF!</f>
        <v>#REF!</v>
      </c>
      <c r="B1204" s="59">
        <v>27563</v>
      </c>
      <c r="C1204" s="78" t="e">
        <f>VLOOKUP(tb_flow[[#This Row],[Hwycov_id]],#REF!,2,FALSE)</f>
        <v>#REF!</v>
      </c>
    </row>
    <row r="1205" spans="1:3">
      <c r="A1205" s="59" t="e">
        <f>#REF!</f>
        <v>#REF!</v>
      </c>
      <c r="B1205" s="59">
        <v>27571</v>
      </c>
      <c r="C1205" s="78" t="e">
        <f>VLOOKUP(tb_flow[[#This Row],[Hwycov_id]],#REF!,2,FALSE)</f>
        <v>#REF!</v>
      </c>
    </row>
    <row r="1206" spans="1:3">
      <c r="A1206" s="59" t="e">
        <f>#REF!</f>
        <v>#REF!</v>
      </c>
      <c r="B1206" s="59">
        <v>27576</v>
      </c>
      <c r="C1206" s="78" t="e">
        <f>VLOOKUP(tb_flow[[#This Row],[Hwycov_id]],#REF!,2,FALSE)</f>
        <v>#REF!</v>
      </c>
    </row>
    <row r="1207" spans="1:3">
      <c r="A1207" s="59" t="e">
        <f>#REF!</f>
        <v>#REF!</v>
      </c>
      <c r="B1207" s="59">
        <v>27578</v>
      </c>
      <c r="C1207" s="78" t="e">
        <f>VLOOKUP(tb_flow[[#This Row],[Hwycov_id]],#REF!,2,FALSE)</f>
        <v>#REF!</v>
      </c>
    </row>
    <row r="1208" spans="1:3">
      <c r="A1208" s="59" t="e">
        <f>#REF!</f>
        <v>#REF!</v>
      </c>
      <c r="B1208" s="59">
        <v>27580</v>
      </c>
      <c r="C1208" s="78" t="e">
        <f>VLOOKUP(tb_flow[[#This Row],[Hwycov_id]],#REF!,2,FALSE)</f>
        <v>#REF!</v>
      </c>
    </row>
    <row r="1209" spans="1:3">
      <c r="A1209" s="59" t="e">
        <f>#REF!</f>
        <v>#REF!</v>
      </c>
      <c r="B1209" s="59">
        <v>27585</v>
      </c>
      <c r="C1209" s="78" t="e">
        <f>VLOOKUP(tb_flow[[#This Row],[Hwycov_id]],#REF!,2,FALSE)</f>
        <v>#REF!</v>
      </c>
    </row>
    <row r="1210" spans="1:3">
      <c r="A1210" s="59" t="e">
        <f>#REF!</f>
        <v>#REF!</v>
      </c>
      <c r="B1210" s="59">
        <v>27588</v>
      </c>
      <c r="C1210" s="78" t="e">
        <f>VLOOKUP(tb_flow[[#This Row],[Hwycov_id]],#REF!,2,FALSE)</f>
        <v>#REF!</v>
      </c>
    </row>
    <row r="1211" spans="1:3">
      <c r="A1211" s="59" t="e">
        <f>#REF!</f>
        <v>#REF!</v>
      </c>
      <c r="B1211" s="59">
        <v>27597</v>
      </c>
      <c r="C1211" s="78" t="e">
        <f>VLOOKUP(tb_flow[[#This Row],[Hwycov_id]],#REF!,2,FALSE)</f>
        <v>#REF!</v>
      </c>
    </row>
    <row r="1212" spans="1:3">
      <c r="A1212" s="59" t="e">
        <f>#REF!</f>
        <v>#REF!</v>
      </c>
      <c r="B1212" s="59">
        <v>27598</v>
      </c>
      <c r="C1212" s="78" t="e">
        <f>VLOOKUP(tb_flow[[#This Row],[Hwycov_id]],#REF!,2,FALSE)</f>
        <v>#REF!</v>
      </c>
    </row>
    <row r="1213" spans="1:3">
      <c r="A1213" s="59" t="e">
        <f>#REF!</f>
        <v>#REF!</v>
      </c>
      <c r="B1213" s="59">
        <v>27600</v>
      </c>
      <c r="C1213" s="78" t="e">
        <f>VLOOKUP(tb_flow[[#This Row],[Hwycov_id]],#REF!,2,FALSE)</f>
        <v>#REF!</v>
      </c>
    </row>
    <row r="1214" spans="1:3">
      <c r="A1214" s="59" t="e">
        <f>#REF!</f>
        <v>#REF!</v>
      </c>
      <c r="B1214" s="59">
        <v>27603</v>
      </c>
      <c r="C1214" s="78" t="e">
        <f>VLOOKUP(tb_flow[[#This Row],[Hwycov_id]],#REF!,2,FALSE)</f>
        <v>#REF!</v>
      </c>
    </row>
    <row r="1215" spans="1:3">
      <c r="A1215" s="59" t="e">
        <f>#REF!</f>
        <v>#REF!</v>
      </c>
      <c r="B1215" s="59">
        <v>27605</v>
      </c>
      <c r="C1215" s="78" t="e">
        <f>VLOOKUP(tb_flow[[#This Row],[Hwycov_id]],#REF!,2,FALSE)</f>
        <v>#REF!</v>
      </c>
    </row>
    <row r="1216" spans="1:3">
      <c r="A1216" s="59" t="e">
        <f>#REF!</f>
        <v>#REF!</v>
      </c>
      <c r="B1216" s="59">
        <v>27607</v>
      </c>
      <c r="C1216" s="78" t="e">
        <f>VLOOKUP(tb_flow[[#This Row],[Hwycov_id]],#REF!,2,FALSE)</f>
        <v>#REF!</v>
      </c>
    </row>
    <row r="1217" spans="1:3">
      <c r="A1217" s="59" t="e">
        <f>#REF!</f>
        <v>#REF!</v>
      </c>
      <c r="B1217" s="59">
        <v>27611</v>
      </c>
      <c r="C1217" s="78" t="e">
        <f>VLOOKUP(tb_flow[[#This Row],[Hwycov_id]],#REF!,2,FALSE)</f>
        <v>#REF!</v>
      </c>
    </row>
    <row r="1218" spans="1:3">
      <c r="A1218" s="59" t="e">
        <f>#REF!</f>
        <v>#REF!</v>
      </c>
      <c r="B1218" s="59">
        <v>27614</v>
      </c>
      <c r="C1218" s="78" t="e">
        <f>VLOOKUP(tb_flow[[#This Row],[Hwycov_id]],#REF!,2,FALSE)</f>
        <v>#REF!</v>
      </c>
    </row>
    <row r="1219" spans="1:3">
      <c r="A1219" s="59" t="e">
        <f>#REF!</f>
        <v>#REF!</v>
      </c>
      <c r="B1219" s="59">
        <v>27637</v>
      </c>
      <c r="C1219" s="78" t="e">
        <f>VLOOKUP(tb_flow[[#This Row],[Hwycov_id]],#REF!,2,FALSE)</f>
        <v>#REF!</v>
      </c>
    </row>
    <row r="1220" spans="1:3">
      <c r="A1220" s="59" t="e">
        <f>#REF!</f>
        <v>#REF!</v>
      </c>
      <c r="B1220" s="59">
        <v>27694</v>
      </c>
      <c r="C1220" s="78" t="e">
        <f>VLOOKUP(tb_flow[[#This Row],[Hwycov_id]],#REF!,2,FALSE)</f>
        <v>#REF!</v>
      </c>
    </row>
    <row r="1221" spans="1:3">
      <c r="A1221" s="59" t="e">
        <f>#REF!</f>
        <v>#REF!</v>
      </c>
      <c r="B1221" s="59">
        <v>27720</v>
      </c>
      <c r="C1221" s="78" t="e">
        <f>VLOOKUP(tb_flow[[#This Row],[Hwycov_id]],#REF!,2,FALSE)</f>
        <v>#REF!</v>
      </c>
    </row>
    <row r="1222" spans="1:3">
      <c r="A1222" s="59" t="e">
        <f>#REF!</f>
        <v>#REF!</v>
      </c>
      <c r="B1222" s="59">
        <v>27721</v>
      </c>
      <c r="C1222" s="78" t="e">
        <f>VLOOKUP(tb_flow[[#This Row],[Hwycov_id]],#REF!,2,FALSE)</f>
        <v>#REF!</v>
      </c>
    </row>
    <row r="1223" spans="1:3">
      <c r="A1223" s="59" t="e">
        <f>#REF!</f>
        <v>#REF!</v>
      </c>
      <c r="B1223" s="59">
        <v>2773</v>
      </c>
      <c r="C1223" s="78" t="e">
        <f>VLOOKUP(tb_flow[[#This Row],[Hwycov_id]],#REF!,2,FALSE)</f>
        <v>#REF!</v>
      </c>
    </row>
    <row r="1224" spans="1:3">
      <c r="A1224" s="59" t="e">
        <f>#REF!</f>
        <v>#REF!</v>
      </c>
      <c r="B1224" s="59">
        <v>27754</v>
      </c>
      <c r="C1224" s="78" t="e">
        <f>VLOOKUP(tb_flow[[#This Row],[Hwycov_id]],#REF!,2,FALSE)</f>
        <v>#REF!</v>
      </c>
    </row>
    <row r="1225" spans="1:3">
      <c r="A1225" s="59" t="e">
        <f>#REF!</f>
        <v>#REF!</v>
      </c>
      <c r="B1225" s="59">
        <v>27757</v>
      </c>
      <c r="C1225" s="78" t="e">
        <f>VLOOKUP(tb_flow[[#This Row],[Hwycov_id]],#REF!,2,FALSE)</f>
        <v>#REF!</v>
      </c>
    </row>
    <row r="1226" spans="1:3">
      <c r="A1226" s="59" t="e">
        <f>#REF!</f>
        <v>#REF!</v>
      </c>
      <c r="B1226" s="59">
        <v>2776</v>
      </c>
      <c r="C1226" s="78" t="e">
        <f>VLOOKUP(tb_flow[[#This Row],[Hwycov_id]],#REF!,2,FALSE)</f>
        <v>#REF!</v>
      </c>
    </row>
    <row r="1227" spans="1:3">
      <c r="A1227" s="59" t="e">
        <f>#REF!</f>
        <v>#REF!</v>
      </c>
      <c r="B1227" s="59">
        <v>27763</v>
      </c>
      <c r="C1227" s="78" t="e">
        <f>VLOOKUP(tb_flow[[#This Row],[Hwycov_id]],#REF!,2,FALSE)</f>
        <v>#REF!</v>
      </c>
    </row>
    <row r="1228" spans="1:3">
      <c r="A1228" s="59" t="e">
        <f>#REF!</f>
        <v>#REF!</v>
      </c>
      <c r="B1228" s="59">
        <v>27764</v>
      </c>
      <c r="C1228" s="78" t="e">
        <f>VLOOKUP(tb_flow[[#This Row],[Hwycov_id]],#REF!,2,FALSE)</f>
        <v>#REF!</v>
      </c>
    </row>
    <row r="1229" spans="1:3">
      <c r="A1229" s="59" t="e">
        <f>#REF!</f>
        <v>#REF!</v>
      </c>
      <c r="B1229" s="59">
        <v>27766</v>
      </c>
      <c r="C1229" s="78" t="e">
        <f>VLOOKUP(tb_flow[[#This Row],[Hwycov_id]],#REF!,2,FALSE)</f>
        <v>#REF!</v>
      </c>
    </row>
    <row r="1230" spans="1:3">
      <c r="A1230" s="59" t="e">
        <f>#REF!</f>
        <v>#REF!</v>
      </c>
      <c r="B1230" s="59">
        <v>27781</v>
      </c>
      <c r="C1230" s="78" t="e">
        <f>VLOOKUP(tb_flow[[#This Row],[Hwycov_id]],#REF!,2,FALSE)</f>
        <v>#REF!</v>
      </c>
    </row>
    <row r="1231" spans="1:3">
      <c r="A1231" s="59" t="e">
        <f>#REF!</f>
        <v>#REF!</v>
      </c>
      <c r="B1231" s="59">
        <v>2779</v>
      </c>
      <c r="C1231" s="78" t="e">
        <f>VLOOKUP(tb_flow[[#This Row],[Hwycov_id]],#REF!,2,FALSE)</f>
        <v>#REF!</v>
      </c>
    </row>
    <row r="1232" spans="1:3">
      <c r="A1232" s="59" t="e">
        <f>#REF!</f>
        <v>#REF!</v>
      </c>
      <c r="B1232" s="59">
        <v>27792</v>
      </c>
      <c r="C1232" s="78" t="e">
        <f>VLOOKUP(tb_flow[[#This Row],[Hwycov_id]],#REF!,2,FALSE)</f>
        <v>#REF!</v>
      </c>
    </row>
    <row r="1233" spans="1:3">
      <c r="A1233" s="59" t="e">
        <f>#REF!</f>
        <v>#REF!</v>
      </c>
      <c r="B1233" s="59">
        <v>2780</v>
      </c>
      <c r="C1233" s="78" t="e">
        <f>VLOOKUP(tb_flow[[#This Row],[Hwycov_id]],#REF!,2,FALSE)</f>
        <v>#REF!</v>
      </c>
    </row>
    <row r="1234" spans="1:3">
      <c r="A1234" s="59" t="e">
        <f>#REF!</f>
        <v>#REF!</v>
      </c>
      <c r="B1234" s="59">
        <v>27800</v>
      </c>
      <c r="C1234" s="78" t="e">
        <f>VLOOKUP(tb_flow[[#This Row],[Hwycov_id]],#REF!,2,FALSE)</f>
        <v>#REF!</v>
      </c>
    </row>
    <row r="1235" spans="1:3">
      <c r="A1235" s="59" t="e">
        <f>#REF!</f>
        <v>#REF!</v>
      </c>
      <c r="B1235" s="59">
        <v>27802</v>
      </c>
      <c r="C1235" s="78" t="e">
        <f>VLOOKUP(tb_flow[[#This Row],[Hwycov_id]],#REF!,2,FALSE)</f>
        <v>#REF!</v>
      </c>
    </row>
    <row r="1236" spans="1:3">
      <c r="A1236" s="59" t="e">
        <f>#REF!</f>
        <v>#REF!</v>
      </c>
      <c r="B1236" s="59">
        <v>27804</v>
      </c>
      <c r="C1236" s="78" t="e">
        <f>VLOOKUP(tb_flow[[#This Row],[Hwycov_id]],#REF!,2,FALSE)</f>
        <v>#REF!</v>
      </c>
    </row>
    <row r="1237" spans="1:3">
      <c r="A1237" s="59" t="e">
        <f>#REF!</f>
        <v>#REF!</v>
      </c>
      <c r="B1237" s="59">
        <v>27806</v>
      </c>
      <c r="C1237" s="78" t="e">
        <f>VLOOKUP(tb_flow[[#This Row],[Hwycov_id]],#REF!,2,FALSE)</f>
        <v>#REF!</v>
      </c>
    </row>
    <row r="1238" spans="1:3">
      <c r="A1238" s="59" t="e">
        <f>#REF!</f>
        <v>#REF!</v>
      </c>
      <c r="B1238" s="59">
        <v>27807</v>
      </c>
      <c r="C1238" s="78" t="e">
        <f>VLOOKUP(tb_flow[[#This Row],[Hwycov_id]],#REF!,2,FALSE)</f>
        <v>#REF!</v>
      </c>
    </row>
    <row r="1239" spans="1:3">
      <c r="A1239" s="59" t="e">
        <f>#REF!</f>
        <v>#REF!</v>
      </c>
      <c r="B1239" s="59">
        <v>27812</v>
      </c>
      <c r="C1239" s="78" t="e">
        <f>VLOOKUP(tb_flow[[#This Row],[Hwycov_id]],#REF!,2,FALSE)</f>
        <v>#REF!</v>
      </c>
    </row>
    <row r="1240" spans="1:3">
      <c r="A1240" s="59" t="e">
        <f>#REF!</f>
        <v>#REF!</v>
      </c>
      <c r="B1240" s="59">
        <v>27824</v>
      </c>
      <c r="C1240" s="78" t="e">
        <f>VLOOKUP(tb_flow[[#This Row],[Hwycov_id]],#REF!,2,FALSE)</f>
        <v>#REF!</v>
      </c>
    </row>
    <row r="1241" spans="1:3">
      <c r="A1241" s="59" t="e">
        <f>#REF!</f>
        <v>#REF!</v>
      </c>
      <c r="B1241" s="59">
        <v>27827</v>
      </c>
      <c r="C1241" s="78" t="e">
        <f>VLOOKUP(tb_flow[[#This Row],[Hwycov_id]],#REF!,2,FALSE)</f>
        <v>#REF!</v>
      </c>
    </row>
    <row r="1242" spans="1:3">
      <c r="A1242" s="59" t="e">
        <f>#REF!</f>
        <v>#REF!</v>
      </c>
      <c r="B1242" s="59">
        <v>2783</v>
      </c>
      <c r="C1242" s="78" t="e">
        <f>VLOOKUP(tb_flow[[#This Row],[Hwycov_id]],#REF!,2,FALSE)</f>
        <v>#REF!</v>
      </c>
    </row>
    <row r="1243" spans="1:3">
      <c r="A1243" s="59" t="e">
        <f>#REF!</f>
        <v>#REF!</v>
      </c>
      <c r="B1243" s="59">
        <v>27834</v>
      </c>
      <c r="C1243" s="78" t="e">
        <f>VLOOKUP(tb_flow[[#This Row],[Hwycov_id]],#REF!,2,FALSE)</f>
        <v>#REF!</v>
      </c>
    </row>
    <row r="1244" spans="1:3">
      <c r="A1244" s="59" t="e">
        <f>#REF!</f>
        <v>#REF!</v>
      </c>
      <c r="B1244" s="59">
        <v>27835</v>
      </c>
      <c r="C1244" s="78" t="e">
        <f>VLOOKUP(tb_flow[[#This Row],[Hwycov_id]],#REF!,2,FALSE)</f>
        <v>#REF!</v>
      </c>
    </row>
    <row r="1245" spans="1:3">
      <c r="A1245" s="59" t="e">
        <f>#REF!</f>
        <v>#REF!</v>
      </c>
      <c r="B1245" s="59">
        <v>2785</v>
      </c>
      <c r="C1245" s="78" t="e">
        <f>VLOOKUP(tb_flow[[#This Row],[Hwycov_id]],#REF!,2,FALSE)</f>
        <v>#REF!</v>
      </c>
    </row>
    <row r="1246" spans="1:3">
      <c r="A1246" s="59" t="e">
        <f>#REF!</f>
        <v>#REF!</v>
      </c>
      <c r="B1246" s="59">
        <v>27855</v>
      </c>
      <c r="C1246" s="78" t="e">
        <f>VLOOKUP(tb_flow[[#This Row],[Hwycov_id]],#REF!,2,FALSE)</f>
        <v>#REF!</v>
      </c>
    </row>
    <row r="1247" spans="1:3">
      <c r="A1247" s="59" t="e">
        <f>#REF!</f>
        <v>#REF!</v>
      </c>
      <c r="B1247" s="59">
        <v>27856</v>
      </c>
      <c r="C1247" s="78" t="e">
        <f>VLOOKUP(tb_flow[[#This Row],[Hwycov_id]],#REF!,2,FALSE)</f>
        <v>#REF!</v>
      </c>
    </row>
    <row r="1248" spans="1:3">
      <c r="A1248" s="59" t="e">
        <f>#REF!</f>
        <v>#REF!</v>
      </c>
      <c r="B1248" s="59">
        <v>27877</v>
      </c>
      <c r="C1248" s="78" t="e">
        <f>VLOOKUP(tb_flow[[#This Row],[Hwycov_id]],#REF!,2,FALSE)</f>
        <v>#REF!</v>
      </c>
    </row>
    <row r="1249" spans="1:3">
      <c r="A1249" s="59" t="e">
        <f>#REF!</f>
        <v>#REF!</v>
      </c>
      <c r="B1249" s="59">
        <v>27878</v>
      </c>
      <c r="C1249" s="78" t="e">
        <f>VLOOKUP(tb_flow[[#This Row],[Hwycov_id]],#REF!,2,FALSE)</f>
        <v>#REF!</v>
      </c>
    </row>
    <row r="1250" spans="1:3">
      <c r="A1250" s="59" t="e">
        <f>#REF!</f>
        <v>#REF!</v>
      </c>
      <c r="B1250" s="59">
        <v>27880</v>
      </c>
      <c r="C1250" s="78" t="e">
        <f>VLOOKUP(tb_flow[[#This Row],[Hwycov_id]],#REF!,2,FALSE)</f>
        <v>#REF!</v>
      </c>
    </row>
    <row r="1251" spans="1:3">
      <c r="A1251" s="59" t="e">
        <f>#REF!</f>
        <v>#REF!</v>
      </c>
      <c r="B1251" s="59">
        <v>27884</v>
      </c>
      <c r="C1251" s="78" t="e">
        <f>VLOOKUP(tb_flow[[#This Row],[Hwycov_id]],#REF!,2,FALSE)</f>
        <v>#REF!</v>
      </c>
    </row>
    <row r="1252" spans="1:3">
      <c r="A1252" s="59" t="e">
        <f>#REF!</f>
        <v>#REF!</v>
      </c>
      <c r="B1252" s="59">
        <v>27898</v>
      </c>
      <c r="C1252" s="78" t="e">
        <f>VLOOKUP(tb_flow[[#This Row],[Hwycov_id]],#REF!,2,FALSE)</f>
        <v>#REF!</v>
      </c>
    </row>
    <row r="1253" spans="1:3">
      <c r="A1253" s="59" t="e">
        <f>#REF!</f>
        <v>#REF!</v>
      </c>
      <c r="B1253" s="59">
        <v>27903</v>
      </c>
      <c r="C1253" s="78" t="e">
        <f>VLOOKUP(tb_flow[[#This Row],[Hwycov_id]],#REF!,2,FALSE)</f>
        <v>#REF!</v>
      </c>
    </row>
    <row r="1254" spans="1:3">
      <c r="A1254" s="59" t="e">
        <f>#REF!</f>
        <v>#REF!</v>
      </c>
      <c r="B1254" s="59">
        <v>27914</v>
      </c>
      <c r="C1254" s="78" t="e">
        <f>VLOOKUP(tb_flow[[#This Row],[Hwycov_id]],#REF!,2,FALSE)</f>
        <v>#REF!</v>
      </c>
    </row>
    <row r="1255" spans="1:3">
      <c r="A1255" s="59" t="e">
        <f>#REF!</f>
        <v>#REF!</v>
      </c>
      <c r="B1255" s="59">
        <v>27915</v>
      </c>
      <c r="C1255" s="78" t="e">
        <f>VLOOKUP(tb_flow[[#This Row],[Hwycov_id]],#REF!,2,FALSE)</f>
        <v>#REF!</v>
      </c>
    </row>
    <row r="1256" spans="1:3">
      <c r="A1256" s="59" t="e">
        <f>#REF!</f>
        <v>#REF!</v>
      </c>
      <c r="B1256" s="59">
        <v>27916</v>
      </c>
      <c r="C1256" s="78" t="e">
        <f>VLOOKUP(tb_flow[[#This Row],[Hwycov_id]],#REF!,2,FALSE)</f>
        <v>#REF!</v>
      </c>
    </row>
    <row r="1257" spans="1:3">
      <c r="A1257" s="59" t="e">
        <f>#REF!</f>
        <v>#REF!</v>
      </c>
      <c r="B1257" s="59">
        <v>27921</v>
      </c>
      <c r="C1257" s="78" t="e">
        <f>VLOOKUP(tb_flow[[#This Row],[Hwycov_id]],#REF!,2,FALSE)</f>
        <v>#REF!</v>
      </c>
    </row>
    <row r="1258" spans="1:3">
      <c r="A1258" s="59" t="e">
        <f>#REF!</f>
        <v>#REF!</v>
      </c>
      <c r="B1258" s="59">
        <v>27924</v>
      </c>
      <c r="C1258" s="78" t="e">
        <f>VLOOKUP(tb_flow[[#This Row],[Hwycov_id]],#REF!,2,FALSE)</f>
        <v>#REF!</v>
      </c>
    </row>
    <row r="1259" spans="1:3">
      <c r="A1259" s="59" t="e">
        <f>#REF!</f>
        <v>#REF!</v>
      </c>
      <c r="B1259" s="59">
        <v>27925</v>
      </c>
      <c r="C1259" s="78" t="e">
        <f>VLOOKUP(tb_flow[[#This Row],[Hwycov_id]],#REF!,2,FALSE)</f>
        <v>#REF!</v>
      </c>
    </row>
    <row r="1260" spans="1:3">
      <c r="A1260" s="59" t="e">
        <f>#REF!</f>
        <v>#REF!</v>
      </c>
      <c r="B1260" s="59">
        <v>27929</v>
      </c>
      <c r="C1260" s="78" t="e">
        <f>VLOOKUP(tb_flow[[#This Row],[Hwycov_id]],#REF!,2,FALSE)</f>
        <v>#REF!</v>
      </c>
    </row>
    <row r="1261" spans="1:3">
      <c r="A1261" s="59" t="e">
        <f>#REF!</f>
        <v>#REF!</v>
      </c>
      <c r="B1261" s="59">
        <v>27933</v>
      </c>
      <c r="C1261" s="78" t="e">
        <f>VLOOKUP(tb_flow[[#This Row],[Hwycov_id]],#REF!,2,FALSE)</f>
        <v>#REF!</v>
      </c>
    </row>
    <row r="1262" spans="1:3">
      <c r="A1262" s="59" t="e">
        <f>#REF!</f>
        <v>#REF!</v>
      </c>
      <c r="B1262" s="59">
        <v>27934</v>
      </c>
      <c r="C1262" s="78" t="e">
        <f>VLOOKUP(tb_flow[[#This Row],[Hwycov_id]],#REF!,2,FALSE)</f>
        <v>#REF!</v>
      </c>
    </row>
    <row r="1263" spans="1:3">
      <c r="A1263" s="59" t="e">
        <f>#REF!</f>
        <v>#REF!</v>
      </c>
      <c r="B1263" s="59">
        <v>27940</v>
      </c>
      <c r="C1263" s="78" t="e">
        <f>VLOOKUP(tb_flow[[#This Row],[Hwycov_id]],#REF!,2,FALSE)</f>
        <v>#REF!</v>
      </c>
    </row>
    <row r="1264" spans="1:3">
      <c r="A1264" s="59" t="e">
        <f>#REF!</f>
        <v>#REF!</v>
      </c>
      <c r="B1264" s="59">
        <v>27941</v>
      </c>
      <c r="C1264" s="78" t="e">
        <f>VLOOKUP(tb_flow[[#This Row],[Hwycov_id]],#REF!,2,FALSE)</f>
        <v>#REF!</v>
      </c>
    </row>
    <row r="1265" spans="1:3">
      <c r="A1265" s="59" t="e">
        <f>#REF!</f>
        <v>#REF!</v>
      </c>
      <c r="B1265" s="59">
        <v>27946</v>
      </c>
      <c r="C1265" s="78" t="e">
        <f>VLOOKUP(tb_flow[[#This Row],[Hwycov_id]],#REF!,2,FALSE)</f>
        <v>#REF!</v>
      </c>
    </row>
    <row r="1266" spans="1:3">
      <c r="A1266" s="59" t="e">
        <f>#REF!</f>
        <v>#REF!</v>
      </c>
      <c r="B1266" s="59">
        <v>27951</v>
      </c>
      <c r="C1266" s="78" t="e">
        <f>VLOOKUP(tb_flow[[#This Row],[Hwycov_id]],#REF!,2,FALSE)</f>
        <v>#REF!</v>
      </c>
    </row>
    <row r="1267" spans="1:3">
      <c r="A1267" s="59" t="e">
        <f>#REF!</f>
        <v>#REF!</v>
      </c>
      <c r="B1267" s="59">
        <v>27952</v>
      </c>
      <c r="C1267" s="78" t="e">
        <f>VLOOKUP(tb_flow[[#This Row],[Hwycov_id]],#REF!,2,FALSE)</f>
        <v>#REF!</v>
      </c>
    </row>
    <row r="1268" spans="1:3">
      <c r="A1268" s="59" t="e">
        <f>#REF!</f>
        <v>#REF!</v>
      </c>
      <c r="B1268" s="59">
        <v>27956</v>
      </c>
      <c r="C1268" s="78" t="e">
        <f>VLOOKUP(tb_flow[[#This Row],[Hwycov_id]],#REF!,2,FALSE)</f>
        <v>#REF!</v>
      </c>
    </row>
    <row r="1269" spans="1:3">
      <c r="A1269" s="59" t="e">
        <f>#REF!</f>
        <v>#REF!</v>
      </c>
      <c r="B1269" s="59">
        <v>27959</v>
      </c>
      <c r="C1269" s="78" t="e">
        <f>VLOOKUP(tb_flow[[#This Row],[Hwycov_id]],#REF!,2,FALSE)</f>
        <v>#REF!</v>
      </c>
    </row>
    <row r="1270" spans="1:3">
      <c r="A1270" s="59" t="e">
        <f>#REF!</f>
        <v>#REF!</v>
      </c>
      <c r="B1270" s="59">
        <v>2796</v>
      </c>
      <c r="C1270" s="78" t="e">
        <f>VLOOKUP(tb_flow[[#This Row],[Hwycov_id]],#REF!,2,FALSE)</f>
        <v>#REF!</v>
      </c>
    </row>
    <row r="1271" spans="1:3">
      <c r="A1271" s="59" t="e">
        <f>#REF!</f>
        <v>#REF!</v>
      </c>
      <c r="B1271" s="59">
        <v>27966</v>
      </c>
      <c r="C1271" s="78" t="e">
        <f>VLOOKUP(tb_flow[[#This Row],[Hwycov_id]],#REF!,2,FALSE)</f>
        <v>#REF!</v>
      </c>
    </row>
    <row r="1272" spans="1:3">
      <c r="A1272" s="59" t="e">
        <f>#REF!</f>
        <v>#REF!</v>
      </c>
      <c r="B1272" s="59">
        <v>27980</v>
      </c>
      <c r="C1272" s="78" t="e">
        <f>VLOOKUP(tb_flow[[#This Row],[Hwycov_id]],#REF!,2,FALSE)</f>
        <v>#REF!</v>
      </c>
    </row>
    <row r="1273" spans="1:3">
      <c r="A1273" s="59" t="e">
        <f>#REF!</f>
        <v>#REF!</v>
      </c>
      <c r="B1273" s="59">
        <v>27982</v>
      </c>
      <c r="C1273" s="78" t="e">
        <f>VLOOKUP(tb_flow[[#This Row],[Hwycov_id]],#REF!,2,FALSE)</f>
        <v>#REF!</v>
      </c>
    </row>
    <row r="1274" spans="1:3">
      <c r="A1274" s="59" t="e">
        <f>#REF!</f>
        <v>#REF!</v>
      </c>
      <c r="B1274" s="59">
        <v>27985</v>
      </c>
      <c r="C1274" s="78" t="e">
        <f>VLOOKUP(tb_flow[[#This Row],[Hwycov_id]],#REF!,2,FALSE)</f>
        <v>#REF!</v>
      </c>
    </row>
    <row r="1275" spans="1:3">
      <c r="A1275" s="59" t="e">
        <f>#REF!</f>
        <v>#REF!</v>
      </c>
      <c r="B1275" s="59">
        <v>27988</v>
      </c>
      <c r="C1275" s="78" t="e">
        <f>VLOOKUP(tb_flow[[#This Row],[Hwycov_id]],#REF!,2,FALSE)</f>
        <v>#REF!</v>
      </c>
    </row>
    <row r="1276" spans="1:3">
      <c r="A1276" s="59" t="e">
        <f>#REF!</f>
        <v>#REF!</v>
      </c>
      <c r="B1276" s="59">
        <v>27990</v>
      </c>
      <c r="C1276" s="78" t="e">
        <f>VLOOKUP(tb_flow[[#This Row],[Hwycov_id]],#REF!,2,FALSE)</f>
        <v>#REF!</v>
      </c>
    </row>
    <row r="1277" spans="1:3">
      <c r="A1277" s="59" t="e">
        <f>#REF!</f>
        <v>#REF!</v>
      </c>
      <c r="B1277" s="59">
        <v>27991</v>
      </c>
      <c r="C1277" s="78" t="e">
        <f>VLOOKUP(tb_flow[[#This Row],[Hwycov_id]],#REF!,2,FALSE)</f>
        <v>#REF!</v>
      </c>
    </row>
    <row r="1278" spans="1:3">
      <c r="A1278" s="59" t="e">
        <f>#REF!</f>
        <v>#REF!</v>
      </c>
      <c r="B1278" s="59">
        <v>27993</v>
      </c>
      <c r="C1278" s="78" t="e">
        <f>VLOOKUP(tb_flow[[#This Row],[Hwycov_id]],#REF!,2,FALSE)</f>
        <v>#REF!</v>
      </c>
    </row>
    <row r="1279" spans="1:3">
      <c r="A1279" s="59" t="e">
        <f>#REF!</f>
        <v>#REF!</v>
      </c>
      <c r="B1279" s="59">
        <v>27996</v>
      </c>
      <c r="C1279" s="78" t="e">
        <f>VLOOKUP(tb_flow[[#This Row],[Hwycov_id]],#REF!,2,FALSE)</f>
        <v>#REF!</v>
      </c>
    </row>
    <row r="1280" spans="1:3">
      <c r="A1280" s="59" t="e">
        <f>#REF!</f>
        <v>#REF!</v>
      </c>
      <c r="B1280" s="59">
        <v>27999</v>
      </c>
      <c r="C1280" s="78" t="e">
        <f>VLOOKUP(tb_flow[[#This Row],[Hwycov_id]],#REF!,2,FALSE)</f>
        <v>#REF!</v>
      </c>
    </row>
    <row r="1281" spans="1:3">
      <c r="A1281" s="59" t="e">
        <f>#REF!</f>
        <v>#REF!</v>
      </c>
      <c r="B1281" s="59">
        <v>28000</v>
      </c>
      <c r="C1281" s="78" t="e">
        <f>VLOOKUP(tb_flow[[#This Row],[Hwycov_id]],#REF!,2,FALSE)</f>
        <v>#REF!</v>
      </c>
    </row>
    <row r="1282" spans="1:3">
      <c r="A1282" s="59" t="e">
        <f>#REF!</f>
        <v>#REF!</v>
      </c>
      <c r="B1282" s="59">
        <v>28002</v>
      </c>
      <c r="C1282" s="78" t="e">
        <f>VLOOKUP(tb_flow[[#This Row],[Hwycov_id]],#REF!,2,FALSE)</f>
        <v>#REF!</v>
      </c>
    </row>
    <row r="1283" spans="1:3">
      <c r="A1283" s="59" t="e">
        <f>#REF!</f>
        <v>#REF!</v>
      </c>
      <c r="B1283" s="59">
        <v>28004</v>
      </c>
      <c r="C1283" s="78" t="e">
        <f>VLOOKUP(tb_flow[[#This Row],[Hwycov_id]],#REF!,2,FALSE)</f>
        <v>#REF!</v>
      </c>
    </row>
    <row r="1284" spans="1:3">
      <c r="A1284" s="59" t="e">
        <f>#REF!</f>
        <v>#REF!</v>
      </c>
      <c r="B1284" s="59">
        <v>28005</v>
      </c>
      <c r="C1284" s="78" t="e">
        <f>VLOOKUP(tb_flow[[#This Row],[Hwycov_id]],#REF!,2,FALSE)</f>
        <v>#REF!</v>
      </c>
    </row>
    <row r="1285" spans="1:3">
      <c r="A1285" s="59" t="e">
        <f>#REF!</f>
        <v>#REF!</v>
      </c>
      <c r="B1285" s="59">
        <v>28007</v>
      </c>
      <c r="C1285" s="78" t="e">
        <f>VLOOKUP(tb_flow[[#This Row],[Hwycov_id]],#REF!,2,FALSE)</f>
        <v>#REF!</v>
      </c>
    </row>
    <row r="1286" spans="1:3">
      <c r="A1286" s="59" t="e">
        <f>#REF!</f>
        <v>#REF!</v>
      </c>
      <c r="B1286" s="59">
        <v>2801</v>
      </c>
      <c r="C1286" s="78" t="e">
        <f>VLOOKUP(tb_flow[[#This Row],[Hwycov_id]],#REF!,2,FALSE)</f>
        <v>#REF!</v>
      </c>
    </row>
    <row r="1287" spans="1:3">
      <c r="A1287" s="59" t="e">
        <f>#REF!</f>
        <v>#REF!</v>
      </c>
      <c r="B1287" s="59">
        <v>28011</v>
      </c>
      <c r="C1287" s="78" t="e">
        <f>VLOOKUP(tb_flow[[#This Row],[Hwycov_id]],#REF!,2,FALSE)</f>
        <v>#REF!</v>
      </c>
    </row>
    <row r="1288" spans="1:3">
      <c r="A1288" s="59" t="e">
        <f>#REF!</f>
        <v>#REF!</v>
      </c>
      <c r="B1288" s="59">
        <v>28012</v>
      </c>
      <c r="C1288" s="78" t="e">
        <f>VLOOKUP(tb_flow[[#This Row],[Hwycov_id]],#REF!,2,FALSE)</f>
        <v>#REF!</v>
      </c>
    </row>
    <row r="1289" spans="1:3">
      <c r="A1289" s="59" t="e">
        <f>#REF!</f>
        <v>#REF!</v>
      </c>
      <c r="B1289" s="59">
        <v>28016</v>
      </c>
      <c r="C1289" s="78" t="e">
        <f>VLOOKUP(tb_flow[[#This Row],[Hwycov_id]],#REF!,2,FALSE)</f>
        <v>#REF!</v>
      </c>
    </row>
    <row r="1290" spans="1:3">
      <c r="A1290" s="59" t="e">
        <f>#REF!</f>
        <v>#REF!</v>
      </c>
      <c r="B1290" s="59">
        <v>28019</v>
      </c>
      <c r="C1290" s="78" t="e">
        <f>VLOOKUP(tb_flow[[#This Row],[Hwycov_id]],#REF!,2,FALSE)</f>
        <v>#REF!</v>
      </c>
    </row>
    <row r="1291" spans="1:3">
      <c r="A1291" s="59" t="e">
        <f>#REF!</f>
        <v>#REF!</v>
      </c>
      <c r="B1291" s="59">
        <v>28020</v>
      </c>
      <c r="C1291" s="78" t="e">
        <f>VLOOKUP(tb_flow[[#This Row],[Hwycov_id]],#REF!,2,FALSE)</f>
        <v>#REF!</v>
      </c>
    </row>
    <row r="1292" spans="1:3">
      <c r="A1292" s="59" t="e">
        <f>#REF!</f>
        <v>#REF!</v>
      </c>
      <c r="B1292" s="59">
        <v>28022</v>
      </c>
      <c r="C1292" s="78" t="e">
        <f>VLOOKUP(tb_flow[[#This Row],[Hwycov_id]],#REF!,2,FALSE)</f>
        <v>#REF!</v>
      </c>
    </row>
    <row r="1293" spans="1:3">
      <c r="A1293" s="59" t="e">
        <f>#REF!</f>
        <v>#REF!</v>
      </c>
      <c r="B1293" s="59">
        <v>28023</v>
      </c>
      <c r="C1293" s="78" t="e">
        <f>VLOOKUP(tb_flow[[#This Row],[Hwycov_id]],#REF!,2,FALSE)</f>
        <v>#REF!</v>
      </c>
    </row>
    <row r="1294" spans="1:3">
      <c r="A1294" s="59" t="e">
        <f>#REF!</f>
        <v>#REF!</v>
      </c>
      <c r="B1294" s="59">
        <v>28030</v>
      </c>
      <c r="C1294" s="78" t="e">
        <f>VLOOKUP(tb_flow[[#This Row],[Hwycov_id]],#REF!,2,FALSE)</f>
        <v>#REF!</v>
      </c>
    </row>
    <row r="1295" spans="1:3">
      <c r="A1295" s="59" t="e">
        <f>#REF!</f>
        <v>#REF!</v>
      </c>
      <c r="B1295" s="59">
        <v>28032</v>
      </c>
      <c r="C1295" s="78" t="e">
        <f>VLOOKUP(tb_flow[[#This Row],[Hwycov_id]],#REF!,2,FALSE)</f>
        <v>#REF!</v>
      </c>
    </row>
    <row r="1296" spans="1:3">
      <c r="A1296" s="59" t="e">
        <f>#REF!</f>
        <v>#REF!</v>
      </c>
      <c r="B1296" s="59">
        <v>28035</v>
      </c>
      <c r="C1296" s="78" t="e">
        <f>VLOOKUP(tb_flow[[#This Row],[Hwycov_id]],#REF!,2,FALSE)</f>
        <v>#REF!</v>
      </c>
    </row>
    <row r="1297" spans="1:3">
      <c r="A1297" s="59" t="e">
        <f>#REF!</f>
        <v>#REF!</v>
      </c>
      <c r="B1297" s="59">
        <v>28038</v>
      </c>
      <c r="C1297" s="78" t="e">
        <f>VLOOKUP(tb_flow[[#This Row],[Hwycov_id]],#REF!,2,FALSE)</f>
        <v>#REF!</v>
      </c>
    </row>
    <row r="1298" spans="1:3">
      <c r="A1298" s="59" t="e">
        <f>#REF!</f>
        <v>#REF!</v>
      </c>
      <c r="B1298" s="59">
        <v>28044</v>
      </c>
      <c r="C1298" s="78" t="e">
        <f>VLOOKUP(tb_flow[[#This Row],[Hwycov_id]],#REF!,2,FALSE)</f>
        <v>#REF!</v>
      </c>
    </row>
    <row r="1299" spans="1:3">
      <c r="A1299" s="59" t="e">
        <f>#REF!</f>
        <v>#REF!</v>
      </c>
      <c r="B1299" s="59">
        <v>28045</v>
      </c>
      <c r="C1299" s="78" t="e">
        <f>VLOOKUP(tb_flow[[#This Row],[Hwycov_id]],#REF!,2,FALSE)</f>
        <v>#REF!</v>
      </c>
    </row>
    <row r="1300" spans="1:3">
      <c r="A1300" s="59" t="e">
        <f>#REF!</f>
        <v>#REF!</v>
      </c>
      <c r="B1300" s="59">
        <v>28057</v>
      </c>
      <c r="C1300" s="78" t="e">
        <f>VLOOKUP(tb_flow[[#This Row],[Hwycov_id]],#REF!,2,FALSE)</f>
        <v>#REF!</v>
      </c>
    </row>
    <row r="1301" spans="1:3">
      <c r="A1301" s="59" t="e">
        <f>#REF!</f>
        <v>#REF!</v>
      </c>
      <c r="B1301" s="59">
        <v>28058</v>
      </c>
      <c r="C1301" s="78" t="e">
        <f>VLOOKUP(tb_flow[[#This Row],[Hwycov_id]],#REF!,2,FALSE)</f>
        <v>#REF!</v>
      </c>
    </row>
    <row r="1302" spans="1:3">
      <c r="A1302" s="59" t="e">
        <f>#REF!</f>
        <v>#REF!</v>
      </c>
      <c r="B1302" s="59">
        <v>28061</v>
      </c>
      <c r="C1302" s="78" t="e">
        <f>VLOOKUP(tb_flow[[#This Row],[Hwycov_id]],#REF!,2,FALSE)</f>
        <v>#REF!</v>
      </c>
    </row>
    <row r="1303" spans="1:3">
      <c r="A1303" s="59" t="e">
        <f>#REF!</f>
        <v>#REF!</v>
      </c>
      <c r="B1303" s="59">
        <v>28066</v>
      </c>
      <c r="C1303" s="78" t="e">
        <f>VLOOKUP(tb_flow[[#This Row],[Hwycov_id]],#REF!,2,FALSE)</f>
        <v>#REF!</v>
      </c>
    </row>
    <row r="1304" spans="1:3">
      <c r="A1304" s="59" t="e">
        <f>#REF!</f>
        <v>#REF!</v>
      </c>
      <c r="B1304" s="59">
        <v>28075</v>
      </c>
      <c r="C1304" s="78" t="e">
        <f>VLOOKUP(tb_flow[[#This Row],[Hwycov_id]],#REF!,2,FALSE)</f>
        <v>#REF!</v>
      </c>
    </row>
    <row r="1305" spans="1:3">
      <c r="A1305" s="59" t="e">
        <f>#REF!</f>
        <v>#REF!</v>
      </c>
      <c r="B1305" s="59">
        <v>28085</v>
      </c>
      <c r="C1305" s="78" t="e">
        <f>VLOOKUP(tb_flow[[#This Row],[Hwycov_id]],#REF!,2,FALSE)</f>
        <v>#REF!</v>
      </c>
    </row>
    <row r="1306" spans="1:3">
      <c r="A1306" s="59" t="e">
        <f>#REF!</f>
        <v>#REF!</v>
      </c>
      <c r="B1306" s="59">
        <v>28086</v>
      </c>
      <c r="C1306" s="78" t="e">
        <f>VLOOKUP(tb_flow[[#This Row],[Hwycov_id]],#REF!,2,FALSE)</f>
        <v>#REF!</v>
      </c>
    </row>
    <row r="1307" spans="1:3">
      <c r="A1307" s="59" t="e">
        <f>#REF!</f>
        <v>#REF!</v>
      </c>
      <c r="B1307" s="59">
        <v>281</v>
      </c>
      <c r="C1307" s="78" t="e">
        <f>VLOOKUP(tb_flow[[#This Row],[Hwycov_id]],#REF!,2,FALSE)</f>
        <v>#REF!</v>
      </c>
    </row>
    <row r="1308" spans="1:3">
      <c r="A1308" s="59" t="e">
        <f>#REF!</f>
        <v>#REF!</v>
      </c>
      <c r="B1308" s="59">
        <v>2810</v>
      </c>
      <c r="C1308" s="78" t="e">
        <f>VLOOKUP(tb_flow[[#This Row],[Hwycov_id]],#REF!,2,FALSE)</f>
        <v>#REF!</v>
      </c>
    </row>
    <row r="1309" spans="1:3">
      <c r="A1309" s="59" t="e">
        <f>#REF!</f>
        <v>#REF!</v>
      </c>
      <c r="B1309" s="59">
        <v>28106</v>
      </c>
      <c r="C1309" s="78" t="e">
        <f>VLOOKUP(tb_flow[[#This Row],[Hwycov_id]],#REF!,2,FALSE)</f>
        <v>#REF!</v>
      </c>
    </row>
    <row r="1310" spans="1:3">
      <c r="A1310" s="59" t="e">
        <f>#REF!</f>
        <v>#REF!</v>
      </c>
      <c r="B1310" s="59">
        <v>28110</v>
      </c>
      <c r="C1310" s="78" t="e">
        <f>VLOOKUP(tb_flow[[#This Row],[Hwycov_id]],#REF!,2,FALSE)</f>
        <v>#REF!</v>
      </c>
    </row>
    <row r="1311" spans="1:3">
      <c r="A1311" s="59" t="e">
        <f>#REF!</f>
        <v>#REF!</v>
      </c>
      <c r="B1311" s="59">
        <v>28117</v>
      </c>
      <c r="C1311" s="78" t="e">
        <f>VLOOKUP(tb_flow[[#This Row],[Hwycov_id]],#REF!,2,FALSE)</f>
        <v>#REF!</v>
      </c>
    </row>
    <row r="1312" spans="1:3">
      <c r="A1312" s="59" t="e">
        <f>#REF!</f>
        <v>#REF!</v>
      </c>
      <c r="B1312" s="59">
        <v>28118</v>
      </c>
      <c r="C1312" s="78" t="e">
        <f>VLOOKUP(tb_flow[[#This Row],[Hwycov_id]],#REF!,2,FALSE)</f>
        <v>#REF!</v>
      </c>
    </row>
    <row r="1313" spans="1:3">
      <c r="A1313" s="59" t="e">
        <f>#REF!</f>
        <v>#REF!</v>
      </c>
      <c r="B1313" s="59">
        <v>28119</v>
      </c>
      <c r="C1313" s="78" t="e">
        <f>VLOOKUP(tb_flow[[#This Row],[Hwycov_id]],#REF!,2,FALSE)</f>
        <v>#REF!</v>
      </c>
    </row>
    <row r="1314" spans="1:3">
      <c r="A1314" s="59" t="e">
        <f>#REF!</f>
        <v>#REF!</v>
      </c>
      <c r="B1314" s="59">
        <v>2812</v>
      </c>
      <c r="C1314" s="78" t="e">
        <f>VLOOKUP(tb_flow[[#This Row],[Hwycov_id]],#REF!,2,FALSE)</f>
        <v>#REF!</v>
      </c>
    </row>
    <row r="1315" spans="1:3">
      <c r="A1315" s="59" t="e">
        <f>#REF!</f>
        <v>#REF!</v>
      </c>
      <c r="B1315" s="59">
        <v>28120</v>
      </c>
      <c r="C1315" s="78" t="e">
        <f>VLOOKUP(tb_flow[[#This Row],[Hwycov_id]],#REF!,2,FALSE)</f>
        <v>#REF!</v>
      </c>
    </row>
    <row r="1316" spans="1:3">
      <c r="A1316" s="59" t="e">
        <f>#REF!</f>
        <v>#REF!</v>
      </c>
      <c r="B1316" s="59">
        <v>28123</v>
      </c>
      <c r="C1316" s="78" t="e">
        <f>VLOOKUP(tb_flow[[#This Row],[Hwycov_id]],#REF!,2,FALSE)</f>
        <v>#REF!</v>
      </c>
    </row>
    <row r="1317" spans="1:3">
      <c r="A1317" s="59" t="e">
        <f>#REF!</f>
        <v>#REF!</v>
      </c>
      <c r="B1317" s="59">
        <v>28124</v>
      </c>
      <c r="C1317" s="78" t="e">
        <f>VLOOKUP(tb_flow[[#This Row],[Hwycov_id]],#REF!,2,FALSE)</f>
        <v>#REF!</v>
      </c>
    </row>
    <row r="1318" spans="1:3">
      <c r="A1318" s="59" t="e">
        <f>#REF!</f>
        <v>#REF!</v>
      </c>
      <c r="B1318" s="59">
        <v>28131</v>
      </c>
      <c r="C1318" s="78" t="e">
        <f>VLOOKUP(tb_flow[[#This Row],[Hwycov_id]],#REF!,2,FALSE)</f>
        <v>#REF!</v>
      </c>
    </row>
    <row r="1319" spans="1:3">
      <c r="A1319" s="59" t="e">
        <f>#REF!</f>
        <v>#REF!</v>
      </c>
      <c r="B1319" s="59">
        <v>28133</v>
      </c>
      <c r="C1319" s="78" t="e">
        <f>VLOOKUP(tb_flow[[#This Row],[Hwycov_id]],#REF!,2,FALSE)</f>
        <v>#REF!</v>
      </c>
    </row>
    <row r="1320" spans="1:3">
      <c r="A1320" s="59" t="e">
        <f>#REF!</f>
        <v>#REF!</v>
      </c>
      <c r="B1320" s="59">
        <v>28137</v>
      </c>
      <c r="C1320" s="78" t="e">
        <f>VLOOKUP(tb_flow[[#This Row],[Hwycov_id]],#REF!,2,FALSE)</f>
        <v>#REF!</v>
      </c>
    </row>
    <row r="1321" spans="1:3">
      <c r="A1321" s="59" t="e">
        <f>#REF!</f>
        <v>#REF!</v>
      </c>
      <c r="B1321" s="59">
        <v>28142</v>
      </c>
      <c r="C1321" s="78" t="e">
        <f>VLOOKUP(tb_flow[[#This Row],[Hwycov_id]],#REF!,2,FALSE)</f>
        <v>#REF!</v>
      </c>
    </row>
    <row r="1322" spans="1:3">
      <c r="A1322" s="59" t="e">
        <f>#REF!</f>
        <v>#REF!</v>
      </c>
      <c r="B1322" s="59">
        <v>28143</v>
      </c>
      <c r="C1322" s="78" t="e">
        <f>VLOOKUP(tb_flow[[#This Row],[Hwycov_id]],#REF!,2,FALSE)</f>
        <v>#REF!</v>
      </c>
    </row>
    <row r="1323" spans="1:3">
      <c r="A1323" s="59" t="e">
        <f>#REF!</f>
        <v>#REF!</v>
      </c>
      <c r="B1323" s="59">
        <v>28144</v>
      </c>
      <c r="C1323" s="78" t="e">
        <f>VLOOKUP(tb_flow[[#This Row],[Hwycov_id]],#REF!,2,FALSE)</f>
        <v>#REF!</v>
      </c>
    </row>
    <row r="1324" spans="1:3">
      <c r="A1324" s="59" t="e">
        <f>#REF!</f>
        <v>#REF!</v>
      </c>
      <c r="B1324" s="59">
        <v>28146</v>
      </c>
      <c r="C1324" s="78" t="e">
        <f>VLOOKUP(tb_flow[[#This Row],[Hwycov_id]],#REF!,2,FALSE)</f>
        <v>#REF!</v>
      </c>
    </row>
    <row r="1325" spans="1:3">
      <c r="A1325" s="59" t="e">
        <f>#REF!</f>
        <v>#REF!</v>
      </c>
      <c r="B1325" s="59">
        <v>28150</v>
      </c>
      <c r="C1325" s="78" t="e">
        <f>VLOOKUP(tb_flow[[#This Row],[Hwycov_id]],#REF!,2,FALSE)</f>
        <v>#REF!</v>
      </c>
    </row>
    <row r="1326" spans="1:3">
      <c r="A1326" s="59" t="e">
        <f>#REF!</f>
        <v>#REF!</v>
      </c>
      <c r="B1326" s="59">
        <v>28153</v>
      </c>
      <c r="C1326" s="78" t="e">
        <f>VLOOKUP(tb_flow[[#This Row],[Hwycov_id]],#REF!,2,FALSE)</f>
        <v>#REF!</v>
      </c>
    </row>
    <row r="1327" spans="1:3">
      <c r="A1327" s="59" t="e">
        <f>#REF!</f>
        <v>#REF!</v>
      </c>
      <c r="B1327" s="59">
        <v>28158</v>
      </c>
      <c r="C1327" s="78" t="e">
        <f>VLOOKUP(tb_flow[[#This Row],[Hwycov_id]],#REF!,2,FALSE)</f>
        <v>#REF!</v>
      </c>
    </row>
    <row r="1328" spans="1:3">
      <c r="A1328" s="59" t="e">
        <f>#REF!</f>
        <v>#REF!</v>
      </c>
      <c r="B1328" s="59">
        <v>28162</v>
      </c>
      <c r="C1328" s="78" t="e">
        <f>VLOOKUP(tb_flow[[#This Row],[Hwycov_id]],#REF!,2,FALSE)</f>
        <v>#REF!</v>
      </c>
    </row>
    <row r="1329" spans="1:3">
      <c r="A1329" s="59" t="e">
        <f>#REF!</f>
        <v>#REF!</v>
      </c>
      <c r="B1329" s="59">
        <v>28164</v>
      </c>
      <c r="C1329" s="78" t="e">
        <f>VLOOKUP(tb_flow[[#This Row],[Hwycov_id]],#REF!,2,FALSE)</f>
        <v>#REF!</v>
      </c>
    </row>
    <row r="1330" spans="1:3">
      <c r="A1330" s="59" t="e">
        <f>#REF!</f>
        <v>#REF!</v>
      </c>
      <c r="B1330" s="59">
        <v>28178</v>
      </c>
      <c r="C1330" s="78" t="e">
        <f>VLOOKUP(tb_flow[[#This Row],[Hwycov_id]],#REF!,2,FALSE)</f>
        <v>#REF!</v>
      </c>
    </row>
    <row r="1331" spans="1:3">
      <c r="A1331" s="59" t="e">
        <f>#REF!</f>
        <v>#REF!</v>
      </c>
      <c r="B1331" s="59">
        <v>28179</v>
      </c>
      <c r="C1331" s="78" t="e">
        <f>VLOOKUP(tb_flow[[#This Row],[Hwycov_id]],#REF!,2,FALSE)</f>
        <v>#REF!</v>
      </c>
    </row>
    <row r="1332" spans="1:3">
      <c r="A1332" s="59" t="e">
        <f>#REF!</f>
        <v>#REF!</v>
      </c>
      <c r="B1332" s="59">
        <v>28181</v>
      </c>
      <c r="C1332" s="78" t="e">
        <f>VLOOKUP(tb_flow[[#This Row],[Hwycov_id]],#REF!,2,FALSE)</f>
        <v>#REF!</v>
      </c>
    </row>
    <row r="1333" spans="1:3">
      <c r="A1333" s="59" t="e">
        <f>#REF!</f>
        <v>#REF!</v>
      </c>
      <c r="B1333" s="59">
        <v>28182</v>
      </c>
      <c r="C1333" s="78" t="e">
        <f>VLOOKUP(tb_flow[[#This Row],[Hwycov_id]],#REF!,2,FALSE)</f>
        <v>#REF!</v>
      </c>
    </row>
    <row r="1334" spans="1:3">
      <c r="A1334" s="59" t="e">
        <f>#REF!</f>
        <v>#REF!</v>
      </c>
      <c r="B1334" s="59">
        <v>28183</v>
      </c>
      <c r="C1334" s="78" t="e">
        <f>VLOOKUP(tb_flow[[#This Row],[Hwycov_id]],#REF!,2,FALSE)</f>
        <v>#REF!</v>
      </c>
    </row>
    <row r="1335" spans="1:3">
      <c r="A1335" s="59" t="e">
        <f>#REF!</f>
        <v>#REF!</v>
      </c>
      <c r="B1335" s="59">
        <v>28184</v>
      </c>
      <c r="C1335" s="78" t="e">
        <f>VLOOKUP(tb_flow[[#This Row],[Hwycov_id]],#REF!,2,FALSE)</f>
        <v>#REF!</v>
      </c>
    </row>
    <row r="1336" spans="1:3">
      <c r="A1336" s="59" t="e">
        <f>#REF!</f>
        <v>#REF!</v>
      </c>
      <c r="B1336" s="59">
        <v>28186</v>
      </c>
      <c r="C1336" s="78" t="e">
        <f>VLOOKUP(tb_flow[[#This Row],[Hwycov_id]],#REF!,2,FALSE)</f>
        <v>#REF!</v>
      </c>
    </row>
    <row r="1337" spans="1:3">
      <c r="A1337" s="59" t="e">
        <f>#REF!</f>
        <v>#REF!</v>
      </c>
      <c r="B1337" s="59">
        <v>28188</v>
      </c>
      <c r="C1337" s="78" t="e">
        <f>VLOOKUP(tb_flow[[#This Row],[Hwycov_id]],#REF!,2,FALSE)</f>
        <v>#REF!</v>
      </c>
    </row>
    <row r="1338" spans="1:3">
      <c r="A1338" s="59" t="e">
        <f>#REF!</f>
        <v>#REF!</v>
      </c>
      <c r="B1338" s="59">
        <v>28189</v>
      </c>
      <c r="C1338" s="78" t="e">
        <f>VLOOKUP(tb_flow[[#This Row],[Hwycov_id]],#REF!,2,FALSE)</f>
        <v>#REF!</v>
      </c>
    </row>
    <row r="1339" spans="1:3">
      <c r="A1339" s="59" t="e">
        <f>#REF!</f>
        <v>#REF!</v>
      </c>
      <c r="B1339" s="59">
        <v>28195</v>
      </c>
      <c r="C1339" s="78" t="e">
        <f>VLOOKUP(tb_flow[[#This Row],[Hwycov_id]],#REF!,2,FALSE)</f>
        <v>#REF!</v>
      </c>
    </row>
    <row r="1340" spans="1:3">
      <c r="A1340" s="59" t="e">
        <f>#REF!</f>
        <v>#REF!</v>
      </c>
      <c r="B1340" s="59">
        <v>28197</v>
      </c>
      <c r="C1340" s="78" t="e">
        <f>VLOOKUP(tb_flow[[#This Row],[Hwycov_id]],#REF!,2,FALSE)</f>
        <v>#REF!</v>
      </c>
    </row>
    <row r="1341" spans="1:3">
      <c r="A1341" s="59" t="e">
        <f>#REF!</f>
        <v>#REF!</v>
      </c>
      <c r="B1341" s="59">
        <v>28199</v>
      </c>
      <c r="C1341" s="78" t="e">
        <f>VLOOKUP(tb_flow[[#This Row],[Hwycov_id]],#REF!,2,FALSE)</f>
        <v>#REF!</v>
      </c>
    </row>
    <row r="1342" spans="1:3">
      <c r="A1342" s="59" t="e">
        <f>#REF!</f>
        <v>#REF!</v>
      </c>
      <c r="B1342" s="59">
        <v>28200</v>
      </c>
      <c r="C1342" s="78" t="e">
        <f>VLOOKUP(tb_flow[[#This Row],[Hwycov_id]],#REF!,2,FALSE)</f>
        <v>#REF!</v>
      </c>
    </row>
    <row r="1343" spans="1:3">
      <c r="A1343" s="59" t="e">
        <f>#REF!</f>
        <v>#REF!</v>
      </c>
      <c r="B1343" s="59">
        <v>28203</v>
      </c>
      <c r="C1343" s="78" t="e">
        <f>VLOOKUP(tb_flow[[#This Row],[Hwycov_id]],#REF!,2,FALSE)</f>
        <v>#REF!</v>
      </c>
    </row>
    <row r="1344" spans="1:3">
      <c r="A1344" s="59" t="e">
        <f>#REF!</f>
        <v>#REF!</v>
      </c>
      <c r="B1344" s="59">
        <v>28204</v>
      </c>
      <c r="C1344" s="78" t="e">
        <f>VLOOKUP(tb_flow[[#This Row],[Hwycov_id]],#REF!,2,FALSE)</f>
        <v>#REF!</v>
      </c>
    </row>
    <row r="1345" spans="1:3">
      <c r="A1345" s="59" t="e">
        <f>#REF!</f>
        <v>#REF!</v>
      </c>
      <c r="B1345" s="59">
        <v>28207</v>
      </c>
      <c r="C1345" s="78" t="e">
        <f>VLOOKUP(tb_flow[[#This Row],[Hwycov_id]],#REF!,2,FALSE)</f>
        <v>#REF!</v>
      </c>
    </row>
    <row r="1346" spans="1:3">
      <c r="A1346" s="59" t="e">
        <f>#REF!</f>
        <v>#REF!</v>
      </c>
      <c r="B1346" s="59">
        <v>28211</v>
      </c>
      <c r="C1346" s="78" t="e">
        <f>VLOOKUP(tb_flow[[#This Row],[Hwycov_id]],#REF!,2,FALSE)</f>
        <v>#REF!</v>
      </c>
    </row>
    <row r="1347" spans="1:3">
      <c r="A1347" s="59" t="e">
        <f>#REF!</f>
        <v>#REF!</v>
      </c>
      <c r="B1347" s="59">
        <v>28212</v>
      </c>
      <c r="C1347" s="78" t="e">
        <f>VLOOKUP(tb_flow[[#This Row],[Hwycov_id]],#REF!,2,FALSE)</f>
        <v>#REF!</v>
      </c>
    </row>
    <row r="1348" spans="1:3">
      <c r="A1348" s="59" t="e">
        <f>#REF!</f>
        <v>#REF!</v>
      </c>
      <c r="B1348" s="59">
        <v>28214</v>
      </c>
      <c r="C1348" s="78" t="e">
        <f>VLOOKUP(tb_flow[[#This Row],[Hwycov_id]],#REF!,2,FALSE)</f>
        <v>#REF!</v>
      </c>
    </row>
    <row r="1349" spans="1:3">
      <c r="A1349" s="59" t="e">
        <f>#REF!</f>
        <v>#REF!</v>
      </c>
      <c r="B1349" s="59">
        <v>28215</v>
      </c>
      <c r="C1349" s="78" t="e">
        <f>VLOOKUP(tb_flow[[#This Row],[Hwycov_id]],#REF!,2,FALSE)</f>
        <v>#REF!</v>
      </c>
    </row>
    <row r="1350" spans="1:3">
      <c r="A1350" s="59" t="e">
        <f>#REF!</f>
        <v>#REF!</v>
      </c>
      <c r="B1350" s="59">
        <v>28216</v>
      </c>
      <c r="C1350" s="78" t="e">
        <f>VLOOKUP(tb_flow[[#This Row],[Hwycov_id]],#REF!,2,FALSE)</f>
        <v>#REF!</v>
      </c>
    </row>
    <row r="1351" spans="1:3">
      <c r="A1351" s="59" t="e">
        <f>#REF!</f>
        <v>#REF!</v>
      </c>
      <c r="B1351" s="59">
        <v>28254</v>
      </c>
      <c r="C1351" s="78" t="e">
        <f>VLOOKUP(tb_flow[[#This Row],[Hwycov_id]],#REF!,2,FALSE)</f>
        <v>#REF!</v>
      </c>
    </row>
    <row r="1352" spans="1:3">
      <c r="A1352" s="59" t="e">
        <f>#REF!</f>
        <v>#REF!</v>
      </c>
      <c r="B1352" s="59">
        <v>28269</v>
      </c>
      <c r="C1352" s="78" t="e">
        <f>VLOOKUP(tb_flow[[#This Row],[Hwycov_id]],#REF!,2,FALSE)</f>
        <v>#REF!</v>
      </c>
    </row>
    <row r="1353" spans="1:3">
      <c r="A1353" s="59" t="e">
        <f>#REF!</f>
        <v>#REF!</v>
      </c>
      <c r="B1353" s="59">
        <v>28270</v>
      </c>
      <c r="C1353" s="78" t="e">
        <f>VLOOKUP(tb_flow[[#This Row],[Hwycov_id]],#REF!,2,FALSE)</f>
        <v>#REF!</v>
      </c>
    </row>
    <row r="1354" spans="1:3">
      <c r="A1354" s="59" t="e">
        <f>#REF!</f>
        <v>#REF!</v>
      </c>
      <c r="B1354" s="59">
        <v>28276</v>
      </c>
      <c r="C1354" s="78" t="e">
        <f>VLOOKUP(tb_flow[[#This Row],[Hwycov_id]],#REF!,2,FALSE)</f>
        <v>#REF!</v>
      </c>
    </row>
    <row r="1355" spans="1:3">
      <c r="A1355" s="59" t="e">
        <f>#REF!</f>
        <v>#REF!</v>
      </c>
      <c r="B1355" s="59">
        <v>28279</v>
      </c>
      <c r="C1355" s="78" t="e">
        <f>VLOOKUP(tb_flow[[#This Row],[Hwycov_id]],#REF!,2,FALSE)</f>
        <v>#REF!</v>
      </c>
    </row>
    <row r="1356" spans="1:3">
      <c r="A1356" s="59" t="e">
        <f>#REF!</f>
        <v>#REF!</v>
      </c>
      <c r="B1356" s="59">
        <v>28280</v>
      </c>
      <c r="C1356" s="78" t="e">
        <f>VLOOKUP(tb_flow[[#This Row],[Hwycov_id]],#REF!,2,FALSE)</f>
        <v>#REF!</v>
      </c>
    </row>
    <row r="1357" spans="1:3">
      <c r="A1357" s="59" t="e">
        <f>#REF!</f>
        <v>#REF!</v>
      </c>
      <c r="B1357" s="59">
        <v>28304</v>
      </c>
      <c r="C1357" s="78" t="e">
        <f>VLOOKUP(tb_flow[[#This Row],[Hwycov_id]],#REF!,2,FALSE)</f>
        <v>#REF!</v>
      </c>
    </row>
    <row r="1358" spans="1:3">
      <c r="A1358" s="59" t="e">
        <f>#REF!</f>
        <v>#REF!</v>
      </c>
      <c r="B1358" s="59">
        <v>28306</v>
      </c>
      <c r="C1358" s="78" t="e">
        <f>VLOOKUP(tb_flow[[#This Row],[Hwycov_id]],#REF!,2,FALSE)</f>
        <v>#REF!</v>
      </c>
    </row>
    <row r="1359" spans="1:3">
      <c r="A1359" s="59" t="e">
        <f>#REF!</f>
        <v>#REF!</v>
      </c>
      <c r="B1359" s="59">
        <v>28307</v>
      </c>
      <c r="C1359" s="78" t="e">
        <f>VLOOKUP(tb_flow[[#This Row],[Hwycov_id]],#REF!,2,FALSE)</f>
        <v>#REF!</v>
      </c>
    </row>
    <row r="1360" spans="1:3">
      <c r="A1360" s="59" t="e">
        <f>#REF!</f>
        <v>#REF!</v>
      </c>
      <c r="B1360" s="59">
        <v>28309</v>
      </c>
      <c r="C1360" s="78" t="e">
        <f>VLOOKUP(tb_flow[[#This Row],[Hwycov_id]],#REF!,2,FALSE)</f>
        <v>#REF!</v>
      </c>
    </row>
    <row r="1361" spans="1:3">
      <c r="A1361" s="59" t="e">
        <f>#REF!</f>
        <v>#REF!</v>
      </c>
      <c r="B1361" s="59">
        <v>28318</v>
      </c>
      <c r="C1361" s="78" t="e">
        <f>VLOOKUP(tb_flow[[#This Row],[Hwycov_id]],#REF!,2,FALSE)</f>
        <v>#REF!</v>
      </c>
    </row>
    <row r="1362" spans="1:3">
      <c r="A1362" s="59" t="e">
        <f>#REF!</f>
        <v>#REF!</v>
      </c>
      <c r="B1362" s="59">
        <v>28319</v>
      </c>
      <c r="C1362" s="78" t="e">
        <f>VLOOKUP(tb_flow[[#This Row],[Hwycov_id]],#REF!,2,FALSE)</f>
        <v>#REF!</v>
      </c>
    </row>
    <row r="1363" spans="1:3">
      <c r="A1363" s="59" t="e">
        <f>#REF!</f>
        <v>#REF!</v>
      </c>
      <c r="B1363" s="59">
        <v>28323</v>
      </c>
      <c r="C1363" s="78" t="e">
        <f>VLOOKUP(tb_flow[[#This Row],[Hwycov_id]],#REF!,2,FALSE)</f>
        <v>#REF!</v>
      </c>
    </row>
    <row r="1364" spans="1:3">
      <c r="A1364" s="59" t="e">
        <f>#REF!</f>
        <v>#REF!</v>
      </c>
      <c r="B1364" s="59">
        <v>28326</v>
      </c>
      <c r="C1364" s="78" t="e">
        <f>VLOOKUP(tb_flow[[#This Row],[Hwycov_id]],#REF!,2,FALSE)</f>
        <v>#REF!</v>
      </c>
    </row>
    <row r="1365" spans="1:3">
      <c r="A1365" s="59" t="e">
        <f>#REF!</f>
        <v>#REF!</v>
      </c>
      <c r="B1365" s="59">
        <v>28328</v>
      </c>
      <c r="C1365" s="78" t="e">
        <f>VLOOKUP(tb_flow[[#This Row],[Hwycov_id]],#REF!,2,FALSE)</f>
        <v>#REF!</v>
      </c>
    </row>
    <row r="1366" spans="1:3">
      <c r="A1366" s="59" t="e">
        <f>#REF!</f>
        <v>#REF!</v>
      </c>
      <c r="B1366" s="59">
        <v>2833</v>
      </c>
      <c r="C1366" s="78" t="e">
        <f>VLOOKUP(tb_flow[[#This Row],[Hwycov_id]],#REF!,2,FALSE)</f>
        <v>#REF!</v>
      </c>
    </row>
    <row r="1367" spans="1:3">
      <c r="A1367" s="59" t="e">
        <f>#REF!</f>
        <v>#REF!</v>
      </c>
      <c r="B1367" s="59">
        <v>28335</v>
      </c>
      <c r="C1367" s="78" t="e">
        <f>VLOOKUP(tb_flow[[#This Row],[Hwycov_id]],#REF!,2,FALSE)</f>
        <v>#REF!</v>
      </c>
    </row>
    <row r="1368" spans="1:3">
      <c r="A1368" s="59" t="e">
        <f>#REF!</f>
        <v>#REF!</v>
      </c>
      <c r="B1368" s="59">
        <v>28345</v>
      </c>
      <c r="C1368" s="78" t="e">
        <f>VLOOKUP(tb_flow[[#This Row],[Hwycov_id]],#REF!,2,FALSE)</f>
        <v>#REF!</v>
      </c>
    </row>
    <row r="1369" spans="1:3">
      <c r="A1369" s="59" t="e">
        <f>#REF!</f>
        <v>#REF!</v>
      </c>
      <c r="B1369" s="59">
        <v>28373</v>
      </c>
      <c r="C1369" s="78" t="e">
        <f>VLOOKUP(tb_flow[[#This Row],[Hwycov_id]],#REF!,2,FALSE)</f>
        <v>#REF!</v>
      </c>
    </row>
    <row r="1370" spans="1:3">
      <c r="A1370" s="59" t="e">
        <f>#REF!</f>
        <v>#REF!</v>
      </c>
      <c r="B1370" s="59">
        <v>28379</v>
      </c>
      <c r="C1370" s="78" t="e">
        <f>VLOOKUP(tb_flow[[#This Row],[Hwycov_id]],#REF!,2,FALSE)</f>
        <v>#REF!</v>
      </c>
    </row>
    <row r="1371" spans="1:3">
      <c r="A1371" s="59" t="e">
        <f>#REF!</f>
        <v>#REF!</v>
      </c>
      <c r="B1371" s="59">
        <v>28380</v>
      </c>
      <c r="C1371" s="78" t="e">
        <f>VLOOKUP(tb_flow[[#This Row],[Hwycov_id]],#REF!,2,FALSE)</f>
        <v>#REF!</v>
      </c>
    </row>
    <row r="1372" spans="1:3">
      <c r="A1372" s="59" t="e">
        <f>#REF!</f>
        <v>#REF!</v>
      </c>
      <c r="B1372" s="59">
        <v>28390</v>
      </c>
      <c r="C1372" s="78" t="e">
        <f>VLOOKUP(tb_flow[[#This Row],[Hwycov_id]],#REF!,2,FALSE)</f>
        <v>#REF!</v>
      </c>
    </row>
    <row r="1373" spans="1:3">
      <c r="A1373" s="59" t="e">
        <f>#REF!</f>
        <v>#REF!</v>
      </c>
      <c r="B1373" s="59">
        <v>28395</v>
      </c>
      <c r="C1373" s="78" t="e">
        <f>VLOOKUP(tb_flow[[#This Row],[Hwycov_id]],#REF!,2,FALSE)</f>
        <v>#REF!</v>
      </c>
    </row>
    <row r="1374" spans="1:3">
      <c r="A1374" s="59" t="e">
        <f>#REF!</f>
        <v>#REF!</v>
      </c>
      <c r="B1374" s="59">
        <v>28397</v>
      </c>
      <c r="C1374" s="78" t="e">
        <f>VLOOKUP(tb_flow[[#This Row],[Hwycov_id]],#REF!,2,FALSE)</f>
        <v>#REF!</v>
      </c>
    </row>
    <row r="1375" spans="1:3">
      <c r="A1375" s="59" t="e">
        <f>#REF!</f>
        <v>#REF!</v>
      </c>
      <c r="B1375" s="59">
        <v>28417</v>
      </c>
      <c r="C1375" s="78" t="e">
        <f>VLOOKUP(tb_flow[[#This Row],[Hwycov_id]],#REF!,2,FALSE)</f>
        <v>#REF!</v>
      </c>
    </row>
    <row r="1376" spans="1:3">
      <c r="A1376" s="59" t="e">
        <f>#REF!</f>
        <v>#REF!</v>
      </c>
      <c r="B1376" s="59">
        <v>28441</v>
      </c>
      <c r="C1376" s="78" t="e">
        <f>VLOOKUP(tb_flow[[#This Row],[Hwycov_id]],#REF!,2,FALSE)</f>
        <v>#REF!</v>
      </c>
    </row>
    <row r="1377" spans="1:3">
      <c r="A1377" s="59" t="e">
        <f>#REF!</f>
        <v>#REF!</v>
      </c>
      <c r="B1377" s="59">
        <v>28444</v>
      </c>
      <c r="C1377" s="78" t="e">
        <f>VLOOKUP(tb_flow[[#This Row],[Hwycov_id]],#REF!,2,FALSE)</f>
        <v>#REF!</v>
      </c>
    </row>
    <row r="1378" spans="1:3">
      <c r="A1378" s="59" t="e">
        <f>#REF!</f>
        <v>#REF!</v>
      </c>
      <c r="B1378" s="59">
        <v>28448</v>
      </c>
      <c r="C1378" s="78" t="e">
        <f>VLOOKUP(tb_flow[[#This Row],[Hwycov_id]],#REF!,2,FALSE)</f>
        <v>#REF!</v>
      </c>
    </row>
    <row r="1379" spans="1:3">
      <c r="A1379" s="59" t="e">
        <f>#REF!</f>
        <v>#REF!</v>
      </c>
      <c r="B1379" s="59">
        <v>28455</v>
      </c>
      <c r="C1379" s="78" t="e">
        <f>VLOOKUP(tb_flow[[#This Row],[Hwycov_id]],#REF!,2,FALSE)</f>
        <v>#REF!</v>
      </c>
    </row>
    <row r="1380" spans="1:3">
      <c r="A1380" s="59" t="e">
        <f>#REF!</f>
        <v>#REF!</v>
      </c>
      <c r="B1380" s="59">
        <v>2846</v>
      </c>
      <c r="C1380" s="78" t="e">
        <f>VLOOKUP(tb_flow[[#This Row],[Hwycov_id]],#REF!,2,FALSE)</f>
        <v>#REF!</v>
      </c>
    </row>
    <row r="1381" spans="1:3">
      <c r="A1381" s="59" t="e">
        <f>#REF!</f>
        <v>#REF!</v>
      </c>
      <c r="B1381" s="59">
        <v>28475</v>
      </c>
      <c r="C1381" s="78" t="e">
        <f>VLOOKUP(tb_flow[[#This Row],[Hwycov_id]],#REF!,2,FALSE)</f>
        <v>#REF!</v>
      </c>
    </row>
    <row r="1382" spans="1:3">
      <c r="A1382" s="59" t="e">
        <f>#REF!</f>
        <v>#REF!</v>
      </c>
      <c r="B1382" s="59">
        <v>28482</v>
      </c>
      <c r="C1382" s="78" t="e">
        <f>VLOOKUP(tb_flow[[#This Row],[Hwycov_id]],#REF!,2,FALSE)</f>
        <v>#REF!</v>
      </c>
    </row>
    <row r="1383" spans="1:3">
      <c r="A1383" s="59" t="e">
        <f>#REF!</f>
        <v>#REF!</v>
      </c>
      <c r="B1383" s="59">
        <v>28483</v>
      </c>
      <c r="C1383" s="78" t="e">
        <f>VLOOKUP(tb_flow[[#This Row],[Hwycov_id]],#REF!,2,FALSE)</f>
        <v>#REF!</v>
      </c>
    </row>
    <row r="1384" spans="1:3">
      <c r="A1384" s="59" t="e">
        <f>#REF!</f>
        <v>#REF!</v>
      </c>
      <c r="B1384" s="59">
        <v>28486</v>
      </c>
      <c r="C1384" s="78" t="e">
        <f>VLOOKUP(tb_flow[[#This Row],[Hwycov_id]],#REF!,2,FALSE)</f>
        <v>#REF!</v>
      </c>
    </row>
    <row r="1385" spans="1:3">
      <c r="A1385" s="59" t="e">
        <f>#REF!</f>
        <v>#REF!</v>
      </c>
      <c r="B1385" s="59">
        <v>28489</v>
      </c>
      <c r="C1385" s="78" t="e">
        <f>VLOOKUP(tb_flow[[#This Row],[Hwycov_id]],#REF!,2,FALSE)</f>
        <v>#REF!</v>
      </c>
    </row>
    <row r="1386" spans="1:3">
      <c r="A1386" s="59" t="e">
        <f>#REF!</f>
        <v>#REF!</v>
      </c>
      <c r="B1386" s="59">
        <v>28490</v>
      </c>
      <c r="C1386" s="78" t="e">
        <f>VLOOKUP(tb_flow[[#This Row],[Hwycov_id]],#REF!,2,FALSE)</f>
        <v>#REF!</v>
      </c>
    </row>
    <row r="1387" spans="1:3">
      <c r="A1387" s="59" t="e">
        <f>#REF!</f>
        <v>#REF!</v>
      </c>
      <c r="B1387" s="59">
        <v>28493</v>
      </c>
      <c r="C1387" s="78" t="e">
        <f>VLOOKUP(tb_flow[[#This Row],[Hwycov_id]],#REF!,2,FALSE)</f>
        <v>#REF!</v>
      </c>
    </row>
    <row r="1388" spans="1:3">
      <c r="A1388" s="59" t="e">
        <f>#REF!</f>
        <v>#REF!</v>
      </c>
      <c r="B1388" s="59">
        <v>28495</v>
      </c>
      <c r="C1388" s="78" t="e">
        <f>VLOOKUP(tb_flow[[#This Row],[Hwycov_id]],#REF!,2,FALSE)</f>
        <v>#REF!</v>
      </c>
    </row>
    <row r="1389" spans="1:3">
      <c r="A1389" s="59" t="e">
        <f>#REF!</f>
        <v>#REF!</v>
      </c>
      <c r="B1389" s="59">
        <v>28497</v>
      </c>
      <c r="C1389" s="78" t="e">
        <f>VLOOKUP(tb_flow[[#This Row],[Hwycov_id]],#REF!,2,FALSE)</f>
        <v>#REF!</v>
      </c>
    </row>
    <row r="1390" spans="1:3">
      <c r="A1390" s="59" t="e">
        <f>#REF!</f>
        <v>#REF!</v>
      </c>
      <c r="B1390" s="59">
        <v>28498</v>
      </c>
      <c r="C1390" s="78" t="e">
        <f>VLOOKUP(tb_flow[[#This Row],[Hwycov_id]],#REF!,2,FALSE)</f>
        <v>#REF!</v>
      </c>
    </row>
    <row r="1391" spans="1:3">
      <c r="A1391" s="59" t="e">
        <f>#REF!</f>
        <v>#REF!</v>
      </c>
      <c r="B1391" s="59">
        <v>2850</v>
      </c>
      <c r="C1391" s="78" t="e">
        <f>VLOOKUP(tb_flow[[#This Row],[Hwycov_id]],#REF!,2,FALSE)</f>
        <v>#REF!</v>
      </c>
    </row>
    <row r="1392" spans="1:3">
      <c r="A1392" s="59" t="e">
        <f>#REF!</f>
        <v>#REF!</v>
      </c>
      <c r="B1392" s="59">
        <v>28506</v>
      </c>
      <c r="C1392" s="78" t="e">
        <f>VLOOKUP(tb_flow[[#This Row],[Hwycov_id]],#REF!,2,FALSE)</f>
        <v>#REF!</v>
      </c>
    </row>
    <row r="1393" spans="1:3">
      <c r="A1393" s="59" t="e">
        <f>#REF!</f>
        <v>#REF!</v>
      </c>
      <c r="B1393" s="59">
        <v>28507</v>
      </c>
      <c r="C1393" s="78" t="e">
        <f>VLOOKUP(tb_flow[[#This Row],[Hwycov_id]],#REF!,2,FALSE)</f>
        <v>#REF!</v>
      </c>
    </row>
    <row r="1394" spans="1:3">
      <c r="A1394" s="59" t="e">
        <f>#REF!</f>
        <v>#REF!</v>
      </c>
      <c r="B1394" s="59">
        <v>2851</v>
      </c>
      <c r="C1394" s="78" t="e">
        <f>VLOOKUP(tb_flow[[#This Row],[Hwycov_id]],#REF!,2,FALSE)</f>
        <v>#REF!</v>
      </c>
    </row>
    <row r="1395" spans="1:3">
      <c r="A1395" s="59" t="e">
        <f>#REF!</f>
        <v>#REF!</v>
      </c>
      <c r="B1395" s="59">
        <v>28511</v>
      </c>
      <c r="C1395" s="78" t="e">
        <f>VLOOKUP(tb_flow[[#This Row],[Hwycov_id]],#REF!,2,FALSE)</f>
        <v>#REF!</v>
      </c>
    </row>
    <row r="1396" spans="1:3">
      <c r="A1396" s="59" t="e">
        <f>#REF!</f>
        <v>#REF!</v>
      </c>
      <c r="B1396" s="59">
        <v>28512</v>
      </c>
      <c r="C1396" s="78" t="e">
        <f>VLOOKUP(tb_flow[[#This Row],[Hwycov_id]],#REF!,2,FALSE)</f>
        <v>#REF!</v>
      </c>
    </row>
    <row r="1397" spans="1:3">
      <c r="A1397" s="59" t="e">
        <f>#REF!</f>
        <v>#REF!</v>
      </c>
      <c r="B1397" s="59">
        <v>28515</v>
      </c>
      <c r="C1397" s="78" t="e">
        <f>VLOOKUP(tb_flow[[#This Row],[Hwycov_id]],#REF!,2,FALSE)</f>
        <v>#REF!</v>
      </c>
    </row>
    <row r="1398" spans="1:3">
      <c r="A1398" s="59" t="e">
        <f>#REF!</f>
        <v>#REF!</v>
      </c>
      <c r="B1398" s="59">
        <v>28516</v>
      </c>
      <c r="C1398" s="78" t="e">
        <f>VLOOKUP(tb_flow[[#This Row],[Hwycov_id]],#REF!,2,FALSE)</f>
        <v>#REF!</v>
      </c>
    </row>
    <row r="1399" spans="1:3">
      <c r="A1399" s="59" t="e">
        <f>#REF!</f>
        <v>#REF!</v>
      </c>
      <c r="B1399" s="59">
        <v>28529</v>
      </c>
      <c r="C1399" s="78" t="e">
        <f>VLOOKUP(tb_flow[[#This Row],[Hwycov_id]],#REF!,2,FALSE)</f>
        <v>#REF!</v>
      </c>
    </row>
    <row r="1400" spans="1:3">
      <c r="A1400" s="59" t="e">
        <f>#REF!</f>
        <v>#REF!</v>
      </c>
      <c r="B1400" s="59">
        <v>28530</v>
      </c>
      <c r="C1400" s="78" t="e">
        <f>VLOOKUP(tb_flow[[#This Row],[Hwycov_id]],#REF!,2,FALSE)</f>
        <v>#REF!</v>
      </c>
    </row>
    <row r="1401" spans="1:3">
      <c r="A1401" s="59" t="e">
        <f>#REF!</f>
        <v>#REF!</v>
      </c>
      <c r="B1401" s="59">
        <v>28531</v>
      </c>
      <c r="C1401" s="78" t="e">
        <f>VLOOKUP(tb_flow[[#This Row],[Hwycov_id]],#REF!,2,FALSE)</f>
        <v>#REF!</v>
      </c>
    </row>
    <row r="1402" spans="1:3">
      <c r="A1402" s="59" t="e">
        <f>#REF!</f>
        <v>#REF!</v>
      </c>
      <c r="B1402" s="59">
        <v>28532</v>
      </c>
      <c r="C1402" s="78" t="e">
        <f>VLOOKUP(tb_flow[[#This Row],[Hwycov_id]],#REF!,2,FALSE)</f>
        <v>#REF!</v>
      </c>
    </row>
    <row r="1403" spans="1:3">
      <c r="A1403" s="59" t="e">
        <f>#REF!</f>
        <v>#REF!</v>
      </c>
      <c r="B1403" s="59">
        <v>28533</v>
      </c>
      <c r="C1403" s="78" t="e">
        <f>VLOOKUP(tb_flow[[#This Row],[Hwycov_id]],#REF!,2,FALSE)</f>
        <v>#REF!</v>
      </c>
    </row>
    <row r="1404" spans="1:3">
      <c r="A1404" s="59" t="e">
        <f>#REF!</f>
        <v>#REF!</v>
      </c>
      <c r="B1404" s="59">
        <v>28534</v>
      </c>
      <c r="C1404" s="78" t="e">
        <f>VLOOKUP(tb_flow[[#This Row],[Hwycov_id]],#REF!,2,FALSE)</f>
        <v>#REF!</v>
      </c>
    </row>
    <row r="1405" spans="1:3">
      <c r="A1405" s="59" t="e">
        <f>#REF!</f>
        <v>#REF!</v>
      </c>
      <c r="B1405" s="59">
        <v>28535</v>
      </c>
      <c r="C1405" s="78" t="e">
        <f>VLOOKUP(tb_flow[[#This Row],[Hwycov_id]],#REF!,2,FALSE)</f>
        <v>#REF!</v>
      </c>
    </row>
    <row r="1406" spans="1:3">
      <c r="A1406" s="59" t="e">
        <f>#REF!</f>
        <v>#REF!</v>
      </c>
      <c r="B1406" s="59">
        <v>28536</v>
      </c>
      <c r="C1406" s="78" t="e">
        <f>VLOOKUP(tb_flow[[#This Row],[Hwycov_id]],#REF!,2,FALSE)</f>
        <v>#REF!</v>
      </c>
    </row>
    <row r="1407" spans="1:3">
      <c r="A1407" s="59" t="e">
        <f>#REF!</f>
        <v>#REF!</v>
      </c>
      <c r="B1407" s="59">
        <v>28537</v>
      </c>
      <c r="C1407" s="78" t="e">
        <f>VLOOKUP(tb_flow[[#This Row],[Hwycov_id]],#REF!,2,FALSE)</f>
        <v>#REF!</v>
      </c>
    </row>
    <row r="1408" spans="1:3">
      <c r="A1408" s="59" t="e">
        <f>#REF!</f>
        <v>#REF!</v>
      </c>
      <c r="B1408" s="59">
        <v>28538</v>
      </c>
      <c r="C1408" s="78" t="e">
        <f>VLOOKUP(tb_flow[[#This Row],[Hwycov_id]],#REF!,2,FALSE)</f>
        <v>#REF!</v>
      </c>
    </row>
    <row r="1409" spans="1:3">
      <c r="A1409" s="59" t="e">
        <f>#REF!</f>
        <v>#REF!</v>
      </c>
      <c r="B1409" s="59">
        <v>28539</v>
      </c>
      <c r="C1409" s="78" t="e">
        <f>VLOOKUP(tb_flow[[#This Row],[Hwycov_id]],#REF!,2,FALSE)</f>
        <v>#REF!</v>
      </c>
    </row>
    <row r="1410" spans="1:3">
      <c r="A1410" s="59" t="e">
        <f>#REF!</f>
        <v>#REF!</v>
      </c>
      <c r="B1410" s="59">
        <v>28540</v>
      </c>
      <c r="C1410" s="78" t="e">
        <f>VLOOKUP(tb_flow[[#This Row],[Hwycov_id]],#REF!,2,FALSE)</f>
        <v>#REF!</v>
      </c>
    </row>
    <row r="1411" spans="1:3">
      <c r="A1411" s="59" t="e">
        <f>#REF!</f>
        <v>#REF!</v>
      </c>
      <c r="B1411" s="59">
        <v>28544</v>
      </c>
      <c r="C1411" s="78" t="e">
        <f>VLOOKUP(tb_flow[[#This Row],[Hwycov_id]],#REF!,2,FALSE)</f>
        <v>#REF!</v>
      </c>
    </row>
    <row r="1412" spans="1:3">
      <c r="A1412" s="59" t="e">
        <f>#REF!</f>
        <v>#REF!</v>
      </c>
      <c r="B1412" s="59">
        <v>28548</v>
      </c>
      <c r="C1412" s="78" t="e">
        <f>VLOOKUP(tb_flow[[#This Row],[Hwycov_id]],#REF!,2,FALSE)</f>
        <v>#REF!</v>
      </c>
    </row>
    <row r="1413" spans="1:3">
      <c r="A1413" s="59" t="e">
        <f>#REF!</f>
        <v>#REF!</v>
      </c>
      <c r="B1413" s="59">
        <v>28550</v>
      </c>
      <c r="C1413" s="78" t="e">
        <f>VLOOKUP(tb_flow[[#This Row],[Hwycov_id]],#REF!,2,FALSE)</f>
        <v>#REF!</v>
      </c>
    </row>
    <row r="1414" spans="1:3">
      <c r="A1414" s="59" t="e">
        <f>#REF!</f>
        <v>#REF!</v>
      </c>
      <c r="B1414" s="59">
        <v>28554</v>
      </c>
      <c r="C1414" s="78" t="e">
        <f>VLOOKUP(tb_flow[[#This Row],[Hwycov_id]],#REF!,2,FALSE)</f>
        <v>#REF!</v>
      </c>
    </row>
    <row r="1415" spans="1:3">
      <c r="A1415" s="59" t="e">
        <f>#REF!</f>
        <v>#REF!</v>
      </c>
      <c r="B1415" s="59">
        <v>28569</v>
      </c>
      <c r="C1415" s="78" t="e">
        <f>VLOOKUP(tb_flow[[#This Row],[Hwycov_id]],#REF!,2,FALSE)</f>
        <v>#REF!</v>
      </c>
    </row>
    <row r="1416" spans="1:3">
      <c r="A1416" s="59" t="e">
        <f>#REF!</f>
        <v>#REF!</v>
      </c>
      <c r="B1416" s="59">
        <v>28570</v>
      </c>
      <c r="C1416" s="78" t="e">
        <f>VLOOKUP(tb_flow[[#This Row],[Hwycov_id]],#REF!,2,FALSE)</f>
        <v>#REF!</v>
      </c>
    </row>
    <row r="1417" spans="1:3">
      <c r="A1417" s="59" t="e">
        <f>#REF!</f>
        <v>#REF!</v>
      </c>
      <c r="B1417" s="59">
        <v>28583</v>
      </c>
      <c r="C1417" s="78" t="e">
        <f>VLOOKUP(tb_flow[[#This Row],[Hwycov_id]],#REF!,2,FALSE)</f>
        <v>#REF!</v>
      </c>
    </row>
    <row r="1418" spans="1:3">
      <c r="A1418" s="59" t="e">
        <f>#REF!</f>
        <v>#REF!</v>
      </c>
      <c r="B1418" s="59">
        <v>28587</v>
      </c>
      <c r="C1418" s="78" t="e">
        <f>VLOOKUP(tb_flow[[#This Row],[Hwycov_id]],#REF!,2,FALSE)</f>
        <v>#REF!</v>
      </c>
    </row>
    <row r="1419" spans="1:3">
      <c r="A1419" s="59" t="e">
        <f>#REF!</f>
        <v>#REF!</v>
      </c>
      <c r="B1419" s="59">
        <v>28588</v>
      </c>
      <c r="C1419" s="78" t="e">
        <f>VLOOKUP(tb_flow[[#This Row],[Hwycov_id]],#REF!,2,FALSE)</f>
        <v>#REF!</v>
      </c>
    </row>
    <row r="1420" spans="1:3">
      <c r="A1420" s="59" t="e">
        <f>#REF!</f>
        <v>#REF!</v>
      </c>
      <c r="B1420" s="59">
        <v>28590</v>
      </c>
      <c r="C1420" s="78" t="e">
        <f>VLOOKUP(tb_flow[[#This Row],[Hwycov_id]],#REF!,2,FALSE)</f>
        <v>#REF!</v>
      </c>
    </row>
    <row r="1421" spans="1:3">
      <c r="A1421" s="59" t="e">
        <f>#REF!</f>
        <v>#REF!</v>
      </c>
      <c r="B1421" s="59">
        <v>28591</v>
      </c>
      <c r="C1421" s="78" t="e">
        <f>VLOOKUP(tb_flow[[#This Row],[Hwycov_id]],#REF!,2,FALSE)</f>
        <v>#REF!</v>
      </c>
    </row>
    <row r="1422" spans="1:3">
      <c r="A1422" s="59" t="e">
        <f>#REF!</f>
        <v>#REF!</v>
      </c>
      <c r="B1422" s="59">
        <v>28604</v>
      </c>
      <c r="C1422" s="78" t="e">
        <f>VLOOKUP(tb_flow[[#This Row],[Hwycov_id]],#REF!,2,FALSE)</f>
        <v>#REF!</v>
      </c>
    </row>
    <row r="1423" spans="1:3">
      <c r="A1423" s="59" t="e">
        <f>#REF!</f>
        <v>#REF!</v>
      </c>
      <c r="B1423" s="59">
        <v>28623</v>
      </c>
      <c r="C1423" s="78" t="e">
        <f>VLOOKUP(tb_flow[[#This Row],[Hwycov_id]],#REF!,2,FALSE)</f>
        <v>#REF!</v>
      </c>
    </row>
    <row r="1424" spans="1:3">
      <c r="A1424" s="59" t="e">
        <f>#REF!</f>
        <v>#REF!</v>
      </c>
      <c r="B1424" s="59">
        <v>28632</v>
      </c>
      <c r="C1424" s="78" t="e">
        <f>VLOOKUP(tb_flow[[#This Row],[Hwycov_id]],#REF!,2,FALSE)</f>
        <v>#REF!</v>
      </c>
    </row>
    <row r="1425" spans="1:3">
      <c r="A1425" s="59" t="e">
        <f>#REF!</f>
        <v>#REF!</v>
      </c>
      <c r="B1425" s="59">
        <v>28633</v>
      </c>
      <c r="C1425" s="78" t="e">
        <f>VLOOKUP(tb_flow[[#This Row],[Hwycov_id]],#REF!,2,FALSE)</f>
        <v>#REF!</v>
      </c>
    </row>
    <row r="1426" spans="1:3">
      <c r="A1426" s="59" t="e">
        <f>#REF!</f>
        <v>#REF!</v>
      </c>
      <c r="B1426" s="59">
        <v>28636</v>
      </c>
      <c r="C1426" s="78" t="e">
        <f>VLOOKUP(tb_flow[[#This Row],[Hwycov_id]],#REF!,2,FALSE)</f>
        <v>#REF!</v>
      </c>
    </row>
    <row r="1427" spans="1:3">
      <c r="A1427" s="59" t="e">
        <f>#REF!</f>
        <v>#REF!</v>
      </c>
      <c r="B1427" s="59">
        <v>28637</v>
      </c>
      <c r="C1427" s="78" t="e">
        <f>VLOOKUP(tb_flow[[#This Row],[Hwycov_id]],#REF!,2,FALSE)</f>
        <v>#REF!</v>
      </c>
    </row>
    <row r="1428" spans="1:3">
      <c r="A1428" s="59" t="e">
        <f>#REF!</f>
        <v>#REF!</v>
      </c>
      <c r="B1428" s="59">
        <v>28638</v>
      </c>
      <c r="C1428" s="78" t="e">
        <f>VLOOKUP(tb_flow[[#This Row],[Hwycov_id]],#REF!,2,FALSE)</f>
        <v>#REF!</v>
      </c>
    </row>
    <row r="1429" spans="1:3">
      <c r="A1429" s="59" t="e">
        <f>#REF!</f>
        <v>#REF!</v>
      </c>
      <c r="B1429" s="59">
        <v>28642</v>
      </c>
      <c r="C1429" s="78" t="e">
        <f>VLOOKUP(tb_flow[[#This Row],[Hwycov_id]],#REF!,2,FALSE)</f>
        <v>#REF!</v>
      </c>
    </row>
    <row r="1430" spans="1:3">
      <c r="A1430" s="59" t="e">
        <f>#REF!</f>
        <v>#REF!</v>
      </c>
      <c r="B1430" s="59">
        <v>2865</v>
      </c>
      <c r="C1430" s="78" t="e">
        <f>VLOOKUP(tb_flow[[#This Row],[Hwycov_id]],#REF!,2,FALSE)</f>
        <v>#REF!</v>
      </c>
    </row>
    <row r="1431" spans="1:3">
      <c r="A1431" s="59" t="e">
        <f>#REF!</f>
        <v>#REF!</v>
      </c>
      <c r="B1431" s="59">
        <v>28653</v>
      </c>
      <c r="C1431" s="78" t="e">
        <f>VLOOKUP(tb_flow[[#This Row],[Hwycov_id]],#REF!,2,FALSE)</f>
        <v>#REF!</v>
      </c>
    </row>
    <row r="1432" spans="1:3">
      <c r="A1432" s="59" t="e">
        <f>#REF!</f>
        <v>#REF!</v>
      </c>
      <c r="B1432" s="59">
        <v>28659</v>
      </c>
      <c r="C1432" s="78" t="e">
        <f>VLOOKUP(tb_flow[[#This Row],[Hwycov_id]],#REF!,2,FALSE)</f>
        <v>#REF!</v>
      </c>
    </row>
    <row r="1433" spans="1:3">
      <c r="A1433" s="59" t="e">
        <f>#REF!</f>
        <v>#REF!</v>
      </c>
      <c r="B1433" s="59">
        <v>2866</v>
      </c>
      <c r="C1433" s="78" t="e">
        <f>VLOOKUP(tb_flow[[#This Row],[Hwycov_id]],#REF!,2,FALSE)</f>
        <v>#REF!</v>
      </c>
    </row>
    <row r="1434" spans="1:3">
      <c r="A1434" s="59" t="e">
        <f>#REF!</f>
        <v>#REF!</v>
      </c>
      <c r="B1434" s="59">
        <v>28674</v>
      </c>
      <c r="C1434" s="78" t="e">
        <f>VLOOKUP(tb_flow[[#This Row],[Hwycov_id]],#REF!,2,FALSE)</f>
        <v>#REF!</v>
      </c>
    </row>
    <row r="1435" spans="1:3">
      <c r="A1435" s="59" t="e">
        <f>#REF!</f>
        <v>#REF!</v>
      </c>
      <c r="B1435" s="59">
        <v>28675</v>
      </c>
      <c r="C1435" s="78" t="e">
        <f>VLOOKUP(tb_flow[[#This Row],[Hwycov_id]],#REF!,2,FALSE)</f>
        <v>#REF!</v>
      </c>
    </row>
    <row r="1436" spans="1:3">
      <c r="A1436" s="59" t="e">
        <f>#REF!</f>
        <v>#REF!</v>
      </c>
      <c r="B1436" s="59">
        <v>28676</v>
      </c>
      <c r="C1436" s="78" t="e">
        <f>VLOOKUP(tb_flow[[#This Row],[Hwycov_id]],#REF!,2,FALSE)</f>
        <v>#REF!</v>
      </c>
    </row>
    <row r="1437" spans="1:3">
      <c r="A1437" s="59" t="e">
        <f>#REF!</f>
        <v>#REF!</v>
      </c>
      <c r="B1437" s="59">
        <v>28677</v>
      </c>
      <c r="C1437" s="78" t="e">
        <f>VLOOKUP(tb_flow[[#This Row],[Hwycov_id]],#REF!,2,FALSE)</f>
        <v>#REF!</v>
      </c>
    </row>
    <row r="1438" spans="1:3">
      <c r="A1438" s="59" t="e">
        <f>#REF!</f>
        <v>#REF!</v>
      </c>
      <c r="B1438" s="59">
        <v>28678</v>
      </c>
      <c r="C1438" s="78" t="e">
        <f>VLOOKUP(tb_flow[[#This Row],[Hwycov_id]],#REF!,2,FALSE)</f>
        <v>#REF!</v>
      </c>
    </row>
    <row r="1439" spans="1:3">
      <c r="A1439" s="59" t="e">
        <f>#REF!</f>
        <v>#REF!</v>
      </c>
      <c r="B1439" s="59">
        <v>28684</v>
      </c>
      <c r="C1439" s="78" t="e">
        <f>VLOOKUP(tb_flow[[#This Row],[Hwycov_id]],#REF!,2,FALSE)</f>
        <v>#REF!</v>
      </c>
    </row>
    <row r="1440" spans="1:3">
      <c r="A1440" s="59" t="e">
        <f>#REF!</f>
        <v>#REF!</v>
      </c>
      <c r="B1440" s="59">
        <v>28685</v>
      </c>
      <c r="C1440" s="78" t="e">
        <f>VLOOKUP(tb_flow[[#This Row],[Hwycov_id]],#REF!,2,FALSE)</f>
        <v>#REF!</v>
      </c>
    </row>
    <row r="1441" spans="1:3">
      <c r="A1441" s="59" t="e">
        <f>#REF!</f>
        <v>#REF!</v>
      </c>
      <c r="B1441" s="59">
        <v>28689</v>
      </c>
      <c r="C1441" s="78" t="e">
        <f>VLOOKUP(tb_flow[[#This Row],[Hwycov_id]],#REF!,2,FALSE)</f>
        <v>#REF!</v>
      </c>
    </row>
    <row r="1442" spans="1:3">
      <c r="A1442" s="59" t="e">
        <f>#REF!</f>
        <v>#REF!</v>
      </c>
      <c r="B1442" s="59">
        <v>28691</v>
      </c>
      <c r="C1442" s="78" t="e">
        <f>VLOOKUP(tb_flow[[#This Row],[Hwycov_id]],#REF!,2,FALSE)</f>
        <v>#REF!</v>
      </c>
    </row>
    <row r="1443" spans="1:3">
      <c r="A1443" s="59" t="e">
        <f>#REF!</f>
        <v>#REF!</v>
      </c>
      <c r="B1443" s="59">
        <v>28692</v>
      </c>
      <c r="C1443" s="78" t="e">
        <f>VLOOKUP(tb_flow[[#This Row],[Hwycov_id]],#REF!,2,FALSE)</f>
        <v>#REF!</v>
      </c>
    </row>
    <row r="1444" spans="1:3">
      <c r="A1444" s="59" t="e">
        <f>#REF!</f>
        <v>#REF!</v>
      </c>
      <c r="B1444" s="59">
        <v>28695</v>
      </c>
      <c r="C1444" s="78" t="e">
        <f>VLOOKUP(tb_flow[[#This Row],[Hwycov_id]],#REF!,2,FALSE)</f>
        <v>#REF!</v>
      </c>
    </row>
    <row r="1445" spans="1:3">
      <c r="A1445" s="59" t="e">
        <f>#REF!</f>
        <v>#REF!</v>
      </c>
      <c r="B1445" s="59">
        <v>28706</v>
      </c>
      <c r="C1445" s="78" t="e">
        <f>VLOOKUP(tb_flow[[#This Row],[Hwycov_id]],#REF!,2,FALSE)</f>
        <v>#REF!</v>
      </c>
    </row>
    <row r="1446" spans="1:3">
      <c r="A1446" s="59" t="e">
        <f>#REF!</f>
        <v>#REF!</v>
      </c>
      <c r="B1446" s="59">
        <v>2871</v>
      </c>
      <c r="C1446" s="78" t="e">
        <f>VLOOKUP(tb_flow[[#This Row],[Hwycov_id]],#REF!,2,FALSE)</f>
        <v>#REF!</v>
      </c>
    </row>
    <row r="1447" spans="1:3">
      <c r="A1447" s="59" t="e">
        <f>#REF!</f>
        <v>#REF!</v>
      </c>
      <c r="B1447" s="59">
        <v>28717</v>
      </c>
      <c r="C1447" s="78" t="e">
        <f>VLOOKUP(tb_flow[[#This Row],[Hwycov_id]],#REF!,2,FALSE)</f>
        <v>#REF!</v>
      </c>
    </row>
    <row r="1448" spans="1:3">
      <c r="A1448" s="59" t="e">
        <f>#REF!</f>
        <v>#REF!</v>
      </c>
      <c r="B1448" s="59">
        <v>28718</v>
      </c>
      <c r="C1448" s="78" t="e">
        <f>VLOOKUP(tb_flow[[#This Row],[Hwycov_id]],#REF!,2,FALSE)</f>
        <v>#REF!</v>
      </c>
    </row>
    <row r="1449" spans="1:3">
      <c r="A1449" s="59" t="e">
        <f>#REF!</f>
        <v>#REF!</v>
      </c>
      <c r="B1449" s="59">
        <v>28726</v>
      </c>
      <c r="C1449" s="78" t="e">
        <f>VLOOKUP(tb_flow[[#This Row],[Hwycov_id]],#REF!,2,FALSE)</f>
        <v>#REF!</v>
      </c>
    </row>
    <row r="1450" spans="1:3">
      <c r="A1450" s="59" t="e">
        <f>#REF!</f>
        <v>#REF!</v>
      </c>
      <c r="B1450" s="59">
        <v>28727</v>
      </c>
      <c r="C1450" s="78" t="e">
        <f>VLOOKUP(tb_flow[[#This Row],[Hwycov_id]],#REF!,2,FALSE)</f>
        <v>#REF!</v>
      </c>
    </row>
    <row r="1451" spans="1:3">
      <c r="A1451" s="59" t="e">
        <f>#REF!</f>
        <v>#REF!</v>
      </c>
      <c r="B1451" s="59">
        <v>28730</v>
      </c>
      <c r="C1451" s="78" t="e">
        <f>VLOOKUP(tb_flow[[#This Row],[Hwycov_id]],#REF!,2,FALSE)</f>
        <v>#REF!</v>
      </c>
    </row>
    <row r="1452" spans="1:3">
      <c r="A1452" s="59" t="e">
        <f>#REF!</f>
        <v>#REF!</v>
      </c>
      <c r="B1452" s="59">
        <v>28735</v>
      </c>
      <c r="C1452" s="78" t="e">
        <f>VLOOKUP(tb_flow[[#This Row],[Hwycov_id]],#REF!,2,FALSE)</f>
        <v>#REF!</v>
      </c>
    </row>
    <row r="1453" spans="1:3">
      <c r="A1453" s="59" t="e">
        <f>#REF!</f>
        <v>#REF!</v>
      </c>
      <c r="B1453" s="59">
        <v>28736</v>
      </c>
      <c r="C1453" s="78" t="e">
        <f>VLOOKUP(tb_flow[[#This Row],[Hwycov_id]],#REF!,2,FALSE)</f>
        <v>#REF!</v>
      </c>
    </row>
    <row r="1454" spans="1:3">
      <c r="A1454" s="59" t="e">
        <f>#REF!</f>
        <v>#REF!</v>
      </c>
      <c r="B1454" s="59">
        <v>28739</v>
      </c>
      <c r="C1454" s="78" t="e">
        <f>VLOOKUP(tb_flow[[#This Row],[Hwycov_id]],#REF!,2,FALSE)</f>
        <v>#REF!</v>
      </c>
    </row>
    <row r="1455" spans="1:3">
      <c r="A1455" s="59" t="e">
        <f>#REF!</f>
        <v>#REF!</v>
      </c>
      <c r="B1455" s="59">
        <v>28745</v>
      </c>
      <c r="C1455" s="78" t="e">
        <f>VLOOKUP(tb_flow[[#This Row],[Hwycov_id]],#REF!,2,FALSE)</f>
        <v>#REF!</v>
      </c>
    </row>
    <row r="1456" spans="1:3">
      <c r="A1456" s="59" t="e">
        <f>#REF!</f>
        <v>#REF!</v>
      </c>
      <c r="B1456" s="59">
        <v>28747</v>
      </c>
      <c r="C1456" s="78" t="e">
        <f>VLOOKUP(tb_flow[[#This Row],[Hwycov_id]],#REF!,2,FALSE)</f>
        <v>#REF!</v>
      </c>
    </row>
    <row r="1457" spans="1:3">
      <c r="A1457" s="59" t="e">
        <f>#REF!</f>
        <v>#REF!</v>
      </c>
      <c r="B1457" s="59">
        <v>28762</v>
      </c>
      <c r="C1457" s="78" t="e">
        <f>VLOOKUP(tb_flow[[#This Row],[Hwycov_id]],#REF!,2,FALSE)</f>
        <v>#REF!</v>
      </c>
    </row>
    <row r="1458" spans="1:3">
      <c r="A1458" s="59" t="e">
        <f>#REF!</f>
        <v>#REF!</v>
      </c>
      <c r="B1458" s="59">
        <v>28773</v>
      </c>
      <c r="C1458" s="78" t="e">
        <f>VLOOKUP(tb_flow[[#This Row],[Hwycov_id]],#REF!,2,FALSE)</f>
        <v>#REF!</v>
      </c>
    </row>
    <row r="1459" spans="1:3">
      <c r="A1459" s="59" t="e">
        <f>#REF!</f>
        <v>#REF!</v>
      </c>
      <c r="B1459" s="59">
        <v>28780</v>
      </c>
      <c r="C1459" s="78" t="e">
        <f>VLOOKUP(tb_flow[[#This Row],[Hwycov_id]],#REF!,2,FALSE)</f>
        <v>#REF!</v>
      </c>
    </row>
    <row r="1460" spans="1:3">
      <c r="A1460" s="59" t="e">
        <f>#REF!</f>
        <v>#REF!</v>
      </c>
      <c r="B1460" s="59">
        <v>28784</v>
      </c>
      <c r="C1460" s="78" t="e">
        <f>VLOOKUP(tb_flow[[#This Row],[Hwycov_id]],#REF!,2,FALSE)</f>
        <v>#REF!</v>
      </c>
    </row>
    <row r="1461" spans="1:3">
      <c r="A1461" s="59" t="e">
        <f>#REF!</f>
        <v>#REF!</v>
      </c>
      <c r="B1461" s="59">
        <v>28786</v>
      </c>
      <c r="C1461" s="78" t="e">
        <f>VLOOKUP(tb_flow[[#This Row],[Hwycov_id]],#REF!,2,FALSE)</f>
        <v>#REF!</v>
      </c>
    </row>
    <row r="1462" spans="1:3">
      <c r="A1462" s="59" t="e">
        <f>#REF!</f>
        <v>#REF!</v>
      </c>
      <c r="B1462" s="59">
        <v>28788</v>
      </c>
      <c r="C1462" s="78" t="e">
        <f>VLOOKUP(tb_flow[[#This Row],[Hwycov_id]],#REF!,2,FALSE)</f>
        <v>#REF!</v>
      </c>
    </row>
    <row r="1463" spans="1:3">
      <c r="A1463" s="59" t="e">
        <f>#REF!</f>
        <v>#REF!</v>
      </c>
      <c r="B1463" s="59">
        <v>28790</v>
      </c>
      <c r="C1463" s="78" t="e">
        <f>VLOOKUP(tb_flow[[#This Row],[Hwycov_id]],#REF!,2,FALSE)</f>
        <v>#REF!</v>
      </c>
    </row>
    <row r="1464" spans="1:3">
      <c r="A1464" s="59" t="e">
        <f>#REF!</f>
        <v>#REF!</v>
      </c>
      <c r="B1464" s="59">
        <v>28791</v>
      </c>
      <c r="C1464" s="78" t="e">
        <f>VLOOKUP(tb_flow[[#This Row],[Hwycov_id]],#REF!,2,FALSE)</f>
        <v>#REF!</v>
      </c>
    </row>
    <row r="1465" spans="1:3">
      <c r="A1465" s="59" t="e">
        <f>#REF!</f>
        <v>#REF!</v>
      </c>
      <c r="B1465" s="59">
        <v>28792</v>
      </c>
      <c r="C1465" s="78" t="e">
        <f>VLOOKUP(tb_flow[[#This Row],[Hwycov_id]],#REF!,2,FALSE)</f>
        <v>#REF!</v>
      </c>
    </row>
    <row r="1466" spans="1:3">
      <c r="A1466" s="59" t="e">
        <f>#REF!</f>
        <v>#REF!</v>
      </c>
      <c r="B1466" s="59">
        <v>28809</v>
      </c>
      <c r="C1466" s="78" t="e">
        <f>VLOOKUP(tb_flow[[#This Row],[Hwycov_id]],#REF!,2,FALSE)</f>
        <v>#REF!</v>
      </c>
    </row>
    <row r="1467" spans="1:3">
      <c r="A1467" s="59" t="e">
        <f>#REF!</f>
        <v>#REF!</v>
      </c>
      <c r="B1467" s="59">
        <v>28811</v>
      </c>
      <c r="C1467" s="78" t="e">
        <f>VLOOKUP(tb_flow[[#This Row],[Hwycov_id]],#REF!,2,FALSE)</f>
        <v>#REF!</v>
      </c>
    </row>
    <row r="1468" spans="1:3">
      <c r="A1468" s="59" t="e">
        <f>#REF!</f>
        <v>#REF!</v>
      </c>
      <c r="B1468" s="59">
        <v>28812</v>
      </c>
      <c r="C1468" s="78" t="e">
        <f>VLOOKUP(tb_flow[[#This Row],[Hwycov_id]],#REF!,2,FALSE)</f>
        <v>#REF!</v>
      </c>
    </row>
    <row r="1469" spans="1:3">
      <c r="A1469" s="59" t="e">
        <f>#REF!</f>
        <v>#REF!</v>
      </c>
      <c r="B1469" s="59">
        <v>28813</v>
      </c>
      <c r="C1469" s="78" t="e">
        <f>VLOOKUP(tb_flow[[#This Row],[Hwycov_id]],#REF!,2,FALSE)</f>
        <v>#REF!</v>
      </c>
    </row>
    <row r="1470" spans="1:3">
      <c r="A1470" s="59" t="e">
        <f>#REF!</f>
        <v>#REF!</v>
      </c>
      <c r="B1470" s="59">
        <v>28817</v>
      </c>
      <c r="C1470" s="78" t="e">
        <f>VLOOKUP(tb_flow[[#This Row],[Hwycov_id]],#REF!,2,FALSE)</f>
        <v>#REF!</v>
      </c>
    </row>
    <row r="1471" spans="1:3">
      <c r="A1471" s="59" t="e">
        <f>#REF!</f>
        <v>#REF!</v>
      </c>
      <c r="B1471" s="59">
        <v>28819</v>
      </c>
      <c r="C1471" s="78" t="e">
        <f>VLOOKUP(tb_flow[[#This Row],[Hwycov_id]],#REF!,2,FALSE)</f>
        <v>#REF!</v>
      </c>
    </row>
    <row r="1472" spans="1:3">
      <c r="A1472" s="59" t="e">
        <f>#REF!</f>
        <v>#REF!</v>
      </c>
      <c r="B1472" s="59">
        <v>28827</v>
      </c>
      <c r="C1472" s="78" t="e">
        <f>VLOOKUP(tb_flow[[#This Row],[Hwycov_id]],#REF!,2,FALSE)</f>
        <v>#REF!</v>
      </c>
    </row>
    <row r="1473" spans="1:3">
      <c r="A1473" s="59" t="e">
        <f>#REF!</f>
        <v>#REF!</v>
      </c>
      <c r="B1473" s="59">
        <v>28834</v>
      </c>
      <c r="C1473" s="78" t="e">
        <f>VLOOKUP(tb_flow[[#This Row],[Hwycov_id]],#REF!,2,FALSE)</f>
        <v>#REF!</v>
      </c>
    </row>
    <row r="1474" spans="1:3">
      <c r="A1474" s="59" t="e">
        <f>#REF!</f>
        <v>#REF!</v>
      </c>
      <c r="B1474" s="59">
        <v>28836</v>
      </c>
      <c r="C1474" s="78" t="e">
        <f>VLOOKUP(tb_flow[[#This Row],[Hwycov_id]],#REF!,2,FALSE)</f>
        <v>#REF!</v>
      </c>
    </row>
    <row r="1475" spans="1:3">
      <c r="A1475" s="59" t="e">
        <f>#REF!</f>
        <v>#REF!</v>
      </c>
      <c r="B1475" s="59">
        <v>28840</v>
      </c>
      <c r="C1475" s="78" t="e">
        <f>VLOOKUP(tb_flow[[#This Row],[Hwycov_id]],#REF!,2,FALSE)</f>
        <v>#REF!</v>
      </c>
    </row>
    <row r="1476" spans="1:3">
      <c r="A1476" s="59" t="e">
        <f>#REF!</f>
        <v>#REF!</v>
      </c>
      <c r="B1476" s="59">
        <v>28844</v>
      </c>
      <c r="C1476" s="78" t="e">
        <f>VLOOKUP(tb_flow[[#This Row],[Hwycov_id]],#REF!,2,FALSE)</f>
        <v>#REF!</v>
      </c>
    </row>
    <row r="1477" spans="1:3">
      <c r="A1477" s="59" t="e">
        <f>#REF!</f>
        <v>#REF!</v>
      </c>
      <c r="B1477" s="59">
        <v>28845</v>
      </c>
      <c r="C1477" s="78" t="e">
        <f>VLOOKUP(tb_flow[[#This Row],[Hwycov_id]],#REF!,2,FALSE)</f>
        <v>#REF!</v>
      </c>
    </row>
    <row r="1478" spans="1:3">
      <c r="A1478" s="59" t="e">
        <f>#REF!</f>
        <v>#REF!</v>
      </c>
      <c r="B1478" s="59">
        <v>28846</v>
      </c>
      <c r="C1478" s="78" t="e">
        <f>VLOOKUP(tb_flow[[#This Row],[Hwycov_id]],#REF!,2,FALSE)</f>
        <v>#REF!</v>
      </c>
    </row>
    <row r="1479" spans="1:3">
      <c r="A1479" s="59" t="e">
        <f>#REF!</f>
        <v>#REF!</v>
      </c>
      <c r="B1479" s="59">
        <v>28849</v>
      </c>
      <c r="C1479" s="78" t="e">
        <f>VLOOKUP(tb_flow[[#This Row],[Hwycov_id]],#REF!,2,FALSE)</f>
        <v>#REF!</v>
      </c>
    </row>
    <row r="1480" spans="1:3">
      <c r="A1480" s="59" t="e">
        <f>#REF!</f>
        <v>#REF!</v>
      </c>
      <c r="B1480" s="59">
        <v>28851</v>
      </c>
      <c r="C1480" s="78" t="e">
        <f>VLOOKUP(tb_flow[[#This Row],[Hwycov_id]],#REF!,2,FALSE)</f>
        <v>#REF!</v>
      </c>
    </row>
    <row r="1481" spans="1:3">
      <c r="A1481" s="59" t="e">
        <f>#REF!</f>
        <v>#REF!</v>
      </c>
      <c r="B1481" s="59">
        <v>28852</v>
      </c>
      <c r="C1481" s="78" t="e">
        <f>VLOOKUP(tb_flow[[#This Row],[Hwycov_id]],#REF!,2,FALSE)</f>
        <v>#REF!</v>
      </c>
    </row>
    <row r="1482" spans="1:3">
      <c r="A1482" s="59" t="e">
        <f>#REF!</f>
        <v>#REF!</v>
      </c>
      <c r="B1482" s="59">
        <v>28853</v>
      </c>
      <c r="C1482" s="78" t="e">
        <f>VLOOKUP(tb_flow[[#This Row],[Hwycov_id]],#REF!,2,FALSE)</f>
        <v>#REF!</v>
      </c>
    </row>
    <row r="1483" spans="1:3">
      <c r="A1483" s="59" t="e">
        <f>#REF!</f>
        <v>#REF!</v>
      </c>
      <c r="B1483" s="59">
        <v>28855</v>
      </c>
      <c r="C1483" s="78" t="e">
        <f>VLOOKUP(tb_flow[[#This Row],[Hwycov_id]],#REF!,2,FALSE)</f>
        <v>#REF!</v>
      </c>
    </row>
    <row r="1484" spans="1:3">
      <c r="A1484" s="59" t="e">
        <f>#REF!</f>
        <v>#REF!</v>
      </c>
      <c r="B1484" s="59">
        <v>28857</v>
      </c>
      <c r="C1484" s="78" t="e">
        <f>VLOOKUP(tb_flow[[#This Row],[Hwycov_id]],#REF!,2,FALSE)</f>
        <v>#REF!</v>
      </c>
    </row>
    <row r="1485" spans="1:3">
      <c r="A1485" s="59" t="e">
        <f>#REF!</f>
        <v>#REF!</v>
      </c>
      <c r="B1485" s="59">
        <v>28860</v>
      </c>
      <c r="C1485" s="78" t="e">
        <f>VLOOKUP(tb_flow[[#This Row],[Hwycov_id]],#REF!,2,FALSE)</f>
        <v>#REF!</v>
      </c>
    </row>
    <row r="1486" spans="1:3">
      <c r="A1486" s="59" t="e">
        <f>#REF!</f>
        <v>#REF!</v>
      </c>
      <c r="B1486" s="59">
        <v>28862</v>
      </c>
      <c r="C1486" s="78" t="e">
        <f>VLOOKUP(tb_flow[[#This Row],[Hwycov_id]],#REF!,2,FALSE)</f>
        <v>#REF!</v>
      </c>
    </row>
    <row r="1487" spans="1:3">
      <c r="A1487" s="59" t="e">
        <f>#REF!</f>
        <v>#REF!</v>
      </c>
      <c r="B1487" s="59">
        <v>28865</v>
      </c>
      <c r="C1487" s="78" t="e">
        <f>VLOOKUP(tb_flow[[#This Row],[Hwycov_id]],#REF!,2,FALSE)</f>
        <v>#REF!</v>
      </c>
    </row>
    <row r="1488" spans="1:3">
      <c r="A1488" s="59" t="e">
        <f>#REF!</f>
        <v>#REF!</v>
      </c>
      <c r="B1488" s="59">
        <v>28868</v>
      </c>
      <c r="C1488" s="78" t="e">
        <f>VLOOKUP(tb_flow[[#This Row],[Hwycov_id]],#REF!,2,FALSE)</f>
        <v>#REF!</v>
      </c>
    </row>
    <row r="1489" spans="1:3">
      <c r="A1489" s="59" t="e">
        <f>#REF!</f>
        <v>#REF!</v>
      </c>
      <c r="B1489" s="59">
        <v>28883</v>
      </c>
      <c r="C1489" s="78" t="e">
        <f>VLOOKUP(tb_flow[[#This Row],[Hwycov_id]],#REF!,2,FALSE)</f>
        <v>#REF!</v>
      </c>
    </row>
    <row r="1490" spans="1:3">
      <c r="A1490" s="59" t="e">
        <f>#REF!</f>
        <v>#REF!</v>
      </c>
      <c r="B1490" s="59">
        <v>28904</v>
      </c>
      <c r="C1490" s="78" t="e">
        <f>VLOOKUP(tb_flow[[#This Row],[Hwycov_id]],#REF!,2,FALSE)</f>
        <v>#REF!</v>
      </c>
    </row>
    <row r="1491" spans="1:3">
      <c r="A1491" s="59" t="e">
        <f>#REF!</f>
        <v>#REF!</v>
      </c>
      <c r="B1491" s="59">
        <v>28917</v>
      </c>
      <c r="C1491" s="78" t="e">
        <f>VLOOKUP(tb_flow[[#This Row],[Hwycov_id]],#REF!,2,FALSE)</f>
        <v>#REF!</v>
      </c>
    </row>
    <row r="1492" spans="1:3">
      <c r="A1492" s="59" t="e">
        <f>#REF!</f>
        <v>#REF!</v>
      </c>
      <c r="B1492" s="59">
        <v>28918</v>
      </c>
      <c r="C1492" s="78" t="e">
        <f>VLOOKUP(tb_flow[[#This Row],[Hwycov_id]],#REF!,2,FALSE)</f>
        <v>#REF!</v>
      </c>
    </row>
    <row r="1493" spans="1:3">
      <c r="A1493" s="59" t="e">
        <f>#REF!</f>
        <v>#REF!</v>
      </c>
      <c r="B1493" s="59">
        <v>28923</v>
      </c>
      <c r="C1493" s="78" t="e">
        <f>VLOOKUP(tb_flow[[#This Row],[Hwycov_id]],#REF!,2,FALSE)</f>
        <v>#REF!</v>
      </c>
    </row>
    <row r="1494" spans="1:3">
      <c r="A1494" s="59" t="e">
        <f>#REF!</f>
        <v>#REF!</v>
      </c>
      <c r="B1494" s="59">
        <v>28924</v>
      </c>
      <c r="C1494" s="78" t="e">
        <f>VLOOKUP(tb_flow[[#This Row],[Hwycov_id]],#REF!,2,FALSE)</f>
        <v>#REF!</v>
      </c>
    </row>
    <row r="1495" spans="1:3">
      <c r="A1495" s="59" t="e">
        <f>#REF!</f>
        <v>#REF!</v>
      </c>
      <c r="B1495" s="59">
        <v>28925</v>
      </c>
      <c r="C1495" s="78" t="e">
        <f>VLOOKUP(tb_flow[[#This Row],[Hwycov_id]],#REF!,2,FALSE)</f>
        <v>#REF!</v>
      </c>
    </row>
    <row r="1496" spans="1:3">
      <c r="A1496" s="59" t="e">
        <f>#REF!</f>
        <v>#REF!</v>
      </c>
      <c r="B1496" s="59">
        <v>28937</v>
      </c>
      <c r="C1496" s="78" t="e">
        <f>VLOOKUP(tb_flow[[#This Row],[Hwycov_id]],#REF!,2,FALSE)</f>
        <v>#REF!</v>
      </c>
    </row>
    <row r="1497" spans="1:3">
      <c r="A1497" s="59" t="e">
        <f>#REF!</f>
        <v>#REF!</v>
      </c>
      <c r="B1497" s="59">
        <v>28938</v>
      </c>
      <c r="C1497" s="78" t="e">
        <f>VLOOKUP(tb_flow[[#This Row],[Hwycov_id]],#REF!,2,FALSE)</f>
        <v>#REF!</v>
      </c>
    </row>
    <row r="1498" spans="1:3">
      <c r="A1498" s="59" t="e">
        <f>#REF!</f>
        <v>#REF!</v>
      </c>
      <c r="B1498" s="59">
        <v>28939</v>
      </c>
      <c r="C1498" s="78" t="e">
        <f>VLOOKUP(tb_flow[[#This Row],[Hwycov_id]],#REF!,2,FALSE)</f>
        <v>#REF!</v>
      </c>
    </row>
    <row r="1499" spans="1:3">
      <c r="A1499" s="59" t="e">
        <f>#REF!</f>
        <v>#REF!</v>
      </c>
      <c r="B1499" s="59">
        <v>28940</v>
      </c>
      <c r="C1499" s="78" t="e">
        <f>VLOOKUP(tb_flow[[#This Row],[Hwycov_id]],#REF!,2,FALSE)</f>
        <v>#REF!</v>
      </c>
    </row>
    <row r="1500" spans="1:3">
      <c r="A1500" s="59" t="e">
        <f>#REF!</f>
        <v>#REF!</v>
      </c>
      <c r="B1500" s="59">
        <v>28941</v>
      </c>
      <c r="C1500" s="78" t="e">
        <f>VLOOKUP(tb_flow[[#This Row],[Hwycov_id]],#REF!,2,FALSE)</f>
        <v>#REF!</v>
      </c>
    </row>
    <row r="1501" spans="1:3">
      <c r="A1501" s="59" t="e">
        <f>#REF!</f>
        <v>#REF!</v>
      </c>
      <c r="B1501" s="59">
        <v>28942</v>
      </c>
      <c r="C1501" s="78" t="e">
        <f>VLOOKUP(tb_flow[[#This Row],[Hwycov_id]],#REF!,2,FALSE)</f>
        <v>#REF!</v>
      </c>
    </row>
    <row r="1502" spans="1:3">
      <c r="A1502" s="59" t="e">
        <f>#REF!</f>
        <v>#REF!</v>
      </c>
      <c r="B1502" s="59">
        <v>28943</v>
      </c>
      <c r="C1502" s="78" t="e">
        <f>VLOOKUP(tb_flow[[#This Row],[Hwycov_id]],#REF!,2,FALSE)</f>
        <v>#REF!</v>
      </c>
    </row>
    <row r="1503" spans="1:3">
      <c r="A1503" s="59" t="e">
        <f>#REF!</f>
        <v>#REF!</v>
      </c>
      <c r="B1503" s="59">
        <v>28944</v>
      </c>
      <c r="C1503" s="78" t="e">
        <f>VLOOKUP(tb_flow[[#This Row],[Hwycov_id]],#REF!,2,FALSE)</f>
        <v>#REF!</v>
      </c>
    </row>
    <row r="1504" spans="1:3">
      <c r="A1504" s="59" t="e">
        <f>#REF!</f>
        <v>#REF!</v>
      </c>
      <c r="B1504" s="59">
        <v>28945</v>
      </c>
      <c r="C1504" s="78" t="e">
        <f>VLOOKUP(tb_flow[[#This Row],[Hwycov_id]],#REF!,2,FALSE)</f>
        <v>#REF!</v>
      </c>
    </row>
    <row r="1505" spans="1:3">
      <c r="A1505" s="59" t="e">
        <f>#REF!</f>
        <v>#REF!</v>
      </c>
      <c r="B1505" s="59">
        <v>28946</v>
      </c>
      <c r="C1505" s="78" t="e">
        <f>VLOOKUP(tb_flow[[#This Row],[Hwycov_id]],#REF!,2,FALSE)</f>
        <v>#REF!</v>
      </c>
    </row>
    <row r="1506" spans="1:3">
      <c r="A1506" s="59" t="e">
        <f>#REF!</f>
        <v>#REF!</v>
      </c>
      <c r="B1506" s="59">
        <v>28947</v>
      </c>
      <c r="C1506" s="78" t="e">
        <f>VLOOKUP(tb_flow[[#This Row],[Hwycov_id]],#REF!,2,FALSE)</f>
        <v>#REF!</v>
      </c>
    </row>
    <row r="1507" spans="1:3">
      <c r="A1507" s="59" t="e">
        <f>#REF!</f>
        <v>#REF!</v>
      </c>
      <c r="B1507" s="59">
        <v>28949</v>
      </c>
      <c r="C1507" s="78" t="e">
        <f>VLOOKUP(tb_flow[[#This Row],[Hwycov_id]],#REF!,2,FALSE)</f>
        <v>#REF!</v>
      </c>
    </row>
    <row r="1508" spans="1:3">
      <c r="A1508" s="59" t="e">
        <f>#REF!</f>
        <v>#REF!</v>
      </c>
      <c r="B1508" s="59">
        <v>28950</v>
      </c>
      <c r="C1508" s="78" t="e">
        <f>VLOOKUP(tb_flow[[#This Row],[Hwycov_id]],#REF!,2,FALSE)</f>
        <v>#REF!</v>
      </c>
    </row>
    <row r="1509" spans="1:3">
      <c r="A1509" s="59" t="e">
        <f>#REF!</f>
        <v>#REF!</v>
      </c>
      <c r="B1509" s="59">
        <v>28953</v>
      </c>
      <c r="C1509" s="78" t="e">
        <f>VLOOKUP(tb_flow[[#This Row],[Hwycov_id]],#REF!,2,FALSE)</f>
        <v>#REF!</v>
      </c>
    </row>
    <row r="1510" spans="1:3">
      <c r="A1510" s="59" t="e">
        <f>#REF!</f>
        <v>#REF!</v>
      </c>
      <c r="B1510" s="59">
        <v>28955</v>
      </c>
      <c r="C1510" s="78" t="e">
        <f>VLOOKUP(tb_flow[[#This Row],[Hwycov_id]],#REF!,2,FALSE)</f>
        <v>#REF!</v>
      </c>
    </row>
    <row r="1511" spans="1:3">
      <c r="A1511" s="59" t="e">
        <f>#REF!</f>
        <v>#REF!</v>
      </c>
      <c r="B1511" s="59">
        <v>28957</v>
      </c>
      <c r="C1511" s="78" t="e">
        <f>VLOOKUP(tb_flow[[#This Row],[Hwycov_id]],#REF!,2,FALSE)</f>
        <v>#REF!</v>
      </c>
    </row>
    <row r="1512" spans="1:3">
      <c r="A1512" s="59" t="e">
        <f>#REF!</f>
        <v>#REF!</v>
      </c>
      <c r="B1512" s="59">
        <v>28966</v>
      </c>
      <c r="C1512" s="78" t="e">
        <f>VLOOKUP(tb_flow[[#This Row],[Hwycov_id]],#REF!,2,FALSE)</f>
        <v>#REF!</v>
      </c>
    </row>
    <row r="1513" spans="1:3">
      <c r="A1513" s="59" t="e">
        <f>#REF!</f>
        <v>#REF!</v>
      </c>
      <c r="B1513" s="59">
        <v>28978</v>
      </c>
      <c r="C1513" s="78" t="e">
        <f>VLOOKUP(tb_flow[[#This Row],[Hwycov_id]],#REF!,2,FALSE)</f>
        <v>#REF!</v>
      </c>
    </row>
    <row r="1514" spans="1:3">
      <c r="A1514" s="59" t="e">
        <f>#REF!</f>
        <v>#REF!</v>
      </c>
      <c r="B1514" s="59">
        <v>28984</v>
      </c>
      <c r="C1514" s="78" t="e">
        <f>VLOOKUP(tb_flow[[#This Row],[Hwycov_id]],#REF!,2,FALSE)</f>
        <v>#REF!</v>
      </c>
    </row>
    <row r="1515" spans="1:3">
      <c r="A1515" s="59" t="e">
        <f>#REF!</f>
        <v>#REF!</v>
      </c>
      <c r="B1515" s="59">
        <v>28987</v>
      </c>
      <c r="C1515" s="78" t="e">
        <f>VLOOKUP(tb_flow[[#This Row],[Hwycov_id]],#REF!,2,FALSE)</f>
        <v>#REF!</v>
      </c>
    </row>
    <row r="1516" spans="1:3">
      <c r="A1516" s="59" t="e">
        <f>#REF!</f>
        <v>#REF!</v>
      </c>
      <c r="B1516" s="59">
        <v>28989</v>
      </c>
      <c r="C1516" s="78" t="e">
        <f>VLOOKUP(tb_flow[[#This Row],[Hwycov_id]],#REF!,2,FALSE)</f>
        <v>#REF!</v>
      </c>
    </row>
    <row r="1517" spans="1:3">
      <c r="A1517" s="59" t="e">
        <f>#REF!</f>
        <v>#REF!</v>
      </c>
      <c r="B1517" s="59">
        <v>2899</v>
      </c>
      <c r="C1517" s="78" t="e">
        <f>VLOOKUP(tb_flow[[#This Row],[Hwycov_id]],#REF!,2,FALSE)</f>
        <v>#REF!</v>
      </c>
    </row>
    <row r="1518" spans="1:3">
      <c r="A1518" s="59" t="e">
        <f>#REF!</f>
        <v>#REF!</v>
      </c>
      <c r="B1518" s="59">
        <v>29008</v>
      </c>
      <c r="C1518" s="78" t="e">
        <f>VLOOKUP(tb_flow[[#This Row],[Hwycov_id]],#REF!,2,FALSE)</f>
        <v>#REF!</v>
      </c>
    </row>
    <row r="1519" spans="1:3">
      <c r="A1519" s="59" t="e">
        <f>#REF!</f>
        <v>#REF!</v>
      </c>
      <c r="B1519" s="59">
        <v>29011</v>
      </c>
      <c r="C1519" s="78" t="e">
        <f>VLOOKUP(tb_flow[[#This Row],[Hwycov_id]],#REF!,2,FALSE)</f>
        <v>#REF!</v>
      </c>
    </row>
    <row r="1520" spans="1:3">
      <c r="A1520" s="59" t="e">
        <f>#REF!</f>
        <v>#REF!</v>
      </c>
      <c r="B1520" s="59">
        <v>29016</v>
      </c>
      <c r="C1520" s="78" t="e">
        <f>VLOOKUP(tb_flow[[#This Row],[Hwycov_id]],#REF!,2,FALSE)</f>
        <v>#REF!</v>
      </c>
    </row>
    <row r="1521" spans="1:3">
      <c r="A1521" s="59" t="e">
        <f>#REF!</f>
        <v>#REF!</v>
      </c>
      <c r="B1521" s="59">
        <v>29020</v>
      </c>
      <c r="C1521" s="78" t="e">
        <f>VLOOKUP(tb_flow[[#This Row],[Hwycov_id]],#REF!,2,FALSE)</f>
        <v>#REF!</v>
      </c>
    </row>
    <row r="1522" spans="1:3">
      <c r="A1522" s="59" t="e">
        <f>#REF!</f>
        <v>#REF!</v>
      </c>
      <c r="B1522" s="59">
        <v>29023</v>
      </c>
      <c r="C1522" s="78" t="e">
        <f>VLOOKUP(tb_flow[[#This Row],[Hwycov_id]],#REF!,2,FALSE)</f>
        <v>#REF!</v>
      </c>
    </row>
    <row r="1523" spans="1:3">
      <c r="A1523" s="59" t="e">
        <f>#REF!</f>
        <v>#REF!</v>
      </c>
      <c r="B1523" s="59">
        <v>29024</v>
      </c>
      <c r="C1523" s="78" t="e">
        <f>VLOOKUP(tb_flow[[#This Row],[Hwycov_id]],#REF!,2,FALSE)</f>
        <v>#REF!</v>
      </c>
    </row>
    <row r="1524" spans="1:3">
      <c r="A1524" s="59" t="e">
        <f>#REF!</f>
        <v>#REF!</v>
      </c>
      <c r="B1524" s="59">
        <v>29025</v>
      </c>
      <c r="C1524" s="78" t="e">
        <f>VLOOKUP(tb_flow[[#This Row],[Hwycov_id]],#REF!,2,FALSE)</f>
        <v>#REF!</v>
      </c>
    </row>
    <row r="1525" spans="1:3">
      <c r="A1525" s="59" t="e">
        <f>#REF!</f>
        <v>#REF!</v>
      </c>
      <c r="B1525" s="59">
        <v>29027</v>
      </c>
      <c r="C1525" s="78" t="e">
        <f>VLOOKUP(tb_flow[[#This Row],[Hwycov_id]],#REF!,2,FALSE)</f>
        <v>#REF!</v>
      </c>
    </row>
    <row r="1526" spans="1:3">
      <c r="A1526" s="59" t="e">
        <f>#REF!</f>
        <v>#REF!</v>
      </c>
      <c r="B1526" s="59">
        <v>29028</v>
      </c>
      <c r="C1526" s="78" t="e">
        <f>VLOOKUP(tb_flow[[#This Row],[Hwycov_id]],#REF!,2,FALSE)</f>
        <v>#REF!</v>
      </c>
    </row>
    <row r="1527" spans="1:3">
      <c r="A1527" s="59" t="e">
        <f>#REF!</f>
        <v>#REF!</v>
      </c>
      <c r="B1527" s="59">
        <v>29029</v>
      </c>
      <c r="C1527" s="78" t="e">
        <f>VLOOKUP(tb_flow[[#This Row],[Hwycov_id]],#REF!,2,FALSE)</f>
        <v>#REF!</v>
      </c>
    </row>
    <row r="1528" spans="1:3">
      <c r="A1528" s="59" t="e">
        <f>#REF!</f>
        <v>#REF!</v>
      </c>
      <c r="B1528" s="59">
        <v>29030</v>
      </c>
      <c r="C1528" s="78" t="e">
        <f>VLOOKUP(tb_flow[[#This Row],[Hwycov_id]],#REF!,2,FALSE)</f>
        <v>#REF!</v>
      </c>
    </row>
    <row r="1529" spans="1:3">
      <c r="A1529" s="59" t="e">
        <f>#REF!</f>
        <v>#REF!</v>
      </c>
      <c r="B1529" s="59">
        <v>29032</v>
      </c>
      <c r="C1529" s="78" t="e">
        <f>VLOOKUP(tb_flow[[#This Row],[Hwycov_id]],#REF!,2,FALSE)</f>
        <v>#REF!</v>
      </c>
    </row>
    <row r="1530" spans="1:3">
      <c r="A1530" s="59" t="e">
        <f>#REF!</f>
        <v>#REF!</v>
      </c>
      <c r="B1530" s="59">
        <v>29033</v>
      </c>
      <c r="C1530" s="78" t="e">
        <f>VLOOKUP(tb_flow[[#This Row],[Hwycov_id]],#REF!,2,FALSE)</f>
        <v>#REF!</v>
      </c>
    </row>
    <row r="1531" spans="1:3">
      <c r="A1531" s="59" t="e">
        <f>#REF!</f>
        <v>#REF!</v>
      </c>
      <c r="B1531" s="59">
        <v>29034</v>
      </c>
      <c r="C1531" s="78" t="e">
        <f>VLOOKUP(tb_flow[[#This Row],[Hwycov_id]],#REF!,2,FALSE)</f>
        <v>#REF!</v>
      </c>
    </row>
    <row r="1532" spans="1:3">
      <c r="A1532" s="59" t="e">
        <f>#REF!</f>
        <v>#REF!</v>
      </c>
      <c r="B1532" s="59">
        <v>29035</v>
      </c>
      <c r="C1532" s="78" t="e">
        <f>VLOOKUP(tb_flow[[#This Row],[Hwycov_id]],#REF!,2,FALSE)</f>
        <v>#REF!</v>
      </c>
    </row>
    <row r="1533" spans="1:3">
      <c r="A1533" s="59" t="e">
        <f>#REF!</f>
        <v>#REF!</v>
      </c>
      <c r="B1533" s="59">
        <v>29039</v>
      </c>
      <c r="C1533" s="78" t="e">
        <f>VLOOKUP(tb_flow[[#This Row],[Hwycov_id]],#REF!,2,FALSE)</f>
        <v>#REF!</v>
      </c>
    </row>
    <row r="1534" spans="1:3">
      <c r="A1534" s="59" t="e">
        <f>#REF!</f>
        <v>#REF!</v>
      </c>
      <c r="B1534" s="59">
        <v>29041</v>
      </c>
      <c r="C1534" s="78" t="e">
        <f>VLOOKUP(tb_flow[[#This Row],[Hwycov_id]],#REF!,2,FALSE)</f>
        <v>#REF!</v>
      </c>
    </row>
    <row r="1535" spans="1:3">
      <c r="A1535" s="59" t="e">
        <f>#REF!</f>
        <v>#REF!</v>
      </c>
      <c r="B1535" s="59">
        <v>29049</v>
      </c>
      <c r="C1535" s="78" t="e">
        <f>VLOOKUP(tb_flow[[#This Row],[Hwycov_id]],#REF!,2,FALSE)</f>
        <v>#REF!</v>
      </c>
    </row>
    <row r="1536" spans="1:3">
      <c r="A1536" s="59" t="e">
        <f>#REF!</f>
        <v>#REF!</v>
      </c>
      <c r="B1536" s="59">
        <v>29051</v>
      </c>
      <c r="C1536" s="78" t="e">
        <f>VLOOKUP(tb_flow[[#This Row],[Hwycov_id]],#REF!,2,FALSE)</f>
        <v>#REF!</v>
      </c>
    </row>
    <row r="1537" spans="1:3">
      <c r="A1537" s="59" t="e">
        <f>#REF!</f>
        <v>#REF!</v>
      </c>
      <c r="B1537" s="59">
        <v>29052</v>
      </c>
      <c r="C1537" s="78" t="e">
        <f>VLOOKUP(tb_flow[[#This Row],[Hwycov_id]],#REF!,2,FALSE)</f>
        <v>#REF!</v>
      </c>
    </row>
    <row r="1538" spans="1:3">
      <c r="A1538" s="59" t="e">
        <f>#REF!</f>
        <v>#REF!</v>
      </c>
      <c r="B1538" s="59">
        <v>29059</v>
      </c>
      <c r="C1538" s="78" t="e">
        <f>VLOOKUP(tb_flow[[#This Row],[Hwycov_id]],#REF!,2,FALSE)</f>
        <v>#REF!</v>
      </c>
    </row>
    <row r="1539" spans="1:3">
      <c r="A1539" s="59" t="e">
        <f>#REF!</f>
        <v>#REF!</v>
      </c>
      <c r="B1539" s="59">
        <v>29060</v>
      </c>
      <c r="C1539" s="78" t="e">
        <f>VLOOKUP(tb_flow[[#This Row],[Hwycov_id]],#REF!,2,FALSE)</f>
        <v>#REF!</v>
      </c>
    </row>
    <row r="1540" spans="1:3">
      <c r="A1540" s="59" t="e">
        <f>#REF!</f>
        <v>#REF!</v>
      </c>
      <c r="B1540" s="59">
        <v>29082</v>
      </c>
      <c r="C1540" s="78" t="e">
        <f>VLOOKUP(tb_flow[[#This Row],[Hwycov_id]],#REF!,2,FALSE)</f>
        <v>#REF!</v>
      </c>
    </row>
    <row r="1541" spans="1:3">
      <c r="A1541" s="59" t="e">
        <f>#REF!</f>
        <v>#REF!</v>
      </c>
      <c r="B1541" s="59">
        <v>29086</v>
      </c>
      <c r="C1541" s="78" t="e">
        <f>VLOOKUP(tb_flow[[#This Row],[Hwycov_id]],#REF!,2,FALSE)</f>
        <v>#REF!</v>
      </c>
    </row>
    <row r="1542" spans="1:3">
      <c r="A1542" s="59" t="e">
        <f>#REF!</f>
        <v>#REF!</v>
      </c>
      <c r="B1542" s="59">
        <v>29089</v>
      </c>
      <c r="C1542" s="78" t="e">
        <f>VLOOKUP(tb_flow[[#This Row],[Hwycov_id]],#REF!,2,FALSE)</f>
        <v>#REF!</v>
      </c>
    </row>
    <row r="1543" spans="1:3">
      <c r="A1543" s="59" t="e">
        <f>#REF!</f>
        <v>#REF!</v>
      </c>
      <c r="B1543" s="59">
        <v>29090</v>
      </c>
      <c r="C1543" s="78" t="e">
        <f>VLOOKUP(tb_flow[[#This Row],[Hwycov_id]],#REF!,2,FALSE)</f>
        <v>#REF!</v>
      </c>
    </row>
    <row r="1544" spans="1:3">
      <c r="A1544" s="59" t="e">
        <f>#REF!</f>
        <v>#REF!</v>
      </c>
      <c r="B1544" s="59">
        <v>29095</v>
      </c>
      <c r="C1544" s="78" t="e">
        <f>VLOOKUP(tb_flow[[#This Row],[Hwycov_id]],#REF!,2,FALSE)</f>
        <v>#REF!</v>
      </c>
    </row>
    <row r="1545" spans="1:3">
      <c r="A1545" s="59" t="e">
        <f>#REF!</f>
        <v>#REF!</v>
      </c>
      <c r="B1545" s="59">
        <v>29108</v>
      </c>
      <c r="C1545" s="78" t="e">
        <f>VLOOKUP(tb_flow[[#This Row],[Hwycov_id]],#REF!,2,FALSE)</f>
        <v>#REF!</v>
      </c>
    </row>
    <row r="1546" spans="1:3">
      <c r="A1546" s="59" t="e">
        <f>#REF!</f>
        <v>#REF!</v>
      </c>
      <c r="B1546" s="59">
        <v>29136</v>
      </c>
      <c r="C1546" s="78" t="e">
        <f>VLOOKUP(tb_flow[[#This Row],[Hwycov_id]],#REF!,2,FALSE)</f>
        <v>#REF!</v>
      </c>
    </row>
    <row r="1547" spans="1:3">
      <c r="A1547" s="59" t="e">
        <f>#REF!</f>
        <v>#REF!</v>
      </c>
      <c r="B1547" s="59">
        <v>29163</v>
      </c>
      <c r="C1547" s="78" t="e">
        <f>VLOOKUP(tb_flow[[#This Row],[Hwycov_id]],#REF!,2,FALSE)</f>
        <v>#REF!</v>
      </c>
    </row>
    <row r="1548" spans="1:3">
      <c r="A1548" s="59" t="e">
        <f>#REF!</f>
        <v>#REF!</v>
      </c>
      <c r="B1548" s="59">
        <v>29166</v>
      </c>
      <c r="C1548" s="78" t="e">
        <f>VLOOKUP(tb_flow[[#This Row],[Hwycov_id]],#REF!,2,FALSE)</f>
        <v>#REF!</v>
      </c>
    </row>
    <row r="1549" spans="1:3">
      <c r="A1549" s="59" t="e">
        <f>#REF!</f>
        <v>#REF!</v>
      </c>
      <c r="B1549" s="59">
        <v>29167</v>
      </c>
      <c r="C1549" s="78" t="e">
        <f>VLOOKUP(tb_flow[[#This Row],[Hwycov_id]],#REF!,2,FALSE)</f>
        <v>#REF!</v>
      </c>
    </row>
    <row r="1550" spans="1:3">
      <c r="A1550" s="59" t="e">
        <f>#REF!</f>
        <v>#REF!</v>
      </c>
      <c r="B1550" s="59">
        <v>29168</v>
      </c>
      <c r="C1550" s="78" t="e">
        <f>VLOOKUP(tb_flow[[#This Row],[Hwycov_id]],#REF!,2,FALSE)</f>
        <v>#REF!</v>
      </c>
    </row>
    <row r="1551" spans="1:3">
      <c r="A1551" s="59" t="e">
        <f>#REF!</f>
        <v>#REF!</v>
      </c>
      <c r="B1551" s="59">
        <v>29172</v>
      </c>
      <c r="C1551" s="78" t="e">
        <f>VLOOKUP(tb_flow[[#This Row],[Hwycov_id]],#REF!,2,FALSE)</f>
        <v>#REF!</v>
      </c>
    </row>
    <row r="1552" spans="1:3">
      <c r="A1552" s="59" t="e">
        <f>#REF!</f>
        <v>#REF!</v>
      </c>
      <c r="B1552" s="59">
        <v>29176</v>
      </c>
      <c r="C1552" s="78" t="e">
        <f>VLOOKUP(tb_flow[[#This Row],[Hwycov_id]],#REF!,2,FALSE)</f>
        <v>#REF!</v>
      </c>
    </row>
    <row r="1553" spans="1:3">
      <c r="A1553" s="59" t="e">
        <f>#REF!</f>
        <v>#REF!</v>
      </c>
      <c r="B1553" s="59">
        <v>29177</v>
      </c>
      <c r="C1553" s="78" t="e">
        <f>VLOOKUP(tb_flow[[#This Row],[Hwycov_id]],#REF!,2,FALSE)</f>
        <v>#REF!</v>
      </c>
    </row>
    <row r="1554" spans="1:3">
      <c r="A1554" s="59" t="e">
        <f>#REF!</f>
        <v>#REF!</v>
      </c>
      <c r="B1554" s="59">
        <v>29178</v>
      </c>
      <c r="C1554" s="78" t="e">
        <f>VLOOKUP(tb_flow[[#This Row],[Hwycov_id]],#REF!,2,FALSE)</f>
        <v>#REF!</v>
      </c>
    </row>
    <row r="1555" spans="1:3">
      <c r="A1555" s="59" t="e">
        <f>#REF!</f>
        <v>#REF!</v>
      </c>
      <c r="B1555" s="59">
        <v>29181</v>
      </c>
      <c r="C1555" s="78" t="e">
        <f>VLOOKUP(tb_flow[[#This Row],[Hwycov_id]],#REF!,2,FALSE)</f>
        <v>#REF!</v>
      </c>
    </row>
    <row r="1556" spans="1:3">
      <c r="A1556" s="59" t="e">
        <f>#REF!</f>
        <v>#REF!</v>
      </c>
      <c r="B1556" s="59">
        <v>29182</v>
      </c>
      <c r="C1556" s="78" t="e">
        <f>VLOOKUP(tb_flow[[#This Row],[Hwycov_id]],#REF!,2,FALSE)</f>
        <v>#REF!</v>
      </c>
    </row>
    <row r="1557" spans="1:3">
      <c r="A1557" s="59" t="e">
        <f>#REF!</f>
        <v>#REF!</v>
      </c>
      <c r="B1557" s="59">
        <v>29183</v>
      </c>
      <c r="C1557" s="78" t="e">
        <f>VLOOKUP(tb_flow[[#This Row],[Hwycov_id]],#REF!,2,FALSE)</f>
        <v>#REF!</v>
      </c>
    </row>
    <row r="1558" spans="1:3">
      <c r="A1558" s="59" t="e">
        <f>#REF!</f>
        <v>#REF!</v>
      </c>
      <c r="B1558" s="59">
        <v>29184</v>
      </c>
      <c r="C1558" s="78" t="e">
        <f>VLOOKUP(tb_flow[[#This Row],[Hwycov_id]],#REF!,2,FALSE)</f>
        <v>#REF!</v>
      </c>
    </row>
    <row r="1559" spans="1:3">
      <c r="A1559" s="59" t="e">
        <f>#REF!</f>
        <v>#REF!</v>
      </c>
      <c r="B1559" s="59">
        <v>29188</v>
      </c>
      <c r="C1559" s="78" t="e">
        <f>VLOOKUP(tb_flow[[#This Row],[Hwycov_id]],#REF!,2,FALSE)</f>
        <v>#REF!</v>
      </c>
    </row>
    <row r="1560" spans="1:3">
      <c r="A1560" s="59" t="e">
        <f>#REF!</f>
        <v>#REF!</v>
      </c>
      <c r="B1560" s="59">
        <v>29189</v>
      </c>
      <c r="C1560" s="78" t="e">
        <f>VLOOKUP(tb_flow[[#This Row],[Hwycov_id]],#REF!,2,FALSE)</f>
        <v>#REF!</v>
      </c>
    </row>
    <row r="1561" spans="1:3">
      <c r="A1561" s="59" t="e">
        <f>#REF!</f>
        <v>#REF!</v>
      </c>
      <c r="B1561" s="59">
        <v>29215</v>
      </c>
      <c r="C1561" s="78" t="e">
        <f>VLOOKUP(tb_flow[[#This Row],[Hwycov_id]],#REF!,2,FALSE)</f>
        <v>#REF!</v>
      </c>
    </row>
    <row r="1562" spans="1:3">
      <c r="A1562" s="59" t="e">
        <f>#REF!</f>
        <v>#REF!</v>
      </c>
      <c r="B1562" s="59">
        <v>29218</v>
      </c>
      <c r="C1562" s="78" t="e">
        <f>VLOOKUP(tb_flow[[#This Row],[Hwycov_id]],#REF!,2,FALSE)</f>
        <v>#REF!</v>
      </c>
    </row>
    <row r="1563" spans="1:3">
      <c r="A1563" s="59" t="e">
        <f>#REF!</f>
        <v>#REF!</v>
      </c>
      <c r="B1563" s="59">
        <v>29232</v>
      </c>
      <c r="C1563" s="78" t="e">
        <f>VLOOKUP(tb_flow[[#This Row],[Hwycov_id]],#REF!,2,FALSE)</f>
        <v>#REF!</v>
      </c>
    </row>
    <row r="1564" spans="1:3">
      <c r="A1564" s="59" t="e">
        <f>#REF!</f>
        <v>#REF!</v>
      </c>
      <c r="B1564" s="59">
        <v>29235</v>
      </c>
      <c r="C1564" s="78" t="e">
        <f>VLOOKUP(tb_flow[[#This Row],[Hwycov_id]],#REF!,2,FALSE)</f>
        <v>#REF!</v>
      </c>
    </row>
    <row r="1565" spans="1:3">
      <c r="A1565" s="59" t="e">
        <f>#REF!</f>
        <v>#REF!</v>
      </c>
      <c r="B1565" s="59">
        <v>29252</v>
      </c>
      <c r="C1565" s="78" t="e">
        <f>VLOOKUP(tb_flow[[#This Row],[Hwycov_id]],#REF!,2,FALSE)</f>
        <v>#REF!</v>
      </c>
    </row>
    <row r="1566" spans="1:3">
      <c r="A1566" s="59" t="e">
        <f>#REF!</f>
        <v>#REF!</v>
      </c>
      <c r="B1566" s="59">
        <v>2932</v>
      </c>
      <c r="C1566" s="78" t="e">
        <f>VLOOKUP(tb_flow[[#This Row],[Hwycov_id]],#REF!,2,FALSE)</f>
        <v>#REF!</v>
      </c>
    </row>
    <row r="1567" spans="1:3">
      <c r="A1567" s="59" t="e">
        <f>#REF!</f>
        <v>#REF!</v>
      </c>
      <c r="B1567" s="59">
        <v>29368</v>
      </c>
      <c r="C1567" s="78" t="e">
        <f>VLOOKUP(tb_flow[[#This Row],[Hwycov_id]],#REF!,2,FALSE)</f>
        <v>#REF!</v>
      </c>
    </row>
    <row r="1568" spans="1:3">
      <c r="A1568" s="59" t="e">
        <f>#REF!</f>
        <v>#REF!</v>
      </c>
      <c r="B1568" s="59">
        <v>29407</v>
      </c>
      <c r="C1568" s="78" t="e">
        <f>VLOOKUP(tb_flow[[#This Row],[Hwycov_id]],#REF!,2,FALSE)</f>
        <v>#REF!</v>
      </c>
    </row>
    <row r="1569" spans="1:3">
      <c r="A1569" s="59" t="e">
        <f>#REF!</f>
        <v>#REF!</v>
      </c>
      <c r="B1569" s="59">
        <v>29415</v>
      </c>
      <c r="C1569" s="78" t="e">
        <f>VLOOKUP(tb_flow[[#This Row],[Hwycov_id]],#REF!,2,FALSE)</f>
        <v>#REF!</v>
      </c>
    </row>
    <row r="1570" spans="1:3">
      <c r="A1570" s="59" t="e">
        <f>#REF!</f>
        <v>#REF!</v>
      </c>
      <c r="B1570" s="59">
        <v>29442</v>
      </c>
      <c r="C1570" s="78" t="e">
        <f>VLOOKUP(tb_flow[[#This Row],[Hwycov_id]],#REF!,2,FALSE)</f>
        <v>#REF!</v>
      </c>
    </row>
    <row r="1571" spans="1:3">
      <c r="A1571" s="59" t="e">
        <f>#REF!</f>
        <v>#REF!</v>
      </c>
      <c r="B1571" s="59">
        <v>29565</v>
      </c>
      <c r="C1571" s="78" t="e">
        <f>VLOOKUP(tb_flow[[#This Row],[Hwycov_id]],#REF!,2,FALSE)</f>
        <v>#REF!</v>
      </c>
    </row>
    <row r="1572" spans="1:3">
      <c r="A1572" s="59" t="e">
        <f>#REF!</f>
        <v>#REF!</v>
      </c>
      <c r="B1572" s="59">
        <v>29571</v>
      </c>
      <c r="C1572" s="78" t="e">
        <f>VLOOKUP(tb_flow[[#This Row],[Hwycov_id]],#REF!,2,FALSE)</f>
        <v>#REF!</v>
      </c>
    </row>
    <row r="1573" spans="1:3">
      <c r="A1573" s="59" t="e">
        <f>#REF!</f>
        <v>#REF!</v>
      </c>
      <c r="B1573" s="59">
        <v>2958</v>
      </c>
      <c r="C1573" s="78" t="e">
        <f>VLOOKUP(tb_flow[[#This Row],[Hwycov_id]],#REF!,2,FALSE)</f>
        <v>#REF!</v>
      </c>
    </row>
    <row r="1574" spans="1:3">
      <c r="A1574" s="59" t="e">
        <f>#REF!</f>
        <v>#REF!</v>
      </c>
      <c r="B1574" s="59">
        <v>2962</v>
      </c>
      <c r="C1574" s="78" t="e">
        <f>VLOOKUP(tb_flow[[#This Row],[Hwycov_id]],#REF!,2,FALSE)</f>
        <v>#REF!</v>
      </c>
    </row>
    <row r="1575" spans="1:3">
      <c r="A1575" s="59" t="e">
        <f>#REF!</f>
        <v>#REF!</v>
      </c>
      <c r="B1575" s="59">
        <v>29756</v>
      </c>
      <c r="C1575" s="78" t="e">
        <f>VLOOKUP(tb_flow[[#This Row],[Hwycov_id]],#REF!,2,FALSE)</f>
        <v>#REF!</v>
      </c>
    </row>
    <row r="1576" spans="1:3">
      <c r="A1576" s="59" t="e">
        <f>#REF!</f>
        <v>#REF!</v>
      </c>
      <c r="B1576" s="59">
        <v>29758</v>
      </c>
      <c r="C1576" s="78" t="e">
        <f>VLOOKUP(tb_flow[[#This Row],[Hwycov_id]],#REF!,2,FALSE)</f>
        <v>#REF!</v>
      </c>
    </row>
    <row r="1577" spans="1:3">
      <c r="A1577" s="59" t="e">
        <f>#REF!</f>
        <v>#REF!</v>
      </c>
      <c r="B1577" s="59">
        <v>2978</v>
      </c>
      <c r="C1577" s="78" t="e">
        <f>VLOOKUP(tb_flow[[#This Row],[Hwycov_id]],#REF!,2,FALSE)</f>
        <v>#REF!</v>
      </c>
    </row>
    <row r="1578" spans="1:3">
      <c r="A1578" s="59" t="e">
        <f>#REF!</f>
        <v>#REF!</v>
      </c>
      <c r="B1578" s="59">
        <v>29794</v>
      </c>
      <c r="C1578" s="78" t="e">
        <f>VLOOKUP(tb_flow[[#This Row],[Hwycov_id]],#REF!,2,FALSE)</f>
        <v>#REF!</v>
      </c>
    </row>
    <row r="1579" spans="1:3">
      <c r="A1579" s="59" t="e">
        <f>#REF!</f>
        <v>#REF!</v>
      </c>
      <c r="B1579" s="59">
        <v>29827</v>
      </c>
      <c r="C1579" s="78" t="e">
        <f>VLOOKUP(tb_flow[[#This Row],[Hwycov_id]],#REF!,2,FALSE)</f>
        <v>#REF!</v>
      </c>
    </row>
    <row r="1580" spans="1:3">
      <c r="A1580" s="59" t="e">
        <f>#REF!</f>
        <v>#REF!</v>
      </c>
      <c r="B1580" s="59">
        <v>29835</v>
      </c>
      <c r="C1580" s="78" t="e">
        <f>VLOOKUP(tb_flow[[#This Row],[Hwycov_id]],#REF!,2,FALSE)</f>
        <v>#REF!</v>
      </c>
    </row>
    <row r="1581" spans="1:3">
      <c r="A1581" s="59" t="e">
        <f>#REF!</f>
        <v>#REF!</v>
      </c>
      <c r="B1581" s="59">
        <v>29884</v>
      </c>
      <c r="C1581" s="78" t="e">
        <f>VLOOKUP(tb_flow[[#This Row],[Hwycov_id]],#REF!,2,FALSE)</f>
        <v>#REF!</v>
      </c>
    </row>
    <row r="1582" spans="1:3">
      <c r="A1582" s="59" t="e">
        <f>#REF!</f>
        <v>#REF!</v>
      </c>
      <c r="B1582" s="59">
        <v>2999</v>
      </c>
      <c r="C1582" s="78" t="e">
        <f>VLOOKUP(tb_flow[[#This Row],[Hwycov_id]],#REF!,2,FALSE)</f>
        <v>#REF!</v>
      </c>
    </row>
    <row r="1583" spans="1:3">
      <c r="A1583" s="59" t="e">
        <f>#REF!</f>
        <v>#REF!</v>
      </c>
      <c r="B1583" s="59">
        <v>30057</v>
      </c>
      <c r="C1583" s="78" t="e">
        <f>VLOOKUP(tb_flow[[#This Row],[Hwycov_id]],#REF!,2,FALSE)</f>
        <v>#REF!</v>
      </c>
    </row>
    <row r="1584" spans="1:3">
      <c r="A1584" s="59" t="e">
        <f>#REF!</f>
        <v>#REF!</v>
      </c>
      <c r="B1584" s="59">
        <v>30058</v>
      </c>
      <c r="C1584" s="78" t="e">
        <f>VLOOKUP(tb_flow[[#This Row],[Hwycov_id]],#REF!,2,FALSE)</f>
        <v>#REF!</v>
      </c>
    </row>
    <row r="1585" spans="1:3">
      <c r="A1585" s="59" t="e">
        <f>#REF!</f>
        <v>#REF!</v>
      </c>
      <c r="B1585" s="59">
        <v>30080</v>
      </c>
      <c r="C1585" s="78" t="e">
        <f>VLOOKUP(tb_flow[[#This Row],[Hwycov_id]],#REF!,2,FALSE)</f>
        <v>#REF!</v>
      </c>
    </row>
    <row r="1586" spans="1:3">
      <c r="A1586" s="59" t="e">
        <f>#REF!</f>
        <v>#REF!</v>
      </c>
      <c r="B1586" s="59">
        <v>3037</v>
      </c>
      <c r="C1586" s="78" t="e">
        <f>VLOOKUP(tb_flow[[#This Row],[Hwycov_id]],#REF!,2,FALSE)</f>
        <v>#REF!</v>
      </c>
    </row>
    <row r="1587" spans="1:3">
      <c r="A1587" s="59" t="e">
        <f>#REF!</f>
        <v>#REF!</v>
      </c>
      <c r="B1587" s="59">
        <v>30437</v>
      </c>
      <c r="C1587" s="78" t="e">
        <f>VLOOKUP(tb_flow[[#This Row],[Hwycov_id]],#REF!,2,FALSE)</f>
        <v>#REF!</v>
      </c>
    </row>
    <row r="1588" spans="1:3">
      <c r="A1588" s="59" t="e">
        <f>#REF!</f>
        <v>#REF!</v>
      </c>
      <c r="B1588" s="59">
        <v>3071</v>
      </c>
      <c r="C1588" s="78" t="e">
        <f>VLOOKUP(tb_flow[[#This Row],[Hwycov_id]],#REF!,2,FALSE)</f>
        <v>#REF!</v>
      </c>
    </row>
    <row r="1589" spans="1:3">
      <c r="A1589" s="59" t="e">
        <f>#REF!</f>
        <v>#REF!</v>
      </c>
      <c r="B1589" s="59">
        <v>30711</v>
      </c>
      <c r="C1589" s="78" t="e">
        <f>VLOOKUP(tb_flow[[#This Row],[Hwycov_id]],#REF!,2,FALSE)</f>
        <v>#REF!</v>
      </c>
    </row>
    <row r="1590" spans="1:3">
      <c r="A1590" s="59" t="e">
        <f>#REF!</f>
        <v>#REF!</v>
      </c>
      <c r="B1590" s="59">
        <v>30725</v>
      </c>
      <c r="C1590" s="78" t="e">
        <f>VLOOKUP(tb_flow[[#This Row],[Hwycov_id]],#REF!,2,FALSE)</f>
        <v>#REF!</v>
      </c>
    </row>
    <row r="1591" spans="1:3">
      <c r="A1591" s="59" t="e">
        <f>#REF!</f>
        <v>#REF!</v>
      </c>
      <c r="B1591" s="59">
        <v>30729</v>
      </c>
      <c r="C1591" s="78" t="e">
        <f>VLOOKUP(tb_flow[[#This Row],[Hwycov_id]],#REF!,2,FALSE)</f>
        <v>#REF!</v>
      </c>
    </row>
    <row r="1592" spans="1:3">
      <c r="A1592" s="59" t="e">
        <f>#REF!</f>
        <v>#REF!</v>
      </c>
      <c r="B1592" s="59">
        <v>30747</v>
      </c>
      <c r="C1592" s="78" t="e">
        <f>VLOOKUP(tb_flow[[#This Row],[Hwycov_id]],#REF!,2,FALSE)</f>
        <v>#REF!</v>
      </c>
    </row>
    <row r="1593" spans="1:3">
      <c r="A1593" s="59" t="e">
        <f>#REF!</f>
        <v>#REF!</v>
      </c>
      <c r="B1593" s="59">
        <v>30751</v>
      </c>
      <c r="C1593" s="78" t="e">
        <f>VLOOKUP(tb_flow[[#This Row],[Hwycov_id]],#REF!,2,FALSE)</f>
        <v>#REF!</v>
      </c>
    </row>
    <row r="1594" spans="1:3">
      <c r="A1594" s="59" t="e">
        <f>#REF!</f>
        <v>#REF!</v>
      </c>
      <c r="B1594" s="59">
        <v>30752</v>
      </c>
      <c r="C1594" s="78" t="e">
        <f>VLOOKUP(tb_flow[[#This Row],[Hwycov_id]],#REF!,2,FALSE)</f>
        <v>#REF!</v>
      </c>
    </row>
    <row r="1595" spans="1:3">
      <c r="A1595" s="59" t="e">
        <f>#REF!</f>
        <v>#REF!</v>
      </c>
      <c r="B1595" s="59">
        <v>30776</v>
      </c>
      <c r="C1595" s="78" t="e">
        <f>VLOOKUP(tb_flow[[#This Row],[Hwycov_id]],#REF!,2,FALSE)</f>
        <v>#REF!</v>
      </c>
    </row>
    <row r="1596" spans="1:3">
      <c r="A1596" s="59" t="e">
        <f>#REF!</f>
        <v>#REF!</v>
      </c>
      <c r="B1596" s="59">
        <v>30782</v>
      </c>
      <c r="C1596" s="78" t="e">
        <f>VLOOKUP(tb_flow[[#This Row],[Hwycov_id]],#REF!,2,FALSE)</f>
        <v>#REF!</v>
      </c>
    </row>
    <row r="1597" spans="1:3">
      <c r="A1597" s="59" t="e">
        <f>#REF!</f>
        <v>#REF!</v>
      </c>
      <c r="B1597" s="59">
        <v>30792</v>
      </c>
      <c r="C1597" s="78" t="e">
        <f>VLOOKUP(tb_flow[[#This Row],[Hwycov_id]],#REF!,2,FALSE)</f>
        <v>#REF!</v>
      </c>
    </row>
    <row r="1598" spans="1:3">
      <c r="A1598" s="59" t="e">
        <f>#REF!</f>
        <v>#REF!</v>
      </c>
      <c r="B1598" s="59">
        <v>30797</v>
      </c>
      <c r="C1598" s="78" t="e">
        <f>VLOOKUP(tb_flow[[#This Row],[Hwycov_id]],#REF!,2,FALSE)</f>
        <v>#REF!</v>
      </c>
    </row>
    <row r="1599" spans="1:3">
      <c r="A1599" s="59" t="e">
        <f>#REF!</f>
        <v>#REF!</v>
      </c>
      <c r="B1599" s="59">
        <v>30804</v>
      </c>
      <c r="C1599" s="78" t="e">
        <f>VLOOKUP(tb_flow[[#This Row],[Hwycov_id]],#REF!,2,FALSE)</f>
        <v>#REF!</v>
      </c>
    </row>
    <row r="1600" spans="1:3">
      <c r="A1600" s="59" t="e">
        <f>#REF!</f>
        <v>#REF!</v>
      </c>
      <c r="B1600" s="59">
        <v>30813</v>
      </c>
      <c r="C1600" s="78" t="e">
        <f>VLOOKUP(tb_flow[[#This Row],[Hwycov_id]],#REF!,2,FALSE)</f>
        <v>#REF!</v>
      </c>
    </row>
    <row r="1601" spans="1:3">
      <c r="A1601" s="59" t="e">
        <f>#REF!</f>
        <v>#REF!</v>
      </c>
      <c r="B1601" s="59">
        <v>30816</v>
      </c>
      <c r="C1601" s="78" t="e">
        <f>VLOOKUP(tb_flow[[#This Row],[Hwycov_id]],#REF!,2,FALSE)</f>
        <v>#REF!</v>
      </c>
    </row>
    <row r="1602" spans="1:3">
      <c r="A1602" s="59" t="e">
        <f>#REF!</f>
        <v>#REF!</v>
      </c>
      <c r="B1602" s="59">
        <v>30835</v>
      </c>
      <c r="C1602" s="78" t="e">
        <f>VLOOKUP(tb_flow[[#This Row],[Hwycov_id]],#REF!,2,FALSE)</f>
        <v>#REF!</v>
      </c>
    </row>
    <row r="1603" spans="1:3">
      <c r="A1603" s="59" t="e">
        <f>#REF!</f>
        <v>#REF!</v>
      </c>
      <c r="B1603" s="59">
        <v>30899</v>
      </c>
      <c r="C1603" s="78" t="e">
        <f>VLOOKUP(tb_flow[[#This Row],[Hwycov_id]],#REF!,2,FALSE)</f>
        <v>#REF!</v>
      </c>
    </row>
    <row r="1604" spans="1:3">
      <c r="A1604" s="59" t="e">
        <f>#REF!</f>
        <v>#REF!</v>
      </c>
      <c r="B1604" s="59">
        <v>30923</v>
      </c>
      <c r="C1604" s="78" t="e">
        <f>VLOOKUP(tb_flow[[#This Row],[Hwycov_id]],#REF!,2,FALSE)</f>
        <v>#REF!</v>
      </c>
    </row>
    <row r="1605" spans="1:3">
      <c r="A1605" s="59" t="e">
        <f>#REF!</f>
        <v>#REF!</v>
      </c>
      <c r="B1605" s="59">
        <v>30944</v>
      </c>
      <c r="C1605" s="78" t="e">
        <f>VLOOKUP(tb_flow[[#This Row],[Hwycov_id]],#REF!,2,FALSE)</f>
        <v>#REF!</v>
      </c>
    </row>
    <row r="1606" spans="1:3">
      <c r="A1606" s="59" t="e">
        <f>#REF!</f>
        <v>#REF!</v>
      </c>
      <c r="B1606" s="59">
        <v>30995</v>
      </c>
      <c r="C1606" s="78" t="e">
        <f>VLOOKUP(tb_flow[[#This Row],[Hwycov_id]],#REF!,2,FALSE)</f>
        <v>#REF!</v>
      </c>
    </row>
    <row r="1607" spans="1:3">
      <c r="A1607" s="59" t="e">
        <f>#REF!</f>
        <v>#REF!</v>
      </c>
      <c r="B1607" s="59">
        <v>31021</v>
      </c>
      <c r="C1607" s="78" t="e">
        <f>VLOOKUP(tb_flow[[#This Row],[Hwycov_id]],#REF!,2,FALSE)</f>
        <v>#REF!</v>
      </c>
    </row>
    <row r="1608" spans="1:3">
      <c r="A1608" s="59" t="e">
        <f>#REF!</f>
        <v>#REF!</v>
      </c>
      <c r="B1608" s="59">
        <v>31029</v>
      </c>
      <c r="C1608" s="78" t="e">
        <f>VLOOKUP(tb_flow[[#This Row],[Hwycov_id]],#REF!,2,FALSE)</f>
        <v>#REF!</v>
      </c>
    </row>
    <row r="1609" spans="1:3">
      <c r="A1609" s="59" t="e">
        <f>#REF!</f>
        <v>#REF!</v>
      </c>
      <c r="B1609" s="59">
        <v>31033</v>
      </c>
      <c r="C1609" s="78" t="e">
        <f>VLOOKUP(tb_flow[[#This Row],[Hwycov_id]],#REF!,2,FALSE)</f>
        <v>#REF!</v>
      </c>
    </row>
    <row r="1610" spans="1:3">
      <c r="A1610" s="59" t="e">
        <f>#REF!</f>
        <v>#REF!</v>
      </c>
      <c r="B1610" s="59">
        <v>31042</v>
      </c>
      <c r="C1610" s="78" t="e">
        <f>VLOOKUP(tb_flow[[#This Row],[Hwycov_id]],#REF!,2,FALSE)</f>
        <v>#REF!</v>
      </c>
    </row>
    <row r="1611" spans="1:3">
      <c r="A1611" s="59" t="e">
        <f>#REF!</f>
        <v>#REF!</v>
      </c>
      <c r="B1611" s="59">
        <v>31045</v>
      </c>
      <c r="C1611" s="78" t="e">
        <f>VLOOKUP(tb_flow[[#This Row],[Hwycov_id]],#REF!,2,FALSE)</f>
        <v>#REF!</v>
      </c>
    </row>
    <row r="1612" spans="1:3">
      <c r="A1612" s="59" t="e">
        <f>#REF!</f>
        <v>#REF!</v>
      </c>
      <c r="B1612" s="59">
        <v>3107</v>
      </c>
      <c r="C1612" s="78" t="e">
        <f>VLOOKUP(tb_flow[[#This Row],[Hwycov_id]],#REF!,2,FALSE)</f>
        <v>#REF!</v>
      </c>
    </row>
    <row r="1613" spans="1:3">
      <c r="A1613" s="59" t="e">
        <f>#REF!</f>
        <v>#REF!</v>
      </c>
      <c r="B1613" s="59">
        <v>3110</v>
      </c>
      <c r="C1613" s="78" t="e">
        <f>VLOOKUP(tb_flow[[#This Row],[Hwycov_id]],#REF!,2,FALSE)</f>
        <v>#REF!</v>
      </c>
    </row>
    <row r="1614" spans="1:3">
      <c r="A1614" s="59" t="e">
        <f>#REF!</f>
        <v>#REF!</v>
      </c>
      <c r="B1614" s="59">
        <v>3111</v>
      </c>
      <c r="C1614" s="78" t="e">
        <f>VLOOKUP(tb_flow[[#This Row],[Hwycov_id]],#REF!,2,FALSE)</f>
        <v>#REF!</v>
      </c>
    </row>
    <row r="1615" spans="1:3">
      <c r="A1615" s="59" t="e">
        <f>#REF!</f>
        <v>#REF!</v>
      </c>
      <c r="B1615" s="59">
        <v>3114</v>
      </c>
      <c r="C1615" s="78" t="e">
        <f>VLOOKUP(tb_flow[[#This Row],[Hwycov_id]],#REF!,2,FALSE)</f>
        <v>#REF!</v>
      </c>
    </row>
    <row r="1616" spans="1:3">
      <c r="A1616" s="59" t="e">
        <f>#REF!</f>
        <v>#REF!</v>
      </c>
      <c r="B1616" s="59">
        <v>31171</v>
      </c>
      <c r="C1616" s="78" t="e">
        <f>VLOOKUP(tb_flow[[#This Row],[Hwycov_id]],#REF!,2,FALSE)</f>
        <v>#REF!</v>
      </c>
    </row>
    <row r="1617" spans="1:3">
      <c r="A1617" s="59" t="e">
        <f>#REF!</f>
        <v>#REF!</v>
      </c>
      <c r="B1617" s="59">
        <v>31184</v>
      </c>
      <c r="C1617" s="78" t="e">
        <f>VLOOKUP(tb_flow[[#This Row],[Hwycov_id]],#REF!,2,FALSE)</f>
        <v>#REF!</v>
      </c>
    </row>
    <row r="1618" spans="1:3">
      <c r="A1618" s="59" t="e">
        <f>#REF!</f>
        <v>#REF!</v>
      </c>
      <c r="B1618" s="59">
        <v>31193</v>
      </c>
      <c r="C1618" s="78" t="e">
        <f>VLOOKUP(tb_flow[[#This Row],[Hwycov_id]],#REF!,2,FALSE)</f>
        <v>#REF!</v>
      </c>
    </row>
    <row r="1619" spans="1:3">
      <c r="A1619" s="59" t="e">
        <f>#REF!</f>
        <v>#REF!</v>
      </c>
      <c r="B1619" s="59">
        <v>31198</v>
      </c>
      <c r="C1619" s="78" t="e">
        <f>VLOOKUP(tb_flow[[#This Row],[Hwycov_id]],#REF!,2,FALSE)</f>
        <v>#REF!</v>
      </c>
    </row>
    <row r="1620" spans="1:3">
      <c r="A1620" s="59" t="e">
        <f>#REF!</f>
        <v>#REF!</v>
      </c>
      <c r="B1620" s="59">
        <v>31206</v>
      </c>
      <c r="C1620" s="78" t="e">
        <f>VLOOKUP(tb_flow[[#This Row],[Hwycov_id]],#REF!,2,FALSE)</f>
        <v>#REF!</v>
      </c>
    </row>
    <row r="1621" spans="1:3">
      <c r="A1621" s="59" t="e">
        <f>#REF!</f>
        <v>#REF!</v>
      </c>
      <c r="B1621" s="59">
        <v>31207</v>
      </c>
      <c r="C1621" s="78" t="e">
        <f>VLOOKUP(tb_flow[[#This Row],[Hwycov_id]],#REF!,2,FALSE)</f>
        <v>#REF!</v>
      </c>
    </row>
    <row r="1622" spans="1:3">
      <c r="A1622" s="59" t="e">
        <f>#REF!</f>
        <v>#REF!</v>
      </c>
      <c r="B1622" s="59">
        <v>31212</v>
      </c>
      <c r="C1622" s="78" t="e">
        <f>VLOOKUP(tb_flow[[#This Row],[Hwycov_id]],#REF!,2,FALSE)</f>
        <v>#REF!</v>
      </c>
    </row>
    <row r="1623" spans="1:3">
      <c r="A1623" s="59" t="e">
        <f>#REF!</f>
        <v>#REF!</v>
      </c>
      <c r="B1623" s="59">
        <v>31221</v>
      </c>
      <c r="C1623" s="78" t="e">
        <f>VLOOKUP(tb_flow[[#This Row],[Hwycov_id]],#REF!,2,FALSE)</f>
        <v>#REF!</v>
      </c>
    </row>
    <row r="1624" spans="1:3">
      <c r="A1624" s="59" t="e">
        <f>#REF!</f>
        <v>#REF!</v>
      </c>
      <c r="B1624" s="59">
        <v>31272</v>
      </c>
      <c r="C1624" s="78" t="e">
        <f>VLOOKUP(tb_flow[[#This Row],[Hwycov_id]],#REF!,2,FALSE)</f>
        <v>#REF!</v>
      </c>
    </row>
    <row r="1625" spans="1:3">
      <c r="A1625" s="59" t="e">
        <f>#REF!</f>
        <v>#REF!</v>
      </c>
      <c r="B1625" s="59">
        <v>31274</v>
      </c>
      <c r="C1625" s="78" t="e">
        <f>VLOOKUP(tb_flow[[#This Row],[Hwycov_id]],#REF!,2,FALSE)</f>
        <v>#REF!</v>
      </c>
    </row>
    <row r="1626" spans="1:3">
      <c r="A1626" s="59" t="e">
        <f>#REF!</f>
        <v>#REF!</v>
      </c>
      <c r="B1626" s="59">
        <v>31277</v>
      </c>
      <c r="C1626" s="78" t="e">
        <f>VLOOKUP(tb_flow[[#This Row],[Hwycov_id]],#REF!,2,FALSE)</f>
        <v>#REF!</v>
      </c>
    </row>
    <row r="1627" spans="1:3">
      <c r="A1627" s="59" t="e">
        <f>#REF!</f>
        <v>#REF!</v>
      </c>
      <c r="B1627" s="59">
        <v>31287</v>
      </c>
      <c r="C1627" s="78" t="e">
        <f>VLOOKUP(tb_flow[[#This Row],[Hwycov_id]],#REF!,2,FALSE)</f>
        <v>#REF!</v>
      </c>
    </row>
    <row r="1628" spans="1:3">
      <c r="A1628" s="59" t="e">
        <f>#REF!</f>
        <v>#REF!</v>
      </c>
      <c r="B1628" s="59">
        <v>3142</v>
      </c>
      <c r="C1628" s="78" t="e">
        <f>VLOOKUP(tb_flow[[#This Row],[Hwycov_id]],#REF!,2,FALSE)</f>
        <v>#REF!</v>
      </c>
    </row>
    <row r="1629" spans="1:3">
      <c r="A1629" s="59" t="e">
        <f>#REF!</f>
        <v>#REF!</v>
      </c>
      <c r="B1629" s="59">
        <v>3163</v>
      </c>
      <c r="C1629" s="78" t="e">
        <f>VLOOKUP(tb_flow[[#This Row],[Hwycov_id]],#REF!,2,FALSE)</f>
        <v>#REF!</v>
      </c>
    </row>
    <row r="1630" spans="1:3">
      <c r="A1630" s="59" t="e">
        <f>#REF!</f>
        <v>#REF!</v>
      </c>
      <c r="B1630" s="59">
        <v>3164</v>
      </c>
      <c r="C1630" s="78" t="e">
        <f>VLOOKUP(tb_flow[[#This Row],[Hwycov_id]],#REF!,2,FALSE)</f>
        <v>#REF!</v>
      </c>
    </row>
    <row r="1631" spans="1:3">
      <c r="A1631" s="59" t="e">
        <f>#REF!</f>
        <v>#REF!</v>
      </c>
      <c r="B1631" s="59">
        <v>3171</v>
      </c>
      <c r="C1631" s="78" t="e">
        <f>VLOOKUP(tb_flow[[#This Row],[Hwycov_id]],#REF!,2,FALSE)</f>
        <v>#REF!</v>
      </c>
    </row>
    <row r="1632" spans="1:3">
      <c r="A1632" s="59" t="e">
        <f>#REF!</f>
        <v>#REF!</v>
      </c>
      <c r="B1632" s="59">
        <v>3183</v>
      </c>
      <c r="C1632" s="78" t="e">
        <f>VLOOKUP(tb_flow[[#This Row],[Hwycov_id]],#REF!,2,FALSE)</f>
        <v>#REF!</v>
      </c>
    </row>
    <row r="1633" spans="1:3">
      <c r="A1633" s="59" t="e">
        <f>#REF!</f>
        <v>#REF!</v>
      </c>
      <c r="B1633" s="59">
        <v>3197</v>
      </c>
      <c r="C1633" s="78" t="e">
        <f>VLOOKUP(tb_flow[[#This Row],[Hwycov_id]],#REF!,2,FALSE)</f>
        <v>#REF!</v>
      </c>
    </row>
    <row r="1634" spans="1:3">
      <c r="A1634" s="59" t="e">
        <f>#REF!</f>
        <v>#REF!</v>
      </c>
      <c r="B1634" s="59">
        <v>320</v>
      </c>
      <c r="C1634" s="78" t="e">
        <f>VLOOKUP(tb_flow[[#This Row],[Hwycov_id]],#REF!,2,FALSE)</f>
        <v>#REF!</v>
      </c>
    </row>
    <row r="1635" spans="1:3">
      <c r="A1635" s="59" t="e">
        <f>#REF!</f>
        <v>#REF!</v>
      </c>
      <c r="B1635" s="59">
        <v>3207</v>
      </c>
      <c r="C1635" s="78" t="e">
        <f>VLOOKUP(tb_flow[[#This Row],[Hwycov_id]],#REF!,2,FALSE)</f>
        <v>#REF!</v>
      </c>
    </row>
    <row r="1636" spans="1:3">
      <c r="A1636" s="59" t="e">
        <f>#REF!</f>
        <v>#REF!</v>
      </c>
      <c r="B1636" s="59">
        <v>3222</v>
      </c>
      <c r="C1636" s="78" t="e">
        <f>VLOOKUP(tb_flow[[#This Row],[Hwycov_id]],#REF!,2,FALSE)</f>
        <v>#REF!</v>
      </c>
    </row>
    <row r="1637" spans="1:3">
      <c r="A1637" s="59" t="e">
        <f>#REF!</f>
        <v>#REF!</v>
      </c>
      <c r="B1637" s="59">
        <v>325</v>
      </c>
      <c r="C1637" s="78" t="e">
        <f>VLOOKUP(tb_flow[[#This Row],[Hwycov_id]],#REF!,2,FALSE)</f>
        <v>#REF!</v>
      </c>
    </row>
    <row r="1638" spans="1:3">
      <c r="A1638" s="59" t="e">
        <f>#REF!</f>
        <v>#REF!</v>
      </c>
      <c r="B1638" s="59">
        <v>3266</v>
      </c>
      <c r="C1638" s="78" t="e">
        <f>VLOOKUP(tb_flow[[#This Row],[Hwycov_id]],#REF!,2,FALSE)</f>
        <v>#REF!</v>
      </c>
    </row>
    <row r="1639" spans="1:3">
      <c r="A1639" s="59" t="e">
        <f>#REF!</f>
        <v>#REF!</v>
      </c>
      <c r="B1639" s="59">
        <v>3268</v>
      </c>
      <c r="C1639" s="78" t="e">
        <f>VLOOKUP(tb_flow[[#This Row],[Hwycov_id]],#REF!,2,FALSE)</f>
        <v>#REF!</v>
      </c>
    </row>
    <row r="1640" spans="1:3">
      <c r="A1640" s="59" t="e">
        <f>#REF!</f>
        <v>#REF!</v>
      </c>
      <c r="B1640" s="59">
        <v>3305</v>
      </c>
      <c r="C1640" s="78" t="e">
        <f>VLOOKUP(tb_flow[[#This Row],[Hwycov_id]],#REF!,2,FALSE)</f>
        <v>#REF!</v>
      </c>
    </row>
    <row r="1641" spans="1:3">
      <c r="A1641" s="59" t="e">
        <f>#REF!</f>
        <v>#REF!</v>
      </c>
      <c r="B1641" s="59">
        <v>333</v>
      </c>
      <c r="C1641" s="78" t="e">
        <f>VLOOKUP(tb_flow[[#This Row],[Hwycov_id]],#REF!,2,FALSE)</f>
        <v>#REF!</v>
      </c>
    </row>
    <row r="1642" spans="1:3">
      <c r="A1642" s="59" t="e">
        <f>#REF!</f>
        <v>#REF!</v>
      </c>
      <c r="B1642" s="59">
        <v>3344</v>
      </c>
      <c r="C1642" s="78" t="e">
        <f>VLOOKUP(tb_flow[[#This Row],[Hwycov_id]],#REF!,2,FALSE)</f>
        <v>#REF!</v>
      </c>
    </row>
    <row r="1643" spans="1:3">
      <c r="A1643" s="59" t="e">
        <f>#REF!</f>
        <v>#REF!</v>
      </c>
      <c r="B1643" s="59">
        <v>3351</v>
      </c>
      <c r="C1643" s="78" t="e">
        <f>VLOOKUP(tb_flow[[#This Row],[Hwycov_id]],#REF!,2,FALSE)</f>
        <v>#REF!</v>
      </c>
    </row>
    <row r="1644" spans="1:3">
      <c r="A1644" s="59" t="e">
        <f>#REF!</f>
        <v>#REF!</v>
      </c>
      <c r="B1644" s="59">
        <v>3353</v>
      </c>
      <c r="C1644" s="78" t="e">
        <f>VLOOKUP(tb_flow[[#This Row],[Hwycov_id]],#REF!,2,FALSE)</f>
        <v>#REF!</v>
      </c>
    </row>
    <row r="1645" spans="1:3">
      <c r="A1645" s="59" t="e">
        <f>#REF!</f>
        <v>#REF!</v>
      </c>
      <c r="B1645" s="59">
        <v>3354</v>
      </c>
      <c r="C1645" s="78" t="e">
        <f>VLOOKUP(tb_flow[[#This Row],[Hwycov_id]],#REF!,2,FALSE)</f>
        <v>#REF!</v>
      </c>
    </row>
    <row r="1646" spans="1:3">
      <c r="A1646" s="59" t="e">
        <f>#REF!</f>
        <v>#REF!</v>
      </c>
      <c r="B1646" s="59">
        <v>3425</v>
      </c>
      <c r="C1646" s="78" t="e">
        <f>VLOOKUP(tb_flow[[#This Row],[Hwycov_id]],#REF!,2,FALSE)</f>
        <v>#REF!</v>
      </c>
    </row>
    <row r="1647" spans="1:3">
      <c r="A1647" s="59" t="e">
        <f>#REF!</f>
        <v>#REF!</v>
      </c>
      <c r="B1647" s="59">
        <v>3444</v>
      </c>
      <c r="C1647" s="78" t="e">
        <f>VLOOKUP(tb_flow[[#This Row],[Hwycov_id]],#REF!,2,FALSE)</f>
        <v>#REF!</v>
      </c>
    </row>
    <row r="1648" spans="1:3">
      <c r="A1648" s="59" t="e">
        <f>#REF!</f>
        <v>#REF!</v>
      </c>
      <c r="B1648" s="59">
        <v>3481</v>
      </c>
      <c r="C1648" s="78" t="e">
        <f>VLOOKUP(tb_flow[[#This Row],[Hwycov_id]],#REF!,2,FALSE)</f>
        <v>#REF!</v>
      </c>
    </row>
    <row r="1649" spans="1:3">
      <c r="A1649" s="59" t="e">
        <f>#REF!</f>
        <v>#REF!</v>
      </c>
      <c r="B1649" s="59">
        <v>3488</v>
      </c>
      <c r="C1649" s="78" t="e">
        <f>VLOOKUP(tb_flow[[#This Row],[Hwycov_id]],#REF!,2,FALSE)</f>
        <v>#REF!</v>
      </c>
    </row>
    <row r="1650" spans="1:3">
      <c r="A1650" s="59" t="e">
        <f>#REF!</f>
        <v>#REF!</v>
      </c>
      <c r="B1650" s="59">
        <v>3501</v>
      </c>
      <c r="C1650" s="78" t="e">
        <f>VLOOKUP(tb_flow[[#This Row],[Hwycov_id]],#REF!,2,FALSE)</f>
        <v>#REF!</v>
      </c>
    </row>
    <row r="1651" spans="1:3">
      <c r="A1651" s="59" t="e">
        <f>#REF!</f>
        <v>#REF!</v>
      </c>
      <c r="B1651" s="59">
        <v>3507</v>
      </c>
      <c r="C1651" s="78" t="e">
        <f>VLOOKUP(tb_flow[[#This Row],[Hwycov_id]],#REF!,2,FALSE)</f>
        <v>#REF!</v>
      </c>
    </row>
    <row r="1652" spans="1:3">
      <c r="A1652" s="59" t="e">
        <f>#REF!</f>
        <v>#REF!</v>
      </c>
      <c r="B1652" s="59">
        <v>3508</v>
      </c>
      <c r="C1652" s="78" t="e">
        <f>VLOOKUP(tb_flow[[#This Row],[Hwycov_id]],#REF!,2,FALSE)</f>
        <v>#REF!</v>
      </c>
    </row>
    <row r="1653" spans="1:3">
      <c r="A1653" s="59" t="e">
        <f>#REF!</f>
        <v>#REF!</v>
      </c>
      <c r="B1653" s="59">
        <v>3512</v>
      </c>
      <c r="C1653" s="78" t="e">
        <f>VLOOKUP(tb_flow[[#This Row],[Hwycov_id]],#REF!,2,FALSE)</f>
        <v>#REF!</v>
      </c>
    </row>
    <row r="1654" spans="1:3">
      <c r="A1654" s="59" t="e">
        <f>#REF!</f>
        <v>#REF!</v>
      </c>
      <c r="B1654" s="59">
        <v>3514</v>
      </c>
      <c r="C1654" s="78" t="e">
        <f>VLOOKUP(tb_flow[[#This Row],[Hwycov_id]],#REF!,2,FALSE)</f>
        <v>#REF!</v>
      </c>
    </row>
    <row r="1655" spans="1:3">
      <c r="A1655" s="59" t="e">
        <f>#REF!</f>
        <v>#REF!</v>
      </c>
      <c r="B1655" s="59">
        <v>3517</v>
      </c>
      <c r="C1655" s="78" t="e">
        <f>VLOOKUP(tb_flow[[#This Row],[Hwycov_id]],#REF!,2,FALSE)</f>
        <v>#REF!</v>
      </c>
    </row>
    <row r="1656" spans="1:3">
      <c r="A1656" s="59" t="e">
        <f>#REF!</f>
        <v>#REF!</v>
      </c>
      <c r="B1656" s="59">
        <v>3540</v>
      </c>
      <c r="C1656" s="78" t="e">
        <f>VLOOKUP(tb_flow[[#This Row],[Hwycov_id]],#REF!,2,FALSE)</f>
        <v>#REF!</v>
      </c>
    </row>
    <row r="1657" spans="1:3">
      <c r="A1657" s="59" t="e">
        <f>#REF!</f>
        <v>#REF!</v>
      </c>
      <c r="B1657" s="59">
        <v>3570</v>
      </c>
      <c r="C1657" s="78" t="e">
        <f>VLOOKUP(tb_flow[[#This Row],[Hwycov_id]],#REF!,2,FALSE)</f>
        <v>#REF!</v>
      </c>
    </row>
    <row r="1658" spans="1:3">
      <c r="A1658" s="59" t="e">
        <f>#REF!</f>
        <v>#REF!</v>
      </c>
      <c r="B1658" s="59">
        <v>3573</v>
      </c>
      <c r="C1658" s="78" t="e">
        <f>VLOOKUP(tb_flow[[#This Row],[Hwycov_id]],#REF!,2,FALSE)</f>
        <v>#REF!</v>
      </c>
    </row>
    <row r="1659" spans="1:3">
      <c r="A1659" s="59" t="e">
        <f>#REF!</f>
        <v>#REF!</v>
      </c>
      <c r="B1659" s="59">
        <v>3578</v>
      </c>
      <c r="C1659" s="78" t="e">
        <f>VLOOKUP(tb_flow[[#This Row],[Hwycov_id]],#REF!,2,FALSE)</f>
        <v>#REF!</v>
      </c>
    </row>
    <row r="1660" spans="1:3">
      <c r="A1660" s="59" t="e">
        <f>#REF!</f>
        <v>#REF!</v>
      </c>
      <c r="B1660" s="59">
        <v>3607</v>
      </c>
      <c r="C1660" s="78" t="e">
        <f>VLOOKUP(tb_flow[[#This Row],[Hwycov_id]],#REF!,2,FALSE)</f>
        <v>#REF!</v>
      </c>
    </row>
    <row r="1661" spans="1:3">
      <c r="A1661" s="59" t="e">
        <f>#REF!</f>
        <v>#REF!</v>
      </c>
      <c r="B1661" s="59">
        <v>3634</v>
      </c>
      <c r="C1661" s="78" t="e">
        <f>VLOOKUP(tb_flow[[#This Row],[Hwycov_id]],#REF!,2,FALSE)</f>
        <v>#REF!</v>
      </c>
    </row>
    <row r="1662" spans="1:3">
      <c r="A1662" s="59" t="e">
        <f>#REF!</f>
        <v>#REF!</v>
      </c>
      <c r="B1662" s="59">
        <v>3652</v>
      </c>
      <c r="C1662" s="78" t="e">
        <f>VLOOKUP(tb_flow[[#This Row],[Hwycov_id]],#REF!,2,FALSE)</f>
        <v>#REF!</v>
      </c>
    </row>
    <row r="1663" spans="1:3">
      <c r="A1663" s="59" t="e">
        <f>#REF!</f>
        <v>#REF!</v>
      </c>
      <c r="B1663" s="59">
        <v>3658</v>
      </c>
      <c r="C1663" s="78" t="e">
        <f>VLOOKUP(tb_flow[[#This Row],[Hwycov_id]],#REF!,2,FALSE)</f>
        <v>#REF!</v>
      </c>
    </row>
    <row r="1664" spans="1:3">
      <c r="A1664" s="59" t="e">
        <f>#REF!</f>
        <v>#REF!</v>
      </c>
      <c r="B1664" s="59">
        <v>369</v>
      </c>
      <c r="C1664" s="78" t="e">
        <f>VLOOKUP(tb_flow[[#This Row],[Hwycov_id]],#REF!,2,FALSE)</f>
        <v>#REF!</v>
      </c>
    </row>
    <row r="1665" spans="1:3">
      <c r="A1665" s="59" t="e">
        <f>#REF!</f>
        <v>#REF!</v>
      </c>
      <c r="B1665" s="59">
        <v>3705</v>
      </c>
      <c r="C1665" s="78" t="e">
        <f>VLOOKUP(tb_flow[[#This Row],[Hwycov_id]],#REF!,2,FALSE)</f>
        <v>#REF!</v>
      </c>
    </row>
    <row r="1666" spans="1:3">
      <c r="A1666" s="59" t="e">
        <f>#REF!</f>
        <v>#REF!</v>
      </c>
      <c r="B1666" s="59">
        <v>37212</v>
      </c>
      <c r="C1666" s="78" t="e">
        <f>VLOOKUP(tb_flow[[#This Row],[Hwycov_id]],#REF!,2,FALSE)</f>
        <v>#REF!</v>
      </c>
    </row>
    <row r="1667" spans="1:3">
      <c r="A1667" s="59" t="e">
        <f>#REF!</f>
        <v>#REF!</v>
      </c>
      <c r="B1667" s="59">
        <v>37248</v>
      </c>
      <c r="C1667" s="78" t="e">
        <f>VLOOKUP(tb_flow[[#This Row],[Hwycov_id]],#REF!,2,FALSE)</f>
        <v>#REF!</v>
      </c>
    </row>
    <row r="1668" spans="1:3">
      <c r="A1668" s="59" t="e">
        <f>#REF!</f>
        <v>#REF!</v>
      </c>
      <c r="B1668" s="59">
        <v>37251</v>
      </c>
      <c r="C1668" s="78" t="e">
        <f>VLOOKUP(tb_flow[[#This Row],[Hwycov_id]],#REF!,2,FALSE)</f>
        <v>#REF!</v>
      </c>
    </row>
    <row r="1669" spans="1:3">
      <c r="A1669" s="59" t="e">
        <f>#REF!</f>
        <v>#REF!</v>
      </c>
      <c r="B1669" s="59">
        <v>37404</v>
      </c>
      <c r="C1669" s="78" t="e">
        <f>VLOOKUP(tb_flow[[#This Row],[Hwycov_id]],#REF!,2,FALSE)</f>
        <v>#REF!</v>
      </c>
    </row>
    <row r="1670" spans="1:3">
      <c r="A1670" s="59" t="e">
        <f>#REF!</f>
        <v>#REF!</v>
      </c>
      <c r="B1670" s="59">
        <v>3770</v>
      </c>
      <c r="C1670" s="78" t="e">
        <f>VLOOKUP(tb_flow[[#This Row],[Hwycov_id]],#REF!,2,FALSE)</f>
        <v>#REF!</v>
      </c>
    </row>
    <row r="1671" spans="1:3">
      <c r="A1671" s="59" t="e">
        <f>#REF!</f>
        <v>#REF!</v>
      </c>
      <c r="B1671" s="59">
        <v>3773</v>
      </c>
      <c r="C1671" s="78" t="e">
        <f>VLOOKUP(tb_flow[[#This Row],[Hwycov_id]],#REF!,2,FALSE)</f>
        <v>#REF!</v>
      </c>
    </row>
    <row r="1672" spans="1:3">
      <c r="A1672" s="59" t="e">
        <f>#REF!</f>
        <v>#REF!</v>
      </c>
      <c r="B1672" s="59">
        <v>3782</v>
      </c>
      <c r="C1672" s="78" t="e">
        <f>VLOOKUP(tb_flow[[#This Row],[Hwycov_id]],#REF!,2,FALSE)</f>
        <v>#REF!</v>
      </c>
    </row>
    <row r="1673" spans="1:3">
      <c r="A1673" s="59" t="e">
        <f>#REF!</f>
        <v>#REF!</v>
      </c>
      <c r="B1673" s="59">
        <v>3787</v>
      </c>
      <c r="C1673" s="78" t="e">
        <f>VLOOKUP(tb_flow[[#This Row],[Hwycov_id]],#REF!,2,FALSE)</f>
        <v>#REF!</v>
      </c>
    </row>
    <row r="1674" spans="1:3">
      <c r="A1674" s="59" t="e">
        <f>#REF!</f>
        <v>#REF!</v>
      </c>
      <c r="B1674" s="59">
        <v>37892</v>
      </c>
      <c r="C1674" s="78" t="e">
        <f>VLOOKUP(tb_flow[[#This Row],[Hwycov_id]],#REF!,2,FALSE)</f>
        <v>#REF!</v>
      </c>
    </row>
    <row r="1675" spans="1:3">
      <c r="A1675" s="59" t="e">
        <f>#REF!</f>
        <v>#REF!</v>
      </c>
      <c r="B1675" s="59">
        <v>379</v>
      </c>
      <c r="C1675" s="78" t="e">
        <f>VLOOKUP(tb_flow[[#This Row],[Hwycov_id]],#REF!,2,FALSE)</f>
        <v>#REF!</v>
      </c>
    </row>
    <row r="1676" spans="1:3">
      <c r="A1676" s="59" t="e">
        <f>#REF!</f>
        <v>#REF!</v>
      </c>
      <c r="B1676" s="59">
        <v>3798</v>
      </c>
      <c r="C1676" s="78" t="e">
        <f>VLOOKUP(tb_flow[[#This Row],[Hwycov_id]],#REF!,2,FALSE)</f>
        <v>#REF!</v>
      </c>
    </row>
    <row r="1677" spans="1:3">
      <c r="A1677" s="59" t="e">
        <f>#REF!</f>
        <v>#REF!</v>
      </c>
      <c r="B1677" s="59">
        <v>3804</v>
      </c>
      <c r="C1677" s="78" t="e">
        <f>VLOOKUP(tb_flow[[#This Row],[Hwycov_id]],#REF!,2,FALSE)</f>
        <v>#REF!</v>
      </c>
    </row>
    <row r="1678" spans="1:3">
      <c r="A1678" s="59" t="e">
        <f>#REF!</f>
        <v>#REF!</v>
      </c>
      <c r="B1678" s="59">
        <v>3810</v>
      </c>
      <c r="C1678" s="78" t="e">
        <f>VLOOKUP(tb_flow[[#This Row],[Hwycov_id]],#REF!,2,FALSE)</f>
        <v>#REF!</v>
      </c>
    </row>
    <row r="1679" spans="1:3">
      <c r="A1679" s="59" t="e">
        <f>#REF!</f>
        <v>#REF!</v>
      </c>
      <c r="B1679" s="59">
        <v>3811</v>
      </c>
      <c r="C1679" s="78" t="e">
        <f>VLOOKUP(tb_flow[[#This Row],[Hwycov_id]],#REF!,2,FALSE)</f>
        <v>#REF!</v>
      </c>
    </row>
    <row r="1680" spans="1:3">
      <c r="A1680" s="59" t="e">
        <f>#REF!</f>
        <v>#REF!</v>
      </c>
      <c r="B1680" s="59">
        <v>3813</v>
      </c>
      <c r="C1680" s="78" t="e">
        <f>VLOOKUP(tb_flow[[#This Row],[Hwycov_id]],#REF!,2,FALSE)</f>
        <v>#REF!</v>
      </c>
    </row>
    <row r="1681" spans="1:3">
      <c r="A1681" s="59" t="e">
        <f>#REF!</f>
        <v>#REF!</v>
      </c>
      <c r="B1681" s="59">
        <v>3814</v>
      </c>
      <c r="C1681" s="78" t="e">
        <f>VLOOKUP(tb_flow[[#This Row],[Hwycov_id]],#REF!,2,FALSE)</f>
        <v>#REF!</v>
      </c>
    </row>
    <row r="1682" spans="1:3">
      <c r="A1682" s="59" t="e">
        <f>#REF!</f>
        <v>#REF!</v>
      </c>
      <c r="B1682" s="59">
        <v>383</v>
      </c>
      <c r="C1682" s="78" t="e">
        <f>VLOOKUP(tb_flow[[#This Row],[Hwycov_id]],#REF!,2,FALSE)</f>
        <v>#REF!</v>
      </c>
    </row>
    <row r="1683" spans="1:3">
      <c r="A1683" s="59" t="e">
        <f>#REF!</f>
        <v>#REF!</v>
      </c>
      <c r="B1683" s="59">
        <v>3834</v>
      </c>
      <c r="C1683" s="78" t="e">
        <f>VLOOKUP(tb_flow[[#This Row],[Hwycov_id]],#REF!,2,FALSE)</f>
        <v>#REF!</v>
      </c>
    </row>
    <row r="1684" spans="1:3">
      <c r="A1684" s="59" t="e">
        <f>#REF!</f>
        <v>#REF!</v>
      </c>
      <c r="B1684" s="59">
        <v>3842</v>
      </c>
      <c r="C1684" s="78" t="e">
        <f>VLOOKUP(tb_flow[[#This Row],[Hwycov_id]],#REF!,2,FALSE)</f>
        <v>#REF!</v>
      </c>
    </row>
    <row r="1685" spans="1:3">
      <c r="A1685" s="59" t="e">
        <f>#REF!</f>
        <v>#REF!</v>
      </c>
      <c r="B1685" s="59">
        <v>3843</v>
      </c>
      <c r="C1685" s="78" t="e">
        <f>VLOOKUP(tb_flow[[#This Row],[Hwycov_id]],#REF!,2,FALSE)</f>
        <v>#REF!</v>
      </c>
    </row>
    <row r="1686" spans="1:3">
      <c r="A1686" s="59" t="e">
        <f>#REF!</f>
        <v>#REF!</v>
      </c>
      <c r="B1686" s="59">
        <v>3854</v>
      </c>
      <c r="C1686" s="78" t="e">
        <f>VLOOKUP(tb_flow[[#This Row],[Hwycov_id]],#REF!,2,FALSE)</f>
        <v>#REF!</v>
      </c>
    </row>
    <row r="1687" spans="1:3">
      <c r="A1687" s="59" t="e">
        <f>#REF!</f>
        <v>#REF!</v>
      </c>
      <c r="B1687" s="59">
        <v>3860</v>
      </c>
      <c r="C1687" s="78" t="e">
        <f>VLOOKUP(tb_flow[[#This Row],[Hwycov_id]],#REF!,2,FALSE)</f>
        <v>#REF!</v>
      </c>
    </row>
    <row r="1688" spans="1:3">
      <c r="A1688" s="59" t="e">
        <f>#REF!</f>
        <v>#REF!</v>
      </c>
      <c r="B1688" s="59">
        <v>3862</v>
      </c>
      <c r="C1688" s="78" t="e">
        <f>VLOOKUP(tb_flow[[#This Row],[Hwycov_id]],#REF!,2,FALSE)</f>
        <v>#REF!</v>
      </c>
    </row>
    <row r="1689" spans="1:3">
      <c r="A1689" s="59" t="e">
        <f>#REF!</f>
        <v>#REF!</v>
      </c>
      <c r="B1689" s="59">
        <v>3863</v>
      </c>
      <c r="C1689" s="78" t="e">
        <f>VLOOKUP(tb_flow[[#This Row],[Hwycov_id]],#REF!,2,FALSE)</f>
        <v>#REF!</v>
      </c>
    </row>
    <row r="1690" spans="1:3">
      <c r="A1690" s="59" t="e">
        <f>#REF!</f>
        <v>#REF!</v>
      </c>
      <c r="B1690" s="59">
        <v>3869</v>
      </c>
      <c r="C1690" s="78" t="e">
        <f>VLOOKUP(tb_flow[[#This Row],[Hwycov_id]],#REF!,2,FALSE)</f>
        <v>#REF!</v>
      </c>
    </row>
    <row r="1691" spans="1:3">
      <c r="A1691" s="59" t="e">
        <f>#REF!</f>
        <v>#REF!</v>
      </c>
      <c r="B1691" s="59">
        <v>3877</v>
      </c>
      <c r="C1691" s="78" t="e">
        <f>VLOOKUP(tb_flow[[#This Row],[Hwycov_id]],#REF!,2,FALSE)</f>
        <v>#REF!</v>
      </c>
    </row>
    <row r="1692" spans="1:3">
      <c r="A1692" s="59" t="e">
        <f>#REF!</f>
        <v>#REF!</v>
      </c>
      <c r="B1692" s="59">
        <v>3884</v>
      </c>
      <c r="C1692" s="78" t="e">
        <f>VLOOKUP(tb_flow[[#This Row],[Hwycov_id]],#REF!,2,FALSE)</f>
        <v>#REF!</v>
      </c>
    </row>
    <row r="1693" spans="1:3">
      <c r="A1693" s="59" t="e">
        <f>#REF!</f>
        <v>#REF!</v>
      </c>
      <c r="B1693" s="59">
        <v>3886</v>
      </c>
      <c r="C1693" s="78" t="e">
        <f>VLOOKUP(tb_flow[[#This Row],[Hwycov_id]],#REF!,2,FALSE)</f>
        <v>#REF!</v>
      </c>
    </row>
    <row r="1694" spans="1:3">
      <c r="A1694" s="59" t="e">
        <f>#REF!</f>
        <v>#REF!</v>
      </c>
      <c r="B1694" s="59">
        <v>389</v>
      </c>
      <c r="C1694" s="78" t="e">
        <f>VLOOKUP(tb_flow[[#This Row],[Hwycov_id]],#REF!,2,FALSE)</f>
        <v>#REF!</v>
      </c>
    </row>
    <row r="1695" spans="1:3">
      <c r="A1695" s="59" t="e">
        <f>#REF!</f>
        <v>#REF!</v>
      </c>
      <c r="B1695" s="59">
        <v>3897</v>
      </c>
      <c r="C1695" s="78" t="e">
        <f>VLOOKUP(tb_flow[[#This Row],[Hwycov_id]],#REF!,2,FALSE)</f>
        <v>#REF!</v>
      </c>
    </row>
    <row r="1696" spans="1:3">
      <c r="A1696" s="59" t="e">
        <f>#REF!</f>
        <v>#REF!</v>
      </c>
      <c r="B1696" s="59">
        <v>3904</v>
      </c>
      <c r="C1696" s="78" t="e">
        <f>VLOOKUP(tb_flow[[#This Row],[Hwycov_id]],#REF!,2,FALSE)</f>
        <v>#REF!</v>
      </c>
    </row>
    <row r="1697" spans="1:3">
      <c r="A1697" s="59" t="e">
        <f>#REF!</f>
        <v>#REF!</v>
      </c>
      <c r="B1697" s="59">
        <v>3908</v>
      </c>
      <c r="C1697" s="78" t="e">
        <f>VLOOKUP(tb_flow[[#This Row],[Hwycov_id]],#REF!,2,FALSE)</f>
        <v>#REF!</v>
      </c>
    </row>
    <row r="1698" spans="1:3">
      <c r="A1698" s="59" t="e">
        <f>#REF!</f>
        <v>#REF!</v>
      </c>
      <c r="B1698" s="59">
        <v>3910</v>
      </c>
      <c r="C1698" s="78" t="e">
        <f>VLOOKUP(tb_flow[[#This Row],[Hwycov_id]],#REF!,2,FALSE)</f>
        <v>#REF!</v>
      </c>
    </row>
    <row r="1699" spans="1:3">
      <c r="A1699" s="59" t="e">
        <f>#REF!</f>
        <v>#REF!</v>
      </c>
      <c r="B1699" s="59">
        <v>3924</v>
      </c>
      <c r="C1699" s="78" t="e">
        <f>VLOOKUP(tb_flow[[#This Row],[Hwycov_id]],#REF!,2,FALSE)</f>
        <v>#REF!</v>
      </c>
    </row>
    <row r="1700" spans="1:3">
      <c r="A1700" s="59" t="e">
        <f>#REF!</f>
        <v>#REF!</v>
      </c>
      <c r="B1700" s="59">
        <v>393</v>
      </c>
      <c r="C1700" s="78" t="e">
        <f>VLOOKUP(tb_flow[[#This Row],[Hwycov_id]],#REF!,2,FALSE)</f>
        <v>#REF!</v>
      </c>
    </row>
    <row r="1701" spans="1:3">
      <c r="A1701" s="59" t="e">
        <f>#REF!</f>
        <v>#REF!</v>
      </c>
      <c r="B1701" s="59">
        <v>3962</v>
      </c>
      <c r="C1701" s="78" t="e">
        <f>VLOOKUP(tb_flow[[#This Row],[Hwycov_id]],#REF!,2,FALSE)</f>
        <v>#REF!</v>
      </c>
    </row>
    <row r="1702" spans="1:3">
      <c r="A1702" s="59" t="e">
        <f>#REF!</f>
        <v>#REF!</v>
      </c>
      <c r="B1702" s="59">
        <v>3968</v>
      </c>
      <c r="C1702" s="78" t="e">
        <f>VLOOKUP(tb_flow[[#This Row],[Hwycov_id]],#REF!,2,FALSE)</f>
        <v>#REF!</v>
      </c>
    </row>
    <row r="1703" spans="1:3">
      <c r="A1703" s="59" t="e">
        <f>#REF!</f>
        <v>#REF!</v>
      </c>
      <c r="B1703" s="59">
        <v>3982</v>
      </c>
      <c r="C1703" s="78" t="e">
        <f>VLOOKUP(tb_flow[[#This Row],[Hwycov_id]],#REF!,2,FALSE)</f>
        <v>#REF!</v>
      </c>
    </row>
    <row r="1704" spans="1:3">
      <c r="A1704" s="59" t="e">
        <f>#REF!</f>
        <v>#REF!</v>
      </c>
      <c r="B1704" s="59">
        <v>3988</v>
      </c>
      <c r="C1704" s="78" t="e">
        <f>VLOOKUP(tb_flow[[#This Row],[Hwycov_id]],#REF!,2,FALSE)</f>
        <v>#REF!</v>
      </c>
    </row>
    <row r="1705" spans="1:3">
      <c r="A1705" s="59" t="e">
        <f>#REF!</f>
        <v>#REF!</v>
      </c>
      <c r="B1705" s="59">
        <v>3994</v>
      </c>
      <c r="C1705" s="78" t="e">
        <f>VLOOKUP(tb_flow[[#This Row],[Hwycov_id]],#REF!,2,FALSE)</f>
        <v>#REF!</v>
      </c>
    </row>
    <row r="1706" spans="1:3">
      <c r="A1706" s="59" t="e">
        <f>#REF!</f>
        <v>#REF!</v>
      </c>
      <c r="B1706" s="59">
        <v>40147</v>
      </c>
      <c r="C1706" s="78" t="e">
        <f>VLOOKUP(tb_flow[[#This Row],[Hwycov_id]],#REF!,2,FALSE)</f>
        <v>#REF!</v>
      </c>
    </row>
    <row r="1707" spans="1:3">
      <c r="A1707" s="59" t="e">
        <f>#REF!</f>
        <v>#REF!</v>
      </c>
      <c r="B1707" s="59">
        <v>4022</v>
      </c>
      <c r="C1707" s="78" t="e">
        <f>VLOOKUP(tb_flow[[#This Row],[Hwycov_id]],#REF!,2,FALSE)</f>
        <v>#REF!</v>
      </c>
    </row>
    <row r="1708" spans="1:3">
      <c r="A1708" s="59" t="e">
        <f>#REF!</f>
        <v>#REF!</v>
      </c>
      <c r="B1708" s="59">
        <v>40257</v>
      </c>
      <c r="C1708" s="78" t="e">
        <f>VLOOKUP(tb_flow[[#This Row],[Hwycov_id]],#REF!,2,FALSE)</f>
        <v>#REF!</v>
      </c>
    </row>
    <row r="1709" spans="1:3">
      <c r="A1709" s="59" t="e">
        <f>#REF!</f>
        <v>#REF!</v>
      </c>
      <c r="B1709" s="59">
        <v>40311</v>
      </c>
      <c r="C1709" s="78" t="e">
        <f>VLOOKUP(tb_flow[[#This Row],[Hwycov_id]],#REF!,2,FALSE)</f>
        <v>#REF!</v>
      </c>
    </row>
    <row r="1710" spans="1:3">
      <c r="A1710" s="59" t="e">
        <f>#REF!</f>
        <v>#REF!</v>
      </c>
      <c r="B1710" s="59">
        <v>40388</v>
      </c>
      <c r="C1710" s="78" t="e">
        <f>VLOOKUP(tb_flow[[#This Row],[Hwycov_id]],#REF!,2,FALSE)</f>
        <v>#REF!</v>
      </c>
    </row>
    <row r="1711" spans="1:3">
      <c r="A1711" s="59" t="e">
        <f>#REF!</f>
        <v>#REF!</v>
      </c>
      <c r="B1711" s="59">
        <v>4055</v>
      </c>
      <c r="C1711" s="78" t="e">
        <f>VLOOKUP(tb_flow[[#This Row],[Hwycov_id]],#REF!,2,FALSE)</f>
        <v>#REF!</v>
      </c>
    </row>
    <row r="1712" spans="1:3">
      <c r="A1712" s="59" t="e">
        <f>#REF!</f>
        <v>#REF!</v>
      </c>
      <c r="B1712" s="59">
        <v>4081</v>
      </c>
      <c r="C1712" s="78" t="e">
        <f>VLOOKUP(tb_flow[[#This Row],[Hwycov_id]],#REF!,2,FALSE)</f>
        <v>#REF!</v>
      </c>
    </row>
    <row r="1713" spans="1:3">
      <c r="A1713" s="59" t="e">
        <f>#REF!</f>
        <v>#REF!</v>
      </c>
      <c r="B1713" s="59">
        <v>4083</v>
      </c>
      <c r="C1713" s="78" t="e">
        <f>VLOOKUP(tb_flow[[#This Row],[Hwycov_id]],#REF!,2,FALSE)</f>
        <v>#REF!</v>
      </c>
    </row>
    <row r="1714" spans="1:3">
      <c r="A1714" s="59" t="e">
        <f>#REF!</f>
        <v>#REF!</v>
      </c>
      <c r="B1714" s="59">
        <v>4087</v>
      </c>
      <c r="C1714" s="78" t="e">
        <f>VLOOKUP(tb_flow[[#This Row],[Hwycov_id]],#REF!,2,FALSE)</f>
        <v>#REF!</v>
      </c>
    </row>
    <row r="1715" spans="1:3">
      <c r="A1715" s="59" t="e">
        <f>#REF!</f>
        <v>#REF!</v>
      </c>
      <c r="B1715" s="59">
        <v>4090</v>
      </c>
      <c r="C1715" s="78" t="e">
        <f>VLOOKUP(tb_flow[[#This Row],[Hwycov_id]],#REF!,2,FALSE)</f>
        <v>#REF!</v>
      </c>
    </row>
    <row r="1716" spans="1:3">
      <c r="A1716" s="59" t="e">
        <f>#REF!</f>
        <v>#REF!</v>
      </c>
      <c r="B1716" s="59">
        <v>4121</v>
      </c>
      <c r="C1716" s="78" t="e">
        <f>VLOOKUP(tb_flow[[#This Row],[Hwycov_id]],#REF!,2,FALSE)</f>
        <v>#REF!</v>
      </c>
    </row>
    <row r="1717" spans="1:3">
      <c r="A1717" s="59" t="e">
        <f>#REF!</f>
        <v>#REF!</v>
      </c>
      <c r="B1717" s="59">
        <v>4122</v>
      </c>
      <c r="C1717" s="78" t="e">
        <f>VLOOKUP(tb_flow[[#This Row],[Hwycov_id]],#REF!,2,FALSE)</f>
        <v>#REF!</v>
      </c>
    </row>
    <row r="1718" spans="1:3">
      <c r="A1718" s="59" t="e">
        <f>#REF!</f>
        <v>#REF!</v>
      </c>
      <c r="B1718" s="59">
        <v>4133</v>
      </c>
      <c r="C1718" s="78" t="e">
        <f>VLOOKUP(tb_flow[[#This Row],[Hwycov_id]],#REF!,2,FALSE)</f>
        <v>#REF!</v>
      </c>
    </row>
    <row r="1719" spans="1:3">
      <c r="A1719" s="59" t="e">
        <f>#REF!</f>
        <v>#REF!</v>
      </c>
      <c r="B1719" s="59">
        <v>4192</v>
      </c>
      <c r="C1719" s="78" t="e">
        <f>VLOOKUP(tb_flow[[#This Row],[Hwycov_id]],#REF!,2,FALSE)</f>
        <v>#REF!</v>
      </c>
    </row>
    <row r="1720" spans="1:3">
      <c r="A1720" s="59" t="e">
        <f>#REF!</f>
        <v>#REF!</v>
      </c>
      <c r="B1720" s="59">
        <v>4195</v>
      </c>
      <c r="C1720" s="78" t="e">
        <f>VLOOKUP(tb_flow[[#This Row],[Hwycov_id]],#REF!,2,FALSE)</f>
        <v>#REF!</v>
      </c>
    </row>
    <row r="1721" spans="1:3">
      <c r="A1721" s="59" t="e">
        <f>#REF!</f>
        <v>#REF!</v>
      </c>
      <c r="B1721" s="59">
        <v>420</v>
      </c>
      <c r="C1721" s="78" t="e">
        <f>VLOOKUP(tb_flow[[#This Row],[Hwycov_id]],#REF!,2,FALSE)</f>
        <v>#REF!</v>
      </c>
    </row>
    <row r="1722" spans="1:3">
      <c r="A1722" s="59" t="e">
        <f>#REF!</f>
        <v>#REF!</v>
      </c>
      <c r="B1722" s="59">
        <v>4202</v>
      </c>
      <c r="C1722" s="78" t="e">
        <f>VLOOKUP(tb_flow[[#This Row],[Hwycov_id]],#REF!,2,FALSE)</f>
        <v>#REF!</v>
      </c>
    </row>
    <row r="1723" spans="1:3">
      <c r="A1723" s="59" t="e">
        <f>#REF!</f>
        <v>#REF!</v>
      </c>
      <c r="B1723" s="59">
        <v>422</v>
      </c>
      <c r="C1723" s="78" t="e">
        <f>VLOOKUP(tb_flow[[#This Row],[Hwycov_id]],#REF!,2,FALSE)</f>
        <v>#REF!</v>
      </c>
    </row>
    <row r="1724" spans="1:3">
      <c r="A1724" s="59" t="e">
        <f>#REF!</f>
        <v>#REF!</v>
      </c>
      <c r="B1724" s="59">
        <v>4230</v>
      </c>
      <c r="C1724" s="78" t="e">
        <f>VLOOKUP(tb_flow[[#This Row],[Hwycov_id]],#REF!,2,FALSE)</f>
        <v>#REF!</v>
      </c>
    </row>
    <row r="1725" spans="1:3">
      <c r="A1725" s="59" t="e">
        <f>#REF!</f>
        <v>#REF!</v>
      </c>
      <c r="B1725" s="59">
        <v>4237</v>
      </c>
      <c r="C1725" s="78" t="e">
        <f>VLOOKUP(tb_flow[[#This Row],[Hwycov_id]],#REF!,2,FALSE)</f>
        <v>#REF!</v>
      </c>
    </row>
    <row r="1726" spans="1:3">
      <c r="A1726" s="59" t="e">
        <f>#REF!</f>
        <v>#REF!</v>
      </c>
      <c r="B1726" s="59">
        <v>4239</v>
      </c>
      <c r="C1726" s="78" t="e">
        <f>VLOOKUP(tb_flow[[#This Row],[Hwycov_id]],#REF!,2,FALSE)</f>
        <v>#REF!</v>
      </c>
    </row>
    <row r="1727" spans="1:3">
      <c r="A1727" s="59" t="e">
        <f>#REF!</f>
        <v>#REF!</v>
      </c>
      <c r="B1727" s="59">
        <v>4251</v>
      </c>
      <c r="C1727" s="78" t="e">
        <f>VLOOKUP(tb_flow[[#This Row],[Hwycov_id]],#REF!,2,FALSE)</f>
        <v>#REF!</v>
      </c>
    </row>
    <row r="1728" spans="1:3">
      <c r="A1728" s="59" t="e">
        <f>#REF!</f>
        <v>#REF!</v>
      </c>
      <c r="B1728" s="59">
        <v>4304</v>
      </c>
      <c r="C1728" s="78" t="e">
        <f>VLOOKUP(tb_flow[[#This Row],[Hwycov_id]],#REF!,2,FALSE)</f>
        <v>#REF!</v>
      </c>
    </row>
    <row r="1729" spans="1:3">
      <c r="A1729" s="59" t="e">
        <f>#REF!</f>
        <v>#REF!</v>
      </c>
      <c r="B1729" s="59">
        <v>4369</v>
      </c>
      <c r="C1729" s="78" t="e">
        <f>VLOOKUP(tb_flow[[#This Row],[Hwycov_id]],#REF!,2,FALSE)</f>
        <v>#REF!</v>
      </c>
    </row>
    <row r="1730" spans="1:3">
      <c r="A1730" s="59" t="e">
        <f>#REF!</f>
        <v>#REF!</v>
      </c>
      <c r="B1730" s="59">
        <v>4386</v>
      </c>
      <c r="C1730" s="78" t="e">
        <f>VLOOKUP(tb_flow[[#This Row],[Hwycov_id]],#REF!,2,FALSE)</f>
        <v>#REF!</v>
      </c>
    </row>
    <row r="1731" spans="1:3">
      <c r="A1731" s="59" t="e">
        <f>#REF!</f>
        <v>#REF!</v>
      </c>
      <c r="B1731" s="59">
        <v>4392</v>
      </c>
      <c r="C1731" s="78" t="e">
        <f>VLOOKUP(tb_flow[[#This Row],[Hwycov_id]],#REF!,2,FALSE)</f>
        <v>#REF!</v>
      </c>
    </row>
    <row r="1732" spans="1:3">
      <c r="A1732" s="59" t="e">
        <f>#REF!</f>
        <v>#REF!</v>
      </c>
      <c r="B1732" s="59">
        <v>4394</v>
      </c>
      <c r="C1732" s="78" t="e">
        <f>VLOOKUP(tb_flow[[#This Row],[Hwycov_id]],#REF!,2,FALSE)</f>
        <v>#REF!</v>
      </c>
    </row>
    <row r="1733" spans="1:3">
      <c r="A1733" s="59" t="e">
        <f>#REF!</f>
        <v>#REF!</v>
      </c>
      <c r="B1733" s="59">
        <v>4425</v>
      </c>
      <c r="C1733" s="78" t="e">
        <f>VLOOKUP(tb_flow[[#This Row],[Hwycov_id]],#REF!,2,FALSE)</f>
        <v>#REF!</v>
      </c>
    </row>
    <row r="1734" spans="1:3">
      <c r="A1734" s="59" t="e">
        <f>#REF!</f>
        <v>#REF!</v>
      </c>
      <c r="B1734" s="59">
        <v>4431</v>
      </c>
      <c r="C1734" s="78" t="e">
        <f>VLOOKUP(tb_flow[[#This Row],[Hwycov_id]],#REF!,2,FALSE)</f>
        <v>#REF!</v>
      </c>
    </row>
    <row r="1735" spans="1:3">
      <c r="A1735" s="59" t="e">
        <f>#REF!</f>
        <v>#REF!</v>
      </c>
      <c r="B1735" s="59">
        <v>4435</v>
      </c>
      <c r="C1735" s="78" t="e">
        <f>VLOOKUP(tb_flow[[#This Row],[Hwycov_id]],#REF!,2,FALSE)</f>
        <v>#REF!</v>
      </c>
    </row>
    <row r="1736" spans="1:3">
      <c r="A1736" s="59" t="e">
        <f>#REF!</f>
        <v>#REF!</v>
      </c>
      <c r="B1736" s="59">
        <v>4479</v>
      </c>
      <c r="C1736" s="78" t="e">
        <f>VLOOKUP(tb_flow[[#This Row],[Hwycov_id]],#REF!,2,FALSE)</f>
        <v>#REF!</v>
      </c>
    </row>
    <row r="1737" spans="1:3">
      <c r="A1737" s="59" t="e">
        <f>#REF!</f>
        <v>#REF!</v>
      </c>
      <c r="B1737" s="59">
        <v>4480</v>
      </c>
      <c r="C1737" s="78" t="e">
        <f>VLOOKUP(tb_flow[[#This Row],[Hwycov_id]],#REF!,2,FALSE)</f>
        <v>#REF!</v>
      </c>
    </row>
    <row r="1738" spans="1:3">
      <c r="A1738" s="59" t="e">
        <f>#REF!</f>
        <v>#REF!</v>
      </c>
      <c r="B1738" s="59">
        <v>4496</v>
      </c>
      <c r="C1738" s="78" t="e">
        <f>VLOOKUP(tb_flow[[#This Row],[Hwycov_id]],#REF!,2,FALSE)</f>
        <v>#REF!</v>
      </c>
    </row>
    <row r="1739" spans="1:3">
      <c r="A1739" s="59" t="e">
        <f>#REF!</f>
        <v>#REF!</v>
      </c>
      <c r="B1739" s="59">
        <v>4506</v>
      </c>
      <c r="C1739" s="78" t="e">
        <f>VLOOKUP(tb_flow[[#This Row],[Hwycov_id]],#REF!,2,FALSE)</f>
        <v>#REF!</v>
      </c>
    </row>
    <row r="1740" spans="1:3">
      <c r="A1740" s="59" t="e">
        <f>#REF!</f>
        <v>#REF!</v>
      </c>
      <c r="B1740" s="59">
        <v>4513</v>
      </c>
      <c r="C1740" s="78" t="e">
        <f>VLOOKUP(tb_flow[[#This Row],[Hwycov_id]],#REF!,2,FALSE)</f>
        <v>#REF!</v>
      </c>
    </row>
    <row r="1741" spans="1:3">
      <c r="A1741" s="59" t="e">
        <f>#REF!</f>
        <v>#REF!</v>
      </c>
      <c r="B1741" s="59">
        <v>4519</v>
      </c>
      <c r="C1741" s="78" t="e">
        <f>VLOOKUP(tb_flow[[#This Row],[Hwycov_id]],#REF!,2,FALSE)</f>
        <v>#REF!</v>
      </c>
    </row>
    <row r="1742" spans="1:3">
      <c r="A1742" s="59" t="e">
        <f>#REF!</f>
        <v>#REF!</v>
      </c>
      <c r="B1742" s="59">
        <v>4547</v>
      </c>
      <c r="C1742" s="78" t="e">
        <f>VLOOKUP(tb_flow[[#This Row],[Hwycov_id]],#REF!,2,FALSE)</f>
        <v>#REF!</v>
      </c>
    </row>
    <row r="1743" spans="1:3">
      <c r="A1743" s="59" t="e">
        <f>#REF!</f>
        <v>#REF!</v>
      </c>
      <c r="B1743" s="59">
        <v>45606</v>
      </c>
      <c r="C1743" s="78" t="e">
        <f>VLOOKUP(tb_flow[[#This Row],[Hwycov_id]],#REF!,2,FALSE)</f>
        <v>#REF!</v>
      </c>
    </row>
    <row r="1744" spans="1:3">
      <c r="A1744" s="59" t="e">
        <f>#REF!</f>
        <v>#REF!</v>
      </c>
      <c r="B1744" s="59">
        <v>457</v>
      </c>
      <c r="C1744" s="78" t="e">
        <f>VLOOKUP(tb_flow[[#This Row],[Hwycov_id]],#REF!,2,FALSE)</f>
        <v>#REF!</v>
      </c>
    </row>
    <row r="1745" spans="1:3">
      <c r="A1745" s="59" t="e">
        <f>#REF!</f>
        <v>#REF!</v>
      </c>
      <c r="B1745" s="59">
        <v>4571</v>
      </c>
      <c r="C1745" s="78" t="e">
        <f>VLOOKUP(tb_flow[[#This Row],[Hwycov_id]],#REF!,2,FALSE)</f>
        <v>#REF!</v>
      </c>
    </row>
    <row r="1746" spans="1:3">
      <c r="A1746" s="59" t="e">
        <f>#REF!</f>
        <v>#REF!</v>
      </c>
      <c r="B1746" s="59">
        <v>459</v>
      </c>
      <c r="C1746" s="78" t="e">
        <f>VLOOKUP(tb_flow[[#This Row],[Hwycov_id]],#REF!,2,FALSE)</f>
        <v>#REF!</v>
      </c>
    </row>
    <row r="1747" spans="1:3">
      <c r="A1747" s="59" t="e">
        <f>#REF!</f>
        <v>#REF!</v>
      </c>
      <c r="B1747" s="59">
        <v>4590</v>
      </c>
      <c r="C1747" s="78" t="e">
        <f>VLOOKUP(tb_flow[[#This Row],[Hwycov_id]],#REF!,2,FALSE)</f>
        <v>#REF!</v>
      </c>
    </row>
    <row r="1748" spans="1:3">
      <c r="A1748" s="59" t="e">
        <f>#REF!</f>
        <v>#REF!</v>
      </c>
      <c r="B1748" s="59">
        <v>460</v>
      </c>
      <c r="C1748" s="78" t="e">
        <f>VLOOKUP(tb_flow[[#This Row],[Hwycov_id]],#REF!,2,FALSE)</f>
        <v>#REF!</v>
      </c>
    </row>
    <row r="1749" spans="1:3">
      <c r="A1749" s="59" t="e">
        <f>#REF!</f>
        <v>#REF!</v>
      </c>
      <c r="B1749" s="59">
        <v>4600</v>
      </c>
      <c r="C1749" s="78" t="e">
        <f>VLOOKUP(tb_flow[[#This Row],[Hwycov_id]],#REF!,2,FALSE)</f>
        <v>#REF!</v>
      </c>
    </row>
    <row r="1750" spans="1:3">
      <c r="A1750" s="59" t="e">
        <f>#REF!</f>
        <v>#REF!</v>
      </c>
      <c r="B1750" s="59">
        <v>461</v>
      </c>
      <c r="C1750" s="78" t="e">
        <f>VLOOKUP(tb_flow[[#This Row],[Hwycov_id]],#REF!,2,FALSE)</f>
        <v>#REF!</v>
      </c>
    </row>
    <row r="1751" spans="1:3">
      <c r="A1751" s="59" t="e">
        <f>#REF!</f>
        <v>#REF!</v>
      </c>
      <c r="B1751" s="59">
        <v>4621</v>
      </c>
      <c r="C1751" s="78" t="e">
        <f>VLOOKUP(tb_flow[[#This Row],[Hwycov_id]],#REF!,2,FALSE)</f>
        <v>#REF!</v>
      </c>
    </row>
    <row r="1752" spans="1:3">
      <c r="A1752" s="59" t="e">
        <f>#REF!</f>
        <v>#REF!</v>
      </c>
      <c r="B1752" s="59">
        <v>4623</v>
      </c>
      <c r="C1752" s="78" t="e">
        <f>VLOOKUP(tb_flow[[#This Row],[Hwycov_id]],#REF!,2,FALSE)</f>
        <v>#REF!</v>
      </c>
    </row>
    <row r="1753" spans="1:3">
      <c r="A1753" s="59" t="e">
        <f>#REF!</f>
        <v>#REF!</v>
      </c>
      <c r="B1753" s="59">
        <v>4627</v>
      </c>
      <c r="C1753" s="78" t="e">
        <f>VLOOKUP(tb_flow[[#This Row],[Hwycov_id]],#REF!,2,FALSE)</f>
        <v>#REF!</v>
      </c>
    </row>
    <row r="1754" spans="1:3">
      <c r="A1754" s="59" t="e">
        <f>#REF!</f>
        <v>#REF!</v>
      </c>
      <c r="B1754" s="59">
        <v>464</v>
      </c>
      <c r="C1754" s="78" t="e">
        <f>VLOOKUP(tb_flow[[#This Row],[Hwycov_id]],#REF!,2,FALSE)</f>
        <v>#REF!</v>
      </c>
    </row>
    <row r="1755" spans="1:3">
      <c r="A1755" s="59" t="e">
        <f>#REF!</f>
        <v>#REF!</v>
      </c>
      <c r="B1755" s="59">
        <v>4642</v>
      </c>
      <c r="C1755" s="78" t="e">
        <f>VLOOKUP(tb_flow[[#This Row],[Hwycov_id]],#REF!,2,FALSE)</f>
        <v>#REF!</v>
      </c>
    </row>
    <row r="1756" spans="1:3">
      <c r="A1756" s="59" t="e">
        <f>#REF!</f>
        <v>#REF!</v>
      </c>
      <c r="B1756" s="59">
        <v>4646</v>
      </c>
      <c r="C1756" s="78" t="e">
        <f>VLOOKUP(tb_flow[[#This Row],[Hwycov_id]],#REF!,2,FALSE)</f>
        <v>#REF!</v>
      </c>
    </row>
    <row r="1757" spans="1:3">
      <c r="A1757" s="59" t="e">
        <f>#REF!</f>
        <v>#REF!</v>
      </c>
      <c r="B1757" s="59">
        <v>466</v>
      </c>
      <c r="C1757" s="78" t="e">
        <f>VLOOKUP(tb_flow[[#This Row],[Hwycov_id]],#REF!,2,FALSE)</f>
        <v>#REF!</v>
      </c>
    </row>
    <row r="1758" spans="1:3">
      <c r="A1758" s="59" t="e">
        <f>#REF!</f>
        <v>#REF!</v>
      </c>
      <c r="B1758" s="59">
        <v>468</v>
      </c>
      <c r="C1758" s="78" t="e">
        <f>VLOOKUP(tb_flow[[#This Row],[Hwycov_id]],#REF!,2,FALSE)</f>
        <v>#REF!</v>
      </c>
    </row>
    <row r="1759" spans="1:3">
      <c r="A1759" s="59" t="e">
        <f>#REF!</f>
        <v>#REF!</v>
      </c>
      <c r="B1759" s="59">
        <v>4685</v>
      </c>
      <c r="C1759" s="78" t="e">
        <f>VLOOKUP(tb_flow[[#This Row],[Hwycov_id]],#REF!,2,FALSE)</f>
        <v>#REF!</v>
      </c>
    </row>
    <row r="1760" spans="1:3">
      <c r="A1760" s="59" t="e">
        <f>#REF!</f>
        <v>#REF!</v>
      </c>
      <c r="B1760" s="59">
        <v>469</v>
      </c>
      <c r="C1760" s="78" t="e">
        <f>VLOOKUP(tb_flow[[#This Row],[Hwycov_id]],#REF!,2,FALSE)</f>
        <v>#REF!</v>
      </c>
    </row>
    <row r="1761" spans="1:3">
      <c r="A1761" s="59" t="e">
        <f>#REF!</f>
        <v>#REF!</v>
      </c>
      <c r="B1761" s="59">
        <v>4694</v>
      </c>
      <c r="C1761" s="78" t="e">
        <f>VLOOKUP(tb_flow[[#This Row],[Hwycov_id]],#REF!,2,FALSE)</f>
        <v>#REF!</v>
      </c>
    </row>
    <row r="1762" spans="1:3">
      <c r="A1762" s="59" t="e">
        <f>#REF!</f>
        <v>#REF!</v>
      </c>
      <c r="B1762" s="59">
        <v>4695</v>
      </c>
      <c r="C1762" s="78" t="e">
        <f>VLOOKUP(tb_flow[[#This Row],[Hwycov_id]],#REF!,2,FALSE)</f>
        <v>#REF!</v>
      </c>
    </row>
    <row r="1763" spans="1:3">
      <c r="A1763" s="59" t="e">
        <f>#REF!</f>
        <v>#REF!</v>
      </c>
      <c r="B1763" s="59">
        <v>470</v>
      </c>
      <c r="C1763" s="78" t="e">
        <f>VLOOKUP(tb_flow[[#This Row],[Hwycov_id]],#REF!,2,FALSE)</f>
        <v>#REF!</v>
      </c>
    </row>
    <row r="1764" spans="1:3">
      <c r="A1764" s="59" t="e">
        <f>#REF!</f>
        <v>#REF!</v>
      </c>
      <c r="B1764" s="59">
        <v>4713</v>
      </c>
      <c r="C1764" s="78" t="e">
        <f>VLOOKUP(tb_flow[[#This Row],[Hwycov_id]],#REF!,2,FALSE)</f>
        <v>#REF!</v>
      </c>
    </row>
    <row r="1765" spans="1:3">
      <c r="A1765" s="59" t="e">
        <f>#REF!</f>
        <v>#REF!</v>
      </c>
      <c r="B1765" s="59">
        <v>473</v>
      </c>
      <c r="C1765" s="78" t="e">
        <f>VLOOKUP(tb_flow[[#This Row],[Hwycov_id]],#REF!,2,FALSE)</f>
        <v>#REF!</v>
      </c>
    </row>
    <row r="1766" spans="1:3">
      <c r="A1766" s="59" t="e">
        <f>#REF!</f>
        <v>#REF!</v>
      </c>
      <c r="B1766" s="59">
        <v>4739</v>
      </c>
      <c r="C1766" s="78" t="e">
        <f>VLOOKUP(tb_flow[[#This Row],[Hwycov_id]],#REF!,2,FALSE)</f>
        <v>#REF!</v>
      </c>
    </row>
    <row r="1767" spans="1:3">
      <c r="A1767" s="59" t="e">
        <f>#REF!</f>
        <v>#REF!</v>
      </c>
      <c r="B1767" s="59">
        <v>474</v>
      </c>
      <c r="C1767" s="78" t="e">
        <f>VLOOKUP(tb_flow[[#This Row],[Hwycov_id]],#REF!,2,FALSE)</f>
        <v>#REF!</v>
      </c>
    </row>
    <row r="1768" spans="1:3">
      <c r="A1768" s="59" t="e">
        <f>#REF!</f>
        <v>#REF!</v>
      </c>
      <c r="B1768" s="59">
        <v>4746</v>
      </c>
      <c r="C1768" s="78" t="e">
        <f>VLOOKUP(tb_flow[[#This Row],[Hwycov_id]],#REF!,2,FALSE)</f>
        <v>#REF!</v>
      </c>
    </row>
    <row r="1769" spans="1:3">
      <c r="A1769" s="59" t="e">
        <f>#REF!</f>
        <v>#REF!</v>
      </c>
      <c r="B1769" s="59">
        <v>4758</v>
      </c>
      <c r="C1769" s="78" t="e">
        <f>VLOOKUP(tb_flow[[#This Row],[Hwycov_id]],#REF!,2,FALSE)</f>
        <v>#REF!</v>
      </c>
    </row>
    <row r="1770" spans="1:3">
      <c r="A1770" s="59" t="e">
        <f>#REF!</f>
        <v>#REF!</v>
      </c>
      <c r="B1770" s="59">
        <v>4768</v>
      </c>
      <c r="C1770" s="78" t="e">
        <f>VLOOKUP(tb_flow[[#This Row],[Hwycov_id]],#REF!,2,FALSE)</f>
        <v>#REF!</v>
      </c>
    </row>
    <row r="1771" spans="1:3">
      <c r="A1771" s="59" t="e">
        <f>#REF!</f>
        <v>#REF!</v>
      </c>
      <c r="B1771" s="59">
        <v>4776</v>
      </c>
      <c r="C1771" s="78" t="e">
        <f>VLOOKUP(tb_flow[[#This Row],[Hwycov_id]],#REF!,2,FALSE)</f>
        <v>#REF!</v>
      </c>
    </row>
    <row r="1772" spans="1:3">
      <c r="A1772" s="59" t="e">
        <f>#REF!</f>
        <v>#REF!</v>
      </c>
      <c r="B1772" s="59">
        <v>4780</v>
      </c>
      <c r="C1772" s="78" t="e">
        <f>VLOOKUP(tb_flow[[#This Row],[Hwycov_id]],#REF!,2,FALSE)</f>
        <v>#REF!</v>
      </c>
    </row>
    <row r="1773" spans="1:3">
      <c r="A1773" s="59" t="e">
        <f>#REF!</f>
        <v>#REF!</v>
      </c>
      <c r="B1773" s="59">
        <v>4781</v>
      </c>
      <c r="C1773" s="78" t="e">
        <f>VLOOKUP(tb_flow[[#This Row],[Hwycov_id]],#REF!,2,FALSE)</f>
        <v>#REF!</v>
      </c>
    </row>
    <row r="1774" spans="1:3">
      <c r="A1774" s="59" t="e">
        <f>#REF!</f>
        <v>#REF!</v>
      </c>
      <c r="B1774" s="59">
        <v>4782</v>
      </c>
      <c r="C1774" s="78" t="e">
        <f>VLOOKUP(tb_flow[[#This Row],[Hwycov_id]],#REF!,2,FALSE)</f>
        <v>#REF!</v>
      </c>
    </row>
    <row r="1775" spans="1:3">
      <c r="A1775" s="59" t="e">
        <f>#REF!</f>
        <v>#REF!</v>
      </c>
      <c r="B1775" s="59">
        <v>4790</v>
      </c>
      <c r="C1775" s="78" t="e">
        <f>VLOOKUP(tb_flow[[#This Row],[Hwycov_id]],#REF!,2,FALSE)</f>
        <v>#REF!</v>
      </c>
    </row>
    <row r="1776" spans="1:3">
      <c r="A1776" s="59" t="e">
        <f>#REF!</f>
        <v>#REF!</v>
      </c>
      <c r="B1776" s="59">
        <v>4887</v>
      </c>
      <c r="C1776" s="78" t="e">
        <f>VLOOKUP(tb_flow[[#This Row],[Hwycov_id]],#REF!,2,FALSE)</f>
        <v>#REF!</v>
      </c>
    </row>
    <row r="1777" spans="1:3">
      <c r="A1777" s="59" t="e">
        <f>#REF!</f>
        <v>#REF!</v>
      </c>
      <c r="B1777" s="59">
        <v>48918</v>
      </c>
      <c r="C1777" s="78" t="e">
        <f>VLOOKUP(tb_flow[[#This Row],[Hwycov_id]],#REF!,2,FALSE)</f>
        <v>#REF!</v>
      </c>
    </row>
    <row r="1778" spans="1:3">
      <c r="A1778" s="59" t="e">
        <f>#REF!</f>
        <v>#REF!</v>
      </c>
      <c r="B1778" s="59">
        <v>49124</v>
      </c>
      <c r="C1778" s="78" t="e">
        <f>VLOOKUP(tb_flow[[#This Row],[Hwycov_id]],#REF!,2,FALSE)</f>
        <v>#REF!</v>
      </c>
    </row>
    <row r="1779" spans="1:3">
      <c r="A1779" s="59" t="e">
        <f>#REF!</f>
        <v>#REF!</v>
      </c>
      <c r="B1779" s="59">
        <v>49233</v>
      </c>
      <c r="C1779" s="78" t="e">
        <f>VLOOKUP(tb_flow[[#This Row],[Hwycov_id]],#REF!,2,FALSE)</f>
        <v>#REF!</v>
      </c>
    </row>
    <row r="1780" spans="1:3">
      <c r="A1780" s="59" t="e">
        <f>#REF!</f>
        <v>#REF!</v>
      </c>
      <c r="B1780" s="59">
        <v>49571</v>
      </c>
      <c r="C1780" s="78" t="e">
        <f>VLOOKUP(tb_flow[[#This Row],[Hwycov_id]],#REF!,2,FALSE)</f>
        <v>#REF!</v>
      </c>
    </row>
    <row r="1781" spans="1:3">
      <c r="A1781" s="59" t="e">
        <f>#REF!</f>
        <v>#REF!</v>
      </c>
      <c r="B1781" s="59">
        <v>4969</v>
      </c>
      <c r="C1781" s="78" t="e">
        <f>VLOOKUP(tb_flow[[#This Row],[Hwycov_id]],#REF!,2,FALSE)</f>
        <v>#REF!</v>
      </c>
    </row>
    <row r="1782" spans="1:3">
      <c r="A1782" s="59" t="e">
        <f>#REF!</f>
        <v>#REF!</v>
      </c>
      <c r="B1782" s="59">
        <v>4981</v>
      </c>
      <c r="C1782" s="78" t="e">
        <f>VLOOKUP(tb_flow[[#This Row],[Hwycov_id]],#REF!,2,FALSE)</f>
        <v>#REF!</v>
      </c>
    </row>
    <row r="1783" spans="1:3">
      <c r="A1783" s="59" t="e">
        <f>#REF!</f>
        <v>#REF!</v>
      </c>
      <c r="B1783" s="59">
        <v>5000</v>
      </c>
      <c r="C1783" s="78" t="e">
        <f>VLOOKUP(tb_flow[[#This Row],[Hwycov_id]],#REF!,2,FALSE)</f>
        <v>#REF!</v>
      </c>
    </row>
    <row r="1784" spans="1:3">
      <c r="A1784" s="59" t="e">
        <f>#REF!</f>
        <v>#REF!</v>
      </c>
      <c r="B1784" s="59">
        <v>5012</v>
      </c>
      <c r="C1784" s="78" t="e">
        <f>VLOOKUP(tb_flow[[#This Row],[Hwycov_id]],#REF!,2,FALSE)</f>
        <v>#REF!</v>
      </c>
    </row>
    <row r="1785" spans="1:3">
      <c r="A1785" s="59" t="e">
        <f>#REF!</f>
        <v>#REF!</v>
      </c>
      <c r="B1785" s="59">
        <v>50272</v>
      </c>
      <c r="C1785" s="78" t="e">
        <f>VLOOKUP(tb_flow[[#This Row],[Hwycov_id]],#REF!,2,FALSE)</f>
        <v>#REF!</v>
      </c>
    </row>
    <row r="1786" spans="1:3">
      <c r="A1786" s="59" t="e">
        <f>#REF!</f>
        <v>#REF!</v>
      </c>
      <c r="B1786" s="59">
        <v>5032</v>
      </c>
      <c r="C1786" s="78" t="e">
        <f>VLOOKUP(tb_flow[[#This Row],[Hwycov_id]],#REF!,2,FALSE)</f>
        <v>#REF!</v>
      </c>
    </row>
    <row r="1787" spans="1:3">
      <c r="A1787" s="59" t="e">
        <f>#REF!</f>
        <v>#REF!</v>
      </c>
      <c r="B1787" s="59">
        <v>5051</v>
      </c>
      <c r="C1787" s="78" t="e">
        <f>VLOOKUP(tb_flow[[#This Row],[Hwycov_id]],#REF!,2,FALSE)</f>
        <v>#REF!</v>
      </c>
    </row>
    <row r="1788" spans="1:3">
      <c r="A1788" s="59" t="e">
        <f>#REF!</f>
        <v>#REF!</v>
      </c>
      <c r="B1788" s="59">
        <v>5062</v>
      </c>
      <c r="C1788" s="78" t="e">
        <f>VLOOKUP(tb_flow[[#This Row],[Hwycov_id]],#REF!,2,FALSE)</f>
        <v>#REF!</v>
      </c>
    </row>
    <row r="1789" spans="1:3">
      <c r="A1789" s="59" t="e">
        <f>#REF!</f>
        <v>#REF!</v>
      </c>
      <c r="B1789" s="59">
        <v>5063</v>
      </c>
      <c r="C1789" s="78" t="e">
        <f>VLOOKUP(tb_flow[[#This Row],[Hwycov_id]],#REF!,2,FALSE)</f>
        <v>#REF!</v>
      </c>
    </row>
    <row r="1790" spans="1:3">
      <c r="A1790" s="59" t="e">
        <f>#REF!</f>
        <v>#REF!</v>
      </c>
      <c r="B1790" s="59">
        <v>5072</v>
      </c>
      <c r="C1790" s="78" t="e">
        <f>VLOOKUP(tb_flow[[#This Row],[Hwycov_id]],#REF!,2,FALSE)</f>
        <v>#REF!</v>
      </c>
    </row>
    <row r="1791" spans="1:3">
      <c r="A1791" s="59" t="e">
        <f>#REF!</f>
        <v>#REF!</v>
      </c>
      <c r="B1791" s="59">
        <v>51053</v>
      </c>
      <c r="C1791" s="78" t="e">
        <f>VLOOKUP(tb_flow[[#This Row],[Hwycov_id]],#REF!,2,FALSE)</f>
        <v>#REF!</v>
      </c>
    </row>
    <row r="1792" spans="1:3">
      <c r="A1792" s="59" t="e">
        <f>#REF!</f>
        <v>#REF!</v>
      </c>
      <c r="B1792" s="59">
        <v>51054</v>
      </c>
      <c r="C1792" s="78" t="e">
        <f>VLOOKUP(tb_flow[[#This Row],[Hwycov_id]],#REF!,2,FALSE)</f>
        <v>#REF!</v>
      </c>
    </row>
    <row r="1793" spans="1:3">
      <c r="A1793" s="59" t="e">
        <f>#REF!</f>
        <v>#REF!</v>
      </c>
      <c r="B1793" s="59">
        <v>5111</v>
      </c>
      <c r="C1793" s="78" t="e">
        <f>VLOOKUP(tb_flow[[#This Row],[Hwycov_id]],#REF!,2,FALSE)</f>
        <v>#REF!</v>
      </c>
    </row>
    <row r="1794" spans="1:3">
      <c r="A1794" s="59" t="e">
        <f>#REF!</f>
        <v>#REF!</v>
      </c>
      <c r="B1794" s="59">
        <v>51182</v>
      </c>
      <c r="C1794" s="78" t="e">
        <f>VLOOKUP(tb_flow[[#This Row],[Hwycov_id]],#REF!,2,FALSE)</f>
        <v>#REF!</v>
      </c>
    </row>
    <row r="1795" spans="1:3">
      <c r="A1795" s="59" t="e">
        <f>#REF!</f>
        <v>#REF!</v>
      </c>
      <c r="B1795" s="59">
        <v>51183</v>
      </c>
      <c r="C1795" s="78" t="e">
        <f>VLOOKUP(tb_flow[[#This Row],[Hwycov_id]],#REF!,2,FALSE)</f>
        <v>#REF!</v>
      </c>
    </row>
    <row r="1796" spans="1:3">
      <c r="A1796" s="59" t="e">
        <f>#REF!</f>
        <v>#REF!</v>
      </c>
      <c r="B1796" s="59">
        <v>512</v>
      </c>
      <c r="C1796" s="78" t="e">
        <f>VLOOKUP(tb_flow[[#This Row],[Hwycov_id]],#REF!,2,FALSE)</f>
        <v>#REF!</v>
      </c>
    </row>
    <row r="1797" spans="1:3">
      <c r="A1797" s="59" t="e">
        <f>#REF!</f>
        <v>#REF!</v>
      </c>
      <c r="B1797" s="59">
        <v>5120</v>
      </c>
      <c r="C1797" s="78" t="e">
        <f>VLOOKUP(tb_flow[[#This Row],[Hwycov_id]],#REF!,2,FALSE)</f>
        <v>#REF!</v>
      </c>
    </row>
    <row r="1798" spans="1:3">
      <c r="A1798" s="59" t="e">
        <f>#REF!</f>
        <v>#REF!</v>
      </c>
      <c r="B1798" s="59">
        <v>5121</v>
      </c>
      <c r="C1798" s="78" t="e">
        <f>VLOOKUP(tb_flow[[#This Row],[Hwycov_id]],#REF!,2,FALSE)</f>
        <v>#REF!</v>
      </c>
    </row>
    <row r="1799" spans="1:3">
      <c r="A1799" s="59" t="e">
        <f>#REF!</f>
        <v>#REF!</v>
      </c>
      <c r="B1799" s="59">
        <v>5122</v>
      </c>
      <c r="C1799" s="78" t="e">
        <f>VLOOKUP(tb_flow[[#This Row],[Hwycov_id]],#REF!,2,FALSE)</f>
        <v>#REF!</v>
      </c>
    </row>
    <row r="1800" spans="1:3">
      <c r="A1800" s="59" t="e">
        <f>#REF!</f>
        <v>#REF!</v>
      </c>
      <c r="B1800" s="59">
        <v>5125</v>
      </c>
      <c r="C1800" s="78" t="e">
        <f>VLOOKUP(tb_flow[[#This Row],[Hwycov_id]],#REF!,2,FALSE)</f>
        <v>#REF!</v>
      </c>
    </row>
    <row r="1801" spans="1:3">
      <c r="A1801" s="59" t="e">
        <f>#REF!</f>
        <v>#REF!</v>
      </c>
      <c r="B1801" s="59">
        <v>513</v>
      </c>
      <c r="C1801" s="78" t="e">
        <f>VLOOKUP(tb_flow[[#This Row],[Hwycov_id]],#REF!,2,FALSE)</f>
        <v>#REF!</v>
      </c>
    </row>
    <row r="1802" spans="1:3">
      <c r="A1802" s="59" t="e">
        <f>#REF!</f>
        <v>#REF!</v>
      </c>
      <c r="B1802" s="59">
        <v>5141</v>
      </c>
      <c r="C1802" s="78" t="e">
        <f>VLOOKUP(tb_flow[[#This Row],[Hwycov_id]],#REF!,2,FALSE)</f>
        <v>#REF!</v>
      </c>
    </row>
    <row r="1803" spans="1:3">
      <c r="A1803" s="59" t="e">
        <f>#REF!</f>
        <v>#REF!</v>
      </c>
      <c r="B1803" s="59">
        <v>5144</v>
      </c>
      <c r="C1803" s="78" t="e">
        <f>VLOOKUP(tb_flow[[#This Row],[Hwycov_id]],#REF!,2,FALSE)</f>
        <v>#REF!</v>
      </c>
    </row>
    <row r="1804" spans="1:3">
      <c r="A1804" s="59" t="e">
        <f>#REF!</f>
        <v>#REF!</v>
      </c>
      <c r="B1804" s="59">
        <v>516</v>
      </c>
      <c r="C1804" s="78" t="e">
        <f>VLOOKUP(tb_flow[[#This Row],[Hwycov_id]],#REF!,2,FALSE)</f>
        <v>#REF!</v>
      </c>
    </row>
    <row r="1805" spans="1:3">
      <c r="A1805" s="59" t="e">
        <f>#REF!</f>
        <v>#REF!</v>
      </c>
      <c r="B1805" s="59">
        <v>5163</v>
      </c>
      <c r="C1805" s="78" t="e">
        <f>VLOOKUP(tb_flow[[#This Row],[Hwycov_id]],#REF!,2,FALSE)</f>
        <v>#REF!</v>
      </c>
    </row>
    <row r="1806" spans="1:3">
      <c r="A1806" s="59" t="e">
        <f>#REF!</f>
        <v>#REF!</v>
      </c>
      <c r="B1806" s="59">
        <v>517</v>
      </c>
      <c r="C1806" s="78" t="e">
        <f>VLOOKUP(tb_flow[[#This Row],[Hwycov_id]],#REF!,2,FALSE)</f>
        <v>#REF!</v>
      </c>
    </row>
    <row r="1807" spans="1:3">
      <c r="A1807" s="59" t="e">
        <f>#REF!</f>
        <v>#REF!</v>
      </c>
      <c r="B1807" s="59">
        <v>5174</v>
      </c>
      <c r="C1807" s="78" t="e">
        <f>VLOOKUP(tb_flow[[#This Row],[Hwycov_id]],#REF!,2,FALSE)</f>
        <v>#REF!</v>
      </c>
    </row>
    <row r="1808" spans="1:3">
      <c r="A1808" s="59" t="e">
        <f>#REF!</f>
        <v>#REF!</v>
      </c>
      <c r="B1808" s="59">
        <v>5193</v>
      </c>
      <c r="C1808" s="78" t="e">
        <f>VLOOKUP(tb_flow[[#This Row],[Hwycov_id]],#REF!,2,FALSE)</f>
        <v>#REF!</v>
      </c>
    </row>
    <row r="1809" spans="1:3">
      <c r="A1809" s="59" t="e">
        <f>#REF!</f>
        <v>#REF!</v>
      </c>
      <c r="B1809" s="59">
        <v>520</v>
      </c>
      <c r="C1809" s="78" t="e">
        <f>VLOOKUP(tb_flow[[#This Row],[Hwycov_id]],#REF!,2,FALSE)</f>
        <v>#REF!</v>
      </c>
    </row>
    <row r="1810" spans="1:3">
      <c r="A1810" s="59" t="e">
        <f>#REF!</f>
        <v>#REF!</v>
      </c>
      <c r="B1810" s="59">
        <v>5215</v>
      </c>
      <c r="C1810" s="78" t="e">
        <f>VLOOKUP(tb_flow[[#This Row],[Hwycov_id]],#REF!,2,FALSE)</f>
        <v>#REF!</v>
      </c>
    </row>
    <row r="1811" spans="1:3">
      <c r="A1811" s="59" t="e">
        <f>#REF!</f>
        <v>#REF!</v>
      </c>
      <c r="B1811" s="59">
        <v>5224</v>
      </c>
      <c r="C1811" s="78" t="e">
        <f>VLOOKUP(tb_flow[[#This Row],[Hwycov_id]],#REF!,2,FALSE)</f>
        <v>#REF!</v>
      </c>
    </row>
    <row r="1812" spans="1:3">
      <c r="A1812" s="59" t="e">
        <f>#REF!</f>
        <v>#REF!</v>
      </c>
      <c r="B1812" s="59">
        <v>5232</v>
      </c>
      <c r="C1812" s="78" t="e">
        <f>VLOOKUP(tb_flow[[#This Row],[Hwycov_id]],#REF!,2,FALSE)</f>
        <v>#REF!</v>
      </c>
    </row>
    <row r="1813" spans="1:3">
      <c r="A1813" s="59" t="e">
        <f>#REF!</f>
        <v>#REF!</v>
      </c>
      <c r="B1813" s="59">
        <v>5236</v>
      </c>
      <c r="C1813" s="78" t="e">
        <f>VLOOKUP(tb_flow[[#This Row],[Hwycov_id]],#REF!,2,FALSE)</f>
        <v>#REF!</v>
      </c>
    </row>
    <row r="1814" spans="1:3">
      <c r="A1814" s="59" t="e">
        <f>#REF!</f>
        <v>#REF!</v>
      </c>
      <c r="B1814" s="59">
        <v>5242</v>
      </c>
      <c r="C1814" s="78" t="e">
        <f>VLOOKUP(tb_flow[[#This Row],[Hwycov_id]],#REF!,2,FALSE)</f>
        <v>#REF!</v>
      </c>
    </row>
    <row r="1815" spans="1:3">
      <c r="A1815" s="59" t="e">
        <f>#REF!</f>
        <v>#REF!</v>
      </c>
      <c r="B1815" s="59">
        <v>5247</v>
      </c>
      <c r="C1815" s="78" t="e">
        <f>VLOOKUP(tb_flow[[#This Row],[Hwycov_id]],#REF!,2,FALSE)</f>
        <v>#REF!</v>
      </c>
    </row>
    <row r="1816" spans="1:3">
      <c r="A1816" s="59" t="e">
        <f>#REF!</f>
        <v>#REF!</v>
      </c>
      <c r="B1816" s="59">
        <v>525</v>
      </c>
      <c r="C1816" s="78" t="e">
        <f>VLOOKUP(tb_flow[[#This Row],[Hwycov_id]],#REF!,2,FALSE)</f>
        <v>#REF!</v>
      </c>
    </row>
    <row r="1817" spans="1:3">
      <c r="A1817" s="59" t="e">
        <f>#REF!</f>
        <v>#REF!</v>
      </c>
      <c r="B1817" s="59">
        <v>526</v>
      </c>
      <c r="C1817" s="78" t="e">
        <f>VLOOKUP(tb_flow[[#This Row],[Hwycov_id]],#REF!,2,FALSE)</f>
        <v>#REF!</v>
      </c>
    </row>
    <row r="1818" spans="1:3">
      <c r="A1818" s="59" t="e">
        <f>#REF!</f>
        <v>#REF!</v>
      </c>
      <c r="B1818" s="59">
        <v>5261</v>
      </c>
      <c r="C1818" s="78" t="e">
        <f>VLOOKUP(tb_flow[[#This Row],[Hwycov_id]],#REF!,2,FALSE)</f>
        <v>#REF!</v>
      </c>
    </row>
    <row r="1819" spans="1:3">
      <c r="A1819" s="59" t="e">
        <f>#REF!</f>
        <v>#REF!</v>
      </c>
      <c r="B1819" s="59">
        <v>5312</v>
      </c>
      <c r="C1819" s="78" t="e">
        <f>VLOOKUP(tb_flow[[#This Row],[Hwycov_id]],#REF!,2,FALSE)</f>
        <v>#REF!</v>
      </c>
    </row>
    <row r="1820" spans="1:3">
      <c r="A1820" s="59" t="e">
        <f>#REF!</f>
        <v>#REF!</v>
      </c>
      <c r="B1820" s="59">
        <v>5325</v>
      </c>
      <c r="C1820" s="78" t="e">
        <f>VLOOKUP(tb_flow[[#This Row],[Hwycov_id]],#REF!,2,FALSE)</f>
        <v>#REF!</v>
      </c>
    </row>
    <row r="1821" spans="1:3">
      <c r="A1821" s="59" t="e">
        <f>#REF!</f>
        <v>#REF!</v>
      </c>
      <c r="B1821" s="59">
        <v>5330</v>
      </c>
      <c r="C1821" s="78" t="e">
        <f>VLOOKUP(tb_flow[[#This Row],[Hwycov_id]],#REF!,2,FALSE)</f>
        <v>#REF!</v>
      </c>
    </row>
    <row r="1822" spans="1:3">
      <c r="A1822" s="59" t="e">
        <f>#REF!</f>
        <v>#REF!</v>
      </c>
      <c r="B1822" s="59">
        <v>5331</v>
      </c>
      <c r="C1822" s="78" t="e">
        <f>VLOOKUP(tb_flow[[#This Row],[Hwycov_id]],#REF!,2,FALSE)</f>
        <v>#REF!</v>
      </c>
    </row>
    <row r="1823" spans="1:3">
      <c r="A1823" s="59" t="e">
        <f>#REF!</f>
        <v>#REF!</v>
      </c>
      <c r="B1823" s="59">
        <v>5332</v>
      </c>
      <c r="C1823" s="78" t="e">
        <f>VLOOKUP(tb_flow[[#This Row],[Hwycov_id]],#REF!,2,FALSE)</f>
        <v>#REF!</v>
      </c>
    </row>
    <row r="1824" spans="1:3">
      <c r="A1824" s="59" t="e">
        <f>#REF!</f>
        <v>#REF!</v>
      </c>
      <c r="B1824" s="59">
        <v>5336</v>
      </c>
      <c r="C1824" s="78" t="e">
        <f>VLOOKUP(tb_flow[[#This Row],[Hwycov_id]],#REF!,2,FALSE)</f>
        <v>#REF!</v>
      </c>
    </row>
    <row r="1825" spans="1:3">
      <c r="A1825" s="59" t="e">
        <f>#REF!</f>
        <v>#REF!</v>
      </c>
      <c r="B1825" s="59">
        <v>5339</v>
      </c>
      <c r="C1825" s="78" t="e">
        <f>VLOOKUP(tb_flow[[#This Row],[Hwycov_id]],#REF!,2,FALSE)</f>
        <v>#REF!</v>
      </c>
    </row>
    <row r="1826" spans="1:3">
      <c r="A1826" s="59" t="e">
        <f>#REF!</f>
        <v>#REF!</v>
      </c>
      <c r="B1826" s="59">
        <v>5340</v>
      </c>
      <c r="C1826" s="78" t="e">
        <f>VLOOKUP(tb_flow[[#This Row],[Hwycov_id]],#REF!,2,FALSE)</f>
        <v>#REF!</v>
      </c>
    </row>
    <row r="1827" spans="1:3">
      <c r="A1827" s="59" t="e">
        <f>#REF!</f>
        <v>#REF!</v>
      </c>
      <c r="B1827" s="59">
        <v>5373</v>
      </c>
      <c r="C1827" s="78" t="e">
        <f>VLOOKUP(tb_flow[[#This Row],[Hwycov_id]],#REF!,2,FALSE)</f>
        <v>#REF!</v>
      </c>
    </row>
    <row r="1828" spans="1:3">
      <c r="A1828" s="59" t="e">
        <f>#REF!</f>
        <v>#REF!</v>
      </c>
      <c r="B1828" s="59">
        <v>5375</v>
      </c>
      <c r="C1828" s="78" t="e">
        <f>VLOOKUP(tb_flow[[#This Row],[Hwycov_id]],#REF!,2,FALSE)</f>
        <v>#REF!</v>
      </c>
    </row>
    <row r="1829" spans="1:3">
      <c r="A1829" s="59" t="e">
        <f>#REF!</f>
        <v>#REF!</v>
      </c>
      <c r="B1829" s="59">
        <v>5378</v>
      </c>
      <c r="C1829" s="78" t="e">
        <f>VLOOKUP(tb_flow[[#This Row],[Hwycov_id]],#REF!,2,FALSE)</f>
        <v>#REF!</v>
      </c>
    </row>
    <row r="1830" spans="1:3">
      <c r="A1830" s="59" t="e">
        <f>#REF!</f>
        <v>#REF!</v>
      </c>
      <c r="B1830" s="59">
        <v>5417</v>
      </c>
      <c r="C1830" s="78" t="e">
        <f>VLOOKUP(tb_flow[[#This Row],[Hwycov_id]],#REF!,2,FALSE)</f>
        <v>#REF!</v>
      </c>
    </row>
    <row r="1831" spans="1:3">
      <c r="A1831" s="59" t="e">
        <f>#REF!</f>
        <v>#REF!</v>
      </c>
      <c r="B1831" s="59">
        <v>5426</v>
      </c>
      <c r="C1831" s="78" t="e">
        <f>VLOOKUP(tb_flow[[#This Row],[Hwycov_id]],#REF!,2,FALSE)</f>
        <v>#REF!</v>
      </c>
    </row>
    <row r="1832" spans="1:3">
      <c r="A1832" s="59" t="e">
        <f>#REF!</f>
        <v>#REF!</v>
      </c>
      <c r="B1832" s="59">
        <v>5454</v>
      </c>
      <c r="C1832" s="78" t="e">
        <f>VLOOKUP(tb_flow[[#This Row],[Hwycov_id]],#REF!,2,FALSE)</f>
        <v>#REF!</v>
      </c>
    </row>
    <row r="1833" spans="1:3">
      <c r="A1833" s="59" t="e">
        <f>#REF!</f>
        <v>#REF!</v>
      </c>
      <c r="B1833" s="59">
        <v>5460</v>
      </c>
      <c r="C1833" s="78" t="e">
        <f>VLOOKUP(tb_flow[[#This Row],[Hwycov_id]],#REF!,2,FALSE)</f>
        <v>#REF!</v>
      </c>
    </row>
    <row r="1834" spans="1:3">
      <c r="A1834" s="59" t="e">
        <f>#REF!</f>
        <v>#REF!</v>
      </c>
      <c r="B1834" s="59">
        <v>5489</v>
      </c>
      <c r="C1834" s="78" t="e">
        <f>VLOOKUP(tb_flow[[#This Row],[Hwycov_id]],#REF!,2,FALSE)</f>
        <v>#REF!</v>
      </c>
    </row>
    <row r="1835" spans="1:3">
      <c r="A1835" s="59" t="e">
        <f>#REF!</f>
        <v>#REF!</v>
      </c>
      <c r="B1835" s="59">
        <v>549</v>
      </c>
      <c r="C1835" s="78" t="e">
        <f>VLOOKUP(tb_flow[[#This Row],[Hwycov_id]],#REF!,2,FALSE)</f>
        <v>#REF!</v>
      </c>
    </row>
    <row r="1836" spans="1:3">
      <c r="A1836" s="59" t="e">
        <f>#REF!</f>
        <v>#REF!</v>
      </c>
      <c r="B1836" s="59">
        <v>553</v>
      </c>
      <c r="C1836" s="78" t="e">
        <f>VLOOKUP(tb_flow[[#This Row],[Hwycov_id]],#REF!,2,FALSE)</f>
        <v>#REF!</v>
      </c>
    </row>
    <row r="1837" spans="1:3">
      <c r="A1837" s="59" t="e">
        <f>#REF!</f>
        <v>#REF!</v>
      </c>
      <c r="B1837" s="59">
        <v>5535</v>
      </c>
      <c r="C1837" s="78" t="e">
        <f>VLOOKUP(tb_flow[[#This Row],[Hwycov_id]],#REF!,2,FALSE)</f>
        <v>#REF!</v>
      </c>
    </row>
    <row r="1838" spans="1:3">
      <c r="A1838" s="59" t="e">
        <f>#REF!</f>
        <v>#REF!</v>
      </c>
      <c r="B1838" s="59">
        <v>554</v>
      </c>
      <c r="C1838" s="78" t="e">
        <f>VLOOKUP(tb_flow[[#This Row],[Hwycov_id]],#REF!,2,FALSE)</f>
        <v>#REF!</v>
      </c>
    </row>
    <row r="1839" spans="1:3">
      <c r="A1839" s="59" t="e">
        <f>#REF!</f>
        <v>#REF!</v>
      </c>
      <c r="B1839" s="59">
        <v>558</v>
      </c>
      <c r="C1839" s="78" t="e">
        <f>VLOOKUP(tb_flow[[#This Row],[Hwycov_id]],#REF!,2,FALSE)</f>
        <v>#REF!</v>
      </c>
    </row>
    <row r="1840" spans="1:3">
      <c r="A1840" s="59" t="e">
        <f>#REF!</f>
        <v>#REF!</v>
      </c>
      <c r="B1840" s="59">
        <v>5592</v>
      </c>
      <c r="C1840" s="78" t="e">
        <f>VLOOKUP(tb_flow[[#This Row],[Hwycov_id]],#REF!,2,FALSE)</f>
        <v>#REF!</v>
      </c>
    </row>
    <row r="1841" spans="1:3">
      <c r="A1841" s="59" t="e">
        <f>#REF!</f>
        <v>#REF!</v>
      </c>
      <c r="B1841" s="59">
        <v>563</v>
      </c>
      <c r="C1841" s="78" t="e">
        <f>VLOOKUP(tb_flow[[#This Row],[Hwycov_id]],#REF!,2,FALSE)</f>
        <v>#REF!</v>
      </c>
    </row>
    <row r="1842" spans="1:3">
      <c r="A1842" s="59" t="e">
        <f>#REF!</f>
        <v>#REF!</v>
      </c>
      <c r="B1842" s="59">
        <v>568</v>
      </c>
      <c r="C1842" s="78" t="e">
        <f>VLOOKUP(tb_flow[[#This Row],[Hwycov_id]],#REF!,2,FALSE)</f>
        <v>#REF!</v>
      </c>
    </row>
    <row r="1843" spans="1:3">
      <c r="A1843" s="59" t="e">
        <f>#REF!</f>
        <v>#REF!</v>
      </c>
      <c r="B1843" s="59">
        <v>570</v>
      </c>
      <c r="C1843" s="78" t="e">
        <f>VLOOKUP(tb_flow[[#This Row],[Hwycov_id]],#REF!,2,FALSE)</f>
        <v>#REF!</v>
      </c>
    </row>
    <row r="1844" spans="1:3">
      <c r="A1844" s="59" t="e">
        <f>#REF!</f>
        <v>#REF!</v>
      </c>
      <c r="B1844" s="59">
        <v>5706</v>
      </c>
      <c r="C1844" s="78" t="e">
        <f>VLOOKUP(tb_flow[[#This Row],[Hwycov_id]],#REF!,2,FALSE)</f>
        <v>#REF!</v>
      </c>
    </row>
    <row r="1845" spans="1:3">
      <c r="A1845" s="59" t="e">
        <f>#REF!</f>
        <v>#REF!</v>
      </c>
      <c r="B1845" s="59">
        <v>5720</v>
      </c>
      <c r="C1845" s="78" t="e">
        <f>VLOOKUP(tb_flow[[#This Row],[Hwycov_id]],#REF!,2,FALSE)</f>
        <v>#REF!</v>
      </c>
    </row>
    <row r="1846" spans="1:3">
      <c r="A1846" s="59" t="e">
        <f>#REF!</f>
        <v>#REF!</v>
      </c>
      <c r="B1846" s="59">
        <v>574</v>
      </c>
      <c r="C1846" s="78" t="e">
        <f>VLOOKUP(tb_flow[[#This Row],[Hwycov_id]],#REF!,2,FALSE)</f>
        <v>#REF!</v>
      </c>
    </row>
    <row r="1847" spans="1:3">
      <c r="A1847" s="59" t="e">
        <f>#REF!</f>
        <v>#REF!</v>
      </c>
      <c r="B1847" s="59">
        <v>5744</v>
      </c>
      <c r="C1847" s="78" t="e">
        <f>VLOOKUP(tb_flow[[#This Row],[Hwycov_id]],#REF!,2,FALSE)</f>
        <v>#REF!</v>
      </c>
    </row>
    <row r="1848" spans="1:3">
      <c r="A1848" s="59" t="e">
        <f>#REF!</f>
        <v>#REF!</v>
      </c>
      <c r="B1848" s="59">
        <v>5751</v>
      </c>
      <c r="C1848" s="78" t="e">
        <f>VLOOKUP(tb_flow[[#This Row],[Hwycov_id]],#REF!,2,FALSE)</f>
        <v>#REF!</v>
      </c>
    </row>
    <row r="1849" spans="1:3">
      <c r="A1849" s="59" t="e">
        <f>#REF!</f>
        <v>#REF!</v>
      </c>
      <c r="B1849" s="59">
        <v>5754</v>
      </c>
      <c r="C1849" s="78" t="e">
        <f>VLOOKUP(tb_flow[[#This Row],[Hwycov_id]],#REF!,2,FALSE)</f>
        <v>#REF!</v>
      </c>
    </row>
    <row r="1850" spans="1:3">
      <c r="A1850" s="59" t="e">
        <f>#REF!</f>
        <v>#REF!</v>
      </c>
      <c r="B1850" s="59">
        <v>5777</v>
      </c>
      <c r="C1850" s="78" t="e">
        <f>VLOOKUP(tb_flow[[#This Row],[Hwycov_id]],#REF!,2,FALSE)</f>
        <v>#REF!</v>
      </c>
    </row>
    <row r="1851" spans="1:3">
      <c r="A1851" s="59" t="e">
        <f>#REF!</f>
        <v>#REF!</v>
      </c>
      <c r="B1851" s="59">
        <v>5786</v>
      </c>
      <c r="C1851" s="78" t="e">
        <f>VLOOKUP(tb_flow[[#This Row],[Hwycov_id]],#REF!,2,FALSE)</f>
        <v>#REF!</v>
      </c>
    </row>
    <row r="1852" spans="1:3">
      <c r="A1852" s="59" t="e">
        <f>#REF!</f>
        <v>#REF!</v>
      </c>
      <c r="B1852" s="59">
        <v>579</v>
      </c>
      <c r="C1852" s="78" t="e">
        <f>VLOOKUP(tb_flow[[#This Row],[Hwycov_id]],#REF!,2,FALSE)</f>
        <v>#REF!</v>
      </c>
    </row>
    <row r="1853" spans="1:3">
      <c r="A1853" s="59" t="e">
        <f>#REF!</f>
        <v>#REF!</v>
      </c>
      <c r="B1853" s="59">
        <v>5812</v>
      </c>
      <c r="C1853" s="78" t="e">
        <f>VLOOKUP(tb_flow[[#This Row],[Hwycov_id]],#REF!,2,FALSE)</f>
        <v>#REF!</v>
      </c>
    </row>
    <row r="1854" spans="1:3">
      <c r="A1854" s="59" t="e">
        <f>#REF!</f>
        <v>#REF!</v>
      </c>
      <c r="B1854" s="59">
        <v>5814</v>
      </c>
      <c r="C1854" s="78" t="e">
        <f>VLOOKUP(tb_flow[[#This Row],[Hwycov_id]],#REF!,2,FALSE)</f>
        <v>#REF!</v>
      </c>
    </row>
    <row r="1855" spans="1:3">
      <c r="A1855" s="59" t="e">
        <f>#REF!</f>
        <v>#REF!</v>
      </c>
      <c r="B1855" s="59">
        <v>5817</v>
      </c>
      <c r="C1855" s="78" t="e">
        <f>VLOOKUP(tb_flow[[#This Row],[Hwycov_id]],#REF!,2,FALSE)</f>
        <v>#REF!</v>
      </c>
    </row>
    <row r="1856" spans="1:3">
      <c r="A1856" s="59" t="e">
        <f>#REF!</f>
        <v>#REF!</v>
      </c>
      <c r="B1856" s="59">
        <v>5830</v>
      </c>
      <c r="C1856" s="78" t="e">
        <f>VLOOKUP(tb_flow[[#This Row],[Hwycov_id]],#REF!,2,FALSE)</f>
        <v>#REF!</v>
      </c>
    </row>
    <row r="1857" spans="1:3">
      <c r="A1857" s="59" t="e">
        <f>#REF!</f>
        <v>#REF!</v>
      </c>
      <c r="B1857" s="59">
        <v>5863</v>
      </c>
      <c r="C1857" s="78" t="e">
        <f>VLOOKUP(tb_flow[[#This Row],[Hwycov_id]],#REF!,2,FALSE)</f>
        <v>#REF!</v>
      </c>
    </row>
    <row r="1858" spans="1:3">
      <c r="A1858" s="59" t="e">
        <f>#REF!</f>
        <v>#REF!</v>
      </c>
      <c r="B1858" s="59">
        <v>5864</v>
      </c>
      <c r="C1858" s="78" t="e">
        <f>VLOOKUP(tb_flow[[#This Row],[Hwycov_id]],#REF!,2,FALSE)</f>
        <v>#REF!</v>
      </c>
    </row>
    <row r="1859" spans="1:3">
      <c r="A1859" s="59" t="e">
        <f>#REF!</f>
        <v>#REF!</v>
      </c>
      <c r="B1859" s="59">
        <v>5865</v>
      </c>
      <c r="C1859" s="78" t="e">
        <f>VLOOKUP(tb_flow[[#This Row],[Hwycov_id]],#REF!,2,FALSE)</f>
        <v>#REF!</v>
      </c>
    </row>
    <row r="1860" spans="1:3">
      <c r="A1860" s="59" t="e">
        <f>#REF!</f>
        <v>#REF!</v>
      </c>
      <c r="B1860" s="59">
        <v>5867</v>
      </c>
      <c r="C1860" s="78" t="e">
        <f>VLOOKUP(tb_flow[[#This Row],[Hwycov_id]],#REF!,2,FALSE)</f>
        <v>#REF!</v>
      </c>
    </row>
    <row r="1861" spans="1:3">
      <c r="A1861" s="59" t="e">
        <f>#REF!</f>
        <v>#REF!</v>
      </c>
      <c r="B1861" s="59">
        <v>5870</v>
      </c>
      <c r="C1861" s="78" t="e">
        <f>VLOOKUP(tb_flow[[#This Row],[Hwycov_id]],#REF!,2,FALSE)</f>
        <v>#REF!</v>
      </c>
    </row>
    <row r="1862" spans="1:3">
      <c r="A1862" s="59" t="e">
        <f>#REF!</f>
        <v>#REF!</v>
      </c>
      <c r="B1862" s="59">
        <v>5878</v>
      </c>
      <c r="C1862" s="78" t="e">
        <f>VLOOKUP(tb_flow[[#This Row],[Hwycov_id]],#REF!,2,FALSE)</f>
        <v>#REF!</v>
      </c>
    </row>
    <row r="1863" spans="1:3">
      <c r="A1863" s="59" t="e">
        <f>#REF!</f>
        <v>#REF!</v>
      </c>
      <c r="B1863" s="59">
        <v>5886</v>
      </c>
      <c r="C1863" s="78" t="e">
        <f>VLOOKUP(tb_flow[[#This Row],[Hwycov_id]],#REF!,2,FALSE)</f>
        <v>#REF!</v>
      </c>
    </row>
    <row r="1864" spans="1:3">
      <c r="A1864" s="59" t="e">
        <f>#REF!</f>
        <v>#REF!</v>
      </c>
      <c r="B1864" s="59">
        <v>5887</v>
      </c>
      <c r="C1864" s="78" t="e">
        <f>VLOOKUP(tb_flow[[#This Row],[Hwycov_id]],#REF!,2,FALSE)</f>
        <v>#REF!</v>
      </c>
    </row>
    <row r="1865" spans="1:3">
      <c r="A1865" s="59" t="e">
        <f>#REF!</f>
        <v>#REF!</v>
      </c>
      <c r="B1865" s="59">
        <v>589</v>
      </c>
      <c r="C1865" s="78" t="e">
        <f>VLOOKUP(tb_flow[[#This Row],[Hwycov_id]],#REF!,2,FALSE)</f>
        <v>#REF!</v>
      </c>
    </row>
    <row r="1866" spans="1:3">
      <c r="A1866" s="59" t="e">
        <f>#REF!</f>
        <v>#REF!</v>
      </c>
      <c r="B1866" s="59">
        <v>5890</v>
      </c>
      <c r="C1866" s="78" t="e">
        <f>VLOOKUP(tb_flow[[#This Row],[Hwycov_id]],#REF!,2,FALSE)</f>
        <v>#REF!</v>
      </c>
    </row>
    <row r="1867" spans="1:3">
      <c r="A1867" s="59" t="e">
        <f>#REF!</f>
        <v>#REF!</v>
      </c>
      <c r="B1867" s="59">
        <v>5891</v>
      </c>
      <c r="C1867" s="78" t="e">
        <f>VLOOKUP(tb_flow[[#This Row],[Hwycov_id]],#REF!,2,FALSE)</f>
        <v>#REF!</v>
      </c>
    </row>
    <row r="1868" spans="1:3">
      <c r="A1868" s="59" t="e">
        <f>#REF!</f>
        <v>#REF!</v>
      </c>
      <c r="B1868" s="59">
        <v>5900</v>
      </c>
      <c r="C1868" s="78" t="e">
        <f>VLOOKUP(tb_flow[[#This Row],[Hwycov_id]],#REF!,2,FALSE)</f>
        <v>#REF!</v>
      </c>
    </row>
    <row r="1869" spans="1:3">
      <c r="A1869" s="59" t="e">
        <f>#REF!</f>
        <v>#REF!</v>
      </c>
      <c r="B1869" s="59">
        <v>5903</v>
      </c>
      <c r="C1869" s="78" t="e">
        <f>VLOOKUP(tb_flow[[#This Row],[Hwycov_id]],#REF!,2,FALSE)</f>
        <v>#REF!</v>
      </c>
    </row>
    <row r="1870" spans="1:3">
      <c r="A1870" s="59" t="e">
        <f>#REF!</f>
        <v>#REF!</v>
      </c>
      <c r="B1870" s="59">
        <v>5904</v>
      </c>
      <c r="C1870" s="78" t="e">
        <f>VLOOKUP(tb_flow[[#This Row],[Hwycov_id]],#REF!,2,FALSE)</f>
        <v>#REF!</v>
      </c>
    </row>
    <row r="1871" spans="1:3">
      <c r="A1871" s="59" t="e">
        <f>#REF!</f>
        <v>#REF!</v>
      </c>
      <c r="B1871" s="59">
        <v>5905</v>
      </c>
      <c r="C1871" s="78" t="e">
        <f>VLOOKUP(tb_flow[[#This Row],[Hwycov_id]],#REF!,2,FALSE)</f>
        <v>#REF!</v>
      </c>
    </row>
    <row r="1872" spans="1:3">
      <c r="A1872" s="59" t="e">
        <f>#REF!</f>
        <v>#REF!</v>
      </c>
      <c r="B1872" s="59">
        <v>5920</v>
      </c>
      <c r="C1872" s="78" t="e">
        <f>VLOOKUP(tb_flow[[#This Row],[Hwycov_id]],#REF!,2,FALSE)</f>
        <v>#REF!</v>
      </c>
    </row>
    <row r="1873" spans="1:3">
      <c r="A1873" s="59" t="e">
        <f>#REF!</f>
        <v>#REF!</v>
      </c>
      <c r="B1873" s="59">
        <v>5927</v>
      </c>
      <c r="C1873" s="78" t="e">
        <f>VLOOKUP(tb_flow[[#This Row],[Hwycov_id]],#REF!,2,FALSE)</f>
        <v>#REF!</v>
      </c>
    </row>
    <row r="1874" spans="1:3">
      <c r="A1874" s="59" t="e">
        <f>#REF!</f>
        <v>#REF!</v>
      </c>
      <c r="B1874" s="59">
        <v>5940</v>
      </c>
      <c r="C1874" s="78" t="e">
        <f>VLOOKUP(tb_flow[[#This Row],[Hwycov_id]],#REF!,2,FALSE)</f>
        <v>#REF!</v>
      </c>
    </row>
    <row r="1875" spans="1:3">
      <c r="A1875" s="59" t="e">
        <f>#REF!</f>
        <v>#REF!</v>
      </c>
      <c r="B1875" s="59">
        <v>5957</v>
      </c>
      <c r="C1875" s="78" t="e">
        <f>VLOOKUP(tb_flow[[#This Row],[Hwycov_id]],#REF!,2,FALSE)</f>
        <v>#REF!</v>
      </c>
    </row>
    <row r="1876" spans="1:3">
      <c r="A1876" s="59" t="e">
        <f>#REF!</f>
        <v>#REF!</v>
      </c>
      <c r="B1876" s="59">
        <v>5982</v>
      </c>
      <c r="C1876" s="78" t="e">
        <f>VLOOKUP(tb_flow[[#This Row],[Hwycov_id]],#REF!,2,FALSE)</f>
        <v>#REF!</v>
      </c>
    </row>
    <row r="1877" spans="1:3">
      <c r="A1877" s="59" t="e">
        <f>#REF!</f>
        <v>#REF!</v>
      </c>
      <c r="B1877" s="59">
        <v>5988</v>
      </c>
      <c r="C1877" s="78" t="e">
        <f>VLOOKUP(tb_flow[[#This Row],[Hwycov_id]],#REF!,2,FALSE)</f>
        <v>#REF!</v>
      </c>
    </row>
    <row r="1878" spans="1:3">
      <c r="A1878" s="59" t="e">
        <f>#REF!</f>
        <v>#REF!</v>
      </c>
      <c r="B1878" s="59">
        <v>6000</v>
      </c>
      <c r="C1878" s="78" t="e">
        <f>VLOOKUP(tb_flow[[#This Row],[Hwycov_id]],#REF!,2,FALSE)</f>
        <v>#REF!</v>
      </c>
    </row>
    <row r="1879" spans="1:3">
      <c r="A1879" s="59" t="e">
        <f>#REF!</f>
        <v>#REF!</v>
      </c>
      <c r="B1879" s="59">
        <v>601</v>
      </c>
      <c r="C1879" s="78" t="e">
        <f>VLOOKUP(tb_flow[[#This Row],[Hwycov_id]],#REF!,2,FALSE)</f>
        <v>#REF!</v>
      </c>
    </row>
    <row r="1880" spans="1:3">
      <c r="A1880" s="59" t="e">
        <f>#REF!</f>
        <v>#REF!</v>
      </c>
      <c r="B1880" s="59">
        <v>6015</v>
      </c>
      <c r="C1880" s="78" t="e">
        <f>VLOOKUP(tb_flow[[#This Row],[Hwycov_id]],#REF!,2,FALSE)</f>
        <v>#REF!</v>
      </c>
    </row>
    <row r="1881" spans="1:3">
      <c r="A1881" s="59" t="e">
        <f>#REF!</f>
        <v>#REF!</v>
      </c>
      <c r="B1881" s="59">
        <v>6035</v>
      </c>
      <c r="C1881" s="78" t="e">
        <f>VLOOKUP(tb_flow[[#This Row],[Hwycov_id]],#REF!,2,FALSE)</f>
        <v>#REF!</v>
      </c>
    </row>
    <row r="1882" spans="1:3">
      <c r="A1882" s="59" t="e">
        <f>#REF!</f>
        <v>#REF!</v>
      </c>
      <c r="B1882" s="59">
        <v>6046</v>
      </c>
      <c r="C1882" s="78" t="e">
        <f>VLOOKUP(tb_flow[[#This Row],[Hwycov_id]],#REF!,2,FALSE)</f>
        <v>#REF!</v>
      </c>
    </row>
    <row r="1883" spans="1:3">
      <c r="A1883" s="59" t="e">
        <f>#REF!</f>
        <v>#REF!</v>
      </c>
      <c r="B1883" s="59">
        <v>6047</v>
      </c>
      <c r="C1883" s="78" t="e">
        <f>VLOOKUP(tb_flow[[#This Row],[Hwycov_id]],#REF!,2,FALSE)</f>
        <v>#REF!</v>
      </c>
    </row>
    <row r="1884" spans="1:3">
      <c r="A1884" s="59" t="e">
        <f>#REF!</f>
        <v>#REF!</v>
      </c>
      <c r="B1884" s="59">
        <v>6052</v>
      </c>
      <c r="C1884" s="78" t="e">
        <f>VLOOKUP(tb_flow[[#This Row],[Hwycov_id]],#REF!,2,FALSE)</f>
        <v>#REF!</v>
      </c>
    </row>
    <row r="1885" spans="1:3">
      <c r="A1885" s="59" t="e">
        <f>#REF!</f>
        <v>#REF!</v>
      </c>
      <c r="B1885" s="59">
        <v>6055</v>
      </c>
      <c r="C1885" s="78" t="e">
        <f>VLOOKUP(tb_flow[[#This Row],[Hwycov_id]],#REF!,2,FALSE)</f>
        <v>#REF!</v>
      </c>
    </row>
    <row r="1886" spans="1:3">
      <c r="A1886" s="59" t="e">
        <f>#REF!</f>
        <v>#REF!</v>
      </c>
      <c r="B1886" s="59">
        <v>6073</v>
      </c>
      <c r="C1886" s="78" t="e">
        <f>VLOOKUP(tb_flow[[#This Row],[Hwycov_id]],#REF!,2,FALSE)</f>
        <v>#REF!</v>
      </c>
    </row>
    <row r="1887" spans="1:3">
      <c r="A1887" s="59" t="e">
        <f>#REF!</f>
        <v>#REF!</v>
      </c>
      <c r="B1887" s="59">
        <v>6078</v>
      </c>
      <c r="C1887" s="78" t="e">
        <f>VLOOKUP(tb_flow[[#This Row],[Hwycov_id]],#REF!,2,FALSE)</f>
        <v>#REF!</v>
      </c>
    </row>
    <row r="1888" spans="1:3">
      <c r="A1888" s="59" t="e">
        <f>#REF!</f>
        <v>#REF!</v>
      </c>
      <c r="B1888" s="59">
        <v>608</v>
      </c>
      <c r="C1888" s="78" t="e">
        <f>VLOOKUP(tb_flow[[#This Row],[Hwycov_id]],#REF!,2,FALSE)</f>
        <v>#REF!</v>
      </c>
    </row>
    <row r="1889" spans="1:3">
      <c r="A1889" s="59" t="e">
        <f>#REF!</f>
        <v>#REF!</v>
      </c>
      <c r="B1889" s="59">
        <v>6086</v>
      </c>
      <c r="C1889" s="78" t="e">
        <f>VLOOKUP(tb_flow[[#This Row],[Hwycov_id]],#REF!,2,FALSE)</f>
        <v>#REF!</v>
      </c>
    </row>
    <row r="1890" spans="1:3">
      <c r="A1890" s="59" t="e">
        <f>#REF!</f>
        <v>#REF!</v>
      </c>
      <c r="B1890" s="59">
        <v>6099</v>
      </c>
      <c r="C1890" s="78" t="e">
        <f>VLOOKUP(tb_flow[[#This Row],[Hwycov_id]],#REF!,2,FALSE)</f>
        <v>#REF!</v>
      </c>
    </row>
    <row r="1891" spans="1:3">
      <c r="A1891" s="59" t="e">
        <f>#REF!</f>
        <v>#REF!</v>
      </c>
      <c r="B1891" s="59">
        <v>6102</v>
      </c>
      <c r="C1891" s="78" t="e">
        <f>VLOOKUP(tb_flow[[#This Row],[Hwycov_id]],#REF!,2,FALSE)</f>
        <v>#REF!</v>
      </c>
    </row>
    <row r="1892" spans="1:3">
      <c r="A1892" s="59" t="e">
        <f>#REF!</f>
        <v>#REF!</v>
      </c>
      <c r="B1892" s="59">
        <v>6124</v>
      </c>
      <c r="C1892" s="78" t="e">
        <f>VLOOKUP(tb_flow[[#This Row],[Hwycov_id]],#REF!,2,FALSE)</f>
        <v>#REF!</v>
      </c>
    </row>
    <row r="1893" spans="1:3">
      <c r="A1893" s="59" t="e">
        <f>#REF!</f>
        <v>#REF!</v>
      </c>
      <c r="B1893" s="59">
        <v>615</v>
      </c>
      <c r="C1893" s="78" t="e">
        <f>VLOOKUP(tb_flow[[#This Row],[Hwycov_id]],#REF!,2,FALSE)</f>
        <v>#REF!</v>
      </c>
    </row>
    <row r="1894" spans="1:3">
      <c r="A1894" s="59" t="e">
        <f>#REF!</f>
        <v>#REF!</v>
      </c>
      <c r="B1894" s="59">
        <v>6152</v>
      </c>
      <c r="C1894" s="78" t="e">
        <f>VLOOKUP(tb_flow[[#This Row],[Hwycov_id]],#REF!,2,FALSE)</f>
        <v>#REF!</v>
      </c>
    </row>
    <row r="1895" spans="1:3">
      <c r="A1895" s="59" t="e">
        <f>#REF!</f>
        <v>#REF!</v>
      </c>
      <c r="B1895" s="59">
        <v>618</v>
      </c>
      <c r="C1895" s="78" t="e">
        <f>VLOOKUP(tb_flow[[#This Row],[Hwycov_id]],#REF!,2,FALSE)</f>
        <v>#REF!</v>
      </c>
    </row>
    <row r="1896" spans="1:3">
      <c r="A1896" s="59" t="e">
        <f>#REF!</f>
        <v>#REF!</v>
      </c>
      <c r="B1896" s="59">
        <v>6183</v>
      </c>
      <c r="C1896" s="78" t="e">
        <f>VLOOKUP(tb_flow[[#This Row],[Hwycov_id]],#REF!,2,FALSE)</f>
        <v>#REF!</v>
      </c>
    </row>
    <row r="1897" spans="1:3">
      <c r="A1897" s="59" t="e">
        <f>#REF!</f>
        <v>#REF!</v>
      </c>
      <c r="B1897" s="59">
        <v>621</v>
      </c>
      <c r="C1897" s="78" t="e">
        <f>VLOOKUP(tb_flow[[#This Row],[Hwycov_id]],#REF!,2,FALSE)</f>
        <v>#REF!</v>
      </c>
    </row>
    <row r="1898" spans="1:3">
      <c r="A1898" s="59" t="e">
        <f>#REF!</f>
        <v>#REF!</v>
      </c>
      <c r="B1898" s="59">
        <v>6215</v>
      </c>
      <c r="C1898" s="78" t="e">
        <f>VLOOKUP(tb_flow[[#This Row],[Hwycov_id]],#REF!,2,FALSE)</f>
        <v>#REF!</v>
      </c>
    </row>
    <row r="1899" spans="1:3">
      <c r="A1899" s="59" t="e">
        <f>#REF!</f>
        <v>#REF!</v>
      </c>
      <c r="B1899" s="59">
        <v>6237</v>
      </c>
      <c r="C1899" s="78" t="e">
        <f>VLOOKUP(tb_flow[[#This Row],[Hwycov_id]],#REF!,2,FALSE)</f>
        <v>#REF!</v>
      </c>
    </row>
    <row r="1900" spans="1:3">
      <c r="A1900" s="59" t="e">
        <f>#REF!</f>
        <v>#REF!</v>
      </c>
      <c r="B1900" s="59">
        <v>6261</v>
      </c>
      <c r="C1900" s="78" t="e">
        <f>VLOOKUP(tb_flow[[#This Row],[Hwycov_id]],#REF!,2,FALSE)</f>
        <v>#REF!</v>
      </c>
    </row>
    <row r="1901" spans="1:3">
      <c r="A1901" s="59" t="e">
        <f>#REF!</f>
        <v>#REF!</v>
      </c>
      <c r="B1901" s="59">
        <v>627</v>
      </c>
      <c r="C1901" s="78" t="e">
        <f>VLOOKUP(tb_flow[[#This Row],[Hwycov_id]],#REF!,2,FALSE)</f>
        <v>#REF!</v>
      </c>
    </row>
    <row r="1902" spans="1:3">
      <c r="A1902" s="59" t="e">
        <f>#REF!</f>
        <v>#REF!</v>
      </c>
      <c r="B1902" s="59">
        <v>6305</v>
      </c>
      <c r="C1902" s="78" t="e">
        <f>VLOOKUP(tb_flow[[#This Row],[Hwycov_id]],#REF!,2,FALSE)</f>
        <v>#REF!</v>
      </c>
    </row>
    <row r="1903" spans="1:3">
      <c r="A1903" s="59" t="e">
        <f>#REF!</f>
        <v>#REF!</v>
      </c>
      <c r="B1903" s="59">
        <v>6308</v>
      </c>
      <c r="C1903" s="78" t="e">
        <f>VLOOKUP(tb_flow[[#This Row],[Hwycov_id]],#REF!,2,FALSE)</f>
        <v>#REF!</v>
      </c>
    </row>
    <row r="1904" spans="1:3">
      <c r="A1904" s="59" t="e">
        <f>#REF!</f>
        <v>#REF!</v>
      </c>
      <c r="B1904" s="59">
        <v>6317</v>
      </c>
      <c r="C1904" s="78" t="e">
        <f>VLOOKUP(tb_flow[[#This Row],[Hwycov_id]],#REF!,2,FALSE)</f>
        <v>#REF!</v>
      </c>
    </row>
    <row r="1905" spans="1:3">
      <c r="A1905" s="59" t="e">
        <f>#REF!</f>
        <v>#REF!</v>
      </c>
      <c r="B1905" s="59">
        <v>632</v>
      </c>
      <c r="C1905" s="78" t="e">
        <f>VLOOKUP(tb_flow[[#This Row],[Hwycov_id]],#REF!,2,FALSE)</f>
        <v>#REF!</v>
      </c>
    </row>
    <row r="1906" spans="1:3">
      <c r="A1906" s="59" t="e">
        <f>#REF!</f>
        <v>#REF!</v>
      </c>
      <c r="B1906" s="59">
        <v>6328</v>
      </c>
      <c r="C1906" s="78" t="e">
        <f>VLOOKUP(tb_flow[[#This Row],[Hwycov_id]],#REF!,2,FALSE)</f>
        <v>#REF!</v>
      </c>
    </row>
    <row r="1907" spans="1:3">
      <c r="A1907" s="59" t="e">
        <f>#REF!</f>
        <v>#REF!</v>
      </c>
      <c r="B1907" s="59">
        <v>6346</v>
      </c>
      <c r="C1907" s="78" t="e">
        <f>VLOOKUP(tb_flow[[#This Row],[Hwycov_id]],#REF!,2,FALSE)</f>
        <v>#REF!</v>
      </c>
    </row>
    <row r="1908" spans="1:3">
      <c r="A1908" s="59" t="e">
        <f>#REF!</f>
        <v>#REF!</v>
      </c>
      <c r="B1908" s="59">
        <v>6396</v>
      </c>
      <c r="C1908" s="78" t="e">
        <f>VLOOKUP(tb_flow[[#This Row],[Hwycov_id]],#REF!,2,FALSE)</f>
        <v>#REF!</v>
      </c>
    </row>
    <row r="1909" spans="1:3">
      <c r="A1909" s="59" t="e">
        <f>#REF!</f>
        <v>#REF!</v>
      </c>
      <c r="B1909" s="59">
        <v>6401</v>
      </c>
      <c r="C1909" s="78" t="e">
        <f>VLOOKUP(tb_flow[[#This Row],[Hwycov_id]],#REF!,2,FALSE)</f>
        <v>#REF!</v>
      </c>
    </row>
    <row r="1910" spans="1:3">
      <c r="A1910" s="59" t="e">
        <f>#REF!</f>
        <v>#REF!</v>
      </c>
      <c r="B1910" s="59">
        <v>6402</v>
      </c>
      <c r="C1910" s="78" t="e">
        <f>VLOOKUP(tb_flow[[#This Row],[Hwycov_id]],#REF!,2,FALSE)</f>
        <v>#REF!</v>
      </c>
    </row>
    <row r="1911" spans="1:3">
      <c r="A1911" s="59" t="e">
        <f>#REF!</f>
        <v>#REF!</v>
      </c>
      <c r="B1911" s="59">
        <v>643</v>
      </c>
      <c r="C1911" s="78" t="e">
        <f>VLOOKUP(tb_flow[[#This Row],[Hwycov_id]],#REF!,2,FALSE)</f>
        <v>#REF!</v>
      </c>
    </row>
    <row r="1912" spans="1:3">
      <c r="A1912" s="59" t="e">
        <f>#REF!</f>
        <v>#REF!</v>
      </c>
      <c r="B1912" s="59">
        <v>6443</v>
      </c>
      <c r="C1912" s="78" t="e">
        <f>VLOOKUP(tb_flow[[#This Row],[Hwycov_id]],#REF!,2,FALSE)</f>
        <v>#REF!</v>
      </c>
    </row>
    <row r="1913" spans="1:3">
      <c r="A1913" s="59" t="e">
        <f>#REF!</f>
        <v>#REF!</v>
      </c>
      <c r="B1913" s="59">
        <v>6454</v>
      </c>
      <c r="C1913" s="78" t="e">
        <f>VLOOKUP(tb_flow[[#This Row],[Hwycov_id]],#REF!,2,FALSE)</f>
        <v>#REF!</v>
      </c>
    </row>
    <row r="1914" spans="1:3">
      <c r="A1914" s="59" t="e">
        <f>#REF!</f>
        <v>#REF!</v>
      </c>
      <c r="B1914" s="59">
        <v>6488</v>
      </c>
      <c r="C1914" s="78" t="e">
        <f>VLOOKUP(tb_flow[[#This Row],[Hwycov_id]],#REF!,2,FALSE)</f>
        <v>#REF!</v>
      </c>
    </row>
    <row r="1915" spans="1:3">
      <c r="A1915" s="59" t="e">
        <f>#REF!</f>
        <v>#REF!</v>
      </c>
      <c r="B1915" s="59">
        <v>6503</v>
      </c>
      <c r="C1915" s="78" t="e">
        <f>VLOOKUP(tb_flow[[#This Row],[Hwycov_id]],#REF!,2,FALSE)</f>
        <v>#REF!</v>
      </c>
    </row>
    <row r="1916" spans="1:3">
      <c r="A1916" s="59" t="e">
        <f>#REF!</f>
        <v>#REF!</v>
      </c>
      <c r="B1916" s="59">
        <v>6531</v>
      </c>
      <c r="C1916" s="78" t="e">
        <f>VLOOKUP(tb_flow[[#This Row],[Hwycov_id]],#REF!,2,FALSE)</f>
        <v>#REF!</v>
      </c>
    </row>
    <row r="1917" spans="1:3">
      <c r="A1917" s="59" t="e">
        <f>#REF!</f>
        <v>#REF!</v>
      </c>
      <c r="B1917" s="59">
        <v>6581</v>
      </c>
      <c r="C1917" s="78" t="e">
        <f>VLOOKUP(tb_flow[[#This Row],[Hwycov_id]],#REF!,2,FALSE)</f>
        <v>#REF!</v>
      </c>
    </row>
    <row r="1918" spans="1:3">
      <c r="A1918" s="59" t="e">
        <f>#REF!</f>
        <v>#REF!</v>
      </c>
      <c r="B1918" s="59">
        <v>6590</v>
      </c>
      <c r="C1918" s="78" t="e">
        <f>VLOOKUP(tb_flow[[#This Row],[Hwycov_id]],#REF!,2,FALSE)</f>
        <v>#REF!</v>
      </c>
    </row>
    <row r="1919" spans="1:3">
      <c r="A1919" s="59" t="e">
        <f>#REF!</f>
        <v>#REF!</v>
      </c>
      <c r="B1919" s="59">
        <v>6604</v>
      </c>
      <c r="C1919" s="78" t="e">
        <f>VLOOKUP(tb_flow[[#This Row],[Hwycov_id]],#REF!,2,FALSE)</f>
        <v>#REF!</v>
      </c>
    </row>
    <row r="1920" spans="1:3">
      <c r="A1920" s="59" t="e">
        <f>#REF!</f>
        <v>#REF!</v>
      </c>
      <c r="B1920" s="59">
        <v>6605</v>
      </c>
      <c r="C1920" s="78" t="e">
        <f>VLOOKUP(tb_flow[[#This Row],[Hwycov_id]],#REF!,2,FALSE)</f>
        <v>#REF!</v>
      </c>
    </row>
    <row r="1921" spans="1:3">
      <c r="A1921" s="59" t="e">
        <f>#REF!</f>
        <v>#REF!</v>
      </c>
      <c r="B1921" s="59">
        <v>6609</v>
      </c>
      <c r="C1921" s="78" t="e">
        <f>VLOOKUP(tb_flow[[#This Row],[Hwycov_id]],#REF!,2,FALSE)</f>
        <v>#REF!</v>
      </c>
    </row>
    <row r="1922" spans="1:3">
      <c r="A1922" s="59" t="e">
        <f>#REF!</f>
        <v>#REF!</v>
      </c>
      <c r="B1922" s="59">
        <v>6625</v>
      </c>
      <c r="C1922" s="78" t="e">
        <f>VLOOKUP(tb_flow[[#This Row],[Hwycov_id]],#REF!,2,FALSE)</f>
        <v>#REF!</v>
      </c>
    </row>
    <row r="1923" spans="1:3">
      <c r="A1923" s="59" t="e">
        <f>#REF!</f>
        <v>#REF!</v>
      </c>
      <c r="B1923" s="59">
        <v>6641</v>
      </c>
      <c r="C1923" s="78" t="e">
        <f>VLOOKUP(tb_flow[[#This Row],[Hwycov_id]],#REF!,2,FALSE)</f>
        <v>#REF!</v>
      </c>
    </row>
    <row r="1924" spans="1:3">
      <c r="A1924" s="59" t="e">
        <f>#REF!</f>
        <v>#REF!</v>
      </c>
      <c r="B1924" s="59">
        <v>6667</v>
      </c>
      <c r="C1924" s="78" t="e">
        <f>VLOOKUP(tb_flow[[#This Row],[Hwycov_id]],#REF!,2,FALSE)</f>
        <v>#REF!</v>
      </c>
    </row>
    <row r="1925" spans="1:3">
      <c r="A1925" s="59" t="e">
        <f>#REF!</f>
        <v>#REF!</v>
      </c>
      <c r="B1925" s="59">
        <v>6706</v>
      </c>
      <c r="C1925" s="78" t="e">
        <f>VLOOKUP(tb_flow[[#This Row],[Hwycov_id]],#REF!,2,FALSE)</f>
        <v>#REF!</v>
      </c>
    </row>
    <row r="1926" spans="1:3">
      <c r="A1926" s="59" t="e">
        <f>#REF!</f>
        <v>#REF!</v>
      </c>
      <c r="B1926" s="59">
        <v>671</v>
      </c>
      <c r="C1926" s="78" t="e">
        <f>VLOOKUP(tb_flow[[#This Row],[Hwycov_id]],#REF!,2,FALSE)</f>
        <v>#REF!</v>
      </c>
    </row>
    <row r="1927" spans="1:3">
      <c r="A1927" s="59" t="e">
        <f>#REF!</f>
        <v>#REF!</v>
      </c>
      <c r="B1927" s="59">
        <v>672</v>
      </c>
      <c r="C1927" s="78" t="e">
        <f>VLOOKUP(tb_flow[[#This Row],[Hwycov_id]],#REF!,2,FALSE)</f>
        <v>#REF!</v>
      </c>
    </row>
    <row r="1928" spans="1:3">
      <c r="A1928" s="59" t="e">
        <f>#REF!</f>
        <v>#REF!</v>
      </c>
      <c r="B1928" s="59">
        <v>6726</v>
      </c>
      <c r="C1928" s="78" t="e">
        <f>VLOOKUP(tb_flow[[#This Row],[Hwycov_id]],#REF!,2,FALSE)</f>
        <v>#REF!</v>
      </c>
    </row>
    <row r="1929" spans="1:3">
      <c r="A1929" s="59" t="e">
        <f>#REF!</f>
        <v>#REF!</v>
      </c>
      <c r="B1929" s="59">
        <v>673</v>
      </c>
      <c r="C1929" s="78" t="e">
        <f>VLOOKUP(tb_flow[[#This Row],[Hwycov_id]],#REF!,2,FALSE)</f>
        <v>#REF!</v>
      </c>
    </row>
    <row r="1930" spans="1:3">
      <c r="A1930" s="59" t="e">
        <f>#REF!</f>
        <v>#REF!</v>
      </c>
      <c r="B1930" s="59">
        <v>674</v>
      </c>
      <c r="C1930" s="78" t="e">
        <f>VLOOKUP(tb_flow[[#This Row],[Hwycov_id]],#REF!,2,FALSE)</f>
        <v>#REF!</v>
      </c>
    </row>
    <row r="1931" spans="1:3">
      <c r="A1931" s="59" t="e">
        <f>#REF!</f>
        <v>#REF!</v>
      </c>
      <c r="B1931" s="59">
        <v>675</v>
      </c>
      <c r="C1931" s="78" t="e">
        <f>VLOOKUP(tb_flow[[#This Row],[Hwycov_id]],#REF!,2,FALSE)</f>
        <v>#REF!</v>
      </c>
    </row>
    <row r="1932" spans="1:3">
      <c r="A1932" s="59" t="e">
        <f>#REF!</f>
        <v>#REF!</v>
      </c>
      <c r="B1932" s="59">
        <v>6783</v>
      </c>
      <c r="C1932" s="78" t="e">
        <f>VLOOKUP(tb_flow[[#This Row],[Hwycov_id]],#REF!,2,FALSE)</f>
        <v>#REF!</v>
      </c>
    </row>
    <row r="1933" spans="1:3">
      <c r="A1933" s="59" t="e">
        <f>#REF!</f>
        <v>#REF!</v>
      </c>
      <c r="B1933" s="59">
        <v>680</v>
      </c>
      <c r="C1933" s="78" t="e">
        <f>VLOOKUP(tb_flow[[#This Row],[Hwycov_id]],#REF!,2,FALSE)</f>
        <v>#REF!</v>
      </c>
    </row>
    <row r="1934" spans="1:3">
      <c r="A1934" s="59" t="e">
        <f>#REF!</f>
        <v>#REF!</v>
      </c>
      <c r="B1934" s="59">
        <v>6819</v>
      </c>
      <c r="C1934" s="78" t="e">
        <f>VLOOKUP(tb_flow[[#This Row],[Hwycov_id]],#REF!,2,FALSE)</f>
        <v>#REF!</v>
      </c>
    </row>
    <row r="1935" spans="1:3">
      <c r="A1935" s="59" t="e">
        <f>#REF!</f>
        <v>#REF!</v>
      </c>
      <c r="B1935" s="59">
        <v>682</v>
      </c>
      <c r="C1935" s="78" t="e">
        <f>VLOOKUP(tb_flow[[#This Row],[Hwycov_id]],#REF!,2,FALSE)</f>
        <v>#REF!</v>
      </c>
    </row>
    <row r="1936" spans="1:3">
      <c r="A1936" s="59" t="e">
        <f>#REF!</f>
        <v>#REF!</v>
      </c>
      <c r="B1936" s="59">
        <v>6829</v>
      </c>
      <c r="C1936" s="78" t="e">
        <f>VLOOKUP(tb_flow[[#This Row],[Hwycov_id]],#REF!,2,FALSE)</f>
        <v>#REF!</v>
      </c>
    </row>
    <row r="1937" spans="1:3">
      <c r="A1937" s="59" t="e">
        <f>#REF!</f>
        <v>#REF!</v>
      </c>
      <c r="B1937" s="59">
        <v>6839</v>
      </c>
      <c r="C1937" s="78" t="e">
        <f>VLOOKUP(tb_flow[[#This Row],[Hwycov_id]],#REF!,2,FALSE)</f>
        <v>#REF!</v>
      </c>
    </row>
    <row r="1938" spans="1:3">
      <c r="A1938" s="59" t="e">
        <f>#REF!</f>
        <v>#REF!</v>
      </c>
      <c r="B1938" s="59">
        <v>6852</v>
      </c>
      <c r="C1938" s="78" t="e">
        <f>VLOOKUP(tb_flow[[#This Row],[Hwycov_id]],#REF!,2,FALSE)</f>
        <v>#REF!</v>
      </c>
    </row>
    <row r="1939" spans="1:3">
      <c r="A1939" s="59" t="e">
        <f>#REF!</f>
        <v>#REF!</v>
      </c>
      <c r="B1939" s="59">
        <v>6855</v>
      </c>
      <c r="C1939" s="78" t="e">
        <f>VLOOKUP(tb_flow[[#This Row],[Hwycov_id]],#REF!,2,FALSE)</f>
        <v>#REF!</v>
      </c>
    </row>
    <row r="1940" spans="1:3">
      <c r="A1940" s="59" t="e">
        <f>#REF!</f>
        <v>#REF!</v>
      </c>
      <c r="B1940" s="59">
        <v>686</v>
      </c>
      <c r="C1940" s="78" t="e">
        <f>VLOOKUP(tb_flow[[#This Row],[Hwycov_id]],#REF!,2,FALSE)</f>
        <v>#REF!</v>
      </c>
    </row>
    <row r="1941" spans="1:3">
      <c r="A1941" s="59" t="e">
        <f>#REF!</f>
        <v>#REF!</v>
      </c>
      <c r="B1941" s="59">
        <v>6863</v>
      </c>
      <c r="C1941" s="78" t="e">
        <f>VLOOKUP(tb_flow[[#This Row],[Hwycov_id]],#REF!,2,FALSE)</f>
        <v>#REF!</v>
      </c>
    </row>
    <row r="1942" spans="1:3">
      <c r="A1942" s="59" t="e">
        <f>#REF!</f>
        <v>#REF!</v>
      </c>
      <c r="B1942" s="59">
        <v>689</v>
      </c>
      <c r="C1942" s="78" t="e">
        <f>VLOOKUP(tb_flow[[#This Row],[Hwycov_id]],#REF!,2,FALSE)</f>
        <v>#REF!</v>
      </c>
    </row>
    <row r="1943" spans="1:3">
      <c r="A1943" s="59" t="e">
        <f>#REF!</f>
        <v>#REF!</v>
      </c>
      <c r="B1943" s="59">
        <v>6951</v>
      </c>
      <c r="C1943" s="78" t="e">
        <f>VLOOKUP(tb_flow[[#This Row],[Hwycov_id]],#REF!,2,FALSE)</f>
        <v>#REF!</v>
      </c>
    </row>
    <row r="1944" spans="1:3">
      <c r="A1944" s="59" t="e">
        <f>#REF!</f>
        <v>#REF!</v>
      </c>
      <c r="B1944" s="59">
        <v>6986</v>
      </c>
      <c r="C1944" s="78" t="e">
        <f>VLOOKUP(tb_flow[[#This Row],[Hwycov_id]],#REF!,2,FALSE)</f>
        <v>#REF!</v>
      </c>
    </row>
    <row r="1945" spans="1:3">
      <c r="A1945" s="59" t="e">
        <f>#REF!</f>
        <v>#REF!</v>
      </c>
      <c r="B1945" s="59">
        <v>6989</v>
      </c>
      <c r="C1945" s="78" t="e">
        <f>VLOOKUP(tb_flow[[#This Row],[Hwycov_id]],#REF!,2,FALSE)</f>
        <v>#REF!</v>
      </c>
    </row>
    <row r="1946" spans="1:3">
      <c r="A1946" s="59" t="e">
        <f>#REF!</f>
        <v>#REF!</v>
      </c>
      <c r="B1946" s="59">
        <v>6997</v>
      </c>
      <c r="C1946" s="78" t="e">
        <f>VLOOKUP(tb_flow[[#This Row],[Hwycov_id]],#REF!,2,FALSE)</f>
        <v>#REF!</v>
      </c>
    </row>
    <row r="1947" spans="1:3">
      <c r="A1947" s="59" t="e">
        <f>#REF!</f>
        <v>#REF!</v>
      </c>
      <c r="B1947" s="59">
        <v>7005</v>
      </c>
      <c r="C1947" s="78" t="e">
        <f>VLOOKUP(tb_flow[[#This Row],[Hwycov_id]],#REF!,2,FALSE)</f>
        <v>#REF!</v>
      </c>
    </row>
    <row r="1948" spans="1:3">
      <c r="A1948" s="59" t="e">
        <f>#REF!</f>
        <v>#REF!</v>
      </c>
      <c r="B1948" s="59">
        <v>7018</v>
      </c>
      <c r="C1948" s="78" t="e">
        <f>VLOOKUP(tb_flow[[#This Row],[Hwycov_id]],#REF!,2,FALSE)</f>
        <v>#REF!</v>
      </c>
    </row>
    <row r="1949" spans="1:3">
      <c r="A1949" s="59" t="e">
        <f>#REF!</f>
        <v>#REF!</v>
      </c>
      <c r="B1949" s="59">
        <v>702</v>
      </c>
      <c r="C1949" s="78" t="e">
        <f>VLOOKUP(tb_flow[[#This Row],[Hwycov_id]],#REF!,2,FALSE)</f>
        <v>#REF!</v>
      </c>
    </row>
    <row r="1950" spans="1:3">
      <c r="A1950" s="59" t="e">
        <f>#REF!</f>
        <v>#REF!</v>
      </c>
      <c r="B1950" s="59">
        <v>7020</v>
      </c>
      <c r="C1950" s="78" t="e">
        <f>VLOOKUP(tb_flow[[#This Row],[Hwycov_id]],#REF!,2,FALSE)</f>
        <v>#REF!</v>
      </c>
    </row>
    <row r="1951" spans="1:3">
      <c r="A1951" s="59" t="e">
        <f>#REF!</f>
        <v>#REF!</v>
      </c>
      <c r="B1951" s="59">
        <v>7021</v>
      </c>
      <c r="C1951" s="78" t="e">
        <f>VLOOKUP(tb_flow[[#This Row],[Hwycov_id]],#REF!,2,FALSE)</f>
        <v>#REF!</v>
      </c>
    </row>
    <row r="1952" spans="1:3">
      <c r="A1952" s="59" t="e">
        <f>#REF!</f>
        <v>#REF!</v>
      </c>
      <c r="B1952" s="59">
        <v>705</v>
      </c>
      <c r="C1952" s="78" t="e">
        <f>VLOOKUP(tb_flow[[#This Row],[Hwycov_id]],#REF!,2,FALSE)</f>
        <v>#REF!</v>
      </c>
    </row>
    <row r="1953" spans="1:3">
      <c r="A1953" s="59" t="e">
        <f>#REF!</f>
        <v>#REF!</v>
      </c>
      <c r="B1953" s="59">
        <v>706</v>
      </c>
      <c r="C1953" s="78" t="e">
        <f>VLOOKUP(tb_flow[[#This Row],[Hwycov_id]],#REF!,2,FALSE)</f>
        <v>#REF!</v>
      </c>
    </row>
    <row r="1954" spans="1:3">
      <c r="A1954" s="59" t="e">
        <f>#REF!</f>
        <v>#REF!</v>
      </c>
      <c r="B1954" s="59">
        <v>7072</v>
      </c>
      <c r="C1954" s="78" t="e">
        <f>VLOOKUP(tb_flow[[#This Row],[Hwycov_id]],#REF!,2,FALSE)</f>
        <v>#REF!</v>
      </c>
    </row>
    <row r="1955" spans="1:3">
      <c r="A1955" s="59" t="e">
        <f>#REF!</f>
        <v>#REF!</v>
      </c>
      <c r="B1955" s="59">
        <v>7083</v>
      </c>
      <c r="C1955" s="78" t="e">
        <f>VLOOKUP(tb_flow[[#This Row],[Hwycov_id]],#REF!,2,FALSE)</f>
        <v>#REF!</v>
      </c>
    </row>
    <row r="1956" spans="1:3">
      <c r="A1956" s="59" t="e">
        <f>#REF!</f>
        <v>#REF!</v>
      </c>
      <c r="B1956" s="59">
        <v>7090</v>
      </c>
      <c r="C1956" s="78" t="e">
        <f>VLOOKUP(tb_flow[[#This Row],[Hwycov_id]],#REF!,2,FALSE)</f>
        <v>#REF!</v>
      </c>
    </row>
    <row r="1957" spans="1:3">
      <c r="A1957" s="59" t="e">
        <f>#REF!</f>
        <v>#REF!</v>
      </c>
      <c r="B1957" s="59">
        <v>7096</v>
      </c>
      <c r="C1957" s="78" t="e">
        <f>VLOOKUP(tb_flow[[#This Row],[Hwycov_id]],#REF!,2,FALSE)</f>
        <v>#REF!</v>
      </c>
    </row>
    <row r="1958" spans="1:3">
      <c r="A1958" s="59" t="e">
        <f>#REF!</f>
        <v>#REF!</v>
      </c>
      <c r="B1958" s="59">
        <v>7099</v>
      </c>
      <c r="C1958" s="78" t="e">
        <f>VLOOKUP(tb_flow[[#This Row],[Hwycov_id]],#REF!,2,FALSE)</f>
        <v>#REF!</v>
      </c>
    </row>
    <row r="1959" spans="1:3">
      <c r="A1959" s="59" t="e">
        <f>#REF!</f>
        <v>#REF!</v>
      </c>
      <c r="B1959" s="59">
        <v>7103</v>
      </c>
      <c r="C1959" s="78" t="e">
        <f>VLOOKUP(tb_flow[[#This Row],[Hwycov_id]],#REF!,2,FALSE)</f>
        <v>#REF!</v>
      </c>
    </row>
    <row r="1960" spans="1:3">
      <c r="A1960" s="59" t="e">
        <f>#REF!</f>
        <v>#REF!</v>
      </c>
      <c r="B1960" s="59">
        <v>7106</v>
      </c>
      <c r="C1960" s="78" t="e">
        <f>VLOOKUP(tb_flow[[#This Row],[Hwycov_id]],#REF!,2,FALSE)</f>
        <v>#REF!</v>
      </c>
    </row>
    <row r="1961" spans="1:3">
      <c r="A1961" s="59" t="e">
        <f>#REF!</f>
        <v>#REF!</v>
      </c>
      <c r="B1961" s="59">
        <v>7108</v>
      </c>
      <c r="C1961" s="78" t="e">
        <f>VLOOKUP(tb_flow[[#This Row],[Hwycov_id]],#REF!,2,FALSE)</f>
        <v>#REF!</v>
      </c>
    </row>
    <row r="1962" spans="1:3">
      <c r="A1962" s="59" t="e">
        <f>#REF!</f>
        <v>#REF!</v>
      </c>
      <c r="B1962" s="59">
        <v>7139</v>
      </c>
      <c r="C1962" s="78" t="e">
        <f>VLOOKUP(tb_flow[[#This Row],[Hwycov_id]],#REF!,2,FALSE)</f>
        <v>#REF!</v>
      </c>
    </row>
    <row r="1963" spans="1:3">
      <c r="A1963" s="59" t="e">
        <f>#REF!</f>
        <v>#REF!</v>
      </c>
      <c r="B1963" s="59">
        <v>716</v>
      </c>
      <c r="C1963" s="78" t="e">
        <f>VLOOKUP(tb_flow[[#This Row],[Hwycov_id]],#REF!,2,FALSE)</f>
        <v>#REF!</v>
      </c>
    </row>
    <row r="1964" spans="1:3">
      <c r="A1964" s="59" t="e">
        <f>#REF!</f>
        <v>#REF!</v>
      </c>
      <c r="B1964" s="59">
        <v>7190</v>
      </c>
      <c r="C1964" s="78" t="e">
        <f>VLOOKUP(tb_flow[[#This Row],[Hwycov_id]],#REF!,2,FALSE)</f>
        <v>#REF!</v>
      </c>
    </row>
    <row r="1965" spans="1:3">
      <c r="A1965" s="59" t="e">
        <f>#REF!</f>
        <v>#REF!</v>
      </c>
      <c r="B1965" s="59">
        <v>721</v>
      </c>
      <c r="C1965" s="78" t="e">
        <f>VLOOKUP(tb_flow[[#This Row],[Hwycov_id]],#REF!,2,FALSE)</f>
        <v>#REF!</v>
      </c>
    </row>
    <row r="1966" spans="1:3">
      <c r="A1966" s="59" t="e">
        <f>#REF!</f>
        <v>#REF!</v>
      </c>
      <c r="B1966" s="59">
        <v>7215</v>
      </c>
      <c r="C1966" s="78" t="e">
        <f>VLOOKUP(tb_flow[[#This Row],[Hwycov_id]],#REF!,2,FALSE)</f>
        <v>#REF!</v>
      </c>
    </row>
    <row r="1967" spans="1:3">
      <c r="A1967" s="59" t="e">
        <f>#REF!</f>
        <v>#REF!</v>
      </c>
      <c r="B1967" s="59">
        <v>7218</v>
      </c>
      <c r="C1967" s="78" t="e">
        <f>VLOOKUP(tb_flow[[#This Row],[Hwycov_id]],#REF!,2,FALSE)</f>
        <v>#REF!</v>
      </c>
    </row>
    <row r="1968" spans="1:3">
      <c r="A1968" s="59" t="e">
        <f>#REF!</f>
        <v>#REF!</v>
      </c>
      <c r="B1968" s="59">
        <v>7222</v>
      </c>
      <c r="C1968" s="78" t="e">
        <f>VLOOKUP(tb_flow[[#This Row],[Hwycov_id]],#REF!,2,FALSE)</f>
        <v>#REF!</v>
      </c>
    </row>
    <row r="1969" spans="1:3">
      <c r="A1969" s="59" t="e">
        <f>#REF!</f>
        <v>#REF!</v>
      </c>
      <c r="B1969" s="59">
        <v>7259</v>
      </c>
      <c r="C1969" s="78" t="e">
        <f>VLOOKUP(tb_flow[[#This Row],[Hwycov_id]],#REF!,2,FALSE)</f>
        <v>#REF!</v>
      </c>
    </row>
    <row r="1970" spans="1:3">
      <c r="A1970" s="59" t="e">
        <f>#REF!</f>
        <v>#REF!</v>
      </c>
      <c r="B1970" s="59">
        <v>726</v>
      </c>
      <c r="C1970" s="78" t="e">
        <f>VLOOKUP(tb_flow[[#This Row],[Hwycov_id]],#REF!,2,FALSE)</f>
        <v>#REF!</v>
      </c>
    </row>
    <row r="1971" spans="1:3">
      <c r="A1971" s="59" t="e">
        <f>#REF!</f>
        <v>#REF!</v>
      </c>
      <c r="B1971" s="59">
        <v>7277</v>
      </c>
      <c r="C1971" s="78" t="e">
        <f>VLOOKUP(tb_flow[[#This Row],[Hwycov_id]],#REF!,2,FALSE)</f>
        <v>#REF!</v>
      </c>
    </row>
    <row r="1972" spans="1:3">
      <c r="A1972" s="59" t="e">
        <f>#REF!</f>
        <v>#REF!</v>
      </c>
      <c r="B1972" s="59">
        <v>7279</v>
      </c>
      <c r="C1972" s="78" t="e">
        <f>VLOOKUP(tb_flow[[#This Row],[Hwycov_id]],#REF!,2,FALSE)</f>
        <v>#REF!</v>
      </c>
    </row>
    <row r="1973" spans="1:3">
      <c r="A1973" s="59" t="e">
        <f>#REF!</f>
        <v>#REF!</v>
      </c>
      <c r="B1973" s="59">
        <v>728</v>
      </c>
      <c r="C1973" s="78" t="e">
        <f>VLOOKUP(tb_flow[[#This Row],[Hwycov_id]],#REF!,2,FALSE)</f>
        <v>#REF!</v>
      </c>
    </row>
    <row r="1974" spans="1:3">
      <c r="A1974" s="59" t="e">
        <f>#REF!</f>
        <v>#REF!</v>
      </c>
      <c r="B1974" s="59">
        <v>7283</v>
      </c>
      <c r="C1974" s="78" t="e">
        <f>VLOOKUP(tb_flow[[#This Row],[Hwycov_id]],#REF!,2,FALSE)</f>
        <v>#REF!</v>
      </c>
    </row>
    <row r="1975" spans="1:3">
      <c r="A1975" s="59" t="e">
        <f>#REF!</f>
        <v>#REF!</v>
      </c>
      <c r="B1975" s="59">
        <v>734</v>
      </c>
      <c r="C1975" s="78" t="e">
        <f>VLOOKUP(tb_flow[[#This Row],[Hwycov_id]],#REF!,2,FALSE)</f>
        <v>#REF!</v>
      </c>
    </row>
    <row r="1976" spans="1:3">
      <c r="A1976" s="59" t="e">
        <f>#REF!</f>
        <v>#REF!</v>
      </c>
      <c r="B1976" s="59">
        <v>735</v>
      </c>
      <c r="C1976" s="78" t="e">
        <f>VLOOKUP(tb_flow[[#This Row],[Hwycov_id]],#REF!,2,FALSE)</f>
        <v>#REF!</v>
      </c>
    </row>
    <row r="1977" spans="1:3">
      <c r="A1977" s="59" t="e">
        <f>#REF!</f>
        <v>#REF!</v>
      </c>
      <c r="B1977" s="59">
        <v>7375</v>
      </c>
      <c r="C1977" s="78" t="e">
        <f>VLOOKUP(tb_flow[[#This Row],[Hwycov_id]],#REF!,2,FALSE)</f>
        <v>#REF!</v>
      </c>
    </row>
    <row r="1978" spans="1:3">
      <c r="A1978" s="59" t="e">
        <f>#REF!</f>
        <v>#REF!</v>
      </c>
      <c r="B1978" s="59">
        <v>7377</v>
      </c>
      <c r="C1978" s="78" t="e">
        <f>VLOOKUP(tb_flow[[#This Row],[Hwycov_id]],#REF!,2,FALSE)</f>
        <v>#REF!</v>
      </c>
    </row>
    <row r="1979" spans="1:3">
      <c r="A1979" s="59" t="e">
        <f>#REF!</f>
        <v>#REF!</v>
      </c>
      <c r="B1979" s="59">
        <v>738</v>
      </c>
      <c r="C1979" s="78" t="e">
        <f>VLOOKUP(tb_flow[[#This Row],[Hwycov_id]],#REF!,2,FALSE)</f>
        <v>#REF!</v>
      </c>
    </row>
    <row r="1980" spans="1:3">
      <c r="A1980" s="59" t="e">
        <f>#REF!</f>
        <v>#REF!</v>
      </c>
      <c r="B1980" s="59">
        <v>7400</v>
      </c>
      <c r="C1980" s="78" t="e">
        <f>VLOOKUP(tb_flow[[#This Row],[Hwycov_id]],#REF!,2,FALSE)</f>
        <v>#REF!</v>
      </c>
    </row>
    <row r="1981" spans="1:3">
      <c r="A1981" s="59" t="e">
        <f>#REF!</f>
        <v>#REF!</v>
      </c>
      <c r="B1981" s="59">
        <v>7425</v>
      </c>
      <c r="C1981" s="78" t="e">
        <f>VLOOKUP(tb_flow[[#This Row],[Hwycov_id]],#REF!,2,FALSE)</f>
        <v>#REF!</v>
      </c>
    </row>
    <row r="1982" spans="1:3">
      <c r="A1982" s="59" t="e">
        <f>#REF!</f>
        <v>#REF!</v>
      </c>
      <c r="B1982" s="59">
        <v>7430</v>
      </c>
      <c r="C1982" s="78" t="e">
        <f>VLOOKUP(tb_flow[[#This Row],[Hwycov_id]],#REF!,2,FALSE)</f>
        <v>#REF!</v>
      </c>
    </row>
    <row r="1983" spans="1:3">
      <c r="A1983" s="59" t="e">
        <f>#REF!</f>
        <v>#REF!</v>
      </c>
      <c r="B1983" s="59">
        <v>7432</v>
      </c>
      <c r="C1983" s="78" t="e">
        <f>VLOOKUP(tb_flow[[#This Row],[Hwycov_id]],#REF!,2,FALSE)</f>
        <v>#REF!</v>
      </c>
    </row>
    <row r="1984" spans="1:3">
      <c r="A1984" s="59" t="e">
        <f>#REF!</f>
        <v>#REF!</v>
      </c>
      <c r="B1984" s="59">
        <v>7435</v>
      </c>
      <c r="C1984" s="78" t="e">
        <f>VLOOKUP(tb_flow[[#This Row],[Hwycov_id]],#REF!,2,FALSE)</f>
        <v>#REF!</v>
      </c>
    </row>
    <row r="1985" spans="1:3">
      <c r="A1985" s="59" t="e">
        <f>#REF!</f>
        <v>#REF!</v>
      </c>
      <c r="B1985" s="59">
        <v>7437</v>
      </c>
      <c r="C1985" s="78" t="e">
        <f>VLOOKUP(tb_flow[[#This Row],[Hwycov_id]],#REF!,2,FALSE)</f>
        <v>#REF!</v>
      </c>
    </row>
    <row r="1986" spans="1:3">
      <c r="A1986" s="59" t="e">
        <f>#REF!</f>
        <v>#REF!</v>
      </c>
      <c r="B1986" s="59">
        <v>744</v>
      </c>
      <c r="C1986" s="78" t="e">
        <f>VLOOKUP(tb_flow[[#This Row],[Hwycov_id]],#REF!,2,FALSE)</f>
        <v>#REF!</v>
      </c>
    </row>
    <row r="1987" spans="1:3">
      <c r="A1987" s="59" t="e">
        <f>#REF!</f>
        <v>#REF!</v>
      </c>
      <c r="B1987" s="59">
        <v>7440</v>
      </c>
      <c r="C1987" s="78" t="e">
        <f>VLOOKUP(tb_flow[[#This Row],[Hwycov_id]],#REF!,2,FALSE)</f>
        <v>#REF!</v>
      </c>
    </row>
    <row r="1988" spans="1:3">
      <c r="A1988" s="59" t="e">
        <f>#REF!</f>
        <v>#REF!</v>
      </c>
      <c r="B1988" s="59">
        <v>7448</v>
      </c>
      <c r="C1988" s="78" t="e">
        <f>VLOOKUP(tb_flow[[#This Row],[Hwycov_id]],#REF!,2,FALSE)</f>
        <v>#REF!</v>
      </c>
    </row>
    <row r="1989" spans="1:3">
      <c r="A1989" s="59" t="e">
        <f>#REF!</f>
        <v>#REF!</v>
      </c>
      <c r="B1989" s="59">
        <v>746</v>
      </c>
      <c r="C1989" s="78" t="e">
        <f>VLOOKUP(tb_flow[[#This Row],[Hwycov_id]],#REF!,2,FALSE)</f>
        <v>#REF!</v>
      </c>
    </row>
    <row r="1990" spans="1:3">
      <c r="A1990" s="59" t="e">
        <f>#REF!</f>
        <v>#REF!</v>
      </c>
      <c r="B1990" s="59">
        <v>7496</v>
      </c>
      <c r="C1990" s="78" t="e">
        <f>VLOOKUP(tb_flow[[#This Row],[Hwycov_id]],#REF!,2,FALSE)</f>
        <v>#REF!</v>
      </c>
    </row>
    <row r="1991" spans="1:3">
      <c r="A1991" s="59" t="e">
        <f>#REF!</f>
        <v>#REF!</v>
      </c>
      <c r="B1991" s="59">
        <v>7497</v>
      </c>
      <c r="C1991" s="78" t="e">
        <f>VLOOKUP(tb_flow[[#This Row],[Hwycov_id]],#REF!,2,FALSE)</f>
        <v>#REF!</v>
      </c>
    </row>
    <row r="1992" spans="1:3">
      <c r="A1992" s="59" t="e">
        <f>#REF!</f>
        <v>#REF!</v>
      </c>
      <c r="B1992" s="59">
        <v>7501</v>
      </c>
      <c r="C1992" s="78" t="e">
        <f>VLOOKUP(tb_flow[[#This Row],[Hwycov_id]],#REF!,2,FALSE)</f>
        <v>#REF!</v>
      </c>
    </row>
    <row r="1993" spans="1:3">
      <c r="A1993" s="59" t="e">
        <f>#REF!</f>
        <v>#REF!</v>
      </c>
      <c r="B1993" s="59">
        <v>751</v>
      </c>
      <c r="C1993" s="78" t="e">
        <f>VLOOKUP(tb_flow[[#This Row],[Hwycov_id]],#REF!,2,FALSE)</f>
        <v>#REF!</v>
      </c>
    </row>
    <row r="1994" spans="1:3">
      <c r="A1994" s="59" t="e">
        <f>#REF!</f>
        <v>#REF!</v>
      </c>
      <c r="B1994" s="59">
        <v>7521</v>
      </c>
      <c r="C1994" s="78" t="e">
        <f>VLOOKUP(tb_flow[[#This Row],[Hwycov_id]],#REF!,2,FALSE)</f>
        <v>#REF!</v>
      </c>
    </row>
    <row r="1995" spans="1:3">
      <c r="A1995" s="59" t="e">
        <f>#REF!</f>
        <v>#REF!</v>
      </c>
      <c r="B1995" s="59">
        <v>7525</v>
      </c>
      <c r="C1995" s="78" t="e">
        <f>VLOOKUP(tb_flow[[#This Row],[Hwycov_id]],#REF!,2,FALSE)</f>
        <v>#REF!</v>
      </c>
    </row>
    <row r="1996" spans="1:3">
      <c r="A1996" s="59" t="e">
        <f>#REF!</f>
        <v>#REF!</v>
      </c>
      <c r="B1996" s="59">
        <v>753</v>
      </c>
      <c r="C1996" s="78" t="e">
        <f>VLOOKUP(tb_flow[[#This Row],[Hwycov_id]],#REF!,2,FALSE)</f>
        <v>#REF!</v>
      </c>
    </row>
    <row r="1997" spans="1:3">
      <c r="A1997" s="59" t="e">
        <f>#REF!</f>
        <v>#REF!</v>
      </c>
      <c r="B1997" s="59">
        <v>755</v>
      </c>
      <c r="C1997" s="78" t="e">
        <f>VLOOKUP(tb_flow[[#This Row],[Hwycov_id]],#REF!,2,FALSE)</f>
        <v>#REF!</v>
      </c>
    </row>
    <row r="1998" spans="1:3">
      <c r="A1998" s="59" t="e">
        <f>#REF!</f>
        <v>#REF!</v>
      </c>
      <c r="B1998" s="59">
        <v>7565</v>
      </c>
      <c r="C1998" s="78" t="e">
        <f>VLOOKUP(tb_flow[[#This Row],[Hwycov_id]],#REF!,2,FALSE)</f>
        <v>#REF!</v>
      </c>
    </row>
    <row r="1999" spans="1:3">
      <c r="A1999" s="59" t="e">
        <f>#REF!</f>
        <v>#REF!</v>
      </c>
      <c r="B1999" s="59">
        <v>7569</v>
      </c>
      <c r="C1999" s="78" t="e">
        <f>VLOOKUP(tb_flow[[#This Row],[Hwycov_id]],#REF!,2,FALSE)</f>
        <v>#REF!</v>
      </c>
    </row>
    <row r="2000" spans="1:3">
      <c r="A2000" s="59" t="e">
        <f>#REF!</f>
        <v>#REF!</v>
      </c>
      <c r="B2000" s="59">
        <v>7573</v>
      </c>
      <c r="C2000" s="78" t="e">
        <f>VLOOKUP(tb_flow[[#This Row],[Hwycov_id]],#REF!,2,FALSE)</f>
        <v>#REF!</v>
      </c>
    </row>
    <row r="2001" spans="1:3">
      <c r="A2001" s="59" t="e">
        <f>#REF!</f>
        <v>#REF!</v>
      </c>
      <c r="B2001" s="59">
        <v>7585</v>
      </c>
      <c r="C2001" s="78" t="e">
        <f>VLOOKUP(tb_flow[[#This Row],[Hwycov_id]],#REF!,2,FALSE)</f>
        <v>#REF!</v>
      </c>
    </row>
    <row r="2002" spans="1:3">
      <c r="A2002" s="231" t="e">
        <f>#REF!</f>
        <v>#REF!</v>
      </c>
      <c r="B2002" s="59">
        <v>759</v>
      </c>
      <c r="C2002" s="78" t="e">
        <f>VLOOKUP(tb_flow[[#This Row],[Hwycov_id]],#REF!,2,FALSE)</f>
        <v>#REF!</v>
      </c>
    </row>
    <row r="2003" spans="1:3">
      <c r="A2003" s="231" t="e">
        <f>#REF!</f>
        <v>#REF!</v>
      </c>
      <c r="B2003" s="59">
        <v>760</v>
      </c>
      <c r="C2003" s="78" t="e">
        <f>VLOOKUP(tb_flow[[#This Row],[Hwycov_id]],#REF!,2,FALSE)</f>
        <v>#REF!</v>
      </c>
    </row>
    <row r="2004" spans="1:3">
      <c r="A2004" s="231" t="e">
        <f>#REF!</f>
        <v>#REF!</v>
      </c>
      <c r="B2004" s="59">
        <v>7648</v>
      </c>
      <c r="C2004" s="78" t="e">
        <f>VLOOKUP(tb_flow[[#This Row],[Hwycov_id]],#REF!,2,FALSE)</f>
        <v>#REF!</v>
      </c>
    </row>
    <row r="2005" spans="1:3">
      <c r="A2005" s="231" t="e">
        <f>#REF!</f>
        <v>#REF!</v>
      </c>
      <c r="B2005" s="59">
        <v>7653</v>
      </c>
      <c r="C2005" s="78" t="e">
        <f>VLOOKUP(tb_flow[[#This Row],[Hwycov_id]],#REF!,2,FALSE)</f>
        <v>#REF!</v>
      </c>
    </row>
    <row r="2006" spans="1:3">
      <c r="A2006" s="231" t="e">
        <f>#REF!</f>
        <v>#REF!</v>
      </c>
      <c r="B2006" s="59">
        <v>766</v>
      </c>
      <c r="C2006" s="78" t="e">
        <f>VLOOKUP(tb_flow[[#This Row],[Hwycov_id]],#REF!,2,FALSE)</f>
        <v>#REF!</v>
      </c>
    </row>
    <row r="2007" spans="1:3">
      <c r="A2007" s="231" t="e">
        <f>#REF!</f>
        <v>#REF!</v>
      </c>
      <c r="B2007" s="59">
        <v>7664</v>
      </c>
      <c r="C2007" s="78" t="e">
        <f>VLOOKUP(tb_flow[[#This Row],[Hwycov_id]],#REF!,2,FALSE)</f>
        <v>#REF!</v>
      </c>
    </row>
    <row r="2008" spans="1:3">
      <c r="A2008" s="231" t="e">
        <f>#REF!</f>
        <v>#REF!</v>
      </c>
      <c r="B2008" s="59">
        <v>7666</v>
      </c>
      <c r="C2008" s="78" t="e">
        <f>VLOOKUP(tb_flow[[#This Row],[Hwycov_id]],#REF!,2,FALSE)</f>
        <v>#REF!</v>
      </c>
    </row>
    <row r="2009" spans="1:3">
      <c r="A2009" s="231" t="e">
        <f>#REF!</f>
        <v>#REF!</v>
      </c>
      <c r="B2009" s="59">
        <v>7706</v>
      </c>
      <c r="C2009" s="78" t="e">
        <f>VLOOKUP(tb_flow[[#This Row],[Hwycov_id]],#REF!,2,FALSE)</f>
        <v>#REF!</v>
      </c>
    </row>
    <row r="2010" spans="1:3">
      <c r="A2010" s="231" t="e">
        <f>#REF!</f>
        <v>#REF!</v>
      </c>
      <c r="B2010" s="59">
        <v>7707</v>
      </c>
      <c r="C2010" s="78" t="e">
        <f>VLOOKUP(tb_flow[[#This Row],[Hwycov_id]],#REF!,2,FALSE)</f>
        <v>#REF!</v>
      </c>
    </row>
    <row r="2011" spans="1:3">
      <c r="A2011" s="231" t="e">
        <f>#REF!</f>
        <v>#REF!</v>
      </c>
      <c r="B2011" s="59">
        <v>771</v>
      </c>
      <c r="C2011" s="78" t="e">
        <f>VLOOKUP(tb_flow[[#This Row],[Hwycov_id]],#REF!,2,FALSE)</f>
        <v>#REF!</v>
      </c>
    </row>
    <row r="2012" spans="1:3">
      <c r="A2012" s="231" t="e">
        <f>#REF!</f>
        <v>#REF!</v>
      </c>
      <c r="B2012" s="59">
        <v>7710</v>
      </c>
      <c r="C2012" s="78" t="e">
        <f>VLOOKUP(tb_flow[[#This Row],[Hwycov_id]],#REF!,2,FALSE)</f>
        <v>#REF!</v>
      </c>
    </row>
    <row r="2013" spans="1:3">
      <c r="A2013" s="231" t="e">
        <f>#REF!</f>
        <v>#REF!</v>
      </c>
      <c r="B2013" s="59">
        <v>7724</v>
      </c>
      <c r="C2013" s="78" t="e">
        <f>VLOOKUP(tb_flow[[#This Row],[Hwycov_id]],#REF!,2,FALSE)</f>
        <v>#REF!</v>
      </c>
    </row>
    <row r="2014" spans="1:3">
      <c r="A2014" s="231" t="e">
        <f>#REF!</f>
        <v>#REF!</v>
      </c>
      <c r="B2014" s="59">
        <v>773</v>
      </c>
      <c r="C2014" s="78" t="e">
        <f>VLOOKUP(tb_flow[[#This Row],[Hwycov_id]],#REF!,2,FALSE)</f>
        <v>#REF!</v>
      </c>
    </row>
    <row r="2015" spans="1:3">
      <c r="A2015" s="231" t="e">
        <f>#REF!</f>
        <v>#REF!</v>
      </c>
      <c r="B2015" s="59">
        <v>7742</v>
      </c>
      <c r="C2015" s="78" t="e">
        <f>VLOOKUP(tb_flow[[#This Row],[Hwycov_id]],#REF!,2,FALSE)</f>
        <v>#REF!</v>
      </c>
    </row>
    <row r="2016" spans="1:3">
      <c r="A2016" s="231" t="e">
        <f>#REF!</f>
        <v>#REF!</v>
      </c>
      <c r="B2016" s="59">
        <v>7744</v>
      </c>
      <c r="C2016" s="78" t="e">
        <f>VLOOKUP(tb_flow[[#This Row],[Hwycov_id]],#REF!,2,FALSE)</f>
        <v>#REF!</v>
      </c>
    </row>
    <row r="2017" spans="1:3">
      <c r="A2017" s="231" t="e">
        <f>#REF!</f>
        <v>#REF!</v>
      </c>
      <c r="B2017" s="59">
        <v>775</v>
      </c>
      <c r="C2017" s="78" t="e">
        <f>VLOOKUP(tb_flow[[#This Row],[Hwycov_id]],#REF!,2,FALSE)</f>
        <v>#REF!</v>
      </c>
    </row>
    <row r="2018" spans="1:3">
      <c r="A2018" s="231" t="e">
        <f>#REF!</f>
        <v>#REF!</v>
      </c>
      <c r="B2018" s="59">
        <v>7755</v>
      </c>
      <c r="C2018" s="78" t="e">
        <f>VLOOKUP(tb_flow[[#This Row],[Hwycov_id]],#REF!,2,FALSE)</f>
        <v>#REF!</v>
      </c>
    </row>
    <row r="2019" spans="1:3">
      <c r="A2019" s="231" t="e">
        <f>#REF!</f>
        <v>#REF!</v>
      </c>
      <c r="B2019" s="59">
        <v>7762</v>
      </c>
      <c r="C2019" s="78" t="e">
        <f>VLOOKUP(tb_flow[[#This Row],[Hwycov_id]],#REF!,2,FALSE)</f>
        <v>#REF!</v>
      </c>
    </row>
    <row r="2020" spans="1:3">
      <c r="A2020" s="231" t="e">
        <f>#REF!</f>
        <v>#REF!</v>
      </c>
      <c r="B2020" s="59">
        <v>777</v>
      </c>
      <c r="C2020" s="78" t="e">
        <f>VLOOKUP(tb_flow[[#This Row],[Hwycov_id]],#REF!,2,FALSE)</f>
        <v>#REF!</v>
      </c>
    </row>
    <row r="2021" spans="1:3">
      <c r="A2021" s="231" t="e">
        <f>#REF!</f>
        <v>#REF!</v>
      </c>
      <c r="B2021" s="59">
        <v>7772</v>
      </c>
      <c r="C2021" s="78" t="e">
        <f>VLOOKUP(tb_flow[[#This Row],[Hwycov_id]],#REF!,2,FALSE)</f>
        <v>#REF!</v>
      </c>
    </row>
    <row r="2022" spans="1:3">
      <c r="A2022" s="231" t="e">
        <f>#REF!</f>
        <v>#REF!</v>
      </c>
      <c r="B2022" s="59">
        <v>778</v>
      </c>
      <c r="C2022" s="78" t="e">
        <f>VLOOKUP(tb_flow[[#This Row],[Hwycov_id]],#REF!,2,FALSE)</f>
        <v>#REF!</v>
      </c>
    </row>
    <row r="2023" spans="1:3">
      <c r="A2023" s="231" t="e">
        <f>#REF!</f>
        <v>#REF!</v>
      </c>
      <c r="B2023" s="59">
        <v>7800</v>
      </c>
      <c r="C2023" s="78" t="e">
        <f>VLOOKUP(tb_flow[[#This Row],[Hwycov_id]],#REF!,2,FALSE)</f>
        <v>#REF!</v>
      </c>
    </row>
    <row r="2024" spans="1:3">
      <c r="A2024" s="231" t="e">
        <f>#REF!</f>
        <v>#REF!</v>
      </c>
      <c r="B2024" s="59">
        <v>7828</v>
      </c>
      <c r="C2024" s="78" t="e">
        <f>VLOOKUP(tb_flow[[#This Row],[Hwycov_id]],#REF!,2,FALSE)</f>
        <v>#REF!</v>
      </c>
    </row>
    <row r="2025" spans="1:3">
      <c r="A2025" s="231" t="e">
        <f>#REF!</f>
        <v>#REF!</v>
      </c>
      <c r="B2025" s="59">
        <v>7838</v>
      </c>
      <c r="C2025" s="78" t="e">
        <f>VLOOKUP(tb_flow[[#This Row],[Hwycov_id]],#REF!,2,FALSE)</f>
        <v>#REF!</v>
      </c>
    </row>
    <row r="2026" spans="1:3">
      <c r="A2026" s="231" t="e">
        <f>#REF!</f>
        <v>#REF!</v>
      </c>
      <c r="B2026" s="59">
        <v>786</v>
      </c>
      <c r="C2026" s="78" t="e">
        <f>VLOOKUP(tb_flow[[#This Row],[Hwycov_id]],#REF!,2,FALSE)</f>
        <v>#REF!</v>
      </c>
    </row>
    <row r="2027" spans="1:3">
      <c r="A2027" s="231" t="e">
        <f>#REF!</f>
        <v>#REF!</v>
      </c>
      <c r="B2027" s="59">
        <v>7867</v>
      </c>
      <c r="C2027" s="78" t="e">
        <f>VLOOKUP(tb_flow[[#This Row],[Hwycov_id]],#REF!,2,FALSE)</f>
        <v>#REF!</v>
      </c>
    </row>
    <row r="2028" spans="1:3">
      <c r="A2028" s="231" t="e">
        <f>#REF!</f>
        <v>#REF!</v>
      </c>
      <c r="B2028" s="59">
        <v>7872</v>
      </c>
      <c r="C2028" s="78" t="e">
        <f>VLOOKUP(tb_flow[[#This Row],[Hwycov_id]],#REF!,2,FALSE)</f>
        <v>#REF!</v>
      </c>
    </row>
    <row r="2029" spans="1:3">
      <c r="A2029" s="231" t="e">
        <f>#REF!</f>
        <v>#REF!</v>
      </c>
      <c r="B2029" s="59">
        <v>7873</v>
      </c>
      <c r="C2029" s="78" t="e">
        <f>VLOOKUP(tb_flow[[#This Row],[Hwycov_id]],#REF!,2,FALSE)</f>
        <v>#REF!</v>
      </c>
    </row>
    <row r="2030" spans="1:3">
      <c r="A2030" s="231" t="e">
        <f>#REF!</f>
        <v>#REF!</v>
      </c>
      <c r="B2030" s="59">
        <v>7877</v>
      </c>
      <c r="C2030" s="78" t="e">
        <f>VLOOKUP(tb_flow[[#This Row],[Hwycov_id]],#REF!,2,FALSE)</f>
        <v>#REF!</v>
      </c>
    </row>
    <row r="2031" spans="1:3">
      <c r="A2031" s="231" t="e">
        <f>#REF!</f>
        <v>#REF!</v>
      </c>
      <c r="B2031" s="59">
        <v>788</v>
      </c>
      <c r="C2031" s="78" t="e">
        <f>VLOOKUP(tb_flow[[#This Row],[Hwycov_id]],#REF!,2,FALSE)</f>
        <v>#REF!</v>
      </c>
    </row>
    <row r="2032" spans="1:3">
      <c r="A2032" s="231" t="e">
        <f>#REF!</f>
        <v>#REF!</v>
      </c>
      <c r="B2032" s="59">
        <v>789</v>
      </c>
      <c r="C2032" s="78" t="e">
        <f>VLOOKUP(tb_flow[[#This Row],[Hwycov_id]],#REF!,2,FALSE)</f>
        <v>#REF!</v>
      </c>
    </row>
    <row r="2033" spans="1:3">
      <c r="A2033" s="231" t="e">
        <f>#REF!</f>
        <v>#REF!</v>
      </c>
      <c r="B2033" s="59">
        <v>7893</v>
      </c>
      <c r="C2033" s="78" t="e">
        <f>VLOOKUP(tb_flow[[#This Row],[Hwycov_id]],#REF!,2,FALSE)</f>
        <v>#REF!</v>
      </c>
    </row>
    <row r="2034" spans="1:3">
      <c r="A2034" s="231" t="e">
        <f>#REF!</f>
        <v>#REF!</v>
      </c>
      <c r="B2034" s="59">
        <v>79</v>
      </c>
      <c r="C2034" s="78" t="e">
        <f>VLOOKUP(tb_flow[[#This Row],[Hwycov_id]],#REF!,2,FALSE)</f>
        <v>#REF!</v>
      </c>
    </row>
    <row r="2035" spans="1:3">
      <c r="A2035" s="231" t="e">
        <f>#REF!</f>
        <v>#REF!</v>
      </c>
      <c r="B2035" s="59">
        <v>7919</v>
      </c>
      <c r="C2035" s="78" t="e">
        <f>VLOOKUP(tb_flow[[#This Row],[Hwycov_id]],#REF!,2,FALSE)</f>
        <v>#REF!</v>
      </c>
    </row>
    <row r="2036" spans="1:3">
      <c r="A2036" s="231" t="e">
        <f>#REF!</f>
        <v>#REF!</v>
      </c>
      <c r="B2036" s="59">
        <v>7940</v>
      </c>
      <c r="C2036" s="78" t="e">
        <f>VLOOKUP(tb_flow[[#This Row],[Hwycov_id]],#REF!,2,FALSE)</f>
        <v>#REF!</v>
      </c>
    </row>
    <row r="2037" spans="1:3">
      <c r="A2037" s="231" t="e">
        <f>#REF!</f>
        <v>#REF!</v>
      </c>
      <c r="B2037" s="59">
        <v>7949</v>
      </c>
      <c r="C2037" s="78" t="e">
        <f>VLOOKUP(tb_flow[[#This Row],[Hwycov_id]],#REF!,2,FALSE)</f>
        <v>#REF!</v>
      </c>
    </row>
    <row r="2038" spans="1:3">
      <c r="A2038" s="231" t="e">
        <f>#REF!</f>
        <v>#REF!</v>
      </c>
      <c r="B2038" s="59">
        <v>797</v>
      </c>
      <c r="C2038" s="78" t="e">
        <f>VLOOKUP(tb_flow[[#This Row],[Hwycov_id]],#REF!,2,FALSE)</f>
        <v>#REF!</v>
      </c>
    </row>
    <row r="2039" spans="1:3">
      <c r="A2039" s="231" t="e">
        <f>#REF!</f>
        <v>#REF!</v>
      </c>
      <c r="B2039" s="59">
        <v>7980</v>
      </c>
      <c r="C2039" s="78" t="e">
        <f>VLOOKUP(tb_flow[[#This Row],[Hwycov_id]],#REF!,2,FALSE)</f>
        <v>#REF!</v>
      </c>
    </row>
    <row r="2040" spans="1:3">
      <c r="A2040" s="231" t="e">
        <f>#REF!</f>
        <v>#REF!</v>
      </c>
      <c r="B2040" s="59">
        <v>799</v>
      </c>
      <c r="C2040" s="78" t="e">
        <f>VLOOKUP(tb_flow[[#This Row],[Hwycov_id]],#REF!,2,FALSE)</f>
        <v>#REF!</v>
      </c>
    </row>
    <row r="2041" spans="1:3">
      <c r="A2041" s="231" t="e">
        <f>#REF!</f>
        <v>#REF!</v>
      </c>
      <c r="B2041" s="59">
        <v>7998</v>
      </c>
      <c r="C2041" s="78" t="e">
        <f>VLOOKUP(tb_flow[[#This Row],[Hwycov_id]],#REF!,2,FALSE)</f>
        <v>#REF!</v>
      </c>
    </row>
    <row r="2042" spans="1:3">
      <c r="A2042" s="231" t="e">
        <f>#REF!</f>
        <v>#REF!</v>
      </c>
      <c r="B2042" s="59">
        <v>8000</v>
      </c>
      <c r="C2042" s="78" t="e">
        <f>VLOOKUP(tb_flow[[#This Row],[Hwycov_id]],#REF!,2,FALSE)</f>
        <v>#REF!</v>
      </c>
    </row>
    <row r="2043" spans="1:3">
      <c r="A2043" s="231" t="e">
        <f>#REF!</f>
        <v>#REF!</v>
      </c>
      <c r="B2043" s="59">
        <v>8011</v>
      </c>
      <c r="C2043" s="78" t="e">
        <f>VLOOKUP(tb_flow[[#This Row],[Hwycov_id]],#REF!,2,FALSE)</f>
        <v>#REF!</v>
      </c>
    </row>
    <row r="2044" spans="1:3">
      <c r="A2044" s="231" t="e">
        <f>#REF!</f>
        <v>#REF!</v>
      </c>
      <c r="B2044" s="59">
        <v>802</v>
      </c>
      <c r="C2044" s="78" t="e">
        <f>VLOOKUP(tb_flow[[#This Row],[Hwycov_id]],#REF!,2,FALSE)</f>
        <v>#REF!</v>
      </c>
    </row>
    <row r="2045" spans="1:3">
      <c r="A2045" s="231" t="e">
        <f>#REF!</f>
        <v>#REF!</v>
      </c>
      <c r="B2045" s="59">
        <v>8024</v>
      </c>
      <c r="C2045" s="78" t="e">
        <f>VLOOKUP(tb_flow[[#This Row],[Hwycov_id]],#REF!,2,FALSE)</f>
        <v>#REF!</v>
      </c>
    </row>
    <row r="2046" spans="1:3">
      <c r="A2046" s="231" t="e">
        <f>#REF!</f>
        <v>#REF!</v>
      </c>
      <c r="B2046" s="59">
        <v>8034</v>
      </c>
      <c r="C2046" s="78" t="e">
        <f>VLOOKUP(tb_flow[[#This Row],[Hwycov_id]],#REF!,2,FALSE)</f>
        <v>#REF!</v>
      </c>
    </row>
    <row r="2047" spans="1:3">
      <c r="A2047" s="231" t="e">
        <f>#REF!</f>
        <v>#REF!</v>
      </c>
      <c r="B2047" s="59">
        <v>8042</v>
      </c>
      <c r="C2047" s="78" t="e">
        <f>VLOOKUP(tb_flow[[#This Row],[Hwycov_id]],#REF!,2,FALSE)</f>
        <v>#REF!</v>
      </c>
    </row>
    <row r="2048" spans="1:3">
      <c r="A2048" s="231" t="e">
        <f>#REF!</f>
        <v>#REF!</v>
      </c>
      <c r="B2048" s="59">
        <v>8051</v>
      </c>
      <c r="C2048" s="78" t="e">
        <f>VLOOKUP(tb_flow[[#This Row],[Hwycov_id]],#REF!,2,FALSE)</f>
        <v>#REF!</v>
      </c>
    </row>
    <row r="2049" spans="1:3">
      <c r="A2049" s="231" t="e">
        <f>#REF!</f>
        <v>#REF!</v>
      </c>
      <c r="B2049" s="59">
        <v>8054</v>
      </c>
      <c r="C2049" s="78" t="e">
        <f>VLOOKUP(tb_flow[[#This Row],[Hwycov_id]],#REF!,2,FALSE)</f>
        <v>#REF!</v>
      </c>
    </row>
    <row r="2050" spans="1:3">
      <c r="A2050" s="231" t="e">
        <f>#REF!</f>
        <v>#REF!</v>
      </c>
      <c r="B2050" s="59">
        <v>8056</v>
      </c>
      <c r="C2050" s="78" t="e">
        <f>VLOOKUP(tb_flow[[#This Row],[Hwycov_id]],#REF!,2,FALSE)</f>
        <v>#REF!</v>
      </c>
    </row>
    <row r="2051" spans="1:3">
      <c r="A2051" s="231" t="e">
        <f>#REF!</f>
        <v>#REF!</v>
      </c>
      <c r="B2051" s="59">
        <v>8057</v>
      </c>
      <c r="C2051" s="78" t="e">
        <f>VLOOKUP(tb_flow[[#This Row],[Hwycov_id]],#REF!,2,FALSE)</f>
        <v>#REF!</v>
      </c>
    </row>
    <row r="2052" spans="1:3">
      <c r="A2052" s="231" t="e">
        <f>#REF!</f>
        <v>#REF!</v>
      </c>
      <c r="B2052" s="59">
        <v>8058</v>
      </c>
      <c r="C2052" s="78" t="e">
        <f>VLOOKUP(tb_flow[[#This Row],[Hwycov_id]],#REF!,2,FALSE)</f>
        <v>#REF!</v>
      </c>
    </row>
    <row r="2053" spans="1:3">
      <c r="A2053" s="231" t="e">
        <f>#REF!</f>
        <v>#REF!</v>
      </c>
      <c r="B2053" s="59">
        <v>8059</v>
      </c>
      <c r="C2053" s="78" t="e">
        <f>VLOOKUP(tb_flow[[#This Row],[Hwycov_id]],#REF!,2,FALSE)</f>
        <v>#REF!</v>
      </c>
    </row>
    <row r="2054" spans="1:3">
      <c r="A2054" s="231" t="e">
        <f>#REF!</f>
        <v>#REF!</v>
      </c>
      <c r="B2054" s="59">
        <v>807</v>
      </c>
      <c r="C2054" s="78" t="e">
        <f>VLOOKUP(tb_flow[[#This Row],[Hwycov_id]],#REF!,2,FALSE)</f>
        <v>#REF!</v>
      </c>
    </row>
    <row r="2055" spans="1:3">
      <c r="A2055" s="231" t="e">
        <f>#REF!</f>
        <v>#REF!</v>
      </c>
      <c r="B2055" s="59">
        <v>8082</v>
      </c>
      <c r="C2055" s="78" t="e">
        <f>VLOOKUP(tb_flow[[#This Row],[Hwycov_id]],#REF!,2,FALSE)</f>
        <v>#REF!</v>
      </c>
    </row>
    <row r="2056" spans="1:3">
      <c r="A2056" s="231" t="e">
        <f>#REF!</f>
        <v>#REF!</v>
      </c>
      <c r="B2056" s="59">
        <v>8084</v>
      </c>
      <c r="C2056" s="78" t="e">
        <f>VLOOKUP(tb_flow[[#This Row],[Hwycov_id]],#REF!,2,FALSE)</f>
        <v>#REF!</v>
      </c>
    </row>
    <row r="2057" spans="1:3">
      <c r="A2057" s="231" t="e">
        <f>#REF!</f>
        <v>#REF!</v>
      </c>
      <c r="B2057" s="59">
        <v>8090</v>
      </c>
      <c r="C2057" s="78" t="e">
        <f>VLOOKUP(tb_flow[[#This Row],[Hwycov_id]],#REF!,2,FALSE)</f>
        <v>#REF!</v>
      </c>
    </row>
    <row r="2058" spans="1:3">
      <c r="A2058" s="231" t="e">
        <f>#REF!</f>
        <v>#REF!</v>
      </c>
      <c r="B2058" s="59">
        <v>81</v>
      </c>
      <c r="C2058" s="78" t="e">
        <f>VLOOKUP(tb_flow[[#This Row],[Hwycov_id]],#REF!,2,FALSE)</f>
        <v>#REF!</v>
      </c>
    </row>
    <row r="2059" spans="1:3">
      <c r="A2059" s="231" t="e">
        <f>#REF!</f>
        <v>#REF!</v>
      </c>
      <c r="B2059" s="59">
        <v>8101</v>
      </c>
      <c r="C2059" s="78" t="e">
        <f>VLOOKUP(tb_flow[[#This Row],[Hwycov_id]],#REF!,2,FALSE)</f>
        <v>#REF!</v>
      </c>
    </row>
    <row r="2060" spans="1:3">
      <c r="A2060" s="231" t="e">
        <f>#REF!</f>
        <v>#REF!</v>
      </c>
      <c r="B2060" s="59">
        <v>8103</v>
      </c>
      <c r="C2060" s="78" t="e">
        <f>VLOOKUP(tb_flow[[#This Row],[Hwycov_id]],#REF!,2,FALSE)</f>
        <v>#REF!</v>
      </c>
    </row>
    <row r="2061" spans="1:3">
      <c r="A2061" s="231" t="e">
        <f>#REF!</f>
        <v>#REF!</v>
      </c>
      <c r="B2061" s="59">
        <v>813</v>
      </c>
      <c r="C2061" s="78" t="e">
        <f>VLOOKUP(tb_flow[[#This Row],[Hwycov_id]],#REF!,2,FALSE)</f>
        <v>#REF!</v>
      </c>
    </row>
    <row r="2062" spans="1:3">
      <c r="A2062" s="231" t="e">
        <f>#REF!</f>
        <v>#REF!</v>
      </c>
      <c r="B2062" s="59">
        <v>815</v>
      </c>
      <c r="C2062" s="78" t="e">
        <f>VLOOKUP(tb_flow[[#This Row],[Hwycov_id]],#REF!,2,FALSE)</f>
        <v>#REF!</v>
      </c>
    </row>
    <row r="2063" spans="1:3">
      <c r="A2063" s="231" t="e">
        <f>#REF!</f>
        <v>#REF!</v>
      </c>
      <c r="B2063" s="59">
        <v>8158</v>
      </c>
      <c r="C2063" s="78" t="e">
        <f>VLOOKUP(tb_flow[[#This Row],[Hwycov_id]],#REF!,2,FALSE)</f>
        <v>#REF!</v>
      </c>
    </row>
    <row r="2064" spans="1:3">
      <c r="A2064" s="231" t="e">
        <f>#REF!</f>
        <v>#REF!</v>
      </c>
      <c r="B2064" s="59">
        <v>8213</v>
      </c>
      <c r="C2064" s="78" t="e">
        <f>VLOOKUP(tb_flow[[#This Row],[Hwycov_id]],#REF!,2,FALSE)</f>
        <v>#REF!</v>
      </c>
    </row>
    <row r="2065" spans="1:3">
      <c r="A2065" s="231" t="e">
        <f>#REF!</f>
        <v>#REF!</v>
      </c>
      <c r="B2065" s="59">
        <v>822</v>
      </c>
      <c r="C2065" s="78" t="e">
        <f>VLOOKUP(tb_flow[[#This Row],[Hwycov_id]],#REF!,2,FALSE)</f>
        <v>#REF!</v>
      </c>
    </row>
    <row r="2066" spans="1:3">
      <c r="A2066" s="231" t="e">
        <f>#REF!</f>
        <v>#REF!</v>
      </c>
      <c r="B2066" s="59">
        <v>8235</v>
      </c>
      <c r="C2066" s="78" t="e">
        <f>VLOOKUP(tb_flow[[#This Row],[Hwycov_id]],#REF!,2,FALSE)</f>
        <v>#REF!</v>
      </c>
    </row>
    <row r="2067" spans="1:3">
      <c r="A2067" s="231" t="e">
        <f>#REF!</f>
        <v>#REF!</v>
      </c>
      <c r="B2067" s="59">
        <v>8253</v>
      </c>
      <c r="C2067" s="78" t="e">
        <f>VLOOKUP(tb_flow[[#This Row],[Hwycov_id]],#REF!,2,FALSE)</f>
        <v>#REF!</v>
      </c>
    </row>
    <row r="2068" spans="1:3">
      <c r="A2068" s="231" t="e">
        <f>#REF!</f>
        <v>#REF!</v>
      </c>
      <c r="B2068" s="59">
        <v>8257</v>
      </c>
      <c r="C2068" s="78" t="e">
        <f>VLOOKUP(tb_flow[[#This Row],[Hwycov_id]],#REF!,2,FALSE)</f>
        <v>#REF!</v>
      </c>
    </row>
    <row r="2069" spans="1:3">
      <c r="A2069" s="231" t="e">
        <f>#REF!</f>
        <v>#REF!</v>
      </c>
      <c r="B2069" s="59">
        <v>8260</v>
      </c>
      <c r="C2069" s="78" t="e">
        <f>VLOOKUP(tb_flow[[#This Row],[Hwycov_id]],#REF!,2,FALSE)</f>
        <v>#REF!</v>
      </c>
    </row>
    <row r="2070" spans="1:3">
      <c r="A2070" s="231" t="e">
        <f>#REF!</f>
        <v>#REF!</v>
      </c>
      <c r="B2070" s="59">
        <v>8303</v>
      </c>
      <c r="C2070" s="78" t="e">
        <f>VLOOKUP(tb_flow[[#This Row],[Hwycov_id]],#REF!,2,FALSE)</f>
        <v>#REF!</v>
      </c>
    </row>
    <row r="2071" spans="1:3">
      <c r="A2071" s="231" t="e">
        <f>#REF!</f>
        <v>#REF!</v>
      </c>
      <c r="B2071" s="59">
        <v>833</v>
      </c>
      <c r="C2071" s="78" t="e">
        <f>VLOOKUP(tb_flow[[#This Row],[Hwycov_id]],#REF!,2,FALSE)</f>
        <v>#REF!</v>
      </c>
    </row>
    <row r="2072" spans="1:3">
      <c r="A2072" s="231" t="e">
        <f>#REF!</f>
        <v>#REF!</v>
      </c>
      <c r="B2072" s="59">
        <v>8338</v>
      </c>
      <c r="C2072" s="78" t="e">
        <f>VLOOKUP(tb_flow[[#This Row],[Hwycov_id]],#REF!,2,FALSE)</f>
        <v>#REF!</v>
      </c>
    </row>
    <row r="2073" spans="1:3">
      <c r="A2073" s="231" t="e">
        <f>#REF!</f>
        <v>#REF!</v>
      </c>
      <c r="B2073" s="59">
        <v>835</v>
      </c>
      <c r="C2073" s="78" t="e">
        <f>VLOOKUP(tb_flow[[#This Row],[Hwycov_id]],#REF!,2,FALSE)</f>
        <v>#REF!</v>
      </c>
    </row>
    <row r="2074" spans="1:3">
      <c r="A2074" s="231" t="e">
        <f>#REF!</f>
        <v>#REF!</v>
      </c>
      <c r="B2074" s="59">
        <v>836</v>
      </c>
      <c r="C2074" s="78" t="e">
        <f>VLOOKUP(tb_flow[[#This Row],[Hwycov_id]],#REF!,2,FALSE)</f>
        <v>#REF!</v>
      </c>
    </row>
    <row r="2075" spans="1:3">
      <c r="A2075" s="231" t="e">
        <f>#REF!</f>
        <v>#REF!</v>
      </c>
      <c r="B2075" s="59">
        <v>8361</v>
      </c>
      <c r="C2075" s="78" t="e">
        <f>VLOOKUP(tb_flow[[#This Row],[Hwycov_id]],#REF!,2,FALSE)</f>
        <v>#REF!</v>
      </c>
    </row>
    <row r="2076" spans="1:3">
      <c r="A2076" s="231" t="e">
        <f>#REF!</f>
        <v>#REF!</v>
      </c>
      <c r="B2076" s="59">
        <v>8366</v>
      </c>
      <c r="C2076" s="78" t="e">
        <f>VLOOKUP(tb_flow[[#This Row],[Hwycov_id]],#REF!,2,FALSE)</f>
        <v>#REF!</v>
      </c>
    </row>
    <row r="2077" spans="1:3">
      <c r="A2077" s="231" t="e">
        <f>#REF!</f>
        <v>#REF!</v>
      </c>
      <c r="B2077" s="59">
        <v>8371</v>
      </c>
      <c r="C2077" s="78" t="e">
        <f>VLOOKUP(tb_flow[[#This Row],[Hwycov_id]],#REF!,2,FALSE)</f>
        <v>#REF!</v>
      </c>
    </row>
    <row r="2078" spans="1:3">
      <c r="A2078" s="231" t="e">
        <f>#REF!</f>
        <v>#REF!</v>
      </c>
      <c r="B2078" s="59">
        <v>8375</v>
      </c>
      <c r="C2078" s="78" t="e">
        <f>VLOOKUP(tb_flow[[#This Row],[Hwycov_id]],#REF!,2,FALSE)</f>
        <v>#REF!</v>
      </c>
    </row>
    <row r="2079" spans="1:3">
      <c r="A2079" s="231" t="e">
        <f>#REF!</f>
        <v>#REF!</v>
      </c>
      <c r="B2079" s="59">
        <v>8376</v>
      </c>
      <c r="C2079" s="78" t="e">
        <f>VLOOKUP(tb_flow[[#This Row],[Hwycov_id]],#REF!,2,FALSE)</f>
        <v>#REF!</v>
      </c>
    </row>
    <row r="2080" spans="1:3">
      <c r="A2080" s="231" t="e">
        <f>#REF!</f>
        <v>#REF!</v>
      </c>
      <c r="B2080" s="59">
        <v>8380</v>
      </c>
      <c r="C2080" s="78" t="e">
        <f>VLOOKUP(tb_flow[[#This Row],[Hwycov_id]],#REF!,2,FALSE)</f>
        <v>#REF!</v>
      </c>
    </row>
    <row r="2081" spans="1:3">
      <c r="A2081" s="231" t="e">
        <f>#REF!</f>
        <v>#REF!</v>
      </c>
      <c r="B2081" s="59">
        <v>8382</v>
      </c>
      <c r="C2081" s="78" t="e">
        <f>VLOOKUP(tb_flow[[#This Row],[Hwycov_id]],#REF!,2,FALSE)</f>
        <v>#REF!</v>
      </c>
    </row>
    <row r="2082" spans="1:3">
      <c r="A2082" s="231" t="e">
        <f>#REF!</f>
        <v>#REF!</v>
      </c>
      <c r="B2082" s="59">
        <v>8383</v>
      </c>
      <c r="C2082" s="78" t="e">
        <f>VLOOKUP(tb_flow[[#This Row],[Hwycov_id]],#REF!,2,FALSE)</f>
        <v>#REF!</v>
      </c>
    </row>
    <row r="2083" spans="1:3">
      <c r="A2083" s="231" t="e">
        <f>#REF!</f>
        <v>#REF!</v>
      </c>
      <c r="B2083" s="59">
        <v>8387</v>
      </c>
      <c r="C2083" s="78" t="e">
        <f>VLOOKUP(tb_flow[[#This Row],[Hwycov_id]],#REF!,2,FALSE)</f>
        <v>#REF!</v>
      </c>
    </row>
    <row r="2084" spans="1:3">
      <c r="A2084" s="231" t="e">
        <f>#REF!</f>
        <v>#REF!</v>
      </c>
      <c r="B2084" s="59">
        <v>8401</v>
      </c>
      <c r="C2084" s="78" t="e">
        <f>VLOOKUP(tb_flow[[#This Row],[Hwycov_id]],#REF!,2,FALSE)</f>
        <v>#REF!</v>
      </c>
    </row>
    <row r="2085" spans="1:3">
      <c r="A2085" s="231" t="e">
        <f>#REF!</f>
        <v>#REF!</v>
      </c>
      <c r="B2085" s="59">
        <v>841</v>
      </c>
      <c r="C2085" s="78" t="e">
        <f>VLOOKUP(tb_flow[[#This Row],[Hwycov_id]],#REF!,2,FALSE)</f>
        <v>#REF!</v>
      </c>
    </row>
    <row r="2086" spans="1:3">
      <c r="A2086" s="231" t="e">
        <f>#REF!</f>
        <v>#REF!</v>
      </c>
      <c r="B2086" s="59">
        <v>8415</v>
      </c>
      <c r="C2086" s="78" t="e">
        <f>VLOOKUP(tb_flow[[#This Row],[Hwycov_id]],#REF!,2,FALSE)</f>
        <v>#REF!</v>
      </c>
    </row>
    <row r="2087" spans="1:3">
      <c r="A2087" s="231" t="e">
        <f>#REF!</f>
        <v>#REF!</v>
      </c>
      <c r="B2087" s="59">
        <v>8420</v>
      </c>
      <c r="C2087" s="78" t="e">
        <f>VLOOKUP(tb_flow[[#This Row],[Hwycov_id]],#REF!,2,FALSE)</f>
        <v>#REF!</v>
      </c>
    </row>
    <row r="2088" spans="1:3">
      <c r="A2088" s="231" t="e">
        <f>#REF!</f>
        <v>#REF!</v>
      </c>
      <c r="B2088" s="59">
        <v>8425</v>
      </c>
      <c r="C2088" s="78" t="e">
        <f>VLOOKUP(tb_flow[[#This Row],[Hwycov_id]],#REF!,2,FALSE)</f>
        <v>#REF!</v>
      </c>
    </row>
    <row r="2089" spans="1:3">
      <c r="A2089" s="231" t="e">
        <f>#REF!</f>
        <v>#REF!</v>
      </c>
      <c r="B2089" s="59">
        <v>843</v>
      </c>
      <c r="C2089" s="78" t="e">
        <f>VLOOKUP(tb_flow[[#This Row],[Hwycov_id]],#REF!,2,FALSE)</f>
        <v>#REF!</v>
      </c>
    </row>
    <row r="2090" spans="1:3">
      <c r="A2090" s="231" t="e">
        <f>#REF!</f>
        <v>#REF!</v>
      </c>
      <c r="B2090" s="59">
        <v>8443</v>
      </c>
      <c r="C2090" s="78" t="e">
        <f>VLOOKUP(tb_flow[[#This Row],[Hwycov_id]],#REF!,2,FALSE)</f>
        <v>#REF!</v>
      </c>
    </row>
    <row r="2091" spans="1:3">
      <c r="A2091" s="231" t="e">
        <f>#REF!</f>
        <v>#REF!</v>
      </c>
      <c r="B2091" s="59">
        <v>8449</v>
      </c>
      <c r="C2091" s="78" t="e">
        <f>VLOOKUP(tb_flow[[#This Row],[Hwycov_id]],#REF!,2,FALSE)</f>
        <v>#REF!</v>
      </c>
    </row>
    <row r="2092" spans="1:3">
      <c r="A2092" s="231" t="e">
        <f>#REF!</f>
        <v>#REF!</v>
      </c>
      <c r="B2092" s="59">
        <v>8453</v>
      </c>
      <c r="C2092" s="78" t="e">
        <f>VLOOKUP(tb_flow[[#This Row],[Hwycov_id]],#REF!,2,FALSE)</f>
        <v>#REF!</v>
      </c>
    </row>
    <row r="2093" spans="1:3">
      <c r="A2093" s="231" t="e">
        <f>#REF!</f>
        <v>#REF!</v>
      </c>
      <c r="B2093" s="59">
        <v>846</v>
      </c>
      <c r="C2093" s="78" t="e">
        <f>VLOOKUP(tb_flow[[#This Row],[Hwycov_id]],#REF!,2,FALSE)</f>
        <v>#REF!</v>
      </c>
    </row>
    <row r="2094" spans="1:3">
      <c r="A2094" s="231" t="e">
        <f>#REF!</f>
        <v>#REF!</v>
      </c>
      <c r="B2094" s="59">
        <v>8464</v>
      </c>
      <c r="C2094" s="78" t="e">
        <f>VLOOKUP(tb_flow[[#This Row],[Hwycov_id]],#REF!,2,FALSE)</f>
        <v>#REF!</v>
      </c>
    </row>
    <row r="2095" spans="1:3">
      <c r="A2095" s="231" t="e">
        <f>#REF!</f>
        <v>#REF!</v>
      </c>
      <c r="B2095" s="59">
        <v>8481</v>
      </c>
      <c r="C2095" s="78" t="e">
        <f>VLOOKUP(tb_flow[[#This Row],[Hwycov_id]],#REF!,2,FALSE)</f>
        <v>#REF!</v>
      </c>
    </row>
    <row r="2096" spans="1:3">
      <c r="A2096" s="231" t="e">
        <f>#REF!</f>
        <v>#REF!</v>
      </c>
      <c r="B2096" s="59">
        <v>8485</v>
      </c>
      <c r="C2096" s="78" t="e">
        <f>VLOOKUP(tb_flow[[#This Row],[Hwycov_id]],#REF!,2,FALSE)</f>
        <v>#REF!</v>
      </c>
    </row>
    <row r="2097" spans="1:3">
      <c r="A2097" s="231" t="e">
        <f>#REF!</f>
        <v>#REF!</v>
      </c>
      <c r="B2097" s="59">
        <v>8493</v>
      </c>
      <c r="C2097" s="78" t="e">
        <f>VLOOKUP(tb_flow[[#This Row],[Hwycov_id]],#REF!,2,FALSE)</f>
        <v>#REF!</v>
      </c>
    </row>
    <row r="2098" spans="1:3">
      <c r="A2098" s="231" t="e">
        <f>#REF!</f>
        <v>#REF!</v>
      </c>
      <c r="B2098" s="59">
        <v>8501</v>
      </c>
      <c r="C2098" s="78" t="e">
        <f>VLOOKUP(tb_flow[[#This Row],[Hwycov_id]],#REF!,2,FALSE)</f>
        <v>#REF!</v>
      </c>
    </row>
    <row r="2099" spans="1:3">
      <c r="A2099" s="231" t="e">
        <f>#REF!</f>
        <v>#REF!</v>
      </c>
      <c r="B2099" s="59">
        <v>8505</v>
      </c>
      <c r="C2099" s="78" t="e">
        <f>VLOOKUP(tb_flow[[#This Row],[Hwycov_id]],#REF!,2,FALSE)</f>
        <v>#REF!</v>
      </c>
    </row>
    <row r="2100" spans="1:3">
      <c r="A2100" s="231" t="e">
        <f>#REF!</f>
        <v>#REF!</v>
      </c>
      <c r="B2100" s="59">
        <v>8508</v>
      </c>
      <c r="C2100" s="78" t="e">
        <f>VLOOKUP(tb_flow[[#This Row],[Hwycov_id]],#REF!,2,FALSE)</f>
        <v>#REF!</v>
      </c>
    </row>
    <row r="2101" spans="1:3">
      <c r="A2101" s="231" t="e">
        <f>#REF!</f>
        <v>#REF!</v>
      </c>
      <c r="B2101" s="59">
        <v>851</v>
      </c>
      <c r="C2101" s="78" t="e">
        <f>VLOOKUP(tb_flow[[#This Row],[Hwycov_id]],#REF!,2,FALSE)</f>
        <v>#REF!</v>
      </c>
    </row>
    <row r="2102" spans="1:3">
      <c r="A2102" s="231" t="e">
        <f>#REF!</f>
        <v>#REF!</v>
      </c>
      <c r="B2102" s="59">
        <v>853</v>
      </c>
      <c r="C2102" s="78" t="e">
        <f>VLOOKUP(tb_flow[[#This Row],[Hwycov_id]],#REF!,2,FALSE)</f>
        <v>#REF!</v>
      </c>
    </row>
    <row r="2103" spans="1:3">
      <c r="A2103" s="231" t="e">
        <f>#REF!</f>
        <v>#REF!</v>
      </c>
      <c r="B2103" s="59">
        <v>8547</v>
      </c>
      <c r="C2103" s="78" t="e">
        <f>VLOOKUP(tb_flow[[#This Row],[Hwycov_id]],#REF!,2,FALSE)</f>
        <v>#REF!</v>
      </c>
    </row>
    <row r="2104" spans="1:3">
      <c r="A2104" s="231" t="e">
        <f>#REF!</f>
        <v>#REF!</v>
      </c>
      <c r="B2104" s="59">
        <v>855</v>
      </c>
      <c r="C2104" s="78" t="e">
        <f>VLOOKUP(tb_flow[[#This Row],[Hwycov_id]],#REF!,2,FALSE)</f>
        <v>#REF!</v>
      </c>
    </row>
    <row r="2105" spans="1:3">
      <c r="A2105" s="231" t="e">
        <f>#REF!</f>
        <v>#REF!</v>
      </c>
      <c r="B2105" s="59">
        <v>8565</v>
      </c>
      <c r="C2105" s="78" t="e">
        <f>VLOOKUP(tb_flow[[#This Row],[Hwycov_id]],#REF!,2,FALSE)</f>
        <v>#REF!</v>
      </c>
    </row>
    <row r="2106" spans="1:3">
      <c r="A2106" s="231" t="e">
        <f>#REF!</f>
        <v>#REF!</v>
      </c>
      <c r="B2106" s="59">
        <v>857</v>
      </c>
      <c r="C2106" s="78" t="e">
        <f>VLOOKUP(tb_flow[[#This Row],[Hwycov_id]],#REF!,2,FALSE)</f>
        <v>#REF!</v>
      </c>
    </row>
    <row r="2107" spans="1:3">
      <c r="A2107" s="231" t="e">
        <f>#REF!</f>
        <v>#REF!</v>
      </c>
      <c r="B2107" s="59">
        <v>858</v>
      </c>
      <c r="C2107" s="78" t="e">
        <f>VLOOKUP(tb_flow[[#This Row],[Hwycov_id]],#REF!,2,FALSE)</f>
        <v>#REF!</v>
      </c>
    </row>
    <row r="2108" spans="1:3">
      <c r="A2108" s="231" t="e">
        <f>#REF!</f>
        <v>#REF!</v>
      </c>
      <c r="B2108" s="59">
        <v>8580</v>
      </c>
      <c r="C2108" s="78" t="e">
        <f>VLOOKUP(tb_flow[[#This Row],[Hwycov_id]],#REF!,2,FALSE)</f>
        <v>#REF!</v>
      </c>
    </row>
    <row r="2109" spans="1:3">
      <c r="A2109" s="231" t="e">
        <f>#REF!</f>
        <v>#REF!</v>
      </c>
      <c r="B2109" s="59">
        <v>8602</v>
      </c>
      <c r="C2109" s="78" t="e">
        <f>VLOOKUP(tb_flow[[#This Row],[Hwycov_id]],#REF!,2,FALSE)</f>
        <v>#REF!</v>
      </c>
    </row>
    <row r="2110" spans="1:3">
      <c r="A2110" s="231" t="e">
        <f>#REF!</f>
        <v>#REF!</v>
      </c>
      <c r="B2110" s="59">
        <v>8606</v>
      </c>
      <c r="C2110" s="78" t="e">
        <f>VLOOKUP(tb_flow[[#This Row],[Hwycov_id]],#REF!,2,FALSE)</f>
        <v>#REF!</v>
      </c>
    </row>
    <row r="2111" spans="1:3">
      <c r="A2111" s="231" t="e">
        <f>#REF!</f>
        <v>#REF!</v>
      </c>
      <c r="B2111" s="59">
        <v>8619</v>
      </c>
      <c r="C2111" s="78" t="e">
        <f>VLOOKUP(tb_flow[[#This Row],[Hwycov_id]],#REF!,2,FALSE)</f>
        <v>#REF!</v>
      </c>
    </row>
    <row r="2112" spans="1:3">
      <c r="A2112" s="231" t="e">
        <f>#REF!</f>
        <v>#REF!</v>
      </c>
      <c r="B2112" s="59">
        <v>8627</v>
      </c>
      <c r="C2112" s="78" t="e">
        <f>VLOOKUP(tb_flow[[#This Row],[Hwycov_id]],#REF!,2,FALSE)</f>
        <v>#REF!</v>
      </c>
    </row>
    <row r="2113" spans="1:3">
      <c r="A2113" s="231" t="e">
        <f>#REF!</f>
        <v>#REF!</v>
      </c>
      <c r="B2113" s="59">
        <v>8628</v>
      </c>
      <c r="C2113" s="78" t="e">
        <f>VLOOKUP(tb_flow[[#This Row],[Hwycov_id]],#REF!,2,FALSE)</f>
        <v>#REF!</v>
      </c>
    </row>
    <row r="2114" spans="1:3">
      <c r="A2114" s="231" t="e">
        <f>#REF!</f>
        <v>#REF!</v>
      </c>
      <c r="B2114" s="59">
        <v>8631</v>
      </c>
      <c r="C2114" s="78" t="e">
        <f>VLOOKUP(tb_flow[[#This Row],[Hwycov_id]],#REF!,2,FALSE)</f>
        <v>#REF!</v>
      </c>
    </row>
    <row r="2115" spans="1:3">
      <c r="A2115" s="231" t="e">
        <f>#REF!</f>
        <v>#REF!</v>
      </c>
      <c r="B2115" s="59">
        <v>8639</v>
      </c>
      <c r="C2115" s="78" t="e">
        <f>VLOOKUP(tb_flow[[#This Row],[Hwycov_id]],#REF!,2,FALSE)</f>
        <v>#REF!</v>
      </c>
    </row>
    <row r="2116" spans="1:3">
      <c r="A2116" s="231" t="e">
        <f>#REF!</f>
        <v>#REF!</v>
      </c>
      <c r="B2116" s="59">
        <v>8646</v>
      </c>
      <c r="C2116" s="78" t="e">
        <f>VLOOKUP(tb_flow[[#This Row],[Hwycov_id]],#REF!,2,FALSE)</f>
        <v>#REF!</v>
      </c>
    </row>
    <row r="2117" spans="1:3">
      <c r="A2117" s="231" t="e">
        <f>#REF!</f>
        <v>#REF!</v>
      </c>
      <c r="B2117" s="59">
        <v>8647</v>
      </c>
      <c r="C2117" s="78" t="e">
        <f>VLOOKUP(tb_flow[[#This Row],[Hwycov_id]],#REF!,2,FALSE)</f>
        <v>#REF!</v>
      </c>
    </row>
    <row r="2118" spans="1:3">
      <c r="A2118" s="231" t="e">
        <f>#REF!</f>
        <v>#REF!</v>
      </c>
      <c r="B2118" s="59">
        <v>865</v>
      </c>
      <c r="C2118" s="78" t="e">
        <f>VLOOKUP(tb_flow[[#This Row],[Hwycov_id]],#REF!,2,FALSE)</f>
        <v>#REF!</v>
      </c>
    </row>
    <row r="2119" spans="1:3">
      <c r="A2119" s="231" t="e">
        <f>#REF!</f>
        <v>#REF!</v>
      </c>
      <c r="B2119" s="59">
        <v>8667</v>
      </c>
      <c r="C2119" s="78" t="e">
        <f>VLOOKUP(tb_flow[[#This Row],[Hwycov_id]],#REF!,2,FALSE)</f>
        <v>#REF!</v>
      </c>
    </row>
    <row r="2120" spans="1:3">
      <c r="A2120" s="231" t="e">
        <f>#REF!</f>
        <v>#REF!</v>
      </c>
      <c r="B2120" s="59">
        <v>871</v>
      </c>
      <c r="C2120" s="78" t="e">
        <f>VLOOKUP(tb_flow[[#This Row],[Hwycov_id]],#REF!,2,FALSE)</f>
        <v>#REF!</v>
      </c>
    </row>
    <row r="2121" spans="1:3">
      <c r="A2121" s="231" t="e">
        <f>#REF!</f>
        <v>#REF!</v>
      </c>
      <c r="B2121" s="59">
        <v>8721</v>
      </c>
      <c r="C2121" s="78" t="e">
        <f>VLOOKUP(tb_flow[[#This Row],[Hwycov_id]],#REF!,2,FALSE)</f>
        <v>#REF!</v>
      </c>
    </row>
    <row r="2122" spans="1:3">
      <c r="A2122" s="231" t="e">
        <f>#REF!</f>
        <v>#REF!</v>
      </c>
      <c r="B2122" s="59">
        <v>8724</v>
      </c>
      <c r="C2122" s="78" t="e">
        <f>VLOOKUP(tb_flow[[#This Row],[Hwycov_id]],#REF!,2,FALSE)</f>
        <v>#REF!</v>
      </c>
    </row>
    <row r="2123" spans="1:3">
      <c r="A2123" s="231" t="e">
        <f>#REF!</f>
        <v>#REF!</v>
      </c>
      <c r="B2123" s="59">
        <v>8734</v>
      </c>
      <c r="C2123" s="78" t="e">
        <f>VLOOKUP(tb_flow[[#This Row],[Hwycov_id]],#REF!,2,FALSE)</f>
        <v>#REF!</v>
      </c>
    </row>
    <row r="2124" spans="1:3">
      <c r="A2124" s="231" t="e">
        <f>#REF!</f>
        <v>#REF!</v>
      </c>
      <c r="B2124" s="59">
        <v>8745</v>
      </c>
      <c r="C2124" s="78" t="e">
        <f>VLOOKUP(tb_flow[[#This Row],[Hwycov_id]],#REF!,2,FALSE)</f>
        <v>#REF!</v>
      </c>
    </row>
    <row r="2125" spans="1:3">
      <c r="A2125" s="231" t="e">
        <f>#REF!</f>
        <v>#REF!</v>
      </c>
      <c r="B2125" s="59">
        <v>876</v>
      </c>
      <c r="C2125" s="78" t="e">
        <f>VLOOKUP(tb_flow[[#This Row],[Hwycov_id]],#REF!,2,FALSE)</f>
        <v>#REF!</v>
      </c>
    </row>
    <row r="2126" spans="1:3">
      <c r="A2126" s="231" t="e">
        <f>#REF!</f>
        <v>#REF!</v>
      </c>
      <c r="B2126" s="59">
        <v>8770</v>
      </c>
      <c r="C2126" s="78" t="e">
        <f>VLOOKUP(tb_flow[[#This Row],[Hwycov_id]],#REF!,2,FALSE)</f>
        <v>#REF!</v>
      </c>
    </row>
    <row r="2127" spans="1:3">
      <c r="A2127" s="231" t="e">
        <f>#REF!</f>
        <v>#REF!</v>
      </c>
      <c r="B2127" s="59">
        <v>8771</v>
      </c>
      <c r="C2127" s="78" t="e">
        <f>VLOOKUP(tb_flow[[#This Row],[Hwycov_id]],#REF!,2,FALSE)</f>
        <v>#REF!</v>
      </c>
    </row>
    <row r="2128" spans="1:3">
      <c r="A2128" s="231" t="e">
        <f>#REF!</f>
        <v>#REF!</v>
      </c>
      <c r="B2128" s="59">
        <v>8772</v>
      </c>
      <c r="C2128" s="78" t="e">
        <f>VLOOKUP(tb_flow[[#This Row],[Hwycov_id]],#REF!,2,FALSE)</f>
        <v>#REF!</v>
      </c>
    </row>
    <row r="2129" spans="1:3">
      <c r="A2129" s="231" t="e">
        <f>#REF!</f>
        <v>#REF!</v>
      </c>
      <c r="B2129" s="59">
        <v>8773</v>
      </c>
      <c r="C2129" s="78" t="e">
        <f>VLOOKUP(tb_flow[[#This Row],[Hwycov_id]],#REF!,2,FALSE)</f>
        <v>#REF!</v>
      </c>
    </row>
    <row r="2130" spans="1:3">
      <c r="A2130" s="231" t="e">
        <f>#REF!</f>
        <v>#REF!</v>
      </c>
      <c r="B2130" s="59">
        <v>8774</v>
      </c>
      <c r="C2130" s="78" t="e">
        <f>VLOOKUP(tb_flow[[#This Row],[Hwycov_id]],#REF!,2,FALSE)</f>
        <v>#REF!</v>
      </c>
    </row>
    <row r="2131" spans="1:3">
      <c r="A2131" s="231" t="e">
        <f>#REF!</f>
        <v>#REF!</v>
      </c>
      <c r="B2131" s="59">
        <v>8777</v>
      </c>
      <c r="C2131" s="78" t="e">
        <f>VLOOKUP(tb_flow[[#This Row],[Hwycov_id]],#REF!,2,FALSE)</f>
        <v>#REF!</v>
      </c>
    </row>
    <row r="2132" spans="1:3">
      <c r="A2132" s="231" t="e">
        <f>#REF!</f>
        <v>#REF!</v>
      </c>
      <c r="B2132" s="59">
        <v>8780</v>
      </c>
      <c r="C2132" s="78" t="e">
        <f>VLOOKUP(tb_flow[[#This Row],[Hwycov_id]],#REF!,2,FALSE)</f>
        <v>#REF!</v>
      </c>
    </row>
    <row r="2133" spans="1:3">
      <c r="A2133" s="231" t="e">
        <f>#REF!</f>
        <v>#REF!</v>
      </c>
      <c r="B2133" s="59">
        <v>8787</v>
      </c>
      <c r="C2133" s="78" t="e">
        <f>VLOOKUP(tb_flow[[#This Row],[Hwycov_id]],#REF!,2,FALSE)</f>
        <v>#REF!</v>
      </c>
    </row>
    <row r="2134" spans="1:3">
      <c r="A2134" s="231" t="e">
        <f>#REF!</f>
        <v>#REF!</v>
      </c>
      <c r="B2134" s="59">
        <v>8790</v>
      </c>
      <c r="C2134" s="78" t="e">
        <f>VLOOKUP(tb_flow[[#This Row],[Hwycov_id]],#REF!,2,FALSE)</f>
        <v>#REF!</v>
      </c>
    </row>
    <row r="2135" spans="1:3">
      <c r="A2135" s="231" t="e">
        <f>#REF!</f>
        <v>#REF!</v>
      </c>
      <c r="B2135" s="59">
        <v>880</v>
      </c>
      <c r="C2135" s="78" t="e">
        <f>VLOOKUP(tb_flow[[#This Row],[Hwycov_id]],#REF!,2,FALSE)</f>
        <v>#REF!</v>
      </c>
    </row>
    <row r="2136" spans="1:3">
      <c r="A2136" s="231" t="e">
        <f>#REF!</f>
        <v>#REF!</v>
      </c>
      <c r="B2136" s="59">
        <v>8802</v>
      </c>
      <c r="C2136" s="78" t="e">
        <f>VLOOKUP(tb_flow[[#This Row],[Hwycov_id]],#REF!,2,FALSE)</f>
        <v>#REF!</v>
      </c>
    </row>
    <row r="2137" spans="1:3">
      <c r="A2137" s="231" t="e">
        <f>#REF!</f>
        <v>#REF!</v>
      </c>
      <c r="B2137" s="59">
        <v>8807</v>
      </c>
      <c r="C2137" s="78" t="e">
        <f>VLOOKUP(tb_flow[[#This Row],[Hwycov_id]],#REF!,2,FALSE)</f>
        <v>#REF!</v>
      </c>
    </row>
    <row r="2138" spans="1:3">
      <c r="A2138" s="231" t="e">
        <f>#REF!</f>
        <v>#REF!</v>
      </c>
      <c r="B2138" s="59">
        <v>8808</v>
      </c>
      <c r="C2138" s="78" t="e">
        <f>VLOOKUP(tb_flow[[#This Row],[Hwycov_id]],#REF!,2,FALSE)</f>
        <v>#REF!</v>
      </c>
    </row>
    <row r="2139" spans="1:3">
      <c r="A2139" s="231" t="e">
        <f>#REF!</f>
        <v>#REF!</v>
      </c>
      <c r="B2139" s="59">
        <v>8809</v>
      </c>
      <c r="C2139" s="78" t="e">
        <f>VLOOKUP(tb_flow[[#This Row],[Hwycov_id]],#REF!,2,FALSE)</f>
        <v>#REF!</v>
      </c>
    </row>
    <row r="2140" spans="1:3">
      <c r="A2140" s="231" t="e">
        <f>#REF!</f>
        <v>#REF!</v>
      </c>
      <c r="B2140" s="59">
        <v>8810</v>
      </c>
      <c r="C2140" s="78" t="e">
        <f>VLOOKUP(tb_flow[[#This Row],[Hwycov_id]],#REF!,2,FALSE)</f>
        <v>#REF!</v>
      </c>
    </row>
    <row r="2141" spans="1:3">
      <c r="A2141" s="231" t="e">
        <f>#REF!</f>
        <v>#REF!</v>
      </c>
      <c r="B2141" s="59">
        <v>8814</v>
      </c>
      <c r="C2141" s="78" t="e">
        <f>VLOOKUP(tb_flow[[#This Row],[Hwycov_id]],#REF!,2,FALSE)</f>
        <v>#REF!</v>
      </c>
    </row>
    <row r="2142" spans="1:3">
      <c r="A2142" s="231" t="e">
        <f>#REF!</f>
        <v>#REF!</v>
      </c>
      <c r="B2142" s="59">
        <v>8816</v>
      </c>
      <c r="C2142" s="78" t="e">
        <f>VLOOKUP(tb_flow[[#This Row],[Hwycov_id]],#REF!,2,FALSE)</f>
        <v>#REF!</v>
      </c>
    </row>
    <row r="2143" spans="1:3">
      <c r="A2143" s="231" t="e">
        <f>#REF!</f>
        <v>#REF!</v>
      </c>
      <c r="B2143" s="59">
        <v>8820</v>
      </c>
      <c r="C2143" s="78" t="e">
        <f>VLOOKUP(tb_flow[[#This Row],[Hwycov_id]],#REF!,2,FALSE)</f>
        <v>#REF!</v>
      </c>
    </row>
    <row r="2144" spans="1:3">
      <c r="A2144" s="231" t="e">
        <f>#REF!</f>
        <v>#REF!</v>
      </c>
      <c r="B2144" s="59">
        <v>8822</v>
      </c>
      <c r="C2144" s="78" t="e">
        <f>VLOOKUP(tb_flow[[#This Row],[Hwycov_id]],#REF!,2,FALSE)</f>
        <v>#REF!</v>
      </c>
    </row>
    <row r="2145" spans="1:3">
      <c r="A2145" s="231" t="e">
        <f>#REF!</f>
        <v>#REF!</v>
      </c>
      <c r="B2145" s="59">
        <v>8825</v>
      </c>
      <c r="C2145" s="78" t="e">
        <f>VLOOKUP(tb_flow[[#This Row],[Hwycov_id]],#REF!,2,FALSE)</f>
        <v>#REF!</v>
      </c>
    </row>
    <row r="2146" spans="1:3">
      <c r="A2146" s="231" t="e">
        <f>#REF!</f>
        <v>#REF!</v>
      </c>
      <c r="B2146" s="59">
        <v>8829</v>
      </c>
      <c r="C2146" s="78" t="e">
        <f>VLOOKUP(tb_flow[[#This Row],[Hwycov_id]],#REF!,2,FALSE)</f>
        <v>#REF!</v>
      </c>
    </row>
    <row r="2147" spans="1:3">
      <c r="A2147" s="231" t="e">
        <f>#REF!</f>
        <v>#REF!</v>
      </c>
      <c r="B2147" s="59">
        <v>8830</v>
      </c>
      <c r="C2147" s="78" t="e">
        <f>VLOOKUP(tb_flow[[#This Row],[Hwycov_id]],#REF!,2,FALSE)</f>
        <v>#REF!</v>
      </c>
    </row>
    <row r="2148" spans="1:3">
      <c r="A2148" s="231" t="e">
        <f>#REF!</f>
        <v>#REF!</v>
      </c>
      <c r="B2148" s="59">
        <v>8831</v>
      </c>
      <c r="C2148" s="78" t="e">
        <f>VLOOKUP(tb_flow[[#This Row],[Hwycov_id]],#REF!,2,FALSE)</f>
        <v>#REF!</v>
      </c>
    </row>
    <row r="2149" spans="1:3">
      <c r="A2149" s="231" t="e">
        <f>#REF!</f>
        <v>#REF!</v>
      </c>
      <c r="B2149" s="59">
        <v>8839</v>
      </c>
      <c r="C2149" s="78" t="e">
        <f>VLOOKUP(tb_flow[[#This Row],[Hwycov_id]],#REF!,2,FALSE)</f>
        <v>#REF!</v>
      </c>
    </row>
    <row r="2150" spans="1:3">
      <c r="A2150" s="231" t="e">
        <f>#REF!</f>
        <v>#REF!</v>
      </c>
      <c r="B2150" s="59">
        <v>8841</v>
      </c>
      <c r="C2150" s="78" t="e">
        <f>VLOOKUP(tb_flow[[#This Row],[Hwycov_id]],#REF!,2,FALSE)</f>
        <v>#REF!</v>
      </c>
    </row>
    <row r="2151" spans="1:3">
      <c r="A2151" s="231" t="e">
        <f>#REF!</f>
        <v>#REF!</v>
      </c>
      <c r="B2151" s="59">
        <v>8845</v>
      </c>
      <c r="C2151" s="78" t="e">
        <f>VLOOKUP(tb_flow[[#This Row],[Hwycov_id]],#REF!,2,FALSE)</f>
        <v>#REF!</v>
      </c>
    </row>
    <row r="2152" spans="1:3">
      <c r="A2152" s="231" t="e">
        <f>#REF!</f>
        <v>#REF!</v>
      </c>
      <c r="B2152" s="59">
        <v>8846</v>
      </c>
      <c r="C2152" s="78" t="e">
        <f>VLOOKUP(tb_flow[[#This Row],[Hwycov_id]],#REF!,2,FALSE)</f>
        <v>#REF!</v>
      </c>
    </row>
    <row r="2153" spans="1:3">
      <c r="A2153" s="231" t="e">
        <f>#REF!</f>
        <v>#REF!</v>
      </c>
      <c r="B2153" s="59">
        <v>8849</v>
      </c>
      <c r="C2153" s="78" t="e">
        <f>VLOOKUP(tb_flow[[#This Row],[Hwycov_id]],#REF!,2,FALSE)</f>
        <v>#REF!</v>
      </c>
    </row>
    <row r="2154" spans="1:3">
      <c r="A2154" s="231" t="e">
        <f>#REF!</f>
        <v>#REF!</v>
      </c>
      <c r="B2154" s="59">
        <v>8853</v>
      </c>
      <c r="C2154" s="78" t="e">
        <f>VLOOKUP(tb_flow[[#This Row],[Hwycov_id]],#REF!,2,FALSE)</f>
        <v>#REF!</v>
      </c>
    </row>
    <row r="2155" spans="1:3">
      <c r="A2155" s="231" t="e">
        <f>#REF!</f>
        <v>#REF!</v>
      </c>
      <c r="B2155" s="59">
        <v>8887</v>
      </c>
      <c r="C2155" s="78" t="e">
        <f>VLOOKUP(tb_flow[[#This Row],[Hwycov_id]],#REF!,2,FALSE)</f>
        <v>#REF!</v>
      </c>
    </row>
    <row r="2156" spans="1:3">
      <c r="A2156" s="231" t="e">
        <f>#REF!</f>
        <v>#REF!</v>
      </c>
      <c r="B2156" s="59">
        <v>8896</v>
      </c>
      <c r="C2156" s="78" t="e">
        <f>VLOOKUP(tb_flow[[#This Row],[Hwycov_id]],#REF!,2,FALSE)</f>
        <v>#REF!</v>
      </c>
    </row>
    <row r="2157" spans="1:3">
      <c r="A2157" s="231" t="e">
        <f>#REF!</f>
        <v>#REF!</v>
      </c>
      <c r="B2157" s="59">
        <v>8898</v>
      </c>
      <c r="C2157" s="78" t="e">
        <f>VLOOKUP(tb_flow[[#This Row],[Hwycov_id]],#REF!,2,FALSE)</f>
        <v>#REF!</v>
      </c>
    </row>
    <row r="2158" spans="1:3">
      <c r="A2158" s="231" t="e">
        <f>#REF!</f>
        <v>#REF!</v>
      </c>
      <c r="B2158" s="59">
        <v>8921</v>
      </c>
      <c r="C2158" s="78" t="e">
        <f>VLOOKUP(tb_flow[[#This Row],[Hwycov_id]],#REF!,2,FALSE)</f>
        <v>#REF!</v>
      </c>
    </row>
    <row r="2159" spans="1:3">
      <c r="A2159" s="231" t="e">
        <f>#REF!</f>
        <v>#REF!</v>
      </c>
      <c r="B2159" s="59">
        <v>8933</v>
      </c>
      <c r="C2159" s="78" t="e">
        <f>VLOOKUP(tb_flow[[#This Row],[Hwycov_id]],#REF!,2,FALSE)</f>
        <v>#REF!</v>
      </c>
    </row>
    <row r="2160" spans="1:3">
      <c r="A2160" s="231" t="e">
        <f>#REF!</f>
        <v>#REF!</v>
      </c>
      <c r="B2160" s="59">
        <v>8935</v>
      </c>
      <c r="C2160" s="78" t="e">
        <f>VLOOKUP(tb_flow[[#This Row],[Hwycov_id]],#REF!,2,FALSE)</f>
        <v>#REF!</v>
      </c>
    </row>
    <row r="2161" spans="1:3">
      <c r="A2161" s="231" t="e">
        <f>#REF!</f>
        <v>#REF!</v>
      </c>
      <c r="B2161" s="59">
        <v>8938</v>
      </c>
      <c r="C2161" s="78" t="e">
        <f>VLOOKUP(tb_flow[[#This Row],[Hwycov_id]],#REF!,2,FALSE)</f>
        <v>#REF!</v>
      </c>
    </row>
    <row r="2162" spans="1:3">
      <c r="A2162" s="231" t="e">
        <f>#REF!</f>
        <v>#REF!</v>
      </c>
      <c r="B2162" s="59">
        <v>8939</v>
      </c>
      <c r="C2162" s="78" t="e">
        <f>VLOOKUP(tb_flow[[#This Row],[Hwycov_id]],#REF!,2,FALSE)</f>
        <v>#REF!</v>
      </c>
    </row>
    <row r="2163" spans="1:3">
      <c r="A2163" s="231" t="e">
        <f>#REF!</f>
        <v>#REF!</v>
      </c>
      <c r="B2163" s="59">
        <v>8943</v>
      </c>
      <c r="C2163" s="78" t="e">
        <f>VLOOKUP(tb_flow[[#This Row],[Hwycov_id]],#REF!,2,FALSE)</f>
        <v>#REF!</v>
      </c>
    </row>
    <row r="2164" spans="1:3">
      <c r="A2164" s="231" t="e">
        <f>#REF!</f>
        <v>#REF!</v>
      </c>
      <c r="B2164" s="59">
        <v>8949</v>
      </c>
      <c r="C2164" s="78" t="e">
        <f>VLOOKUP(tb_flow[[#This Row],[Hwycov_id]],#REF!,2,FALSE)</f>
        <v>#REF!</v>
      </c>
    </row>
    <row r="2165" spans="1:3">
      <c r="A2165" s="231" t="e">
        <f>#REF!</f>
        <v>#REF!</v>
      </c>
      <c r="B2165" s="59">
        <v>8950</v>
      </c>
      <c r="C2165" s="78" t="e">
        <f>VLOOKUP(tb_flow[[#This Row],[Hwycov_id]],#REF!,2,FALSE)</f>
        <v>#REF!</v>
      </c>
    </row>
    <row r="2166" spans="1:3">
      <c r="A2166" s="231" t="e">
        <f>#REF!</f>
        <v>#REF!</v>
      </c>
      <c r="B2166" s="59">
        <v>8952</v>
      </c>
      <c r="C2166" s="78" t="e">
        <f>VLOOKUP(tb_flow[[#This Row],[Hwycov_id]],#REF!,2,FALSE)</f>
        <v>#REF!</v>
      </c>
    </row>
    <row r="2167" spans="1:3">
      <c r="A2167" s="231" t="e">
        <f>#REF!</f>
        <v>#REF!</v>
      </c>
      <c r="B2167" s="59">
        <v>8960</v>
      </c>
      <c r="C2167" s="78" t="e">
        <f>VLOOKUP(tb_flow[[#This Row],[Hwycov_id]],#REF!,2,FALSE)</f>
        <v>#REF!</v>
      </c>
    </row>
    <row r="2168" spans="1:3">
      <c r="A2168" s="231" t="e">
        <f>#REF!</f>
        <v>#REF!</v>
      </c>
      <c r="B2168" s="59">
        <v>8967</v>
      </c>
      <c r="C2168" s="78" t="e">
        <f>VLOOKUP(tb_flow[[#This Row],[Hwycov_id]],#REF!,2,FALSE)</f>
        <v>#REF!</v>
      </c>
    </row>
    <row r="2169" spans="1:3">
      <c r="A2169" s="231" t="e">
        <f>#REF!</f>
        <v>#REF!</v>
      </c>
      <c r="B2169" s="59">
        <v>8968</v>
      </c>
      <c r="C2169" s="78" t="e">
        <f>VLOOKUP(tb_flow[[#This Row],[Hwycov_id]],#REF!,2,FALSE)</f>
        <v>#REF!</v>
      </c>
    </row>
    <row r="2170" spans="1:3">
      <c r="A2170" s="231" t="e">
        <f>#REF!</f>
        <v>#REF!</v>
      </c>
      <c r="B2170" s="59">
        <v>8977</v>
      </c>
      <c r="C2170" s="78" t="e">
        <f>VLOOKUP(tb_flow[[#This Row],[Hwycov_id]],#REF!,2,FALSE)</f>
        <v>#REF!</v>
      </c>
    </row>
    <row r="2171" spans="1:3">
      <c r="A2171" s="231" t="e">
        <f>#REF!</f>
        <v>#REF!</v>
      </c>
      <c r="B2171" s="59">
        <v>8983</v>
      </c>
      <c r="C2171" s="78" t="e">
        <f>VLOOKUP(tb_flow[[#This Row],[Hwycov_id]],#REF!,2,FALSE)</f>
        <v>#REF!</v>
      </c>
    </row>
    <row r="2172" spans="1:3">
      <c r="A2172" s="231" t="e">
        <f>#REF!</f>
        <v>#REF!</v>
      </c>
      <c r="B2172" s="59">
        <v>8985</v>
      </c>
      <c r="C2172" s="78" t="e">
        <f>VLOOKUP(tb_flow[[#This Row],[Hwycov_id]],#REF!,2,FALSE)</f>
        <v>#REF!</v>
      </c>
    </row>
    <row r="2173" spans="1:3">
      <c r="A2173" s="231" t="e">
        <f>#REF!</f>
        <v>#REF!</v>
      </c>
      <c r="B2173" s="59">
        <v>899</v>
      </c>
      <c r="C2173" s="78" t="e">
        <f>VLOOKUP(tb_flow[[#This Row],[Hwycov_id]],#REF!,2,FALSE)</f>
        <v>#REF!</v>
      </c>
    </row>
    <row r="2174" spans="1:3">
      <c r="A2174" s="231" t="e">
        <f>#REF!</f>
        <v>#REF!</v>
      </c>
      <c r="B2174" s="59">
        <v>8991</v>
      </c>
      <c r="C2174" s="78" t="e">
        <f>VLOOKUP(tb_flow[[#This Row],[Hwycov_id]],#REF!,2,FALSE)</f>
        <v>#REF!</v>
      </c>
    </row>
    <row r="2175" spans="1:3">
      <c r="A2175" s="231" t="e">
        <f>#REF!</f>
        <v>#REF!</v>
      </c>
      <c r="B2175" s="59">
        <v>9012</v>
      </c>
      <c r="C2175" s="78" t="e">
        <f>VLOOKUP(tb_flow[[#This Row],[Hwycov_id]],#REF!,2,FALSE)</f>
        <v>#REF!</v>
      </c>
    </row>
    <row r="2176" spans="1:3">
      <c r="A2176" s="231" t="e">
        <f>#REF!</f>
        <v>#REF!</v>
      </c>
      <c r="B2176" s="59">
        <v>9025</v>
      </c>
      <c r="C2176" s="78" t="e">
        <f>VLOOKUP(tb_flow[[#This Row],[Hwycov_id]],#REF!,2,FALSE)</f>
        <v>#REF!</v>
      </c>
    </row>
    <row r="2177" spans="1:3">
      <c r="A2177" s="231" t="e">
        <f>#REF!</f>
        <v>#REF!</v>
      </c>
      <c r="B2177" s="59">
        <v>9028</v>
      </c>
      <c r="C2177" s="78" t="e">
        <f>VLOOKUP(tb_flow[[#This Row],[Hwycov_id]],#REF!,2,FALSE)</f>
        <v>#REF!</v>
      </c>
    </row>
    <row r="2178" spans="1:3">
      <c r="A2178" s="231" t="e">
        <f>#REF!</f>
        <v>#REF!</v>
      </c>
      <c r="B2178" s="59">
        <v>9029</v>
      </c>
      <c r="C2178" s="78" t="e">
        <f>VLOOKUP(tb_flow[[#This Row],[Hwycov_id]],#REF!,2,FALSE)</f>
        <v>#REF!</v>
      </c>
    </row>
    <row r="2179" spans="1:3">
      <c r="A2179" s="231" t="e">
        <f>#REF!</f>
        <v>#REF!</v>
      </c>
      <c r="B2179" s="59">
        <v>9033</v>
      </c>
      <c r="C2179" s="78" t="e">
        <f>VLOOKUP(tb_flow[[#This Row],[Hwycov_id]],#REF!,2,FALSE)</f>
        <v>#REF!</v>
      </c>
    </row>
    <row r="2180" spans="1:3">
      <c r="A2180" s="231" t="e">
        <f>#REF!</f>
        <v>#REF!</v>
      </c>
      <c r="B2180" s="59">
        <v>9036</v>
      </c>
      <c r="C2180" s="78" t="e">
        <f>VLOOKUP(tb_flow[[#This Row],[Hwycov_id]],#REF!,2,FALSE)</f>
        <v>#REF!</v>
      </c>
    </row>
    <row r="2181" spans="1:3">
      <c r="A2181" s="231" t="e">
        <f>#REF!</f>
        <v>#REF!</v>
      </c>
      <c r="B2181" s="59">
        <v>9068</v>
      </c>
      <c r="C2181" s="78" t="e">
        <f>VLOOKUP(tb_flow[[#This Row],[Hwycov_id]],#REF!,2,FALSE)</f>
        <v>#REF!</v>
      </c>
    </row>
    <row r="2182" spans="1:3">
      <c r="A2182" s="231" t="e">
        <f>#REF!</f>
        <v>#REF!</v>
      </c>
      <c r="B2182" s="59">
        <v>9112</v>
      </c>
      <c r="C2182" s="78" t="e">
        <f>VLOOKUP(tb_flow[[#This Row],[Hwycov_id]],#REF!,2,FALSE)</f>
        <v>#REF!</v>
      </c>
    </row>
    <row r="2183" spans="1:3">
      <c r="A2183" s="231" t="e">
        <f>#REF!</f>
        <v>#REF!</v>
      </c>
      <c r="B2183" s="59">
        <v>9142</v>
      </c>
      <c r="C2183" s="78" t="e">
        <f>VLOOKUP(tb_flow[[#This Row],[Hwycov_id]],#REF!,2,FALSE)</f>
        <v>#REF!</v>
      </c>
    </row>
    <row r="2184" spans="1:3">
      <c r="A2184" s="231" t="e">
        <f>#REF!</f>
        <v>#REF!</v>
      </c>
      <c r="B2184" s="59">
        <v>9143</v>
      </c>
      <c r="C2184" s="78" t="e">
        <f>VLOOKUP(tb_flow[[#This Row],[Hwycov_id]],#REF!,2,FALSE)</f>
        <v>#REF!</v>
      </c>
    </row>
    <row r="2185" spans="1:3">
      <c r="A2185" s="231" t="e">
        <f>#REF!</f>
        <v>#REF!</v>
      </c>
      <c r="B2185" s="59">
        <v>9186</v>
      </c>
      <c r="C2185" s="78" t="e">
        <f>VLOOKUP(tb_flow[[#This Row],[Hwycov_id]],#REF!,2,FALSE)</f>
        <v>#REF!</v>
      </c>
    </row>
    <row r="2186" spans="1:3">
      <c r="A2186" s="231" t="e">
        <f>#REF!</f>
        <v>#REF!</v>
      </c>
      <c r="B2186" s="59">
        <v>9221</v>
      </c>
      <c r="C2186" s="78" t="e">
        <f>VLOOKUP(tb_flow[[#This Row],[Hwycov_id]],#REF!,2,FALSE)</f>
        <v>#REF!</v>
      </c>
    </row>
    <row r="2187" spans="1:3">
      <c r="A2187" s="231" t="e">
        <f>#REF!</f>
        <v>#REF!</v>
      </c>
      <c r="B2187" s="59">
        <v>9240</v>
      </c>
      <c r="C2187" s="78" t="e">
        <f>VLOOKUP(tb_flow[[#This Row],[Hwycov_id]],#REF!,2,FALSE)</f>
        <v>#REF!</v>
      </c>
    </row>
    <row r="2188" spans="1:3">
      <c r="A2188" s="231" t="e">
        <f>#REF!</f>
        <v>#REF!</v>
      </c>
      <c r="B2188" s="59">
        <v>9252</v>
      </c>
      <c r="C2188" s="78" t="e">
        <f>VLOOKUP(tb_flow[[#This Row],[Hwycov_id]],#REF!,2,FALSE)</f>
        <v>#REF!</v>
      </c>
    </row>
    <row r="2189" spans="1:3">
      <c r="A2189" s="231" t="e">
        <f>#REF!</f>
        <v>#REF!</v>
      </c>
      <c r="B2189" s="59">
        <v>9281</v>
      </c>
      <c r="C2189" s="78" t="e">
        <f>VLOOKUP(tb_flow[[#This Row],[Hwycov_id]],#REF!,2,FALSE)</f>
        <v>#REF!</v>
      </c>
    </row>
    <row r="2190" spans="1:3">
      <c r="A2190" s="231" t="e">
        <f>#REF!</f>
        <v>#REF!</v>
      </c>
      <c r="B2190" s="59">
        <v>9289</v>
      </c>
      <c r="C2190" s="78" t="e">
        <f>VLOOKUP(tb_flow[[#This Row],[Hwycov_id]],#REF!,2,FALSE)</f>
        <v>#REF!</v>
      </c>
    </row>
    <row r="2191" spans="1:3">
      <c r="A2191" s="231" t="e">
        <f>#REF!</f>
        <v>#REF!</v>
      </c>
      <c r="B2191" s="59">
        <v>9299</v>
      </c>
      <c r="C2191" s="78" t="e">
        <f>VLOOKUP(tb_flow[[#This Row],[Hwycov_id]],#REF!,2,FALSE)</f>
        <v>#REF!</v>
      </c>
    </row>
    <row r="2192" spans="1:3">
      <c r="A2192" s="231" t="e">
        <f>#REF!</f>
        <v>#REF!</v>
      </c>
      <c r="B2192" s="59">
        <v>9305</v>
      </c>
      <c r="C2192" s="78" t="e">
        <f>VLOOKUP(tb_flow[[#This Row],[Hwycov_id]],#REF!,2,FALSE)</f>
        <v>#REF!</v>
      </c>
    </row>
    <row r="2193" spans="1:3">
      <c r="A2193" s="231" t="e">
        <f>#REF!</f>
        <v>#REF!</v>
      </c>
      <c r="B2193" s="59">
        <v>9307</v>
      </c>
      <c r="C2193" s="78" t="e">
        <f>VLOOKUP(tb_flow[[#This Row],[Hwycov_id]],#REF!,2,FALSE)</f>
        <v>#REF!</v>
      </c>
    </row>
    <row r="2194" spans="1:3">
      <c r="A2194" s="231" t="e">
        <f>#REF!</f>
        <v>#REF!</v>
      </c>
      <c r="B2194" s="59">
        <v>9308</v>
      </c>
      <c r="C2194" s="78" t="e">
        <f>VLOOKUP(tb_flow[[#This Row],[Hwycov_id]],#REF!,2,FALSE)</f>
        <v>#REF!</v>
      </c>
    </row>
    <row r="2195" spans="1:3">
      <c r="A2195" s="231" t="e">
        <f>#REF!</f>
        <v>#REF!</v>
      </c>
      <c r="B2195" s="59">
        <v>9316</v>
      </c>
      <c r="C2195" s="78" t="e">
        <f>VLOOKUP(tb_flow[[#This Row],[Hwycov_id]],#REF!,2,FALSE)</f>
        <v>#REF!</v>
      </c>
    </row>
    <row r="2196" spans="1:3">
      <c r="A2196" s="231" t="e">
        <f>#REF!</f>
        <v>#REF!</v>
      </c>
      <c r="B2196" s="59">
        <v>9331</v>
      </c>
      <c r="C2196" s="78" t="e">
        <f>VLOOKUP(tb_flow[[#This Row],[Hwycov_id]],#REF!,2,FALSE)</f>
        <v>#REF!</v>
      </c>
    </row>
    <row r="2197" spans="1:3">
      <c r="A2197" s="231" t="e">
        <f>#REF!</f>
        <v>#REF!</v>
      </c>
      <c r="B2197" s="59">
        <v>9333</v>
      </c>
      <c r="C2197" s="78" t="e">
        <f>VLOOKUP(tb_flow[[#This Row],[Hwycov_id]],#REF!,2,FALSE)</f>
        <v>#REF!</v>
      </c>
    </row>
    <row r="2198" spans="1:3">
      <c r="A2198" s="231" t="e">
        <f>#REF!</f>
        <v>#REF!</v>
      </c>
      <c r="B2198" s="59">
        <v>9335</v>
      </c>
      <c r="C2198" s="78" t="e">
        <f>VLOOKUP(tb_flow[[#This Row],[Hwycov_id]],#REF!,2,FALSE)</f>
        <v>#REF!</v>
      </c>
    </row>
    <row r="2199" spans="1:3">
      <c r="A2199" s="231" t="e">
        <f>#REF!</f>
        <v>#REF!</v>
      </c>
      <c r="B2199" s="59">
        <v>9336</v>
      </c>
      <c r="C2199" s="78" t="e">
        <f>VLOOKUP(tb_flow[[#This Row],[Hwycov_id]],#REF!,2,FALSE)</f>
        <v>#REF!</v>
      </c>
    </row>
    <row r="2200" spans="1:3">
      <c r="A2200" s="231" t="e">
        <f>#REF!</f>
        <v>#REF!</v>
      </c>
      <c r="B2200" s="59">
        <v>9337</v>
      </c>
      <c r="C2200" s="78" t="e">
        <f>VLOOKUP(tb_flow[[#This Row],[Hwycov_id]],#REF!,2,FALSE)</f>
        <v>#REF!</v>
      </c>
    </row>
    <row r="2201" spans="1:3">
      <c r="A2201" s="231" t="e">
        <f>#REF!</f>
        <v>#REF!</v>
      </c>
      <c r="B2201" s="59">
        <v>9338</v>
      </c>
      <c r="C2201" s="78" t="e">
        <f>VLOOKUP(tb_flow[[#This Row],[Hwycov_id]],#REF!,2,FALSE)</f>
        <v>#REF!</v>
      </c>
    </row>
    <row r="2202" spans="1:3">
      <c r="A2202" s="231" t="e">
        <f>#REF!</f>
        <v>#REF!</v>
      </c>
      <c r="B2202" s="59">
        <v>9342</v>
      </c>
      <c r="C2202" s="78" t="e">
        <f>VLOOKUP(tb_flow[[#This Row],[Hwycov_id]],#REF!,2,FALSE)</f>
        <v>#REF!</v>
      </c>
    </row>
    <row r="2203" spans="1:3">
      <c r="A2203" s="231" t="e">
        <f>#REF!</f>
        <v>#REF!</v>
      </c>
      <c r="B2203" s="59">
        <v>9343</v>
      </c>
      <c r="C2203" s="78" t="e">
        <f>VLOOKUP(tb_flow[[#This Row],[Hwycov_id]],#REF!,2,FALSE)</f>
        <v>#REF!</v>
      </c>
    </row>
    <row r="2204" spans="1:3">
      <c r="A2204" s="231" t="e">
        <f>#REF!</f>
        <v>#REF!</v>
      </c>
      <c r="B2204" s="59">
        <v>9345</v>
      </c>
      <c r="C2204" s="78" t="e">
        <f>VLOOKUP(tb_flow[[#This Row],[Hwycov_id]],#REF!,2,FALSE)</f>
        <v>#REF!</v>
      </c>
    </row>
    <row r="2205" spans="1:3">
      <c r="A2205" s="231" t="e">
        <f>#REF!</f>
        <v>#REF!</v>
      </c>
      <c r="B2205" s="59">
        <v>9357</v>
      </c>
      <c r="C2205" s="78" t="e">
        <f>VLOOKUP(tb_flow[[#This Row],[Hwycov_id]],#REF!,2,FALSE)</f>
        <v>#REF!</v>
      </c>
    </row>
    <row r="2206" spans="1:3">
      <c r="A2206" s="231" t="e">
        <f>#REF!</f>
        <v>#REF!</v>
      </c>
      <c r="B2206" s="59">
        <v>9367</v>
      </c>
      <c r="C2206" s="78" t="e">
        <f>VLOOKUP(tb_flow[[#This Row],[Hwycov_id]],#REF!,2,FALSE)</f>
        <v>#REF!</v>
      </c>
    </row>
    <row r="2207" spans="1:3">
      <c r="A2207" s="231" t="e">
        <f>#REF!</f>
        <v>#REF!</v>
      </c>
      <c r="B2207" s="59">
        <v>9410</v>
      </c>
      <c r="C2207" s="78" t="e">
        <f>VLOOKUP(tb_flow[[#This Row],[Hwycov_id]],#REF!,2,FALSE)</f>
        <v>#REF!</v>
      </c>
    </row>
    <row r="2208" spans="1:3">
      <c r="A2208" s="231" t="e">
        <f>#REF!</f>
        <v>#REF!</v>
      </c>
      <c r="B2208" s="59">
        <v>947</v>
      </c>
      <c r="C2208" s="78" t="e">
        <f>VLOOKUP(tb_flow[[#This Row],[Hwycov_id]],#REF!,2,FALSE)</f>
        <v>#REF!</v>
      </c>
    </row>
    <row r="2209" spans="1:3">
      <c r="A2209" s="231" t="e">
        <f>#REF!</f>
        <v>#REF!</v>
      </c>
      <c r="B2209" s="59">
        <v>9483</v>
      </c>
      <c r="C2209" s="78" t="e">
        <f>VLOOKUP(tb_flow[[#This Row],[Hwycov_id]],#REF!,2,FALSE)</f>
        <v>#REF!</v>
      </c>
    </row>
    <row r="2210" spans="1:3">
      <c r="A2210" s="231" t="e">
        <f>#REF!</f>
        <v>#REF!</v>
      </c>
      <c r="B2210" s="59">
        <v>9488</v>
      </c>
      <c r="C2210" s="78" t="e">
        <f>VLOOKUP(tb_flow[[#This Row],[Hwycov_id]],#REF!,2,FALSE)</f>
        <v>#REF!</v>
      </c>
    </row>
    <row r="2211" spans="1:3">
      <c r="A2211" s="231" t="e">
        <f>#REF!</f>
        <v>#REF!</v>
      </c>
      <c r="B2211" s="59">
        <v>95</v>
      </c>
      <c r="C2211" s="78" t="e">
        <f>VLOOKUP(tb_flow[[#This Row],[Hwycov_id]],#REF!,2,FALSE)</f>
        <v>#REF!</v>
      </c>
    </row>
    <row r="2212" spans="1:3">
      <c r="A2212" s="231" t="e">
        <f>#REF!</f>
        <v>#REF!</v>
      </c>
      <c r="B2212" s="59">
        <v>9507</v>
      </c>
      <c r="C2212" s="78" t="e">
        <f>VLOOKUP(tb_flow[[#This Row],[Hwycov_id]],#REF!,2,FALSE)</f>
        <v>#REF!</v>
      </c>
    </row>
    <row r="2213" spans="1:3">
      <c r="A2213" s="231" t="e">
        <f>#REF!</f>
        <v>#REF!</v>
      </c>
      <c r="B2213" s="59">
        <v>9509</v>
      </c>
      <c r="C2213" s="78" t="e">
        <f>VLOOKUP(tb_flow[[#This Row],[Hwycov_id]],#REF!,2,FALSE)</f>
        <v>#REF!</v>
      </c>
    </row>
    <row r="2214" spans="1:3">
      <c r="A2214" s="231" t="e">
        <f>#REF!</f>
        <v>#REF!</v>
      </c>
      <c r="B2214" s="59">
        <v>9510</v>
      </c>
      <c r="C2214" s="78" t="e">
        <f>VLOOKUP(tb_flow[[#This Row],[Hwycov_id]],#REF!,2,FALSE)</f>
        <v>#REF!</v>
      </c>
    </row>
    <row r="2215" spans="1:3">
      <c r="A2215" s="231" t="e">
        <f>#REF!</f>
        <v>#REF!</v>
      </c>
      <c r="B2215" s="59">
        <v>9516</v>
      </c>
      <c r="C2215" s="78" t="e">
        <f>VLOOKUP(tb_flow[[#This Row],[Hwycov_id]],#REF!,2,FALSE)</f>
        <v>#REF!</v>
      </c>
    </row>
    <row r="2216" spans="1:3">
      <c r="A2216" s="231" t="e">
        <f>#REF!</f>
        <v>#REF!</v>
      </c>
      <c r="B2216" s="59">
        <v>9519</v>
      </c>
      <c r="C2216" s="78" t="e">
        <f>VLOOKUP(tb_flow[[#This Row],[Hwycov_id]],#REF!,2,FALSE)</f>
        <v>#REF!</v>
      </c>
    </row>
    <row r="2217" spans="1:3">
      <c r="A2217" s="231" t="e">
        <f>#REF!</f>
        <v>#REF!</v>
      </c>
      <c r="B2217" s="59">
        <v>9538</v>
      </c>
      <c r="C2217" s="78" t="e">
        <f>VLOOKUP(tb_flow[[#This Row],[Hwycov_id]],#REF!,2,FALSE)</f>
        <v>#REF!</v>
      </c>
    </row>
    <row r="2218" spans="1:3">
      <c r="A2218" s="231" t="e">
        <f>#REF!</f>
        <v>#REF!</v>
      </c>
      <c r="B2218" s="59">
        <v>9546</v>
      </c>
      <c r="C2218" s="78" t="e">
        <f>VLOOKUP(tb_flow[[#This Row],[Hwycov_id]],#REF!,2,FALSE)</f>
        <v>#REF!</v>
      </c>
    </row>
    <row r="2219" spans="1:3">
      <c r="A2219" s="231" t="e">
        <f>#REF!</f>
        <v>#REF!</v>
      </c>
      <c r="B2219" s="59">
        <v>9548</v>
      </c>
      <c r="C2219" s="78" t="e">
        <f>VLOOKUP(tb_flow[[#This Row],[Hwycov_id]],#REF!,2,FALSE)</f>
        <v>#REF!</v>
      </c>
    </row>
    <row r="2220" spans="1:3">
      <c r="A2220" s="231" t="e">
        <f>#REF!</f>
        <v>#REF!</v>
      </c>
      <c r="B2220" s="59">
        <v>9568</v>
      </c>
      <c r="C2220" s="78" t="e">
        <f>VLOOKUP(tb_flow[[#This Row],[Hwycov_id]],#REF!,2,FALSE)</f>
        <v>#REF!</v>
      </c>
    </row>
    <row r="2221" spans="1:3">
      <c r="A2221" s="231" t="e">
        <f>#REF!</f>
        <v>#REF!</v>
      </c>
      <c r="B2221" s="59">
        <v>9569</v>
      </c>
      <c r="C2221" s="78" t="e">
        <f>VLOOKUP(tb_flow[[#This Row],[Hwycov_id]],#REF!,2,FALSE)</f>
        <v>#REF!</v>
      </c>
    </row>
    <row r="2222" spans="1:3">
      <c r="A2222" s="231" t="e">
        <f>#REF!</f>
        <v>#REF!</v>
      </c>
      <c r="B2222" s="59">
        <v>9580</v>
      </c>
      <c r="C2222" s="78" t="e">
        <f>VLOOKUP(tb_flow[[#This Row],[Hwycov_id]],#REF!,2,FALSE)</f>
        <v>#REF!</v>
      </c>
    </row>
    <row r="2223" spans="1:3">
      <c r="A2223" s="231" t="e">
        <f>#REF!</f>
        <v>#REF!</v>
      </c>
      <c r="B2223" s="59">
        <v>9591</v>
      </c>
      <c r="C2223" s="78" t="e">
        <f>VLOOKUP(tb_flow[[#This Row],[Hwycov_id]],#REF!,2,FALSE)</f>
        <v>#REF!</v>
      </c>
    </row>
    <row r="2224" spans="1:3">
      <c r="A2224" s="231" t="e">
        <f>#REF!</f>
        <v>#REF!</v>
      </c>
      <c r="B2224" s="59">
        <v>9617</v>
      </c>
      <c r="C2224" s="78" t="e">
        <f>VLOOKUP(tb_flow[[#This Row],[Hwycov_id]],#REF!,2,FALSE)</f>
        <v>#REF!</v>
      </c>
    </row>
    <row r="2225" spans="1:3">
      <c r="A2225" s="231" t="e">
        <f>#REF!</f>
        <v>#REF!</v>
      </c>
      <c r="B2225" s="59">
        <v>9621</v>
      </c>
      <c r="C2225" s="78" t="e">
        <f>VLOOKUP(tb_flow[[#This Row],[Hwycov_id]],#REF!,2,FALSE)</f>
        <v>#REF!</v>
      </c>
    </row>
    <row r="2226" spans="1:3">
      <c r="A2226" s="231" t="e">
        <f>#REF!</f>
        <v>#REF!</v>
      </c>
      <c r="B2226" s="59">
        <v>9684</v>
      </c>
      <c r="C2226" s="78" t="e">
        <f>VLOOKUP(tb_flow[[#This Row],[Hwycov_id]],#REF!,2,FALSE)</f>
        <v>#REF!</v>
      </c>
    </row>
    <row r="2227" spans="1:3">
      <c r="A2227" s="231" t="e">
        <f>#REF!</f>
        <v>#REF!</v>
      </c>
      <c r="B2227" s="59">
        <v>9688</v>
      </c>
      <c r="C2227" s="78" t="e">
        <f>VLOOKUP(tb_flow[[#This Row],[Hwycov_id]],#REF!,2,FALSE)</f>
        <v>#REF!</v>
      </c>
    </row>
    <row r="2228" spans="1:3">
      <c r="A2228" s="231" t="e">
        <f>#REF!</f>
        <v>#REF!</v>
      </c>
      <c r="B2228" s="59">
        <v>9697</v>
      </c>
      <c r="C2228" s="78" t="e">
        <f>VLOOKUP(tb_flow[[#This Row],[Hwycov_id]],#REF!,2,FALSE)</f>
        <v>#REF!</v>
      </c>
    </row>
    <row r="2229" spans="1:3">
      <c r="A2229" s="231" t="e">
        <f>#REF!</f>
        <v>#REF!</v>
      </c>
      <c r="B2229" s="59">
        <v>9719</v>
      </c>
      <c r="C2229" s="78" t="e">
        <f>VLOOKUP(tb_flow[[#This Row],[Hwycov_id]],#REF!,2,FALSE)</f>
        <v>#REF!</v>
      </c>
    </row>
    <row r="2230" spans="1:3">
      <c r="A2230" s="231" t="e">
        <f>#REF!</f>
        <v>#REF!</v>
      </c>
      <c r="B2230" s="59">
        <v>9728</v>
      </c>
      <c r="C2230" s="78" t="e">
        <f>VLOOKUP(tb_flow[[#This Row],[Hwycov_id]],#REF!,2,FALSE)</f>
        <v>#REF!</v>
      </c>
    </row>
    <row r="2231" spans="1:3">
      <c r="A2231" s="231" t="e">
        <f>#REF!</f>
        <v>#REF!</v>
      </c>
      <c r="B2231" s="59">
        <v>9729</v>
      </c>
      <c r="C2231" s="78" t="e">
        <f>VLOOKUP(tb_flow[[#This Row],[Hwycov_id]],#REF!,2,FALSE)</f>
        <v>#REF!</v>
      </c>
    </row>
    <row r="2232" spans="1:3">
      <c r="A2232" s="231" t="e">
        <f>#REF!</f>
        <v>#REF!</v>
      </c>
      <c r="B2232" s="59">
        <v>973</v>
      </c>
      <c r="C2232" s="78" t="e">
        <f>VLOOKUP(tb_flow[[#This Row],[Hwycov_id]],#REF!,2,FALSE)</f>
        <v>#REF!</v>
      </c>
    </row>
    <row r="2233" spans="1:3">
      <c r="A2233" s="231" t="e">
        <f>#REF!</f>
        <v>#REF!</v>
      </c>
      <c r="B2233" s="59">
        <v>9730</v>
      </c>
      <c r="C2233" s="78" t="e">
        <f>VLOOKUP(tb_flow[[#This Row],[Hwycov_id]],#REF!,2,FALSE)</f>
        <v>#REF!</v>
      </c>
    </row>
    <row r="2234" spans="1:3">
      <c r="A2234" s="231" t="e">
        <f>#REF!</f>
        <v>#REF!</v>
      </c>
      <c r="B2234" s="59">
        <v>9758</v>
      </c>
      <c r="C2234" s="78" t="e">
        <f>VLOOKUP(tb_flow[[#This Row],[Hwycov_id]],#REF!,2,FALSE)</f>
        <v>#REF!</v>
      </c>
    </row>
    <row r="2235" spans="1:3">
      <c r="A2235" s="231" t="e">
        <f>#REF!</f>
        <v>#REF!</v>
      </c>
      <c r="B2235" s="59">
        <v>9765</v>
      </c>
      <c r="C2235" s="78" t="e">
        <f>VLOOKUP(tb_flow[[#This Row],[Hwycov_id]],#REF!,2,FALSE)</f>
        <v>#REF!</v>
      </c>
    </row>
    <row r="2236" spans="1:3">
      <c r="A2236" s="231" t="e">
        <f>#REF!</f>
        <v>#REF!</v>
      </c>
      <c r="B2236" s="59">
        <v>9859</v>
      </c>
      <c r="C2236" s="78" t="e">
        <f>VLOOKUP(tb_flow[[#This Row],[Hwycov_id]],#REF!,2,FALSE)</f>
        <v>#REF!</v>
      </c>
    </row>
    <row r="2237" spans="1:3">
      <c r="A2237" s="231" t="e">
        <f>#REF!</f>
        <v>#REF!</v>
      </c>
      <c r="B2237" s="59">
        <v>9868</v>
      </c>
      <c r="C2237" s="78" t="e">
        <f>VLOOKUP(tb_flow[[#This Row],[Hwycov_id]],#REF!,2,FALSE)</f>
        <v>#REF!</v>
      </c>
    </row>
    <row r="2238" spans="1:3">
      <c r="A2238" s="231" t="e">
        <f>#REF!</f>
        <v>#REF!</v>
      </c>
      <c r="B2238" s="59">
        <v>9877</v>
      </c>
      <c r="C2238" s="78" t="e">
        <f>VLOOKUP(tb_flow[[#This Row],[Hwycov_id]],#REF!,2,FALSE)</f>
        <v>#REF!</v>
      </c>
    </row>
    <row r="2239" spans="1:3">
      <c r="A2239" s="231" t="e">
        <f>#REF!</f>
        <v>#REF!</v>
      </c>
      <c r="B2239" s="59">
        <v>9881</v>
      </c>
      <c r="C2239" s="78" t="e">
        <f>VLOOKUP(tb_flow[[#This Row],[Hwycov_id]],#REF!,2,FALSE)</f>
        <v>#REF!</v>
      </c>
    </row>
    <row r="2240" spans="1:3">
      <c r="A2240" s="231" t="e">
        <f>#REF!</f>
        <v>#REF!</v>
      </c>
      <c r="B2240" s="59">
        <v>9882</v>
      </c>
      <c r="C2240" s="78" t="e">
        <f>VLOOKUP(tb_flow[[#This Row],[Hwycov_id]],#REF!,2,FALSE)</f>
        <v>#REF!</v>
      </c>
    </row>
    <row r="2241" spans="1:3">
      <c r="A2241" s="231" t="e">
        <f>#REF!</f>
        <v>#REF!</v>
      </c>
      <c r="B2241" s="59">
        <v>9887</v>
      </c>
      <c r="C2241" s="78" t="e">
        <f>VLOOKUP(tb_flow[[#This Row],[Hwycov_id]],#REF!,2,FALSE)</f>
        <v>#REF!</v>
      </c>
    </row>
    <row r="2242" spans="1:3">
      <c r="A2242" s="231" t="e">
        <f>#REF!</f>
        <v>#REF!</v>
      </c>
      <c r="B2242" s="59">
        <v>9895</v>
      </c>
      <c r="C2242" s="78" t="e">
        <f>VLOOKUP(tb_flow[[#This Row],[Hwycov_id]],#REF!,2,FALSE)</f>
        <v>#REF!</v>
      </c>
    </row>
    <row r="2243" spans="1:3">
      <c r="A2243" s="231" t="e">
        <f>#REF!</f>
        <v>#REF!</v>
      </c>
      <c r="B2243" s="59">
        <v>9898</v>
      </c>
      <c r="C2243" s="78" t="e">
        <f>VLOOKUP(tb_flow[[#This Row],[Hwycov_id]],#REF!,2,FALSE)</f>
        <v>#REF!</v>
      </c>
    </row>
    <row r="2244" spans="1:3">
      <c r="A2244" s="231" t="e">
        <f>#REF!</f>
        <v>#REF!</v>
      </c>
      <c r="B2244" s="59">
        <v>9899</v>
      </c>
      <c r="C2244" s="78" t="e">
        <f>VLOOKUP(tb_flow[[#This Row],[Hwycov_id]],#REF!,2,FALSE)</f>
        <v>#REF!</v>
      </c>
    </row>
    <row r="2245" spans="1:3">
      <c r="A2245" s="231" t="e">
        <f>#REF!</f>
        <v>#REF!</v>
      </c>
      <c r="B2245" s="59">
        <v>9903</v>
      </c>
      <c r="C2245" s="78" t="e">
        <f>VLOOKUP(tb_flow[[#This Row],[Hwycov_id]],#REF!,2,FALSE)</f>
        <v>#REF!</v>
      </c>
    </row>
    <row r="2246" spans="1:3">
      <c r="A2246" s="231" t="e">
        <f>#REF!</f>
        <v>#REF!</v>
      </c>
      <c r="B2246" s="59">
        <v>9904</v>
      </c>
      <c r="C2246" s="78" t="e">
        <f>VLOOKUP(tb_flow[[#This Row],[Hwycov_id]],#REF!,2,FALSE)</f>
        <v>#REF!</v>
      </c>
    </row>
    <row r="2247" spans="1:3">
      <c r="A2247" s="231" t="e">
        <f>#REF!</f>
        <v>#REF!</v>
      </c>
      <c r="B2247" s="59">
        <v>9937</v>
      </c>
      <c r="C2247" s="78" t="e">
        <f>VLOOKUP(tb_flow[[#This Row],[Hwycov_id]],#REF!,2,FALSE)</f>
        <v>#REF!</v>
      </c>
    </row>
    <row r="2248" spans="1:3">
      <c r="A2248" s="231" t="e">
        <f>#REF!</f>
        <v>#REF!</v>
      </c>
      <c r="B2248" s="59">
        <v>9940</v>
      </c>
      <c r="C2248" s="78" t="e">
        <f>VLOOKUP(tb_flow[[#This Row],[Hwycov_id]],#REF!,2,FALSE)</f>
        <v>#REF!</v>
      </c>
    </row>
    <row r="2249" spans="1:3">
      <c r="A2249" s="231" t="e">
        <f>#REF!</f>
        <v>#REF!</v>
      </c>
      <c r="B2249" s="59">
        <v>9946</v>
      </c>
      <c r="C2249" s="78" t="e">
        <f>VLOOKUP(tb_flow[[#This Row],[Hwycov_id]],#REF!,2,FALSE)</f>
        <v>#REF!</v>
      </c>
    </row>
    <row r="2250" spans="1:3">
      <c r="A2250" s="231" t="e">
        <f>#REF!</f>
        <v>#REF!</v>
      </c>
      <c r="B2250" s="59">
        <v>9951</v>
      </c>
      <c r="C2250" s="78" t="e">
        <f>VLOOKUP(tb_flow[[#This Row],[Hwycov_id]],#REF!,2,FALSE)</f>
        <v>#REF!</v>
      </c>
    </row>
    <row r="2251" spans="1:3">
      <c r="A2251" s="231" t="e">
        <f>#REF!</f>
        <v>#REF!</v>
      </c>
      <c r="B2251" s="59">
        <v>9979</v>
      </c>
      <c r="C2251" s="78" t="e">
        <f>VLOOKUP(tb_flow[[#This Row],[Hwycov_id]],#REF!,2,FALSE)</f>
        <v>#REF!</v>
      </c>
    </row>
    <row r="2252" spans="1:3">
      <c r="A2252" s="231" t="e">
        <f>#REF!</f>
        <v>#REF!</v>
      </c>
      <c r="B2252" s="59">
        <v>9987</v>
      </c>
      <c r="C2252" s="78" t="e">
        <f>VLOOKUP(tb_flow[[#This Row],[Hwycov_id]],#REF!,2,FALSE)</f>
        <v>#REF!</v>
      </c>
    </row>
    <row r="2253" spans="1:3" s="299" customFormat="1" hidden="1">
      <c r="A2253" s="299" t="e">
        <f>readme!#REF!</f>
        <v>#REF!</v>
      </c>
      <c r="B2253" s="299">
        <v>20725</v>
      </c>
      <c r="C2253" s="300" t="e">
        <f>VLOOKUP(tb_flow[[#This Row],[Hwycov_id]],#REF!,2,FALSE)</f>
        <v>#VALUE!</v>
      </c>
    </row>
    <row r="2254" spans="1:3" s="299" customFormat="1" hidden="1">
      <c r="A2254" s="299" t="e">
        <f>readme!#REF!</f>
        <v>#REF!</v>
      </c>
      <c r="B2254" s="299">
        <v>28779</v>
      </c>
      <c r="C2254" s="300" t="e">
        <f>VLOOKUP(tb_flow[[#This Row],[Hwycov_id]],#REF!,2,FALSE)</f>
        <v>#VALUE!</v>
      </c>
    </row>
    <row r="2255" spans="1:3" s="299" customFormat="1" hidden="1">
      <c r="A2255" s="299" t="e">
        <f>readme!#REF!</f>
        <v>#REF!</v>
      </c>
      <c r="B2255" s="299">
        <v>29573</v>
      </c>
      <c r="C2255" s="300" t="e">
        <f>VLOOKUP(tb_flow[[#This Row],[Hwycov_id]],#REF!,2,FALSE)</f>
        <v>#VALUE!</v>
      </c>
    </row>
    <row r="2256" spans="1:3" s="299" customFormat="1" hidden="1">
      <c r="A2256" s="299" t="e">
        <f>readme!#REF!</f>
        <v>#REF!</v>
      </c>
      <c r="B2256" s="299">
        <v>29577</v>
      </c>
      <c r="C2256" s="300" t="e">
        <f>VLOOKUP(tb_flow[[#This Row],[Hwycov_id]],#REF!,2,FALSE)</f>
        <v>#VALUE!</v>
      </c>
    </row>
    <row r="2257" spans="1:3" s="299" customFormat="1" hidden="1">
      <c r="A2257" s="299" t="e">
        <f>readme!#REF!</f>
        <v>#REF!</v>
      </c>
      <c r="B2257" s="299">
        <v>29761</v>
      </c>
      <c r="C2257" s="300" t="e">
        <f>VLOOKUP(tb_flow[[#This Row],[Hwycov_id]],#REF!,2,FALSE)</f>
        <v>#VALUE!</v>
      </c>
    </row>
    <row r="2258" spans="1:3" s="299" customFormat="1" hidden="1">
      <c r="A2258" s="299" t="e">
        <f>readme!#REF!</f>
        <v>#REF!</v>
      </c>
      <c r="B2258" s="299">
        <v>11100</v>
      </c>
      <c r="C2258" s="300" t="e">
        <f>VLOOKUP(tb_flow[[#This Row],[Hwycov_id]],#REF!,2,FALSE)</f>
        <v>#VALUE!</v>
      </c>
    </row>
    <row r="2259" spans="1:3" s="299" customFormat="1" hidden="1">
      <c r="A2259" s="299" t="e">
        <f>readme!#REF!</f>
        <v>#REF!</v>
      </c>
      <c r="B2259" s="299">
        <v>14515</v>
      </c>
      <c r="C2259" s="300" t="e">
        <f>VLOOKUP(tb_flow[[#This Row],[Hwycov_id]],#REF!,2,FALSE)</f>
        <v>#VALUE!</v>
      </c>
    </row>
    <row r="2260" spans="1:3" s="299" customFormat="1" hidden="1">
      <c r="A2260" s="299" t="e">
        <f>readme!#REF!</f>
        <v>#REF!</v>
      </c>
      <c r="B2260" s="299">
        <v>14647</v>
      </c>
      <c r="C2260" s="300" t="e">
        <f>VLOOKUP(tb_flow[[#This Row],[Hwycov_id]],#REF!,2,FALSE)</f>
        <v>#VALUE!</v>
      </c>
    </row>
    <row r="2261" spans="1:3" s="299" customFormat="1" hidden="1">
      <c r="A2261" s="299" t="e">
        <f>readme!#REF!</f>
        <v>#REF!</v>
      </c>
      <c r="B2261" s="299">
        <v>15187</v>
      </c>
      <c r="C2261" s="300" t="e">
        <f>VLOOKUP(tb_flow[[#This Row],[Hwycov_id]],#REF!,2,FALSE)</f>
        <v>#VALUE!</v>
      </c>
    </row>
    <row r="2262" spans="1:3" s="299" customFormat="1" hidden="1">
      <c r="A2262" s="299" t="e">
        <f>readme!#REF!</f>
        <v>#REF!</v>
      </c>
      <c r="B2262" s="299">
        <v>16167</v>
      </c>
      <c r="C2262" s="300" t="e">
        <f>VLOOKUP(tb_flow[[#This Row],[Hwycov_id]],#REF!,2,FALSE)</f>
        <v>#VALUE!</v>
      </c>
    </row>
    <row r="2263" spans="1:3" s="299" customFormat="1" hidden="1">
      <c r="A2263" s="299" t="e">
        <f>readme!#REF!</f>
        <v>#REF!</v>
      </c>
      <c r="B2263" s="299">
        <v>16564</v>
      </c>
      <c r="C2263" s="300" t="e">
        <f>VLOOKUP(tb_flow[[#This Row],[Hwycov_id]],#REF!,2,FALSE)</f>
        <v>#VALUE!</v>
      </c>
    </row>
    <row r="2264" spans="1:3" s="299" customFormat="1" hidden="1">
      <c r="A2264" s="299" t="e">
        <f>readme!#REF!</f>
        <v>#REF!</v>
      </c>
      <c r="B2264" s="299">
        <v>20600</v>
      </c>
      <c r="C2264" s="300" t="e">
        <f>VLOOKUP(tb_flow[[#This Row],[Hwycov_id]],#REF!,2,FALSE)</f>
        <v>#VALUE!</v>
      </c>
    </row>
    <row r="2265" spans="1:3" s="299" customFormat="1" hidden="1">
      <c r="A2265" s="299" t="e">
        <f>readme!#REF!</f>
        <v>#REF!</v>
      </c>
      <c r="B2265" s="299">
        <v>20706</v>
      </c>
      <c r="C2265" s="300" t="e">
        <f>VLOOKUP(tb_flow[[#This Row],[Hwycov_id]],#REF!,2,FALSE)</f>
        <v>#VALUE!</v>
      </c>
    </row>
    <row r="2266" spans="1:3" s="299" customFormat="1" hidden="1">
      <c r="A2266" s="299" t="e">
        <f>readme!#REF!</f>
        <v>#REF!</v>
      </c>
      <c r="B2266" s="299">
        <v>21822</v>
      </c>
      <c r="C2266" s="300" t="e">
        <f>VLOOKUP(tb_flow[[#This Row],[Hwycov_id]],#REF!,2,FALSE)</f>
        <v>#VALUE!</v>
      </c>
    </row>
    <row r="2267" spans="1:3" s="299" customFormat="1" hidden="1">
      <c r="A2267" s="299" t="e">
        <f>readme!#REF!</f>
        <v>#REF!</v>
      </c>
      <c r="B2267" s="299">
        <v>21850</v>
      </c>
      <c r="C2267" s="300" t="e">
        <f>VLOOKUP(tb_flow[[#This Row],[Hwycov_id]],#REF!,2,FALSE)</f>
        <v>#VALUE!</v>
      </c>
    </row>
    <row r="2268" spans="1:3" s="299" customFormat="1" hidden="1">
      <c r="A2268" s="299" t="e">
        <f>readme!#REF!</f>
        <v>#REF!</v>
      </c>
      <c r="B2268" s="299">
        <v>27155</v>
      </c>
      <c r="C2268" s="300" t="e">
        <f>VLOOKUP(tb_flow[[#This Row],[Hwycov_id]],#REF!,2,FALSE)</f>
        <v>#VALUE!</v>
      </c>
    </row>
    <row r="2269" spans="1:3" s="299" customFormat="1" hidden="1">
      <c r="A2269" s="299" t="e">
        <f>readme!#REF!</f>
        <v>#REF!</v>
      </c>
      <c r="B2269" s="299">
        <v>27165</v>
      </c>
      <c r="C2269" s="300" t="e">
        <f>VLOOKUP(tb_flow[[#This Row],[Hwycov_id]],#REF!,2,FALSE)</f>
        <v>#VALUE!</v>
      </c>
    </row>
    <row r="2270" spans="1:3" s="299" customFormat="1" hidden="1">
      <c r="A2270" s="299" t="e">
        <f>readme!#REF!</f>
        <v>#REF!</v>
      </c>
      <c r="B2270" s="299">
        <v>27791</v>
      </c>
      <c r="C2270" s="300" t="e">
        <f>VLOOKUP(tb_flow[[#This Row],[Hwycov_id]],#REF!,2,FALSE)</f>
        <v>#VALUE!</v>
      </c>
    </row>
    <row r="2271" spans="1:3" s="299" customFormat="1" hidden="1">
      <c r="A2271" s="299" t="e">
        <f>readme!#REF!</f>
        <v>#REF!</v>
      </c>
      <c r="B2271" s="299">
        <v>27887</v>
      </c>
      <c r="C2271" s="300" t="e">
        <f>VLOOKUP(tb_flow[[#This Row],[Hwycov_id]],#REF!,2,FALSE)</f>
        <v>#VALUE!</v>
      </c>
    </row>
    <row r="2272" spans="1:3" s="299" customFormat="1" hidden="1">
      <c r="A2272" s="299" t="e">
        <f>readme!#REF!</f>
        <v>#REF!</v>
      </c>
      <c r="B2272" s="299">
        <v>27928</v>
      </c>
      <c r="C2272" s="300" t="e">
        <f>VLOOKUP(tb_flow[[#This Row],[Hwycov_id]],#REF!,2,FALSE)</f>
        <v>#VALUE!</v>
      </c>
    </row>
    <row r="2273" spans="1:3" s="299" customFormat="1" hidden="1">
      <c r="A2273" s="299" t="e">
        <f>readme!#REF!</f>
        <v>#REF!</v>
      </c>
      <c r="B2273" s="299">
        <v>28453</v>
      </c>
      <c r="C2273" s="300" t="e">
        <f>VLOOKUP(tb_flow[[#This Row],[Hwycov_id]],#REF!,2,FALSE)</f>
        <v>#VALUE!</v>
      </c>
    </row>
    <row r="2274" spans="1:3" s="299" customFormat="1" hidden="1">
      <c r="A2274" s="299" t="e">
        <f>readme!#REF!</f>
        <v>#REF!</v>
      </c>
      <c r="B2274" s="299">
        <v>31192</v>
      </c>
      <c r="C2274" s="300" t="e">
        <f>VLOOKUP(tb_flow[[#This Row],[Hwycov_id]],#REF!,2,FALSE)</f>
        <v>#VALUE!</v>
      </c>
    </row>
    <row r="2275" spans="1:3" s="299" customFormat="1" hidden="1">
      <c r="A2275" s="299" t="e">
        <f>readme!#REF!</f>
        <v>#REF!</v>
      </c>
      <c r="B2275" s="299">
        <v>3419</v>
      </c>
      <c r="C2275" s="300" t="e">
        <f>VLOOKUP(tb_flow[[#This Row],[Hwycov_id]],#REF!,2,FALSE)</f>
        <v>#VALUE!</v>
      </c>
    </row>
    <row r="2276" spans="1:3" s="299" customFormat="1" hidden="1">
      <c r="A2276" s="299" t="e">
        <f>readme!#REF!</f>
        <v>#REF!</v>
      </c>
      <c r="B2276" s="299">
        <v>748</v>
      </c>
      <c r="C2276" s="300" t="e">
        <f>VLOOKUP(tb_flow[[#This Row],[Hwycov_id]],#REF!,2,FALSE)</f>
        <v>#VALUE!</v>
      </c>
    </row>
    <row r="2277" spans="1:3" s="299" customFormat="1" hidden="1">
      <c r="A2277" s="303" t="e">
        <f>readme!#REF!</f>
        <v>#REF!</v>
      </c>
      <c r="B2277" s="299">
        <v>7636</v>
      </c>
      <c r="C2277" s="300" t="e">
        <f>VLOOKUP(tb_flow[[#This Row],[Hwycov_id]],#REF!,2,FALSE)</f>
        <v>#VALUE!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1"/>
  <dimension ref="A1:Y2277"/>
  <sheetViews>
    <sheetView showGridLines="0" workbookViewId="0">
      <pane ySplit="1" topLeftCell="A2" activePane="bottomLeft" state="frozen"/>
      <selection activeCell="N37" sqref="N37"/>
      <selection pane="bottomLeft" activeCell="N37" sqref="N37"/>
    </sheetView>
  </sheetViews>
  <sheetFormatPr defaultRowHeight="14.4"/>
  <cols>
    <col min="1" max="1" width="12.6640625" customWidth="1"/>
    <col min="6" max="6" width="9.44140625" customWidth="1"/>
    <col min="7" max="7" width="9.109375" style="234"/>
    <col min="9" max="9" width="9.109375" customWidth="1"/>
    <col min="10" max="10" width="12.44140625" customWidth="1"/>
    <col min="15" max="25" width="0" hidden="1" customWidth="1"/>
  </cols>
  <sheetData>
    <row r="1" spans="1:25">
      <c r="A1" t="s">
        <v>75</v>
      </c>
      <c r="B1" s="224" t="s">
        <v>1</v>
      </c>
      <c r="C1" s="224" t="s">
        <v>2</v>
      </c>
      <c r="D1" s="224" t="s">
        <v>3</v>
      </c>
      <c r="E1" s="224" t="s">
        <v>5</v>
      </c>
      <c r="F1" s="224" t="s">
        <v>6</v>
      </c>
      <c r="G1" s="233" t="s">
        <v>76</v>
      </c>
      <c r="H1" s="222" t="s">
        <v>9</v>
      </c>
      <c r="I1" s="223" t="s">
        <v>4</v>
      </c>
      <c r="J1" s="221" t="s">
        <v>12</v>
      </c>
      <c r="K1" s="171" t="s">
        <v>13</v>
      </c>
      <c r="O1" t="s">
        <v>264</v>
      </c>
      <c r="P1">
        <v>1</v>
      </c>
      <c r="Q1">
        <v>2</v>
      </c>
      <c r="R1">
        <v>3</v>
      </c>
      <c r="S1">
        <v>4</v>
      </c>
      <c r="T1">
        <v>5</v>
      </c>
      <c r="U1">
        <v>6</v>
      </c>
      <c r="V1">
        <v>7</v>
      </c>
      <c r="W1">
        <v>8</v>
      </c>
      <c r="X1">
        <v>9</v>
      </c>
    </row>
    <row r="2" spans="1:25">
      <c r="A2">
        <v>9483</v>
      </c>
      <c r="B2" s="224">
        <v>1</v>
      </c>
      <c r="C2" s="224">
        <v>4</v>
      </c>
      <c r="D2" s="224">
        <v>1</v>
      </c>
      <c r="E2" s="224">
        <v>4</v>
      </c>
      <c r="F2" s="224">
        <v>2</v>
      </c>
      <c r="G2" s="233">
        <v>0.32875900000000002</v>
      </c>
      <c r="H2" s="222">
        <v>4818</v>
      </c>
      <c r="I2" s="223" t="s">
        <v>77</v>
      </c>
      <c r="J2" s="221">
        <f>IFERROR(VLOOKUP(cnf[[#This Row],[Hwycov_id]],#REF!,2,FALSE),cnf[[#This Row],[count]])</f>
        <v>4818</v>
      </c>
      <c r="K2" s="171">
        <f t="shared" ref="K2:K65" si="0">J2/H2-1</f>
        <v>0</v>
      </c>
      <c r="O2" t="s">
        <v>78</v>
      </c>
      <c r="P2">
        <f t="shared" ref="P2:X6" si="1">COUNTIFS($I$2:$I$2252,$O2,$B$2:$B$2252,P$1)</f>
        <v>330</v>
      </c>
      <c r="Q2">
        <f t="shared" si="1"/>
        <v>0</v>
      </c>
      <c r="R2">
        <f t="shared" si="1"/>
        <v>0</v>
      </c>
      <c r="S2">
        <f t="shared" si="1"/>
        <v>0</v>
      </c>
      <c r="T2">
        <f t="shared" si="1"/>
        <v>0</v>
      </c>
      <c r="U2">
        <f t="shared" si="1"/>
        <v>0</v>
      </c>
      <c r="V2">
        <f t="shared" si="1"/>
        <v>0</v>
      </c>
      <c r="W2">
        <f t="shared" si="1"/>
        <v>25</v>
      </c>
      <c r="X2">
        <f t="shared" si="1"/>
        <v>413</v>
      </c>
      <c r="Y2">
        <f>SUM(P2:X2)</f>
        <v>768</v>
      </c>
    </row>
    <row r="3" spans="1:25">
      <c r="A3">
        <v>9488</v>
      </c>
      <c r="B3" s="224">
        <v>1</v>
      </c>
      <c r="C3" s="224">
        <v>4</v>
      </c>
      <c r="D3" s="224">
        <v>1</v>
      </c>
      <c r="E3" s="224">
        <v>4</v>
      </c>
      <c r="F3" s="224">
        <v>2</v>
      </c>
      <c r="G3" s="233">
        <v>0.30573299999999998</v>
      </c>
      <c r="H3" s="222">
        <v>4893</v>
      </c>
      <c r="I3" s="223" t="s">
        <v>77</v>
      </c>
      <c r="J3" s="221">
        <f>IFERROR(VLOOKUP(cnf[[#This Row],[Hwycov_id]],#REF!,2,FALSE),cnf[[#This Row],[count]])</f>
        <v>4893</v>
      </c>
      <c r="K3" s="171">
        <f t="shared" si="0"/>
        <v>0</v>
      </c>
      <c r="O3" t="s">
        <v>82</v>
      </c>
      <c r="P3">
        <f t="shared" si="1"/>
        <v>214</v>
      </c>
      <c r="Q3">
        <f t="shared" si="1"/>
        <v>11</v>
      </c>
      <c r="R3">
        <f t="shared" si="1"/>
        <v>19</v>
      </c>
      <c r="S3">
        <f t="shared" si="1"/>
        <v>3</v>
      </c>
      <c r="T3">
        <f t="shared" si="1"/>
        <v>0</v>
      </c>
      <c r="U3">
        <f t="shared" si="1"/>
        <v>6</v>
      </c>
      <c r="V3">
        <f t="shared" si="1"/>
        <v>0</v>
      </c>
      <c r="W3">
        <f t="shared" si="1"/>
        <v>0</v>
      </c>
      <c r="X3">
        <f t="shared" si="1"/>
        <v>0</v>
      </c>
      <c r="Y3">
        <f t="shared" ref="Y3:Y6" si="2">SUM(P3:X3)</f>
        <v>253</v>
      </c>
    </row>
    <row r="4" spans="1:25">
      <c r="A4">
        <v>9509</v>
      </c>
      <c r="B4" s="224">
        <v>1</v>
      </c>
      <c r="C4" s="224">
        <v>4</v>
      </c>
      <c r="D4" s="224">
        <v>1</v>
      </c>
      <c r="E4" s="224">
        <v>4</v>
      </c>
      <c r="F4" s="224">
        <v>2</v>
      </c>
      <c r="G4" s="233">
        <v>0.17663100000000001</v>
      </c>
      <c r="H4" s="222">
        <v>6412</v>
      </c>
      <c r="I4" s="223" t="s">
        <v>77</v>
      </c>
      <c r="J4" s="221">
        <f>IFERROR(VLOOKUP(cnf[[#This Row],[Hwycov_id]],#REF!,2,FALSE),cnf[[#This Row],[count]])</f>
        <v>6412</v>
      </c>
      <c r="K4" s="171">
        <f t="shared" si="0"/>
        <v>0</v>
      </c>
      <c r="O4" t="s">
        <v>77</v>
      </c>
      <c r="P4">
        <f t="shared" si="1"/>
        <v>88</v>
      </c>
      <c r="Q4">
        <f t="shared" si="1"/>
        <v>0</v>
      </c>
      <c r="R4">
        <f t="shared" si="1"/>
        <v>0</v>
      </c>
      <c r="S4">
        <f t="shared" si="1"/>
        <v>0</v>
      </c>
      <c r="T4">
        <f t="shared" si="1"/>
        <v>0</v>
      </c>
      <c r="U4">
        <f t="shared" si="1"/>
        <v>0</v>
      </c>
      <c r="V4">
        <f t="shared" si="1"/>
        <v>0</v>
      </c>
      <c r="W4">
        <f t="shared" si="1"/>
        <v>0</v>
      </c>
      <c r="X4">
        <f t="shared" si="1"/>
        <v>0</v>
      </c>
      <c r="Y4">
        <f t="shared" si="2"/>
        <v>88</v>
      </c>
    </row>
    <row r="5" spans="1:25">
      <c r="A5">
        <v>9510</v>
      </c>
      <c r="B5" s="224">
        <v>1</v>
      </c>
      <c r="C5" s="224">
        <v>4</v>
      </c>
      <c r="D5" s="224">
        <v>1</v>
      </c>
      <c r="E5" s="224">
        <v>4</v>
      </c>
      <c r="F5" s="224">
        <v>2</v>
      </c>
      <c r="G5" s="233">
        <v>0.28976400000000002</v>
      </c>
      <c r="H5" s="222">
        <v>6601</v>
      </c>
      <c r="I5" s="223" t="s">
        <v>77</v>
      </c>
      <c r="J5" s="221">
        <f>IFERROR(VLOOKUP(cnf[[#This Row],[Hwycov_id]],#REF!,2,FALSE),cnf[[#This Row],[count]])</f>
        <v>6601</v>
      </c>
      <c r="K5" s="171">
        <f t="shared" si="0"/>
        <v>0</v>
      </c>
      <c r="O5" t="s">
        <v>79</v>
      </c>
      <c r="P5">
        <f t="shared" si="1"/>
        <v>0</v>
      </c>
      <c r="Q5">
        <f t="shared" si="1"/>
        <v>46</v>
      </c>
      <c r="R5">
        <f t="shared" si="1"/>
        <v>253</v>
      </c>
      <c r="S5">
        <f t="shared" si="1"/>
        <v>110</v>
      </c>
      <c r="T5">
        <f t="shared" si="1"/>
        <v>164</v>
      </c>
      <c r="U5">
        <f t="shared" si="1"/>
        <v>0</v>
      </c>
      <c r="V5">
        <f t="shared" si="1"/>
        <v>21</v>
      </c>
      <c r="W5">
        <f t="shared" si="1"/>
        <v>0</v>
      </c>
      <c r="X5">
        <f t="shared" si="1"/>
        <v>0</v>
      </c>
      <c r="Y5">
        <f t="shared" si="2"/>
        <v>594</v>
      </c>
    </row>
    <row r="6" spans="1:25">
      <c r="A6">
        <v>27540</v>
      </c>
      <c r="B6" s="224">
        <v>1</v>
      </c>
      <c r="C6" s="224">
        <v>1</v>
      </c>
      <c r="D6" s="224">
        <v>1</v>
      </c>
      <c r="E6" s="224">
        <v>8</v>
      </c>
      <c r="F6" s="224">
        <v>19</v>
      </c>
      <c r="G6" s="233">
        <v>7.598293</v>
      </c>
      <c r="H6" s="222">
        <v>7157</v>
      </c>
      <c r="I6" s="223" t="s">
        <v>82</v>
      </c>
      <c r="J6" s="221">
        <f>IFERROR(VLOOKUP(cnf[[#This Row],[Hwycov_id]],#REF!,2,FALSE),cnf[[#This Row],[count]])</f>
        <v>7157</v>
      </c>
      <c r="K6" s="171">
        <f t="shared" si="0"/>
        <v>0</v>
      </c>
      <c r="O6" t="s">
        <v>80</v>
      </c>
      <c r="P6">
        <f t="shared" si="1"/>
        <v>0</v>
      </c>
      <c r="Q6">
        <f t="shared" si="1"/>
        <v>33</v>
      </c>
      <c r="R6">
        <f t="shared" si="1"/>
        <v>221</v>
      </c>
      <c r="S6">
        <f t="shared" si="1"/>
        <v>201</v>
      </c>
      <c r="T6">
        <f t="shared" si="1"/>
        <v>58</v>
      </c>
      <c r="U6">
        <f t="shared" si="1"/>
        <v>16</v>
      </c>
      <c r="V6">
        <f t="shared" si="1"/>
        <v>19</v>
      </c>
      <c r="W6">
        <f t="shared" si="1"/>
        <v>0</v>
      </c>
      <c r="X6">
        <f t="shared" si="1"/>
        <v>0</v>
      </c>
      <c r="Y6">
        <f t="shared" si="2"/>
        <v>548</v>
      </c>
    </row>
    <row r="7" spans="1:25">
      <c r="A7">
        <v>26117</v>
      </c>
      <c r="B7" s="224">
        <v>1</v>
      </c>
      <c r="C7" s="224">
        <v>2</v>
      </c>
      <c r="D7" s="224">
        <v>1</v>
      </c>
      <c r="E7" s="224">
        <v>3</v>
      </c>
      <c r="F7" s="224">
        <v>14</v>
      </c>
      <c r="G7" s="233">
        <v>0.68037899999999996</v>
      </c>
      <c r="H7" s="222">
        <v>7212</v>
      </c>
      <c r="I7" s="223" t="s">
        <v>78</v>
      </c>
      <c r="J7" s="221">
        <f>IFERROR(VLOOKUP(cnf[[#This Row],[Hwycov_id]],#REF!,2,FALSE),cnf[[#This Row],[count]])</f>
        <v>7212</v>
      </c>
      <c r="K7" s="171">
        <f t="shared" si="0"/>
        <v>0</v>
      </c>
      <c r="O7" t="s">
        <v>265</v>
      </c>
      <c r="P7">
        <f>SUM(P2:P6)</f>
        <v>632</v>
      </c>
      <c r="Q7">
        <f t="shared" ref="Q7:Y7" si="3">SUM(Q2:Q6)</f>
        <v>90</v>
      </c>
      <c r="R7">
        <f t="shared" si="3"/>
        <v>493</v>
      </c>
      <c r="S7">
        <f t="shared" si="3"/>
        <v>314</v>
      </c>
      <c r="T7">
        <f t="shared" si="3"/>
        <v>222</v>
      </c>
      <c r="U7">
        <f t="shared" si="3"/>
        <v>22</v>
      </c>
      <c r="V7">
        <f t="shared" si="3"/>
        <v>40</v>
      </c>
      <c r="W7">
        <f t="shared" si="3"/>
        <v>25</v>
      </c>
      <c r="X7">
        <f t="shared" si="3"/>
        <v>413</v>
      </c>
      <c r="Y7">
        <f t="shared" si="3"/>
        <v>2251</v>
      </c>
    </row>
    <row r="8" spans="1:25">
      <c r="A8">
        <v>27539</v>
      </c>
      <c r="B8" s="224">
        <v>1</v>
      </c>
      <c r="C8" s="224">
        <v>1</v>
      </c>
      <c r="D8" s="224">
        <v>1</v>
      </c>
      <c r="E8" s="224">
        <v>8</v>
      </c>
      <c r="F8" s="224">
        <v>19</v>
      </c>
      <c r="G8" s="233">
        <v>7.6178699999999999</v>
      </c>
      <c r="H8" s="222">
        <v>7355</v>
      </c>
      <c r="I8" s="223" t="s">
        <v>82</v>
      </c>
      <c r="J8" s="221">
        <f>IFERROR(VLOOKUP(cnf[[#This Row],[Hwycov_id]],#REF!,2,FALSE),cnf[[#This Row],[count]])</f>
        <v>7355</v>
      </c>
      <c r="K8" s="171">
        <f t="shared" si="0"/>
        <v>0</v>
      </c>
    </row>
    <row r="9" spans="1:25">
      <c r="A9">
        <v>28270</v>
      </c>
      <c r="B9" s="224">
        <v>1</v>
      </c>
      <c r="C9" s="224">
        <v>1</v>
      </c>
      <c r="D9" s="224">
        <v>1</v>
      </c>
      <c r="E9" s="224">
        <v>8</v>
      </c>
      <c r="F9" s="224">
        <v>19</v>
      </c>
      <c r="G9" s="233">
        <v>2.591011</v>
      </c>
      <c r="H9" s="222">
        <v>8138</v>
      </c>
      <c r="I9" s="223" t="s">
        <v>82</v>
      </c>
      <c r="J9" s="221">
        <f>IFERROR(VLOOKUP(cnf[[#This Row],[Hwycov_id]],#REF!,2,FALSE),cnf[[#This Row],[count]])</f>
        <v>8138</v>
      </c>
      <c r="K9" s="171">
        <f t="shared" si="0"/>
        <v>0</v>
      </c>
    </row>
    <row r="10" spans="1:25">
      <c r="A10">
        <v>28269</v>
      </c>
      <c r="B10" s="224">
        <v>1</v>
      </c>
      <c r="C10" s="224">
        <v>1</v>
      </c>
      <c r="D10" s="224">
        <v>1</v>
      </c>
      <c r="E10" s="224">
        <v>8</v>
      </c>
      <c r="F10" s="224">
        <v>19</v>
      </c>
      <c r="G10" s="233">
        <v>2.602919</v>
      </c>
      <c r="H10" s="222">
        <v>8499</v>
      </c>
      <c r="I10" s="223" t="s">
        <v>82</v>
      </c>
      <c r="J10" s="221">
        <f>IFERROR(VLOOKUP(cnf[[#This Row],[Hwycov_id]],#REF!,2,FALSE),cnf[[#This Row],[count]])</f>
        <v>8499</v>
      </c>
      <c r="K10" s="171">
        <f t="shared" si="0"/>
        <v>0</v>
      </c>
    </row>
    <row r="11" spans="1:25">
      <c r="A11">
        <v>9516</v>
      </c>
      <c r="B11" s="224">
        <v>1</v>
      </c>
      <c r="C11" s="224">
        <v>4</v>
      </c>
      <c r="D11" s="224">
        <v>1</v>
      </c>
      <c r="E11" s="224">
        <v>4</v>
      </c>
      <c r="F11" s="224">
        <v>2</v>
      </c>
      <c r="G11" s="233">
        <v>0.30054199999999998</v>
      </c>
      <c r="H11" s="222">
        <v>9252</v>
      </c>
      <c r="I11" s="223" t="s">
        <v>77</v>
      </c>
      <c r="J11" s="221">
        <f>IFERROR(VLOOKUP(cnf[[#This Row],[Hwycov_id]],#REF!,2,FALSE),cnf[[#This Row],[count]])</f>
        <v>9252</v>
      </c>
      <c r="K11" s="171">
        <f t="shared" si="0"/>
        <v>0</v>
      </c>
    </row>
    <row r="12" spans="1:25">
      <c r="A12">
        <v>25381</v>
      </c>
      <c r="B12" s="224">
        <v>1</v>
      </c>
      <c r="C12" s="224">
        <v>2</v>
      </c>
      <c r="D12" s="224">
        <v>1</v>
      </c>
      <c r="E12" s="224">
        <v>3</v>
      </c>
      <c r="F12" s="224">
        <v>14</v>
      </c>
      <c r="G12" s="233">
        <v>1.3367629999999999</v>
      </c>
      <c r="H12" s="222">
        <v>9629</v>
      </c>
      <c r="I12" s="223" t="s">
        <v>78</v>
      </c>
      <c r="J12" s="221">
        <f>IFERROR(VLOOKUP(cnf[[#This Row],[Hwycov_id]],#REF!,2,FALSE),cnf[[#This Row],[count]])</f>
        <v>9629</v>
      </c>
      <c r="K12" s="171">
        <f t="shared" si="0"/>
        <v>0</v>
      </c>
    </row>
    <row r="13" spans="1:25">
      <c r="A13">
        <v>29571</v>
      </c>
      <c r="B13" s="224">
        <v>1</v>
      </c>
      <c r="C13" s="224">
        <v>2</v>
      </c>
      <c r="D13" s="224">
        <v>1</v>
      </c>
      <c r="E13" s="224">
        <v>3</v>
      </c>
      <c r="F13" s="224">
        <v>14</v>
      </c>
      <c r="G13" s="233">
        <v>0.66570700000000005</v>
      </c>
      <c r="H13" s="222">
        <v>9864</v>
      </c>
      <c r="I13" s="223" t="s">
        <v>78</v>
      </c>
      <c r="J13" s="221">
        <f>IFERROR(VLOOKUP(cnf[[#This Row],[Hwycov_id]],#REF!,2,FALSE),cnf[[#This Row],[count]])</f>
        <v>9864</v>
      </c>
      <c r="K13" s="171">
        <f t="shared" si="0"/>
        <v>0</v>
      </c>
    </row>
    <row r="14" spans="1:25">
      <c r="A14">
        <v>9519</v>
      </c>
      <c r="B14" s="224">
        <v>1</v>
      </c>
      <c r="C14" s="224">
        <v>4</v>
      </c>
      <c r="D14" s="224">
        <v>1</v>
      </c>
      <c r="E14" s="224">
        <v>4</v>
      </c>
      <c r="F14" s="224">
        <v>2</v>
      </c>
      <c r="G14" s="233">
        <v>0.44139499999999998</v>
      </c>
      <c r="H14" s="222">
        <v>10237</v>
      </c>
      <c r="I14" s="223" t="s">
        <v>77</v>
      </c>
      <c r="J14" s="221">
        <f>IFERROR(VLOOKUP(cnf[[#This Row],[Hwycov_id]],#REF!,2,FALSE),cnf[[#This Row],[count]])</f>
        <v>10237</v>
      </c>
      <c r="K14" s="171">
        <f t="shared" si="0"/>
        <v>0</v>
      </c>
    </row>
    <row r="15" spans="1:25">
      <c r="A15">
        <v>29565</v>
      </c>
      <c r="B15" s="224">
        <v>1</v>
      </c>
      <c r="C15" s="224">
        <v>2</v>
      </c>
      <c r="D15" s="224">
        <v>1</v>
      </c>
      <c r="E15" s="224">
        <v>3</v>
      </c>
      <c r="F15" s="224">
        <v>14</v>
      </c>
      <c r="G15" s="233">
        <v>0.472945</v>
      </c>
      <c r="H15" s="222">
        <v>10402</v>
      </c>
      <c r="I15" s="223" t="s">
        <v>78</v>
      </c>
      <c r="J15" s="221">
        <f>IFERROR(VLOOKUP(cnf[[#This Row],[Hwycov_id]],#REF!,2,FALSE),cnf[[#This Row],[count]])</f>
        <v>10402</v>
      </c>
      <c r="K15" s="171">
        <f t="shared" si="0"/>
        <v>0</v>
      </c>
    </row>
    <row r="16" spans="1:25">
      <c r="A16">
        <v>28254</v>
      </c>
      <c r="B16" s="224">
        <v>1</v>
      </c>
      <c r="C16" s="224">
        <v>1</v>
      </c>
      <c r="D16" s="224">
        <v>1</v>
      </c>
      <c r="E16" s="224">
        <v>8</v>
      </c>
      <c r="F16" s="224">
        <v>19</v>
      </c>
      <c r="G16" s="233">
        <v>5.0062850000000001</v>
      </c>
      <c r="H16" s="222">
        <v>10533</v>
      </c>
      <c r="I16" s="223" t="s">
        <v>82</v>
      </c>
      <c r="J16" s="221">
        <f>IFERROR(VLOOKUP(cnf[[#This Row],[Hwycov_id]],#REF!,2,FALSE),cnf[[#This Row],[count]])</f>
        <v>10533</v>
      </c>
      <c r="K16" s="171">
        <f t="shared" si="0"/>
        <v>0</v>
      </c>
    </row>
    <row r="17" spans="1:11">
      <c r="A17">
        <v>29215</v>
      </c>
      <c r="B17" s="224">
        <v>1</v>
      </c>
      <c r="C17" s="224">
        <v>1</v>
      </c>
      <c r="D17" s="224">
        <v>1</v>
      </c>
      <c r="E17" s="224">
        <v>8</v>
      </c>
      <c r="F17" s="224">
        <v>19</v>
      </c>
      <c r="G17" s="233">
        <v>2.204377</v>
      </c>
      <c r="H17" s="222">
        <v>10818</v>
      </c>
      <c r="I17" s="223" t="s">
        <v>82</v>
      </c>
      <c r="J17" s="221">
        <f>IFERROR(VLOOKUP(cnf[[#This Row],[Hwycov_id]],#REF!,2,FALSE),cnf[[#This Row],[count]])</f>
        <v>10818</v>
      </c>
      <c r="K17" s="171">
        <f t="shared" si="0"/>
        <v>0</v>
      </c>
    </row>
    <row r="18" spans="1:11">
      <c r="A18">
        <v>28923</v>
      </c>
      <c r="B18" s="224">
        <v>1</v>
      </c>
      <c r="C18" s="224">
        <v>1</v>
      </c>
      <c r="D18" s="224">
        <v>1</v>
      </c>
      <c r="E18" s="224">
        <v>5</v>
      </c>
      <c r="F18" s="224">
        <v>16</v>
      </c>
      <c r="G18" s="233">
        <v>0.52412199999999998</v>
      </c>
      <c r="H18" s="222">
        <v>12707</v>
      </c>
      <c r="I18" s="223" t="s">
        <v>82</v>
      </c>
      <c r="J18" s="221">
        <f>IFERROR(VLOOKUP(cnf[[#This Row],[Hwycov_id]],#REF!,2,FALSE),cnf[[#This Row],[count]])</f>
        <v>12707</v>
      </c>
      <c r="K18" s="171">
        <f t="shared" si="0"/>
        <v>0</v>
      </c>
    </row>
    <row r="19" spans="1:11">
      <c r="A19">
        <v>9142</v>
      </c>
      <c r="B19" s="224">
        <v>1</v>
      </c>
      <c r="C19" s="224">
        <v>4</v>
      </c>
      <c r="D19" s="224">
        <v>1</v>
      </c>
      <c r="E19" s="224">
        <v>4</v>
      </c>
      <c r="F19" s="224">
        <v>2</v>
      </c>
      <c r="G19" s="233">
        <v>0.42446899999999999</v>
      </c>
      <c r="H19" s="222">
        <v>12993</v>
      </c>
      <c r="I19" s="223" t="s">
        <v>77</v>
      </c>
      <c r="J19" s="221">
        <f>IFERROR(VLOOKUP(cnf[[#This Row],[Hwycov_id]],#REF!,2,FALSE),cnf[[#This Row],[count]])</f>
        <v>12993</v>
      </c>
      <c r="K19" s="171">
        <f t="shared" si="0"/>
        <v>0</v>
      </c>
    </row>
    <row r="20" spans="1:11">
      <c r="A20">
        <v>10016</v>
      </c>
      <c r="B20" s="224">
        <v>1</v>
      </c>
      <c r="C20" s="224">
        <v>1</v>
      </c>
      <c r="D20" s="224">
        <v>1</v>
      </c>
      <c r="E20" s="224">
        <v>4</v>
      </c>
      <c r="F20" s="224">
        <v>14</v>
      </c>
      <c r="G20" s="233">
        <v>0.151644</v>
      </c>
      <c r="H20" s="222">
        <v>13427</v>
      </c>
      <c r="I20" s="223" t="s">
        <v>82</v>
      </c>
      <c r="J20" s="221">
        <f>IFERROR(VLOOKUP(cnf[[#This Row],[Hwycov_id]],#REF!,2,FALSE),cnf[[#This Row],[count]])</f>
        <v>13427</v>
      </c>
      <c r="K20" s="171">
        <f t="shared" si="0"/>
        <v>0</v>
      </c>
    </row>
    <row r="21" spans="1:11">
      <c r="A21">
        <v>9143</v>
      </c>
      <c r="B21" s="224">
        <v>1</v>
      </c>
      <c r="C21" s="224">
        <v>4</v>
      </c>
      <c r="D21" s="224">
        <v>1</v>
      </c>
      <c r="E21" s="224">
        <v>4</v>
      </c>
      <c r="F21" s="224">
        <v>2</v>
      </c>
      <c r="G21" s="233">
        <v>0.27534700000000001</v>
      </c>
      <c r="H21" s="222">
        <v>14591</v>
      </c>
      <c r="I21" s="223" t="s">
        <v>77</v>
      </c>
      <c r="J21" s="221">
        <f>IFERROR(VLOOKUP(cnf[[#This Row],[Hwycov_id]],#REF!,2,FALSE),cnf[[#This Row],[count]])</f>
        <v>14591</v>
      </c>
      <c r="K21" s="171">
        <f t="shared" si="0"/>
        <v>0</v>
      </c>
    </row>
    <row r="22" spans="1:11">
      <c r="A22">
        <v>30782</v>
      </c>
      <c r="B22" s="224">
        <v>1</v>
      </c>
      <c r="C22" s="224">
        <v>4</v>
      </c>
      <c r="D22" s="224">
        <v>1</v>
      </c>
      <c r="E22" s="224">
        <v>4</v>
      </c>
      <c r="F22" s="224">
        <v>2</v>
      </c>
      <c r="G22" s="233">
        <v>0.54685700000000004</v>
      </c>
      <c r="H22" s="222">
        <v>15613</v>
      </c>
      <c r="I22" s="223" t="s">
        <v>77</v>
      </c>
      <c r="J22" s="221">
        <f>IFERROR(VLOOKUP(cnf[[#This Row],[Hwycov_id]],#REF!,2,FALSE),cnf[[#This Row],[count]])</f>
        <v>15613</v>
      </c>
      <c r="K22" s="171">
        <f t="shared" si="0"/>
        <v>0</v>
      </c>
    </row>
    <row r="23" spans="1:11">
      <c r="A23">
        <v>9012</v>
      </c>
      <c r="B23" s="224">
        <v>1</v>
      </c>
      <c r="C23" s="224">
        <v>4</v>
      </c>
      <c r="D23" s="224">
        <v>1</v>
      </c>
      <c r="E23" s="224">
        <v>4</v>
      </c>
      <c r="F23" s="224">
        <v>19</v>
      </c>
      <c r="G23" s="233">
        <v>2.3394759999999999</v>
      </c>
      <c r="H23" s="222">
        <v>17181</v>
      </c>
      <c r="I23" s="223" t="s">
        <v>77</v>
      </c>
      <c r="J23" s="221">
        <f>IFERROR(VLOOKUP(cnf[[#This Row],[Hwycov_id]],#REF!,2,FALSE),cnf[[#This Row],[count]])</f>
        <v>17181</v>
      </c>
      <c r="K23" s="171">
        <f t="shared" si="0"/>
        <v>0</v>
      </c>
    </row>
    <row r="24" spans="1:11">
      <c r="A24">
        <v>10255</v>
      </c>
      <c r="B24" s="224">
        <v>1</v>
      </c>
      <c r="C24" s="224">
        <v>4</v>
      </c>
      <c r="D24" s="224">
        <v>1</v>
      </c>
      <c r="E24" s="224">
        <v>4</v>
      </c>
      <c r="F24" s="224">
        <v>2</v>
      </c>
      <c r="G24" s="233">
        <v>0.59050999999999998</v>
      </c>
      <c r="H24" s="222">
        <v>17200</v>
      </c>
      <c r="I24" s="223" t="s">
        <v>77</v>
      </c>
      <c r="J24" s="221">
        <f>IFERROR(VLOOKUP(cnf[[#This Row],[Hwycov_id]],#REF!,2,FALSE),cnf[[#This Row],[count]])</f>
        <v>17200</v>
      </c>
      <c r="K24" s="171">
        <f t="shared" si="0"/>
        <v>0</v>
      </c>
    </row>
    <row r="25" spans="1:11">
      <c r="A25">
        <v>29368</v>
      </c>
      <c r="B25" s="224">
        <v>1</v>
      </c>
      <c r="C25" s="224">
        <v>2</v>
      </c>
      <c r="D25" s="224">
        <v>1</v>
      </c>
      <c r="E25" s="224">
        <v>7</v>
      </c>
      <c r="F25" s="224">
        <v>7</v>
      </c>
      <c r="G25" s="233">
        <v>2.2190210000000001</v>
      </c>
      <c r="H25" s="222">
        <v>18511</v>
      </c>
      <c r="I25" s="223" t="s">
        <v>77</v>
      </c>
      <c r="J25" s="221">
        <f>IFERROR(VLOOKUP(cnf[[#This Row],[Hwycov_id]],#REF!,2,FALSE),cnf[[#This Row],[count]])</f>
        <v>18511</v>
      </c>
      <c r="K25" s="171">
        <f t="shared" si="0"/>
        <v>0</v>
      </c>
    </row>
    <row r="26" spans="1:11">
      <c r="A26">
        <v>10257</v>
      </c>
      <c r="B26" s="224">
        <v>1</v>
      </c>
      <c r="C26" s="224">
        <v>4</v>
      </c>
      <c r="D26" s="224">
        <v>1</v>
      </c>
      <c r="E26" s="224">
        <v>4</v>
      </c>
      <c r="F26" s="224">
        <v>19</v>
      </c>
      <c r="G26" s="233">
        <v>2.3958750000000002</v>
      </c>
      <c r="H26" s="222">
        <v>19075</v>
      </c>
      <c r="I26" s="223" t="s">
        <v>77</v>
      </c>
      <c r="J26" s="221">
        <f>IFERROR(VLOOKUP(cnf[[#This Row],[Hwycov_id]],#REF!,2,FALSE),cnf[[#This Row],[count]])</f>
        <v>19075</v>
      </c>
      <c r="K26" s="171">
        <f t="shared" si="0"/>
        <v>0</v>
      </c>
    </row>
    <row r="27" spans="1:11">
      <c r="A27">
        <v>10003</v>
      </c>
      <c r="B27" s="224">
        <v>1</v>
      </c>
      <c r="C27" s="224">
        <v>1</v>
      </c>
      <c r="D27" s="224">
        <v>1</v>
      </c>
      <c r="E27" s="224">
        <v>4</v>
      </c>
      <c r="F27" s="224">
        <v>14</v>
      </c>
      <c r="G27" s="233">
        <v>0.37972400000000001</v>
      </c>
      <c r="H27" s="222">
        <v>19207</v>
      </c>
      <c r="I27" s="223" t="s">
        <v>82</v>
      </c>
      <c r="J27" s="221">
        <f>IFERROR(VLOOKUP(cnf[[#This Row],[Hwycov_id]],#REF!,2,FALSE),cnf[[#This Row],[count]])</f>
        <v>19207</v>
      </c>
      <c r="K27" s="171">
        <f t="shared" si="0"/>
        <v>0</v>
      </c>
    </row>
    <row r="28" spans="1:11">
      <c r="A28">
        <v>460</v>
      </c>
      <c r="B28" s="224">
        <v>1</v>
      </c>
      <c r="C28" s="224">
        <v>2</v>
      </c>
      <c r="D28" s="224">
        <v>1</v>
      </c>
      <c r="E28" s="224">
        <v>3</v>
      </c>
      <c r="F28" s="224">
        <v>14</v>
      </c>
      <c r="G28" s="233">
        <v>0.80970900000000001</v>
      </c>
      <c r="H28" s="222">
        <v>20500</v>
      </c>
      <c r="I28" s="223" t="s">
        <v>77</v>
      </c>
      <c r="J28" s="221">
        <f>IFERROR(VLOOKUP(cnf[[#This Row],[Hwycov_id]],#REF!,2,FALSE),cnf[[#This Row],[count]])</f>
        <v>20500</v>
      </c>
      <c r="K28" s="171">
        <f t="shared" si="0"/>
        <v>0</v>
      </c>
    </row>
    <row r="29" spans="1:11">
      <c r="A29">
        <v>464</v>
      </c>
      <c r="B29" s="224">
        <v>1</v>
      </c>
      <c r="C29" s="224">
        <v>2</v>
      </c>
      <c r="D29" s="224">
        <v>1</v>
      </c>
      <c r="E29" s="224">
        <v>3</v>
      </c>
      <c r="F29" s="224">
        <v>14</v>
      </c>
      <c r="G29" s="233">
        <v>0.99754100000000001</v>
      </c>
      <c r="H29" s="222">
        <v>20927</v>
      </c>
      <c r="I29" s="223" t="s">
        <v>78</v>
      </c>
      <c r="J29" s="221">
        <f>IFERROR(VLOOKUP(cnf[[#This Row],[Hwycov_id]],#REF!,2,FALSE),cnf[[#This Row],[count]])</f>
        <v>20927</v>
      </c>
      <c r="K29" s="171">
        <f t="shared" si="0"/>
        <v>0</v>
      </c>
    </row>
    <row r="30" spans="1:11">
      <c r="A30">
        <v>27694</v>
      </c>
      <c r="B30" s="224">
        <v>1</v>
      </c>
      <c r="C30" s="224">
        <v>1</v>
      </c>
      <c r="D30" s="224">
        <v>1</v>
      </c>
      <c r="E30" s="224">
        <v>4</v>
      </c>
      <c r="F30" s="224">
        <v>14</v>
      </c>
      <c r="G30" s="233">
        <v>0.474885</v>
      </c>
      <c r="H30" s="222">
        <v>21018</v>
      </c>
      <c r="I30" s="223" t="s">
        <v>82</v>
      </c>
      <c r="J30" s="221">
        <f>IFERROR(VLOOKUP(cnf[[#This Row],[Hwycov_id]],#REF!,2,FALSE),cnf[[#This Row],[count]])</f>
        <v>21018</v>
      </c>
      <c r="K30" s="171">
        <f t="shared" si="0"/>
        <v>0</v>
      </c>
    </row>
    <row r="31" spans="1:11">
      <c r="A31">
        <v>28925</v>
      </c>
      <c r="B31" s="224">
        <v>1</v>
      </c>
      <c r="C31" s="224">
        <v>1</v>
      </c>
      <c r="D31" s="224">
        <v>1</v>
      </c>
      <c r="E31" s="224">
        <v>5</v>
      </c>
      <c r="F31" s="224">
        <v>16</v>
      </c>
      <c r="G31" s="233">
        <v>0.34565299999999999</v>
      </c>
      <c r="H31" s="222">
        <v>21459</v>
      </c>
      <c r="I31" s="223" t="s">
        <v>82</v>
      </c>
      <c r="J31" s="221">
        <f>IFERROR(VLOOKUP(cnf[[#This Row],[Hwycov_id]],#REF!,2,FALSE),cnf[[#This Row],[count]])</f>
        <v>21459</v>
      </c>
      <c r="K31" s="171">
        <f t="shared" si="0"/>
        <v>0</v>
      </c>
    </row>
    <row r="32" spans="1:11">
      <c r="A32">
        <v>10015</v>
      </c>
      <c r="B32" s="224">
        <v>1</v>
      </c>
      <c r="C32" s="224">
        <v>1</v>
      </c>
      <c r="D32" s="224">
        <v>1</v>
      </c>
      <c r="E32" s="224">
        <v>4</v>
      </c>
      <c r="F32" s="224">
        <v>14</v>
      </c>
      <c r="G32" s="233">
        <v>0.12407899999999999</v>
      </c>
      <c r="H32" s="222">
        <v>21531</v>
      </c>
      <c r="I32" s="223" t="s">
        <v>82</v>
      </c>
      <c r="J32" s="221">
        <f>IFERROR(VLOOKUP(cnf[[#This Row],[Hwycov_id]],#REF!,2,FALSE),cnf[[#This Row],[count]])</f>
        <v>21531</v>
      </c>
      <c r="K32" s="171">
        <f t="shared" si="0"/>
        <v>0</v>
      </c>
    </row>
    <row r="33" spans="1:11">
      <c r="A33">
        <v>25749</v>
      </c>
      <c r="B33" s="224">
        <v>1</v>
      </c>
      <c r="C33" s="224">
        <v>2</v>
      </c>
      <c r="D33" s="224">
        <v>1</v>
      </c>
      <c r="E33" s="224">
        <v>7</v>
      </c>
      <c r="F33" s="224">
        <v>7</v>
      </c>
      <c r="G33" s="233">
        <v>2.1707429999999999</v>
      </c>
      <c r="H33" s="222">
        <v>22469</v>
      </c>
      <c r="I33" s="223" t="s">
        <v>77</v>
      </c>
      <c r="J33" s="221">
        <f>IFERROR(VLOOKUP(cnf[[#This Row],[Hwycov_id]],#REF!,2,FALSE),cnf[[#This Row],[count]])</f>
        <v>22469</v>
      </c>
      <c r="K33" s="171">
        <f t="shared" si="0"/>
        <v>0</v>
      </c>
    </row>
    <row r="34" spans="1:11">
      <c r="A34">
        <v>512</v>
      </c>
      <c r="B34" s="224">
        <v>1</v>
      </c>
      <c r="C34" s="224">
        <v>2</v>
      </c>
      <c r="D34" s="224">
        <v>1</v>
      </c>
      <c r="E34" s="224">
        <v>3</v>
      </c>
      <c r="F34" s="224">
        <v>14</v>
      </c>
      <c r="G34" s="233">
        <v>2.3034970000000001</v>
      </c>
      <c r="H34" s="222">
        <v>22917</v>
      </c>
      <c r="I34" s="223" t="s">
        <v>77</v>
      </c>
      <c r="J34" s="221">
        <f>IFERROR(VLOOKUP(cnf[[#This Row],[Hwycov_id]],#REF!,2,FALSE),cnf[[#This Row],[count]])</f>
        <v>22917</v>
      </c>
      <c r="K34" s="171">
        <f t="shared" si="0"/>
        <v>0</v>
      </c>
    </row>
    <row r="35" spans="1:11">
      <c r="A35">
        <v>526</v>
      </c>
      <c r="B35" s="224">
        <v>1</v>
      </c>
      <c r="C35" s="224">
        <v>2</v>
      </c>
      <c r="D35" s="224">
        <v>1</v>
      </c>
      <c r="E35" s="224">
        <v>3</v>
      </c>
      <c r="F35" s="224">
        <v>14</v>
      </c>
      <c r="G35" s="233">
        <v>1.7161029999999999</v>
      </c>
      <c r="H35" s="222">
        <v>23285</v>
      </c>
      <c r="I35" s="223" t="s">
        <v>77</v>
      </c>
      <c r="J35" s="221">
        <f>IFERROR(VLOOKUP(cnf[[#This Row],[Hwycov_id]],#REF!,2,FALSE),cnf[[#This Row],[count]])</f>
        <v>23285</v>
      </c>
      <c r="K35" s="171">
        <f t="shared" si="0"/>
        <v>0</v>
      </c>
    </row>
    <row r="36" spans="1:11">
      <c r="A36">
        <v>858</v>
      </c>
      <c r="B36" s="224">
        <v>1</v>
      </c>
      <c r="C36" s="224">
        <v>1</v>
      </c>
      <c r="D36" s="224">
        <v>1</v>
      </c>
      <c r="E36" s="224">
        <v>4</v>
      </c>
      <c r="F36" s="224">
        <v>14</v>
      </c>
      <c r="G36" s="233">
        <v>0.542937</v>
      </c>
      <c r="H36" s="222">
        <v>23789</v>
      </c>
      <c r="I36" s="223" t="s">
        <v>78</v>
      </c>
      <c r="J36" s="221">
        <f>IFERROR(VLOOKUP(cnf[[#This Row],[Hwycov_id]],#REF!,2,FALSE),cnf[[#This Row],[count]])</f>
        <v>23789</v>
      </c>
      <c r="K36" s="171">
        <f t="shared" si="0"/>
        <v>0</v>
      </c>
    </row>
    <row r="37" spans="1:11">
      <c r="A37">
        <v>473</v>
      </c>
      <c r="B37" s="224">
        <v>1</v>
      </c>
      <c r="C37" s="224">
        <v>2</v>
      </c>
      <c r="D37" s="224">
        <v>1</v>
      </c>
      <c r="E37" s="224">
        <v>7</v>
      </c>
      <c r="F37" s="224">
        <v>7</v>
      </c>
      <c r="G37" s="233">
        <v>0.22628100000000001</v>
      </c>
      <c r="H37" s="222">
        <v>24018</v>
      </c>
      <c r="I37" s="223" t="s">
        <v>77</v>
      </c>
      <c r="J37" s="221">
        <f>IFERROR(VLOOKUP(cnf[[#This Row],[Hwycov_id]],#REF!,2,FALSE),cnf[[#This Row],[count]])</f>
        <v>24018</v>
      </c>
      <c r="K37" s="171">
        <f t="shared" si="0"/>
        <v>0</v>
      </c>
    </row>
    <row r="38" spans="1:11">
      <c r="A38">
        <v>459</v>
      </c>
      <c r="B38" s="224">
        <v>1</v>
      </c>
      <c r="C38" s="224">
        <v>2</v>
      </c>
      <c r="D38" s="224">
        <v>1</v>
      </c>
      <c r="E38" s="224">
        <v>3</v>
      </c>
      <c r="F38" s="224">
        <v>14</v>
      </c>
      <c r="G38" s="233">
        <v>1.3302160000000001</v>
      </c>
      <c r="H38" s="222">
        <v>24808</v>
      </c>
      <c r="I38" s="223" t="s">
        <v>77</v>
      </c>
      <c r="J38" s="221">
        <f>IFERROR(VLOOKUP(cnf[[#This Row],[Hwycov_id]],#REF!,2,FALSE),cnf[[#This Row],[count]])</f>
        <v>24808</v>
      </c>
      <c r="K38" s="171">
        <f t="shared" si="0"/>
        <v>0</v>
      </c>
    </row>
    <row r="39" spans="1:11">
      <c r="A39">
        <v>28455</v>
      </c>
      <c r="B39" s="224">
        <v>1</v>
      </c>
      <c r="C39" s="224">
        <v>1</v>
      </c>
      <c r="D39" s="224">
        <v>1</v>
      </c>
      <c r="E39" s="224">
        <v>2</v>
      </c>
      <c r="F39" s="224">
        <v>14</v>
      </c>
      <c r="G39" s="233">
        <v>0.86878900000000003</v>
      </c>
      <c r="H39" s="222">
        <v>25021</v>
      </c>
      <c r="I39" s="223" t="s">
        <v>82</v>
      </c>
      <c r="J39" s="221">
        <f>IFERROR(VLOOKUP(cnf[[#This Row],[Hwycov_id]],#REF!,2,FALSE),cnf[[#This Row],[count]])</f>
        <v>25021</v>
      </c>
      <c r="K39" s="171">
        <f t="shared" si="0"/>
        <v>0</v>
      </c>
    </row>
    <row r="40" spans="1:11">
      <c r="A40">
        <v>513</v>
      </c>
      <c r="B40" s="224">
        <v>1</v>
      </c>
      <c r="C40" s="224">
        <v>2</v>
      </c>
      <c r="D40" s="224">
        <v>1</v>
      </c>
      <c r="E40" s="224">
        <v>7</v>
      </c>
      <c r="F40" s="224">
        <v>7</v>
      </c>
      <c r="G40" s="233">
        <v>0.221826</v>
      </c>
      <c r="H40" s="222">
        <v>25041</v>
      </c>
      <c r="I40" s="223" t="s">
        <v>77</v>
      </c>
      <c r="J40" s="221">
        <f>IFERROR(VLOOKUP(cnf[[#This Row],[Hwycov_id]],#REF!,2,FALSE),cnf[[#This Row],[count]])</f>
        <v>25041</v>
      </c>
      <c r="K40" s="171">
        <f t="shared" si="0"/>
        <v>0</v>
      </c>
    </row>
    <row r="41" spans="1:11">
      <c r="A41">
        <v>517</v>
      </c>
      <c r="B41" s="224">
        <v>1</v>
      </c>
      <c r="C41" s="224">
        <v>2</v>
      </c>
      <c r="D41" s="224">
        <v>1</v>
      </c>
      <c r="E41" s="224">
        <v>3</v>
      </c>
      <c r="F41" s="224">
        <v>14</v>
      </c>
      <c r="G41" s="233">
        <v>0.32064599999999999</v>
      </c>
      <c r="H41" s="222">
        <v>25476</v>
      </c>
      <c r="I41" s="223" t="s">
        <v>77</v>
      </c>
      <c r="J41" s="221">
        <f>IFERROR(VLOOKUP(cnf[[#This Row],[Hwycov_id]],#REF!,2,FALSE),cnf[[#This Row],[count]])</f>
        <v>25476</v>
      </c>
      <c r="K41" s="171">
        <f t="shared" si="0"/>
        <v>0</v>
      </c>
    </row>
    <row r="42" spans="1:11">
      <c r="A42">
        <v>28211</v>
      </c>
      <c r="B42" s="224">
        <v>1</v>
      </c>
      <c r="C42" s="224">
        <v>1</v>
      </c>
      <c r="D42" s="224">
        <v>1</v>
      </c>
      <c r="E42" s="224">
        <v>5</v>
      </c>
      <c r="F42" s="224">
        <v>19</v>
      </c>
      <c r="G42" s="233">
        <v>0.22975499999999999</v>
      </c>
      <c r="H42" s="222">
        <v>25490</v>
      </c>
      <c r="I42" s="223" t="s">
        <v>78</v>
      </c>
      <c r="J42" s="221">
        <f>IFERROR(VLOOKUP(cnf[[#This Row],[Hwycov_id]],#REF!,2,FALSE),cnf[[#This Row],[count]])</f>
        <v>25490</v>
      </c>
      <c r="K42" s="171">
        <f t="shared" si="0"/>
        <v>0</v>
      </c>
    </row>
    <row r="43" spans="1:11">
      <c r="A43">
        <v>28949</v>
      </c>
      <c r="B43" s="224">
        <v>1</v>
      </c>
      <c r="C43" s="224">
        <v>1</v>
      </c>
      <c r="D43" s="224">
        <v>1</v>
      </c>
      <c r="E43" s="224">
        <v>5</v>
      </c>
      <c r="F43" s="224">
        <v>5</v>
      </c>
      <c r="G43" s="233">
        <v>0.51616700000000004</v>
      </c>
      <c r="H43" s="222">
        <v>25504</v>
      </c>
      <c r="I43" s="223" t="s">
        <v>78</v>
      </c>
      <c r="J43" s="221">
        <f>IFERROR(VLOOKUP(cnf[[#This Row],[Hwycov_id]],#REF!,2,FALSE),cnf[[#This Row],[count]])</f>
        <v>25504</v>
      </c>
      <c r="K43" s="171">
        <f t="shared" si="0"/>
        <v>0</v>
      </c>
    </row>
    <row r="44" spans="1:11">
      <c r="A44">
        <v>468</v>
      </c>
      <c r="B44" s="224">
        <v>1</v>
      </c>
      <c r="C44" s="224">
        <v>2</v>
      </c>
      <c r="D44" s="224">
        <v>1</v>
      </c>
      <c r="E44" s="224">
        <v>3</v>
      </c>
      <c r="F44" s="224">
        <v>14</v>
      </c>
      <c r="G44" s="233">
        <v>0.32822600000000002</v>
      </c>
      <c r="H44" s="222">
        <v>25570</v>
      </c>
      <c r="I44" s="223" t="s">
        <v>77</v>
      </c>
      <c r="J44" s="221">
        <f>IFERROR(VLOOKUP(cnf[[#This Row],[Hwycov_id]],#REF!,2,FALSE),cnf[[#This Row],[count]])</f>
        <v>25570</v>
      </c>
      <c r="K44" s="171">
        <f t="shared" si="0"/>
        <v>0</v>
      </c>
    </row>
    <row r="45" spans="1:11">
      <c r="A45">
        <v>11284</v>
      </c>
      <c r="B45" s="224">
        <v>1</v>
      </c>
      <c r="C45" s="224">
        <v>1</v>
      </c>
      <c r="D45" s="224">
        <v>1</v>
      </c>
      <c r="E45" s="224">
        <v>5</v>
      </c>
      <c r="F45" s="224">
        <v>9</v>
      </c>
      <c r="G45" s="233">
        <v>0.37819799999999998</v>
      </c>
      <c r="H45" s="222">
        <v>25775</v>
      </c>
      <c r="I45" s="223" t="s">
        <v>78</v>
      </c>
      <c r="J45" s="221">
        <f>IFERROR(VLOOKUP(cnf[[#This Row],[Hwycov_id]],#REF!,2,FALSE),cnf[[#This Row],[count]])</f>
        <v>25775</v>
      </c>
      <c r="K45" s="171">
        <f t="shared" si="0"/>
        <v>0</v>
      </c>
    </row>
    <row r="46" spans="1:11">
      <c r="A46">
        <v>520</v>
      </c>
      <c r="B46" s="224">
        <v>1</v>
      </c>
      <c r="C46" s="224">
        <v>2</v>
      </c>
      <c r="D46" s="224">
        <v>1</v>
      </c>
      <c r="E46" s="224">
        <v>3</v>
      </c>
      <c r="F46" s="224">
        <v>14</v>
      </c>
      <c r="G46" s="233">
        <v>2.1994419999999999</v>
      </c>
      <c r="H46" s="222">
        <v>26417</v>
      </c>
      <c r="I46" s="223" t="s">
        <v>77</v>
      </c>
      <c r="J46" s="221">
        <f>IFERROR(VLOOKUP(cnf[[#This Row],[Hwycov_id]],#REF!,2,FALSE),cnf[[#This Row],[count]])</f>
        <v>26417</v>
      </c>
      <c r="K46" s="171">
        <f t="shared" si="0"/>
        <v>0</v>
      </c>
    </row>
    <row r="47" spans="1:11">
      <c r="A47">
        <v>469</v>
      </c>
      <c r="B47" s="224">
        <v>1</v>
      </c>
      <c r="C47" s="224">
        <v>2</v>
      </c>
      <c r="D47" s="224">
        <v>1</v>
      </c>
      <c r="E47" s="224">
        <v>3</v>
      </c>
      <c r="F47" s="224">
        <v>14</v>
      </c>
      <c r="G47" s="233">
        <v>1.929316</v>
      </c>
      <c r="H47" s="222">
        <v>26535</v>
      </c>
      <c r="I47" s="223" t="s">
        <v>77</v>
      </c>
      <c r="J47" s="221">
        <f>IFERROR(VLOOKUP(cnf[[#This Row],[Hwycov_id]],#REF!,2,FALSE),cnf[[#This Row],[count]])</f>
        <v>26535</v>
      </c>
      <c r="K47" s="171">
        <f t="shared" si="0"/>
        <v>0</v>
      </c>
    </row>
    <row r="48" spans="1:11">
      <c r="A48">
        <v>470</v>
      </c>
      <c r="B48" s="224">
        <v>1</v>
      </c>
      <c r="C48" s="224">
        <v>2</v>
      </c>
      <c r="D48" s="224">
        <v>1</v>
      </c>
      <c r="E48" s="224">
        <v>3</v>
      </c>
      <c r="F48" s="224">
        <v>14</v>
      </c>
      <c r="G48" s="233">
        <v>0.30231999999999998</v>
      </c>
      <c r="H48" s="222">
        <v>26764</v>
      </c>
      <c r="I48" s="223" t="s">
        <v>77</v>
      </c>
      <c r="J48" s="221">
        <f>IFERROR(VLOOKUP(cnf[[#This Row],[Hwycov_id]],#REF!,2,FALSE),cnf[[#This Row],[count]])</f>
        <v>26764</v>
      </c>
      <c r="K48" s="171">
        <f t="shared" si="0"/>
        <v>0</v>
      </c>
    </row>
    <row r="49" spans="1:11">
      <c r="A49">
        <v>23128</v>
      </c>
      <c r="B49" s="224">
        <v>1</v>
      </c>
      <c r="C49" s="224">
        <v>2</v>
      </c>
      <c r="D49" s="224">
        <v>1</v>
      </c>
      <c r="E49" s="224">
        <v>3</v>
      </c>
      <c r="F49" s="224">
        <v>14</v>
      </c>
      <c r="G49" s="233">
        <v>2.8091659999999998</v>
      </c>
      <c r="H49" s="222">
        <v>26786</v>
      </c>
      <c r="I49" s="223" t="s">
        <v>77</v>
      </c>
      <c r="J49" s="221">
        <f>IFERROR(VLOOKUP(cnf[[#This Row],[Hwycov_id]],#REF!,2,FALSE),cnf[[#This Row],[count]])</f>
        <v>26786</v>
      </c>
      <c r="K49" s="171">
        <f t="shared" si="0"/>
        <v>0</v>
      </c>
    </row>
    <row r="50" spans="1:11">
      <c r="A50">
        <v>23044</v>
      </c>
      <c r="B50" s="224">
        <v>1</v>
      </c>
      <c r="C50" s="224">
        <v>2</v>
      </c>
      <c r="D50" s="224">
        <v>1</v>
      </c>
      <c r="E50" s="224">
        <v>3</v>
      </c>
      <c r="F50" s="224">
        <v>14</v>
      </c>
      <c r="G50" s="233">
        <v>1.0711630000000001</v>
      </c>
      <c r="H50" s="222">
        <v>26840</v>
      </c>
      <c r="I50" s="223" t="s">
        <v>77</v>
      </c>
      <c r="J50" s="221">
        <f>IFERROR(VLOOKUP(cnf[[#This Row],[Hwycov_id]],#REF!,2,FALSE),cnf[[#This Row],[count]])</f>
        <v>26840</v>
      </c>
      <c r="K50" s="171">
        <f t="shared" si="0"/>
        <v>0</v>
      </c>
    </row>
    <row r="51" spans="1:11">
      <c r="A51">
        <v>23053</v>
      </c>
      <c r="B51" s="224">
        <v>1</v>
      </c>
      <c r="C51" s="224">
        <v>2</v>
      </c>
      <c r="D51" s="224">
        <v>1</v>
      </c>
      <c r="E51" s="224">
        <v>3</v>
      </c>
      <c r="F51" s="224">
        <v>14</v>
      </c>
      <c r="G51" s="233">
        <v>1.5301959999999999</v>
      </c>
      <c r="H51" s="222">
        <v>26852</v>
      </c>
      <c r="I51" s="223" t="s">
        <v>77</v>
      </c>
      <c r="J51" s="221">
        <f>IFERROR(VLOOKUP(cnf[[#This Row],[Hwycov_id]],#REF!,2,FALSE),cnf[[#This Row],[count]])</f>
        <v>26852</v>
      </c>
      <c r="K51" s="171">
        <f t="shared" si="0"/>
        <v>0</v>
      </c>
    </row>
    <row r="52" spans="1:11">
      <c r="A52">
        <v>29442</v>
      </c>
      <c r="B52" s="224">
        <v>1</v>
      </c>
      <c r="C52" s="224">
        <v>2</v>
      </c>
      <c r="D52" s="224">
        <v>1</v>
      </c>
      <c r="E52" s="224">
        <v>7</v>
      </c>
      <c r="F52" s="224">
        <v>19</v>
      </c>
      <c r="G52" s="233">
        <v>1.361645</v>
      </c>
      <c r="H52" s="222">
        <v>27194</v>
      </c>
      <c r="I52" s="223" t="s">
        <v>77</v>
      </c>
      <c r="J52" s="221">
        <f>IFERROR(VLOOKUP(cnf[[#This Row],[Hwycov_id]],#REF!,2,FALSE),cnf[[#This Row],[count]])</f>
        <v>27194</v>
      </c>
      <c r="K52" s="171">
        <f t="shared" si="0"/>
        <v>0</v>
      </c>
    </row>
    <row r="53" spans="1:11">
      <c r="A53">
        <v>461</v>
      </c>
      <c r="B53" s="224">
        <v>1</v>
      </c>
      <c r="C53" s="224">
        <v>2</v>
      </c>
      <c r="D53" s="224">
        <v>1</v>
      </c>
      <c r="E53" s="224">
        <v>3</v>
      </c>
      <c r="F53" s="224">
        <v>14</v>
      </c>
      <c r="G53" s="233">
        <v>1.746737</v>
      </c>
      <c r="H53" s="222">
        <v>27575</v>
      </c>
      <c r="I53" s="223" t="s">
        <v>77</v>
      </c>
      <c r="J53" s="221">
        <f>IFERROR(VLOOKUP(cnf[[#This Row],[Hwycov_id]],#REF!,2,FALSE),cnf[[#This Row],[count]])</f>
        <v>27575</v>
      </c>
      <c r="K53" s="171">
        <f t="shared" si="0"/>
        <v>0</v>
      </c>
    </row>
    <row r="54" spans="1:11">
      <c r="A54">
        <v>28214</v>
      </c>
      <c r="B54" s="224">
        <v>1</v>
      </c>
      <c r="C54" s="224">
        <v>1</v>
      </c>
      <c r="D54" s="224">
        <v>1</v>
      </c>
      <c r="E54" s="224">
        <v>5</v>
      </c>
      <c r="F54" s="224">
        <v>19</v>
      </c>
      <c r="G54" s="233">
        <v>0.24140200000000001</v>
      </c>
      <c r="H54" s="222">
        <v>27992</v>
      </c>
      <c r="I54" s="223" t="s">
        <v>78</v>
      </c>
      <c r="J54" s="221">
        <f>IFERROR(VLOOKUP(cnf[[#This Row],[Hwycov_id]],#REF!,2,FALSE),cnf[[#This Row],[count]])</f>
        <v>27992</v>
      </c>
      <c r="K54" s="171">
        <f t="shared" si="0"/>
        <v>0</v>
      </c>
    </row>
    <row r="55" spans="1:11">
      <c r="A55">
        <v>12830</v>
      </c>
      <c r="B55" s="224">
        <v>1</v>
      </c>
      <c r="C55" s="224">
        <v>1</v>
      </c>
      <c r="D55" s="224">
        <v>1</v>
      </c>
      <c r="E55" s="224">
        <v>7</v>
      </c>
      <c r="F55" s="224">
        <v>7</v>
      </c>
      <c r="G55" s="233">
        <v>0.24315700000000001</v>
      </c>
      <c r="H55" s="222">
        <v>28222</v>
      </c>
      <c r="I55" s="223" t="s">
        <v>78</v>
      </c>
      <c r="J55" s="221">
        <f>IFERROR(VLOOKUP(cnf[[#This Row],[Hwycov_id]],#REF!,2,FALSE),cnf[[#This Row],[count]])</f>
        <v>28222</v>
      </c>
      <c r="K55" s="171">
        <f t="shared" si="0"/>
        <v>0</v>
      </c>
    </row>
    <row r="56" spans="1:11">
      <c r="A56">
        <v>15863</v>
      </c>
      <c r="B56" s="224">
        <v>1</v>
      </c>
      <c r="C56" s="224">
        <v>1</v>
      </c>
      <c r="D56" s="224">
        <v>1</v>
      </c>
      <c r="E56" s="224">
        <v>2</v>
      </c>
      <c r="F56" s="224">
        <v>14</v>
      </c>
      <c r="G56" s="233">
        <v>0.23147300000000001</v>
      </c>
      <c r="H56" s="222">
        <v>28248</v>
      </c>
      <c r="I56" s="223" t="s">
        <v>78</v>
      </c>
      <c r="J56" s="221">
        <f>IFERROR(VLOOKUP(cnf[[#This Row],[Hwycov_id]],#REF!,2,FALSE),cnf[[#This Row],[count]])</f>
        <v>28248</v>
      </c>
      <c r="K56" s="171">
        <f t="shared" si="0"/>
        <v>0</v>
      </c>
    </row>
    <row r="57" spans="1:11">
      <c r="A57">
        <v>10002</v>
      </c>
      <c r="B57" s="224">
        <v>1</v>
      </c>
      <c r="C57" s="224">
        <v>1</v>
      </c>
      <c r="D57" s="224">
        <v>1</v>
      </c>
      <c r="E57" s="224">
        <v>4</v>
      </c>
      <c r="F57" s="224">
        <v>14</v>
      </c>
      <c r="G57" s="233">
        <v>0.34577999999999998</v>
      </c>
      <c r="H57" s="222">
        <v>28666</v>
      </c>
      <c r="I57" s="223" t="s">
        <v>82</v>
      </c>
      <c r="J57" s="221">
        <f>IFERROR(VLOOKUP(cnf[[#This Row],[Hwycov_id]],#REF!,2,FALSE),cnf[[#This Row],[count]])</f>
        <v>28666</v>
      </c>
      <c r="K57" s="171">
        <f t="shared" si="0"/>
        <v>0</v>
      </c>
    </row>
    <row r="58" spans="1:11">
      <c r="A58">
        <v>27720</v>
      </c>
      <c r="B58" s="224">
        <v>1</v>
      </c>
      <c r="C58" s="224">
        <v>1</v>
      </c>
      <c r="D58" s="224">
        <v>1</v>
      </c>
      <c r="E58" s="224">
        <v>4</v>
      </c>
      <c r="F58" s="224">
        <v>14</v>
      </c>
      <c r="G58" s="233">
        <v>0.35865599999999997</v>
      </c>
      <c r="H58" s="222">
        <v>29091</v>
      </c>
      <c r="I58" s="223" t="s">
        <v>82</v>
      </c>
      <c r="J58" s="221">
        <f>IFERROR(VLOOKUP(cnf[[#This Row],[Hwycov_id]],#REF!,2,FALSE),cnf[[#This Row],[count]])</f>
        <v>29091</v>
      </c>
      <c r="K58" s="171">
        <f t="shared" si="0"/>
        <v>0</v>
      </c>
    </row>
    <row r="59" spans="1:11">
      <c r="A59">
        <v>28216</v>
      </c>
      <c r="B59" s="224">
        <v>1</v>
      </c>
      <c r="C59" s="224">
        <v>1</v>
      </c>
      <c r="D59" s="224">
        <v>1</v>
      </c>
      <c r="E59" s="224">
        <v>5</v>
      </c>
      <c r="F59" s="224">
        <v>19</v>
      </c>
      <c r="G59" s="233">
        <v>3.3771620000000002</v>
      </c>
      <c r="H59" s="222">
        <v>29209</v>
      </c>
      <c r="I59" s="223" t="s">
        <v>82</v>
      </c>
      <c r="J59" s="221">
        <f>IFERROR(VLOOKUP(cnf[[#This Row],[Hwycov_id]],#REF!,2,FALSE),cnf[[#This Row],[count]])</f>
        <v>29209</v>
      </c>
      <c r="K59" s="171">
        <f t="shared" si="0"/>
        <v>0</v>
      </c>
    </row>
    <row r="60" spans="1:11">
      <c r="A60">
        <v>28215</v>
      </c>
      <c r="B60" s="224">
        <v>1</v>
      </c>
      <c r="C60" s="224">
        <v>1</v>
      </c>
      <c r="D60" s="224">
        <v>1</v>
      </c>
      <c r="E60" s="224">
        <v>5</v>
      </c>
      <c r="F60" s="224">
        <v>19</v>
      </c>
      <c r="G60" s="233">
        <v>3.3773019999999998</v>
      </c>
      <c r="H60" s="222">
        <v>29297</v>
      </c>
      <c r="I60" s="223" t="s">
        <v>82</v>
      </c>
      <c r="J60" s="221">
        <f>IFERROR(VLOOKUP(cnf[[#This Row],[Hwycov_id]],#REF!,2,FALSE),cnf[[#This Row],[count]])</f>
        <v>29297</v>
      </c>
      <c r="K60" s="171">
        <f t="shared" si="0"/>
        <v>0</v>
      </c>
    </row>
    <row r="61" spans="1:11">
      <c r="A61">
        <v>27884</v>
      </c>
      <c r="B61" s="224">
        <v>1</v>
      </c>
      <c r="C61" s="224">
        <v>1</v>
      </c>
      <c r="D61" s="224">
        <v>1</v>
      </c>
      <c r="E61" s="224">
        <v>4</v>
      </c>
      <c r="F61" s="224">
        <v>14</v>
      </c>
      <c r="G61" s="233">
        <v>0.69920700000000002</v>
      </c>
      <c r="H61" s="222">
        <v>29573</v>
      </c>
      <c r="I61" s="223" t="s">
        <v>78</v>
      </c>
      <c r="J61" s="221">
        <f>IFERROR(VLOOKUP(cnf[[#This Row],[Hwycov_id]],#REF!,2,FALSE),cnf[[#This Row],[count]])</f>
        <v>29573</v>
      </c>
      <c r="K61" s="171">
        <f t="shared" si="0"/>
        <v>0</v>
      </c>
    </row>
    <row r="62" spans="1:11">
      <c r="A62">
        <v>27855</v>
      </c>
      <c r="B62" s="224">
        <v>1</v>
      </c>
      <c r="C62" s="224">
        <v>1</v>
      </c>
      <c r="D62" s="224">
        <v>1</v>
      </c>
      <c r="E62" s="224">
        <v>4</v>
      </c>
      <c r="F62" s="224">
        <v>14</v>
      </c>
      <c r="G62" s="233">
        <v>0.116105</v>
      </c>
      <c r="H62" s="222">
        <v>29656</v>
      </c>
      <c r="I62" s="223" t="s">
        <v>82</v>
      </c>
      <c r="J62" s="221">
        <f>IFERROR(VLOOKUP(cnf[[#This Row],[Hwycov_id]],#REF!,2,FALSE),cnf[[#This Row],[count]])</f>
        <v>29656</v>
      </c>
      <c r="K62" s="171">
        <f t="shared" si="0"/>
        <v>0</v>
      </c>
    </row>
    <row r="63" spans="1:11">
      <c r="A63">
        <v>23142</v>
      </c>
      <c r="B63" s="224">
        <v>1</v>
      </c>
      <c r="C63" s="224">
        <v>2</v>
      </c>
      <c r="D63" s="224">
        <v>1</v>
      </c>
      <c r="E63" s="224">
        <v>3</v>
      </c>
      <c r="F63" s="224">
        <v>14</v>
      </c>
      <c r="G63" s="233">
        <v>1.9113180000000001</v>
      </c>
      <c r="H63" s="222">
        <v>29688</v>
      </c>
      <c r="I63" s="223" t="s">
        <v>77</v>
      </c>
      <c r="J63" s="221">
        <f>IFERROR(VLOOKUP(cnf[[#This Row],[Hwycov_id]],#REF!,2,FALSE),cnf[[#This Row],[count]])</f>
        <v>29688</v>
      </c>
      <c r="K63" s="171">
        <f t="shared" si="0"/>
        <v>0</v>
      </c>
    </row>
    <row r="64" spans="1:11">
      <c r="A64">
        <v>29172</v>
      </c>
      <c r="B64" s="224">
        <v>1</v>
      </c>
      <c r="C64" s="224">
        <v>1</v>
      </c>
      <c r="D64" s="224">
        <v>1</v>
      </c>
      <c r="E64" s="224">
        <v>3</v>
      </c>
      <c r="F64" s="224">
        <v>14</v>
      </c>
      <c r="G64" s="233">
        <v>0.24367</v>
      </c>
      <c r="H64" s="222">
        <v>29841</v>
      </c>
      <c r="I64" s="223" t="s">
        <v>78</v>
      </c>
      <c r="J64" s="221">
        <f>IFERROR(VLOOKUP(cnf[[#This Row],[Hwycov_id]],#REF!,2,FALSE),cnf[[#This Row],[count]])</f>
        <v>29841</v>
      </c>
      <c r="K64" s="171">
        <f t="shared" si="0"/>
        <v>0</v>
      </c>
    </row>
    <row r="65" spans="1:11">
      <c r="A65">
        <v>28904</v>
      </c>
      <c r="B65" s="224">
        <v>1</v>
      </c>
      <c r="C65" s="224">
        <v>1</v>
      </c>
      <c r="D65" s="224">
        <v>1</v>
      </c>
      <c r="E65" s="224">
        <v>3</v>
      </c>
      <c r="F65" s="224">
        <v>14</v>
      </c>
      <c r="G65" s="233">
        <v>0.31647700000000001</v>
      </c>
      <c r="H65" s="222">
        <v>29859</v>
      </c>
      <c r="I65" s="223" t="s">
        <v>78</v>
      </c>
      <c r="J65" s="221">
        <f>IFERROR(VLOOKUP(cnf[[#This Row],[Hwycov_id]],#REF!,2,FALSE),cnf[[#This Row],[count]])</f>
        <v>29859</v>
      </c>
      <c r="K65" s="171">
        <f t="shared" si="0"/>
        <v>0</v>
      </c>
    </row>
    <row r="66" spans="1:11">
      <c r="A66">
        <v>28945</v>
      </c>
      <c r="B66" s="224">
        <v>1</v>
      </c>
      <c r="C66" s="224">
        <v>1</v>
      </c>
      <c r="D66" s="224">
        <v>1</v>
      </c>
      <c r="E66" s="224">
        <v>5</v>
      </c>
      <c r="F66" s="224">
        <v>5</v>
      </c>
      <c r="G66" s="233">
        <v>0.172516</v>
      </c>
      <c r="H66" s="222">
        <v>30068</v>
      </c>
      <c r="I66" s="223" t="s">
        <v>78</v>
      </c>
      <c r="J66" s="221">
        <f>IFERROR(VLOOKUP(cnf[[#This Row],[Hwycov_id]],#REF!,2,FALSE),cnf[[#This Row],[count]])</f>
        <v>30068</v>
      </c>
      <c r="K66" s="171">
        <f t="shared" ref="K66:K129" si="4">J66/H66-1</f>
        <v>0</v>
      </c>
    </row>
    <row r="67" spans="1:11">
      <c r="A67">
        <v>553</v>
      </c>
      <c r="B67" s="224">
        <v>1</v>
      </c>
      <c r="C67" s="224">
        <v>2</v>
      </c>
      <c r="D67" s="224">
        <v>1</v>
      </c>
      <c r="E67" s="224">
        <v>3</v>
      </c>
      <c r="F67" s="224">
        <v>14</v>
      </c>
      <c r="G67" s="233">
        <v>1.0526690000000001</v>
      </c>
      <c r="H67" s="222">
        <v>30202</v>
      </c>
      <c r="I67" s="223" t="s">
        <v>77</v>
      </c>
      <c r="J67" s="221">
        <f>IFERROR(VLOOKUP(cnf[[#This Row],[Hwycov_id]],#REF!,2,FALSE),cnf[[#This Row],[count]])</f>
        <v>30202</v>
      </c>
      <c r="K67" s="171">
        <f t="shared" si="4"/>
        <v>0</v>
      </c>
    </row>
    <row r="68" spans="1:11">
      <c r="A68">
        <v>686</v>
      </c>
      <c r="B68" s="224">
        <v>1</v>
      </c>
      <c r="C68" s="224">
        <v>1</v>
      </c>
      <c r="D68" s="224">
        <v>1</v>
      </c>
      <c r="E68" s="224">
        <v>4</v>
      </c>
      <c r="F68" s="224">
        <v>14</v>
      </c>
      <c r="G68" s="233">
        <v>0.280692</v>
      </c>
      <c r="H68" s="222">
        <v>30460</v>
      </c>
      <c r="I68" s="223" t="s">
        <v>82</v>
      </c>
      <c r="J68" s="221">
        <f>IFERROR(VLOOKUP(cnf[[#This Row],[Hwycov_id]],#REF!,2,FALSE),cnf[[#This Row],[count]])</f>
        <v>30460</v>
      </c>
      <c r="K68" s="171">
        <f t="shared" si="4"/>
        <v>0</v>
      </c>
    </row>
    <row r="69" spans="1:11">
      <c r="A69">
        <v>28623</v>
      </c>
      <c r="B69" s="224">
        <v>1</v>
      </c>
      <c r="C69" s="224">
        <v>1</v>
      </c>
      <c r="D69" s="224">
        <v>1</v>
      </c>
      <c r="E69" s="224">
        <v>5</v>
      </c>
      <c r="F69" s="224">
        <v>19</v>
      </c>
      <c r="G69" s="233">
        <v>0.43760500000000002</v>
      </c>
      <c r="H69" s="222">
        <v>30556</v>
      </c>
      <c r="I69" s="223" t="s">
        <v>82</v>
      </c>
      <c r="J69" s="221">
        <f>IFERROR(VLOOKUP(cnf[[#This Row],[Hwycov_id]],#REF!,2,FALSE),cnf[[#This Row],[count]])</f>
        <v>30556</v>
      </c>
      <c r="K69" s="171">
        <f t="shared" si="4"/>
        <v>0</v>
      </c>
    </row>
    <row r="70" spans="1:11">
      <c r="A70">
        <v>28203</v>
      </c>
      <c r="B70" s="224">
        <v>1</v>
      </c>
      <c r="C70" s="224">
        <v>1</v>
      </c>
      <c r="D70" s="224">
        <v>1</v>
      </c>
      <c r="E70" s="224">
        <v>5</v>
      </c>
      <c r="F70" s="224">
        <v>19</v>
      </c>
      <c r="G70" s="233">
        <v>0.40938400000000003</v>
      </c>
      <c r="H70" s="222">
        <v>30996</v>
      </c>
      <c r="I70" s="223" t="s">
        <v>78</v>
      </c>
      <c r="J70" s="221">
        <f>IFERROR(VLOOKUP(cnf[[#This Row],[Hwycov_id]],#REF!,2,FALSE),cnf[[#This Row],[count]])</f>
        <v>30996</v>
      </c>
      <c r="K70" s="171">
        <f t="shared" si="4"/>
        <v>0</v>
      </c>
    </row>
    <row r="71" spans="1:11">
      <c r="A71">
        <v>16359</v>
      </c>
      <c r="B71" s="224">
        <v>1</v>
      </c>
      <c r="C71" s="224">
        <v>1</v>
      </c>
      <c r="D71" s="224">
        <v>1</v>
      </c>
      <c r="E71" s="224">
        <v>3</v>
      </c>
      <c r="F71" s="224">
        <v>14</v>
      </c>
      <c r="G71" s="233">
        <v>0.74179499999999998</v>
      </c>
      <c r="H71" s="222">
        <v>31711</v>
      </c>
      <c r="I71" s="223" t="s">
        <v>78</v>
      </c>
      <c r="J71" s="221">
        <f>IFERROR(VLOOKUP(cnf[[#This Row],[Hwycov_id]],#REF!,2,FALSE),cnf[[#This Row],[count]])</f>
        <v>31711</v>
      </c>
      <c r="K71" s="171">
        <f t="shared" si="4"/>
        <v>0</v>
      </c>
    </row>
    <row r="72" spans="1:11">
      <c r="A72">
        <v>27766</v>
      </c>
      <c r="B72" s="224">
        <v>1</v>
      </c>
      <c r="C72" s="224">
        <v>1</v>
      </c>
      <c r="D72" s="224">
        <v>1</v>
      </c>
      <c r="E72" s="224">
        <v>5</v>
      </c>
      <c r="F72" s="224">
        <v>19</v>
      </c>
      <c r="G72" s="233">
        <v>0.16150400000000001</v>
      </c>
      <c r="H72" s="222">
        <v>32037</v>
      </c>
      <c r="I72" s="223" t="s">
        <v>78</v>
      </c>
      <c r="J72" s="221">
        <f>IFERROR(VLOOKUP(cnf[[#This Row],[Hwycov_id]],#REF!,2,FALSE),cnf[[#This Row],[count]])</f>
        <v>32037</v>
      </c>
      <c r="K72" s="171">
        <f t="shared" si="4"/>
        <v>0</v>
      </c>
    </row>
    <row r="73" spans="1:11">
      <c r="A73">
        <v>27856</v>
      </c>
      <c r="B73" s="224">
        <v>1</v>
      </c>
      <c r="C73" s="224">
        <v>1</v>
      </c>
      <c r="D73" s="224">
        <v>1</v>
      </c>
      <c r="E73" s="224">
        <v>4</v>
      </c>
      <c r="F73" s="224">
        <v>14</v>
      </c>
      <c r="G73" s="233">
        <v>0.19090399999999999</v>
      </c>
      <c r="H73" s="222">
        <v>32272</v>
      </c>
      <c r="I73" s="223" t="s">
        <v>82</v>
      </c>
      <c r="J73" s="221">
        <f>IFERROR(VLOOKUP(cnf[[#This Row],[Hwycov_id]],#REF!,2,FALSE),cnf[[#This Row],[count]])</f>
        <v>32272</v>
      </c>
      <c r="K73" s="171">
        <f t="shared" si="4"/>
        <v>0</v>
      </c>
    </row>
    <row r="74" spans="1:11">
      <c r="A74">
        <v>12065</v>
      </c>
      <c r="B74" s="224">
        <v>1</v>
      </c>
      <c r="C74" s="224">
        <v>1</v>
      </c>
      <c r="D74" s="224">
        <v>1</v>
      </c>
      <c r="E74" s="224">
        <v>5</v>
      </c>
      <c r="F74" s="224">
        <v>5</v>
      </c>
      <c r="G74" s="233">
        <v>0.28251500000000002</v>
      </c>
      <c r="H74" s="222">
        <v>32429</v>
      </c>
      <c r="I74" s="223" t="s">
        <v>78</v>
      </c>
      <c r="J74" s="221">
        <f>IFERROR(VLOOKUP(cnf[[#This Row],[Hwycov_id]],#REF!,2,FALSE),cnf[[#This Row],[count]])</f>
        <v>32429</v>
      </c>
      <c r="K74" s="171">
        <f t="shared" si="4"/>
        <v>0</v>
      </c>
    </row>
    <row r="75" spans="1:11">
      <c r="A75">
        <v>855</v>
      </c>
      <c r="B75" s="224">
        <v>1</v>
      </c>
      <c r="C75" s="224">
        <v>1</v>
      </c>
      <c r="D75" s="224">
        <v>1</v>
      </c>
      <c r="E75" s="224">
        <v>4</v>
      </c>
      <c r="F75" s="224">
        <v>14</v>
      </c>
      <c r="G75" s="233">
        <v>0.19140599999999999</v>
      </c>
      <c r="H75" s="222">
        <v>32498</v>
      </c>
      <c r="I75" s="223" t="s">
        <v>78</v>
      </c>
      <c r="J75" s="221">
        <f>IFERROR(VLOOKUP(cnf[[#This Row],[Hwycov_id]],#REF!,2,FALSE),cnf[[#This Row],[count]])</f>
        <v>32498</v>
      </c>
      <c r="K75" s="171">
        <f t="shared" si="4"/>
        <v>0</v>
      </c>
    </row>
    <row r="76" spans="1:11">
      <c r="A76">
        <v>16358</v>
      </c>
      <c r="B76" s="224">
        <v>1</v>
      </c>
      <c r="C76" s="224">
        <v>1</v>
      </c>
      <c r="D76" s="224">
        <v>1</v>
      </c>
      <c r="E76" s="224">
        <v>3</v>
      </c>
      <c r="F76" s="224">
        <v>14</v>
      </c>
      <c r="G76" s="233">
        <v>0.990228</v>
      </c>
      <c r="H76" s="222">
        <v>32989</v>
      </c>
      <c r="I76" s="223" t="s">
        <v>82</v>
      </c>
      <c r="J76" s="221">
        <f>IFERROR(VLOOKUP(cnf[[#This Row],[Hwycov_id]],#REF!,2,FALSE),cnf[[#This Row],[count]])</f>
        <v>32989</v>
      </c>
      <c r="K76" s="171">
        <f t="shared" si="4"/>
        <v>0</v>
      </c>
    </row>
    <row r="77" spans="1:11">
      <c r="A77">
        <v>28638</v>
      </c>
      <c r="B77" s="224">
        <v>1</v>
      </c>
      <c r="C77" s="224">
        <v>1</v>
      </c>
      <c r="D77" s="224">
        <v>1</v>
      </c>
      <c r="E77" s="224">
        <v>5</v>
      </c>
      <c r="F77" s="224">
        <v>19</v>
      </c>
      <c r="G77" s="233">
        <v>0.40668500000000002</v>
      </c>
      <c r="H77" s="222">
        <v>34029</v>
      </c>
      <c r="I77" s="223" t="s">
        <v>78</v>
      </c>
      <c r="J77" s="221">
        <f>IFERROR(VLOOKUP(cnf[[#This Row],[Hwycov_id]],#REF!,2,FALSE),cnf[[#This Row],[count]])</f>
        <v>34029</v>
      </c>
      <c r="K77" s="171">
        <f t="shared" si="4"/>
        <v>0</v>
      </c>
    </row>
    <row r="78" spans="1:11">
      <c r="A78">
        <v>16523</v>
      </c>
      <c r="B78" s="224">
        <v>1</v>
      </c>
      <c r="C78" s="224">
        <v>1</v>
      </c>
      <c r="D78" s="224">
        <v>1</v>
      </c>
      <c r="E78" s="224">
        <v>3</v>
      </c>
      <c r="F78" s="224">
        <v>14</v>
      </c>
      <c r="G78" s="233">
        <v>0.70432799999999995</v>
      </c>
      <c r="H78" s="222">
        <v>34665</v>
      </c>
      <c r="I78" s="223" t="s">
        <v>82</v>
      </c>
      <c r="J78" s="221">
        <f>IFERROR(VLOOKUP(cnf[[#This Row],[Hwycov_id]],#REF!,2,FALSE),cnf[[#This Row],[count]])</f>
        <v>34665</v>
      </c>
      <c r="K78" s="171">
        <f t="shared" si="4"/>
        <v>0</v>
      </c>
    </row>
    <row r="79" spans="1:11">
      <c r="A79">
        <v>29168</v>
      </c>
      <c r="B79" s="224">
        <v>1</v>
      </c>
      <c r="C79" s="224">
        <v>1</v>
      </c>
      <c r="D79" s="224">
        <v>1</v>
      </c>
      <c r="E79" s="224">
        <v>3</v>
      </c>
      <c r="F79" s="224">
        <v>14</v>
      </c>
      <c r="G79" s="233">
        <v>0.488541</v>
      </c>
      <c r="H79" s="222">
        <v>34885</v>
      </c>
      <c r="I79" s="223" t="s">
        <v>78</v>
      </c>
      <c r="J79" s="221">
        <f>IFERROR(VLOOKUP(cnf[[#This Row],[Hwycov_id]],#REF!,2,FALSE),cnf[[#This Row],[count]])</f>
        <v>34885</v>
      </c>
      <c r="K79" s="171">
        <f t="shared" si="4"/>
        <v>0</v>
      </c>
    </row>
    <row r="80" spans="1:11">
      <c r="A80">
        <v>27878</v>
      </c>
      <c r="B80" s="224">
        <v>1</v>
      </c>
      <c r="C80" s="224">
        <v>1</v>
      </c>
      <c r="D80" s="224">
        <v>1</v>
      </c>
      <c r="E80" s="224">
        <v>4</v>
      </c>
      <c r="F80" s="224">
        <v>14</v>
      </c>
      <c r="G80" s="233">
        <v>0.488093</v>
      </c>
      <c r="H80" s="222">
        <v>35024</v>
      </c>
      <c r="I80" s="223" t="s">
        <v>78</v>
      </c>
      <c r="J80" s="221">
        <f>IFERROR(VLOOKUP(cnf[[#This Row],[Hwycov_id]],#REF!,2,FALSE),cnf[[#This Row],[count]])</f>
        <v>35024</v>
      </c>
      <c r="K80" s="171">
        <f t="shared" si="4"/>
        <v>0</v>
      </c>
    </row>
    <row r="81" spans="1:11">
      <c r="A81">
        <v>27721</v>
      </c>
      <c r="B81" s="224">
        <v>1</v>
      </c>
      <c r="C81" s="224">
        <v>1</v>
      </c>
      <c r="D81" s="224">
        <v>1</v>
      </c>
      <c r="E81" s="224">
        <v>4</v>
      </c>
      <c r="F81" s="224">
        <v>14</v>
      </c>
      <c r="G81" s="233">
        <v>0.485263</v>
      </c>
      <c r="H81" s="222">
        <v>35065</v>
      </c>
      <c r="I81" s="223" t="s">
        <v>82</v>
      </c>
      <c r="J81" s="221">
        <f>IFERROR(VLOOKUP(cnf[[#This Row],[Hwycov_id]],#REF!,2,FALSE),cnf[[#This Row],[count]])</f>
        <v>35065</v>
      </c>
      <c r="K81" s="171">
        <f t="shared" si="4"/>
        <v>0</v>
      </c>
    </row>
    <row r="82" spans="1:11">
      <c r="A82">
        <v>28950</v>
      </c>
      <c r="B82" s="224">
        <v>1</v>
      </c>
      <c r="C82" s="224">
        <v>1</v>
      </c>
      <c r="D82" s="224">
        <v>1</v>
      </c>
      <c r="E82" s="224">
        <v>5</v>
      </c>
      <c r="F82" s="224">
        <v>16</v>
      </c>
      <c r="G82" s="233">
        <v>1.078444</v>
      </c>
      <c r="H82" s="222">
        <v>35263</v>
      </c>
      <c r="I82" s="223" t="s">
        <v>82</v>
      </c>
      <c r="J82" s="221">
        <f>IFERROR(VLOOKUP(cnf[[#This Row],[Hwycov_id]],#REF!,2,FALSE),cnf[[#This Row],[count]])</f>
        <v>35263</v>
      </c>
      <c r="K82" s="171">
        <f t="shared" si="4"/>
        <v>0</v>
      </c>
    </row>
    <row r="83" spans="1:11">
      <c r="A83">
        <v>29167</v>
      </c>
      <c r="B83" s="224">
        <v>1</v>
      </c>
      <c r="C83" s="224">
        <v>1</v>
      </c>
      <c r="D83" s="224">
        <v>1</v>
      </c>
      <c r="E83" s="224">
        <v>3</v>
      </c>
      <c r="F83" s="224">
        <v>14</v>
      </c>
      <c r="G83" s="233">
        <v>0.37774799999999997</v>
      </c>
      <c r="H83" s="222">
        <v>35351</v>
      </c>
      <c r="I83" s="223" t="s">
        <v>78</v>
      </c>
      <c r="J83" s="221">
        <f>IFERROR(VLOOKUP(cnf[[#This Row],[Hwycov_id]],#REF!,2,FALSE),cnf[[#This Row],[count]])</f>
        <v>35351</v>
      </c>
      <c r="K83" s="171">
        <f t="shared" si="4"/>
        <v>0</v>
      </c>
    </row>
    <row r="84" spans="1:11">
      <c r="A84">
        <v>857</v>
      </c>
      <c r="B84" s="224">
        <v>1</v>
      </c>
      <c r="C84" s="224">
        <v>1</v>
      </c>
      <c r="D84" s="224">
        <v>1</v>
      </c>
      <c r="E84" s="224">
        <v>4</v>
      </c>
      <c r="F84" s="224">
        <v>14</v>
      </c>
      <c r="G84" s="233">
        <v>0.334088</v>
      </c>
      <c r="H84" s="222">
        <v>35492</v>
      </c>
      <c r="I84" s="223" t="s">
        <v>82</v>
      </c>
      <c r="J84" s="221">
        <f>IFERROR(VLOOKUP(cnf[[#This Row],[Hwycov_id]],#REF!,2,FALSE),cnf[[#This Row],[count]])</f>
        <v>35492</v>
      </c>
      <c r="K84" s="171">
        <f t="shared" si="4"/>
        <v>0</v>
      </c>
    </row>
    <row r="85" spans="1:11">
      <c r="A85">
        <v>16351</v>
      </c>
      <c r="B85" s="224">
        <v>1</v>
      </c>
      <c r="C85" s="224">
        <v>1</v>
      </c>
      <c r="D85" s="224">
        <v>1</v>
      </c>
      <c r="E85" s="224">
        <v>3</v>
      </c>
      <c r="F85" s="224">
        <v>14</v>
      </c>
      <c r="G85" s="233">
        <v>0.55983099999999997</v>
      </c>
      <c r="H85" s="222">
        <v>35545</v>
      </c>
      <c r="I85" s="223" t="s">
        <v>78</v>
      </c>
      <c r="J85" s="221">
        <f>IFERROR(VLOOKUP(cnf[[#This Row],[Hwycov_id]],#REF!,2,FALSE),cnf[[#This Row],[count]])</f>
        <v>35545</v>
      </c>
      <c r="K85" s="171">
        <f t="shared" si="4"/>
        <v>0</v>
      </c>
    </row>
    <row r="86" spans="1:11">
      <c r="A86">
        <v>28279</v>
      </c>
      <c r="B86" s="224">
        <v>1</v>
      </c>
      <c r="C86" s="224">
        <v>1</v>
      </c>
      <c r="D86" s="224">
        <v>1</v>
      </c>
      <c r="E86" s="224">
        <v>3</v>
      </c>
      <c r="F86" s="224">
        <v>14</v>
      </c>
      <c r="G86" s="233">
        <v>0.49579200000000001</v>
      </c>
      <c r="H86" s="222">
        <v>35719</v>
      </c>
      <c r="I86" s="223" t="s">
        <v>78</v>
      </c>
      <c r="J86" s="221">
        <f>IFERROR(VLOOKUP(cnf[[#This Row],[Hwycov_id]],#REF!,2,FALSE),cnf[[#This Row],[count]])</f>
        <v>35719</v>
      </c>
      <c r="K86" s="171">
        <f t="shared" si="4"/>
        <v>0</v>
      </c>
    </row>
    <row r="87" spans="1:11">
      <c r="A87">
        <v>28868</v>
      </c>
      <c r="B87" s="224">
        <v>1</v>
      </c>
      <c r="C87" s="224">
        <v>1</v>
      </c>
      <c r="D87" s="224">
        <v>1</v>
      </c>
      <c r="E87" s="224">
        <v>3</v>
      </c>
      <c r="F87" s="224">
        <v>14</v>
      </c>
      <c r="G87" s="233">
        <v>0.59176600000000001</v>
      </c>
      <c r="H87" s="222">
        <v>36551</v>
      </c>
      <c r="I87" s="223" t="s">
        <v>78</v>
      </c>
      <c r="J87" s="221">
        <f>IFERROR(VLOOKUP(cnf[[#This Row],[Hwycov_id]],#REF!,2,FALSE),cnf[[#This Row],[count]])</f>
        <v>36551</v>
      </c>
      <c r="K87" s="171">
        <f t="shared" si="4"/>
        <v>0</v>
      </c>
    </row>
    <row r="88" spans="1:11">
      <c r="A88">
        <v>7664</v>
      </c>
      <c r="B88" s="224">
        <v>1</v>
      </c>
      <c r="C88" s="224">
        <v>1</v>
      </c>
      <c r="D88" s="224">
        <v>1</v>
      </c>
      <c r="E88" s="224">
        <v>3</v>
      </c>
      <c r="F88" s="224">
        <v>14</v>
      </c>
      <c r="G88" s="233">
        <v>0.71487000000000001</v>
      </c>
      <c r="H88" s="222">
        <v>36598</v>
      </c>
      <c r="I88" s="223" t="s">
        <v>82</v>
      </c>
      <c r="J88" s="221">
        <f>IFERROR(VLOOKUP(cnf[[#This Row],[Hwycov_id]],#REF!,2,FALSE),cnf[[#This Row],[count]])</f>
        <v>36598</v>
      </c>
      <c r="K88" s="171">
        <f t="shared" si="4"/>
        <v>0</v>
      </c>
    </row>
    <row r="89" spans="1:11">
      <c r="A89">
        <v>28276</v>
      </c>
      <c r="B89" s="224">
        <v>1</v>
      </c>
      <c r="C89" s="224">
        <v>1</v>
      </c>
      <c r="D89" s="224">
        <v>1</v>
      </c>
      <c r="E89" s="224">
        <v>3</v>
      </c>
      <c r="F89" s="224">
        <v>14</v>
      </c>
      <c r="G89" s="233">
        <v>0.53702700000000003</v>
      </c>
      <c r="H89" s="222">
        <v>36958</v>
      </c>
      <c r="I89" s="223" t="s">
        <v>78</v>
      </c>
      <c r="J89" s="221">
        <f>IFERROR(VLOOKUP(cnf[[#This Row],[Hwycov_id]],#REF!,2,FALSE),cnf[[#This Row],[count]])</f>
        <v>36958</v>
      </c>
      <c r="K89" s="171">
        <f t="shared" si="4"/>
        <v>0</v>
      </c>
    </row>
    <row r="90" spans="1:11">
      <c r="A90">
        <v>27877</v>
      </c>
      <c r="B90" s="224">
        <v>1</v>
      </c>
      <c r="C90" s="224">
        <v>1</v>
      </c>
      <c r="D90" s="224">
        <v>1</v>
      </c>
      <c r="E90" s="224">
        <v>4</v>
      </c>
      <c r="F90" s="224">
        <v>14</v>
      </c>
      <c r="G90" s="233">
        <v>0.19878799999999999</v>
      </c>
      <c r="H90" s="222">
        <v>37103</v>
      </c>
      <c r="I90" s="223" t="s">
        <v>78</v>
      </c>
      <c r="J90" s="221">
        <f>IFERROR(VLOOKUP(cnf[[#This Row],[Hwycov_id]],#REF!,2,FALSE),cnf[[#This Row],[count]])</f>
        <v>37103</v>
      </c>
      <c r="K90" s="171">
        <f t="shared" si="4"/>
        <v>0</v>
      </c>
    </row>
    <row r="91" spans="1:11">
      <c r="A91">
        <v>9033</v>
      </c>
      <c r="B91" s="224">
        <v>1</v>
      </c>
      <c r="C91" s="224">
        <v>1</v>
      </c>
      <c r="D91" s="224">
        <v>1</v>
      </c>
      <c r="E91" s="224">
        <v>5</v>
      </c>
      <c r="F91" s="224">
        <v>16</v>
      </c>
      <c r="G91" s="233">
        <v>0.56292900000000001</v>
      </c>
      <c r="H91" s="222">
        <v>37462</v>
      </c>
      <c r="I91" s="223" t="s">
        <v>82</v>
      </c>
      <c r="J91" s="221">
        <f>IFERROR(VLOOKUP(cnf[[#This Row],[Hwycov_id]],#REF!,2,FALSE),cnf[[#This Row],[count]])</f>
        <v>37462</v>
      </c>
      <c r="K91" s="171">
        <f t="shared" si="4"/>
        <v>0</v>
      </c>
    </row>
    <row r="92" spans="1:11">
      <c r="A92">
        <v>27880</v>
      </c>
      <c r="B92" s="224">
        <v>1</v>
      </c>
      <c r="C92" s="224">
        <v>1</v>
      </c>
      <c r="D92" s="224">
        <v>1</v>
      </c>
      <c r="E92" s="224">
        <v>4</v>
      </c>
      <c r="F92" s="224">
        <v>14</v>
      </c>
      <c r="G92" s="233">
        <v>0.247084</v>
      </c>
      <c r="H92" s="222">
        <v>37496</v>
      </c>
      <c r="I92" s="223" t="s">
        <v>78</v>
      </c>
      <c r="J92" s="221">
        <f>IFERROR(VLOOKUP(cnf[[#This Row],[Hwycov_id]],#REF!,2,FALSE),cnf[[#This Row],[count]])</f>
        <v>37496</v>
      </c>
      <c r="K92" s="171">
        <f t="shared" si="4"/>
        <v>0</v>
      </c>
    </row>
    <row r="93" spans="1:11">
      <c r="A93">
        <v>16357</v>
      </c>
      <c r="B93" s="224">
        <v>1</v>
      </c>
      <c r="C93" s="224">
        <v>1</v>
      </c>
      <c r="D93" s="224">
        <v>1</v>
      </c>
      <c r="E93" s="224">
        <v>3</v>
      </c>
      <c r="F93" s="224">
        <v>14</v>
      </c>
      <c r="G93" s="233">
        <v>0.63719999999999999</v>
      </c>
      <c r="H93" s="222">
        <v>37504</v>
      </c>
      <c r="I93" s="223" t="s">
        <v>82</v>
      </c>
      <c r="J93" s="221">
        <f>IFERROR(VLOOKUP(cnf[[#This Row],[Hwycov_id]],#REF!,2,FALSE),cnf[[#This Row],[count]])</f>
        <v>37504</v>
      </c>
      <c r="K93" s="171">
        <f t="shared" si="4"/>
        <v>0</v>
      </c>
    </row>
    <row r="94" spans="1:11">
      <c r="A94">
        <v>16360</v>
      </c>
      <c r="B94" s="224">
        <v>1</v>
      </c>
      <c r="C94" s="224">
        <v>1</v>
      </c>
      <c r="D94" s="224">
        <v>1</v>
      </c>
      <c r="E94" s="224">
        <v>3</v>
      </c>
      <c r="F94" s="224">
        <v>14</v>
      </c>
      <c r="G94" s="233">
        <v>1.029142</v>
      </c>
      <c r="H94" s="222">
        <v>37676</v>
      </c>
      <c r="I94" s="223" t="s">
        <v>82</v>
      </c>
      <c r="J94" s="221">
        <f>IFERROR(VLOOKUP(cnf[[#This Row],[Hwycov_id]],#REF!,2,FALSE),cnf[[#This Row],[count]])</f>
        <v>37676</v>
      </c>
      <c r="K94" s="171">
        <f t="shared" si="4"/>
        <v>0</v>
      </c>
    </row>
    <row r="95" spans="1:11">
      <c r="A95">
        <v>9036</v>
      </c>
      <c r="B95" s="224">
        <v>1</v>
      </c>
      <c r="C95" s="224">
        <v>1</v>
      </c>
      <c r="D95" s="224">
        <v>1</v>
      </c>
      <c r="E95" s="224">
        <v>5</v>
      </c>
      <c r="F95" s="224">
        <v>16</v>
      </c>
      <c r="G95" s="233">
        <v>0.52929800000000005</v>
      </c>
      <c r="H95" s="222">
        <v>37734</v>
      </c>
      <c r="I95" s="223" t="s">
        <v>82</v>
      </c>
      <c r="J95" s="221">
        <f>IFERROR(VLOOKUP(cnf[[#This Row],[Hwycov_id]],#REF!,2,FALSE),cnf[[#This Row],[count]])</f>
        <v>37734</v>
      </c>
      <c r="K95" s="171">
        <f t="shared" si="4"/>
        <v>0</v>
      </c>
    </row>
    <row r="96" spans="1:11">
      <c r="A96">
        <v>16353</v>
      </c>
      <c r="B96" s="224">
        <v>1</v>
      </c>
      <c r="C96" s="224">
        <v>1</v>
      </c>
      <c r="D96" s="224">
        <v>1</v>
      </c>
      <c r="E96" s="224">
        <v>3</v>
      </c>
      <c r="F96" s="224">
        <v>14</v>
      </c>
      <c r="G96" s="233">
        <v>0.81138299999999997</v>
      </c>
      <c r="H96" s="222">
        <v>38278</v>
      </c>
      <c r="I96" s="223" t="s">
        <v>82</v>
      </c>
      <c r="J96" s="221">
        <f>IFERROR(VLOOKUP(cnf[[#This Row],[Hwycov_id]],#REF!,2,FALSE),cnf[[#This Row],[count]])</f>
        <v>38278</v>
      </c>
      <c r="K96" s="171">
        <f t="shared" si="4"/>
        <v>0</v>
      </c>
    </row>
    <row r="97" spans="1:11">
      <c r="A97">
        <v>28924</v>
      </c>
      <c r="B97" s="224">
        <v>1</v>
      </c>
      <c r="C97" s="224">
        <v>1</v>
      </c>
      <c r="D97" s="224">
        <v>1</v>
      </c>
      <c r="E97" s="224">
        <v>5</v>
      </c>
      <c r="F97" s="224">
        <v>16</v>
      </c>
      <c r="G97" s="233">
        <v>0.44406400000000001</v>
      </c>
      <c r="H97" s="222">
        <v>38996</v>
      </c>
      <c r="I97" s="223" t="s">
        <v>82</v>
      </c>
      <c r="J97" s="221">
        <f>IFERROR(VLOOKUP(cnf[[#This Row],[Hwycov_id]],#REF!,2,FALSE),cnf[[#This Row],[count]])</f>
        <v>38996</v>
      </c>
      <c r="K97" s="171">
        <f t="shared" si="4"/>
        <v>0</v>
      </c>
    </row>
    <row r="98" spans="1:11">
      <c r="A98">
        <v>12823</v>
      </c>
      <c r="B98" s="224">
        <v>1</v>
      </c>
      <c r="C98" s="224">
        <v>1</v>
      </c>
      <c r="D98" s="224">
        <v>1</v>
      </c>
      <c r="E98" s="224">
        <v>7</v>
      </c>
      <c r="F98" s="224">
        <v>7</v>
      </c>
      <c r="G98" s="233">
        <v>0.21127699999999999</v>
      </c>
      <c r="H98" s="222">
        <v>39132</v>
      </c>
      <c r="I98" s="223" t="s">
        <v>78</v>
      </c>
      <c r="J98" s="221">
        <f>IFERROR(VLOOKUP(cnf[[#This Row],[Hwycov_id]],#REF!,2,FALSE),cnf[[#This Row],[count]])</f>
        <v>39132</v>
      </c>
      <c r="K98" s="171">
        <f t="shared" si="4"/>
        <v>0</v>
      </c>
    </row>
    <row r="99" spans="1:11">
      <c r="A99">
        <v>11382</v>
      </c>
      <c r="B99" s="224">
        <v>1</v>
      </c>
      <c r="C99" s="224">
        <v>1</v>
      </c>
      <c r="D99" s="224">
        <v>1</v>
      </c>
      <c r="E99" s="224">
        <v>3</v>
      </c>
      <c r="F99" s="224">
        <v>14</v>
      </c>
      <c r="G99" s="233">
        <v>0.37152099999999999</v>
      </c>
      <c r="H99" s="222">
        <v>39215</v>
      </c>
      <c r="I99" s="223" t="s">
        <v>82</v>
      </c>
      <c r="J99" s="221">
        <f>IFERROR(VLOOKUP(cnf[[#This Row],[Hwycov_id]],#REF!,2,FALSE),cnf[[#This Row],[count]])</f>
        <v>39215</v>
      </c>
      <c r="K99" s="171">
        <f t="shared" si="4"/>
        <v>0</v>
      </c>
    </row>
    <row r="100" spans="1:11">
      <c r="A100">
        <v>27505</v>
      </c>
      <c r="B100" s="224">
        <v>1</v>
      </c>
      <c r="C100" s="224">
        <v>1</v>
      </c>
      <c r="D100" s="224">
        <v>1</v>
      </c>
      <c r="E100" s="224">
        <v>3</v>
      </c>
      <c r="F100" s="224">
        <v>14</v>
      </c>
      <c r="G100" s="233">
        <v>0.23209299999999999</v>
      </c>
      <c r="H100" s="222">
        <v>39322</v>
      </c>
      <c r="I100" s="223" t="s">
        <v>78</v>
      </c>
      <c r="J100" s="221">
        <f>IFERROR(VLOOKUP(cnf[[#This Row],[Hwycov_id]],#REF!,2,FALSE),cnf[[#This Row],[count]])</f>
        <v>39322</v>
      </c>
      <c r="K100" s="171">
        <f t="shared" si="4"/>
        <v>0</v>
      </c>
    </row>
    <row r="101" spans="1:11">
      <c r="A101">
        <v>28200</v>
      </c>
      <c r="B101" s="224">
        <v>1</v>
      </c>
      <c r="C101" s="224">
        <v>1</v>
      </c>
      <c r="D101" s="224">
        <v>1</v>
      </c>
      <c r="E101" s="224">
        <v>5</v>
      </c>
      <c r="F101" s="224">
        <v>5</v>
      </c>
      <c r="G101" s="233">
        <v>0.49111300000000002</v>
      </c>
      <c r="H101" s="222">
        <v>39333</v>
      </c>
      <c r="I101" s="223" t="s">
        <v>78</v>
      </c>
      <c r="J101" s="221">
        <f>IFERROR(VLOOKUP(cnf[[#This Row],[Hwycov_id]],#REF!,2,FALSE),cnf[[#This Row],[count]])</f>
        <v>39333</v>
      </c>
      <c r="K101" s="171">
        <f t="shared" si="4"/>
        <v>0</v>
      </c>
    </row>
    <row r="102" spans="1:11">
      <c r="A102">
        <v>11291</v>
      </c>
      <c r="B102" s="224">
        <v>1</v>
      </c>
      <c r="C102" s="224">
        <v>1</v>
      </c>
      <c r="D102" s="224">
        <v>1</v>
      </c>
      <c r="E102" s="224">
        <v>5</v>
      </c>
      <c r="F102" s="224">
        <v>9</v>
      </c>
      <c r="G102" s="233">
        <v>0.25074000000000002</v>
      </c>
      <c r="H102" s="222">
        <v>39451</v>
      </c>
      <c r="I102" s="223" t="s">
        <v>78</v>
      </c>
      <c r="J102" s="221">
        <f>IFERROR(VLOOKUP(cnf[[#This Row],[Hwycov_id]],#REF!,2,FALSE),cnf[[#This Row],[count]])</f>
        <v>39451</v>
      </c>
      <c r="K102" s="171">
        <f t="shared" si="4"/>
        <v>0</v>
      </c>
    </row>
    <row r="103" spans="1:11">
      <c r="A103">
        <v>16352</v>
      </c>
      <c r="B103" s="224">
        <v>1</v>
      </c>
      <c r="C103" s="224">
        <v>1</v>
      </c>
      <c r="D103" s="224">
        <v>1</v>
      </c>
      <c r="E103" s="224">
        <v>3</v>
      </c>
      <c r="F103" s="224">
        <v>14</v>
      </c>
      <c r="G103" s="233">
        <v>0.87712999999999997</v>
      </c>
      <c r="H103" s="222">
        <v>39527</v>
      </c>
      <c r="I103" s="223" t="s">
        <v>82</v>
      </c>
      <c r="J103" s="221">
        <f>IFERROR(VLOOKUP(cnf[[#This Row],[Hwycov_id]],#REF!,2,FALSE),cnf[[#This Row],[count]])</f>
        <v>39527</v>
      </c>
      <c r="K103" s="171">
        <f t="shared" si="4"/>
        <v>0</v>
      </c>
    </row>
    <row r="104" spans="1:11">
      <c r="A104">
        <v>28938</v>
      </c>
      <c r="B104" s="224">
        <v>1</v>
      </c>
      <c r="C104" s="224">
        <v>1</v>
      </c>
      <c r="D104" s="224">
        <v>1</v>
      </c>
      <c r="E104" s="224">
        <v>3</v>
      </c>
      <c r="F104" s="224">
        <v>9</v>
      </c>
      <c r="G104" s="233">
        <v>0.317191</v>
      </c>
      <c r="H104" s="222">
        <v>39547</v>
      </c>
      <c r="I104" s="223" t="s">
        <v>78</v>
      </c>
      <c r="J104" s="221">
        <f>IFERROR(VLOOKUP(cnf[[#This Row],[Hwycov_id]],#REF!,2,FALSE),cnf[[#This Row],[count]])</f>
        <v>39547</v>
      </c>
      <c r="K104" s="171">
        <f t="shared" si="4"/>
        <v>0</v>
      </c>
    </row>
    <row r="105" spans="1:11">
      <c r="A105">
        <v>457</v>
      </c>
      <c r="B105" s="224">
        <v>1</v>
      </c>
      <c r="C105" s="224">
        <v>1</v>
      </c>
      <c r="D105" s="224">
        <v>1</v>
      </c>
      <c r="E105" s="224">
        <v>3</v>
      </c>
      <c r="F105" s="224">
        <v>14</v>
      </c>
      <c r="G105" s="233">
        <v>0.16256599999999999</v>
      </c>
      <c r="H105" s="222">
        <v>39614</v>
      </c>
      <c r="I105" s="223" t="s">
        <v>78</v>
      </c>
      <c r="J105" s="221">
        <f>IFERROR(VLOOKUP(cnf[[#This Row],[Hwycov_id]],#REF!,2,FALSE),cnf[[#This Row],[count]])</f>
        <v>39614</v>
      </c>
      <c r="K105" s="171">
        <f t="shared" si="4"/>
        <v>0</v>
      </c>
    </row>
    <row r="106" spans="1:11">
      <c r="A106">
        <v>28939</v>
      </c>
      <c r="B106" s="224">
        <v>1</v>
      </c>
      <c r="C106" s="224">
        <v>1</v>
      </c>
      <c r="D106" s="224">
        <v>1</v>
      </c>
      <c r="E106" s="224">
        <v>5</v>
      </c>
      <c r="F106" s="224">
        <v>9</v>
      </c>
      <c r="G106" s="233">
        <v>0.31751499999999999</v>
      </c>
      <c r="H106" s="222">
        <v>39716</v>
      </c>
      <c r="I106" s="223" t="s">
        <v>78</v>
      </c>
      <c r="J106" s="221">
        <f>IFERROR(VLOOKUP(cnf[[#This Row],[Hwycov_id]],#REF!,2,FALSE),cnf[[#This Row],[count]])</f>
        <v>39716</v>
      </c>
      <c r="K106" s="171">
        <f t="shared" si="4"/>
        <v>0</v>
      </c>
    </row>
    <row r="107" spans="1:11">
      <c r="A107">
        <v>16144</v>
      </c>
      <c r="B107" s="224">
        <v>1</v>
      </c>
      <c r="C107" s="224">
        <v>1</v>
      </c>
      <c r="D107" s="224">
        <v>1</v>
      </c>
      <c r="E107" s="224">
        <v>3</v>
      </c>
      <c r="F107" s="224">
        <v>14</v>
      </c>
      <c r="G107" s="233">
        <v>0.33323199999999997</v>
      </c>
      <c r="H107" s="222">
        <v>40194</v>
      </c>
      <c r="I107" s="223" t="s">
        <v>82</v>
      </c>
      <c r="J107" s="221">
        <f>IFERROR(VLOOKUP(cnf[[#This Row],[Hwycov_id]],#REF!,2,FALSE),cnf[[#This Row],[count]])</f>
        <v>40194</v>
      </c>
      <c r="K107" s="171">
        <f t="shared" si="4"/>
        <v>0</v>
      </c>
    </row>
    <row r="108" spans="1:11">
      <c r="A108">
        <v>28790</v>
      </c>
      <c r="B108" s="224">
        <v>1</v>
      </c>
      <c r="C108" s="224">
        <v>1</v>
      </c>
      <c r="D108" s="224">
        <v>1</v>
      </c>
      <c r="E108" s="224">
        <v>3</v>
      </c>
      <c r="F108" s="224">
        <v>14</v>
      </c>
      <c r="G108" s="233">
        <v>0.36530800000000002</v>
      </c>
      <c r="H108" s="222">
        <v>40385</v>
      </c>
      <c r="I108" s="223" t="s">
        <v>78</v>
      </c>
      <c r="J108" s="221">
        <f>IFERROR(VLOOKUP(cnf[[#This Row],[Hwycov_id]],#REF!,2,FALSE),cnf[[#This Row],[count]])</f>
        <v>40385</v>
      </c>
      <c r="K108" s="171">
        <f t="shared" si="4"/>
        <v>0</v>
      </c>
    </row>
    <row r="109" spans="1:11">
      <c r="A109">
        <v>9903</v>
      </c>
      <c r="B109" s="224">
        <v>1</v>
      </c>
      <c r="C109" s="224">
        <v>1</v>
      </c>
      <c r="D109" s="224">
        <v>1</v>
      </c>
      <c r="E109" s="224">
        <v>4</v>
      </c>
      <c r="F109" s="224">
        <v>14</v>
      </c>
      <c r="G109" s="233">
        <v>0.40687400000000001</v>
      </c>
      <c r="H109" s="222">
        <v>40484</v>
      </c>
      <c r="I109" s="223" t="s">
        <v>82</v>
      </c>
      <c r="J109" s="221">
        <f>IFERROR(VLOOKUP(cnf[[#This Row],[Hwycov_id]],#REF!,2,FALSE),cnf[[#This Row],[count]])</f>
        <v>40484</v>
      </c>
      <c r="K109" s="171">
        <f t="shared" si="4"/>
        <v>0</v>
      </c>
    </row>
    <row r="110" spans="1:11">
      <c r="A110">
        <v>28380</v>
      </c>
      <c r="B110" s="224">
        <v>1</v>
      </c>
      <c r="C110" s="224">
        <v>1</v>
      </c>
      <c r="D110" s="224">
        <v>1</v>
      </c>
      <c r="E110" s="224">
        <v>5</v>
      </c>
      <c r="F110" s="224">
        <v>5</v>
      </c>
      <c r="G110" s="233">
        <v>0.34072799999999998</v>
      </c>
      <c r="H110" s="222">
        <v>40552</v>
      </c>
      <c r="I110" s="223" t="s">
        <v>78</v>
      </c>
      <c r="J110" s="221">
        <f>IFERROR(VLOOKUP(cnf[[#This Row],[Hwycov_id]],#REF!,2,FALSE),cnf[[#This Row],[count]])</f>
        <v>40552</v>
      </c>
      <c r="K110" s="171">
        <f t="shared" si="4"/>
        <v>0</v>
      </c>
    </row>
    <row r="111" spans="1:11">
      <c r="A111">
        <v>27223</v>
      </c>
      <c r="B111" s="224">
        <v>1</v>
      </c>
      <c r="C111" s="224">
        <v>1</v>
      </c>
      <c r="D111" s="224">
        <v>1</v>
      </c>
      <c r="E111" s="224">
        <v>5</v>
      </c>
      <c r="F111" s="224">
        <v>16</v>
      </c>
      <c r="G111" s="233">
        <v>0.62554600000000005</v>
      </c>
      <c r="H111" s="222">
        <v>40655</v>
      </c>
      <c r="I111" s="223" t="s">
        <v>82</v>
      </c>
      <c r="J111" s="221">
        <f>IFERROR(VLOOKUP(cnf[[#This Row],[Hwycov_id]],#REF!,2,FALSE),cnf[[#This Row],[count]])</f>
        <v>40655</v>
      </c>
      <c r="K111" s="171">
        <f t="shared" si="4"/>
        <v>0</v>
      </c>
    </row>
    <row r="112" spans="1:11">
      <c r="A112">
        <v>7501</v>
      </c>
      <c r="B112" s="224">
        <v>1</v>
      </c>
      <c r="C112" s="224">
        <v>1</v>
      </c>
      <c r="D112" s="224">
        <v>1</v>
      </c>
      <c r="E112" s="224">
        <v>3</v>
      </c>
      <c r="F112" s="224">
        <v>14</v>
      </c>
      <c r="G112" s="233">
        <v>0.49053000000000002</v>
      </c>
      <c r="H112" s="222">
        <v>40879</v>
      </c>
      <c r="I112" s="223" t="s">
        <v>78</v>
      </c>
      <c r="J112" s="221">
        <f>IFERROR(VLOOKUP(cnf[[#This Row],[Hwycov_id]],#REF!,2,FALSE),cnf[[#This Row],[count]])</f>
        <v>40879</v>
      </c>
      <c r="K112" s="171">
        <f t="shared" si="4"/>
        <v>0</v>
      </c>
    </row>
    <row r="113" spans="1:11">
      <c r="A113">
        <v>16356</v>
      </c>
      <c r="B113" s="224">
        <v>1</v>
      </c>
      <c r="C113" s="224">
        <v>1</v>
      </c>
      <c r="D113" s="224">
        <v>1</v>
      </c>
      <c r="E113" s="224">
        <v>3</v>
      </c>
      <c r="F113" s="224">
        <v>14</v>
      </c>
      <c r="G113" s="233">
        <v>0.63728499999999999</v>
      </c>
      <c r="H113" s="222">
        <v>41638</v>
      </c>
      <c r="I113" s="223" t="s">
        <v>82</v>
      </c>
      <c r="J113" s="221">
        <f>IFERROR(VLOOKUP(cnf[[#This Row],[Hwycov_id]],#REF!,2,FALSE),cnf[[#This Row],[count]])</f>
        <v>41638</v>
      </c>
      <c r="K113" s="171">
        <f t="shared" si="4"/>
        <v>0</v>
      </c>
    </row>
    <row r="114" spans="1:11">
      <c r="A114">
        <v>27241</v>
      </c>
      <c r="B114" s="224">
        <v>1</v>
      </c>
      <c r="C114" s="224">
        <v>1</v>
      </c>
      <c r="D114" s="224">
        <v>1</v>
      </c>
      <c r="E114" s="224">
        <v>5</v>
      </c>
      <c r="F114" s="224">
        <v>16</v>
      </c>
      <c r="G114" s="233">
        <v>0.51246700000000001</v>
      </c>
      <c r="H114" s="222">
        <v>41819</v>
      </c>
      <c r="I114" s="223" t="s">
        <v>82</v>
      </c>
      <c r="J114" s="221">
        <f>IFERROR(VLOOKUP(cnf[[#This Row],[Hwycov_id]],#REF!,2,FALSE),cnf[[#This Row],[count]])</f>
        <v>41819</v>
      </c>
      <c r="K114" s="171">
        <f t="shared" si="4"/>
        <v>0</v>
      </c>
    </row>
    <row r="115" spans="1:11">
      <c r="A115">
        <v>525</v>
      </c>
      <c r="B115" s="224">
        <v>1</v>
      </c>
      <c r="C115" s="224">
        <v>2</v>
      </c>
      <c r="D115" s="224">
        <v>1</v>
      </c>
      <c r="E115" s="224">
        <v>3</v>
      </c>
      <c r="F115" s="224">
        <v>14</v>
      </c>
      <c r="G115" s="233">
        <v>1.6515390000000001</v>
      </c>
      <c r="H115" s="222">
        <v>41937</v>
      </c>
      <c r="I115" s="223" t="s">
        <v>77</v>
      </c>
      <c r="J115" s="221">
        <f>IFERROR(VLOOKUP(cnf[[#This Row],[Hwycov_id]],#REF!,2,FALSE),cnf[[#This Row],[count]])</f>
        <v>41937</v>
      </c>
      <c r="K115" s="171">
        <f t="shared" si="4"/>
        <v>0</v>
      </c>
    </row>
    <row r="116" spans="1:11">
      <c r="A116">
        <v>15239</v>
      </c>
      <c r="B116" s="224">
        <v>1</v>
      </c>
      <c r="C116" s="224">
        <v>1</v>
      </c>
      <c r="D116" s="224">
        <v>1</v>
      </c>
      <c r="E116" s="224">
        <v>3</v>
      </c>
      <c r="F116" s="224">
        <v>14</v>
      </c>
      <c r="G116" s="233">
        <v>0.494398</v>
      </c>
      <c r="H116" s="222">
        <v>42415</v>
      </c>
      <c r="I116" s="223" t="s">
        <v>78</v>
      </c>
      <c r="J116" s="221">
        <f>IFERROR(VLOOKUP(cnf[[#This Row],[Hwycov_id]],#REF!,2,FALSE),cnf[[#This Row],[count]])</f>
        <v>42415</v>
      </c>
      <c r="K116" s="171">
        <f t="shared" si="4"/>
        <v>0</v>
      </c>
    </row>
    <row r="117" spans="1:11">
      <c r="A117">
        <v>27229</v>
      </c>
      <c r="B117" s="224">
        <v>1</v>
      </c>
      <c r="C117" s="224">
        <v>1</v>
      </c>
      <c r="D117" s="224">
        <v>1</v>
      </c>
      <c r="E117" s="224">
        <v>5</v>
      </c>
      <c r="F117" s="224">
        <v>16</v>
      </c>
      <c r="G117" s="233">
        <v>0.57958299999999996</v>
      </c>
      <c r="H117" s="222">
        <v>42647</v>
      </c>
      <c r="I117" s="223" t="s">
        <v>82</v>
      </c>
      <c r="J117" s="221">
        <f>IFERROR(VLOOKUP(cnf[[#This Row],[Hwycov_id]],#REF!,2,FALSE),cnf[[#This Row],[count]])</f>
        <v>42647</v>
      </c>
      <c r="K117" s="171">
        <f t="shared" si="4"/>
        <v>0</v>
      </c>
    </row>
    <row r="118" spans="1:11">
      <c r="A118">
        <v>14232</v>
      </c>
      <c r="B118" s="224">
        <v>1</v>
      </c>
      <c r="C118" s="224">
        <v>1</v>
      </c>
      <c r="D118" s="224">
        <v>1</v>
      </c>
      <c r="E118" s="224">
        <v>2</v>
      </c>
      <c r="F118" s="224">
        <v>3</v>
      </c>
      <c r="G118" s="233">
        <v>1.966372</v>
      </c>
      <c r="H118" s="222">
        <v>42674</v>
      </c>
      <c r="I118" s="223" t="s">
        <v>82</v>
      </c>
      <c r="J118" s="221">
        <f>IFERROR(VLOOKUP(cnf[[#This Row],[Hwycov_id]],#REF!,2,FALSE),cnf[[#This Row],[count]])</f>
        <v>42674</v>
      </c>
      <c r="K118" s="171">
        <f t="shared" si="4"/>
        <v>0</v>
      </c>
    </row>
    <row r="119" spans="1:11">
      <c r="A119">
        <v>7724</v>
      </c>
      <c r="B119" s="224">
        <v>1</v>
      </c>
      <c r="C119" s="224">
        <v>1</v>
      </c>
      <c r="D119" s="224">
        <v>1</v>
      </c>
      <c r="E119" s="224">
        <v>2</v>
      </c>
      <c r="F119" s="224">
        <v>3</v>
      </c>
      <c r="G119" s="233">
        <v>7.5886999999999996E-2</v>
      </c>
      <c r="H119" s="222">
        <v>42960</v>
      </c>
      <c r="I119" s="223" t="s">
        <v>82</v>
      </c>
      <c r="J119" s="221">
        <f>IFERROR(VLOOKUP(cnf[[#This Row],[Hwycov_id]],#REF!,2,FALSE),cnf[[#This Row],[count]])</f>
        <v>42960</v>
      </c>
      <c r="K119" s="171">
        <f t="shared" si="4"/>
        <v>0</v>
      </c>
    </row>
    <row r="120" spans="1:11">
      <c r="A120">
        <v>28636</v>
      </c>
      <c r="B120" s="224">
        <v>1</v>
      </c>
      <c r="C120" s="224">
        <v>1</v>
      </c>
      <c r="D120" s="224">
        <v>1</v>
      </c>
      <c r="E120" s="224">
        <v>5</v>
      </c>
      <c r="F120" s="224">
        <v>19</v>
      </c>
      <c r="G120" s="233">
        <v>0.73425700000000005</v>
      </c>
      <c r="H120" s="222">
        <v>43102</v>
      </c>
      <c r="I120" s="223" t="s">
        <v>82</v>
      </c>
      <c r="J120" s="221">
        <f>IFERROR(VLOOKUP(cnf[[#This Row],[Hwycov_id]],#REF!,2,FALSE),cnf[[#This Row],[count]])</f>
        <v>43102</v>
      </c>
      <c r="K120" s="171">
        <f t="shared" si="4"/>
        <v>0</v>
      </c>
    </row>
    <row r="121" spans="1:11">
      <c r="A121">
        <v>14265</v>
      </c>
      <c r="B121" s="224">
        <v>1</v>
      </c>
      <c r="C121" s="224">
        <v>1</v>
      </c>
      <c r="D121" s="224">
        <v>1</v>
      </c>
      <c r="E121" s="224">
        <v>3</v>
      </c>
      <c r="F121" s="224">
        <v>14</v>
      </c>
      <c r="G121" s="233">
        <v>0.58640599999999998</v>
      </c>
      <c r="H121" s="222">
        <v>43107</v>
      </c>
      <c r="I121" s="223" t="s">
        <v>78</v>
      </c>
      <c r="J121" s="221">
        <f>IFERROR(VLOOKUP(cnf[[#This Row],[Hwycov_id]],#REF!,2,FALSE),cnf[[#This Row],[count]])</f>
        <v>43107</v>
      </c>
      <c r="K121" s="171">
        <f t="shared" si="4"/>
        <v>0</v>
      </c>
    </row>
    <row r="122" spans="1:11">
      <c r="A122">
        <v>8647</v>
      </c>
      <c r="B122" s="224">
        <v>1</v>
      </c>
      <c r="C122" s="224">
        <v>1</v>
      </c>
      <c r="D122" s="224">
        <v>1</v>
      </c>
      <c r="E122" s="224">
        <v>3</v>
      </c>
      <c r="F122" s="224">
        <v>14</v>
      </c>
      <c r="G122" s="233">
        <v>0.65446400000000005</v>
      </c>
      <c r="H122" s="222">
        <v>43256</v>
      </c>
      <c r="I122" s="223" t="s">
        <v>82</v>
      </c>
      <c r="J122" s="221">
        <f>IFERROR(VLOOKUP(cnf[[#This Row],[Hwycov_id]],#REF!,2,FALSE),cnf[[#This Row],[count]])</f>
        <v>43256</v>
      </c>
      <c r="K122" s="171">
        <f t="shared" si="4"/>
        <v>0</v>
      </c>
    </row>
    <row r="123" spans="1:11">
      <c r="A123">
        <v>28792</v>
      </c>
      <c r="B123" s="224">
        <v>1</v>
      </c>
      <c r="C123" s="224">
        <v>1</v>
      </c>
      <c r="D123" s="224">
        <v>1</v>
      </c>
      <c r="E123" s="224">
        <v>3</v>
      </c>
      <c r="F123" s="224">
        <v>14</v>
      </c>
      <c r="G123" s="233">
        <v>0.63069500000000001</v>
      </c>
      <c r="H123" s="222">
        <v>43340</v>
      </c>
      <c r="I123" s="223" t="s">
        <v>78</v>
      </c>
      <c r="J123" s="221">
        <f>IFERROR(VLOOKUP(cnf[[#This Row],[Hwycov_id]],#REF!,2,FALSE),cnf[[#This Row],[count]])</f>
        <v>43340</v>
      </c>
      <c r="K123" s="171">
        <f t="shared" si="4"/>
        <v>0</v>
      </c>
    </row>
    <row r="124" spans="1:11">
      <c r="A124">
        <v>28280</v>
      </c>
      <c r="B124" s="224">
        <v>1</v>
      </c>
      <c r="C124" s="224">
        <v>1</v>
      </c>
      <c r="D124" s="224">
        <v>1</v>
      </c>
      <c r="E124" s="224">
        <v>3</v>
      </c>
      <c r="F124" s="224">
        <v>14</v>
      </c>
      <c r="G124" s="233">
        <v>0.31775399999999998</v>
      </c>
      <c r="H124" s="222">
        <v>43540</v>
      </c>
      <c r="I124" s="223" t="s">
        <v>78</v>
      </c>
      <c r="J124" s="221">
        <f>IFERROR(VLOOKUP(cnf[[#This Row],[Hwycov_id]],#REF!,2,FALSE),cnf[[#This Row],[count]])</f>
        <v>43540</v>
      </c>
      <c r="K124" s="171">
        <f t="shared" si="4"/>
        <v>0</v>
      </c>
    </row>
    <row r="125" spans="1:11">
      <c r="A125">
        <v>23867</v>
      </c>
      <c r="B125" s="224">
        <v>1</v>
      </c>
      <c r="C125" s="224">
        <v>1</v>
      </c>
      <c r="D125" s="224">
        <v>1</v>
      </c>
      <c r="E125" s="224">
        <v>3</v>
      </c>
      <c r="F125" s="224">
        <v>14</v>
      </c>
      <c r="G125" s="233">
        <v>0.50429599999999997</v>
      </c>
      <c r="H125" s="222">
        <v>43565</v>
      </c>
      <c r="I125" s="223" t="s">
        <v>78</v>
      </c>
      <c r="J125" s="221">
        <f>IFERROR(VLOOKUP(cnf[[#This Row],[Hwycov_id]],#REF!,2,FALSE),cnf[[#This Row],[count]])</f>
        <v>43565</v>
      </c>
      <c r="K125" s="171">
        <f t="shared" si="4"/>
        <v>0</v>
      </c>
    </row>
    <row r="126" spans="1:11">
      <c r="A126">
        <v>28637</v>
      </c>
      <c r="B126" s="224">
        <v>1</v>
      </c>
      <c r="C126" s="224">
        <v>1</v>
      </c>
      <c r="D126" s="224">
        <v>1</v>
      </c>
      <c r="E126" s="224">
        <v>5</v>
      </c>
      <c r="F126" s="224">
        <v>19</v>
      </c>
      <c r="G126" s="233">
        <v>0.85814000000000001</v>
      </c>
      <c r="H126" s="222">
        <v>43615</v>
      </c>
      <c r="I126" s="223" t="s">
        <v>82</v>
      </c>
      <c r="J126" s="221">
        <f>IFERROR(VLOOKUP(cnf[[#This Row],[Hwycov_id]],#REF!,2,FALSE),cnf[[#This Row],[count]])</f>
        <v>43615</v>
      </c>
      <c r="K126" s="171">
        <f t="shared" si="4"/>
        <v>0</v>
      </c>
    </row>
    <row r="127" spans="1:11">
      <c r="A127">
        <v>28791</v>
      </c>
      <c r="B127" s="224">
        <v>1</v>
      </c>
      <c r="C127" s="224">
        <v>1</v>
      </c>
      <c r="D127" s="224">
        <v>1</v>
      </c>
      <c r="E127" s="224">
        <v>3</v>
      </c>
      <c r="F127" s="224">
        <v>14</v>
      </c>
      <c r="G127" s="233">
        <v>0.368203</v>
      </c>
      <c r="H127" s="222">
        <v>43796</v>
      </c>
      <c r="I127" s="223" t="s">
        <v>78</v>
      </c>
      <c r="J127" s="221">
        <f>IFERROR(VLOOKUP(cnf[[#This Row],[Hwycov_id]],#REF!,2,FALSE),cnf[[#This Row],[count]])</f>
        <v>43796</v>
      </c>
      <c r="K127" s="171">
        <f t="shared" si="4"/>
        <v>0</v>
      </c>
    </row>
    <row r="128" spans="1:11">
      <c r="A128">
        <v>11123</v>
      </c>
      <c r="B128" s="224">
        <v>1</v>
      </c>
      <c r="C128" s="224">
        <v>1</v>
      </c>
      <c r="D128" s="224">
        <v>1</v>
      </c>
      <c r="E128" s="224">
        <v>3</v>
      </c>
      <c r="F128" s="224">
        <v>14</v>
      </c>
      <c r="G128" s="233">
        <v>0.469912</v>
      </c>
      <c r="H128" s="222">
        <v>44181</v>
      </c>
      <c r="I128" s="223" t="s">
        <v>82</v>
      </c>
      <c r="J128" s="221">
        <f>IFERROR(VLOOKUP(cnf[[#This Row],[Hwycov_id]],#REF!,2,FALSE),cnf[[#This Row],[count]])</f>
        <v>44181</v>
      </c>
      <c r="K128" s="171">
        <f t="shared" si="4"/>
        <v>0</v>
      </c>
    </row>
    <row r="129" spans="1:11">
      <c r="A129">
        <v>27507</v>
      </c>
      <c r="B129" s="224">
        <v>1</v>
      </c>
      <c r="C129" s="224">
        <v>1</v>
      </c>
      <c r="D129" s="224">
        <v>1</v>
      </c>
      <c r="E129" s="224">
        <v>3</v>
      </c>
      <c r="F129" s="224">
        <v>14</v>
      </c>
      <c r="G129" s="233">
        <v>0.54117400000000004</v>
      </c>
      <c r="H129" s="222">
        <v>44209</v>
      </c>
      <c r="I129" s="223" t="s">
        <v>82</v>
      </c>
      <c r="J129" s="221">
        <f>IFERROR(VLOOKUP(cnf[[#This Row],[Hwycov_id]],#REF!,2,FALSE),cnf[[#This Row],[count]])</f>
        <v>44209</v>
      </c>
      <c r="K129" s="171">
        <f t="shared" si="4"/>
        <v>0</v>
      </c>
    </row>
    <row r="130" spans="1:11">
      <c r="A130">
        <v>15277</v>
      </c>
      <c r="B130" s="224">
        <v>1</v>
      </c>
      <c r="C130" s="224">
        <v>1</v>
      </c>
      <c r="D130" s="224">
        <v>1</v>
      </c>
      <c r="E130" s="224">
        <v>5</v>
      </c>
      <c r="F130" s="224">
        <v>14</v>
      </c>
      <c r="G130" s="233">
        <v>0.50083900000000003</v>
      </c>
      <c r="H130" s="222">
        <v>44548</v>
      </c>
      <c r="I130" s="223" t="s">
        <v>82</v>
      </c>
      <c r="J130" s="221">
        <f>IFERROR(VLOOKUP(cnf[[#This Row],[Hwycov_id]],#REF!,2,FALSE),cnf[[#This Row],[count]])</f>
        <v>44548</v>
      </c>
      <c r="K130" s="171">
        <f t="shared" ref="K130:K193" si="5">J130/H130-1</f>
        <v>0</v>
      </c>
    </row>
    <row r="131" spans="1:11">
      <c r="A131">
        <v>11294</v>
      </c>
      <c r="B131" s="224">
        <v>1</v>
      </c>
      <c r="C131" s="224">
        <v>1</v>
      </c>
      <c r="D131" s="224">
        <v>1</v>
      </c>
      <c r="E131" s="224">
        <v>5</v>
      </c>
      <c r="F131" s="224">
        <v>9</v>
      </c>
      <c r="G131" s="233">
        <v>0.211953</v>
      </c>
      <c r="H131" s="222">
        <v>45152</v>
      </c>
      <c r="I131" s="223" t="s">
        <v>78</v>
      </c>
      <c r="J131" s="221">
        <f>IFERROR(VLOOKUP(cnf[[#This Row],[Hwycov_id]],#REF!,2,FALSE),cnf[[#This Row],[count]])</f>
        <v>45152</v>
      </c>
      <c r="K131" s="171">
        <f t="shared" si="5"/>
        <v>0</v>
      </c>
    </row>
    <row r="132" spans="1:11">
      <c r="A132">
        <v>7377</v>
      </c>
      <c r="B132" s="224">
        <v>1</v>
      </c>
      <c r="C132" s="224">
        <v>1</v>
      </c>
      <c r="D132" s="224">
        <v>1</v>
      </c>
      <c r="E132" s="224">
        <v>5</v>
      </c>
      <c r="F132" s="224">
        <v>16</v>
      </c>
      <c r="G132" s="233">
        <v>0.49546499999999999</v>
      </c>
      <c r="H132" s="222">
        <v>45188</v>
      </c>
      <c r="I132" s="223" t="s">
        <v>82</v>
      </c>
      <c r="J132" s="221">
        <f>IFERROR(VLOOKUP(cnf[[#This Row],[Hwycov_id]],#REF!,2,FALSE),cnf[[#This Row],[count]])</f>
        <v>45188</v>
      </c>
      <c r="K132" s="171">
        <f t="shared" si="5"/>
        <v>0</v>
      </c>
    </row>
    <row r="133" spans="1:11">
      <c r="A133">
        <v>11124</v>
      </c>
      <c r="B133" s="224">
        <v>1</v>
      </c>
      <c r="C133" s="224">
        <v>1</v>
      </c>
      <c r="D133" s="224">
        <v>1</v>
      </c>
      <c r="E133" s="224">
        <v>3</v>
      </c>
      <c r="F133" s="224">
        <v>14</v>
      </c>
      <c r="G133" s="233">
        <v>0.44767800000000002</v>
      </c>
      <c r="H133" s="222">
        <v>45213</v>
      </c>
      <c r="I133" s="223" t="s">
        <v>82</v>
      </c>
      <c r="J133" s="221">
        <f>IFERROR(VLOOKUP(cnf[[#This Row],[Hwycov_id]],#REF!,2,FALSE),cnf[[#This Row],[count]])</f>
        <v>45213</v>
      </c>
      <c r="K133" s="171">
        <f t="shared" si="5"/>
        <v>0</v>
      </c>
    </row>
    <row r="134" spans="1:11">
      <c r="A134">
        <v>19481</v>
      </c>
      <c r="B134" s="224">
        <v>1</v>
      </c>
      <c r="C134" s="224">
        <v>1</v>
      </c>
      <c r="D134" s="224">
        <v>1</v>
      </c>
      <c r="E134" s="224">
        <v>5</v>
      </c>
      <c r="F134" s="224">
        <v>16</v>
      </c>
      <c r="G134" s="233">
        <v>0.56720999999999999</v>
      </c>
      <c r="H134" s="222">
        <v>45435</v>
      </c>
      <c r="I134" s="223" t="s">
        <v>82</v>
      </c>
      <c r="J134" s="221">
        <f>IFERROR(VLOOKUP(cnf[[#This Row],[Hwycov_id]],#REF!,2,FALSE),cnf[[#This Row],[count]])</f>
        <v>45435</v>
      </c>
      <c r="K134" s="171">
        <f t="shared" si="5"/>
        <v>0</v>
      </c>
    </row>
    <row r="135" spans="1:11">
      <c r="A135">
        <v>9904</v>
      </c>
      <c r="B135" s="224">
        <v>1</v>
      </c>
      <c r="C135" s="224">
        <v>1</v>
      </c>
      <c r="D135" s="224">
        <v>1</v>
      </c>
      <c r="E135" s="224">
        <v>4</v>
      </c>
      <c r="F135" s="224">
        <v>14</v>
      </c>
      <c r="G135" s="233">
        <v>0.54313199999999995</v>
      </c>
      <c r="H135" s="222">
        <v>46031</v>
      </c>
      <c r="I135" s="223" t="s">
        <v>82</v>
      </c>
      <c r="J135" s="221">
        <f>IFERROR(VLOOKUP(cnf[[#This Row],[Hwycov_id]],#REF!,2,FALSE),cnf[[#This Row],[count]])</f>
        <v>46031</v>
      </c>
      <c r="K135" s="171">
        <f t="shared" si="5"/>
        <v>0</v>
      </c>
    </row>
    <row r="136" spans="1:11">
      <c r="A136">
        <v>28379</v>
      </c>
      <c r="B136" s="224">
        <v>1</v>
      </c>
      <c r="C136" s="224">
        <v>1</v>
      </c>
      <c r="D136" s="224">
        <v>1</v>
      </c>
      <c r="E136" s="224">
        <v>5</v>
      </c>
      <c r="F136" s="224">
        <v>5</v>
      </c>
      <c r="G136" s="233">
        <v>0.223936</v>
      </c>
      <c r="H136" s="222">
        <v>46360</v>
      </c>
      <c r="I136" s="223" t="s">
        <v>78</v>
      </c>
      <c r="J136" s="221">
        <f>IFERROR(VLOOKUP(cnf[[#This Row],[Hwycov_id]],#REF!,2,FALSE),cnf[[#This Row],[count]])</f>
        <v>46360</v>
      </c>
      <c r="K136" s="171">
        <f t="shared" si="5"/>
        <v>0</v>
      </c>
    </row>
    <row r="137" spans="1:11">
      <c r="A137">
        <v>7215</v>
      </c>
      <c r="B137" s="224">
        <v>1</v>
      </c>
      <c r="C137" s="224">
        <v>1</v>
      </c>
      <c r="D137" s="224">
        <v>1</v>
      </c>
      <c r="E137" s="224">
        <v>2</v>
      </c>
      <c r="F137" s="224">
        <v>19</v>
      </c>
      <c r="G137" s="233">
        <v>0.21743100000000001</v>
      </c>
      <c r="H137" s="222">
        <v>46501</v>
      </c>
      <c r="I137" s="223" t="s">
        <v>78</v>
      </c>
      <c r="J137" s="221">
        <f>IFERROR(VLOOKUP(cnf[[#This Row],[Hwycov_id]],#REF!,2,FALSE),cnf[[#This Row],[count]])</f>
        <v>46501</v>
      </c>
      <c r="K137" s="171">
        <f t="shared" si="5"/>
        <v>0</v>
      </c>
    </row>
    <row r="138" spans="1:11">
      <c r="A138">
        <v>15157</v>
      </c>
      <c r="B138" s="224">
        <v>1</v>
      </c>
      <c r="C138" s="224">
        <v>1</v>
      </c>
      <c r="D138" s="224">
        <v>1</v>
      </c>
      <c r="E138" s="224">
        <v>3</v>
      </c>
      <c r="F138" s="224">
        <v>14</v>
      </c>
      <c r="G138" s="233">
        <v>0.81691499999999995</v>
      </c>
      <c r="H138" s="222">
        <v>46663</v>
      </c>
      <c r="I138" s="223" t="s">
        <v>82</v>
      </c>
      <c r="J138" s="221">
        <f>IFERROR(VLOOKUP(cnf[[#This Row],[Hwycov_id]],#REF!,2,FALSE),cnf[[#This Row],[count]])</f>
        <v>46663</v>
      </c>
      <c r="K138" s="171">
        <f t="shared" si="5"/>
        <v>0</v>
      </c>
    </row>
    <row r="139" spans="1:11">
      <c r="A139">
        <v>7666</v>
      </c>
      <c r="B139" s="224">
        <v>1</v>
      </c>
      <c r="C139" s="224">
        <v>1</v>
      </c>
      <c r="D139" s="224">
        <v>1</v>
      </c>
      <c r="E139" s="224">
        <v>3</v>
      </c>
      <c r="F139" s="224">
        <v>14</v>
      </c>
      <c r="G139" s="233">
        <v>0.21396999999999999</v>
      </c>
      <c r="H139" s="222">
        <v>46982</v>
      </c>
      <c r="I139" s="223" t="s">
        <v>82</v>
      </c>
      <c r="J139" s="221">
        <f>IFERROR(VLOOKUP(cnf[[#This Row],[Hwycov_id]],#REF!,2,FALSE),cnf[[#This Row],[count]])</f>
        <v>46982</v>
      </c>
      <c r="K139" s="171">
        <f t="shared" si="5"/>
        <v>0</v>
      </c>
    </row>
    <row r="140" spans="1:11">
      <c r="A140">
        <v>28199</v>
      </c>
      <c r="B140" s="224">
        <v>1</v>
      </c>
      <c r="C140" s="224">
        <v>1</v>
      </c>
      <c r="D140" s="224">
        <v>1</v>
      </c>
      <c r="E140" s="224">
        <v>5</v>
      </c>
      <c r="F140" s="224">
        <v>5</v>
      </c>
      <c r="G140" s="233">
        <v>0.41762700000000003</v>
      </c>
      <c r="H140" s="222">
        <v>47339</v>
      </c>
      <c r="I140" s="223" t="s">
        <v>82</v>
      </c>
      <c r="J140" s="221">
        <f>IFERROR(VLOOKUP(cnf[[#This Row],[Hwycov_id]],#REF!,2,FALSE),cnf[[#This Row],[count]])</f>
        <v>47339</v>
      </c>
      <c r="K140" s="171">
        <f t="shared" si="5"/>
        <v>0</v>
      </c>
    </row>
    <row r="141" spans="1:11">
      <c r="A141">
        <v>22757</v>
      </c>
      <c r="B141" s="224">
        <v>1</v>
      </c>
      <c r="C141" s="224">
        <v>1</v>
      </c>
      <c r="D141" s="224">
        <v>1</v>
      </c>
      <c r="E141" s="224">
        <v>2</v>
      </c>
      <c r="F141" s="224">
        <v>14</v>
      </c>
      <c r="G141" s="233">
        <v>0.56356399999999995</v>
      </c>
      <c r="H141" s="222">
        <v>48047</v>
      </c>
      <c r="I141" s="223" t="s">
        <v>78</v>
      </c>
      <c r="J141" s="221">
        <f>IFERROR(VLOOKUP(cnf[[#This Row],[Hwycov_id]],#REF!,2,FALSE),cnf[[#This Row],[count]])</f>
        <v>48047</v>
      </c>
      <c r="K141" s="171">
        <f t="shared" si="5"/>
        <v>0</v>
      </c>
    </row>
    <row r="142" spans="1:11">
      <c r="A142">
        <v>7222</v>
      </c>
      <c r="B142" s="224">
        <v>1</v>
      </c>
      <c r="C142" s="224">
        <v>1</v>
      </c>
      <c r="D142" s="224">
        <v>1</v>
      </c>
      <c r="E142" s="224">
        <v>2</v>
      </c>
      <c r="F142" s="224">
        <v>19</v>
      </c>
      <c r="G142" s="233">
        <v>0.46943499999999999</v>
      </c>
      <c r="H142" s="222">
        <v>48401</v>
      </c>
      <c r="I142" s="223" t="s">
        <v>78</v>
      </c>
      <c r="J142" s="221">
        <f>IFERROR(VLOOKUP(cnf[[#This Row],[Hwycov_id]],#REF!,2,FALSE),cnf[[#This Row],[count]])</f>
        <v>48401</v>
      </c>
      <c r="K142" s="171">
        <f t="shared" si="5"/>
        <v>0</v>
      </c>
    </row>
    <row r="143" spans="1:11">
      <c r="A143">
        <v>11095</v>
      </c>
      <c r="B143" s="224">
        <v>1</v>
      </c>
      <c r="C143" s="224">
        <v>1</v>
      </c>
      <c r="D143" s="224">
        <v>1</v>
      </c>
      <c r="E143" s="224">
        <v>3</v>
      </c>
      <c r="F143" s="224">
        <v>14</v>
      </c>
      <c r="G143" s="233">
        <v>0.527783</v>
      </c>
      <c r="H143" s="222">
        <v>48677</v>
      </c>
      <c r="I143" s="223" t="s">
        <v>82</v>
      </c>
      <c r="J143" s="221">
        <f>IFERROR(VLOOKUP(cnf[[#This Row],[Hwycov_id]],#REF!,2,FALSE),cnf[[#This Row],[count]])</f>
        <v>48677</v>
      </c>
      <c r="K143" s="171">
        <f t="shared" si="5"/>
        <v>0</v>
      </c>
    </row>
    <row r="144" spans="1:11">
      <c r="A144">
        <v>28940</v>
      </c>
      <c r="B144" s="224">
        <v>1</v>
      </c>
      <c r="C144" s="224">
        <v>1</v>
      </c>
      <c r="D144" s="224">
        <v>1</v>
      </c>
      <c r="E144" s="224">
        <v>3</v>
      </c>
      <c r="F144" s="224">
        <v>9</v>
      </c>
      <c r="G144" s="233">
        <v>0.59546699999999997</v>
      </c>
      <c r="H144" s="222">
        <v>48956</v>
      </c>
      <c r="I144" s="223" t="s">
        <v>82</v>
      </c>
      <c r="J144" s="221">
        <f>IFERROR(VLOOKUP(cnf[[#This Row],[Hwycov_id]],#REF!,2,FALSE),cnf[[#This Row],[count]])</f>
        <v>48956</v>
      </c>
      <c r="K144" s="171">
        <f t="shared" si="5"/>
        <v>0</v>
      </c>
    </row>
    <row r="145" spans="1:11">
      <c r="A145">
        <v>28941</v>
      </c>
      <c r="B145" s="224">
        <v>1</v>
      </c>
      <c r="C145" s="224">
        <v>1</v>
      </c>
      <c r="D145" s="224">
        <v>1</v>
      </c>
      <c r="E145" s="224">
        <v>3</v>
      </c>
      <c r="F145" s="224">
        <v>5</v>
      </c>
      <c r="G145" s="233">
        <v>0.50081500000000001</v>
      </c>
      <c r="H145" s="222">
        <v>49326</v>
      </c>
      <c r="I145" s="223" t="s">
        <v>82</v>
      </c>
      <c r="J145" s="221">
        <f>IFERROR(VLOOKUP(cnf[[#This Row],[Hwycov_id]],#REF!,2,FALSE),cnf[[#This Row],[count]])</f>
        <v>49326</v>
      </c>
      <c r="K145" s="171">
        <f t="shared" si="5"/>
        <v>0</v>
      </c>
    </row>
    <row r="146" spans="1:11">
      <c r="A146">
        <v>28197</v>
      </c>
      <c r="B146" s="224">
        <v>1</v>
      </c>
      <c r="C146" s="224">
        <v>1</v>
      </c>
      <c r="D146" s="224">
        <v>1</v>
      </c>
      <c r="E146" s="224">
        <v>5</v>
      </c>
      <c r="F146" s="224">
        <v>5</v>
      </c>
      <c r="G146" s="233">
        <v>0.26616000000000001</v>
      </c>
      <c r="H146" s="222">
        <v>49969</v>
      </c>
      <c r="I146" s="223" t="s">
        <v>82</v>
      </c>
      <c r="J146" s="221">
        <f>IFERROR(VLOOKUP(cnf[[#This Row],[Hwycov_id]],#REF!,2,FALSE),cnf[[#This Row],[count]])</f>
        <v>49969</v>
      </c>
      <c r="K146" s="171">
        <f t="shared" si="5"/>
        <v>0</v>
      </c>
    </row>
    <row r="147" spans="1:11">
      <c r="A147">
        <v>7872</v>
      </c>
      <c r="B147" s="224">
        <v>1</v>
      </c>
      <c r="C147" s="224">
        <v>1</v>
      </c>
      <c r="D147" s="224">
        <v>1</v>
      </c>
      <c r="E147" s="224">
        <v>7</v>
      </c>
      <c r="F147" s="224">
        <v>18</v>
      </c>
      <c r="G147" s="233">
        <v>0.43843199999999999</v>
      </c>
      <c r="H147" s="222">
        <v>49981</v>
      </c>
      <c r="I147" s="223" t="s">
        <v>78</v>
      </c>
      <c r="J147" s="221">
        <f>IFERROR(VLOOKUP(cnf[[#This Row],[Hwycov_id]],#REF!,2,FALSE),cnf[[#This Row],[count]])</f>
        <v>49981</v>
      </c>
      <c r="K147" s="171">
        <f t="shared" si="5"/>
        <v>0</v>
      </c>
    </row>
    <row r="148" spans="1:11">
      <c r="A148">
        <v>16045</v>
      </c>
      <c r="B148" s="224">
        <v>1</v>
      </c>
      <c r="C148" s="224">
        <v>1</v>
      </c>
      <c r="D148" s="224">
        <v>1</v>
      </c>
      <c r="E148" s="224">
        <v>2</v>
      </c>
      <c r="F148" s="224">
        <v>14</v>
      </c>
      <c r="G148" s="233">
        <v>0.28279799999999999</v>
      </c>
      <c r="H148" s="222">
        <v>50181</v>
      </c>
      <c r="I148" s="223" t="s">
        <v>78</v>
      </c>
      <c r="J148" s="221">
        <f>IFERROR(VLOOKUP(cnf[[#This Row],[Hwycov_id]],#REF!,2,FALSE),cnf[[#This Row],[count]])</f>
        <v>50181</v>
      </c>
      <c r="K148" s="171">
        <f t="shared" si="5"/>
        <v>0</v>
      </c>
    </row>
    <row r="149" spans="1:11">
      <c r="A149">
        <v>28195</v>
      </c>
      <c r="B149" s="224">
        <v>1</v>
      </c>
      <c r="C149" s="224">
        <v>1</v>
      </c>
      <c r="D149" s="224">
        <v>1</v>
      </c>
      <c r="E149" s="224">
        <v>5</v>
      </c>
      <c r="F149" s="224">
        <v>5</v>
      </c>
      <c r="G149" s="233">
        <v>0.106324</v>
      </c>
      <c r="H149" s="222">
        <v>50393</v>
      </c>
      <c r="I149" s="223" t="s">
        <v>78</v>
      </c>
      <c r="J149" s="221">
        <f>IFERROR(VLOOKUP(cnf[[#This Row],[Hwycov_id]],#REF!,2,FALSE),cnf[[#This Row],[count]])</f>
        <v>50393</v>
      </c>
      <c r="K149" s="171">
        <f t="shared" si="5"/>
        <v>0</v>
      </c>
    </row>
    <row r="150" spans="1:11">
      <c r="A150">
        <v>28085</v>
      </c>
      <c r="B150" s="224">
        <v>1</v>
      </c>
      <c r="C150" s="224">
        <v>1</v>
      </c>
      <c r="D150" s="224">
        <v>1</v>
      </c>
      <c r="E150" s="224">
        <v>2</v>
      </c>
      <c r="F150" s="224">
        <v>14</v>
      </c>
      <c r="G150" s="233">
        <v>0.42614200000000002</v>
      </c>
      <c r="H150" s="222">
        <v>50770</v>
      </c>
      <c r="I150" s="223" t="s">
        <v>82</v>
      </c>
      <c r="J150" s="221">
        <f>IFERROR(VLOOKUP(cnf[[#This Row],[Hwycov_id]],#REF!,2,FALSE),cnf[[#This Row],[count]])</f>
        <v>50770</v>
      </c>
      <c r="K150" s="171">
        <f t="shared" si="5"/>
        <v>0</v>
      </c>
    </row>
    <row r="151" spans="1:11">
      <c r="A151">
        <v>28086</v>
      </c>
      <c r="B151" s="224">
        <v>1</v>
      </c>
      <c r="C151" s="224">
        <v>1</v>
      </c>
      <c r="D151" s="224">
        <v>1</v>
      </c>
      <c r="E151" s="224">
        <v>2</v>
      </c>
      <c r="F151" s="224">
        <v>14</v>
      </c>
      <c r="G151" s="233">
        <v>0.58222099999999999</v>
      </c>
      <c r="H151" s="222">
        <v>50807</v>
      </c>
      <c r="I151" s="223" t="s">
        <v>82</v>
      </c>
      <c r="J151" s="221">
        <f>IFERROR(VLOOKUP(cnf[[#This Row],[Hwycov_id]],#REF!,2,FALSE),cnf[[#This Row],[count]])</f>
        <v>50807</v>
      </c>
      <c r="K151" s="171">
        <f t="shared" si="5"/>
        <v>0</v>
      </c>
    </row>
    <row r="152" spans="1:11">
      <c r="A152">
        <v>27903</v>
      </c>
      <c r="B152" s="224">
        <v>1</v>
      </c>
      <c r="C152" s="224">
        <v>1</v>
      </c>
      <c r="D152" s="224">
        <v>1</v>
      </c>
      <c r="E152" s="224">
        <v>4</v>
      </c>
      <c r="F152" s="224">
        <v>14</v>
      </c>
      <c r="G152" s="233">
        <v>0.53532599999999997</v>
      </c>
      <c r="H152" s="222">
        <v>51616</v>
      </c>
      <c r="I152" s="223" t="s">
        <v>78</v>
      </c>
      <c r="J152" s="221">
        <f>IFERROR(VLOOKUP(cnf[[#This Row],[Hwycov_id]],#REF!,2,FALSE),cnf[[#This Row],[count]])</f>
        <v>51616</v>
      </c>
      <c r="K152" s="171">
        <f t="shared" si="5"/>
        <v>0</v>
      </c>
    </row>
    <row r="153" spans="1:11">
      <c r="A153">
        <v>7375</v>
      </c>
      <c r="B153" s="224">
        <v>1</v>
      </c>
      <c r="C153" s="224">
        <v>1</v>
      </c>
      <c r="D153" s="224">
        <v>1</v>
      </c>
      <c r="E153" s="224">
        <v>3</v>
      </c>
      <c r="F153" s="224">
        <v>14</v>
      </c>
      <c r="G153" s="233">
        <v>0.462173</v>
      </c>
      <c r="H153" s="222">
        <v>51626</v>
      </c>
      <c r="I153" s="223" t="s">
        <v>82</v>
      </c>
      <c r="J153" s="221">
        <f>IFERROR(VLOOKUP(cnf[[#This Row],[Hwycov_id]],#REF!,2,FALSE),cnf[[#This Row],[count]])</f>
        <v>51626</v>
      </c>
      <c r="K153" s="171">
        <f t="shared" si="5"/>
        <v>0</v>
      </c>
    </row>
    <row r="154" spans="1:11">
      <c r="A154">
        <v>7772</v>
      </c>
      <c r="B154" s="224">
        <v>1</v>
      </c>
      <c r="C154" s="224">
        <v>1</v>
      </c>
      <c r="D154" s="224">
        <v>1</v>
      </c>
      <c r="E154" s="224">
        <v>3</v>
      </c>
      <c r="F154" s="224">
        <v>14</v>
      </c>
      <c r="G154" s="233">
        <v>2.0944759999999998</v>
      </c>
      <c r="H154" s="222">
        <v>51824</v>
      </c>
      <c r="I154" s="223" t="s">
        <v>82</v>
      </c>
      <c r="J154" s="221">
        <f>IFERROR(VLOOKUP(cnf[[#This Row],[Hwycov_id]],#REF!,2,FALSE),cnf[[#This Row],[count]])</f>
        <v>51824</v>
      </c>
      <c r="K154" s="171">
        <f t="shared" si="5"/>
        <v>0</v>
      </c>
    </row>
    <row r="155" spans="1:11">
      <c r="A155">
        <v>20727</v>
      </c>
      <c r="B155" s="224">
        <v>1</v>
      </c>
      <c r="C155" s="224">
        <v>1</v>
      </c>
      <c r="D155" s="224">
        <v>1</v>
      </c>
      <c r="E155" s="224">
        <v>5</v>
      </c>
      <c r="F155" s="224">
        <v>5</v>
      </c>
      <c r="G155" s="233">
        <v>0.54095599999999999</v>
      </c>
      <c r="H155" s="222">
        <v>51970</v>
      </c>
      <c r="I155" s="223" t="s">
        <v>78</v>
      </c>
      <c r="J155" s="221">
        <f>IFERROR(VLOOKUP(cnf[[#This Row],[Hwycov_id]],#REF!,2,FALSE),cnf[[#This Row],[count]])</f>
        <v>51970</v>
      </c>
      <c r="K155" s="171">
        <f t="shared" si="5"/>
        <v>0</v>
      </c>
    </row>
    <row r="156" spans="1:11">
      <c r="A156">
        <v>8103</v>
      </c>
      <c r="B156" s="224">
        <v>1</v>
      </c>
      <c r="C156" s="224">
        <v>1</v>
      </c>
      <c r="D156" s="224">
        <v>1</v>
      </c>
      <c r="E156" s="224">
        <v>3</v>
      </c>
      <c r="F156" s="224">
        <v>14</v>
      </c>
      <c r="G156" s="233">
        <v>1.136239</v>
      </c>
      <c r="H156" s="222">
        <v>52138</v>
      </c>
      <c r="I156" s="223" t="s">
        <v>82</v>
      </c>
      <c r="J156" s="221">
        <f>IFERROR(VLOOKUP(cnf[[#This Row],[Hwycov_id]],#REF!,2,FALSE),cnf[[#This Row],[count]])</f>
        <v>52138</v>
      </c>
      <c r="K156" s="171">
        <f t="shared" si="5"/>
        <v>0</v>
      </c>
    </row>
    <row r="157" spans="1:11">
      <c r="A157">
        <v>28178</v>
      </c>
      <c r="B157" s="224">
        <v>1</v>
      </c>
      <c r="C157" s="224">
        <v>1</v>
      </c>
      <c r="D157" s="224">
        <v>1</v>
      </c>
      <c r="E157" s="224">
        <v>5</v>
      </c>
      <c r="F157" s="224">
        <v>5</v>
      </c>
      <c r="G157" s="233">
        <v>0.195544</v>
      </c>
      <c r="H157" s="222">
        <v>52274</v>
      </c>
      <c r="I157" s="223" t="s">
        <v>78</v>
      </c>
      <c r="J157" s="221">
        <f>IFERROR(VLOOKUP(cnf[[#This Row],[Hwycov_id]],#REF!,2,FALSE),cnf[[#This Row],[count]])</f>
        <v>52274</v>
      </c>
      <c r="K157" s="171">
        <f t="shared" si="5"/>
        <v>0</v>
      </c>
    </row>
    <row r="158" spans="1:11">
      <c r="A158">
        <v>27248</v>
      </c>
      <c r="B158" s="224">
        <v>1</v>
      </c>
      <c r="C158" s="224">
        <v>1</v>
      </c>
      <c r="D158" s="224">
        <v>1</v>
      </c>
      <c r="E158" s="224">
        <v>7</v>
      </c>
      <c r="F158" s="224">
        <v>18</v>
      </c>
      <c r="G158" s="233">
        <v>0.14317299999999999</v>
      </c>
      <c r="H158" s="222">
        <v>52494</v>
      </c>
      <c r="I158" s="223" t="s">
        <v>78</v>
      </c>
      <c r="J158" s="221">
        <f>IFERROR(VLOOKUP(cnf[[#This Row],[Hwycov_id]],#REF!,2,FALSE),cnf[[#This Row],[count]])</f>
        <v>52494</v>
      </c>
      <c r="K158" s="171">
        <f t="shared" si="5"/>
        <v>0</v>
      </c>
    </row>
    <row r="159" spans="1:11">
      <c r="A159">
        <v>15238</v>
      </c>
      <c r="B159" s="224">
        <v>1</v>
      </c>
      <c r="C159" s="224">
        <v>1</v>
      </c>
      <c r="D159" s="224">
        <v>1</v>
      </c>
      <c r="E159" s="224">
        <v>3</v>
      </c>
      <c r="F159" s="224">
        <v>14</v>
      </c>
      <c r="G159" s="233">
        <v>0.493618</v>
      </c>
      <c r="H159" s="222">
        <v>52580</v>
      </c>
      <c r="I159" s="223" t="s">
        <v>82</v>
      </c>
      <c r="J159" s="221">
        <f>IFERROR(VLOOKUP(cnf[[#This Row],[Hwycov_id]],#REF!,2,FALSE),cnf[[#This Row],[count]])</f>
        <v>52580</v>
      </c>
      <c r="K159" s="171">
        <f t="shared" si="5"/>
        <v>0</v>
      </c>
    </row>
    <row r="160" spans="1:11">
      <c r="A160">
        <v>9028</v>
      </c>
      <c r="B160" s="224">
        <v>1</v>
      </c>
      <c r="C160" s="224">
        <v>1</v>
      </c>
      <c r="D160" s="224">
        <v>1</v>
      </c>
      <c r="E160" s="224">
        <v>3</v>
      </c>
      <c r="F160" s="224">
        <v>14</v>
      </c>
      <c r="G160" s="233">
        <v>0.37696200000000002</v>
      </c>
      <c r="H160" s="222">
        <v>52885</v>
      </c>
      <c r="I160" s="223" t="s">
        <v>82</v>
      </c>
      <c r="J160" s="221">
        <f>IFERROR(VLOOKUP(cnf[[#This Row],[Hwycov_id]],#REF!,2,FALSE),cnf[[#This Row],[count]])</f>
        <v>52885</v>
      </c>
      <c r="K160" s="171">
        <f t="shared" si="5"/>
        <v>0</v>
      </c>
    </row>
    <row r="161" spans="1:11">
      <c r="A161">
        <v>27898</v>
      </c>
      <c r="B161" s="224">
        <v>1</v>
      </c>
      <c r="C161" s="224">
        <v>1</v>
      </c>
      <c r="D161" s="224">
        <v>1</v>
      </c>
      <c r="E161" s="224">
        <v>4</v>
      </c>
      <c r="F161" s="224">
        <v>14</v>
      </c>
      <c r="G161" s="233">
        <v>0.44006699999999999</v>
      </c>
      <c r="H161" s="222">
        <v>53148</v>
      </c>
      <c r="I161" s="223" t="s">
        <v>78</v>
      </c>
      <c r="J161" s="221">
        <f>IFERROR(VLOOKUP(cnf[[#This Row],[Hwycov_id]],#REF!,2,FALSE),cnf[[#This Row],[count]])</f>
        <v>53148</v>
      </c>
      <c r="K161" s="171">
        <f t="shared" si="5"/>
        <v>0</v>
      </c>
    </row>
    <row r="162" spans="1:11">
      <c r="A162">
        <v>21848</v>
      </c>
      <c r="B162" s="224">
        <v>1</v>
      </c>
      <c r="C162" s="224">
        <v>1</v>
      </c>
      <c r="D162" s="224">
        <v>1</v>
      </c>
      <c r="E162" s="224">
        <v>2</v>
      </c>
      <c r="F162" s="224">
        <v>14</v>
      </c>
      <c r="G162" s="233">
        <v>0.16963300000000001</v>
      </c>
      <c r="H162" s="222">
        <v>53153</v>
      </c>
      <c r="I162" s="223" t="s">
        <v>82</v>
      </c>
      <c r="J162" s="221">
        <f>IFERROR(VLOOKUP(cnf[[#This Row],[Hwycov_id]],#REF!,2,FALSE),cnf[[#This Row],[count]])</f>
        <v>53153</v>
      </c>
      <c r="K162" s="171">
        <f t="shared" si="5"/>
        <v>0</v>
      </c>
    </row>
    <row r="163" spans="1:11">
      <c r="A163">
        <v>8830</v>
      </c>
      <c r="B163" s="224">
        <v>1</v>
      </c>
      <c r="C163" s="224">
        <v>1</v>
      </c>
      <c r="D163" s="224">
        <v>1</v>
      </c>
      <c r="E163" s="224">
        <v>6</v>
      </c>
      <c r="F163" s="224">
        <v>12</v>
      </c>
      <c r="G163" s="233">
        <v>0.34758099999999997</v>
      </c>
      <c r="H163" s="222">
        <v>53173</v>
      </c>
      <c r="I163" s="223" t="s">
        <v>78</v>
      </c>
      <c r="J163" s="221">
        <f>IFERROR(VLOOKUP(cnf[[#This Row],[Hwycov_id]],#REF!,2,FALSE),cnf[[#This Row],[count]])</f>
        <v>53173</v>
      </c>
      <c r="K163" s="171">
        <f t="shared" si="5"/>
        <v>0</v>
      </c>
    </row>
    <row r="164" spans="1:11">
      <c r="A164">
        <v>13035</v>
      </c>
      <c r="B164" s="224">
        <v>1</v>
      </c>
      <c r="C164" s="224">
        <v>1</v>
      </c>
      <c r="D164" s="224">
        <v>1</v>
      </c>
      <c r="E164" s="224">
        <v>5</v>
      </c>
      <c r="F164" s="224">
        <v>16</v>
      </c>
      <c r="G164" s="233">
        <v>0.48090899999999998</v>
      </c>
      <c r="H164" s="222">
        <v>53462</v>
      </c>
      <c r="I164" s="223" t="s">
        <v>82</v>
      </c>
      <c r="J164" s="221">
        <f>IFERROR(VLOOKUP(cnf[[#This Row],[Hwycov_id]],#REF!,2,FALSE),cnf[[#This Row],[count]])</f>
        <v>53462</v>
      </c>
      <c r="K164" s="171">
        <f t="shared" si="5"/>
        <v>0</v>
      </c>
    </row>
    <row r="165" spans="1:11">
      <c r="A165">
        <v>9029</v>
      </c>
      <c r="B165" s="224">
        <v>1</v>
      </c>
      <c r="C165" s="224">
        <v>1</v>
      </c>
      <c r="D165" s="224">
        <v>1</v>
      </c>
      <c r="E165" s="224">
        <v>3</v>
      </c>
      <c r="F165" s="224">
        <v>14</v>
      </c>
      <c r="G165" s="233">
        <v>0.45604</v>
      </c>
      <c r="H165" s="222">
        <v>53597</v>
      </c>
      <c r="I165" s="223" t="s">
        <v>78</v>
      </c>
      <c r="J165" s="221">
        <f>IFERROR(VLOOKUP(cnf[[#This Row],[Hwycov_id]],#REF!,2,FALSE),cnf[[#This Row],[count]])</f>
        <v>53597</v>
      </c>
      <c r="K165" s="171">
        <f t="shared" si="5"/>
        <v>0</v>
      </c>
    </row>
    <row r="166" spans="1:11">
      <c r="A166">
        <v>13438</v>
      </c>
      <c r="B166" s="224">
        <v>1</v>
      </c>
      <c r="C166" s="224">
        <v>1</v>
      </c>
      <c r="D166" s="224">
        <v>1</v>
      </c>
      <c r="E166" s="224">
        <v>2</v>
      </c>
      <c r="F166" s="224">
        <v>14</v>
      </c>
      <c r="G166" s="233">
        <v>0.208871</v>
      </c>
      <c r="H166" s="222">
        <v>53699</v>
      </c>
      <c r="I166" s="223" t="s">
        <v>82</v>
      </c>
      <c r="J166" s="221">
        <f>IFERROR(VLOOKUP(cnf[[#This Row],[Hwycov_id]],#REF!,2,FALSE),cnf[[#This Row],[count]])</f>
        <v>53699</v>
      </c>
      <c r="K166" s="171">
        <f t="shared" si="5"/>
        <v>0</v>
      </c>
    </row>
    <row r="167" spans="1:11">
      <c r="A167">
        <v>27245</v>
      </c>
      <c r="B167" s="224">
        <v>1</v>
      </c>
      <c r="C167" s="224">
        <v>1</v>
      </c>
      <c r="D167" s="224">
        <v>1</v>
      </c>
      <c r="E167" s="224">
        <v>6</v>
      </c>
      <c r="F167" s="224">
        <v>12</v>
      </c>
      <c r="G167" s="233">
        <v>0.53846499999999997</v>
      </c>
      <c r="H167" s="222">
        <v>53705</v>
      </c>
      <c r="I167" s="223" t="s">
        <v>78</v>
      </c>
      <c r="J167" s="221">
        <f>IFERROR(VLOOKUP(cnf[[#This Row],[Hwycov_id]],#REF!,2,FALSE),cnf[[#This Row],[count]])</f>
        <v>53705</v>
      </c>
      <c r="K167" s="171">
        <f t="shared" si="5"/>
        <v>0</v>
      </c>
    </row>
    <row r="168" spans="1:11">
      <c r="A168">
        <v>13037</v>
      </c>
      <c r="B168" s="224">
        <v>1</v>
      </c>
      <c r="C168" s="224">
        <v>1</v>
      </c>
      <c r="D168" s="224">
        <v>1</v>
      </c>
      <c r="E168" s="224">
        <v>5</v>
      </c>
      <c r="F168" s="224">
        <v>19</v>
      </c>
      <c r="G168" s="233">
        <v>0.44995400000000002</v>
      </c>
      <c r="H168" s="222">
        <v>53712</v>
      </c>
      <c r="I168" s="223" t="s">
        <v>82</v>
      </c>
      <c r="J168" s="221">
        <f>IFERROR(VLOOKUP(cnf[[#This Row],[Hwycov_id]],#REF!,2,FALSE),cnf[[#This Row],[count]])</f>
        <v>53712</v>
      </c>
      <c r="K168" s="171">
        <f t="shared" si="5"/>
        <v>0</v>
      </c>
    </row>
    <row r="169" spans="1:11">
      <c r="A169">
        <v>12547</v>
      </c>
      <c r="B169" s="224">
        <v>1</v>
      </c>
      <c r="C169" s="224">
        <v>1</v>
      </c>
      <c r="D169" s="224">
        <v>1</v>
      </c>
      <c r="E169" s="224">
        <v>6</v>
      </c>
      <c r="F169" s="224">
        <v>12</v>
      </c>
      <c r="G169" s="233">
        <v>0.23197499999999999</v>
      </c>
      <c r="H169" s="222">
        <v>53836</v>
      </c>
      <c r="I169" s="223" t="s">
        <v>78</v>
      </c>
      <c r="J169" s="221">
        <f>IFERROR(VLOOKUP(cnf[[#This Row],[Hwycov_id]],#REF!,2,FALSE),cnf[[#This Row],[count]])</f>
        <v>53836</v>
      </c>
      <c r="K169" s="171">
        <f t="shared" si="5"/>
        <v>0</v>
      </c>
    </row>
    <row r="170" spans="1:11">
      <c r="A170">
        <v>27956</v>
      </c>
      <c r="B170" s="224">
        <v>1</v>
      </c>
      <c r="C170" s="224">
        <v>1</v>
      </c>
      <c r="D170" s="224">
        <v>1</v>
      </c>
      <c r="E170" s="224">
        <v>2</v>
      </c>
      <c r="F170" s="224">
        <v>2</v>
      </c>
      <c r="G170" s="233">
        <v>0.12158099999999999</v>
      </c>
      <c r="H170" s="222">
        <v>54044</v>
      </c>
      <c r="I170" s="223" t="s">
        <v>82</v>
      </c>
      <c r="J170" s="221">
        <f>IFERROR(VLOOKUP(cnf[[#This Row],[Hwycov_id]],#REF!,2,FALSE),cnf[[#This Row],[count]])</f>
        <v>54044</v>
      </c>
      <c r="K170" s="171">
        <f t="shared" si="5"/>
        <v>0</v>
      </c>
    </row>
    <row r="171" spans="1:11">
      <c r="A171">
        <v>12578</v>
      </c>
      <c r="B171" s="224">
        <v>1</v>
      </c>
      <c r="C171" s="224">
        <v>1</v>
      </c>
      <c r="D171" s="224">
        <v>1</v>
      </c>
      <c r="E171" s="224">
        <v>6</v>
      </c>
      <c r="F171" s="224">
        <v>12</v>
      </c>
      <c r="G171" s="233">
        <v>0.26233299999999998</v>
      </c>
      <c r="H171" s="222">
        <v>54045</v>
      </c>
      <c r="I171" s="223" t="s">
        <v>78</v>
      </c>
      <c r="J171" s="221">
        <f>IFERROR(VLOOKUP(cnf[[#This Row],[Hwycov_id]],#REF!,2,FALSE),cnf[[#This Row],[count]])</f>
        <v>54045</v>
      </c>
      <c r="K171" s="171">
        <f t="shared" si="5"/>
        <v>0</v>
      </c>
    </row>
    <row r="172" spans="1:11">
      <c r="A172">
        <v>16566</v>
      </c>
      <c r="B172" s="224">
        <v>1</v>
      </c>
      <c r="C172" s="224">
        <v>1</v>
      </c>
      <c r="D172" s="224">
        <v>1</v>
      </c>
      <c r="E172" s="224">
        <v>6</v>
      </c>
      <c r="F172" s="224">
        <v>18</v>
      </c>
      <c r="G172" s="233">
        <v>0.48250900000000002</v>
      </c>
      <c r="H172" s="222">
        <v>54156</v>
      </c>
      <c r="I172" s="223" t="s">
        <v>78</v>
      </c>
      <c r="J172" s="221">
        <f>IFERROR(VLOOKUP(cnf[[#This Row],[Hwycov_id]],#REF!,2,FALSE),cnf[[#This Row],[count]])</f>
        <v>54156</v>
      </c>
      <c r="K172" s="171">
        <f t="shared" si="5"/>
        <v>0</v>
      </c>
    </row>
    <row r="173" spans="1:11">
      <c r="A173">
        <v>8831</v>
      </c>
      <c r="B173" s="224">
        <v>1</v>
      </c>
      <c r="C173" s="224">
        <v>1</v>
      </c>
      <c r="D173" s="224">
        <v>1</v>
      </c>
      <c r="E173" s="224">
        <v>6</v>
      </c>
      <c r="F173" s="224">
        <v>12</v>
      </c>
      <c r="G173" s="233">
        <v>0.319855</v>
      </c>
      <c r="H173" s="222">
        <v>54612</v>
      </c>
      <c r="I173" s="223" t="s">
        <v>78</v>
      </c>
      <c r="J173" s="221">
        <f>IFERROR(VLOOKUP(cnf[[#This Row],[Hwycov_id]],#REF!,2,FALSE),cnf[[#This Row],[count]])</f>
        <v>54612</v>
      </c>
      <c r="K173" s="171">
        <f t="shared" si="5"/>
        <v>0</v>
      </c>
    </row>
    <row r="174" spans="1:11">
      <c r="A174">
        <v>28540</v>
      </c>
      <c r="B174" s="224">
        <v>1</v>
      </c>
      <c r="C174" s="224">
        <v>1</v>
      </c>
      <c r="D174" s="224">
        <v>1</v>
      </c>
      <c r="E174" s="224">
        <v>6</v>
      </c>
      <c r="F174" s="224">
        <v>12</v>
      </c>
      <c r="G174" s="233">
        <v>0.47662599999999999</v>
      </c>
      <c r="H174" s="222">
        <v>54977</v>
      </c>
      <c r="I174" s="223" t="s">
        <v>78</v>
      </c>
      <c r="J174" s="221">
        <f>IFERROR(VLOOKUP(cnf[[#This Row],[Hwycov_id]],#REF!,2,FALSE),cnf[[#This Row],[count]])</f>
        <v>54977</v>
      </c>
      <c r="K174" s="171">
        <f t="shared" si="5"/>
        <v>0</v>
      </c>
    </row>
    <row r="175" spans="1:11">
      <c r="A175">
        <v>7525</v>
      </c>
      <c r="B175" s="224">
        <v>1</v>
      </c>
      <c r="C175" s="224">
        <v>1</v>
      </c>
      <c r="D175" s="224">
        <v>1</v>
      </c>
      <c r="E175" s="224">
        <v>2</v>
      </c>
      <c r="F175" s="224">
        <v>19</v>
      </c>
      <c r="G175" s="233">
        <v>0.73231299999999999</v>
      </c>
      <c r="H175" s="222">
        <v>55066</v>
      </c>
      <c r="I175" s="223" t="s">
        <v>82</v>
      </c>
      <c r="J175" s="221">
        <f>IFERROR(VLOOKUP(cnf[[#This Row],[Hwycov_id]],#REF!,2,FALSE),cnf[[#This Row],[count]])</f>
        <v>55066</v>
      </c>
      <c r="K175" s="171">
        <f t="shared" si="5"/>
        <v>0</v>
      </c>
    </row>
    <row r="176" spans="1:11">
      <c r="A176">
        <v>7190</v>
      </c>
      <c r="B176" s="224">
        <v>1</v>
      </c>
      <c r="C176" s="224">
        <v>1</v>
      </c>
      <c r="D176" s="224">
        <v>1</v>
      </c>
      <c r="E176" s="224">
        <v>2</v>
      </c>
      <c r="F176" s="224">
        <v>19</v>
      </c>
      <c r="G176" s="233">
        <v>0.67831699999999995</v>
      </c>
      <c r="H176" s="222">
        <v>55161</v>
      </c>
      <c r="I176" s="223" t="s">
        <v>82</v>
      </c>
      <c r="J176" s="221">
        <f>IFERROR(VLOOKUP(cnf[[#This Row],[Hwycov_id]],#REF!,2,FALSE),cnf[[#This Row],[count]])</f>
        <v>55161</v>
      </c>
      <c r="K176" s="171">
        <f t="shared" si="5"/>
        <v>0</v>
      </c>
    </row>
    <row r="177" spans="1:11">
      <c r="A177">
        <v>28535</v>
      </c>
      <c r="B177" s="224">
        <v>1</v>
      </c>
      <c r="C177" s="224">
        <v>1</v>
      </c>
      <c r="D177" s="224">
        <v>1</v>
      </c>
      <c r="E177" s="224">
        <v>6</v>
      </c>
      <c r="F177" s="224">
        <v>12</v>
      </c>
      <c r="G177" s="233">
        <v>0.48938799999999999</v>
      </c>
      <c r="H177" s="222">
        <v>55239</v>
      </c>
      <c r="I177" s="223" t="s">
        <v>78</v>
      </c>
      <c r="J177" s="221">
        <f>IFERROR(VLOOKUP(cnf[[#This Row],[Hwycov_id]],#REF!,2,FALSE),cnf[[#This Row],[count]])</f>
        <v>55239</v>
      </c>
      <c r="K177" s="171">
        <f t="shared" si="5"/>
        <v>0</v>
      </c>
    </row>
    <row r="178" spans="1:11">
      <c r="A178">
        <v>689</v>
      </c>
      <c r="B178" s="224">
        <v>1</v>
      </c>
      <c r="C178" s="224">
        <v>1</v>
      </c>
      <c r="D178" s="224">
        <v>1</v>
      </c>
      <c r="E178" s="224">
        <v>4</v>
      </c>
      <c r="F178" s="224">
        <v>14</v>
      </c>
      <c r="G178" s="233">
        <v>0.58474700000000002</v>
      </c>
      <c r="H178" s="222">
        <v>55482</v>
      </c>
      <c r="I178" s="223" t="s">
        <v>78</v>
      </c>
      <c r="J178" s="221">
        <f>IFERROR(VLOOKUP(cnf[[#This Row],[Hwycov_id]],#REF!,2,FALSE),cnf[[#This Row],[count]])</f>
        <v>55482</v>
      </c>
      <c r="K178" s="171">
        <f t="shared" si="5"/>
        <v>0</v>
      </c>
    </row>
    <row r="179" spans="1:11">
      <c r="A179">
        <v>16046</v>
      </c>
      <c r="B179" s="224">
        <v>1</v>
      </c>
      <c r="C179" s="224">
        <v>1</v>
      </c>
      <c r="D179" s="224">
        <v>1</v>
      </c>
      <c r="E179" s="224">
        <v>2</v>
      </c>
      <c r="F179" s="224">
        <v>14</v>
      </c>
      <c r="G179" s="233">
        <v>0.20596999999999999</v>
      </c>
      <c r="H179" s="222">
        <v>55560</v>
      </c>
      <c r="I179" s="223" t="s">
        <v>78</v>
      </c>
      <c r="J179" s="221">
        <f>IFERROR(VLOOKUP(cnf[[#This Row],[Hwycov_id]],#REF!,2,FALSE),cnf[[#This Row],[count]])</f>
        <v>55560</v>
      </c>
      <c r="K179" s="171">
        <f t="shared" si="5"/>
        <v>0</v>
      </c>
    </row>
    <row r="180" spans="1:11">
      <c r="A180">
        <v>25938</v>
      </c>
      <c r="B180" s="224">
        <v>1</v>
      </c>
      <c r="C180" s="224">
        <v>1</v>
      </c>
      <c r="D180" s="224">
        <v>1</v>
      </c>
      <c r="E180" s="224">
        <v>3</v>
      </c>
      <c r="F180" s="224">
        <v>14</v>
      </c>
      <c r="G180" s="233">
        <v>0.37203199999999997</v>
      </c>
      <c r="H180" s="222">
        <v>55889</v>
      </c>
      <c r="I180" s="223" t="s">
        <v>82</v>
      </c>
      <c r="J180" s="221">
        <f>IFERROR(VLOOKUP(cnf[[#This Row],[Hwycov_id]],#REF!,2,FALSE),cnf[[#This Row],[count]])</f>
        <v>55889</v>
      </c>
      <c r="K180" s="171">
        <f t="shared" si="5"/>
        <v>0</v>
      </c>
    </row>
    <row r="181" spans="1:11">
      <c r="A181">
        <v>24091</v>
      </c>
      <c r="B181" s="224">
        <v>1</v>
      </c>
      <c r="C181" s="224">
        <v>1</v>
      </c>
      <c r="D181" s="224">
        <v>1</v>
      </c>
      <c r="E181" s="224">
        <v>3</v>
      </c>
      <c r="F181" s="224">
        <v>14</v>
      </c>
      <c r="G181" s="233">
        <v>0.39160200000000001</v>
      </c>
      <c r="H181" s="222">
        <v>56148</v>
      </c>
      <c r="I181" s="223" t="s">
        <v>82</v>
      </c>
      <c r="J181" s="221">
        <f>IFERROR(VLOOKUP(cnf[[#This Row],[Hwycov_id]],#REF!,2,FALSE),cnf[[#This Row],[count]])</f>
        <v>56148</v>
      </c>
      <c r="K181" s="171">
        <f t="shared" si="5"/>
        <v>0</v>
      </c>
    </row>
    <row r="182" spans="1:11">
      <c r="A182">
        <v>13046</v>
      </c>
      <c r="B182" s="224">
        <v>1</v>
      </c>
      <c r="C182" s="224">
        <v>1</v>
      </c>
      <c r="D182" s="224">
        <v>1</v>
      </c>
      <c r="E182" s="224">
        <v>5</v>
      </c>
      <c r="F182" s="224">
        <v>19</v>
      </c>
      <c r="G182" s="233">
        <v>0.387295</v>
      </c>
      <c r="H182" s="222">
        <v>56222</v>
      </c>
      <c r="I182" s="223" t="s">
        <v>82</v>
      </c>
      <c r="J182" s="221">
        <f>IFERROR(VLOOKUP(cnf[[#This Row],[Hwycov_id]],#REF!,2,FALSE),cnf[[#This Row],[count]])</f>
        <v>56222</v>
      </c>
      <c r="K182" s="171">
        <f t="shared" si="5"/>
        <v>0</v>
      </c>
    </row>
    <row r="183" spans="1:11">
      <c r="A183">
        <v>27166</v>
      </c>
      <c r="B183" s="224">
        <v>1</v>
      </c>
      <c r="C183" s="224">
        <v>1</v>
      </c>
      <c r="D183" s="224">
        <v>1</v>
      </c>
      <c r="E183" s="224">
        <v>7</v>
      </c>
      <c r="F183" s="224">
        <v>19</v>
      </c>
      <c r="G183" s="233">
        <v>0.69089500000000004</v>
      </c>
      <c r="H183" s="222">
        <v>56246</v>
      </c>
      <c r="I183" s="223" t="s">
        <v>78</v>
      </c>
      <c r="J183" s="221">
        <f>IFERROR(VLOOKUP(cnf[[#This Row],[Hwycov_id]],#REF!,2,FALSE),cnf[[#This Row],[count]])</f>
        <v>56246</v>
      </c>
      <c r="K183" s="171">
        <f t="shared" si="5"/>
        <v>0</v>
      </c>
    </row>
    <row r="184" spans="1:11">
      <c r="A184">
        <v>27247</v>
      </c>
      <c r="B184" s="224">
        <v>1</v>
      </c>
      <c r="C184" s="224">
        <v>1</v>
      </c>
      <c r="D184" s="224">
        <v>1</v>
      </c>
      <c r="E184" s="224">
        <v>7</v>
      </c>
      <c r="F184" s="224">
        <v>18</v>
      </c>
      <c r="G184" s="233">
        <v>0.47808699999999998</v>
      </c>
      <c r="H184" s="222">
        <v>56305</v>
      </c>
      <c r="I184" s="223" t="s">
        <v>78</v>
      </c>
      <c r="J184" s="221">
        <f>IFERROR(VLOOKUP(cnf[[#This Row],[Hwycov_id]],#REF!,2,FALSE),cnf[[#This Row],[count]])</f>
        <v>56305</v>
      </c>
      <c r="K184" s="171">
        <f t="shared" si="5"/>
        <v>0</v>
      </c>
    </row>
    <row r="185" spans="1:11">
      <c r="A185">
        <v>589</v>
      </c>
      <c r="B185" s="224">
        <v>1</v>
      </c>
      <c r="C185" s="224">
        <v>1</v>
      </c>
      <c r="D185" s="224">
        <v>1</v>
      </c>
      <c r="E185" s="224">
        <v>3</v>
      </c>
      <c r="F185" s="224">
        <v>14</v>
      </c>
      <c r="G185" s="233">
        <v>0.42237200000000003</v>
      </c>
      <c r="H185" s="222">
        <v>56331</v>
      </c>
      <c r="I185" s="223" t="s">
        <v>78</v>
      </c>
      <c r="J185" s="221">
        <f>IFERROR(VLOOKUP(cnf[[#This Row],[Hwycov_id]],#REF!,2,FALSE),cnf[[#This Row],[count]])</f>
        <v>56331</v>
      </c>
      <c r="K185" s="171">
        <f t="shared" si="5"/>
        <v>0</v>
      </c>
    </row>
    <row r="186" spans="1:11">
      <c r="A186">
        <v>28016</v>
      </c>
      <c r="B186" s="224">
        <v>1</v>
      </c>
      <c r="C186" s="224">
        <v>1</v>
      </c>
      <c r="D186" s="224">
        <v>1</v>
      </c>
      <c r="E186" s="224">
        <v>5</v>
      </c>
      <c r="F186" s="224">
        <v>10</v>
      </c>
      <c r="G186" s="233">
        <v>0.26377200000000001</v>
      </c>
      <c r="H186" s="222">
        <v>56511</v>
      </c>
      <c r="I186" s="223" t="s">
        <v>78</v>
      </c>
      <c r="J186" s="221">
        <f>IFERROR(VLOOKUP(cnf[[#This Row],[Hwycov_id]],#REF!,2,FALSE),cnf[[#This Row],[count]])</f>
        <v>56511</v>
      </c>
      <c r="K186" s="171">
        <f t="shared" si="5"/>
        <v>0</v>
      </c>
    </row>
    <row r="187" spans="1:11">
      <c r="A187">
        <v>29183</v>
      </c>
      <c r="B187" s="224">
        <v>1</v>
      </c>
      <c r="C187" s="224">
        <v>1</v>
      </c>
      <c r="D187" s="224">
        <v>1</v>
      </c>
      <c r="E187" s="224">
        <v>7</v>
      </c>
      <c r="F187" s="224">
        <v>15</v>
      </c>
      <c r="G187" s="233">
        <v>0.32194400000000001</v>
      </c>
      <c r="H187" s="222">
        <v>56540</v>
      </c>
      <c r="I187" s="223" t="s">
        <v>82</v>
      </c>
      <c r="J187" s="221">
        <f>IFERROR(VLOOKUP(cnf[[#This Row],[Hwycov_id]],#REF!,2,FALSE),cnf[[#This Row],[count]])</f>
        <v>56540</v>
      </c>
      <c r="K187" s="171">
        <f t="shared" si="5"/>
        <v>0</v>
      </c>
    </row>
    <row r="188" spans="1:11">
      <c r="A188">
        <v>16127</v>
      </c>
      <c r="B188" s="224">
        <v>1</v>
      </c>
      <c r="C188" s="224">
        <v>1</v>
      </c>
      <c r="D188" s="224">
        <v>1</v>
      </c>
      <c r="E188" s="224">
        <v>2</v>
      </c>
      <c r="F188" s="224">
        <v>14</v>
      </c>
      <c r="G188" s="233">
        <v>0.14857899999999999</v>
      </c>
      <c r="H188" s="222">
        <v>56592</v>
      </c>
      <c r="I188" s="223" t="s">
        <v>82</v>
      </c>
      <c r="J188" s="221">
        <f>IFERROR(VLOOKUP(cnf[[#This Row],[Hwycov_id]],#REF!,2,FALSE),cnf[[#This Row],[count]])</f>
        <v>56592</v>
      </c>
      <c r="K188" s="171">
        <f t="shared" si="5"/>
        <v>0</v>
      </c>
    </row>
    <row r="189" spans="1:11">
      <c r="A189">
        <v>28534</v>
      </c>
      <c r="B189" s="224">
        <v>1</v>
      </c>
      <c r="C189" s="224">
        <v>1</v>
      </c>
      <c r="D189" s="224">
        <v>1</v>
      </c>
      <c r="E189" s="224">
        <v>6</v>
      </c>
      <c r="F189" s="224">
        <v>12</v>
      </c>
      <c r="G189" s="233">
        <v>0.482124</v>
      </c>
      <c r="H189" s="222">
        <v>56729</v>
      </c>
      <c r="I189" s="223" t="s">
        <v>78</v>
      </c>
      <c r="J189" s="221">
        <f>IFERROR(VLOOKUP(cnf[[#This Row],[Hwycov_id]],#REF!,2,FALSE),cnf[[#This Row],[count]])</f>
        <v>56729</v>
      </c>
      <c r="K189" s="171">
        <f t="shared" si="5"/>
        <v>0</v>
      </c>
    </row>
    <row r="190" spans="1:11">
      <c r="A190">
        <v>853</v>
      </c>
      <c r="B190" s="224">
        <v>1</v>
      </c>
      <c r="C190" s="224">
        <v>1</v>
      </c>
      <c r="D190" s="224">
        <v>1</v>
      </c>
      <c r="E190" s="224">
        <v>4</v>
      </c>
      <c r="F190" s="224">
        <v>14</v>
      </c>
      <c r="G190" s="233">
        <v>0.52991999999999995</v>
      </c>
      <c r="H190" s="222">
        <v>56751</v>
      </c>
      <c r="I190" s="223" t="s">
        <v>78</v>
      </c>
      <c r="J190" s="221">
        <f>IFERROR(VLOOKUP(cnf[[#This Row],[Hwycov_id]],#REF!,2,FALSE),cnf[[#This Row],[count]])</f>
        <v>56751</v>
      </c>
      <c r="K190" s="171">
        <f t="shared" si="5"/>
        <v>0</v>
      </c>
    </row>
    <row r="191" spans="1:11">
      <c r="A191">
        <v>7430</v>
      </c>
      <c r="B191" s="224">
        <v>1</v>
      </c>
      <c r="C191" s="224">
        <v>1</v>
      </c>
      <c r="D191" s="224">
        <v>1</v>
      </c>
      <c r="E191" s="224">
        <v>3</v>
      </c>
      <c r="F191" s="224">
        <v>14</v>
      </c>
      <c r="G191" s="233">
        <v>0.38303599999999999</v>
      </c>
      <c r="H191" s="222">
        <v>57059</v>
      </c>
      <c r="I191" s="223" t="s">
        <v>82</v>
      </c>
      <c r="J191" s="221">
        <f>IFERROR(VLOOKUP(cnf[[#This Row],[Hwycov_id]],#REF!,2,FALSE),cnf[[#This Row],[count]])</f>
        <v>57059</v>
      </c>
      <c r="K191" s="171">
        <f t="shared" si="5"/>
        <v>0</v>
      </c>
    </row>
    <row r="192" spans="1:11">
      <c r="A192">
        <v>25025</v>
      </c>
      <c r="B192" s="224">
        <v>1</v>
      </c>
      <c r="C192" s="224">
        <v>1</v>
      </c>
      <c r="D192" s="224">
        <v>1</v>
      </c>
      <c r="E192" s="224">
        <v>2</v>
      </c>
      <c r="F192" s="224">
        <v>14</v>
      </c>
      <c r="G192" s="233">
        <v>0.32982600000000001</v>
      </c>
      <c r="H192" s="222">
        <v>57077</v>
      </c>
      <c r="I192" s="223" t="s">
        <v>78</v>
      </c>
      <c r="J192" s="221">
        <f>IFERROR(VLOOKUP(cnf[[#This Row],[Hwycov_id]],#REF!,2,FALSE),cnf[[#This Row],[count]])</f>
        <v>57077</v>
      </c>
      <c r="K192" s="171">
        <f t="shared" si="5"/>
        <v>0</v>
      </c>
    </row>
    <row r="193" spans="1:11">
      <c r="A193">
        <v>16430</v>
      </c>
      <c r="B193" s="224">
        <v>1</v>
      </c>
      <c r="C193" s="224">
        <v>1</v>
      </c>
      <c r="D193" s="224">
        <v>1</v>
      </c>
      <c r="E193" s="224">
        <v>7</v>
      </c>
      <c r="F193" s="224">
        <v>15</v>
      </c>
      <c r="G193" s="233">
        <v>4.4137000000000003E-2</v>
      </c>
      <c r="H193" s="222">
        <v>57105</v>
      </c>
      <c r="I193" s="223" t="s">
        <v>78</v>
      </c>
      <c r="J193" s="221">
        <f>IFERROR(VLOOKUP(cnf[[#This Row],[Hwycov_id]],#REF!,2,FALSE),cnf[[#This Row],[count]])</f>
        <v>57105</v>
      </c>
      <c r="K193" s="171">
        <f t="shared" si="5"/>
        <v>0</v>
      </c>
    </row>
    <row r="194" spans="1:11">
      <c r="A194">
        <v>27959</v>
      </c>
      <c r="B194" s="224">
        <v>1</v>
      </c>
      <c r="C194" s="224">
        <v>1</v>
      </c>
      <c r="D194" s="224">
        <v>1</v>
      </c>
      <c r="E194" s="224">
        <v>4</v>
      </c>
      <c r="F194" s="224">
        <v>2</v>
      </c>
      <c r="G194" s="233">
        <v>0.34351599999999999</v>
      </c>
      <c r="H194" s="222">
        <v>57110</v>
      </c>
      <c r="I194" s="223" t="s">
        <v>82</v>
      </c>
      <c r="J194" s="221">
        <f>IFERROR(VLOOKUP(cnf[[#This Row],[Hwycov_id]],#REF!,2,FALSE),cnf[[#This Row],[count]])</f>
        <v>57110</v>
      </c>
      <c r="K194" s="171">
        <f t="shared" ref="K194:K257" si="6">J194/H194-1</f>
        <v>0</v>
      </c>
    </row>
    <row r="195" spans="1:11">
      <c r="A195">
        <v>14176</v>
      </c>
      <c r="B195" s="224">
        <v>1</v>
      </c>
      <c r="C195" s="224">
        <v>1</v>
      </c>
      <c r="D195" s="224">
        <v>1</v>
      </c>
      <c r="E195" s="224">
        <v>2</v>
      </c>
      <c r="F195" s="224">
        <v>19</v>
      </c>
      <c r="G195" s="233">
        <v>0.87552399999999997</v>
      </c>
      <c r="H195" s="222">
        <v>57418</v>
      </c>
      <c r="I195" s="223" t="s">
        <v>82</v>
      </c>
      <c r="J195" s="221">
        <f>IFERROR(VLOOKUP(cnf[[#This Row],[Hwycov_id]],#REF!,2,FALSE),cnf[[#This Row],[count]])</f>
        <v>57418</v>
      </c>
      <c r="K195" s="171">
        <f t="shared" si="6"/>
        <v>0</v>
      </c>
    </row>
    <row r="196" spans="1:11">
      <c r="A196">
        <v>7259</v>
      </c>
      <c r="B196" s="224">
        <v>1</v>
      </c>
      <c r="C196" s="224">
        <v>1</v>
      </c>
      <c r="D196" s="224">
        <v>1</v>
      </c>
      <c r="E196" s="224">
        <v>2</v>
      </c>
      <c r="F196" s="224">
        <v>19</v>
      </c>
      <c r="G196" s="233">
        <v>0.42980600000000002</v>
      </c>
      <c r="H196" s="222">
        <v>57972</v>
      </c>
      <c r="I196" s="223" t="s">
        <v>82</v>
      </c>
      <c r="J196" s="221">
        <f>IFERROR(VLOOKUP(cnf[[#This Row],[Hwycov_id]],#REF!,2,FALSE),cnf[[#This Row],[count]])</f>
        <v>57972</v>
      </c>
      <c r="K196" s="171">
        <f t="shared" si="6"/>
        <v>0</v>
      </c>
    </row>
    <row r="197" spans="1:11">
      <c r="A197">
        <v>28184</v>
      </c>
      <c r="B197" s="224">
        <v>1</v>
      </c>
      <c r="C197" s="224">
        <v>1</v>
      </c>
      <c r="D197" s="224">
        <v>1</v>
      </c>
      <c r="E197" s="224">
        <v>5</v>
      </c>
      <c r="F197" s="224">
        <v>5</v>
      </c>
      <c r="G197" s="233">
        <v>0.48188300000000001</v>
      </c>
      <c r="H197" s="222">
        <v>58170</v>
      </c>
      <c r="I197" s="223" t="s">
        <v>78</v>
      </c>
      <c r="J197" s="221">
        <f>IFERROR(VLOOKUP(cnf[[#This Row],[Hwycov_id]],#REF!,2,FALSE),cnf[[#This Row],[count]])</f>
        <v>58170</v>
      </c>
      <c r="K197" s="171">
        <f t="shared" si="6"/>
        <v>0</v>
      </c>
    </row>
    <row r="198" spans="1:11">
      <c r="A198">
        <v>29052</v>
      </c>
      <c r="B198" s="224">
        <v>1</v>
      </c>
      <c r="C198" s="224">
        <v>1</v>
      </c>
      <c r="D198" s="224">
        <v>1</v>
      </c>
      <c r="E198" s="224">
        <v>2</v>
      </c>
      <c r="F198" s="224">
        <v>14</v>
      </c>
      <c r="G198" s="233">
        <v>0.36964799999999998</v>
      </c>
      <c r="H198" s="222">
        <v>58478</v>
      </c>
      <c r="I198" s="223" t="s">
        <v>78</v>
      </c>
      <c r="J198" s="221">
        <f>IFERROR(VLOOKUP(cnf[[#This Row],[Hwycov_id]],#REF!,2,FALSE),cnf[[#This Row],[count]])</f>
        <v>58478</v>
      </c>
      <c r="K198" s="171">
        <f t="shared" si="6"/>
        <v>0</v>
      </c>
    </row>
    <row r="199" spans="1:11">
      <c r="A199">
        <v>8839</v>
      </c>
      <c r="B199" s="224">
        <v>1</v>
      </c>
      <c r="C199" s="224">
        <v>1</v>
      </c>
      <c r="D199" s="224">
        <v>1</v>
      </c>
      <c r="E199" s="224">
        <v>7</v>
      </c>
      <c r="F199" s="224">
        <v>18</v>
      </c>
      <c r="G199" s="233">
        <v>0.41184799999999999</v>
      </c>
      <c r="H199" s="222">
        <v>58760</v>
      </c>
      <c r="I199" s="223" t="s">
        <v>78</v>
      </c>
      <c r="J199" s="221">
        <f>IFERROR(VLOOKUP(cnf[[#This Row],[Hwycov_id]],#REF!,2,FALSE),cnf[[#This Row],[count]])</f>
        <v>58760</v>
      </c>
      <c r="K199" s="171">
        <f t="shared" si="6"/>
        <v>0</v>
      </c>
    </row>
    <row r="200" spans="1:11">
      <c r="A200">
        <v>9252</v>
      </c>
      <c r="B200" s="224">
        <v>1</v>
      </c>
      <c r="C200" s="224">
        <v>1</v>
      </c>
      <c r="D200" s="224">
        <v>1</v>
      </c>
      <c r="E200" s="224">
        <v>3</v>
      </c>
      <c r="F200" s="224">
        <v>14</v>
      </c>
      <c r="G200" s="233">
        <v>0.25701800000000002</v>
      </c>
      <c r="H200" s="222">
        <v>59038</v>
      </c>
      <c r="I200" s="223" t="s">
        <v>78</v>
      </c>
      <c r="J200" s="221">
        <f>IFERROR(VLOOKUP(cnf[[#This Row],[Hwycov_id]],#REF!,2,FALSE),cnf[[#This Row],[count]])</f>
        <v>59038</v>
      </c>
      <c r="K200" s="171">
        <f t="shared" si="6"/>
        <v>0</v>
      </c>
    </row>
    <row r="201" spans="1:11">
      <c r="A201">
        <v>14153</v>
      </c>
      <c r="B201" s="224">
        <v>1</v>
      </c>
      <c r="C201" s="224">
        <v>1</v>
      </c>
      <c r="D201" s="224">
        <v>1</v>
      </c>
      <c r="E201" s="224">
        <v>2</v>
      </c>
      <c r="F201" s="224">
        <v>19</v>
      </c>
      <c r="G201" s="233">
        <v>0.53134300000000001</v>
      </c>
      <c r="H201" s="222">
        <v>59399</v>
      </c>
      <c r="I201" s="223" t="s">
        <v>82</v>
      </c>
      <c r="J201" s="221">
        <f>IFERROR(VLOOKUP(cnf[[#This Row],[Hwycov_id]],#REF!,2,FALSE),cnf[[#This Row],[count]])</f>
        <v>59399</v>
      </c>
      <c r="K201" s="171">
        <f t="shared" si="6"/>
        <v>0</v>
      </c>
    </row>
    <row r="202" spans="1:11">
      <c r="A202">
        <v>28179</v>
      </c>
      <c r="B202" s="224">
        <v>1</v>
      </c>
      <c r="C202" s="224">
        <v>1</v>
      </c>
      <c r="D202" s="224">
        <v>1</v>
      </c>
      <c r="E202" s="224">
        <v>5</v>
      </c>
      <c r="F202" s="224">
        <v>5</v>
      </c>
      <c r="G202" s="233">
        <v>0.210452</v>
      </c>
      <c r="H202" s="222">
        <v>59476</v>
      </c>
      <c r="I202" s="223" t="s">
        <v>78</v>
      </c>
      <c r="J202" s="221">
        <f>IFERROR(VLOOKUP(cnf[[#This Row],[Hwycov_id]],#REF!,2,FALSE),cnf[[#This Row],[count]])</f>
        <v>59476</v>
      </c>
      <c r="K202" s="171">
        <f t="shared" si="6"/>
        <v>0</v>
      </c>
    </row>
    <row r="203" spans="1:11">
      <c r="A203">
        <v>29415</v>
      </c>
      <c r="B203" s="224">
        <v>1</v>
      </c>
      <c r="C203" s="224">
        <v>2</v>
      </c>
      <c r="D203" s="224">
        <v>1</v>
      </c>
      <c r="E203" s="224">
        <v>3</v>
      </c>
      <c r="F203" s="224">
        <v>14</v>
      </c>
      <c r="G203" s="233">
        <v>1.544343</v>
      </c>
      <c r="H203" s="222">
        <v>59498</v>
      </c>
      <c r="I203" s="223" t="s">
        <v>77</v>
      </c>
      <c r="J203" s="221">
        <f>IFERROR(VLOOKUP(cnf[[#This Row],[Hwycov_id]],#REF!,2,FALSE),cnf[[#This Row],[count]])</f>
        <v>59498</v>
      </c>
      <c r="K203" s="171">
        <f t="shared" si="6"/>
        <v>0</v>
      </c>
    </row>
    <row r="204" spans="1:11">
      <c r="A204">
        <v>11106</v>
      </c>
      <c r="B204" s="224">
        <v>1</v>
      </c>
      <c r="C204" s="224">
        <v>1</v>
      </c>
      <c r="D204" s="224">
        <v>1</v>
      </c>
      <c r="E204" s="224">
        <v>3</v>
      </c>
      <c r="F204" s="224">
        <v>14</v>
      </c>
      <c r="G204" s="233">
        <v>0.371417</v>
      </c>
      <c r="H204" s="222">
        <v>59604</v>
      </c>
      <c r="I204" s="223" t="s">
        <v>82</v>
      </c>
      <c r="J204" s="221">
        <f>IFERROR(VLOOKUP(cnf[[#This Row],[Hwycov_id]],#REF!,2,FALSE),cnf[[#This Row],[count]])</f>
        <v>59604</v>
      </c>
      <c r="K204" s="171">
        <f t="shared" si="6"/>
        <v>0</v>
      </c>
    </row>
    <row r="205" spans="1:11">
      <c r="A205">
        <v>28678</v>
      </c>
      <c r="B205" s="224">
        <v>1</v>
      </c>
      <c r="C205" s="224">
        <v>1</v>
      </c>
      <c r="D205" s="224">
        <v>1</v>
      </c>
      <c r="E205" s="224">
        <v>2</v>
      </c>
      <c r="F205" s="224">
        <v>11</v>
      </c>
      <c r="G205" s="233">
        <v>0.40233200000000002</v>
      </c>
      <c r="H205" s="222">
        <v>59617</v>
      </c>
      <c r="I205" s="223" t="s">
        <v>78</v>
      </c>
      <c r="J205" s="221">
        <f>IFERROR(VLOOKUP(cnf[[#This Row],[Hwycov_id]],#REF!,2,FALSE),cnf[[#This Row],[count]])</f>
        <v>59617</v>
      </c>
      <c r="K205" s="171">
        <f t="shared" si="6"/>
        <v>0</v>
      </c>
    </row>
    <row r="206" spans="1:11">
      <c r="A206">
        <v>579</v>
      </c>
      <c r="B206" s="224">
        <v>1</v>
      </c>
      <c r="C206" s="224">
        <v>1</v>
      </c>
      <c r="D206" s="224">
        <v>1</v>
      </c>
      <c r="E206" s="224">
        <v>2</v>
      </c>
      <c r="F206" s="224">
        <v>14</v>
      </c>
      <c r="G206" s="233">
        <v>0.18564600000000001</v>
      </c>
      <c r="H206" s="222">
        <v>60014</v>
      </c>
      <c r="I206" s="223" t="s">
        <v>82</v>
      </c>
      <c r="J206" s="221">
        <f>IFERROR(VLOOKUP(cnf[[#This Row],[Hwycov_id]],#REF!,2,FALSE),cnf[[#This Row],[count]])</f>
        <v>60014</v>
      </c>
      <c r="K206" s="171">
        <f t="shared" si="6"/>
        <v>0</v>
      </c>
    </row>
    <row r="207" spans="1:11">
      <c r="A207">
        <v>7497</v>
      </c>
      <c r="B207" s="224">
        <v>1</v>
      </c>
      <c r="C207" s="224">
        <v>1</v>
      </c>
      <c r="D207" s="224">
        <v>1</v>
      </c>
      <c r="E207" s="224">
        <v>3</v>
      </c>
      <c r="F207" s="224">
        <v>14</v>
      </c>
      <c r="G207" s="233">
        <v>0.39198</v>
      </c>
      <c r="H207" s="222">
        <v>60316</v>
      </c>
      <c r="I207" s="223" t="s">
        <v>82</v>
      </c>
      <c r="J207" s="221">
        <f>IFERROR(VLOOKUP(cnf[[#This Row],[Hwycov_id]],#REF!,2,FALSE),cnf[[#This Row],[count]])</f>
        <v>60316</v>
      </c>
      <c r="K207" s="171">
        <f t="shared" si="6"/>
        <v>0</v>
      </c>
    </row>
    <row r="208" spans="1:11">
      <c r="A208">
        <v>27993</v>
      </c>
      <c r="B208" s="224">
        <v>1</v>
      </c>
      <c r="C208" s="224">
        <v>1</v>
      </c>
      <c r="D208" s="224">
        <v>1</v>
      </c>
      <c r="E208" s="224">
        <v>5</v>
      </c>
      <c r="F208" s="224">
        <v>10</v>
      </c>
      <c r="G208" s="233">
        <v>0.24341499999999999</v>
      </c>
      <c r="H208" s="222">
        <v>60885</v>
      </c>
      <c r="I208" s="223" t="s">
        <v>78</v>
      </c>
      <c r="J208" s="221">
        <f>IFERROR(VLOOKUP(cnf[[#This Row],[Hwycov_id]],#REF!,2,FALSE),cnf[[#This Row],[count]])</f>
        <v>60885</v>
      </c>
      <c r="K208" s="171">
        <f t="shared" si="6"/>
        <v>0</v>
      </c>
    </row>
    <row r="209" spans="1:11">
      <c r="A209">
        <v>28186</v>
      </c>
      <c r="B209" s="224">
        <v>1</v>
      </c>
      <c r="C209" s="224">
        <v>1</v>
      </c>
      <c r="D209" s="224">
        <v>1</v>
      </c>
      <c r="E209" s="224">
        <v>5</v>
      </c>
      <c r="F209" s="224">
        <v>5</v>
      </c>
      <c r="G209" s="233">
        <v>0.36024899999999999</v>
      </c>
      <c r="H209" s="222">
        <v>60910</v>
      </c>
      <c r="I209" s="223" t="s">
        <v>78</v>
      </c>
      <c r="J209" s="221">
        <f>IFERROR(VLOOKUP(cnf[[#This Row],[Hwycov_id]],#REF!,2,FALSE),cnf[[#This Row],[count]])</f>
        <v>60910</v>
      </c>
      <c r="K209" s="171">
        <f t="shared" si="6"/>
        <v>0</v>
      </c>
    </row>
    <row r="210" spans="1:11">
      <c r="A210">
        <v>19571</v>
      </c>
      <c r="B210" s="224">
        <v>1</v>
      </c>
      <c r="C210" s="224">
        <v>1</v>
      </c>
      <c r="D210" s="224">
        <v>1</v>
      </c>
      <c r="E210" s="224">
        <v>7</v>
      </c>
      <c r="F210" s="224">
        <v>15</v>
      </c>
      <c r="G210" s="233">
        <v>0.11154</v>
      </c>
      <c r="H210" s="222">
        <v>61208</v>
      </c>
      <c r="I210" s="223" t="s">
        <v>78</v>
      </c>
      <c r="J210" s="221">
        <f>IFERROR(VLOOKUP(cnf[[#This Row],[Hwycov_id]],#REF!,2,FALSE),cnf[[#This Row],[count]])</f>
        <v>61208</v>
      </c>
      <c r="K210" s="171">
        <f t="shared" si="6"/>
        <v>0</v>
      </c>
    </row>
    <row r="211" spans="1:11">
      <c r="A211">
        <v>29182</v>
      </c>
      <c r="B211" s="224">
        <v>1</v>
      </c>
      <c r="C211" s="224">
        <v>1</v>
      </c>
      <c r="D211" s="224">
        <v>1</v>
      </c>
      <c r="E211" s="224">
        <v>7</v>
      </c>
      <c r="F211" s="224">
        <v>15</v>
      </c>
      <c r="G211" s="233">
        <v>0.44321899999999997</v>
      </c>
      <c r="H211" s="222">
        <v>61635</v>
      </c>
      <c r="I211" s="223" t="s">
        <v>82</v>
      </c>
      <c r="J211" s="221">
        <f>IFERROR(VLOOKUP(cnf[[#This Row],[Hwycov_id]],#REF!,2,FALSE),cnf[[#This Row],[count]])</f>
        <v>61635</v>
      </c>
      <c r="K211" s="171">
        <f t="shared" si="6"/>
        <v>0</v>
      </c>
    </row>
    <row r="212" spans="1:11">
      <c r="A212">
        <v>28849</v>
      </c>
      <c r="B212" s="224">
        <v>1</v>
      </c>
      <c r="C212" s="224">
        <v>1</v>
      </c>
      <c r="D212" s="224">
        <v>1</v>
      </c>
      <c r="E212" s="224">
        <v>7</v>
      </c>
      <c r="F212" s="224">
        <v>18</v>
      </c>
      <c r="G212" s="233">
        <v>0.27986</v>
      </c>
      <c r="H212" s="222">
        <v>62058</v>
      </c>
      <c r="I212" s="223" t="s">
        <v>78</v>
      </c>
      <c r="J212" s="221">
        <f>IFERROR(VLOOKUP(cnf[[#This Row],[Hwycov_id]],#REF!,2,FALSE),cnf[[#This Row],[count]])</f>
        <v>62058</v>
      </c>
      <c r="K212" s="171">
        <f t="shared" si="6"/>
        <v>0</v>
      </c>
    </row>
    <row r="213" spans="1:11">
      <c r="A213">
        <v>28569</v>
      </c>
      <c r="B213" s="224">
        <v>1</v>
      </c>
      <c r="C213" s="224">
        <v>1</v>
      </c>
      <c r="D213" s="224">
        <v>1</v>
      </c>
      <c r="E213" s="224">
        <v>7</v>
      </c>
      <c r="F213" s="224">
        <v>7</v>
      </c>
      <c r="G213" s="233">
        <v>0.61885900000000005</v>
      </c>
      <c r="H213" s="222">
        <v>62111</v>
      </c>
      <c r="I213" s="223" t="s">
        <v>82</v>
      </c>
      <c r="J213" s="221">
        <f>IFERROR(VLOOKUP(cnf[[#This Row],[Hwycov_id]],#REF!,2,FALSE),cnf[[#This Row],[count]])</f>
        <v>62111</v>
      </c>
      <c r="K213" s="171">
        <f t="shared" si="6"/>
        <v>0</v>
      </c>
    </row>
    <row r="214" spans="1:11">
      <c r="A214">
        <v>558</v>
      </c>
      <c r="B214" s="224">
        <v>1</v>
      </c>
      <c r="C214" s="224">
        <v>1</v>
      </c>
      <c r="D214" s="224">
        <v>1</v>
      </c>
      <c r="E214" s="224">
        <v>7</v>
      </c>
      <c r="F214" s="224">
        <v>7</v>
      </c>
      <c r="G214" s="233">
        <v>0.39086100000000001</v>
      </c>
      <c r="H214" s="222">
        <v>62320</v>
      </c>
      <c r="I214" s="223" t="s">
        <v>78</v>
      </c>
      <c r="J214" s="221">
        <f>IFERROR(VLOOKUP(cnf[[#This Row],[Hwycov_id]],#REF!,2,FALSE),cnf[[#This Row],[count]])</f>
        <v>62320</v>
      </c>
      <c r="K214" s="171">
        <f t="shared" si="6"/>
        <v>0</v>
      </c>
    </row>
    <row r="215" spans="1:11">
      <c r="A215">
        <v>14144</v>
      </c>
      <c r="B215" s="224">
        <v>1</v>
      </c>
      <c r="C215" s="224">
        <v>1</v>
      </c>
      <c r="D215" s="224">
        <v>1</v>
      </c>
      <c r="E215" s="224">
        <v>2</v>
      </c>
      <c r="F215" s="224">
        <v>19</v>
      </c>
      <c r="G215" s="233">
        <v>0.40980100000000003</v>
      </c>
      <c r="H215" s="222">
        <v>62376</v>
      </c>
      <c r="I215" s="223" t="s">
        <v>82</v>
      </c>
      <c r="J215" s="221">
        <f>IFERROR(VLOOKUP(cnf[[#This Row],[Hwycov_id]],#REF!,2,FALSE),cnf[[#This Row],[count]])</f>
        <v>62376</v>
      </c>
      <c r="K215" s="171">
        <f t="shared" si="6"/>
        <v>0</v>
      </c>
    </row>
    <row r="216" spans="1:11">
      <c r="A216">
        <v>8059</v>
      </c>
      <c r="B216" s="224">
        <v>1</v>
      </c>
      <c r="C216" s="224">
        <v>1</v>
      </c>
      <c r="D216" s="224">
        <v>1</v>
      </c>
      <c r="E216" s="224">
        <v>7</v>
      </c>
      <c r="F216" s="224">
        <v>18</v>
      </c>
      <c r="G216" s="233">
        <v>0.44492599999999999</v>
      </c>
      <c r="H216" s="222">
        <v>62519</v>
      </c>
      <c r="I216" s="223" t="s">
        <v>78</v>
      </c>
      <c r="J216" s="221">
        <f>IFERROR(VLOOKUP(cnf[[#This Row],[Hwycov_id]],#REF!,2,FALSE),cnf[[#This Row],[count]])</f>
        <v>62519</v>
      </c>
      <c r="K216" s="171">
        <f t="shared" si="6"/>
        <v>0</v>
      </c>
    </row>
    <row r="217" spans="1:11">
      <c r="A217">
        <v>12579</v>
      </c>
      <c r="B217" s="224">
        <v>1</v>
      </c>
      <c r="C217" s="224">
        <v>1</v>
      </c>
      <c r="D217" s="224">
        <v>1</v>
      </c>
      <c r="E217" s="224">
        <v>6</v>
      </c>
      <c r="F217" s="224">
        <v>12</v>
      </c>
      <c r="G217" s="233">
        <v>0.32336300000000001</v>
      </c>
      <c r="H217" s="222">
        <v>62593</v>
      </c>
      <c r="I217" s="223" t="s">
        <v>78</v>
      </c>
      <c r="J217" s="221">
        <f>IFERROR(VLOOKUP(cnf[[#This Row],[Hwycov_id]],#REF!,2,FALSE),cnf[[#This Row],[count]])</f>
        <v>62593</v>
      </c>
      <c r="K217" s="171">
        <f t="shared" si="6"/>
        <v>0</v>
      </c>
    </row>
    <row r="218" spans="1:11">
      <c r="A218">
        <v>11483</v>
      </c>
      <c r="B218" s="224">
        <v>1</v>
      </c>
      <c r="C218" s="224">
        <v>1</v>
      </c>
      <c r="D218" s="224">
        <v>1</v>
      </c>
      <c r="E218" s="224">
        <v>3</v>
      </c>
      <c r="F218" s="224">
        <v>14</v>
      </c>
      <c r="G218" s="233">
        <v>0.20449999999999999</v>
      </c>
      <c r="H218" s="222">
        <v>62798</v>
      </c>
      <c r="I218" s="223" t="s">
        <v>82</v>
      </c>
      <c r="J218" s="221">
        <f>IFERROR(VLOOKUP(cnf[[#This Row],[Hwycov_id]],#REF!,2,FALSE),cnf[[#This Row],[count]])</f>
        <v>62798</v>
      </c>
      <c r="K218" s="171">
        <f t="shared" si="6"/>
        <v>0</v>
      </c>
    </row>
    <row r="219" spans="1:11">
      <c r="A219">
        <v>28182</v>
      </c>
      <c r="B219" s="224">
        <v>1</v>
      </c>
      <c r="C219" s="224">
        <v>1</v>
      </c>
      <c r="D219" s="224">
        <v>1</v>
      </c>
      <c r="E219" s="224">
        <v>5</v>
      </c>
      <c r="F219" s="224">
        <v>5</v>
      </c>
      <c r="G219" s="233">
        <v>0.53227599999999997</v>
      </c>
      <c r="H219" s="222">
        <v>63425</v>
      </c>
      <c r="I219" s="223" t="s">
        <v>78</v>
      </c>
      <c r="J219" s="221">
        <f>IFERROR(VLOOKUP(cnf[[#This Row],[Hwycov_id]],#REF!,2,FALSE),cnf[[#This Row],[count]])</f>
        <v>63425</v>
      </c>
      <c r="K219" s="171">
        <f t="shared" si="6"/>
        <v>0</v>
      </c>
    </row>
    <row r="220" spans="1:11">
      <c r="A220">
        <v>8921</v>
      </c>
      <c r="B220" s="224">
        <v>1</v>
      </c>
      <c r="C220" s="224">
        <v>1</v>
      </c>
      <c r="D220" s="224">
        <v>1</v>
      </c>
      <c r="E220" s="224">
        <v>2</v>
      </c>
      <c r="F220" s="224">
        <v>14</v>
      </c>
      <c r="G220" s="233">
        <v>0.30917800000000001</v>
      </c>
      <c r="H220" s="222">
        <v>63464</v>
      </c>
      <c r="I220" s="223" t="s">
        <v>78</v>
      </c>
      <c r="J220" s="221">
        <f>IFERROR(VLOOKUP(cnf[[#This Row],[Hwycov_id]],#REF!,2,FALSE),cnf[[#This Row],[count]])</f>
        <v>63464</v>
      </c>
      <c r="K220" s="171">
        <f t="shared" si="6"/>
        <v>0</v>
      </c>
    </row>
    <row r="221" spans="1:11">
      <c r="A221">
        <v>28486</v>
      </c>
      <c r="B221" s="224">
        <v>1</v>
      </c>
      <c r="C221" s="224">
        <v>1</v>
      </c>
      <c r="D221" s="224">
        <v>1</v>
      </c>
      <c r="E221" s="224">
        <v>6</v>
      </c>
      <c r="F221" s="224">
        <v>19</v>
      </c>
      <c r="G221" s="233">
        <v>0.35011599999999998</v>
      </c>
      <c r="H221" s="222">
        <v>63700</v>
      </c>
      <c r="I221" s="223" t="s">
        <v>78</v>
      </c>
      <c r="J221" s="221">
        <f>IFERROR(VLOOKUP(cnf[[#This Row],[Hwycov_id]],#REF!,2,FALSE),cnf[[#This Row],[count]])</f>
        <v>63700</v>
      </c>
      <c r="K221" s="171">
        <f t="shared" si="6"/>
        <v>0</v>
      </c>
    </row>
    <row r="222" spans="1:11">
      <c r="A222">
        <v>27544</v>
      </c>
      <c r="B222" s="224">
        <v>1</v>
      </c>
      <c r="C222" s="224">
        <v>1</v>
      </c>
      <c r="D222" s="224">
        <v>1</v>
      </c>
      <c r="E222" s="224">
        <v>6</v>
      </c>
      <c r="F222" s="224">
        <v>12</v>
      </c>
      <c r="G222" s="233">
        <v>0.17727200000000001</v>
      </c>
      <c r="H222" s="222">
        <v>63736</v>
      </c>
      <c r="I222" s="223" t="s">
        <v>82</v>
      </c>
      <c r="J222" s="221">
        <f>IFERROR(VLOOKUP(cnf[[#This Row],[Hwycov_id]],#REF!,2,FALSE),cnf[[#This Row],[count]])</f>
        <v>63736</v>
      </c>
      <c r="K222" s="171">
        <f t="shared" si="6"/>
        <v>0</v>
      </c>
    </row>
    <row r="223" spans="1:11">
      <c r="A223">
        <v>27351</v>
      </c>
      <c r="B223" s="224">
        <v>1</v>
      </c>
      <c r="C223" s="224">
        <v>1</v>
      </c>
      <c r="D223" s="224">
        <v>1</v>
      </c>
      <c r="E223" s="224">
        <v>7</v>
      </c>
      <c r="F223" s="224">
        <v>19</v>
      </c>
      <c r="G223" s="233">
        <v>3.4501599999999999</v>
      </c>
      <c r="H223" s="222">
        <v>63870</v>
      </c>
      <c r="I223" s="223" t="s">
        <v>82</v>
      </c>
      <c r="J223" s="221">
        <f>IFERROR(VLOOKUP(cnf[[#This Row],[Hwycov_id]],#REF!,2,FALSE),cnf[[#This Row],[count]])</f>
        <v>63870</v>
      </c>
      <c r="K223" s="171">
        <f t="shared" si="6"/>
        <v>0</v>
      </c>
    </row>
    <row r="224" spans="1:11">
      <c r="A224">
        <v>28675</v>
      </c>
      <c r="B224" s="224">
        <v>1</v>
      </c>
      <c r="C224" s="224">
        <v>1</v>
      </c>
      <c r="D224" s="224">
        <v>1</v>
      </c>
      <c r="E224" s="224">
        <v>2</v>
      </c>
      <c r="F224" s="224">
        <v>14</v>
      </c>
      <c r="G224" s="233">
        <v>0.34659600000000002</v>
      </c>
      <c r="H224" s="222">
        <v>64086</v>
      </c>
      <c r="I224" s="223" t="s">
        <v>78</v>
      </c>
      <c r="J224" s="221">
        <f>IFERROR(VLOOKUP(cnf[[#This Row],[Hwycov_id]],#REF!,2,FALSE),cnf[[#This Row],[count]])</f>
        <v>64086</v>
      </c>
      <c r="K224" s="171">
        <f t="shared" si="6"/>
        <v>0</v>
      </c>
    </row>
    <row r="225" spans="1:11">
      <c r="A225">
        <v>26623</v>
      </c>
      <c r="B225" s="224">
        <v>1</v>
      </c>
      <c r="C225" s="224">
        <v>1</v>
      </c>
      <c r="D225" s="224">
        <v>1</v>
      </c>
      <c r="E225" s="224">
        <v>6</v>
      </c>
      <c r="F225" s="224">
        <v>19</v>
      </c>
      <c r="G225" s="233">
        <v>0.35941499999999998</v>
      </c>
      <c r="H225" s="222">
        <v>64624</v>
      </c>
      <c r="I225" s="223" t="s">
        <v>78</v>
      </c>
      <c r="J225" s="221">
        <f>IFERROR(VLOOKUP(cnf[[#This Row],[Hwycov_id]],#REF!,2,FALSE),cnf[[#This Row],[count]])</f>
        <v>64624</v>
      </c>
      <c r="K225" s="171">
        <f t="shared" si="6"/>
        <v>0</v>
      </c>
    </row>
    <row r="226" spans="1:11">
      <c r="A226">
        <v>27598</v>
      </c>
      <c r="B226" s="224">
        <v>1</v>
      </c>
      <c r="C226" s="224">
        <v>1</v>
      </c>
      <c r="D226" s="224">
        <v>1</v>
      </c>
      <c r="E226" s="224">
        <v>6</v>
      </c>
      <c r="F226" s="224">
        <v>19</v>
      </c>
      <c r="G226" s="233">
        <v>7.0530939999999998</v>
      </c>
      <c r="H226" s="222">
        <v>64727</v>
      </c>
      <c r="I226" s="223" t="s">
        <v>82</v>
      </c>
      <c r="J226" s="221">
        <f>IFERROR(VLOOKUP(cnf[[#This Row],[Hwycov_id]],#REF!,2,FALSE),cnf[[#This Row],[count]])</f>
        <v>64727</v>
      </c>
      <c r="K226" s="171">
        <f t="shared" si="6"/>
        <v>0</v>
      </c>
    </row>
    <row r="227" spans="1:11">
      <c r="A227">
        <v>27597</v>
      </c>
      <c r="B227" s="224">
        <v>1</v>
      </c>
      <c r="C227" s="224">
        <v>1</v>
      </c>
      <c r="D227" s="224">
        <v>1</v>
      </c>
      <c r="E227" s="224">
        <v>6</v>
      </c>
      <c r="F227" s="224">
        <v>19</v>
      </c>
      <c r="G227" s="233">
        <v>7.1136410000000003</v>
      </c>
      <c r="H227" s="222">
        <v>64793</v>
      </c>
      <c r="I227" s="223" t="s">
        <v>82</v>
      </c>
      <c r="J227" s="221">
        <f>IFERROR(VLOOKUP(cnf[[#This Row],[Hwycov_id]],#REF!,2,FALSE),cnf[[#This Row],[count]])</f>
        <v>64793</v>
      </c>
      <c r="K227" s="171">
        <f t="shared" si="6"/>
        <v>0</v>
      </c>
    </row>
    <row r="228" spans="1:11">
      <c r="A228">
        <v>15862</v>
      </c>
      <c r="B228" s="224">
        <v>1</v>
      </c>
      <c r="C228" s="224">
        <v>1</v>
      </c>
      <c r="D228" s="224">
        <v>1</v>
      </c>
      <c r="E228" s="224">
        <v>2</v>
      </c>
      <c r="F228" s="224">
        <v>14</v>
      </c>
      <c r="G228" s="233">
        <v>0.24771899999999999</v>
      </c>
      <c r="H228" s="222">
        <v>64850</v>
      </c>
      <c r="I228" s="223" t="s">
        <v>82</v>
      </c>
      <c r="J228" s="221">
        <f>IFERROR(VLOOKUP(cnf[[#This Row],[Hwycov_id]],#REF!,2,FALSE),cnf[[#This Row],[count]])</f>
        <v>64850</v>
      </c>
      <c r="K228" s="171">
        <f t="shared" si="6"/>
        <v>0</v>
      </c>
    </row>
    <row r="229" spans="1:11">
      <c r="A229">
        <v>11327</v>
      </c>
      <c r="B229" s="224">
        <v>1</v>
      </c>
      <c r="C229" s="224">
        <v>1</v>
      </c>
      <c r="D229" s="224">
        <v>1</v>
      </c>
      <c r="E229" s="224">
        <v>2</v>
      </c>
      <c r="F229" s="224">
        <v>14</v>
      </c>
      <c r="G229" s="233">
        <v>0.39635799999999999</v>
      </c>
      <c r="H229" s="222">
        <v>64863</v>
      </c>
      <c r="I229" s="223" t="s">
        <v>78</v>
      </c>
      <c r="J229" s="221">
        <f>IFERROR(VLOOKUP(cnf[[#This Row],[Hwycov_id]],#REF!,2,FALSE),cnf[[#This Row],[count]])</f>
        <v>64863</v>
      </c>
      <c r="K229" s="171">
        <f t="shared" si="6"/>
        <v>0</v>
      </c>
    </row>
    <row r="230" spans="1:11">
      <c r="A230">
        <v>14143</v>
      </c>
      <c r="B230" s="224">
        <v>1</v>
      </c>
      <c r="C230" s="224">
        <v>1</v>
      </c>
      <c r="D230" s="224">
        <v>1</v>
      </c>
      <c r="E230" s="224">
        <v>2</v>
      </c>
      <c r="F230" s="224">
        <v>19</v>
      </c>
      <c r="G230" s="233">
        <v>0.89995800000000004</v>
      </c>
      <c r="H230" s="222">
        <v>64932</v>
      </c>
      <c r="I230" s="223" t="s">
        <v>82</v>
      </c>
      <c r="J230" s="221">
        <f>IFERROR(VLOOKUP(cnf[[#This Row],[Hwycov_id]],#REF!,2,FALSE),cnf[[#This Row],[count]])</f>
        <v>64932</v>
      </c>
      <c r="K230" s="171">
        <f t="shared" si="6"/>
        <v>0</v>
      </c>
    </row>
    <row r="231" spans="1:11">
      <c r="A231">
        <v>15914</v>
      </c>
      <c r="B231" s="224">
        <v>1</v>
      </c>
      <c r="C231" s="224">
        <v>1</v>
      </c>
      <c r="D231" s="224">
        <v>1</v>
      </c>
      <c r="E231" s="224">
        <v>2</v>
      </c>
      <c r="F231" s="224">
        <v>14</v>
      </c>
      <c r="G231" s="233">
        <v>0.80573099999999998</v>
      </c>
      <c r="H231" s="222">
        <v>64941</v>
      </c>
      <c r="I231" s="223" t="s">
        <v>78</v>
      </c>
      <c r="J231" s="221">
        <f>IFERROR(VLOOKUP(cnf[[#This Row],[Hwycov_id]],#REF!,2,FALSE),cnf[[#This Row],[count]])</f>
        <v>64941</v>
      </c>
      <c r="K231" s="171">
        <f t="shared" si="6"/>
        <v>0</v>
      </c>
    </row>
    <row r="232" spans="1:11">
      <c r="A232">
        <v>27985</v>
      </c>
      <c r="B232" s="224">
        <v>1</v>
      </c>
      <c r="C232" s="224">
        <v>1</v>
      </c>
      <c r="D232" s="224">
        <v>1</v>
      </c>
      <c r="E232" s="224">
        <v>2</v>
      </c>
      <c r="F232" s="224">
        <v>10</v>
      </c>
      <c r="G232" s="233">
        <v>0.21307300000000001</v>
      </c>
      <c r="H232" s="222">
        <v>65055</v>
      </c>
      <c r="I232" s="223" t="s">
        <v>78</v>
      </c>
      <c r="J232" s="221">
        <f>IFERROR(VLOOKUP(cnf[[#This Row],[Hwycov_id]],#REF!,2,FALSE),cnf[[#This Row],[count]])</f>
        <v>65055</v>
      </c>
      <c r="K232" s="171">
        <f t="shared" si="6"/>
        <v>0</v>
      </c>
    </row>
    <row r="233" spans="1:11">
      <c r="A233">
        <v>27543</v>
      </c>
      <c r="B233" s="224">
        <v>1</v>
      </c>
      <c r="C233" s="224">
        <v>1</v>
      </c>
      <c r="D233" s="224">
        <v>1</v>
      </c>
      <c r="E233" s="224">
        <v>6</v>
      </c>
      <c r="F233" s="224">
        <v>12</v>
      </c>
      <c r="G233" s="233">
        <v>0.18470200000000001</v>
      </c>
      <c r="H233" s="222">
        <v>65262</v>
      </c>
      <c r="I233" s="223" t="s">
        <v>82</v>
      </c>
      <c r="J233" s="221">
        <f>IFERROR(VLOOKUP(cnf[[#This Row],[Hwycov_id]],#REF!,2,FALSE),cnf[[#This Row],[count]])</f>
        <v>65262</v>
      </c>
      <c r="K233" s="171">
        <f t="shared" si="6"/>
        <v>0</v>
      </c>
    </row>
    <row r="234" spans="1:11">
      <c r="A234">
        <v>26667</v>
      </c>
      <c r="B234" s="224">
        <v>1</v>
      </c>
      <c r="C234" s="224">
        <v>1</v>
      </c>
      <c r="D234" s="224">
        <v>1</v>
      </c>
      <c r="E234" s="224">
        <v>7</v>
      </c>
      <c r="F234" s="224">
        <v>19</v>
      </c>
      <c r="G234" s="233">
        <v>0.44320900000000002</v>
      </c>
      <c r="H234" s="222">
        <v>65973</v>
      </c>
      <c r="I234" s="223" t="s">
        <v>82</v>
      </c>
      <c r="J234" s="221">
        <f>IFERROR(VLOOKUP(cnf[[#This Row],[Hwycov_id]],#REF!,2,FALSE),cnf[[#This Row],[count]])</f>
        <v>65973</v>
      </c>
      <c r="K234" s="171">
        <f t="shared" si="6"/>
        <v>0</v>
      </c>
    </row>
    <row r="235" spans="1:11">
      <c r="A235">
        <v>28188</v>
      </c>
      <c r="B235" s="224">
        <v>1</v>
      </c>
      <c r="C235" s="224">
        <v>1</v>
      </c>
      <c r="D235" s="224">
        <v>1</v>
      </c>
      <c r="E235" s="224">
        <v>5</v>
      </c>
      <c r="F235" s="224">
        <v>5</v>
      </c>
      <c r="G235" s="233">
        <v>0.30025299999999999</v>
      </c>
      <c r="H235" s="222">
        <v>66330</v>
      </c>
      <c r="I235" s="223" t="s">
        <v>78</v>
      </c>
      <c r="J235" s="221">
        <f>IFERROR(VLOOKUP(cnf[[#This Row],[Hwycov_id]],#REF!,2,FALSE),cnf[[#This Row],[count]])</f>
        <v>66330</v>
      </c>
      <c r="K235" s="171">
        <f t="shared" si="6"/>
        <v>0</v>
      </c>
    </row>
    <row r="236" spans="1:11">
      <c r="A236">
        <v>27781</v>
      </c>
      <c r="B236" s="224">
        <v>1</v>
      </c>
      <c r="C236" s="224">
        <v>1</v>
      </c>
      <c r="D236" s="224">
        <v>1</v>
      </c>
      <c r="E236" s="224">
        <v>2</v>
      </c>
      <c r="F236" s="224">
        <v>14</v>
      </c>
      <c r="G236" s="233">
        <v>0.30785299999999999</v>
      </c>
      <c r="H236" s="222">
        <v>66356</v>
      </c>
      <c r="I236" s="223" t="s">
        <v>78</v>
      </c>
      <c r="J236" s="221">
        <f>IFERROR(VLOOKUP(cnf[[#This Row],[Hwycov_id]],#REF!,2,FALSE),cnf[[#This Row],[count]])</f>
        <v>66356</v>
      </c>
      <c r="K236" s="171">
        <f t="shared" si="6"/>
        <v>0</v>
      </c>
    </row>
    <row r="237" spans="1:11">
      <c r="A237">
        <v>31171</v>
      </c>
      <c r="B237" s="224">
        <v>1</v>
      </c>
      <c r="C237" s="224">
        <v>1</v>
      </c>
      <c r="D237" s="224">
        <v>1</v>
      </c>
      <c r="E237" s="224">
        <v>5</v>
      </c>
      <c r="F237" s="224">
        <v>10</v>
      </c>
      <c r="G237" s="233">
        <v>0.21227699999999999</v>
      </c>
      <c r="H237" s="222">
        <v>66466</v>
      </c>
      <c r="I237" s="223" t="s">
        <v>78</v>
      </c>
      <c r="J237" s="221">
        <f>IFERROR(VLOOKUP(cnf[[#This Row],[Hwycov_id]],#REF!,2,FALSE),cnf[[#This Row],[count]])</f>
        <v>66466</v>
      </c>
      <c r="K237" s="171">
        <f t="shared" si="6"/>
        <v>0</v>
      </c>
    </row>
    <row r="238" spans="1:11">
      <c r="A238">
        <v>15859</v>
      </c>
      <c r="B238" s="224">
        <v>1</v>
      </c>
      <c r="C238" s="224">
        <v>1</v>
      </c>
      <c r="D238" s="224">
        <v>1</v>
      </c>
      <c r="E238" s="224">
        <v>2</v>
      </c>
      <c r="F238" s="224">
        <v>14</v>
      </c>
      <c r="G238" s="233">
        <v>0.27918599999999999</v>
      </c>
      <c r="H238" s="222">
        <v>66968</v>
      </c>
      <c r="I238" s="223" t="s">
        <v>82</v>
      </c>
      <c r="J238" s="221">
        <f>IFERROR(VLOOKUP(cnf[[#This Row],[Hwycov_id]],#REF!,2,FALSE),cnf[[#This Row],[count]])</f>
        <v>66968</v>
      </c>
      <c r="K238" s="171">
        <f t="shared" si="6"/>
        <v>0</v>
      </c>
    </row>
    <row r="239" spans="1:11">
      <c r="A239">
        <v>28417</v>
      </c>
      <c r="B239" s="224">
        <v>1</v>
      </c>
      <c r="C239" s="224">
        <v>1</v>
      </c>
      <c r="D239" s="224">
        <v>1</v>
      </c>
      <c r="E239" s="224">
        <v>2</v>
      </c>
      <c r="F239" s="224">
        <v>14</v>
      </c>
      <c r="G239" s="233">
        <v>0.22706699999999999</v>
      </c>
      <c r="H239" s="222">
        <v>67570</v>
      </c>
      <c r="I239" s="223" t="s">
        <v>78</v>
      </c>
      <c r="J239" s="221">
        <f>IFERROR(VLOOKUP(cnf[[#This Row],[Hwycov_id]],#REF!,2,FALSE),cnf[[#This Row],[count]])</f>
        <v>67570</v>
      </c>
      <c r="K239" s="171">
        <f t="shared" si="6"/>
        <v>0</v>
      </c>
    </row>
    <row r="240" spans="1:11">
      <c r="A240">
        <v>8841</v>
      </c>
      <c r="B240" s="224">
        <v>1</v>
      </c>
      <c r="C240" s="224">
        <v>1</v>
      </c>
      <c r="D240" s="224">
        <v>1</v>
      </c>
      <c r="E240" s="224">
        <v>7</v>
      </c>
      <c r="F240" s="224">
        <v>15</v>
      </c>
      <c r="G240" s="233">
        <v>0.33099400000000001</v>
      </c>
      <c r="H240" s="222">
        <v>67828</v>
      </c>
      <c r="I240" s="223" t="s">
        <v>82</v>
      </c>
      <c r="J240" s="221">
        <f>IFERROR(VLOOKUP(cnf[[#This Row],[Hwycov_id]],#REF!,2,FALSE),cnf[[#This Row],[count]])</f>
        <v>67828</v>
      </c>
      <c r="K240" s="171">
        <f t="shared" si="6"/>
        <v>0</v>
      </c>
    </row>
    <row r="241" spans="1:11">
      <c r="A241">
        <v>27172</v>
      </c>
      <c r="B241" s="224">
        <v>1</v>
      </c>
      <c r="C241" s="224">
        <v>1</v>
      </c>
      <c r="D241" s="224">
        <v>1</v>
      </c>
      <c r="E241" s="224">
        <v>7</v>
      </c>
      <c r="F241" s="224">
        <v>19</v>
      </c>
      <c r="G241" s="233">
        <v>2.326848</v>
      </c>
      <c r="H241" s="222">
        <v>67916</v>
      </c>
      <c r="I241" s="223" t="s">
        <v>82</v>
      </c>
      <c r="J241" s="221">
        <f>IFERROR(VLOOKUP(cnf[[#This Row],[Hwycov_id]],#REF!,2,FALSE),cnf[[#This Row],[count]])</f>
        <v>67916</v>
      </c>
      <c r="K241" s="171">
        <f t="shared" si="6"/>
        <v>0</v>
      </c>
    </row>
    <row r="242" spans="1:11">
      <c r="A242">
        <v>7873</v>
      </c>
      <c r="B242" s="224">
        <v>1</v>
      </c>
      <c r="C242" s="224">
        <v>1</v>
      </c>
      <c r="D242" s="224">
        <v>1</v>
      </c>
      <c r="E242" s="224">
        <v>7</v>
      </c>
      <c r="F242" s="224">
        <v>18</v>
      </c>
      <c r="G242" s="233">
        <v>0.41443400000000002</v>
      </c>
      <c r="H242" s="222">
        <v>67996</v>
      </c>
      <c r="I242" s="223" t="s">
        <v>78</v>
      </c>
      <c r="J242" s="221">
        <f>IFERROR(VLOOKUP(cnf[[#This Row],[Hwycov_id]],#REF!,2,FALSE),cnf[[#This Row],[count]])</f>
        <v>67996</v>
      </c>
      <c r="K242" s="171">
        <f t="shared" si="6"/>
        <v>0</v>
      </c>
    </row>
    <row r="243" spans="1:11">
      <c r="A243">
        <v>15856</v>
      </c>
      <c r="B243" s="224">
        <v>1</v>
      </c>
      <c r="C243" s="224">
        <v>1</v>
      </c>
      <c r="D243" s="224">
        <v>1</v>
      </c>
      <c r="E243" s="224">
        <v>2</v>
      </c>
      <c r="F243" s="224">
        <v>14</v>
      </c>
      <c r="G243" s="233">
        <v>0.20912800000000001</v>
      </c>
      <c r="H243" s="222">
        <v>68183</v>
      </c>
      <c r="I243" s="223" t="s">
        <v>78</v>
      </c>
      <c r="J243" s="221">
        <f>IFERROR(VLOOKUP(cnf[[#This Row],[Hwycov_id]],#REF!,2,FALSE),cnf[[#This Row],[count]])</f>
        <v>68183</v>
      </c>
      <c r="K243" s="171">
        <f t="shared" si="6"/>
        <v>0</v>
      </c>
    </row>
    <row r="244" spans="1:11">
      <c r="A244">
        <v>14782</v>
      </c>
      <c r="B244" s="224">
        <v>1</v>
      </c>
      <c r="C244" s="224">
        <v>1</v>
      </c>
      <c r="D244" s="224">
        <v>1</v>
      </c>
      <c r="E244" s="224">
        <v>7</v>
      </c>
      <c r="F244" s="224">
        <v>19</v>
      </c>
      <c r="G244" s="233">
        <v>1.2061649999999999</v>
      </c>
      <c r="H244" s="222">
        <v>68239</v>
      </c>
      <c r="I244" s="223" t="s">
        <v>78</v>
      </c>
      <c r="J244" s="221">
        <f>IFERROR(VLOOKUP(cnf[[#This Row],[Hwycov_id]],#REF!,2,FALSE),cnf[[#This Row],[count]])</f>
        <v>68239</v>
      </c>
      <c r="K244" s="171">
        <f t="shared" si="6"/>
        <v>0</v>
      </c>
    </row>
    <row r="245" spans="1:11">
      <c r="A245">
        <v>27193</v>
      </c>
      <c r="B245" s="224">
        <v>1</v>
      </c>
      <c r="C245" s="224">
        <v>1</v>
      </c>
      <c r="D245" s="224">
        <v>1</v>
      </c>
      <c r="E245" s="224">
        <v>7</v>
      </c>
      <c r="F245" s="224">
        <v>19</v>
      </c>
      <c r="G245" s="233">
        <v>1.872716</v>
      </c>
      <c r="H245" s="222">
        <v>68241</v>
      </c>
      <c r="I245" s="223" t="s">
        <v>82</v>
      </c>
      <c r="J245" s="221">
        <f>IFERROR(VLOOKUP(cnf[[#This Row],[Hwycov_id]],#REF!,2,FALSE),cnf[[#This Row],[count]])</f>
        <v>68241</v>
      </c>
      <c r="K245" s="171">
        <f t="shared" si="6"/>
        <v>0</v>
      </c>
    </row>
    <row r="246" spans="1:11">
      <c r="A246">
        <v>20693</v>
      </c>
      <c r="B246" s="224">
        <v>1</v>
      </c>
      <c r="C246" s="224">
        <v>1</v>
      </c>
      <c r="D246" s="224">
        <v>1</v>
      </c>
      <c r="E246" s="224">
        <v>2</v>
      </c>
      <c r="F246" s="224">
        <v>14</v>
      </c>
      <c r="G246" s="233">
        <v>0.31706400000000001</v>
      </c>
      <c r="H246" s="222">
        <v>68299</v>
      </c>
      <c r="I246" s="223" t="s">
        <v>78</v>
      </c>
      <c r="J246" s="221">
        <f>IFERROR(VLOOKUP(cnf[[#This Row],[Hwycov_id]],#REF!,2,FALSE),cnf[[#This Row],[count]])</f>
        <v>68299</v>
      </c>
      <c r="K246" s="171">
        <f t="shared" si="6"/>
        <v>0</v>
      </c>
    </row>
    <row r="247" spans="1:11">
      <c r="A247">
        <v>29051</v>
      </c>
      <c r="B247" s="224">
        <v>1</v>
      </c>
      <c r="C247" s="224">
        <v>1</v>
      </c>
      <c r="D247" s="224">
        <v>1</v>
      </c>
      <c r="E247" s="224">
        <v>2</v>
      </c>
      <c r="F247" s="224">
        <v>14</v>
      </c>
      <c r="G247" s="233">
        <v>0.139492</v>
      </c>
      <c r="H247" s="222">
        <v>68299</v>
      </c>
      <c r="I247" s="223" t="s">
        <v>78</v>
      </c>
      <c r="J247" s="221">
        <f>IFERROR(VLOOKUP(cnf[[#This Row],[Hwycov_id]],#REF!,2,FALSE),cnf[[#This Row],[count]])</f>
        <v>68299</v>
      </c>
      <c r="K247" s="171">
        <f t="shared" si="6"/>
        <v>0</v>
      </c>
    </row>
    <row r="248" spans="1:11">
      <c r="A248">
        <v>27181</v>
      </c>
      <c r="B248" s="224">
        <v>1</v>
      </c>
      <c r="C248" s="224">
        <v>1</v>
      </c>
      <c r="D248" s="224">
        <v>1</v>
      </c>
      <c r="E248" s="224">
        <v>7</v>
      </c>
      <c r="F248" s="224">
        <v>19</v>
      </c>
      <c r="G248" s="233">
        <v>1.229724</v>
      </c>
      <c r="H248" s="222">
        <v>68576</v>
      </c>
      <c r="I248" s="223" t="s">
        <v>78</v>
      </c>
      <c r="J248" s="221">
        <f>IFERROR(VLOOKUP(cnf[[#This Row],[Hwycov_id]],#REF!,2,FALSE),cnf[[#This Row],[count]])</f>
        <v>68576</v>
      </c>
      <c r="K248" s="171">
        <f t="shared" si="6"/>
        <v>0</v>
      </c>
    </row>
    <row r="249" spans="1:11">
      <c r="A249">
        <v>14142</v>
      </c>
      <c r="B249" s="224">
        <v>1</v>
      </c>
      <c r="C249" s="224">
        <v>1</v>
      </c>
      <c r="D249" s="224">
        <v>1</v>
      </c>
      <c r="E249" s="224">
        <v>2</v>
      </c>
      <c r="F249" s="224">
        <v>19</v>
      </c>
      <c r="G249" s="233">
        <v>0.87054399999999998</v>
      </c>
      <c r="H249" s="222">
        <v>68659</v>
      </c>
      <c r="I249" s="223" t="s">
        <v>82</v>
      </c>
      <c r="J249" s="221">
        <f>IFERROR(VLOOKUP(cnf[[#This Row],[Hwycov_id]],#REF!,2,FALSE),cnf[[#This Row],[count]])</f>
        <v>68659</v>
      </c>
      <c r="K249" s="171">
        <f t="shared" si="6"/>
        <v>0</v>
      </c>
    </row>
    <row r="250" spans="1:11">
      <c r="A250">
        <v>8058</v>
      </c>
      <c r="B250" s="224">
        <v>1</v>
      </c>
      <c r="C250" s="224">
        <v>1</v>
      </c>
      <c r="D250" s="224">
        <v>1</v>
      </c>
      <c r="E250" s="224">
        <v>7</v>
      </c>
      <c r="F250" s="224">
        <v>18</v>
      </c>
      <c r="G250" s="233">
        <v>0.346024</v>
      </c>
      <c r="H250" s="222">
        <v>68784</v>
      </c>
      <c r="I250" s="223" t="s">
        <v>78</v>
      </c>
      <c r="J250" s="221">
        <f>IFERROR(VLOOKUP(cnf[[#This Row],[Hwycov_id]],#REF!,2,FALSE),cnf[[#This Row],[count]])</f>
        <v>68784</v>
      </c>
      <c r="K250" s="171">
        <f t="shared" si="6"/>
        <v>0</v>
      </c>
    </row>
    <row r="251" spans="1:11">
      <c r="A251">
        <v>8822</v>
      </c>
      <c r="B251" s="224">
        <v>1</v>
      </c>
      <c r="C251" s="224">
        <v>1</v>
      </c>
      <c r="D251" s="224">
        <v>1</v>
      </c>
      <c r="E251" s="224">
        <v>3</v>
      </c>
      <c r="F251" s="224">
        <v>14</v>
      </c>
      <c r="G251" s="233">
        <v>0.60693200000000003</v>
      </c>
      <c r="H251" s="222">
        <v>68945</v>
      </c>
      <c r="I251" s="223" t="s">
        <v>78</v>
      </c>
      <c r="J251" s="221">
        <f>IFERROR(VLOOKUP(cnf[[#This Row],[Hwycov_id]],#REF!,2,FALSE),cnf[[#This Row],[count]])</f>
        <v>68945</v>
      </c>
      <c r="K251" s="171">
        <f t="shared" si="6"/>
        <v>0</v>
      </c>
    </row>
    <row r="252" spans="1:11">
      <c r="A252">
        <v>16565</v>
      </c>
      <c r="B252" s="224">
        <v>1</v>
      </c>
      <c r="C252" s="224">
        <v>1</v>
      </c>
      <c r="D252" s="224">
        <v>1</v>
      </c>
      <c r="E252" s="224">
        <v>7</v>
      </c>
      <c r="F252" s="224">
        <v>18</v>
      </c>
      <c r="G252" s="233">
        <v>1.04671</v>
      </c>
      <c r="H252" s="222">
        <v>69059</v>
      </c>
      <c r="I252" s="223" t="s">
        <v>82</v>
      </c>
      <c r="J252" s="221">
        <f>IFERROR(VLOOKUP(cnf[[#This Row],[Hwycov_id]],#REF!,2,FALSE),cnf[[#This Row],[count]])</f>
        <v>69059</v>
      </c>
      <c r="K252" s="171">
        <f t="shared" si="6"/>
        <v>0</v>
      </c>
    </row>
    <row r="253" spans="1:11">
      <c r="A253">
        <v>16489</v>
      </c>
      <c r="B253" s="224">
        <v>1</v>
      </c>
      <c r="C253" s="224">
        <v>1</v>
      </c>
      <c r="D253" s="224">
        <v>1</v>
      </c>
      <c r="E253" s="224">
        <v>6</v>
      </c>
      <c r="F253" s="224">
        <v>12</v>
      </c>
      <c r="G253" s="233">
        <v>0.219358</v>
      </c>
      <c r="H253" s="222">
        <v>69064</v>
      </c>
      <c r="I253" s="223" t="s">
        <v>78</v>
      </c>
      <c r="J253" s="221">
        <f>IFERROR(VLOOKUP(cnf[[#This Row],[Hwycov_id]],#REF!,2,FALSE),cnf[[#This Row],[count]])</f>
        <v>69064</v>
      </c>
      <c r="K253" s="171">
        <f t="shared" si="6"/>
        <v>0</v>
      </c>
    </row>
    <row r="254" spans="1:11">
      <c r="A254">
        <v>30792</v>
      </c>
      <c r="B254" s="224">
        <v>1</v>
      </c>
      <c r="C254" s="224">
        <v>1</v>
      </c>
      <c r="D254" s="224">
        <v>1</v>
      </c>
      <c r="E254" s="224">
        <v>7</v>
      </c>
      <c r="F254" s="224">
        <v>15</v>
      </c>
      <c r="G254" s="233">
        <v>0.47704999999999997</v>
      </c>
      <c r="H254" s="222">
        <v>69095</v>
      </c>
      <c r="I254" s="223" t="s">
        <v>78</v>
      </c>
      <c r="J254" s="221">
        <f>IFERROR(VLOOKUP(cnf[[#This Row],[Hwycov_id]],#REF!,2,FALSE),cnf[[#This Row],[count]])</f>
        <v>69095</v>
      </c>
      <c r="K254" s="171">
        <f t="shared" si="6"/>
        <v>0</v>
      </c>
    </row>
    <row r="255" spans="1:11">
      <c r="A255">
        <v>27352</v>
      </c>
      <c r="B255" s="224">
        <v>1</v>
      </c>
      <c r="C255" s="224">
        <v>1</v>
      </c>
      <c r="D255" s="224">
        <v>1</v>
      </c>
      <c r="E255" s="224">
        <v>7</v>
      </c>
      <c r="F255" s="224">
        <v>19</v>
      </c>
      <c r="G255" s="233">
        <v>3.4551099999999999</v>
      </c>
      <c r="H255" s="222">
        <v>69280</v>
      </c>
      <c r="I255" s="223" t="s">
        <v>82</v>
      </c>
      <c r="J255" s="221">
        <f>IFERROR(VLOOKUP(cnf[[#This Row],[Hwycov_id]],#REF!,2,FALSE),cnf[[#This Row],[count]])</f>
        <v>69280</v>
      </c>
      <c r="K255" s="171">
        <f t="shared" si="6"/>
        <v>0</v>
      </c>
    </row>
    <row r="256" spans="1:11">
      <c r="A256">
        <v>27607</v>
      </c>
      <c r="B256" s="224">
        <v>1</v>
      </c>
      <c r="C256" s="224">
        <v>1</v>
      </c>
      <c r="D256" s="224">
        <v>1</v>
      </c>
      <c r="E256" s="224">
        <v>3</v>
      </c>
      <c r="F256" s="224">
        <v>14</v>
      </c>
      <c r="G256" s="233">
        <v>0.27412500000000001</v>
      </c>
      <c r="H256" s="222">
        <v>69346</v>
      </c>
      <c r="I256" s="223" t="s">
        <v>78</v>
      </c>
      <c r="J256" s="221">
        <f>IFERROR(VLOOKUP(cnf[[#This Row],[Hwycov_id]],#REF!,2,FALSE),cnf[[#This Row],[count]])</f>
        <v>69346</v>
      </c>
      <c r="K256" s="171">
        <f t="shared" si="6"/>
        <v>0</v>
      </c>
    </row>
    <row r="257" spans="1:11">
      <c r="A257">
        <v>28007</v>
      </c>
      <c r="B257" s="224">
        <v>1</v>
      </c>
      <c r="C257" s="224">
        <v>1</v>
      </c>
      <c r="D257" s="224">
        <v>1</v>
      </c>
      <c r="E257" s="224">
        <v>5</v>
      </c>
      <c r="F257" s="224">
        <v>10</v>
      </c>
      <c r="G257" s="233">
        <v>0.345142</v>
      </c>
      <c r="H257" s="222">
        <v>69392</v>
      </c>
      <c r="I257" s="223" t="s">
        <v>78</v>
      </c>
      <c r="J257" s="221">
        <f>IFERROR(VLOOKUP(cnf[[#This Row],[Hwycov_id]],#REF!,2,FALSE),cnf[[#This Row],[count]])</f>
        <v>69392</v>
      </c>
      <c r="K257" s="171">
        <f t="shared" si="6"/>
        <v>0</v>
      </c>
    </row>
    <row r="258" spans="1:11">
      <c r="A258">
        <v>28515</v>
      </c>
      <c r="B258" s="224">
        <v>1</v>
      </c>
      <c r="C258" s="224">
        <v>1</v>
      </c>
      <c r="D258" s="224">
        <v>1</v>
      </c>
      <c r="E258" s="224">
        <v>6</v>
      </c>
      <c r="F258" s="224">
        <v>12</v>
      </c>
      <c r="G258" s="233">
        <v>0.43511899999999998</v>
      </c>
      <c r="H258" s="222">
        <v>69482</v>
      </c>
      <c r="I258" s="223" t="s">
        <v>78</v>
      </c>
      <c r="J258" s="221">
        <f>IFERROR(VLOOKUP(cnf[[#This Row],[Hwycov_id]],#REF!,2,FALSE),cnf[[#This Row],[count]])</f>
        <v>69482</v>
      </c>
      <c r="K258" s="171">
        <f t="shared" ref="K258:K321" si="7">J258/H258-1</f>
        <v>0</v>
      </c>
    </row>
    <row r="259" spans="1:11">
      <c r="A259">
        <v>24703</v>
      </c>
      <c r="B259" s="224">
        <v>1</v>
      </c>
      <c r="C259" s="224">
        <v>1</v>
      </c>
      <c r="D259" s="224">
        <v>1</v>
      </c>
      <c r="E259" s="224">
        <v>3</v>
      </c>
      <c r="F259" s="224">
        <v>14</v>
      </c>
      <c r="G259" s="233">
        <v>0.55021100000000001</v>
      </c>
      <c r="H259" s="222">
        <v>69512</v>
      </c>
      <c r="I259" s="223" t="s">
        <v>78</v>
      </c>
      <c r="J259" s="221">
        <f>IFERROR(VLOOKUP(cnf[[#This Row],[Hwycov_id]],#REF!,2,FALSE),cnf[[#This Row],[count]])</f>
        <v>69512</v>
      </c>
      <c r="K259" s="171">
        <f t="shared" si="7"/>
        <v>0</v>
      </c>
    </row>
    <row r="260" spans="1:11">
      <c r="A260">
        <v>16136</v>
      </c>
      <c r="B260" s="224">
        <v>1</v>
      </c>
      <c r="C260" s="224">
        <v>1</v>
      </c>
      <c r="D260" s="224">
        <v>1</v>
      </c>
      <c r="E260" s="224">
        <v>2</v>
      </c>
      <c r="F260" s="224">
        <v>14</v>
      </c>
      <c r="G260" s="233">
        <v>0.17339299999999999</v>
      </c>
      <c r="H260" s="222">
        <v>70159</v>
      </c>
      <c r="I260" s="223" t="s">
        <v>82</v>
      </c>
      <c r="J260" s="221">
        <f>IFERROR(VLOOKUP(cnf[[#This Row],[Hwycov_id]],#REF!,2,FALSE),cnf[[#This Row],[count]])</f>
        <v>70159</v>
      </c>
      <c r="K260" s="171">
        <f t="shared" si="7"/>
        <v>0</v>
      </c>
    </row>
    <row r="261" spans="1:11">
      <c r="A261">
        <v>28676</v>
      </c>
      <c r="B261" s="224">
        <v>1</v>
      </c>
      <c r="C261" s="224">
        <v>1</v>
      </c>
      <c r="D261" s="224">
        <v>1</v>
      </c>
      <c r="E261" s="224">
        <v>2</v>
      </c>
      <c r="F261" s="224">
        <v>11</v>
      </c>
      <c r="G261" s="233">
        <v>0.54541399999999995</v>
      </c>
      <c r="H261" s="222">
        <v>70212</v>
      </c>
      <c r="I261" s="223" t="s">
        <v>82</v>
      </c>
      <c r="J261" s="221">
        <f>IFERROR(VLOOKUP(cnf[[#This Row],[Hwycov_id]],#REF!,2,FALSE),cnf[[#This Row],[count]])</f>
        <v>70212</v>
      </c>
      <c r="K261" s="171">
        <f t="shared" si="7"/>
        <v>0</v>
      </c>
    </row>
    <row r="262" spans="1:11">
      <c r="A262">
        <v>8846</v>
      </c>
      <c r="B262" s="224">
        <v>1</v>
      </c>
      <c r="C262" s="224">
        <v>1</v>
      </c>
      <c r="D262" s="224">
        <v>1</v>
      </c>
      <c r="E262" s="224">
        <v>7</v>
      </c>
      <c r="F262" s="224">
        <v>15</v>
      </c>
      <c r="G262" s="233">
        <v>0.671458</v>
      </c>
      <c r="H262" s="222">
        <v>70330</v>
      </c>
      <c r="I262" s="223" t="s">
        <v>78</v>
      </c>
      <c r="J262" s="221">
        <f>IFERROR(VLOOKUP(cnf[[#This Row],[Hwycov_id]],#REF!,2,FALSE),cnf[[#This Row],[count]])</f>
        <v>70330</v>
      </c>
      <c r="K262" s="171">
        <f t="shared" si="7"/>
        <v>0</v>
      </c>
    </row>
    <row r="263" spans="1:11">
      <c r="A263">
        <v>3197</v>
      </c>
      <c r="B263" s="224">
        <v>1</v>
      </c>
      <c r="C263" s="224">
        <v>1</v>
      </c>
      <c r="D263" s="224">
        <v>1</v>
      </c>
      <c r="E263" s="224">
        <v>4</v>
      </c>
      <c r="F263" s="224">
        <v>19</v>
      </c>
      <c r="G263" s="233">
        <v>0.32698199999999999</v>
      </c>
      <c r="H263" s="222">
        <v>70453</v>
      </c>
      <c r="I263" s="223" t="s">
        <v>78</v>
      </c>
      <c r="J263" s="221">
        <f>IFERROR(VLOOKUP(cnf[[#This Row],[Hwycov_id]],#REF!,2,FALSE),cnf[[#This Row],[count]])</f>
        <v>70453</v>
      </c>
      <c r="K263" s="171">
        <f t="shared" si="7"/>
        <v>0</v>
      </c>
    </row>
    <row r="264" spans="1:11">
      <c r="A264">
        <v>474</v>
      </c>
      <c r="B264" s="224">
        <v>1</v>
      </c>
      <c r="C264" s="224">
        <v>1</v>
      </c>
      <c r="D264" s="224">
        <v>1</v>
      </c>
      <c r="E264" s="224">
        <v>7</v>
      </c>
      <c r="F264" s="224">
        <v>15</v>
      </c>
      <c r="G264" s="233">
        <v>0.28360400000000002</v>
      </c>
      <c r="H264" s="222">
        <v>70567</v>
      </c>
      <c r="I264" s="223" t="s">
        <v>78</v>
      </c>
      <c r="J264" s="221">
        <f>IFERROR(VLOOKUP(cnf[[#This Row],[Hwycov_id]],#REF!,2,FALSE),cnf[[#This Row],[count]])</f>
        <v>70567</v>
      </c>
      <c r="K264" s="171">
        <f t="shared" si="7"/>
        <v>0</v>
      </c>
    </row>
    <row r="265" spans="1:11">
      <c r="A265">
        <v>23851</v>
      </c>
      <c r="B265" s="224">
        <v>1</v>
      </c>
      <c r="C265" s="224">
        <v>1</v>
      </c>
      <c r="D265" s="224">
        <v>1</v>
      </c>
      <c r="E265" s="224">
        <v>3</v>
      </c>
      <c r="F265" s="224">
        <v>14</v>
      </c>
      <c r="G265" s="233">
        <v>0.57677</v>
      </c>
      <c r="H265" s="222">
        <v>70732</v>
      </c>
      <c r="I265" s="223" t="s">
        <v>78</v>
      </c>
      <c r="J265" s="221">
        <f>IFERROR(VLOOKUP(cnf[[#This Row],[Hwycov_id]],#REF!,2,FALSE),cnf[[#This Row],[count]])</f>
        <v>70732</v>
      </c>
      <c r="K265" s="171">
        <f t="shared" si="7"/>
        <v>0</v>
      </c>
    </row>
    <row r="266" spans="1:11">
      <c r="A266">
        <v>15855</v>
      </c>
      <c r="B266" s="224">
        <v>1</v>
      </c>
      <c r="C266" s="224">
        <v>1</v>
      </c>
      <c r="D266" s="224">
        <v>1</v>
      </c>
      <c r="E266" s="224">
        <v>2</v>
      </c>
      <c r="F266" s="224">
        <v>14</v>
      </c>
      <c r="G266" s="233">
        <v>0.21695900000000001</v>
      </c>
      <c r="H266" s="222">
        <v>70839</v>
      </c>
      <c r="I266" s="223" t="s">
        <v>78</v>
      </c>
      <c r="J266" s="221">
        <f>IFERROR(VLOOKUP(cnf[[#This Row],[Hwycov_id]],#REF!,2,FALSE),cnf[[#This Row],[count]])</f>
        <v>70839</v>
      </c>
      <c r="K266" s="171">
        <f t="shared" si="7"/>
        <v>0</v>
      </c>
    </row>
    <row r="267" spans="1:11">
      <c r="A267">
        <v>8845</v>
      </c>
      <c r="B267" s="224">
        <v>1</v>
      </c>
      <c r="C267" s="224">
        <v>1</v>
      </c>
      <c r="D267" s="224">
        <v>1</v>
      </c>
      <c r="E267" s="224">
        <v>7</v>
      </c>
      <c r="F267" s="224">
        <v>15</v>
      </c>
      <c r="G267" s="233">
        <v>0.93981800000000004</v>
      </c>
      <c r="H267" s="222">
        <v>71103</v>
      </c>
      <c r="I267" s="223" t="s">
        <v>78</v>
      </c>
      <c r="J267" s="221">
        <f>IFERROR(VLOOKUP(cnf[[#This Row],[Hwycov_id]],#REF!,2,FALSE),cnf[[#This Row],[count]])</f>
        <v>71103</v>
      </c>
      <c r="K267" s="171">
        <f t="shared" si="7"/>
        <v>0</v>
      </c>
    </row>
    <row r="268" spans="1:11">
      <c r="A268">
        <v>12571</v>
      </c>
      <c r="B268" s="224">
        <v>1</v>
      </c>
      <c r="C268" s="224">
        <v>1</v>
      </c>
      <c r="D268" s="224">
        <v>1</v>
      </c>
      <c r="E268" s="224">
        <v>6</v>
      </c>
      <c r="F268" s="224">
        <v>12</v>
      </c>
      <c r="G268" s="233">
        <v>0.62539900000000004</v>
      </c>
      <c r="H268" s="222">
        <v>71153</v>
      </c>
      <c r="I268" s="223" t="s">
        <v>82</v>
      </c>
      <c r="J268" s="221">
        <f>IFERROR(VLOOKUP(cnf[[#This Row],[Hwycov_id]],#REF!,2,FALSE),cnf[[#This Row],[count]])</f>
        <v>71153</v>
      </c>
      <c r="K268" s="171">
        <f t="shared" si="7"/>
        <v>0</v>
      </c>
    </row>
    <row r="269" spans="1:11">
      <c r="A269">
        <v>20458</v>
      </c>
      <c r="B269" s="224">
        <v>1</v>
      </c>
      <c r="C269" s="224">
        <v>1</v>
      </c>
      <c r="D269" s="224">
        <v>1</v>
      </c>
      <c r="E269" s="224">
        <v>2</v>
      </c>
      <c r="F269" s="224">
        <v>14</v>
      </c>
      <c r="G269" s="233">
        <v>0.335594</v>
      </c>
      <c r="H269" s="222">
        <v>71251</v>
      </c>
      <c r="I269" s="223" t="s">
        <v>78</v>
      </c>
      <c r="J269" s="221">
        <f>IFERROR(VLOOKUP(cnf[[#This Row],[Hwycov_id]],#REF!,2,FALSE),cnf[[#This Row],[count]])</f>
        <v>71251</v>
      </c>
      <c r="K269" s="171">
        <f t="shared" si="7"/>
        <v>0</v>
      </c>
    </row>
    <row r="270" spans="1:11">
      <c r="A270">
        <v>27921</v>
      </c>
      <c r="B270" s="224">
        <v>1</v>
      </c>
      <c r="C270" s="224">
        <v>1</v>
      </c>
      <c r="D270" s="224">
        <v>1</v>
      </c>
      <c r="E270" s="224">
        <v>4</v>
      </c>
      <c r="F270" s="224">
        <v>2</v>
      </c>
      <c r="G270" s="233">
        <v>0.43212899999999999</v>
      </c>
      <c r="H270" s="222">
        <v>71430</v>
      </c>
      <c r="I270" s="223" t="s">
        <v>78</v>
      </c>
      <c r="J270" s="221">
        <f>IFERROR(VLOOKUP(cnf[[#This Row],[Hwycov_id]],#REF!,2,FALSE),cnf[[#This Row],[count]])</f>
        <v>71430</v>
      </c>
      <c r="K270" s="171">
        <f t="shared" si="7"/>
        <v>0</v>
      </c>
    </row>
    <row r="271" spans="1:11">
      <c r="A271">
        <v>12749</v>
      </c>
      <c r="B271" s="224">
        <v>1</v>
      </c>
      <c r="C271" s="224">
        <v>1</v>
      </c>
      <c r="D271" s="224">
        <v>1</v>
      </c>
      <c r="E271" s="224">
        <v>7</v>
      </c>
      <c r="F271" s="224">
        <v>7</v>
      </c>
      <c r="G271" s="233">
        <v>0.17111299999999999</v>
      </c>
      <c r="H271" s="222">
        <v>71776</v>
      </c>
      <c r="I271" s="223" t="s">
        <v>78</v>
      </c>
      <c r="J271" s="221">
        <f>IFERROR(VLOOKUP(cnf[[#This Row],[Hwycov_id]],#REF!,2,FALSE),cnf[[#This Row],[count]])</f>
        <v>71776</v>
      </c>
      <c r="K271" s="171">
        <f t="shared" si="7"/>
        <v>0</v>
      </c>
    </row>
    <row r="272" spans="1:11">
      <c r="A272">
        <v>27988</v>
      </c>
      <c r="B272" s="224">
        <v>1</v>
      </c>
      <c r="C272" s="224">
        <v>1</v>
      </c>
      <c r="D272" s="224">
        <v>1</v>
      </c>
      <c r="E272" s="224">
        <v>5</v>
      </c>
      <c r="F272" s="224">
        <v>10</v>
      </c>
      <c r="G272" s="233">
        <v>0.31143100000000001</v>
      </c>
      <c r="H272" s="222">
        <v>71782</v>
      </c>
      <c r="I272" s="223" t="s">
        <v>78</v>
      </c>
      <c r="J272" s="221">
        <f>IFERROR(VLOOKUP(cnf[[#This Row],[Hwycov_id]],#REF!,2,FALSE),cnf[[#This Row],[count]])</f>
        <v>71782</v>
      </c>
      <c r="K272" s="171">
        <f t="shared" si="7"/>
        <v>0</v>
      </c>
    </row>
    <row r="273" spans="1:11">
      <c r="A273">
        <v>12007</v>
      </c>
      <c r="B273" s="224">
        <v>1</v>
      </c>
      <c r="C273" s="224">
        <v>1</v>
      </c>
      <c r="D273" s="224">
        <v>1</v>
      </c>
      <c r="E273" s="224">
        <v>3</v>
      </c>
      <c r="F273" s="224">
        <v>14</v>
      </c>
      <c r="G273" s="233">
        <v>0.33876899999999999</v>
      </c>
      <c r="H273" s="222">
        <v>71833</v>
      </c>
      <c r="I273" s="223" t="s">
        <v>78</v>
      </c>
      <c r="J273" s="221">
        <f>IFERROR(VLOOKUP(cnf[[#This Row],[Hwycov_id]],#REF!,2,FALSE),cnf[[#This Row],[count]])</f>
        <v>71833</v>
      </c>
      <c r="K273" s="171">
        <f t="shared" si="7"/>
        <v>0</v>
      </c>
    </row>
    <row r="274" spans="1:11">
      <c r="A274">
        <v>15039</v>
      </c>
      <c r="B274" s="224">
        <v>1</v>
      </c>
      <c r="C274" s="224">
        <v>1</v>
      </c>
      <c r="D274" s="224">
        <v>1</v>
      </c>
      <c r="E274" s="224">
        <v>3</v>
      </c>
      <c r="F274" s="224">
        <v>14</v>
      </c>
      <c r="G274" s="233">
        <v>0.29952600000000001</v>
      </c>
      <c r="H274" s="222">
        <v>71835</v>
      </c>
      <c r="I274" s="223" t="s">
        <v>78</v>
      </c>
      <c r="J274" s="221">
        <f>IFERROR(VLOOKUP(cnf[[#This Row],[Hwycov_id]],#REF!,2,FALSE),cnf[[#This Row],[count]])</f>
        <v>71835</v>
      </c>
      <c r="K274" s="171">
        <f t="shared" si="7"/>
        <v>0</v>
      </c>
    </row>
    <row r="275" spans="1:11">
      <c r="A275">
        <v>26675</v>
      </c>
      <c r="B275" s="224">
        <v>1</v>
      </c>
      <c r="C275" s="224">
        <v>1</v>
      </c>
      <c r="D275" s="224">
        <v>1</v>
      </c>
      <c r="E275" s="224">
        <v>7</v>
      </c>
      <c r="F275" s="224">
        <v>19</v>
      </c>
      <c r="G275" s="233">
        <v>0.50861999999999996</v>
      </c>
      <c r="H275" s="222">
        <v>72017</v>
      </c>
      <c r="I275" s="223" t="s">
        <v>82</v>
      </c>
      <c r="J275" s="221">
        <f>IFERROR(VLOOKUP(cnf[[#This Row],[Hwycov_id]],#REF!,2,FALSE),cnf[[#This Row],[count]])</f>
        <v>72017</v>
      </c>
      <c r="K275" s="171">
        <f t="shared" si="7"/>
        <v>0</v>
      </c>
    </row>
    <row r="276" spans="1:11">
      <c r="A276">
        <v>16428</v>
      </c>
      <c r="B276" s="224">
        <v>1</v>
      </c>
      <c r="C276" s="224">
        <v>1</v>
      </c>
      <c r="D276" s="224">
        <v>1</v>
      </c>
      <c r="E276" s="224">
        <v>7</v>
      </c>
      <c r="F276" s="224">
        <v>15</v>
      </c>
      <c r="G276" s="233">
        <v>0.32732499999999998</v>
      </c>
      <c r="H276" s="222">
        <v>72061</v>
      </c>
      <c r="I276" s="223" t="s">
        <v>82</v>
      </c>
      <c r="J276" s="221">
        <f>IFERROR(VLOOKUP(cnf[[#This Row],[Hwycov_id]],#REF!,2,FALSE),cnf[[#This Row],[count]])</f>
        <v>72061</v>
      </c>
      <c r="K276" s="171">
        <f t="shared" si="7"/>
        <v>0</v>
      </c>
    </row>
    <row r="277" spans="1:11">
      <c r="A277">
        <v>8057</v>
      </c>
      <c r="B277" s="224">
        <v>1</v>
      </c>
      <c r="C277" s="224">
        <v>1</v>
      </c>
      <c r="D277" s="224">
        <v>1</v>
      </c>
      <c r="E277" s="224">
        <v>7</v>
      </c>
      <c r="F277" s="224">
        <v>15</v>
      </c>
      <c r="G277" s="233">
        <v>0.23305300000000001</v>
      </c>
      <c r="H277" s="222">
        <v>72170</v>
      </c>
      <c r="I277" s="223" t="s">
        <v>78</v>
      </c>
      <c r="J277" s="221">
        <f>IFERROR(VLOOKUP(cnf[[#This Row],[Hwycov_id]],#REF!,2,FALSE),cnf[[#This Row],[count]])</f>
        <v>72170</v>
      </c>
      <c r="K277" s="171">
        <f t="shared" si="7"/>
        <v>0</v>
      </c>
    </row>
    <row r="278" spans="1:11">
      <c r="A278">
        <v>16183</v>
      </c>
      <c r="B278" s="224">
        <v>1</v>
      </c>
      <c r="C278" s="224">
        <v>1</v>
      </c>
      <c r="D278" s="224">
        <v>1</v>
      </c>
      <c r="E278" s="224">
        <v>4</v>
      </c>
      <c r="F278" s="224">
        <v>2</v>
      </c>
      <c r="G278" s="233">
        <v>0.19261200000000001</v>
      </c>
      <c r="H278" s="222">
        <v>72222</v>
      </c>
      <c r="I278" s="223" t="s">
        <v>78</v>
      </c>
      <c r="J278" s="221">
        <f>IFERROR(VLOOKUP(cnf[[#This Row],[Hwycov_id]],#REF!,2,FALSE),cnf[[#This Row],[count]])</f>
        <v>72222</v>
      </c>
      <c r="K278" s="171">
        <f t="shared" si="7"/>
        <v>0</v>
      </c>
    </row>
    <row r="279" spans="1:11">
      <c r="A279">
        <v>28002</v>
      </c>
      <c r="B279" s="224">
        <v>1</v>
      </c>
      <c r="C279" s="224">
        <v>1</v>
      </c>
      <c r="D279" s="224">
        <v>1</v>
      </c>
      <c r="E279" s="224">
        <v>5</v>
      </c>
      <c r="F279" s="224">
        <v>10</v>
      </c>
      <c r="G279" s="233">
        <v>0.279665</v>
      </c>
      <c r="H279" s="222">
        <v>72360</v>
      </c>
      <c r="I279" s="223" t="s">
        <v>82</v>
      </c>
      <c r="J279" s="221">
        <f>IFERROR(VLOOKUP(cnf[[#This Row],[Hwycov_id]],#REF!,2,FALSE),cnf[[#This Row],[count]])</f>
        <v>72360</v>
      </c>
      <c r="K279" s="171">
        <f t="shared" si="7"/>
        <v>0</v>
      </c>
    </row>
    <row r="280" spans="1:11">
      <c r="A280">
        <v>8829</v>
      </c>
      <c r="B280" s="224">
        <v>1</v>
      </c>
      <c r="C280" s="224">
        <v>1</v>
      </c>
      <c r="D280" s="224">
        <v>1</v>
      </c>
      <c r="E280" s="224">
        <v>6</v>
      </c>
      <c r="F280" s="224">
        <v>12</v>
      </c>
      <c r="G280" s="233">
        <v>0.56421600000000005</v>
      </c>
      <c r="H280" s="222">
        <v>72382</v>
      </c>
      <c r="I280" s="223" t="s">
        <v>82</v>
      </c>
      <c r="J280" s="221">
        <f>IFERROR(VLOOKUP(cnf[[#This Row],[Hwycov_id]],#REF!,2,FALSE),cnf[[#This Row],[count]])</f>
        <v>72382</v>
      </c>
      <c r="K280" s="171">
        <f t="shared" si="7"/>
        <v>0</v>
      </c>
    </row>
    <row r="281" spans="1:11">
      <c r="A281">
        <v>1173</v>
      </c>
      <c r="B281" s="224">
        <v>1</v>
      </c>
      <c r="C281" s="224">
        <v>1</v>
      </c>
      <c r="D281" s="224">
        <v>1</v>
      </c>
      <c r="E281" s="224">
        <v>2</v>
      </c>
      <c r="F281" s="224">
        <v>14</v>
      </c>
      <c r="G281" s="233">
        <v>0.12806699999999999</v>
      </c>
      <c r="H281" s="222">
        <v>72413</v>
      </c>
      <c r="I281" s="223" t="s">
        <v>82</v>
      </c>
      <c r="J281" s="221">
        <f>IFERROR(VLOOKUP(cnf[[#This Row],[Hwycov_id]],#REF!,2,FALSE),cnf[[#This Row],[count]])</f>
        <v>72413</v>
      </c>
      <c r="K281" s="171">
        <f t="shared" si="7"/>
        <v>0</v>
      </c>
    </row>
    <row r="282" spans="1:11">
      <c r="A282">
        <v>15317</v>
      </c>
      <c r="B282" s="224">
        <v>1</v>
      </c>
      <c r="C282" s="224">
        <v>1</v>
      </c>
      <c r="D282" s="224">
        <v>1</v>
      </c>
      <c r="E282" s="224">
        <v>3</v>
      </c>
      <c r="F282" s="224">
        <v>14</v>
      </c>
      <c r="G282" s="233">
        <v>0.84962700000000002</v>
      </c>
      <c r="H282" s="222">
        <v>72429</v>
      </c>
      <c r="I282" s="223" t="s">
        <v>82</v>
      </c>
      <c r="J282" s="221">
        <f>IFERROR(VLOOKUP(cnf[[#This Row],[Hwycov_id]],#REF!,2,FALSE),cnf[[#This Row],[count]])</f>
        <v>72429</v>
      </c>
      <c r="K282" s="171">
        <f t="shared" si="7"/>
        <v>0</v>
      </c>
    </row>
    <row r="283" spans="1:11">
      <c r="A283">
        <v>28512</v>
      </c>
      <c r="B283" s="224">
        <v>1</v>
      </c>
      <c r="C283" s="224">
        <v>1</v>
      </c>
      <c r="D283" s="224">
        <v>1</v>
      </c>
      <c r="E283" s="224">
        <v>6</v>
      </c>
      <c r="F283" s="224">
        <v>12</v>
      </c>
      <c r="G283" s="233">
        <v>0.28223700000000002</v>
      </c>
      <c r="H283" s="222">
        <v>72445</v>
      </c>
      <c r="I283" s="223" t="s">
        <v>78</v>
      </c>
      <c r="J283" s="221">
        <f>IFERROR(VLOOKUP(cnf[[#This Row],[Hwycov_id]],#REF!,2,FALSE),cnf[[#This Row],[count]])</f>
        <v>72445</v>
      </c>
      <c r="K283" s="171">
        <f t="shared" si="7"/>
        <v>0</v>
      </c>
    </row>
    <row r="284" spans="1:11">
      <c r="A284">
        <v>16446</v>
      </c>
      <c r="B284" s="224">
        <v>1</v>
      </c>
      <c r="C284" s="224">
        <v>1</v>
      </c>
      <c r="D284" s="224">
        <v>1</v>
      </c>
      <c r="E284" s="224">
        <v>7</v>
      </c>
      <c r="F284" s="224">
        <v>15</v>
      </c>
      <c r="G284" s="233">
        <v>0.448324</v>
      </c>
      <c r="H284" s="222">
        <v>72465</v>
      </c>
      <c r="I284" s="223" t="s">
        <v>78</v>
      </c>
      <c r="J284" s="221">
        <f>IFERROR(VLOOKUP(cnf[[#This Row],[Hwycov_id]],#REF!,2,FALSE),cnf[[#This Row],[count]])</f>
        <v>72465</v>
      </c>
      <c r="K284" s="171">
        <f t="shared" si="7"/>
        <v>0</v>
      </c>
    </row>
    <row r="285" spans="1:11">
      <c r="A285">
        <v>3222</v>
      </c>
      <c r="B285" s="224">
        <v>1</v>
      </c>
      <c r="C285" s="224">
        <v>1</v>
      </c>
      <c r="D285" s="224">
        <v>1</v>
      </c>
      <c r="E285" s="224">
        <v>2</v>
      </c>
      <c r="F285" s="224">
        <v>14</v>
      </c>
      <c r="G285" s="233">
        <v>0.21600800000000001</v>
      </c>
      <c r="H285" s="222">
        <v>72554</v>
      </c>
      <c r="I285" s="223" t="s">
        <v>78</v>
      </c>
      <c r="J285" s="221">
        <f>IFERROR(VLOOKUP(cnf[[#This Row],[Hwycov_id]],#REF!,2,FALSE),cnf[[#This Row],[count]])</f>
        <v>72554</v>
      </c>
      <c r="K285" s="171">
        <f t="shared" si="7"/>
        <v>0</v>
      </c>
    </row>
    <row r="286" spans="1:11">
      <c r="A286">
        <v>14263</v>
      </c>
      <c r="B286" s="224">
        <v>1</v>
      </c>
      <c r="C286" s="224">
        <v>1</v>
      </c>
      <c r="D286" s="224">
        <v>1</v>
      </c>
      <c r="E286" s="224">
        <v>3</v>
      </c>
      <c r="F286" s="224">
        <v>14</v>
      </c>
      <c r="G286" s="233">
        <v>0.51744800000000002</v>
      </c>
      <c r="H286" s="222">
        <v>72660</v>
      </c>
      <c r="I286" s="223" t="s">
        <v>82</v>
      </c>
      <c r="J286" s="221">
        <f>IFERROR(VLOOKUP(cnf[[#This Row],[Hwycov_id]],#REF!,2,FALSE),cnf[[#This Row],[count]])</f>
        <v>72660</v>
      </c>
      <c r="K286" s="171">
        <f t="shared" si="7"/>
        <v>0</v>
      </c>
    </row>
    <row r="287" spans="1:11">
      <c r="A287">
        <v>851</v>
      </c>
      <c r="B287" s="224">
        <v>1</v>
      </c>
      <c r="C287" s="224">
        <v>1</v>
      </c>
      <c r="D287" s="224">
        <v>1</v>
      </c>
      <c r="E287" s="224">
        <v>4</v>
      </c>
      <c r="F287" s="224">
        <v>2</v>
      </c>
      <c r="G287" s="233">
        <v>0.42006900000000003</v>
      </c>
      <c r="H287" s="222">
        <v>73185</v>
      </c>
      <c r="I287" s="223" t="s">
        <v>78</v>
      </c>
      <c r="J287" s="221">
        <f>IFERROR(VLOOKUP(cnf[[#This Row],[Hwycov_id]],#REF!,2,FALSE),cnf[[#This Row],[count]])</f>
        <v>73185</v>
      </c>
      <c r="K287" s="171">
        <f t="shared" si="7"/>
        <v>0</v>
      </c>
    </row>
    <row r="288" spans="1:11">
      <c r="A288">
        <v>28677</v>
      </c>
      <c r="B288" s="224">
        <v>1</v>
      </c>
      <c r="C288" s="224">
        <v>1</v>
      </c>
      <c r="D288" s="224">
        <v>1</v>
      </c>
      <c r="E288" s="224">
        <v>2</v>
      </c>
      <c r="F288" s="224">
        <v>11</v>
      </c>
      <c r="G288" s="233">
        <v>0.52870399999999995</v>
      </c>
      <c r="H288" s="222">
        <v>73385</v>
      </c>
      <c r="I288" s="223" t="s">
        <v>82</v>
      </c>
      <c r="J288" s="221">
        <f>IFERROR(VLOOKUP(cnf[[#This Row],[Hwycov_id]],#REF!,2,FALSE),cnf[[#This Row],[count]])</f>
        <v>73385</v>
      </c>
      <c r="K288" s="171">
        <f t="shared" si="7"/>
        <v>0</v>
      </c>
    </row>
    <row r="289" spans="1:11">
      <c r="A289">
        <v>15709</v>
      </c>
      <c r="B289" s="224">
        <v>1</v>
      </c>
      <c r="C289" s="224">
        <v>1</v>
      </c>
      <c r="D289" s="224">
        <v>1</v>
      </c>
      <c r="E289" s="224">
        <v>3</v>
      </c>
      <c r="F289" s="224">
        <v>14</v>
      </c>
      <c r="G289" s="233">
        <v>0.185056</v>
      </c>
      <c r="H289" s="222">
        <v>73416</v>
      </c>
      <c r="I289" s="223" t="s">
        <v>78</v>
      </c>
      <c r="J289" s="221">
        <f>IFERROR(VLOOKUP(cnf[[#This Row],[Hwycov_id]],#REF!,2,FALSE),cnf[[#This Row],[count]])</f>
        <v>73416</v>
      </c>
      <c r="K289" s="171">
        <f t="shared" si="7"/>
        <v>0</v>
      </c>
    </row>
    <row r="290" spans="1:11">
      <c r="A290">
        <v>31193</v>
      </c>
      <c r="B290" s="224">
        <v>1</v>
      </c>
      <c r="C290" s="224">
        <v>1</v>
      </c>
      <c r="D290" s="224">
        <v>1</v>
      </c>
      <c r="E290" s="224">
        <v>7</v>
      </c>
      <c r="F290" s="224">
        <v>7</v>
      </c>
      <c r="G290" s="233">
        <v>0.121534</v>
      </c>
      <c r="H290" s="222">
        <v>73452</v>
      </c>
      <c r="I290" s="223" t="s">
        <v>77</v>
      </c>
      <c r="J290" s="221">
        <f>IFERROR(VLOOKUP(cnf[[#This Row],[Hwycov_id]],#REF!,2,FALSE),cnf[[#This Row],[count]])</f>
        <v>73452</v>
      </c>
      <c r="K290" s="171">
        <f t="shared" si="7"/>
        <v>0</v>
      </c>
    </row>
    <row r="291" spans="1:11">
      <c r="A291">
        <v>12767</v>
      </c>
      <c r="B291" s="224">
        <v>1</v>
      </c>
      <c r="C291" s="224">
        <v>1</v>
      </c>
      <c r="D291" s="224">
        <v>1</v>
      </c>
      <c r="E291" s="224">
        <v>7</v>
      </c>
      <c r="F291" s="224">
        <v>19</v>
      </c>
      <c r="G291" s="233">
        <v>9.7387000000000001E-2</v>
      </c>
      <c r="H291" s="222">
        <v>74029</v>
      </c>
      <c r="I291" s="223" t="s">
        <v>82</v>
      </c>
      <c r="J291" s="221">
        <f>IFERROR(VLOOKUP(cnf[[#This Row],[Hwycov_id]],#REF!,2,FALSE),cnf[[#This Row],[count]])</f>
        <v>74029</v>
      </c>
      <c r="K291" s="171">
        <f t="shared" si="7"/>
        <v>0</v>
      </c>
    </row>
    <row r="292" spans="1:11">
      <c r="A292">
        <v>27195</v>
      </c>
      <c r="B292" s="224">
        <v>1</v>
      </c>
      <c r="C292" s="224">
        <v>1</v>
      </c>
      <c r="D292" s="224">
        <v>1</v>
      </c>
      <c r="E292" s="224">
        <v>7</v>
      </c>
      <c r="F292" s="224">
        <v>19</v>
      </c>
      <c r="G292" s="233">
        <v>2.7243810000000002</v>
      </c>
      <c r="H292" s="222">
        <v>74066</v>
      </c>
      <c r="I292" s="223" t="s">
        <v>82</v>
      </c>
      <c r="J292" s="221">
        <f>IFERROR(VLOOKUP(cnf[[#This Row],[Hwycov_id]],#REF!,2,FALSE),cnf[[#This Row],[count]])</f>
        <v>74066</v>
      </c>
      <c r="K292" s="171">
        <f t="shared" si="7"/>
        <v>0</v>
      </c>
    </row>
    <row r="293" spans="1:11">
      <c r="A293">
        <v>12768</v>
      </c>
      <c r="B293" s="224">
        <v>1</v>
      </c>
      <c r="C293" s="224">
        <v>1</v>
      </c>
      <c r="D293" s="224">
        <v>1</v>
      </c>
      <c r="E293" s="224">
        <v>7</v>
      </c>
      <c r="F293" s="224">
        <v>19</v>
      </c>
      <c r="G293" s="233">
        <v>6.5997E-2</v>
      </c>
      <c r="H293" s="222">
        <v>74223</v>
      </c>
      <c r="I293" s="223" t="s">
        <v>82</v>
      </c>
      <c r="J293" s="221">
        <f>IFERROR(VLOOKUP(cnf[[#This Row],[Hwycov_id]],#REF!,2,FALSE),cnf[[#This Row],[count]])</f>
        <v>74223</v>
      </c>
      <c r="K293" s="171">
        <f t="shared" si="7"/>
        <v>0</v>
      </c>
    </row>
    <row r="294" spans="1:11">
      <c r="A294">
        <v>27929</v>
      </c>
      <c r="B294" s="224">
        <v>1</v>
      </c>
      <c r="C294" s="224">
        <v>1</v>
      </c>
      <c r="D294" s="224">
        <v>1</v>
      </c>
      <c r="E294" s="224">
        <v>4</v>
      </c>
      <c r="F294" s="224">
        <v>2</v>
      </c>
      <c r="G294" s="233">
        <v>0.28125800000000001</v>
      </c>
      <c r="H294" s="222">
        <v>74448</v>
      </c>
      <c r="I294" s="223" t="s">
        <v>78</v>
      </c>
      <c r="J294" s="221">
        <f>IFERROR(VLOOKUP(cnf[[#This Row],[Hwycov_id]],#REF!,2,FALSE),cnf[[#This Row],[count]])</f>
        <v>74448</v>
      </c>
      <c r="K294" s="171">
        <f t="shared" si="7"/>
        <v>0</v>
      </c>
    </row>
    <row r="295" spans="1:11">
      <c r="A295">
        <v>15854</v>
      </c>
      <c r="B295" s="224">
        <v>1</v>
      </c>
      <c r="C295" s="224">
        <v>1</v>
      </c>
      <c r="D295" s="224">
        <v>1</v>
      </c>
      <c r="E295" s="224">
        <v>2</v>
      </c>
      <c r="F295" s="224">
        <v>14</v>
      </c>
      <c r="G295" s="233">
        <v>0.116493</v>
      </c>
      <c r="H295" s="222">
        <v>74507</v>
      </c>
      <c r="I295" s="223" t="s">
        <v>82</v>
      </c>
      <c r="J295" s="221">
        <f>IFERROR(VLOOKUP(cnf[[#This Row],[Hwycov_id]],#REF!,2,FALSE),cnf[[#This Row],[count]])</f>
        <v>74507</v>
      </c>
      <c r="K295" s="171">
        <f t="shared" si="7"/>
        <v>0</v>
      </c>
    </row>
    <row r="296" spans="1:11">
      <c r="A296">
        <v>22716</v>
      </c>
      <c r="B296" s="224">
        <v>1</v>
      </c>
      <c r="C296" s="224">
        <v>1</v>
      </c>
      <c r="D296" s="224">
        <v>1</v>
      </c>
      <c r="E296" s="224">
        <v>3</v>
      </c>
      <c r="F296" s="224">
        <v>14</v>
      </c>
      <c r="G296" s="233">
        <v>5.0203999999999999E-2</v>
      </c>
      <c r="H296" s="222">
        <v>74573</v>
      </c>
      <c r="I296" s="223" t="s">
        <v>78</v>
      </c>
      <c r="J296" s="221">
        <f>IFERROR(VLOOKUP(cnf[[#This Row],[Hwycov_id]],#REF!,2,FALSE),cnf[[#This Row],[count]])</f>
        <v>74573</v>
      </c>
      <c r="K296" s="171">
        <f t="shared" si="7"/>
        <v>0</v>
      </c>
    </row>
    <row r="297" spans="1:11">
      <c r="A297">
        <v>28012</v>
      </c>
      <c r="B297" s="224">
        <v>1</v>
      </c>
      <c r="C297" s="224">
        <v>1</v>
      </c>
      <c r="D297" s="224">
        <v>1</v>
      </c>
      <c r="E297" s="224">
        <v>5</v>
      </c>
      <c r="F297" s="224">
        <v>10</v>
      </c>
      <c r="G297" s="233">
        <v>0.28867100000000001</v>
      </c>
      <c r="H297" s="222">
        <v>74942</v>
      </c>
      <c r="I297" s="223" t="s">
        <v>82</v>
      </c>
      <c r="J297" s="221">
        <f>IFERROR(VLOOKUP(cnf[[#This Row],[Hwycov_id]],#REF!,2,FALSE),cnf[[#This Row],[count]])</f>
        <v>74942</v>
      </c>
      <c r="K297" s="171">
        <f t="shared" si="7"/>
        <v>0</v>
      </c>
    </row>
    <row r="298" spans="1:11">
      <c r="A298">
        <v>28011</v>
      </c>
      <c r="B298" s="224">
        <v>1</v>
      </c>
      <c r="C298" s="224">
        <v>1</v>
      </c>
      <c r="D298" s="224">
        <v>1</v>
      </c>
      <c r="E298" s="224">
        <v>5</v>
      </c>
      <c r="F298" s="224">
        <v>10</v>
      </c>
      <c r="G298" s="233">
        <v>0.41825600000000002</v>
      </c>
      <c r="H298" s="222">
        <v>75054</v>
      </c>
      <c r="I298" s="223" t="s">
        <v>82</v>
      </c>
      <c r="J298" s="221">
        <f>IFERROR(VLOOKUP(cnf[[#This Row],[Hwycov_id]],#REF!,2,FALSE),cnf[[#This Row],[count]])</f>
        <v>75054</v>
      </c>
      <c r="K298" s="171">
        <f t="shared" si="7"/>
        <v>0</v>
      </c>
    </row>
    <row r="299" spans="1:11">
      <c r="A299">
        <v>27951</v>
      </c>
      <c r="B299" s="224">
        <v>1</v>
      </c>
      <c r="C299" s="224">
        <v>1</v>
      </c>
      <c r="D299" s="224">
        <v>1</v>
      </c>
      <c r="E299" s="224">
        <v>2</v>
      </c>
      <c r="F299" s="224">
        <v>2</v>
      </c>
      <c r="G299" s="233">
        <v>0.39491399999999999</v>
      </c>
      <c r="H299" s="222">
        <v>75059</v>
      </c>
      <c r="I299" s="223" t="s">
        <v>78</v>
      </c>
      <c r="J299" s="221">
        <f>IFERROR(VLOOKUP(cnf[[#This Row],[Hwycov_id]],#REF!,2,FALSE),cnf[[#This Row],[count]])</f>
        <v>75059</v>
      </c>
      <c r="K299" s="171">
        <f t="shared" si="7"/>
        <v>0</v>
      </c>
    </row>
    <row r="300" spans="1:11">
      <c r="A300">
        <v>16427</v>
      </c>
      <c r="B300" s="224">
        <v>1</v>
      </c>
      <c r="C300" s="224">
        <v>1</v>
      </c>
      <c r="D300" s="224">
        <v>1</v>
      </c>
      <c r="E300" s="224">
        <v>7</v>
      </c>
      <c r="F300" s="224">
        <v>15</v>
      </c>
      <c r="G300" s="233">
        <v>0.27205000000000001</v>
      </c>
      <c r="H300" s="222">
        <v>75199</v>
      </c>
      <c r="I300" s="223" t="s">
        <v>82</v>
      </c>
      <c r="J300" s="221">
        <f>IFERROR(VLOOKUP(cnf[[#This Row],[Hwycov_id]],#REF!,2,FALSE),cnf[[#This Row],[count]])</f>
        <v>75199</v>
      </c>
      <c r="K300" s="171">
        <f t="shared" si="7"/>
        <v>0</v>
      </c>
    </row>
    <row r="301" spans="1:11">
      <c r="A301">
        <v>27934</v>
      </c>
      <c r="B301" s="224">
        <v>1</v>
      </c>
      <c r="C301" s="224">
        <v>1</v>
      </c>
      <c r="D301" s="224">
        <v>1</v>
      </c>
      <c r="E301" s="224">
        <v>4</v>
      </c>
      <c r="F301" s="224">
        <v>2</v>
      </c>
      <c r="G301" s="233">
        <v>0.394011</v>
      </c>
      <c r="H301" s="222">
        <v>75287</v>
      </c>
      <c r="I301" s="223" t="s">
        <v>78</v>
      </c>
      <c r="J301" s="221">
        <f>IFERROR(VLOOKUP(cnf[[#This Row],[Hwycov_id]],#REF!,2,FALSE),cnf[[#This Row],[count]])</f>
        <v>75287</v>
      </c>
      <c r="K301" s="171">
        <f t="shared" si="7"/>
        <v>0</v>
      </c>
    </row>
    <row r="302" spans="1:11">
      <c r="A302">
        <v>20464</v>
      </c>
      <c r="B302" s="224">
        <v>1</v>
      </c>
      <c r="C302" s="224">
        <v>1</v>
      </c>
      <c r="D302" s="224">
        <v>1</v>
      </c>
      <c r="E302" s="224">
        <v>4</v>
      </c>
      <c r="F302" s="224">
        <v>14</v>
      </c>
      <c r="G302" s="233">
        <v>0.35356399999999999</v>
      </c>
      <c r="H302" s="222">
        <v>75360</v>
      </c>
      <c r="I302" s="223" t="s">
        <v>78</v>
      </c>
      <c r="J302" s="221">
        <f>IFERROR(VLOOKUP(cnf[[#This Row],[Hwycov_id]],#REF!,2,FALSE),cnf[[#This Row],[count]])</f>
        <v>75360</v>
      </c>
      <c r="K302" s="171">
        <f t="shared" si="7"/>
        <v>0</v>
      </c>
    </row>
    <row r="303" spans="1:11">
      <c r="A303">
        <v>27196</v>
      </c>
      <c r="B303" s="224">
        <v>1</v>
      </c>
      <c r="C303" s="224">
        <v>1</v>
      </c>
      <c r="D303" s="224">
        <v>1</v>
      </c>
      <c r="E303" s="224">
        <v>7</v>
      </c>
      <c r="F303" s="224">
        <v>19</v>
      </c>
      <c r="G303" s="233">
        <v>2.701883</v>
      </c>
      <c r="H303" s="222">
        <v>75487</v>
      </c>
      <c r="I303" s="223" t="s">
        <v>82</v>
      </c>
      <c r="J303" s="221">
        <f>IFERROR(VLOOKUP(cnf[[#This Row],[Hwycov_id]],#REF!,2,FALSE),cnf[[#This Row],[count]])</f>
        <v>75487</v>
      </c>
      <c r="K303" s="171">
        <f t="shared" si="7"/>
        <v>0</v>
      </c>
    </row>
    <row r="304" spans="1:11">
      <c r="A304">
        <v>8042</v>
      </c>
      <c r="B304" s="224">
        <v>1</v>
      </c>
      <c r="C304" s="224">
        <v>1</v>
      </c>
      <c r="D304" s="224">
        <v>1</v>
      </c>
      <c r="E304" s="224">
        <v>7</v>
      </c>
      <c r="F304" s="224">
        <v>15</v>
      </c>
      <c r="G304" s="233">
        <v>0.37434400000000001</v>
      </c>
      <c r="H304" s="222">
        <v>75539</v>
      </c>
      <c r="I304" s="223" t="s">
        <v>78</v>
      </c>
      <c r="J304" s="221">
        <f>IFERROR(VLOOKUP(cnf[[#This Row],[Hwycov_id]],#REF!,2,FALSE),cnf[[#This Row],[count]])</f>
        <v>75539</v>
      </c>
      <c r="K304" s="171">
        <f t="shared" si="7"/>
        <v>0</v>
      </c>
    </row>
    <row r="305" spans="1:11">
      <c r="A305">
        <v>28745</v>
      </c>
      <c r="B305" s="224">
        <v>1</v>
      </c>
      <c r="C305" s="224">
        <v>1</v>
      </c>
      <c r="D305" s="224">
        <v>1</v>
      </c>
      <c r="E305" s="224">
        <v>2</v>
      </c>
      <c r="F305" s="224">
        <v>14</v>
      </c>
      <c r="G305" s="233">
        <v>0.16411899999999999</v>
      </c>
      <c r="H305" s="222">
        <v>75545</v>
      </c>
      <c r="I305" s="223" t="s">
        <v>78</v>
      </c>
      <c r="J305" s="221">
        <f>IFERROR(VLOOKUP(cnf[[#This Row],[Hwycov_id]],#REF!,2,FALSE),cnf[[#This Row],[count]])</f>
        <v>75545</v>
      </c>
      <c r="K305" s="171">
        <f t="shared" si="7"/>
        <v>0</v>
      </c>
    </row>
    <row r="306" spans="1:11">
      <c r="A306">
        <v>29049</v>
      </c>
      <c r="B306" s="224">
        <v>1</v>
      </c>
      <c r="C306" s="224">
        <v>1</v>
      </c>
      <c r="D306" s="224">
        <v>1</v>
      </c>
      <c r="E306" s="224">
        <v>2</v>
      </c>
      <c r="F306" s="224">
        <v>14</v>
      </c>
      <c r="G306" s="233">
        <v>0.31020799999999998</v>
      </c>
      <c r="H306" s="222">
        <v>75678</v>
      </c>
      <c r="I306" s="223" t="s">
        <v>78</v>
      </c>
      <c r="J306" s="221">
        <f>IFERROR(VLOOKUP(cnf[[#This Row],[Hwycov_id]],#REF!,2,FALSE),cnf[[#This Row],[count]])</f>
        <v>75678</v>
      </c>
      <c r="K306" s="171">
        <f t="shared" si="7"/>
        <v>0</v>
      </c>
    </row>
    <row r="307" spans="1:11">
      <c r="A307">
        <v>3207</v>
      </c>
      <c r="B307" s="224">
        <v>1</v>
      </c>
      <c r="C307" s="224">
        <v>1</v>
      </c>
      <c r="D307" s="224">
        <v>1</v>
      </c>
      <c r="E307" s="224">
        <v>7</v>
      </c>
      <c r="F307" s="224">
        <v>15</v>
      </c>
      <c r="G307" s="233">
        <v>0.275729</v>
      </c>
      <c r="H307" s="222">
        <v>75792</v>
      </c>
      <c r="I307" s="223" t="s">
        <v>82</v>
      </c>
      <c r="J307" s="221">
        <f>IFERROR(VLOOKUP(cnf[[#This Row],[Hwycov_id]],#REF!,2,FALSE),cnf[[#This Row],[count]])</f>
        <v>75792</v>
      </c>
      <c r="K307" s="171">
        <f t="shared" si="7"/>
        <v>0</v>
      </c>
    </row>
    <row r="308" spans="1:11">
      <c r="A308">
        <v>27184</v>
      </c>
      <c r="B308" s="224">
        <v>1</v>
      </c>
      <c r="C308" s="224">
        <v>1</v>
      </c>
      <c r="D308" s="224">
        <v>1</v>
      </c>
      <c r="E308" s="224">
        <v>7</v>
      </c>
      <c r="F308" s="224">
        <v>7</v>
      </c>
      <c r="G308" s="233">
        <v>0.74090500000000004</v>
      </c>
      <c r="H308" s="222">
        <v>76030</v>
      </c>
      <c r="I308" s="223" t="s">
        <v>82</v>
      </c>
      <c r="J308" s="221">
        <f>IFERROR(VLOOKUP(cnf[[#This Row],[Hwycov_id]],#REF!,2,FALSE),cnf[[#This Row],[count]])</f>
        <v>76030</v>
      </c>
      <c r="K308" s="171">
        <f t="shared" si="7"/>
        <v>0</v>
      </c>
    </row>
    <row r="309" spans="1:11">
      <c r="A309">
        <v>738</v>
      </c>
      <c r="B309" s="224">
        <v>1</v>
      </c>
      <c r="C309" s="224">
        <v>1</v>
      </c>
      <c r="D309" s="224">
        <v>1</v>
      </c>
      <c r="E309" s="224">
        <v>2</v>
      </c>
      <c r="F309" s="224">
        <v>14</v>
      </c>
      <c r="G309" s="233">
        <v>0.43285600000000002</v>
      </c>
      <c r="H309" s="222">
        <v>76065</v>
      </c>
      <c r="I309" s="223" t="s">
        <v>78</v>
      </c>
      <c r="J309" s="221">
        <f>IFERROR(VLOOKUP(cnf[[#This Row],[Hwycov_id]],#REF!,2,FALSE),cnf[[#This Row],[count]])</f>
        <v>76065</v>
      </c>
      <c r="K309" s="171">
        <f t="shared" si="7"/>
        <v>0</v>
      </c>
    </row>
    <row r="310" spans="1:11">
      <c r="A310">
        <v>30080</v>
      </c>
      <c r="B310" s="224">
        <v>1</v>
      </c>
      <c r="C310" s="224">
        <v>1</v>
      </c>
      <c r="D310" s="224">
        <v>1</v>
      </c>
      <c r="E310" s="224">
        <v>7</v>
      </c>
      <c r="F310" s="224">
        <v>15</v>
      </c>
      <c r="G310" s="233">
        <v>0.37251400000000001</v>
      </c>
      <c r="H310" s="222">
        <v>76322</v>
      </c>
      <c r="I310" s="223" t="s">
        <v>78</v>
      </c>
      <c r="J310" s="221">
        <f>IFERROR(VLOOKUP(cnf[[#This Row],[Hwycov_id]],#REF!,2,FALSE),cnf[[#This Row],[count]])</f>
        <v>76322</v>
      </c>
      <c r="K310" s="171">
        <f t="shared" si="7"/>
        <v>0</v>
      </c>
    </row>
    <row r="311" spans="1:11">
      <c r="A311">
        <v>8780</v>
      </c>
      <c r="B311" s="224">
        <v>1</v>
      </c>
      <c r="C311" s="224">
        <v>1</v>
      </c>
      <c r="D311" s="224">
        <v>1</v>
      </c>
      <c r="E311" s="224">
        <v>3</v>
      </c>
      <c r="F311" s="224">
        <v>14</v>
      </c>
      <c r="G311" s="233">
        <v>0.51693299999999998</v>
      </c>
      <c r="H311" s="222">
        <v>76335</v>
      </c>
      <c r="I311" s="223" t="s">
        <v>78</v>
      </c>
      <c r="J311" s="221">
        <f>IFERROR(VLOOKUP(cnf[[#This Row],[Hwycov_id]],#REF!,2,FALSE),cnf[[#This Row],[count]])</f>
        <v>76335</v>
      </c>
      <c r="K311" s="171">
        <f t="shared" si="7"/>
        <v>0</v>
      </c>
    </row>
    <row r="312" spans="1:11">
      <c r="A312">
        <v>10991</v>
      </c>
      <c r="B312" s="224">
        <v>1</v>
      </c>
      <c r="C312" s="224">
        <v>1</v>
      </c>
      <c r="D312" s="224">
        <v>1</v>
      </c>
      <c r="E312" s="224">
        <v>3</v>
      </c>
      <c r="F312" s="224">
        <v>14</v>
      </c>
      <c r="G312" s="233">
        <v>0.54967600000000005</v>
      </c>
      <c r="H312" s="222">
        <v>76453</v>
      </c>
      <c r="I312" s="223" t="s">
        <v>78</v>
      </c>
      <c r="J312" s="221">
        <f>IFERROR(VLOOKUP(cnf[[#This Row],[Hwycov_id]],#REF!,2,FALSE),cnf[[#This Row],[count]])</f>
        <v>76453</v>
      </c>
      <c r="K312" s="171">
        <f t="shared" si="7"/>
        <v>0</v>
      </c>
    </row>
    <row r="313" spans="1:11">
      <c r="A313">
        <v>20694</v>
      </c>
      <c r="B313" s="224">
        <v>1</v>
      </c>
      <c r="C313" s="224">
        <v>1</v>
      </c>
      <c r="D313" s="224">
        <v>1</v>
      </c>
      <c r="E313" s="224">
        <v>2</v>
      </c>
      <c r="F313" s="224">
        <v>14</v>
      </c>
      <c r="G313" s="233">
        <v>0.55152000000000001</v>
      </c>
      <c r="H313" s="222">
        <v>76554</v>
      </c>
      <c r="I313" s="223" t="s">
        <v>82</v>
      </c>
      <c r="J313" s="221">
        <f>IFERROR(VLOOKUP(cnf[[#This Row],[Hwycov_id]],#REF!,2,FALSE),cnf[[#This Row],[count]])</f>
        <v>76554</v>
      </c>
      <c r="K313" s="171">
        <f t="shared" si="7"/>
        <v>0</v>
      </c>
    </row>
    <row r="314" spans="1:11">
      <c r="A314">
        <v>20782</v>
      </c>
      <c r="B314" s="224">
        <v>1</v>
      </c>
      <c r="C314" s="224">
        <v>1</v>
      </c>
      <c r="D314" s="224">
        <v>1</v>
      </c>
      <c r="E314" s="224">
        <v>2</v>
      </c>
      <c r="F314" s="224">
        <v>14</v>
      </c>
      <c r="G314" s="233">
        <v>0.71871399999999996</v>
      </c>
      <c r="H314" s="222">
        <v>76599</v>
      </c>
      <c r="I314" s="223" t="s">
        <v>78</v>
      </c>
      <c r="J314" s="221">
        <f>IFERROR(VLOOKUP(cnf[[#This Row],[Hwycov_id]],#REF!,2,FALSE),cnf[[#This Row],[count]])</f>
        <v>76599</v>
      </c>
      <c r="K314" s="171">
        <f t="shared" si="7"/>
        <v>0</v>
      </c>
    </row>
    <row r="315" spans="1:11">
      <c r="A315">
        <v>16533</v>
      </c>
      <c r="B315" s="224">
        <v>1</v>
      </c>
      <c r="C315" s="224">
        <v>1</v>
      </c>
      <c r="D315" s="224">
        <v>1</v>
      </c>
      <c r="E315" s="224">
        <v>3</v>
      </c>
      <c r="F315" s="224">
        <v>14</v>
      </c>
      <c r="G315" s="233">
        <v>0.49734200000000001</v>
      </c>
      <c r="H315" s="222">
        <v>76636</v>
      </c>
      <c r="I315" s="223" t="s">
        <v>78</v>
      </c>
      <c r="J315" s="221">
        <f>IFERROR(VLOOKUP(cnf[[#This Row],[Hwycov_id]],#REF!,2,FALSE),cnf[[#This Row],[count]])</f>
        <v>76636</v>
      </c>
      <c r="K315" s="171">
        <f t="shared" si="7"/>
        <v>0</v>
      </c>
    </row>
    <row r="316" spans="1:11">
      <c r="A316">
        <v>8825</v>
      </c>
      <c r="B316" s="224">
        <v>1</v>
      </c>
      <c r="C316" s="224">
        <v>1</v>
      </c>
      <c r="D316" s="224">
        <v>1</v>
      </c>
      <c r="E316" s="224">
        <v>3</v>
      </c>
      <c r="F316" s="224">
        <v>14</v>
      </c>
      <c r="G316" s="233">
        <v>0.72048500000000004</v>
      </c>
      <c r="H316" s="222">
        <v>76758</v>
      </c>
      <c r="I316" s="223" t="s">
        <v>78</v>
      </c>
      <c r="J316" s="221">
        <f>IFERROR(VLOOKUP(cnf[[#This Row],[Hwycov_id]],#REF!,2,FALSE),cnf[[#This Row],[count]])</f>
        <v>76758</v>
      </c>
      <c r="K316" s="171">
        <f t="shared" si="7"/>
        <v>0</v>
      </c>
    </row>
    <row r="317" spans="1:11">
      <c r="A317">
        <v>755</v>
      </c>
      <c r="B317" s="224">
        <v>1</v>
      </c>
      <c r="C317" s="224">
        <v>1</v>
      </c>
      <c r="D317" s="224">
        <v>1</v>
      </c>
      <c r="E317" s="224">
        <v>3</v>
      </c>
      <c r="F317" s="224">
        <v>14</v>
      </c>
      <c r="G317" s="233">
        <v>2.6359E-2</v>
      </c>
      <c r="H317" s="222">
        <v>76959</v>
      </c>
      <c r="I317" s="223" t="s">
        <v>78</v>
      </c>
      <c r="J317" s="221">
        <f>IFERROR(VLOOKUP(cnf[[#This Row],[Hwycov_id]],#REF!,2,FALSE),cnf[[#This Row],[count]])</f>
        <v>76959</v>
      </c>
      <c r="K317" s="171">
        <f t="shared" si="7"/>
        <v>0</v>
      </c>
    </row>
    <row r="318" spans="1:11">
      <c r="A318">
        <v>20755</v>
      </c>
      <c r="B318" s="224">
        <v>1</v>
      </c>
      <c r="C318" s="224">
        <v>1</v>
      </c>
      <c r="D318" s="224">
        <v>1</v>
      </c>
      <c r="E318" s="224">
        <v>2</v>
      </c>
      <c r="F318" s="224">
        <v>14</v>
      </c>
      <c r="G318" s="233">
        <v>0.74958400000000003</v>
      </c>
      <c r="H318" s="222">
        <v>77074</v>
      </c>
      <c r="I318" s="223" t="s">
        <v>78</v>
      </c>
      <c r="J318" s="221">
        <f>IFERROR(VLOOKUP(cnf[[#This Row],[Hwycov_id]],#REF!,2,FALSE),cnf[[#This Row],[count]])</f>
        <v>77074</v>
      </c>
      <c r="K318" s="171">
        <f t="shared" si="7"/>
        <v>0</v>
      </c>
    </row>
    <row r="319" spans="1:11">
      <c r="A319">
        <v>25878</v>
      </c>
      <c r="B319" s="224">
        <v>1</v>
      </c>
      <c r="C319" s="224">
        <v>1</v>
      </c>
      <c r="D319" s="224">
        <v>1</v>
      </c>
      <c r="E319" s="224">
        <v>3</v>
      </c>
      <c r="F319" s="224">
        <v>14</v>
      </c>
      <c r="G319" s="233">
        <v>0.25922200000000001</v>
      </c>
      <c r="H319" s="222">
        <v>77333</v>
      </c>
      <c r="I319" s="223" t="s">
        <v>78</v>
      </c>
      <c r="J319" s="221">
        <f>IFERROR(VLOOKUP(cnf[[#This Row],[Hwycov_id]],#REF!,2,FALSE),cnf[[#This Row],[count]])</f>
        <v>77333</v>
      </c>
      <c r="K319" s="171">
        <f t="shared" si="7"/>
        <v>0</v>
      </c>
    </row>
    <row r="320" spans="1:11">
      <c r="A320">
        <v>14289</v>
      </c>
      <c r="B320" s="224">
        <v>1</v>
      </c>
      <c r="C320" s="224">
        <v>1</v>
      </c>
      <c r="D320" s="224">
        <v>1</v>
      </c>
      <c r="E320" s="224">
        <v>3</v>
      </c>
      <c r="F320" s="224">
        <v>14</v>
      </c>
      <c r="G320" s="233">
        <v>0.28754800000000003</v>
      </c>
      <c r="H320" s="222">
        <v>77517</v>
      </c>
      <c r="I320" s="223" t="s">
        <v>78</v>
      </c>
      <c r="J320" s="221">
        <f>IFERROR(VLOOKUP(cnf[[#This Row],[Hwycov_id]],#REF!,2,FALSE),cnf[[#This Row],[count]])</f>
        <v>77517</v>
      </c>
      <c r="K320" s="171">
        <f t="shared" si="7"/>
        <v>0</v>
      </c>
    </row>
    <row r="321" spans="1:11">
      <c r="A321">
        <v>8896</v>
      </c>
      <c r="B321" s="224">
        <v>1</v>
      </c>
      <c r="C321" s="224">
        <v>1</v>
      </c>
      <c r="D321" s="224">
        <v>1</v>
      </c>
      <c r="E321" s="224">
        <v>3</v>
      </c>
      <c r="F321" s="224">
        <v>14</v>
      </c>
      <c r="G321" s="233">
        <v>0.54033399999999998</v>
      </c>
      <c r="H321" s="222">
        <v>77611</v>
      </c>
      <c r="I321" s="223" t="s">
        <v>82</v>
      </c>
      <c r="J321" s="221">
        <f>IFERROR(VLOOKUP(cnf[[#This Row],[Hwycov_id]],#REF!,2,FALSE),cnf[[#This Row],[count]])</f>
        <v>77611</v>
      </c>
      <c r="K321" s="171">
        <f t="shared" si="7"/>
        <v>0</v>
      </c>
    </row>
    <row r="322" spans="1:11">
      <c r="A322">
        <v>27980</v>
      </c>
      <c r="B322" s="224">
        <v>1</v>
      </c>
      <c r="C322" s="224">
        <v>1</v>
      </c>
      <c r="D322" s="224">
        <v>1</v>
      </c>
      <c r="E322" s="224">
        <v>2</v>
      </c>
      <c r="F322" s="224">
        <v>10</v>
      </c>
      <c r="G322" s="233">
        <v>0.21699099999999999</v>
      </c>
      <c r="H322" s="222">
        <v>77759</v>
      </c>
      <c r="I322" s="223" t="s">
        <v>78</v>
      </c>
      <c r="J322" s="221">
        <f>IFERROR(VLOOKUP(cnf[[#This Row],[Hwycov_id]],#REF!,2,FALSE),cnf[[#This Row],[count]])</f>
        <v>77759</v>
      </c>
      <c r="K322" s="171">
        <f t="shared" ref="K322:K385" si="8">J322/H322-1</f>
        <v>0</v>
      </c>
    </row>
    <row r="323" spans="1:11">
      <c r="A323">
        <v>15036</v>
      </c>
      <c r="B323" s="224">
        <v>1</v>
      </c>
      <c r="C323" s="224">
        <v>1</v>
      </c>
      <c r="D323" s="224">
        <v>1</v>
      </c>
      <c r="E323" s="224">
        <v>3</v>
      </c>
      <c r="F323" s="224">
        <v>14</v>
      </c>
      <c r="G323" s="233">
        <v>0.80951899999999999</v>
      </c>
      <c r="H323" s="222">
        <v>77816</v>
      </c>
      <c r="I323" s="223" t="s">
        <v>78</v>
      </c>
      <c r="J323" s="221">
        <f>IFERROR(VLOOKUP(cnf[[#This Row],[Hwycov_id]],#REF!,2,FALSE),cnf[[#This Row],[count]])</f>
        <v>77816</v>
      </c>
      <c r="K323" s="171">
        <f t="shared" si="8"/>
        <v>0</v>
      </c>
    </row>
    <row r="324" spans="1:11">
      <c r="A324">
        <v>28390</v>
      </c>
      <c r="B324" s="224">
        <v>1</v>
      </c>
      <c r="C324" s="224">
        <v>1</v>
      </c>
      <c r="D324" s="224">
        <v>1</v>
      </c>
      <c r="E324" s="224">
        <v>5</v>
      </c>
      <c r="F324" s="224">
        <v>9</v>
      </c>
      <c r="G324" s="233">
        <v>0.25343199999999999</v>
      </c>
      <c r="H324" s="222">
        <v>77975</v>
      </c>
      <c r="I324" s="223" t="s">
        <v>78</v>
      </c>
      <c r="J324" s="221">
        <f>IFERROR(VLOOKUP(cnf[[#This Row],[Hwycov_id]],#REF!,2,FALSE),cnf[[#This Row],[count]])</f>
        <v>77975</v>
      </c>
      <c r="K324" s="171">
        <f t="shared" si="8"/>
        <v>0</v>
      </c>
    </row>
    <row r="325" spans="1:11">
      <c r="A325">
        <v>31212</v>
      </c>
      <c r="B325" s="224">
        <v>1</v>
      </c>
      <c r="C325" s="224">
        <v>1</v>
      </c>
      <c r="D325" s="224">
        <v>1</v>
      </c>
      <c r="E325" s="224">
        <v>2</v>
      </c>
      <c r="F325" s="224">
        <v>14</v>
      </c>
      <c r="G325" s="233">
        <v>0.10892400000000001</v>
      </c>
      <c r="H325" s="222">
        <v>78033</v>
      </c>
      <c r="I325" s="223" t="s">
        <v>82</v>
      </c>
      <c r="J325" s="221">
        <f>IFERROR(VLOOKUP(cnf[[#This Row],[Hwycov_id]],#REF!,2,FALSE),cnf[[#This Row],[count]])</f>
        <v>78033</v>
      </c>
      <c r="K325" s="171">
        <f t="shared" si="8"/>
        <v>0</v>
      </c>
    </row>
    <row r="326" spans="1:11">
      <c r="A326">
        <v>15037</v>
      </c>
      <c r="B326" s="224">
        <v>1</v>
      </c>
      <c r="C326" s="224">
        <v>1</v>
      </c>
      <c r="D326" s="224">
        <v>1</v>
      </c>
      <c r="E326" s="224">
        <v>3</v>
      </c>
      <c r="F326" s="224">
        <v>14</v>
      </c>
      <c r="G326" s="233">
        <v>0.27062599999999998</v>
      </c>
      <c r="H326" s="222">
        <v>78050</v>
      </c>
      <c r="I326" s="223" t="s">
        <v>78</v>
      </c>
      <c r="J326" s="221">
        <f>IFERROR(VLOOKUP(cnf[[#This Row],[Hwycov_id]],#REF!,2,FALSE),cnf[[#This Row],[count]])</f>
        <v>78050</v>
      </c>
      <c r="K326" s="171">
        <f t="shared" si="8"/>
        <v>0</v>
      </c>
    </row>
    <row r="327" spans="1:11">
      <c r="A327">
        <v>27940</v>
      </c>
      <c r="B327" s="224">
        <v>1</v>
      </c>
      <c r="C327" s="224">
        <v>1</v>
      </c>
      <c r="D327" s="224">
        <v>1</v>
      </c>
      <c r="E327" s="224">
        <v>4</v>
      </c>
      <c r="F327" s="224">
        <v>2</v>
      </c>
      <c r="G327" s="233">
        <v>0.42242499999999999</v>
      </c>
      <c r="H327" s="222">
        <v>78145</v>
      </c>
      <c r="I327" s="223" t="s">
        <v>78</v>
      </c>
      <c r="J327" s="221">
        <f>IFERROR(VLOOKUP(cnf[[#This Row],[Hwycov_id]],#REF!,2,FALSE),cnf[[#This Row],[count]])</f>
        <v>78145</v>
      </c>
      <c r="K327" s="171">
        <f t="shared" si="8"/>
        <v>0</v>
      </c>
    </row>
    <row r="328" spans="1:11">
      <c r="A328">
        <v>20711</v>
      </c>
      <c r="B328" s="224">
        <v>1</v>
      </c>
      <c r="C328" s="224">
        <v>1</v>
      </c>
      <c r="D328" s="224">
        <v>1</v>
      </c>
      <c r="E328" s="224">
        <v>2</v>
      </c>
      <c r="F328" s="224">
        <v>14</v>
      </c>
      <c r="G328" s="233">
        <v>0.50443000000000005</v>
      </c>
      <c r="H328" s="222">
        <v>78194</v>
      </c>
      <c r="I328" s="223" t="s">
        <v>78</v>
      </c>
      <c r="J328" s="221">
        <f>IFERROR(VLOOKUP(cnf[[#This Row],[Hwycov_id]],#REF!,2,FALSE),cnf[[#This Row],[count]])</f>
        <v>78194</v>
      </c>
      <c r="K328" s="171">
        <f t="shared" si="8"/>
        <v>0</v>
      </c>
    </row>
    <row r="329" spans="1:11">
      <c r="A329">
        <v>20588</v>
      </c>
      <c r="B329" s="224">
        <v>1</v>
      </c>
      <c r="C329" s="224">
        <v>1</v>
      </c>
      <c r="D329" s="224">
        <v>1</v>
      </c>
      <c r="E329" s="224">
        <v>2</v>
      </c>
      <c r="F329" s="224">
        <v>14</v>
      </c>
      <c r="G329" s="233">
        <v>0.54337100000000005</v>
      </c>
      <c r="H329" s="222">
        <v>78365</v>
      </c>
      <c r="I329" s="223" t="s">
        <v>78</v>
      </c>
      <c r="J329" s="221">
        <f>IFERROR(VLOOKUP(cnf[[#This Row],[Hwycov_id]],#REF!,2,FALSE),cnf[[#This Row],[count]])</f>
        <v>78365</v>
      </c>
      <c r="K329" s="171">
        <f t="shared" si="8"/>
        <v>0</v>
      </c>
    </row>
    <row r="330" spans="1:11">
      <c r="A330">
        <v>28000</v>
      </c>
      <c r="B330" s="224">
        <v>1</v>
      </c>
      <c r="C330" s="224">
        <v>1</v>
      </c>
      <c r="D330" s="224">
        <v>1</v>
      </c>
      <c r="E330" s="224">
        <v>5</v>
      </c>
      <c r="F330" s="224">
        <v>10</v>
      </c>
      <c r="G330" s="233">
        <v>0.23419300000000001</v>
      </c>
      <c r="H330" s="222">
        <v>78513</v>
      </c>
      <c r="I330" s="223" t="s">
        <v>82</v>
      </c>
      <c r="J330" s="221">
        <f>IFERROR(VLOOKUP(cnf[[#This Row],[Hwycov_id]],#REF!,2,FALSE),cnf[[#This Row],[count]])</f>
        <v>78513</v>
      </c>
      <c r="K330" s="171">
        <f t="shared" si="8"/>
        <v>0</v>
      </c>
    </row>
    <row r="331" spans="1:11">
      <c r="A331">
        <v>28706</v>
      </c>
      <c r="B331" s="224">
        <v>1</v>
      </c>
      <c r="C331" s="224">
        <v>1</v>
      </c>
      <c r="D331" s="224">
        <v>1</v>
      </c>
      <c r="E331" s="224">
        <v>2</v>
      </c>
      <c r="F331" s="224">
        <v>11</v>
      </c>
      <c r="G331" s="233">
        <v>0.42274800000000001</v>
      </c>
      <c r="H331" s="222">
        <v>78827</v>
      </c>
      <c r="I331" s="223" t="s">
        <v>78</v>
      </c>
      <c r="J331" s="221">
        <f>IFERROR(VLOOKUP(cnf[[#This Row],[Hwycov_id]],#REF!,2,FALSE),cnf[[#This Row],[count]])</f>
        <v>78827</v>
      </c>
      <c r="K331" s="171">
        <f t="shared" si="8"/>
        <v>0</v>
      </c>
    </row>
    <row r="332" spans="1:11">
      <c r="A332">
        <v>15853</v>
      </c>
      <c r="B332" s="224">
        <v>1</v>
      </c>
      <c r="C332" s="224">
        <v>1</v>
      </c>
      <c r="D332" s="224">
        <v>1</v>
      </c>
      <c r="E332" s="224">
        <v>2</v>
      </c>
      <c r="F332" s="224">
        <v>14</v>
      </c>
      <c r="G332" s="233">
        <v>0.17352200000000001</v>
      </c>
      <c r="H332" s="222">
        <v>79010</v>
      </c>
      <c r="I332" s="223" t="s">
        <v>78</v>
      </c>
      <c r="J332" s="221">
        <f>IFERROR(VLOOKUP(cnf[[#This Row],[Hwycov_id]],#REF!,2,FALSE),cnf[[#This Row],[count]])</f>
        <v>79010</v>
      </c>
      <c r="K332" s="171">
        <f t="shared" si="8"/>
        <v>0</v>
      </c>
    </row>
    <row r="333" spans="1:11">
      <c r="A333">
        <v>27578</v>
      </c>
      <c r="B333" s="224">
        <v>1</v>
      </c>
      <c r="C333" s="224">
        <v>1</v>
      </c>
      <c r="D333" s="224">
        <v>1</v>
      </c>
      <c r="E333" s="224">
        <v>2</v>
      </c>
      <c r="F333" s="224">
        <v>14</v>
      </c>
      <c r="G333" s="233">
        <v>0.19306899999999999</v>
      </c>
      <c r="H333" s="222">
        <v>79145</v>
      </c>
      <c r="I333" s="223" t="s">
        <v>78</v>
      </c>
      <c r="J333" s="221">
        <f>IFERROR(VLOOKUP(cnf[[#This Row],[Hwycov_id]],#REF!,2,FALSE),cnf[[#This Row],[count]])</f>
        <v>79145</v>
      </c>
      <c r="K333" s="171">
        <f t="shared" si="8"/>
        <v>0</v>
      </c>
    </row>
    <row r="334" spans="1:11">
      <c r="A334">
        <v>20731</v>
      </c>
      <c r="B334" s="224">
        <v>1</v>
      </c>
      <c r="C334" s="224">
        <v>1</v>
      </c>
      <c r="D334" s="224">
        <v>1</v>
      </c>
      <c r="E334" s="224">
        <v>5</v>
      </c>
      <c r="F334" s="224">
        <v>9</v>
      </c>
      <c r="G334" s="233">
        <v>0.538157</v>
      </c>
      <c r="H334" s="222">
        <v>79200</v>
      </c>
      <c r="I334" s="223" t="s">
        <v>78</v>
      </c>
      <c r="J334" s="221">
        <f>IFERROR(VLOOKUP(cnf[[#This Row],[Hwycov_id]],#REF!,2,FALSE),cnf[[#This Row],[count]])</f>
        <v>79200</v>
      </c>
      <c r="K334" s="171">
        <f t="shared" si="8"/>
        <v>0</v>
      </c>
    </row>
    <row r="335" spans="1:11">
      <c r="A335">
        <v>28495</v>
      </c>
      <c r="B335" s="224">
        <v>1</v>
      </c>
      <c r="C335" s="224">
        <v>1</v>
      </c>
      <c r="D335" s="224">
        <v>1</v>
      </c>
      <c r="E335" s="224">
        <v>6</v>
      </c>
      <c r="F335" s="224">
        <v>12</v>
      </c>
      <c r="G335" s="233">
        <v>0.53946000000000005</v>
      </c>
      <c r="H335" s="222">
        <v>79259</v>
      </c>
      <c r="I335" s="223" t="s">
        <v>78</v>
      </c>
      <c r="J335" s="221">
        <f>IFERROR(VLOOKUP(cnf[[#This Row],[Hwycov_id]],#REF!,2,FALSE),cnf[[#This Row],[count]])</f>
        <v>79259</v>
      </c>
      <c r="K335" s="171">
        <f t="shared" si="8"/>
        <v>0</v>
      </c>
    </row>
    <row r="336" spans="1:11">
      <c r="A336">
        <v>22740</v>
      </c>
      <c r="B336" s="224">
        <v>1</v>
      </c>
      <c r="C336" s="224">
        <v>1</v>
      </c>
      <c r="D336" s="224">
        <v>1</v>
      </c>
      <c r="E336" s="224">
        <v>3</v>
      </c>
      <c r="F336" s="224">
        <v>14</v>
      </c>
      <c r="G336" s="233">
        <v>4.9063000000000002E-2</v>
      </c>
      <c r="H336" s="222">
        <v>79398</v>
      </c>
      <c r="I336" s="223" t="s">
        <v>78</v>
      </c>
      <c r="J336" s="221">
        <f>IFERROR(VLOOKUP(cnf[[#This Row],[Hwycov_id]],#REF!,2,FALSE),cnf[[#This Row],[count]])</f>
        <v>79398</v>
      </c>
      <c r="K336" s="171">
        <f t="shared" si="8"/>
        <v>0</v>
      </c>
    </row>
    <row r="337" spans="1:11">
      <c r="A337">
        <v>20471</v>
      </c>
      <c r="B337" s="224">
        <v>1</v>
      </c>
      <c r="C337" s="224">
        <v>1</v>
      </c>
      <c r="D337" s="224">
        <v>1</v>
      </c>
      <c r="E337" s="224">
        <v>2</v>
      </c>
      <c r="F337" s="224">
        <v>14</v>
      </c>
      <c r="G337" s="233">
        <v>0.21279400000000001</v>
      </c>
      <c r="H337" s="222">
        <v>79401</v>
      </c>
      <c r="I337" s="223" t="s">
        <v>78</v>
      </c>
      <c r="J337" s="221">
        <f>IFERROR(VLOOKUP(cnf[[#This Row],[Hwycov_id]],#REF!,2,FALSE),cnf[[#This Row],[count]])</f>
        <v>79401</v>
      </c>
      <c r="K337" s="171">
        <f t="shared" si="8"/>
        <v>0</v>
      </c>
    </row>
    <row r="338" spans="1:11">
      <c r="A338">
        <v>13099</v>
      </c>
      <c r="B338" s="224">
        <v>1</v>
      </c>
      <c r="C338" s="224">
        <v>1</v>
      </c>
      <c r="D338" s="224">
        <v>1</v>
      </c>
      <c r="E338" s="224">
        <v>5</v>
      </c>
      <c r="F338" s="224">
        <v>9</v>
      </c>
      <c r="G338" s="233">
        <v>0.40971800000000003</v>
      </c>
      <c r="H338" s="222">
        <v>79486</v>
      </c>
      <c r="I338" s="223" t="s">
        <v>78</v>
      </c>
      <c r="J338" s="221">
        <f>IFERROR(VLOOKUP(cnf[[#This Row],[Hwycov_id]],#REF!,2,FALSE),cnf[[#This Row],[count]])</f>
        <v>79486</v>
      </c>
      <c r="K338" s="171">
        <f t="shared" si="8"/>
        <v>0</v>
      </c>
    </row>
    <row r="339" spans="1:11">
      <c r="A339">
        <v>8777</v>
      </c>
      <c r="B339" s="224">
        <v>1</v>
      </c>
      <c r="C339" s="224">
        <v>1</v>
      </c>
      <c r="D339" s="224">
        <v>1</v>
      </c>
      <c r="E339" s="224">
        <v>3</v>
      </c>
      <c r="F339" s="224">
        <v>14</v>
      </c>
      <c r="G339" s="233">
        <v>0.57345800000000002</v>
      </c>
      <c r="H339" s="222">
        <v>79598</v>
      </c>
      <c r="I339" s="223" t="s">
        <v>78</v>
      </c>
      <c r="J339" s="221">
        <f>IFERROR(VLOOKUP(cnf[[#This Row],[Hwycov_id]],#REF!,2,FALSE),cnf[[#This Row],[count]])</f>
        <v>79598</v>
      </c>
      <c r="K339" s="171">
        <f t="shared" si="8"/>
        <v>0</v>
      </c>
    </row>
    <row r="340" spans="1:11">
      <c r="A340">
        <v>20463</v>
      </c>
      <c r="B340" s="224">
        <v>1</v>
      </c>
      <c r="C340" s="224">
        <v>1</v>
      </c>
      <c r="D340" s="224">
        <v>1</v>
      </c>
      <c r="E340" s="224">
        <v>2</v>
      </c>
      <c r="F340" s="224">
        <v>14</v>
      </c>
      <c r="G340" s="233">
        <v>0.34800900000000001</v>
      </c>
      <c r="H340" s="222">
        <v>79828</v>
      </c>
      <c r="I340" s="223" t="s">
        <v>78</v>
      </c>
      <c r="J340" s="221">
        <f>IFERROR(VLOOKUP(cnf[[#This Row],[Hwycov_id]],#REF!,2,FALSE),cnf[[#This Row],[count]])</f>
        <v>79828</v>
      </c>
      <c r="K340" s="171">
        <f t="shared" si="8"/>
        <v>0</v>
      </c>
    </row>
    <row r="341" spans="1:11">
      <c r="A341">
        <v>20700</v>
      </c>
      <c r="B341" s="224">
        <v>1</v>
      </c>
      <c r="C341" s="224">
        <v>1</v>
      </c>
      <c r="D341" s="224">
        <v>1</v>
      </c>
      <c r="E341" s="224">
        <v>2</v>
      </c>
      <c r="F341" s="224">
        <v>14</v>
      </c>
      <c r="G341" s="233">
        <v>0.28253600000000001</v>
      </c>
      <c r="H341" s="222">
        <v>79868</v>
      </c>
      <c r="I341" s="223" t="s">
        <v>78</v>
      </c>
      <c r="J341" s="221">
        <f>IFERROR(VLOOKUP(cnf[[#This Row],[Hwycov_id]],#REF!,2,FALSE),cnf[[#This Row],[count]])</f>
        <v>79868</v>
      </c>
      <c r="K341" s="171">
        <f t="shared" si="8"/>
        <v>0</v>
      </c>
    </row>
    <row r="342" spans="1:11">
      <c r="A342">
        <v>29025</v>
      </c>
      <c r="B342" s="224">
        <v>1</v>
      </c>
      <c r="C342" s="224">
        <v>1</v>
      </c>
      <c r="D342" s="224">
        <v>1</v>
      </c>
      <c r="E342" s="224">
        <v>2</v>
      </c>
      <c r="F342" s="224">
        <v>10</v>
      </c>
      <c r="G342" s="233">
        <v>1.685068</v>
      </c>
      <c r="H342" s="222">
        <v>79978</v>
      </c>
      <c r="I342" s="223" t="s">
        <v>78</v>
      </c>
      <c r="J342" s="221">
        <f>IFERROR(VLOOKUP(cnf[[#This Row],[Hwycov_id]],#REF!,2,FALSE),cnf[[#This Row],[count]])</f>
        <v>79978</v>
      </c>
      <c r="K342" s="171">
        <f t="shared" si="8"/>
        <v>0</v>
      </c>
    </row>
    <row r="343" spans="1:11">
      <c r="A343">
        <v>8802</v>
      </c>
      <c r="B343" s="224">
        <v>1</v>
      </c>
      <c r="C343" s="224">
        <v>1</v>
      </c>
      <c r="D343" s="224">
        <v>1</v>
      </c>
      <c r="E343" s="224">
        <v>3</v>
      </c>
      <c r="F343" s="224">
        <v>14</v>
      </c>
      <c r="G343" s="233">
        <v>0.253973</v>
      </c>
      <c r="H343" s="222">
        <v>80122</v>
      </c>
      <c r="I343" s="223" t="s">
        <v>78</v>
      </c>
      <c r="J343" s="221">
        <f>IFERROR(VLOOKUP(cnf[[#This Row],[Hwycov_id]],#REF!,2,FALSE),cnf[[#This Row],[count]])</f>
        <v>80122</v>
      </c>
      <c r="K343" s="171">
        <f t="shared" si="8"/>
        <v>0</v>
      </c>
    </row>
    <row r="344" spans="1:11">
      <c r="A344">
        <v>8772</v>
      </c>
      <c r="B344" s="224">
        <v>1</v>
      </c>
      <c r="C344" s="224">
        <v>1</v>
      </c>
      <c r="D344" s="224">
        <v>1</v>
      </c>
      <c r="E344" s="224">
        <v>6</v>
      </c>
      <c r="F344" s="224">
        <v>6</v>
      </c>
      <c r="G344" s="233">
        <v>0.387044</v>
      </c>
      <c r="H344" s="222">
        <v>80506</v>
      </c>
      <c r="I344" s="223" t="s">
        <v>78</v>
      </c>
      <c r="J344" s="221">
        <f>IFERROR(VLOOKUP(cnf[[#This Row],[Hwycov_id]],#REF!,2,FALSE),cnf[[#This Row],[count]])</f>
        <v>80506</v>
      </c>
      <c r="K344" s="171">
        <f t="shared" si="8"/>
        <v>0</v>
      </c>
    </row>
    <row r="345" spans="1:11">
      <c r="A345">
        <v>28695</v>
      </c>
      <c r="B345" s="224">
        <v>1</v>
      </c>
      <c r="C345" s="224">
        <v>1</v>
      </c>
      <c r="D345" s="224">
        <v>1</v>
      </c>
      <c r="E345" s="224">
        <v>2</v>
      </c>
      <c r="F345" s="224">
        <v>11</v>
      </c>
      <c r="G345" s="233">
        <v>0.45847900000000003</v>
      </c>
      <c r="H345" s="222">
        <v>80770</v>
      </c>
      <c r="I345" s="223" t="s">
        <v>78</v>
      </c>
      <c r="J345" s="221">
        <f>IFERROR(VLOOKUP(cnf[[#This Row],[Hwycov_id]],#REF!,2,FALSE),cnf[[#This Row],[count]])</f>
        <v>80770</v>
      </c>
      <c r="K345" s="171">
        <f t="shared" si="8"/>
        <v>0</v>
      </c>
    </row>
    <row r="346" spans="1:11">
      <c r="A346">
        <v>16096</v>
      </c>
      <c r="B346" s="224">
        <v>1</v>
      </c>
      <c r="C346" s="224">
        <v>1</v>
      </c>
      <c r="D346" s="224">
        <v>1</v>
      </c>
      <c r="E346" s="224">
        <v>2</v>
      </c>
      <c r="F346" s="224">
        <v>14</v>
      </c>
      <c r="G346" s="233">
        <v>0.848831</v>
      </c>
      <c r="H346" s="222">
        <v>81067</v>
      </c>
      <c r="I346" s="223" t="s">
        <v>78</v>
      </c>
      <c r="J346" s="221">
        <f>IFERROR(VLOOKUP(cnf[[#This Row],[Hwycov_id]],#REF!,2,FALSE),cnf[[#This Row],[count]])</f>
        <v>81067</v>
      </c>
      <c r="K346" s="171">
        <f t="shared" si="8"/>
        <v>0</v>
      </c>
    </row>
    <row r="347" spans="1:11">
      <c r="A347">
        <v>27916</v>
      </c>
      <c r="B347" s="224">
        <v>1</v>
      </c>
      <c r="C347" s="224">
        <v>1</v>
      </c>
      <c r="D347" s="224">
        <v>1</v>
      </c>
      <c r="E347" s="224">
        <v>4</v>
      </c>
      <c r="F347" s="224">
        <v>14</v>
      </c>
      <c r="G347" s="233">
        <v>0.36758600000000002</v>
      </c>
      <c r="H347" s="222">
        <v>81280</v>
      </c>
      <c r="I347" s="223" t="s">
        <v>78</v>
      </c>
      <c r="J347" s="221">
        <f>IFERROR(VLOOKUP(cnf[[#This Row],[Hwycov_id]],#REF!,2,FALSE),cnf[[#This Row],[count]])</f>
        <v>81280</v>
      </c>
      <c r="K347" s="171">
        <f t="shared" si="8"/>
        <v>0</v>
      </c>
    </row>
    <row r="348" spans="1:11">
      <c r="A348">
        <v>778</v>
      </c>
      <c r="B348" s="224">
        <v>1</v>
      </c>
      <c r="C348" s="224">
        <v>1</v>
      </c>
      <c r="D348" s="224">
        <v>1</v>
      </c>
      <c r="E348" s="224">
        <v>3</v>
      </c>
      <c r="F348" s="224">
        <v>14</v>
      </c>
      <c r="G348" s="233">
        <v>0.55141300000000004</v>
      </c>
      <c r="H348" s="222">
        <v>81538</v>
      </c>
      <c r="I348" s="223" t="s">
        <v>78</v>
      </c>
      <c r="J348" s="221">
        <f>IFERROR(VLOOKUP(cnf[[#This Row],[Hwycov_id]],#REF!,2,FALSE),cnf[[#This Row],[count]])</f>
        <v>81538</v>
      </c>
      <c r="K348" s="171">
        <f t="shared" si="8"/>
        <v>0</v>
      </c>
    </row>
    <row r="349" spans="1:11">
      <c r="A349">
        <v>15064</v>
      </c>
      <c r="B349" s="224">
        <v>1</v>
      </c>
      <c r="C349" s="224">
        <v>1</v>
      </c>
      <c r="D349" s="224">
        <v>1</v>
      </c>
      <c r="E349" s="224">
        <v>3</v>
      </c>
      <c r="F349" s="224">
        <v>14</v>
      </c>
      <c r="G349" s="233">
        <v>0.54544499999999996</v>
      </c>
      <c r="H349" s="222">
        <v>81721</v>
      </c>
      <c r="I349" s="223" t="s">
        <v>78</v>
      </c>
      <c r="J349" s="221">
        <f>IFERROR(VLOOKUP(cnf[[#This Row],[Hwycov_id]],#REF!,2,FALSE),cnf[[#This Row],[count]])</f>
        <v>81721</v>
      </c>
      <c r="K349" s="171">
        <f t="shared" si="8"/>
        <v>0</v>
      </c>
    </row>
    <row r="350" spans="1:11">
      <c r="A350">
        <v>27924</v>
      </c>
      <c r="B350" s="224">
        <v>1</v>
      </c>
      <c r="C350" s="224">
        <v>1</v>
      </c>
      <c r="D350" s="224">
        <v>1</v>
      </c>
      <c r="E350" s="224">
        <v>4</v>
      </c>
      <c r="F350" s="224">
        <v>2</v>
      </c>
      <c r="G350" s="233">
        <v>0.21542500000000001</v>
      </c>
      <c r="H350" s="222">
        <v>81832</v>
      </c>
      <c r="I350" s="223" t="s">
        <v>78</v>
      </c>
      <c r="J350" s="221">
        <f>IFERROR(VLOOKUP(cnf[[#This Row],[Hwycov_id]],#REF!,2,FALSE),cnf[[#This Row],[count]])</f>
        <v>81832</v>
      </c>
      <c r="K350" s="171">
        <f t="shared" si="8"/>
        <v>0</v>
      </c>
    </row>
    <row r="351" spans="1:11">
      <c r="A351">
        <v>28493</v>
      </c>
      <c r="B351" s="224">
        <v>1</v>
      </c>
      <c r="C351" s="224">
        <v>1</v>
      </c>
      <c r="D351" s="224">
        <v>1</v>
      </c>
      <c r="E351" s="224">
        <v>6</v>
      </c>
      <c r="F351" s="224">
        <v>12</v>
      </c>
      <c r="G351" s="233">
        <v>0.37497200000000003</v>
      </c>
      <c r="H351" s="222">
        <v>81984</v>
      </c>
      <c r="I351" s="223" t="s">
        <v>78</v>
      </c>
      <c r="J351" s="221">
        <f>IFERROR(VLOOKUP(cnf[[#This Row],[Hwycov_id]],#REF!,2,FALSE),cnf[[#This Row],[count]])</f>
        <v>81984</v>
      </c>
      <c r="K351" s="171">
        <f t="shared" si="8"/>
        <v>0</v>
      </c>
    </row>
    <row r="352" spans="1:11">
      <c r="A352">
        <v>20467</v>
      </c>
      <c r="B352" s="224">
        <v>1</v>
      </c>
      <c r="C352" s="224">
        <v>1</v>
      </c>
      <c r="D352" s="224">
        <v>1</v>
      </c>
      <c r="E352" s="224">
        <v>2</v>
      </c>
      <c r="F352" s="224">
        <v>14</v>
      </c>
      <c r="G352" s="233">
        <v>0.37885000000000002</v>
      </c>
      <c r="H352" s="222">
        <v>81988</v>
      </c>
      <c r="I352" s="223" t="s">
        <v>78</v>
      </c>
      <c r="J352" s="221">
        <f>IFERROR(VLOOKUP(cnf[[#This Row],[Hwycov_id]],#REF!,2,FALSE),cnf[[#This Row],[count]])</f>
        <v>81988</v>
      </c>
      <c r="K352" s="171">
        <f t="shared" si="8"/>
        <v>0</v>
      </c>
    </row>
    <row r="353" spans="1:11">
      <c r="A353">
        <v>28511</v>
      </c>
      <c r="B353" s="224">
        <v>1</v>
      </c>
      <c r="C353" s="224">
        <v>1</v>
      </c>
      <c r="D353" s="224">
        <v>1</v>
      </c>
      <c r="E353" s="224">
        <v>6</v>
      </c>
      <c r="F353" s="224">
        <v>12</v>
      </c>
      <c r="G353" s="233">
        <v>0.273123</v>
      </c>
      <c r="H353" s="222">
        <v>82332</v>
      </c>
      <c r="I353" s="223" t="s">
        <v>82</v>
      </c>
      <c r="J353" s="221">
        <f>IFERROR(VLOOKUP(cnf[[#This Row],[Hwycov_id]],#REF!,2,FALSE),cnf[[#This Row],[count]])</f>
        <v>82332</v>
      </c>
      <c r="K353" s="171">
        <f t="shared" si="8"/>
        <v>0</v>
      </c>
    </row>
    <row r="354" spans="1:11">
      <c r="A354">
        <v>822</v>
      </c>
      <c r="B354" s="224">
        <v>1</v>
      </c>
      <c r="C354" s="224">
        <v>1</v>
      </c>
      <c r="D354" s="224">
        <v>1</v>
      </c>
      <c r="E354" s="224">
        <v>2</v>
      </c>
      <c r="F354" s="224">
        <v>19</v>
      </c>
      <c r="G354" s="233">
        <v>0.135126</v>
      </c>
      <c r="H354" s="222">
        <v>82478</v>
      </c>
      <c r="I354" s="223" t="s">
        <v>78</v>
      </c>
      <c r="J354" s="221">
        <f>IFERROR(VLOOKUP(cnf[[#This Row],[Hwycov_id]],#REF!,2,FALSE),cnf[[#This Row],[count]])</f>
        <v>82478</v>
      </c>
      <c r="K354" s="171">
        <f t="shared" si="8"/>
        <v>0</v>
      </c>
    </row>
    <row r="355" spans="1:11">
      <c r="A355">
        <v>27915</v>
      </c>
      <c r="B355" s="224">
        <v>1</v>
      </c>
      <c r="C355" s="224">
        <v>1</v>
      </c>
      <c r="D355" s="224">
        <v>1</v>
      </c>
      <c r="E355" s="224">
        <v>4</v>
      </c>
      <c r="F355" s="224">
        <v>14</v>
      </c>
      <c r="G355" s="233">
        <v>0.42179699999999998</v>
      </c>
      <c r="H355" s="222">
        <v>82654</v>
      </c>
      <c r="I355" s="223" t="s">
        <v>82</v>
      </c>
      <c r="J355" s="221">
        <f>IFERROR(VLOOKUP(cnf[[#This Row],[Hwycov_id]],#REF!,2,FALSE),cnf[[#This Row],[count]])</f>
        <v>82654</v>
      </c>
      <c r="K355" s="171">
        <f t="shared" si="8"/>
        <v>0</v>
      </c>
    </row>
    <row r="356" spans="1:11">
      <c r="A356">
        <v>28124</v>
      </c>
      <c r="B356" s="224">
        <v>1</v>
      </c>
      <c r="C356" s="224">
        <v>1</v>
      </c>
      <c r="D356" s="224">
        <v>1</v>
      </c>
      <c r="E356" s="224">
        <v>5</v>
      </c>
      <c r="F356" s="224">
        <v>9</v>
      </c>
      <c r="G356" s="233">
        <v>0.451179</v>
      </c>
      <c r="H356" s="222">
        <v>82686</v>
      </c>
      <c r="I356" s="223" t="s">
        <v>78</v>
      </c>
      <c r="J356" s="221">
        <f>IFERROR(VLOOKUP(cnf[[#This Row],[Hwycov_id]],#REF!,2,FALSE),cnf[[#This Row],[count]])</f>
        <v>82686</v>
      </c>
      <c r="K356" s="171">
        <f t="shared" si="8"/>
        <v>0</v>
      </c>
    </row>
    <row r="357" spans="1:11">
      <c r="A357">
        <v>8968</v>
      </c>
      <c r="B357" s="224">
        <v>1</v>
      </c>
      <c r="C357" s="224">
        <v>1</v>
      </c>
      <c r="D357" s="224">
        <v>1</v>
      </c>
      <c r="E357" s="224">
        <v>2</v>
      </c>
      <c r="F357" s="224">
        <v>14</v>
      </c>
      <c r="G357" s="233">
        <v>0.23144999999999999</v>
      </c>
      <c r="H357" s="222">
        <v>82699</v>
      </c>
      <c r="I357" s="223" t="s">
        <v>78</v>
      </c>
      <c r="J357" s="221">
        <f>IFERROR(VLOOKUP(cnf[[#This Row],[Hwycov_id]],#REF!,2,FALSE),cnf[[#This Row],[count]])</f>
        <v>82699</v>
      </c>
      <c r="K357" s="171">
        <f t="shared" si="8"/>
        <v>0</v>
      </c>
    </row>
    <row r="358" spans="1:11">
      <c r="A358">
        <v>759</v>
      </c>
      <c r="B358" s="224">
        <v>1</v>
      </c>
      <c r="C358" s="224">
        <v>1</v>
      </c>
      <c r="D358" s="224">
        <v>1</v>
      </c>
      <c r="E358" s="224">
        <v>3</v>
      </c>
      <c r="F358" s="224">
        <v>14</v>
      </c>
      <c r="G358" s="233">
        <v>0.53342000000000001</v>
      </c>
      <c r="H358" s="222">
        <v>82835</v>
      </c>
      <c r="I358" s="223" t="s">
        <v>78</v>
      </c>
      <c r="J358" s="221">
        <f>IFERROR(VLOOKUP(cnf[[#This Row],[Hwycov_id]],#REF!,2,FALSE),cnf[[#This Row],[count]])</f>
        <v>82835</v>
      </c>
      <c r="K358" s="171">
        <f t="shared" si="8"/>
        <v>0</v>
      </c>
    </row>
    <row r="359" spans="1:11">
      <c r="A359">
        <v>15038</v>
      </c>
      <c r="B359" s="224">
        <v>1</v>
      </c>
      <c r="C359" s="224">
        <v>1</v>
      </c>
      <c r="D359" s="224">
        <v>1</v>
      </c>
      <c r="E359" s="224">
        <v>3</v>
      </c>
      <c r="F359" s="224">
        <v>14</v>
      </c>
      <c r="G359" s="233">
        <v>0.24986700000000001</v>
      </c>
      <c r="H359" s="222">
        <v>82837</v>
      </c>
      <c r="I359" s="223" t="s">
        <v>78</v>
      </c>
      <c r="J359" s="221">
        <f>IFERROR(VLOOKUP(cnf[[#This Row],[Hwycov_id]],#REF!,2,FALSE),cnf[[#This Row],[count]])</f>
        <v>82837</v>
      </c>
      <c r="K359" s="171">
        <f t="shared" si="8"/>
        <v>0</v>
      </c>
    </row>
    <row r="360" spans="1:11">
      <c r="A360">
        <v>27914</v>
      </c>
      <c r="B360" s="224">
        <v>1</v>
      </c>
      <c r="C360" s="224">
        <v>1</v>
      </c>
      <c r="D360" s="224">
        <v>1</v>
      </c>
      <c r="E360" s="224">
        <v>4</v>
      </c>
      <c r="F360" s="224">
        <v>14</v>
      </c>
      <c r="G360" s="233">
        <v>0.37312699999999999</v>
      </c>
      <c r="H360" s="222">
        <v>82885</v>
      </c>
      <c r="I360" s="223" t="s">
        <v>82</v>
      </c>
      <c r="J360" s="221">
        <f>IFERROR(VLOOKUP(cnf[[#This Row],[Hwycov_id]],#REF!,2,FALSE),cnf[[#This Row],[count]])</f>
        <v>82885</v>
      </c>
      <c r="K360" s="171">
        <f t="shared" si="8"/>
        <v>0</v>
      </c>
    </row>
    <row r="361" spans="1:11">
      <c r="A361">
        <v>29016</v>
      </c>
      <c r="B361" s="224">
        <v>1</v>
      </c>
      <c r="C361" s="224">
        <v>1</v>
      </c>
      <c r="D361" s="224">
        <v>1</v>
      </c>
      <c r="E361" s="224">
        <v>2</v>
      </c>
      <c r="F361" s="224">
        <v>14</v>
      </c>
      <c r="G361" s="233">
        <v>1.1456310000000001</v>
      </c>
      <c r="H361" s="222">
        <v>82896</v>
      </c>
      <c r="I361" s="223" t="s">
        <v>78</v>
      </c>
      <c r="J361" s="221">
        <f>IFERROR(VLOOKUP(cnf[[#This Row],[Hwycov_id]],#REF!,2,FALSE),cnf[[#This Row],[count]])</f>
        <v>82896</v>
      </c>
      <c r="K361" s="171">
        <f t="shared" si="8"/>
        <v>0</v>
      </c>
    </row>
    <row r="362" spans="1:11">
      <c r="A362">
        <v>29033</v>
      </c>
      <c r="B362" s="224">
        <v>1</v>
      </c>
      <c r="C362" s="224">
        <v>1</v>
      </c>
      <c r="D362" s="224">
        <v>1</v>
      </c>
      <c r="E362" s="224">
        <v>2</v>
      </c>
      <c r="F362" s="224">
        <v>14</v>
      </c>
      <c r="G362" s="233">
        <v>0.313083</v>
      </c>
      <c r="H362" s="222">
        <v>82976</v>
      </c>
      <c r="I362" s="223" t="s">
        <v>78</v>
      </c>
      <c r="J362" s="221">
        <f>IFERROR(VLOOKUP(cnf[[#This Row],[Hwycov_id]],#REF!,2,FALSE),cnf[[#This Row],[count]])</f>
        <v>82976</v>
      </c>
      <c r="K362" s="171">
        <f t="shared" si="8"/>
        <v>0</v>
      </c>
    </row>
    <row r="363" spans="1:11">
      <c r="A363">
        <v>8770</v>
      </c>
      <c r="B363" s="224">
        <v>1</v>
      </c>
      <c r="C363" s="224">
        <v>1</v>
      </c>
      <c r="D363" s="224">
        <v>1</v>
      </c>
      <c r="E363" s="224">
        <v>6</v>
      </c>
      <c r="F363" s="224">
        <v>1</v>
      </c>
      <c r="G363" s="233">
        <v>0.946214</v>
      </c>
      <c r="H363" s="222">
        <v>83031</v>
      </c>
      <c r="I363" s="223" t="s">
        <v>78</v>
      </c>
      <c r="J363" s="221">
        <f>IFERROR(VLOOKUP(cnf[[#This Row],[Hwycov_id]],#REF!,2,FALSE),cnf[[#This Row],[count]])</f>
        <v>83031</v>
      </c>
      <c r="K363" s="171">
        <f t="shared" si="8"/>
        <v>0</v>
      </c>
    </row>
    <row r="364" spans="1:11">
      <c r="A364">
        <v>11055</v>
      </c>
      <c r="B364" s="224">
        <v>1</v>
      </c>
      <c r="C364" s="224">
        <v>1</v>
      </c>
      <c r="D364" s="224">
        <v>1</v>
      </c>
      <c r="E364" s="224">
        <v>5</v>
      </c>
      <c r="F364" s="224">
        <v>5</v>
      </c>
      <c r="G364" s="233">
        <v>0.482541</v>
      </c>
      <c r="H364" s="222">
        <v>83089</v>
      </c>
      <c r="I364" s="223" t="s">
        <v>78</v>
      </c>
      <c r="J364" s="221">
        <f>IFERROR(VLOOKUP(cnf[[#This Row],[Hwycov_id]],#REF!,2,FALSE),cnf[[#This Row],[count]])</f>
        <v>83089</v>
      </c>
      <c r="K364" s="171">
        <f t="shared" si="8"/>
        <v>0</v>
      </c>
    </row>
    <row r="365" spans="1:11">
      <c r="A365">
        <v>15065</v>
      </c>
      <c r="B365" s="224">
        <v>1</v>
      </c>
      <c r="C365" s="224">
        <v>1</v>
      </c>
      <c r="D365" s="224">
        <v>1</v>
      </c>
      <c r="E365" s="224">
        <v>3</v>
      </c>
      <c r="F365" s="224">
        <v>14</v>
      </c>
      <c r="G365" s="233">
        <v>0.51024700000000001</v>
      </c>
      <c r="H365" s="222">
        <v>83147</v>
      </c>
      <c r="I365" s="223" t="s">
        <v>78</v>
      </c>
      <c r="J365" s="221">
        <f>IFERROR(VLOOKUP(cnf[[#This Row],[Hwycov_id]],#REF!,2,FALSE),cnf[[#This Row],[count]])</f>
        <v>83147</v>
      </c>
      <c r="K365" s="171">
        <f t="shared" si="8"/>
        <v>0</v>
      </c>
    </row>
    <row r="366" spans="1:11">
      <c r="A366">
        <v>15196</v>
      </c>
      <c r="B366" s="224">
        <v>1</v>
      </c>
      <c r="C366" s="224">
        <v>1</v>
      </c>
      <c r="D366" s="224">
        <v>1</v>
      </c>
      <c r="E366" s="224">
        <v>3</v>
      </c>
      <c r="F366" s="224">
        <v>14</v>
      </c>
      <c r="G366" s="233">
        <v>0.31640400000000002</v>
      </c>
      <c r="H366" s="222">
        <v>83216</v>
      </c>
      <c r="I366" s="223" t="s">
        <v>82</v>
      </c>
      <c r="J366" s="221">
        <f>IFERROR(VLOOKUP(cnf[[#This Row],[Hwycov_id]],#REF!,2,FALSE),cnf[[#This Row],[count]])</f>
        <v>83216</v>
      </c>
      <c r="K366" s="171">
        <f t="shared" si="8"/>
        <v>0</v>
      </c>
    </row>
    <row r="367" spans="1:11">
      <c r="A367">
        <v>8056</v>
      </c>
      <c r="B367" s="224">
        <v>1</v>
      </c>
      <c r="C367" s="224">
        <v>1</v>
      </c>
      <c r="D367" s="224">
        <v>1</v>
      </c>
      <c r="E367" s="224">
        <v>7</v>
      </c>
      <c r="F367" s="224">
        <v>15</v>
      </c>
      <c r="G367" s="233">
        <v>0.326652</v>
      </c>
      <c r="H367" s="222">
        <v>83223</v>
      </c>
      <c r="I367" s="223" t="s">
        <v>78</v>
      </c>
      <c r="J367" s="221">
        <f>IFERROR(VLOOKUP(cnf[[#This Row],[Hwycov_id]],#REF!,2,FALSE),cnf[[#This Row],[count]])</f>
        <v>83223</v>
      </c>
      <c r="K367" s="171">
        <f t="shared" si="8"/>
        <v>0</v>
      </c>
    </row>
    <row r="368" spans="1:11">
      <c r="A368">
        <v>31198</v>
      </c>
      <c r="B368" s="224">
        <v>1</v>
      </c>
      <c r="C368" s="224">
        <v>1</v>
      </c>
      <c r="D368" s="224">
        <v>1</v>
      </c>
      <c r="E368" s="224">
        <v>3</v>
      </c>
      <c r="F368" s="224">
        <v>14</v>
      </c>
      <c r="G368" s="233">
        <v>0.46165499999999998</v>
      </c>
      <c r="H368" s="222">
        <v>83328</v>
      </c>
      <c r="I368" s="223" t="s">
        <v>82</v>
      </c>
      <c r="J368" s="221">
        <f>IFERROR(VLOOKUP(cnf[[#This Row],[Hwycov_id]],#REF!,2,FALSE),cnf[[#This Row],[count]])</f>
        <v>83328</v>
      </c>
      <c r="K368" s="171">
        <f t="shared" si="8"/>
        <v>0</v>
      </c>
    </row>
    <row r="369" spans="1:11">
      <c r="A369">
        <v>16164</v>
      </c>
      <c r="B369" s="224">
        <v>1</v>
      </c>
      <c r="C369" s="224">
        <v>1</v>
      </c>
      <c r="D369" s="224">
        <v>1</v>
      </c>
      <c r="E369" s="224">
        <v>3</v>
      </c>
      <c r="F369" s="224">
        <v>14</v>
      </c>
      <c r="G369" s="233">
        <v>0.31788499999999997</v>
      </c>
      <c r="H369" s="222">
        <v>83328</v>
      </c>
      <c r="I369" s="223" t="s">
        <v>78</v>
      </c>
      <c r="J369" s="221">
        <f>IFERROR(VLOOKUP(cnf[[#This Row],[Hwycov_id]],#REF!,2,FALSE),cnf[[#This Row],[count]])</f>
        <v>83328</v>
      </c>
      <c r="K369" s="171">
        <f t="shared" si="8"/>
        <v>0</v>
      </c>
    </row>
    <row r="370" spans="1:11">
      <c r="A370">
        <v>20719</v>
      </c>
      <c r="B370" s="224">
        <v>1</v>
      </c>
      <c r="C370" s="224">
        <v>1</v>
      </c>
      <c r="D370" s="224">
        <v>1</v>
      </c>
      <c r="E370" s="224">
        <v>5</v>
      </c>
      <c r="F370" s="224">
        <v>9</v>
      </c>
      <c r="G370" s="233">
        <v>0.45676099999999997</v>
      </c>
      <c r="H370" s="222">
        <v>83927</v>
      </c>
      <c r="I370" s="223" t="s">
        <v>78</v>
      </c>
      <c r="J370" s="221">
        <f>IFERROR(VLOOKUP(cnf[[#This Row],[Hwycov_id]],#REF!,2,FALSE),cnf[[#This Row],[count]])</f>
        <v>83927</v>
      </c>
      <c r="K370" s="171">
        <f t="shared" si="8"/>
        <v>0</v>
      </c>
    </row>
    <row r="371" spans="1:11">
      <c r="A371">
        <v>16162</v>
      </c>
      <c r="B371" s="224">
        <v>1</v>
      </c>
      <c r="C371" s="224">
        <v>1</v>
      </c>
      <c r="D371" s="224">
        <v>1</v>
      </c>
      <c r="E371" s="224">
        <v>3</v>
      </c>
      <c r="F371" s="224">
        <v>14</v>
      </c>
      <c r="G371" s="233">
        <v>0.21559700000000001</v>
      </c>
      <c r="H371" s="222">
        <v>84233</v>
      </c>
      <c r="I371" s="223" t="s">
        <v>82</v>
      </c>
      <c r="J371" s="221">
        <f>IFERROR(VLOOKUP(cnf[[#This Row],[Hwycov_id]],#REF!,2,FALSE),cnf[[#This Row],[count]])</f>
        <v>84233</v>
      </c>
      <c r="K371" s="171">
        <f t="shared" si="8"/>
        <v>0</v>
      </c>
    </row>
    <row r="372" spans="1:11">
      <c r="A372">
        <v>12944</v>
      </c>
      <c r="B372" s="224">
        <v>1</v>
      </c>
      <c r="C372" s="224">
        <v>1</v>
      </c>
      <c r="D372" s="224">
        <v>1</v>
      </c>
      <c r="E372" s="224">
        <v>7</v>
      </c>
      <c r="F372" s="224">
        <v>7</v>
      </c>
      <c r="G372" s="233">
        <v>0.64853000000000005</v>
      </c>
      <c r="H372" s="222">
        <v>84346</v>
      </c>
      <c r="I372" s="223" t="s">
        <v>77</v>
      </c>
      <c r="J372" s="221">
        <f>IFERROR(VLOOKUP(cnf[[#This Row],[Hwycov_id]],#REF!,2,FALSE),cnf[[#This Row],[count]])</f>
        <v>84346</v>
      </c>
      <c r="K372" s="171">
        <f t="shared" si="8"/>
        <v>0</v>
      </c>
    </row>
    <row r="373" spans="1:11">
      <c r="A373">
        <v>15230</v>
      </c>
      <c r="B373" s="224">
        <v>1</v>
      </c>
      <c r="C373" s="224">
        <v>1</v>
      </c>
      <c r="D373" s="224">
        <v>1</v>
      </c>
      <c r="E373" s="224">
        <v>3</v>
      </c>
      <c r="F373" s="224">
        <v>14</v>
      </c>
      <c r="G373" s="233">
        <v>0.25997199999999998</v>
      </c>
      <c r="H373" s="222">
        <v>84433</v>
      </c>
      <c r="I373" s="223" t="s">
        <v>82</v>
      </c>
      <c r="J373" s="221">
        <f>IFERROR(VLOOKUP(cnf[[#This Row],[Hwycov_id]],#REF!,2,FALSE),cnf[[#This Row],[count]])</f>
        <v>84433</v>
      </c>
      <c r="K373" s="171">
        <f t="shared" si="8"/>
        <v>0</v>
      </c>
    </row>
    <row r="374" spans="1:11">
      <c r="A374">
        <v>27614</v>
      </c>
      <c r="B374" s="224">
        <v>1</v>
      </c>
      <c r="C374" s="224">
        <v>1</v>
      </c>
      <c r="D374" s="224">
        <v>1</v>
      </c>
      <c r="E374" s="224">
        <v>2</v>
      </c>
      <c r="F374" s="224">
        <v>14</v>
      </c>
      <c r="G374" s="233">
        <v>0.26280999999999999</v>
      </c>
      <c r="H374" s="222">
        <v>84581</v>
      </c>
      <c r="I374" s="223" t="s">
        <v>78</v>
      </c>
      <c r="J374" s="221">
        <f>IFERROR(VLOOKUP(cnf[[#This Row],[Hwycov_id]],#REF!,2,FALSE),cnf[[#This Row],[count]])</f>
        <v>84581</v>
      </c>
      <c r="K374" s="171">
        <f t="shared" si="8"/>
        <v>0</v>
      </c>
    </row>
    <row r="375" spans="1:11">
      <c r="A375">
        <v>8938</v>
      </c>
      <c r="B375" s="224">
        <v>1</v>
      </c>
      <c r="C375" s="224">
        <v>1</v>
      </c>
      <c r="D375" s="224">
        <v>1</v>
      </c>
      <c r="E375" s="224">
        <v>2</v>
      </c>
      <c r="F375" s="224">
        <v>14</v>
      </c>
      <c r="G375" s="233">
        <v>0.306585</v>
      </c>
      <c r="H375" s="222">
        <v>84605</v>
      </c>
      <c r="I375" s="223" t="s">
        <v>82</v>
      </c>
      <c r="J375" s="221">
        <f>IFERROR(VLOOKUP(cnf[[#This Row],[Hwycov_id]],#REF!,2,FALSE),cnf[[#This Row],[count]])</f>
        <v>84605</v>
      </c>
      <c r="K375" s="171">
        <f t="shared" si="8"/>
        <v>0</v>
      </c>
    </row>
    <row r="376" spans="1:11">
      <c r="A376">
        <v>13273</v>
      </c>
      <c r="B376" s="224">
        <v>1</v>
      </c>
      <c r="C376" s="224">
        <v>1</v>
      </c>
      <c r="D376" s="224">
        <v>1</v>
      </c>
      <c r="E376" s="224">
        <v>6</v>
      </c>
      <c r="F376" s="224">
        <v>1</v>
      </c>
      <c r="G376" s="233">
        <v>0.36889699999999997</v>
      </c>
      <c r="H376" s="222">
        <v>84626</v>
      </c>
      <c r="I376" s="223" t="s">
        <v>78</v>
      </c>
      <c r="J376" s="221">
        <f>IFERROR(VLOOKUP(cnf[[#This Row],[Hwycov_id]],#REF!,2,FALSE),cnf[[#This Row],[count]])</f>
        <v>84626</v>
      </c>
      <c r="K376" s="171">
        <f t="shared" si="8"/>
        <v>0</v>
      </c>
    </row>
    <row r="377" spans="1:11">
      <c r="A377">
        <v>27933</v>
      </c>
      <c r="B377" s="224">
        <v>1</v>
      </c>
      <c r="C377" s="224">
        <v>1</v>
      </c>
      <c r="D377" s="224">
        <v>1</v>
      </c>
      <c r="E377" s="224">
        <v>4</v>
      </c>
      <c r="F377" s="224">
        <v>2</v>
      </c>
      <c r="G377" s="233">
        <v>0.39629999999999999</v>
      </c>
      <c r="H377" s="222">
        <v>84946</v>
      </c>
      <c r="I377" s="223" t="s">
        <v>78</v>
      </c>
      <c r="J377" s="221">
        <f>IFERROR(VLOOKUP(cnf[[#This Row],[Hwycov_id]],#REF!,2,FALSE),cnf[[#This Row],[count]])</f>
        <v>84946</v>
      </c>
      <c r="K377" s="171">
        <f t="shared" si="8"/>
        <v>0</v>
      </c>
    </row>
    <row r="378" spans="1:11">
      <c r="A378">
        <v>27925</v>
      </c>
      <c r="B378" s="224">
        <v>1</v>
      </c>
      <c r="C378" s="224">
        <v>1</v>
      </c>
      <c r="D378" s="224">
        <v>1</v>
      </c>
      <c r="E378" s="224">
        <v>4</v>
      </c>
      <c r="F378" s="224">
        <v>2</v>
      </c>
      <c r="G378" s="233">
        <v>0.22667100000000001</v>
      </c>
      <c r="H378" s="222">
        <v>85067</v>
      </c>
      <c r="I378" s="223" t="s">
        <v>78</v>
      </c>
      <c r="J378" s="221">
        <f>IFERROR(VLOOKUP(cnf[[#This Row],[Hwycov_id]],#REF!,2,FALSE),cnf[[#This Row],[count]])</f>
        <v>85067</v>
      </c>
      <c r="K378" s="171">
        <f t="shared" si="8"/>
        <v>0</v>
      </c>
    </row>
    <row r="379" spans="1:11">
      <c r="A379">
        <v>20529</v>
      </c>
      <c r="B379" s="224">
        <v>1</v>
      </c>
      <c r="C379" s="224">
        <v>1</v>
      </c>
      <c r="D379" s="224">
        <v>1</v>
      </c>
      <c r="E379" s="224">
        <v>2</v>
      </c>
      <c r="F379" s="224">
        <v>14</v>
      </c>
      <c r="G379" s="233">
        <v>0.15987100000000001</v>
      </c>
      <c r="H379" s="222">
        <v>85111</v>
      </c>
      <c r="I379" s="223" t="s">
        <v>78</v>
      </c>
      <c r="J379" s="221">
        <f>IFERROR(VLOOKUP(cnf[[#This Row],[Hwycov_id]],#REF!,2,FALSE),cnf[[#This Row],[count]])</f>
        <v>85111</v>
      </c>
      <c r="K379" s="171">
        <f t="shared" si="8"/>
        <v>0</v>
      </c>
    </row>
    <row r="380" spans="1:11">
      <c r="A380">
        <v>744</v>
      </c>
      <c r="B380" s="224">
        <v>1</v>
      </c>
      <c r="C380" s="224">
        <v>1</v>
      </c>
      <c r="D380" s="224">
        <v>1</v>
      </c>
      <c r="E380" s="224">
        <v>2</v>
      </c>
      <c r="F380" s="224">
        <v>14</v>
      </c>
      <c r="G380" s="233">
        <v>0.28375800000000001</v>
      </c>
      <c r="H380" s="222">
        <v>85286</v>
      </c>
      <c r="I380" s="223" t="s">
        <v>78</v>
      </c>
      <c r="J380" s="221">
        <f>IFERROR(VLOOKUP(cnf[[#This Row],[Hwycov_id]],#REF!,2,FALSE),cnf[[#This Row],[count]])</f>
        <v>85286</v>
      </c>
      <c r="K380" s="171">
        <f t="shared" si="8"/>
        <v>0</v>
      </c>
    </row>
    <row r="381" spans="1:11">
      <c r="A381">
        <v>15020</v>
      </c>
      <c r="B381" s="224">
        <v>1</v>
      </c>
      <c r="C381" s="224">
        <v>1</v>
      </c>
      <c r="D381" s="224">
        <v>1</v>
      </c>
      <c r="E381" s="224">
        <v>3</v>
      </c>
      <c r="F381" s="224">
        <v>14</v>
      </c>
      <c r="G381" s="233">
        <v>0.55433299999999996</v>
      </c>
      <c r="H381" s="222">
        <v>85455</v>
      </c>
      <c r="I381" s="223" t="s">
        <v>78</v>
      </c>
      <c r="J381" s="221">
        <f>IFERROR(VLOOKUP(cnf[[#This Row],[Hwycov_id]],#REF!,2,FALSE),cnf[[#This Row],[count]])</f>
        <v>85455</v>
      </c>
      <c r="K381" s="171">
        <f t="shared" si="8"/>
        <v>0</v>
      </c>
    </row>
    <row r="382" spans="1:11">
      <c r="A382">
        <v>10994</v>
      </c>
      <c r="B382" s="224">
        <v>1</v>
      </c>
      <c r="C382" s="224">
        <v>1</v>
      </c>
      <c r="D382" s="224">
        <v>1</v>
      </c>
      <c r="E382" s="224">
        <v>3</v>
      </c>
      <c r="F382" s="224">
        <v>14</v>
      </c>
      <c r="G382" s="233">
        <v>0.15757699999999999</v>
      </c>
      <c r="H382" s="222">
        <v>85458</v>
      </c>
      <c r="I382" s="223" t="s">
        <v>78</v>
      </c>
      <c r="J382" s="221">
        <f>IFERROR(VLOOKUP(cnf[[#This Row],[Hwycov_id]],#REF!,2,FALSE),cnf[[#This Row],[count]])</f>
        <v>85458</v>
      </c>
      <c r="K382" s="171">
        <f t="shared" si="8"/>
        <v>0</v>
      </c>
    </row>
    <row r="383" spans="1:11">
      <c r="A383">
        <v>28718</v>
      </c>
      <c r="B383" s="224">
        <v>1</v>
      </c>
      <c r="C383" s="224">
        <v>1</v>
      </c>
      <c r="D383" s="224">
        <v>1</v>
      </c>
      <c r="E383" s="224">
        <v>2</v>
      </c>
      <c r="F383" s="224">
        <v>11</v>
      </c>
      <c r="G383" s="233">
        <v>0.24565100000000001</v>
      </c>
      <c r="H383" s="222">
        <v>85520</v>
      </c>
      <c r="I383" s="223" t="s">
        <v>78</v>
      </c>
      <c r="J383" s="221">
        <f>IFERROR(VLOOKUP(cnf[[#This Row],[Hwycov_id]],#REF!,2,FALSE),cnf[[#This Row],[count]])</f>
        <v>85520</v>
      </c>
      <c r="K383" s="171">
        <f t="shared" si="8"/>
        <v>0</v>
      </c>
    </row>
    <row r="384" spans="1:11">
      <c r="A384">
        <v>28736</v>
      </c>
      <c r="B384" s="224">
        <v>1</v>
      </c>
      <c r="C384" s="224">
        <v>1</v>
      </c>
      <c r="D384" s="224">
        <v>1</v>
      </c>
      <c r="E384" s="224">
        <v>2</v>
      </c>
      <c r="F384" s="224">
        <v>14</v>
      </c>
      <c r="G384" s="233">
        <v>0.36168299999999998</v>
      </c>
      <c r="H384" s="222">
        <v>85598</v>
      </c>
      <c r="I384" s="223" t="s">
        <v>82</v>
      </c>
      <c r="J384" s="221">
        <f>IFERROR(VLOOKUP(cnf[[#This Row],[Hwycov_id]],#REF!,2,FALSE),cnf[[#This Row],[count]])</f>
        <v>85598</v>
      </c>
      <c r="K384" s="171">
        <f t="shared" si="8"/>
        <v>0</v>
      </c>
    </row>
    <row r="385" spans="1:11">
      <c r="A385">
        <v>28123</v>
      </c>
      <c r="B385" s="224">
        <v>1</v>
      </c>
      <c r="C385" s="224">
        <v>1</v>
      </c>
      <c r="D385" s="224">
        <v>1</v>
      </c>
      <c r="E385" s="224">
        <v>5</v>
      </c>
      <c r="F385" s="224">
        <v>9</v>
      </c>
      <c r="G385" s="233">
        <v>0.52435699999999996</v>
      </c>
      <c r="H385" s="222">
        <v>85602</v>
      </c>
      <c r="I385" s="223" t="s">
        <v>78</v>
      </c>
      <c r="J385" s="221">
        <f>IFERROR(VLOOKUP(cnf[[#This Row],[Hwycov_id]],#REF!,2,FALSE),cnf[[#This Row],[count]])</f>
        <v>85602</v>
      </c>
      <c r="K385" s="171">
        <f t="shared" si="8"/>
        <v>0</v>
      </c>
    </row>
    <row r="386" spans="1:11">
      <c r="A386">
        <v>29024</v>
      </c>
      <c r="B386" s="224">
        <v>1</v>
      </c>
      <c r="C386" s="224">
        <v>1</v>
      </c>
      <c r="D386" s="224">
        <v>1</v>
      </c>
      <c r="E386" s="224">
        <v>2</v>
      </c>
      <c r="F386" s="224">
        <v>14</v>
      </c>
      <c r="G386" s="233">
        <v>0.35145100000000001</v>
      </c>
      <c r="H386" s="222">
        <v>85638</v>
      </c>
      <c r="I386" s="223" t="s">
        <v>78</v>
      </c>
      <c r="J386" s="221">
        <f>IFERROR(VLOOKUP(cnf[[#This Row],[Hwycov_id]],#REF!,2,FALSE),cnf[[#This Row],[count]])</f>
        <v>85638</v>
      </c>
      <c r="K386" s="171">
        <f t="shared" ref="K386:K449" si="9">J386/H386-1</f>
        <v>0</v>
      </c>
    </row>
    <row r="387" spans="1:11">
      <c r="A387">
        <v>14255</v>
      </c>
      <c r="B387" s="224">
        <v>1</v>
      </c>
      <c r="C387" s="224">
        <v>1</v>
      </c>
      <c r="D387" s="224">
        <v>1</v>
      </c>
      <c r="E387" s="224">
        <v>3</v>
      </c>
      <c r="F387" s="224">
        <v>14</v>
      </c>
      <c r="G387" s="233">
        <v>0.45296399999999998</v>
      </c>
      <c r="H387" s="222">
        <v>85646</v>
      </c>
      <c r="I387" s="223" t="s">
        <v>78</v>
      </c>
      <c r="J387" s="221">
        <f>IFERROR(VLOOKUP(cnf[[#This Row],[Hwycov_id]],#REF!,2,FALSE),cnf[[#This Row],[count]])</f>
        <v>85646</v>
      </c>
      <c r="K387" s="171">
        <f t="shared" si="9"/>
        <v>0</v>
      </c>
    </row>
    <row r="388" spans="1:11">
      <c r="A388">
        <v>843</v>
      </c>
      <c r="B388" s="224">
        <v>1</v>
      </c>
      <c r="C388" s="224">
        <v>1</v>
      </c>
      <c r="D388" s="224">
        <v>1</v>
      </c>
      <c r="E388" s="224">
        <v>4</v>
      </c>
      <c r="F388" s="224">
        <v>2</v>
      </c>
      <c r="G388" s="233">
        <v>0.54157299999999997</v>
      </c>
      <c r="H388" s="222">
        <v>85672</v>
      </c>
      <c r="I388" s="223" t="s">
        <v>82</v>
      </c>
      <c r="J388" s="221">
        <f>IFERROR(VLOOKUP(cnf[[#This Row],[Hwycov_id]],#REF!,2,FALSE),cnf[[#This Row],[count]])</f>
        <v>85672</v>
      </c>
      <c r="K388" s="171">
        <f t="shared" si="9"/>
        <v>0</v>
      </c>
    </row>
    <row r="389" spans="1:11">
      <c r="A389">
        <v>8054</v>
      </c>
      <c r="B389" s="224">
        <v>1</v>
      </c>
      <c r="C389" s="224">
        <v>1</v>
      </c>
      <c r="D389" s="224">
        <v>1</v>
      </c>
      <c r="E389" s="224">
        <v>7</v>
      </c>
      <c r="F389" s="224">
        <v>15</v>
      </c>
      <c r="G389" s="233">
        <v>0.54866800000000004</v>
      </c>
      <c r="H389" s="222">
        <v>85680</v>
      </c>
      <c r="I389" s="223" t="s">
        <v>82</v>
      </c>
      <c r="J389" s="221">
        <f>IFERROR(VLOOKUP(cnf[[#This Row],[Hwycov_id]],#REF!,2,FALSE),cnf[[#This Row],[count]])</f>
        <v>85680</v>
      </c>
      <c r="K389" s="171">
        <f t="shared" si="9"/>
        <v>0</v>
      </c>
    </row>
    <row r="390" spans="1:11">
      <c r="A390">
        <v>20466</v>
      </c>
      <c r="B390" s="224">
        <v>1</v>
      </c>
      <c r="C390" s="224">
        <v>1</v>
      </c>
      <c r="D390" s="224">
        <v>1</v>
      </c>
      <c r="E390" s="224">
        <v>2</v>
      </c>
      <c r="F390" s="224">
        <v>14</v>
      </c>
      <c r="G390" s="233">
        <v>0.64302199999999998</v>
      </c>
      <c r="H390" s="222">
        <v>85705</v>
      </c>
      <c r="I390" s="223" t="s">
        <v>78</v>
      </c>
      <c r="J390" s="221">
        <f>IFERROR(VLOOKUP(cnf[[#This Row],[Hwycov_id]],#REF!,2,FALSE),cnf[[#This Row],[count]])</f>
        <v>85705</v>
      </c>
      <c r="K390" s="171">
        <f t="shared" si="9"/>
        <v>0</v>
      </c>
    </row>
    <row r="391" spans="1:11">
      <c r="A391">
        <v>29756</v>
      </c>
      <c r="B391" s="224">
        <v>1</v>
      </c>
      <c r="C391" s="224">
        <v>1</v>
      </c>
      <c r="D391" s="224">
        <v>1</v>
      </c>
      <c r="E391" s="224">
        <v>2</v>
      </c>
      <c r="F391" s="224">
        <v>14</v>
      </c>
      <c r="G391" s="233">
        <v>0.115976</v>
      </c>
      <c r="H391" s="222">
        <v>85722</v>
      </c>
      <c r="I391" s="223" t="s">
        <v>78</v>
      </c>
      <c r="J391" s="221">
        <f>IFERROR(VLOOKUP(cnf[[#This Row],[Hwycov_id]],#REF!,2,FALSE),cnf[[#This Row],[count]])</f>
        <v>85722</v>
      </c>
      <c r="K391" s="171">
        <f t="shared" si="9"/>
        <v>0</v>
      </c>
    </row>
    <row r="392" spans="1:11">
      <c r="A392">
        <v>13277</v>
      </c>
      <c r="B392" s="224">
        <v>1</v>
      </c>
      <c r="C392" s="224">
        <v>1</v>
      </c>
      <c r="D392" s="224">
        <v>1</v>
      </c>
      <c r="E392" s="224">
        <v>6</v>
      </c>
      <c r="F392" s="224">
        <v>1</v>
      </c>
      <c r="G392" s="233">
        <v>0.48618899999999998</v>
      </c>
      <c r="H392" s="222">
        <v>86104</v>
      </c>
      <c r="I392" s="223" t="s">
        <v>78</v>
      </c>
      <c r="J392" s="221">
        <f>IFERROR(VLOOKUP(cnf[[#This Row],[Hwycov_id]],#REF!,2,FALSE),cnf[[#This Row],[count]])</f>
        <v>86104</v>
      </c>
      <c r="K392" s="171">
        <f t="shared" si="9"/>
        <v>0</v>
      </c>
    </row>
    <row r="393" spans="1:11">
      <c r="A393">
        <v>28490</v>
      </c>
      <c r="B393" s="224">
        <v>1</v>
      </c>
      <c r="C393" s="224">
        <v>1</v>
      </c>
      <c r="D393" s="224">
        <v>1</v>
      </c>
      <c r="E393" s="224">
        <v>6</v>
      </c>
      <c r="F393" s="224">
        <v>12</v>
      </c>
      <c r="G393" s="233">
        <v>0.18942600000000001</v>
      </c>
      <c r="H393" s="222">
        <v>86225</v>
      </c>
      <c r="I393" s="223" t="s">
        <v>82</v>
      </c>
      <c r="J393" s="221">
        <f>IFERROR(VLOOKUP(cnf[[#This Row],[Hwycov_id]],#REF!,2,FALSE),cnf[[#This Row],[count]])</f>
        <v>86225</v>
      </c>
      <c r="K393" s="171">
        <f t="shared" si="9"/>
        <v>0</v>
      </c>
    </row>
    <row r="394" spans="1:11">
      <c r="A394">
        <v>12929</v>
      </c>
      <c r="B394" s="224">
        <v>1</v>
      </c>
      <c r="C394" s="224">
        <v>1</v>
      </c>
      <c r="D394" s="224">
        <v>1</v>
      </c>
      <c r="E394" s="224">
        <v>7</v>
      </c>
      <c r="F394" s="224">
        <v>7</v>
      </c>
      <c r="G394" s="233">
        <v>0.14044699999999999</v>
      </c>
      <c r="H394" s="222">
        <v>86241</v>
      </c>
      <c r="I394" s="223" t="s">
        <v>82</v>
      </c>
      <c r="J394" s="221">
        <f>IFERROR(VLOOKUP(cnf[[#This Row],[Hwycov_id]],#REF!,2,FALSE),cnf[[#This Row],[count]])</f>
        <v>86241</v>
      </c>
      <c r="K394" s="171">
        <f t="shared" si="9"/>
        <v>0</v>
      </c>
    </row>
    <row r="395" spans="1:11">
      <c r="A395">
        <v>27941</v>
      </c>
      <c r="B395" s="224">
        <v>1</v>
      </c>
      <c r="C395" s="224">
        <v>1</v>
      </c>
      <c r="D395" s="224">
        <v>1</v>
      </c>
      <c r="E395" s="224">
        <v>4</v>
      </c>
      <c r="F395" s="224">
        <v>2</v>
      </c>
      <c r="G395" s="233">
        <v>0.414711</v>
      </c>
      <c r="H395" s="222">
        <v>86274</v>
      </c>
      <c r="I395" s="223" t="s">
        <v>78</v>
      </c>
      <c r="J395" s="221">
        <f>IFERROR(VLOOKUP(cnf[[#This Row],[Hwycov_id]],#REF!,2,FALSE),cnf[[#This Row],[count]])</f>
        <v>86274</v>
      </c>
      <c r="K395" s="171">
        <f t="shared" si="9"/>
        <v>0</v>
      </c>
    </row>
    <row r="396" spans="1:11">
      <c r="A396">
        <v>6852</v>
      </c>
      <c r="B396" s="224">
        <v>1</v>
      </c>
      <c r="C396" s="224">
        <v>1</v>
      </c>
      <c r="D396" s="224">
        <v>1</v>
      </c>
      <c r="E396" s="224">
        <v>2</v>
      </c>
      <c r="F396" s="224">
        <v>14</v>
      </c>
      <c r="G396" s="233">
        <v>0.27532800000000002</v>
      </c>
      <c r="H396" s="222">
        <v>86498</v>
      </c>
      <c r="I396" s="223" t="s">
        <v>78</v>
      </c>
      <c r="J396" s="221">
        <f>IFERROR(VLOOKUP(cnf[[#This Row],[Hwycov_id]],#REF!,2,FALSE),cnf[[#This Row],[count]])</f>
        <v>86498</v>
      </c>
      <c r="K396" s="171">
        <f t="shared" si="9"/>
        <v>0</v>
      </c>
    </row>
    <row r="397" spans="1:11">
      <c r="A397">
        <v>29035</v>
      </c>
      <c r="B397" s="224">
        <v>1</v>
      </c>
      <c r="C397" s="224">
        <v>1</v>
      </c>
      <c r="D397" s="224">
        <v>1</v>
      </c>
      <c r="E397" s="224">
        <v>2</v>
      </c>
      <c r="F397" s="224">
        <v>14</v>
      </c>
      <c r="G397" s="233">
        <v>0.39723599999999998</v>
      </c>
      <c r="H397" s="222">
        <v>86581</v>
      </c>
      <c r="I397" s="223" t="s">
        <v>78</v>
      </c>
      <c r="J397" s="221">
        <f>IFERROR(VLOOKUP(cnf[[#This Row],[Hwycov_id]],#REF!,2,FALSE),cnf[[#This Row],[count]])</f>
        <v>86581</v>
      </c>
      <c r="K397" s="171">
        <f t="shared" si="9"/>
        <v>0</v>
      </c>
    </row>
    <row r="398" spans="1:11">
      <c r="A398">
        <v>20730</v>
      </c>
      <c r="B398" s="224">
        <v>1</v>
      </c>
      <c r="C398" s="224">
        <v>1</v>
      </c>
      <c r="D398" s="224">
        <v>1</v>
      </c>
      <c r="E398" s="224">
        <v>5</v>
      </c>
      <c r="F398" s="224">
        <v>5</v>
      </c>
      <c r="G398" s="233">
        <v>0.38928499999999999</v>
      </c>
      <c r="H398" s="222">
        <v>86593</v>
      </c>
      <c r="I398" s="223" t="s">
        <v>78</v>
      </c>
      <c r="J398" s="221">
        <f>IFERROR(VLOOKUP(cnf[[#This Row],[Hwycov_id]],#REF!,2,FALSE),cnf[[#This Row],[count]])</f>
        <v>86593</v>
      </c>
      <c r="K398" s="171">
        <f t="shared" si="9"/>
        <v>0</v>
      </c>
    </row>
    <row r="399" spans="1:11">
      <c r="A399">
        <v>20750</v>
      </c>
      <c r="B399" s="224">
        <v>1</v>
      </c>
      <c r="C399" s="224">
        <v>1</v>
      </c>
      <c r="D399" s="224">
        <v>1</v>
      </c>
      <c r="E399" s="224">
        <v>2</v>
      </c>
      <c r="F399" s="224">
        <v>14</v>
      </c>
      <c r="G399" s="233">
        <v>0.35076499999999999</v>
      </c>
      <c r="H399" s="222">
        <v>86854</v>
      </c>
      <c r="I399" s="223" t="s">
        <v>78</v>
      </c>
      <c r="J399" s="221">
        <f>IFERROR(VLOOKUP(cnf[[#This Row],[Hwycov_id]],#REF!,2,FALSE),cnf[[#This Row],[count]])</f>
        <v>86854</v>
      </c>
      <c r="K399" s="171">
        <f t="shared" si="9"/>
        <v>0</v>
      </c>
    </row>
    <row r="400" spans="1:11">
      <c r="A400">
        <v>20549</v>
      </c>
      <c r="B400" s="224">
        <v>1</v>
      </c>
      <c r="C400" s="224">
        <v>1</v>
      </c>
      <c r="D400" s="224">
        <v>1</v>
      </c>
      <c r="E400" s="224">
        <v>2</v>
      </c>
      <c r="F400" s="224">
        <v>14</v>
      </c>
      <c r="G400" s="233">
        <v>0.38555099999999998</v>
      </c>
      <c r="H400" s="222">
        <v>87099</v>
      </c>
      <c r="I400" s="223" t="s">
        <v>82</v>
      </c>
      <c r="J400" s="221">
        <f>IFERROR(VLOOKUP(cnf[[#This Row],[Hwycov_id]],#REF!,2,FALSE),cnf[[#This Row],[count]])</f>
        <v>87099</v>
      </c>
      <c r="K400" s="171">
        <f t="shared" si="9"/>
        <v>0</v>
      </c>
    </row>
    <row r="401" spans="1:11">
      <c r="A401">
        <v>27952</v>
      </c>
      <c r="B401" s="224">
        <v>1</v>
      </c>
      <c r="C401" s="224">
        <v>1</v>
      </c>
      <c r="D401" s="224">
        <v>1</v>
      </c>
      <c r="E401" s="224">
        <v>4</v>
      </c>
      <c r="F401" s="224">
        <v>2</v>
      </c>
      <c r="G401" s="233">
        <v>0.34267999999999998</v>
      </c>
      <c r="H401" s="222">
        <v>87132</v>
      </c>
      <c r="I401" s="223" t="s">
        <v>78</v>
      </c>
      <c r="J401" s="221">
        <f>IFERROR(VLOOKUP(cnf[[#This Row],[Hwycov_id]],#REF!,2,FALSE),cnf[[#This Row],[count]])</f>
        <v>87132</v>
      </c>
      <c r="K401" s="171">
        <f t="shared" si="9"/>
        <v>0</v>
      </c>
    </row>
    <row r="402" spans="1:11">
      <c r="A402">
        <v>27946</v>
      </c>
      <c r="B402" s="224">
        <v>1</v>
      </c>
      <c r="C402" s="224">
        <v>1</v>
      </c>
      <c r="D402" s="224">
        <v>1</v>
      </c>
      <c r="E402" s="224">
        <v>4</v>
      </c>
      <c r="F402" s="224">
        <v>2</v>
      </c>
      <c r="G402" s="233">
        <v>0.39213500000000001</v>
      </c>
      <c r="H402" s="222">
        <v>87296</v>
      </c>
      <c r="I402" s="223" t="s">
        <v>78</v>
      </c>
      <c r="J402" s="221">
        <f>IFERROR(VLOOKUP(cnf[[#This Row],[Hwycov_id]],#REF!,2,FALSE),cnf[[#This Row],[count]])</f>
        <v>87296</v>
      </c>
      <c r="K402" s="171">
        <f t="shared" si="9"/>
        <v>0</v>
      </c>
    </row>
    <row r="403" spans="1:11">
      <c r="A403">
        <v>702</v>
      </c>
      <c r="B403" s="224">
        <v>1</v>
      </c>
      <c r="C403" s="224">
        <v>1</v>
      </c>
      <c r="D403" s="224">
        <v>1</v>
      </c>
      <c r="E403" s="224">
        <v>4</v>
      </c>
      <c r="F403" s="224">
        <v>2</v>
      </c>
      <c r="G403" s="233">
        <v>0.50182599999999999</v>
      </c>
      <c r="H403" s="222">
        <v>87410</v>
      </c>
      <c r="I403" s="223" t="s">
        <v>82</v>
      </c>
      <c r="J403" s="221">
        <f>IFERROR(VLOOKUP(cnf[[#This Row],[Hwycov_id]],#REF!,2,FALSE),cnf[[#This Row],[count]])</f>
        <v>87410</v>
      </c>
      <c r="K403" s="171">
        <f t="shared" si="9"/>
        <v>0</v>
      </c>
    </row>
    <row r="404" spans="1:11">
      <c r="A404">
        <v>9343</v>
      </c>
      <c r="B404" s="224">
        <v>1</v>
      </c>
      <c r="C404" s="224">
        <v>1</v>
      </c>
      <c r="D404" s="224">
        <v>1</v>
      </c>
      <c r="E404" s="224">
        <v>3</v>
      </c>
      <c r="F404" s="224">
        <v>14</v>
      </c>
      <c r="G404" s="233">
        <v>0.16425200000000001</v>
      </c>
      <c r="H404" s="222">
        <v>87452</v>
      </c>
      <c r="I404" s="223" t="s">
        <v>78</v>
      </c>
      <c r="J404" s="221">
        <f>IFERROR(VLOOKUP(cnf[[#This Row],[Hwycov_id]],#REF!,2,FALSE),cnf[[#This Row],[count]])</f>
        <v>87452</v>
      </c>
      <c r="K404" s="171">
        <f t="shared" si="9"/>
        <v>0</v>
      </c>
    </row>
    <row r="405" spans="1:11">
      <c r="A405">
        <v>9337</v>
      </c>
      <c r="B405" s="224">
        <v>1</v>
      </c>
      <c r="C405" s="224">
        <v>1</v>
      </c>
      <c r="D405" s="224">
        <v>1</v>
      </c>
      <c r="E405" s="224">
        <v>3</v>
      </c>
      <c r="F405" s="224">
        <v>14</v>
      </c>
      <c r="G405" s="233">
        <v>0.35862100000000002</v>
      </c>
      <c r="H405" s="222">
        <v>87488</v>
      </c>
      <c r="I405" s="223" t="s">
        <v>78</v>
      </c>
      <c r="J405" s="221">
        <f>IFERROR(VLOOKUP(cnf[[#This Row],[Hwycov_id]],#REF!,2,FALSE),cnf[[#This Row],[count]])</f>
        <v>87488</v>
      </c>
      <c r="K405" s="171">
        <f t="shared" si="9"/>
        <v>0</v>
      </c>
    </row>
    <row r="406" spans="1:11">
      <c r="A406">
        <v>14256</v>
      </c>
      <c r="B406" s="224">
        <v>1</v>
      </c>
      <c r="C406" s="224">
        <v>1</v>
      </c>
      <c r="D406" s="224">
        <v>1</v>
      </c>
      <c r="E406" s="224">
        <v>3</v>
      </c>
      <c r="F406" s="224">
        <v>14</v>
      </c>
      <c r="G406" s="233">
        <v>0.361238</v>
      </c>
      <c r="H406" s="222">
        <v>87536</v>
      </c>
      <c r="I406" s="223" t="s">
        <v>78</v>
      </c>
      <c r="J406" s="221">
        <f>IFERROR(VLOOKUP(cnf[[#This Row],[Hwycov_id]],#REF!,2,FALSE),cnf[[#This Row],[count]])</f>
        <v>87536</v>
      </c>
      <c r="K406" s="171">
        <f t="shared" si="9"/>
        <v>0</v>
      </c>
    </row>
    <row r="407" spans="1:11">
      <c r="A407">
        <v>28118</v>
      </c>
      <c r="B407" s="224">
        <v>1</v>
      </c>
      <c r="C407" s="224">
        <v>1</v>
      </c>
      <c r="D407" s="224">
        <v>1</v>
      </c>
      <c r="E407" s="224">
        <v>5</v>
      </c>
      <c r="F407" s="224">
        <v>9</v>
      </c>
      <c r="G407" s="233">
        <v>0.214032</v>
      </c>
      <c r="H407" s="222">
        <v>87625</v>
      </c>
      <c r="I407" s="223" t="s">
        <v>78</v>
      </c>
      <c r="J407" s="221">
        <f>IFERROR(VLOOKUP(cnf[[#This Row],[Hwycov_id]],#REF!,2,FALSE),cnf[[#This Row],[count]])</f>
        <v>87625</v>
      </c>
      <c r="K407" s="171">
        <f t="shared" si="9"/>
        <v>0</v>
      </c>
    </row>
    <row r="408" spans="1:11">
      <c r="A408">
        <v>20781</v>
      </c>
      <c r="B408" s="224">
        <v>1</v>
      </c>
      <c r="C408" s="224">
        <v>1</v>
      </c>
      <c r="D408" s="224">
        <v>1</v>
      </c>
      <c r="E408" s="224">
        <v>3</v>
      </c>
      <c r="F408" s="224">
        <v>14</v>
      </c>
      <c r="G408" s="233">
        <v>0.95444099999999998</v>
      </c>
      <c r="H408" s="222">
        <v>87684</v>
      </c>
      <c r="I408" s="223" t="s">
        <v>82</v>
      </c>
      <c r="J408" s="221">
        <f>IFERROR(VLOOKUP(cnf[[#This Row],[Hwycov_id]],#REF!,2,FALSE),cnf[[#This Row],[count]])</f>
        <v>87684</v>
      </c>
      <c r="K408" s="171">
        <f t="shared" si="9"/>
        <v>0</v>
      </c>
    </row>
    <row r="409" spans="1:11">
      <c r="A409">
        <v>11056</v>
      </c>
      <c r="B409" s="224">
        <v>1</v>
      </c>
      <c r="C409" s="224">
        <v>1</v>
      </c>
      <c r="D409" s="224">
        <v>1</v>
      </c>
      <c r="E409" s="224">
        <v>5</v>
      </c>
      <c r="F409" s="224">
        <v>5</v>
      </c>
      <c r="G409" s="233">
        <v>0.42535800000000001</v>
      </c>
      <c r="H409" s="222">
        <v>87974</v>
      </c>
      <c r="I409" s="223" t="s">
        <v>78</v>
      </c>
      <c r="J409" s="221">
        <f>IFERROR(VLOOKUP(cnf[[#This Row],[Hwycov_id]],#REF!,2,FALSE),cnf[[#This Row],[count]])</f>
        <v>87974</v>
      </c>
      <c r="K409" s="171">
        <f t="shared" si="9"/>
        <v>0</v>
      </c>
    </row>
    <row r="410" spans="1:11">
      <c r="A410">
        <v>11054</v>
      </c>
      <c r="B410" s="224">
        <v>1</v>
      </c>
      <c r="C410" s="224">
        <v>1</v>
      </c>
      <c r="D410" s="224">
        <v>1</v>
      </c>
      <c r="E410" s="224">
        <v>5</v>
      </c>
      <c r="F410" s="224">
        <v>5</v>
      </c>
      <c r="G410" s="233">
        <v>0.92454499999999995</v>
      </c>
      <c r="H410" s="222">
        <v>88226</v>
      </c>
      <c r="I410" s="223" t="s">
        <v>82</v>
      </c>
      <c r="J410" s="221">
        <f>IFERROR(VLOOKUP(cnf[[#This Row],[Hwycov_id]],#REF!,2,FALSE),cnf[[#This Row],[count]])</f>
        <v>88226</v>
      </c>
      <c r="K410" s="171">
        <f t="shared" si="9"/>
        <v>0</v>
      </c>
    </row>
    <row r="411" spans="1:11">
      <c r="A411">
        <v>8816</v>
      </c>
      <c r="B411" s="224">
        <v>1</v>
      </c>
      <c r="C411" s="224">
        <v>1</v>
      </c>
      <c r="D411" s="224">
        <v>1</v>
      </c>
      <c r="E411" s="224">
        <v>3</v>
      </c>
      <c r="F411" s="224">
        <v>14</v>
      </c>
      <c r="G411" s="233">
        <v>0.610815</v>
      </c>
      <c r="H411" s="222">
        <v>88456</v>
      </c>
      <c r="I411" s="223" t="s">
        <v>78</v>
      </c>
      <c r="J411" s="221">
        <f>IFERROR(VLOOKUP(cnf[[#This Row],[Hwycov_id]],#REF!,2,FALSE),cnf[[#This Row],[count]])</f>
        <v>88456</v>
      </c>
      <c r="K411" s="171">
        <f t="shared" si="9"/>
        <v>0</v>
      </c>
    </row>
    <row r="412" spans="1:11">
      <c r="A412">
        <v>28106</v>
      </c>
      <c r="B412" s="224">
        <v>1</v>
      </c>
      <c r="C412" s="224">
        <v>1</v>
      </c>
      <c r="D412" s="224">
        <v>1</v>
      </c>
      <c r="E412" s="224">
        <v>3</v>
      </c>
      <c r="F412" s="224">
        <v>14</v>
      </c>
      <c r="G412" s="233">
        <v>0.44785599999999998</v>
      </c>
      <c r="H412" s="222">
        <v>88545</v>
      </c>
      <c r="I412" s="223" t="s">
        <v>78</v>
      </c>
      <c r="J412" s="221">
        <f>IFERROR(VLOOKUP(cnf[[#This Row],[Hwycov_id]],#REF!,2,FALSE),cnf[[#This Row],[count]])</f>
        <v>88545</v>
      </c>
      <c r="K412" s="171">
        <f t="shared" si="9"/>
        <v>0</v>
      </c>
    </row>
    <row r="413" spans="1:11">
      <c r="A413">
        <v>29028</v>
      </c>
      <c r="B413" s="224">
        <v>1</v>
      </c>
      <c r="C413" s="224">
        <v>1</v>
      </c>
      <c r="D413" s="224">
        <v>1</v>
      </c>
      <c r="E413" s="224">
        <v>2</v>
      </c>
      <c r="F413" s="224">
        <v>14</v>
      </c>
      <c r="G413" s="233">
        <v>0.17158000000000001</v>
      </c>
      <c r="H413" s="222">
        <v>88676</v>
      </c>
      <c r="I413" s="223" t="s">
        <v>82</v>
      </c>
      <c r="J413" s="221">
        <f>IFERROR(VLOOKUP(cnf[[#This Row],[Hwycov_id]],#REF!,2,FALSE),cnf[[#This Row],[count]])</f>
        <v>88676</v>
      </c>
      <c r="K413" s="171">
        <f t="shared" si="9"/>
        <v>0</v>
      </c>
    </row>
    <row r="414" spans="1:11">
      <c r="A414">
        <v>8771</v>
      </c>
      <c r="B414" s="224">
        <v>1</v>
      </c>
      <c r="C414" s="224">
        <v>1</v>
      </c>
      <c r="D414" s="224">
        <v>1</v>
      </c>
      <c r="E414" s="224">
        <v>6</v>
      </c>
      <c r="F414" s="224">
        <v>1</v>
      </c>
      <c r="G414" s="233">
        <v>0.77118900000000001</v>
      </c>
      <c r="H414" s="222">
        <v>88750</v>
      </c>
      <c r="I414" s="223" t="s">
        <v>78</v>
      </c>
      <c r="J414" s="221">
        <f>IFERROR(VLOOKUP(cnf[[#This Row],[Hwycov_id]],#REF!,2,FALSE),cnf[[#This Row],[count]])</f>
        <v>88750</v>
      </c>
      <c r="K414" s="171">
        <f t="shared" si="9"/>
        <v>0</v>
      </c>
    </row>
    <row r="415" spans="1:11">
      <c r="A415">
        <v>26562</v>
      </c>
      <c r="B415" s="224">
        <v>1</v>
      </c>
      <c r="C415" s="224">
        <v>1</v>
      </c>
      <c r="D415" s="224">
        <v>1</v>
      </c>
      <c r="E415" s="224">
        <v>6</v>
      </c>
      <c r="F415" s="224">
        <v>12</v>
      </c>
      <c r="G415" s="233">
        <v>0.24507399999999999</v>
      </c>
      <c r="H415" s="222">
        <v>88967</v>
      </c>
      <c r="I415" s="223" t="s">
        <v>78</v>
      </c>
      <c r="J415" s="221">
        <f>IFERROR(VLOOKUP(cnf[[#This Row],[Hwycov_id]],#REF!,2,FALSE),cnf[[#This Row],[count]])</f>
        <v>88967</v>
      </c>
      <c r="K415" s="171">
        <f t="shared" si="9"/>
        <v>0</v>
      </c>
    </row>
    <row r="416" spans="1:11">
      <c r="A416">
        <v>20472</v>
      </c>
      <c r="B416" s="224">
        <v>1</v>
      </c>
      <c r="C416" s="224">
        <v>1</v>
      </c>
      <c r="D416" s="224">
        <v>1</v>
      </c>
      <c r="E416" s="224">
        <v>2</v>
      </c>
      <c r="F416" s="224">
        <v>14</v>
      </c>
      <c r="G416" s="233">
        <v>0.21382799999999999</v>
      </c>
      <c r="H416" s="222">
        <v>88990</v>
      </c>
      <c r="I416" s="223" t="s">
        <v>78</v>
      </c>
      <c r="J416" s="221">
        <f>IFERROR(VLOOKUP(cnf[[#This Row],[Hwycov_id]],#REF!,2,FALSE),cnf[[#This Row],[count]])</f>
        <v>88990</v>
      </c>
      <c r="K416" s="171">
        <f t="shared" si="9"/>
        <v>0</v>
      </c>
    </row>
    <row r="417" spans="1:11">
      <c r="A417">
        <v>12838</v>
      </c>
      <c r="B417" s="224">
        <v>1</v>
      </c>
      <c r="C417" s="224">
        <v>1</v>
      </c>
      <c r="D417" s="224">
        <v>1</v>
      </c>
      <c r="E417" s="224">
        <v>7</v>
      </c>
      <c r="F417" s="224">
        <v>15</v>
      </c>
      <c r="G417" s="233">
        <v>0.45836500000000002</v>
      </c>
      <c r="H417" s="222">
        <v>89109</v>
      </c>
      <c r="I417" s="223" t="s">
        <v>82</v>
      </c>
      <c r="J417" s="221">
        <f>IFERROR(VLOOKUP(cnf[[#This Row],[Hwycov_id]],#REF!,2,FALSE),cnf[[#This Row],[count]])</f>
        <v>89109</v>
      </c>
      <c r="K417" s="171">
        <f t="shared" si="9"/>
        <v>0</v>
      </c>
    </row>
    <row r="418" spans="1:11">
      <c r="A418">
        <v>29023</v>
      </c>
      <c r="B418" s="224">
        <v>1</v>
      </c>
      <c r="C418" s="224">
        <v>1</v>
      </c>
      <c r="D418" s="224">
        <v>1</v>
      </c>
      <c r="E418" s="224">
        <v>2</v>
      </c>
      <c r="F418" s="224">
        <v>14</v>
      </c>
      <c r="G418" s="233">
        <v>0.33552500000000002</v>
      </c>
      <c r="H418" s="222">
        <v>89203</v>
      </c>
      <c r="I418" s="223" t="s">
        <v>78</v>
      </c>
      <c r="J418" s="221">
        <f>IFERROR(VLOOKUP(cnf[[#This Row],[Hwycov_id]],#REF!,2,FALSE),cnf[[#This Row],[count]])</f>
        <v>89203</v>
      </c>
      <c r="K418" s="171">
        <f t="shared" si="9"/>
        <v>0</v>
      </c>
    </row>
    <row r="419" spans="1:11">
      <c r="A419">
        <v>10969</v>
      </c>
      <c r="B419" s="224">
        <v>1</v>
      </c>
      <c r="C419" s="224">
        <v>1</v>
      </c>
      <c r="D419" s="224">
        <v>1</v>
      </c>
      <c r="E419" s="224">
        <v>2</v>
      </c>
      <c r="F419" s="224">
        <v>14</v>
      </c>
      <c r="G419" s="233">
        <v>0.21509400000000001</v>
      </c>
      <c r="H419" s="222">
        <v>89276</v>
      </c>
      <c r="I419" s="223" t="s">
        <v>78</v>
      </c>
      <c r="J419" s="221">
        <f>IFERROR(VLOOKUP(cnf[[#This Row],[Hwycov_id]],#REF!,2,FALSE),cnf[[#This Row],[count]])</f>
        <v>89276</v>
      </c>
      <c r="K419" s="171">
        <f t="shared" si="9"/>
        <v>0</v>
      </c>
    </row>
    <row r="420" spans="1:11">
      <c r="A420">
        <v>672</v>
      </c>
      <c r="B420" s="224">
        <v>1</v>
      </c>
      <c r="C420" s="224">
        <v>1</v>
      </c>
      <c r="D420" s="224">
        <v>1</v>
      </c>
      <c r="E420" s="224">
        <v>6</v>
      </c>
      <c r="F420" s="224">
        <v>6</v>
      </c>
      <c r="G420" s="233">
        <v>0.65927899999999995</v>
      </c>
      <c r="H420" s="222">
        <v>89479</v>
      </c>
      <c r="I420" s="223" t="s">
        <v>78</v>
      </c>
      <c r="J420" s="221">
        <f>IFERROR(VLOOKUP(cnf[[#This Row],[Hwycov_id]],#REF!,2,FALSE),cnf[[#This Row],[count]])</f>
        <v>89479</v>
      </c>
      <c r="K420" s="171">
        <f t="shared" si="9"/>
        <v>0</v>
      </c>
    </row>
    <row r="421" spans="1:11">
      <c r="A421">
        <v>28397</v>
      </c>
      <c r="B421" s="224">
        <v>1</v>
      </c>
      <c r="C421" s="224">
        <v>1</v>
      </c>
      <c r="D421" s="224">
        <v>1</v>
      </c>
      <c r="E421" s="224">
        <v>5</v>
      </c>
      <c r="F421" s="224">
        <v>9</v>
      </c>
      <c r="G421" s="233">
        <v>0.32754899999999998</v>
      </c>
      <c r="H421" s="222">
        <v>89663</v>
      </c>
      <c r="I421" s="223" t="s">
        <v>78</v>
      </c>
      <c r="J421" s="221">
        <f>IFERROR(VLOOKUP(cnf[[#This Row],[Hwycov_id]],#REF!,2,FALSE),cnf[[#This Row],[count]])</f>
        <v>89663</v>
      </c>
      <c r="K421" s="171">
        <f t="shared" si="9"/>
        <v>0</v>
      </c>
    </row>
    <row r="422" spans="1:11">
      <c r="A422">
        <v>8977</v>
      </c>
      <c r="B422" s="224">
        <v>1</v>
      </c>
      <c r="C422" s="224">
        <v>1</v>
      </c>
      <c r="D422" s="224">
        <v>1</v>
      </c>
      <c r="E422" s="224">
        <v>2</v>
      </c>
      <c r="F422" s="224">
        <v>14</v>
      </c>
      <c r="G422" s="233">
        <v>0.39793400000000001</v>
      </c>
      <c r="H422" s="222">
        <v>89981</v>
      </c>
      <c r="I422" s="223" t="s">
        <v>78</v>
      </c>
      <c r="J422" s="221">
        <f>IFERROR(VLOOKUP(cnf[[#This Row],[Hwycov_id]],#REF!,2,FALSE),cnf[[#This Row],[count]])</f>
        <v>89981</v>
      </c>
      <c r="K422" s="171">
        <f t="shared" si="9"/>
        <v>0</v>
      </c>
    </row>
    <row r="423" spans="1:11">
      <c r="A423">
        <v>20787</v>
      </c>
      <c r="B423" s="224">
        <v>1</v>
      </c>
      <c r="C423" s="224">
        <v>1</v>
      </c>
      <c r="D423" s="224">
        <v>1</v>
      </c>
      <c r="E423" s="224">
        <v>2</v>
      </c>
      <c r="F423" s="224">
        <v>14</v>
      </c>
      <c r="G423" s="233">
        <v>0.29999799999999999</v>
      </c>
      <c r="H423" s="222">
        <v>90022</v>
      </c>
      <c r="I423" s="223" t="s">
        <v>78</v>
      </c>
      <c r="J423" s="221">
        <f>IFERROR(VLOOKUP(cnf[[#This Row],[Hwycov_id]],#REF!,2,FALSE),cnf[[#This Row],[count]])</f>
        <v>90022</v>
      </c>
      <c r="K423" s="171">
        <f t="shared" si="9"/>
        <v>0</v>
      </c>
    </row>
    <row r="424" spans="1:11">
      <c r="A424">
        <v>799</v>
      </c>
      <c r="B424" s="224">
        <v>1</v>
      </c>
      <c r="C424" s="224">
        <v>1</v>
      </c>
      <c r="D424" s="224">
        <v>1</v>
      </c>
      <c r="E424" s="224">
        <v>2</v>
      </c>
      <c r="F424" s="224">
        <v>14</v>
      </c>
      <c r="G424" s="233">
        <v>0.22603300000000001</v>
      </c>
      <c r="H424" s="222">
        <v>90076</v>
      </c>
      <c r="I424" s="223" t="s">
        <v>78</v>
      </c>
      <c r="J424" s="221">
        <f>IFERROR(VLOOKUP(cnf[[#This Row],[Hwycov_id]],#REF!,2,FALSE),cnf[[#This Row],[count]])</f>
        <v>90076</v>
      </c>
      <c r="K424" s="171">
        <f t="shared" si="9"/>
        <v>0</v>
      </c>
    </row>
    <row r="425" spans="1:11">
      <c r="A425">
        <v>11297</v>
      </c>
      <c r="B425" s="224">
        <v>1</v>
      </c>
      <c r="C425" s="224">
        <v>1</v>
      </c>
      <c r="D425" s="224">
        <v>1</v>
      </c>
      <c r="E425" s="224">
        <v>5</v>
      </c>
      <c r="F425" s="224">
        <v>9</v>
      </c>
      <c r="G425" s="233">
        <v>0.38629400000000003</v>
      </c>
      <c r="H425" s="222">
        <v>90161</v>
      </c>
      <c r="I425" s="223" t="s">
        <v>82</v>
      </c>
      <c r="J425" s="221">
        <f>IFERROR(VLOOKUP(cnf[[#This Row],[Hwycov_id]],#REF!,2,FALSE),cnf[[#This Row],[count]])</f>
        <v>90161</v>
      </c>
      <c r="K425" s="171">
        <f t="shared" si="9"/>
        <v>0</v>
      </c>
    </row>
    <row r="426" spans="1:11">
      <c r="A426">
        <v>27792</v>
      </c>
      <c r="B426" s="224">
        <v>1</v>
      </c>
      <c r="C426" s="224">
        <v>1</v>
      </c>
      <c r="D426" s="224">
        <v>1</v>
      </c>
      <c r="E426" s="224">
        <v>2</v>
      </c>
      <c r="F426" s="224">
        <v>14</v>
      </c>
      <c r="G426" s="233">
        <v>0.11683</v>
      </c>
      <c r="H426" s="222">
        <v>90378</v>
      </c>
      <c r="I426" s="223" t="s">
        <v>78</v>
      </c>
      <c r="J426" s="221">
        <f>IFERROR(VLOOKUP(cnf[[#This Row],[Hwycov_id]],#REF!,2,FALSE),cnf[[#This Row],[count]])</f>
        <v>90378</v>
      </c>
      <c r="K426" s="171">
        <f t="shared" si="9"/>
        <v>0</v>
      </c>
    </row>
    <row r="427" spans="1:11">
      <c r="A427">
        <v>29232</v>
      </c>
      <c r="B427" s="224">
        <v>1</v>
      </c>
      <c r="C427" s="224">
        <v>1</v>
      </c>
      <c r="D427" s="224">
        <v>1</v>
      </c>
      <c r="E427" s="224">
        <v>2</v>
      </c>
      <c r="F427" s="224">
        <v>14</v>
      </c>
      <c r="G427" s="233">
        <v>0.284937</v>
      </c>
      <c r="H427" s="222">
        <v>90476</v>
      </c>
      <c r="I427" s="223" t="s">
        <v>78</v>
      </c>
      <c r="J427" s="221">
        <f>IFERROR(VLOOKUP(cnf[[#This Row],[Hwycov_id]],#REF!,2,FALSE),cnf[[#This Row],[count]])</f>
        <v>90476</v>
      </c>
      <c r="K427" s="171">
        <f t="shared" si="9"/>
        <v>0</v>
      </c>
    </row>
    <row r="428" spans="1:11">
      <c r="A428">
        <v>12583</v>
      </c>
      <c r="B428" s="224">
        <v>1</v>
      </c>
      <c r="C428" s="224">
        <v>1</v>
      </c>
      <c r="D428" s="224">
        <v>1</v>
      </c>
      <c r="E428" s="224">
        <v>6</v>
      </c>
      <c r="F428" s="224">
        <v>1</v>
      </c>
      <c r="G428" s="233">
        <v>0.37869799999999998</v>
      </c>
      <c r="H428" s="222">
        <v>90618</v>
      </c>
      <c r="I428" s="223" t="s">
        <v>78</v>
      </c>
      <c r="J428" s="221">
        <f>IFERROR(VLOOKUP(cnf[[#This Row],[Hwycov_id]],#REF!,2,FALSE),cnf[[#This Row],[count]])</f>
        <v>90618</v>
      </c>
      <c r="K428" s="171">
        <f t="shared" si="9"/>
        <v>0</v>
      </c>
    </row>
    <row r="429" spans="1:11">
      <c r="A429">
        <v>15083</v>
      </c>
      <c r="B429" s="224">
        <v>1</v>
      </c>
      <c r="C429" s="224">
        <v>1</v>
      </c>
      <c r="D429" s="224">
        <v>1</v>
      </c>
      <c r="E429" s="224">
        <v>3</v>
      </c>
      <c r="F429" s="224">
        <v>14</v>
      </c>
      <c r="G429" s="233">
        <v>7.0849999999999996E-2</v>
      </c>
      <c r="H429" s="222">
        <v>90795</v>
      </c>
      <c r="I429" s="223" t="s">
        <v>78</v>
      </c>
      <c r="J429" s="221">
        <f>IFERROR(VLOOKUP(cnf[[#This Row],[Hwycov_id]],#REF!,2,FALSE),cnf[[#This Row],[count]])</f>
        <v>90795</v>
      </c>
      <c r="K429" s="171">
        <f t="shared" si="9"/>
        <v>0</v>
      </c>
    </row>
    <row r="430" spans="1:11">
      <c r="A430">
        <v>735</v>
      </c>
      <c r="B430" s="224">
        <v>1</v>
      </c>
      <c r="C430" s="224">
        <v>1</v>
      </c>
      <c r="D430" s="224">
        <v>1</v>
      </c>
      <c r="E430" s="224">
        <v>6</v>
      </c>
      <c r="F430" s="224">
        <v>1</v>
      </c>
      <c r="G430" s="233">
        <v>0.40026800000000001</v>
      </c>
      <c r="H430" s="222">
        <v>90883</v>
      </c>
      <c r="I430" s="223" t="s">
        <v>78</v>
      </c>
      <c r="J430" s="221">
        <f>IFERROR(VLOOKUP(cnf[[#This Row],[Hwycov_id]],#REF!,2,FALSE),cnf[[#This Row],[count]])</f>
        <v>90883</v>
      </c>
      <c r="K430" s="171">
        <f t="shared" si="9"/>
        <v>0</v>
      </c>
    </row>
    <row r="431" spans="1:11">
      <c r="A431">
        <v>28735</v>
      </c>
      <c r="B431" s="224">
        <v>1</v>
      </c>
      <c r="C431" s="224">
        <v>1</v>
      </c>
      <c r="D431" s="224">
        <v>1</v>
      </c>
      <c r="E431" s="224">
        <v>2</v>
      </c>
      <c r="F431" s="224">
        <v>14</v>
      </c>
      <c r="G431" s="233">
        <v>0.246201</v>
      </c>
      <c r="H431" s="222">
        <v>90923</v>
      </c>
      <c r="I431" s="223" t="s">
        <v>82</v>
      </c>
      <c r="J431" s="221">
        <f>IFERROR(VLOOKUP(cnf[[#This Row],[Hwycov_id]],#REF!,2,FALSE),cnf[[#This Row],[count]])</f>
        <v>90923</v>
      </c>
      <c r="K431" s="171">
        <f t="shared" si="9"/>
        <v>0</v>
      </c>
    </row>
    <row r="432" spans="1:11">
      <c r="A432">
        <v>20709</v>
      </c>
      <c r="B432" s="224">
        <v>1</v>
      </c>
      <c r="C432" s="224">
        <v>1</v>
      </c>
      <c r="D432" s="224">
        <v>1</v>
      </c>
      <c r="E432" s="224">
        <v>1</v>
      </c>
      <c r="F432" s="224">
        <v>14</v>
      </c>
      <c r="G432" s="233">
        <v>0.180286</v>
      </c>
      <c r="H432" s="222">
        <v>91229</v>
      </c>
      <c r="I432" s="223" t="s">
        <v>78</v>
      </c>
      <c r="J432" s="221">
        <f>IFERROR(VLOOKUP(cnf[[#This Row],[Hwycov_id]],#REF!,2,FALSE),cnf[[#This Row],[count]])</f>
        <v>91229</v>
      </c>
      <c r="K432" s="171">
        <f t="shared" si="9"/>
        <v>0</v>
      </c>
    </row>
    <row r="433" spans="1:11">
      <c r="A433">
        <v>8820</v>
      </c>
      <c r="B433" s="224">
        <v>1</v>
      </c>
      <c r="C433" s="224">
        <v>1</v>
      </c>
      <c r="D433" s="224">
        <v>1</v>
      </c>
      <c r="E433" s="224">
        <v>3</v>
      </c>
      <c r="F433" s="224">
        <v>14</v>
      </c>
      <c r="G433" s="233">
        <v>0.196437</v>
      </c>
      <c r="H433" s="222">
        <v>91365</v>
      </c>
      <c r="I433" s="223" t="s">
        <v>78</v>
      </c>
      <c r="J433" s="221">
        <f>IFERROR(VLOOKUP(cnf[[#This Row],[Hwycov_id]],#REF!,2,FALSE),cnf[[#This Row],[count]])</f>
        <v>91365</v>
      </c>
      <c r="K433" s="171">
        <f t="shared" si="9"/>
        <v>0</v>
      </c>
    </row>
    <row r="434" spans="1:11">
      <c r="A434">
        <v>20743</v>
      </c>
      <c r="B434" s="224">
        <v>1</v>
      </c>
      <c r="C434" s="224">
        <v>1</v>
      </c>
      <c r="D434" s="224">
        <v>1</v>
      </c>
      <c r="E434" s="224">
        <v>2</v>
      </c>
      <c r="F434" s="224">
        <v>11</v>
      </c>
      <c r="G434" s="233">
        <v>0.41715000000000002</v>
      </c>
      <c r="H434" s="222">
        <v>91540</v>
      </c>
      <c r="I434" s="223" t="s">
        <v>78</v>
      </c>
      <c r="J434" s="221">
        <f>IFERROR(VLOOKUP(cnf[[#This Row],[Hwycov_id]],#REF!,2,FALSE),cnf[[#This Row],[count]])</f>
        <v>91540</v>
      </c>
      <c r="K434" s="171">
        <f t="shared" si="9"/>
        <v>0</v>
      </c>
    </row>
    <row r="435" spans="1:11">
      <c r="A435">
        <v>12242</v>
      </c>
      <c r="B435" s="224">
        <v>1</v>
      </c>
      <c r="C435" s="224">
        <v>1</v>
      </c>
      <c r="D435" s="224">
        <v>1</v>
      </c>
      <c r="E435" s="224">
        <v>6</v>
      </c>
      <c r="F435" s="224">
        <v>12</v>
      </c>
      <c r="G435" s="233">
        <v>0.26058599999999998</v>
      </c>
      <c r="H435" s="222">
        <v>91650</v>
      </c>
      <c r="I435" s="223" t="s">
        <v>78</v>
      </c>
      <c r="J435" s="221">
        <f>IFERROR(VLOOKUP(cnf[[#This Row],[Hwycov_id]],#REF!,2,FALSE),cnf[[#This Row],[count]])</f>
        <v>91650</v>
      </c>
      <c r="K435" s="171">
        <f t="shared" si="9"/>
        <v>0</v>
      </c>
    </row>
    <row r="436" spans="1:11">
      <c r="A436">
        <v>11296</v>
      </c>
      <c r="B436" s="224">
        <v>1</v>
      </c>
      <c r="C436" s="224">
        <v>1</v>
      </c>
      <c r="D436" s="224">
        <v>1</v>
      </c>
      <c r="E436" s="224">
        <v>5</v>
      </c>
      <c r="F436" s="224">
        <v>9</v>
      </c>
      <c r="G436" s="233">
        <v>0.59755400000000003</v>
      </c>
      <c r="H436" s="222">
        <v>91937</v>
      </c>
      <c r="I436" s="223" t="s">
        <v>82</v>
      </c>
      <c r="J436" s="221">
        <f>IFERROR(VLOOKUP(cnf[[#This Row],[Hwycov_id]],#REF!,2,FALSE),cnf[[#This Row],[count]])</f>
        <v>91937</v>
      </c>
      <c r="K436" s="171">
        <f t="shared" si="9"/>
        <v>0</v>
      </c>
    </row>
    <row r="437" spans="1:11">
      <c r="A437">
        <v>29027</v>
      </c>
      <c r="B437" s="224">
        <v>1</v>
      </c>
      <c r="C437" s="224">
        <v>1</v>
      </c>
      <c r="D437" s="224">
        <v>1</v>
      </c>
      <c r="E437" s="224">
        <v>2</v>
      </c>
      <c r="F437" s="224">
        <v>14</v>
      </c>
      <c r="G437" s="233">
        <v>0.27365299999999998</v>
      </c>
      <c r="H437" s="222">
        <v>92082</v>
      </c>
      <c r="I437" s="223" t="s">
        <v>82</v>
      </c>
      <c r="J437" s="221">
        <f>IFERROR(VLOOKUP(cnf[[#This Row],[Hwycov_id]],#REF!,2,FALSE),cnf[[#This Row],[count]])</f>
        <v>92082</v>
      </c>
      <c r="K437" s="171">
        <f t="shared" si="9"/>
        <v>0</v>
      </c>
    </row>
    <row r="438" spans="1:11">
      <c r="A438">
        <v>773</v>
      </c>
      <c r="B438" s="224">
        <v>1</v>
      </c>
      <c r="C438" s="224">
        <v>1</v>
      </c>
      <c r="D438" s="224">
        <v>1</v>
      </c>
      <c r="E438" s="224">
        <v>3</v>
      </c>
      <c r="F438" s="224">
        <v>14</v>
      </c>
      <c r="G438" s="233">
        <v>0.25070100000000001</v>
      </c>
      <c r="H438" s="222">
        <v>92322</v>
      </c>
      <c r="I438" s="223" t="s">
        <v>78</v>
      </c>
      <c r="J438" s="221">
        <f>IFERROR(VLOOKUP(cnf[[#This Row],[Hwycov_id]],#REF!,2,FALSE),cnf[[#This Row],[count]])</f>
        <v>92322</v>
      </c>
      <c r="K438" s="171">
        <f t="shared" si="9"/>
        <v>0</v>
      </c>
    </row>
    <row r="439" spans="1:11">
      <c r="A439">
        <v>27600</v>
      </c>
      <c r="B439" s="224">
        <v>1</v>
      </c>
      <c r="C439" s="224">
        <v>1</v>
      </c>
      <c r="D439" s="224">
        <v>1</v>
      </c>
      <c r="E439" s="224">
        <v>3</v>
      </c>
      <c r="F439" s="224">
        <v>14</v>
      </c>
      <c r="G439" s="233">
        <v>0.25040099999999998</v>
      </c>
      <c r="H439" s="222">
        <v>92477</v>
      </c>
      <c r="I439" s="223" t="s">
        <v>78</v>
      </c>
      <c r="J439" s="221">
        <f>IFERROR(VLOOKUP(cnf[[#This Row],[Hwycov_id]],#REF!,2,FALSE),cnf[[#This Row],[count]])</f>
        <v>92477</v>
      </c>
      <c r="K439" s="171">
        <f t="shared" si="9"/>
        <v>0</v>
      </c>
    </row>
    <row r="440" spans="1:11">
      <c r="A440">
        <v>31184</v>
      </c>
      <c r="B440" s="224">
        <v>1</v>
      </c>
      <c r="C440" s="224">
        <v>1</v>
      </c>
      <c r="D440" s="224">
        <v>1</v>
      </c>
      <c r="E440" s="224">
        <v>3</v>
      </c>
      <c r="F440" s="224">
        <v>14</v>
      </c>
      <c r="G440" s="233">
        <v>0.340727</v>
      </c>
      <c r="H440" s="222">
        <v>92507</v>
      </c>
      <c r="I440" s="223" t="s">
        <v>78</v>
      </c>
      <c r="J440" s="221">
        <f>IFERROR(VLOOKUP(cnf[[#This Row],[Hwycov_id]],#REF!,2,FALSE),cnf[[#This Row],[count]])</f>
        <v>92507</v>
      </c>
      <c r="K440" s="171">
        <f t="shared" si="9"/>
        <v>0</v>
      </c>
    </row>
    <row r="441" spans="1:11">
      <c r="A441">
        <v>16038</v>
      </c>
      <c r="B441" s="224">
        <v>1</v>
      </c>
      <c r="C441" s="224">
        <v>1</v>
      </c>
      <c r="D441" s="224">
        <v>1</v>
      </c>
      <c r="E441" s="224">
        <v>2</v>
      </c>
      <c r="F441" s="224">
        <v>14</v>
      </c>
      <c r="G441" s="233">
        <v>0.40747800000000001</v>
      </c>
      <c r="H441" s="222">
        <v>92712</v>
      </c>
      <c r="I441" s="223" t="s">
        <v>78</v>
      </c>
      <c r="J441" s="221">
        <f>IFERROR(VLOOKUP(cnf[[#This Row],[Hwycov_id]],#REF!,2,FALSE),cnf[[#This Row],[count]])</f>
        <v>92712</v>
      </c>
      <c r="K441" s="171">
        <f t="shared" si="9"/>
        <v>0</v>
      </c>
    </row>
    <row r="442" spans="1:11">
      <c r="A442">
        <v>674</v>
      </c>
      <c r="B442" s="224">
        <v>1</v>
      </c>
      <c r="C442" s="224">
        <v>1</v>
      </c>
      <c r="D442" s="224">
        <v>1</v>
      </c>
      <c r="E442" s="224">
        <v>6</v>
      </c>
      <c r="F442" s="224">
        <v>1</v>
      </c>
      <c r="G442" s="233">
        <v>0.54027400000000003</v>
      </c>
      <c r="H442" s="222">
        <v>92783</v>
      </c>
      <c r="I442" s="223" t="s">
        <v>78</v>
      </c>
      <c r="J442" s="221">
        <f>IFERROR(VLOOKUP(cnf[[#This Row],[Hwycov_id]],#REF!,2,FALSE),cnf[[#This Row],[count]])</f>
        <v>92783</v>
      </c>
      <c r="K442" s="171">
        <f t="shared" si="9"/>
        <v>0</v>
      </c>
    </row>
    <row r="443" spans="1:11">
      <c r="A443">
        <v>673</v>
      </c>
      <c r="B443" s="224">
        <v>1</v>
      </c>
      <c r="C443" s="224">
        <v>1</v>
      </c>
      <c r="D443" s="224">
        <v>1</v>
      </c>
      <c r="E443" s="224">
        <v>6</v>
      </c>
      <c r="F443" s="224">
        <v>1</v>
      </c>
      <c r="G443" s="233">
        <v>0.60493200000000003</v>
      </c>
      <c r="H443" s="222">
        <v>92973</v>
      </c>
      <c r="I443" s="223" t="s">
        <v>78</v>
      </c>
      <c r="J443" s="221">
        <f>IFERROR(VLOOKUP(cnf[[#This Row],[Hwycov_id]],#REF!,2,FALSE),cnf[[#This Row],[count]])</f>
        <v>92973</v>
      </c>
      <c r="K443" s="171">
        <f t="shared" si="9"/>
        <v>0</v>
      </c>
    </row>
    <row r="444" spans="1:11">
      <c r="A444">
        <v>27806</v>
      </c>
      <c r="B444" s="224">
        <v>1</v>
      </c>
      <c r="C444" s="224">
        <v>1</v>
      </c>
      <c r="D444" s="224">
        <v>1</v>
      </c>
      <c r="E444" s="224">
        <v>1</v>
      </c>
      <c r="F444" s="224">
        <v>14</v>
      </c>
      <c r="G444" s="233">
        <v>0.11060200000000001</v>
      </c>
      <c r="H444" s="222">
        <v>93489</v>
      </c>
      <c r="I444" s="223" t="s">
        <v>82</v>
      </c>
      <c r="J444" s="221">
        <f>IFERROR(VLOOKUP(cnf[[#This Row],[Hwycov_id]],#REF!,2,FALSE),cnf[[#This Row],[count]])</f>
        <v>93489</v>
      </c>
      <c r="K444" s="171">
        <f t="shared" si="9"/>
        <v>0</v>
      </c>
    </row>
    <row r="445" spans="1:11">
      <c r="A445">
        <v>16163</v>
      </c>
      <c r="B445" s="224">
        <v>1</v>
      </c>
      <c r="C445" s="224">
        <v>1</v>
      </c>
      <c r="D445" s="224">
        <v>1</v>
      </c>
      <c r="E445" s="224">
        <v>3</v>
      </c>
      <c r="F445" s="224">
        <v>14</v>
      </c>
      <c r="G445" s="233">
        <v>0.87662799999999996</v>
      </c>
      <c r="H445" s="222">
        <v>93567</v>
      </c>
      <c r="I445" s="223" t="s">
        <v>82</v>
      </c>
      <c r="J445" s="221">
        <f>IFERROR(VLOOKUP(cnf[[#This Row],[Hwycov_id]],#REF!,2,FALSE),cnf[[#This Row],[count]])</f>
        <v>93567</v>
      </c>
      <c r="K445" s="171">
        <f t="shared" si="9"/>
        <v>0</v>
      </c>
    </row>
    <row r="446" spans="1:11">
      <c r="A446">
        <v>9333</v>
      </c>
      <c r="B446" s="224">
        <v>1</v>
      </c>
      <c r="C446" s="224">
        <v>1</v>
      </c>
      <c r="D446" s="224">
        <v>1</v>
      </c>
      <c r="E446" s="224">
        <v>3</v>
      </c>
      <c r="F446" s="224">
        <v>14</v>
      </c>
      <c r="G446" s="233">
        <v>0.46635500000000002</v>
      </c>
      <c r="H446" s="222">
        <v>93785</v>
      </c>
      <c r="I446" s="223" t="s">
        <v>78</v>
      </c>
      <c r="J446" s="221">
        <f>IFERROR(VLOOKUP(cnf[[#This Row],[Hwycov_id]],#REF!,2,FALSE),cnf[[#This Row],[count]])</f>
        <v>93785</v>
      </c>
      <c r="K446" s="171">
        <f t="shared" si="9"/>
        <v>0</v>
      </c>
    </row>
    <row r="447" spans="1:11">
      <c r="A447">
        <v>27807</v>
      </c>
      <c r="B447" s="224">
        <v>1</v>
      </c>
      <c r="C447" s="224">
        <v>1</v>
      </c>
      <c r="D447" s="224">
        <v>1</v>
      </c>
      <c r="E447" s="224">
        <v>2</v>
      </c>
      <c r="F447" s="224">
        <v>14</v>
      </c>
      <c r="G447" s="233">
        <v>0.11297500000000001</v>
      </c>
      <c r="H447" s="222">
        <v>93934</v>
      </c>
      <c r="I447" s="223" t="s">
        <v>82</v>
      </c>
      <c r="J447" s="221">
        <f>IFERROR(VLOOKUP(cnf[[#This Row],[Hwycov_id]],#REF!,2,FALSE),cnf[[#This Row],[count]])</f>
        <v>93934</v>
      </c>
      <c r="K447" s="171">
        <f t="shared" si="9"/>
        <v>0</v>
      </c>
    </row>
    <row r="448" spans="1:11">
      <c r="A448">
        <v>734</v>
      </c>
      <c r="B448" s="224">
        <v>1</v>
      </c>
      <c r="C448" s="224">
        <v>1</v>
      </c>
      <c r="D448" s="224">
        <v>1</v>
      </c>
      <c r="E448" s="224">
        <v>6</v>
      </c>
      <c r="F448" s="224">
        <v>1</v>
      </c>
      <c r="G448" s="233">
        <v>0.282634</v>
      </c>
      <c r="H448" s="222">
        <v>94210</v>
      </c>
      <c r="I448" s="223" t="s">
        <v>78</v>
      </c>
      <c r="J448" s="221">
        <f>IFERROR(VLOOKUP(cnf[[#This Row],[Hwycov_id]],#REF!,2,FALSE),cnf[[#This Row],[count]])</f>
        <v>94210</v>
      </c>
      <c r="K448" s="171">
        <f t="shared" si="9"/>
        <v>0</v>
      </c>
    </row>
    <row r="449" spans="1:11">
      <c r="A449">
        <v>28587</v>
      </c>
      <c r="B449" s="224">
        <v>1</v>
      </c>
      <c r="C449" s="224">
        <v>1</v>
      </c>
      <c r="D449" s="224">
        <v>1</v>
      </c>
      <c r="E449" s="224">
        <v>7</v>
      </c>
      <c r="F449" s="224">
        <v>7</v>
      </c>
      <c r="G449" s="233">
        <v>0.37787100000000001</v>
      </c>
      <c r="H449" s="222">
        <v>94384</v>
      </c>
      <c r="I449" s="223" t="s">
        <v>77</v>
      </c>
      <c r="J449" s="221">
        <f>IFERROR(VLOOKUP(cnf[[#This Row],[Hwycov_id]],#REF!,2,FALSE),cnf[[#This Row],[count]])</f>
        <v>94384</v>
      </c>
      <c r="K449" s="171">
        <f t="shared" si="9"/>
        <v>0</v>
      </c>
    </row>
    <row r="450" spans="1:11">
      <c r="A450">
        <v>8773</v>
      </c>
      <c r="B450" s="224">
        <v>1</v>
      </c>
      <c r="C450" s="224">
        <v>1</v>
      </c>
      <c r="D450" s="224">
        <v>1</v>
      </c>
      <c r="E450" s="224">
        <v>6</v>
      </c>
      <c r="F450" s="224">
        <v>6</v>
      </c>
      <c r="G450" s="233">
        <v>0.56890600000000002</v>
      </c>
      <c r="H450" s="222">
        <v>94510</v>
      </c>
      <c r="I450" s="223" t="s">
        <v>78</v>
      </c>
      <c r="J450" s="221">
        <f>IFERROR(VLOOKUP(cnf[[#This Row],[Hwycov_id]],#REF!,2,FALSE),cnf[[#This Row],[count]])</f>
        <v>94510</v>
      </c>
      <c r="K450" s="171">
        <f t="shared" ref="K450:K513" si="10">J450/H450-1</f>
        <v>0</v>
      </c>
    </row>
    <row r="451" spans="1:11">
      <c r="A451">
        <v>760</v>
      </c>
      <c r="B451" s="224">
        <v>1</v>
      </c>
      <c r="C451" s="224">
        <v>1</v>
      </c>
      <c r="D451" s="224">
        <v>1</v>
      </c>
      <c r="E451" s="224">
        <v>3</v>
      </c>
      <c r="F451" s="224">
        <v>14</v>
      </c>
      <c r="G451" s="233">
        <v>0.42835299999999998</v>
      </c>
      <c r="H451" s="222">
        <v>94619</v>
      </c>
      <c r="I451" s="223" t="s">
        <v>82</v>
      </c>
      <c r="J451" s="221">
        <f>IFERROR(VLOOKUP(cnf[[#This Row],[Hwycov_id]],#REF!,2,FALSE),cnf[[#This Row],[count]])</f>
        <v>94619</v>
      </c>
      <c r="K451" s="171">
        <f t="shared" si="10"/>
        <v>0</v>
      </c>
    </row>
    <row r="452" spans="1:11">
      <c r="A452">
        <v>11263</v>
      </c>
      <c r="B452" s="224">
        <v>1</v>
      </c>
      <c r="C452" s="224">
        <v>1</v>
      </c>
      <c r="D452" s="224">
        <v>1</v>
      </c>
      <c r="E452" s="224">
        <v>5</v>
      </c>
      <c r="F452" s="224">
        <v>5</v>
      </c>
      <c r="G452" s="233">
        <v>1.027412</v>
      </c>
      <c r="H452" s="222">
        <v>94743</v>
      </c>
      <c r="I452" s="223" t="s">
        <v>82</v>
      </c>
      <c r="J452" s="221">
        <f>IFERROR(VLOOKUP(cnf[[#This Row],[Hwycov_id]],#REF!,2,FALSE),cnf[[#This Row],[count]])</f>
        <v>94743</v>
      </c>
      <c r="K452" s="171">
        <f t="shared" si="10"/>
        <v>0</v>
      </c>
    </row>
    <row r="453" spans="1:11">
      <c r="A453">
        <v>13282</v>
      </c>
      <c r="B453" s="224">
        <v>1</v>
      </c>
      <c r="C453" s="224">
        <v>1</v>
      </c>
      <c r="D453" s="224">
        <v>1</v>
      </c>
      <c r="E453" s="224">
        <v>6</v>
      </c>
      <c r="F453" s="224">
        <v>1</v>
      </c>
      <c r="G453" s="233">
        <v>0.88262799999999997</v>
      </c>
      <c r="H453" s="222">
        <v>94750</v>
      </c>
      <c r="I453" s="223" t="s">
        <v>78</v>
      </c>
      <c r="J453" s="221">
        <f>IFERROR(VLOOKUP(cnf[[#This Row],[Hwycov_id]],#REF!,2,FALSE),cnf[[#This Row],[count]])</f>
        <v>94750</v>
      </c>
      <c r="K453" s="171">
        <f t="shared" si="10"/>
        <v>0</v>
      </c>
    </row>
    <row r="454" spans="1:11">
      <c r="A454">
        <v>8939</v>
      </c>
      <c r="B454" s="224">
        <v>1</v>
      </c>
      <c r="C454" s="224">
        <v>1</v>
      </c>
      <c r="D454" s="224">
        <v>1</v>
      </c>
      <c r="E454" s="224">
        <v>2</v>
      </c>
      <c r="F454" s="224">
        <v>14</v>
      </c>
      <c r="G454" s="233">
        <v>0.194993</v>
      </c>
      <c r="H454" s="222">
        <v>94850</v>
      </c>
      <c r="I454" s="223" t="s">
        <v>82</v>
      </c>
      <c r="J454" s="221">
        <f>IFERROR(VLOOKUP(cnf[[#This Row],[Hwycov_id]],#REF!,2,FALSE),cnf[[#This Row],[count]])</f>
        <v>94850</v>
      </c>
      <c r="K454" s="171">
        <f t="shared" si="10"/>
        <v>0</v>
      </c>
    </row>
    <row r="455" spans="1:11">
      <c r="A455">
        <v>12946</v>
      </c>
      <c r="B455" s="224">
        <v>1</v>
      </c>
      <c r="C455" s="224">
        <v>1</v>
      </c>
      <c r="D455" s="224">
        <v>1</v>
      </c>
      <c r="E455" s="224">
        <v>7</v>
      </c>
      <c r="F455" s="224">
        <v>7</v>
      </c>
      <c r="G455" s="233">
        <v>0.26438299999999998</v>
      </c>
      <c r="H455" s="222">
        <v>94852</v>
      </c>
      <c r="I455" s="223" t="s">
        <v>77</v>
      </c>
      <c r="J455" s="221">
        <f>IFERROR(VLOOKUP(cnf[[#This Row],[Hwycov_id]],#REF!,2,FALSE),cnf[[#This Row],[count]])</f>
        <v>94852</v>
      </c>
      <c r="K455" s="171">
        <f t="shared" si="10"/>
        <v>0</v>
      </c>
    </row>
    <row r="456" spans="1:11">
      <c r="A456">
        <v>8933</v>
      </c>
      <c r="B456" s="224">
        <v>1</v>
      </c>
      <c r="C456" s="224">
        <v>1</v>
      </c>
      <c r="D456" s="224">
        <v>1</v>
      </c>
      <c r="E456" s="224">
        <v>2</v>
      </c>
      <c r="F456" s="224">
        <v>14</v>
      </c>
      <c r="G456" s="233">
        <v>0.55165200000000003</v>
      </c>
      <c r="H456" s="222">
        <v>94969</v>
      </c>
      <c r="I456" s="223" t="s">
        <v>82</v>
      </c>
      <c r="J456" s="221">
        <f>IFERROR(VLOOKUP(cnf[[#This Row],[Hwycov_id]],#REF!,2,FALSE),cnf[[#This Row],[count]])</f>
        <v>94969</v>
      </c>
      <c r="K456" s="171">
        <f t="shared" si="10"/>
        <v>0</v>
      </c>
    </row>
    <row r="457" spans="1:11">
      <c r="A457">
        <v>26563</v>
      </c>
      <c r="B457" s="224">
        <v>1</v>
      </c>
      <c r="C457" s="224">
        <v>1</v>
      </c>
      <c r="D457" s="224">
        <v>1</v>
      </c>
      <c r="E457" s="224">
        <v>6</v>
      </c>
      <c r="F457" s="224">
        <v>1</v>
      </c>
      <c r="G457" s="233">
        <v>0.45155400000000001</v>
      </c>
      <c r="H457" s="222">
        <v>95123</v>
      </c>
      <c r="I457" s="223" t="s">
        <v>78</v>
      </c>
      <c r="J457" s="221">
        <f>IFERROR(VLOOKUP(cnf[[#This Row],[Hwycov_id]],#REF!,2,FALSE),cnf[[#This Row],[count]])</f>
        <v>95123</v>
      </c>
      <c r="K457" s="171">
        <f t="shared" si="10"/>
        <v>0</v>
      </c>
    </row>
    <row r="458" spans="1:11">
      <c r="A458">
        <v>9342</v>
      </c>
      <c r="B458" s="224">
        <v>1</v>
      </c>
      <c r="C458" s="224">
        <v>1</v>
      </c>
      <c r="D458" s="224">
        <v>1</v>
      </c>
      <c r="E458" s="224">
        <v>3</v>
      </c>
      <c r="F458" s="224">
        <v>14</v>
      </c>
      <c r="G458" s="233">
        <v>0.33204699999999998</v>
      </c>
      <c r="H458" s="222">
        <v>95277</v>
      </c>
      <c r="I458" s="223" t="s">
        <v>78</v>
      </c>
      <c r="J458" s="221">
        <f>IFERROR(VLOOKUP(cnf[[#This Row],[Hwycov_id]],#REF!,2,FALSE),cnf[[#This Row],[count]])</f>
        <v>95277</v>
      </c>
      <c r="K458" s="171">
        <f t="shared" si="10"/>
        <v>0</v>
      </c>
    </row>
    <row r="459" spans="1:11">
      <c r="A459">
        <v>671</v>
      </c>
      <c r="B459" s="224">
        <v>1</v>
      </c>
      <c r="C459" s="224">
        <v>1</v>
      </c>
      <c r="D459" s="224">
        <v>1</v>
      </c>
      <c r="E459" s="224">
        <v>6</v>
      </c>
      <c r="F459" s="224">
        <v>1</v>
      </c>
      <c r="G459" s="233">
        <v>0.48386099999999999</v>
      </c>
      <c r="H459" s="222">
        <v>95285</v>
      </c>
      <c r="I459" s="223" t="s">
        <v>78</v>
      </c>
      <c r="J459" s="221">
        <f>IFERROR(VLOOKUP(cnf[[#This Row],[Hwycov_id]],#REF!,2,FALSE),cnf[[#This Row],[count]])</f>
        <v>95285</v>
      </c>
      <c r="K459" s="171">
        <f t="shared" si="10"/>
        <v>0</v>
      </c>
    </row>
    <row r="460" spans="1:11">
      <c r="A460">
        <v>28120</v>
      </c>
      <c r="B460" s="224">
        <v>1</v>
      </c>
      <c r="C460" s="224">
        <v>1</v>
      </c>
      <c r="D460" s="224">
        <v>1</v>
      </c>
      <c r="E460" s="224">
        <v>5</v>
      </c>
      <c r="F460" s="224">
        <v>9</v>
      </c>
      <c r="G460" s="233">
        <v>0.43726599999999999</v>
      </c>
      <c r="H460" s="222">
        <v>95740</v>
      </c>
      <c r="I460" s="223" t="s">
        <v>78</v>
      </c>
      <c r="J460" s="221">
        <f>IFERROR(VLOOKUP(cnf[[#This Row],[Hwycov_id]],#REF!,2,FALSE),cnf[[#This Row],[count]])</f>
        <v>95740</v>
      </c>
      <c r="K460" s="171">
        <f t="shared" si="10"/>
        <v>0</v>
      </c>
    </row>
    <row r="461" spans="1:11">
      <c r="A461">
        <v>621</v>
      </c>
      <c r="B461" s="224">
        <v>1</v>
      </c>
      <c r="C461" s="224">
        <v>1</v>
      </c>
      <c r="D461" s="224">
        <v>1</v>
      </c>
      <c r="E461" s="224">
        <v>6</v>
      </c>
      <c r="F461" s="224">
        <v>6</v>
      </c>
      <c r="G461" s="233">
        <v>0.43079099999999998</v>
      </c>
      <c r="H461" s="222">
        <v>95757</v>
      </c>
      <c r="I461" s="223" t="s">
        <v>78</v>
      </c>
      <c r="J461" s="221">
        <f>IFERROR(VLOOKUP(cnf[[#This Row],[Hwycov_id]],#REF!,2,FALSE),cnf[[#This Row],[count]])</f>
        <v>95757</v>
      </c>
      <c r="K461" s="171">
        <f t="shared" si="10"/>
        <v>0</v>
      </c>
    </row>
    <row r="462" spans="1:11">
      <c r="A462">
        <v>12943</v>
      </c>
      <c r="B462" s="224">
        <v>1</v>
      </c>
      <c r="C462" s="224">
        <v>1</v>
      </c>
      <c r="D462" s="224">
        <v>1</v>
      </c>
      <c r="E462" s="224">
        <v>7</v>
      </c>
      <c r="F462" s="224">
        <v>7</v>
      </c>
      <c r="G462" s="233">
        <v>0.17821500000000001</v>
      </c>
      <c r="H462" s="222">
        <v>95765</v>
      </c>
      <c r="I462" s="223" t="s">
        <v>82</v>
      </c>
      <c r="J462" s="221">
        <f>IFERROR(VLOOKUP(cnf[[#This Row],[Hwycov_id]],#REF!,2,FALSE),cnf[[#This Row],[count]])</f>
        <v>95765</v>
      </c>
      <c r="K462" s="171">
        <f t="shared" si="10"/>
        <v>0</v>
      </c>
    </row>
    <row r="463" spans="1:11">
      <c r="A463">
        <v>28747</v>
      </c>
      <c r="B463" s="224">
        <v>1</v>
      </c>
      <c r="C463" s="224">
        <v>1</v>
      </c>
      <c r="D463" s="224">
        <v>1</v>
      </c>
      <c r="E463" s="224">
        <v>2</v>
      </c>
      <c r="F463" s="224">
        <v>14</v>
      </c>
      <c r="G463" s="233">
        <v>0.18088000000000001</v>
      </c>
      <c r="H463" s="222">
        <v>96012</v>
      </c>
      <c r="I463" s="223" t="s">
        <v>78</v>
      </c>
      <c r="J463" s="221">
        <f>IFERROR(VLOOKUP(cnf[[#This Row],[Hwycov_id]],#REF!,2,FALSE),cnf[[#This Row],[count]])</f>
        <v>96012</v>
      </c>
      <c r="K463" s="171">
        <f t="shared" si="10"/>
        <v>0</v>
      </c>
    </row>
    <row r="464" spans="1:11">
      <c r="A464">
        <v>28717</v>
      </c>
      <c r="B464" s="224">
        <v>1</v>
      </c>
      <c r="C464" s="224">
        <v>1</v>
      </c>
      <c r="D464" s="224">
        <v>1</v>
      </c>
      <c r="E464" s="224">
        <v>2</v>
      </c>
      <c r="F464" s="224">
        <v>11</v>
      </c>
      <c r="G464" s="233">
        <v>0.12891</v>
      </c>
      <c r="H464" s="222">
        <v>96037</v>
      </c>
      <c r="I464" s="223" t="s">
        <v>78</v>
      </c>
      <c r="J464" s="221">
        <f>IFERROR(VLOOKUP(cnf[[#This Row],[Hwycov_id]],#REF!,2,FALSE),cnf[[#This Row],[count]])</f>
        <v>96037</v>
      </c>
      <c r="K464" s="171">
        <f t="shared" si="10"/>
        <v>0</v>
      </c>
    </row>
    <row r="465" spans="1:11">
      <c r="A465">
        <v>15191</v>
      </c>
      <c r="B465" s="224">
        <v>1</v>
      </c>
      <c r="C465" s="224">
        <v>1</v>
      </c>
      <c r="D465" s="224">
        <v>1</v>
      </c>
      <c r="E465" s="224">
        <v>3</v>
      </c>
      <c r="F465" s="224">
        <v>14</v>
      </c>
      <c r="G465" s="233">
        <v>0.29902699999999999</v>
      </c>
      <c r="H465" s="222">
        <v>96078</v>
      </c>
      <c r="I465" s="223" t="s">
        <v>78</v>
      </c>
      <c r="J465" s="221">
        <f>IFERROR(VLOOKUP(cnf[[#This Row],[Hwycov_id]],#REF!,2,FALSE),cnf[[#This Row],[count]])</f>
        <v>96078</v>
      </c>
      <c r="K465" s="171">
        <f t="shared" si="10"/>
        <v>0</v>
      </c>
    </row>
    <row r="466" spans="1:11">
      <c r="A466">
        <v>20717</v>
      </c>
      <c r="B466" s="224">
        <v>1</v>
      </c>
      <c r="C466" s="224">
        <v>1</v>
      </c>
      <c r="D466" s="224">
        <v>1</v>
      </c>
      <c r="E466" s="224">
        <v>2</v>
      </c>
      <c r="F466" s="224">
        <v>14</v>
      </c>
      <c r="G466" s="233">
        <v>0.640656</v>
      </c>
      <c r="H466" s="222">
        <v>96160</v>
      </c>
      <c r="I466" s="223" t="s">
        <v>78</v>
      </c>
      <c r="J466" s="221">
        <f>IFERROR(VLOOKUP(cnf[[#This Row],[Hwycov_id]],#REF!,2,FALSE),cnf[[#This Row],[count]])</f>
        <v>96160</v>
      </c>
      <c r="K466" s="171">
        <f t="shared" si="10"/>
        <v>0</v>
      </c>
    </row>
    <row r="467" spans="1:11">
      <c r="A467">
        <v>25142</v>
      </c>
      <c r="B467" s="224">
        <v>1</v>
      </c>
      <c r="C467" s="224">
        <v>1</v>
      </c>
      <c r="D467" s="224">
        <v>1</v>
      </c>
      <c r="E467" s="224">
        <v>3</v>
      </c>
      <c r="F467" s="224">
        <v>14</v>
      </c>
      <c r="G467" s="233">
        <v>0.53061800000000003</v>
      </c>
      <c r="H467" s="222">
        <v>96247</v>
      </c>
      <c r="I467" s="223" t="s">
        <v>82</v>
      </c>
      <c r="J467" s="221">
        <f>IFERROR(VLOOKUP(cnf[[#This Row],[Hwycov_id]],#REF!,2,FALSE),cnf[[#This Row],[count]])</f>
        <v>96247</v>
      </c>
      <c r="K467" s="171">
        <f t="shared" si="10"/>
        <v>0</v>
      </c>
    </row>
    <row r="468" spans="1:11">
      <c r="A468">
        <v>15699</v>
      </c>
      <c r="B468" s="224">
        <v>1</v>
      </c>
      <c r="C468" s="224">
        <v>1</v>
      </c>
      <c r="D468" s="224">
        <v>1</v>
      </c>
      <c r="E468" s="224">
        <v>3</v>
      </c>
      <c r="F468" s="224">
        <v>14</v>
      </c>
      <c r="G468" s="233">
        <v>0.23460500000000001</v>
      </c>
      <c r="H468" s="222">
        <v>96252</v>
      </c>
      <c r="I468" s="223" t="s">
        <v>78</v>
      </c>
      <c r="J468" s="221">
        <f>IFERROR(VLOOKUP(cnf[[#This Row],[Hwycov_id]],#REF!,2,FALSE),cnf[[#This Row],[count]])</f>
        <v>96252</v>
      </c>
      <c r="K468" s="171">
        <f t="shared" si="10"/>
        <v>0</v>
      </c>
    </row>
    <row r="469" spans="1:11">
      <c r="A469">
        <v>12589</v>
      </c>
      <c r="B469" s="224">
        <v>1</v>
      </c>
      <c r="C469" s="224">
        <v>1</v>
      </c>
      <c r="D469" s="224">
        <v>1</v>
      </c>
      <c r="E469" s="224">
        <v>6</v>
      </c>
      <c r="F469" s="224">
        <v>1</v>
      </c>
      <c r="G469" s="233">
        <v>0.36554399999999998</v>
      </c>
      <c r="H469" s="222">
        <v>96480</v>
      </c>
      <c r="I469" s="223" t="s">
        <v>78</v>
      </c>
      <c r="J469" s="221">
        <f>IFERROR(VLOOKUP(cnf[[#This Row],[Hwycov_id]],#REF!,2,FALSE),cnf[[#This Row],[count]])</f>
        <v>96480</v>
      </c>
      <c r="K469" s="171">
        <f t="shared" si="10"/>
        <v>0</v>
      </c>
    </row>
    <row r="470" spans="1:11">
      <c r="A470">
        <v>13279</v>
      </c>
      <c r="B470" s="224">
        <v>1</v>
      </c>
      <c r="C470" s="224">
        <v>1</v>
      </c>
      <c r="D470" s="224">
        <v>1</v>
      </c>
      <c r="E470" s="224">
        <v>6</v>
      </c>
      <c r="F470" s="224">
        <v>1</v>
      </c>
      <c r="G470" s="233">
        <v>0.85907199999999995</v>
      </c>
      <c r="H470" s="222">
        <v>96503</v>
      </c>
      <c r="I470" s="223" t="s">
        <v>78</v>
      </c>
      <c r="J470" s="221">
        <f>IFERROR(VLOOKUP(cnf[[#This Row],[Hwycov_id]],#REF!,2,FALSE),cnf[[#This Row],[count]])</f>
        <v>96503</v>
      </c>
      <c r="K470" s="171">
        <f t="shared" si="10"/>
        <v>0</v>
      </c>
    </row>
    <row r="471" spans="1:11">
      <c r="A471">
        <v>28144</v>
      </c>
      <c r="B471" s="224">
        <v>1</v>
      </c>
      <c r="C471" s="224">
        <v>1</v>
      </c>
      <c r="D471" s="224">
        <v>1</v>
      </c>
      <c r="E471" s="224">
        <v>5</v>
      </c>
      <c r="F471" s="224">
        <v>9</v>
      </c>
      <c r="G471" s="233">
        <v>0.13120499999999999</v>
      </c>
      <c r="H471" s="222">
        <v>96859</v>
      </c>
      <c r="I471" s="223" t="s">
        <v>82</v>
      </c>
      <c r="J471" s="221">
        <f>IFERROR(VLOOKUP(cnf[[#This Row],[Hwycov_id]],#REF!,2,FALSE),cnf[[#This Row],[count]])</f>
        <v>96859</v>
      </c>
      <c r="K471" s="171">
        <f t="shared" si="10"/>
        <v>0</v>
      </c>
    </row>
    <row r="472" spans="1:11">
      <c r="A472">
        <v>15456</v>
      </c>
      <c r="B472" s="224">
        <v>1</v>
      </c>
      <c r="C472" s="224">
        <v>1</v>
      </c>
      <c r="D472" s="224">
        <v>1</v>
      </c>
      <c r="E472" s="224">
        <v>3</v>
      </c>
      <c r="F472" s="224">
        <v>14</v>
      </c>
      <c r="G472" s="233">
        <v>0.57784000000000002</v>
      </c>
      <c r="H472" s="222">
        <v>96878</v>
      </c>
      <c r="I472" s="223" t="s">
        <v>78</v>
      </c>
      <c r="J472" s="221">
        <f>IFERROR(VLOOKUP(cnf[[#This Row],[Hwycov_id]],#REF!,2,FALSE),cnf[[#This Row],[count]])</f>
        <v>96878</v>
      </c>
      <c r="K472" s="171">
        <f t="shared" si="10"/>
        <v>0</v>
      </c>
    </row>
    <row r="473" spans="1:11">
      <c r="A473">
        <v>10965</v>
      </c>
      <c r="B473" s="224">
        <v>1</v>
      </c>
      <c r="C473" s="224">
        <v>1</v>
      </c>
      <c r="D473" s="224">
        <v>1</v>
      </c>
      <c r="E473" s="224">
        <v>2</v>
      </c>
      <c r="F473" s="224">
        <v>14</v>
      </c>
      <c r="G473" s="233">
        <v>0.156635</v>
      </c>
      <c r="H473" s="222">
        <v>96915</v>
      </c>
      <c r="I473" s="223" t="s">
        <v>78</v>
      </c>
      <c r="J473" s="221">
        <f>IFERROR(VLOOKUP(cnf[[#This Row],[Hwycov_id]],#REF!,2,FALSE),cnf[[#This Row],[count]])</f>
        <v>96915</v>
      </c>
      <c r="K473" s="171">
        <f t="shared" si="10"/>
        <v>0</v>
      </c>
    </row>
    <row r="474" spans="1:11">
      <c r="A474">
        <v>9335</v>
      </c>
      <c r="B474" s="224">
        <v>1</v>
      </c>
      <c r="C474" s="224">
        <v>1</v>
      </c>
      <c r="D474" s="224">
        <v>1</v>
      </c>
      <c r="E474" s="224">
        <v>3</v>
      </c>
      <c r="F474" s="224">
        <v>14</v>
      </c>
      <c r="G474" s="233">
        <v>0.50634100000000004</v>
      </c>
      <c r="H474" s="222">
        <v>97308</v>
      </c>
      <c r="I474" s="223" t="s">
        <v>78</v>
      </c>
      <c r="J474" s="221">
        <f>IFERROR(VLOOKUP(cnf[[#This Row],[Hwycov_id]],#REF!,2,FALSE),cnf[[#This Row],[count]])</f>
        <v>97308</v>
      </c>
      <c r="K474" s="171">
        <f t="shared" si="10"/>
        <v>0</v>
      </c>
    </row>
    <row r="475" spans="1:11">
      <c r="A475">
        <v>726</v>
      </c>
      <c r="B475" s="224">
        <v>1</v>
      </c>
      <c r="C475" s="224">
        <v>1</v>
      </c>
      <c r="D475" s="224">
        <v>1</v>
      </c>
      <c r="E475" s="224">
        <v>2</v>
      </c>
      <c r="F475" s="224">
        <v>14</v>
      </c>
      <c r="G475" s="233">
        <v>0.42892200000000003</v>
      </c>
      <c r="H475" s="222">
        <v>97395</v>
      </c>
      <c r="I475" s="223" t="s">
        <v>78</v>
      </c>
      <c r="J475" s="221">
        <f>IFERROR(VLOOKUP(cnf[[#This Row],[Hwycov_id]],#REF!,2,FALSE),cnf[[#This Row],[count]])</f>
        <v>97395</v>
      </c>
      <c r="K475" s="171">
        <f t="shared" si="10"/>
        <v>0</v>
      </c>
    </row>
    <row r="476" spans="1:11">
      <c r="A476">
        <v>746</v>
      </c>
      <c r="B476" s="224">
        <v>1</v>
      </c>
      <c r="C476" s="224">
        <v>1</v>
      </c>
      <c r="D476" s="224">
        <v>1</v>
      </c>
      <c r="E476" s="224">
        <v>2</v>
      </c>
      <c r="F476" s="224">
        <v>14</v>
      </c>
      <c r="G476" s="233">
        <v>0.25063299999999999</v>
      </c>
      <c r="H476" s="222">
        <v>97398</v>
      </c>
      <c r="I476" s="223" t="s">
        <v>82</v>
      </c>
      <c r="J476" s="221">
        <f>IFERROR(VLOOKUP(cnf[[#This Row],[Hwycov_id]],#REF!,2,FALSE),cnf[[#This Row],[count]])</f>
        <v>97398</v>
      </c>
      <c r="K476" s="171">
        <f t="shared" si="10"/>
        <v>0</v>
      </c>
    </row>
    <row r="477" spans="1:11">
      <c r="A477">
        <v>10968</v>
      </c>
      <c r="B477" s="224">
        <v>1</v>
      </c>
      <c r="C477" s="224">
        <v>1</v>
      </c>
      <c r="D477" s="224">
        <v>1</v>
      </c>
      <c r="E477" s="224">
        <v>2</v>
      </c>
      <c r="F477" s="224">
        <v>14</v>
      </c>
      <c r="G477" s="233">
        <v>0.28269</v>
      </c>
      <c r="H477" s="222">
        <v>97398</v>
      </c>
      <c r="I477" s="223" t="s">
        <v>78</v>
      </c>
      <c r="J477" s="221">
        <f>IFERROR(VLOOKUP(cnf[[#This Row],[Hwycov_id]],#REF!,2,FALSE),cnf[[#This Row],[count]])</f>
        <v>97398</v>
      </c>
      <c r="K477" s="171">
        <f t="shared" si="10"/>
        <v>0</v>
      </c>
    </row>
    <row r="478" spans="1:11">
      <c r="A478">
        <v>771</v>
      </c>
      <c r="B478" s="224">
        <v>1</v>
      </c>
      <c r="C478" s="224">
        <v>1</v>
      </c>
      <c r="D478" s="224">
        <v>1</v>
      </c>
      <c r="E478" s="224">
        <v>3</v>
      </c>
      <c r="F478" s="224">
        <v>14</v>
      </c>
      <c r="G478" s="233">
        <v>0.41744700000000001</v>
      </c>
      <c r="H478" s="222">
        <v>97504</v>
      </c>
      <c r="I478" s="223" t="s">
        <v>82</v>
      </c>
      <c r="J478" s="221">
        <f>IFERROR(VLOOKUP(cnf[[#This Row],[Hwycov_id]],#REF!,2,FALSE),cnf[[#This Row],[count]])</f>
        <v>97504</v>
      </c>
      <c r="K478" s="171">
        <f t="shared" si="10"/>
        <v>0</v>
      </c>
    </row>
    <row r="479" spans="1:11">
      <c r="A479">
        <v>15458</v>
      </c>
      <c r="B479" s="224">
        <v>1</v>
      </c>
      <c r="C479" s="224">
        <v>1</v>
      </c>
      <c r="D479" s="224">
        <v>1</v>
      </c>
      <c r="E479" s="224">
        <v>3</v>
      </c>
      <c r="F479" s="224">
        <v>14</v>
      </c>
      <c r="G479" s="233">
        <v>0.79350699999999996</v>
      </c>
      <c r="H479" s="222">
        <v>97668</v>
      </c>
      <c r="I479" s="223" t="s">
        <v>82</v>
      </c>
      <c r="J479" s="221">
        <f>IFERROR(VLOOKUP(cnf[[#This Row],[Hwycov_id]],#REF!,2,FALSE),cnf[[#This Row],[count]])</f>
        <v>97668</v>
      </c>
      <c r="K479" s="171">
        <f t="shared" si="10"/>
        <v>0</v>
      </c>
    </row>
    <row r="480" spans="1:11">
      <c r="A480">
        <v>16578</v>
      </c>
      <c r="B480" s="224">
        <v>1</v>
      </c>
      <c r="C480" s="224">
        <v>1</v>
      </c>
      <c r="D480" s="224">
        <v>1</v>
      </c>
      <c r="E480" s="224">
        <v>2</v>
      </c>
      <c r="F480" s="224">
        <v>14</v>
      </c>
      <c r="G480" s="233">
        <v>0.278387</v>
      </c>
      <c r="H480" s="222">
        <v>97795</v>
      </c>
      <c r="I480" s="223" t="s">
        <v>78</v>
      </c>
      <c r="J480" s="221">
        <f>IFERROR(VLOOKUP(cnf[[#This Row],[Hwycov_id]],#REF!,2,FALSE),cnf[[#This Row],[count]])</f>
        <v>97795</v>
      </c>
      <c r="K480" s="171">
        <f t="shared" si="10"/>
        <v>0</v>
      </c>
    </row>
    <row r="481" spans="1:11">
      <c r="A481">
        <v>27834</v>
      </c>
      <c r="B481" s="224">
        <v>1</v>
      </c>
      <c r="C481" s="224">
        <v>1</v>
      </c>
      <c r="D481" s="224">
        <v>1</v>
      </c>
      <c r="E481" s="224">
        <v>2</v>
      </c>
      <c r="F481" s="224">
        <v>14</v>
      </c>
      <c r="G481" s="233">
        <v>0.19155800000000001</v>
      </c>
      <c r="H481" s="222">
        <v>98139</v>
      </c>
      <c r="I481" s="223" t="s">
        <v>78</v>
      </c>
      <c r="J481" s="221">
        <f>IFERROR(VLOOKUP(cnf[[#This Row],[Hwycov_id]],#REF!,2,FALSE),cnf[[#This Row],[count]])</f>
        <v>98139</v>
      </c>
      <c r="K481" s="171">
        <f t="shared" si="10"/>
        <v>0</v>
      </c>
    </row>
    <row r="482" spans="1:11">
      <c r="A482">
        <v>29089</v>
      </c>
      <c r="B482" s="224">
        <v>1</v>
      </c>
      <c r="C482" s="224">
        <v>1</v>
      </c>
      <c r="D482" s="224">
        <v>1</v>
      </c>
      <c r="E482" s="224">
        <v>3</v>
      </c>
      <c r="F482" s="224">
        <v>14</v>
      </c>
      <c r="G482" s="233">
        <v>0.17086699999999999</v>
      </c>
      <c r="H482" s="222">
        <v>98249</v>
      </c>
      <c r="I482" s="223" t="s">
        <v>78</v>
      </c>
      <c r="J482" s="221">
        <f>IFERROR(VLOOKUP(cnf[[#This Row],[Hwycov_id]],#REF!,2,FALSE),cnf[[#This Row],[count]])</f>
        <v>98249</v>
      </c>
      <c r="K482" s="171">
        <f t="shared" si="10"/>
        <v>0</v>
      </c>
    </row>
    <row r="483" spans="1:11">
      <c r="A483">
        <v>8887</v>
      </c>
      <c r="B483" s="224">
        <v>1</v>
      </c>
      <c r="C483" s="224">
        <v>1</v>
      </c>
      <c r="D483" s="224">
        <v>1</v>
      </c>
      <c r="E483" s="224">
        <v>2</v>
      </c>
      <c r="F483" s="224">
        <v>14</v>
      </c>
      <c r="G483" s="233">
        <v>0.23840900000000001</v>
      </c>
      <c r="H483" s="222">
        <v>98439</v>
      </c>
      <c r="I483" s="223" t="s">
        <v>78</v>
      </c>
      <c r="J483" s="221">
        <f>IFERROR(VLOOKUP(cnf[[#This Row],[Hwycov_id]],#REF!,2,FALSE),cnf[[#This Row],[count]])</f>
        <v>98439</v>
      </c>
      <c r="K483" s="171">
        <f t="shared" si="10"/>
        <v>0</v>
      </c>
    </row>
    <row r="484" spans="1:11">
      <c r="A484">
        <v>12952</v>
      </c>
      <c r="B484" s="224">
        <v>1</v>
      </c>
      <c r="C484" s="224">
        <v>1</v>
      </c>
      <c r="D484" s="224">
        <v>1</v>
      </c>
      <c r="E484" s="224">
        <v>7</v>
      </c>
      <c r="F484" s="224">
        <v>7</v>
      </c>
      <c r="G484" s="233">
        <v>1.0629519999999999</v>
      </c>
      <c r="H484" s="222">
        <v>98581</v>
      </c>
      <c r="I484" s="223" t="s">
        <v>77</v>
      </c>
      <c r="J484" s="221">
        <f>IFERROR(VLOOKUP(cnf[[#This Row],[Hwycov_id]],#REF!,2,FALSE),cnf[[#This Row],[count]])</f>
        <v>98581</v>
      </c>
      <c r="K484" s="171">
        <f t="shared" si="10"/>
        <v>0</v>
      </c>
    </row>
    <row r="485" spans="1:11">
      <c r="A485">
        <v>15714</v>
      </c>
      <c r="B485" s="224">
        <v>1</v>
      </c>
      <c r="C485" s="224">
        <v>1</v>
      </c>
      <c r="D485" s="224">
        <v>1</v>
      </c>
      <c r="E485" s="224">
        <v>3</v>
      </c>
      <c r="F485" s="224">
        <v>14</v>
      </c>
      <c r="G485" s="233">
        <v>0.57263399999999998</v>
      </c>
      <c r="H485" s="222">
        <v>98668</v>
      </c>
      <c r="I485" s="223" t="s">
        <v>82</v>
      </c>
      <c r="J485" s="221">
        <f>IFERROR(VLOOKUP(cnf[[#This Row],[Hwycov_id]],#REF!,2,FALSE),cnf[[#This Row],[count]])</f>
        <v>98668</v>
      </c>
      <c r="K485" s="171">
        <f t="shared" si="10"/>
        <v>0</v>
      </c>
    </row>
    <row r="486" spans="1:11">
      <c r="A486">
        <v>27824</v>
      </c>
      <c r="B486" s="224">
        <v>1</v>
      </c>
      <c r="C486" s="224">
        <v>1</v>
      </c>
      <c r="D486" s="224">
        <v>1</v>
      </c>
      <c r="E486" s="224">
        <v>1</v>
      </c>
      <c r="F486" s="224">
        <v>14</v>
      </c>
      <c r="G486" s="233">
        <v>0.117505</v>
      </c>
      <c r="H486" s="222">
        <v>98769</v>
      </c>
      <c r="I486" s="223" t="s">
        <v>78</v>
      </c>
      <c r="J486" s="221">
        <f>IFERROR(VLOOKUP(cnf[[#This Row],[Hwycov_id]],#REF!,2,FALSE),cnf[[#This Row],[count]])</f>
        <v>98769</v>
      </c>
      <c r="K486" s="171">
        <f t="shared" si="10"/>
        <v>0</v>
      </c>
    </row>
    <row r="487" spans="1:11">
      <c r="A487">
        <v>16290</v>
      </c>
      <c r="B487" s="224">
        <v>1</v>
      </c>
      <c r="C487" s="224">
        <v>1</v>
      </c>
      <c r="D487" s="224">
        <v>1</v>
      </c>
      <c r="E487" s="224">
        <v>6</v>
      </c>
      <c r="F487" s="224">
        <v>6</v>
      </c>
      <c r="G487" s="233">
        <v>0.50349500000000003</v>
      </c>
      <c r="H487" s="222">
        <v>98928</v>
      </c>
      <c r="I487" s="223" t="s">
        <v>78</v>
      </c>
      <c r="J487" s="221">
        <f>IFERROR(VLOOKUP(cnf[[#This Row],[Hwycov_id]],#REF!,2,FALSE),cnf[[#This Row],[count]])</f>
        <v>98928</v>
      </c>
      <c r="K487" s="171">
        <f t="shared" si="10"/>
        <v>0</v>
      </c>
    </row>
    <row r="488" spans="1:11">
      <c r="A488">
        <v>29041</v>
      </c>
      <c r="B488" s="224">
        <v>1</v>
      </c>
      <c r="C488" s="224">
        <v>1</v>
      </c>
      <c r="D488" s="224">
        <v>1</v>
      </c>
      <c r="E488" s="224">
        <v>2</v>
      </c>
      <c r="F488" s="224">
        <v>14</v>
      </c>
      <c r="G488" s="233">
        <v>0.25021599999999999</v>
      </c>
      <c r="H488" s="222">
        <v>99110</v>
      </c>
      <c r="I488" s="223" t="s">
        <v>78</v>
      </c>
      <c r="J488" s="221">
        <f>IFERROR(VLOOKUP(cnf[[#This Row],[Hwycov_id]],#REF!,2,FALSE),cnf[[#This Row],[count]])</f>
        <v>99110</v>
      </c>
      <c r="K488" s="171">
        <f t="shared" si="10"/>
        <v>0</v>
      </c>
    </row>
    <row r="489" spans="1:11">
      <c r="A489">
        <v>12247</v>
      </c>
      <c r="B489" s="224">
        <v>1</v>
      </c>
      <c r="C489" s="224">
        <v>1</v>
      </c>
      <c r="D489" s="224">
        <v>1</v>
      </c>
      <c r="E489" s="224">
        <v>6</v>
      </c>
      <c r="F489" s="224">
        <v>12</v>
      </c>
      <c r="G489" s="233">
        <v>0.271677</v>
      </c>
      <c r="H489" s="222">
        <v>99214</v>
      </c>
      <c r="I489" s="223" t="s">
        <v>78</v>
      </c>
      <c r="J489" s="221">
        <f>IFERROR(VLOOKUP(cnf[[#This Row],[Hwycov_id]],#REF!,2,FALSE),cnf[[#This Row],[count]])</f>
        <v>99214</v>
      </c>
      <c r="K489" s="171">
        <f t="shared" si="10"/>
        <v>0</v>
      </c>
    </row>
    <row r="490" spans="1:11">
      <c r="A490">
        <v>568</v>
      </c>
      <c r="B490" s="224">
        <v>1</v>
      </c>
      <c r="C490" s="224">
        <v>1</v>
      </c>
      <c r="D490" s="224">
        <v>1</v>
      </c>
      <c r="E490" s="224">
        <v>3</v>
      </c>
      <c r="F490" s="224">
        <v>14</v>
      </c>
      <c r="G490" s="233">
        <v>0.53279200000000004</v>
      </c>
      <c r="H490" s="222">
        <v>99227</v>
      </c>
      <c r="I490" s="223" t="s">
        <v>77</v>
      </c>
      <c r="J490" s="221">
        <f>IFERROR(VLOOKUP(cnf[[#This Row],[Hwycov_id]],#REF!,2,FALSE),cnf[[#This Row],[count]])</f>
        <v>99227</v>
      </c>
      <c r="K490" s="171">
        <f t="shared" si="10"/>
        <v>0</v>
      </c>
    </row>
    <row r="491" spans="1:11">
      <c r="A491">
        <v>28119</v>
      </c>
      <c r="B491" s="224">
        <v>1</v>
      </c>
      <c r="C491" s="224">
        <v>1</v>
      </c>
      <c r="D491" s="224">
        <v>1</v>
      </c>
      <c r="E491" s="224">
        <v>2</v>
      </c>
      <c r="F491" s="224">
        <v>14</v>
      </c>
      <c r="G491" s="233">
        <v>0.60500399999999999</v>
      </c>
      <c r="H491" s="222">
        <v>99237</v>
      </c>
      <c r="I491" s="223" t="s">
        <v>78</v>
      </c>
      <c r="J491" s="221">
        <f>IFERROR(VLOOKUP(cnf[[#This Row],[Hwycov_id]],#REF!,2,FALSE),cnf[[#This Row],[count]])</f>
        <v>99237</v>
      </c>
      <c r="K491" s="171">
        <f t="shared" si="10"/>
        <v>0</v>
      </c>
    </row>
    <row r="492" spans="1:11">
      <c r="A492">
        <v>28143</v>
      </c>
      <c r="B492" s="224">
        <v>1</v>
      </c>
      <c r="C492" s="224">
        <v>1</v>
      </c>
      <c r="D492" s="224">
        <v>1</v>
      </c>
      <c r="E492" s="224">
        <v>5</v>
      </c>
      <c r="F492" s="224">
        <v>9</v>
      </c>
      <c r="G492" s="233">
        <v>0.21394199999999999</v>
      </c>
      <c r="H492" s="222">
        <v>99542</v>
      </c>
      <c r="I492" s="223" t="s">
        <v>82</v>
      </c>
      <c r="J492" s="221">
        <f>IFERROR(VLOOKUP(cnf[[#This Row],[Hwycov_id]],#REF!,2,FALSE),cnf[[#This Row],[count]])</f>
        <v>99542</v>
      </c>
      <c r="K492" s="171">
        <f t="shared" si="10"/>
        <v>0</v>
      </c>
    </row>
    <row r="493" spans="1:11">
      <c r="A493">
        <v>615</v>
      </c>
      <c r="B493" s="224">
        <v>1</v>
      </c>
      <c r="C493" s="224">
        <v>1</v>
      </c>
      <c r="D493" s="224">
        <v>1</v>
      </c>
      <c r="E493" s="224">
        <v>6</v>
      </c>
      <c r="F493" s="224">
        <v>6</v>
      </c>
      <c r="G493" s="233">
        <v>0.36227900000000002</v>
      </c>
      <c r="H493" s="222">
        <v>99687</v>
      </c>
      <c r="I493" s="223" t="s">
        <v>78</v>
      </c>
      <c r="J493" s="221">
        <f>IFERROR(VLOOKUP(cnf[[#This Row],[Hwycov_id]],#REF!,2,FALSE),cnf[[#This Row],[count]])</f>
        <v>99687</v>
      </c>
      <c r="K493" s="171">
        <f t="shared" si="10"/>
        <v>0</v>
      </c>
    </row>
    <row r="494" spans="1:11">
      <c r="A494">
        <v>28588</v>
      </c>
      <c r="B494" s="224">
        <v>1</v>
      </c>
      <c r="C494" s="224">
        <v>1</v>
      </c>
      <c r="D494" s="224">
        <v>1</v>
      </c>
      <c r="E494" s="224">
        <v>7</v>
      </c>
      <c r="F494" s="224">
        <v>7</v>
      </c>
      <c r="G494" s="233">
        <v>0.41934300000000002</v>
      </c>
      <c r="H494" s="222">
        <v>99699</v>
      </c>
      <c r="I494" s="223" t="s">
        <v>78</v>
      </c>
      <c r="J494" s="221">
        <f>IFERROR(VLOOKUP(cnf[[#This Row],[Hwycov_id]],#REF!,2,FALSE),cnf[[#This Row],[count]])</f>
        <v>99699</v>
      </c>
      <c r="K494" s="171">
        <f t="shared" si="10"/>
        <v>0</v>
      </c>
    </row>
    <row r="495" spans="1:11">
      <c r="A495">
        <v>26547</v>
      </c>
      <c r="B495" s="224">
        <v>1</v>
      </c>
      <c r="C495" s="224">
        <v>1</v>
      </c>
      <c r="D495" s="224">
        <v>1</v>
      </c>
      <c r="E495" s="224">
        <v>6</v>
      </c>
      <c r="F495" s="224">
        <v>1</v>
      </c>
      <c r="G495" s="233">
        <v>0.167604</v>
      </c>
      <c r="H495" s="222">
        <v>99712</v>
      </c>
      <c r="I495" s="223" t="s">
        <v>82</v>
      </c>
      <c r="J495" s="221">
        <f>IFERROR(VLOOKUP(cnf[[#This Row],[Hwycov_id]],#REF!,2,FALSE),cnf[[#This Row],[count]])</f>
        <v>99712</v>
      </c>
      <c r="K495" s="171">
        <f t="shared" si="10"/>
        <v>0</v>
      </c>
    </row>
    <row r="496" spans="1:11">
      <c r="A496">
        <v>14262</v>
      </c>
      <c r="B496" s="224">
        <v>1</v>
      </c>
      <c r="C496" s="224">
        <v>1</v>
      </c>
      <c r="D496" s="224">
        <v>1</v>
      </c>
      <c r="E496" s="224">
        <v>3</v>
      </c>
      <c r="F496" s="224">
        <v>14</v>
      </c>
      <c r="G496" s="233">
        <v>0.68589800000000001</v>
      </c>
      <c r="H496" s="222">
        <v>99731</v>
      </c>
      <c r="I496" s="223" t="s">
        <v>78</v>
      </c>
      <c r="J496" s="221">
        <f>IFERROR(VLOOKUP(cnf[[#This Row],[Hwycov_id]],#REF!,2,FALSE),cnf[[#This Row],[count]])</f>
        <v>99731</v>
      </c>
      <c r="K496" s="171">
        <f t="shared" si="10"/>
        <v>0</v>
      </c>
    </row>
    <row r="497" spans="1:11">
      <c r="A497">
        <v>12593</v>
      </c>
      <c r="B497" s="224">
        <v>1</v>
      </c>
      <c r="C497" s="224">
        <v>1</v>
      </c>
      <c r="D497" s="224">
        <v>1</v>
      </c>
      <c r="E497" s="224">
        <v>6</v>
      </c>
      <c r="F497" s="224">
        <v>1</v>
      </c>
      <c r="G497" s="233">
        <v>0.37635800000000003</v>
      </c>
      <c r="H497" s="222">
        <v>99801</v>
      </c>
      <c r="I497" s="223" t="s">
        <v>78</v>
      </c>
      <c r="J497" s="221">
        <f>IFERROR(VLOOKUP(cnf[[#This Row],[Hwycov_id]],#REF!,2,FALSE),cnf[[#This Row],[count]])</f>
        <v>99801</v>
      </c>
      <c r="K497" s="171">
        <f t="shared" si="10"/>
        <v>0</v>
      </c>
    </row>
    <row r="498" spans="1:11">
      <c r="A498">
        <v>675</v>
      </c>
      <c r="B498" s="224">
        <v>1</v>
      </c>
      <c r="C498" s="224">
        <v>1</v>
      </c>
      <c r="D498" s="224">
        <v>1</v>
      </c>
      <c r="E498" s="224">
        <v>6</v>
      </c>
      <c r="F498" s="224">
        <v>1</v>
      </c>
      <c r="G498" s="233">
        <v>0.161631</v>
      </c>
      <c r="H498" s="222">
        <v>99844</v>
      </c>
      <c r="I498" s="223" t="s">
        <v>82</v>
      </c>
      <c r="J498" s="221">
        <f>IFERROR(VLOOKUP(cnf[[#This Row],[Hwycov_id]],#REF!,2,FALSE),cnf[[#This Row],[count]])</f>
        <v>99844</v>
      </c>
      <c r="K498" s="171">
        <f t="shared" si="10"/>
        <v>0</v>
      </c>
    </row>
    <row r="499" spans="1:11">
      <c r="A499">
        <v>26523</v>
      </c>
      <c r="B499" s="224">
        <v>1</v>
      </c>
      <c r="C499" s="224">
        <v>1</v>
      </c>
      <c r="D499" s="224">
        <v>1</v>
      </c>
      <c r="E499" s="224">
        <v>6</v>
      </c>
      <c r="F499" s="224">
        <v>6</v>
      </c>
      <c r="G499" s="233">
        <v>0.28405999999999998</v>
      </c>
      <c r="H499" s="222">
        <v>99944</v>
      </c>
      <c r="I499" s="223" t="s">
        <v>78</v>
      </c>
      <c r="J499" s="221">
        <f>IFERROR(VLOOKUP(cnf[[#This Row],[Hwycov_id]],#REF!,2,FALSE),cnf[[#This Row],[count]])</f>
        <v>99944</v>
      </c>
      <c r="K499" s="171">
        <f t="shared" si="10"/>
        <v>0</v>
      </c>
    </row>
    <row r="500" spans="1:11">
      <c r="A500">
        <v>30813</v>
      </c>
      <c r="B500" s="224">
        <v>1</v>
      </c>
      <c r="C500" s="224">
        <v>1</v>
      </c>
      <c r="D500" s="224">
        <v>1</v>
      </c>
      <c r="E500" s="224">
        <v>2</v>
      </c>
      <c r="F500" s="224">
        <v>14</v>
      </c>
      <c r="G500" s="233">
        <v>0.17772299999999999</v>
      </c>
      <c r="H500" s="222">
        <v>100260</v>
      </c>
      <c r="I500" s="223" t="s">
        <v>78</v>
      </c>
      <c r="J500" s="221">
        <f>IFERROR(VLOOKUP(cnf[[#This Row],[Hwycov_id]],#REF!,2,FALSE),cnf[[#This Row],[count]])</f>
        <v>100260</v>
      </c>
      <c r="K500" s="171">
        <f t="shared" si="10"/>
        <v>0</v>
      </c>
    </row>
    <row r="501" spans="1:11">
      <c r="A501">
        <v>797</v>
      </c>
      <c r="B501" s="224">
        <v>1</v>
      </c>
      <c r="C501" s="224">
        <v>1</v>
      </c>
      <c r="D501" s="224">
        <v>1</v>
      </c>
      <c r="E501" s="224">
        <v>2</v>
      </c>
      <c r="F501" s="224">
        <v>14</v>
      </c>
      <c r="G501" s="233">
        <v>0.311913</v>
      </c>
      <c r="H501" s="222">
        <v>100286</v>
      </c>
      <c r="I501" s="223" t="s">
        <v>82</v>
      </c>
      <c r="J501" s="221">
        <f>IFERROR(VLOOKUP(cnf[[#This Row],[Hwycov_id]],#REF!,2,FALSE),cnf[[#This Row],[count]])</f>
        <v>100286</v>
      </c>
      <c r="K501" s="171">
        <f t="shared" si="10"/>
        <v>0</v>
      </c>
    </row>
    <row r="502" spans="1:11">
      <c r="A502">
        <v>11035</v>
      </c>
      <c r="B502" s="224">
        <v>1</v>
      </c>
      <c r="C502" s="224">
        <v>1</v>
      </c>
      <c r="D502" s="224">
        <v>1</v>
      </c>
      <c r="E502" s="224">
        <v>5</v>
      </c>
      <c r="F502" s="224">
        <v>9</v>
      </c>
      <c r="G502" s="233">
        <v>0.31335499999999999</v>
      </c>
      <c r="H502" s="222">
        <v>100329</v>
      </c>
      <c r="I502" s="223" t="s">
        <v>78</v>
      </c>
      <c r="J502" s="221">
        <f>IFERROR(VLOOKUP(cnf[[#This Row],[Hwycov_id]],#REF!,2,FALSE),cnf[[#This Row],[count]])</f>
        <v>100329</v>
      </c>
      <c r="K502" s="171">
        <f t="shared" si="10"/>
        <v>0</v>
      </c>
    </row>
    <row r="503" spans="1:11">
      <c r="A503">
        <v>10966</v>
      </c>
      <c r="B503" s="224">
        <v>1</v>
      </c>
      <c r="C503" s="224">
        <v>1</v>
      </c>
      <c r="D503" s="224">
        <v>1</v>
      </c>
      <c r="E503" s="224">
        <v>2</v>
      </c>
      <c r="F503" s="224">
        <v>14</v>
      </c>
      <c r="G503" s="233">
        <v>0.12528700000000001</v>
      </c>
      <c r="H503" s="222">
        <v>100589</v>
      </c>
      <c r="I503" s="223" t="s">
        <v>78</v>
      </c>
      <c r="J503" s="221">
        <f>IFERROR(VLOOKUP(cnf[[#This Row],[Hwycov_id]],#REF!,2,FALSE),cnf[[#This Row],[count]])</f>
        <v>100589</v>
      </c>
      <c r="K503" s="171">
        <f t="shared" si="10"/>
        <v>0</v>
      </c>
    </row>
    <row r="504" spans="1:11">
      <c r="A504">
        <v>13582</v>
      </c>
      <c r="B504" s="224">
        <v>1</v>
      </c>
      <c r="C504" s="224">
        <v>1</v>
      </c>
      <c r="D504" s="224">
        <v>1</v>
      </c>
      <c r="E504" s="224">
        <v>6</v>
      </c>
      <c r="F504" s="224">
        <v>6</v>
      </c>
      <c r="G504" s="233">
        <v>0.24385499999999999</v>
      </c>
      <c r="H504" s="222">
        <v>100679</v>
      </c>
      <c r="I504" s="223" t="s">
        <v>78</v>
      </c>
      <c r="J504" s="221">
        <f>IFERROR(VLOOKUP(cnf[[#This Row],[Hwycov_id]],#REF!,2,FALSE),cnf[[#This Row],[count]])</f>
        <v>100679</v>
      </c>
      <c r="K504" s="171">
        <f t="shared" si="10"/>
        <v>0</v>
      </c>
    </row>
    <row r="505" spans="1:11">
      <c r="A505">
        <v>27603</v>
      </c>
      <c r="B505" s="224">
        <v>1</v>
      </c>
      <c r="C505" s="224">
        <v>1</v>
      </c>
      <c r="D505" s="224">
        <v>1</v>
      </c>
      <c r="E505" s="224">
        <v>2</v>
      </c>
      <c r="F505" s="224">
        <v>14</v>
      </c>
      <c r="G505" s="233">
        <v>0.16991899999999999</v>
      </c>
      <c r="H505" s="222">
        <v>100716</v>
      </c>
      <c r="I505" s="223" t="s">
        <v>82</v>
      </c>
      <c r="J505" s="221">
        <f>IFERROR(VLOOKUP(cnf[[#This Row],[Hwycov_id]],#REF!,2,FALSE),cnf[[#This Row],[count]])</f>
        <v>100716</v>
      </c>
      <c r="K505" s="171">
        <f t="shared" si="10"/>
        <v>0</v>
      </c>
    </row>
    <row r="506" spans="1:11">
      <c r="A506">
        <v>15459</v>
      </c>
      <c r="B506" s="224">
        <v>1</v>
      </c>
      <c r="C506" s="224">
        <v>1</v>
      </c>
      <c r="D506" s="224">
        <v>1</v>
      </c>
      <c r="E506" s="224">
        <v>2</v>
      </c>
      <c r="F506" s="224">
        <v>14</v>
      </c>
      <c r="G506" s="233">
        <v>0.63617900000000005</v>
      </c>
      <c r="H506" s="222">
        <v>100757</v>
      </c>
      <c r="I506" s="223" t="s">
        <v>82</v>
      </c>
      <c r="J506" s="221">
        <f>IFERROR(VLOOKUP(cnf[[#This Row],[Hwycov_id]],#REF!,2,FALSE),cnf[[#This Row],[count]])</f>
        <v>100757</v>
      </c>
      <c r="K506" s="171">
        <f t="shared" si="10"/>
        <v>0</v>
      </c>
    </row>
    <row r="507" spans="1:11">
      <c r="A507">
        <v>27555</v>
      </c>
      <c r="B507" s="224">
        <v>1</v>
      </c>
      <c r="C507" s="224">
        <v>1</v>
      </c>
      <c r="D507" s="224">
        <v>1</v>
      </c>
      <c r="E507" s="224">
        <v>3</v>
      </c>
      <c r="F507" s="224">
        <v>14</v>
      </c>
      <c r="G507" s="233">
        <v>0.230633</v>
      </c>
      <c r="H507" s="222">
        <v>100844</v>
      </c>
      <c r="I507" s="223" t="s">
        <v>82</v>
      </c>
      <c r="J507" s="221">
        <f>IFERROR(VLOOKUP(cnf[[#This Row],[Hwycov_id]],#REF!,2,FALSE),cnf[[#This Row],[count]])</f>
        <v>100844</v>
      </c>
      <c r="K507" s="171">
        <f t="shared" si="10"/>
        <v>0</v>
      </c>
    </row>
    <row r="508" spans="1:11">
      <c r="A508">
        <v>26879</v>
      </c>
      <c r="B508" s="224">
        <v>1</v>
      </c>
      <c r="C508" s="224">
        <v>1</v>
      </c>
      <c r="D508" s="224">
        <v>1</v>
      </c>
      <c r="E508" s="224">
        <v>7</v>
      </c>
      <c r="F508" s="224">
        <v>7</v>
      </c>
      <c r="G508" s="233">
        <v>0.25417800000000002</v>
      </c>
      <c r="H508" s="222">
        <v>100977</v>
      </c>
      <c r="I508" s="223" t="s">
        <v>77</v>
      </c>
      <c r="J508" s="221">
        <f>IFERROR(VLOOKUP(cnf[[#This Row],[Hwycov_id]],#REF!,2,FALSE),cnf[[#This Row],[count]])</f>
        <v>100977</v>
      </c>
      <c r="K508" s="171">
        <f t="shared" si="10"/>
        <v>0</v>
      </c>
    </row>
    <row r="509" spans="1:11">
      <c r="A509">
        <v>27605</v>
      </c>
      <c r="B509" s="224">
        <v>1</v>
      </c>
      <c r="C509" s="224">
        <v>1</v>
      </c>
      <c r="D509" s="224">
        <v>1</v>
      </c>
      <c r="E509" s="224">
        <v>3</v>
      </c>
      <c r="F509" s="224">
        <v>14</v>
      </c>
      <c r="G509" s="233">
        <v>0.31090499999999999</v>
      </c>
      <c r="H509" s="222">
        <v>100980</v>
      </c>
      <c r="I509" s="223" t="s">
        <v>78</v>
      </c>
      <c r="J509" s="221">
        <f>IFERROR(VLOOKUP(cnf[[#This Row],[Hwycov_id]],#REF!,2,FALSE),cnf[[#This Row],[count]])</f>
        <v>100980</v>
      </c>
      <c r="K509" s="171">
        <f t="shared" si="10"/>
        <v>0</v>
      </c>
    </row>
    <row r="510" spans="1:11">
      <c r="A510">
        <v>13589</v>
      </c>
      <c r="B510" s="224">
        <v>1</v>
      </c>
      <c r="C510" s="224">
        <v>1</v>
      </c>
      <c r="D510" s="224">
        <v>1</v>
      </c>
      <c r="E510" s="224">
        <v>6</v>
      </c>
      <c r="F510" s="224">
        <v>6</v>
      </c>
      <c r="G510" s="233">
        <v>0.46432499999999999</v>
      </c>
      <c r="H510" s="222">
        <v>101178</v>
      </c>
      <c r="I510" s="223" t="s">
        <v>78</v>
      </c>
      <c r="J510" s="221">
        <f>IFERROR(VLOOKUP(cnf[[#This Row],[Hwycov_id]],#REF!,2,FALSE),cnf[[#This Row],[count]])</f>
        <v>101178</v>
      </c>
      <c r="K510" s="171">
        <f t="shared" si="10"/>
        <v>0</v>
      </c>
    </row>
    <row r="511" spans="1:11">
      <c r="A511">
        <v>29082</v>
      </c>
      <c r="B511" s="224">
        <v>1</v>
      </c>
      <c r="C511" s="224">
        <v>1</v>
      </c>
      <c r="D511" s="224">
        <v>1</v>
      </c>
      <c r="E511" s="224">
        <v>3</v>
      </c>
      <c r="F511" s="224">
        <v>14</v>
      </c>
      <c r="G511" s="233">
        <v>0.22877500000000001</v>
      </c>
      <c r="H511" s="222">
        <v>101337</v>
      </c>
      <c r="I511" s="223" t="s">
        <v>82</v>
      </c>
      <c r="J511" s="221">
        <f>IFERROR(VLOOKUP(cnf[[#This Row],[Hwycov_id]],#REF!,2,FALSE),cnf[[#This Row],[count]])</f>
        <v>101337</v>
      </c>
      <c r="K511" s="171">
        <f t="shared" si="10"/>
        <v>0</v>
      </c>
    </row>
    <row r="512" spans="1:11">
      <c r="A512">
        <v>15768</v>
      </c>
      <c r="B512" s="224">
        <v>1</v>
      </c>
      <c r="C512" s="224">
        <v>1</v>
      </c>
      <c r="D512" s="224">
        <v>1</v>
      </c>
      <c r="E512" s="224">
        <v>3</v>
      </c>
      <c r="F512" s="224">
        <v>14</v>
      </c>
      <c r="G512" s="233">
        <v>0.27239600000000003</v>
      </c>
      <c r="H512" s="222">
        <v>101375</v>
      </c>
      <c r="I512" s="223" t="s">
        <v>78</v>
      </c>
      <c r="J512" s="221">
        <f>IFERROR(VLOOKUP(cnf[[#This Row],[Hwycov_id]],#REF!,2,FALSE),cnf[[#This Row],[count]])</f>
        <v>101375</v>
      </c>
      <c r="K512" s="171">
        <f t="shared" si="10"/>
        <v>0</v>
      </c>
    </row>
    <row r="513" spans="1:11">
      <c r="A513">
        <v>29095</v>
      </c>
      <c r="B513" s="224">
        <v>1</v>
      </c>
      <c r="C513" s="224">
        <v>1</v>
      </c>
      <c r="D513" s="224">
        <v>1</v>
      </c>
      <c r="E513" s="224">
        <v>3</v>
      </c>
      <c r="F513" s="224">
        <v>14</v>
      </c>
      <c r="G513" s="233">
        <v>0.35162599999999999</v>
      </c>
      <c r="H513" s="222">
        <v>101415</v>
      </c>
      <c r="I513" s="223" t="s">
        <v>78</v>
      </c>
      <c r="J513" s="221">
        <f>IFERROR(VLOOKUP(cnf[[#This Row],[Hwycov_id]],#REF!,2,FALSE),cnf[[#This Row],[count]])</f>
        <v>101415</v>
      </c>
      <c r="K513" s="171">
        <f t="shared" si="10"/>
        <v>0</v>
      </c>
    </row>
    <row r="514" spans="1:11">
      <c r="A514">
        <v>12955</v>
      </c>
      <c r="B514" s="224">
        <v>1</v>
      </c>
      <c r="C514" s="224">
        <v>1</v>
      </c>
      <c r="D514" s="224">
        <v>1</v>
      </c>
      <c r="E514" s="224">
        <v>7</v>
      </c>
      <c r="F514" s="224">
        <v>7</v>
      </c>
      <c r="G514" s="233">
        <v>0.99765400000000004</v>
      </c>
      <c r="H514" s="222">
        <v>101451</v>
      </c>
      <c r="I514" s="223" t="s">
        <v>82</v>
      </c>
      <c r="J514" s="221">
        <f>IFERROR(VLOOKUP(cnf[[#This Row],[Hwycov_id]],#REF!,2,FALSE),cnf[[#This Row],[count]])</f>
        <v>101451</v>
      </c>
      <c r="K514" s="171">
        <f t="shared" ref="K514:K577" si="11">J514/H514-1</f>
        <v>0</v>
      </c>
    </row>
    <row r="515" spans="1:11">
      <c r="A515">
        <v>12957</v>
      </c>
      <c r="B515" s="224">
        <v>1</v>
      </c>
      <c r="C515" s="224">
        <v>1</v>
      </c>
      <c r="D515" s="224">
        <v>1</v>
      </c>
      <c r="E515" s="224">
        <v>7</v>
      </c>
      <c r="F515" s="224">
        <v>7</v>
      </c>
      <c r="G515" s="233">
        <v>0.33827499999999999</v>
      </c>
      <c r="H515" s="222">
        <v>101544</v>
      </c>
      <c r="I515" s="223" t="s">
        <v>77</v>
      </c>
      <c r="J515" s="221">
        <f>IFERROR(VLOOKUP(cnf[[#This Row],[Hwycov_id]],#REF!,2,FALSE),cnf[[#This Row],[count]])</f>
        <v>101544</v>
      </c>
      <c r="K515" s="171">
        <f t="shared" si="11"/>
        <v>0</v>
      </c>
    </row>
    <row r="516" spans="1:11">
      <c r="A516">
        <v>29039</v>
      </c>
      <c r="B516" s="224">
        <v>1</v>
      </c>
      <c r="C516" s="224">
        <v>1</v>
      </c>
      <c r="D516" s="224">
        <v>1</v>
      </c>
      <c r="E516" s="224">
        <v>2</v>
      </c>
      <c r="F516" s="224">
        <v>14</v>
      </c>
      <c r="G516" s="233">
        <v>0.13516400000000001</v>
      </c>
      <c r="H516" s="222">
        <v>101664</v>
      </c>
      <c r="I516" s="223" t="s">
        <v>78</v>
      </c>
      <c r="J516" s="221">
        <f>IFERROR(VLOOKUP(cnf[[#This Row],[Hwycov_id]],#REF!,2,FALSE),cnf[[#This Row],[count]])</f>
        <v>101664</v>
      </c>
      <c r="K516" s="171">
        <f t="shared" si="11"/>
        <v>0</v>
      </c>
    </row>
    <row r="517" spans="1:11">
      <c r="A517">
        <v>721</v>
      </c>
      <c r="B517" s="224">
        <v>1</v>
      </c>
      <c r="C517" s="224">
        <v>1</v>
      </c>
      <c r="D517" s="224">
        <v>1</v>
      </c>
      <c r="E517" s="224">
        <v>7</v>
      </c>
      <c r="F517" s="224">
        <v>7</v>
      </c>
      <c r="G517" s="233">
        <v>0.23632600000000001</v>
      </c>
      <c r="H517" s="222">
        <v>101690</v>
      </c>
      <c r="I517" s="223" t="s">
        <v>77</v>
      </c>
      <c r="J517" s="221">
        <f>IFERROR(VLOOKUP(cnf[[#This Row],[Hwycov_id]],#REF!,2,FALSE),cnf[[#This Row],[count]])</f>
        <v>101690</v>
      </c>
      <c r="K517" s="171">
        <f t="shared" si="11"/>
        <v>0</v>
      </c>
    </row>
    <row r="518" spans="1:11">
      <c r="A518">
        <v>813</v>
      </c>
      <c r="B518" s="224">
        <v>1</v>
      </c>
      <c r="C518" s="224">
        <v>1</v>
      </c>
      <c r="D518" s="224">
        <v>1</v>
      </c>
      <c r="E518" s="224">
        <v>2</v>
      </c>
      <c r="F518" s="224">
        <v>11</v>
      </c>
      <c r="G518" s="233">
        <v>0.247803</v>
      </c>
      <c r="H518" s="222">
        <v>101839</v>
      </c>
      <c r="I518" s="223" t="s">
        <v>78</v>
      </c>
      <c r="J518" s="221">
        <f>IFERROR(VLOOKUP(cnf[[#This Row],[Hwycov_id]],#REF!,2,FALSE),cnf[[#This Row],[count]])</f>
        <v>101839</v>
      </c>
      <c r="K518" s="171">
        <f t="shared" si="11"/>
        <v>0</v>
      </c>
    </row>
    <row r="519" spans="1:11">
      <c r="A519">
        <v>15457</v>
      </c>
      <c r="B519" s="224">
        <v>1</v>
      </c>
      <c r="C519" s="224">
        <v>1</v>
      </c>
      <c r="D519" s="224">
        <v>1</v>
      </c>
      <c r="E519" s="224">
        <v>2</v>
      </c>
      <c r="F519" s="224">
        <v>14</v>
      </c>
      <c r="G519" s="233">
        <v>0.47339799999999999</v>
      </c>
      <c r="H519" s="222">
        <v>101965</v>
      </c>
      <c r="I519" s="223" t="s">
        <v>78</v>
      </c>
      <c r="J519" s="221">
        <f>IFERROR(VLOOKUP(cnf[[#This Row],[Hwycov_id]],#REF!,2,FALSE),cnf[[#This Row],[count]])</f>
        <v>101965</v>
      </c>
      <c r="K519" s="171">
        <f t="shared" si="11"/>
        <v>0</v>
      </c>
    </row>
    <row r="520" spans="1:11">
      <c r="A520">
        <v>29086</v>
      </c>
      <c r="B520" s="224">
        <v>1</v>
      </c>
      <c r="C520" s="224">
        <v>1</v>
      </c>
      <c r="D520" s="224">
        <v>1</v>
      </c>
      <c r="E520" s="224">
        <v>3</v>
      </c>
      <c r="F520" s="224">
        <v>14</v>
      </c>
      <c r="G520" s="233">
        <v>0.21035799999999999</v>
      </c>
      <c r="H520" s="222">
        <v>101974</v>
      </c>
      <c r="I520" s="223" t="s">
        <v>78</v>
      </c>
      <c r="J520" s="221">
        <f>IFERROR(VLOOKUP(cnf[[#This Row],[Hwycov_id]],#REF!,2,FALSE),cnf[[#This Row],[count]])</f>
        <v>101974</v>
      </c>
      <c r="K520" s="171">
        <f t="shared" si="11"/>
        <v>0</v>
      </c>
    </row>
    <row r="521" spans="1:11">
      <c r="A521">
        <v>9336</v>
      </c>
      <c r="B521" s="224">
        <v>1</v>
      </c>
      <c r="C521" s="224">
        <v>1</v>
      </c>
      <c r="D521" s="224">
        <v>1</v>
      </c>
      <c r="E521" s="224">
        <v>3</v>
      </c>
      <c r="F521" s="224">
        <v>14</v>
      </c>
      <c r="G521" s="233">
        <v>0.314081</v>
      </c>
      <c r="H521" s="222">
        <v>102064</v>
      </c>
      <c r="I521" s="223" t="s">
        <v>78</v>
      </c>
      <c r="J521" s="221">
        <f>IFERROR(VLOOKUP(cnf[[#This Row],[Hwycov_id]],#REF!,2,FALSE),cnf[[#This Row],[count]])</f>
        <v>102064</v>
      </c>
      <c r="K521" s="171">
        <f t="shared" si="11"/>
        <v>0</v>
      </c>
    </row>
    <row r="522" spans="1:11">
      <c r="A522">
        <v>13861</v>
      </c>
      <c r="B522" s="224">
        <v>1</v>
      </c>
      <c r="C522" s="224">
        <v>1</v>
      </c>
      <c r="D522" s="224">
        <v>1</v>
      </c>
      <c r="E522" s="224">
        <v>3</v>
      </c>
      <c r="F522" s="224">
        <v>14</v>
      </c>
      <c r="G522" s="233">
        <v>0.289406</v>
      </c>
      <c r="H522" s="222">
        <v>102099</v>
      </c>
      <c r="I522" s="223" t="s">
        <v>78</v>
      </c>
      <c r="J522" s="221">
        <f>IFERROR(VLOOKUP(cnf[[#This Row],[Hwycov_id]],#REF!,2,FALSE),cnf[[#This Row],[count]])</f>
        <v>102099</v>
      </c>
      <c r="K522" s="171">
        <f t="shared" si="11"/>
        <v>0</v>
      </c>
    </row>
    <row r="523" spans="1:11">
      <c r="A523">
        <v>22157</v>
      </c>
      <c r="B523" s="224">
        <v>1</v>
      </c>
      <c r="C523" s="224">
        <v>1</v>
      </c>
      <c r="D523" s="224">
        <v>1</v>
      </c>
      <c r="E523" s="224">
        <v>4</v>
      </c>
      <c r="F523" s="224">
        <v>19</v>
      </c>
      <c r="G523" s="233">
        <v>0.15961800000000001</v>
      </c>
      <c r="H523" s="222">
        <v>102194</v>
      </c>
      <c r="I523" s="223" t="s">
        <v>78</v>
      </c>
      <c r="J523" s="221">
        <f>IFERROR(VLOOKUP(cnf[[#This Row],[Hwycov_id]],#REF!,2,FALSE),cnf[[#This Row],[count]])</f>
        <v>102194</v>
      </c>
      <c r="K523" s="171">
        <f t="shared" si="11"/>
        <v>0</v>
      </c>
    </row>
    <row r="524" spans="1:11">
      <c r="A524">
        <v>26014</v>
      </c>
      <c r="B524" s="224">
        <v>1</v>
      </c>
      <c r="C524" s="224">
        <v>1</v>
      </c>
      <c r="D524" s="224">
        <v>1</v>
      </c>
      <c r="E524" s="224">
        <v>3</v>
      </c>
      <c r="F524" s="224">
        <v>14</v>
      </c>
      <c r="G524" s="233">
        <v>0.64656599999999997</v>
      </c>
      <c r="H524" s="222">
        <v>102271</v>
      </c>
      <c r="I524" s="223" t="s">
        <v>82</v>
      </c>
      <c r="J524" s="221">
        <f>IFERROR(VLOOKUP(cnf[[#This Row],[Hwycov_id]],#REF!,2,FALSE),cnf[[#This Row],[count]])</f>
        <v>102271</v>
      </c>
      <c r="K524" s="171">
        <f t="shared" si="11"/>
        <v>0</v>
      </c>
    </row>
    <row r="525" spans="1:11">
      <c r="A525">
        <v>20789</v>
      </c>
      <c r="B525" s="224">
        <v>1</v>
      </c>
      <c r="C525" s="224">
        <v>1</v>
      </c>
      <c r="D525" s="224">
        <v>1</v>
      </c>
      <c r="E525" s="224">
        <v>2</v>
      </c>
      <c r="F525" s="224">
        <v>11</v>
      </c>
      <c r="G525" s="233">
        <v>0.43068400000000001</v>
      </c>
      <c r="H525" s="222">
        <v>102387</v>
      </c>
      <c r="I525" s="223" t="s">
        <v>78</v>
      </c>
      <c r="J525" s="221">
        <f>IFERROR(VLOOKUP(cnf[[#This Row],[Hwycov_id]],#REF!,2,FALSE),cnf[[#This Row],[count]])</f>
        <v>102387</v>
      </c>
      <c r="K525" s="171">
        <f t="shared" si="11"/>
        <v>0</v>
      </c>
    </row>
    <row r="526" spans="1:11">
      <c r="A526">
        <v>16291</v>
      </c>
      <c r="B526" s="224">
        <v>1</v>
      </c>
      <c r="C526" s="224">
        <v>1</v>
      </c>
      <c r="D526" s="224">
        <v>1</v>
      </c>
      <c r="E526" s="224">
        <v>6</v>
      </c>
      <c r="F526" s="224">
        <v>6</v>
      </c>
      <c r="G526" s="233">
        <v>0.88926099999999997</v>
      </c>
      <c r="H526" s="222">
        <v>102468</v>
      </c>
      <c r="I526" s="223" t="s">
        <v>78</v>
      </c>
      <c r="J526" s="221">
        <f>IFERROR(VLOOKUP(cnf[[#This Row],[Hwycov_id]],#REF!,2,FALSE),cnf[[#This Row],[count]])</f>
        <v>102468</v>
      </c>
      <c r="K526" s="171">
        <f t="shared" si="11"/>
        <v>0</v>
      </c>
    </row>
    <row r="527" spans="1:11">
      <c r="A527">
        <v>9025</v>
      </c>
      <c r="B527" s="224">
        <v>1</v>
      </c>
      <c r="C527" s="224">
        <v>1</v>
      </c>
      <c r="D527" s="224">
        <v>1</v>
      </c>
      <c r="E527" s="224">
        <v>6</v>
      </c>
      <c r="F527" s="224">
        <v>12</v>
      </c>
      <c r="G527" s="233">
        <v>0.15770100000000001</v>
      </c>
      <c r="H527" s="222">
        <v>102699</v>
      </c>
      <c r="I527" s="223" t="s">
        <v>82</v>
      </c>
      <c r="J527" s="221">
        <f>IFERROR(VLOOKUP(cnf[[#This Row],[Hwycov_id]],#REF!,2,FALSE),cnf[[#This Row],[count]])</f>
        <v>102699</v>
      </c>
      <c r="K527" s="171">
        <f t="shared" si="11"/>
        <v>0</v>
      </c>
    </row>
    <row r="528" spans="1:11">
      <c r="A528">
        <v>28727</v>
      </c>
      <c r="B528" s="224">
        <v>1</v>
      </c>
      <c r="C528" s="224">
        <v>1</v>
      </c>
      <c r="D528" s="224">
        <v>1</v>
      </c>
      <c r="E528" s="224">
        <v>2</v>
      </c>
      <c r="F528" s="224">
        <v>11</v>
      </c>
      <c r="G528" s="233">
        <v>0.27804600000000002</v>
      </c>
      <c r="H528" s="222">
        <v>102763</v>
      </c>
      <c r="I528" s="223" t="s">
        <v>82</v>
      </c>
      <c r="J528" s="221">
        <f>IFERROR(VLOOKUP(cnf[[#This Row],[Hwycov_id]],#REF!,2,FALSE),cnf[[#This Row],[count]])</f>
        <v>102763</v>
      </c>
      <c r="K528" s="171">
        <f t="shared" si="11"/>
        <v>0</v>
      </c>
    </row>
    <row r="529" spans="1:11">
      <c r="A529">
        <v>30776</v>
      </c>
      <c r="B529" s="224">
        <v>1</v>
      </c>
      <c r="C529" s="224">
        <v>1</v>
      </c>
      <c r="D529" s="224">
        <v>1</v>
      </c>
      <c r="E529" s="224">
        <v>3</v>
      </c>
      <c r="F529" s="224">
        <v>14</v>
      </c>
      <c r="G529" s="233">
        <v>1.0496490000000001</v>
      </c>
      <c r="H529" s="222">
        <v>102978</v>
      </c>
      <c r="I529" s="223" t="s">
        <v>82</v>
      </c>
      <c r="J529" s="221">
        <f>IFERROR(VLOOKUP(cnf[[#This Row],[Hwycov_id]],#REF!,2,FALSE),cnf[[#This Row],[count]])</f>
        <v>102978</v>
      </c>
      <c r="K529" s="171">
        <f t="shared" si="11"/>
        <v>0</v>
      </c>
    </row>
    <row r="530" spans="1:11">
      <c r="A530">
        <v>751</v>
      </c>
      <c r="B530" s="224">
        <v>1</v>
      </c>
      <c r="C530" s="224">
        <v>1</v>
      </c>
      <c r="D530" s="224">
        <v>1</v>
      </c>
      <c r="E530" s="224">
        <v>3</v>
      </c>
      <c r="F530" s="224">
        <v>14</v>
      </c>
      <c r="G530" s="233">
        <v>0.39582800000000001</v>
      </c>
      <c r="H530" s="222">
        <v>103001</v>
      </c>
      <c r="I530" s="223" t="s">
        <v>82</v>
      </c>
      <c r="J530" s="221">
        <f>IFERROR(VLOOKUP(cnf[[#This Row],[Hwycov_id]],#REF!,2,FALSE),cnf[[#This Row],[count]])</f>
        <v>103001</v>
      </c>
      <c r="K530" s="171">
        <f t="shared" si="11"/>
        <v>0</v>
      </c>
    </row>
    <row r="531" spans="1:11">
      <c r="A531">
        <v>12253</v>
      </c>
      <c r="B531" s="224">
        <v>1</v>
      </c>
      <c r="C531" s="224">
        <v>1</v>
      </c>
      <c r="D531" s="224">
        <v>1</v>
      </c>
      <c r="E531" s="224">
        <v>6</v>
      </c>
      <c r="F531" s="224">
        <v>12</v>
      </c>
      <c r="G531" s="233">
        <v>0.62427699999999997</v>
      </c>
      <c r="H531" s="222">
        <v>103471</v>
      </c>
      <c r="I531" s="223" t="s">
        <v>82</v>
      </c>
      <c r="J531" s="221">
        <f>IFERROR(VLOOKUP(cnf[[#This Row],[Hwycov_id]],#REF!,2,FALSE),cnf[[#This Row],[count]])</f>
        <v>103471</v>
      </c>
      <c r="K531" s="171">
        <f t="shared" si="11"/>
        <v>0</v>
      </c>
    </row>
    <row r="532" spans="1:11">
      <c r="A532">
        <v>516</v>
      </c>
      <c r="B532" s="224">
        <v>1</v>
      </c>
      <c r="C532" s="224">
        <v>1</v>
      </c>
      <c r="D532" s="224">
        <v>1</v>
      </c>
      <c r="E532" s="224">
        <v>3</v>
      </c>
      <c r="F532" s="224">
        <v>14</v>
      </c>
      <c r="G532" s="233">
        <v>0.46654800000000002</v>
      </c>
      <c r="H532" s="222">
        <v>103587</v>
      </c>
      <c r="I532" s="223" t="s">
        <v>77</v>
      </c>
      <c r="J532" s="221">
        <f>IFERROR(VLOOKUP(cnf[[#This Row],[Hwycov_id]],#REF!,2,FALSE),cnf[[#This Row],[count]])</f>
        <v>103587</v>
      </c>
      <c r="K532" s="171">
        <f t="shared" si="11"/>
        <v>0</v>
      </c>
    </row>
    <row r="533" spans="1:11">
      <c r="A533">
        <v>29090</v>
      </c>
      <c r="B533" s="224">
        <v>1</v>
      </c>
      <c r="C533" s="224">
        <v>1</v>
      </c>
      <c r="D533" s="224">
        <v>1</v>
      </c>
      <c r="E533" s="224">
        <v>3</v>
      </c>
      <c r="F533" s="224">
        <v>14</v>
      </c>
      <c r="G533" s="233">
        <v>0.43728</v>
      </c>
      <c r="H533" s="222">
        <v>103593</v>
      </c>
      <c r="I533" s="223" t="s">
        <v>82</v>
      </c>
      <c r="J533" s="221">
        <f>IFERROR(VLOOKUP(cnf[[#This Row],[Hwycov_id]],#REF!,2,FALSE),cnf[[#This Row],[count]])</f>
        <v>103593</v>
      </c>
      <c r="K533" s="171">
        <f t="shared" si="11"/>
        <v>0</v>
      </c>
    </row>
    <row r="534" spans="1:11">
      <c r="A534">
        <v>13588</v>
      </c>
      <c r="B534" s="224">
        <v>1</v>
      </c>
      <c r="C534" s="224">
        <v>1</v>
      </c>
      <c r="D534" s="224">
        <v>1</v>
      </c>
      <c r="E534" s="224">
        <v>6</v>
      </c>
      <c r="F534" s="224">
        <v>6</v>
      </c>
      <c r="G534" s="233">
        <v>0.41926000000000002</v>
      </c>
      <c r="H534" s="222">
        <v>103593</v>
      </c>
      <c r="I534" s="223" t="s">
        <v>78</v>
      </c>
      <c r="J534" s="221">
        <f>IFERROR(VLOOKUP(cnf[[#This Row],[Hwycov_id]],#REF!,2,FALSE),cnf[[#This Row],[count]])</f>
        <v>103593</v>
      </c>
      <c r="K534" s="171">
        <f t="shared" si="11"/>
        <v>0</v>
      </c>
    </row>
    <row r="535" spans="1:11">
      <c r="A535">
        <v>9338</v>
      </c>
      <c r="B535" s="224">
        <v>1</v>
      </c>
      <c r="C535" s="224">
        <v>1</v>
      </c>
      <c r="D535" s="224">
        <v>1</v>
      </c>
      <c r="E535" s="224">
        <v>3</v>
      </c>
      <c r="F535" s="224">
        <v>14</v>
      </c>
      <c r="G535" s="233">
        <v>0.347999</v>
      </c>
      <c r="H535" s="222">
        <v>104166</v>
      </c>
      <c r="I535" s="223" t="s">
        <v>78</v>
      </c>
      <c r="J535" s="221">
        <f>IFERROR(VLOOKUP(cnf[[#This Row],[Hwycov_id]],#REF!,2,FALSE),cnf[[#This Row],[count]])</f>
        <v>104166</v>
      </c>
      <c r="K535" s="171">
        <f t="shared" si="11"/>
        <v>0</v>
      </c>
    </row>
    <row r="536" spans="1:11">
      <c r="A536">
        <v>14660</v>
      </c>
      <c r="B536" s="224">
        <v>1</v>
      </c>
      <c r="C536" s="224">
        <v>1</v>
      </c>
      <c r="D536" s="224">
        <v>1</v>
      </c>
      <c r="E536" s="224">
        <v>3</v>
      </c>
      <c r="F536" s="224">
        <v>14</v>
      </c>
      <c r="G536" s="233">
        <v>0.32136599999999999</v>
      </c>
      <c r="H536" s="222">
        <v>104360</v>
      </c>
      <c r="I536" s="223" t="s">
        <v>77</v>
      </c>
      <c r="J536" s="221">
        <f>IFERROR(VLOOKUP(cnf[[#This Row],[Hwycov_id]],#REF!,2,FALSE),cnf[[#This Row],[count]])</f>
        <v>104360</v>
      </c>
      <c r="K536" s="171">
        <f t="shared" si="11"/>
        <v>0</v>
      </c>
    </row>
    <row r="537" spans="1:11">
      <c r="A537">
        <v>13640</v>
      </c>
      <c r="B537" s="224">
        <v>1</v>
      </c>
      <c r="C537" s="224">
        <v>1</v>
      </c>
      <c r="D537" s="224">
        <v>1</v>
      </c>
      <c r="E537" s="224">
        <v>3</v>
      </c>
      <c r="F537" s="224">
        <v>14</v>
      </c>
      <c r="G537" s="233">
        <v>0.16101099999999999</v>
      </c>
      <c r="H537" s="222">
        <v>104396</v>
      </c>
      <c r="I537" s="223" t="s">
        <v>78</v>
      </c>
      <c r="J537" s="221">
        <f>IFERROR(VLOOKUP(cnf[[#This Row],[Hwycov_id]],#REF!,2,FALSE),cnf[[#This Row],[count]])</f>
        <v>104396</v>
      </c>
      <c r="K537" s="171">
        <f t="shared" si="11"/>
        <v>0</v>
      </c>
    </row>
    <row r="538" spans="1:11">
      <c r="A538">
        <v>13648</v>
      </c>
      <c r="B538" s="224">
        <v>1</v>
      </c>
      <c r="C538" s="224">
        <v>1</v>
      </c>
      <c r="D538" s="224">
        <v>1</v>
      </c>
      <c r="E538" s="224">
        <v>3</v>
      </c>
      <c r="F538" s="224">
        <v>14</v>
      </c>
      <c r="G538" s="233">
        <v>0.48862</v>
      </c>
      <c r="H538" s="222">
        <v>104439</v>
      </c>
      <c r="I538" s="223" t="s">
        <v>77</v>
      </c>
      <c r="J538" s="221">
        <f>IFERROR(VLOOKUP(cnf[[#This Row],[Hwycov_id]],#REF!,2,FALSE),cnf[[#This Row],[count]])</f>
        <v>104439</v>
      </c>
      <c r="K538" s="171">
        <f t="shared" si="11"/>
        <v>0</v>
      </c>
    </row>
    <row r="539" spans="1:11">
      <c r="A539">
        <v>16272</v>
      </c>
      <c r="B539" s="224">
        <v>1</v>
      </c>
      <c r="C539" s="224">
        <v>1</v>
      </c>
      <c r="D539" s="224">
        <v>1</v>
      </c>
      <c r="E539" s="224">
        <v>6</v>
      </c>
      <c r="F539" s="224">
        <v>6</v>
      </c>
      <c r="G539" s="233">
        <v>0.59357400000000005</v>
      </c>
      <c r="H539" s="222">
        <v>104695</v>
      </c>
      <c r="I539" s="223" t="s">
        <v>82</v>
      </c>
      <c r="J539" s="221">
        <f>IFERROR(VLOOKUP(cnf[[#This Row],[Hwycov_id]],#REF!,2,FALSE),cnf[[#This Row],[count]])</f>
        <v>104695</v>
      </c>
      <c r="K539" s="171">
        <f t="shared" si="11"/>
        <v>0</v>
      </c>
    </row>
    <row r="540" spans="1:11">
      <c r="A540">
        <v>13580</v>
      </c>
      <c r="B540" s="224">
        <v>1</v>
      </c>
      <c r="C540" s="224">
        <v>1</v>
      </c>
      <c r="D540" s="224">
        <v>1</v>
      </c>
      <c r="E540" s="224">
        <v>6</v>
      </c>
      <c r="F540" s="224">
        <v>6</v>
      </c>
      <c r="G540" s="233">
        <v>0.40530699999999997</v>
      </c>
      <c r="H540" s="222">
        <v>104739</v>
      </c>
      <c r="I540" s="223" t="s">
        <v>82</v>
      </c>
      <c r="J540" s="221">
        <f>IFERROR(VLOOKUP(cnf[[#This Row],[Hwycov_id]],#REF!,2,FALSE),cnf[[#This Row],[count]])</f>
        <v>104739</v>
      </c>
      <c r="K540" s="171">
        <f t="shared" si="11"/>
        <v>0</v>
      </c>
    </row>
    <row r="541" spans="1:11">
      <c r="A541">
        <v>13661</v>
      </c>
      <c r="B541" s="224">
        <v>1</v>
      </c>
      <c r="C541" s="224">
        <v>1</v>
      </c>
      <c r="D541" s="224">
        <v>1</v>
      </c>
      <c r="E541" s="224">
        <v>3</v>
      </c>
      <c r="F541" s="224">
        <v>14</v>
      </c>
      <c r="G541" s="233">
        <v>0.13517899999999999</v>
      </c>
      <c r="H541" s="222">
        <v>104746</v>
      </c>
      <c r="I541" s="223" t="s">
        <v>77</v>
      </c>
      <c r="J541" s="221">
        <f>IFERROR(VLOOKUP(cnf[[#This Row],[Hwycov_id]],#REF!,2,FALSE),cnf[[#This Row],[count]])</f>
        <v>104746</v>
      </c>
      <c r="K541" s="171">
        <f t="shared" si="11"/>
        <v>0</v>
      </c>
    </row>
    <row r="542" spans="1:11">
      <c r="A542">
        <v>13639</v>
      </c>
      <c r="B542" s="224">
        <v>1</v>
      </c>
      <c r="C542" s="224">
        <v>1</v>
      </c>
      <c r="D542" s="224">
        <v>1</v>
      </c>
      <c r="E542" s="224">
        <v>3</v>
      </c>
      <c r="F542" s="224">
        <v>14</v>
      </c>
      <c r="G542" s="233">
        <v>0.37734899999999999</v>
      </c>
      <c r="H542" s="222">
        <v>105046</v>
      </c>
      <c r="I542" s="223" t="s">
        <v>77</v>
      </c>
      <c r="J542" s="221">
        <f>IFERROR(VLOOKUP(cnf[[#This Row],[Hwycov_id]],#REF!,2,FALSE),cnf[[#This Row],[count]])</f>
        <v>105046</v>
      </c>
      <c r="K542" s="171">
        <f t="shared" si="11"/>
        <v>0</v>
      </c>
    </row>
    <row r="543" spans="1:11">
      <c r="A543">
        <v>643</v>
      </c>
      <c r="B543" s="224">
        <v>1</v>
      </c>
      <c r="C543" s="224">
        <v>1</v>
      </c>
      <c r="D543" s="224">
        <v>1</v>
      </c>
      <c r="E543" s="224">
        <v>6</v>
      </c>
      <c r="F543" s="224">
        <v>6</v>
      </c>
      <c r="G543" s="233">
        <v>0.34145900000000001</v>
      </c>
      <c r="H543" s="222">
        <v>105170</v>
      </c>
      <c r="I543" s="223" t="s">
        <v>78</v>
      </c>
      <c r="J543" s="221">
        <f>IFERROR(VLOOKUP(cnf[[#This Row],[Hwycov_id]],#REF!,2,FALSE),cnf[[#This Row],[count]])</f>
        <v>105170</v>
      </c>
      <c r="K543" s="171">
        <f t="shared" si="11"/>
        <v>0</v>
      </c>
    </row>
    <row r="544" spans="1:11">
      <c r="A544">
        <v>14637</v>
      </c>
      <c r="B544" s="224">
        <v>1</v>
      </c>
      <c r="C544" s="224">
        <v>1</v>
      </c>
      <c r="D544" s="224">
        <v>1</v>
      </c>
      <c r="E544" s="224">
        <v>3</v>
      </c>
      <c r="F544" s="224">
        <v>14</v>
      </c>
      <c r="G544" s="233">
        <v>0.228827</v>
      </c>
      <c r="H544" s="222">
        <v>105327</v>
      </c>
      <c r="I544" s="223" t="s">
        <v>77</v>
      </c>
      <c r="J544" s="221">
        <f>IFERROR(VLOOKUP(cnf[[#This Row],[Hwycov_id]],#REF!,2,FALSE),cnf[[#This Row],[count]])</f>
        <v>105327</v>
      </c>
      <c r="K544" s="171">
        <f t="shared" si="11"/>
        <v>0</v>
      </c>
    </row>
    <row r="545" spans="1:11">
      <c r="A545">
        <v>16584</v>
      </c>
      <c r="B545" s="224">
        <v>1</v>
      </c>
      <c r="C545" s="224">
        <v>1</v>
      </c>
      <c r="D545" s="224">
        <v>1</v>
      </c>
      <c r="E545" s="224">
        <v>2</v>
      </c>
      <c r="F545" s="224">
        <v>14</v>
      </c>
      <c r="G545" s="233">
        <v>0.13472999999999999</v>
      </c>
      <c r="H545" s="222">
        <v>105413</v>
      </c>
      <c r="I545" s="223" t="s">
        <v>78</v>
      </c>
      <c r="J545" s="221">
        <f>IFERROR(VLOOKUP(cnf[[#This Row],[Hwycov_id]],#REF!,2,FALSE),cnf[[#This Row],[count]])</f>
        <v>105413</v>
      </c>
      <c r="K545" s="171">
        <f t="shared" si="11"/>
        <v>0</v>
      </c>
    </row>
    <row r="546" spans="1:11">
      <c r="A546">
        <v>841</v>
      </c>
      <c r="B546" s="224">
        <v>1</v>
      </c>
      <c r="C546" s="224">
        <v>1</v>
      </c>
      <c r="D546" s="224">
        <v>1</v>
      </c>
      <c r="E546" s="224">
        <v>4</v>
      </c>
      <c r="F546" s="224">
        <v>2</v>
      </c>
      <c r="G546" s="233">
        <v>0.45580999999999999</v>
      </c>
      <c r="H546" s="222">
        <v>105422</v>
      </c>
      <c r="I546" s="223" t="s">
        <v>78</v>
      </c>
      <c r="J546" s="221">
        <f>IFERROR(VLOOKUP(cnf[[#This Row],[Hwycov_id]],#REF!,2,FALSE),cnf[[#This Row],[count]])</f>
        <v>105422</v>
      </c>
      <c r="K546" s="171">
        <f t="shared" si="11"/>
        <v>0</v>
      </c>
    </row>
    <row r="547" spans="1:11">
      <c r="A547">
        <v>28726</v>
      </c>
      <c r="B547" s="224">
        <v>1</v>
      </c>
      <c r="C547" s="224">
        <v>1</v>
      </c>
      <c r="D547" s="224">
        <v>1</v>
      </c>
      <c r="E547" s="224">
        <v>2</v>
      </c>
      <c r="F547" s="224">
        <v>11</v>
      </c>
      <c r="G547" s="233">
        <v>0.26526100000000002</v>
      </c>
      <c r="H547" s="222">
        <v>105471</v>
      </c>
      <c r="I547" s="223" t="s">
        <v>82</v>
      </c>
      <c r="J547" s="221">
        <f>IFERROR(VLOOKUP(cnf[[#This Row],[Hwycov_id]],#REF!,2,FALSE),cnf[[#This Row],[count]])</f>
        <v>105471</v>
      </c>
      <c r="K547" s="171">
        <f t="shared" si="11"/>
        <v>0</v>
      </c>
    </row>
    <row r="548" spans="1:11">
      <c r="A548">
        <v>26065</v>
      </c>
      <c r="B548" s="224">
        <v>1</v>
      </c>
      <c r="C548" s="224">
        <v>1</v>
      </c>
      <c r="D548" s="224">
        <v>1</v>
      </c>
      <c r="E548" s="224">
        <v>3</v>
      </c>
      <c r="F548" s="224">
        <v>14</v>
      </c>
      <c r="G548" s="233">
        <v>0.76888800000000002</v>
      </c>
      <c r="H548" s="222">
        <v>105583</v>
      </c>
      <c r="I548" s="223" t="s">
        <v>82</v>
      </c>
      <c r="J548" s="221">
        <f>IFERROR(VLOOKUP(cnf[[#This Row],[Hwycov_id]],#REF!,2,FALSE),cnf[[#This Row],[count]])</f>
        <v>105583</v>
      </c>
      <c r="K548" s="171">
        <f t="shared" si="11"/>
        <v>0</v>
      </c>
    </row>
    <row r="549" spans="1:11">
      <c r="A549">
        <v>777</v>
      </c>
      <c r="B549" s="224">
        <v>1</v>
      </c>
      <c r="C549" s="224">
        <v>1</v>
      </c>
      <c r="D549" s="224">
        <v>1</v>
      </c>
      <c r="E549" s="224">
        <v>3</v>
      </c>
      <c r="F549" s="224">
        <v>14</v>
      </c>
      <c r="G549" s="233">
        <v>0.46066600000000002</v>
      </c>
      <c r="H549" s="222">
        <v>105768</v>
      </c>
      <c r="I549" s="223" t="s">
        <v>78</v>
      </c>
      <c r="J549" s="221">
        <f>IFERROR(VLOOKUP(cnf[[#This Row],[Hwycov_id]],#REF!,2,FALSE),cnf[[#This Row],[count]])</f>
        <v>105768</v>
      </c>
      <c r="K549" s="171">
        <f t="shared" si="11"/>
        <v>0</v>
      </c>
    </row>
    <row r="550" spans="1:11">
      <c r="A550">
        <v>8774</v>
      </c>
      <c r="B550" s="224">
        <v>1</v>
      </c>
      <c r="C550" s="224">
        <v>1</v>
      </c>
      <c r="D550" s="224">
        <v>1</v>
      </c>
      <c r="E550" s="224">
        <v>3</v>
      </c>
      <c r="F550" s="224">
        <v>14</v>
      </c>
      <c r="G550" s="233">
        <v>0.151924</v>
      </c>
      <c r="H550" s="222">
        <v>106444</v>
      </c>
      <c r="I550" s="223" t="s">
        <v>78</v>
      </c>
      <c r="J550" s="221">
        <f>IFERROR(VLOOKUP(cnf[[#This Row],[Hwycov_id]],#REF!,2,FALSE),cnf[[#This Row],[count]])</f>
        <v>106444</v>
      </c>
      <c r="K550" s="171">
        <f t="shared" si="11"/>
        <v>0</v>
      </c>
    </row>
    <row r="551" spans="1:11">
      <c r="A551">
        <v>13527</v>
      </c>
      <c r="B551" s="224">
        <v>1</v>
      </c>
      <c r="C551" s="224">
        <v>1</v>
      </c>
      <c r="D551" s="224">
        <v>1</v>
      </c>
      <c r="E551" s="224">
        <v>6</v>
      </c>
      <c r="F551" s="224">
        <v>6</v>
      </c>
      <c r="G551" s="233">
        <v>0.25227899999999998</v>
      </c>
      <c r="H551" s="222">
        <v>107164</v>
      </c>
      <c r="I551" s="223" t="s">
        <v>78</v>
      </c>
      <c r="J551" s="221">
        <f>IFERROR(VLOOKUP(cnf[[#This Row],[Hwycov_id]],#REF!,2,FALSE),cnf[[#This Row],[count]])</f>
        <v>107164</v>
      </c>
      <c r="K551" s="171">
        <f t="shared" si="11"/>
        <v>0</v>
      </c>
    </row>
    <row r="552" spans="1:11">
      <c r="A552">
        <v>570</v>
      </c>
      <c r="B552" s="224">
        <v>1</v>
      </c>
      <c r="C552" s="224">
        <v>1</v>
      </c>
      <c r="D552" s="224">
        <v>1</v>
      </c>
      <c r="E552" s="224">
        <v>3</v>
      </c>
      <c r="F552" s="224">
        <v>14</v>
      </c>
      <c r="G552" s="233">
        <v>0.56377100000000002</v>
      </c>
      <c r="H552" s="222">
        <v>107866</v>
      </c>
      <c r="I552" s="223" t="s">
        <v>77</v>
      </c>
      <c r="J552" s="221">
        <f>IFERROR(VLOOKUP(cnf[[#This Row],[Hwycov_id]],#REF!,2,FALSE),cnf[[#This Row],[count]])</f>
        <v>107866</v>
      </c>
      <c r="K552" s="171">
        <f t="shared" si="11"/>
        <v>0</v>
      </c>
    </row>
    <row r="553" spans="1:11">
      <c r="A553">
        <v>28730</v>
      </c>
      <c r="B553" s="224">
        <v>1</v>
      </c>
      <c r="C553" s="224">
        <v>1</v>
      </c>
      <c r="D553" s="224">
        <v>1</v>
      </c>
      <c r="E553" s="224">
        <v>2</v>
      </c>
      <c r="F553" s="224">
        <v>14</v>
      </c>
      <c r="G553" s="233">
        <v>0.24395900000000001</v>
      </c>
      <c r="H553" s="222">
        <v>107911</v>
      </c>
      <c r="I553" s="223" t="s">
        <v>78</v>
      </c>
      <c r="J553" s="221">
        <f>IFERROR(VLOOKUP(cnf[[#This Row],[Hwycov_id]],#REF!,2,FALSE),cnf[[#This Row],[count]])</f>
        <v>107911</v>
      </c>
      <c r="K553" s="171">
        <f t="shared" si="11"/>
        <v>0</v>
      </c>
    </row>
    <row r="554" spans="1:11">
      <c r="A554">
        <v>13579</v>
      </c>
      <c r="B554" s="224">
        <v>1</v>
      </c>
      <c r="C554" s="224">
        <v>1</v>
      </c>
      <c r="D554" s="224">
        <v>1</v>
      </c>
      <c r="E554" s="224">
        <v>6</v>
      </c>
      <c r="F554" s="224">
        <v>6</v>
      </c>
      <c r="G554" s="233">
        <v>0.465198</v>
      </c>
      <c r="H554" s="222">
        <v>108591</v>
      </c>
      <c r="I554" s="223" t="s">
        <v>82</v>
      </c>
      <c r="J554" s="221">
        <f>IFERROR(VLOOKUP(cnf[[#This Row],[Hwycov_id]],#REF!,2,FALSE),cnf[[#This Row],[count]])</f>
        <v>108591</v>
      </c>
      <c r="K554" s="171">
        <f t="shared" si="11"/>
        <v>0</v>
      </c>
    </row>
    <row r="555" spans="1:11">
      <c r="A555">
        <v>8809</v>
      </c>
      <c r="B555" s="224">
        <v>1</v>
      </c>
      <c r="C555" s="224">
        <v>1</v>
      </c>
      <c r="D555" s="224">
        <v>1</v>
      </c>
      <c r="E555" s="224">
        <v>3</v>
      </c>
      <c r="F555" s="224">
        <v>14</v>
      </c>
      <c r="G555" s="233">
        <v>0.54373099999999996</v>
      </c>
      <c r="H555" s="222">
        <v>108995</v>
      </c>
      <c r="I555" s="223" t="s">
        <v>77</v>
      </c>
      <c r="J555" s="221">
        <f>IFERROR(VLOOKUP(cnf[[#This Row],[Hwycov_id]],#REF!,2,FALSE),cnf[[#This Row],[count]])</f>
        <v>108995</v>
      </c>
      <c r="K555" s="171">
        <f t="shared" si="11"/>
        <v>0</v>
      </c>
    </row>
    <row r="556" spans="1:11">
      <c r="A556">
        <v>13598</v>
      </c>
      <c r="B556" s="224">
        <v>1</v>
      </c>
      <c r="C556" s="224">
        <v>1</v>
      </c>
      <c r="D556" s="224">
        <v>1</v>
      </c>
      <c r="E556" s="224">
        <v>6</v>
      </c>
      <c r="F556" s="224">
        <v>17</v>
      </c>
      <c r="G556" s="233">
        <v>0.31367699999999998</v>
      </c>
      <c r="H556" s="222">
        <v>109304</v>
      </c>
      <c r="I556" s="223" t="s">
        <v>78</v>
      </c>
      <c r="J556" s="221">
        <f>IFERROR(VLOOKUP(cnf[[#This Row],[Hwycov_id]],#REF!,2,FALSE),cnf[[#This Row],[count]])</f>
        <v>109304</v>
      </c>
      <c r="K556" s="171">
        <f t="shared" si="11"/>
        <v>0</v>
      </c>
    </row>
    <row r="557" spans="1:11">
      <c r="A557">
        <v>20790</v>
      </c>
      <c r="B557" s="224">
        <v>1</v>
      </c>
      <c r="C557" s="224">
        <v>1</v>
      </c>
      <c r="D557" s="224">
        <v>1</v>
      </c>
      <c r="E557" s="224">
        <v>2</v>
      </c>
      <c r="F557" s="224">
        <v>11</v>
      </c>
      <c r="G557" s="233">
        <v>0.67071400000000003</v>
      </c>
      <c r="H557" s="222">
        <v>109314</v>
      </c>
      <c r="I557" s="223" t="s">
        <v>82</v>
      </c>
      <c r="J557" s="221">
        <f>IFERROR(VLOOKUP(cnf[[#This Row],[Hwycov_id]],#REF!,2,FALSE),cnf[[#This Row],[count]])</f>
        <v>109314</v>
      </c>
      <c r="K557" s="171">
        <f t="shared" si="11"/>
        <v>0</v>
      </c>
    </row>
    <row r="558" spans="1:11">
      <c r="A558">
        <v>29108</v>
      </c>
      <c r="B558" s="224">
        <v>1</v>
      </c>
      <c r="C558" s="224">
        <v>1</v>
      </c>
      <c r="D558" s="224">
        <v>1</v>
      </c>
      <c r="E558" s="224">
        <v>3</v>
      </c>
      <c r="F558" s="224">
        <v>14</v>
      </c>
      <c r="G558" s="233">
        <v>0.219804</v>
      </c>
      <c r="H558" s="222">
        <v>109606</v>
      </c>
      <c r="I558" s="223" t="s">
        <v>78</v>
      </c>
      <c r="J558" s="221">
        <f>IFERROR(VLOOKUP(cnf[[#This Row],[Hwycov_id]],#REF!,2,FALSE),cnf[[#This Row],[count]])</f>
        <v>109606</v>
      </c>
      <c r="K558" s="171">
        <f t="shared" si="11"/>
        <v>0</v>
      </c>
    </row>
    <row r="559" spans="1:11">
      <c r="A559">
        <v>12950</v>
      </c>
      <c r="B559" s="224">
        <v>1</v>
      </c>
      <c r="C559" s="224">
        <v>1</v>
      </c>
      <c r="D559" s="224">
        <v>1</v>
      </c>
      <c r="E559" s="224">
        <v>7</v>
      </c>
      <c r="F559" s="224">
        <v>7</v>
      </c>
      <c r="G559" s="233">
        <v>0.26389299999999999</v>
      </c>
      <c r="H559" s="222">
        <v>109745</v>
      </c>
      <c r="I559" s="223" t="s">
        <v>77</v>
      </c>
      <c r="J559" s="221">
        <f>IFERROR(VLOOKUP(cnf[[#This Row],[Hwycov_id]],#REF!,2,FALSE),cnf[[#This Row],[count]])</f>
        <v>109745</v>
      </c>
      <c r="K559" s="171">
        <f t="shared" si="11"/>
        <v>0</v>
      </c>
    </row>
    <row r="560" spans="1:11">
      <c r="A560">
        <v>16275</v>
      </c>
      <c r="B560" s="224">
        <v>1</v>
      </c>
      <c r="C560" s="224">
        <v>1</v>
      </c>
      <c r="D560" s="224">
        <v>1</v>
      </c>
      <c r="E560" s="224">
        <v>6</v>
      </c>
      <c r="F560" s="224">
        <v>6</v>
      </c>
      <c r="G560" s="233">
        <v>0.58028199999999996</v>
      </c>
      <c r="H560" s="222">
        <v>109782</v>
      </c>
      <c r="I560" s="223" t="s">
        <v>82</v>
      </c>
      <c r="J560" s="221">
        <f>IFERROR(VLOOKUP(cnf[[#This Row],[Hwycov_id]],#REF!,2,FALSE),cnf[[#This Row],[count]])</f>
        <v>109782</v>
      </c>
      <c r="K560" s="171">
        <f t="shared" si="11"/>
        <v>0</v>
      </c>
    </row>
    <row r="561" spans="1:11">
      <c r="A561">
        <v>13649</v>
      </c>
      <c r="B561" s="224">
        <v>1</v>
      </c>
      <c r="C561" s="224">
        <v>1</v>
      </c>
      <c r="D561" s="224">
        <v>1</v>
      </c>
      <c r="E561" s="224">
        <v>3</v>
      </c>
      <c r="F561" s="224">
        <v>14</v>
      </c>
      <c r="G561" s="233">
        <v>0.45489400000000002</v>
      </c>
      <c r="H561" s="222">
        <v>109799</v>
      </c>
      <c r="I561" s="223" t="s">
        <v>77</v>
      </c>
      <c r="J561" s="221">
        <f>IFERROR(VLOOKUP(cnf[[#This Row],[Hwycov_id]],#REF!,2,FALSE),cnf[[#This Row],[count]])</f>
        <v>109799</v>
      </c>
      <c r="K561" s="171">
        <f t="shared" si="11"/>
        <v>0</v>
      </c>
    </row>
    <row r="562" spans="1:11">
      <c r="A562">
        <v>3968</v>
      </c>
      <c r="B562" s="224">
        <v>1</v>
      </c>
      <c r="C562" s="224">
        <v>1</v>
      </c>
      <c r="D562" s="224">
        <v>1</v>
      </c>
      <c r="E562" s="224">
        <v>3</v>
      </c>
      <c r="F562" s="224">
        <v>14</v>
      </c>
      <c r="G562" s="233">
        <v>0.410744</v>
      </c>
      <c r="H562" s="222">
        <v>109810</v>
      </c>
      <c r="I562" s="223" t="s">
        <v>77</v>
      </c>
      <c r="J562" s="221">
        <f>IFERROR(VLOOKUP(cnf[[#This Row],[Hwycov_id]],#REF!,2,FALSE),cnf[[#This Row],[count]])</f>
        <v>109810</v>
      </c>
      <c r="K562" s="171">
        <f t="shared" si="11"/>
        <v>0</v>
      </c>
    </row>
    <row r="563" spans="1:11">
      <c r="A563">
        <v>753</v>
      </c>
      <c r="B563" s="224">
        <v>1</v>
      </c>
      <c r="C563" s="224">
        <v>1</v>
      </c>
      <c r="D563" s="224">
        <v>1</v>
      </c>
      <c r="E563" s="224">
        <v>3</v>
      </c>
      <c r="F563" s="224">
        <v>14</v>
      </c>
      <c r="G563" s="233">
        <v>0.65106299999999995</v>
      </c>
      <c r="H563" s="222">
        <v>110039</v>
      </c>
      <c r="I563" s="223" t="s">
        <v>78</v>
      </c>
      <c r="J563" s="221">
        <f>IFERROR(VLOOKUP(cnf[[#This Row],[Hwycov_id]],#REF!,2,FALSE),cnf[[#This Row],[count]])</f>
        <v>110039</v>
      </c>
      <c r="K563" s="171">
        <f t="shared" si="11"/>
        <v>0</v>
      </c>
    </row>
    <row r="564" spans="1:11">
      <c r="A564">
        <v>788</v>
      </c>
      <c r="B564" s="224">
        <v>1</v>
      </c>
      <c r="C564" s="224">
        <v>1</v>
      </c>
      <c r="D564" s="224">
        <v>1</v>
      </c>
      <c r="E564" s="224">
        <v>3</v>
      </c>
      <c r="F564" s="224">
        <v>14</v>
      </c>
      <c r="G564" s="233">
        <v>0.56774599999999997</v>
      </c>
      <c r="H564" s="222">
        <v>110355</v>
      </c>
      <c r="I564" s="223" t="s">
        <v>82</v>
      </c>
      <c r="J564" s="221">
        <f>IFERROR(VLOOKUP(cnf[[#This Row],[Hwycov_id]],#REF!,2,FALSE),cnf[[#This Row],[count]])</f>
        <v>110355</v>
      </c>
      <c r="K564" s="171">
        <f t="shared" si="11"/>
        <v>0</v>
      </c>
    </row>
    <row r="565" spans="1:11">
      <c r="A565">
        <v>4887</v>
      </c>
      <c r="B565" s="224">
        <v>1</v>
      </c>
      <c r="C565" s="224">
        <v>1</v>
      </c>
      <c r="D565" s="224">
        <v>1</v>
      </c>
      <c r="E565" s="224">
        <v>3</v>
      </c>
      <c r="F565" s="224">
        <v>14</v>
      </c>
      <c r="G565" s="233">
        <v>0.55269599999999997</v>
      </c>
      <c r="H565" s="222">
        <v>110380</v>
      </c>
      <c r="I565" s="223" t="s">
        <v>82</v>
      </c>
      <c r="J565" s="221">
        <f>IFERROR(VLOOKUP(cnf[[#This Row],[Hwycov_id]],#REF!,2,FALSE),cnf[[#This Row],[count]])</f>
        <v>110380</v>
      </c>
      <c r="K565" s="171">
        <f t="shared" si="11"/>
        <v>0</v>
      </c>
    </row>
    <row r="566" spans="1:11">
      <c r="A566">
        <v>554</v>
      </c>
      <c r="B566" s="224">
        <v>1</v>
      </c>
      <c r="C566" s="224">
        <v>1</v>
      </c>
      <c r="D566" s="224">
        <v>1</v>
      </c>
      <c r="E566" s="224">
        <v>3</v>
      </c>
      <c r="F566" s="224">
        <v>14</v>
      </c>
      <c r="G566" s="233">
        <v>0.30307899999999999</v>
      </c>
      <c r="H566" s="222">
        <v>110549</v>
      </c>
      <c r="I566" s="223" t="s">
        <v>77</v>
      </c>
      <c r="J566" s="221">
        <f>IFERROR(VLOOKUP(cnf[[#This Row],[Hwycov_id]],#REF!,2,FALSE),cnf[[#This Row],[count]])</f>
        <v>110549</v>
      </c>
      <c r="K566" s="171">
        <f t="shared" si="11"/>
        <v>0</v>
      </c>
    </row>
    <row r="567" spans="1:11">
      <c r="A567">
        <v>8810</v>
      </c>
      <c r="B567" s="224">
        <v>1</v>
      </c>
      <c r="C567" s="224">
        <v>1</v>
      </c>
      <c r="D567" s="224">
        <v>1</v>
      </c>
      <c r="E567" s="224">
        <v>3</v>
      </c>
      <c r="F567" s="224">
        <v>14</v>
      </c>
      <c r="G567" s="233">
        <v>0.50423200000000001</v>
      </c>
      <c r="H567" s="222">
        <v>110634</v>
      </c>
      <c r="I567" s="223" t="s">
        <v>77</v>
      </c>
      <c r="J567" s="221">
        <f>IFERROR(VLOOKUP(cnf[[#This Row],[Hwycov_id]],#REF!,2,FALSE),cnf[[#This Row],[count]])</f>
        <v>110634</v>
      </c>
      <c r="K567" s="171">
        <f t="shared" si="11"/>
        <v>0</v>
      </c>
    </row>
    <row r="568" spans="1:11">
      <c r="A568">
        <v>705</v>
      </c>
      <c r="B568" s="224">
        <v>1</v>
      </c>
      <c r="C568" s="224">
        <v>1</v>
      </c>
      <c r="D568" s="224">
        <v>1</v>
      </c>
      <c r="E568" s="224">
        <v>4</v>
      </c>
      <c r="F568" s="224">
        <v>2</v>
      </c>
      <c r="G568" s="233">
        <v>0.38660299999999997</v>
      </c>
      <c r="H568" s="222">
        <v>110689</v>
      </c>
      <c r="I568" s="223" t="s">
        <v>78</v>
      </c>
      <c r="J568" s="221">
        <f>IFERROR(VLOOKUP(cnf[[#This Row],[Hwycov_id]],#REF!,2,FALSE),cnf[[#This Row],[count]])</f>
        <v>110689</v>
      </c>
      <c r="K568" s="171">
        <f t="shared" si="11"/>
        <v>0</v>
      </c>
    </row>
    <row r="569" spans="1:11">
      <c r="A569">
        <v>15188</v>
      </c>
      <c r="B569" s="224">
        <v>1</v>
      </c>
      <c r="C569" s="224">
        <v>1</v>
      </c>
      <c r="D569" s="224">
        <v>1</v>
      </c>
      <c r="E569" s="224">
        <v>3</v>
      </c>
      <c r="F569" s="224">
        <v>14</v>
      </c>
      <c r="G569" s="233">
        <v>0.41645900000000002</v>
      </c>
      <c r="H569" s="222">
        <v>110812</v>
      </c>
      <c r="I569" s="223" t="s">
        <v>78</v>
      </c>
      <c r="J569" s="221">
        <f>IFERROR(VLOOKUP(cnf[[#This Row],[Hwycov_id]],#REF!,2,FALSE),cnf[[#This Row],[count]])</f>
        <v>110812</v>
      </c>
      <c r="K569" s="171">
        <f t="shared" si="11"/>
        <v>0</v>
      </c>
    </row>
    <row r="570" spans="1:11">
      <c r="A570">
        <v>13637</v>
      </c>
      <c r="B570" s="224">
        <v>1</v>
      </c>
      <c r="C570" s="224">
        <v>1</v>
      </c>
      <c r="D570" s="224">
        <v>1</v>
      </c>
      <c r="E570" s="224">
        <v>3</v>
      </c>
      <c r="F570" s="224">
        <v>14</v>
      </c>
      <c r="G570" s="233">
        <v>0.22444500000000001</v>
      </c>
      <c r="H570" s="222">
        <v>110912</v>
      </c>
      <c r="I570" s="223" t="s">
        <v>77</v>
      </c>
      <c r="J570" s="221">
        <f>IFERROR(VLOOKUP(cnf[[#This Row],[Hwycov_id]],#REF!,2,FALSE),cnf[[#This Row],[count]])</f>
        <v>110912</v>
      </c>
      <c r="K570" s="171">
        <f t="shared" si="11"/>
        <v>0</v>
      </c>
    </row>
    <row r="571" spans="1:11">
      <c r="A571">
        <v>31206</v>
      </c>
      <c r="B571" s="224">
        <v>1</v>
      </c>
      <c r="C571" s="224">
        <v>1</v>
      </c>
      <c r="D571" s="224">
        <v>1</v>
      </c>
      <c r="E571" s="224">
        <v>3</v>
      </c>
      <c r="F571" s="224">
        <v>14</v>
      </c>
      <c r="G571" s="233">
        <v>1.196132</v>
      </c>
      <c r="H571" s="222">
        <v>111199</v>
      </c>
      <c r="I571" s="223" t="s">
        <v>77</v>
      </c>
      <c r="J571" s="221">
        <f>IFERROR(VLOOKUP(cnf[[#This Row],[Hwycov_id]],#REF!,2,FALSE),cnf[[#This Row],[count]])</f>
        <v>111199</v>
      </c>
      <c r="K571" s="171">
        <f t="shared" si="11"/>
        <v>0</v>
      </c>
    </row>
    <row r="572" spans="1:11">
      <c r="A572">
        <v>13672</v>
      </c>
      <c r="B572" s="224">
        <v>1</v>
      </c>
      <c r="C572" s="224">
        <v>1</v>
      </c>
      <c r="D572" s="224">
        <v>1</v>
      </c>
      <c r="E572" s="224">
        <v>3</v>
      </c>
      <c r="F572" s="224">
        <v>14</v>
      </c>
      <c r="G572" s="233">
        <v>0.486651</v>
      </c>
      <c r="H572" s="222">
        <v>111516</v>
      </c>
      <c r="I572" s="223" t="s">
        <v>77</v>
      </c>
      <c r="J572" s="221">
        <f>IFERROR(VLOOKUP(cnf[[#This Row],[Hwycov_id]],#REF!,2,FALSE),cnf[[#This Row],[count]])</f>
        <v>111516</v>
      </c>
      <c r="K572" s="171">
        <f t="shared" si="11"/>
        <v>0</v>
      </c>
    </row>
    <row r="573" spans="1:11">
      <c r="A573">
        <v>815</v>
      </c>
      <c r="B573" s="224">
        <v>1</v>
      </c>
      <c r="C573" s="224">
        <v>1</v>
      </c>
      <c r="D573" s="224">
        <v>1</v>
      </c>
      <c r="E573" s="224">
        <v>2</v>
      </c>
      <c r="F573" s="224">
        <v>11</v>
      </c>
      <c r="G573" s="233">
        <v>0.39172800000000002</v>
      </c>
      <c r="H573" s="222">
        <v>111954</v>
      </c>
      <c r="I573" s="223" t="s">
        <v>82</v>
      </c>
      <c r="J573" s="221">
        <f>IFERROR(VLOOKUP(cnf[[#This Row],[Hwycov_id]],#REF!,2,FALSE),cnf[[#This Row],[count]])</f>
        <v>111954</v>
      </c>
      <c r="K573" s="171">
        <f t="shared" si="11"/>
        <v>0</v>
      </c>
    </row>
    <row r="574" spans="1:11">
      <c r="A574">
        <v>786</v>
      </c>
      <c r="B574" s="224">
        <v>1</v>
      </c>
      <c r="C574" s="224">
        <v>1</v>
      </c>
      <c r="D574" s="224">
        <v>1</v>
      </c>
      <c r="E574" s="224">
        <v>3</v>
      </c>
      <c r="F574" s="224">
        <v>14</v>
      </c>
      <c r="G574" s="233">
        <v>0.686168</v>
      </c>
      <c r="H574" s="222">
        <v>111960</v>
      </c>
      <c r="I574" s="223" t="s">
        <v>78</v>
      </c>
      <c r="J574" s="221">
        <f>IFERROR(VLOOKUP(cnf[[#This Row],[Hwycov_id]],#REF!,2,FALSE),cnf[[#This Row],[count]])</f>
        <v>111960</v>
      </c>
      <c r="K574" s="171">
        <f t="shared" si="11"/>
        <v>0</v>
      </c>
    </row>
    <row r="575" spans="1:11">
      <c r="A575">
        <v>20741</v>
      </c>
      <c r="B575" s="224">
        <v>1</v>
      </c>
      <c r="C575" s="224">
        <v>1</v>
      </c>
      <c r="D575" s="224">
        <v>1</v>
      </c>
      <c r="E575" s="224">
        <v>2</v>
      </c>
      <c r="F575" s="224">
        <v>11</v>
      </c>
      <c r="G575" s="233">
        <v>0.48172700000000002</v>
      </c>
      <c r="H575" s="222">
        <v>112918</v>
      </c>
      <c r="I575" s="223" t="s">
        <v>82</v>
      </c>
      <c r="J575" s="221">
        <f>IFERROR(VLOOKUP(cnf[[#This Row],[Hwycov_id]],#REF!,2,FALSE),cnf[[#This Row],[count]])</f>
        <v>112918</v>
      </c>
      <c r="K575" s="171">
        <f t="shared" si="11"/>
        <v>0</v>
      </c>
    </row>
    <row r="576" spans="1:11">
      <c r="A576">
        <v>31207</v>
      </c>
      <c r="B576" s="224">
        <v>1</v>
      </c>
      <c r="C576" s="224">
        <v>1</v>
      </c>
      <c r="D576" s="224">
        <v>1</v>
      </c>
      <c r="E576" s="224">
        <v>3</v>
      </c>
      <c r="F576" s="224">
        <v>14</v>
      </c>
      <c r="G576" s="233">
        <v>1.274532</v>
      </c>
      <c r="H576" s="222">
        <v>113135</v>
      </c>
      <c r="I576" s="223" t="s">
        <v>77</v>
      </c>
      <c r="J576" s="221">
        <f>IFERROR(VLOOKUP(cnf[[#This Row],[Hwycov_id]],#REF!,2,FALSE),cnf[[#This Row],[count]])</f>
        <v>113135</v>
      </c>
      <c r="K576" s="171">
        <f t="shared" si="11"/>
        <v>0</v>
      </c>
    </row>
    <row r="577" spans="1:11">
      <c r="A577">
        <v>10981</v>
      </c>
      <c r="B577" s="224">
        <v>1</v>
      </c>
      <c r="C577" s="224">
        <v>1</v>
      </c>
      <c r="D577" s="224">
        <v>1</v>
      </c>
      <c r="E577" s="224">
        <v>3</v>
      </c>
      <c r="F577" s="224">
        <v>14</v>
      </c>
      <c r="G577" s="233">
        <v>0.191274</v>
      </c>
      <c r="H577" s="222">
        <v>113479</v>
      </c>
      <c r="I577" s="223" t="s">
        <v>78</v>
      </c>
      <c r="J577" s="221">
        <f>IFERROR(VLOOKUP(cnf[[#This Row],[Hwycov_id]],#REF!,2,FALSE),cnf[[#This Row],[count]])</f>
        <v>113479</v>
      </c>
      <c r="K577" s="171">
        <f t="shared" si="11"/>
        <v>0</v>
      </c>
    </row>
    <row r="578" spans="1:11">
      <c r="A578">
        <v>8787</v>
      </c>
      <c r="B578" s="224">
        <v>1</v>
      </c>
      <c r="C578" s="224">
        <v>1</v>
      </c>
      <c r="D578" s="224">
        <v>1</v>
      </c>
      <c r="E578" s="224">
        <v>3</v>
      </c>
      <c r="F578" s="224">
        <v>14</v>
      </c>
      <c r="G578" s="233">
        <v>0.32855499999999999</v>
      </c>
      <c r="H578" s="222">
        <v>113758</v>
      </c>
      <c r="I578" s="223" t="s">
        <v>78</v>
      </c>
      <c r="J578" s="221">
        <f>IFERROR(VLOOKUP(cnf[[#This Row],[Hwycov_id]],#REF!,2,FALSE),cnf[[#This Row],[count]])</f>
        <v>113758</v>
      </c>
      <c r="K578" s="171">
        <f t="shared" ref="K578:K641" si="12">J578/H578-1</f>
        <v>0</v>
      </c>
    </row>
    <row r="579" spans="1:11">
      <c r="A579">
        <v>15439</v>
      </c>
      <c r="B579" s="224">
        <v>1</v>
      </c>
      <c r="C579" s="224">
        <v>1</v>
      </c>
      <c r="D579" s="224">
        <v>1</v>
      </c>
      <c r="E579" s="224">
        <v>3</v>
      </c>
      <c r="F579" s="224">
        <v>14</v>
      </c>
      <c r="G579" s="233">
        <v>0.33299800000000002</v>
      </c>
      <c r="H579" s="222">
        <v>113990</v>
      </c>
      <c r="I579" s="223" t="s">
        <v>78</v>
      </c>
      <c r="J579" s="221">
        <f>IFERROR(VLOOKUP(cnf[[#This Row],[Hwycov_id]],#REF!,2,FALSE),cnf[[#This Row],[count]])</f>
        <v>113990</v>
      </c>
      <c r="K579" s="171">
        <f t="shared" si="12"/>
        <v>0</v>
      </c>
    </row>
    <row r="580" spans="1:11">
      <c r="A580">
        <v>15776</v>
      </c>
      <c r="B580" s="224">
        <v>1</v>
      </c>
      <c r="C580" s="224">
        <v>1</v>
      </c>
      <c r="D580" s="224">
        <v>1</v>
      </c>
      <c r="E580" s="224">
        <v>3</v>
      </c>
      <c r="F580" s="224">
        <v>14</v>
      </c>
      <c r="G580" s="233">
        <v>0.228605</v>
      </c>
      <c r="H580" s="222">
        <v>114510</v>
      </c>
      <c r="I580" s="223" t="s">
        <v>82</v>
      </c>
      <c r="J580" s="221">
        <f>IFERROR(VLOOKUP(cnf[[#This Row],[Hwycov_id]],#REF!,2,FALSE),cnf[[#This Row],[count]])</f>
        <v>114510</v>
      </c>
      <c r="K580" s="171">
        <f t="shared" si="12"/>
        <v>0</v>
      </c>
    </row>
    <row r="581" spans="1:11">
      <c r="A581">
        <v>13673</v>
      </c>
      <c r="B581" s="224">
        <v>1</v>
      </c>
      <c r="C581" s="224">
        <v>1</v>
      </c>
      <c r="D581" s="224">
        <v>1</v>
      </c>
      <c r="E581" s="224">
        <v>3</v>
      </c>
      <c r="F581" s="224">
        <v>14</v>
      </c>
      <c r="G581" s="233">
        <v>0.50616399999999995</v>
      </c>
      <c r="H581" s="222">
        <v>114809</v>
      </c>
      <c r="I581" s="223" t="s">
        <v>77</v>
      </c>
      <c r="J581" s="221">
        <f>IFERROR(VLOOKUP(cnf[[#This Row],[Hwycov_id]],#REF!,2,FALSE),cnf[[#This Row],[count]])</f>
        <v>114809</v>
      </c>
      <c r="K581" s="171">
        <f t="shared" si="12"/>
        <v>0</v>
      </c>
    </row>
    <row r="582" spans="1:11">
      <c r="A582">
        <v>836</v>
      </c>
      <c r="B582" s="224">
        <v>1</v>
      </c>
      <c r="C582" s="224">
        <v>1</v>
      </c>
      <c r="D582" s="224">
        <v>1</v>
      </c>
      <c r="E582" s="224">
        <v>4</v>
      </c>
      <c r="F582" s="224">
        <v>19</v>
      </c>
      <c r="G582" s="233">
        <v>0.46614699999999998</v>
      </c>
      <c r="H582" s="222">
        <v>115013</v>
      </c>
      <c r="I582" s="223" t="s">
        <v>78</v>
      </c>
      <c r="J582" s="221">
        <f>IFERROR(VLOOKUP(cnf[[#This Row],[Hwycov_id]],#REF!,2,FALSE),cnf[[#This Row],[count]])</f>
        <v>115013</v>
      </c>
      <c r="K582" s="171">
        <f t="shared" si="12"/>
        <v>0</v>
      </c>
    </row>
    <row r="583" spans="1:11">
      <c r="A583">
        <v>13646</v>
      </c>
      <c r="B583" s="224">
        <v>1</v>
      </c>
      <c r="C583" s="224">
        <v>1</v>
      </c>
      <c r="D583" s="224">
        <v>1</v>
      </c>
      <c r="E583" s="224">
        <v>3</v>
      </c>
      <c r="F583" s="224">
        <v>14</v>
      </c>
      <c r="G583" s="233">
        <v>0.38551400000000002</v>
      </c>
      <c r="H583" s="222">
        <v>115070</v>
      </c>
      <c r="I583" s="223" t="s">
        <v>77</v>
      </c>
      <c r="J583" s="221">
        <f>IFERROR(VLOOKUP(cnf[[#This Row],[Hwycov_id]],#REF!,2,FALSE),cnf[[#This Row],[count]])</f>
        <v>115070</v>
      </c>
      <c r="K583" s="171">
        <f t="shared" si="12"/>
        <v>0</v>
      </c>
    </row>
    <row r="584" spans="1:11">
      <c r="A584">
        <v>30816</v>
      </c>
      <c r="B584" s="224">
        <v>1</v>
      </c>
      <c r="C584" s="224">
        <v>1</v>
      </c>
      <c r="D584" s="224">
        <v>1</v>
      </c>
      <c r="E584" s="224">
        <v>3</v>
      </c>
      <c r="F584" s="224">
        <v>14</v>
      </c>
      <c r="G584" s="233">
        <v>0.77202899999999997</v>
      </c>
      <c r="H584" s="222">
        <v>115085</v>
      </c>
      <c r="I584" s="223" t="s">
        <v>82</v>
      </c>
      <c r="J584" s="221">
        <f>IFERROR(VLOOKUP(cnf[[#This Row],[Hwycov_id]],#REF!,2,FALSE),cnf[[#This Row],[count]])</f>
        <v>115085</v>
      </c>
      <c r="K584" s="171">
        <f t="shared" si="12"/>
        <v>0</v>
      </c>
    </row>
    <row r="585" spans="1:11">
      <c r="A585">
        <v>13662</v>
      </c>
      <c r="B585" s="224">
        <v>1</v>
      </c>
      <c r="C585" s="224">
        <v>1</v>
      </c>
      <c r="D585" s="224">
        <v>1</v>
      </c>
      <c r="E585" s="224">
        <v>3</v>
      </c>
      <c r="F585" s="224">
        <v>14</v>
      </c>
      <c r="G585" s="233">
        <v>0.77076900000000004</v>
      </c>
      <c r="H585" s="222">
        <v>116003</v>
      </c>
      <c r="I585" s="223" t="s">
        <v>77</v>
      </c>
      <c r="J585" s="221">
        <f>IFERROR(VLOOKUP(cnf[[#This Row],[Hwycov_id]],#REF!,2,FALSE),cnf[[#This Row],[count]])</f>
        <v>116003</v>
      </c>
      <c r="K585" s="171">
        <f t="shared" si="12"/>
        <v>0</v>
      </c>
    </row>
    <row r="586" spans="1:11">
      <c r="A586">
        <v>10859</v>
      </c>
      <c r="B586" s="224">
        <v>1</v>
      </c>
      <c r="C586" s="224">
        <v>1</v>
      </c>
      <c r="D586" s="224">
        <v>1</v>
      </c>
      <c r="E586" s="224">
        <v>3</v>
      </c>
      <c r="F586" s="224">
        <v>14</v>
      </c>
      <c r="G586" s="233">
        <v>0.32111899999999999</v>
      </c>
      <c r="H586" s="222">
        <v>116070</v>
      </c>
      <c r="I586" s="223" t="s">
        <v>77</v>
      </c>
      <c r="J586" s="221">
        <f>IFERROR(VLOOKUP(cnf[[#This Row],[Hwycov_id]],#REF!,2,FALSE),cnf[[#This Row],[count]])</f>
        <v>116070</v>
      </c>
      <c r="K586" s="171">
        <f t="shared" si="12"/>
        <v>0</v>
      </c>
    </row>
    <row r="587" spans="1:11">
      <c r="A587">
        <v>16570</v>
      </c>
      <c r="B587" s="224">
        <v>1</v>
      </c>
      <c r="C587" s="224">
        <v>1</v>
      </c>
      <c r="D587" s="224">
        <v>1</v>
      </c>
      <c r="E587" s="224">
        <v>3</v>
      </c>
      <c r="F587" s="224">
        <v>14</v>
      </c>
      <c r="G587" s="233">
        <v>0.21804999999999999</v>
      </c>
      <c r="H587" s="222">
        <v>116277</v>
      </c>
      <c r="I587" s="223" t="s">
        <v>82</v>
      </c>
      <c r="J587" s="221">
        <f>IFERROR(VLOOKUP(cnf[[#This Row],[Hwycov_id]],#REF!,2,FALSE),cnf[[#This Row],[count]])</f>
        <v>116277</v>
      </c>
      <c r="K587" s="171">
        <f t="shared" si="12"/>
        <v>0</v>
      </c>
    </row>
    <row r="588" spans="1:11">
      <c r="A588">
        <v>14246</v>
      </c>
      <c r="B588" s="224">
        <v>1</v>
      </c>
      <c r="C588" s="224">
        <v>1</v>
      </c>
      <c r="D588" s="224">
        <v>1</v>
      </c>
      <c r="E588" s="224">
        <v>3</v>
      </c>
      <c r="F588" s="224">
        <v>14</v>
      </c>
      <c r="G588" s="233">
        <v>1.2528170000000001</v>
      </c>
      <c r="H588" s="222">
        <v>116398</v>
      </c>
      <c r="I588" s="223" t="s">
        <v>78</v>
      </c>
      <c r="J588" s="221">
        <f>IFERROR(VLOOKUP(cnf[[#This Row],[Hwycov_id]],#REF!,2,FALSE),cnf[[#This Row],[count]])</f>
        <v>116398</v>
      </c>
      <c r="K588" s="171">
        <f t="shared" si="12"/>
        <v>0</v>
      </c>
    </row>
    <row r="589" spans="1:11">
      <c r="A589">
        <v>807</v>
      </c>
      <c r="B589" s="224">
        <v>1</v>
      </c>
      <c r="C589" s="224">
        <v>1</v>
      </c>
      <c r="D589" s="224">
        <v>1</v>
      </c>
      <c r="E589" s="224">
        <v>2</v>
      </c>
      <c r="F589" s="224">
        <v>14</v>
      </c>
      <c r="G589" s="233">
        <v>0.212786</v>
      </c>
      <c r="H589" s="222">
        <v>116555</v>
      </c>
      <c r="I589" s="223" t="s">
        <v>82</v>
      </c>
      <c r="J589" s="221">
        <f>IFERROR(VLOOKUP(cnf[[#This Row],[Hwycov_id]],#REF!,2,FALSE),cnf[[#This Row],[count]])</f>
        <v>116555</v>
      </c>
      <c r="K589" s="171">
        <f t="shared" si="12"/>
        <v>0</v>
      </c>
    </row>
    <row r="590" spans="1:11">
      <c r="A590">
        <v>8790</v>
      </c>
      <c r="B590" s="224">
        <v>1</v>
      </c>
      <c r="C590" s="224">
        <v>1</v>
      </c>
      <c r="D590" s="224">
        <v>1</v>
      </c>
      <c r="E590" s="224">
        <v>3</v>
      </c>
      <c r="F590" s="224">
        <v>14</v>
      </c>
      <c r="G590" s="233">
        <v>0.94275399999999998</v>
      </c>
      <c r="H590" s="222">
        <v>116796</v>
      </c>
      <c r="I590" s="223" t="s">
        <v>82</v>
      </c>
      <c r="J590" s="221">
        <f>IFERROR(VLOOKUP(cnf[[#This Row],[Hwycov_id]],#REF!,2,FALSE),cnf[[#This Row],[count]])</f>
        <v>116796</v>
      </c>
      <c r="K590" s="171">
        <f t="shared" si="12"/>
        <v>0</v>
      </c>
    </row>
    <row r="591" spans="1:11">
      <c r="A591">
        <v>15442</v>
      </c>
      <c r="B591" s="224">
        <v>1</v>
      </c>
      <c r="C591" s="224">
        <v>1</v>
      </c>
      <c r="D591" s="224">
        <v>1</v>
      </c>
      <c r="E591" s="224">
        <v>3</v>
      </c>
      <c r="F591" s="224">
        <v>14</v>
      </c>
      <c r="G591" s="233">
        <v>0.78824300000000003</v>
      </c>
      <c r="H591" s="222">
        <v>116873</v>
      </c>
      <c r="I591" s="223" t="s">
        <v>82</v>
      </c>
      <c r="J591" s="221">
        <f>IFERROR(VLOOKUP(cnf[[#This Row],[Hwycov_id]],#REF!,2,FALSE),cnf[[#This Row],[count]])</f>
        <v>116873</v>
      </c>
      <c r="K591" s="171">
        <f t="shared" si="12"/>
        <v>0</v>
      </c>
    </row>
    <row r="592" spans="1:11">
      <c r="A592">
        <v>14953</v>
      </c>
      <c r="B592" s="224">
        <v>1</v>
      </c>
      <c r="C592" s="224">
        <v>1</v>
      </c>
      <c r="D592" s="224">
        <v>1</v>
      </c>
      <c r="E592" s="224">
        <v>2</v>
      </c>
      <c r="F592" s="224">
        <v>14</v>
      </c>
      <c r="G592" s="233">
        <v>0.15404599999999999</v>
      </c>
      <c r="H592" s="222">
        <v>117488</v>
      </c>
      <c r="I592" s="223" t="s">
        <v>78</v>
      </c>
      <c r="J592" s="221">
        <f>IFERROR(VLOOKUP(cnf[[#This Row],[Hwycov_id]],#REF!,2,FALSE),cnf[[#This Row],[count]])</f>
        <v>117488</v>
      </c>
      <c r="K592" s="171">
        <f t="shared" si="12"/>
        <v>0</v>
      </c>
    </row>
    <row r="593" spans="1:11">
      <c r="A593">
        <v>13653</v>
      </c>
      <c r="B593" s="224">
        <v>1</v>
      </c>
      <c r="C593" s="224">
        <v>1</v>
      </c>
      <c r="D593" s="224">
        <v>1</v>
      </c>
      <c r="E593" s="224">
        <v>3</v>
      </c>
      <c r="F593" s="224">
        <v>14</v>
      </c>
      <c r="G593" s="233">
        <v>0.51728399999999997</v>
      </c>
      <c r="H593" s="222">
        <v>117618</v>
      </c>
      <c r="I593" s="223" t="s">
        <v>78</v>
      </c>
      <c r="J593" s="221">
        <f>IFERROR(VLOOKUP(cnf[[#This Row],[Hwycov_id]],#REF!,2,FALSE),cnf[[#This Row],[count]])</f>
        <v>117618</v>
      </c>
      <c r="K593" s="171">
        <f t="shared" si="12"/>
        <v>0</v>
      </c>
    </row>
    <row r="594" spans="1:11">
      <c r="A594">
        <v>728</v>
      </c>
      <c r="B594" s="224">
        <v>1</v>
      </c>
      <c r="C594" s="224">
        <v>1</v>
      </c>
      <c r="D594" s="224">
        <v>1</v>
      </c>
      <c r="E594" s="224">
        <v>2</v>
      </c>
      <c r="F594" s="224">
        <v>14</v>
      </c>
      <c r="G594" s="233">
        <v>0.203821</v>
      </c>
      <c r="H594" s="222">
        <v>117680</v>
      </c>
      <c r="I594" s="223" t="s">
        <v>82</v>
      </c>
      <c r="J594" s="221">
        <f>IFERROR(VLOOKUP(cnf[[#This Row],[Hwycov_id]],#REF!,2,FALSE),cnf[[#This Row],[count]])</f>
        <v>117680</v>
      </c>
      <c r="K594" s="171">
        <f t="shared" si="12"/>
        <v>0</v>
      </c>
    </row>
    <row r="595" spans="1:11">
      <c r="A595">
        <v>13600</v>
      </c>
      <c r="B595" s="224">
        <v>1</v>
      </c>
      <c r="C595" s="224">
        <v>1</v>
      </c>
      <c r="D595" s="224">
        <v>1</v>
      </c>
      <c r="E595" s="224">
        <v>6</v>
      </c>
      <c r="F595" s="224">
        <v>17</v>
      </c>
      <c r="G595" s="233">
        <v>0.66147599999999995</v>
      </c>
      <c r="H595" s="222">
        <v>118363</v>
      </c>
      <c r="I595" s="223" t="s">
        <v>82</v>
      </c>
      <c r="J595" s="221">
        <f>IFERROR(VLOOKUP(cnf[[#This Row],[Hwycov_id]],#REF!,2,FALSE),cnf[[#This Row],[count]])</f>
        <v>118363</v>
      </c>
      <c r="K595" s="171">
        <f t="shared" si="12"/>
        <v>0</v>
      </c>
    </row>
    <row r="596" spans="1:11">
      <c r="A596">
        <v>14384</v>
      </c>
      <c r="B596" s="224">
        <v>1</v>
      </c>
      <c r="C596" s="224">
        <v>1</v>
      </c>
      <c r="D596" s="224">
        <v>1</v>
      </c>
      <c r="E596" s="224">
        <v>3</v>
      </c>
      <c r="F596" s="224">
        <v>14</v>
      </c>
      <c r="G596" s="233">
        <v>0.78444700000000001</v>
      </c>
      <c r="H596" s="222">
        <v>118761</v>
      </c>
      <c r="I596" s="223" t="s">
        <v>77</v>
      </c>
      <c r="J596" s="221">
        <f>IFERROR(VLOOKUP(cnf[[#This Row],[Hwycov_id]],#REF!,2,FALSE),cnf[[#This Row],[count]])</f>
        <v>118761</v>
      </c>
      <c r="K596" s="171">
        <f t="shared" si="12"/>
        <v>0</v>
      </c>
    </row>
    <row r="597" spans="1:11">
      <c r="A597">
        <v>8807</v>
      </c>
      <c r="B597" s="224">
        <v>1</v>
      </c>
      <c r="C597" s="224">
        <v>1</v>
      </c>
      <c r="D597" s="224">
        <v>1</v>
      </c>
      <c r="E597" s="224">
        <v>7</v>
      </c>
      <c r="F597" s="224">
        <v>14</v>
      </c>
      <c r="G597" s="233">
        <v>0.42237599999999997</v>
      </c>
      <c r="H597" s="222">
        <v>118808</v>
      </c>
      <c r="I597" s="223" t="s">
        <v>77</v>
      </c>
      <c r="J597" s="221">
        <f>IFERROR(VLOOKUP(cnf[[#This Row],[Hwycov_id]],#REF!,2,FALSE),cnf[[#This Row],[count]])</f>
        <v>118808</v>
      </c>
      <c r="K597" s="171">
        <f t="shared" si="12"/>
        <v>0</v>
      </c>
    </row>
    <row r="598" spans="1:11">
      <c r="A598">
        <v>15443</v>
      </c>
      <c r="B598" s="224">
        <v>1</v>
      </c>
      <c r="C598" s="224">
        <v>1</v>
      </c>
      <c r="D598" s="224">
        <v>1</v>
      </c>
      <c r="E598" s="224">
        <v>2</v>
      </c>
      <c r="F598" s="224">
        <v>14</v>
      </c>
      <c r="G598" s="233">
        <v>0.84090699999999996</v>
      </c>
      <c r="H598" s="222">
        <v>118810</v>
      </c>
      <c r="I598" s="223" t="s">
        <v>82</v>
      </c>
      <c r="J598" s="221">
        <f>IFERROR(VLOOKUP(cnf[[#This Row],[Hwycov_id]],#REF!,2,FALSE),cnf[[#This Row],[count]])</f>
        <v>118810</v>
      </c>
      <c r="K598" s="171">
        <f t="shared" si="12"/>
        <v>0</v>
      </c>
    </row>
    <row r="599" spans="1:11">
      <c r="A599">
        <v>8808</v>
      </c>
      <c r="B599" s="224">
        <v>1</v>
      </c>
      <c r="C599" s="224">
        <v>1</v>
      </c>
      <c r="D599" s="224">
        <v>1</v>
      </c>
      <c r="E599" s="224">
        <v>3</v>
      </c>
      <c r="F599" s="224">
        <v>14</v>
      </c>
      <c r="G599" s="233">
        <v>0.46240199999999998</v>
      </c>
      <c r="H599" s="222">
        <v>119047</v>
      </c>
      <c r="I599" s="223" t="s">
        <v>77</v>
      </c>
      <c r="J599" s="221">
        <f>IFERROR(VLOOKUP(cnf[[#This Row],[Hwycov_id]],#REF!,2,FALSE),cnf[[#This Row],[count]])</f>
        <v>119047</v>
      </c>
      <c r="K599" s="171">
        <f t="shared" si="12"/>
        <v>0</v>
      </c>
    </row>
    <row r="600" spans="1:11">
      <c r="A600">
        <v>11268</v>
      </c>
      <c r="B600" s="224">
        <v>1</v>
      </c>
      <c r="C600" s="224">
        <v>1</v>
      </c>
      <c r="D600" s="224">
        <v>1</v>
      </c>
      <c r="E600" s="224">
        <v>5</v>
      </c>
      <c r="F600" s="224">
        <v>9</v>
      </c>
      <c r="G600" s="233">
        <v>0.50623700000000005</v>
      </c>
      <c r="H600" s="222">
        <v>119499</v>
      </c>
      <c r="I600" s="223" t="s">
        <v>82</v>
      </c>
      <c r="J600" s="221">
        <f>IFERROR(VLOOKUP(cnf[[#This Row],[Hwycov_id]],#REF!,2,FALSE),cnf[[#This Row],[count]])</f>
        <v>119499</v>
      </c>
      <c r="K600" s="171">
        <f t="shared" si="12"/>
        <v>0</v>
      </c>
    </row>
    <row r="601" spans="1:11">
      <c r="A601">
        <v>28809</v>
      </c>
      <c r="B601" s="224">
        <v>1</v>
      </c>
      <c r="C601" s="224">
        <v>1</v>
      </c>
      <c r="D601" s="224">
        <v>1</v>
      </c>
      <c r="E601" s="224">
        <v>3</v>
      </c>
      <c r="F601" s="224">
        <v>14</v>
      </c>
      <c r="G601" s="233">
        <v>0.29058800000000001</v>
      </c>
      <c r="H601" s="222">
        <v>120405</v>
      </c>
      <c r="I601" s="223" t="s">
        <v>77</v>
      </c>
      <c r="J601" s="221">
        <f>IFERROR(VLOOKUP(cnf[[#This Row],[Hwycov_id]],#REF!,2,FALSE),cnf[[#This Row],[count]])</f>
        <v>120405</v>
      </c>
      <c r="K601" s="171">
        <f t="shared" si="12"/>
        <v>0</v>
      </c>
    </row>
    <row r="602" spans="1:11">
      <c r="A602">
        <v>16085</v>
      </c>
      <c r="B602" s="224">
        <v>1</v>
      </c>
      <c r="C602" s="224">
        <v>1</v>
      </c>
      <c r="D602" s="224">
        <v>1</v>
      </c>
      <c r="E602" s="224">
        <v>3</v>
      </c>
      <c r="F602" s="224">
        <v>14</v>
      </c>
      <c r="G602" s="233">
        <v>0.28305399999999997</v>
      </c>
      <c r="H602" s="222">
        <v>121000</v>
      </c>
      <c r="I602" s="223" t="s">
        <v>78</v>
      </c>
      <c r="J602" s="221">
        <f>IFERROR(VLOOKUP(cnf[[#This Row],[Hwycov_id]],#REF!,2,FALSE),cnf[[#This Row],[count]])</f>
        <v>121000</v>
      </c>
      <c r="K602" s="171">
        <f t="shared" si="12"/>
        <v>0</v>
      </c>
    </row>
    <row r="603" spans="1:11">
      <c r="A603">
        <v>14639</v>
      </c>
      <c r="B603" s="224">
        <v>1</v>
      </c>
      <c r="C603" s="224">
        <v>1</v>
      </c>
      <c r="D603" s="224">
        <v>1</v>
      </c>
      <c r="E603" s="224">
        <v>3</v>
      </c>
      <c r="F603" s="224">
        <v>14</v>
      </c>
      <c r="G603" s="233">
        <v>0.45657599999999998</v>
      </c>
      <c r="H603" s="222">
        <v>121306</v>
      </c>
      <c r="I603" s="223" t="s">
        <v>77</v>
      </c>
      <c r="J603" s="221">
        <f>IFERROR(VLOOKUP(cnf[[#This Row],[Hwycov_id]],#REF!,2,FALSE),cnf[[#This Row],[count]])</f>
        <v>121306</v>
      </c>
      <c r="K603" s="171">
        <f t="shared" si="12"/>
        <v>0</v>
      </c>
    </row>
    <row r="604" spans="1:11">
      <c r="A604">
        <v>15432</v>
      </c>
      <c r="B604" s="224">
        <v>1</v>
      </c>
      <c r="C604" s="224">
        <v>1</v>
      </c>
      <c r="D604" s="224">
        <v>1</v>
      </c>
      <c r="E604" s="224">
        <v>2</v>
      </c>
      <c r="F604" s="224">
        <v>14</v>
      </c>
      <c r="G604" s="233">
        <v>0.34732800000000003</v>
      </c>
      <c r="H604" s="222">
        <v>121345</v>
      </c>
      <c r="I604" s="223" t="s">
        <v>78</v>
      </c>
      <c r="J604" s="221">
        <f>IFERROR(VLOOKUP(cnf[[#This Row],[Hwycov_id]],#REF!,2,FALSE),cnf[[#This Row],[count]])</f>
        <v>121345</v>
      </c>
      <c r="K604" s="171">
        <f t="shared" si="12"/>
        <v>0</v>
      </c>
    </row>
    <row r="605" spans="1:11">
      <c r="A605">
        <v>25099</v>
      </c>
      <c r="B605" s="224">
        <v>1</v>
      </c>
      <c r="C605" s="224">
        <v>1</v>
      </c>
      <c r="D605" s="224">
        <v>1</v>
      </c>
      <c r="E605" s="224">
        <v>3</v>
      </c>
      <c r="F605" s="224">
        <v>14</v>
      </c>
      <c r="G605" s="233">
        <v>0.330424</v>
      </c>
      <c r="H605" s="222">
        <v>122325</v>
      </c>
      <c r="I605" s="223" t="s">
        <v>77</v>
      </c>
      <c r="J605" s="221">
        <f>IFERROR(VLOOKUP(cnf[[#This Row],[Hwycov_id]],#REF!,2,FALSE),cnf[[#This Row],[count]])</f>
        <v>122325</v>
      </c>
      <c r="K605" s="171">
        <f t="shared" si="12"/>
        <v>0</v>
      </c>
    </row>
    <row r="606" spans="1:11">
      <c r="A606">
        <v>11266</v>
      </c>
      <c r="B606" s="224">
        <v>1</v>
      </c>
      <c r="C606" s="224">
        <v>1</v>
      </c>
      <c r="D606" s="224">
        <v>1</v>
      </c>
      <c r="E606" s="224">
        <v>5</v>
      </c>
      <c r="F606" s="224">
        <v>9</v>
      </c>
      <c r="G606" s="233">
        <v>0.41959800000000003</v>
      </c>
      <c r="H606" s="222">
        <v>122404</v>
      </c>
      <c r="I606" s="223" t="s">
        <v>82</v>
      </c>
      <c r="J606" s="221">
        <f>IFERROR(VLOOKUP(cnf[[#This Row],[Hwycov_id]],#REF!,2,FALSE),cnf[[#This Row],[count]])</f>
        <v>122404</v>
      </c>
      <c r="K606" s="171">
        <f t="shared" si="12"/>
        <v>0</v>
      </c>
    </row>
    <row r="607" spans="1:11">
      <c r="A607">
        <v>802</v>
      </c>
      <c r="B607" s="224">
        <v>1</v>
      </c>
      <c r="C607" s="224">
        <v>1</v>
      </c>
      <c r="D607" s="224">
        <v>1</v>
      </c>
      <c r="E607" s="224">
        <v>2</v>
      </c>
      <c r="F607" s="224">
        <v>14</v>
      </c>
      <c r="G607" s="233">
        <v>0.49741200000000002</v>
      </c>
      <c r="H607" s="222">
        <v>122501</v>
      </c>
      <c r="I607" s="223" t="s">
        <v>82</v>
      </c>
      <c r="J607" s="221">
        <f>IFERROR(VLOOKUP(cnf[[#This Row],[Hwycov_id]],#REF!,2,FALSE),cnf[[#This Row],[count]])</f>
        <v>122501</v>
      </c>
      <c r="K607" s="171">
        <f t="shared" si="12"/>
        <v>0</v>
      </c>
    </row>
    <row r="608" spans="1:11">
      <c r="A608">
        <v>13597</v>
      </c>
      <c r="B608" s="224">
        <v>1</v>
      </c>
      <c r="C608" s="224">
        <v>1</v>
      </c>
      <c r="D608" s="224">
        <v>1</v>
      </c>
      <c r="E608" s="224">
        <v>6</v>
      </c>
      <c r="F608" s="224">
        <v>17</v>
      </c>
      <c r="G608" s="233">
        <v>0.62782000000000004</v>
      </c>
      <c r="H608" s="222">
        <v>122507</v>
      </c>
      <c r="I608" s="223" t="s">
        <v>82</v>
      </c>
      <c r="J608" s="221">
        <f>IFERROR(VLOOKUP(cnf[[#This Row],[Hwycov_id]],#REF!,2,FALSE),cnf[[#This Row],[count]])</f>
        <v>122507</v>
      </c>
      <c r="K608" s="171">
        <f t="shared" si="12"/>
        <v>0</v>
      </c>
    </row>
    <row r="609" spans="1:11">
      <c r="A609">
        <v>15430</v>
      </c>
      <c r="B609" s="224">
        <v>1</v>
      </c>
      <c r="C609" s="224">
        <v>1</v>
      </c>
      <c r="D609" s="224">
        <v>1</v>
      </c>
      <c r="E609" s="224">
        <v>3</v>
      </c>
      <c r="F609" s="224">
        <v>14</v>
      </c>
      <c r="G609" s="233">
        <v>0.42363200000000001</v>
      </c>
      <c r="H609" s="222">
        <v>123651</v>
      </c>
      <c r="I609" s="223" t="s">
        <v>78</v>
      </c>
      <c r="J609" s="221">
        <f>IFERROR(VLOOKUP(cnf[[#This Row],[Hwycov_id]],#REF!,2,FALSE),cnf[[#This Row],[count]])</f>
        <v>123651</v>
      </c>
      <c r="K609" s="171">
        <f t="shared" si="12"/>
        <v>0</v>
      </c>
    </row>
    <row r="610" spans="1:11">
      <c r="A610">
        <v>20749</v>
      </c>
      <c r="B610" s="224">
        <v>1</v>
      </c>
      <c r="C610" s="224">
        <v>1</v>
      </c>
      <c r="D610" s="224">
        <v>1</v>
      </c>
      <c r="E610" s="224">
        <v>2</v>
      </c>
      <c r="F610" s="224">
        <v>14</v>
      </c>
      <c r="G610" s="233">
        <v>0.34387899999999999</v>
      </c>
      <c r="H610" s="222">
        <v>124039</v>
      </c>
      <c r="I610" s="223" t="s">
        <v>82</v>
      </c>
      <c r="J610" s="221">
        <f>IFERROR(VLOOKUP(cnf[[#This Row],[Hwycov_id]],#REF!,2,FALSE),cnf[[#This Row],[count]])</f>
        <v>124039</v>
      </c>
      <c r="K610" s="171">
        <f t="shared" si="12"/>
        <v>0</v>
      </c>
    </row>
    <row r="611" spans="1:11">
      <c r="A611">
        <v>13664</v>
      </c>
      <c r="B611" s="224">
        <v>1</v>
      </c>
      <c r="C611" s="224">
        <v>1</v>
      </c>
      <c r="D611" s="224">
        <v>1</v>
      </c>
      <c r="E611" s="224">
        <v>3</v>
      </c>
      <c r="F611" s="224">
        <v>14</v>
      </c>
      <c r="G611" s="233">
        <v>0.78697099999999998</v>
      </c>
      <c r="H611" s="222">
        <v>125325</v>
      </c>
      <c r="I611" s="223" t="s">
        <v>77</v>
      </c>
      <c r="J611" s="221">
        <f>IFERROR(VLOOKUP(cnf[[#This Row],[Hwycov_id]],#REF!,2,FALSE),cnf[[#This Row],[count]])</f>
        <v>125325</v>
      </c>
      <c r="K611" s="171">
        <f t="shared" si="12"/>
        <v>0</v>
      </c>
    </row>
    <row r="612" spans="1:11">
      <c r="A612">
        <v>706</v>
      </c>
      <c r="B612" s="224">
        <v>1</v>
      </c>
      <c r="C612" s="224">
        <v>1</v>
      </c>
      <c r="D612" s="224">
        <v>1</v>
      </c>
      <c r="E612" s="224">
        <v>4</v>
      </c>
      <c r="F612" s="224">
        <v>2</v>
      </c>
      <c r="G612" s="233">
        <v>0.32432</v>
      </c>
      <c r="H612" s="222">
        <v>125375</v>
      </c>
      <c r="I612" s="223" t="s">
        <v>82</v>
      </c>
      <c r="J612" s="221">
        <f>IFERROR(VLOOKUP(cnf[[#This Row],[Hwycov_id]],#REF!,2,FALSE),cnf[[#This Row],[count]])</f>
        <v>125375</v>
      </c>
      <c r="K612" s="171">
        <f t="shared" si="12"/>
        <v>0</v>
      </c>
    </row>
    <row r="613" spans="1:11">
      <c r="A613">
        <v>10996</v>
      </c>
      <c r="B613" s="224">
        <v>1</v>
      </c>
      <c r="C613" s="224">
        <v>1</v>
      </c>
      <c r="D613" s="224">
        <v>1</v>
      </c>
      <c r="E613" s="224">
        <v>3</v>
      </c>
      <c r="F613" s="224">
        <v>14</v>
      </c>
      <c r="G613" s="233">
        <v>0.65571100000000004</v>
      </c>
      <c r="H613" s="222">
        <v>125503</v>
      </c>
      <c r="I613" s="223" t="s">
        <v>82</v>
      </c>
      <c r="J613" s="221">
        <f>IFERROR(VLOOKUP(cnf[[#This Row],[Hwycov_id]],#REF!,2,FALSE),cnf[[#This Row],[count]])</f>
        <v>125503</v>
      </c>
      <c r="K613" s="171">
        <f t="shared" si="12"/>
        <v>0</v>
      </c>
    </row>
    <row r="614" spans="1:11">
      <c r="A614">
        <v>716</v>
      </c>
      <c r="B614" s="224">
        <v>1</v>
      </c>
      <c r="C614" s="224">
        <v>1</v>
      </c>
      <c r="D614" s="224">
        <v>1</v>
      </c>
      <c r="E614" s="224">
        <v>2</v>
      </c>
      <c r="F614" s="224">
        <v>11</v>
      </c>
      <c r="G614" s="233">
        <v>0.42968800000000001</v>
      </c>
      <c r="H614" s="222">
        <v>125971</v>
      </c>
      <c r="I614" s="223" t="s">
        <v>82</v>
      </c>
      <c r="J614" s="221">
        <f>IFERROR(VLOOKUP(cnf[[#This Row],[Hwycov_id]],#REF!,2,FALSE),cnf[[#This Row],[count]])</f>
        <v>125971</v>
      </c>
      <c r="K614" s="171">
        <f t="shared" si="12"/>
        <v>0</v>
      </c>
    </row>
    <row r="615" spans="1:11">
      <c r="A615">
        <v>14386</v>
      </c>
      <c r="B615" s="224">
        <v>1</v>
      </c>
      <c r="C615" s="224">
        <v>1</v>
      </c>
      <c r="D615" s="224">
        <v>1</v>
      </c>
      <c r="E615" s="224">
        <v>3</v>
      </c>
      <c r="F615" s="224">
        <v>14</v>
      </c>
      <c r="G615" s="233">
        <v>0.51529100000000005</v>
      </c>
      <c r="H615" s="222">
        <v>125973</v>
      </c>
      <c r="I615" s="223" t="s">
        <v>77</v>
      </c>
      <c r="J615" s="221">
        <f>IFERROR(VLOOKUP(cnf[[#This Row],[Hwycov_id]],#REF!,2,FALSE),cnf[[#This Row],[count]])</f>
        <v>125973</v>
      </c>
      <c r="K615" s="171">
        <f t="shared" si="12"/>
        <v>0</v>
      </c>
    </row>
    <row r="616" spans="1:11">
      <c r="A616">
        <v>789</v>
      </c>
      <c r="B616" s="224">
        <v>1</v>
      </c>
      <c r="C616" s="224">
        <v>1</v>
      </c>
      <c r="D616" s="224">
        <v>1</v>
      </c>
      <c r="E616" s="224">
        <v>3</v>
      </c>
      <c r="F616" s="224">
        <v>14</v>
      </c>
      <c r="G616" s="233">
        <v>0.21335899999999999</v>
      </c>
      <c r="H616" s="222">
        <v>128110</v>
      </c>
      <c r="I616" s="223" t="s">
        <v>77</v>
      </c>
      <c r="J616" s="221">
        <f>IFERROR(VLOOKUP(cnf[[#This Row],[Hwycov_id]],#REF!,2,FALSE),cnf[[#This Row],[count]])</f>
        <v>128110</v>
      </c>
      <c r="K616" s="171">
        <f t="shared" si="12"/>
        <v>0</v>
      </c>
    </row>
    <row r="617" spans="1:11">
      <c r="A617">
        <v>10998</v>
      </c>
      <c r="B617" s="224">
        <v>1</v>
      </c>
      <c r="C617" s="224">
        <v>1</v>
      </c>
      <c r="D617" s="224">
        <v>1</v>
      </c>
      <c r="E617" s="224">
        <v>3</v>
      </c>
      <c r="F617" s="224">
        <v>14</v>
      </c>
      <c r="G617" s="233">
        <v>0.69737499999999997</v>
      </c>
      <c r="H617" s="222">
        <v>130093</v>
      </c>
      <c r="I617" s="223" t="s">
        <v>82</v>
      </c>
      <c r="J617" s="221">
        <f>IFERROR(VLOOKUP(cnf[[#This Row],[Hwycov_id]],#REF!,2,FALSE),cnf[[#This Row],[count]])</f>
        <v>130093</v>
      </c>
      <c r="K617" s="171">
        <f t="shared" si="12"/>
        <v>0</v>
      </c>
    </row>
    <row r="618" spans="1:11">
      <c r="A618">
        <v>835</v>
      </c>
      <c r="B618" s="224">
        <v>1</v>
      </c>
      <c r="C618" s="224">
        <v>1</v>
      </c>
      <c r="D618" s="224">
        <v>1</v>
      </c>
      <c r="E618" s="224">
        <v>4</v>
      </c>
      <c r="F618" s="224">
        <v>2</v>
      </c>
      <c r="G618" s="233">
        <v>0.35153400000000001</v>
      </c>
      <c r="H618" s="222">
        <v>131719</v>
      </c>
      <c r="I618" s="223" t="s">
        <v>82</v>
      </c>
      <c r="J618" s="221">
        <f>IFERROR(VLOOKUP(cnf[[#This Row],[Hwycov_id]],#REF!,2,FALSE),cnf[[#This Row],[count]])</f>
        <v>131719</v>
      </c>
      <c r="K618" s="171">
        <f t="shared" si="12"/>
        <v>0</v>
      </c>
    </row>
    <row r="619" spans="1:11">
      <c r="A619">
        <v>14412</v>
      </c>
      <c r="B619" s="224">
        <v>1</v>
      </c>
      <c r="C619" s="224">
        <v>1</v>
      </c>
      <c r="D619" s="224">
        <v>1</v>
      </c>
      <c r="E619" s="224">
        <v>3</v>
      </c>
      <c r="F619" s="224">
        <v>14</v>
      </c>
      <c r="G619" s="233">
        <v>0.37073299999999998</v>
      </c>
      <c r="H619" s="222">
        <v>135830</v>
      </c>
      <c r="I619" s="223" t="s">
        <v>77</v>
      </c>
      <c r="J619" s="221">
        <f>IFERROR(VLOOKUP(cnf[[#This Row],[Hwycov_id]],#REF!,2,FALSE),cnf[[#This Row],[count]])</f>
        <v>135830</v>
      </c>
      <c r="K619" s="171">
        <f t="shared" si="12"/>
        <v>0</v>
      </c>
    </row>
    <row r="620" spans="1:11">
      <c r="A620">
        <v>14411</v>
      </c>
      <c r="B620" s="224">
        <v>1</v>
      </c>
      <c r="C620" s="224">
        <v>1</v>
      </c>
      <c r="D620" s="224">
        <v>1</v>
      </c>
      <c r="E620" s="224">
        <v>3</v>
      </c>
      <c r="F620" s="224">
        <v>14</v>
      </c>
      <c r="G620" s="233">
        <v>0.218697</v>
      </c>
      <c r="H620" s="222">
        <v>136726</v>
      </c>
      <c r="I620" s="223" t="s">
        <v>77</v>
      </c>
      <c r="J620" s="221">
        <f>IFERROR(VLOOKUP(cnf[[#This Row],[Hwycov_id]],#REF!,2,FALSE),cnf[[#This Row],[count]])</f>
        <v>136726</v>
      </c>
      <c r="K620" s="171">
        <f t="shared" si="12"/>
        <v>0</v>
      </c>
    </row>
    <row r="621" spans="1:11">
      <c r="A621">
        <v>14400</v>
      </c>
      <c r="B621" s="224">
        <v>1</v>
      </c>
      <c r="C621" s="224">
        <v>1</v>
      </c>
      <c r="D621" s="224">
        <v>1</v>
      </c>
      <c r="E621" s="224">
        <v>3</v>
      </c>
      <c r="F621" s="224">
        <v>14</v>
      </c>
      <c r="G621" s="233">
        <v>0.40190700000000001</v>
      </c>
      <c r="H621" s="222">
        <v>137156</v>
      </c>
      <c r="I621" s="223" t="s">
        <v>77</v>
      </c>
      <c r="J621" s="221">
        <f>IFERROR(VLOOKUP(cnf[[#This Row],[Hwycov_id]],#REF!,2,FALSE),cnf[[#This Row],[count]])</f>
        <v>137156</v>
      </c>
      <c r="K621" s="171">
        <f t="shared" si="12"/>
        <v>0</v>
      </c>
    </row>
    <row r="622" spans="1:11">
      <c r="A622">
        <v>14402</v>
      </c>
      <c r="B622" s="224">
        <v>1</v>
      </c>
      <c r="C622" s="224">
        <v>1</v>
      </c>
      <c r="D622" s="224">
        <v>1</v>
      </c>
      <c r="E622" s="224">
        <v>3</v>
      </c>
      <c r="F622" s="224">
        <v>14</v>
      </c>
      <c r="G622" s="233">
        <v>0.44896900000000001</v>
      </c>
      <c r="H622" s="222">
        <v>137414</v>
      </c>
      <c r="I622" s="223" t="s">
        <v>77</v>
      </c>
      <c r="J622" s="221">
        <f>IFERROR(VLOOKUP(cnf[[#This Row],[Hwycov_id]],#REF!,2,FALSE),cnf[[#This Row],[count]])</f>
        <v>137414</v>
      </c>
      <c r="K622" s="171">
        <f t="shared" si="12"/>
        <v>0</v>
      </c>
    </row>
    <row r="623" spans="1:11">
      <c r="A623">
        <v>14409</v>
      </c>
      <c r="B623" s="224">
        <v>1</v>
      </c>
      <c r="C623" s="224">
        <v>1</v>
      </c>
      <c r="D623" s="224">
        <v>1</v>
      </c>
      <c r="E623" s="224">
        <v>3</v>
      </c>
      <c r="F623" s="224">
        <v>14</v>
      </c>
      <c r="G623" s="233">
        <v>0.36199599999999998</v>
      </c>
      <c r="H623" s="222">
        <v>137722</v>
      </c>
      <c r="I623" s="223" t="s">
        <v>77</v>
      </c>
      <c r="J623" s="221">
        <f>IFERROR(VLOOKUP(cnf[[#This Row],[Hwycov_id]],#REF!,2,FALSE),cnf[[#This Row],[count]])</f>
        <v>137722</v>
      </c>
      <c r="K623" s="171">
        <f t="shared" si="12"/>
        <v>0</v>
      </c>
    </row>
    <row r="624" spans="1:11">
      <c r="A624">
        <v>14407</v>
      </c>
      <c r="B624" s="224">
        <v>1</v>
      </c>
      <c r="C624" s="224">
        <v>1</v>
      </c>
      <c r="D624" s="224">
        <v>1</v>
      </c>
      <c r="E624" s="224">
        <v>3</v>
      </c>
      <c r="F624" s="224">
        <v>19</v>
      </c>
      <c r="G624" s="233">
        <v>0.30479499999999998</v>
      </c>
      <c r="H624" s="222">
        <v>138072</v>
      </c>
      <c r="I624" s="223" t="s">
        <v>77</v>
      </c>
      <c r="J624" s="221">
        <f>IFERROR(VLOOKUP(cnf[[#This Row],[Hwycov_id]],#REF!,2,FALSE),cnf[[#This Row],[count]])</f>
        <v>138072</v>
      </c>
      <c r="K624" s="171">
        <f t="shared" si="12"/>
        <v>0</v>
      </c>
    </row>
    <row r="625" spans="1:11">
      <c r="A625">
        <v>14410</v>
      </c>
      <c r="B625" s="224">
        <v>1</v>
      </c>
      <c r="C625" s="224">
        <v>1</v>
      </c>
      <c r="D625" s="224">
        <v>1</v>
      </c>
      <c r="E625" s="224">
        <v>3</v>
      </c>
      <c r="F625" s="224">
        <v>14</v>
      </c>
      <c r="G625" s="233">
        <v>0.38560800000000001</v>
      </c>
      <c r="H625" s="222">
        <v>139304</v>
      </c>
      <c r="I625" s="223" t="s">
        <v>77</v>
      </c>
      <c r="J625" s="221">
        <f>IFERROR(VLOOKUP(cnf[[#This Row],[Hwycov_id]],#REF!,2,FALSE),cnf[[#This Row],[count]])</f>
        <v>139304</v>
      </c>
      <c r="K625" s="171">
        <f t="shared" si="12"/>
        <v>0</v>
      </c>
    </row>
    <row r="626" spans="1:11">
      <c r="A626">
        <v>14418</v>
      </c>
      <c r="B626" s="224">
        <v>1</v>
      </c>
      <c r="C626" s="224">
        <v>1</v>
      </c>
      <c r="D626" s="224">
        <v>1</v>
      </c>
      <c r="E626" s="224">
        <v>3</v>
      </c>
      <c r="F626" s="224">
        <v>14</v>
      </c>
      <c r="G626" s="233">
        <v>0.58227200000000001</v>
      </c>
      <c r="H626" s="222">
        <v>141860</v>
      </c>
      <c r="I626" s="223" t="s">
        <v>77</v>
      </c>
      <c r="J626" s="221">
        <f>IFERROR(VLOOKUP(cnf[[#This Row],[Hwycov_id]],#REF!,2,FALSE),cnf[[#This Row],[count]])</f>
        <v>141860</v>
      </c>
      <c r="K626" s="171">
        <f t="shared" si="12"/>
        <v>0</v>
      </c>
    </row>
    <row r="627" spans="1:11">
      <c r="A627">
        <v>8814</v>
      </c>
      <c r="B627" s="224">
        <v>1</v>
      </c>
      <c r="C627" s="224">
        <v>1</v>
      </c>
      <c r="D627" s="224">
        <v>1</v>
      </c>
      <c r="E627" s="224">
        <v>3</v>
      </c>
      <c r="F627" s="224">
        <v>14</v>
      </c>
      <c r="G627" s="233">
        <v>0.44913599999999998</v>
      </c>
      <c r="H627" s="222">
        <v>144022</v>
      </c>
      <c r="I627" s="223" t="s">
        <v>77</v>
      </c>
      <c r="J627" s="221">
        <f>IFERROR(VLOOKUP(cnf[[#This Row],[Hwycov_id]],#REF!,2,FALSE),cnf[[#This Row],[count]])</f>
        <v>144022</v>
      </c>
      <c r="K627" s="171">
        <f t="shared" si="12"/>
        <v>0</v>
      </c>
    </row>
    <row r="628" spans="1:11">
      <c r="A628">
        <v>14383</v>
      </c>
      <c r="B628" s="224">
        <v>1</v>
      </c>
      <c r="C628" s="224">
        <v>1</v>
      </c>
      <c r="D628" s="224">
        <v>1</v>
      </c>
      <c r="E628" s="224">
        <v>3</v>
      </c>
      <c r="F628" s="224">
        <v>14</v>
      </c>
      <c r="G628" s="233">
        <v>0.71821100000000004</v>
      </c>
      <c r="H628" s="222">
        <v>147796</v>
      </c>
      <c r="I628" s="223" t="s">
        <v>77</v>
      </c>
      <c r="J628" s="221">
        <f>IFERROR(VLOOKUP(cnf[[#This Row],[Hwycov_id]],#REF!,2,FALSE),cnf[[#This Row],[count]])</f>
        <v>147796</v>
      </c>
      <c r="K628" s="171">
        <f t="shared" si="12"/>
        <v>0</v>
      </c>
    </row>
    <row r="629" spans="1:11">
      <c r="A629">
        <v>14397</v>
      </c>
      <c r="B629" s="224">
        <v>1</v>
      </c>
      <c r="C629" s="224">
        <v>1</v>
      </c>
      <c r="D629" s="224">
        <v>1</v>
      </c>
      <c r="E629" s="224">
        <v>3</v>
      </c>
      <c r="F629" s="224">
        <v>14</v>
      </c>
      <c r="G629" s="233">
        <v>0.35034900000000002</v>
      </c>
      <c r="H629" s="222">
        <v>147914</v>
      </c>
      <c r="I629" s="223" t="s">
        <v>77</v>
      </c>
      <c r="J629" s="221">
        <f>IFERROR(VLOOKUP(cnf[[#This Row],[Hwycov_id]],#REF!,2,FALSE),cnf[[#This Row],[count]])</f>
        <v>147914</v>
      </c>
      <c r="K629" s="171">
        <f t="shared" si="12"/>
        <v>0</v>
      </c>
    </row>
    <row r="630" spans="1:11">
      <c r="A630">
        <v>14682</v>
      </c>
      <c r="B630" s="224">
        <v>1</v>
      </c>
      <c r="C630" s="224">
        <v>1</v>
      </c>
      <c r="D630" s="224">
        <v>1</v>
      </c>
      <c r="E630" s="224">
        <v>3</v>
      </c>
      <c r="F630" s="224">
        <v>14</v>
      </c>
      <c r="G630" s="233">
        <v>0.55934399999999995</v>
      </c>
      <c r="H630" s="222">
        <v>152336</v>
      </c>
      <c r="I630" s="223" t="s">
        <v>77</v>
      </c>
      <c r="J630" s="221">
        <f>IFERROR(VLOOKUP(cnf[[#This Row],[Hwycov_id]],#REF!,2,FALSE),cnf[[#This Row],[count]])</f>
        <v>152336</v>
      </c>
      <c r="K630" s="171">
        <f t="shared" si="12"/>
        <v>0</v>
      </c>
    </row>
    <row r="631" spans="1:11">
      <c r="A631">
        <v>14644</v>
      </c>
      <c r="B631" s="224">
        <v>1</v>
      </c>
      <c r="C631" s="224">
        <v>1</v>
      </c>
      <c r="D631" s="224">
        <v>1</v>
      </c>
      <c r="E631" s="224">
        <v>3</v>
      </c>
      <c r="F631" s="224">
        <v>14</v>
      </c>
      <c r="G631" s="233">
        <v>0.61203200000000002</v>
      </c>
      <c r="H631" s="222">
        <v>153552</v>
      </c>
      <c r="I631" s="223" t="s">
        <v>77</v>
      </c>
      <c r="J631" s="221">
        <f>IFERROR(VLOOKUP(cnf[[#This Row],[Hwycov_id]],#REF!,2,FALSE),cnf[[#This Row],[count]])</f>
        <v>153552</v>
      </c>
      <c r="K631" s="171">
        <f t="shared" si="12"/>
        <v>0</v>
      </c>
    </row>
    <row r="632" spans="1:11">
      <c r="A632">
        <v>574</v>
      </c>
      <c r="B632" s="224">
        <v>1</v>
      </c>
      <c r="C632" s="224">
        <v>1</v>
      </c>
      <c r="D632" s="224">
        <v>1</v>
      </c>
      <c r="E632" s="224">
        <v>3</v>
      </c>
      <c r="F632" s="224">
        <v>14</v>
      </c>
      <c r="G632" s="233">
        <v>0.59235099999999996</v>
      </c>
      <c r="H632" s="222">
        <v>161246</v>
      </c>
      <c r="I632" s="223" t="s">
        <v>77</v>
      </c>
      <c r="J632" s="221">
        <f>IFERROR(VLOOKUP(cnf[[#This Row],[Hwycov_id]],#REF!,2,FALSE),cnf[[#This Row],[count]])</f>
        <v>161246</v>
      </c>
      <c r="K632" s="171">
        <f t="shared" si="12"/>
        <v>0</v>
      </c>
    </row>
    <row r="633" spans="1:11">
      <c r="A633">
        <v>14419</v>
      </c>
      <c r="B633" s="224">
        <v>1</v>
      </c>
      <c r="C633" s="224">
        <v>1</v>
      </c>
      <c r="D633" s="224">
        <v>1</v>
      </c>
      <c r="E633" s="224">
        <v>3</v>
      </c>
      <c r="F633" s="224">
        <v>14</v>
      </c>
      <c r="G633" s="233">
        <v>0.63197400000000004</v>
      </c>
      <c r="H633" s="222">
        <v>165496</v>
      </c>
      <c r="I633" s="223" t="s">
        <v>77</v>
      </c>
      <c r="J633" s="221">
        <f>IFERROR(VLOOKUP(cnf[[#This Row],[Hwycov_id]],#REF!,2,FALSE),cnf[[#This Row],[count]])</f>
        <v>165496</v>
      </c>
      <c r="K633" s="171">
        <f t="shared" si="12"/>
        <v>0</v>
      </c>
    </row>
    <row r="634" spans="1:11">
      <c r="A634">
        <v>9979</v>
      </c>
      <c r="B634" s="224">
        <v>2</v>
      </c>
      <c r="C634" s="224">
        <v>1</v>
      </c>
      <c r="D634" s="224">
        <v>2</v>
      </c>
      <c r="E634" s="224">
        <v>4</v>
      </c>
      <c r="F634" s="224">
        <v>14</v>
      </c>
      <c r="G634" s="233">
        <v>0.294402</v>
      </c>
      <c r="H634" s="222">
        <v>3767</v>
      </c>
      <c r="I634" s="223" t="s">
        <v>79</v>
      </c>
      <c r="J634" s="221">
        <f>IFERROR(VLOOKUP(cnf[[#This Row],[Hwycov_id]],#REF!,2,FALSE),cnf[[#This Row],[count]])</f>
        <v>3767</v>
      </c>
      <c r="K634" s="171">
        <f t="shared" si="12"/>
        <v>0</v>
      </c>
    </row>
    <row r="635" spans="1:11">
      <c r="A635">
        <v>8619</v>
      </c>
      <c r="B635" s="224">
        <v>2</v>
      </c>
      <c r="C635" s="224">
        <v>1</v>
      </c>
      <c r="D635" s="224">
        <v>1</v>
      </c>
      <c r="E635" s="224">
        <v>2</v>
      </c>
      <c r="F635" s="224">
        <v>14</v>
      </c>
      <c r="G635" s="233">
        <v>0.28534500000000002</v>
      </c>
      <c r="H635" s="222">
        <v>6871</v>
      </c>
      <c r="I635" s="223" t="s">
        <v>79</v>
      </c>
      <c r="J635" s="221">
        <f>IFERROR(VLOOKUP(cnf[[#This Row],[Hwycov_id]],#REF!,2,FALSE),cnf[[#This Row],[count]])</f>
        <v>6871</v>
      </c>
      <c r="K635" s="171">
        <f t="shared" si="12"/>
        <v>0</v>
      </c>
    </row>
    <row r="636" spans="1:11">
      <c r="A636">
        <v>6605</v>
      </c>
      <c r="B636" s="224">
        <v>2</v>
      </c>
      <c r="C636" s="224">
        <v>1</v>
      </c>
      <c r="D636" s="224">
        <v>1</v>
      </c>
      <c r="E636" s="224">
        <v>2</v>
      </c>
      <c r="F636" s="224">
        <v>14</v>
      </c>
      <c r="G636" s="233">
        <v>0.20955699999999999</v>
      </c>
      <c r="H636" s="222">
        <v>7017</v>
      </c>
      <c r="I636" s="223" t="s">
        <v>79</v>
      </c>
      <c r="J636" s="221">
        <f>IFERROR(VLOOKUP(cnf[[#This Row],[Hwycov_id]],#REF!,2,FALSE),cnf[[#This Row],[count]])</f>
        <v>7017</v>
      </c>
      <c r="K636" s="171">
        <f t="shared" si="12"/>
        <v>0</v>
      </c>
    </row>
    <row r="637" spans="1:11">
      <c r="A637">
        <v>11407</v>
      </c>
      <c r="B637" s="224">
        <v>2</v>
      </c>
      <c r="C637" s="224">
        <v>1</v>
      </c>
      <c r="D637" s="224">
        <v>2</v>
      </c>
      <c r="E637" s="224">
        <v>4</v>
      </c>
      <c r="F637" s="224">
        <v>14</v>
      </c>
      <c r="G637" s="233">
        <v>0.24695600000000001</v>
      </c>
      <c r="H637" s="222">
        <v>8491</v>
      </c>
      <c r="I637" s="223" t="s">
        <v>79</v>
      </c>
      <c r="J637" s="221">
        <f>IFERROR(VLOOKUP(cnf[[#This Row],[Hwycov_id]],#REF!,2,FALSE),cnf[[#This Row],[count]])</f>
        <v>8491</v>
      </c>
      <c r="K637" s="171">
        <f t="shared" si="12"/>
        <v>0</v>
      </c>
    </row>
    <row r="638" spans="1:11">
      <c r="A638">
        <v>7096</v>
      </c>
      <c r="B638" s="224">
        <v>2</v>
      </c>
      <c r="C638" s="224">
        <v>1</v>
      </c>
      <c r="D638" s="224">
        <v>2</v>
      </c>
      <c r="E638" s="224">
        <v>2</v>
      </c>
      <c r="F638" s="224">
        <v>11</v>
      </c>
      <c r="G638" s="233">
        <v>0.127475</v>
      </c>
      <c r="H638" s="222">
        <v>8900</v>
      </c>
      <c r="I638" s="223" t="s">
        <v>80</v>
      </c>
      <c r="J638" s="221">
        <f>IFERROR(VLOOKUP(cnf[[#This Row],[Hwycov_id]],#REF!,2,FALSE),cnf[[#This Row],[count]])</f>
        <v>8900</v>
      </c>
      <c r="K638" s="171">
        <f t="shared" si="12"/>
        <v>0</v>
      </c>
    </row>
    <row r="639" spans="1:11">
      <c r="A639">
        <v>15470</v>
      </c>
      <c r="B639" s="224">
        <v>2</v>
      </c>
      <c r="C639" s="224">
        <v>1</v>
      </c>
      <c r="D639" s="224">
        <v>2</v>
      </c>
      <c r="E639" s="224">
        <v>5</v>
      </c>
      <c r="F639" s="224">
        <v>5</v>
      </c>
      <c r="G639" s="233">
        <v>0.30976100000000001</v>
      </c>
      <c r="H639" s="222">
        <v>11200</v>
      </c>
      <c r="I639" s="223" t="s">
        <v>80</v>
      </c>
      <c r="J639" s="221">
        <f>IFERROR(VLOOKUP(cnf[[#This Row],[Hwycov_id]],#REF!,2,FALSE),cnf[[#This Row],[count]])</f>
        <v>11200</v>
      </c>
      <c r="K639" s="171">
        <f t="shared" si="12"/>
        <v>0</v>
      </c>
    </row>
    <row r="640" spans="1:11">
      <c r="A640">
        <v>2776</v>
      </c>
      <c r="B640" s="224">
        <v>2</v>
      </c>
      <c r="C640" s="224">
        <v>1</v>
      </c>
      <c r="D640" s="224">
        <v>2</v>
      </c>
      <c r="E640" s="224">
        <v>2</v>
      </c>
      <c r="F640" s="224">
        <v>11</v>
      </c>
      <c r="G640" s="233">
        <v>0.13054299999999999</v>
      </c>
      <c r="H640" s="222">
        <v>12000</v>
      </c>
      <c r="I640" s="223" t="s">
        <v>80</v>
      </c>
      <c r="J640" s="221">
        <f>IFERROR(VLOOKUP(cnf[[#This Row],[Hwycov_id]],#REF!,2,FALSE),cnf[[#This Row],[count]])</f>
        <v>12000</v>
      </c>
      <c r="K640" s="171">
        <f t="shared" si="12"/>
        <v>0</v>
      </c>
    </row>
    <row r="641" spans="1:11">
      <c r="A641">
        <v>9357</v>
      </c>
      <c r="B641" s="224">
        <v>2</v>
      </c>
      <c r="C641" s="224">
        <v>1</v>
      </c>
      <c r="D641" s="224">
        <v>2</v>
      </c>
      <c r="E641" s="224">
        <v>2</v>
      </c>
      <c r="F641" s="224">
        <v>14</v>
      </c>
      <c r="G641" s="233">
        <v>0.15774099999999999</v>
      </c>
      <c r="H641" s="222">
        <v>13501</v>
      </c>
      <c r="I641" s="223" t="s">
        <v>79</v>
      </c>
      <c r="J641" s="221">
        <f>IFERROR(VLOOKUP(cnf[[#This Row],[Hwycov_id]],#REF!,2,FALSE),cnf[[#This Row],[count]])</f>
        <v>13501</v>
      </c>
      <c r="K641" s="171">
        <f t="shared" si="12"/>
        <v>0</v>
      </c>
    </row>
    <row r="642" spans="1:11">
      <c r="A642">
        <v>2780</v>
      </c>
      <c r="B642" s="224">
        <v>2</v>
      </c>
      <c r="C642" s="224">
        <v>1</v>
      </c>
      <c r="D642" s="224">
        <v>2</v>
      </c>
      <c r="E642" s="224">
        <v>2</v>
      </c>
      <c r="F642" s="224">
        <v>11</v>
      </c>
      <c r="G642" s="233">
        <v>0.117824</v>
      </c>
      <c r="H642" s="222">
        <v>15400</v>
      </c>
      <c r="I642" s="223" t="s">
        <v>80</v>
      </c>
      <c r="J642" s="221">
        <f>IFERROR(VLOOKUP(cnf[[#This Row],[Hwycov_id]],#REF!,2,FALSE),cnf[[#This Row],[count]])</f>
        <v>15400</v>
      </c>
      <c r="K642" s="171">
        <f t="shared" ref="K642:K705" si="13">J642/H642-1</f>
        <v>0</v>
      </c>
    </row>
    <row r="643" spans="1:11">
      <c r="A643">
        <v>5744</v>
      </c>
      <c r="B643" s="224">
        <v>2</v>
      </c>
      <c r="C643" s="224">
        <v>1</v>
      </c>
      <c r="D643" s="224">
        <v>2</v>
      </c>
      <c r="E643" s="224">
        <v>3</v>
      </c>
      <c r="F643" s="224">
        <v>16</v>
      </c>
      <c r="G643" s="233">
        <v>0.154003</v>
      </c>
      <c r="H643" s="222">
        <v>15800</v>
      </c>
      <c r="I643" s="223" t="s">
        <v>80</v>
      </c>
      <c r="J643" s="221">
        <f>IFERROR(VLOOKUP(cnf[[#This Row],[Hwycov_id]],#REF!,2,FALSE),cnf[[#This Row],[count]])</f>
        <v>15800</v>
      </c>
      <c r="K643" s="171">
        <f t="shared" si="13"/>
        <v>0</v>
      </c>
    </row>
    <row r="644" spans="1:11">
      <c r="A644">
        <v>12994</v>
      </c>
      <c r="B644" s="224">
        <v>2</v>
      </c>
      <c r="C644" s="224">
        <v>1</v>
      </c>
      <c r="D644" s="224">
        <v>2</v>
      </c>
      <c r="E644" s="224">
        <v>5</v>
      </c>
      <c r="F644" s="224">
        <v>5</v>
      </c>
      <c r="G644" s="233">
        <v>0.23861599999999999</v>
      </c>
      <c r="H644" s="222">
        <v>17700</v>
      </c>
      <c r="I644" s="223" t="s">
        <v>80</v>
      </c>
      <c r="J644" s="221">
        <f>IFERROR(VLOOKUP(cnf[[#This Row],[Hwycov_id]],#REF!,2,FALSE),cnf[[#This Row],[count]])</f>
        <v>17700</v>
      </c>
      <c r="K644" s="171">
        <f t="shared" si="13"/>
        <v>0</v>
      </c>
    </row>
    <row r="645" spans="1:11">
      <c r="A645">
        <v>16845</v>
      </c>
      <c r="B645" s="224">
        <v>2</v>
      </c>
      <c r="C645" s="224">
        <v>1</v>
      </c>
      <c r="D645" s="224">
        <v>2</v>
      </c>
      <c r="E645" s="224">
        <v>7</v>
      </c>
      <c r="F645" s="224">
        <v>7</v>
      </c>
      <c r="G645" s="233">
        <v>0.149062</v>
      </c>
      <c r="H645" s="222">
        <v>17900</v>
      </c>
      <c r="I645" s="223" t="s">
        <v>80</v>
      </c>
      <c r="J645" s="221">
        <f>IFERROR(VLOOKUP(cnf[[#This Row],[Hwycov_id]],#REF!,2,FALSE),cnf[[#This Row],[count]])</f>
        <v>17900</v>
      </c>
      <c r="K645" s="171">
        <f t="shared" si="13"/>
        <v>0</v>
      </c>
    </row>
    <row r="646" spans="1:11">
      <c r="A646">
        <v>8493</v>
      </c>
      <c r="B646" s="224">
        <v>2</v>
      </c>
      <c r="C646" s="224">
        <v>1</v>
      </c>
      <c r="D646" s="224">
        <v>2</v>
      </c>
      <c r="E646" s="224">
        <v>2</v>
      </c>
      <c r="F646" s="224">
        <v>11</v>
      </c>
      <c r="G646" s="233">
        <v>0.23297300000000001</v>
      </c>
      <c r="H646" s="222">
        <v>18364</v>
      </c>
      <c r="I646" s="223" t="s">
        <v>79</v>
      </c>
      <c r="J646" s="221">
        <f>IFERROR(VLOOKUP(cnf[[#This Row],[Hwycov_id]],#REF!,2,FALSE),cnf[[#This Row],[count]])</f>
        <v>18364</v>
      </c>
      <c r="K646" s="171">
        <f t="shared" si="13"/>
        <v>0</v>
      </c>
    </row>
    <row r="647" spans="1:11">
      <c r="A647">
        <v>15102</v>
      </c>
      <c r="B647" s="224">
        <v>2</v>
      </c>
      <c r="C647" s="224">
        <v>1</v>
      </c>
      <c r="D647" s="224">
        <v>2</v>
      </c>
      <c r="E647" s="224">
        <v>3</v>
      </c>
      <c r="F647" s="224">
        <v>14</v>
      </c>
      <c r="G647" s="233">
        <v>7.1669999999999998E-2</v>
      </c>
      <c r="H647" s="222">
        <v>18592</v>
      </c>
      <c r="I647" s="223" t="s">
        <v>79</v>
      </c>
      <c r="J647" s="221">
        <f>IFERROR(VLOOKUP(cnf[[#This Row],[Hwycov_id]],#REF!,2,FALSE),cnf[[#This Row],[count]])</f>
        <v>18592</v>
      </c>
      <c r="K647" s="171">
        <f t="shared" si="13"/>
        <v>0</v>
      </c>
    </row>
    <row r="648" spans="1:11">
      <c r="A648">
        <v>51054</v>
      </c>
      <c r="B648" s="224">
        <v>2</v>
      </c>
      <c r="C648" s="224">
        <v>1</v>
      </c>
      <c r="D648" s="224">
        <v>1</v>
      </c>
      <c r="E648" s="224">
        <v>6</v>
      </c>
      <c r="F648" s="224">
        <v>19</v>
      </c>
      <c r="G648" s="233">
        <v>1.0911439999999999</v>
      </c>
      <c r="H648" s="222">
        <v>18632</v>
      </c>
      <c r="I648" s="223" t="s">
        <v>82</v>
      </c>
      <c r="J648" s="221">
        <f>IFERROR(VLOOKUP(cnf[[#This Row],[Hwycov_id]],#REF!,2,FALSE),cnf[[#This Row],[count]])</f>
        <v>18632</v>
      </c>
      <c r="K648" s="171">
        <f t="shared" si="13"/>
        <v>0</v>
      </c>
    </row>
    <row r="649" spans="1:11">
      <c r="A649">
        <v>51053</v>
      </c>
      <c r="B649" s="224">
        <v>2</v>
      </c>
      <c r="C649" s="224">
        <v>1</v>
      </c>
      <c r="D649" s="224">
        <v>1</v>
      </c>
      <c r="E649" s="224">
        <v>6</v>
      </c>
      <c r="F649" s="224">
        <v>19</v>
      </c>
      <c r="G649" s="233">
        <v>0.206233</v>
      </c>
      <c r="H649" s="222">
        <v>19351</v>
      </c>
      <c r="I649" s="223" t="s">
        <v>82</v>
      </c>
      <c r="J649" s="221">
        <f>IFERROR(VLOOKUP(cnf[[#This Row],[Hwycov_id]],#REF!,2,FALSE),cnf[[#This Row],[count]])</f>
        <v>19351</v>
      </c>
      <c r="K649" s="171">
        <f t="shared" si="13"/>
        <v>0</v>
      </c>
    </row>
    <row r="650" spans="1:11">
      <c r="A650">
        <v>1764</v>
      </c>
      <c r="B650" s="224">
        <v>2</v>
      </c>
      <c r="C650" s="224">
        <v>1</v>
      </c>
      <c r="D650" s="224">
        <v>2</v>
      </c>
      <c r="E650" s="224">
        <v>3</v>
      </c>
      <c r="F650" s="224">
        <v>14</v>
      </c>
      <c r="G650" s="233">
        <v>0.30216900000000002</v>
      </c>
      <c r="H650" s="222">
        <v>19416</v>
      </c>
      <c r="I650" s="223" t="s">
        <v>79</v>
      </c>
      <c r="J650" s="221">
        <f>IFERROR(VLOOKUP(cnf[[#This Row],[Hwycov_id]],#REF!,2,FALSE),cnf[[#This Row],[count]])</f>
        <v>19416</v>
      </c>
      <c r="K650" s="171">
        <f t="shared" si="13"/>
        <v>0</v>
      </c>
    </row>
    <row r="651" spans="1:11">
      <c r="A651">
        <v>31221</v>
      </c>
      <c r="B651" s="224">
        <v>2</v>
      </c>
      <c r="C651" s="224">
        <v>1</v>
      </c>
      <c r="D651" s="224">
        <v>2</v>
      </c>
      <c r="E651" s="224">
        <v>2</v>
      </c>
      <c r="F651" s="224">
        <v>14</v>
      </c>
      <c r="G651" s="233">
        <v>0.39568799999999998</v>
      </c>
      <c r="H651" s="222">
        <v>20304</v>
      </c>
      <c r="I651" s="223" t="s">
        <v>79</v>
      </c>
      <c r="J651" s="221">
        <f>IFERROR(VLOOKUP(cnf[[#This Row],[Hwycov_id]],#REF!,2,FALSE),cnf[[#This Row],[count]])</f>
        <v>20304</v>
      </c>
      <c r="K651" s="171">
        <f t="shared" si="13"/>
        <v>0</v>
      </c>
    </row>
    <row r="652" spans="1:11">
      <c r="A652">
        <v>2779</v>
      </c>
      <c r="B652" s="224">
        <v>2</v>
      </c>
      <c r="C652" s="224">
        <v>1</v>
      </c>
      <c r="D652" s="224">
        <v>2</v>
      </c>
      <c r="E652" s="224">
        <v>2</v>
      </c>
      <c r="F652" s="224">
        <v>11</v>
      </c>
      <c r="G652" s="233">
        <v>0.23377000000000001</v>
      </c>
      <c r="H652" s="222">
        <v>21000</v>
      </c>
      <c r="I652" s="223" t="s">
        <v>80</v>
      </c>
      <c r="J652" s="221">
        <f>IFERROR(VLOOKUP(cnf[[#This Row],[Hwycov_id]],#REF!,2,FALSE),cnf[[#This Row],[count]])</f>
        <v>21000</v>
      </c>
      <c r="K652" s="171">
        <f t="shared" si="13"/>
        <v>0</v>
      </c>
    </row>
    <row r="653" spans="1:11">
      <c r="A653">
        <v>13939</v>
      </c>
      <c r="B653" s="224">
        <v>2</v>
      </c>
      <c r="C653" s="224">
        <v>1</v>
      </c>
      <c r="D653" s="224">
        <v>2</v>
      </c>
      <c r="E653" s="224">
        <v>2</v>
      </c>
      <c r="F653" s="224">
        <v>3</v>
      </c>
      <c r="G653" s="233">
        <v>2.7114029999999998</v>
      </c>
      <c r="H653" s="222">
        <v>21024</v>
      </c>
      <c r="I653" s="223" t="s">
        <v>82</v>
      </c>
      <c r="J653" s="221">
        <f>IFERROR(VLOOKUP(cnf[[#This Row],[Hwycov_id]],#REF!,2,FALSE),cnf[[#This Row],[count]])</f>
        <v>21024</v>
      </c>
      <c r="K653" s="171">
        <f t="shared" si="13"/>
        <v>0</v>
      </c>
    </row>
    <row r="654" spans="1:11">
      <c r="A654">
        <v>8158</v>
      </c>
      <c r="B654" s="224">
        <v>2</v>
      </c>
      <c r="C654" s="224">
        <v>1</v>
      </c>
      <c r="D654" s="224">
        <v>2</v>
      </c>
      <c r="E654" s="224">
        <v>3</v>
      </c>
      <c r="F654" s="224">
        <v>14</v>
      </c>
      <c r="G654" s="233">
        <v>0.192055</v>
      </c>
      <c r="H654" s="222">
        <v>21172</v>
      </c>
      <c r="I654" s="223" t="s">
        <v>79</v>
      </c>
      <c r="J654" s="221">
        <f>IFERROR(VLOOKUP(cnf[[#This Row],[Hwycov_id]],#REF!,2,FALSE),cnf[[#This Row],[count]])</f>
        <v>21172</v>
      </c>
      <c r="K654" s="171">
        <f t="shared" si="13"/>
        <v>0</v>
      </c>
    </row>
    <row r="655" spans="1:11">
      <c r="A655">
        <v>51183</v>
      </c>
      <c r="B655" s="224">
        <v>2</v>
      </c>
      <c r="C655" s="224">
        <v>1</v>
      </c>
      <c r="D655" s="224">
        <v>1</v>
      </c>
      <c r="E655" s="224">
        <v>7</v>
      </c>
      <c r="F655" s="224">
        <v>19</v>
      </c>
      <c r="G655" s="233">
        <v>1.1335360000000001</v>
      </c>
      <c r="H655" s="222">
        <v>21366</v>
      </c>
      <c r="I655" s="223" t="s">
        <v>82</v>
      </c>
      <c r="J655" s="221">
        <f>IFERROR(VLOOKUP(cnf[[#This Row],[Hwycov_id]],#REF!,2,FALSE),cnf[[#This Row],[count]])</f>
        <v>21366</v>
      </c>
      <c r="K655" s="171">
        <f t="shared" si="13"/>
        <v>0</v>
      </c>
    </row>
    <row r="656" spans="1:11">
      <c r="A656">
        <v>51182</v>
      </c>
      <c r="B656" s="224">
        <v>2</v>
      </c>
      <c r="C656" s="224">
        <v>1</v>
      </c>
      <c r="D656" s="224">
        <v>1</v>
      </c>
      <c r="E656" s="224">
        <v>7</v>
      </c>
      <c r="F656" s="224">
        <v>19</v>
      </c>
      <c r="G656" s="233">
        <v>0.229071</v>
      </c>
      <c r="H656" s="222">
        <v>21749</v>
      </c>
      <c r="I656" s="223" t="s">
        <v>82</v>
      </c>
      <c r="J656" s="221">
        <f>IFERROR(VLOOKUP(cnf[[#This Row],[Hwycov_id]],#REF!,2,FALSE),cnf[[#This Row],[count]])</f>
        <v>21749</v>
      </c>
      <c r="K656" s="171">
        <f t="shared" si="13"/>
        <v>0</v>
      </c>
    </row>
    <row r="657" spans="1:11">
      <c r="A657">
        <v>4776</v>
      </c>
      <c r="B657" s="224">
        <v>2</v>
      </c>
      <c r="C657" s="224">
        <v>1</v>
      </c>
      <c r="D657" s="224">
        <v>2</v>
      </c>
      <c r="E657" s="224">
        <v>3</v>
      </c>
      <c r="F657" s="224">
        <v>14</v>
      </c>
      <c r="G657" s="233">
        <v>8.1474000000000005E-2</v>
      </c>
      <c r="H657" s="222">
        <v>21791</v>
      </c>
      <c r="I657" s="223" t="s">
        <v>79</v>
      </c>
      <c r="J657" s="221">
        <f>IFERROR(VLOOKUP(cnf[[#This Row],[Hwycov_id]],#REF!,2,FALSE),cnf[[#This Row],[count]])</f>
        <v>21791</v>
      </c>
      <c r="K657" s="171">
        <f t="shared" si="13"/>
        <v>0</v>
      </c>
    </row>
    <row r="658" spans="1:11">
      <c r="A658">
        <v>7585</v>
      </c>
      <c r="B658" s="224">
        <v>2</v>
      </c>
      <c r="C658" s="224">
        <v>1</v>
      </c>
      <c r="D658" s="224">
        <v>2</v>
      </c>
      <c r="E658" s="224">
        <v>5</v>
      </c>
      <c r="F658" s="224">
        <v>5</v>
      </c>
      <c r="G658" s="233">
        <v>0.13541900000000001</v>
      </c>
      <c r="H658" s="222">
        <v>21875</v>
      </c>
      <c r="I658" s="223" t="s">
        <v>80</v>
      </c>
      <c r="J658" s="221">
        <f>IFERROR(VLOOKUP(cnf[[#This Row],[Hwycov_id]],#REF!,2,FALSE),cnf[[#This Row],[count]])</f>
        <v>21875</v>
      </c>
      <c r="K658" s="171">
        <f t="shared" si="13"/>
        <v>0</v>
      </c>
    </row>
    <row r="659" spans="1:11">
      <c r="A659">
        <v>4513</v>
      </c>
      <c r="B659" s="224">
        <v>2</v>
      </c>
      <c r="C659" s="224">
        <v>1</v>
      </c>
      <c r="D659" s="224">
        <v>2</v>
      </c>
      <c r="E659" s="224">
        <v>3</v>
      </c>
      <c r="F659" s="224">
        <v>14</v>
      </c>
      <c r="G659" s="233">
        <v>0.27993000000000001</v>
      </c>
      <c r="H659" s="222">
        <v>21980</v>
      </c>
      <c r="I659" s="223" t="s">
        <v>79</v>
      </c>
      <c r="J659" s="221">
        <f>IFERROR(VLOOKUP(cnf[[#This Row],[Hwycov_id]],#REF!,2,FALSE),cnf[[#This Row],[count]])</f>
        <v>21980</v>
      </c>
      <c r="K659" s="171">
        <f t="shared" si="13"/>
        <v>0</v>
      </c>
    </row>
    <row r="660" spans="1:11">
      <c r="A660">
        <v>1710</v>
      </c>
      <c r="B660" s="224">
        <v>2</v>
      </c>
      <c r="C660" s="224">
        <v>1</v>
      </c>
      <c r="D660" s="224">
        <v>1</v>
      </c>
      <c r="E660" s="224">
        <v>2</v>
      </c>
      <c r="F660" s="224">
        <v>14</v>
      </c>
      <c r="G660" s="233">
        <v>0.21685699999999999</v>
      </c>
      <c r="H660" s="222">
        <v>23439</v>
      </c>
      <c r="I660" s="223" t="s">
        <v>79</v>
      </c>
      <c r="J660" s="221">
        <f>IFERROR(VLOOKUP(cnf[[#This Row],[Hwycov_id]],#REF!,2,FALSE),cnf[[#This Row],[count]])</f>
        <v>23439</v>
      </c>
      <c r="K660" s="171">
        <f t="shared" si="13"/>
        <v>0</v>
      </c>
    </row>
    <row r="661" spans="1:11">
      <c r="A661">
        <v>1714</v>
      </c>
      <c r="B661" s="224">
        <v>2</v>
      </c>
      <c r="C661" s="224">
        <v>1</v>
      </c>
      <c r="D661" s="224">
        <v>1</v>
      </c>
      <c r="E661" s="224">
        <v>2</v>
      </c>
      <c r="F661" s="224">
        <v>14</v>
      </c>
      <c r="G661" s="233">
        <v>0.25585400000000003</v>
      </c>
      <c r="H661" s="222">
        <v>23816</v>
      </c>
      <c r="I661" s="223" t="s">
        <v>79</v>
      </c>
      <c r="J661" s="221">
        <f>IFERROR(VLOOKUP(cnf[[#This Row],[Hwycov_id]],#REF!,2,FALSE),cnf[[#This Row],[count]])</f>
        <v>23816</v>
      </c>
      <c r="K661" s="171">
        <f t="shared" si="13"/>
        <v>0</v>
      </c>
    </row>
    <row r="662" spans="1:11">
      <c r="A662">
        <v>22904</v>
      </c>
      <c r="B662" s="224">
        <v>2</v>
      </c>
      <c r="C662" s="224">
        <v>1</v>
      </c>
      <c r="D662" s="224">
        <v>2</v>
      </c>
      <c r="E662" s="224">
        <v>2</v>
      </c>
      <c r="F662" s="224">
        <v>3</v>
      </c>
      <c r="G662" s="233">
        <v>1.6911419999999999</v>
      </c>
      <c r="H662" s="222">
        <v>24879</v>
      </c>
      <c r="I662" s="223" t="s">
        <v>82</v>
      </c>
      <c r="J662" s="221">
        <f>IFERROR(VLOOKUP(cnf[[#This Row],[Hwycov_id]],#REF!,2,FALSE),cnf[[#This Row],[count]])</f>
        <v>24879</v>
      </c>
      <c r="K662" s="171">
        <f t="shared" si="13"/>
        <v>0</v>
      </c>
    </row>
    <row r="663" spans="1:11">
      <c r="A663">
        <v>15414</v>
      </c>
      <c r="B663" s="224">
        <v>2</v>
      </c>
      <c r="C663" s="224">
        <v>1</v>
      </c>
      <c r="D663" s="224">
        <v>2</v>
      </c>
      <c r="E663" s="224">
        <v>5</v>
      </c>
      <c r="F663" s="224">
        <v>5</v>
      </c>
      <c r="G663" s="233">
        <v>0.112952</v>
      </c>
      <c r="H663" s="222">
        <v>24900</v>
      </c>
      <c r="I663" s="223" t="s">
        <v>80</v>
      </c>
      <c r="J663" s="221">
        <f>IFERROR(VLOOKUP(cnf[[#This Row],[Hwycov_id]],#REF!,2,FALSE),cnf[[#This Row],[count]])</f>
        <v>24900</v>
      </c>
      <c r="K663" s="171">
        <f t="shared" si="13"/>
        <v>0</v>
      </c>
    </row>
    <row r="664" spans="1:11">
      <c r="A664">
        <v>3507</v>
      </c>
      <c r="B664" s="224">
        <v>2</v>
      </c>
      <c r="C664" s="224">
        <v>1</v>
      </c>
      <c r="D664" s="224">
        <v>2</v>
      </c>
      <c r="E664" s="224">
        <v>5</v>
      </c>
      <c r="F664" s="224">
        <v>16</v>
      </c>
      <c r="G664" s="233">
        <v>0.20163</v>
      </c>
      <c r="H664" s="222">
        <v>25000</v>
      </c>
      <c r="I664" s="223" t="s">
        <v>80</v>
      </c>
      <c r="J664" s="221">
        <f>IFERROR(VLOOKUP(cnf[[#This Row],[Hwycov_id]],#REF!,2,FALSE),cnf[[#This Row],[count]])</f>
        <v>25000</v>
      </c>
      <c r="K664" s="171">
        <f t="shared" si="13"/>
        <v>0</v>
      </c>
    </row>
    <row r="665" spans="1:11">
      <c r="A665">
        <v>15469</v>
      </c>
      <c r="B665" s="224">
        <v>2</v>
      </c>
      <c r="C665" s="224">
        <v>1</v>
      </c>
      <c r="D665" s="224">
        <v>2</v>
      </c>
      <c r="E665" s="224">
        <v>5</v>
      </c>
      <c r="F665" s="224">
        <v>5</v>
      </c>
      <c r="G665" s="233">
        <v>0.132657</v>
      </c>
      <c r="H665" s="222">
        <v>25100</v>
      </c>
      <c r="I665" s="223" t="s">
        <v>80</v>
      </c>
      <c r="J665" s="221">
        <f>IFERROR(VLOOKUP(cnf[[#This Row],[Hwycov_id]],#REF!,2,FALSE),cnf[[#This Row],[count]])</f>
        <v>25100</v>
      </c>
      <c r="K665" s="171">
        <f t="shared" si="13"/>
        <v>0</v>
      </c>
    </row>
    <row r="666" spans="1:11">
      <c r="A666">
        <v>2796</v>
      </c>
      <c r="B666" s="224">
        <v>2</v>
      </c>
      <c r="C666" s="224">
        <v>1</v>
      </c>
      <c r="D666" s="224">
        <v>2</v>
      </c>
      <c r="E666" s="224">
        <v>2</v>
      </c>
      <c r="F666" s="224">
        <v>11</v>
      </c>
      <c r="G666" s="233">
        <v>0.31783699999999998</v>
      </c>
      <c r="H666" s="222">
        <v>25500</v>
      </c>
      <c r="I666" s="223" t="s">
        <v>80</v>
      </c>
      <c r="J666" s="221">
        <f>IFERROR(VLOOKUP(cnf[[#This Row],[Hwycov_id]],#REF!,2,FALSE),cnf[[#This Row],[count]])</f>
        <v>25500</v>
      </c>
      <c r="K666" s="171">
        <f t="shared" si="13"/>
        <v>0</v>
      </c>
    </row>
    <row r="667" spans="1:11">
      <c r="A667">
        <v>10429</v>
      </c>
      <c r="B667" s="224">
        <v>2</v>
      </c>
      <c r="C667" s="224">
        <v>1</v>
      </c>
      <c r="D667" s="224">
        <v>2</v>
      </c>
      <c r="E667" s="224">
        <v>5</v>
      </c>
      <c r="F667" s="224">
        <v>16</v>
      </c>
      <c r="G667" s="233">
        <v>0.131795</v>
      </c>
      <c r="H667" s="222">
        <v>26400</v>
      </c>
      <c r="I667" s="223" t="s">
        <v>80</v>
      </c>
      <c r="J667" s="221">
        <f>IFERROR(VLOOKUP(cnf[[#This Row],[Hwycov_id]],#REF!,2,FALSE),cnf[[#This Row],[count]])</f>
        <v>26400</v>
      </c>
      <c r="K667" s="171">
        <f t="shared" si="13"/>
        <v>0</v>
      </c>
    </row>
    <row r="668" spans="1:11">
      <c r="A668">
        <v>22830</v>
      </c>
      <c r="B668" s="224">
        <v>2</v>
      </c>
      <c r="C668" s="224">
        <v>1</v>
      </c>
      <c r="D668" s="224">
        <v>2</v>
      </c>
      <c r="E668" s="224">
        <v>7</v>
      </c>
      <c r="F668" s="224">
        <v>19</v>
      </c>
      <c r="G668" s="233">
        <v>0.40354000000000001</v>
      </c>
      <c r="H668" s="222">
        <v>26700</v>
      </c>
      <c r="I668" s="223" t="s">
        <v>80</v>
      </c>
      <c r="J668" s="221">
        <f>IFERROR(VLOOKUP(cnf[[#This Row],[Hwycov_id]],#REF!,2,FALSE),cnf[[#This Row],[count]])</f>
        <v>26700</v>
      </c>
      <c r="K668" s="171">
        <f t="shared" si="13"/>
        <v>0</v>
      </c>
    </row>
    <row r="669" spans="1:11">
      <c r="A669">
        <v>4251</v>
      </c>
      <c r="B669" s="224">
        <v>2</v>
      </c>
      <c r="C669" s="224">
        <v>1</v>
      </c>
      <c r="D669" s="224">
        <v>2</v>
      </c>
      <c r="E669" s="224">
        <v>3</v>
      </c>
      <c r="F669" s="224">
        <v>14</v>
      </c>
      <c r="G669" s="233">
        <v>0.19459399999999999</v>
      </c>
      <c r="H669" s="222">
        <v>26792</v>
      </c>
      <c r="I669" s="223" t="s">
        <v>79</v>
      </c>
      <c r="J669" s="221">
        <f>IFERROR(VLOOKUP(cnf[[#This Row],[Hwycov_id]],#REF!,2,FALSE),cnf[[#This Row],[count]])</f>
        <v>26792</v>
      </c>
      <c r="K669" s="171">
        <f t="shared" si="13"/>
        <v>0</v>
      </c>
    </row>
    <row r="670" spans="1:11">
      <c r="A670">
        <v>7432</v>
      </c>
      <c r="B670" s="224">
        <v>2</v>
      </c>
      <c r="C670" s="224">
        <v>1</v>
      </c>
      <c r="D670" s="224">
        <v>2</v>
      </c>
      <c r="E670" s="224">
        <v>5</v>
      </c>
      <c r="F670" s="224">
        <v>16</v>
      </c>
      <c r="G670" s="233">
        <v>0.165741</v>
      </c>
      <c r="H670" s="222">
        <v>26800</v>
      </c>
      <c r="I670" s="223" t="s">
        <v>80</v>
      </c>
      <c r="J670" s="221">
        <f>IFERROR(VLOOKUP(cnf[[#This Row],[Hwycov_id]],#REF!,2,FALSE),cnf[[#This Row],[count]])</f>
        <v>26800</v>
      </c>
      <c r="K670" s="171">
        <f t="shared" si="13"/>
        <v>0</v>
      </c>
    </row>
    <row r="671" spans="1:11">
      <c r="A671">
        <v>16656</v>
      </c>
      <c r="B671" s="224">
        <v>2</v>
      </c>
      <c r="C671" s="224">
        <v>1</v>
      </c>
      <c r="D671" s="224">
        <v>2</v>
      </c>
      <c r="E671" s="224">
        <v>6</v>
      </c>
      <c r="F671" s="224">
        <v>1</v>
      </c>
      <c r="G671" s="233">
        <v>0.17929999999999999</v>
      </c>
      <c r="H671" s="222">
        <v>28100</v>
      </c>
      <c r="I671" s="223" t="s">
        <v>80</v>
      </c>
      <c r="J671" s="221">
        <f>IFERROR(VLOOKUP(cnf[[#This Row],[Hwycov_id]],#REF!,2,FALSE),cnf[[#This Row],[count]])</f>
        <v>28100</v>
      </c>
      <c r="K671" s="171">
        <f t="shared" si="13"/>
        <v>0</v>
      </c>
    </row>
    <row r="672" spans="1:11">
      <c r="A672">
        <v>8991</v>
      </c>
      <c r="B672" s="224">
        <v>2</v>
      </c>
      <c r="C672" s="224">
        <v>1</v>
      </c>
      <c r="D672" s="224">
        <v>2</v>
      </c>
      <c r="E672" s="224">
        <v>3</v>
      </c>
      <c r="F672" s="224">
        <v>14</v>
      </c>
      <c r="G672" s="233">
        <v>0.242451</v>
      </c>
      <c r="H672" s="222">
        <v>28594</v>
      </c>
      <c r="I672" s="223" t="s">
        <v>79</v>
      </c>
      <c r="J672" s="221">
        <f>IFERROR(VLOOKUP(cnf[[#This Row],[Hwycov_id]],#REF!,2,FALSE),cnf[[#This Row],[count]])</f>
        <v>28594</v>
      </c>
      <c r="K672" s="171">
        <f t="shared" si="13"/>
        <v>0</v>
      </c>
    </row>
    <row r="673" spans="1:11">
      <c r="A673">
        <v>14804</v>
      </c>
      <c r="B673" s="224">
        <v>2</v>
      </c>
      <c r="C673" s="224">
        <v>1</v>
      </c>
      <c r="D673" s="224">
        <v>2</v>
      </c>
      <c r="E673" s="224">
        <v>3</v>
      </c>
      <c r="F673" s="224">
        <v>14</v>
      </c>
      <c r="G673" s="233">
        <v>0.18420500000000001</v>
      </c>
      <c r="H673" s="222">
        <v>29336</v>
      </c>
      <c r="I673" s="223" t="s">
        <v>79</v>
      </c>
      <c r="J673" s="221">
        <f>IFERROR(VLOOKUP(cnf[[#This Row],[Hwycov_id]],#REF!,2,FALSE),cnf[[#This Row],[count]])</f>
        <v>29336</v>
      </c>
      <c r="K673" s="171">
        <f t="shared" si="13"/>
        <v>0</v>
      </c>
    </row>
    <row r="674" spans="1:11">
      <c r="A674">
        <v>7653</v>
      </c>
      <c r="B674" s="224">
        <v>2</v>
      </c>
      <c r="C674" s="224">
        <v>1</v>
      </c>
      <c r="D674" s="224">
        <v>2</v>
      </c>
      <c r="E674" s="224">
        <v>6</v>
      </c>
      <c r="F674" s="224">
        <v>1</v>
      </c>
      <c r="G674" s="233">
        <v>0.17422099999999999</v>
      </c>
      <c r="H674" s="222">
        <v>29400</v>
      </c>
      <c r="I674" s="223" t="s">
        <v>80</v>
      </c>
      <c r="J674" s="221">
        <f>IFERROR(VLOOKUP(cnf[[#This Row],[Hwycov_id]],#REF!,2,FALSE),cnf[[#This Row],[count]])</f>
        <v>29400</v>
      </c>
      <c r="K674" s="171">
        <f t="shared" si="13"/>
        <v>0</v>
      </c>
    </row>
    <row r="675" spans="1:11">
      <c r="A675">
        <v>19904</v>
      </c>
      <c r="B675" s="224">
        <v>2</v>
      </c>
      <c r="C675" s="224">
        <v>1</v>
      </c>
      <c r="D675" s="224">
        <v>2</v>
      </c>
      <c r="E675" s="224">
        <v>2</v>
      </c>
      <c r="F675" s="224">
        <v>14</v>
      </c>
      <c r="G675" s="233">
        <v>0.43069800000000003</v>
      </c>
      <c r="H675" s="222">
        <v>29888</v>
      </c>
      <c r="I675" s="223" t="s">
        <v>79</v>
      </c>
      <c r="J675" s="221">
        <f>IFERROR(VLOOKUP(cnf[[#This Row],[Hwycov_id]],#REF!,2,FALSE),cnf[[#This Row],[count]])</f>
        <v>29888</v>
      </c>
      <c r="K675" s="171">
        <f t="shared" si="13"/>
        <v>0</v>
      </c>
    </row>
    <row r="676" spans="1:11">
      <c r="A676">
        <v>12561</v>
      </c>
      <c r="B676" s="224">
        <v>2</v>
      </c>
      <c r="C676" s="224">
        <v>1</v>
      </c>
      <c r="D676" s="224">
        <v>2</v>
      </c>
      <c r="E676" s="224">
        <v>6</v>
      </c>
      <c r="F676" s="224">
        <v>1</v>
      </c>
      <c r="G676" s="233">
        <v>0.116801</v>
      </c>
      <c r="H676" s="222">
        <v>31100</v>
      </c>
      <c r="I676" s="223" t="s">
        <v>80</v>
      </c>
      <c r="J676" s="221">
        <f>IFERROR(VLOOKUP(cnf[[#This Row],[Hwycov_id]],#REF!,2,FALSE),cnf[[#This Row],[count]])</f>
        <v>31100</v>
      </c>
      <c r="K676" s="171">
        <f t="shared" si="13"/>
        <v>0</v>
      </c>
    </row>
    <row r="677" spans="1:11">
      <c r="A677">
        <v>6997</v>
      </c>
      <c r="B677" s="224">
        <v>2</v>
      </c>
      <c r="C677" s="224">
        <v>1</v>
      </c>
      <c r="D677" s="224">
        <v>2</v>
      </c>
      <c r="E677" s="224">
        <v>3</v>
      </c>
      <c r="F677" s="224">
        <v>14</v>
      </c>
      <c r="G677" s="233">
        <v>0.176006</v>
      </c>
      <c r="H677" s="222">
        <v>31570</v>
      </c>
      <c r="I677" s="223" t="s">
        <v>79</v>
      </c>
      <c r="J677" s="221">
        <f>IFERROR(VLOOKUP(cnf[[#This Row],[Hwycov_id]],#REF!,2,FALSE),cnf[[#This Row],[count]])</f>
        <v>31570</v>
      </c>
      <c r="K677" s="171">
        <f t="shared" si="13"/>
        <v>0</v>
      </c>
    </row>
    <row r="678" spans="1:11">
      <c r="A678">
        <v>16505</v>
      </c>
      <c r="B678" s="224">
        <v>2</v>
      </c>
      <c r="C678" s="224">
        <v>1</v>
      </c>
      <c r="D678" s="224">
        <v>2</v>
      </c>
      <c r="E678" s="224">
        <v>3</v>
      </c>
      <c r="F678" s="224">
        <v>14</v>
      </c>
      <c r="G678" s="233">
        <v>0.216031</v>
      </c>
      <c r="H678" s="222">
        <v>32680</v>
      </c>
      <c r="I678" s="223" t="s">
        <v>79</v>
      </c>
      <c r="J678" s="221">
        <f>IFERROR(VLOOKUP(cnf[[#This Row],[Hwycov_id]],#REF!,2,FALSE),cnf[[#This Row],[count]])</f>
        <v>32680</v>
      </c>
      <c r="K678" s="171">
        <f t="shared" si="13"/>
        <v>0</v>
      </c>
    </row>
    <row r="679" spans="1:11">
      <c r="A679">
        <v>13620</v>
      </c>
      <c r="B679" s="224">
        <v>2</v>
      </c>
      <c r="C679" s="224">
        <v>1</v>
      </c>
      <c r="D679" s="224">
        <v>2</v>
      </c>
      <c r="E679" s="224">
        <v>3</v>
      </c>
      <c r="F679" s="224">
        <v>14</v>
      </c>
      <c r="G679" s="233">
        <v>0.42280000000000001</v>
      </c>
      <c r="H679" s="222">
        <v>32804</v>
      </c>
      <c r="I679" s="223" t="s">
        <v>79</v>
      </c>
      <c r="J679" s="221">
        <f>IFERROR(VLOOKUP(cnf[[#This Row],[Hwycov_id]],#REF!,2,FALSE),cnf[[#This Row],[count]])</f>
        <v>32804</v>
      </c>
      <c r="K679" s="171">
        <f t="shared" si="13"/>
        <v>0</v>
      </c>
    </row>
    <row r="680" spans="1:11">
      <c r="A680">
        <v>3842</v>
      </c>
      <c r="B680" s="224">
        <v>2</v>
      </c>
      <c r="C680" s="224">
        <v>1</v>
      </c>
      <c r="D680" s="224">
        <v>2</v>
      </c>
      <c r="E680" s="224">
        <v>3</v>
      </c>
      <c r="F680" s="224">
        <v>14</v>
      </c>
      <c r="G680" s="233">
        <v>0.18840399999999999</v>
      </c>
      <c r="H680" s="222">
        <v>33963</v>
      </c>
      <c r="I680" s="223" t="s">
        <v>79</v>
      </c>
      <c r="J680" s="221">
        <f>IFERROR(VLOOKUP(cnf[[#This Row],[Hwycov_id]],#REF!,2,FALSE),cnf[[#This Row],[count]])</f>
        <v>33963</v>
      </c>
      <c r="K680" s="171">
        <f t="shared" si="13"/>
        <v>0</v>
      </c>
    </row>
    <row r="681" spans="1:11">
      <c r="A681">
        <v>10481</v>
      </c>
      <c r="B681" s="224">
        <v>2</v>
      </c>
      <c r="C681" s="224">
        <v>1</v>
      </c>
      <c r="D681" s="224">
        <v>2</v>
      </c>
      <c r="E681" s="224">
        <v>4</v>
      </c>
      <c r="F681" s="224">
        <v>14</v>
      </c>
      <c r="G681" s="233">
        <v>0.108349</v>
      </c>
      <c r="H681" s="222">
        <v>34537</v>
      </c>
      <c r="I681" s="223" t="s">
        <v>82</v>
      </c>
      <c r="J681" s="221">
        <f>IFERROR(VLOOKUP(cnf[[#This Row],[Hwycov_id]],#REF!,2,FALSE),cnf[[#This Row],[count]])</f>
        <v>34537</v>
      </c>
      <c r="K681" s="171">
        <f t="shared" si="13"/>
        <v>0</v>
      </c>
    </row>
    <row r="682" spans="1:11">
      <c r="A682">
        <v>16092</v>
      </c>
      <c r="B682" s="224">
        <v>2</v>
      </c>
      <c r="C682" s="224">
        <v>1</v>
      </c>
      <c r="D682" s="224">
        <v>2</v>
      </c>
      <c r="E682" s="224">
        <v>3</v>
      </c>
      <c r="F682" s="224">
        <v>14</v>
      </c>
      <c r="G682" s="233">
        <v>0.20855099999999999</v>
      </c>
      <c r="H682" s="222">
        <v>35052</v>
      </c>
      <c r="I682" s="223" t="s">
        <v>79</v>
      </c>
      <c r="J682" s="221">
        <f>IFERROR(VLOOKUP(cnf[[#This Row],[Hwycov_id]],#REF!,2,FALSE),cnf[[#This Row],[count]])</f>
        <v>35052</v>
      </c>
      <c r="K682" s="171">
        <f t="shared" si="13"/>
        <v>0</v>
      </c>
    </row>
    <row r="683" spans="1:11">
      <c r="A683">
        <v>20034</v>
      </c>
      <c r="B683" s="224">
        <v>2</v>
      </c>
      <c r="C683" s="224">
        <v>1</v>
      </c>
      <c r="D683" s="224">
        <v>2</v>
      </c>
      <c r="E683" s="224">
        <v>2</v>
      </c>
      <c r="F683" s="224">
        <v>14</v>
      </c>
      <c r="G683" s="233">
        <v>0.29587200000000002</v>
      </c>
      <c r="H683" s="222">
        <v>35301</v>
      </c>
      <c r="I683" s="223" t="s">
        <v>79</v>
      </c>
      <c r="J683" s="221">
        <f>IFERROR(VLOOKUP(cnf[[#This Row],[Hwycov_id]],#REF!,2,FALSE),cnf[[#This Row],[count]])</f>
        <v>35301</v>
      </c>
      <c r="K683" s="171">
        <f t="shared" si="13"/>
        <v>0</v>
      </c>
    </row>
    <row r="684" spans="1:11">
      <c r="A684">
        <v>263</v>
      </c>
      <c r="B684" s="224">
        <v>2</v>
      </c>
      <c r="C684" s="224">
        <v>1</v>
      </c>
      <c r="D684" s="224">
        <v>2</v>
      </c>
      <c r="E684" s="224">
        <v>6</v>
      </c>
      <c r="F684" s="224">
        <v>1</v>
      </c>
      <c r="G684" s="233">
        <v>0.20264699999999999</v>
      </c>
      <c r="H684" s="222">
        <v>35500</v>
      </c>
      <c r="I684" s="223" t="s">
        <v>80</v>
      </c>
      <c r="J684" s="221">
        <f>IFERROR(VLOOKUP(cnf[[#This Row],[Hwycov_id]],#REF!,2,FALSE),cnf[[#This Row],[count]])</f>
        <v>35500</v>
      </c>
      <c r="K684" s="171">
        <f t="shared" si="13"/>
        <v>0</v>
      </c>
    </row>
    <row r="685" spans="1:11">
      <c r="A685">
        <v>15282</v>
      </c>
      <c r="B685" s="224">
        <v>2</v>
      </c>
      <c r="C685" s="224">
        <v>1</v>
      </c>
      <c r="D685" s="224">
        <v>2</v>
      </c>
      <c r="E685" s="224">
        <v>5</v>
      </c>
      <c r="F685" s="224">
        <v>16</v>
      </c>
      <c r="G685" s="233">
        <v>0.109543</v>
      </c>
      <c r="H685" s="222">
        <v>35600</v>
      </c>
      <c r="I685" s="223" t="s">
        <v>80</v>
      </c>
      <c r="J685" s="221">
        <f>IFERROR(VLOOKUP(cnf[[#This Row],[Hwycov_id]],#REF!,2,FALSE),cnf[[#This Row],[count]])</f>
        <v>35600</v>
      </c>
      <c r="K685" s="171">
        <f t="shared" si="13"/>
        <v>0</v>
      </c>
    </row>
    <row r="686" spans="1:11">
      <c r="A686">
        <v>775</v>
      </c>
      <c r="B686" s="224">
        <v>2</v>
      </c>
      <c r="C686" s="224">
        <v>1</v>
      </c>
      <c r="D686" s="224">
        <v>2</v>
      </c>
      <c r="E686" s="224">
        <v>6</v>
      </c>
      <c r="F686" s="224">
        <v>1</v>
      </c>
      <c r="G686" s="233">
        <v>0.241059</v>
      </c>
      <c r="H686" s="222">
        <v>35900</v>
      </c>
      <c r="I686" s="223" t="s">
        <v>80</v>
      </c>
      <c r="J686" s="221">
        <f>IFERROR(VLOOKUP(cnf[[#This Row],[Hwycov_id]],#REF!,2,FALSE),cnf[[#This Row],[count]])</f>
        <v>35900</v>
      </c>
      <c r="K686" s="171">
        <f t="shared" si="13"/>
        <v>0</v>
      </c>
    </row>
    <row r="687" spans="1:11">
      <c r="A687">
        <v>12128</v>
      </c>
      <c r="B687" s="224">
        <v>2</v>
      </c>
      <c r="C687" s="224">
        <v>1</v>
      </c>
      <c r="D687" s="224">
        <v>2</v>
      </c>
      <c r="E687" s="224">
        <v>6</v>
      </c>
      <c r="F687" s="224">
        <v>1</v>
      </c>
      <c r="G687" s="233">
        <v>0.12925</v>
      </c>
      <c r="H687" s="222">
        <v>37200</v>
      </c>
      <c r="I687" s="223" t="s">
        <v>80</v>
      </c>
      <c r="J687" s="221">
        <f>IFERROR(VLOOKUP(cnf[[#This Row],[Hwycov_id]],#REF!,2,FALSE),cnf[[#This Row],[count]])</f>
        <v>37200</v>
      </c>
      <c r="K687" s="171">
        <f t="shared" si="13"/>
        <v>0</v>
      </c>
    </row>
    <row r="688" spans="1:11">
      <c r="A688">
        <v>8213</v>
      </c>
      <c r="B688" s="224">
        <v>2</v>
      </c>
      <c r="C688" s="224">
        <v>1</v>
      </c>
      <c r="D688" s="224">
        <v>2</v>
      </c>
      <c r="E688" s="224">
        <v>3</v>
      </c>
      <c r="F688" s="224">
        <v>14</v>
      </c>
      <c r="G688" s="233">
        <v>0.143009</v>
      </c>
      <c r="H688" s="222">
        <v>37393</v>
      </c>
      <c r="I688" s="223" t="s">
        <v>79</v>
      </c>
      <c r="J688" s="221">
        <f>IFERROR(VLOOKUP(cnf[[#This Row],[Hwycov_id]],#REF!,2,FALSE),cnf[[#This Row],[count]])</f>
        <v>37393</v>
      </c>
      <c r="K688" s="171">
        <f t="shared" si="13"/>
        <v>0</v>
      </c>
    </row>
    <row r="689" spans="1:11">
      <c r="A689">
        <v>1002</v>
      </c>
      <c r="B689" s="224">
        <v>2</v>
      </c>
      <c r="C689" s="224">
        <v>1</v>
      </c>
      <c r="D689" s="224">
        <v>2</v>
      </c>
      <c r="E689" s="224">
        <v>6</v>
      </c>
      <c r="F689" s="224">
        <v>1</v>
      </c>
      <c r="G689" s="233">
        <v>0.40798699999999999</v>
      </c>
      <c r="H689" s="222">
        <v>37800</v>
      </c>
      <c r="I689" s="223" t="s">
        <v>80</v>
      </c>
      <c r="J689" s="221">
        <f>IFERROR(VLOOKUP(cnf[[#This Row],[Hwycov_id]],#REF!,2,FALSE),cnf[[#This Row],[count]])</f>
        <v>37800</v>
      </c>
      <c r="K689" s="171">
        <f t="shared" si="13"/>
        <v>0</v>
      </c>
    </row>
    <row r="690" spans="1:11">
      <c r="A690">
        <v>14072</v>
      </c>
      <c r="B690" s="224">
        <v>2</v>
      </c>
      <c r="C690" s="224">
        <v>1</v>
      </c>
      <c r="D690" s="224">
        <v>2</v>
      </c>
      <c r="E690" s="224">
        <v>4</v>
      </c>
      <c r="F690" s="224">
        <v>2</v>
      </c>
      <c r="G690" s="233">
        <v>0.57657400000000003</v>
      </c>
      <c r="H690" s="222">
        <v>38300</v>
      </c>
      <c r="I690" s="223" t="s">
        <v>80</v>
      </c>
      <c r="J690" s="221">
        <f>IFERROR(VLOOKUP(cnf[[#This Row],[Hwycov_id]],#REF!,2,FALSE),cnf[[#This Row],[count]])</f>
        <v>38300</v>
      </c>
      <c r="K690" s="171">
        <f t="shared" si="13"/>
        <v>0</v>
      </c>
    </row>
    <row r="691" spans="1:11">
      <c r="A691">
        <v>5215</v>
      </c>
      <c r="B691" s="224">
        <v>2</v>
      </c>
      <c r="C691" s="224">
        <v>1</v>
      </c>
      <c r="D691" s="224">
        <v>2</v>
      </c>
      <c r="E691" s="224">
        <v>7</v>
      </c>
      <c r="F691" s="224">
        <v>7</v>
      </c>
      <c r="G691" s="233">
        <v>0.24832799999999999</v>
      </c>
      <c r="H691" s="222">
        <v>38500</v>
      </c>
      <c r="I691" s="223" t="s">
        <v>80</v>
      </c>
      <c r="J691" s="221">
        <f>IFERROR(VLOOKUP(cnf[[#This Row],[Hwycov_id]],#REF!,2,FALSE),cnf[[#This Row],[count]])</f>
        <v>38500</v>
      </c>
      <c r="K691" s="171">
        <f t="shared" si="13"/>
        <v>0</v>
      </c>
    </row>
    <row r="692" spans="1:11">
      <c r="A692">
        <v>16227</v>
      </c>
      <c r="B692" s="224">
        <v>2</v>
      </c>
      <c r="C692" s="224">
        <v>1</v>
      </c>
      <c r="D692" s="224">
        <v>2</v>
      </c>
      <c r="E692" s="224">
        <v>6</v>
      </c>
      <c r="F692" s="224">
        <v>1</v>
      </c>
      <c r="G692" s="233">
        <v>0.37676999999999999</v>
      </c>
      <c r="H692" s="222">
        <v>38900</v>
      </c>
      <c r="I692" s="223" t="s">
        <v>80</v>
      </c>
      <c r="J692" s="221">
        <f>IFERROR(VLOOKUP(cnf[[#This Row],[Hwycov_id]],#REF!,2,FALSE),cnf[[#This Row],[count]])</f>
        <v>38900</v>
      </c>
      <c r="K692" s="171">
        <f t="shared" si="13"/>
        <v>0</v>
      </c>
    </row>
    <row r="693" spans="1:11">
      <c r="A693">
        <v>369</v>
      </c>
      <c r="B693" s="224">
        <v>2</v>
      </c>
      <c r="C693" s="224">
        <v>1</v>
      </c>
      <c r="D693" s="224">
        <v>2</v>
      </c>
      <c r="E693" s="224">
        <v>3</v>
      </c>
      <c r="F693" s="224">
        <v>14</v>
      </c>
      <c r="G693" s="233">
        <v>0.106572</v>
      </c>
      <c r="H693" s="222">
        <v>40462</v>
      </c>
      <c r="I693" s="223" t="s">
        <v>79</v>
      </c>
      <c r="J693" s="221">
        <f>IFERROR(VLOOKUP(cnf[[#This Row],[Hwycov_id]],#REF!,2,FALSE),cnf[[#This Row],[count]])</f>
        <v>40462</v>
      </c>
      <c r="K693" s="171">
        <f t="shared" si="13"/>
        <v>0</v>
      </c>
    </row>
    <row r="694" spans="1:11">
      <c r="A694">
        <v>4781</v>
      </c>
      <c r="B694" s="224">
        <v>2</v>
      </c>
      <c r="C694" s="224">
        <v>1</v>
      </c>
      <c r="D694" s="224">
        <v>2</v>
      </c>
      <c r="E694" s="224">
        <v>3</v>
      </c>
      <c r="F694" s="224">
        <v>14</v>
      </c>
      <c r="G694" s="233">
        <v>8.2345000000000002E-2</v>
      </c>
      <c r="H694" s="222">
        <v>40660</v>
      </c>
      <c r="I694" s="223" t="s">
        <v>79</v>
      </c>
      <c r="J694" s="221">
        <f>IFERROR(VLOOKUP(cnf[[#This Row],[Hwycov_id]],#REF!,2,FALSE),cnf[[#This Row],[count]])</f>
        <v>40660</v>
      </c>
      <c r="K694" s="171">
        <f t="shared" si="13"/>
        <v>0</v>
      </c>
    </row>
    <row r="695" spans="1:11">
      <c r="A695">
        <v>11536</v>
      </c>
      <c r="B695" s="224">
        <v>2</v>
      </c>
      <c r="C695" s="224">
        <v>1</v>
      </c>
      <c r="D695" s="224">
        <v>2</v>
      </c>
      <c r="E695" s="224">
        <v>3</v>
      </c>
      <c r="F695" s="224">
        <v>14</v>
      </c>
      <c r="G695" s="233">
        <v>8.7677000000000005E-2</v>
      </c>
      <c r="H695" s="222">
        <v>41109</v>
      </c>
      <c r="I695" s="223" t="s">
        <v>79</v>
      </c>
      <c r="J695" s="221">
        <f>IFERROR(VLOOKUP(cnf[[#This Row],[Hwycov_id]],#REF!,2,FALSE),cnf[[#This Row],[count]])</f>
        <v>41109</v>
      </c>
      <c r="K695" s="171">
        <f t="shared" si="13"/>
        <v>0</v>
      </c>
    </row>
    <row r="696" spans="1:11">
      <c r="A696">
        <v>14251</v>
      </c>
      <c r="B696" s="224">
        <v>2</v>
      </c>
      <c r="C696" s="224">
        <v>1</v>
      </c>
      <c r="D696" s="224">
        <v>1</v>
      </c>
      <c r="E696" s="224">
        <v>3</v>
      </c>
      <c r="F696" s="224">
        <v>14</v>
      </c>
      <c r="G696" s="233">
        <v>0.16439599999999999</v>
      </c>
      <c r="H696" s="222">
        <v>41882</v>
      </c>
      <c r="I696" s="223" t="s">
        <v>79</v>
      </c>
      <c r="J696" s="221">
        <f>IFERROR(VLOOKUP(cnf[[#This Row],[Hwycov_id]],#REF!,2,FALSE),cnf[[#This Row],[count]])</f>
        <v>41882</v>
      </c>
      <c r="K696" s="171">
        <f t="shared" si="13"/>
        <v>0</v>
      </c>
    </row>
    <row r="697" spans="1:11">
      <c r="A697">
        <v>3514</v>
      </c>
      <c r="B697" s="224">
        <v>2</v>
      </c>
      <c r="C697" s="224">
        <v>1</v>
      </c>
      <c r="D697" s="224">
        <v>2</v>
      </c>
      <c r="E697" s="224">
        <v>5</v>
      </c>
      <c r="F697" s="224">
        <v>16</v>
      </c>
      <c r="G697" s="233">
        <v>0.15859000000000001</v>
      </c>
      <c r="H697" s="222">
        <v>41900</v>
      </c>
      <c r="I697" s="223" t="s">
        <v>80</v>
      </c>
      <c r="J697" s="221">
        <f>IFERROR(VLOOKUP(cnf[[#This Row],[Hwycov_id]],#REF!,2,FALSE),cnf[[#This Row],[count]])</f>
        <v>41900</v>
      </c>
      <c r="K697" s="171">
        <f t="shared" si="13"/>
        <v>0</v>
      </c>
    </row>
    <row r="698" spans="1:11">
      <c r="A698">
        <v>6454</v>
      </c>
      <c r="B698" s="224">
        <v>2</v>
      </c>
      <c r="C698" s="224">
        <v>1</v>
      </c>
      <c r="D698" s="224">
        <v>2</v>
      </c>
      <c r="E698" s="224">
        <v>2</v>
      </c>
      <c r="F698" s="224">
        <v>14</v>
      </c>
      <c r="G698" s="233">
        <v>0.113149</v>
      </c>
      <c r="H698" s="222">
        <v>43090</v>
      </c>
      <c r="I698" s="223" t="s">
        <v>79</v>
      </c>
      <c r="J698" s="221">
        <f>IFERROR(VLOOKUP(cnf[[#This Row],[Hwycov_id]],#REF!,2,FALSE),cnf[[#This Row],[count]])</f>
        <v>43090</v>
      </c>
      <c r="K698" s="171">
        <f t="shared" si="13"/>
        <v>0</v>
      </c>
    </row>
    <row r="699" spans="1:11">
      <c r="A699">
        <v>9868</v>
      </c>
      <c r="B699" s="224">
        <v>2</v>
      </c>
      <c r="C699" s="224">
        <v>1</v>
      </c>
      <c r="D699" s="224">
        <v>2</v>
      </c>
      <c r="E699" s="224">
        <v>3</v>
      </c>
      <c r="F699" s="224">
        <v>14</v>
      </c>
      <c r="G699" s="233">
        <v>0.207953</v>
      </c>
      <c r="H699" s="222">
        <v>43771</v>
      </c>
      <c r="I699" s="223" t="s">
        <v>79</v>
      </c>
      <c r="J699" s="221">
        <f>IFERROR(VLOOKUP(cnf[[#This Row],[Hwycov_id]],#REF!,2,FALSE),cnf[[#This Row],[count]])</f>
        <v>43771</v>
      </c>
      <c r="K699" s="171">
        <f t="shared" si="13"/>
        <v>0</v>
      </c>
    </row>
    <row r="700" spans="1:11">
      <c r="A700">
        <v>12040</v>
      </c>
      <c r="B700" s="224">
        <v>2</v>
      </c>
      <c r="C700" s="224">
        <v>1</v>
      </c>
      <c r="D700" s="224">
        <v>2</v>
      </c>
      <c r="E700" s="224">
        <v>6</v>
      </c>
      <c r="F700" s="224">
        <v>12</v>
      </c>
      <c r="G700" s="233">
        <v>0.51217599999999996</v>
      </c>
      <c r="H700" s="222">
        <v>43921</v>
      </c>
      <c r="I700" s="223" t="s">
        <v>82</v>
      </c>
      <c r="J700" s="221">
        <f>IFERROR(VLOOKUP(cnf[[#This Row],[Hwycov_id]],#REF!,2,FALSE),cnf[[#This Row],[count]])</f>
        <v>43921</v>
      </c>
      <c r="K700" s="171">
        <f t="shared" si="13"/>
        <v>0</v>
      </c>
    </row>
    <row r="701" spans="1:11">
      <c r="A701">
        <v>15042</v>
      </c>
      <c r="B701" s="224">
        <v>2</v>
      </c>
      <c r="C701" s="224">
        <v>1</v>
      </c>
      <c r="D701" s="224">
        <v>2</v>
      </c>
      <c r="E701" s="224">
        <v>3</v>
      </c>
      <c r="F701" s="224">
        <v>14</v>
      </c>
      <c r="G701" s="233">
        <v>0.26322400000000001</v>
      </c>
      <c r="H701" s="222">
        <v>45149</v>
      </c>
      <c r="I701" s="223" t="s">
        <v>79</v>
      </c>
      <c r="J701" s="221">
        <f>IFERROR(VLOOKUP(cnf[[#This Row],[Hwycov_id]],#REF!,2,FALSE),cnf[[#This Row],[count]])</f>
        <v>45149</v>
      </c>
      <c r="K701" s="171">
        <f t="shared" si="13"/>
        <v>0</v>
      </c>
    </row>
    <row r="702" spans="1:11">
      <c r="A702">
        <v>12035</v>
      </c>
      <c r="B702" s="224">
        <v>2</v>
      </c>
      <c r="C702" s="224">
        <v>1</v>
      </c>
      <c r="D702" s="224">
        <v>2</v>
      </c>
      <c r="E702" s="224">
        <v>6</v>
      </c>
      <c r="F702" s="224">
        <v>12</v>
      </c>
      <c r="G702" s="233">
        <v>0.45435300000000001</v>
      </c>
      <c r="H702" s="222">
        <v>48341</v>
      </c>
      <c r="I702" s="223" t="s">
        <v>82</v>
      </c>
      <c r="J702" s="221">
        <f>IFERROR(VLOOKUP(cnf[[#This Row],[Hwycov_id]],#REF!,2,FALSE),cnf[[#This Row],[count]])</f>
        <v>48341</v>
      </c>
      <c r="K702" s="171">
        <f t="shared" si="13"/>
        <v>0</v>
      </c>
    </row>
    <row r="703" spans="1:11">
      <c r="A703">
        <v>9308</v>
      </c>
      <c r="B703" s="224">
        <v>2</v>
      </c>
      <c r="C703" s="224">
        <v>1</v>
      </c>
      <c r="D703" s="224">
        <v>2</v>
      </c>
      <c r="E703" s="224">
        <v>3</v>
      </c>
      <c r="F703" s="224">
        <v>14</v>
      </c>
      <c r="G703" s="233">
        <v>0.32242100000000001</v>
      </c>
      <c r="H703" s="222">
        <v>48824</v>
      </c>
      <c r="I703" s="223" t="s">
        <v>79</v>
      </c>
      <c r="J703" s="221">
        <f>IFERROR(VLOOKUP(cnf[[#This Row],[Hwycov_id]],#REF!,2,FALSE),cnf[[#This Row],[count]])</f>
        <v>48824</v>
      </c>
      <c r="K703" s="171">
        <f t="shared" si="13"/>
        <v>0</v>
      </c>
    </row>
    <row r="704" spans="1:11">
      <c r="A704">
        <v>9307</v>
      </c>
      <c r="B704" s="224">
        <v>2</v>
      </c>
      <c r="C704" s="224">
        <v>1</v>
      </c>
      <c r="D704" s="224">
        <v>2</v>
      </c>
      <c r="E704" s="224">
        <v>3</v>
      </c>
      <c r="F704" s="224">
        <v>14</v>
      </c>
      <c r="G704" s="233">
        <v>0.22379299999999999</v>
      </c>
      <c r="H704" s="222">
        <v>49773</v>
      </c>
      <c r="I704" s="223" t="s">
        <v>79</v>
      </c>
      <c r="J704" s="221">
        <f>IFERROR(VLOOKUP(cnf[[#This Row],[Hwycov_id]],#REF!,2,FALSE),cnf[[#This Row],[count]])</f>
        <v>49773</v>
      </c>
      <c r="K704" s="171">
        <f t="shared" si="13"/>
        <v>0</v>
      </c>
    </row>
    <row r="705" spans="1:11">
      <c r="A705">
        <v>14305</v>
      </c>
      <c r="B705" s="224">
        <v>2</v>
      </c>
      <c r="C705" s="224">
        <v>1</v>
      </c>
      <c r="D705" s="224">
        <v>2</v>
      </c>
      <c r="E705" s="224">
        <v>3</v>
      </c>
      <c r="F705" s="224">
        <v>14</v>
      </c>
      <c r="G705" s="233">
        <v>0.253776</v>
      </c>
      <c r="H705" s="222">
        <v>49828</v>
      </c>
      <c r="I705" s="223" t="s">
        <v>79</v>
      </c>
      <c r="J705" s="221">
        <f>IFERROR(VLOOKUP(cnf[[#This Row],[Hwycov_id]],#REF!,2,FALSE),cnf[[#This Row],[count]])</f>
        <v>49828</v>
      </c>
      <c r="K705" s="171">
        <f t="shared" si="13"/>
        <v>0</v>
      </c>
    </row>
    <row r="706" spans="1:11">
      <c r="A706">
        <v>4780</v>
      </c>
      <c r="B706" s="224">
        <v>2</v>
      </c>
      <c r="C706" s="224">
        <v>1</v>
      </c>
      <c r="D706" s="224">
        <v>2</v>
      </c>
      <c r="E706" s="224">
        <v>3</v>
      </c>
      <c r="F706" s="224">
        <v>14</v>
      </c>
      <c r="G706" s="233">
        <v>3.3391999999999998E-2</v>
      </c>
      <c r="H706" s="222">
        <v>50006</v>
      </c>
      <c r="I706" s="223" t="s">
        <v>79</v>
      </c>
      <c r="J706" s="221">
        <f>IFERROR(VLOOKUP(cnf[[#This Row],[Hwycov_id]],#REF!,2,FALSE),cnf[[#This Row],[count]])</f>
        <v>50006</v>
      </c>
      <c r="K706" s="171">
        <f t="shared" ref="K706:K769" si="14">J706/H706-1</f>
        <v>0</v>
      </c>
    </row>
    <row r="707" spans="1:11">
      <c r="A707">
        <v>15176</v>
      </c>
      <c r="B707" s="224">
        <v>2</v>
      </c>
      <c r="C707" s="224">
        <v>1</v>
      </c>
      <c r="D707" s="224">
        <v>2</v>
      </c>
      <c r="E707" s="224">
        <v>3</v>
      </c>
      <c r="F707" s="224">
        <v>14</v>
      </c>
      <c r="G707" s="233">
        <v>4.2708999999999997E-2</v>
      </c>
      <c r="H707" s="222">
        <v>50375</v>
      </c>
      <c r="I707" s="223" t="s">
        <v>79</v>
      </c>
      <c r="J707" s="221">
        <f>IFERROR(VLOOKUP(cnf[[#This Row],[Hwycov_id]],#REF!,2,FALSE),cnf[[#This Row],[count]])</f>
        <v>50375</v>
      </c>
      <c r="K707" s="171">
        <f t="shared" si="14"/>
        <v>0</v>
      </c>
    </row>
    <row r="708" spans="1:11">
      <c r="A708">
        <v>1739</v>
      </c>
      <c r="B708" s="224">
        <v>2</v>
      </c>
      <c r="C708" s="224">
        <v>1</v>
      </c>
      <c r="D708" s="224">
        <v>2</v>
      </c>
      <c r="E708" s="224">
        <v>3</v>
      </c>
      <c r="F708" s="224">
        <v>14</v>
      </c>
      <c r="G708" s="233">
        <v>7.7929999999999999E-2</v>
      </c>
      <c r="H708" s="222">
        <v>50578</v>
      </c>
      <c r="I708" s="223" t="s">
        <v>79</v>
      </c>
      <c r="J708" s="221">
        <f>IFERROR(VLOOKUP(cnf[[#This Row],[Hwycov_id]],#REF!,2,FALSE),cnf[[#This Row],[count]])</f>
        <v>50578</v>
      </c>
      <c r="K708" s="171">
        <f t="shared" si="14"/>
        <v>0</v>
      </c>
    </row>
    <row r="709" spans="1:11">
      <c r="A709">
        <v>7744</v>
      </c>
      <c r="B709" s="224">
        <v>2</v>
      </c>
      <c r="C709" s="224">
        <v>1</v>
      </c>
      <c r="D709" s="224">
        <v>2</v>
      </c>
      <c r="E709" s="224">
        <v>6</v>
      </c>
      <c r="F709" s="224">
        <v>12</v>
      </c>
      <c r="G709" s="233">
        <v>0.272289</v>
      </c>
      <c r="H709" s="222">
        <v>50785</v>
      </c>
      <c r="I709" s="223" t="s">
        <v>82</v>
      </c>
      <c r="J709" s="221">
        <f>IFERROR(VLOOKUP(cnf[[#This Row],[Hwycov_id]],#REF!,2,FALSE),cnf[[#This Row],[count]])</f>
        <v>50785</v>
      </c>
      <c r="K709" s="171">
        <f t="shared" si="14"/>
        <v>0</v>
      </c>
    </row>
    <row r="710" spans="1:11">
      <c r="A710">
        <v>14982</v>
      </c>
      <c r="B710" s="224">
        <v>2</v>
      </c>
      <c r="C710" s="224">
        <v>1</v>
      </c>
      <c r="D710" s="224">
        <v>2</v>
      </c>
      <c r="E710" s="224">
        <v>3</v>
      </c>
      <c r="F710" s="224">
        <v>14</v>
      </c>
      <c r="G710" s="233">
        <v>0.43914999999999998</v>
      </c>
      <c r="H710" s="222">
        <v>51344</v>
      </c>
      <c r="I710" s="223" t="s">
        <v>79</v>
      </c>
      <c r="J710" s="221">
        <f>IFERROR(VLOOKUP(cnf[[#This Row],[Hwycov_id]],#REF!,2,FALSE),cnf[[#This Row],[count]])</f>
        <v>51344</v>
      </c>
      <c r="K710" s="171">
        <f t="shared" si="14"/>
        <v>0</v>
      </c>
    </row>
    <row r="711" spans="1:11">
      <c r="A711">
        <v>1627</v>
      </c>
      <c r="B711" s="224">
        <v>2</v>
      </c>
      <c r="C711" s="224">
        <v>1</v>
      </c>
      <c r="D711" s="224">
        <v>2</v>
      </c>
      <c r="E711" s="224">
        <v>3</v>
      </c>
      <c r="F711" s="224">
        <v>14</v>
      </c>
      <c r="G711" s="233">
        <v>6.1380999999999998E-2</v>
      </c>
      <c r="H711" s="222">
        <v>51460</v>
      </c>
      <c r="I711" s="223" t="s">
        <v>79</v>
      </c>
      <c r="J711" s="221">
        <f>IFERROR(VLOOKUP(cnf[[#This Row],[Hwycov_id]],#REF!,2,FALSE),cnf[[#This Row],[count]])</f>
        <v>51460</v>
      </c>
      <c r="K711" s="171">
        <f t="shared" si="14"/>
        <v>0</v>
      </c>
    </row>
    <row r="712" spans="1:11">
      <c r="A712">
        <v>1629</v>
      </c>
      <c r="B712" s="224">
        <v>2</v>
      </c>
      <c r="C712" s="224">
        <v>1</v>
      </c>
      <c r="D712" s="224">
        <v>2</v>
      </c>
      <c r="E712" s="224">
        <v>3</v>
      </c>
      <c r="F712" s="224">
        <v>14</v>
      </c>
      <c r="G712" s="233">
        <v>0.25833400000000001</v>
      </c>
      <c r="H712" s="222">
        <v>52411</v>
      </c>
      <c r="I712" s="223" t="s">
        <v>79</v>
      </c>
      <c r="J712" s="221">
        <f>IFERROR(VLOOKUP(cnf[[#This Row],[Hwycov_id]],#REF!,2,FALSE),cnf[[#This Row],[count]])</f>
        <v>52411</v>
      </c>
      <c r="K712" s="171">
        <f t="shared" si="14"/>
        <v>0</v>
      </c>
    </row>
    <row r="713" spans="1:11">
      <c r="A713">
        <v>20030</v>
      </c>
      <c r="B713" s="224">
        <v>2</v>
      </c>
      <c r="C713" s="224">
        <v>1</v>
      </c>
      <c r="D713" s="224">
        <v>2</v>
      </c>
      <c r="E713" s="224">
        <v>3</v>
      </c>
      <c r="F713" s="224">
        <v>14</v>
      </c>
      <c r="G713" s="233">
        <v>4.2537999999999999E-2</v>
      </c>
      <c r="H713" s="222">
        <v>53098</v>
      </c>
      <c r="I713" s="223" t="s">
        <v>79</v>
      </c>
      <c r="J713" s="221">
        <f>IFERROR(VLOOKUP(cnf[[#This Row],[Hwycov_id]],#REF!,2,FALSE),cnf[[#This Row],[count]])</f>
        <v>53098</v>
      </c>
      <c r="K713" s="171">
        <f t="shared" si="14"/>
        <v>0</v>
      </c>
    </row>
    <row r="714" spans="1:11">
      <c r="A714">
        <v>3578</v>
      </c>
      <c r="B714" s="224">
        <v>2</v>
      </c>
      <c r="C714" s="224">
        <v>1</v>
      </c>
      <c r="D714" s="224">
        <v>2</v>
      </c>
      <c r="E714" s="224">
        <v>3</v>
      </c>
      <c r="F714" s="224">
        <v>14</v>
      </c>
      <c r="G714" s="233">
        <v>0.27397500000000002</v>
      </c>
      <c r="H714" s="222">
        <v>53223</v>
      </c>
      <c r="I714" s="223" t="s">
        <v>79</v>
      </c>
      <c r="J714" s="221">
        <f>IFERROR(VLOOKUP(cnf[[#This Row],[Hwycov_id]],#REF!,2,FALSE),cnf[[#This Row],[count]])</f>
        <v>53223</v>
      </c>
      <c r="K714" s="171">
        <f t="shared" si="14"/>
        <v>0</v>
      </c>
    </row>
    <row r="715" spans="1:11">
      <c r="A715">
        <v>16248</v>
      </c>
      <c r="B715" s="224">
        <v>2</v>
      </c>
      <c r="C715" s="224">
        <v>1</v>
      </c>
      <c r="D715" s="224">
        <v>2</v>
      </c>
      <c r="E715" s="224">
        <v>4</v>
      </c>
      <c r="F715" s="224">
        <v>2</v>
      </c>
      <c r="G715" s="233">
        <v>0.16680300000000001</v>
      </c>
      <c r="H715" s="222">
        <v>53300</v>
      </c>
      <c r="I715" s="223" t="s">
        <v>80</v>
      </c>
      <c r="J715" s="221">
        <f>IFERROR(VLOOKUP(cnf[[#This Row],[Hwycov_id]],#REF!,2,FALSE),cnf[[#This Row],[count]])</f>
        <v>53300</v>
      </c>
      <c r="K715" s="171">
        <f t="shared" si="14"/>
        <v>0</v>
      </c>
    </row>
    <row r="716" spans="1:11">
      <c r="A716">
        <v>16236</v>
      </c>
      <c r="B716" s="224">
        <v>2</v>
      </c>
      <c r="C716" s="224">
        <v>1</v>
      </c>
      <c r="D716" s="224">
        <v>2</v>
      </c>
      <c r="E716" s="224">
        <v>6</v>
      </c>
      <c r="F716" s="224">
        <v>1</v>
      </c>
      <c r="G716" s="233">
        <v>0.38163799999999998</v>
      </c>
      <c r="H716" s="222">
        <v>53800</v>
      </c>
      <c r="I716" s="223" t="s">
        <v>80</v>
      </c>
      <c r="J716" s="221">
        <f>IFERROR(VLOOKUP(cnf[[#This Row],[Hwycov_id]],#REF!,2,FALSE),cnf[[#This Row],[count]])</f>
        <v>53800</v>
      </c>
      <c r="K716" s="171">
        <f t="shared" si="14"/>
        <v>0</v>
      </c>
    </row>
    <row r="717" spans="1:11">
      <c r="A717">
        <v>13265</v>
      </c>
      <c r="B717" s="224">
        <v>2</v>
      </c>
      <c r="C717" s="224">
        <v>1</v>
      </c>
      <c r="D717" s="224">
        <v>2</v>
      </c>
      <c r="E717" s="224">
        <v>6</v>
      </c>
      <c r="F717" s="224">
        <v>1</v>
      </c>
      <c r="G717" s="233">
        <v>0.32561800000000002</v>
      </c>
      <c r="H717" s="222">
        <v>54900</v>
      </c>
      <c r="I717" s="223" t="s">
        <v>80</v>
      </c>
      <c r="J717" s="221">
        <f>IFERROR(VLOOKUP(cnf[[#This Row],[Hwycov_id]],#REF!,2,FALSE),cnf[[#This Row],[count]])</f>
        <v>54900</v>
      </c>
      <c r="K717" s="171">
        <f t="shared" si="14"/>
        <v>0</v>
      </c>
    </row>
    <row r="718" spans="1:11">
      <c r="A718">
        <v>16223</v>
      </c>
      <c r="B718" s="224">
        <v>2</v>
      </c>
      <c r="C718" s="224">
        <v>1</v>
      </c>
      <c r="D718" s="224">
        <v>2</v>
      </c>
      <c r="E718" s="224">
        <v>6</v>
      </c>
      <c r="F718" s="224">
        <v>1</v>
      </c>
      <c r="G718" s="233">
        <v>0.280503</v>
      </c>
      <c r="H718" s="222">
        <v>55200</v>
      </c>
      <c r="I718" s="223" t="s">
        <v>80</v>
      </c>
      <c r="J718" s="221">
        <f>IFERROR(VLOOKUP(cnf[[#This Row],[Hwycov_id]],#REF!,2,FALSE),cnf[[#This Row],[count]])</f>
        <v>55200</v>
      </c>
      <c r="K718" s="171">
        <f t="shared" si="14"/>
        <v>0</v>
      </c>
    </row>
    <row r="719" spans="1:11">
      <c r="A719">
        <v>30725</v>
      </c>
      <c r="B719" s="224">
        <v>2</v>
      </c>
      <c r="C719" s="224">
        <v>1</v>
      </c>
      <c r="D719" s="224">
        <v>2</v>
      </c>
      <c r="E719" s="224">
        <v>3</v>
      </c>
      <c r="F719" s="224">
        <v>14</v>
      </c>
      <c r="G719" s="233">
        <v>8.8547000000000001E-2</v>
      </c>
      <c r="H719" s="222">
        <v>58935</v>
      </c>
      <c r="I719" s="223" t="s">
        <v>79</v>
      </c>
      <c r="J719" s="221">
        <f>IFERROR(VLOOKUP(cnf[[#This Row],[Hwycov_id]],#REF!,2,FALSE),cnf[[#This Row],[count]])</f>
        <v>58935</v>
      </c>
      <c r="K719" s="171">
        <f t="shared" si="14"/>
        <v>0</v>
      </c>
    </row>
    <row r="720" spans="1:11">
      <c r="A720">
        <v>11556</v>
      </c>
      <c r="B720" s="224">
        <v>2</v>
      </c>
      <c r="C720" s="224">
        <v>1</v>
      </c>
      <c r="D720" s="224">
        <v>2</v>
      </c>
      <c r="E720" s="224">
        <v>3</v>
      </c>
      <c r="F720" s="224">
        <v>14</v>
      </c>
      <c r="G720" s="233">
        <v>0.122712</v>
      </c>
      <c r="H720" s="222">
        <v>59210</v>
      </c>
      <c r="I720" s="223" t="s">
        <v>79</v>
      </c>
      <c r="J720" s="221">
        <f>IFERROR(VLOOKUP(cnf[[#This Row],[Hwycov_id]],#REF!,2,FALSE),cnf[[#This Row],[count]])</f>
        <v>59210</v>
      </c>
      <c r="K720" s="171">
        <f t="shared" si="14"/>
        <v>0</v>
      </c>
    </row>
    <row r="721" spans="1:11">
      <c r="A721">
        <v>12832</v>
      </c>
      <c r="B721" s="224">
        <v>2</v>
      </c>
      <c r="C721" s="224">
        <v>1</v>
      </c>
      <c r="D721" s="224">
        <v>2</v>
      </c>
      <c r="E721" s="224">
        <v>7</v>
      </c>
      <c r="F721" s="224">
        <v>7</v>
      </c>
      <c r="G721" s="233">
        <v>8.1123000000000001E-2</v>
      </c>
      <c r="H721" s="222">
        <v>59338</v>
      </c>
      <c r="I721" s="223" t="s">
        <v>82</v>
      </c>
      <c r="J721" s="221">
        <f>IFERROR(VLOOKUP(cnf[[#This Row],[Hwycov_id]],#REF!,2,FALSE),cnf[[#This Row],[count]])</f>
        <v>59338</v>
      </c>
      <c r="K721" s="171">
        <f t="shared" si="14"/>
        <v>0</v>
      </c>
    </row>
    <row r="722" spans="1:11">
      <c r="A722">
        <v>6604</v>
      </c>
      <c r="B722" s="224">
        <v>2</v>
      </c>
      <c r="C722" s="224">
        <v>1</v>
      </c>
      <c r="D722" s="224">
        <v>2</v>
      </c>
      <c r="E722" s="224">
        <v>2</v>
      </c>
      <c r="F722" s="224">
        <v>14</v>
      </c>
      <c r="G722" s="233">
        <v>0.10145899999999999</v>
      </c>
      <c r="H722" s="222">
        <v>76673</v>
      </c>
      <c r="I722" s="223" t="s">
        <v>79</v>
      </c>
      <c r="J722" s="221">
        <f>IFERROR(VLOOKUP(cnf[[#This Row],[Hwycov_id]],#REF!,2,FALSE),cnf[[#This Row],[count]])</f>
        <v>76673</v>
      </c>
      <c r="K722" s="171">
        <f t="shared" si="14"/>
        <v>0</v>
      </c>
    </row>
    <row r="723" spans="1:11">
      <c r="A723">
        <v>16871</v>
      </c>
      <c r="B723" s="224">
        <v>2</v>
      </c>
      <c r="C723" s="224">
        <v>1</v>
      </c>
      <c r="D723" s="224">
        <v>2</v>
      </c>
      <c r="E723" s="224">
        <v>7</v>
      </c>
      <c r="F723" s="224">
        <v>7</v>
      </c>
      <c r="G723" s="233">
        <v>9.7254999999999994E-2</v>
      </c>
      <c r="H723" s="222">
        <v>79300</v>
      </c>
      <c r="I723" s="223" t="s">
        <v>80</v>
      </c>
      <c r="J723" s="221">
        <f>IFERROR(VLOOKUP(cnf[[#This Row],[Hwycov_id]],#REF!,2,FALSE),cnf[[#This Row],[count]])</f>
        <v>79300</v>
      </c>
      <c r="K723" s="171">
        <f t="shared" si="14"/>
        <v>0</v>
      </c>
    </row>
    <row r="724" spans="1:11">
      <c r="A724">
        <v>8481</v>
      </c>
      <c r="B724" s="224">
        <v>3</v>
      </c>
      <c r="C724" s="224">
        <v>1</v>
      </c>
      <c r="D724" s="224">
        <v>2</v>
      </c>
      <c r="E724" s="224">
        <v>8</v>
      </c>
      <c r="F724" s="224">
        <v>19</v>
      </c>
      <c r="G724" s="233">
        <v>0.20494499999999999</v>
      </c>
      <c r="H724" s="222">
        <v>649</v>
      </c>
      <c r="I724" s="223" t="s">
        <v>82</v>
      </c>
      <c r="J724" s="221">
        <f>IFERROR(VLOOKUP(cnf[[#This Row],[Hwycov_id]],#REF!,2,FALSE),cnf[[#This Row],[count]])</f>
        <v>649</v>
      </c>
      <c r="K724" s="171">
        <f t="shared" si="14"/>
        <v>0</v>
      </c>
    </row>
    <row r="725" spans="1:11">
      <c r="A725">
        <v>7867</v>
      </c>
      <c r="B725" s="224">
        <v>3</v>
      </c>
      <c r="C725" s="224">
        <v>1</v>
      </c>
      <c r="D725" s="224">
        <v>2</v>
      </c>
      <c r="E725" s="224">
        <v>8</v>
      </c>
      <c r="F725" s="224">
        <v>19</v>
      </c>
      <c r="G725" s="233">
        <v>6.7287160000000004</v>
      </c>
      <c r="H725" s="222">
        <v>955</v>
      </c>
      <c r="I725" s="223" t="s">
        <v>82</v>
      </c>
      <c r="J725" s="221">
        <f>IFERROR(VLOOKUP(cnf[[#This Row],[Hwycov_id]],#REF!,2,FALSE),cnf[[#This Row],[count]])</f>
        <v>955</v>
      </c>
      <c r="K725" s="171">
        <f t="shared" si="14"/>
        <v>0</v>
      </c>
    </row>
    <row r="726" spans="1:11">
      <c r="A726">
        <v>7742</v>
      </c>
      <c r="B726" s="224">
        <v>3</v>
      </c>
      <c r="C726" s="224">
        <v>1</v>
      </c>
      <c r="D726" s="224">
        <v>2</v>
      </c>
      <c r="E726" s="224">
        <v>8</v>
      </c>
      <c r="F726" s="224">
        <v>19</v>
      </c>
      <c r="G726" s="233">
        <v>2.000648</v>
      </c>
      <c r="H726" s="222">
        <v>1359</v>
      </c>
      <c r="I726" s="223" t="s">
        <v>82</v>
      </c>
      <c r="J726" s="221">
        <f>IFERROR(VLOOKUP(cnf[[#This Row],[Hwycov_id]],#REF!,2,FALSE),cnf[[#This Row],[count]])</f>
        <v>1359</v>
      </c>
      <c r="K726" s="171">
        <f t="shared" si="14"/>
        <v>0</v>
      </c>
    </row>
    <row r="727" spans="1:11">
      <c r="A727">
        <v>22890</v>
      </c>
      <c r="B727" s="224">
        <v>3</v>
      </c>
      <c r="C727" s="224">
        <v>1</v>
      </c>
      <c r="D727" s="224">
        <v>2</v>
      </c>
      <c r="E727" s="224">
        <v>8</v>
      </c>
      <c r="F727" s="224">
        <v>19</v>
      </c>
      <c r="G727" s="233">
        <v>3.0806930000000001</v>
      </c>
      <c r="H727" s="222">
        <v>1871</v>
      </c>
      <c r="I727" s="223" t="s">
        <v>82</v>
      </c>
      <c r="J727" s="221">
        <f>IFERROR(VLOOKUP(cnf[[#This Row],[Hwycov_id]],#REF!,2,FALSE),cnf[[#This Row],[count]])</f>
        <v>1871</v>
      </c>
      <c r="K727" s="171">
        <f t="shared" si="14"/>
        <v>0</v>
      </c>
    </row>
    <row r="728" spans="1:11">
      <c r="A728">
        <v>23641</v>
      </c>
      <c r="B728" s="224">
        <v>3</v>
      </c>
      <c r="C728" s="224">
        <v>1</v>
      </c>
      <c r="D728" s="224">
        <v>2</v>
      </c>
      <c r="E728" s="224">
        <v>8</v>
      </c>
      <c r="F728" s="224">
        <v>19</v>
      </c>
      <c r="G728" s="233">
        <v>0.49232999999999999</v>
      </c>
      <c r="H728" s="222">
        <v>1953</v>
      </c>
      <c r="I728" s="223" t="s">
        <v>82</v>
      </c>
      <c r="J728" s="221">
        <f>IFERROR(VLOOKUP(cnf[[#This Row],[Hwycov_id]],#REF!,2,FALSE),cnf[[#This Row],[count]])</f>
        <v>1953</v>
      </c>
      <c r="K728" s="171">
        <f t="shared" si="14"/>
        <v>0</v>
      </c>
    </row>
    <row r="729" spans="1:11">
      <c r="A729">
        <v>181</v>
      </c>
      <c r="B729" s="224">
        <v>3</v>
      </c>
      <c r="C729" s="224">
        <v>1</v>
      </c>
      <c r="D729" s="224">
        <v>2</v>
      </c>
      <c r="E729" s="224">
        <v>3</v>
      </c>
      <c r="F729" s="224">
        <v>14</v>
      </c>
      <c r="G729" s="233">
        <v>0.120945</v>
      </c>
      <c r="H729" s="222">
        <v>2004</v>
      </c>
      <c r="I729" s="223" t="s">
        <v>79</v>
      </c>
      <c r="J729" s="221">
        <f>IFERROR(VLOOKUP(cnf[[#This Row],[Hwycov_id]],#REF!,2,FALSE),cnf[[#This Row],[count]])</f>
        <v>2004</v>
      </c>
      <c r="K729" s="171">
        <f t="shared" si="14"/>
        <v>0</v>
      </c>
    </row>
    <row r="730" spans="1:11">
      <c r="A730">
        <v>18582</v>
      </c>
      <c r="B730" s="224">
        <v>3</v>
      </c>
      <c r="C730" s="224">
        <v>1</v>
      </c>
      <c r="D730" s="224">
        <v>1</v>
      </c>
      <c r="E730" s="224">
        <v>1</v>
      </c>
      <c r="F730" s="224">
        <v>14</v>
      </c>
      <c r="G730" s="233">
        <v>5.4937E-2</v>
      </c>
      <c r="H730" s="222">
        <v>2270</v>
      </c>
      <c r="I730" s="223" t="s">
        <v>79</v>
      </c>
      <c r="J730" s="221">
        <f>IFERROR(VLOOKUP(cnf[[#This Row],[Hwycov_id]],#REF!,2,FALSE),cnf[[#This Row],[count]])</f>
        <v>2270</v>
      </c>
      <c r="K730" s="171">
        <f t="shared" si="14"/>
        <v>0</v>
      </c>
    </row>
    <row r="731" spans="1:11">
      <c r="A731">
        <v>8082</v>
      </c>
      <c r="B731" s="224">
        <v>3</v>
      </c>
      <c r="C731" s="224">
        <v>1</v>
      </c>
      <c r="D731" s="224">
        <v>2</v>
      </c>
      <c r="E731" s="224">
        <v>8</v>
      </c>
      <c r="F731" s="224">
        <v>19</v>
      </c>
      <c r="G731" s="233">
        <v>2.6624129999999999</v>
      </c>
      <c r="H731" s="222">
        <v>2421</v>
      </c>
      <c r="I731" s="223" t="s">
        <v>82</v>
      </c>
      <c r="J731" s="221">
        <f>IFERROR(VLOOKUP(cnf[[#This Row],[Hwycov_id]],#REF!,2,FALSE),cnf[[#This Row],[count]])</f>
        <v>2421</v>
      </c>
      <c r="K731" s="171">
        <f t="shared" si="14"/>
        <v>0</v>
      </c>
    </row>
    <row r="732" spans="1:11">
      <c r="A732">
        <v>24785</v>
      </c>
      <c r="B732" s="224">
        <v>3</v>
      </c>
      <c r="C732" s="224">
        <v>1</v>
      </c>
      <c r="D732" s="224">
        <v>2</v>
      </c>
      <c r="E732" s="224">
        <v>8</v>
      </c>
      <c r="F732" s="224">
        <v>19</v>
      </c>
      <c r="G732" s="233">
        <v>0.25669199999999998</v>
      </c>
      <c r="H732" s="222">
        <v>2700</v>
      </c>
      <c r="I732" s="223" t="s">
        <v>80</v>
      </c>
      <c r="J732" s="221">
        <f>IFERROR(VLOOKUP(cnf[[#This Row],[Hwycov_id]],#REF!,2,FALSE),cnf[[#This Row],[count]])</f>
        <v>2700</v>
      </c>
      <c r="K732" s="171">
        <f t="shared" si="14"/>
        <v>0</v>
      </c>
    </row>
    <row r="733" spans="1:11">
      <c r="A733">
        <v>31033</v>
      </c>
      <c r="B733" s="224">
        <v>3</v>
      </c>
      <c r="C733" s="224">
        <v>1</v>
      </c>
      <c r="D733" s="224">
        <v>2</v>
      </c>
      <c r="E733" s="224">
        <v>5</v>
      </c>
      <c r="F733" s="224">
        <v>16</v>
      </c>
      <c r="G733" s="233">
        <v>0.15953700000000001</v>
      </c>
      <c r="H733" s="222">
        <v>2900</v>
      </c>
      <c r="I733" s="223" t="s">
        <v>80</v>
      </c>
      <c r="J733" s="221">
        <f>IFERROR(VLOOKUP(cnf[[#This Row],[Hwycov_id]],#REF!,2,FALSE),cnf[[#This Row],[count]])</f>
        <v>2900</v>
      </c>
      <c r="K733" s="171">
        <f t="shared" si="14"/>
        <v>0</v>
      </c>
    </row>
    <row r="734" spans="1:11">
      <c r="A734">
        <v>8084</v>
      </c>
      <c r="B734" s="224">
        <v>3</v>
      </c>
      <c r="C734" s="224">
        <v>1</v>
      </c>
      <c r="D734" s="224">
        <v>2</v>
      </c>
      <c r="E734" s="224">
        <v>8</v>
      </c>
      <c r="F734" s="224">
        <v>19</v>
      </c>
      <c r="G734" s="233">
        <v>1.463762</v>
      </c>
      <c r="H734" s="222">
        <v>2940</v>
      </c>
      <c r="I734" s="223" t="s">
        <v>82</v>
      </c>
      <c r="J734" s="221">
        <f>IFERROR(VLOOKUP(cnf[[#This Row],[Hwycov_id]],#REF!,2,FALSE),cnf[[#This Row],[count]])</f>
        <v>2940</v>
      </c>
      <c r="K734" s="171">
        <f t="shared" si="14"/>
        <v>0</v>
      </c>
    </row>
    <row r="735" spans="1:11">
      <c r="A735">
        <v>3908</v>
      </c>
      <c r="B735" s="224">
        <v>3</v>
      </c>
      <c r="C735" s="224">
        <v>1</v>
      </c>
      <c r="D735" s="224">
        <v>2</v>
      </c>
      <c r="E735" s="224">
        <v>3</v>
      </c>
      <c r="F735" s="224">
        <v>14</v>
      </c>
      <c r="G735" s="233">
        <v>0.21865100000000001</v>
      </c>
      <c r="H735" s="222">
        <v>3274</v>
      </c>
      <c r="I735" s="223" t="s">
        <v>79</v>
      </c>
      <c r="J735" s="221">
        <f>IFERROR(VLOOKUP(cnf[[#This Row],[Hwycov_id]],#REF!,2,FALSE),cnf[[#This Row],[count]])</f>
        <v>3274</v>
      </c>
      <c r="K735" s="171">
        <f t="shared" si="14"/>
        <v>0</v>
      </c>
    </row>
    <row r="736" spans="1:11">
      <c r="A736">
        <v>10364</v>
      </c>
      <c r="B736" s="224">
        <v>3</v>
      </c>
      <c r="C736" s="224">
        <v>1</v>
      </c>
      <c r="D736" s="224">
        <v>2</v>
      </c>
      <c r="E736" s="224">
        <v>1</v>
      </c>
      <c r="F736" s="224">
        <v>14</v>
      </c>
      <c r="G736" s="233">
        <v>3.0578000000000001E-2</v>
      </c>
      <c r="H736" s="222">
        <v>3610</v>
      </c>
      <c r="I736" s="223" t="s">
        <v>79</v>
      </c>
      <c r="J736" s="221">
        <f>IFERROR(VLOOKUP(cnf[[#This Row],[Hwycov_id]],#REF!,2,FALSE),cnf[[#This Row],[count]])</f>
        <v>3610</v>
      </c>
      <c r="K736" s="171">
        <f t="shared" si="14"/>
        <v>0</v>
      </c>
    </row>
    <row r="737" spans="1:11">
      <c r="A737">
        <v>880</v>
      </c>
      <c r="B737" s="224">
        <v>3</v>
      </c>
      <c r="C737" s="224">
        <v>1</v>
      </c>
      <c r="D737" s="224">
        <v>1</v>
      </c>
      <c r="E737" s="224">
        <v>1</v>
      </c>
      <c r="F737" s="224">
        <v>14</v>
      </c>
      <c r="G737" s="233">
        <v>2.0125000000000001E-2</v>
      </c>
      <c r="H737" s="222">
        <v>3708</v>
      </c>
      <c r="I737" s="223" t="s">
        <v>79</v>
      </c>
      <c r="J737" s="221">
        <f>IFERROR(VLOOKUP(cnf[[#This Row],[Hwycov_id]],#REF!,2,FALSE),cnf[[#This Row],[count]])</f>
        <v>3708</v>
      </c>
      <c r="K737" s="171">
        <f t="shared" si="14"/>
        <v>0</v>
      </c>
    </row>
    <row r="738" spans="1:11">
      <c r="A738">
        <v>9898</v>
      </c>
      <c r="B738" s="224">
        <v>3</v>
      </c>
      <c r="C738" s="224">
        <v>1</v>
      </c>
      <c r="D738" s="224">
        <v>2</v>
      </c>
      <c r="E738" s="224">
        <v>3</v>
      </c>
      <c r="F738" s="224">
        <v>14</v>
      </c>
      <c r="G738" s="233">
        <v>0.27383800000000003</v>
      </c>
      <c r="H738" s="222">
        <v>3903</v>
      </c>
      <c r="I738" s="223" t="s">
        <v>79</v>
      </c>
      <c r="J738" s="221">
        <f>IFERROR(VLOOKUP(cnf[[#This Row],[Hwycov_id]],#REF!,2,FALSE),cnf[[#This Row],[count]])</f>
        <v>3903</v>
      </c>
      <c r="K738" s="171">
        <f t="shared" si="14"/>
        <v>0</v>
      </c>
    </row>
    <row r="739" spans="1:11">
      <c r="A739">
        <v>11414</v>
      </c>
      <c r="B739" s="224">
        <v>3</v>
      </c>
      <c r="C739" s="224">
        <v>1</v>
      </c>
      <c r="D739" s="224">
        <v>2</v>
      </c>
      <c r="E739" s="224">
        <v>5</v>
      </c>
      <c r="F739" s="224">
        <v>19</v>
      </c>
      <c r="G739" s="233">
        <v>0.86553800000000003</v>
      </c>
      <c r="H739" s="222">
        <v>4334</v>
      </c>
      <c r="I739" s="223" t="s">
        <v>82</v>
      </c>
      <c r="J739" s="221">
        <f>IFERROR(VLOOKUP(cnf[[#This Row],[Hwycov_id]],#REF!,2,FALSE),cnf[[#This Row],[count]])</f>
        <v>4334</v>
      </c>
      <c r="K739" s="171">
        <f t="shared" si="14"/>
        <v>0</v>
      </c>
    </row>
    <row r="740" spans="1:11">
      <c r="A740">
        <v>12671</v>
      </c>
      <c r="B740" s="224">
        <v>3</v>
      </c>
      <c r="C740" s="224">
        <v>1</v>
      </c>
      <c r="D740" s="224">
        <v>2</v>
      </c>
      <c r="E740" s="224">
        <v>5</v>
      </c>
      <c r="F740" s="224">
        <v>5</v>
      </c>
      <c r="G740" s="233">
        <v>7.2914000000000007E-2</v>
      </c>
      <c r="H740" s="222">
        <v>4500</v>
      </c>
      <c r="I740" s="223" t="s">
        <v>80</v>
      </c>
      <c r="J740" s="221">
        <f>IFERROR(VLOOKUP(cnf[[#This Row],[Hwycov_id]],#REF!,2,FALSE),cnf[[#This Row],[count]])</f>
        <v>4500</v>
      </c>
      <c r="K740" s="171">
        <f t="shared" si="14"/>
        <v>0</v>
      </c>
    </row>
    <row r="741" spans="1:11">
      <c r="A741">
        <v>12685</v>
      </c>
      <c r="B741" s="224">
        <v>3</v>
      </c>
      <c r="C741" s="224">
        <v>1</v>
      </c>
      <c r="D741" s="224">
        <v>2</v>
      </c>
      <c r="E741" s="224">
        <v>5</v>
      </c>
      <c r="F741" s="224">
        <v>5</v>
      </c>
      <c r="G741" s="233">
        <v>0.33228400000000002</v>
      </c>
      <c r="H741" s="222">
        <v>4700</v>
      </c>
      <c r="I741" s="223" t="s">
        <v>80</v>
      </c>
      <c r="J741" s="221">
        <f>IFERROR(VLOOKUP(cnf[[#This Row],[Hwycov_id]],#REF!,2,FALSE),cnf[[#This Row],[count]])</f>
        <v>4700</v>
      </c>
      <c r="K741" s="171">
        <f t="shared" si="14"/>
        <v>0</v>
      </c>
    </row>
    <row r="742" spans="1:11">
      <c r="A742">
        <v>14117</v>
      </c>
      <c r="B742" s="224">
        <v>3</v>
      </c>
      <c r="C742" s="224">
        <v>1</v>
      </c>
      <c r="D742" s="224">
        <v>2</v>
      </c>
      <c r="E742" s="224">
        <v>4</v>
      </c>
      <c r="F742" s="224">
        <v>11</v>
      </c>
      <c r="G742" s="233">
        <v>0.24037800000000001</v>
      </c>
      <c r="H742" s="222">
        <v>4800</v>
      </c>
      <c r="I742" s="223" t="s">
        <v>80</v>
      </c>
      <c r="J742" s="221">
        <f>IFERROR(VLOOKUP(cnf[[#This Row],[Hwycov_id]],#REF!,2,FALSE),cnf[[#This Row],[count]])</f>
        <v>4800</v>
      </c>
      <c r="K742" s="171">
        <f t="shared" si="14"/>
        <v>0</v>
      </c>
    </row>
    <row r="743" spans="1:11">
      <c r="A743">
        <v>1488</v>
      </c>
      <c r="B743" s="224">
        <v>3</v>
      </c>
      <c r="C743" s="224">
        <v>1</v>
      </c>
      <c r="D743" s="224">
        <v>2</v>
      </c>
      <c r="E743" s="224">
        <v>5</v>
      </c>
      <c r="F743" s="224">
        <v>5</v>
      </c>
      <c r="G743" s="233">
        <v>0.184062</v>
      </c>
      <c r="H743" s="222">
        <v>5300</v>
      </c>
      <c r="I743" s="223" t="s">
        <v>80</v>
      </c>
      <c r="J743" s="221">
        <f>IFERROR(VLOOKUP(cnf[[#This Row],[Hwycov_id]],#REF!,2,FALSE),cnf[[#This Row],[count]])</f>
        <v>5300</v>
      </c>
      <c r="K743" s="171">
        <f t="shared" si="14"/>
        <v>0</v>
      </c>
    </row>
    <row r="744" spans="1:11">
      <c r="A744">
        <v>18311</v>
      </c>
      <c r="B744" s="224">
        <v>3</v>
      </c>
      <c r="C744" s="224">
        <v>1</v>
      </c>
      <c r="D744" s="224">
        <v>1</v>
      </c>
      <c r="E744" s="224">
        <v>1</v>
      </c>
      <c r="F744" s="224">
        <v>14</v>
      </c>
      <c r="G744" s="233">
        <v>3.6797999999999997E-2</v>
      </c>
      <c r="H744" s="222">
        <v>5449</v>
      </c>
      <c r="I744" s="223" t="s">
        <v>79</v>
      </c>
      <c r="J744" s="221">
        <f>IFERROR(VLOOKUP(cnf[[#This Row],[Hwycov_id]],#REF!,2,FALSE),cnf[[#This Row],[count]])</f>
        <v>5449</v>
      </c>
      <c r="K744" s="171">
        <f t="shared" si="14"/>
        <v>0</v>
      </c>
    </row>
    <row r="745" spans="1:11">
      <c r="A745">
        <v>6086</v>
      </c>
      <c r="B745" s="224">
        <v>3</v>
      </c>
      <c r="C745" s="224">
        <v>1</v>
      </c>
      <c r="D745" s="224">
        <v>2</v>
      </c>
      <c r="E745" s="224">
        <v>5</v>
      </c>
      <c r="F745" s="224">
        <v>16</v>
      </c>
      <c r="G745" s="233">
        <v>0.16311800000000001</v>
      </c>
      <c r="H745" s="222">
        <v>5600</v>
      </c>
      <c r="I745" s="223" t="s">
        <v>80</v>
      </c>
      <c r="J745" s="221">
        <f>IFERROR(VLOOKUP(cnf[[#This Row],[Hwycov_id]],#REF!,2,FALSE),cnf[[#This Row],[count]])</f>
        <v>5600</v>
      </c>
      <c r="K745" s="171">
        <f t="shared" si="14"/>
        <v>0</v>
      </c>
    </row>
    <row r="746" spans="1:11">
      <c r="A746">
        <v>15639</v>
      </c>
      <c r="B746" s="224">
        <v>3</v>
      </c>
      <c r="C746" s="224">
        <v>1</v>
      </c>
      <c r="D746" s="224">
        <v>2</v>
      </c>
      <c r="E746" s="224">
        <v>4</v>
      </c>
      <c r="F746" s="224">
        <v>2</v>
      </c>
      <c r="G746" s="233">
        <v>0.25435000000000002</v>
      </c>
      <c r="H746" s="222">
        <v>5800</v>
      </c>
      <c r="I746" s="223" t="s">
        <v>80</v>
      </c>
      <c r="J746" s="221">
        <f>IFERROR(VLOOKUP(cnf[[#This Row],[Hwycov_id]],#REF!,2,FALSE),cnf[[#This Row],[count]])</f>
        <v>5800</v>
      </c>
      <c r="K746" s="171">
        <f t="shared" si="14"/>
        <v>0</v>
      </c>
    </row>
    <row r="747" spans="1:11">
      <c r="A747">
        <v>2629</v>
      </c>
      <c r="B747" s="224">
        <v>3</v>
      </c>
      <c r="C747" s="224">
        <v>1</v>
      </c>
      <c r="D747" s="224">
        <v>1</v>
      </c>
      <c r="E747" s="224">
        <v>2</v>
      </c>
      <c r="F747" s="224">
        <v>14</v>
      </c>
      <c r="G747" s="233">
        <v>0.17207600000000001</v>
      </c>
      <c r="H747" s="222">
        <v>5859</v>
      </c>
      <c r="I747" s="223" t="s">
        <v>79</v>
      </c>
      <c r="J747" s="221">
        <f>IFERROR(VLOOKUP(cnf[[#This Row],[Hwycov_id]],#REF!,2,FALSE),cnf[[#This Row],[count]])</f>
        <v>5859</v>
      </c>
      <c r="K747" s="171">
        <f t="shared" si="14"/>
        <v>0</v>
      </c>
    </row>
    <row r="748" spans="1:11">
      <c r="A748">
        <v>31274</v>
      </c>
      <c r="B748" s="224">
        <v>3</v>
      </c>
      <c r="C748" s="224">
        <v>1</v>
      </c>
      <c r="D748" s="224">
        <v>2</v>
      </c>
      <c r="E748" s="224">
        <v>2</v>
      </c>
      <c r="F748" s="224">
        <v>14</v>
      </c>
      <c r="G748" s="233">
        <v>0.23363100000000001</v>
      </c>
      <c r="H748" s="222">
        <v>5896</v>
      </c>
      <c r="I748" s="223" t="s">
        <v>79</v>
      </c>
      <c r="J748" s="221">
        <f>IFERROR(VLOOKUP(cnf[[#This Row],[Hwycov_id]],#REF!,2,FALSE),cnf[[#This Row],[count]])</f>
        <v>5896</v>
      </c>
      <c r="K748" s="171">
        <f t="shared" si="14"/>
        <v>0</v>
      </c>
    </row>
    <row r="749" spans="1:11">
      <c r="A749">
        <v>8257</v>
      </c>
      <c r="B749" s="224">
        <v>3</v>
      </c>
      <c r="C749" s="224">
        <v>1</v>
      </c>
      <c r="D749" s="224">
        <v>2</v>
      </c>
      <c r="E749" s="224">
        <v>4</v>
      </c>
      <c r="F749" s="224">
        <v>14</v>
      </c>
      <c r="G749" s="233">
        <v>0.111523</v>
      </c>
      <c r="H749" s="222">
        <v>5904</v>
      </c>
      <c r="I749" s="223" t="s">
        <v>79</v>
      </c>
      <c r="J749" s="221">
        <f>IFERROR(VLOOKUP(cnf[[#This Row],[Hwycov_id]],#REF!,2,FALSE),cnf[[#This Row],[count]])</f>
        <v>5904</v>
      </c>
      <c r="K749" s="171">
        <f t="shared" si="14"/>
        <v>0</v>
      </c>
    </row>
    <row r="750" spans="1:11">
      <c r="A750">
        <v>20347</v>
      </c>
      <c r="B750" s="224">
        <v>3</v>
      </c>
      <c r="C750" s="224">
        <v>1</v>
      </c>
      <c r="D750" s="224">
        <v>2</v>
      </c>
      <c r="E750" s="224">
        <v>5</v>
      </c>
      <c r="F750" s="224">
        <v>16</v>
      </c>
      <c r="G750" s="233">
        <v>0.16217100000000001</v>
      </c>
      <c r="H750" s="222">
        <v>6000</v>
      </c>
      <c r="I750" s="223" t="s">
        <v>80</v>
      </c>
      <c r="J750" s="221">
        <f>IFERROR(VLOOKUP(cnf[[#This Row],[Hwycov_id]],#REF!,2,FALSE),cnf[[#This Row],[count]])</f>
        <v>6000</v>
      </c>
      <c r="K750" s="171">
        <f t="shared" si="14"/>
        <v>0</v>
      </c>
    </row>
    <row r="751" spans="1:11">
      <c r="A751">
        <v>3814</v>
      </c>
      <c r="B751" s="224">
        <v>3</v>
      </c>
      <c r="C751" s="224">
        <v>1</v>
      </c>
      <c r="D751" s="224">
        <v>2</v>
      </c>
      <c r="E751" s="224">
        <v>2</v>
      </c>
      <c r="F751" s="224">
        <v>14</v>
      </c>
      <c r="G751" s="233">
        <v>0.12614</v>
      </c>
      <c r="H751" s="222">
        <v>6218</v>
      </c>
      <c r="I751" s="223" t="s">
        <v>79</v>
      </c>
      <c r="J751" s="221">
        <f>IFERROR(VLOOKUP(cnf[[#This Row],[Hwycov_id]],#REF!,2,FALSE),cnf[[#This Row],[count]])</f>
        <v>6218</v>
      </c>
      <c r="K751" s="171">
        <f t="shared" si="14"/>
        <v>0</v>
      </c>
    </row>
    <row r="752" spans="1:11">
      <c r="A752">
        <v>2851</v>
      </c>
      <c r="B752" s="224">
        <v>3</v>
      </c>
      <c r="C752" s="224">
        <v>1</v>
      </c>
      <c r="D752" s="224">
        <v>2</v>
      </c>
      <c r="E752" s="224">
        <v>2</v>
      </c>
      <c r="F752" s="224">
        <v>11</v>
      </c>
      <c r="G752" s="233">
        <v>0.160026</v>
      </c>
      <c r="H752" s="222">
        <v>6300</v>
      </c>
      <c r="I752" s="223" t="s">
        <v>80</v>
      </c>
      <c r="J752" s="221">
        <f>IFERROR(VLOOKUP(cnf[[#This Row],[Hwycov_id]],#REF!,2,FALSE),cnf[[#This Row],[count]])</f>
        <v>6300</v>
      </c>
      <c r="K752" s="171">
        <f t="shared" si="14"/>
        <v>0</v>
      </c>
    </row>
    <row r="753" spans="1:11">
      <c r="A753">
        <v>3813</v>
      </c>
      <c r="B753" s="224">
        <v>3</v>
      </c>
      <c r="C753" s="224">
        <v>1</v>
      </c>
      <c r="D753" s="224">
        <v>2</v>
      </c>
      <c r="E753" s="224">
        <v>2</v>
      </c>
      <c r="F753" s="224">
        <v>14</v>
      </c>
      <c r="G753" s="233">
        <v>0.103939</v>
      </c>
      <c r="H753" s="222">
        <v>6360</v>
      </c>
      <c r="I753" s="223" t="s">
        <v>79</v>
      </c>
      <c r="J753" s="221">
        <f>IFERROR(VLOOKUP(cnf[[#This Row],[Hwycov_id]],#REF!,2,FALSE),cnf[[#This Row],[count]])</f>
        <v>6360</v>
      </c>
      <c r="K753" s="171">
        <f t="shared" si="14"/>
        <v>0</v>
      </c>
    </row>
    <row r="754" spans="1:11">
      <c r="A754">
        <v>10372</v>
      </c>
      <c r="B754" s="224">
        <v>3</v>
      </c>
      <c r="C754" s="224">
        <v>1</v>
      </c>
      <c r="D754" s="224">
        <v>2</v>
      </c>
      <c r="E754" s="224">
        <v>1</v>
      </c>
      <c r="F754" s="224">
        <v>14</v>
      </c>
      <c r="G754" s="233">
        <v>2.7861E-2</v>
      </c>
      <c r="H754" s="222">
        <v>6489</v>
      </c>
      <c r="I754" s="223" t="s">
        <v>79</v>
      </c>
      <c r="J754" s="221">
        <f>IFERROR(VLOOKUP(cnf[[#This Row],[Hwycov_id]],#REF!,2,FALSE),cnf[[#This Row],[count]])</f>
        <v>6489</v>
      </c>
      <c r="K754" s="171">
        <f t="shared" si="14"/>
        <v>0</v>
      </c>
    </row>
    <row r="755" spans="1:11">
      <c r="A755">
        <v>8338</v>
      </c>
      <c r="B755" s="224">
        <v>3</v>
      </c>
      <c r="C755" s="224">
        <v>1</v>
      </c>
      <c r="D755" s="224">
        <v>2</v>
      </c>
      <c r="E755" s="224">
        <v>8</v>
      </c>
      <c r="F755" s="224">
        <v>19</v>
      </c>
      <c r="G755" s="233">
        <v>0.17550199999999999</v>
      </c>
      <c r="H755" s="222">
        <v>6635</v>
      </c>
      <c r="I755" s="223" t="s">
        <v>82</v>
      </c>
      <c r="J755" s="221">
        <f>IFERROR(VLOOKUP(cnf[[#This Row],[Hwycov_id]],#REF!,2,FALSE),cnf[[#This Row],[count]])</f>
        <v>6635</v>
      </c>
      <c r="K755" s="171">
        <f t="shared" si="14"/>
        <v>0</v>
      </c>
    </row>
    <row r="756" spans="1:11">
      <c r="A756">
        <v>1716</v>
      </c>
      <c r="B756" s="224">
        <v>3</v>
      </c>
      <c r="C756" s="224">
        <v>1</v>
      </c>
      <c r="D756" s="224">
        <v>1</v>
      </c>
      <c r="E756" s="224">
        <v>4</v>
      </c>
      <c r="F756" s="224">
        <v>14</v>
      </c>
      <c r="G756" s="233">
        <v>0.24304700000000001</v>
      </c>
      <c r="H756" s="222">
        <v>6674</v>
      </c>
      <c r="I756" s="223" t="s">
        <v>79</v>
      </c>
      <c r="J756" s="221">
        <f>IFERROR(VLOOKUP(cnf[[#This Row],[Hwycov_id]],#REF!,2,FALSE),cnf[[#This Row],[count]])</f>
        <v>6674</v>
      </c>
      <c r="K756" s="171">
        <f t="shared" si="14"/>
        <v>0</v>
      </c>
    </row>
    <row r="757" spans="1:11">
      <c r="A757">
        <v>15144</v>
      </c>
      <c r="B757" s="224">
        <v>3</v>
      </c>
      <c r="C757" s="224">
        <v>1</v>
      </c>
      <c r="D757" s="224">
        <v>2</v>
      </c>
      <c r="E757" s="224">
        <v>3</v>
      </c>
      <c r="F757" s="224">
        <v>14</v>
      </c>
      <c r="G757" s="233">
        <v>8.9571999999999999E-2</v>
      </c>
      <c r="H757" s="222">
        <v>6801</v>
      </c>
      <c r="I757" s="223" t="s">
        <v>79</v>
      </c>
      <c r="J757" s="221">
        <f>IFERROR(VLOOKUP(cnf[[#This Row],[Hwycov_id]],#REF!,2,FALSE),cnf[[#This Row],[count]])</f>
        <v>6801</v>
      </c>
      <c r="K757" s="171">
        <f t="shared" si="14"/>
        <v>0</v>
      </c>
    </row>
    <row r="758" spans="1:11">
      <c r="A758">
        <v>20351</v>
      </c>
      <c r="B758" s="224">
        <v>3</v>
      </c>
      <c r="C758" s="224">
        <v>1</v>
      </c>
      <c r="D758" s="224">
        <v>2</v>
      </c>
      <c r="E758" s="224">
        <v>5</v>
      </c>
      <c r="F758" s="224">
        <v>16</v>
      </c>
      <c r="G758" s="233">
        <v>0.30592399999999997</v>
      </c>
      <c r="H758" s="222">
        <v>7000</v>
      </c>
      <c r="I758" s="223" t="s">
        <v>80</v>
      </c>
      <c r="J758" s="221">
        <f>IFERROR(VLOOKUP(cnf[[#This Row],[Hwycov_id]],#REF!,2,FALSE),cnf[[#This Row],[count]])</f>
        <v>7000</v>
      </c>
      <c r="K758" s="171">
        <f t="shared" si="14"/>
        <v>0</v>
      </c>
    </row>
    <row r="759" spans="1:11">
      <c r="A759">
        <v>18471</v>
      </c>
      <c r="B759" s="224">
        <v>3</v>
      </c>
      <c r="C759" s="224">
        <v>1</v>
      </c>
      <c r="D759" s="224">
        <v>1</v>
      </c>
      <c r="E759" s="224">
        <v>1</v>
      </c>
      <c r="F759" s="224">
        <v>14</v>
      </c>
      <c r="G759" s="233">
        <v>3.9348000000000001E-2</v>
      </c>
      <c r="H759" s="222">
        <v>7159</v>
      </c>
      <c r="I759" s="223" t="s">
        <v>79</v>
      </c>
      <c r="J759" s="221">
        <f>IFERROR(VLOOKUP(cnf[[#This Row],[Hwycov_id]],#REF!,2,FALSE),cnf[[#This Row],[count]])</f>
        <v>7159</v>
      </c>
      <c r="K759" s="171">
        <f t="shared" si="14"/>
        <v>0</v>
      </c>
    </row>
    <row r="760" spans="1:11">
      <c r="A760">
        <v>14301</v>
      </c>
      <c r="B760" s="224">
        <v>3</v>
      </c>
      <c r="C760" s="224">
        <v>1</v>
      </c>
      <c r="D760" s="224">
        <v>2</v>
      </c>
      <c r="E760" s="224">
        <v>3</v>
      </c>
      <c r="F760" s="224">
        <v>14</v>
      </c>
      <c r="G760" s="233">
        <v>0.118534</v>
      </c>
      <c r="H760" s="222">
        <v>7346</v>
      </c>
      <c r="I760" s="223" t="s">
        <v>79</v>
      </c>
      <c r="J760" s="221">
        <f>IFERROR(VLOOKUP(cnf[[#This Row],[Hwycov_id]],#REF!,2,FALSE),cnf[[#This Row],[count]])</f>
        <v>7346</v>
      </c>
      <c r="K760" s="171">
        <f t="shared" si="14"/>
        <v>0</v>
      </c>
    </row>
    <row r="761" spans="1:11">
      <c r="A761">
        <v>17990</v>
      </c>
      <c r="B761" s="224">
        <v>3</v>
      </c>
      <c r="C761" s="224">
        <v>1</v>
      </c>
      <c r="D761" s="224">
        <v>2</v>
      </c>
      <c r="E761" s="224">
        <v>3</v>
      </c>
      <c r="F761" s="224">
        <v>14</v>
      </c>
      <c r="G761" s="233">
        <v>0.105201</v>
      </c>
      <c r="H761" s="222">
        <v>7673</v>
      </c>
      <c r="I761" s="223" t="s">
        <v>79</v>
      </c>
      <c r="J761" s="221">
        <f>IFERROR(VLOOKUP(cnf[[#This Row],[Hwycov_id]],#REF!,2,FALSE),cnf[[#This Row],[count]])</f>
        <v>7673</v>
      </c>
      <c r="K761" s="171">
        <f t="shared" si="14"/>
        <v>0</v>
      </c>
    </row>
    <row r="762" spans="1:11">
      <c r="A762">
        <v>18621</v>
      </c>
      <c r="B762" s="224">
        <v>3</v>
      </c>
      <c r="C762" s="224">
        <v>1</v>
      </c>
      <c r="D762" s="224">
        <v>1</v>
      </c>
      <c r="E762" s="224">
        <v>1</v>
      </c>
      <c r="F762" s="224">
        <v>14</v>
      </c>
      <c r="G762" s="233">
        <v>2.7264E-2</v>
      </c>
      <c r="H762" s="222">
        <v>7690</v>
      </c>
      <c r="I762" s="223" t="s">
        <v>79</v>
      </c>
      <c r="J762" s="221">
        <f>IFERROR(VLOOKUP(cnf[[#This Row],[Hwycov_id]],#REF!,2,FALSE),cnf[[#This Row],[count]])</f>
        <v>7690</v>
      </c>
      <c r="K762" s="171">
        <f t="shared" si="14"/>
        <v>0</v>
      </c>
    </row>
    <row r="763" spans="1:11">
      <c r="A763">
        <v>5062</v>
      </c>
      <c r="B763" s="224">
        <v>3</v>
      </c>
      <c r="C763" s="224">
        <v>1</v>
      </c>
      <c r="D763" s="224">
        <v>2</v>
      </c>
      <c r="E763" s="224">
        <v>3</v>
      </c>
      <c r="F763" s="224">
        <v>14</v>
      </c>
      <c r="G763" s="233">
        <v>0.105089</v>
      </c>
      <c r="H763" s="222">
        <v>7976</v>
      </c>
      <c r="I763" s="223" t="s">
        <v>79</v>
      </c>
      <c r="J763" s="221">
        <f>IFERROR(VLOOKUP(cnf[[#This Row],[Hwycov_id]],#REF!,2,FALSE),cnf[[#This Row],[count]])</f>
        <v>7976</v>
      </c>
      <c r="K763" s="171">
        <f t="shared" si="14"/>
        <v>0</v>
      </c>
    </row>
    <row r="764" spans="1:11">
      <c r="A764">
        <v>14311</v>
      </c>
      <c r="B764" s="224">
        <v>3</v>
      </c>
      <c r="C764" s="224">
        <v>1</v>
      </c>
      <c r="D764" s="224">
        <v>2</v>
      </c>
      <c r="E764" s="224">
        <v>3</v>
      </c>
      <c r="F764" s="224">
        <v>14</v>
      </c>
      <c r="G764" s="233">
        <v>0.24279300000000001</v>
      </c>
      <c r="H764" s="222">
        <v>7983</v>
      </c>
      <c r="I764" s="223" t="s">
        <v>79</v>
      </c>
      <c r="J764" s="221">
        <f>IFERROR(VLOOKUP(cnf[[#This Row],[Hwycov_id]],#REF!,2,FALSE),cnf[[#This Row],[count]])</f>
        <v>7983</v>
      </c>
      <c r="K764" s="171">
        <f t="shared" si="14"/>
        <v>0</v>
      </c>
    </row>
    <row r="765" spans="1:11">
      <c r="A765">
        <v>17967</v>
      </c>
      <c r="B765" s="224">
        <v>3</v>
      </c>
      <c r="C765" s="224">
        <v>1</v>
      </c>
      <c r="D765" s="224">
        <v>2</v>
      </c>
      <c r="E765" s="224">
        <v>5</v>
      </c>
      <c r="F765" s="224">
        <v>16</v>
      </c>
      <c r="G765" s="233">
        <v>0.19165099999999999</v>
      </c>
      <c r="H765" s="222">
        <v>8000</v>
      </c>
      <c r="I765" s="223" t="s">
        <v>80</v>
      </c>
      <c r="J765" s="221">
        <f>IFERROR(VLOOKUP(cnf[[#This Row],[Hwycov_id]],#REF!,2,FALSE),cnf[[#This Row],[count]])</f>
        <v>8000</v>
      </c>
      <c r="K765" s="171">
        <f t="shared" si="14"/>
        <v>0</v>
      </c>
    </row>
    <row r="766" spans="1:11">
      <c r="A766">
        <v>8453</v>
      </c>
      <c r="B766" s="224">
        <v>3</v>
      </c>
      <c r="C766" s="224">
        <v>1</v>
      </c>
      <c r="D766" s="224">
        <v>2</v>
      </c>
      <c r="E766" s="224">
        <v>3</v>
      </c>
      <c r="F766" s="224">
        <v>14</v>
      </c>
      <c r="G766" s="233">
        <v>0.12352399999999999</v>
      </c>
      <c r="H766" s="222">
        <v>8050</v>
      </c>
      <c r="I766" s="223" t="s">
        <v>79</v>
      </c>
      <c r="J766" s="221">
        <f>IFERROR(VLOOKUP(cnf[[#This Row],[Hwycov_id]],#REF!,2,FALSE),cnf[[#This Row],[count]])</f>
        <v>8050</v>
      </c>
      <c r="K766" s="171">
        <f t="shared" si="14"/>
        <v>0</v>
      </c>
    </row>
    <row r="767" spans="1:11">
      <c r="A767">
        <v>24142</v>
      </c>
      <c r="B767" s="224">
        <v>3</v>
      </c>
      <c r="C767" s="224">
        <v>1</v>
      </c>
      <c r="D767" s="224">
        <v>2</v>
      </c>
      <c r="E767" s="224">
        <v>5</v>
      </c>
      <c r="F767" s="224">
        <v>19</v>
      </c>
      <c r="G767" s="233">
        <v>0.24077799999999999</v>
      </c>
      <c r="H767" s="222">
        <v>8100</v>
      </c>
      <c r="I767" s="223" t="s">
        <v>80</v>
      </c>
      <c r="J767" s="221">
        <f>IFERROR(VLOOKUP(cnf[[#This Row],[Hwycov_id]],#REF!,2,FALSE),cnf[[#This Row],[count]])</f>
        <v>8100</v>
      </c>
      <c r="K767" s="171">
        <f t="shared" si="14"/>
        <v>0</v>
      </c>
    </row>
    <row r="768" spans="1:11">
      <c r="A768">
        <v>9068</v>
      </c>
      <c r="B768" s="224">
        <v>3</v>
      </c>
      <c r="C768" s="224">
        <v>1</v>
      </c>
      <c r="D768" s="224">
        <v>2</v>
      </c>
      <c r="E768" s="224">
        <v>4</v>
      </c>
      <c r="F768" s="224">
        <v>14</v>
      </c>
      <c r="G768" s="233">
        <v>0.259301</v>
      </c>
      <c r="H768" s="222">
        <v>8122</v>
      </c>
      <c r="I768" s="223" t="s">
        <v>79</v>
      </c>
      <c r="J768" s="221">
        <f>IFERROR(VLOOKUP(cnf[[#This Row],[Hwycov_id]],#REF!,2,FALSE),cnf[[#This Row],[count]])</f>
        <v>8122</v>
      </c>
      <c r="K768" s="171">
        <f t="shared" si="14"/>
        <v>0</v>
      </c>
    </row>
    <row r="769" spans="1:11">
      <c r="A769">
        <v>18403</v>
      </c>
      <c r="B769" s="224">
        <v>3</v>
      </c>
      <c r="C769" s="224">
        <v>1</v>
      </c>
      <c r="D769" s="224">
        <v>1</v>
      </c>
      <c r="E769" s="224">
        <v>1</v>
      </c>
      <c r="F769" s="224">
        <v>14</v>
      </c>
      <c r="G769" s="233">
        <v>2.3085000000000001E-2</v>
      </c>
      <c r="H769" s="222">
        <v>8196</v>
      </c>
      <c r="I769" s="223" t="s">
        <v>79</v>
      </c>
      <c r="J769" s="221">
        <f>IFERROR(VLOOKUP(cnf[[#This Row],[Hwycov_id]],#REF!,2,FALSE),cnf[[#This Row],[count]])</f>
        <v>8196</v>
      </c>
      <c r="K769" s="171">
        <f t="shared" si="14"/>
        <v>0</v>
      </c>
    </row>
    <row r="770" spans="1:11">
      <c r="A770">
        <v>7400</v>
      </c>
      <c r="B770" s="224">
        <v>3</v>
      </c>
      <c r="C770" s="224">
        <v>1</v>
      </c>
      <c r="D770" s="224">
        <v>2</v>
      </c>
      <c r="E770" s="224">
        <v>7</v>
      </c>
      <c r="F770" s="224">
        <v>7</v>
      </c>
      <c r="G770" s="233">
        <v>3.8445E-2</v>
      </c>
      <c r="H770" s="222">
        <v>8300</v>
      </c>
      <c r="I770" s="223" t="s">
        <v>80</v>
      </c>
      <c r="J770" s="221">
        <f>IFERROR(VLOOKUP(cnf[[#This Row],[Hwycov_id]],#REF!,2,FALSE),cnf[[#This Row],[count]])</f>
        <v>8300</v>
      </c>
      <c r="K770" s="171">
        <f t="shared" ref="K770:K833" si="15">J770/H770-1</f>
        <v>0</v>
      </c>
    </row>
    <row r="771" spans="1:11">
      <c r="A771">
        <v>9882</v>
      </c>
      <c r="B771" s="224">
        <v>3</v>
      </c>
      <c r="C771" s="224">
        <v>1</v>
      </c>
      <c r="D771" s="224">
        <v>2</v>
      </c>
      <c r="E771" s="224">
        <v>3</v>
      </c>
      <c r="F771" s="224">
        <v>14</v>
      </c>
      <c r="G771" s="233">
        <v>0.19555700000000001</v>
      </c>
      <c r="H771" s="222">
        <v>8417</v>
      </c>
      <c r="I771" s="223" t="s">
        <v>79</v>
      </c>
      <c r="J771" s="221">
        <f>IFERROR(VLOOKUP(cnf[[#This Row],[Hwycov_id]],#REF!,2,FALSE),cnf[[#This Row],[count]])</f>
        <v>8417</v>
      </c>
      <c r="K771" s="171">
        <f t="shared" si="15"/>
        <v>0</v>
      </c>
    </row>
    <row r="772" spans="1:11">
      <c r="A772">
        <v>18544</v>
      </c>
      <c r="B772" s="224">
        <v>3</v>
      </c>
      <c r="C772" s="224">
        <v>1</v>
      </c>
      <c r="D772" s="224">
        <v>1</v>
      </c>
      <c r="E772" s="224">
        <v>1</v>
      </c>
      <c r="F772" s="224">
        <v>14</v>
      </c>
      <c r="G772" s="233">
        <v>4.3984000000000002E-2</v>
      </c>
      <c r="H772" s="222">
        <v>8432</v>
      </c>
      <c r="I772" s="223" t="s">
        <v>79</v>
      </c>
      <c r="J772" s="221">
        <f>IFERROR(VLOOKUP(cnf[[#This Row],[Hwycov_id]],#REF!,2,FALSE),cnf[[#This Row],[count]])</f>
        <v>8432</v>
      </c>
      <c r="K772" s="171">
        <f t="shared" si="15"/>
        <v>0</v>
      </c>
    </row>
    <row r="773" spans="1:11">
      <c r="A773">
        <v>8505</v>
      </c>
      <c r="B773" s="224">
        <v>3</v>
      </c>
      <c r="C773" s="224">
        <v>1</v>
      </c>
      <c r="D773" s="224">
        <v>2</v>
      </c>
      <c r="E773" s="224">
        <v>2</v>
      </c>
      <c r="F773" s="224">
        <v>11</v>
      </c>
      <c r="G773" s="233">
        <v>6.0096999999999998E-2</v>
      </c>
      <c r="H773" s="222">
        <v>8500</v>
      </c>
      <c r="I773" s="223" t="s">
        <v>80</v>
      </c>
      <c r="J773" s="221">
        <f>IFERROR(VLOOKUP(cnf[[#This Row],[Hwycov_id]],#REF!,2,FALSE),cnf[[#This Row],[count]])</f>
        <v>8500</v>
      </c>
      <c r="K773" s="171">
        <f t="shared" si="15"/>
        <v>0</v>
      </c>
    </row>
    <row r="774" spans="1:11">
      <c r="A774">
        <v>14775</v>
      </c>
      <c r="B774" s="224">
        <v>3</v>
      </c>
      <c r="C774" s="224">
        <v>1</v>
      </c>
      <c r="D774" s="224">
        <v>2</v>
      </c>
      <c r="E774" s="224">
        <v>5</v>
      </c>
      <c r="F774" s="224">
        <v>5</v>
      </c>
      <c r="G774" s="233">
        <v>0.14735000000000001</v>
      </c>
      <c r="H774" s="222">
        <v>8600</v>
      </c>
      <c r="I774" s="223" t="s">
        <v>80</v>
      </c>
      <c r="J774" s="221">
        <f>IFERROR(VLOOKUP(cnf[[#This Row],[Hwycov_id]],#REF!,2,FALSE),cnf[[#This Row],[count]])</f>
        <v>8600</v>
      </c>
      <c r="K774" s="171">
        <f t="shared" si="15"/>
        <v>0</v>
      </c>
    </row>
    <row r="775" spans="1:11">
      <c r="A775">
        <v>5814</v>
      </c>
      <c r="B775" s="224">
        <v>3</v>
      </c>
      <c r="C775" s="224">
        <v>1</v>
      </c>
      <c r="D775" s="224">
        <v>2</v>
      </c>
      <c r="E775" s="224">
        <v>3</v>
      </c>
      <c r="F775" s="224">
        <v>14</v>
      </c>
      <c r="G775" s="233">
        <v>0.16156899999999999</v>
      </c>
      <c r="H775" s="222">
        <v>8659</v>
      </c>
      <c r="I775" s="223" t="s">
        <v>79</v>
      </c>
      <c r="J775" s="221">
        <f>IFERROR(VLOOKUP(cnf[[#This Row],[Hwycov_id]],#REF!,2,FALSE),cnf[[#This Row],[count]])</f>
        <v>8659</v>
      </c>
      <c r="K775" s="171">
        <f t="shared" si="15"/>
        <v>0</v>
      </c>
    </row>
    <row r="776" spans="1:11">
      <c r="A776">
        <v>23874</v>
      </c>
      <c r="B776" s="224">
        <v>3</v>
      </c>
      <c r="C776" s="224">
        <v>1</v>
      </c>
      <c r="D776" s="224">
        <v>2</v>
      </c>
      <c r="E776" s="224">
        <v>5</v>
      </c>
      <c r="F776" s="224">
        <v>19</v>
      </c>
      <c r="G776" s="233">
        <v>0.19518099999999999</v>
      </c>
      <c r="H776" s="222">
        <v>8700</v>
      </c>
      <c r="I776" s="223" t="s">
        <v>80</v>
      </c>
      <c r="J776" s="221">
        <f>IFERROR(VLOOKUP(cnf[[#This Row],[Hwycov_id]],#REF!,2,FALSE),cnf[[#This Row],[count]])</f>
        <v>8700</v>
      </c>
      <c r="K776" s="171">
        <f t="shared" si="15"/>
        <v>0</v>
      </c>
    </row>
    <row r="777" spans="1:11">
      <c r="A777">
        <v>8024</v>
      </c>
      <c r="B777" s="224">
        <v>3</v>
      </c>
      <c r="C777" s="224">
        <v>1</v>
      </c>
      <c r="D777" s="224">
        <v>2</v>
      </c>
      <c r="E777" s="224">
        <v>3</v>
      </c>
      <c r="F777" s="224">
        <v>14</v>
      </c>
      <c r="G777" s="233">
        <v>0.29528700000000002</v>
      </c>
      <c r="H777" s="222">
        <v>8707</v>
      </c>
      <c r="I777" s="223" t="s">
        <v>79</v>
      </c>
      <c r="J777" s="221">
        <f>IFERROR(VLOOKUP(cnf[[#This Row],[Hwycov_id]],#REF!,2,FALSE),cnf[[#This Row],[count]])</f>
        <v>8707</v>
      </c>
      <c r="K777" s="171">
        <f t="shared" si="15"/>
        <v>0</v>
      </c>
    </row>
    <row r="778" spans="1:11">
      <c r="A778">
        <v>7440</v>
      </c>
      <c r="B778" s="224">
        <v>3</v>
      </c>
      <c r="C778" s="224">
        <v>1</v>
      </c>
      <c r="D778" s="224">
        <v>2</v>
      </c>
      <c r="E778" s="224">
        <v>5</v>
      </c>
      <c r="F778" s="224">
        <v>16</v>
      </c>
      <c r="G778" s="233">
        <v>0.161602</v>
      </c>
      <c r="H778" s="222">
        <v>8800</v>
      </c>
      <c r="I778" s="223" t="s">
        <v>80</v>
      </c>
      <c r="J778" s="221">
        <f>IFERROR(VLOOKUP(cnf[[#This Row],[Hwycov_id]],#REF!,2,FALSE),cnf[[#This Row],[count]])</f>
        <v>8800</v>
      </c>
      <c r="K778" s="171">
        <f t="shared" si="15"/>
        <v>0</v>
      </c>
    </row>
    <row r="779" spans="1:11">
      <c r="A779">
        <v>15810</v>
      </c>
      <c r="B779" s="224">
        <v>3</v>
      </c>
      <c r="C779" s="224">
        <v>1</v>
      </c>
      <c r="D779" s="224">
        <v>2</v>
      </c>
      <c r="E779" s="224">
        <v>5</v>
      </c>
      <c r="F779" s="224">
        <v>9</v>
      </c>
      <c r="G779" s="233">
        <v>0.16118399999999999</v>
      </c>
      <c r="H779" s="222">
        <v>8900</v>
      </c>
      <c r="I779" s="223" t="s">
        <v>80</v>
      </c>
      <c r="J779" s="221">
        <f>IFERROR(VLOOKUP(cnf[[#This Row],[Hwycov_id]],#REF!,2,FALSE),cnf[[#This Row],[count]])</f>
        <v>8900</v>
      </c>
      <c r="K779" s="171">
        <f t="shared" si="15"/>
        <v>0</v>
      </c>
    </row>
    <row r="780" spans="1:11">
      <c r="A780">
        <v>21291</v>
      </c>
      <c r="B780" s="224">
        <v>3</v>
      </c>
      <c r="C780" s="224">
        <v>1</v>
      </c>
      <c r="D780" s="224">
        <v>2</v>
      </c>
      <c r="E780" s="224">
        <v>5</v>
      </c>
      <c r="F780" s="224">
        <v>19</v>
      </c>
      <c r="G780" s="233">
        <v>0.219974</v>
      </c>
      <c r="H780" s="222">
        <v>8900</v>
      </c>
      <c r="I780" s="223" t="s">
        <v>80</v>
      </c>
      <c r="J780" s="221">
        <f>IFERROR(VLOOKUP(cnf[[#This Row],[Hwycov_id]],#REF!,2,FALSE),cnf[[#This Row],[count]])</f>
        <v>8900</v>
      </c>
      <c r="K780" s="171">
        <f t="shared" si="15"/>
        <v>0</v>
      </c>
    </row>
    <row r="781" spans="1:11">
      <c r="A781">
        <v>20979</v>
      </c>
      <c r="B781" s="224">
        <v>3</v>
      </c>
      <c r="C781" s="224">
        <v>1</v>
      </c>
      <c r="D781" s="224">
        <v>2</v>
      </c>
      <c r="E781" s="224">
        <v>7</v>
      </c>
      <c r="F781" s="224">
        <v>19</v>
      </c>
      <c r="G781" s="233">
        <v>3.8403E-2</v>
      </c>
      <c r="H781" s="222">
        <v>8900</v>
      </c>
      <c r="I781" s="223" t="s">
        <v>80</v>
      </c>
      <c r="J781" s="221">
        <f>IFERROR(VLOOKUP(cnf[[#This Row],[Hwycov_id]],#REF!,2,FALSE),cnf[[#This Row],[count]])</f>
        <v>8900</v>
      </c>
      <c r="K781" s="171">
        <f t="shared" si="15"/>
        <v>0</v>
      </c>
    </row>
    <row r="782" spans="1:11">
      <c r="A782">
        <v>11181</v>
      </c>
      <c r="B782" s="224">
        <v>3</v>
      </c>
      <c r="C782" s="224">
        <v>1</v>
      </c>
      <c r="D782" s="224">
        <v>2</v>
      </c>
      <c r="E782" s="224">
        <v>2</v>
      </c>
      <c r="F782" s="224">
        <v>14</v>
      </c>
      <c r="G782" s="233">
        <v>0.41388900000000001</v>
      </c>
      <c r="H782" s="222">
        <v>8902</v>
      </c>
      <c r="I782" s="223" t="s">
        <v>79</v>
      </c>
      <c r="J782" s="221">
        <f>IFERROR(VLOOKUP(cnf[[#This Row],[Hwycov_id]],#REF!,2,FALSE),cnf[[#This Row],[count]])</f>
        <v>8902</v>
      </c>
      <c r="K782" s="171">
        <f t="shared" si="15"/>
        <v>0</v>
      </c>
    </row>
    <row r="783" spans="1:11">
      <c r="A783">
        <v>14313</v>
      </c>
      <c r="B783" s="224">
        <v>3</v>
      </c>
      <c r="C783" s="224">
        <v>1</v>
      </c>
      <c r="D783" s="224">
        <v>2</v>
      </c>
      <c r="E783" s="224">
        <v>3</v>
      </c>
      <c r="F783" s="224">
        <v>14</v>
      </c>
      <c r="G783" s="233">
        <v>0.16630500000000001</v>
      </c>
      <c r="H783" s="222">
        <v>8914</v>
      </c>
      <c r="I783" s="223" t="s">
        <v>79</v>
      </c>
      <c r="J783" s="221">
        <f>IFERROR(VLOOKUP(cnf[[#This Row],[Hwycov_id]],#REF!,2,FALSE),cnf[[#This Row],[count]])</f>
        <v>8914</v>
      </c>
      <c r="K783" s="171">
        <f t="shared" si="15"/>
        <v>0</v>
      </c>
    </row>
    <row r="784" spans="1:11">
      <c r="A784">
        <v>10306</v>
      </c>
      <c r="B784" s="224">
        <v>3</v>
      </c>
      <c r="C784" s="224">
        <v>1</v>
      </c>
      <c r="D784" s="224">
        <v>2</v>
      </c>
      <c r="E784" s="224">
        <v>2</v>
      </c>
      <c r="F784" s="224">
        <v>11</v>
      </c>
      <c r="G784" s="233">
        <v>4.2212E-2</v>
      </c>
      <c r="H784" s="222">
        <v>9200</v>
      </c>
      <c r="I784" s="223" t="s">
        <v>80</v>
      </c>
      <c r="J784" s="221">
        <f>IFERROR(VLOOKUP(cnf[[#This Row],[Hwycov_id]],#REF!,2,FALSE),cnf[[#This Row],[count]])</f>
        <v>9200</v>
      </c>
      <c r="K784" s="171">
        <f t="shared" si="15"/>
        <v>0</v>
      </c>
    </row>
    <row r="785" spans="1:11">
      <c r="A785">
        <v>10275</v>
      </c>
      <c r="B785" s="224">
        <v>3</v>
      </c>
      <c r="C785" s="224">
        <v>1</v>
      </c>
      <c r="D785" s="224">
        <v>2</v>
      </c>
      <c r="E785" s="224">
        <v>4</v>
      </c>
      <c r="F785" s="224">
        <v>14</v>
      </c>
      <c r="G785" s="233">
        <v>0.17404900000000001</v>
      </c>
      <c r="H785" s="222">
        <v>9232</v>
      </c>
      <c r="I785" s="223" t="s">
        <v>79</v>
      </c>
      <c r="J785" s="221">
        <f>IFERROR(VLOOKUP(cnf[[#This Row],[Hwycov_id]],#REF!,2,FALSE),cnf[[#This Row],[count]])</f>
        <v>9232</v>
      </c>
      <c r="K785" s="171">
        <f t="shared" si="15"/>
        <v>0</v>
      </c>
    </row>
    <row r="786" spans="1:11">
      <c r="A786">
        <v>13068</v>
      </c>
      <c r="B786" s="224">
        <v>3</v>
      </c>
      <c r="C786" s="224">
        <v>1</v>
      </c>
      <c r="D786" s="224">
        <v>2</v>
      </c>
      <c r="E786" s="224">
        <v>5</v>
      </c>
      <c r="F786" s="224">
        <v>5</v>
      </c>
      <c r="G786" s="233">
        <v>0.240509</v>
      </c>
      <c r="H786" s="222">
        <v>9500</v>
      </c>
      <c r="I786" s="223" t="s">
        <v>80</v>
      </c>
      <c r="J786" s="221">
        <f>IFERROR(VLOOKUP(cnf[[#This Row],[Hwycov_id]],#REF!,2,FALSE),cnf[[#This Row],[count]])</f>
        <v>9500</v>
      </c>
      <c r="K786" s="171">
        <f t="shared" si="15"/>
        <v>0</v>
      </c>
    </row>
    <row r="787" spans="1:11">
      <c r="A787">
        <v>7755</v>
      </c>
      <c r="B787" s="224">
        <v>3</v>
      </c>
      <c r="C787" s="224">
        <v>1</v>
      </c>
      <c r="D787" s="224">
        <v>2</v>
      </c>
      <c r="E787" s="224">
        <v>5</v>
      </c>
      <c r="F787" s="224">
        <v>16</v>
      </c>
      <c r="G787" s="233">
        <v>0.148175</v>
      </c>
      <c r="H787" s="222">
        <v>9600</v>
      </c>
      <c r="I787" s="223" t="s">
        <v>80</v>
      </c>
      <c r="J787" s="221">
        <f>IFERROR(VLOOKUP(cnf[[#This Row],[Hwycov_id]],#REF!,2,FALSE),cnf[[#This Row],[count]])</f>
        <v>9600</v>
      </c>
      <c r="K787" s="171">
        <f t="shared" si="15"/>
        <v>0</v>
      </c>
    </row>
    <row r="788" spans="1:11">
      <c r="A788">
        <v>1571</v>
      </c>
      <c r="B788" s="224">
        <v>3</v>
      </c>
      <c r="C788" s="224">
        <v>1</v>
      </c>
      <c r="D788" s="224">
        <v>2</v>
      </c>
      <c r="E788" s="224">
        <v>1</v>
      </c>
      <c r="F788" s="224">
        <v>14</v>
      </c>
      <c r="G788" s="233">
        <v>7.4148000000000006E-2</v>
      </c>
      <c r="H788" s="222">
        <v>9661</v>
      </c>
      <c r="I788" s="223" t="s">
        <v>79</v>
      </c>
      <c r="J788" s="221">
        <f>IFERROR(VLOOKUP(cnf[[#This Row],[Hwycov_id]],#REF!,2,FALSE),cnf[[#This Row],[count]])</f>
        <v>9661</v>
      </c>
      <c r="K788" s="171">
        <f t="shared" si="15"/>
        <v>0</v>
      </c>
    </row>
    <row r="789" spans="1:11">
      <c r="A789">
        <v>10384</v>
      </c>
      <c r="B789" s="224">
        <v>3</v>
      </c>
      <c r="C789" s="224">
        <v>1</v>
      </c>
      <c r="D789" s="224">
        <v>2</v>
      </c>
      <c r="E789" s="224">
        <v>2</v>
      </c>
      <c r="F789" s="224">
        <v>14</v>
      </c>
      <c r="G789" s="233">
        <v>0.10678600000000001</v>
      </c>
      <c r="H789" s="222">
        <v>9681</v>
      </c>
      <c r="I789" s="223" t="s">
        <v>79</v>
      </c>
      <c r="J789" s="221">
        <f>IFERROR(VLOOKUP(cnf[[#This Row],[Hwycov_id]],#REF!,2,FALSE),cnf[[#This Row],[count]])</f>
        <v>9681</v>
      </c>
      <c r="K789" s="171">
        <f t="shared" si="15"/>
        <v>0</v>
      </c>
    </row>
    <row r="790" spans="1:11">
      <c r="A790">
        <v>30752</v>
      </c>
      <c r="B790" s="224">
        <v>3</v>
      </c>
      <c r="C790" s="224">
        <v>1</v>
      </c>
      <c r="D790" s="224">
        <v>2</v>
      </c>
      <c r="E790" s="224">
        <v>7</v>
      </c>
      <c r="F790" s="224">
        <v>14</v>
      </c>
      <c r="G790" s="233">
        <v>0.265955</v>
      </c>
      <c r="H790" s="222">
        <v>9738</v>
      </c>
      <c r="I790" s="223" t="s">
        <v>82</v>
      </c>
      <c r="J790" s="221">
        <f>IFERROR(VLOOKUP(cnf[[#This Row],[Hwycov_id]],#REF!,2,FALSE),cnf[[#This Row],[count]])</f>
        <v>9738</v>
      </c>
      <c r="K790" s="171">
        <f t="shared" si="15"/>
        <v>0</v>
      </c>
    </row>
    <row r="791" spans="1:11">
      <c r="A791">
        <v>18734</v>
      </c>
      <c r="B791" s="224">
        <v>3</v>
      </c>
      <c r="C791" s="224">
        <v>1</v>
      </c>
      <c r="D791" s="224">
        <v>2</v>
      </c>
      <c r="E791" s="224">
        <v>2</v>
      </c>
      <c r="F791" s="224">
        <v>14</v>
      </c>
      <c r="G791" s="233">
        <v>8.4884000000000001E-2</v>
      </c>
      <c r="H791" s="222">
        <v>9761</v>
      </c>
      <c r="I791" s="223" t="s">
        <v>79</v>
      </c>
      <c r="J791" s="221">
        <f>IFERROR(VLOOKUP(cnf[[#This Row],[Hwycov_id]],#REF!,2,FALSE),cnf[[#This Row],[count]])</f>
        <v>9761</v>
      </c>
      <c r="K791" s="171">
        <f t="shared" si="15"/>
        <v>0</v>
      </c>
    </row>
    <row r="792" spans="1:11">
      <c r="A792">
        <v>2157</v>
      </c>
      <c r="B792" s="224">
        <v>3</v>
      </c>
      <c r="C792" s="224">
        <v>1</v>
      </c>
      <c r="D792" s="224">
        <v>2</v>
      </c>
      <c r="E792" s="224">
        <v>2</v>
      </c>
      <c r="F792" s="224">
        <v>14</v>
      </c>
      <c r="G792" s="233">
        <v>0.124265</v>
      </c>
      <c r="H792" s="222">
        <v>9798</v>
      </c>
      <c r="I792" s="223" t="s">
        <v>79</v>
      </c>
      <c r="J792" s="221">
        <f>IFERROR(VLOOKUP(cnf[[#This Row],[Hwycov_id]],#REF!,2,FALSE),cnf[[#This Row],[count]])</f>
        <v>9798</v>
      </c>
      <c r="K792" s="171">
        <f t="shared" si="15"/>
        <v>0</v>
      </c>
    </row>
    <row r="793" spans="1:11">
      <c r="A793">
        <v>601</v>
      </c>
      <c r="B793" s="224">
        <v>3</v>
      </c>
      <c r="C793" s="224">
        <v>1</v>
      </c>
      <c r="D793" s="224">
        <v>2</v>
      </c>
      <c r="E793" s="224">
        <v>5</v>
      </c>
      <c r="F793" s="224">
        <v>5</v>
      </c>
      <c r="G793" s="233">
        <v>9.3171000000000004E-2</v>
      </c>
      <c r="H793" s="222">
        <v>9800</v>
      </c>
      <c r="I793" s="223" t="s">
        <v>80</v>
      </c>
      <c r="J793" s="221">
        <f>IFERROR(VLOOKUP(cnf[[#This Row],[Hwycov_id]],#REF!,2,FALSE),cnf[[#This Row],[count]])</f>
        <v>9800</v>
      </c>
      <c r="K793" s="171">
        <f t="shared" si="15"/>
        <v>0</v>
      </c>
    </row>
    <row r="794" spans="1:11">
      <c r="A794">
        <v>13181</v>
      </c>
      <c r="B794" s="224">
        <v>3</v>
      </c>
      <c r="C794" s="224">
        <v>1</v>
      </c>
      <c r="D794" s="224">
        <v>2</v>
      </c>
      <c r="E794" s="224">
        <v>5</v>
      </c>
      <c r="F794" s="224">
        <v>5</v>
      </c>
      <c r="G794" s="233">
        <v>0.38006200000000001</v>
      </c>
      <c r="H794" s="222">
        <v>9800</v>
      </c>
      <c r="I794" s="223" t="s">
        <v>80</v>
      </c>
      <c r="J794" s="221">
        <f>IFERROR(VLOOKUP(cnf[[#This Row],[Hwycov_id]],#REF!,2,FALSE),cnf[[#This Row],[count]])</f>
        <v>9800</v>
      </c>
      <c r="K794" s="171">
        <f t="shared" si="15"/>
        <v>0</v>
      </c>
    </row>
    <row r="795" spans="1:11">
      <c r="A795">
        <v>18569</v>
      </c>
      <c r="B795" s="224">
        <v>3</v>
      </c>
      <c r="C795" s="224">
        <v>1</v>
      </c>
      <c r="D795" s="224">
        <v>2</v>
      </c>
      <c r="E795" s="224">
        <v>1</v>
      </c>
      <c r="F795" s="224">
        <v>14</v>
      </c>
      <c r="G795" s="233">
        <v>2.7262999999999999E-2</v>
      </c>
      <c r="H795" s="222">
        <v>9830</v>
      </c>
      <c r="I795" s="223" t="s">
        <v>79</v>
      </c>
      <c r="J795" s="221">
        <f>IFERROR(VLOOKUP(cnf[[#This Row],[Hwycov_id]],#REF!,2,FALSE),cnf[[#This Row],[count]])</f>
        <v>9830</v>
      </c>
      <c r="K795" s="171">
        <f t="shared" si="15"/>
        <v>0</v>
      </c>
    </row>
    <row r="796" spans="1:11">
      <c r="A796">
        <v>1116</v>
      </c>
      <c r="B796" s="224">
        <v>3</v>
      </c>
      <c r="C796" s="224">
        <v>1</v>
      </c>
      <c r="D796" s="224">
        <v>2</v>
      </c>
      <c r="E796" s="224">
        <v>2</v>
      </c>
      <c r="F796" s="224">
        <v>11</v>
      </c>
      <c r="G796" s="233">
        <v>0.12573899999999999</v>
      </c>
      <c r="H796" s="222">
        <v>10000</v>
      </c>
      <c r="I796" s="223" t="s">
        <v>80</v>
      </c>
      <c r="J796" s="221">
        <f>IFERROR(VLOOKUP(cnf[[#This Row],[Hwycov_id]],#REF!,2,FALSE),cnf[[#This Row],[count]])</f>
        <v>10000</v>
      </c>
      <c r="K796" s="171">
        <f t="shared" si="15"/>
        <v>0</v>
      </c>
    </row>
    <row r="797" spans="1:11">
      <c r="A797">
        <v>16743</v>
      </c>
      <c r="B797" s="224">
        <v>3</v>
      </c>
      <c r="C797" s="224">
        <v>1</v>
      </c>
      <c r="D797" s="224">
        <v>2</v>
      </c>
      <c r="E797" s="224">
        <v>1</v>
      </c>
      <c r="F797" s="224">
        <v>14</v>
      </c>
      <c r="G797" s="233">
        <v>6.8566000000000002E-2</v>
      </c>
      <c r="H797" s="222">
        <v>10002</v>
      </c>
      <c r="I797" s="223" t="s">
        <v>79</v>
      </c>
      <c r="J797" s="221">
        <f>IFERROR(VLOOKUP(cnf[[#This Row],[Hwycov_id]],#REF!,2,FALSE),cnf[[#This Row],[count]])</f>
        <v>10002</v>
      </c>
      <c r="K797" s="171">
        <f t="shared" si="15"/>
        <v>0</v>
      </c>
    </row>
    <row r="798" spans="1:11">
      <c r="A798">
        <v>18200</v>
      </c>
      <c r="B798" s="224">
        <v>3</v>
      </c>
      <c r="C798" s="224">
        <v>1</v>
      </c>
      <c r="D798" s="224">
        <v>2</v>
      </c>
      <c r="E798" s="224">
        <v>1</v>
      </c>
      <c r="F798" s="224">
        <v>14</v>
      </c>
      <c r="G798" s="233">
        <v>2.7320000000000001E-2</v>
      </c>
      <c r="H798" s="222">
        <v>10080</v>
      </c>
      <c r="I798" s="223" t="s">
        <v>79</v>
      </c>
      <c r="J798" s="221">
        <f>IFERROR(VLOOKUP(cnf[[#This Row],[Hwycov_id]],#REF!,2,FALSE),cnf[[#This Row],[count]])</f>
        <v>10080</v>
      </c>
      <c r="K798" s="171">
        <f t="shared" si="15"/>
        <v>0</v>
      </c>
    </row>
    <row r="799" spans="1:11">
      <c r="A799">
        <v>18644</v>
      </c>
      <c r="B799" s="224">
        <v>3</v>
      </c>
      <c r="C799" s="224">
        <v>1</v>
      </c>
      <c r="D799" s="224">
        <v>1</v>
      </c>
      <c r="E799" s="224">
        <v>1</v>
      </c>
      <c r="F799" s="224">
        <v>14</v>
      </c>
      <c r="G799" s="233">
        <v>3.3696999999999998E-2</v>
      </c>
      <c r="H799" s="222">
        <v>10098</v>
      </c>
      <c r="I799" s="223" t="s">
        <v>79</v>
      </c>
      <c r="J799" s="221">
        <f>IFERROR(VLOOKUP(cnf[[#This Row],[Hwycov_id]],#REF!,2,FALSE),cnf[[#This Row],[count]])</f>
        <v>10098</v>
      </c>
      <c r="K799" s="171">
        <f t="shared" si="15"/>
        <v>0</v>
      </c>
    </row>
    <row r="800" spans="1:11">
      <c r="A800">
        <v>9719</v>
      </c>
      <c r="B800" s="224">
        <v>3</v>
      </c>
      <c r="C800" s="224">
        <v>1</v>
      </c>
      <c r="D800" s="224">
        <v>2</v>
      </c>
      <c r="E800" s="224">
        <v>3</v>
      </c>
      <c r="F800" s="224">
        <v>14</v>
      </c>
      <c r="G800" s="233">
        <v>8.2208000000000003E-2</v>
      </c>
      <c r="H800" s="222">
        <v>10177</v>
      </c>
      <c r="I800" s="223" t="s">
        <v>79</v>
      </c>
      <c r="J800" s="221">
        <f>IFERROR(VLOOKUP(cnf[[#This Row],[Hwycov_id]],#REF!,2,FALSE),cnf[[#This Row],[count]])</f>
        <v>10177</v>
      </c>
      <c r="K800" s="171">
        <f t="shared" si="15"/>
        <v>0</v>
      </c>
    </row>
    <row r="801" spans="1:11">
      <c r="A801">
        <v>19765</v>
      </c>
      <c r="B801" s="224">
        <v>3</v>
      </c>
      <c r="C801" s="224">
        <v>1</v>
      </c>
      <c r="D801" s="224">
        <v>2</v>
      </c>
      <c r="E801" s="224">
        <v>2</v>
      </c>
      <c r="F801" s="224">
        <v>14</v>
      </c>
      <c r="G801" s="233">
        <v>0.10714</v>
      </c>
      <c r="H801" s="222">
        <v>10219</v>
      </c>
      <c r="I801" s="223" t="s">
        <v>79</v>
      </c>
      <c r="J801" s="221">
        <f>IFERROR(VLOOKUP(cnf[[#This Row],[Hwycov_id]],#REF!,2,FALSE),cnf[[#This Row],[count]])</f>
        <v>10219</v>
      </c>
      <c r="K801" s="171">
        <f t="shared" si="15"/>
        <v>0</v>
      </c>
    </row>
    <row r="802" spans="1:11">
      <c r="A802">
        <v>12909</v>
      </c>
      <c r="B802" s="224">
        <v>3</v>
      </c>
      <c r="C802" s="224">
        <v>1</v>
      </c>
      <c r="D802" s="224">
        <v>2</v>
      </c>
      <c r="E802" s="224">
        <v>2</v>
      </c>
      <c r="F802" s="224">
        <v>14</v>
      </c>
      <c r="G802" s="233">
        <v>8.3021999999999999E-2</v>
      </c>
      <c r="H802" s="222">
        <v>10248</v>
      </c>
      <c r="I802" s="223" t="s">
        <v>79</v>
      </c>
      <c r="J802" s="221">
        <f>IFERROR(VLOOKUP(cnf[[#This Row],[Hwycov_id]],#REF!,2,FALSE),cnf[[#This Row],[count]])</f>
        <v>10248</v>
      </c>
      <c r="K802" s="171">
        <f t="shared" si="15"/>
        <v>0</v>
      </c>
    </row>
    <row r="803" spans="1:11">
      <c r="A803">
        <v>632</v>
      </c>
      <c r="B803" s="224">
        <v>3</v>
      </c>
      <c r="C803" s="224">
        <v>1</v>
      </c>
      <c r="D803" s="224">
        <v>2</v>
      </c>
      <c r="E803" s="224">
        <v>5</v>
      </c>
      <c r="F803" s="224">
        <v>19</v>
      </c>
      <c r="G803" s="233">
        <v>7.0674000000000001E-2</v>
      </c>
      <c r="H803" s="222">
        <v>10272</v>
      </c>
      <c r="I803" s="223" t="s">
        <v>82</v>
      </c>
      <c r="J803" s="221">
        <f>IFERROR(VLOOKUP(cnf[[#This Row],[Hwycov_id]],#REF!,2,FALSE),cnf[[#This Row],[count]])</f>
        <v>10272</v>
      </c>
      <c r="K803" s="171">
        <f t="shared" si="15"/>
        <v>0</v>
      </c>
    </row>
    <row r="804" spans="1:11">
      <c r="A804">
        <v>1239</v>
      </c>
      <c r="B804" s="224">
        <v>3</v>
      </c>
      <c r="C804" s="224">
        <v>1</v>
      </c>
      <c r="D804" s="224">
        <v>2</v>
      </c>
      <c r="E804" s="224">
        <v>3</v>
      </c>
      <c r="F804" s="224">
        <v>14</v>
      </c>
      <c r="G804" s="233">
        <v>0.20294999999999999</v>
      </c>
      <c r="H804" s="222">
        <v>10295</v>
      </c>
      <c r="I804" s="223" t="s">
        <v>79</v>
      </c>
      <c r="J804" s="221">
        <f>IFERROR(VLOOKUP(cnf[[#This Row],[Hwycov_id]],#REF!,2,FALSE),cnf[[#This Row],[count]])</f>
        <v>10295</v>
      </c>
      <c r="K804" s="171">
        <f t="shared" si="15"/>
        <v>0</v>
      </c>
    </row>
    <row r="805" spans="1:11">
      <c r="A805">
        <v>5865</v>
      </c>
      <c r="B805" s="224">
        <v>3</v>
      </c>
      <c r="C805" s="224">
        <v>1</v>
      </c>
      <c r="D805" s="224">
        <v>2</v>
      </c>
      <c r="E805" s="224">
        <v>2</v>
      </c>
      <c r="F805" s="224">
        <v>11</v>
      </c>
      <c r="G805" s="233">
        <v>0.125887</v>
      </c>
      <c r="H805" s="222">
        <v>10300</v>
      </c>
      <c r="I805" s="223" t="s">
        <v>80</v>
      </c>
      <c r="J805" s="221">
        <f>IFERROR(VLOOKUP(cnf[[#This Row],[Hwycov_id]],#REF!,2,FALSE),cnf[[#This Row],[count]])</f>
        <v>10300</v>
      </c>
      <c r="K805" s="171">
        <f t="shared" si="15"/>
        <v>0</v>
      </c>
    </row>
    <row r="806" spans="1:11">
      <c r="A806">
        <v>9305</v>
      </c>
      <c r="B806" s="224">
        <v>3</v>
      </c>
      <c r="C806" s="224">
        <v>1</v>
      </c>
      <c r="D806" s="224">
        <v>2</v>
      </c>
      <c r="E806" s="224">
        <v>3</v>
      </c>
      <c r="F806" s="224">
        <v>14</v>
      </c>
      <c r="G806" s="233">
        <v>0.24227199999999999</v>
      </c>
      <c r="H806" s="222">
        <v>10337</v>
      </c>
      <c r="I806" s="223" t="s">
        <v>79</v>
      </c>
      <c r="J806" s="221">
        <f>IFERROR(VLOOKUP(cnf[[#This Row],[Hwycov_id]],#REF!,2,FALSE),cnf[[#This Row],[count]])</f>
        <v>10337</v>
      </c>
      <c r="K806" s="171">
        <f t="shared" si="15"/>
        <v>0</v>
      </c>
    </row>
    <row r="807" spans="1:11">
      <c r="A807">
        <v>18349</v>
      </c>
      <c r="B807" s="224">
        <v>3</v>
      </c>
      <c r="C807" s="224">
        <v>1</v>
      </c>
      <c r="D807" s="224">
        <v>1</v>
      </c>
      <c r="E807" s="224">
        <v>1</v>
      </c>
      <c r="F807" s="224">
        <v>14</v>
      </c>
      <c r="G807" s="233">
        <v>2.6329999999999999E-2</v>
      </c>
      <c r="H807" s="222">
        <v>10399</v>
      </c>
      <c r="I807" s="223" t="s">
        <v>79</v>
      </c>
      <c r="J807" s="221">
        <f>IFERROR(VLOOKUP(cnf[[#This Row],[Hwycov_id]],#REF!,2,FALSE),cnf[[#This Row],[count]])</f>
        <v>10399</v>
      </c>
      <c r="K807" s="171">
        <f t="shared" si="15"/>
        <v>0</v>
      </c>
    </row>
    <row r="808" spans="1:11">
      <c r="A808">
        <v>4782</v>
      </c>
      <c r="B808" s="224">
        <v>3</v>
      </c>
      <c r="C808" s="224">
        <v>1</v>
      </c>
      <c r="D808" s="224">
        <v>2</v>
      </c>
      <c r="E808" s="224">
        <v>5</v>
      </c>
      <c r="F808" s="224">
        <v>16</v>
      </c>
      <c r="G808" s="233">
        <v>0.23738500000000001</v>
      </c>
      <c r="H808" s="222">
        <v>10400</v>
      </c>
      <c r="I808" s="223" t="s">
        <v>80</v>
      </c>
      <c r="J808" s="221">
        <f>IFERROR(VLOOKUP(cnf[[#This Row],[Hwycov_id]],#REF!,2,FALSE),cnf[[#This Row],[count]])</f>
        <v>10400</v>
      </c>
      <c r="K808" s="171">
        <f t="shared" si="15"/>
        <v>0</v>
      </c>
    </row>
    <row r="809" spans="1:11">
      <c r="A809">
        <v>15051</v>
      </c>
      <c r="B809" s="224">
        <v>3</v>
      </c>
      <c r="C809" s="224">
        <v>1</v>
      </c>
      <c r="D809" s="224">
        <v>2</v>
      </c>
      <c r="E809" s="224">
        <v>3</v>
      </c>
      <c r="F809" s="224">
        <v>14</v>
      </c>
      <c r="G809" s="233">
        <v>0.40450700000000001</v>
      </c>
      <c r="H809" s="222">
        <v>10437</v>
      </c>
      <c r="I809" s="223" t="s">
        <v>79</v>
      </c>
      <c r="J809" s="221">
        <f>IFERROR(VLOOKUP(cnf[[#This Row],[Hwycov_id]],#REF!,2,FALSE),cnf[[#This Row],[count]])</f>
        <v>10437</v>
      </c>
      <c r="K809" s="171">
        <f t="shared" si="15"/>
        <v>0</v>
      </c>
    </row>
    <row r="810" spans="1:11">
      <c r="A810">
        <v>17457</v>
      </c>
      <c r="B810" s="224">
        <v>3</v>
      </c>
      <c r="C810" s="224">
        <v>1</v>
      </c>
      <c r="D810" s="224">
        <v>2</v>
      </c>
      <c r="E810" s="224">
        <v>3</v>
      </c>
      <c r="F810" s="224">
        <v>14</v>
      </c>
      <c r="G810" s="233">
        <v>6.5563999999999997E-2</v>
      </c>
      <c r="H810" s="222">
        <v>10442</v>
      </c>
      <c r="I810" s="223" t="s">
        <v>79</v>
      </c>
      <c r="J810" s="221">
        <f>IFERROR(VLOOKUP(cnf[[#This Row],[Hwycov_id]],#REF!,2,FALSE),cnf[[#This Row],[count]])</f>
        <v>10442</v>
      </c>
      <c r="K810" s="171">
        <f t="shared" si="15"/>
        <v>0</v>
      </c>
    </row>
    <row r="811" spans="1:11">
      <c r="A811">
        <v>18355</v>
      </c>
      <c r="B811" s="224">
        <v>3</v>
      </c>
      <c r="C811" s="224">
        <v>1</v>
      </c>
      <c r="D811" s="224">
        <v>1</v>
      </c>
      <c r="E811" s="224">
        <v>1</v>
      </c>
      <c r="F811" s="224">
        <v>14</v>
      </c>
      <c r="G811" s="233">
        <v>2.5499999999999998E-2</v>
      </c>
      <c r="H811" s="222">
        <v>10454</v>
      </c>
      <c r="I811" s="223" t="s">
        <v>82</v>
      </c>
      <c r="J811" s="221">
        <f>IFERROR(VLOOKUP(cnf[[#This Row],[Hwycov_id]],#REF!,2,FALSE),cnf[[#This Row],[count]])</f>
        <v>10454</v>
      </c>
      <c r="K811" s="171">
        <f t="shared" si="15"/>
        <v>0</v>
      </c>
    </row>
    <row r="812" spans="1:11">
      <c r="A812">
        <v>5870</v>
      </c>
      <c r="B812" s="224">
        <v>3</v>
      </c>
      <c r="C812" s="224">
        <v>1</v>
      </c>
      <c r="D812" s="224">
        <v>2</v>
      </c>
      <c r="E812" s="224">
        <v>2</v>
      </c>
      <c r="F812" s="224">
        <v>11</v>
      </c>
      <c r="G812" s="233">
        <v>0.127608</v>
      </c>
      <c r="H812" s="222">
        <v>10500</v>
      </c>
      <c r="I812" s="223" t="s">
        <v>80</v>
      </c>
      <c r="J812" s="221">
        <f>IFERROR(VLOOKUP(cnf[[#This Row],[Hwycov_id]],#REF!,2,FALSE),cnf[[#This Row],[count]])</f>
        <v>10500</v>
      </c>
      <c r="K812" s="171">
        <f t="shared" si="15"/>
        <v>0</v>
      </c>
    </row>
    <row r="813" spans="1:11">
      <c r="A813">
        <v>3886</v>
      </c>
      <c r="B813" s="224">
        <v>3</v>
      </c>
      <c r="C813" s="224">
        <v>1</v>
      </c>
      <c r="D813" s="224">
        <v>2</v>
      </c>
      <c r="E813" s="224">
        <v>3</v>
      </c>
      <c r="F813" s="224">
        <v>14</v>
      </c>
      <c r="G813" s="233">
        <v>0.120791</v>
      </c>
      <c r="H813" s="222">
        <v>10558</v>
      </c>
      <c r="I813" s="223" t="s">
        <v>79</v>
      </c>
      <c r="J813" s="221">
        <f>IFERROR(VLOOKUP(cnf[[#This Row],[Hwycov_id]],#REF!,2,FALSE),cnf[[#This Row],[count]])</f>
        <v>10558</v>
      </c>
      <c r="K813" s="171">
        <f t="shared" si="15"/>
        <v>0</v>
      </c>
    </row>
    <row r="814" spans="1:11">
      <c r="A814">
        <v>17764</v>
      </c>
      <c r="B814" s="224">
        <v>3</v>
      </c>
      <c r="C814" s="224">
        <v>1</v>
      </c>
      <c r="D814" s="224">
        <v>2</v>
      </c>
      <c r="E814" s="224">
        <v>2</v>
      </c>
      <c r="F814" s="224">
        <v>14</v>
      </c>
      <c r="G814" s="233">
        <v>6.5846000000000002E-2</v>
      </c>
      <c r="H814" s="222">
        <v>10737</v>
      </c>
      <c r="I814" s="223" t="s">
        <v>79</v>
      </c>
      <c r="J814" s="221">
        <f>IFERROR(VLOOKUP(cnf[[#This Row],[Hwycov_id]],#REF!,2,FALSE),cnf[[#This Row],[count]])</f>
        <v>10737</v>
      </c>
      <c r="K814" s="171">
        <f t="shared" si="15"/>
        <v>0</v>
      </c>
    </row>
    <row r="815" spans="1:11">
      <c r="A815">
        <v>10281</v>
      </c>
      <c r="B815" s="224">
        <v>3</v>
      </c>
      <c r="C815" s="224">
        <v>1</v>
      </c>
      <c r="D815" s="224">
        <v>2</v>
      </c>
      <c r="E815" s="224">
        <v>4</v>
      </c>
      <c r="F815" s="224">
        <v>14</v>
      </c>
      <c r="G815" s="233">
        <v>0.15759600000000001</v>
      </c>
      <c r="H815" s="222">
        <v>10791</v>
      </c>
      <c r="I815" s="223" t="s">
        <v>79</v>
      </c>
      <c r="J815" s="221">
        <f>IFERROR(VLOOKUP(cnf[[#This Row],[Hwycov_id]],#REF!,2,FALSE),cnf[[#This Row],[count]])</f>
        <v>10791</v>
      </c>
      <c r="K815" s="171">
        <f t="shared" si="15"/>
        <v>0</v>
      </c>
    </row>
    <row r="816" spans="1:11">
      <c r="A816">
        <v>15004</v>
      </c>
      <c r="B816" s="224">
        <v>3</v>
      </c>
      <c r="C816" s="224">
        <v>1</v>
      </c>
      <c r="D816" s="224">
        <v>2</v>
      </c>
      <c r="E816" s="224">
        <v>3</v>
      </c>
      <c r="F816" s="224">
        <v>14</v>
      </c>
      <c r="G816" s="233">
        <v>0.19883500000000001</v>
      </c>
      <c r="H816" s="222">
        <v>10824</v>
      </c>
      <c r="I816" s="223" t="s">
        <v>79</v>
      </c>
      <c r="J816" s="221">
        <f>IFERROR(VLOOKUP(cnf[[#This Row],[Hwycov_id]],#REF!,2,FALSE),cnf[[#This Row],[count]])</f>
        <v>10824</v>
      </c>
      <c r="K816" s="171">
        <f t="shared" si="15"/>
        <v>0</v>
      </c>
    </row>
    <row r="817" spans="1:11">
      <c r="A817">
        <v>15235</v>
      </c>
      <c r="B817" s="224">
        <v>3</v>
      </c>
      <c r="C817" s="224">
        <v>1</v>
      </c>
      <c r="D817" s="224">
        <v>2</v>
      </c>
      <c r="E817" s="224">
        <v>3</v>
      </c>
      <c r="F817" s="224">
        <v>14</v>
      </c>
      <c r="G817" s="233">
        <v>0.257129</v>
      </c>
      <c r="H817" s="222">
        <v>10870</v>
      </c>
      <c r="I817" s="223" t="s">
        <v>79</v>
      </c>
      <c r="J817" s="221">
        <f>IFERROR(VLOOKUP(cnf[[#This Row],[Hwycov_id]],#REF!,2,FALSE),cnf[[#This Row],[count]])</f>
        <v>10870</v>
      </c>
      <c r="K817" s="171">
        <f t="shared" si="15"/>
        <v>0</v>
      </c>
    </row>
    <row r="818" spans="1:11">
      <c r="A818">
        <v>14196</v>
      </c>
      <c r="B818" s="224">
        <v>3</v>
      </c>
      <c r="C818" s="224">
        <v>1</v>
      </c>
      <c r="D818" s="224">
        <v>2</v>
      </c>
      <c r="E818" s="224">
        <v>2</v>
      </c>
      <c r="F818" s="224">
        <v>11</v>
      </c>
      <c r="G818" s="233">
        <v>0.12848599999999999</v>
      </c>
      <c r="H818" s="222">
        <v>10900</v>
      </c>
      <c r="I818" s="223" t="s">
        <v>80</v>
      </c>
      <c r="J818" s="221">
        <f>IFERROR(VLOOKUP(cnf[[#This Row],[Hwycov_id]],#REF!,2,FALSE),cnf[[#This Row],[count]])</f>
        <v>10900</v>
      </c>
      <c r="K818" s="171">
        <f t="shared" si="15"/>
        <v>0</v>
      </c>
    </row>
    <row r="819" spans="1:11">
      <c r="A819">
        <v>1482</v>
      </c>
      <c r="B819" s="224">
        <v>3</v>
      </c>
      <c r="C819" s="224">
        <v>1</v>
      </c>
      <c r="D819" s="224">
        <v>2</v>
      </c>
      <c r="E819" s="224">
        <v>3</v>
      </c>
      <c r="F819" s="224">
        <v>14</v>
      </c>
      <c r="G819" s="233">
        <v>0.42468</v>
      </c>
      <c r="H819" s="222">
        <v>10997</v>
      </c>
      <c r="I819" s="223" t="s">
        <v>79</v>
      </c>
      <c r="J819" s="221">
        <f>IFERROR(VLOOKUP(cnf[[#This Row],[Hwycov_id]],#REF!,2,FALSE),cnf[[#This Row],[count]])</f>
        <v>10997</v>
      </c>
      <c r="K819" s="171">
        <f t="shared" si="15"/>
        <v>0</v>
      </c>
    </row>
    <row r="820" spans="1:11">
      <c r="A820">
        <v>14761</v>
      </c>
      <c r="B820" s="224">
        <v>3</v>
      </c>
      <c r="C820" s="224">
        <v>1</v>
      </c>
      <c r="D820" s="224">
        <v>2</v>
      </c>
      <c r="E820" s="224">
        <v>2</v>
      </c>
      <c r="F820" s="224">
        <v>14</v>
      </c>
      <c r="G820" s="233">
        <v>0.15312500000000001</v>
      </c>
      <c r="H820" s="222">
        <v>10998</v>
      </c>
      <c r="I820" s="223" t="s">
        <v>79</v>
      </c>
      <c r="J820" s="221">
        <f>IFERROR(VLOOKUP(cnf[[#This Row],[Hwycov_id]],#REF!,2,FALSE),cnf[[#This Row],[count]])</f>
        <v>10998</v>
      </c>
      <c r="K820" s="171">
        <f t="shared" si="15"/>
        <v>0</v>
      </c>
    </row>
    <row r="821" spans="1:11">
      <c r="A821">
        <v>18687</v>
      </c>
      <c r="B821" s="224">
        <v>3</v>
      </c>
      <c r="C821" s="224">
        <v>1</v>
      </c>
      <c r="D821" s="224">
        <v>1</v>
      </c>
      <c r="E821" s="224">
        <v>1</v>
      </c>
      <c r="F821" s="224">
        <v>14</v>
      </c>
      <c r="G821" s="233">
        <v>2.5342E-2</v>
      </c>
      <c r="H821" s="222">
        <v>11030</v>
      </c>
      <c r="I821" s="223" t="s">
        <v>79</v>
      </c>
      <c r="J821" s="221">
        <f>IFERROR(VLOOKUP(cnf[[#This Row],[Hwycov_id]],#REF!,2,FALSE),cnf[[#This Row],[count]])</f>
        <v>11030</v>
      </c>
      <c r="K821" s="171">
        <f t="shared" si="15"/>
        <v>0</v>
      </c>
    </row>
    <row r="822" spans="1:11">
      <c r="A822">
        <v>15092</v>
      </c>
      <c r="B822" s="224">
        <v>3</v>
      </c>
      <c r="C822" s="224">
        <v>1</v>
      </c>
      <c r="D822" s="224">
        <v>2</v>
      </c>
      <c r="E822" s="224">
        <v>4</v>
      </c>
      <c r="F822" s="224">
        <v>14</v>
      </c>
      <c r="G822" s="233">
        <v>0.10124900000000001</v>
      </c>
      <c r="H822" s="222">
        <v>11049</v>
      </c>
      <c r="I822" s="223" t="s">
        <v>79</v>
      </c>
      <c r="J822" s="221">
        <f>IFERROR(VLOOKUP(cnf[[#This Row],[Hwycov_id]],#REF!,2,FALSE),cnf[[#This Row],[count]])</f>
        <v>11049</v>
      </c>
      <c r="K822" s="171">
        <f t="shared" si="15"/>
        <v>0</v>
      </c>
    </row>
    <row r="823" spans="1:11">
      <c r="A823">
        <v>18483</v>
      </c>
      <c r="B823" s="224">
        <v>3</v>
      </c>
      <c r="C823" s="224">
        <v>1</v>
      </c>
      <c r="D823" s="224">
        <v>2</v>
      </c>
      <c r="E823" s="224">
        <v>1</v>
      </c>
      <c r="F823" s="224">
        <v>14</v>
      </c>
      <c r="G823" s="233">
        <v>3.1459000000000001E-2</v>
      </c>
      <c r="H823" s="222">
        <v>11064</v>
      </c>
      <c r="I823" s="223" t="s">
        <v>79</v>
      </c>
      <c r="J823" s="221">
        <f>IFERROR(VLOOKUP(cnf[[#This Row],[Hwycov_id]],#REF!,2,FALSE),cnf[[#This Row],[count]])</f>
        <v>11064</v>
      </c>
      <c r="K823" s="171">
        <f t="shared" si="15"/>
        <v>0</v>
      </c>
    </row>
    <row r="824" spans="1:11">
      <c r="A824">
        <v>18567</v>
      </c>
      <c r="B824" s="224">
        <v>3</v>
      </c>
      <c r="C824" s="224">
        <v>1</v>
      </c>
      <c r="D824" s="224">
        <v>2</v>
      </c>
      <c r="E824" s="224">
        <v>1</v>
      </c>
      <c r="F824" s="224">
        <v>14</v>
      </c>
      <c r="G824" s="233">
        <v>2.7441E-2</v>
      </c>
      <c r="H824" s="222">
        <v>11128</v>
      </c>
      <c r="I824" s="223" t="s">
        <v>79</v>
      </c>
      <c r="J824" s="221">
        <f>IFERROR(VLOOKUP(cnf[[#This Row],[Hwycov_id]],#REF!,2,FALSE),cnf[[#This Row],[count]])</f>
        <v>11128</v>
      </c>
      <c r="K824" s="171">
        <f t="shared" si="15"/>
        <v>0</v>
      </c>
    </row>
    <row r="825" spans="1:11">
      <c r="A825">
        <v>10388</v>
      </c>
      <c r="B825" s="224">
        <v>3</v>
      </c>
      <c r="C825" s="224">
        <v>1</v>
      </c>
      <c r="D825" s="224">
        <v>2</v>
      </c>
      <c r="E825" s="224">
        <v>2</v>
      </c>
      <c r="F825" s="224">
        <v>14</v>
      </c>
      <c r="G825" s="233">
        <v>5.3073000000000002E-2</v>
      </c>
      <c r="H825" s="222">
        <v>11132</v>
      </c>
      <c r="I825" s="223" t="s">
        <v>79</v>
      </c>
      <c r="J825" s="221">
        <f>IFERROR(VLOOKUP(cnf[[#This Row],[Hwycov_id]],#REF!,2,FALSE),cnf[[#This Row],[count]])</f>
        <v>11132</v>
      </c>
      <c r="K825" s="171">
        <f t="shared" si="15"/>
        <v>0</v>
      </c>
    </row>
    <row r="826" spans="1:11">
      <c r="A826">
        <v>18218</v>
      </c>
      <c r="B826" s="224">
        <v>3</v>
      </c>
      <c r="C826" s="224">
        <v>1</v>
      </c>
      <c r="D826" s="224">
        <v>1</v>
      </c>
      <c r="E826" s="224">
        <v>1</v>
      </c>
      <c r="F826" s="224">
        <v>14</v>
      </c>
      <c r="G826" s="233">
        <v>2.3883000000000001E-2</v>
      </c>
      <c r="H826" s="222">
        <v>11211</v>
      </c>
      <c r="I826" s="223" t="s">
        <v>79</v>
      </c>
      <c r="J826" s="221">
        <f>IFERROR(VLOOKUP(cnf[[#This Row],[Hwycov_id]],#REF!,2,FALSE),cnf[[#This Row],[count]])</f>
        <v>11211</v>
      </c>
      <c r="K826" s="171">
        <f t="shared" si="15"/>
        <v>0</v>
      </c>
    </row>
    <row r="827" spans="1:11">
      <c r="A827">
        <v>13010</v>
      </c>
      <c r="B827" s="224">
        <v>3</v>
      </c>
      <c r="C827" s="224">
        <v>1</v>
      </c>
      <c r="D827" s="224">
        <v>2</v>
      </c>
      <c r="E827" s="224">
        <v>5</v>
      </c>
      <c r="F827" s="224">
        <v>5</v>
      </c>
      <c r="G827" s="233">
        <v>0.19028</v>
      </c>
      <c r="H827" s="222">
        <v>11400</v>
      </c>
      <c r="I827" s="223" t="s">
        <v>80</v>
      </c>
      <c r="J827" s="221">
        <f>IFERROR(VLOOKUP(cnf[[#This Row],[Hwycov_id]],#REF!,2,FALSE),cnf[[#This Row],[count]])</f>
        <v>11400</v>
      </c>
      <c r="K827" s="171">
        <f t="shared" si="15"/>
        <v>0</v>
      </c>
    </row>
    <row r="828" spans="1:11">
      <c r="A828">
        <v>2184</v>
      </c>
      <c r="B828" s="224">
        <v>3</v>
      </c>
      <c r="C828" s="224">
        <v>1</v>
      </c>
      <c r="D828" s="224">
        <v>2</v>
      </c>
      <c r="E828" s="224">
        <v>2</v>
      </c>
      <c r="F828" s="224">
        <v>14</v>
      </c>
      <c r="G828" s="233">
        <v>0.213255</v>
      </c>
      <c r="H828" s="222">
        <v>11426</v>
      </c>
      <c r="I828" s="223" t="s">
        <v>79</v>
      </c>
      <c r="J828" s="221">
        <f>IFERROR(VLOOKUP(cnf[[#This Row],[Hwycov_id]],#REF!,2,FALSE),cnf[[#This Row],[count]])</f>
        <v>11426</v>
      </c>
      <c r="K828" s="171">
        <f t="shared" si="15"/>
        <v>0</v>
      </c>
    </row>
    <row r="829" spans="1:11">
      <c r="A829">
        <v>6261</v>
      </c>
      <c r="B829" s="224">
        <v>3</v>
      </c>
      <c r="C829" s="224">
        <v>1</v>
      </c>
      <c r="D829" s="224">
        <v>2</v>
      </c>
      <c r="E829" s="224">
        <v>6</v>
      </c>
      <c r="F829" s="224">
        <v>1</v>
      </c>
      <c r="G829" s="233">
        <v>0.68501999999999996</v>
      </c>
      <c r="H829" s="222">
        <v>11500</v>
      </c>
      <c r="I829" s="223" t="s">
        <v>80</v>
      </c>
      <c r="J829" s="221">
        <f>IFERROR(VLOOKUP(cnf[[#This Row],[Hwycov_id]],#REF!,2,FALSE),cnf[[#This Row],[count]])</f>
        <v>11500</v>
      </c>
      <c r="K829" s="171">
        <f t="shared" si="15"/>
        <v>0</v>
      </c>
    </row>
    <row r="830" spans="1:11">
      <c r="A830">
        <v>15289</v>
      </c>
      <c r="B830" s="224">
        <v>3</v>
      </c>
      <c r="C830" s="224">
        <v>1</v>
      </c>
      <c r="D830" s="224">
        <v>2</v>
      </c>
      <c r="E830" s="224">
        <v>5</v>
      </c>
      <c r="F830" s="224">
        <v>16</v>
      </c>
      <c r="G830" s="233">
        <v>0.198934</v>
      </c>
      <c r="H830" s="222">
        <v>11500</v>
      </c>
      <c r="I830" s="223" t="s">
        <v>80</v>
      </c>
      <c r="J830" s="221">
        <f>IFERROR(VLOOKUP(cnf[[#This Row],[Hwycov_id]],#REF!,2,FALSE),cnf[[#This Row],[count]])</f>
        <v>11500</v>
      </c>
      <c r="K830" s="171">
        <f t="shared" si="15"/>
        <v>0</v>
      </c>
    </row>
    <row r="831" spans="1:11">
      <c r="A831">
        <v>9316</v>
      </c>
      <c r="B831" s="224">
        <v>3</v>
      </c>
      <c r="C831" s="224">
        <v>1</v>
      </c>
      <c r="D831" s="224">
        <v>2</v>
      </c>
      <c r="E831" s="224">
        <v>3</v>
      </c>
      <c r="F831" s="224">
        <v>14</v>
      </c>
      <c r="G831" s="233">
        <v>0.21987799999999999</v>
      </c>
      <c r="H831" s="222">
        <v>11524</v>
      </c>
      <c r="I831" s="223" t="s">
        <v>79</v>
      </c>
      <c r="J831" s="221">
        <f>IFERROR(VLOOKUP(cnf[[#This Row],[Hwycov_id]],#REF!,2,FALSE),cnf[[#This Row],[count]])</f>
        <v>11524</v>
      </c>
      <c r="K831" s="171">
        <f t="shared" si="15"/>
        <v>0</v>
      </c>
    </row>
    <row r="832" spans="1:11">
      <c r="A832">
        <v>16800</v>
      </c>
      <c r="B832" s="224">
        <v>3</v>
      </c>
      <c r="C832" s="224">
        <v>1</v>
      </c>
      <c r="D832" s="224">
        <v>2</v>
      </c>
      <c r="E832" s="224">
        <v>2</v>
      </c>
      <c r="F832" s="224">
        <v>14</v>
      </c>
      <c r="G832" s="233">
        <v>7.3481000000000005E-2</v>
      </c>
      <c r="H832" s="222">
        <v>11527</v>
      </c>
      <c r="I832" s="223" t="s">
        <v>79</v>
      </c>
      <c r="J832" s="221">
        <f>IFERROR(VLOOKUP(cnf[[#This Row],[Hwycov_id]],#REF!,2,FALSE),cnf[[#This Row],[count]])</f>
        <v>11527</v>
      </c>
      <c r="K832" s="171">
        <f t="shared" si="15"/>
        <v>0</v>
      </c>
    </row>
    <row r="833" spans="1:11">
      <c r="A833">
        <v>18359</v>
      </c>
      <c r="B833" s="224">
        <v>3</v>
      </c>
      <c r="C833" s="224">
        <v>1</v>
      </c>
      <c r="D833" s="224">
        <v>1</v>
      </c>
      <c r="E833" s="224">
        <v>1</v>
      </c>
      <c r="F833" s="224">
        <v>14</v>
      </c>
      <c r="G833" s="233">
        <v>0.17161799999999999</v>
      </c>
      <c r="H833" s="222">
        <v>11537</v>
      </c>
      <c r="I833" s="223" t="s">
        <v>79</v>
      </c>
      <c r="J833" s="221">
        <f>IFERROR(VLOOKUP(cnf[[#This Row],[Hwycov_id]],#REF!,2,FALSE),cnf[[#This Row],[count]])</f>
        <v>11537</v>
      </c>
      <c r="K833" s="171">
        <f t="shared" si="15"/>
        <v>0</v>
      </c>
    </row>
    <row r="834" spans="1:11">
      <c r="A834">
        <v>10843</v>
      </c>
      <c r="B834" s="224">
        <v>3</v>
      </c>
      <c r="C834" s="224">
        <v>1</v>
      </c>
      <c r="D834" s="224">
        <v>2</v>
      </c>
      <c r="E834" s="224">
        <v>5</v>
      </c>
      <c r="F834" s="224">
        <v>10</v>
      </c>
      <c r="G834" s="233">
        <v>0.10141</v>
      </c>
      <c r="H834" s="222">
        <v>11600</v>
      </c>
      <c r="I834" s="223" t="s">
        <v>80</v>
      </c>
      <c r="J834" s="221">
        <f>IFERROR(VLOOKUP(cnf[[#This Row],[Hwycov_id]],#REF!,2,FALSE),cnf[[#This Row],[count]])</f>
        <v>11600</v>
      </c>
      <c r="K834" s="171">
        <f t="shared" ref="K834:K897" si="16">J834/H834-1</f>
        <v>0</v>
      </c>
    </row>
    <row r="835" spans="1:11">
      <c r="A835">
        <v>18406</v>
      </c>
      <c r="B835" s="224">
        <v>3</v>
      </c>
      <c r="C835" s="224">
        <v>1</v>
      </c>
      <c r="D835" s="224">
        <v>1</v>
      </c>
      <c r="E835" s="224">
        <v>1</v>
      </c>
      <c r="F835" s="224">
        <v>14</v>
      </c>
      <c r="G835" s="233">
        <v>3.1851999999999998E-2</v>
      </c>
      <c r="H835" s="222">
        <v>11670</v>
      </c>
      <c r="I835" s="223" t="s">
        <v>79</v>
      </c>
      <c r="J835" s="221">
        <f>IFERROR(VLOOKUP(cnf[[#This Row],[Hwycov_id]],#REF!,2,FALSE),cnf[[#This Row],[count]])</f>
        <v>11670</v>
      </c>
      <c r="K835" s="171">
        <f t="shared" si="16"/>
        <v>0</v>
      </c>
    </row>
    <row r="836" spans="1:11">
      <c r="A836">
        <v>19011</v>
      </c>
      <c r="B836" s="224">
        <v>3</v>
      </c>
      <c r="C836" s="224">
        <v>1</v>
      </c>
      <c r="D836" s="224">
        <v>2</v>
      </c>
      <c r="E836" s="224">
        <v>2</v>
      </c>
      <c r="F836" s="224">
        <v>14</v>
      </c>
      <c r="G836" s="233">
        <v>0.10874200000000001</v>
      </c>
      <c r="H836" s="222">
        <v>11759</v>
      </c>
      <c r="I836" s="223" t="s">
        <v>79</v>
      </c>
      <c r="J836" s="221">
        <f>IFERROR(VLOOKUP(cnf[[#This Row],[Hwycov_id]],#REF!,2,FALSE),cnf[[#This Row],[count]])</f>
        <v>11759</v>
      </c>
      <c r="K836" s="171">
        <f t="shared" si="16"/>
        <v>0</v>
      </c>
    </row>
    <row r="837" spans="1:11">
      <c r="A837">
        <v>30751</v>
      </c>
      <c r="B837" s="224">
        <v>3</v>
      </c>
      <c r="C837" s="224">
        <v>1</v>
      </c>
      <c r="D837" s="224">
        <v>2</v>
      </c>
      <c r="E837" s="224">
        <v>4</v>
      </c>
      <c r="F837" s="224">
        <v>14</v>
      </c>
      <c r="G837" s="233">
        <v>0.19650999999999999</v>
      </c>
      <c r="H837" s="222">
        <v>11781</v>
      </c>
      <c r="I837" s="223" t="s">
        <v>79</v>
      </c>
      <c r="J837" s="221">
        <f>IFERROR(VLOOKUP(cnf[[#This Row],[Hwycov_id]],#REF!,2,FALSE),cnf[[#This Row],[count]])</f>
        <v>11781</v>
      </c>
      <c r="K837" s="171">
        <f t="shared" si="16"/>
        <v>0</v>
      </c>
    </row>
    <row r="838" spans="1:11">
      <c r="A838">
        <v>2482</v>
      </c>
      <c r="B838" s="224">
        <v>3</v>
      </c>
      <c r="C838" s="224">
        <v>1</v>
      </c>
      <c r="D838" s="224">
        <v>2</v>
      </c>
      <c r="E838" s="224">
        <v>5</v>
      </c>
      <c r="F838" s="224">
        <v>5</v>
      </c>
      <c r="G838" s="233">
        <v>0.13072600000000001</v>
      </c>
      <c r="H838" s="222">
        <v>11800</v>
      </c>
      <c r="I838" s="223" t="s">
        <v>80</v>
      </c>
      <c r="J838" s="221">
        <f>IFERROR(VLOOKUP(cnf[[#This Row],[Hwycov_id]],#REF!,2,FALSE),cnf[[#This Row],[count]])</f>
        <v>11800</v>
      </c>
      <c r="K838" s="171">
        <f t="shared" si="16"/>
        <v>0</v>
      </c>
    </row>
    <row r="839" spans="1:11">
      <c r="A839">
        <v>18595</v>
      </c>
      <c r="B839" s="224">
        <v>3</v>
      </c>
      <c r="C839" s="224">
        <v>1</v>
      </c>
      <c r="D839" s="224">
        <v>1</v>
      </c>
      <c r="E839" s="224">
        <v>1</v>
      </c>
      <c r="F839" s="224">
        <v>14</v>
      </c>
      <c r="G839" s="233">
        <v>3.5971000000000003E-2</v>
      </c>
      <c r="H839" s="222">
        <v>11862</v>
      </c>
      <c r="I839" s="223" t="s">
        <v>79</v>
      </c>
      <c r="J839" s="221">
        <f>IFERROR(VLOOKUP(cnf[[#This Row],[Hwycov_id]],#REF!,2,FALSE),cnf[[#This Row],[count]])</f>
        <v>11862</v>
      </c>
      <c r="K839" s="171">
        <f t="shared" si="16"/>
        <v>0</v>
      </c>
    </row>
    <row r="840" spans="1:11">
      <c r="A840">
        <v>16908</v>
      </c>
      <c r="B840" s="224">
        <v>3</v>
      </c>
      <c r="C840" s="224">
        <v>1</v>
      </c>
      <c r="D840" s="224">
        <v>2</v>
      </c>
      <c r="E840" s="224">
        <v>2</v>
      </c>
      <c r="F840" s="224">
        <v>14</v>
      </c>
      <c r="G840" s="233">
        <v>0.21405299999999999</v>
      </c>
      <c r="H840" s="222">
        <v>11880</v>
      </c>
      <c r="I840" s="223" t="s">
        <v>79</v>
      </c>
      <c r="J840" s="221">
        <f>IFERROR(VLOOKUP(cnf[[#This Row],[Hwycov_id]],#REF!,2,FALSE),cnf[[#This Row],[count]])</f>
        <v>11880</v>
      </c>
      <c r="K840" s="171">
        <f t="shared" si="16"/>
        <v>0</v>
      </c>
    </row>
    <row r="841" spans="1:11">
      <c r="A841">
        <v>5174</v>
      </c>
      <c r="B841" s="224">
        <v>3</v>
      </c>
      <c r="C841" s="224">
        <v>1</v>
      </c>
      <c r="D841" s="224">
        <v>2</v>
      </c>
      <c r="E841" s="224">
        <v>3</v>
      </c>
      <c r="F841" s="224">
        <v>14</v>
      </c>
      <c r="G841" s="233">
        <v>0.18681800000000001</v>
      </c>
      <c r="H841" s="222">
        <v>11887</v>
      </c>
      <c r="I841" s="223" t="s">
        <v>79</v>
      </c>
      <c r="J841" s="221">
        <f>IFERROR(VLOOKUP(cnf[[#This Row],[Hwycov_id]],#REF!,2,FALSE),cnf[[#This Row],[count]])</f>
        <v>11887</v>
      </c>
      <c r="K841" s="171">
        <f t="shared" si="16"/>
        <v>0</v>
      </c>
    </row>
    <row r="842" spans="1:11">
      <c r="A842">
        <v>18650</v>
      </c>
      <c r="B842" s="224">
        <v>3</v>
      </c>
      <c r="C842" s="224">
        <v>1</v>
      </c>
      <c r="D842" s="224">
        <v>1</v>
      </c>
      <c r="E842" s="224">
        <v>1</v>
      </c>
      <c r="F842" s="224">
        <v>14</v>
      </c>
      <c r="G842" s="233">
        <v>2.3595999999999999E-2</v>
      </c>
      <c r="H842" s="222">
        <v>11895</v>
      </c>
      <c r="I842" s="223" t="s">
        <v>79</v>
      </c>
      <c r="J842" s="221">
        <f>IFERROR(VLOOKUP(cnf[[#This Row],[Hwycov_id]],#REF!,2,FALSE),cnf[[#This Row],[count]])</f>
        <v>11895</v>
      </c>
      <c r="K842" s="171">
        <f t="shared" si="16"/>
        <v>0</v>
      </c>
    </row>
    <row r="843" spans="1:11">
      <c r="A843">
        <v>18632</v>
      </c>
      <c r="B843" s="224">
        <v>3</v>
      </c>
      <c r="C843" s="224">
        <v>1</v>
      </c>
      <c r="D843" s="224">
        <v>1</v>
      </c>
      <c r="E843" s="224">
        <v>1</v>
      </c>
      <c r="F843" s="224">
        <v>14</v>
      </c>
      <c r="G843" s="233">
        <v>3.0700999999999999E-2</v>
      </c>
      <c r="H843" s="222">
        <v>11951</v>
      </c>
      <c r="I843" s="223" t="s">
        <v>79</v>
      </c>
      <c r="J843" s="221">
        <f>IFERROR(VLOOKUP(cnf[[#This Row],[Hwycov_id]],#REF!,2,FALSE),cnf[[#This Row],[count]])</f>
        <v>11951</v>
      </c>
      <c r="K843" s="171">
        <f t="shared" si="16"/>
        <v>0</v>
      </c>
    </row>
    <row r="844" spans="1:11">
      <c r="A844">
        <v>18788</v>
      </c>
      <c r="B844" s="224">
        <v>3</v>
      </c>
      <c r="C844" s="224">
        <v>1</v>
      </c>
      <c r="D844" s="224">
        <v>2</v>
      </c>
      <c r="E844" s="224">
        <v>1</v>
      </c>
      <c r="F844" s="224">
        <v>14</v>
      </c>
      <c r="G844" s="233">
        <v>2.8256E-2</v>
      </c>
      <c r="H844" s="222">
        <v>11957</v>
      </c>
      <c r="I844" s="223" t="s">
        <v>79</v>
      </c>
      <c r="J844" s="221">
        <f>IFERROR(VLOOKUP(cnf[[#This Row],[Hwycov_id]],#REF!,2,FALSE),cnf[[#This Row],[count]])</f>
        <v>11957</v>
      </c>
      <c r="K844" s="171">
        <f t="shared" si="16"/>
        <v>0</v>
      </c>
    </row>
    <row r="845" spans="1:11">
      <c r="A845">
        <v>18473</v>
      </c>
      <c r="B845" s="224">
        <v>3</v>
      </c>
      <c r="C845" s="224">
        <v>1</v>
      </c>
      <c r="D845" s="224">
        <v>2</v>
      </c>
      <c r="E845" s="224">
        <v>1</v>
      </c>
      <c r="F845" s="224">
        <v>14</v>
      </c>
      <c r="G845" s="233">
        <v>3.3438000000000002E-2</v>
      </c>
      <c r="H845" s="222">
        <v>11983</v>
      </c>
      <c r="I845" s="223" t="s">
        <v>79</v>
      </c>
      <c r="J845" s="221">
        <f>IFERROR(VLOOKUP(cnf[[#This Row],[Hwycov_id]],#REF!,2,FALSE),cnf[[#This Row],[count]])</f>
        <v>11983</v>
      </c>
      <c r="K845" s="171">
        <f t="shared" si="16"/>
        <v>0</v>
      </c>
    </row>
    <row r="846" spans="1:11">
      <c r="A846">
        <v>16118</v>
      </c>
      <c r="B846" s="224">
        <v>3</v>
      </c>
      <c r="C846" s="224">
        <v>1</v>
      </c>
      <c r="D846" s="224">
        <v>2</v>
      </c>
      <c r="E846" s="224">
        <v>5</v>
      </c>
      <c r="F846" s="224">
        <v>19</v>
      </c>
      <c r="G846" s="233">
        <v>0.11591</v>
      </c>
      <c r="H846" s="222">
        <v>12000</v>
      </c>
      <c r="I846" s="223" t="s">
        <v>80</v>
      </c>
      <c r="J846" s="221">
        <f>IFERROR(VLOOKUP(cnf[[#This Row],[Hwycov_id]],#REF!,2,FALSE),cnf[[#This Row],[count]])</f>
        <v>12000</v>
      </c>
      <c r="K846" s="171">
        <f t="shared" si="16"/>
        <v>0</v>
      </c>
    </row>
    <row r="847" spans="1:11">
      <c r="A847">
        <v>17485</v>
      </c>
      <c r="B847" s="224">
        <v>3</v>
      </c>
      <c r="C847" s="224">
        <v>1</v>
      </c>
      <c r="D847" s="224">
        <v>2</v>
      </c>
      <c r="E847" s="224">
        <v>5</v>
      </c>
      <c r="F847" s="224">
        <v>5</v>
      </c>
      <c r="G847" s="233">
        <v>9.0468999999999994E-2</v>
      </c>
      <c r="H847" s="222">
        <v>12000</v>
      </c>
      <c r="I847" s="223" t="s">
        <v>80</v>
      </c>
      <c r="J847" s="221">
        <f>IFERROR(VLOOKUP(cnf[[#This Row],[Hwycov_id]],#REF!,2,FALSE),cnf[[#This Row],[count]])</f>
        <v>12000</v>
      </c>
      <c r="K847" s="171">
        <f t="shared" si="16"/>
        <v>0</v>
      </c>
    </row>
    <row r="848" spans="1:11">
      <c r="A848">
        <v>5777</v>
      </c>
      <c r="B848" s="224">
        <v>3</v>
      </c>
      <c r="C848" s="224">
        <v>1</v>
      </c>
      <c r="D848" s="224">
        <v>2</v>
      </c>
      <c r="E848" s="224">
        <v>3</v>
      </c>
      <c r="F848" s="224">
        <v>14</v>
      </c>
      <c r="G848" s="233">
        <v>0.25467499999999998</v>
      </c>
      <c r="H848" s="222">
        <v>12033</v>
      </c>
      <c r="I848" s="223" t="s">
        <v>79</v>
      </c>
      <c r="J848" s="221">
        <f>IFERROR(VLOOKUP(cnf[[#This Row],[Hwycov_id]],#REF!,2,FALSE),cnf[[#This Row],[count]])</f>
        <v>12033</v>
      </c>
      <c r="K848" s="171">
        <f t="shared" si="16"/>
        <v>0</v>
      </c>
    </row>
    <row r="849" spans="1:11">
      <c r="A849">
        <v>865</v>
      </c>
      <c r="B849" s="224">
        <v>3</v>
      </c>
      <c r="C849" s="224">
        <v>1</v>
      </c>
      <c r="D849" s="224">
        <v>2</v>
      </c>
      <c r="E849" s="224">
        <v>2</v>
      </c>
      <c r="F849" s="224">
        <v>14</v>
      </c>
      <c r="G849" s="233">
        <v>6.2692999999999999E-2</v>
      </c>
      <c r="H849" s="222">
        <v>12089</v>
      </c>
      <c r="I849" s="223" t="s">
        <v>79</v>
      </c>
      <c r="J849" s="221">
        <f>IFERROR(VLOOKUP(cnf[[#This Row],[Hwycov_id]],#REF!,2,FALSE),cnf[[#This Row],[count]])</f>
        <v>12089</v>
      </c>
      <c r="K849" s="171">
        <f t="shared" si="16"/>
        <v>0</v>
      </c>
    </row>
    <row r="850" spans="1:11">
      <c r="A850">
        <v>31045</v>
      </c>
      <c r="B850" s="224">
        <v>3</v>
      </c>
      <c r="C850" s="224">
        <v>1</v>
      </c>
      <c r="D850" s="224">
        <v>2</v>
      </c>
      <c r="E850" s="224">
        <v>3</v>
      </c>
      <c r="F850" s="224">
        <v>14</v>
      </c>
      <c r="G850" s="233">
        <v>0.18377199999999999</v>
      </c>
      <c r="H850" s="222">
        <v>12100</v>
      </c>
      <c r="I850" s="223" t="s">
        <v>79</v>
      </c>
      <c r="J850" s="221">
        <f>IFERROR(VLOOKUP(cnf[[#This Row],[Hwycov_id]],#REF!,2,FALSE),cnf[[#This Row],[count]])</f>
        <v>12100</v>
      </c>
      <c r="K850" s="171">
        <f t="shared" si="16"/>
        <v>0</v>
      </c>
    </row>
    <row r="851" spans="1:11">
      <c r="A851">
        <v>1729</v>
      </c>
      <c r="B851" s="224">
        <v>3</v>
      </c>
      <c r="C851" s="224">
        <v>1</v>
      </c>
      <c r="D851" s="224">
        <v>2</v>
      </c>
      <c r="E851" s="224">
        <v>1</v>
      </c>
      <c r="F851" s="224">
        <v>14</v>
      </c>
      <c r="G851" s="233">
        <v>6.8089999999999998E-2</v>
      </c>
      <c r="H851" s="222">
        <v>12104</v>
      </c>
      <c r="I851" s="223" t="s">
        <v>79</v>
      </c>
      <c r="J851" s="221">
        <f>IFERROR(VLOOKUP(cnf[[#This Row],[Hwycov_id]],#REF!,2,FALSE),cnf[[#This Row],[count]])</f>
        <v>12104</v>
      </c>
      <c r="K851" s="171">
        <f t="shared" si="16"/>
        <v>0</v>
      </c>
    </row>
    <row r="852" spans="1:11">
      <c r="A852">
        <v>18004</v>
      </c>
      <c r="B852" s="224">
        <v>3</v>
      </c>
      <c r="C852" s="224">
        <v>1</v>
      </c>
      <c r="D852" s="224">
        <v>2</v>
      </c>
      <c r="E852" s="224">
        <v>5</v>
      </c>
      <c r="F852" s="224">
        <v>5</v>
      </c>
      <c r="G852" s="233">
        <v>0.11273900000000001</v>
      </c>
      <c r="H852" s="222">
        <v>12200</v>
      </c>
      <c r="I852" s="223" t="s">
        <v>80</v>
      </c>
      <c r="J852" s="221">
        <f>IFERROR(VLOOKUP(cnf[[#This Row],[Hwycov_id]],#REF!,2,FALSE),cnf[[#This Row],[count]])</f>
        <v>12200</v>
      </c>
      <c r="K852" s="171">
        <f t="shared" si="16"/>
        <v>0</v>
      </c>
    </row>
    <row r="853" spans="1:11">
      <c r="A853">
        <v>14792</v>
      </c>
      <c r="B853" s="224">
        <v>3</v>
      </c>
      <c r="C853" s="224">
        <v>1</v>
      </c>
      <c r="D853" s="224">
        <v>2</v>
      </c>
      <c r="E853" s="224">
        <v>2</v>
      </c>
      <c r="F853" s="224">
        <v>14</v>
      </c>
      <c r="G853" s="233">
        <v>0.146784</v>
      </c>
      <c r="H853" s="222">
        <v>12232</v>
      </c>
      <c r="I853" s="223" t="s">
        <v>79</v>
      </c>
      <c r="J853" s="221">
        <f>IFERROR(VLOOKUP(cnf[[#This Row],[Hwycov_id]],#REF!,2,FALSE),cnf[[#This Row],[count]])</f>
        <v>12232</v>
      </c>
      <c r="K853" s="171">
        <f t="shared" si="16"/>
        <v>0</v>
      </c>
    </row>
    <row r="854" spans="1:11">
      <c r="A854">
        <v>10415</v>
      </c>
      <c r="B854" s="224">
        <v>3</v>
      </c>
      <c r="C854" s="224">
        <v>1</v>
      </c>
      <c r="D854" s="224">
        <v>2</v>
      </c>
      <c r="E854" s="224">
        <v>4</v>
      </c>
      <c r="F854" s="224">
        <v>14</v>
      </c>
      <c r="G854" s="233">
        <v>0.29988399999999998</v>
      </c>
      <c r="H854" s="222">
        <v>12286</v>
      </c>
      <c r="I854" s="223" t="s">
        <v>79</v>
      </c>
      <c r="J854" s="221">
        <f>IFERROR(VLOOKUP(cnf[[#This Row],[Hwycov_id]],#REF!,2,FALSE),cnf[[#This Row],[count]])</f>
        <v>12286</v>
      </c>
      <c r="K854" s="171">
        <f t="shared" si="16"/>
        <v>0</v>
      </c>
    </row>
    <row r="855" spans="1:11">
      <c r="A855">
        <v>9538</v>
      </c>
      <c r="B855" s="224">
        <v>3</v>
      </c>
      <c r="C855" s="224">
        <v>1</v>
      </c>
      <c r="D855" s="224">
        <v>2</v>
      </c>
      <c r="E855" s="224">
        <v>2</v>
      </c>
      <c r="F855" s="224">
        <v>14</v>
      </c>
      <c r="G855" s="233">
        <v>2.8669E-2</v>
      </c>
      <c r="H855" s="222">
        <v>12495</v>
      </c>
      <c r="I855" s="223" t="s">
        <v>79</v>
      </c>
      <c r="J855" s="221">
        <f>IFERROR(VLOOKUP(cnf[[#This Row],[Hwycov_id]],#REF!,2,FALSE),cnf[[#This Row],[count]])</f>
        <v>12495</v>
      </c>
      <c r="K855" s="171">
        <f t="shared" si="16"/>
        <v>0</v>
      </c>
    </row>
    <row r="856" spans="1:11">
      <c r="A856">
        <v>19008</v>
      </c>
      <c r="B856" s="224">
        <v>3</v>
      </c>
      <c r="C856" s="224">
        <v>1</v>
      </c>
      <c r="D856" s="224">
        <v>2</v>
      </c>
      <c r="E856" s="224">
        <v>2</v>
      </c>
      <c r="F856" s="224">
        <v>11</v>
      </c>
      <c r="G856" s="233">
        <v>9.2761999999999997E-2</v>
      </c>
      <c r="H856" s="222">
        <v>12600</v>
      </c>
      <c r="I856" s="223" t="s">
        <v>80</v>
      </c>
      <c r="J856" s="221">
        <f>IFERROR(VLOOKUP(cnf[[#This Row],[Hwycov_id]],#REF!,2,FALSE),cnf[[#This Row],[count]])</f>
        <v>12600</v>
      </c>
      <c r="K856" s="171">
        <f t="shared" si="16"/>
        <v>0</v>
      </c>
    </row>
    <row r="857" spans="1:11">
      <c r="A857">
        <v>1905</v>
      </c>
      <c r="B857" s="224">
        <v>3</v>
      </c>
      <c r="C857" s="224">
        <v>1</v>
      </c>
      <c r="D857" s="224">
        <v>2</v>
      </c>
      <c r="E857" s="224">
        <v>2</v>
      </c>
      <c r="F857" s="224">
        <v>11</v>
      </c>
      <c r="G857" s="233">
        <v>0.32020999999999999</v>
      </c>
      <c r="H857" s="222">
        <v>12600</v>
      </c>
      <c r="I857" s="223" t="s">
        <v>80</v>
      </c>
      <c r="J857" s="221">
        <f>IFERROR(VLOOKUP(cnf[[#This Row],[Hwycov_id]],#REF!,2,FALSE),cnf[[#This Row],[count]])</f>
        <v>12600</v>
      </c>
      <c r="K857" s="171">
        <f t="shared" si="16"/>
        <v>0</v>
      </c>
    </row>
    <row r="858" spans="1:11">
      <c r="A858">
        <v>1891</v>
      </c>
      <c r="B858" s="224">
        <v>3</v>
      </c>
      <c r="C858" s="224">
        <v>1</v>
      </c>
      <c r="D858" s="224">
        <v>2</v>
      </c>
      <c r="E858" s="224">
        <v>4</v>
      </c>
      <c r="F858" s="224">
        <v>8</v>
      </c>
      <c r="G858" s="233">
        <v>0.170489</v>
      </c>
      <c r="H858" s="222">
        <v>12700</v>
      </c>
      <c r="I858" s="223" t="s">
        <v>80</v>
      </c>
      <c r="J858" s="221">
        <f>IFERROR(VLOOKUP(cnf[[#This Row],[Hwycov_id]],#REF!,2,FALSE),cnf[[#This Row],[count]])</f>
        <v>12700</v>
      </c>
      <c r="K858" s="171">
        <f t="shared" si="16"/>
        <v>0</v>
      </c>
    </row>
    <row r="859" spans="1:11">
      <c r="A859">
        <v>5982</v>
      </c>
      <c r="B859" s="224">
        <v>3</v>
      </c>
      <c r="C859" s="224">
        <v>1</v>
      </c>
      <c r="D859" s="224">
        <v>2</v>
      </c>
      <c r="E859" s="224">
        <v>3</v>
      </c>
      <c r="F859" s="224">
        <v>14</v>
      </c>
      <c r="G859" s="233">
        <v>0.16483900000000001</v>
      </c>
      <c r="H859" s="222">
        <v>12753</v>
      </c>
      <c r="I859" s="223" t="s">
        <v>79</v>
      </c>
      <c r="J859" s="221">
        <f>IFERROR(VLOOKUP(cnf[[#This Row],[Hwycov_id]],#REF!,2,FALSE),cnf[[#This Row],[count]])</f>
        <v>12753</v>
      </c>
      <c r="K859" s="171">
        <f t="shared" si="16"/>
        <v>0</v>
      </c>
    </row>
    <row r="860" spans="1:11">
      <c r="A860">
        <v>7099</v>
      </c>
      <c r="B860" s="224">
        <v>3</v>
      </c>
      <c r="C860" s="224">
        <v>1</v>
      </c>
      <c r="D860" s="224">
        <v>2</v>
      </c>
      <c r="E860" s="224">
        <v>2</v>
      </c>
      <c r="F860" s="224">
        <v>11</v>
      </c>
      <c r="G860" s="233">
        <v>6.2412000000000002E-2</v>
      </c>
      <c r="H860" s="222">
        <v>12800</v>
      </c>
      <c r="I860" s="223" t="s">
        <v>80</v>
      </c>
      <c r="J860" s="221">
        <f>IFERROR(VLOOKUP(cnf[[#This Row],[Hwycov_id]],#REF!,2,FALSE),cnf[[#This Row],[count]])</f>
        <v>12800</v>
      </c>
      <c r="K860" s="171">
        <f t="shared" si="16"/>
        <v>0</v>
      </c>
    </row>
    <row r="861" spans="1:11">
      <c r="A861">
        <v>19321</v>
      </c>
      <c r="B861" s="224">
        <v>3</v>
      </c>
      <c r="C861" s="224">
        <v>1</v>
      </c>
      <c r="D861" s="224">
        <v>2</v>
      </c>
      <c r="E861" s="224">
        <v>7</v>
      </c>
      <c r="F861" s="224">
        <v>7</v>
      </c>
      <c r="G861" s="233">
        <v>0.30576700000000001</v>
      </c>
      <c r="H861" s="222">
        <v>12800</v>
      </c>
      <c r="I861" s="223" t="s">
        <v>80</v>
      </c>
      <c r="J861" s="221">
        <f>IFERROR(VLOOKUP(cnf[[#This Row],[Hwycov_id]],#REF!,2,FALSE),cnf[[#This Row],[count]])</f>
        <v>12800</v>
      </c>
      <c r="K861" s="171">
        <f t="shared" si="16"/>
        <v>0</v>
      </c>
    </row>
    <row r="862" spans="1:11">
      <c r="A862">
        <v>5454</v>
      </c>
      <c r="B862" s="224">
        <v>3</v>
      </c>
      <c r="C862" s="224">
        <v>1</v>
      </c>
      <c r="D862" s="224">
        <v>2</v>
      </c>
      <c r="E862" s="224">
        <v>3</v>
      </c>
      <c r="F862" s="224">
        <v>14</v>
      </c>
      <c r="G862" s="233">
        <v>0.26753399999999999</v>
      </c>
      <c r="H862" s="222">
        <v>12873</v>
      </c>
      <c r="I862" s="223" t="s">
        <v>79</v>
      </c>
      <c r="J862" s="221">
        <f>IFERROR(VLOOKUP(cnf[[#This Row],[Hwycov_id]],#REF!,2,FALSE),cnf[[#This Row],[count]])</f>
        <v>12873</v>
      </c>
      <c r="K862" s="171">
        <f t="shared" si="16"/>
        <v>0</v>
      </c>
    </row>
    <row r="863" spans="1:11">
      <c r="A863">
        <v>8449</v>
      </c>
      <c r="B863" s="224">
        <v>3</v>
      </c>
      <c r="C863" s="224">
        <v>1</v>
      </c>
      <c r="D863" s="224">
        <v>2</v>
      </c>
      <c r="E863" s="224">
        <v>3</v>
      </c>
      <c r="F863" s="224">
        <v>14</v>
      </c>
      <c r="G863" s="233">
        <v>0.141788</v>
      </c>
      <c r="H863" s="222">
        <v>12883</v>
      </c>
      <c r="I863" s="223" t="s">
        <v>79</v>
      </c>
      <c r="J863" s="221">
        <f>IFERROR(VLOOKUP(cnf[[#This Row],[Hwycov_id]],#REF!,2,FALSE),cnf[[#This Row],[count]])</f>
        <v>12883</v>
      </c>
      <c r="K863" s="171">
        <f t="shared" si="16"/>
        <v>0</v>
      </c>
    </row>
    <row r="864" spans="1:11">
      <c r="A864">
        <v>10130</v>
      </c>
      <c r="B864" s="224">
        <v>3</v>
      </c>
      <c r="C864" s="224">
        <v>1</v>
      </c>
      <c r="D864" s="224">
        <v>2</v>
      </c>
      <c r="E864" s="224">
        <v>2</v>
      </c>
      <c r="F864" s="224">
        <v>14</v>
      </c>
      <c r="G864" s="233">
        <v>0.127276</v>
      </c>
      <c r="H864" s="222">
        <v>12893</v>
      </c>
      <c r="I864" s="223" t="s">
        <v>79</v>
      </c>
      <c r="J864" s="221">
        <f>IFERROR(VLOOKUP(cnf[[#This Row],[Hwycov_id]],#REF!,2,FALSE),cnf[[#This Row],[count]])</f>
        <v>12893</v>
      </c>
      <c r="K864" s="171">
        <f t="shared" si="16"/>
        <v>0</v>
      </c>
    </row>
    <row r="865" spans="1:11">
      <c r="A865">
        <v>20173</v>
      </c>
      <c r="B865" s="224">
        <v>3</v>
      </c>
      <c r="C865" s="224">
        <v>1</v>
      </c>
      <c r="D865" s="224">
        <v>2</v>
      </c>
      <c r="E865" s="224">
        <v>5</v>
      </c>
      <c r="F865" s="224">
        <v>19</v>
      </c>
      <c r="G865" s="233">
        <v>0.80926299999999995</v>
      </c>
      <c r="H865" s="222">
        <v>12900</v>
      </c>
      <c r="I865" s="223" t="s">
        <v>80</v>
      </c>
      <c r="J865" s="221">
        <f>IFERROR(VLOOKUP(cnf[[#This Row],[Hwycov_id]],#REF!,2,FALSE),cnf[[#This Row],[count]])</f>
        <v>12900</v>
      </c>
      <c r="K865" s="171">
        <f t="shared" si="16"/>
        <v>0</v>
      </c>
    </row>
    <row r="866" spans="1:11">
      <c r="A866">
        <v>5120</v>
      </c>
      <c r="B866" s="224">
        <v>3</v>
      </c>
      <c r="C866" s="224">
        <v>1</v>
      </c>
      <c r="D866" s="224">
        <v>2</v>
      </c>
      <c r="E866" s="224">
        <v>2</v>
      </c>
      <c r="F866" s="224">
        <v>11</v>
      </c>
      <c r="G866" s="233">
        <v>0.14666599999999999</v>
      </c>
      <c r="H866" s="222">
        <v>12900</v>
      </c>
      <c r="I866" s="223" t="s">
        <v>80</v>
      </c>
      <c r="J866" s="221">
        <f>IFERROR(VLOOKUP(cnf[[#This Row],[Hwycov_id]],#REF!,2,FALSE),cnf[[#This Row],[count]])</f>
        <v>12900</v>
      </c>
      <c r="K866" s="171">
        <f t="shared" si="16"/>
        <v>0</v>
      </c>
    </row>
    <row r="867" spans="1:11">
      <c r="A867">
        <v>18637</v>
      </c>
      <c r="B867" s="224">
        <v>3</v>
      </c>
      <c r="C867" s="224">
        <v>1</v>
      </c>
      <c r="D867" s="224">
        <v>1</v>
      </c>
      <c r="E867" s="224">
        <v>1</v>
      </c>
      <c r="F867" s="224">
        <v>14</v>
      </c>
      <c r="G867" s="233">
        <v>3.6109000000000002E-2</v>
      </c>
      <c r="H867" s="222">
        <v>12930</v>
      </c>
      <c r="I867" s="223" t="s">
        <v>79</v>
      </c>
      <c r="J867" s="221">
        <f>IFERROR(VLOOKUP(cnf[[#This Row],[Hwycov_id]],#REF!,2,FALSE),cnf[[#This Row],[count]])</f>
        <v>12930</v>
      </c>
      <c r="K867" s="171">
        <f t="shared" si="16"/>
        <v>0</v>
      </c>
    </row>
    <row r="868" spans="1:11">
      <c r="A868">
        <v>1502</v>
      </c>
      <c r="B868" s="224">
        <v>3</v>
      </c>
      <c r="C868" s="224">
        <v>1</v>
      </c>
      <c r="D868" s="224">
        <v>2</v>
      </c>
      <c r="E868" s="224">
        <v>2</v>
      </c>
      <c r="F868" s="224">
        <v>11</v>
      </c>
      <c r="G868" s="233">
        <v>6.2803999999999999E-2</v>
      </c>
      <c r="H868" s="222">
        <v>13000</v>
      </c>
      <c r="I868" s="223" t="s">
        <v>80</v>
      </c>
      <c r="J868" s="221">
        <f>IFERROR(VLOOKUP(cnf[[#This Row],[Hwycov_id]],#REF!,2,FALSE),cnf[[#This Row],[count]])</f>
        <v>13000</v>
      </c>
      <c r="K868" s="171">
        <f t="shared" si="16"/>
        <v>0</v>
      </c>
    </row>
    <row r="869" spans="1:11">
      <c r="A869">
        <v>8983</v>
      </c>
      <c r="B869" s="224">
        <v>3</v>
      </c>
      <c r="C869" s="224">
        <v>1</v>
      </c>
      <c r="D869" s="224">
        <v>2</v>
      </c>
      <c r="E869" s="224">
        <v>2</v>
      </c>
      <c r="F869" s="224">
        <v>11</v>
      </c>
      <c r="G869" s="233">
        <v>0.126805</v>
      </c>
      <c r="H869" s="222">
        <v>13000</v>
      </c>
      <c r="I869" s="223" t="s">
        <v>80</v>
      </c>
      <c r="J869" s="221">
        <f>IFERROR(VLOOKUP(cnf[[#This Row],[Hwycov_id]],#REF!,2,FALSE),cnf[[#This Row],[count]])</f>
        <v>13000</v>
      </c>
      <c r="K869" s="171">
        <f t="shared" si="16"/>
        <v>0</v>
      </c>
    </row>
    <row r="870" spans="1:11">
      <c r="A870">
        <v>5460</v>
      </c>
      <c r="B870" s="224">
        <v>3</v>
      </c>
      <c r="C870" s="224">
        <v>1</v>
      </c>
      <c r="D870" s="224">
        <v>2</v>
      </c>
      <c r="E870" s="224">
        <v>3</v>
      </c>
      <c r="F870" s="224">
        <v>14</v>
      </c>
      <c r="G870" s="233">
        <v>0.28843400000000002</v>
      </c>
      <c r="H870" s="222">
        <v>13084</v>
      </c>
      <c r="I870" s="223" t="s">
        <v>79</v>
      </c>
      <c r="J870" s="221">
        <f>IFERROR(VLOOKUP(cnf[[#This Row],[Hwycov_id]],#REF!,2,FALSE),cnf[[#This Row],[count]])</f>
        <v>13084</v>
      </c>
      <c r="K870" s="171">
        <f t="shared" si="16"/>
        <v>0</v>
      </c>
    </row>
    <row r="871" spans="1:11">
      <c r="A871">
        <v>14755</v>
      </c>
      <c r="B871" s="224">
        <v>3</v>
      </c>
      <c r="C871" s="224">
        <v>1</v>
      </c>
      <c r="D871" s="224">
        <v>2</v>
      </c>
      <c r="E871" s="224">
        <v>2</v>
      </c>
      <c r="F871" s="224">
        <v>14</v>
      </c>
      <c r="G871" s="233">
        <v>0.12955800000000001</v>
      </c>
      <c r="H871" s="222">
        <v>13097</v>
      </c>
      <c r="I871" s="223" t="s">
        <v>79</v>
      </c>
      <c r="J871" s="221">
        <f>IFERROR(VLOOKUP(cnf[[#This Row],[Hwycov_id]],#REF!,2,FALSE),cnf[[#This Row],[count]])</f>
        <v>13097</v>
      </c>
      <c r="K871" s="171">
        <f t="shared" si="16"/>
        <v>0</v>
      </c>
    </row>
    <row r="872" spans="1:11">
      <c r="A872">
        <v>13564</v>
      </c>
      <c r="B872" s="224">
        <v>3</v>
      </c>
      <c r="C872" s="224">
        <v>1</v>
      </c>
      <c r="D872" s="224">
        <v>2</v>
      </c>
      <c r="E872" s="224">
        <v>6</v>
      </c>
      <c r="F872" s="224">
        <v>17</v>
      </c>
      <c r="G872" s="233">
        <v>0.50119000000000002</v>
      </c>
      <c r="H872" s="222">
        <v>13100</v>
      </c>
      <c r="I872" s="223" t="s">
        <v>80</v>
      </c>
      <c r="J872" s="221">
        <f>IFERROR(VLOOKUP(cnf[[#This Row],[Hwycov_id]],#REF!,2,FALSE),cnf[[#This Row],[count]])</f>
        <v>13100</v>
      </c>
      <c r="K872" s="171">
        <f t="shared" si="16"/>
        <v>0</v>
      </c>
    </row>
    <row r="873" spans="1:11">
      <c r="A873">
        <v>1422</v>
      </c>
      <c r="B873" s="224">
        <v>3</v>
      </c>
      <c r="C873" s="224">
        <v>1</v>
      </c>
      <c r="D873" s="224">
        <v>2</v>
      </c>
      <c r="E873" s="224">
        <v>5</v>
      </c>
      <c r="F873" s="224">
        <v>5</v>
      </c>
      <c r="G873" s="233">
        <v>0.18771399999999999</v>
      </c>
      <c r="H873" s="222">
        <v>13100</v>
      </c>
      <c r="I873" s="223" t="s">
        <v>80</v>
      </c>
      <c r="J873" s="221">
        <f>IFERROR(VLOOKUP(cnf[[#This Row],[Hwycov_id]],#REF!,2,FALSE),cnf[[#This Row],[count]])</f>
        <v>13100</v>
      </c>
      <c r="K873" s="171">
        <f t="shared" si="16"/>
        <v>0</v>
      </c>
    </row>
    <row r="874" spans="1:11">
      <c r="A874">
        <v>8366</v>
      </c>
      <c r="B874" s="224">
        <v>3</v>
      </c>
      <c r="C874" s="224">
        <v>1</v>
      </c>
      <c r="D874" s="224">
        <v>2</v>
      </c>
      <c r="E874" s="224">
        <v>3</v>
      </c>
      <c r="F874" s="224">
        <v>14</v>
      </c>
      <c r="G874" s="233">
        <v>0.118724</v>
      </c>
      <c r="H874" s="222">
        <v>13127</v>
      </c>
      <c r="I874" s="223" t="s">
        <v>79</v>
      </c>
      <c r="J874" s="221">
        <f>IFERROR(VLOOKUP(cnf[[#This Row],[Hwycov_id]],#REF!,2,FALSE),cnf[[#This Row],[count]])</f>
        <v>13127</v>
      </c>
      <c r="K874" s="171">
        <f t="shared" si="16"/>
        <v>0</v>
      </c>
    </row>
    <row r="875" spans="1:11">
      <c r="A875">
        <v>18645</v>
      </c>
      <c r="B875" s="224">
        <v>3</v>
      </c>
      <c r="C875" s="224">
        <v>1</v>
      </c>
      <c r="D875" s="224">
        <v>1</v>
      </c>
      <c r="E875" s="224">
        <v>1</v>
      </c>
      <c r="F875" s="224">
        <v>14</v>
      </c>
      <c r="G875" s="233">
        <v>2.4816999999999999E-2</v>
      </c>
      <c r="H875" s="222">
        <v>13174</v>
      </c>
      <c r="I875" s="223" t="s">
        <v>79</v>
      </c>
      <c r="J875" s="221">
        <f>IFERROR(VLOOKUP(cnf[[#This Row],[Hwycov_id]],#REF!,2,FALSE),cnf[[#This Row],[count]])</f>
        <v>13174</v>
      </c>
      <c r="K875" s="171">
        <f t="shared" si="16"/>
        <v>0</v>
      </c>
    </row>
    <row r="876" spans="1:11">
      <c r="A876">
        <v>5426</v>
      </c>
      <c r="B876" s="224">
        <v>3</v>
      </c>
      <c r="C876" s="224">
        <v>1</v>
      </c>
      <c r="D876" s="224">
        <v>2</v>
      </c>
      <c r="E876" s="224">
        <v>3</v>
      </c>
      <c r="F876" s="224">
        <v>14</v>
      </c>
      <c r="G876" s="233">
        <v>9.7980999999999999E-2</v>
      </c>
      <c r="H876" s="222">
        <v>13194</v>
      </c>
      <c r="I876" s="223" t="s">
        <v>79</v>
      </c>
      <c r="J876" s="221">
        <f>IFERROR(VLOOKUP(cnf[[#This Row],[Hwycov_id]],#REF!,2,FALSE),cnf[[#This Row],[count]])</f>
        <v>13194</v>
      </c>
      <c r="K876" s="171">
        <f t="shared" si="16"/>
        <v>0</v>
      </c>
    </row>
    <row r="877" spans="1:11">
      <c r="A877">
        <v>19030</v>
      </c>
      <c r="B877" s="224">
        <v>3</v>
      </c>
      <c r="C877" s="224">
        <v>1</v>
      </c>
      <c r="D877" s="224">
        <v>2</v>
      </c>
      <c r="E877" s="224">
        <v>2</v>
      </c>
      <c r="F877" s="224">
        <v>11</v>
      </c>
      <c r="G877" s="233">
        <v>6.2692999999999999E-2</v>
      </c>
      <c r="H877" s="222">
        <v>13200</v>
      </c>
      <c r="I877" s="223" t="s">
        <v>80</v>
      </c>
      <c r="J877" s="221">
        <f>IFERROR(VLOOKUP(cnf[[#This Row],[Hwycov_id]],#REF!,2,FALSE),cnf[[#This Row],[count]])</f>
        <v>13200</v>
      </c>
      <c r="K877" s="171">
        <f t="shared" si="16"/>
        <v>0</v>
      </c>
    </row>
    <row r="878" spans="1:11">
      <c r="A878">
        <v>17884</v>
      </c>
      <c r="B878" s="224">
        <v>3</v>
      </c>
      <c r="C878" s="224">
        <v>1</v>
      </c>
      <c r="D878" s="224">
        <v>2</v>
      </c>
      <c r="E878" s="224">
        <v>7</v>
      </c>
      <c r="F878" s="224">
        <v>7</v>
      </c>
      <c r="G878" s="233">
        <v>6.5181000000000003E-2</v>
      </c>
      <c r="H878" s="222">
        <v>13200</v>
      </c>
      <c r="I878" s="223" t="s">
        <v>80</v>
      </c>
      <c r="J878" s="221">
        <f>IFERROR(VLOOKUP(cnf[[#This Row],[Hwycov_id]],#REF!,2,FALSE),cnf[[#This Row],[count]])</f>
        <v>13200</v>
      </c>
      <c r="K878" s="171">
        <f t="shared" si="16"/>
        <v>0</v>
      </c>
    </row>
    <row r="879" spans="1:11">
      <c r="A879">
        <v>6986</v>
      </c>
      <c r="B879" s="224">
        <v>3</v>
      </c>
      <c r="C879" s="224">
        <v>1</v>
      </c>
      <c r="D879" s="224">
        <v>2</v>
      </c>
      <c r="E879" s="224">
        <v>5</v>
      </c>
      <c r="F879" s="224">
        <v>5</v>
      </c>
      <c r="G879" s="233">
        <v>7.6594999999999996E-2</v>
      </c>
      <c r="H879" s="222">
        <v>13300</v>
      </c>
      <c r="I879" s="223" t="s">
        <v>80</v>
      </c>
      <c r="J879" s="221">
        <f>IFERROR(VLOOKUP(cnf[[#This Row],[Hwycov_id]],#REF!,2,FALSE),cnf[[#This Row],[count]])</f>
        <v>13300</v>
      </c>
      <c r="K879" s="171">
        <f t="shared" si="16"/>
        <v>0</v>
      </c>
    </row>
    <row r="880" spans="1:11">
      <c r="A880">
        <v>6641</v>
      </c>
      <c r="B880" s="224">
        <v>3</v>
      </c>
      <c r="C880" s="224">
        <v>1</v>
      </c>
      <c r="D880" s="224">
        <v>2</v>
      </c>
      <c r="E880" s="224">
        <v>3</v>
      </c>
      <c r="F880" s="224">
        <v>14</v>
      </c>
      <c r="G880" s="233">
        <v>0.120618</v>
      </c>
      <c r="H880" s="222">
        <v>13422</v>
      </c>
      <c r="I880" s="223" t="s">
        <v>79</v>
      </c>
      <c r="J880" s="221">
        <f>IFERROR(VLOOKUP(cnf[[#This Row],[Hwycov_id]],#REF!,2,FALSE),cnf[[#This Row],[count]])</f>
        <v>13422</v>
      </c>
      <c r="K880" s="171">
        <f t="shared" si="16"/>
        <v>0</v>
      </c>
    </row>
    <row r="881" spans="1:11">
      <c r="A881">
        <v>19046</v>
      </c>
      <c r="B881" s="224">
        <v>3</v>
      </c>
      <c r="C881" s="224">
        <v>1</v>
      </c>
      <c r="D881" s="224">
        <v>2</v>
      </c>
      <c r="E881" s="224">
        <v>2</v>
      </c>
      <c r="F881" s="224">
        <v>11</v>
      </c>
      <c r="G881" s="233">
        <v>6.2965999999999994E-2</v>
      </c>
      <c r="H881" s="222">
        <v>13500</v>
      </c>
      <c r="I881" s="223" t="s">
        <v>80</v>
      </c>
      <c r="J881" s="221">
        <f>IFERROR(VLOOKUP(cnf[[#This Row],[Hwycov_id]],#REF!,2,FALSE),cnf[[#This Row],[count]])</f>
        <v>13500</v>
      </c>
      <c r="K881" s="171">
        <f t="shared" si="16"/>
        <v>0</v>
      </c>
    </row>
    <row r="882" spans="1:11">
      <c r="A882">
        <v>18300</v>
      </c>
      <c r="B882" s="224">
        <v>3</v>
      </c>
      <c r="C882" s="224">
        <v>1</v>
      </c>
      <c r="D882" s="224">
        <v>1</v>
      </c>
      <c r="E882" s="224">
        <v>1</v>
      </c>
      <c r="F882" s="224">
        <v>14</v>
      </c>
      <c r="G882" s="233">
        <v>3.7281000000000002E-2</v>
      </c>
      <c r="H882" s="222">
        <v>13512</v>
      </c>
      <c r="I882" s="223" t="s">
        <v>79</v>
      </c>
      <c r="J882" s="221">
        <f>IFERROR(VLOOKUP(cnf[[#This Row],[Hwycov_id]],#REF!,2,FALSE),cnf[[#This Row],[count]])</f>
        <v>13512</v>
      </c>
      <c r="K882" s="171">
        <f t="shared" si="16"/>
        <v>0</v>
      </c>
    </row>
    <row r="883" spans="1:11">
      <c r="A883">
        <v>14201</v>
      </c>
      <c r="B883" s="224">
        <v>3</v>
      </c>
      <c r="C883" s="224">
        <v>1</v>
      </c>
      <c r="D883" s="224">
        <v>2</v>
      </c>
      <c r="E883" s="224">
        <v>2</v>
      </c>
      <c r="F883" s="224">
        <v>11</v>
      </c>
      <c r="G883" s="233">
        <v>0.17042599999999999</v>
      </c>
      <c r="H883" s="222">
        <v>13800</v>
      </c>
      <c r="I883" s="223" t="s">
        <v>80</v>
      </c>
      <c r="J883" s="221">
        <f>IFERROR(VLOOKUP(cnf[[#This Row],[Hwycov_id]],#REF!,2,FALSE),cnf[[#This Row],[count]])</f>
        <v>13800</v>
      </c>
      <c r="K883" s="171">
        <f t="shared" si="16"/>
        <v>0</v>
      </c>
    </row>
    <row r="884" spans="1:11">
      <c r="A884">
        <v>12197</v>
      </c>
      <c r="B884" s="224">
        <v>3</v>
      </c>
      <c r="C884" s="224">
        <v>1</v>
      </c>
      <c r="D884" s="224">
        <v>2</v>
      </c>
      <c r="E884" s="224">
        <v>3</v>
      </c>
      <c r="F884" s="224">
        <v>14</v>
      </c>
      <c r="G884" s="233">
        <v>4.7119000000000001E-2</v>
      </c>
      <c r="H884" s="222">
        <v>13841</v>
      </c>
      <c r="I884" s="223" t="s">
        <v>79</v>
      </c>
      <c r="J884" s="221">
        <f>IFERROR(VLOOKUP(cnf[[#This Row],[Hwycov_id]],#REF!,2,FALSE),cnf[[#This Row],[count]])</f>
        <v>13841</v>
      </c>
      <c r="K884" s="171">
        <f t="shared" si="16"/>
        <v>0</v>
      </c>
    </row>
    <row r="885" spans="1:11">
      <c r="A885">
        <v>7565</v>
      </c>
      <c r="B885" s="224">
        <v>3</v>
      </c>
      <c r="C885" s="224">
        <v>1</v>
      </c>
      <c r="D885" s="224">
        <v>2</v>
      </c>
      <c r="E885" s="224">
        <v>5</v>
      </c>
      <c r="F885" s="224">
        <v>5</v>
      </c>
      <c r="G885" s="233">
        <v>7.9522999999999996E-2</v>
      </c>
      <c r="H885" s="222">
        <v>13900</v>
      </c>
      <c r="I885" s="223" t="s">
        <v>80</v>
      </c>
      <c r="J885" s="221">
        <f>IFERROR(VLOOKUP(cnf[[#This Row],[Hwycov_id]],#REF!,2,FALSE),cnf[[#This Row],[count]])</f>
        <v>13900</v>
      </c>
      <c r="K885" s="171">
        <f t="shared" si="16"/>
        <v>0</v>
      </c>
    </row>
    <row r="886" spans="1:11">
      <c r="A886">
        <v>766</v>
      </c>
      <c r="B886" s="224">
        <v>3</v>
      </c>
      <c r="C886" s="224">
        <v>1</v>
      </c>
      <c r="D886" s="224">
        <v>2</v>
      </c>
      <c r="E886" s="224">
        <v>5</v>
      </c>
      <c r="F886" s="224">
        <v>5</v>
      </c>
      <c r="G886" s="233">
        <v>8.9241000000000001E-2</v>
      </c>
      <c r="H886" s="222">
        <v>13900</v>
      </c>
      <c r="I886" s="223" t="s">
        <v>80</v>
      </c>
      <c r="J886" s="221">
        <f>IFERROR(VLOOKUP(cnf[[#This Row],[Hwycov_id]],#REF!,2,FALSE),cnf[[#This Row],[count]])</f>
        <v>13900</v>
      </c>
      <c r="K886" s="171">
        <f t="shared" si="16"/>
        <v>0</v>
      </c>
    </row>
    <row r="887" spans="1:11">
      <c r="A887">
        <v>18626</v>
      </c>
      <c r="B887" s="224">
        <v>3</v>
      </c>
      <c r="C887" s="224">
        <v>1</v>
      </c>
      <c r="D887" s="224">
        <v>1</v>
      </c>
      <c r="E887" s="224">
        <v>1</v>
      </c>
      <c r="F887" s="224">
        <v>14</v>
      </c>
      <c r="G887" s="233">
        <v>2.2546E-2</v>
      </c>
      <c r="H887" s="222">
        <v>13960</v>
      </c>
      <c r="I887" s="223" t="s">
        <v>79</v>
      </c>
      <c r="J887" s="221">
        <f>IFERROR(VLOOKUP(cnf[[#This Row],[Hwycov_id]],#REF!,2,FALSE),cnf[[#This Row],[count]])</f>
        <v>13960</v>
      </c>
      <c r="K887" s="171">
        <f t="shared" si="16"/>
        <v>0</v>
      </c>
    </row>
    <row r="888" spans="1:11">
      <c r="A888">
        <v>15759</v>
      </c>
      <c r="B888" s="224">
        <v>3</v>
      </c>
      <c r="C888" s="224">
        <v>1</v>
      </c>
      <c r="D888" s="224">
        <v>2</v>
      </c>
      <c r="E888" s="224">
        <v>3</v>
      </c>
      <c r="F888" s="224">
        <v>14</v>
      </c>
      <c r="G888" s="233">
        <v>0.37435499999999999</v>
      </c>
      <c r="H888" s="222">
        <v>13960</v>
      </c>
      <c r="I888" s="223" t="s">
        <v>79</v>
      </c>
      <c r="J888" s="221">
        <f>IFERROR(VLOOKUP(cnf[[#This Row],[Hwycov_id]],#REF!,2,FALSE),cnf[[#This Row],[count]])</f>
        <v>13960</v>
      </c>
      <c r="K888" s="171">
        <f t="shared" si="16"/>
        <v>0</v>
      </c>
    </row>
    <row r="889" spans="1:11">
      <c r="A889">
        <v>7435</v>
      </c>
      <c r="B889" s="224">
        <v>3</v>
      </c>
      <c r="C889" s="224">
        <v>1</v>
      </c>
      <c r="D889" s="224">
        <v>2</v>
      </c>
      <c r="E889" s="224">
        <v>5</v>
      </c>
      <c r="F889" s="224">
        <v>16</v>
      </c>
      <c r="G889" s="233">
        <v>0.149339</v>
      </c>
      <c r="H889" s="222">
        <v>14000</v>
      </c>
      <c r="I889" s="223" t="s">
        <v>80</v>
      </c>
      <c r="J889" s="221">
        <f>IFERROR(VLOOKUP(cnf[[#This Row],[Hwycov_id]],#REF!,2,FALSE),cnf[[#This Row],[count]])</f>
        <v>14000</v>
      </c>
      <c r="K889" s="171">
        <f t="shared" si="16"/>
        <v>0</v>
      </c>
    </row>
    <row r="890" spans="1:11">
      <c r="A890">
        <v>2865</v>
      </c>
      <c r="B890" s="224">
        <v>3</v>
      </c>
      <c r="C890" s="224">
        <v>1</v>
      </c>
      <c r="D890" s="224">
        <v>2</v>
      </c>
      <c r="E890" s="224">
        <v>2</v>
      </c>
      <c r="F890" s="224">
        <v>11</v>
      </c>
      <c r="G890" s="233">
        <v>0.12579299999999999</v>
      </c>
      <c r="H890" s="222">
        <v>14100</v>
      </c>
      <c r="I890" s="223" t="s">
        <v>80</v>
      </c>
      <c r="J890" s="221">
        <f>IFERROR(VLOOKUP(cnf[[#This Row],[Hwycov_id]],#REF!,2,FALSE),cnf[[#This Row],[count]])</f>
        <v>14100</v>
      </c>
      <c r="K890" s="171">
        <f t="shared" si="16"/>
        <v>0</v>
      </c>
    </row>
    <row r="891" spans="1:11">
      <c r="A891">
        <v>12680</v>
      </c>
      <c r="B891" s="224">
        <v>3</v>
      </c>
      <c r="C891" s="224">
        <v>1</v>
      </c>
      <c r="D891" s="224">
        <v>2</v>
      </c>
      <c r="E891" s="224">
        <v>5</v>
      </c>
      <c r="F891" s="224">
        <v>5</v>
      </c>
      <c r="G891" s="233">
        <v>0.355379</v>
      </c>
      <c r="H891" s="222">
        <v>14100</v>
      </c>
      <c r="I891" s="223" t="s">
        <v>80</v>
      </c>
      <c r="J891" s="221">
        <f>IFERROR(VLOOKUP(cnf[[#This Row],[Hwycov_id]],#REF!,2,FALSE),cnf[[#This Row],[count]])</f>
        <v>14100</v>
      </c>
      <c r="K891" s="171">
        <f t="shared" si="16"/>
        <v>0</v>
      </c>
    </row>
    <row r="892" spans="1:11">
      <c r="A892">
        <v>11614</v>
      </c>
      <c r="B892" s="224">
        <v>3</v>
      </c>
      <c r="C892" s="224">
        <v>1</v>
      </c>
      <c r="D892" s="224">
        <v>2</v>
      </c>
      <c r="E892" s="224">
        <v>2</v>
      </c>
      <c r="F892" s="224">
        <v>14</v>
      </c>
      <c r="G892" s="233">
        <v>5.8639999999999998E-2</v>
      </c>
      <c r="H892" s="222">
        <v>14104</v>
      </c>
      <c r="I892" s="223" t="s">
        <v>79</v>
      </c>
      <c r="J892" s="221">
        <f>IFERROR(VLOOKUP(cnf[[#This Row],[Hwycov_id]],#REF!,2,FALSE),cnf[[#This Row],[count]])</f>
        <v>14104</v>
      </c>
      <c r="K892" s="171">
        <f t="shared" si="16"/>
        <v>0</v>
      </c>
    </row>
    <row r="893" spans="1:11">
      <c r="A893">
        <v>5141</v>
      </c>
      <c r="B893" s="224">
        <v>3</v>
      </c>
      <c r="C893" s="224">
        <v>1</v>
      </c>
      <c r="D893" s="224">
        <v>2</v>
      </c>
      <c r="E893" s="224">
        <v>2</v>
      </c>
      <c r="F893" s="224">
        <v>14</v>
      </c>
      <c r="G893" s="233">
        <v>4.0640999999999997E-2</v>
      </c>
      <c r="H893" s="222">
        <v>14162</v>
      </c>
      <c r="I893" s="223" t="s">
        <v>79</v>
      </c>
      <c r="J893" s="221">
        <f>IFERROR(VLOOKUP(cnf[[#This Row],[Hwycov_id]],#REF!,2,FALSE),cnf[[#This Row],[count]])</f>
        <v>14162</v>
      </c>
      <c r="K893" s="171">
        <f t="shared" si="16"/>
        <v>0</v>
      </c>
    </row>
    <row r="894" spans="1:11">
      <c r="A894">
        <v>16729</v>
      </c>
      <c r="B894" s="224">
        <v>3</v>
      </c>
      <c r="C894" s="224">
        <v>1</v>
      </c>
      <c r="D894" s="224">
        <v>2</v>
      </c>
      <c r="E894" s="224">
        <v>1</v>
      </c>
      <c r="F894" s="224">
        <v>14</v>
      </c>
      <c r="G894" s="233">
        <v>0.173147</v>
      </c>
      <c r="H894" s="222">
        <v>14179</v>
      </c>
      <c r="I894" s="223" t="s">
        <v>79</v>
      </c>
      <c r="J894" s="221">
        <f>IFERROR(VLOOKUP(cnf[[#This Row],[Hwycov_id]],#REF!,2,FALSE),cnf[[#This Row],[count]])</f>
        <v>14179</v>
      </c>
      <c r="K894" s="171">
        <f t="shared" si="16"/>
        <v>0</v>
      </c>
    </row>
    <row r="895" spans="1:11">
      <c r="A895">
        <v>12152</v>
      </c>
      <c r="B895" s="224">
        <v>3</v>
      </c>
      <c r="C895" s="224">
        <v>1</v>
      </c>
      <c r="D895" s="224">
        <v>2</v>
      </c>
      <c r="E895" s="224">
        <v>6</v>
      </c>
      <c r="F895" s="224">
        <v>1</v>
      </c>
      <c r="G895" s="233">
        <v>0.23979200000000001</v>
      </c>
      <c r="H895" s="222">
        <v>14200</v>
      </c>
      <c r="I895" s="223" t="s">
        <v>80</v>
      </c>
      <c r="J895" s="221">
        <f>IFERROR(VLOOKUP(cnf[[#This Row],[Hwycov_id]],#REF!,2,FALSE),cnf[[#This Row],[count]])</f>
        <v>14200</v>
      </c>
      <c r="K895" s="171">
        <f t="shared" si="16"/>
        <v>0</v>
      </c>
    </row>
    <row r="896" spans="1:11">
      <c r="A896">
        <v>1489</v>
      </c>
      <c r="B896" s="224">
        <v>3</v>
      </c>
      <c r="C896" s="224">
        <v>1</v>
      </c>
      <c r="D896" s="224">
        <v>2</v>
      </c>
      <c r="E896" s="224">
        <v>2</v>
      </c>
      <c r="F896" s="224">
        <v>11</v>
      </c>
      <c r="G896" s="233">
        <v>6.2747999999999998E-2</v>
      </c>
      <c r="H896" s="222">
        <v>14200</v>
      </c>
      <c r="I896" s="223" t="s">
        <v>80</v>
      </c>
      <c r="J896" s="221">
        <f>IFERROR(VLOOKUP(cnf[[#This Row],[Hwycov_id]],#REF!,2,FALSE),cnf[[#This Row],[count]])</f>
        <v>14200</v>
      </c>
      <c r="K896" s="171">
        <f t="shared" si="16"/>
        <v>0</v>
      </c>
    </row>
    <row r="897" spans="1:11">
      <c r="A897">
        <v>1126</v>
      </c>
      <c r="B897" s="224">
        <v>3</v>
      </c>
      <c r="C897" s="224">
        <v>1</v>
      </c>
      <c r="D897" s="224">
        <v>2</v>
      </c>
      <c r="E897" s="224">
        <v>5</v>
      </c>
      <c r="F897" s="224">
        <v>5</v>
      </c>
      <c r="G897" s="233">
        <v>0.200657</v>
      </c>
      <c r="H897" s="222">
        <v>14200</v>
      </c>
      <c r="I897" s="223" t="s">
        <v>80</v>
      </c>
      <c r="J897" s="221">
        <f>IFERROR(VLOOKUP(cnf[[#This Row],[Hwycov_id]],#REF!,2,FALSE),cnf[[#This Row],[count]])</f>
        <v>14200</v>
      </c>
      <c r="K897" s="171">
        <f t="shared" si="16"/>
        <v>0</v>
      </c>
    </row>
    <row r="898" spans="1:11">
      <c r="A898">
        <v>7710</v>
      </c>
      <c r="B898" s="224">
        <v>3</v>
      </c>
      <c r="C898" s="224">
        <v>1</v>
      </c>
      <c r="D898" s="224">
        <v>2</v>
      </c>
      <c r="E898" s="224">
        <v>2</v>
      </c>
      <c r="F898" s="224">
        <v>11</v>
      </c>
      <c r="G898" s="233">
        <v>0.21161099999999999</v>
      </c>
      <c r="H898" s="222">
        <v>14200</v>
      </c>
      <c r="I898" s="223" t="s">
        <v>80</v>
      </c>
      <c r="J898" s="221">
        <f>IFERROR(VLOOKUP(cnf[[#This Row],[Hwycov_id]],#REF!,2,FALSE),cnf[[#This Row],[count]])</f>
        <v>14200</v>
      </c>
      <c r="K898" s="171">
        <f t="shared" ref="K898:K961" si="17">J898/H898-1</f>
        <v>0</v>
      </c>
    </row>
    <row r="899" spans="1:11">
      <c r="A899">
        <v>8745</v>
      </c>
      <c r="B899" s="224">
        <v>3</v>
      </c>
      <c r="C899" s="224">
        <v>1</v>
      </c>
      <c r="D899" s="224">
        <v>2</v>
      </c>
      <c r="E899" s="224">
        <v>2</v>
      </c>
      <c r="F899" s="224">
        <v>14</v>
      </c>
      <c r="G899" s="233">
        <v>0.15401500000000001</v>
      </c>
      <c r="H899" s="222">
        <v>14261</v>
      </c>
      <c r="I899" s="223" t="s">
        <v>79</v>
      </c>
      <c r="J899" s="221">
        <f>IFERROR(VLOOKUP(cnf[[#This Row],[Hwycov_id]],#REF!,2,FALSE),cnf[[#This Row],[count]])</f>
        <v>14261</v>
      </c>
      <c r="K899" s="171">
        <f t="shared" si="17"/>
        <v>0</v>
      </c>
    </row>
    <row r="900" spans="1:11">
      <c r="A900">
        <v>3770</v>
      </c>
      <c r="B900" s="224">
        <v>3</v>
      </c>
      <c r="C900" s="224">
        <v>1</v>
      </c>
      <c r="D900" s="224">
        <v>2</v>
      </c>
      <c r="E900" s="224">
        <v>2</v>
      </c>
      <c r="F900" s="224">
        <v>11</v>
      </c>
      <c r="G900" s="233">
        <v>6.3001000000000001E-2</v>
      </c>
      <c r="H900" s="222">
        <v>14300</v>
      </c>
      <c r="I900" s="223" t="s">
        <v>80</v>
      </c>
      <c r="J900" s="221">
        <f>IFERROR(VLOOKUP(cnf[[#This Row],[Hwycov_id]],#REF!,2,FALSE),cnf[[#This Row],[count]])</f>
        <v>14300</v>
      </c>
      <c r="K900" s="171">
        <f t="shared" si="17"/>
        <v>0</v>
      </c>
    </row>
    <row r="901" spans="1:11">
      <c r="A901">
        <v>1107</v>
      </c>
      <c r="B901" s="224">
        <v>3</v>
      </c>
      <c r="C901" s="224">
        <v>1</v>
      </c>
      <c r="D901" s="224">
        <v>2</v>
      </c>
      <c r="E901" s="224">
        <v>5</v>
      </c>
      <c r="F901" s="224">
        <v>5</v>
      </c>
      <c r="G901" s="233">
        <v>7.0038000000000003E-2</v>
      </c>
      <c r="H901" s="222">
        <v>14300</v>
      </c>
      <c r="I901" s="223" t="s">
        <v>80</v>
      </c>
      <c r="J901" s="221">
        <f>IFERROR(VLOOKUP(cnf[[#This Row],[Hwycov_id]],#REF!,2,FALSE),cnf[[#This Row],[count]])</f>
        <v>14300</v>
      </c>
      <c r="K901" s="171">
        <f t="shared" si="17"/>
        <v>0</v>
      </c>
    </row>
    <row r="902" spans="1:11">
      <c r="A902">
        <v>19953</v>
      </c>
      <c r="B902" s="224">
        <v>3</v>
      </c>
      <c r="C902" s="224">
        <v>1</v>
      </c>
      <c r="D902" s="224">
        <v>2</v>
      </c>
      <c r="E902" s="224">
        <v>5</v>
      </c>
      <c r="F902" s="224">
        <v>5</v>
      </c>
      <c r="G902" s="233">
        <v>0.23319899999999999</v>
      </c>
      <c r="H902" s="222">
        <v>14300</v>
      </c>
      <c r="I902" s="223" t="s">
        <v>80</v>
      </c>
      <c r="J902" s="221">
        <f>IFERROR(VLOOKUP(cnf[[#This Row],[Hwycov_id]],#REF!,2,FALSE),cnf[[#This Row],[count]])</f>
        <v>14300</v>
      </c>
      <c r="K902" s="171">
        <f t="shared" si="17"/>
        <v>0</v>
      </c>
    </row>
    <row r="903" spans="1:11">
      <c r="A903">
        <v>4202</v>
      </c>
      <c r="B903" s="224">
        <v>3</v>
      </c>
      <c r="C903" s="224">
        <v>1</v>
      </c>
      <c r="D903" s="224">
        <v>2</v>
      </c>
      <c r="E903" s="224">
        <v>3</v>
      </c>
      <c r="F903" s="224">
        <v>14</v>
      </c>
      <c r="G903" s="233">
        <v>0.14693800000000001</v>
      </c>
      <c r="H903" s="222">
        <v>14382</v>
      </c>
      <c r="I903" s="223" t="s">
        <v>79</v>
      </c>
      <c r="J903" s="221">
        <f>IFERROR(VLOOKUP(cnf[[#This Row],[Hwycov_id]],#REF!,2,FALSE),cnf[[#This Row],[count]])</f>
        <v>14382</v>
      </c>
      <c r="K903" s="171">
        <f t="shared" si="17"/>
        <v>0</v>
      </c>
    </row>
    <row r="904" spans="1:11">
      <c r="A904">
        <v>16062</v>
      </c>
      <c r="B904" s="224">
        <v>3</v>
      </c>
      <c r="C904" s="224">
        <v>1</v>
      </c>
      <c r="D904" s="224">
        <v>2</v>
      </c>
      <c r="E904" s="224">
        <v>3</v>
      </c>
      <c r="F904" s="224">
        <v>14</v>
      </c>
      <c r="G904" s="233">
        <v>0.14404800000000001</v>
      </c>
      <c r="H904" s="222">
        <v>14465</v>
      </c>
      <c r="I904" s="223" t="s">
        <v>79</v>
      </c>
      <c r="J904" s="221">
        <f>IFERROR(VLOOKUP(cnf[[#This Row],[Hwycov_id]],#REF!,2,FALSE),cnf[[#This Row],[count]])</f>
        <v>14465</v>
      </c>
      <c r="K904" s="171">
        <f t="shared" si="17"/>
        <v>0</v>
      </c>
    </row>
    <row r="905" spans="1:11">
      <c r="A905">
        <v>13386</v>
      </c>
      <c r="B905" s="224">
        <v>3</v>
      </c>
      <c r="C905" s="224">
        <v>1</v>
      </c>
      <c r="D905" s="224">
        <v>2</v>
      </c>
      <c r="E905" s="224">
        <v>7</v>
      </c>
      <c r="F905" s="224">
        <v>7</v>
      </c>
      <c r="G905" s="233">
        <v>0.16788</v>
      </c>
      <c r="H905" s="222">
        <v>14500</v>
      </c>
      <c r="I905" s="223" t="s">
        <v>80</v>
      </c>
      <c r="J905" s="221">
        <f>IFERROR(VLOOKUP(cnf[[#This Row],[Hwycov_id]],#REF!,2,FALSE),cnf[[#This Row],[count]])</f>
        <v>14500</v>
      </c>
      <c r="K905" s="171">
        <f t="shared" si="17"/>
        <v>0</v>
      </c>
    </row>
    <row r="906" spans="1:11">
      <c r="A906">
        <v>18298</v>
      </c>
      <c r="B906" s="224">
        <v>3</v>
      </c>
      <c r="C906" s="224">
        <v>1</v>
      </c>
      <c r="D906" s="224">
        <v>1</v>
      </c>
      <c r="E906" s="224">
        <v>1</v>
      </c>
      <c r="F906" s="224">
        <v>14</v>
      </c>
      <c r="G906" s="233">
        <v>3.1106999999999999E-2</v>
      </c>
      <c r="H906" s="222">
        <v>14547</v>
      </c>
      <c r="I906" s="223" t="s">
        <v>79</v>
      </c>
      <c r="J906" s="221">
        <f>IFERROR(VLOOKUP(cnf[[#This Row],[Hwycov_id]],#REF!,2,FALSE),cnf[[#This Row],[count]])</f>
        <v>14547</v>
      </c>
      <c r="K906" s="171">
        <f t="shared" si="17"/>
        <v>0</v>
      </c>
    </row>
    <row r="907" spans="1:11">
      <c r="A907">
        <v>15609</v>
      </c>
      <c r="B907" s="224">
        <v>3</v>
      </c>
      <c r="C907" s="224">
        <v>1</v>
      </c>
      <c r="D907" s="224">
        <v>2</v>
      </c>
      <c r="E907" s="224">
        <v>6</v>
      </c>
      <c r="F907" s="224">
        <v>1</v>
      </c>
      <c r="G907" s="233">
        <v>0.12442400000000001</v>
      </c>
      <c r="H907" s="222">
        <v>14600</v>
      </c>
      <c r="I907" s="223" t="s">
        <v>80</v>
      </c>
      <c r="J907" s="221">
        <f>IFERROR(VLOOKUP(cnf[[#This Row],[Hwycov_id]],#REF!,2,FALSE),cnf[[#This Row],[count]])</f>
        <v>14600</v>
      </c>
      <c r="K907" s="171">
        <f t="shared" si="17"/>
        <v>0</v>
      </c>
    </row>
    <row r="908" spans="1:11">
      <c r="A908">
        <v>18258</v>
      </c>
      <c r="B908" s="224">
        <v>3</v>
      </c>
      <c r="C908" s="224">
        <v>1</v>
      </c>
      <c r="D908" s="224">
        <v>1</v>
      </c>
      <c r="E908" s="224">
        <v>1</v>
      </c>
      <c r="F908" s="224">
        <v>14</v>
      </c>
      <c r="G908" s="233">
        <v>3.7281000000000002E-2</v>
      </c>
      <c r="H908" s="222">
        <v>14627</v>
      </c>
      <c r="I908" s="223" t="s">
        <v>79</v>
      </c>
      <c r="J908" s="221">
        <f>IFERROR(VLOOKUP(cnf[[#This Row],[Hwycov_id]],#REF!,2,FALSE),cnf[[#This Row],[count]])</f>
        <v>14627</v>
      </c>
      <c r="K908" s="171">
        <f t="shared" si="17"/>
        <v>0</v>
      </c>
    </row>
    <row r="909" spans="1:11">
      <c r="A909">
        <v>19900</v>
      </c>
      <c r="B909" s="224">
        <v>3</v>
      </c>
      <c r="C909" s="224">
        <v>1</v>
      </c>
      <c r="D909" s="224">
        <v>2</v>
      </c>
      <c r="E909" s="224">
        <v>2</v>
      </c>
      <c r="F909" s="224">
        <v>14</v>
      </c>
      <c r="G909" s="233">
        <v>6.4968999999999999E-2</v>
      </c>
      <c r="H909" s="222">
        <v>14629</v>
      </c>
      <c r="I909" s="223" t="s">
        <v>79</v>
      </c>
      <c r="J909" s="221">
        <f>IFERROR(VLOOKUP(cnf[[#This Row],[Hwycov_id]],#REF!,2,FALSE),cnf[[#This Row],[count]])</f>
        <v>14629</v>
      </c>
      <c r="K909" s="171">
        <f t="shared" si="17"/>
        <v>0</v>
      </c>
    </row>
    <row r="910" spans="1:11">
      <c r="A910">
        <v>17193</v>
      </c>
      <c r="B910" s="224">
        <v>3</v>
      </c>
      <c r="C910" s="224">
        <v>1</v>
      </c>
      <c r="D910" s="224">
        <v>2</v>
      </c>
      <c r="E910" s="224">
        <v>6</v>
      </c>
      <c r="F910" s="224">
        <v>12</v>
      </c>
      <c r="G910" s="233">
        <v>0.23569499999999999</v>
      </c>
      <c r="H910" s="222">
        <v>14700</v>
      </c>
      <c r="I910" s="223" t="s">
        <v>80</v>
      </c>
      <c r="J910" s="221">
        <f>IFERROR(VLOOKUP(cnf[[#This Row],[Hwycov_id]],#REF!,2,FALSE),cnf[[#This Row],[count]])</f>
        <v>14700</v>
      </c>
      <c r="K910" s="171">
        <f t="shared" si="17"/>
        <v>0</v>
      </c>
    </row>
    <row r="911" spans="1:11">
      <c r="A911">
        <v>5332</v>
      </c>
      <c r="B911" s="224">
        <v>3</v>
      </c>
      <c r="C911" s="224">
        <v>1</v>
      </c>
      <c r="D911" s="224">
        <v>2</v>
      </c>
      <c r="E911" s="224">
        <v>2</v>
      </c>
      <c r="F911" s="224">
        <v>11</v>
      </c>
      <c r="G911" s="233">
        <v>0.13050999999999999</v>
      </c>
      <c r="H911" s="222">
        <v>14800</v>
      </c>
      <c r="I911" s="223" t="s">
        <v>80</v>
      </c>
      <c r="J911" s="221">
        <f>IFERROR(VLOOKUP(cnf[[#This Row],[Hwycov_id]],#REF!,2,FALSE),cnf[[#This Row],[count]])</f>
        <v>14800</v>
      </c>
      <c r="K911" s="171">
        <f t="shared" si="17"/>
        <v>0</v>
      </c>
    </row>
    <row r="912" spans="1:11">
      <c r="A912">
        <v>17463</v>
      </c>
      <c r="B912" s="224">
        <v>3</v>
      </c>
      <c r="C912" s="224">
        <v>1</v>
      </c>
      <c r="D912" s="224">
        <v>2</v>
      </c>
      <c r="E912" s="224">
        <v>3</v>
      </c>
      <c r="F912" s="224">
        <v>14</v>
      </c>
      <c r="G912" s="233">
        <v>0.213781</v>
      </c>
      <c r="H912" s="222">
        <v>14817</v>
      </c>
      <c r="I912" s="223" t="s">
        <v>79</v>
      </c>
      <c r="J912" s="221">
        <f>IFERROR(VLOOKUP(cnf[[#This Row],[Hwycov_id]],#REF!,2,FALSE),cnf[[#This Row],[count]])</f>
        <v>14817</v>
      </c>
      <c r="K912" s="171">
        <f t="shared" si="17"/>
        <v>0</v>
      </c>
    </row>
    <row r="913" spans="1:11">
      <c r="A913">
        <v>9331</v>
      </c>
      <c r="B913" s="224">
        <v>3</v>
      </c>
      <c r="C913" s="224">
        <v>1</v>
      </c>
      <c r="D913" s="224">
        <v>2</v>
      </c>
      <c r="E913" s="224">
        <v>3</v>
      </c>
      <c r="F913" s="224">
        <v>14</v>
      </c>
      <c r="G913" s="233">
        <v>0.36634299999999997</v>
      </c>
      <c r="H913" s="222">
        <v>14828</v>
      </c>
      <c r="I913" s="223" t="s">
        <v>79</v>
      </c>
      <c r="J913" s="221">
        <f>IFERROR(VLOOKUP(cnf[[#This Row],[Hwycov_id]],#REF!,2,FALSE),cnf[[#This Row],[count]])</f>
        <v>14828</v>
      </c>
      <c r="K913" s="171">
        <f t="shared" si="17"/>
        <v>0</v>
      </c>
    </row>
    <row r="914" spans="1:11">
      <c r="A914">
        <v>7072</v>
      </c>
      <c r="B914" s="224">
        <v>3</v>
      </c>
      <c r="C914" s="224">
        <v>1</v>
      </c>
      <c r="D914" s="224">
        <v>2</v>
      </c>
      <c r="E914" s="224">
        <v>3</v>
      </c>
      <c r="F914" s="224">
        <v>14</v>
      </c>
      <c r="G914" s="233">
        <v>0.22681000000000001</v>
      </c>
      <c r="H914" s="222">
        <v>14878</v>
      </c>
      <c r="I914" s="223" t="s">
        <v>79</v>
      </c>
      <c r="J914" s="221">
        <f>IFERROR(VLOOKUP(cnf[[#This Row],[Hwycov_id]],#REF!,2,FALSE),cnf[[#This Row],[count]])</f>
        <v>14878</v>
      </c>
      <c r="K914" s="171">
        <f t="shared" si="17"/>
        <v>0</v>
      </c>
    </row>
    <row r="915" spans="1:11">
      <c r="A915">
        <v>15139</v>
      </c>
      <c r="B915" s="224">
        <v>3</v>
      </c>
      <c r="C915" s="224">
        <v>1</v>
      </c>
      <c r="D915" s="224">
        <v>2</v>
      </c>
      <c r="E915" s="224">
        <v>3</v>
      </c>
      <c r="F915" s="224">
        <v>14</v>
      </c>
      <c r="G915" s="233">
        <v>0.15043799999999999</v>
      </c>
      <c r="H915" s="222">
        <v>14982</v>
      </c>
      <c r="I915" s="223" t="s">
        <v>79</v>
      </c>
      <c r="J915" s="221">
        <f>IFERROR(VLOOKUP(cnf[[#This Row],[Hwycov_id]],#REF!,2,FALSE),cnf[[#This Row],[count]])</f>
        <v>14982</v>
      </c>
      <c r="K915" s="171">
        <f t="shared" si="17"/>
        <v>0</v>
      </c>
    </row>
    <row r="916" spans="1:11">
      <c r="A916">
        <v>7108</v>
      </c>
      <c r="B916" s="224">
        <v>3</v>
      </c>
      <c r="C916" s="224">
        <v>1</v>
      </c>
      <c r="D916" s="224">
        <v>2</v>
      </c>
      <c r="E916" s="224">
        <v>2</v>
      </c>
      <c r="F916" s="224">
        <v>11</v>
      </c>
      <c r="G916" s="233">
        <v>0.12586800000000001</v>
      </c>
      <c r="H916" s="222">
        <v>15000</v>
      </c>
      <c r="I916" s="223" t="s">
        <v>80</v>
      </c>
      <c r="J916" s="221">
        <f>IFERROR(VLOOKUP(cnf[[#This Row],[Hwycov_id]],#REF!,2,FALSE),cnf[[#This Row],[count]])</f>
        <v>15000</v>
      </c>
      <c r="K916" s="171">
        <f t="shared" si="17"/>
        <v>0</v>
      </c>
    </row>
    <row r="917" spans="1:11">
      <c r="A917">
        <v>6531</v>
      </c>
      <c r="B917" s="224">
        <v>3</v>
      </c>
      <c r="C917" s="224">
        <v>1</v>
      </c>
      <c r="D917" s="224">
        <v>2</v>
      </c>
      <c r="E917" s="224">
        <v>2</v>
      </c>
      <c r="F917" s="224">
        <v>14</v>
      </c>
      <c r="G917" s="233">
        <v>7.8329999999999997E-2</v>
      </c>
      <c r="H917" s="222">
        <v>15000</v>
      </c>
      <c r="I917" s="223" t="s">
        <v>80</v>
      </c>
      <c r="J917" s="221">
        <f>IFERROR(VLOOKUP(cnf[[#This Row],[Hwycov_id]],#REF!,2,FALSE),cnf[[#This Row],[count]])</f>
        <v>15000</v>
      </c>
      <c r="K917" s="171">
        <f t="shared" si="17"/>
        <v>0</v>
      </c>
    </row>
    <row r="918" spans="1:11">
      <c r="A918">
        <v>19994</v>
      </c>
      <c r="B918" s="224">
        <v>3</v>
      </c>
      <c r="C918" s="224">
        <v>1</v>
      </c>
      <c r="D918" s="224">
        <v>2</v>
      </c>
      <c r="E918" s="224">
        <v>3</v>
      </c>
      <c r="F918" s="224">
        <v>14</v>
      </c>
      <c r="G918" s="233">
        <v>0.17074</v>
      </c>
      <c r="H918" s="222">
        <v>15023</v>
      </c>
      <c r="I918" s="223" t="s">
        <v>79</v>
      </c>
      <c r="J918" s="221">
        <f>IFERROR(VLOOKUP(cnf[[#This Row],[Hwycov_id]],#REF!,2,FALSE),cnf[[#This Row],[count]])</f>
        <v>15023</v>
      </c>
      <c r="K918" s="171">
        <f t="shared" si="17"/>
        <v>0</v>
      </c>
    </row>
    <row r="919" spans="1:11">
      <c r="A919">
        <v>5489</v>
      </c>
      <c r="B919" s="224">
        <v>3</v>
      </c>
      <c r="C919" s="224">
        <v>1</v>
      </c>
      <c r="D919" s="224">
        <v>2</v>
      </c>
      <c r="E919" s="224">
        <v>3</v>
      </c>
      <c r="F919" s="224">
        <v>14</v>
      </c>
      <c r="G919" s="233">
        <v>0.164302</v>
      </c>
      <c r="H919" s="222">
        <v>15068</v>
      </c>
      <c r="I919" s="223" t="s">
        <v>79</v>
      </c>
      <c r="J919" s="221">
        <f>IFERROR(VLOOKUP(cnf[[#This Row],[Hwycov_id]],#REF!,2,FALSE),cnf[[#This Row],[count]])</f>
        <v>15068</v>
      </c>
      <c r="K919" s="171">
        <f t="shared" si="17"/>
        <v>0</v>
      </c>
    </row>
    <row r="920" spans="1:11">
      <c r="A920">
        <v>10545</v>
      </c>
      <c r="B920" s="224">
        <v>3</v>
      </c>
      <c r="C920" s="224">
        <v>1</v>
      </c>
      <c r="D920" s="224">
        <v>2</v>
      </c>
      <c r="E920" s="224">
        <v>4</v>
      </c>
      <c r="F920" s="224">
        <v>14</v>
      </c>
      <c r="G920" s="233">
        <v>0.107991</v>
      </c>
      <c r="H920" s="222">
        <v>15095</v>
      </c>
      <c r="I920" s="223" t="s">
        <v>79</v>
      </c>
      <c r="J920" s="221">
        <f>IFERROR(VLOOKUP(cnf[[#This Row],[Hwycov_id]],#REF!,2,FALSE),cnf[[#This Row],[count]])</f>
        <v>15095</v>
      </c>
      <c r="K920" s="171">
        <f t="shared" si="17"/>
        <v>0</v>
      </c>
    </row>
    <row r="921" spans="1:11">
      <c r="A921">
        <v>95</v>
      </c>
      <c r="B921" s="224">
        <v>3</v>
      </c>
      <c r="C921" s="224">
        <v>1</v>
      </c>
      <c r="D921" s="224">
        <v>2</v>
      </c>
      <c r="E921" s="224">
        <v>5</v>
      </c>
      <c r="F921" s="224">
        <v>5</v>
      </c>
      <c r="G921" s="233">
        <v>8.2653000000000004E-2</v>
      </c>
      <c r="H921" s="222">
        <v>15100</v>
      </c>
      <c r="I921" s="223" t="s">
        <v>80</v>
      </c>
      <c r="J921" s="221">
        <f>IFERROR(VLOOKUP(cnf[[#This Row],[Hwycov_id]],#REF!,2,FALSE),cnf[[#This Row],[count]])</f>
        <v>15100</v>
      </c>
      <c r="K921" s="171">
        <f t="shared" si="17"/>
        <v>0</v>
      </c>
    </row>
    <row r="922" spans="1:11">
      <c r="A922">
        <v>2190</v>
      </c>
      <c r="B922" s="224">
        <v>3</v>
      </c>
      <c r="C922" s="224">
        <v>1</v>
      </c>
      <c r="D922" s="224">
        <v>2</v>
      </c>
      <c r="E922" s="224">
        <v>2</v>
      </c>
      <c r="F922" s="224">
        <v>11</v>
      </c>
      <c r="G922" s="233">
        <v>0.27082699999999998</v>
      </c>
      <c r="H922" s="222">
        <v>15100</v>
      </c>
      <c r="I922" s="223" t="s">
        <v>80</v>
      </c>
      <c r="J922" s="221">
        <f>IFERROR(VLOOKUP(cnf[[#This Row],[Hwycov_id]],#REF!,2,FALSE),cnf[[#This Row],[count]])</f>
        <v>15100</v>
      </c>
      <c r="K922" s="171">
        <f t="shared" si="17"/>
        <v>0</v>
      </c>
    </row>
    <row r="923" spans="1:11">
      <c r="A923">
        <v>4547</v>
      </c>
      <c r="B923" s="224">
        <v>3</v>
      </c>
      <c r="C923" s="224">
        <v>1</v>
      </c>
      <c r="D923" s="224">
        <v>2</v>
      </c>
      <c r="E923" s="224">
        <v>3</v>
      </c>
      <c r="F923" s="224">
        <v>14</v>
      </c>
      <c r="G923" s="233">
        <v>0.21485199999999999</v>
      </c>
      <c r="H923" s="222">
        <v>15178</v>
      </c>
      <c r="I923" s="223" t="s">
        <v>79</v>
      </c>
      <c r="J923" s="221">
        <f>IFERROR(VLOOKUP(cnf[[#This Row],[Hwycov_id]],#REF!,2,FALSE),cnf[[#This Row],[count]])</f>
        <v>15178</v>
      </c>
      <c r="K923" s="171">
        <f t="shared" si="17"/>
        <v>0</v>
      </c>
    </row>
    <row r="924" spans="1:11">
      <c r="A924">
        <v>7106</v>
      </c>
      <c r="B924" s="224">
        <v>3</v>
      </c>
      <c r="C924" s="224">
        <v>1</v>
      </c>
      <c r="D924" s="224">
        <v>2</v>
      </c>
      <c r="E924" s="224">
        <v>2</v>
      </c>
      <c r="F924" s="224">
        <v>11</v>
      </c>
      <c r="G924" s="233">
        <v>6.2031999999999997E-2</v>
      </c>
      <c r="H924" s="222">
        <v>15200</v>
      </c>
      <c r="I924" s="223" t="s">
        <v>80</v>
      </c>
      <c r="J924" s="221">
        <f>IFERROR(VLOOKUP(cnf[[#This Row],[Hwycov_id]],#REF!,2,FALSE),cnf[[#This Row],[count]])</f>
        <v>15200</v>
      </c>
      <c r="K924" s="171">
        <f t="shared" si="17"/>
        <v>0</v>
      </c>
    </row>
    <row r="925" spans="1:11">
      <c r="A925">
        <v>18352</v>
      </c>
      <c r="B925" s="224">
        <v>3</v>
      </c>
      <c r="C925" s="224">
        <v>1</v>
      </c>
      <c r="D925" s="224">
        <v>1</v>
      </c>
      <c r="E925" s="224">
        <v>1</v>
      </c>
      <c r="F925" s="224">
        <v>14</v>
      </c>
      <c r="G925" s="233">
        <v>2.8894E-2</v>
      </c>
      <c r="H925" s="222">
        <v>15259</v>
      </c>
      <c r="I925" s="223" t="s">
        <v>79</v>
      </c>
      <c r="J925" s="221">
        <f>IFERROR(VLOOKUP(cnf[[#This Row],[Hwycov_id]],#REF!,2,FALSE),cnf[[#This Row],[count]])</f>
        <v>15259</v>
      </c>
      <c r="K925" s="171">
        <f t="shared" si="17"/>
        <v>0</v>
      </c>
    </row>
    <row r="926" spans="1:11">
      <c r="A926">
        <v>10085</v>
      </c>
      <c r="B926" s="224">
        <v>3</v>
      </c>
      <c r="C926" s="224">
        <v>1</v>
      </c>
      <c r="D926" s="224">
        <v>1</v>
      </c>
      <c r="E926" s="224">
        <v>2</v>
      </c>
      <c r="F926" s="224">
        <v>14</v>
      </c>
      <c r="G926" s="233">
        <v>0.12994600000000001</v>
      </c>
      <c r="H926" s="222">
        <v>15291</v>
      </c>
      <c r="I926" s="223" t="s">
        <v>79</v>
      </c>
      <c r="J926" s="221">
        <f>IFERROR(VLOOKUP(cnf[[#This Row],[Hwycov_id]],#REF!,2,FALSE),cnf[[#This Row],[count]])</f>
        <v>15291</v>
      </c>
      <c r="K926" s="171">
        <f t="shared" si="17"/>
        <v>0</v>
      </c>
    </row>
    <row r="927" spans="1:11">
      <c r="A927">
        <v>3107</v>
      </c>
      <c r="B927" s="224">
        <v>3</v>
      </c>
      <c r="C927" s="224">
        <v>1</v>
      </c>
      <c r="D927" s="224">
        <v>2</v>
      </c>
      <c r="E927" s="224">
        <v>5</v>
      </c>
      <c r="F927" s="224">
        <v>5</v>
      </c>
      <c r="G927" s="233">
        <v>0.17599799999999999</v>
      </c>
      <c r="H927" s="222">
        <v>15300</v>
      </c>
      <c r="I927" s="223" t="s">
        <v>80</v>
      </c>
      <c r="J927" s="221">
        <f>IFERROR(VLOOKUP(cnf[[#This Row],[Hwycov_id]],#REF!,2,FALSE),cnf[[#This Row],[count]])</f>
        <v>15300</v>
      </c>
      <c r="K927" s="171">
        <f t="shared" si="17"/>
        <v>0</v>
      </c>
    </row>
    <row r="928" spans="1:11">
      <c r="A928">
        <v>13555</v>
      </c>
      <c r="B928" s="224">
        <v>3</v>
      </c>
      <c r="C928" s="224">
        <v>1</v>
      </c>
      <c r="D928" s="224">
        <v>2</v>
      </c>
      <c r="E928" s="224">
        <v>6</v>
      </c>
      <c r="F928" s="224">
        <v>17</v>
      </c>
      <c r="G928" s="233">
        <v>0.34357300000000002</v>
      </c>
      <c r="H928" s="222">
        <v>15400</v>
      </c>
      <c r="I928" s="223" t="s">
        <v>80</v>
      </c>
      <c r="J928" s="221">
        <f>IFERROR(VLOOKUP(cnf[[#This Row],[Hwycov_id]],#REF!,2,FALSE),cnf[[#This Row],[count]])</f>
        <v>15400</v>
      </c>
      <c r="K928" s="171">
        <f t="shared" si="17"/>
        <v>0</v>
      </c>
    </row>
    <row r="929" spans="1:11">
      <c r="A929">
        <v>13748</v>
      </c>
      <c r="B929" s="224">
        <v>3</v>
      </c>
      <c r="C929" s="224">
        <v>1</v>
      </c>
      <c r="D929" s="224">
        <v>2</v>
      </c>
      <c r="E929" s="224">
        <v>5</v>
      </c>
      <c r="F929" s="224">
        <v>19</v>
      </c>
      <c r="G929" s="233">
        <v>0.56267599999999995</v>
      </c>
      <c r="H929" s="222">
        <v>15400</v>
      </c>
      <c r="I929" s="223" t="s">
        <v>80</v>
      </c>
      <c r="J929" s="221">
        <f>IFERROR(VLOOKUP(cnf[[#This Row],[Hwycov_id]],#REF!,2,FALSE),cnf[[#This Row],[count]])</f>
        <v>15400</v>
      </c>
      <c r="K929" s="171">
        <f t="shared" si="17"/>
        <v>0</v>
      </c>
    </row>
    <row r="930" spans="1:11">
      <c r="A930">
        <v>6951</v>
      </c>
      <c r="B930" s="224">
        <v>3</v>
      </c>
      <c r="C930" s="224">
        <v>1</v>
      </c>
      <c r="D930" s="224">
        <v>2</v>
      </c>
      <c r="E930" s="224">
        <v>1</v>
      </c>
      <c r="F930" s="224">
        <v>14</v>
      </c>
      <c r="G930" s="233">
        <v>9.3199000000000004E-2</v>
      </c>
      <c r="H930" s="222">
        <v>15590</v>
      </c>
      <c r="I930" s="223" t="s">
        <v>79</v>
      </c>
      <c r="J930" s="221">
        <f>IFERROR(VLOOKUP(cnf[[#This Row],[Hwycov_id]],#REF!,2,FALSE),cnf[[#This Row],[count]])</f>
        <v>15590</v>
      </c>
      <c r="K930" s="171">
        <f t="shared" si="17"/>
        <v>0</v>
      </c>
    </row>
    <row r="931" spans="1:11">
      <c r="A931">
        <v>7573</v>
      </c>
      <c r="B931" s="224">
        <v>3</v>
      </c>
      <c r="C931" s="224">
        <v>1</v>
      </c>
      <c r="D931" s="224">
        <v>2</v>
      </c>
      <c r="E931" s="224">
        <v>5</v>
      </c>
      <c r="F931" s="224">
        <v>5</v>
      </c>
      <c r="G931" s="233">
        <v>0.203705</v>
      </c>
      <c r="H931" s="222">
        <v>15700</v>
      </c>
      <c r="I931" s="223" t="s">
        <v>80</v>
      </c>
      <c r="J931" s="221">
        <f>IFERROR(VLOOKUP(cnf[[#This Row],[Hwycov_id]],#REF!,2,FALSE),cnf[[#This Row],[count]])</f>
        <v>15700</v>
      </c>
      <c r="K931" s="171">
        <f t="shared" si="17"/>
        <v>0</v>
      </c>
    </row>
    <row r="932" spans="1:11">
      <c r="A932">
        <v>6000</v>
      </c>
      <c r="B932" s="224">
        <v>3</v>
      </c>
      <c r="C932" s="224">
        <v>1</v>
      </c>
      <c r="D932" s="224">
        <v>2</v>
      </c>
      <c r="E932" s="224">
        <v>3</v>
      </c>
      <c r="F932" s="224">
        <v>14</v>
      </c>
      <c r="G932" s="233">
        <v>0.24804799999999999</v>
      </c>
      <c r="H932" s="222">
        <v>15700</v>
      </c>
      <c r="I932" s="223" t="s">
        <v>79</v>
      </c>
      <c r="J932" s="221">
        <f>IFERROR(VLOOKUP(cnf[[#This Row],[Hwycov_id]],#REF!,2,FALSE),cnf[[#This Row],[count]])</f>
        <v>15700</v>
      </c>
      <c r="K932" s="171">
        <f t="shared" si="17"/>
        <v>0</v>
      </c>
    </row>
    <row r="933" spans="1:11">
      <c r="A933">
        <v>18442</v>
      </c>
      <c r="B933" s="224">
        <v>3</v>
      </c>
      <c r="C933" s="224">
        <v>1</v>
      </c>
      <c r="D933" s="224">
        <v>2</v>
      </c>
      <c r="E933" s="224">
        <v>1</v>
      </c>
      <c r="F933" s="224">
        <v>14</v>
      </c>
      <c r="G933" s="233">
        <v>2.8195000000000001E-2</v>
      </c>
      <c r="H933" s="222">
        <v>15712</v>
      </c>
      <c r="I933" s="223" t="s">
        <v>79</v>
      </c>
      <c r="J933" s="221">
        <f>IFERROR(VLOOKUP(cnf[[#This Row],[Hwycov_id]],#REF!,2,FALSE),cnf[[#This Row],[count]])</f>
        <v>15712</v>
      </c>
      <c r="K933" s="171">
        <f t="shared" si="17"/>
        <v>0</v>
      </c>
    </row>
    <row r="934" spans="1:11">
      <c r="A934">
        <v>10402</v>
      </c>
      <c r="B934" s="224">
        <v>3</v>
      </c>
      <c r="C934" s="224">
        <v>1</v>
      </c>
      <c r="D934" s="224">
        <v>2</v>
      </c>
      <c r="E934" s="224">
        <v>2</v>
      </c>
      <c r="F934" s="224">
        <v>14</v>
      </c>
      <c r="G934" s="233">
        <v>0.68188400000000005</v>
      </c>
      <c r="H934" s="222">
        <v>15906</v>
      </c>
      <c r="I934" s="223" t="s">
        <v>79</v>
      </c>
      <c r="J934" s="221">
        <f>IFERROR(VLOOKUP(cnf[[#This Row],[Hwycov_id]],#REF!,2,FALSE),cnf[[#This Row],[count]])</f>
        <v>15906</v>
      </c>
      <c r="K934" s="171">
        <f t="shared" si="17"/>
        <v>0</v>
      </c>
    </row>
    <row r="935" spans="1:11">
      <c r="A935">
        <v>14914</v>
      </c>
      <c r="B935" s="224">
        <v>3</v>
      </c>
      <c r="C935" s="224">
        <v>1</v>
      </c>
      <c r="D935" s="224">
        <v>2</v>
      </c>
      <c r="E935" s="224">
        <v>3</v>
      </c>
      <c r="F935" s="224">
        <v>14</v>
      </c>
      <c r="G935" s="233">
        <v>0.17976800000000001</v>
      </c>
      <c r="H935" s="222">
        <v>16057</v>
      </c>
      <c r="I935" s="223" t="s">
        <v>79</v>
      </c>
      <c r="J935" s="221">
        <f>IFERROR(VLOOKUP(cnf[[#This Row],[Hwycov_id]],#REF!,2,FALSE),cnf[[#This Row],[count]])</f>
        <v>16057</v>
      </c>
      <c r="K935" s="171">
        <f t="shared" si="17"/>
        <v>0</v>
      </c>
    </row>
    <row r="936" spans="1:11">
      <c r="A936">
        <v>11997</v>
      </c>
      <c r="B936" s="224">
        <v>3</v>
      </c>
      <c r="C936" s="224">
        <v>1</v>
      </c>
      <c r="D936" s="224">
        <v>1</v>
      </c>
      <c r="E936" s="224">
        <v>1</v>
      </c>
      <c r="F936" s="224">
        <v>14</v>
      </c>
      <c r="G936" s="233">
        <v>3.8521E-2</v>
      </c>
      <c r="H936" s="222">
        <v>16072</v>
      </c>
      <c r="I936" s="223" t="s">
        <v>79</v>
      </c>
      <c r="J936" s="221">
        <f>IFERROR(VLOOKUP(cnf[[#This Row],[Hwycov_id]],#REF!,2,FALSE),cnf[[#This Row],[count]])</f>
        <v>16072</v>
      </c>
      <c r="K936" s="171">
        <f t="shared" si="17"/>
        <v>0</v>
      </c>
    </row>
    <row r="937" spans="1:11">
      <c r="A937">
        <v>16605</v>
      </c>
      <c r="B937" s="224">
        <v>3</v>
      </c>
      <c r="C937" s="224">
        <v>1</v>
      </c>
      <c r="D937" s="224">
        <v>2</v>
      </c>
      <c r="E937" s="224">
        <v>2</v>
      </c>
      <c r="F937" s="224">
        <v>14</v>
      </c>
      <c r="G937" s="233">
        <v>0.17471999999999999</v>
      </c>
      <c r="H937" s="222">
        <v>16089</v>
      </c>
      <c r="I937" s="223" t="s">
        <v>79</v>
      </c>
      <c r="J937" s="221">
        <f>IFERROR(VLOOKUP(cnf[[#This Row],[Hwycov_id]],#REF!,2,FALSE),cnf[[#This Row],[count]])</f>
        <v>16089</v>
      </c>
      <c r="K937" s="171">
        <f t="shared" si="17"/>
        <v>0</v>
      </c>
    </row>
    <row r="938" spans="1:11">
      <c r="A938">
        <v>2866</v>
      </c>
      <c r="B938" s="224">
        <v>3</v>
      </c>
      <c r="C938" s="224">
        <v>1</v>
      </c>
      <c r="D938" s="224">
        <v>2</v>
      </c>
      <c r="E938" s="224">
        <v>2</v>
      </c>
      <c r="F938" s="224">
        <v>11</v>
      </c>
      <c r="G938" s="233">
        <v>6.2698000000000004E-2</v>
      </c>
      <c r="H938" s="222">
        <v>16100</v>
      </c>
      <c r="I938" s="223" t="s">
        <v>80</v>
      </c>
      <c r="J938" s="221">
        <f>IFERROR(VLOOKUP(cnf[[#This Row],[Hwycov_id]],#REF!,2,FALSE),cnf[[#This Row],[count]])</f>
        <v>16100</v>
      </c>
      <c r="K938" s="171">
        <f t="shared" si="17"/>
        <v>0</v>
      </c>
    </row>
    <row r="939" spans="1:11">
      <c r="A939">
        <v>17641</v>
      </c>
      <c r="B939" s="224">
        <v>3</v>
      </c>
      <c r="C939" s="224">
        <v>1</v>
      </c>
      <c r="D939" s="224">
        <v>2</v>
      </c>
      <c r="E939" s="224">
        <v>3</v>
      </c>
      <c r="F939" s="224">
        <v>14</v>
      </c>
      <c r="G939" s="233">
        <v>0.31649899999999997</v>
      </c>
      <c r="H939" s="222">
        <v>16131</v>
      </c>
      <c r="I939" s="223" t="s">
        <v>79</v>
      </c>
      <c r="J939" s="221">
        <f>IFERROR(VLOOKUP(cnf[[#This Row],[Hwycov_id]],#REF!,2,FALSE),cnf[[#This Row],[count]])</f>
        <v>16131</v>
      </c>
      <c r="K939" s="171">
        <f t="shared" si="17"/>
        <v>0</v>
      </c>
    </row>
    <row r="940" spans="1:11">
      <c r="A940">
        <v>14180</v>
      </c>
      <c r="B940" s="224">
        <v>3</v>
      </c>
      <c r="C940" s="224">
        <v>1</v>
      </c>
      <c r="D940" s="224">
        <v>2</v>
      </c>
      <c r="E940" s="224">
        <v>3</v>
      </c>
      <c r="F940" s="224">
        <v>14</v>
      </c>
      <c r="G940" s="233">
        <v>0.151287</v>
      </c>
      <c r="H940" s="222">
        <v>16143</v>
      </c>
      <c r="I940" s="223" t="s">
        <v>79</v>
      </c>
      <c r="J940" s="221">
        <f>IFERROR(VLOOKUP(cnf[[#This Row],[Hwycov_id]],#REF!,2,FALSE),cnf[[#This Row],[count]])</f>
        <v>16143</v>
      </c>
      <c r="K940" s="171">
        <f t="shared" si="17"/>
        <v>0</v>
      </c>
    </row>
    <row r="941" spans="1:11">
      <c r="A941">
        <v>3481</v>
      </c>
      <c r="B941" s="224">
        <v>3</v>
      </c>
      <c r="C941" s="224">
        <v>1</v>
      </c>
      <c r="D941" s="224">
        <v>2</v>
      </c>
      <c r="E941" s="224">
        <v>7</v>
      </c>
      <c r="F941" s="224">
        <v>7</v>
      </c>
      <c r="G941" s="233">
        <v>0.307869</v>
      </c>
      <c r="H941" s="222">
        <v>16200</v>
      </c>
      <c r="I941" s="223" t="s">
        <v>80</v>
      </c>
      <c r="J941" s="221">
        <f>IFERROR(VLOOKUP(cnf[[#This Row],[Hwycov_id]],#REF!,2,FALSE),cnf[[#This Row],[count]])</f>
        <v>16200</v>
      </c>
      <c r="K941" s="171">
        <f t="shared" si="17"/>
        <v>0</v>
      </c>
    </row>
    <row r="942" spans="1:11">
      <c r="A942">
        <v>11089</v>
      </c>
      <c r="B942" s="224">
        <v>3</v>
      </c>
      <c r="C942" s="224">
        <v>1</v>
      </c>
      <c r="D942" s="224">
        <v>2</v>
      </c>
      <c r="E942" s="224">
        <v>3</v>
      </c>
      <c r="F942" s="224">
        <v>14</v>
      </c>
      <c r="G942" s="233">
        <v>0.28367100000000001</v>
      </c>
      <c r="H942" s="222">
        <v>16200</v>
      </c>
      <c r="I942" s="223" t="s">
        <v>79</v>
      </c>
      <c r="J942" s="221">
        <f>IFERROR(VLOOKUP(cnf[[#This Row],[Hwycov_id]],#REF!,2,FALSE),cnf[[#This Row],[count]])</f>
        <v>16200</v>
      </c>
      <c r="K942" s="171">
        <f t="shared" si="17"/>
        <v>0</v>
      </c>
    </row>
    <row r="943" spans="1:11">
      <c r="A943">
        <v>19006</v>
      </c>
      <c r="B943" s="224">
        <v>3</v>
      </c>
      <c r="C943" s="224">
        <v>1</v>
      </c>
      <c r="D943" s="224">
        <v>2</v>
      </c>
      <c r="E943" s="224">
        <v>2</v>
      </c>
      <c r="F943" s="224">
        <v>11</v>
      </c>
      <c r="G943" s="233">
        <v>0.17271600000000001</v>
      </c>
      <c r="H943" s="222">
        <v>16300</v>
      </c>
      <c r="I943" s="223" t="s">
        <v>80</v>
      </c>
      <c r="J943" s="221">
        <f>IFERROR(VLOOKUP(cnf[[#This Row],[Hwycov_id]],#REF!,2,FALSE),cnf[[#This Row],[count]])</f>
        <v>16300</v>
      </c>
      <c r="K943" s="171">
        <f t="shared" si="17"/>
        <v>0</v>
      </c>
    </row>
    <row r="944" spans="1:11">
      <c r="A944">
        <v>15671</v>
      </c>
      <c r="B944" s="224">
        <v>3</v>
      </c>
      <c r="C944" s="224">
        <v>1</v>
      </c>
      <c r="D944" s="224">
        <v>2</v>
      </c>
      <c r="E944" s="224">
        <v>2</v>
      </c>
      <c r="F944" s="224">
        <v>11</v>
      </c>
      <c r="G944" s="233">
        <v>0.18992300000000001</v>
      </c>
      <c r="H944" s="222">
        <v>16300</v>
      </c>
      <c r="I944" s="223" t="s">
        <v>80</v>
      </c>
      <c r="J944" s="221">
        <f>IFERROR(VLOOKUP(cnf[[#This Row],[Hwycov_id]],#REF!,2,FALSE),cnf[[#This Row],[count]])</f>
        <v>16300</v>
      </c>
      <c r="K944" s="171">
        <f t="shared" si="17"/>
        <v>0</v>
      </c>
    </row>
    <row r="945" spans="1:11">
      <c r="A945">
        <v>15598</v>
      </c>
      <c r="B945" s="224">
        <v>3</v>
      </c>
      <c r="C945" s="224">
        <v>1</v>
      </c>
      <c r="D945" s="224">
        <v>2</v>
      </c>
      <c r="E945" s="224">
        <v>3</v>
      </c>
      <c r="F945" s="224">
        <v>14</v>
      </c>
      <c r="G945" s="233">
        <v>0.103518</v>
      </c>
      <c r="H945" s="222">
        <v>16325</v>
      </c>
      <c r="I945" s="223" t="s">
        <v>79</v>
      </c>
      <c r="J945" s="221">
        <f>IFERROR(VLOOKUP(cnf[[#This Row],[Hwycov_id]],#REF!,2,FALSE),cnf[[#This Row],[count]])</f>
        <v>16325</v>
      </c>
      <c r="K945" s="171">
        <f t="shared" si="17"/>
        <v>0</v>
      </c>
    </row>
    <row r="946" spans="1:11">
      <c r="A946">
        <v>7021</v>
      </c>
      <c r="B946" s="224">
        <v>3</v>
      </c>
      <c r="C946" s="224">
        <v>1</v>
      </c>
      <c r="D946" s="224">
        <v>2</v>
      </c>
      <c r="E946" s="224">
        <v>2</v>
      </c>
      <c r="F946" s="224">
        <v>11</v>
      </c>
      <c r="G946" s="233">
        <v>0.124638</v>
      </c>
      <c r="H946" s="222">
        <v>16400</v>
      </c>
      <c r="I946" s="223" t="s">
        <v>80</v>
      </c>
      <c r="J946" s="221">
        <f>IFERROR(VLOOKUP(cnf[[#This Row],[Hwycov_id]],#REF!,2,FALSE),cnf[[#This Row],[count]])</f>
        <v>16400</v>
      </c>
      <c r="K946" s="171">
        <f t="shared" si="17"/>
        <v>0</v>
      </c>
    </row>
    <row r="947" spans="1:11">
      <c r="A947">
        <v>2206</v>
      </c>
      <c r="B947" s="224">
        <v>3</v>
      </c>
      <c r="C947" s="224">
        <v>1</v>
      </c>
      <c r="D947" s="224">
        <v>2</v>
      </c>
      <c r="E947" s="224">
        <v>2</v>
      </c>
      <c r="F947" s="224">
        <v>14</v>
      </c>
      <c r="G947" s="233">
        <v>0.10720499999999999</v>
      </c>
      <c r="H947" s="222">
        <v>16554</v>
      </c>
      <c r="I947" s="223" t="s">
        <v>79</v>
      </c>
      <c r="J947" s="221">
        <f>IFERROR(VLOOKUP(cnf[[#This Row],[Hwycov_id]],#REF!,2,FALSE),cnf[[#This Row],[count]])</f>
        <v>16554</v>
      </c>
      <c r="K947" s="171">
        <f t="shared" si="17"/>
        <v>0</v>
      </c>
    </row>
    <row r="948" spans="1:11">
      <c r="A948">
        <v>28947</v>
      </c>
      <c r="B948" s="224">
        <v>3</v>
      </c>
      <c r="C948" s="224">
        <v>1</v>
      </c>
      <c r="D948" s="224">
        <v>1</v>
      </c>
      <c r="E948" s="224">
        <v>6</v>
      </c>
      <c r="F948" s="224">
        <v>1</v>
      </c>
      <c r="G948" s="233">
        <v>0.112939</v>
      </c>
      <c r="H948" s="222">
        <v>16600</v>
      </c>
      <c r="I948" s="223" t="s">
        <v>80</v>
      </c>
      <c r="J948" s="221">
        <f>IFERROR(VLOOKUP(cnf[[#This Row],[Hwycov_id]],#REF!,2,FALSE),cnf[[#This Row],[count]])</f>
        <v>16600</v>
      </c>
      <c r="K948" s="171">
        <f t="shared" si="17"/>
        <v>0</v>
      </c>
    </row>
    <row r="949" spans="1:11">
      <c r="A949">
        <v>2114</v>
      </c>
      <c r="B949" s="224">
        <v>3</v>
      </c>
      <c r="C949" s="224">
        <v>1</v>
      </c>
      <c r="D949" s="224">
        <v>2</v>
      </c>
      <c r="E949" s="224">
        <v>2</v>
      </c>
      <c r="F949" s="224">
        <v>11</v>
      </c>
      <c r="G949" s="233">
        <v>0.13054099999999999</v>
      </c>
      <c r="H949" s="222">
        <v>16600</v>
      </c>
      <c r="I949" s="223" t="s">
        <v>80</v>
      </c>
      <c r="J949" s="221">
        <f>IFERROR(VLOOKUP(cnf[[#This Row],[Hwycov_id]],#REF!,2,FALSE),cnf[[#This Row],[count]])</f>
        <v>16600</v>
      </c>
      <c r="K949" s="171">
        <f t="shared" si="17"/>
        <v>0</v>
      </c>
    </row>
    <row r="950" spans="1:11">
      <c r="A950">
        <v>31287</v>
      </c>
      <c r="B950" s="224">
        <v>3</v>
      </c>
      <c r="C950" s="224">
        <v>1</v>
      </c>
      <c r="D950" s="224">
        <v>2</v>
      </c>
      <c r="E950" s="224">
        <v>2</v>
      </c>
      <c r="F950" s="224">
        <v>14</v>
      </c>
      <c r="G950" s="233">
        <v>9.1481000000000007E-2</v>
      </c>
      <c r="H950" s="222">
        <v>16732</v>
      </c>
      <c r="I950" s="223" t="s">
        <v>79</v>
      </c>
      <c r="J950" s="221">
        <f>IFERROR(VLOOKUP(cnf[[#This Row],[Hwycov_id]],#REF!,2,FALSE),cnf[[#This Row],[count]])</f>
        <v>16732</v>
      </c>
      <c r="K950" s="171">
        <f t="shared" si="17"/>
        <v>0</v>
      </c>
    </row>
    <row r="951" spans="1:11">
      <c r="A951">
        <v>14405</v>
      </c>
      <c r="B951" s="224">
        <v>3</v>
      </c>
      <c r="C951" s="224">
        <v>1</v>
      </c>
      <c r="D951" s="224">
        <v>2</v>
      </c>
      <c r="E951" s="224">
        <v>3</v>
      </c>
      <c r="F951" s="224">
        <v>14</v>
      </c>
      <c r="G951" s="233">
        <v>0.12545000000000001</v>
      </c>
      <c r="H951" s="222">
        <v>16767</v>
      </c>
      <c r="I951" s="223" t="s">
        <v>79</v>
      </c>
      <c r="J951" s="221">
        <f>IFERROR(VLOOKUP(cnf[[#This Row],[Hwycov_id]],#REF!,2,FALSE),cnf[[#This Row],[count]])</f>
        <v>16767</v>
      </c>
      <c r="K951" s="171">
        <f t="shared" si="17"/>
        <v>0</v>
      </c>
    </row>
    <row r="952" spans="1:11">
      <c r="A952">
        <v>876</v>
      </c>
      <c r="B952" s="224">
        <v>3</v>
      </c>
      <c r="C952" s="224">
        <v>1</v>
      </c>
      <c r="D952" s="224">
        <v>2</v>
      </c>
      <c r="E952" s="224">
        <v>2</v>
      </c>
      <c r="F952" s="224">
        <v>14</v>
      </c>
      <c r="G952" s="233">
        <v>0.16293199999999999</v>
      </c>
      <c r="H952" s="222">
        <v>16781</v>
      </c>
      <c r="I952" s="223" t="s">
        <v>79</v>
      </c>
      <c r="J952" s="221">
        <f>IFERROR(VLOOKUP(cnf[[#This Row],[Hwycov_id]],#REF!,2,FALSE),cnf[[#This Row],[count]])</f>
        <v>16781</v>
      </c>
      <c r="K952" s="171">
        <f t="shared" si="17"/>
        <v>0</v>
      </c>
    </row>
    <row r="953" spans="1:11">
      <c r="A953">
        <v>1460</v>
      </c>
      <c r="B953" s="224">
        <v>3</v>
      </c>
      <c r="C953" s="224">
        <v>1</v>
      </c>
      <c r="D953" s="224">
        <v>2</v>
      </c>
      <c r="E953" s="224">
        <v>2</v>
      </c>
      <c r="F953" s="224">
        <v>11</v>
      </c>
      <c r="G953" s="233">
        <v>6.2019999999999999E-2</v>
      </c>
      <c r="H953" s="222">
        <v>16800</v>
      </c>
      <c r="I953" s="223" t="s">
        <v>80</v>
      </c>
      <c r="J953" s="221">
        <f>IFERROR(VLOOKUP(cnf[[#This Row],[Hwycov_id]],#REF!,2,FALSE),cnf[[#This Row],[count]])</f>
        <v>16800</v>
      </c>
      <c r="K953" s="171">
        <f t="shared" si="17"/>
        <v>0</v>
      </c>
    </row>
    <row r="954" spans="1:11">
      <c r="A954">
        <v>16516</v>
      </c>
      <c r="B954" s="224">
        <v>3</v>
      </c>
      <c r="C954" s="224">
        <v>1</v>
      </c>
      <c r="D954" s="224">
        <v>2</v>
      </c>
      <c r="E954" s="224">
        <v>2</v>
      </c>
      <c r="F954" s="224">
        <v>11</v>
      </c>
      <c r="G954" s="233">
        <v>6.3439999999999996E-2</v>
      </c>
      <c r="H954" s="222">
        <v>16800</v>
      </c>
      <c r="I954" s="223" t="s">
        <v>80</v>
      </c>
      <c r="J954" s="221">
        <f>IFERROR(VLOOKUP(cnf[[#This Row],[Hwycov_id]],#REF!,2,FALSE),cnf[[#This Row],[count]])</f>
        <v>16800</v>
      </c>
      <c r="K954" s="171">
        <f t="shared" si="17"/>
        <v>0</v>
      </c>
    </row>
    <row r="955" spans="1:11">
      <c r="A955">
        <v>1658</v>
      </c>
      <c r="B955" s="224">
        <v>3</v>
      </c>
      <c r="C955" s="224">
        <v>1</v>
      </c>
      <c r="D955" s="224">
        <v>2</v>
      </c>
      <c r="E955" s="224">
        <v>3</v>
      </c>
      <c r="F955" s="224">
        <v>14</v>
      </c>
      <c r="G955" s="233">
        <v>0.113854</v>
      </c>
      <c r="H955" s="222">
        <v>16858</v>
      </c>
      <c r="I955" s="223" t="s">
        <v>79</v>
      </c>
      <c r="J955" s="221">
        <f>IFERROR(VLOOKUP(cnf[[#This Row],[Hwycov_id]],#REF!,2,FALSE),cnf[[#This Row],[count]])</f>
        <v>16858</v>
      </c>
      <c r="K955" s="171">
        <f t="shared" si="17"/>
        <v>0</v>
      </c>
    </row>
    <row r="956" spans="1:11">
      <c r="A956">
        <v>6855</v>
      </c>
      <c r="B956" s="224">
        <v>3</v>
      </c>
      <c r="C956" s="224">
        <v>1</v>
      </c>
      <c r="D956" s="224">
        <v>2</v>
      </c>
      <c r="E956" s="224">
        <v>2</v>
      </c>
      <c r="F956" s="224">
        <v>14</v>
      </c>
      <c r="G956" s="233">
        <v>0.13108700000000001</v>
      </c>
      <c r="H956" s="222">
        <v>16858</v>
      </c>
      <c r="I956" s="223" t="s">
        <v>79</v>
      </c>
      <c r="J956" s="221">
        <f>IFERROR(VLOOKUP(cnf[[#This Row],[Hwycov_id]],#REF!,2,FALSE),cnf[[#This Row],[count]])</f>
        <v>16858</v>
      </c>
      <c r="K956" s="171">
        <f t="shared" si="17"/>
        <v>0</v>
      </c>
    </row>
    <row r="957" spans="1:11">
      <c r="A957">
        <v>2497</v>
      </c>
      <c r="B957" s="224">
        <v>3</v>
      </c>
      <c r="C957" s="224">
        <v>1</v>
      </c>
      <c r="D957" s="224">
        <v>2</v>
      </c>
      <c r="E957" s="224">
        <v>5</v>
      </c>
      <c r="F957" s="224">
        <v>5</v>
      </c>
      <c r="G957" s="233">
        <v>0.14157</v>
      </c>
      <c r="H957" s="222">
        <v>16900</v>
      </c>
      <c r="I957" s="223" t="s">
        <v>80</v>
      </c>
      <c r="J957" s="221">
        <f>IFERROR(VLOOKUP(cnf[[#This Row],[Hwycov_id]],#REF!,2,FALSE),cnf[[#This Row],[count]])</f>
        <v>16900</v>
      </c>
      <c r="K957" s="171">
        <f t="shared" si="17"/>
        <v>0</v>
      </c>
    </row>
    <row r="958" spans="1:11">
      <c r="A958">
        <v>6839</v>
      </c>
      <c r="B958" s="224">
        <v>3</v>
      </c>
      <c r="C958" s="224">
        <v>1</v>
      </c>
      <c r="D958" s="224">
        <v>2</v>
      </c>
      <c r="E958" s="224">
        <v>3</v>
      </c>
      <c r="F958" s="224">
        <v>14</v>
      </c>
      <c r="G958" s="233">
        <v>0.13316600000000001</v>
      </c>
      <c r="H958" s="222">
        <v>16938</v>
      </c>
      <c r="I958" s="223" t="s">
        <v>79</v>
      </c>
      <c r="J958" s="221">
        <f>IFERROR(VLOOKUP(cnf[[#This Row],[Hwycov_id]],#REF!,2,FALSE),cnf[[#This Row],[count]])</f>
        <v>16938</v>
      </c>
      <c r="K958" s="171">
        <f t="shared" si="17"/>
        <v>0</v>
      </c>
    </row>
    <row r="959" spans="1:11">
      <c r="A959">
        <v>3863</v>
      </c>
      <c r="B959" s="224">
        <v>3</v>
      </c>
      <c r="C959" s="224">
        <v>1</v>
      </c>
      <c r="D959" s="224">
        <v>2</v>
      </c>
      <c r="E959" s="224">
        <v>3</v>
      </c>
      <c r="F959" s="224">
        <v>14</v>
      </c>
      <c r="G959" s="233">
        <v>7.1012000000000006E-2</v>
      </c>
      <c r="H959" s="222">
        <v>16999</v>
      </c>
      <c r="I959" s="223" t="s">
        <v>79</v>
      </c>
      <c r="J959" s="221">
        <f>IFERROR(VLOOKUP(cnf[[#This Row],[Hwycov_id]],#REF!,2,FALSE),cnf[[#This Row],[count]])</f>
        <v>16999</v>
      </c>
      <c r="K959" s="171">
        <f t="shared" si="17"/>
        <v>0</v>
      </c>
    </row>
    <row r="960" spans="1:11">
      <c r="A960">
        <v>16952</v>
      </c>
      <c r="B960" s="224">
        <v>3</v>
      </c>
      <c r="C960" s="224">
        <v>1</v>
      </c>
      <c r="D960" s="224">
        <v>2</v>
      </c>
      <c r="E960" s="224">
        <v>4</v>
      </c>
      <c r="F960" s="224">
        <v>8</v>
      </c>
      <c r="G960" s="233">
        <v>3.8099000000000001E-2</v>
      </c>
      <c r="H960" s="222">
        <v>17000</v>
      </c>
      <c r="I960" s="223" t="s">
        <v>80</v>
      </c>
      <c r="J960" s="221">
        <f>IFERROR(VLOOKUP(cnf[[#This Row],[Hwycov_id]],#REF!,2,FALSE),cnf[[#This Row],[count]])</f>
        <v>17000</v>
      </c>
      <c r="K960" s="171">
        <f t="shared" si="17"/>
        <v>0</v>
      </c>
    </row>
    <row r="961" spans="1:11">
      <c r="A961">
        <v>5312</v>
      </c>
      <c r="B961" s="224">
        <v>3</v>
      </c>
      <c r="C961" s="224">
        <v>1</v>
      </c>
      <c r="D961" s="224">
        <v>2</v>
      </c>
      <c r="E961" s="224">
        <v>2</v>
      </c>
      <c r="F961" s="224">
        <v>14</v>
      </c>
      <c r="G961" s="233">
        <v>0.22515199999999999</v>
      </c>
      <c r="H961" s="222">
        <v>17063</v>
      </c>
      <c r="I961" s="223" t="s">
        <v>79</v>
      </c>
      <c r="J961" s="221">
        <f>IFERROR(VLOOKUP(cnf[[#This Row],[Hwycov_id]],#REF!,2,FALSE),cnf[[#This Row],[count]])</f>
        <v>17063</v>
      </c>
      <c r="K961" s="171">
        <f t="shared" si="17"/>
        <v>0</v>
      </c>
    </row>
    <row r="962" spans="1:11">
      <c r="A962">
        <v>19045</v>
      </c>
      <c r="B962" s="224">
        <v>3</v>
      </c>
      <c r="C962" s="224">
        <v>1</v>
      </c>
      <c r="D962" s="224">
        <v>2</v>
      </c>
      <c r="E962" s="224">
        <v>2</v>
      </c>
      <c r="F962" s="224">
        <v>11</v>
      </c>
      <c r="G962" s="233">
        <v>0.12601200000000001</v>
      </c>
      <c r="H962" s="222">
        <v>17100</v>
      </c>
      <c r="I962" s="223" t="s">
        <v>80</v>
      </c>
      <c r="J962" s="221">
        <f>IFERROR(VLOOKUP(cnf[[#This Row],[Hwycov_id]],#REF!,2,FALSE),cnf[[#This Row],[count]])</f>
        <v>17100</v>
      </c>
      <c r="K962" s="171">
        <f t="shared" ref="K962:K1025" si="18">J962/H962-1</f>
        <v>0</v>
      </c>
    </row>
    <row r="963" spans="1:11">
      <c r="A963">
        <v>7569</v>
      </c>
      <c r="B963" s="224">
        <v>3</v>
      </c>
      <c r="C963" s="224">
        <v>1</v>
      </c>
      <c r="D963" s="224">
        <v>2</v>
      </c>
      <c r="E963" s="224">
        <v>5</v>
      </c>
      <c r="F963" s="224">
        <v>5</v>
      </c>
      <c r="G963" s="233">
        <v>0.145125</v>
      </c>
      <c r="H963" s="222">
        <v>17100</v>
      </c>
      <c r="I963" s="223" t="s">
        <v>80</v>
      </c>
      <c r="J963" s="221">
        <f>IFERROR(VLOOKUP(cnf[[#This Row],[Hwycov_id]],#REF!,2,FALSE),cnf[[#This Row],[count]])</f>
        <v>17100</v>
      </c>
      <c r="K963" s="171">
        <f t="shared" si="18"/>
        <v>0</v>
      </c>
    </row>
    <row r="964" spans="1:11">
      <c r="A964">
        <v>5122</v>
      </c>
      <c r="B964" s="224">
        <v>3</v>
      </c>
      <c r="C964" s="224">
        <v>1</v>
      </c>
      <c r="D964" s="224">
        <v>2</v>
      </c>
      <c r="E964" s="224">
        <v>2</v>
      </c>
      <c r="F964" s="224">
        <v>11</v>
      </c>
      <c r="G964" s="233">
        <v>0.12542300000000001</v>
      </c>
      <c r="H964" s="222">
        <v>17200</v>
      </c>
      <c r="I964" s="223" t="s">
        <v>80</v>
      </c>
      <c r="J964" s="221">
        <f>IFERROR(VLOOKUP(cnf[[#This Row],[Hwycov_id]],#REF!,2,FALSE),cnf[[#This Row],[count]])</f>
        <v>17200</v>
      </c>
      <c r="K964" s="171">
        <f t="shared" si="18"/>
        <v>0</v>
      </c>
    </row>
    <row r="965" spans="1:11">
      <c r="A965">
        <v>19042</v>
      </c>
      <c r="B965" s="224">
        <v>3</v>
      </c>
      <c r="C965" s="224">
        <v>1</v>
      </c>
      <c r="D965" s="224">
        <v>2</v>
      </c>
      <c r="E965" s="224">
        <v>2</v>
      </c>
      <c r="F965" s="224">
        <v>11</v>
      </c>
      <c r="G965" s="233">
        <v>0.17474500000000001</v>
      </c>
      <c r="H965" s="222">
        <v>17200</v>
      </c>
      <c r="I965" s="223" t="s">
        <v>80</v>
      </c>
      <c r="J965" s="221">
        <f>IFERROR(VLOOKUP(cnf[[#This Row],[Hwycov_id]],#REF!,2,FALSE),cnf[[#This Row],[count]])</f>
        <v>17200</v>
      </c>
      <c r="K965" s="171">
        <f t="shared" si="18"/>
        <v>0</v>
      </c>
    </row>
    <row r="966" spans="1:11">
      <c r="A966">
        <v>5417</v>
      </c>
      <c r="B966" s="224">
        <v>3</v>
      </c>
      <c r="C966" s="224">
        <v>1</v>
      </c>
      <c r="D966" s="224">
        <v>2</v>
      </c>
      <c r="E966" s="224">
        <v>3</v>
      </c>
      <c r="F966" s="224">
        <v>14</v>
      </c>
      <c r="G966" s="233">
        <v>0.17577899999999999</v>
      </c>
      <c r="H966" s="222">
        <v>17224</v>
      </c>
      <c r="I966" s="223" t="s">
        <v>79</v>
      </c>
      <c r="J966" s="221">
        <f>IFERROR(VLOOKUP(cnf[[#This Row],[Hwycov_id]],#REF!,2,FALSE),cnf[[#This Row],[count]])</f>
        <v>17224</v>
      </c>
      <c r="K966" s="171">
        <f t="shared" si="18"/>
        <v>0</v>
      </c>
    </row>
    <row r="967" spans="1:11">
      <c r="A967">
        <v>3877</v>
      </c>
      <c r="B967" s="224">
        <v>3</v>
      </c>
      <c r="C967" s="224">
        <v>1</v>
      </c>
      <c r="D967" s="224">
        <v>2</v>
      </c>
      <c r="E967" s="224">
        <v>3</v>
      </c>
      <c r="F967" s="224">
        <v>14</v>
      </c>
      <c r="G967" s="233">
        <v>9.3615000000000004E-2</v>
      </c>
      <c r="H967" s="222">
        <v>17255</v>
      </c>
      <c r="I967" s="223" t="s">
        <v>79</v>
      </c>
      <c r="J967" s="221">
        <f>IFERROR(VLOOKUP(cnf[[#This Row],[Hwycov_id]],#REF!,2,FALSE),cnf[[#This Row],[count]])</f>
        <v>17255</v>
      </c>
      <c r="K967" s="171">
        <f t="shared" si="18"/>
        <v>0</v>
      </c>
    </row>
    <row r="968" spans="1:11">
      <c r="A968">
        <v>10146</v>
      </c>
      <c r="B968" s="224">
        <v>3</v>
      </c>
      <c r="C968" s="224">
        <v>1</v>
      </c>
      <c r="D968" s="224">
        <v>2</v>
      </c>
      <c r="E968" s="224">
        <v>3</v>
      </c>
      <c r="F968" s="224">
        <v>14</v>
      </c>
      <c r="G968" s="233">
        <v>0.241864</v>
      </c>
      <c r="H968" s="222">
        <v>17264</v>
      </c>
      <c r="I968" s="223" t="s">
        <v>79</v>
      </c>
      <c r="J968" s="221">
        <f>IFERROR(VLOOKUP(cnf[[#This Row],[Hwycov_id]],#REF!,2,FALSE),cnf[[#This Row],[count]])</f>
        <v>17264</v>
      </c>
      <c r="K968" s="171">
        <f t="shared" si="18"/>
        <v>0</v>
      </c>
    </row>
    <row r="969" spans="1:11">
      <c r="A969">
        <v>17403</v>
      </c>
      <c r="B969" s="224">
        <v>3</v>
      </c>
      <c r="C969" s="224">
        <v>1</v>
      </c>
      <c r="D969" s="224">
        <v>2</v>
      </c>
      <c r="E969" s="224">
        <v>5</v>
      </c>
      <c r="F969" s="224">
        <v>16</v>
      </c>
      <c r="G969" s="233">
        <v>0.17632700000000001</v>
      </c>
      <c r="H969" s="222">
        <v>17300</v>
      </c>
      <c r="I969" s="223" t="s">
        <v>80</v>
      </c>
      <c r="J969" s="221">
        <f>IFERROR(VLOOKUP(cnf[[#This Row],[Hwycov_id]],#REF!,2,FALSE),cnf[[#This Row],[count]])</f>
        <v>17300</v>
      </c>
      <c r="K969" s="171">
        <f t="shared" si="18"/>
        <v>0</v>
      </c>
    </row>
    <row r="970" spans="1:11">
      <c r="A970">
        <v>12977</v>
      </c>
      <c r="B970" s="224">
        <v>3</v>
      </c>
      <c r="C970" s="224">
        <v>1</v>
      </c>
      <c r="D970" s="224">
        <v>2</v>
      </c>
      <c r="E970" s="224">
        <v>5</v>
      </c>
      <c r="F970" s="224">
        <v>5</v>
      </c>
      <c r="G970" s="233">
        <v>0.148032</v>
      </c>
      <c r="H970" s="222">
        <v>17300</v>
      </c>
      <c r="I970" s="223" t="s">
        <v>80</v>
      </c>
      <c r="J970" s="221">
        <f>IFERROR(VLOOKUP(cnf[[#This Row],[Hwycov_id]],#REF!,2,FALSE),cnf[[#This Row],[count]])</f>
        <v>17300</v>
      </c>
      <c r="K970" s="171">
        <f t="shared" si="18"/>
        <v>0</v>
      </c>
    </row>
    <row r="971" spans="1:11">
      <c r="A971">
        <v>7828</v>
      </c>
      <c r="B971" s="224">
        <v>3</v>
      </c>
      <c r="C971" s="224">
        <v>1</v>
      </c>
      <c r="D971" s="224">
        <v>2</v>
      </c>
      <c r="E971" s="224">
        <v>2</v>
      </c>
      <c r="F971" s="224">
        <v>14</v>
      </c>
      <c r="G971" s="233">
        <v>0.16918</v>
      </c>
      <c r="H971" s="222">
        <v>17342</v>
      </c>
      <c r="I971" s="223" t="s">
        <v>79</v>
      </c>
      <c r="J971" s="221">
        <f>IFERROR(VLOOKUP(cnf[[#This Row],[Hwycov_id]],#REF!,2,FALSE),cnf[[#This Row],[count]])</f>
        <v>17342</v>
      </c>
      <c r="K971" s="171">
        <f t="shared" si="18"/>
        <v>0</v>
      </c>
    </row>
    <row r="972" spans="1:11">
      <c r="A972">
        <v>11564</v>
      </c>
      <c r="B972" s="224">
        <v>3</v>
      </c>
      <c r="C972" s="224">
        <v>1</v>
      </c>
      <c r="D972" s="224">
        <v>2</v>
      </c>
      <c r="E972" s="224">
        <v>7</v>
      </c>
      <c r="F972" s="224">
        <v>19</v>
      </c>
      <c r="G972" s="233">
        <v>0.15882499999999999</v>
      </c>
      <c r="H972" s="222">
        <v>17400</v>
      </c>
      <c r="I972" s="223" t="s">
        <v>80</v>
      </c>
      <c r="J972" s="221">
        <f>IFERROR(VLOOKUP(cnf[[#This Row],[Hwycov_id]],#REF!,2,FALSE),cnf[[#This Row],[count]])</f>
        <v>17400</v>
      </c>
      <c r="K972" s="171">
        <f t="shared" si="18"/>
        <v>0</v>
      </c>
    </row>
    <row r="973" spans="1:11">
      <c r="A973">
        <v>7706</v>
      </c>
      <c r="B973" s="224">
        <v>3</v>
      </c>
      <c r="C973" s="224">
        <v>1</v>
      </c>
      <c r="D973" s="224">
        <v>2</v>
      </c>
      <c r="E973" s="224">
        <v>2</v>
      </c>
      <c r="F973" s="224">
        <v>11</v>
      </c>
      <c r="G973" s="233">
        <v>0.10963000000000001</v>
      </c>
      <c r="H973" s="222">
        <v>17400</v>
      </c>
      <c r="I973" s="223" t="s">
        <v>80</v>
      </c>
      <c r="J973" s="221">
        <f>IFERROR(VLOOKUP(cnf[[#This Row],[Hwycov_id]],#REF!,2,FALSE),cnf[[#This Row],[count]])</f>
        <v>17400</v>
      </c>
      <c r="K973" s="171">
        <f t="shared" si="18"/>
        <v>0</v>
      </c>
    </row>
    <row r="974" spans="1:11">
      <c r="A974">
        <v>31277</v>
      </c>
      <c r="B974" s="224">
        <v>3</v>
      </c>
      <c r="C974" s="224">
        <v>1</v>
      </c>
      <c r="D974" s="224">
        <v>2</v>
      </c>
      <c r="E974" s="224">
        <v>3</v>
      </c>
      <c r="F974" s="224">
        <v>14</v>
      </c>
      <c r="G974" s="233">
        <v>0.18746299999999999</v>
      </c>
      <c r="H974" s="222">
        <v>17484</v>
      </c>
      <c r="I974" s="223" t="s">
        <v>79</v>
      </c>
      <c r="J974" s="221">
        <f>IFERROR(VLOOKUP(cnf[[#This Row],[Hwycov_id]],#REF!,2,FALSE),cnf[[#This Row],[count]])</f>
        <v>17484</v>
      </c>
      <c r="K974" s="171">
        <f t="shared" si="18"/>
        <v>0</v>
      </c>
    </row>
    <row r="975" spans="1:11">
      <c r="A975">
        <v>2846</v>
      </c>
      <c r="B975" s="224">
        <v>3</v>
      </c>
      <c r="C975" s="224">
        <v>1</v>
      </c>
      <c r="D975" s="224">
        <v>2</v>
      </c>
      <c r="E975" s="224">
        <v>2</v>
      </c>
      <c r="F975" s="224">
        <v>11</v>
      </c>
      <c r="G975" s="233">
        <v>0.187607</v>
      </c>
      <c r="H975" s="222">
        <v>17500</v>
      </c>
      <c r="I975" s="223" t="s">
        <v>80</v>
      </c>
      <c r="J975" s="221">
        <f>IFERROR(VLOOKUP(cnf[[#This Row],[Hwycov_id]],#REF!,2,FALSE),cnf[[#This Row],[count]])</f>
        <v>17500</v>
      </c>
      <c r="K975" s="171">
        <f t="shared" si="18"/>
        <v>0</v>
      </c>
    </row>
    <row r="976" spans="1:11">
      <c r="A976">
        <v>2342</v>
      </c>
      <c r="B976" s="224">
        <v>3</v>
      </c>
      <c r="C976" s="224">
        <v>1</v>
      </c>
      <c r="D976" s="224">
        <v>2</v>
      </c>
      <c r="E976" s="224">
        <v>3</v>
      </c>
      <c r="F976" s="224">
        <v>14</v>
      </c>
      <c r="G976" s="233">
        <v>0.19268299999999999</v>
      </c>
      <c r="H976" s="222">
        <v>17552</v>
      </c>
      <c r="I976" s="223" t="s">
        <v>79</v>
      </c>
      <c r="J976" s="221">
        <f>IFERROR(VLOOKUP(cnf[[#This Row],[Hwycov_id]],#REF!,2,FALSE),cnf[[#This Row],[count]])</f>
        <v>17552</v>
      </c>
      <c r="K976" s="171">
        <f t="shared" si="18"/>
        <v>0</v>
      </c>
    </row>
    <row r="977" spans="1:11">
      <c r="A977">
        <v>15610</v>
      </c>
      <c r="B977" s="224">
        <v>3</v>
      </c>
      <c r="C977" s="224">
        <v>1</v>
      </c>
      <c r="D977" s="224">
        <v>2</v>
      </c>
      <c r="E977" s="224">
        <v>6</v>
      </c>
      <c r="F977" s="224">
        <v>1</v>
      </c>
      <c r="G977" s="233">
        <v>0.23522799999999999</v>
      </c>
      <c r="H977" s="222">
        <v>17600</v>
      </c>
      <c r="I977" s="223" t="s">
        <v>80</v>
      </c>
      <c r="J977" s="221">
        <f>IFERROR(VLOOKUP(cnf[[#This Row],[Hwycov_id]],#REF!,2,FALSE),cnf[[#This Row],[count]])</f>
        <v>17600</v>
      </c>
      <c r="K977" s="171">
        <f t="shared" si="18"/>
        <v>0</v>
      </c>
    </row>
    <row r="978" spans="1:11">
      <c r="A978">
        <v>24190</v>
      </c>
      <c r="B978" s="224">
        <v>3</v>
      </c>
      <c r="C978" s="224">
        <v>1</v>
      </c>
      <c r="D978" s="224">
        <v>2</v>
      </c>
      <c r="E978" s="224">
        <v>2</v>
      </c>
      <c r="F978" s="224">
        <v>11</v>
      </c>
      <c r="G978" s="233">
        <v>4.1783000000000001E-2</v>
      </c>
      <c r="H978" s="222">
        <v>17600</v>
      </c>
      <c r="I978" s="223" t="s">
        <v>80</v>
      </c>
      <c r="J978" s="221">
        <f>IFERROR(VLOOKUP(cnf[[#This Row],[Hwycov_id]],#REF!,2,FALSE),cnf[[#This Row],[count]])</f>
        <v>17600</v>
      </c>
      <c r="K978" s="171">
        <f t="shared" si="18"/>
        <v>0</v>
      </c>
    </row>
    <row r="979" spans="1:11">
      <c r="A979">
        <v>22648</v>
      </c>
      <c r="B979" s="224">
        <v>3</v>
      </c>
      <c r="C979" s="224">
        <v>1</v>
      </c>
      <c r="D979" s="224">
        <v>2</v>
      </c>
      <c r="E979" s="224">
        <v>3</v>
      </c>
      <c r="F979" s="224">
        <v>14</v>
      </c>
      <c r="G979" s="233">
        <v>4.8174000000000002E-2</v>
      </c>
      <c r="H979" s="222">
        <v>17608</v>
      </c>
      <c r="I979" s="223" t="s">
        <v>79</v>
      </c>
      <c r="J979" s="221">
        <f>IFERROR(VLOOKUP(cnf[[#This Row],[Hwycov_id]],#REF!,2,FALSE),cnf[[#This Row],[count]])</f>
        <v>17608</v>
      </c>
      <c r="K979" s="171">
        <f t="shared" si="18"/>
        <v>0</v>
      </c>
    </row>
    <row r="980" spans="1:11">
      <c r="A980">
        <v>3811</v>
      </c>
      <c r="B980" s="224">
        <v>3</v>
      </c>
      <c r="C980" s="224">
        <v>1</v>
      </c>
      <c r="D980" s="224">
        <v>2</v>
      </c>
      <c r="E980" s="224">
        <v>2</v>
      </c>
      <c r="F980" s="224">
        <v>14</v>
      </c>
      <c r="G980" s="233">
        <v>0.123867</v>
      </c>
      <c r="H980" s="222">
        <v>17824</v>
      </c>
      <c r="I980" s="223" t="s">
        <v>79</v>
      </c>
      <c r="J980" s="221">
        <f>IFERROR(VLOOKUP(cnf[[#This Row],[Hwycov_id]],#REF!,2,FALSE),cnf[[#This Row],[count]])</f>
        <v>17824</v>
      </c>
      <c r="K980" s="171">
        <f t="shared" si="18"/>
        <v>0</v>
      </c>
    </row>
    <row r="981" spans="1:11">
      <c r="A981">
        <v>16905</v>
      </c>
      <c r="B981" s="224">
        <v>3</v>
      </c>
      <c r="C981" s="224">
        <v>1</v>
      </c>
      <c r="D981" s="224">
        <v>2</v>
      </c>
      <c r="E981" s="224">
        <v>2</v>
      </c>
      <c r="F981" s="224">
        <v>11</v>
      </c>
      <c r="G981" s="233">
        <v>7.6428999999999997E-2</v>
      </c>
      <c r="H981" s="222">
        <v>17900</v>
      </c>
      <c r="I981" s="223" t="s">
        <v>80</v>
      </c>
      <c r="J981" s="221">
        <f>IFERROR(VLOOKUP(cnf[[#This Row],[Hwycov_id]],#REF!,2,FALSE),cnf[[#This Row],[count]])</f>
        <v>17900</v>
      </c>
      <c r="K981" s="171">
        <f t="shared" si="18"/>
        <v>0</v>
      </c>
    </row>
    <row r="982" spans="1:11">
      <c r="A982">
        <v>7425</v>
      </c>
      <c r="B982" s="224">
        <v>3</v>
      </c>
      <c r="C982" s="224">
        <v>1</v>
      </c>
      <c r="D982" s="224">
        <v>2</v>
      </c>
      <c r="E982" s="224">
        <v>7</v>
      </c>
      <c r="F982" s="224">
        <v>7</v>
      </c>
      <c r="G982" s="233">
        <v>0.13418099999999999</v>
      </c>
      <c r="H982" s="222">
        <v>17900</v>
      </c>
      <c r="I982" s="223" t="s">
        <v>80</v>
      </c>
      <c r="J982" s="221">
        <f>IFERROR(VLOOKUP(cnf[[#This Row],[Hwycov_id]],#REF!,2,FALSE),cnf[[#This Row],[count]])</f>
        <v>17900</v>
      </c>
      <c r="K982" s="171">
        <f t="shared" si="18"/>
        <v>0</v>
      </c>
    </row>
    <row r="983" spans="1:11">
      <c r="A983">
        <v>14237</v>
      </c>
      <c r="B983" s="224">
        <v>3</v>
      </c>
      <c r="C983" s="224">
        <v>1</v>
      </c>
      <c r="D983" s="224">
        <v>1</v>
      </c>
      <c r="E983" s="224">
        <v>2</v>
      </c>
      <c r="F983" s="224">
        <v>3</v>
      </c>
      <c r="G983" s="233">
        <v>7.7437000000000006E-2</v>
      </c>
      <c r="H983" s="222">
        <v>18000</v>
      </c>
      <c r="I983" s="223" t="s">
        <v>82</v>
      </c>
      <c r="J983" s="221">
        <f>IFERROR(VLOOKUP(cnf[[#This Row],[Hwycov_id]],#REF!,2,FALSE),cnf[[#This Row],[count]])</f>
        <v>18000</v>
      </c>
      <c r="K983" s="171">
        <f t="shared" si="18"/>
        <v>0</v>
      </c>
    </row>
    <row r="984" spans="1:11">
      <c r="A984">
        <v>8376</v>
      </c>
      <c r="B984" s="224">
        <v>3</v>
      </c>
      <c r="C984" s="224">
        <v>1</v>
      </c>
      <c r="D984" s="224">
        <v>2</v>
      </c>
      <c r="E984" s="224">
        <v>3</v>
      </c>
      <c r="F984" s="224">
        <v>14</v>
      </c>
      <c r="G984" s="233">
        <v>0.14638799999999999</v>
      </c>
      <c r="H984" s="222">
        <v>18048</v>
      </c>
      <c r="I984" s="223" t="s">
        <v>79</v>
      </c>
      <c r="J984" s="221">
        <f>IFERROR(VLOOKUP(cnf[[#This Row],[Hwycov_id]],#REF!,2,FALSE),cnf[[#This Row],[count]])</f>
        <v>18048</v>
      </c>
      <c r="K984" s="171">
        <f t="shared" si="18"/>
        <v>0</v>
      </c>
    </row>
    <row r="985" spans="1:11">
      <c r="A985">
        <v>7762</v>
      </c>
      <c r="B985" s="224">
        <v>3</v>
      </c>
      <c r="C985" s="224">
        <v>1</v>
      </c>
      <c r="D985" s="224">
        <v>2</v>
      </c>
      <c r="E985" s="224">
        <v>5</v>
      </c>
      <c r="F985" s="224">
        <v>16</v>
      </c>
      <c r="G985" s="233">
        <v>8.1570000000000004E-2</v>
      </c>
      <c r="H985" s="222">
        <v>18100</v>
      </c>
      <c r="I985" s="223" t="s">
        <v>80</v>
      </c>
      <c r="J985" s="221">
        <f>IFERROR(VLOOKUP(cnf[[#This Row],[Hwycov_id]],#REF!,2,FALSE),cnf[[#This Row],[count]])</f>
        <v>18100</v>
      </c>
      <c r="K985" s="171">
        <f t="shared" si="18"/>
        <v>0</v>
      </c>
    </row>
    <row r="986" spans="1:11">
      <c r="A986">
        <v>4685</v>
      </c>
      <c r="B986" s="224">
        <v>3</v>
      </c>
      <c r="C986" s="224">
        <v>1</v>
      </c>
      <c r="D986" s="224">
        <v>2</v>
      </c>
      <c r="E986" s="224">
        <v>7</v>
      </c>
      <c r="F986" s="224">
        <v>7</v>
      </c>
      <c r="G986" s="233">
        <v>0.13617199999999999</v>
      </c>
      <c r="H986" s="222">
        <v>18100</v>
      </c>
      <c r="I986" s="223" t="s">
        <v>80</v>
      </c>
      <c r="J986" s="221">
        <f>IFERROR(VLOOKUP(cnf[[#This Row],[Hwycov_id]],#REF!,2,FALSE),cnf[[#This Row],[count]])</f>
        <v>18100</v>
      </c>
      <c r="K986" s="171">
        <f t="shared" si="18"/>
        <v>0</v>
      </c>
    </row>
    <row r="987" spans="1:11">
      <c r="A987">
        <v>23185</v>
      </c>
      <c r="B987" s="224">
        <v>3</v>
      </c>
      <c r="C987" s="224">
        <v>1</v>
      </c>
      <c r="D987" s="224">
        <v>2</v>
      </c>
      <c r="E987" s="224">
        <v>3</v>
      </c>
      <c r="F987" s="224">
        <v>14</v>
      </c>
      <c r="G987" s="233">
        <v>0.161526</v>
      </c>
      <c r="H987" s="222">
        <v>18256</v>
      </c>
      <c r="I987" s="223" t="s">
        <v>79</v>
      </c>
      <c r="J987" s="221">
        <f>IFERROR(VLOOKUP(cnf[[#This Row],[Hwycov_id]],#REF!,2,FALSE),cnf[[#This Row],[count]])</f>
        <v>18256</v>
      </c>
      <c r="K987" s="171">
        <f t="shared" si="18"/>
        <v>0</v>
      </c>
    </row>
    <row r="988" spans="1:11">
      <c r="A988">
        <v>12482</v>
      </c>
      <c r="B988" s="224">
        <v>3</v>
      </c>
      <c r="C988" s="224">
        <v>1</v>
      </c>
      <c r="D988" s="224">
        <v>2</v>
      </c>
      <c r="E988" s="224">
        <v>2</v>
      </c>
      <c r="F988" s="224">
        <v>14</v>
      </c>
      <c r="G988" s="233">
        <v>7.2327000000000002E-2</v>
      </c>
      <c r="H988" s="222">
        <v>18431</v>
      </c>
      <c r="I988" s="223" t="s">
        <v>79</v>
      </c>
      <c r="J988" s="221">
        <f>IFERROR(VLOOKUP(cnf[[#This Row],[Hwycov_id]],#REF!,2,FALSE),cnf[[#This Row],[count]])</f>
        <v>18431</v>
      </c>
      <c r="K988" s="171">
        <f t="shared" si="18"/>
        <v>0</v>
      </c>
    </row>
    <row r="989" spans="1:11">
      <c r="A989">
        <v>6102</v>
      </c>
      <c r="B989" s="224">
        <v>3</v>
      </c>
      <c r="C989" s="224">
        <v>1</v>
      </c>
      <c r="D989" s="224">
        <v>2</v>
      </c>
      <c r="E989" s="224">
        <v>5</v>
      </c>
      <c r="F989" s="224">
        <v>19</v>
      </c>
      <c r="G989" s="233">
        <v>0.10867300000000001</v>
      </c>
      <c r="H989" s="222">
        <v>18500</v>
      </c>
      <c r="I989" s="223" t="s">
        <v>80</v>
      </c>
      <c r="J989" s="221">
        <f>IFERROR(VLOOKUP(cnf[[#This Row],[Hwycov_id]],#REF!,2,FALSE),cnf[[#This Row],[count]])</f>
        <v>18500</v>
      </c>
      <c r="K989" s="171">
        <f t="shared" si="18"/>
        <v>0</v>
      </c>
    </row>
    <row r="990" spans="1:11">
      <c r="A990">
        <v>14563</v>
      </c>
      <c r="B990" s="224">
        <v>3</v>
      </c>
      <c r="C990" s="224">
        <v>1</v>
      </c>
      <c r="D990" s="224">
        <v>2</v>
      </c>
      <c r="E990" s="224">
        <v>2</v>
      </c>
      <c r="F990" s="224">
        <v>14</v>
      </c>
      <c r="G990" s="233">
        <v>0.185999</v>
      </c>
      <c r="H990" s="222">
        <v>18583</v>
      </c>
      <c r="I990" s="223" t="s">
        <v>79</v>
      </c>
      <c r="J990" s="221">
        <f>IFERROR(VLOOKUP(cnf[[#This Row],[Hwycov_id]],#REF!,2,FALSE),cnf[[#This Row],[count]])</f>
        <v>18583</v>
      </c>
      <c r="K990" s="171">
        <f t="shared" si="18"/>
        <v>0</v>
      </c>
    </row>
    <row r="991" spans="1:11">
      <c r="A991">
        <v>11421</v>
      </c>
      <c r="B991" s="224">
        <v>3</v>
      </c>
      <c r="C991" s="224">
        <v>1</v>
      </c>
      <c r="D991" s="224">
        <v>2</v>
      </c>
      <c r="E991" s="224">
        <v>3</v>
      </c>
      <c r="F991" s="224">
        <v>14</v>
      </c>
      <c r="G991" s="233">
        <v>0.18076700000000001</v>
      </c>
      <c r="H991" s="222">
        <v>18585</v>
      </c>
      <c r="I991" s="223" t="s">
        <v>79</v>
      </c>
      <c r="J991" s="221">
        <f>IFERROR(VLOOKUP(cnf[[#This Row],[Hwycov_id]],#REF!,2,FALSE),cnf[[#This Row],[count]])</f>
        <v>18585</v>
      </c>
      <c r="K991" s="171">
        <f t="shared" si="18"/>
        <v>0</v>
      </c>
    </row>
    <row r="992" spans="1:11">
      <c r="A992">
        <v>6706</v>
      </c>
      <c r="B992" s="224">
        <v>3</v>
      </c>
      <c r="C992" s="224">
        <v>1</v>
      </c>
      <c r="D992" s="224">
        <v>2</v>
      </c>
      <c r="E992" s="224">
        <v>2</v>
      </c>
      <c r="F992" s="224">
        <v>14</v>
      </c>
      <c r="G992" s="233">
        <v>5.4925000000000002E-2</v>
      </c>
      <c r="H992" s="222">
        <v>18591</v>
      </c>
      <c r="I992" s="223" t="s">
        <v>79</v>
      </c>
      <c r="J992" s="221">
        <f>IFERROR(VLOOKUP(cnf[[#This Row],[Hwycov_id]],#REF!,2,FALSE),cnf[[#This Row],[count]])</f>
        <v>18591</v>
      </c>
      <c r="K992" s="171">
        <f t="shared" si="18"/>
        <v>0</v>
      </c>
    </row>
    <row r="993" spans="1:11">
      <c r="A993">
        <v>3862</v>
      </c>
      <c r="B993" s="224">
        <v>3</v>
      </c>
      <c r="C993" s="224">
        <v>1</v>
      </c>
      <c r="D993" s="224">
        <v>2</v>
      </c>
      <c r="E993" s="224">
        <v>3</v>
      </c>
      <c r="F993" s="224">
        <v>14</v>
      </c>
      <c r="G993" s="233">
        <v>6.5192E-2</v>
      </c>
      <c r="H993" s="222">
        <v>18621</v>
      </c>
      <c r="I993" s="223" t="s">
        <v>79</v>
      </c>
      <c r="J993" s="221">
        <f>IFERROR(VLOOKUP(cnf[[#This Row],[Hwycov_id]],#REF!,2,FALSE),cnf[[#This Row],[count]])</f>
        <v>18621</v>
      </c>
      <c r="K993" s="171">
        <f t="shared" si="18"/>
        <v>0</v>
      </c>
    </row>
    <row r="994" spans="1:11">
      <c r="A994">
        <v>2833</v>
      </c>
      <c r="B994" s="224">
        <v>3</v>
      </c>
      <c r="C994" s="224">
        <v>1</v>
      </c>
      <c r="D994" s="224">
        <v>2</v>
      </c>
      <c r="E994" s="224">
        <v>2</v>
      </c>
      <c r="F994" s="224">
        <v>14</v>
      </c>
      <c r="G994" s="233">
        <v>0.557508</v>
      </c>
      <c r="H994" s="222">
        <v>18633</v>
      </c>
      <c r="I994" s="223" t="s">
        <v>79</v>
      </c>
      <c r="J994" s="221">
        <f>IFERROR(VLOOKUP(cnf[[#This Row],[Hwycov_id]],#REF!,2,FALSE),cnf[[#This Row],[count]])</f>
        <v>18633</v>
      </c>
      <c r="K994" s="171">
        <f t="shared" si="18"/>
        <v>0</v>
      </c>
    </row>
    <row r="995" spans="1:11">
      <c r="A995">
        <v>2148</v>
      </c>
      <c r="B995" s="224">
        <v>3</v>
      </c>
      <c r="C995" s="224">
        <v>1</v>
      </c>
      <c r="D995" s="224">
        <v>2</v>
      </c>
      <c r="E995" s="224">
        <v>2</v>
      </c>
      <c r="F995" s="224">
        <v>14</v>
      </c>
      <c r="G995" s="233">
        <v>0.14450399999999999</v>
      </c>
      <c r="H995" s="222">
        <v>18672</v>
      </c>
      <c r="I995" s="223" t="s">
        <v>79</v>
      </c>
      <c r="J995" s="221">
        <f>IFERROR(VLOOKUP(cnf[[#This Row],[Hwycov_id]],#REF!,2,FALSE),cnf[[#This Row],[count]])</f>
        <v>18672</v>
      </c>
      <c r="K995" s="171">
        <f t="shared" si="18"/>
        <v>0</v>
      </c>
    </row>
    <row r="996" spans="1:11">
      <c r="A996">
        <v>8382</v>
      </c>
      <c r="B996" s="224">
        <v>3</v>
      </c>
      <c r="C996" s="224">
        <v>1</v>
      </c>
      <c r="D996" s="224">
        <v>2</v>
      </c>
      <c r="E996" s="224">
        <v>5</v>
      </c>
      <c r="F996" s="224">
        <v>16</v>
      </c>
      <c r="G996" s="233">
        <v>0.19830700000000001</v>
      </c>
      <c r="H996" s="222">
        <v>18700</v>
      </c>
      <c r="I996" s="223" t="s">
        <v>80</v>
      </c>
      <c r="J996" s="221">
        <f>IFERROR(VLOOKUP(cnf[[#This Row],[Hwycov_id]],#REF!,2,FALSE),cnf[[#This Row],[count]])</f>
        <v>18700</v>
      </c>
      <c r="K996" s="171">
        <f t="shared" si="18"/>
        <v>0</v>
      </c>
    </row>
    <row r="997" spans="1:11">
      <c r="A997">
        <v>17597</v>
      </c>
      <c r="B997" s="224">
        <v>3</v>
      </c>
      <c r="C997" s="224">
        <v>1</v>
      </c>
      <c r="D997" s="224">
        <v>2</v>
      </c>
      <c r="E997" s="224">
        <v>5</v>
      </c>
      <c r="F997" s="224">
        <v>9</v>
      </c>
      <c r="G997" s="233">
        <v>0.37095499999999998</v>
      </c>
      <c r="H997" s="222">
        <v>18800</v>
      </c>
      <c r="I997" s="223" t="s">
        <v>80</v>
      </c>
      <c r="J997" s="221">
        <f>IFERROR(VLOOKUP(cnf[[#This Row],[Hwycov_id]],#REF!,2,FALSE),cnf[[#This Row],[count]])</f>
        <v>18800</v>
      </c>
      <c r="K997" s="171">
        <f t="shared" si="18"/>
        <v>0</v>
      </c>
    </row>
    <row r="998" spans="1:11">
      <c r="A998">
        <v>6667</v>
      </c>
      <c r="B998" s="224">
        <v>3</v>
      </c>
      <c r="C998" s="224">
        <v>1</v>
      </c>
      <c r="D998" s="224">
        <v>2</v>
      </c>
      <c r="E998" s="224">
        <v>5</v>
      </c>
      <c r="F998" s="224">
        <v>5</v>
      </c>
      <c r="G998" s="233">
        <v>0.21460399999999999</v>
      </c>
      <c r="H998" s="222">
        <v>18900</v>
      </c>
      <c r="I998" s="223" t="s">
        <v>80</v>
      </c>
      <c r="J998" s="221">
        <f>IFERROR(VLOOKUP(cnf[[#This Row],[Hwycov_id]],#REF!,2,FALSE),cnf[[#This Row],[count]])</f>
        <v>18900</v>
      </c>
      <c r="K998" s="171">
        <f t="shared" si="18"/>
        <v>0</v>
      </c>
    </row>
    <row r="999" spans="1:11">
      <c r="A999">
        <v>11420</v>
      </c>
      <c r="B999" s="224">
        <v>3</v>
      </c>
      <c r="C999" s="224">
        <v>1</v>
      </c>
      <c r="D999" s="224">
        <v>2</v>
      </c>
      <c r="E999" s="224">
        <v>3</v>
      </c>
      <c r="F999" s="224">
        <v>14</v>
      </c>
      <c r="G999" s="233">
        <v>0.23489299999999999</v>
      </c>
      <c r="H999" s="222">
        <v>18977</v>
      </c>
      <c r="I999" s="223" t="s">
        <v>79</v>
      </c>
      <c r="J999" s="221">
        <f>IFERROR(VLOOKUP(cnf[[#This Row],[Hwycov_id]],#REF!,2,FALSE),cnf[[#This Row],[count]])</f>
        <v>18977</v>
      </c>
      <c r="K999" s="171">
        <f t="shared" si="18"/>
        <v>0</v>
      </c>
    </row>
    <row r="1000" spans="1:11">
      <c r="A1000">
        <v>17428</v>
      </c>
      <c r="B1000" s="224">
        <v>3</v>
      </c>
      <c r="C1000" s="224">
        <v>1</v>
      </c>
      <c r="D1000" s="224">
        <v>2</v>
      </c>
      <c r="E1000" s="224">
        <v>3</v>
      </c>
      <c r="F1000" s="224">
        <v>14</v>
      </c>
      <c r="G1000" s="233">
        <v>0.111772</v>
      </c>
      <c r="H1000" s="222">
        <v>18999</v>
      </c>
      <c r="I1000" s="223" t="s">
        <v>79</v>
      </c>
      <c r="J1000" s="221">
        <f>IFERROR(VLOOKUP(cnf[[#This Row],[Hwycov_id]],#REF!,2,FALSE),cnf[[#This Row],[count]])</f>
        <v>18999</v>
      </c>
      <c r="K1000" s="171">
        <f t="shared" si="18"/>
        <v>0</v>
      </c>
    </row>
    <row r="1001" spans="1:11">
      <c r="A1001">
        <v>17407</v>
      </c>
      <c r="B1001" s="224">
        <v>3</v>
      </c>
      <c r="C1001" s="224">
        <v>1</v>
      </c>
      <c r="D1001" s="224">
        <v>2</v>
      </c>
      <c r="E1001" s="224">
        <v>5</v>
      </c>
      <c r="F1001" s="224">
        <v>16</v>
      </c>
      <c r="G1001" s="233">
        <v>0.17066000000000001</v>
      </c>
      <c r="H1001" s="222">
        <v>19000</v>
      </c>
      <c r="I1001" s="223" t="s">
        <v>80</v>
      </c>
      <c r="J1001" s="221">
        <f>IFERROR(VLOOKUP(cnf[[#This Row],[Hwycov_id]],#REF!,2,FALSE),cnf[[#This Row],[count]])</f>
        <v>19000</v>
      </c>
      <c r="K1001" s="171">
        <f t="shared" si="18"/>
        <v>0</v>
      </c>
    </row>
    <row r="1002" spans="1:11">
      <c r="A1002">
        <v>19948</v>
      </c>
      <c r="B1002" s="224">
        <v>3</v>
      </c>
      <c r="C1002" s="224">
        <v>1</v>
      </c>
      <c r="D1002" s="224">
        <v>2</v>
      </c>
      <c r="E1002" s="224">
        <v>5</v>
      </c>
      <c r="F1002" s="224">
        <v>5</v>
      </c>
      <c r="G1002" s="233">
        <v>0.237488</v>
      </c>
      <c r="H1002" s="222">
        <v>19000</v>
      </c>
      <c r="I1002" s="223" t="s">
        <v>80</v>
      </c>
      <c r="J1002" s="221">
        <f>IFERROR(VLOOKUP(cnf[[#This Row],[Hwycov_id]],#REF!,2,FALSE),cnf[[#This Row],[count]])</f>
        <v>19000</v>
      </c>
      <c r="K1002" s="171">
        <f t="shared" si="18"/>
        <v>0</v>
      </c>
    </row>
    <row r="1003" spans="1:11">
      <c r="A1003">
        <v>15999</v>
      </c>
      <c r="B1003" s="224">
        <v>3</v>
      </c>
      <c r="C1003" s="224">
        <v>1</v>
      </c>
      <c r="D1003" s="224">
        <v>2</v>
      </c>
      <c r="E1003" s="224">
        <v>3</v>
      </c>
      <c r="F1003" s="224">
        <v>16</v>
      </c>
      <c r="G1003" s="233">
        <v>7.6697000000000001E-2</v>
      </c>
      <c r="H1003" s="222">
        <v>19000</v>
      </c>
      <c r="I1003" s="223" t="s">
        <v>80</v>
      </c>
      <c r="J1003" s="221">
        <f>IFERROR(VLOOKUP(cnf[[#This Row],[Hwycov_id]],#REF!,2,FALSE),cnf[[#This Row],[count]])</f>
        <v>19000</v>
      </c>
      <c r="K1003" s="171">
        <f t="shared" si="18"/>
        <v>0</v>
      </c>
    </row>
    <row r="1004" spans="1:11">
      <c r="A1004">
        <v>245</v>
      </c>
      <c r="B1004" s="224">
        <v>3</v>
      </c>
      <c r="C1004" s="224">
        <v>1</v>
      </c>
      <c r="D1004" s="224">
        <v>1</v>
      </c>
      <c r="E1004" s="224">
        <v>2</v>
      </c>
      <c r="F1004" s="224">
        <v>3</v>
      </c>
      <c r="G1004" s="233">
        <v>7.7326000000000006E-2</v>
      </c>
      <c r="H1004" s="222">
        <v>19052</v>
      </c>
      <c r="I1004" s="223" t="s">
        <v>82</v>
      </c>
      <c r="J1004" s="221">
        <f>IFERROR(VLOOKUP(cnf[[#This Row],[Hwycov_id]],#REF!,2,FALSE),cnf[[#This Row],[count]])</f>
        <v>19052</v>
      </c>
      <c r="K1004" s="171">
        <f t="shared" si="18"/>
        <v>0</v>
      </c>
    </row>
    <row r="1005" spans="1:11">
      <c r="A1005">
        <v>9580</v>
      </c>
      <c r="B1005" s="224">
        <v>3</v>
      </c>
      <c r="C1005" s="224">
        <v>1</v>
      </c>
      <c r="D1005" s="224">
        <v>2</v>
      </c>
      <c r="E1005" s="224">
        <v>3</v>
      </c>
      <c r="F1005" s="224">
        <v>14</v>
      </c>
      <c r="G1005" s="233">
        <v>0.13810500000000001</v>
      </c>
      <c r="H1005" s="222">
        <v>19055</v>
      </c>
      <c r="I1005" s="223" t="s">
        <v>79</v>
      </c>
      <c r="J1005" s="221">
        <f>IFERROR(VLOOKUP(cnf[[#This Row],[Hwycov_id]],#REF!,2,FALSE),cnf[[#This Row],[count]])</f>
        <v>19055</v>
      </c>
      <c r="K1005" s="171">
        <f t="shared" si="18"/>
        <v>0</v>
      </c>
    </row>
    <row r="1006" spans="1:11">
      <c r="A1006">
        <v>7919</v>
      </c>
      <c r="B1006" s="224">
        <v>3</v>
      </c>
      <c r="C1006" s="224">
        <v>1</v>
      </c>
      <c r="D1006" s="224">
        <v>2</v>
      </c>
      <c r="E1006" s="224">
        <v>5</v>
      </c>
      <c r="F1006" s="224">
        <v>9</v>
      </c>
      <c r="G1006" s="233">
        <v>0.114443</v>
      </c>
      <c r="H1006" s="222">
        <v>19200</v>
      </c>
      <c r="I1006" s="223" t="s">
        <v>80</v>
      </c>
      <c r="J1006" s="221">
        <f>IFERROR(VLOOKUP(cnf[[#This Row],[Hwycov_id]],#REF!,2,FALSE),cnf[[#This Row],[count]])</f>
        <v>19200</v>
      </c>
      <c r="K1006" s="171">
        <f t="shared" si="18"/>
        <v>0</v>
      </c>
    </row>
    <row r="1007" spans="1:11">
      <c r="A1007">
        <v>1955</v>
      </c>
      <c r="B1007" s="224">
        <v>3</v>
      </c>
      <c r="C1007" s="224">
        <v>1</v>
      </c>
      <c r="D1007" s="224">
        <v>2</v>
      </c>
      <c r="E1007" s="224">
        <v>3</v>
      </c>
      <c r="F1007" s="224">
        <v>14</v>
      </c>
      <c r="G1007" s="233">
        <v>6.8911E-2</v>
      </c>
      <c r="H1007" s="222">
        <v>19207</v>
      </c>
      <c r="I1007" s="223" t="s">
        <v>79</v>
      </c>
      <c r="J1007" s="221">
        <f>IFERROR(VLOOKUP(cnf[[#This Row],[Hwycov_id]],#REF!,2,FALSE),cnf[[#This Row],[count]])</f>
        <v>19207</v>
      </c>
      <c r="K1007" s="171">
        <f t="shared" si="18"/>
        <v>0</v>
      </c>
    </row>
    <row r="1008" spans="1:11">
      <c r="A1008">
        <v>3910</v>
      </c>
      <c r="B1008" s="224">
        <v>3</v>
      </c>
      <c r="C1008" s="224">
        <v>1</v>
      </c>
      <c r="D1008" s="224">
        <v>2</v>
      </c>
      <c r="E1008" s="224">
        <v>3</v>
      </c>
      <c r="F1008" s="224">
        <v>14</v>
      </c>
      <c r="G1008" s="233">
        <v>7.9544000000000004E-2</v>
      </c>
      <c r="H1008" s="222">
        <v>19211</v>
      </c>
      <c r="I1008" s="223" t="s">
        <v>79</v>
      </c>
      <c r="J1008" s="221">
        <f>IFERROR(VLOOKUP(cnf[[#This Row],[Hwycov_id]],#REF!,2,FALSE),cnf[[#This Row],[count]])</f>
        <v>19211</v>
      </c>
      <c r="K1008" s="171">
        <f t="shared" si="18"/>
        <v>0</v>
      </c>
    </row>
    <row r="1009" spans="1:11">
      <c r="A1009">
        <v>15955</v>
      </c>
      <c r="B1009" s="224">
        <v>3</v>
      </c>
      <c r="C1009" s="224">
        <v>1</v>
      </c>
      <c r="D1009" s="224">
        <v>2</v>
      </c>
      <c r="E1009" s="224">
        <v>6</v>
      </c>
      <c r="F1009" s="224">
        <v>17</v>
      </c>
      <c r="G1009" s="233">
        <v>0.16189600000000001</v>
      </c>
      <c r="H1009" s="222">
        <v>19300</v>
      </c>
      <c r="I1009" s="223" t="s">
        <v>80</v>
      </c>
      <c r="J1009" s="221">
        <f>IFERROR(VLOOKUP(cnf[[#This Row],[Hwycov_id]],#REF!,2,FALSE),cnf[[#This Row],[count]])</f>
        <v>19300</v>
      </c>
      <c r="K1009" s="171">
        <f t="shared" si="18"/>
        <v>0</v>
      </c>
    </row>
    <row r="1010" spans="1:11">
      <c r="A1010">
        <v>16801</v>
      </c>
      <c r="B1010" s="224">
        <v>3</v>
      </c>
      <c r="C1010" s="224">
        <v>1</v>
      </c>
      <c r="D1010" s="224">
        <v>2</v>
      </c>
      <c r="E1010" s="224">
        <v>2</v>
      </c>
      <c r="F1010" s="224">
        <v>14</v>
      </c>
      <c r="G1010" s="233">
        <v>7.3890999999999998E-2</v>
      </c>
      <c r="H1010" s="222">
        <v>19352</v>
      </c>
      <c r="I1010" s="223" t="s">
        <v>79</v>
      </c>
      <c r="J1010" s="221">
        <f>IFERROR(VLOOKUP(cnf[[#This Row],[Hwycov_id]],#REF!,2,FALSE),cnf[[#This Row],[count]])</f>
        <v>19352</v>
      </c>
      <c r="K1010" s="171">
        <f t="shared" si="18"/>
        <v>0</v>
      </c>
    </row>
    <row r="1011" spans="1:11">
      <c r="A1011">
        <v>22503</v>
      </c>
      <c r="B1011" s="224">
        <v>3</v>
      </c>
      <c r="C1011" s="224">
        <v>1</v>
      </c>
      <c r="D1011" s="224">
        <v>2</v>
      </c>
      <c r="E1011" s="224">
        <v>7</v>
      </c>
      <c r="F1011" s="224">
        <v>7</v>
      </c>
      <c r="G1011" s="233">
        <v>7.0266999999999996E-2</v>
      </c>
      <c r="H1011" s="222">
        <v>19400</v>
      </c>
      <c r="I1011" s="223" t="s">
        <v>80</v>
      </c>
      <c r="J1011" s="221">
        <f>IFERROR(VLOOKUP(cnf[[#This Row],[Hwycov_id]],#REF!,2,FALSE),cnf[[#This Row],[count]])</f>
        <v>19400</v>
      </c>
      <c r="K1011" s="171">
        <f t="shared" si="18"/>
        <v>0</v>
      </c>
    </row>
    <row r="1012" spans="1:11">
      <c r="A1012">
        <v>19842</v>
      </c>
      <c r="B1012" s="224">
        <v>3</v>
      </c>
      <c r="C1012" s="224">
        <v>1</v>
      </c>
      <c r="D1012" s="224">
        <v>2</v>
      </c>
      <c r="E1012" s="224">
        <v>3</v>
      </c>
      <c r="F1012" s="224">
        <v>14</v>
      </c>
      <c r="G1012" s="233">
        <v>0.29298000000000002</v>
      </c>
      <c r="H1012" s="222">
        <v>19473</v>
      </c>
      <c r="I1012" s="223" t="s">
        <v>79</v>
      </c>
      <c r="J1012" s="221">
        <f>IFERROR(VLOOKUP(cnf[[#This Row],[Hwycov_id]],#REF!,2,FALSE),cnf[[#This Row],[count]])</f>
        <v>19473</v>
      </c>
      <c r="K1012" s="171">
        <f t="shared" si="18"/>
        <v>0</v>
      </c>
    </row>
    <row r="1013" spans="1:11">
      <c r="A1013">
        <v>13853</v>
      </c>
      <c r="B1013" s="224">
        <v>3</v>
      </c>
      <c r="C1013" s="224">
        <v>1</v>
      </c>
      <c r="D1013" s="224">
        <v>2</v>
      </c>
      <c r="E1013" s="224">
        <v>3</v>
      </c>
      <c r="F1013" s="224">
        <v>4</v>
      </c>
      <c r="G1013" s="233">
        <v>7.6424000000000006E-2</v>
      </c>
      <c r="H1013" s="222">
        <v>19500</v>
      </c>
      <c r="I1013" s="223" t="s">
        <v>80</v>
      </c>
      <c r="J1013" s="221">
        <f>IFERROR(VLOOKUP(cnf[[#This Row],[Hwycov_id]],#REF!,2,FALSE),cnf[[#This Row],[count]])</f>
        <v>19500</v>
      </c>
      <c r="K1013" s="171">
        <f t="shared" si="18"/>
        <v>0</v>
      </c>
    </row>
    <row r="1014" spans="1:11">
      <c r="A1014">
        <v>1813</v>
      </c>
      <c r="B1014" s="224">
        <v>3</v>
      </c>
      <c r="C1014" s="224">
        <v>1</v>
      </c>
      <c r="D1014" s="224">
        <v>2</v>
      </c>
      <c r="E1014" s="224">
        <v>4</v>
      </c>
      <c r="F1014" s="224">
        <v>14</v>
      </c>
      <c r="G1014" s="233">
        <v>0.29660300000000001</v>
      </c>
      <c r="H1014" s="222">
        <v>19553</v>
      </c>
      <c r="I1014" s="223" t="s">
        <v>79</v>
      </c>
      <c r="J1014" s="221">
        <f>IFERROR(VLOOKUP(cnf[[#This Row],[Hwycov_id]],#REF!,2,FALSE),cnf[[#This Row],[count]])</f>
        <v>19553</v>
      </c>
      <c r="K1014" s="171">
        <f t="shared" si="18"/>
        <v>0</v>
      </c>
    </row>
    <row r="1015" spans="1:11">
      <c r="A1015">
        <v>4739</v>
      </c>
      <c r="B1015" s="224">
        <v>3</v>
      </c>
      <c r="C1015" s="224">
        <v>1</v>
      </c>
      <c r="D1015" s="224">
        <v>2</v>
      </c>
      <c r="E1015" s="224">
        <v>3</v>
      </c>
      <c r="F1015" s="224">
        <v>14</v>
      </c>
      <c r="G1015" s="233">
        <v>0.11661299999999999</v>
      </c>
      <c r="H1015" s="222">
        <v>19567</v>
      </c>
      <c r="I1015" s="223" t="s">
        <v>79</v>
      </c>
      <c r="J1015" s="221">
        <f>IFERROR(VLOOKUP(cnf[[#This Row],[Hwycov_id]],#REF!,2,FALSE),cnf[[#This Row],[count]])</f>
        <v>19567</v>
      </c>
      <c r="K1015" s="171">
        <f t="shared" si="18"/>
        <v>0</v>
      </c>
    </row>
    <row r="1016" spans="1:11">
      <c r="A1016">
        <v>5111</v>
      </c>
      <c r="B1016" s="224">
        <v>3</v>
      </c>
      <c r="C1016" s="224">
        <v>1</v>
      </c>
      <c r="D1016" s="224">
        <v>1</v>
      </c>
      <c r="E1016" s="224">
        <v>6</v>
      </c>
      <c r="F1016" s="224">
        <v>1</v>
      </c>
      <c r="G1016" s="233">
        <v>0.255357</v>
      </c>
      <c r="H1016" s="222">
        <v>19600</v>
      </c>
      <c r="I1016" s="223" t="s">
        <v>80</v>
      </c>
      <c r="J1016" s="221">
        <f>IFERROR(VLOOKUP(cnf[[#This Row],[Hwycov_id]],#REF!,2,FALSE),cnf[[#This Row],[count]])</f>
        <v>19600</v>
      </c>
      <c r="K1016" s="171">
        <f t="shared" si="18"/>
        <v>0</v>
      </c>
    </row>
    <row r="1017" spans="1:11">
      <c r="A1017">
        <v>9730</v>
      </c>
      <c r="B1017" s="224">
        <v>3</v>
      </c>
      <c r="C1017" s="224">
        <v>1</v>
      </c>
      <c r="D1017" s="224">
        <v>2</v>
      </c>
      <c r="E1017" s="224">
        <v>2</v>
      </c>
      <c r="F1017" s="224">
        <v>14</v>
      </c>
      <c r="G1017" s="233">
        <v>9.8632999999999998E-2</v>
      </c>
      <c r="H1017" s="222">
        <v>19608</v>
      </c>
      <c r="I1017" s="223" t="s">
        <v>79</v>
      </c>
      <c r="J1017" s="221">
        <f>IFERROR(VLOOKUP(cnf[[#This Row],[Hwycov_id]],#REF!,2,FALSE),cnf[[#This Row],[count]])</f>
        <v>19608</v>
      </c>
      <c r="K1017" s="171">
        <f t="shared" si="18"/>
        <v>0</v>
      </c>
    </row>
    <row r="1018" spans="1:11">
      <c r="A1018">
        <v>19909</v>
      </c>
      <c r="B1018" s="224">
        <v>3</v>
      </c>
      <c r="C1018" s="224">
        <v>1</v>
      </c>
      <c r="D1018" s="224">
        <v>2</v>
      </c>
      <c r="E1018" s="224">
        <v>2</v>
      </c>
      <c r="F1018" s="224">
        <v>14</v>
      </c>
      <c r="G1018" s="233">
        <v>5.3400000000000003E-2</v>
      </c>
      <c r="H1018" s="222">
        <v>19618</v>
      </c>
      <c r="I1018" s="223" t="s">
        <v>79</v>
      </c>
      <c r="J1018" s="221">
        <f>IFERROR(VLOOKUP(cnf[[#This Row],[Hwycov_id]],#REF!,2,FALSE),cnf[[#This Row],[count]])</f>
        <v>19618</v>
      </c>
      <c r="K1018" s="171">
        <f t="shared" si="18"/>
        <v>0</v>
      </c>
    </row>
    <row r="1019" spans="1:11">
      <c r="A1019">
        <v>14120</v>
      </c>
      <c r="B1019" s="224">
        <v>3</v>
      </c>
      <c r="C1019" s="224">
        <v>1</v>
      </c>
      <c r="D1019" s="224">
        <v>2</v>
      </c>
      <c r="E1019" s="224">
        <v>4</v>
      </c>
      <c r="F1019" s="224">
        <v>11</v>
      </c>
      <c r="G1019" s="233">
        <v>0.166188</v>
      </c>
      <c r="H1019" s="222">
        <v>19700</v>
      </c>
      <c r="I1019" s="223" t="s">
        <v>80</v>
      </c>
      <c r="J1019" s="221">
        <f>IFERROR(VLOOKUP(cnf[[#This Row],[Hwycov_id]],#REF!,2,FALSE),cnf[[#This Row],[count]])</f>
        <v>19700</v>
      </c>
      <c r="K1019" s="171">
        <f t="shared" si="18"/>
        <v>0</v>
      </c>
    </row>
    <row r="1020" spans="1:11">
      <c r="A1020">
        <v>6152</v>
      </c>
      <c r="B1020" s="224">
        <v>3</v>
      </c>
      <c r="C1020" s="224">
        <v>1</v>
      </c>
      <c r="D1020" s="224">
        <v>2</v>
      </c>
      <c r="E1020" s="224">
        <v>6</v>
      </c>
      <c r="F1020" s="224">
        <v>1</v>
      </c>
      <c r="G1020" s="233">
        <v>0.17349800000000001</v>
      </c>
      <c r="H1020" s="222">
        <v>19800</v>
      </c>
      <c r="I1020" s="223" t="s">
        <v>80</v>
      </c>
      <c r="J1020" s="221">
        <f>IFERROR(VLOOKUP(cnf[[#This Row],[Hwycov_id]],#REF!,2,FALSE),cnf[[#This Row],[count]])</f>
        <v>19800</v>
      </c>
      <c r="K1020" s="171">
        <f t="shared" si="18"/>
        <v>0</v>
      </c>
    </row>
    <row r="1021" spans="1:11">
      <c r="A1021">
        <v>2546</v>
      </c>
      <c r="B1021" s="224">
        <v>3</v>
      </c>
      <c r="C1021" s="224">
        <v>1</v>
      </c>
      <c r="D1021" s="224">
        <v>2</v>
      </c>
      <c r="E1021" s="224">
        <v>7</v>
      </c>
      <c r="F1021" s="224">
        <v>7</v>
      </c>
      <c r="G1021" s="233">
        <v>4.5032999999999997E-2</v>
      </c>
      <c r="H1021" s="222">
        <v>19800</v>
      </c>
      <c r="I1021" s="223" t="s">
        <v>80</v>
      </c>
      <c r="J1021" s="221">
        <f>IFERROR(VLOOKUP(cnf[[#This Row],[Hwycov_id]],#REF!,2,FALSE),cnf[[#This Row],[count]])</f>
        <v>19800</v>
      </c>
      <c r="K1021" s="171">
        <f t="shared" si="18"/>
        <v>0</v>
      </c>
    </row>
    <row r="1022" spans="1:11">
      <c r="A1022">
        <v>2471</v>
      </c>
      <c r="B1022" s="224">
        <v>3</v>
      </c>
      <c r="C1022" s="224">
        <v>1</v>
      </c>
      <c r="D1022" s="224">
        <v>2</v>
      </c>
      <c r="E1022" s="224">
        <v>5</v>
      </c>
      <c r="F1022" s="224">
        <v>16</v>
      </c>
      <c r="G1022" s="233">
        <v>0.182617</v>
      </c>
      <c r="H1022" s="222">
        <v>19800</v>
      </c>
      <c r="I1022" s="223" t="s">
        <v>80</v>
      </c>
      <c r="J1022" s="221">
        <f>IFERROR(VLOOKUP(cnf[[#This Row],[Hwycov_id]],#REF!,2,FALSE),cnf[[#This Row],[count]])</f>
        <v>19800</v>
      </c>
      <c r="K1022" s="171">
        <f t="shared" si="18"/>
        <v>0</v>
      </c>
    </row>
    <row r="1023" spans="1:11">
      <c r="A1023">
        <v>1767</v>
      </c>
      <c r="B1023" s="224">
        <v>3</v>
      </c>
      <c r="C1023" s="224">
        <v>1</v>
      </c>
      <c r="D1023" s="224">
        <v>2</v>
      </c>
      <c r="E1023" s="224">
        <v>3</v>
      </c>
      <c r="F1023" s="224">
        <v>14</v>
      </c>
      <c r="G1023" s="233">
        <v>0.28336800000000001</v>
      </c>
      <c r="H1023" s="222">
        <v>19843</v>
      </c>
      <c r="I1023" s="223" t="s">
        <v>79</v>
      </c>
      <c r="J1023" s="221">
        <f>IFERROR(VLOOKUP(cnf[[#This Row],[Hwycov_id]],#REF!,2,FALSE),cnf[[#This Row],[count]])</f>
        <v>19843</v>
      </c>
      <c r="K1023" s="171">
        <f t="shared" si="18"/>
        <v>0</v>
      </c>
    </row>
    <row r="1024" spans="1:11">
      <c r="A1024">
        <v>5751</v>
      </c>
      <c r="B1024" s="224">
        <v>3</v>
      </c>
      <c r="C1024" s="224">
        <v>1</v>
      </c>
      <c r="D1024" s="224">
        <v>2</v>
      </c>
      <c r="E1024" s="224">
        <v>7</v>
      </c>
      <c r="F1024" s="224">
        <v>7</v>
      </c>
      <c r="G1024" s="233">
        <v>0.41716700000000001</v>
      </c>
      <c r="H1024" s="222">
        <v>19900</v>
      </c>
      <c r="I1024" s="223" t="s">
        <v>80</v>
      </c>
      <c r="J1024" s="221">
        <f>IFERROR(VLOOKUP(cnf[[#This Row],[Hwycov_id]],#REF!,2,FALSE),cnf[[#This Row],[count]])</f>
        <v>19900</v>
      </c>
      <c r="K1024" s="171">
        <f t="shared" si="18"/>
        <v>0</v>
      </c>
    </row>
    <row r="1025" spans="1:11">
      <c r="A1025">
        <v>19168</v>
      </c>
      <c r="B1025" s="224">
        <v>3</v>
      </c>
      <c r="C1025" s="224">
        <v>1</v>
      </c>
      <c r="D1025" s="224">
        <v>2</v>
      </c>
      <c r="E1025" s="224">
        <v>4</v>
      </c>
      <c r="F1025" s="224">
        <v>14</v>
      </c>
      <c r="G1025" s="233">
        <v>0.117853</v>
      </c>
      <c r="H1025" s="222">
        <v>19903</v>
      </c>
      <c r="I1025" s="223" t="s">
        <v>79</v>
      </c>
      <c r="J1025" s="221">
        <f>IFERROR(VLOOKUP(cnf[[#This Row],[Hwycov_id]],#REF!,2,FALSE),cnf[[#This Row],[count]])</f>
        <v>19903</v>
      </c>
      <c r="K1025" s="171">
        <f t="shared" si="18"/>
        <v>0</v>
      </c>
    </row>
    <row r="1026" spans="1:11">
      <c r="A1026">
        <v>4192</v>
      </c>
      <c r="B1026" s="224">
        <v>3</v>
      </c>
      <c r="C1026" s="224">
        <v>1</v>
      </c>
      <c r="D1026" s="224">
        <v>2</v>
      </c>
      <c r="E1026" s="224">
        <v>3</v>
      </c>
      <c r="F1026" s="224">
        <v>14</v>
      </c>
      <c r="G1026" s="233">
        <v>0.15860099999999999</v>
      </c>
      <c r="H1026" s="222">
        <v>19961</v>
      </c>
      <c r="I1026" s="223" t="s">
        <v>79</v>
      </c>
      <c r="J1026" s="221">
        <f>IFERROR(VLOOKUP(cnf[[#This Row],[Hwycov_id]],#REF!,2,FALSE),cnf[[#This Row],[count]])</f>
        <v>19961</v>
      </c>
      <c r="K1026" s="171">
        <f t="shared" ref="K1026:K1089" si="19">J1026/H1026-1</f>
        <v>0</v>
      </c>
    </row>
    <row r="1027" spans="1:11">
      <c r="A1027">
        <v>16785</v>
      </c>
      <c r="B1027" s="224">
        <v>3</v>
      </c>
      <c r="C1027" s="224">
        <v>1</v>
      </c>
      <c r="D1027" s="224">
        <v>2</v>
      </c>
      <c r="E1027" s="224">
        <v>1</v>
      </c>
      <c r="F1027" s="224">
        <v>14</v>
      </c>
      <c r="G1027" s="233">
        <v>0.108807</v>
      </c>
      <c r="H1027" s="222">
        <v>20035</v>
      </c>
      <c r="I1027" s="223" t="s">
        <v>79</v>
      </c>
      <c r="J1027" s="221">
        <f>IFERROR(VLOOKUP(cnf[[#This Row],[Hwycov_id]],#REF!,2,FALSE),cnf[[#This Row],[count]])</f>
        <v>20035</v>
      </c>
      <c r="K1027" s="171">
        <f t="shared" si="19"/>
        <v>0</v>
      </c>
    </row>
    <row r="1028" spans="1:11">
      <c r="A1028">
        <v>19208</v>
      </c>
      <c r="B1028" s="224">
        <v>3</v>
      </c>
      <c r="C1028" s="224">
        <v>1</v>
      </c>
      <c r="D1028" s="224">
        <v>2</v>
      </c>
      <c r="E1028" s="224">
        <v>5</v>
      </c>
      <c r="F1028" s="224">
        <v>19</v>
      </c>
      <c r="G1028" s="233">
        <v>5.7449E-2</v>
      </c>
      <c r="H1028" s="222">
        <v>20100</v>
      </c>
      <c r="I1028" s="223" t="s">
        <v>80</v>
      </c>
      <c r="J1028" s="221">
        <f>IFERROR(VLOOKUP(cnf[[#This Row],[Hwycov_id]],#REF!,2,FALSE),cnf[[#This Row],[count]])</f>
        <v>20100</v>
      </c>
      <c r="K1028" s="171">
        <f t="shared" si="19"/>
        <v>0</v>
      </c>
    </row>
    <row r="1029" spans="1:11">
      <c r="A1029">
        <v>20679</v>
      </c>
      <c r="B1029" s="224">
        <v>3</v>
      </c>
      <c r="C1029" s="224">
        <v>1</v>
      </c>
      <c r="D1029" s="224">
        <v>2</v>
      </c>
      <c r="E1029" s="224">
        <v>7</v>
      </c>
      <c r="F1029" s="224">
        <v>7</v>
      </c>
      <c r="G1029" s="233">
        <v>5.0924999999999998E-2</v>
      </c>
      <c r="H1029" s="222">
        <v>20100</v>
      </c>
      <c r="I1029" s="223" t="s">
        <v>80</v>
      </c>
      <c r="J1029" s="221">
        <f>IFERROR(VLOOKUP(cnf[[#This Row],[Hwycov_id]],#REF!,2,FALSE),cnf[[#This Row],[count]])</f>
        <v>20100</v>
      </c>
      <c r="K1029" s="171">
        <f t="shared" si="19"/>
        <v>0</v>
      </c>
    </row>
    <row r="1030" spans="1:11">
      <c r="A1030">
        <v>16959</v>
      </c>
      <c r="B1030" s="224">
        <v>3</v>
      </c>
      <c r="C1030" s="224">
        <v>1</v>
      </c>
      <c r="D1030" s="224">
        <v>2</v>
      </c>
      <c r="E1030" s="224">
        <v>4</v>
      </c>
      <c r="F1030" s="224">
        <v>11</v>
      </c>
      <c r="G1030" s="233">
        <v>5.1234000000000002E-2</v>
      </c>
      <c r="H1030" s="222">
        <v>20300</v>
      </c>
      <c r="I1030" s="223" t="s">
        <v>80</v>
      </c>
      <c r="J1030" s="221">
        <f>IFERROR(VLOOKUP(cnf[[#This Row],[Hwycov_id]],#REF!,2,FALSE),cnf[[#This Row],[count]])</f>
        <v>20300</v>
      </c>
      <c r="K1030" s="171">
        <f t="shared" si="19"/>
        <v>0</v>
      </c>
    </row>
    <row r="1031" spans="1:11">
      <c r="A1031">
        <v>17789</v>
      </c>
      <c r="B1031" s="224">
        <v>3</v>
      </c>
      <c r="C1031" s="224">
        <v>1</v>
      </c>
      <c r="D1031" s="224">
        <v>2</v>
      </c>
      <c r="E1031" s="224">
        <v>2</v>
      </c>
      <c r="F1031" s="224">
        <v>11</v>
      </c>
      <c r="G1031" s="233">
        <v>0.133016</v>
      </c>
      <c r="H1031" s="222">
        <v>20300</v>
      </c>
      <c r="I1031" s="223" t="s">
        <v>80</v>
      </c>
      <c r="J1031" s="221">
        <f>IFERROR(VLOOKUP(cnf[[#This Row],[Hwycov_id]],#REF!,2,FALSE),cnf[[#This Row],[count]])</f>
        <v>20300</v>
      </c>
      <c r="K1031" s="171">
        <f t="shared" si="19"/>
        <v>0</v>
      </c>
    </row>
    <row r="1032" spans="1:11">
      <c r="A1032">
        <v>12800</v>
      </c>
      <c r="B1032" s="224">
        <v>3</v>
      </c>
      <c r="C1032" s="224">
        <v>1</v>
      </c>
      <c r="D1032" s="224">
        <v>2</v>
      </c>
      <c r="E1032" s="224">
        <v>7</v>
      </c>
      <c r="F1032" s="224">
        <v>7</v>
      </c>
      <c r="G1032" s="233">
        <v>0.22558500000000001</v>
      </c>
      <c r="H1032" s="222">
        <v>20300</v>
      </c>
      <c r="I1032" s="223" t="s">
        <v>80</v>
      </c>
      <c r="J1032" s="221">
        <f>IFERROR(VLOOKUP(cnf[[#This Row],[Hwycov_id]],#REF!,2,FALSE),cnf[[#This Row],[count]])</f>
        <v>20300</v>
      </c>
      <c r="K1032" s="171">
        <f t="shared" si="19"/>
        <v>0</v>
      </c>
    </row>
    <row r="1033" spans="1:11">
      <c r="A1033">
        <v>9937</v>
      </c>
      <c r="B1033" s="224">
        <v>3</v>
      </c>
      <c r="C1033" s="224">
        <v>1</v>
      </c>
      <c r="D1033" s="224">
        <v>2</v>
      </c>
      <c r="E1033" s="224">
        <v>3</v>
      </c>
      <c r="F1033" s="224">
        <v>14</v>
      </c>
      <c r="G1033" s="233">
        <v>0.124801</v>
      </c>
      <c r="H1033" s="222">
        <v>20305</v>
      </c>
      <c r="I1033" s="223" t="s">
        <v>79</v>
      </c>
      <c r="J1033" s="221">
        <f>IFERROR(VLOOKUP(cnf[[#This Row],[Hwycov_id]],#REF!,2,FALSE),cnf[[#This Row],[count]])</f>
        <v>20305</v>
      </c>
      <c r="K1033" s="171">
        <f t="shared" si="19"/>
        <v>0</v>
      </c>
    </row>
    <row r="1034" spans="1:11">
      <c r="A1034">
        <v>16114</v>
      </c>
      <c r="B1034" s="224">
        <v>3</v>
      </c>
      <c r="C1034" s="224">
        <v>1</v>
      </c>
      <c r="D1034" s="224">
        <v>2</v>
      </c>
      <c r="E1034" s="224">
        <v>2</v>
      </c>
      <c r="F1034" s="224">
        <v>14</v>
      </c>
      <c r="G1034" s="233">
        <v>8.4376999999999994E-2</v>
      </c>
      <c r="H1034" s="222">
        <v>20388</v>
      </c>
      <c r="I1034" s="223" t="s">
        <v>79</v>
      </c>
      <c r="J1034" s="221">
        <f>IFERROR(VLOOKUP(cnf[[#This Row],[Hwycov_id]],#REF!,2,FALSE),cnf[[#This Row],[count]])</f>
        <v>20388</v>
      </c>
      <c r="K1034" s="171">
        <f t="shared" si="19"/>
        <v>0</v>
      </c>
    </row>
    <row r="1035" spans="1:11">
      <c r="A1035">
        <v>13291</v>
      </c>
      <c r="B1035" s="224">
        <v>3</v>
      </c>
      <c r="C1035" s="224">
        <v>1</v>
      </c>
      <c r="D1035" s="224">
        <v>2</v>
      </c>
      <c r="E1035" s="224">
        <v>6</v>
      </c>
      <c r="F1035" s="224">
        <v>1</v>
      </c>
      <c r="G1035" s="233">
        <v>0.18487300000000001</v>
      </c>
      <c r="H1035" s="222">
        <v>20400</v>
      </c>
      <c r="I1035" s="223" t="s">
        <v>80</v>
      </c>
      <c r="J1035" s="221">
        <f>IFERROR(VLOOKUP(cnf[[#This Row],[Hwycov_id]],#REF!,2,FALSE),cnf[[#This Row],[count]])</f>
        <v>20400</v>
      </c>
      <c r="K1035" s="171">
        <f t="shared" si="19"/>
        <v>0</v>
      </c>
    </row>
    <row r="1036" spans="1:11">
      <c r="A1036">
        <v>11315</v>
      </c>
      <c r="B1036" s="224">
        <v>3</v>
      </c>
      <c r="C1036" s="224">
        <v>1</v>
      </c>
      <c r="D1036" s="224">
        <v>2</v>
      </c>
      <c r="E1036" s="224">
        <v>5</v>
      </c>
      <c r="F1036" s="224">
        <v>16</v>
      </c>
      <c r="G1036" s="233">
        <v>0.22625799999999999</v>
      </c>
      <c r="H1036" s="222">
        <v>20400</v>
      </c>
      <c r="I1036" s="223" t="s">
        <v>80</v>
      </c>
      <c r="J1036" s="221">
        <f>IFERROR(VLOOKUP(cnf[[#This Row],[Hwycov_id]],#REF!,2,FALSE),cnf[[#This Row],[count]])</f>
        <v>20400</v>
      </c>
      <c r="K1036" s="171">
        <f t="shared" si="19"/>
        <v>0</v>
      </c>
    </row>
    <row r="1037" spans="1:11">
      <c r="A1037">
        <v>7020</v>
      </c>
      <c r="B1037" s="224">
        <v>3</v>
      </c>
      <c r="C1037" s="224">
        <v>1</v>
      </c>
      <c r="D1037" s="224">
        <v>2</v>
      </c>
      <c r="E1037" s="224">
        <v>2</v>
      </c>
      <c r="F1037" s="224">
        <v>11</v>
      </c>
      <c r="G1037" s="233">
        <v>0.10152799999999999</v>
      </c>
      <c r="H1037" s="222">
        <v>20400</v>
      </c>
      <c r="I1037" s="223" t="s">
        <v>80</v>
      </c>
      <c r="J1037" s="221">
        <f>IFERROR(VLOOKUP(cnf[[#This Row],[Hwycov_id]],#REF!,2,FALSE),cnf[[#This Row],[count]])</f>
        <v>20400</v>
      </c>
      <c r="K1037" s="171">
        <f t="shared" si="19"/>
        <v>0</v>
      </c>
    </row>
    <row r="1038" spans="1:11">
      <c r="A1038">
        <v>7496</v>
      </c>
      <c r="B1038" s="224">
        <v>3</v>
      </c>
      <c r="C1038" s="224">
        <v>1</v>
      </c>
      <c r="D1038" s="224">
        <v>2</v>
      </c>
      <c r="E1038" s="224">
        <v>5</v>
      </c>
      <c r="F1038" s="224">
        <v>5</v>
      </c>
      <c r="G1038" s="233">
        <v>0.208318</v>
      </c>
      <c r="H1038" s="222">
        <v>20400</v>
      </c>
      <c r="I1038" s="223" t="s">
        <v>80</v>
      </c>
      <c r="J1038" s="221">
        <f>IFERROR(VLOOKUP(cnf[[#This Row],[Hwycov_id]],#REF!,2,FALSE),cnf[[#This Row],[count]])</f>
        <v>20400</v>
      </c>
      <c r="K1038" s="171">
        <f t="shared" si="19"/>
        <v>0</v>
      </c>
    </row>
    <row r="1039" spans="1:11">
      <c r="A1039">
        <v>30729</v>
      </c>
      <c r="B1039" s="224">
        <v>3</v>
      </c>
      <c r="C1039" s="224">
        <v>1</v>
      </c>
      <c r="D1039" s="224">
        <v>2</v>
      </c>
      <c r="E1039" s="224">
        <v>4</v>
      </c>
      <c r="F1039" s="224">
        <v>8</v>
      </c>
      <c r="G1039" s="233">
        <v>6.2199999999999998E-2</v>
      </c>
      <c r="H1039" s="222">
        <v>20400</v>
      </c>
      <c r="I1039" s="223" t="s">
        <v>80</v>
      </c>
      <c r="J1039" s="221">
        <f>IFERROR(VLOOKUP(cnf[[#This Row],[Hwycov_id]],#REF!,2,FALSE),cnf[[#This Row],[count]])</f>
        <v>20400</v>
      </c>
      <c r="K1039" s="171">
        <f t="shared" si="19"/>
        <v>0</v>
      </c>
    </row>
    <row r="1040" spans="1:11">
      <c r="A1040">
        <v>3988</v>
      </c>
      <c r="B1040" s="224">
        <v>3</v>
      </c>
      <c r="C1040" s="224">
        <v>1</v>
      </c>
      <c r="D1040" s="224">
        <v>2</v>
      </c>
      <c r="E1040" s="224">
        <v>4</v>
      </c>
      <c r="F1040" s="224">
        <v>2</v>
      </c>
      <c r="G1040" s="233">
        <v>0.12914400000000001</v>
      </c>
      <c r="H1040" s="222">
        <v>20500</v>
      </c>
      <c r="I1040" s="223" t="s">
        <v>80</v>
      </c>
      <c r="J1040" s="221">
        <f>IFERROR(VLOOKUP(cnf[[#This Row],[Hwycov_id]],#REF!,2,FALSE),cnf[[#This Row],[count]])</f>
        <v>20500</v>
      </c>
      <c r="K1040" s="171">
        <f t="shared" si="19"/>
        <v>0</v>
      </c>
    </row>
    <row r="1041" spans="1:11">
      <c r="A1041">
        <v>7949</v>
      </c>
      <c r="B1041" s="224">
        <v>3</v>
      </c>
      <c r="C1041" s="224">
        <v>1</v>
      </c>
      <c r="D1041" s="224">
        <v>2</v>
      </c>
      <c r="E1041" s="224">
        <v>5</v>
      </c>
      <c r="F1041" s="224">
        <v>9</v>
      </c>
      <c r="G1041" s="233">
        <v>0.15082599999999999</v>
      </c>
      <c r="H1041" s="222">
        <v>20600</v>
      </c>
      <c r="I1041" s="223" t="s">
        <v>80</v>
      </c>
      <c r="J1041" s="221">
        <f>IFERROR(VLOOKUP(cnf[[#This Row],[Hwycov_id]],#REF!,2,FALSE),cnf[[#This Row],[count]])</f>
        <v>20600</v>
      </c>
      <c r="K1041" s="171">
        <f t="shared" si="19"/>
        <v>0</v>
      </c>
    </row>
    <row r="1042" spans="1:11">
      <c r="A1042">
        <v>31021</v>
      </c>
      <c r="B1042" s="224">
        <v>3</v>
      </c>
      <c r="C1042" s="224">
        <v>1</v>
      </c>
      <c r="D1042" s="224">
        <v>2</v>
      </c>
      <c r="E1042" s="224">
        <v>5</v>
      </c>
      <c r="F1042" s="224">
        <v>9</v>
      </c>
      <c r="G1042" s="233">
        <v>0.143458</v>
      </c>
      <c r="H1042" s="222">
        <v>20600</v>
      </c>
      <c r="I1042" s="223" t="s">
        <v>80</v>
      </c>
      <c r="J1042" s="221">
        <f>IFERROR(VLOOKUP(cnf[[#This Row],[Hwycov_id]],#REF!,2,FALSE),cnf[[#This Row],[count]])</f>
        <v>20600</v>
      </c>
      <c r="K1042" s="171">
        <f t="shared" si="19"/>
        <v>0</v>
      </c>
    </row>
    <row r="1043" spans="1:11">
      <c r="A1043">
        <v>16381</v>
      </c>
      <c r="B1043" s="224">
        <v>3</v>
      </c>
      <c r="C1043" s="224">
        <v>1</v>
      </c>
      <c r="D1043" s="224">
        <v>2</v>
      </c>
      <c r="E1043" s="224">
        <v>3</v>
      </c>
      <c r="F1043" s="224">
        <v>14</v>
      </c>
      <c r="G1043" s="233">
        <v>0.220998</v>
      </c>
      <c r="H1043" s="222">
        <v>20722</v>
      </c>
      <c r="I1043" s="223" t="s">
        <v>79</v>
      </c>
      <c r="J1043" s="221">
        <f>IFERROR(VLOOKUP(cnf[[#This Row],[Hwycov_id]],#REF!,2,FALSE),cnf[[#This Row],[count]])</f>
        <v>20722</v>
      </c>
      <c r="K1043" s="171">
        <f t="shared" si="19"/>
        <v>0</v>
      </c>
    </row>
    <row r="1044" spans="1:11">
      <c r="A1044">
        <v>608</v>
      </c>
      <c r="B1044" s="224">
        <v>3</v>
      </c>
      <c r="C1044" s="224">
        <v>1</v>
      </c>
      <c r="D1044" s="224">
        <v>2</v>
      </c>
      <c r="E1044" s="224">
        <v>5</v>
      </c>
      <c r="F1044" s="224">
        <v>5</v>
      </c>
      <c r="G1044" s="233">
        <v>0.15728500000000001</v>
      </c>
      <c r="H1044" s="222">
        <v>20800</v>
      </c>
      <c r="I1044" s="223" t="s">
        <v>80</v>
      </c>
      <c r="J1044" s="221">
        <f>IFERROR(VLOOKUP(cnf[[#This Row],[Hwycov_id]],#REF!,2,FALSE),cnf[[#This Row],[count]])</f>
        <v>20800</v>
      </c>
      <c r="K1044" s="171">
        <f t="shared" si="19"/>
        <v>0</v>
      </c>
    </row>
    <row r="1045" spans="1:11">
      <c r="A1045">
        <v>9940</v>
      </c>
      <c r="B1045" s="224">
        <v>3</v>
      </c>
      <c r="C1045" s="224">
        <v>1</v>
      </c>
      <c r="D1045" s="224">
        <v>2</v>
      </c>
      <c r="E1045" s="224">
        <v>3</v>
      </c>
      <c r="F1045" s="224">
        <v>14</v>
      </c>
      <c r="G1045" s="233">
        <v>0.129214</v>
      </c>
      <c r="H1045" s="222">
        <v>20980</v>
      </c>
      <c r="I1045" s="223" t="s">
        <v>79</v>
      </c>
      <c r="J1045" s="221">
        <f>IFERROR(VLOOKUP(cnf[[#This Row],[Hwycov_id]],#REF!,2,FALSE),cnf[[#This Row],[count]])</f>
        <v>20980</v>
      </c>
      <c r="K1045" s="171">
        <f t="shared" si="19"/>
        <v>0</v>
      </c>
    </row>
    <row r="1046" spans="1:11">
      <c r="A1046">
        <v>1766</v>
      </c>
      <c r="B1046" s="224">
        <v>3</v>
      </c>
      <c r="C1046" s="224">
        <v>1</v>
      </c>
      <c r="D1046" s="224">
        <v>2</v>
      </c>
      <c r="E1046" s="224">
        <v>3</v>
      </c>
      <c r="F1046" s="224">
        <v>14</v>
      </c>
      <c r="G1046" s="233">
        <v>0.43141400000000002</v>
      </c>
      <c r="H1046" s="222">
        <v>20988</v>
      </c>
      <c r="I1046" s="223" t="s">
        <v>79</v>
      </c>
      <c r="J1046" s="221">
        <f>IFERROR(VLOOKUP(cnf[[#This Row],[Hwycov_id]],#REF!,2,FALSE),cnf[[#This Row],[count]])</f>
        <v>20988</v>
      </c>
      <c r="K1046" s="171">
        <f t="shared" si="19"/>
        <v>0</v>
      </c>
    </row>
    <row r="1047" spans="1:11">
      <c r="A1047">
        <v>13519</v>
      </c>
      <c r="B1047" s="224">
        <v>3</v>
      </c>
      <c r="C1047" s="224">
        <v>1</v>
      </c>
      <c r="D1047" s="224">
        <v>2</v>
      </c>
      <c r="E1047" s="224">
        <v>6</v>
      </c>
      <c r="F1047" s="224">
        <v>17</v>
      </c>
      <c r="G1047" s="233">
        <v>0.14244499999999999</v>
      </c>
      <c r="H1047" s="222">
        <v>21100</v>
      </c>
      <c r="I1047" s="223" t="s">
        <v>80</v>
      </c>
      <c r="J1047" s="221">
        <f>IFERROR(VLOOKUP(cnf[[#This Row],[Hwycov_id]],#REF!,2,FALSE),cnf[[#This Row],[count]])</f>
        <v>21100</v>
      </c>
      <c r="K1047" s="171">
        <f t="shared" si="19"/>
        <v>0</v>
      </c>
    </row>
    <row r="1048" spans="1:11">
      <c r="A1048">
        <v>3658</v>
      </c>
      <c r="B1048" s="224">
        <v>3</v>
      </c>
      <c r="C1048" s="224">
        <v>1</v>
      </c>
      <c r="D1048" s="224">
        <v>2</v>
      </c>
      <c r="E1048" s="224">
        <v>2</v>
      </c>
      <c r="F1048" s="224">
        <v>14</v>
      </c>
      <c r="G1048" s="233">
        <v>7.1215000000000001E-2</v>
      </c>
      <c r="H1048" s="222">
        <v>21108</v>
      </c>
      <c r="I1048" s="223" t="s">
        <v>79</v>
      </c>
      <c r="J1048" s="221">
        <f>IFERROR(VLOOKUP(cnf[[#This Row],[Hwycov_id]],#REF!,2,FALSE),cnf[[#This Row],[count]])</f>
        <v>21108</v>
      </c>
      <c r="K1048" s="171">
        <f t="shared" si="19"/>
        <v>0</v>
      </c>
    </row>
    <row r="1049" spans="1:11">
      <c r="A1049">
        <v>1243</v>
      </c>
      <c r="B1049" s="224">
        <v>3</v>
      </c>
      <c r="C1049" s="224">
        <v>1</v>
      </c>
      <c r="D1049" s="224">
        <v>2</v>
      </c>
      <c r="E1049" s="224">
        <v>3</v>
      </c>
      <c r="F1049" s="224">
        <v>14</v>
      </c>
      <c r="G1049" s="233">
        <v>5.5223000000000001E-2</v>
      </c>
      <c r="H1049" s="222">
        <v>21162</v>
      </c>
      <c r="I1049" s="223" t="s">
        <v>79</v>
      </c>
      <c r="J1049" s="221">
        <f>IFERROR(VLOOKUP(cnf[[#This Row],[Hwycov_id]],#REF!,2,FALSE),cnf[[#This Row],[count]])</f>
        <v>21162</v>
      </c>
      <c r="K1049" s="171">
        <f t="shared" si="19"/>
        <v>0</v>
      </c>
    </row>
    <row r="1050" spans="1:11">
      <c r="A1050">
        <v>5242</v>
      </c>
      <c r="B1050" s="224">
        <v>3</v>
      </c>
      <c r="C1050" s="224">
        <v>1</v>
      </c>
      <c r="D1050" s="224">
        <v>2</v>
      </c>
      <c r="E1050" s="224">
        <v>2</v>
      </c>
      <c r="F1050" s="224">
        <v>14</v>
      </c>
      <c r="G1050" s="233">
        <v>0.141098</v>
      </c>
      <c r="H1050" s="222">
        <v>21193</v>
      </c>
      <c r="I1050" s="223" t="s">
        <v>79</v>
      </c>
      <c r="J1050" s="221">
        <f>IFERROR(VLOOKUP(cnf[[#This Row],[Hwycov_id]],#REF!,2,FALSE),cnf[[#This Row],[count]])</f>
        <v>21193</v>
      </c>
      <c r="K1050" s="171">
        <f t="shared" si="19"/>
        <v>0</v>
      </c>
    </row>
    <row r="1051" spans="1:11">
      <c r="A1051">
        <v>8051</v>
      </c>
      <c r="B1051" s="224">
        <v>3</v>
      </c>
      <c r="C1051" s="224">
        <v>1</v>
      </c>
      <c r="D1051" s="224">
        <v>2</v>
      </c>
      <c r="E1051" s="224">
        <v>5</v>
      </c>
      <c r="F1051" s="224">
        <v>16</v>
      </c>
      <c r="G1051" s="233">
        <v>0.15984899999999999</v>
      </c>
      <c r="H1051" s="222">
        <v>21200</v>
      </c>
      <c r="I1051" s="223" t="s">
        <v>80</v>
      </c>
      <c r="J1051" s="221">
        <f>IFERROR(VLOOKUP(cnf[[#This Row],[Hwycov_id]],#REF!,2,FALSE),cnf[[#This Row],[count]])</f>
        <v>21200</v>
      </c>
      <c r="K1051" s="171">
        <f t="shared" si="19"/>
        <v>0</v>
      </c>
    </row>
    <row r="1052" spans="1:11">
      <c r="A1052">
        <v>17325</v>
      </c>
      <c r="B1052" s="224">
        <v>3</v>
      </c>
      <c r="C1052" s="224">
        <v>1</v>
      </c>
      <c r="D1052" s="224">
        <v>2</v>
      </c>
      <c r="E1052" s="224">
        <v>3</v>
      </c>
      <c r="F1052" s="224">
        <v>14</v>
      </c>
      <c r="G1052" s="233">
        <v>0.186448</v>
      </c>
      <c r="H1052" s="222">
        <v>21253</v>
      </c>
      <c r="I1052" s="223" t="s">
        <v>79</v>
      </c>
      <c r="J1052" s="221">
        <f>IFERROR(VLOOKUP(cnf[[#This Row],[Hwycov_id]],#REF!,2,FALSE),cnf[[#This Row],[count]])</f>
        <v>21253</v>
      </c>
      <c r="K1052" s="171">
        <f t="shared" si="19"/>
        <v>0</v>
      </c>
    </row>
    <row r="1053" spans="1:11">
      <c r="A1053">
        <v>12693</v>
      </c>
      <c r="B1053" s="224">
        <v>3</v>
      </c>
      <c r="C1053" s="224">
        <v>1</v>
      </c>
      <c r="D1053" s="224">
        <v>2</v>
      </c>
      <c r="E1053" s="224">
        <v>5</v>
      </c>
      <c r="F1053" s="224">
        <v>5</v>
      </c>
      <c r="G1053" s="233">
        <v>0.12335699999999999</v>
      </c>
      <c r="H1053" s="222">
        <v>21300</v>
      </c>
      <c r="I1053" s="223" t="s">
        <v>80</v>
      </c>
      <c r="J1053" s="221">
        <f>IFERROR(VLOOKUP(cnf[[#This Row],[Hwycov_id]],#REF!,2,FALSE),cnf[[#This Row],[count]])</f>
        <v>21300</v>
      </c>
      <c r="K1053" s="171">
        <f t="shared" si="19"/>
        <v>0</v>
      </c>
    </row>
    <row r="1054" spans="1:11">
      <c r="A1054">
        <v>12908</v>
      </c>
      <c r="B1054" s="224">
        <v>3</v>
      </c>
      <c r="C1054" s="224">
        <v>1</v>
      </c>
      <c r="D1054" s="224">
        <v>2</v>
      </c>
      <c r="E1054" s="224">
        <v>2</v>
      </c>
      <c r="F1054" s="224">
        <v>14</v>
      </c>
      <c r="G1054" s="233">
        <v>0.12578800000000001</v>
      </c>
      <c r="H1054" s="222">
        <v>21344</v>
      </c>
      <c r="I1054" s="223" t="s">
        <v>79</v>
      </c>
      <c r="J1054" s="221">
        <f>IFERROR(VLOOKUP(cnf[[#This Row],[Hwycov_id]],#REF!,2,FALSE),cnf[[#This Row],[count]])</f>
        <v>21344</v>
      </c>
      <c r="K1054" s="171">
        <f t="shared" si="19"/>
        <v>0</v>
      </c>
    </row>
    <row r="1055" spans="1:11">
      <c r="A1055">
        <v>422</v>
      </c>
      <c r="B1055" s="224">
        <v>3</v>
      </c>
      <c r="C1055" s="224">
        <v>1</v>
      </c>
      <c r="D1055" s="224">
        <v>2</v>
      </c>
      <c r="E1055" s="224">
        <v>2</v>
      </c>
      <c r="F1055" s="224">
        <v>11</v>
      </c>
      <c r="G1055" s="233">
        <v>6.3145999999999994E-2</v>
      </c>
      <c r="H1055" s="222">
        <v>21400</v>
      </c>
      <c r="I1055" s="223" t="s">
        <v>80</v>
      </c>
      <c r="J1055" s="221">
        <f>IFERROR(VLOOKUP(cnf[[#This Row],[Hwycov_id]],#REF!,2,FALSE),cnf[[#This Row],[count]])</f>
        <v>21400</v>
      </c>
      <c r="K1055" s="171">
        <f t="shared" si="19"/>
        <v>0</v>
      </c>
    </row>
    <row r="1056" spans="1:11">
      <c r="A1056">
        <v>19911</v>
      </c>
      <c r="B1056" s="224">
        <v>3</v>
      </c>
      <c r="C1056" s="224">
        <v>1</v>
      </c>
      <c r="D1056" s="224">
        <v>2</v>
      </c>
      <c r="E1056" s="224">
        <v>2</v>
      </c>
      <c r="F1056" s="224">
        <v>14</v>
      </c>
      <c r="G1056" s="233">
        <v>5.2123999999999997E-2</v>
      </c>
      <c r="H1056" s="222">
        <v>21520</v>
      </c>
      <c r="I1056" s="223" t="s">
        <v>79</v>
      </c>
      <c r="J1056" s="221">
        <f>IFERROR(VLOOKUP(cnf[[#This Row],[Hwycov_id]],#REF!,2,FALSE),cnf[[#This Row],[count]])</f>
        <v>21520</v>
      </c>
      <c r="K1056" s="171">
        <f t="shared" si="19"/>
        <v>0</v>
      </c>
    </row>
    <row r="1057" spans="1:11">
      <c r="A1057">
        <v>6015</v>
      </c>
      <c r="B1057" s="224">
        <v>3</v>
      </c>
      <c r="C1057" s="224">
        <v>1</v>
      </c>
      <c r="D1057" s="224">
        <v>2</v>
      </c>
      <c r="E1057" s="224">
        <v>4</v>
      </c>
      <c r="F1057" s="224">
        <v>2</v>
      </c>
      <c r="G1057" s="233">
        <v>0.125224</v>
      </c>
      <c r="H1057" s="222">
        <v>21600</v>
      </c>
      <c r="I1057" s="223" t="s">
        <v>80</v>
      </c>
      <c r="J1057" s="221">
        <f>IFERROR(VLOOKUP(cnf[[#This Row],[Hwycov_id]],#REF!,2,FALSE),cnf[[#This Row],[count]])</f>
        <v>21600</v>
      </c>
      <c r="K1057" s="171">
        <f t="shared" si="19"/>
        <v>0</v>
      </c>
    </row>
    <row r="1058" spans="1:11">
      <c r="A1058">
        <v>22952</v>
      </c>
      <c r="B1058" s="224">
        <v>3</v>
      </c>
      <c r="C1058" s="224">
        <v>1</v>
      </c>
      <c r="D1058" s="224">
        <v>2</v>
      </c>
      <c r="E1058" s="224">
        <v>5</v>
      </c>
      <c r="F1058" s="224">
        <v>5</v>
      </c>
      <c r="G1058" s="233">
        <v>0.10406700000000001</v>
      </c>
      <c r="H1058" s="222">
        <v>21600</v>
      </c>
      <c r="I1058" s="223" t="s">
        <v>80</v>
      </c>
      <c r="J1058" s="221">
        <f>IFERROR(VLOOKUP(cnf[[#This Row],[Hwycov_id]],#REF!,2,FALSE),cnf[[#This Row],[count]])</f>
        <v>21600</v>
      </c>
      <c r="K1058" s="171">
        <f t="shared" si="19"/>
        <v>0</v>
      </c>
    </row>
    <row r="1059" spans="1:11">
      <c r="A1059">
        <v>19934</v>
      </c>
      <c r="B1059" s="224">
        <v>3</v>
      </c>
      <c r="C1059" s="224">
        <v>1</v>
      </c>
      <c r="D1059" s="224">
        <v>2</v>
      </c>
      <c r="E1059" s="224">
        <v>5</v>
      </c>
      <c r="F1059" s="224">
        <v>5</v>
      </c>
      <c r="G1059" s="233">
        <v>0.13772000000000001</v>
      </c>
      <c r="H1059" s="222">
        <v>21600</v>
      </c>
      <c r="I1059" s="223" t="s">
        <v>80</v>
      </c>
      <c r="J1059" s="221">
        <f>IFERROR(VLOOKUP(cnf[[#This Row],[Hwycov_id]],#REF!,2,FALSE),cnf[[#This Row],[count]])</f>
        <v>21600</v>
      </c>
      <c r="K1059" s="171">
        <f t="shared" si="19"/>
        <v>0</v>
      </c>
    </row>
    <row r="1060" spans="1:11">
      <c r="A1060">
        <v>9946</v>
      </c>
      <c r="B1060" s="224">
        <v>3</v>
      </c>
      <c r="C1060" s="224">
        <v>1</v>
      </c>
      <c r="D1060" s="224">
        <v>2</v>
      </c>
      <c r="E1060" s="224">
        <v>3</v>
      </c>
      <c r="F1060" s="224">
        <v>14</v>
      </c>
      <c r="G1060" s="233">
        <v>7.4859999999999996E-2</v>
      </c>
      <c r="H1060" s="222">
        <v>21626</v>
      </c>
      <c r="I1060" s="223" t="s">
        <v>79</v>
      </c>
      <c r="J1060" s="221">
        <f>IFERROR(VLOOKUP(cnf[[#This Row],[Hwycov_id]],#REF!,2,FALSE),cnf[[#This Row],[count]])</f>
        <v>21626</v>
      </c>
      <c r="K1060" s="171">
        <f t="shared" si="19"/>
        <v>0</v>
      </c>
    </row>
    <row r="1061" spans="1:11">
      <c r="A1061">
        <v>19938</v>
      </c>
      <c r="B1061" s="224">
        <v>3</v>
      </c>
      <c r="C1061" s="224">
        <v>1</v>
      </c>
      <c r="D1061" s="224">
        <v>2</v>
      </c>
      <c r="E1061" s="224">
        <v>5</v>
      </c>
      <c r="F1061" s="224">
        <v>5</v>
      </c>
      <c r="G1061" s="233">
        <v>0.161935</v>
      </c>
      <c r="H1061" s="222">
        <v>21900</v>
      </c>
      <c r="I1061" s="223" t="s">
        <v>80</v>
      </c>
      <c r="J1061" s="221">
        <f>IFERROR(VLOOKUP(cnf[[#This Row],[Hwycov_id]],#REF!,2,FALSE),cnf[[#This Row],[count]])</f>
        <v>21900</v>
      </c>
      <c r="K1061" s="171">
        <f t="shared" si="19"/>
        <v>0</v>
      </c>
    </row>
    <row r="1062" spans="1:11">
      <c r="A1062">
        <v>22381</v>
      </c>
      <c r="B1062" s="224">
        <v>3</v>
      </c>
      <c r="C1062" s="224">
        <v>1</v>
      </c>
      <c r="D1062" s="224">
        <v>2</v>
      </c>
      <c r="E1062" s="224">
        <v>6</v>
      </c>
      <c r="F1062" s="224">
        <v>1</v>
      </c>
      <c r="G1062" s="233">
        <v>7.0490999999999998E-2</v>
      </c>
      <c r="H1062" s="222">
        <v>21900</v>
      </c>
      <c r="I1062" s="223" t="s">
        <v>80</v>
      </c>
      <c r="J1062" s="221">
        <f>IFERROR(VLOOKUP(cnf[[#This Row],[Hwycov_id]],#REF!,2,FALSE),cnf[[#This Row],[count]])</f>
        <v>21900</v>
      </c>
      <c r="K1062" s="171">
        <f t="shared" si="19"/>
        <v>0</v>
      </c>
    </row>
    <row r="1063" spans="1:11">
      <c r="A1063">
        <v>4195</v>
      </c>
      <c r="B1063" s="224">
        <v>3</v>
      </c>
      <c r="C1063" s="224">
        <v>1</v>
      </c>
      <c r="D1063" s="224">
        <v>2</v>
      </c>
      <c r="E1063" s="224">
        <v>3</v>
      </c>
      <c r="F1063" s="224">
        <v>14</v>
      </c>
      <c r="G1063" s="233">
        <v>9.7100000000000006E-2</v>
      </c>
      <c r="H1063" s="222">
        <v>21944</v>
      </c>
      <c r="I1063" s="223" t="s">
        <v>79</v>
      </c>
      <c r="J1063" s="221">
        <f>IFERROR(VLOOKUP(cnf[[#This Row],[Hwycov_id]],#REF!,2,FALSE),cnf[[#This Row],[count]])</f>
        <v>21944</v>
      </c>
      <c r="K1063" s="171">
        <f t="shared" si="19"/>
        <v>0</v>
      </c>
    </row>
    <row r="1064" spans="1:11">
      <c r="A1064">
        <v>4122</v>
      </c>
      <c r="B1064" s="224">
        <v>3</v>
      </c>
      <c r="C1064" s="224">
        <v>1</v>
      </c>
      <c r="D1064" s="224">
        <v>2</v>
      </c>
      <c r="E1064" s="224">
        <v>2</v>
      </c>
      <c r="F1064" s="224">
        <v>14</v>
      </c>
      <c r="G1064" s="233">
        <v>3.687E-2</v>
      </c>
      <c r="H1064" s="222">
        <v>22028</v>
      </c>
      <c r="I1064" s="223" t="s">
        <v>79</v>
      </c>
      <c r="J1064" s="221">
        <f>IFERROR(VLOOKUP(cnf[[#This Row],[Hwycov_id]],#REF!,2,FALSE),cnf[[#This Row],[count]])</f>
        <v>22028</v>
      </c>
      <c r="K1064" s="171">
        <f t="shared" si="19"/>
        <v>0</v>
      </c>
    </row>
    <row r="1065" spans="1:11">
      <c r="A1065">
        <v>9621</v>
      </c>
      <c r="B1065" s="224">
        <v>3</v>
      </c>
      <c r="C1065" s="224">
        <v>1</v>
      </c>
      <c r="D1065" s="224">
        <v>2</v>
      </c>
      <c r="E1065" s="224">
        <v>5</v>
      </c>
      <c r="F1065" s="224">
        <v>19</v>
      </c>
      <c r="G1065" s="233">
        <v>0.10978499999999999</v>
      </c>
      <c r="H1065" s="222">
        <v>22075</v>
      </c>
      <c r="I1065" s="223" t="s">
        <v>82</v>
      </c>
      <c r="J1065" s="221">
        <f>IFERROR(VLOOKUP(cnf[[#This Row],[Hwycov_id]],#REF!,2,FALSE),cnf[[#This Row],[count]])</f>
        <v>22075</v>
      </c>
      <c r="K1065" s="171">
        <f t="shared" si="19"/>
        <v>0</v>
      </c>
    </row>
    <row r="1066" spans="1:11">
      <c r="A1066">
        <v>9367</v>
      </c>
      <c r="B1066" s="224">
        <v>3</v>
      </c>
      <c r="C1066" s="224">
        <v>1</v>
      </c>
      <c r="D1066" s="224">
        <v>2</v>
      </c>
      <c r="E1066" s="224">
        <v>2</v>
      </c>
      <c r="F1066" s="224">
        <v>14</v>
      </c>
      <c r="G1066" s="233">
        <v>9.0747999999999995E-2</v>
      </c>
      <c r="H1066" s="222">
        <v>22161</v>
      </c>
      <c r="I1066" s="223" t="s">
        <v>79</v>
      </c>
      <c r="J1066" s="221">
        <f>IFERROR(VLOOKUP(cnf[[#This Row],[Hwycov_id]],#REF!,2,FALSE),cnf[[#This Row],[count]])</f>
        <v>22161</v>
      </c>
      <c r="K1066" s="171">
        <f t="shared" si="19"/>
        <v>0</v>
      </c>
    </row>
    <row r="1067" spans="1:11">
      <c r="A1067">
        <v>17281</v>
      </c>
      <c r="B1067" s="224">
        <v>3</v>
      </c>
      <c r="C1067" s="224">
        <v>1</v>
      </c>
      <c r="D1067" s="224">
        <v>2</v>
      </c>
      <c r="E1067" s="224">
        <v>7</v>
      </c>
      <c r="F1067" s="224">
        <v>7</v>
      </c>
      <c r="G1067" s="233">
        <v>5.9088000000000002E-2</v>
      </c>
      <c r="H1067" s="222">
        <v>22200</v>
      </c>
      <c r="I1067" s="223" t="s">
        <v>80</v>
      </c>
      <c r="J1067" s="221">
        <f>IFERROR(VLOOKUP(cnf[[#This Row],[Hwycov_id]],#REF!,2,FALSE),cnf[[#This Row],[count]])</f>
        <v>22200</v>
      </c>
      <c r="K1067" s="171">
        <f t="shared" si="19"/>
        <v>0</v>
      </c>
    </row>
    <row r="1068" spans="1:11">
      <c r="A1068">
        <v>10671</v>
      </c>
      <c r="B1068" s="224">
        <v>3</v>
      </c>
      <c r="C1068" s="224">
        <v>1</v>
      </c>
      <c r="D1068" s="224">
        <v>2</v>
      </c>
      <c r="E1068" s="224">
        <v>2</v>
      </c>
      <c r="F1068" s="224">
        <v>11</v>
      </c>
      <c r="G1068" s="233">
        <v>0.12511800000000001</v>
      </c>
      <c r="H1068" s="222">
        <v>22200</v>
      </c>
      <c r="I1068" s="223" t="s">
        <v>80</v>
      </c>
      <c r="J1068" s="221">
        <f>IFERROR(VLOOKUP(cnf[[#This Row],[Hwycov_id]],#REF!,2,FALSE),cnf[[#This Row],[count]])</f>
        <v>22200</v>
      </c>
      <c r="K1068" s="171">
        <f t="shared" si="19"/>
        <v>0</v>
      </c>
    </row>
    <row r="1069" spans="1:11">
      <c r="A1069">
        <v>4237</v>
      </c>
      <c r="B1069" s="224">
        <v>3</v>
      </c>
      <c r="C1069" s="224">
        <v>1</v>
      </c>
      <c r="D1069" s="224">
        <v>2</v>
      </c>
      <c r="E1069" s="224">
        <v>3</v>
      </c>
      <c r="F1069" s="224">
        <v>14</v>
      </c>
      <c r="G1069" s="233">
        <v>0.149896</v>
      </c>
      <c r="H1069" s="222">
        <v>22203</v>
      </c>
      <c r="I1069" s="223" t="s">
        <v>79</v>
      </c>
      <c r="J1069" s="221">
        <f>IFERROR(VLOOKUP(cnf[[#This Row],[Hwycov_id]],#REF!,2,FALSE),cnf[[#This Row],[count]])</f>
        <v>22203</v>
      </c>
      <c r="K1069" s="171">
        <f t="shared" si="19"/>
        <v>0</v>
      </c>
    </row>
    <row r="1070" spans="1:11">
      <c r="A1070">
        <v>8935</v>
      </c>
      <c r="B1070" s="224">
        <v>3</v>
      </c>
      <c r="C1070" s="224">
        <v>1</v>
      </c>
      <c r="D1070" s="224">
        <v>2</v>
      </c>
      <c r="E1070" s="224">
        <v>2</v>
      </c>
      <c r="F1070" s="224">
        <v>14</v>
      </c>
      <c r="G1070" s="233">
        <v>6.4408999999999994E-2</v>
      </c>
      <c r="H1070" s="222">
        <v>22269</v>
      </c>
      <c r="I1070" s="223" t="s">
        <v>79</v>
      </c>
      <c r="J1070" s="221">
        <f>IFERROR(VLOOKUP(cnf[[#This Row],[Hwycov_id]],#REF!,2,FALSE),cnf[[#This Row],[count]])</f>
        <v>22269</v>
      </c>
      <c r="K1070" s="171">
        <f t="shared" si="19"/>
        <v>0</v>
      </c>
    </row>
    <row r="1071" spans="1:11">
      <c r="A1071">
        <v>10026</v>
      </c>
      <c r="B1071" s="224">
        <v>3</v>
      </c>
      <c r="C1071" s="224">
        <v>1</v>
      </c>
      <c r="D1071" s="224">
        <v>1</v>
      </c>
      <c r="E1071" s="224">
        <v>7</v>
      </c>
      <c r="F1071" s="224">
        <v>7</v>
      </c>
      <c r="G1071" s="233">
        <v>0.13111800000000001</v>
      </c>
      <c r="H1071" s="222">
        <v>22300</v>
      </c>
      <c r="I1071" s="223" t="s">
        <v>80</v>
      </c>
      <c r="J1071" s="221">
        <f>IFERROR(VLOOKUP(cnf[[#This Row],[Hwycov_id]],#REF!,2,FALSE),cnf[[#This Row],[count]])</f>
        <v>22300</v>
      </c>
      <c r="K1071" s="171">
        <f t="shared" si="19"/>
        <v>0</v>
      </c>
    </row>
    <row r="1072" spans="1:11">
      <c r="A1072">
        <v>9569</v>
      </c>
      <c r="B1072" s="224">
        <v>3</v>
      </c>
      <c r="C1072" s="224">
        <v>1</v>
      </c>
      <c r="D1072" s="224">
        <v>2</v>
      </c>
      <c r="E1072" s="224">
        <v>2</v>
      </c>
      <c r="F1072" s="224">
        <v>11</v>
      </c>
      <c r="G1072" s="233">
        <v>0.16974800000000001</v>
      </c>
      <c r="H1072" s="222">
        <v>22300</v>
      </c>
      <c r="I1072" s="223" t="s">
        <v>80</v>
      </c>
      <c r="J1072" s="221">
        <f>IFERROR(VLOOKUP(cnf[[#This Row],[Hwycov_id]],#REF!,2,FALSE),cnf[[#This Row],[count]])</f>
        <v>22300</v>
      </c>
      <c r="K1072" s="171">
        <f t="shared" si="19"/>
        <v>0</v>
      </c>
    </row>
    <row r="1073" spans="1:11">
      <c r="A1073">
        <v>13204</v>
      </c>
      <c r="B1073" s="224">
        <v>3</v>
      </c>
      <c r="C1073" s="224">
        <v>1</v>
      </c>
      <c r="D1073" s="224">
        <v>2</v>
      </c>
      <c r="E1073" s="224">
        <v>5</v>
      </c>
      <c r="F1073" s="224">
        <v>5</v>
      </c>
      <c r="G1073" s="233">
        <v>0.118451</v>
      </c>
      <c r="H1073" s="222">
        <v>22300</v>
      </c>
      <c r="I1073" s="223" t="s">
        <v>80</v>
      </c>
      <c r="J1073" s="221">
        <f>IFERROR(VLOOKUP(cnf[[#This Row],[Hwycov_id]],#REF!,2,FALSE),cnf[[#This Row],[count]])</f>
        <v>22300</v>
      </c>
      <c r="K1073" s="171">
        <f t="shared" si="19"/>
        <v>0</v>
      </c>
    </row>
    <row r="1074" spans="1:11">
      <c r="A1074">
        <v>17405</v>
      </c>
      <c r="B1074" s="224">
        <v>3</v>
      </c>
      <c r="C1074" s="224">
        <v>1</v>
      </c>
      <c r="D1074" s="224">
        <v>2</v>
      </c>
      <c r="E1074" s="224">
        <v>5</v>
      </c>
      <c r="F1074" s="224">
        <v>16</v>
      </c>
      <c r="G1074" s="233">
        <v>0.299369</v>
      </c>
      <c r="H1074" s="222">
        <v>22300</v>
      </c>
      <c r="I1074" s="223" t="s">
        <v>80</v>
      </c>
      <c r="J1074" s="221">
        <f>IFERROR(VLOOKUP(cnf[[#This Row],[Hwycov_id]],#REF!,2,FALSE),cnf[[#This Row],[count]])</f>
        <v>22300</v>
      </c>
      <c r="K1074" s="171">
        <f t="shared" si="19"/>
        <v>0</v>
      </c>
    </row>
    <row r="1075" spans="1:11">
      <c r="A1075">
        <v>26865</v>
      </c>
      <c r="B1075" s="224">
        <v>3</v>
      </c>
      <c r="C1075" s="224">
        <v>1</v>
      </c>
      <c r="D1075" s="224">
        <v>2</v>
      </c>
      <c r="E1075" s="224">
        <v>3</v>
      </c>
      <c r="F1075" s="224">
        <v>14</v>
      </c>
      <c r="G1075" s="233">
        <v>6.0749999999999998E-2</v>
      </c>
      <c r="H1075" s="222">
        <v>22310</v>
      </c>
      <c r="I1075" s="223" t="s">
        <v>79</v>
      </c>
      <c r="J1075" s="221">
        <f>IFERROR(VLOOKUP(cnf[[#This Row],[Hwycov_id]],#REF!,2,FALSE),cnf[[#This Row],[count]])</f>
        <v>22310</v>
      </c>
      <c r="K1075" s="171">
        <f t="shared" si="19"/>
        <v>0</v>
      </c>
    </row>
    <row r="1076" spans="1:11">
      <c r="A1076">
        <v>17514</v>
      </c>
      <c r="B1076" s="224">
        <v>3</v>
      </c>
      <c r="C1076" s="224">
        <v>1</v>
      </c>
      <c r="D1076" s="224">
        <v>2</v>
      </c>
      <c r="E1076" s="224">
        <v>5</v>
      </c>
      <c r="F1076" s="224">
        <v>5</v>
      </c>
      <c r="G1076" s="233">
        <v>7.9960000000000003E-2</v>
      </c>
      <c r="H1076" s="222">
        <v>22500</v>
      </c>
      <c r="I1076" s="223" t="s">
        <v>80</v>
      </c>
      <c r="J1076" s="221">
        <f>IFERROR(VLOOKUP(cnf[[#This Row],[Hwycov_id]],#REF!,2,FALSE),cnf[[#This Row],[count]])</f>
        <v>22500</v>
      </c>
      <c r="K1076" s="171">
        <f t="shared" si="19"/>
        <v>0</v>
      </c>
    </row>
    <row r="1077" spans="1:11">
      <c r="A1077">
        <v>13069</v>
      </c>
      <c r="B1077" s="224">
        <v>3</v>
      </c>
      <c r="C1077" s="224">
        <v>1</v>
      </c>
      <c r="D1077" s="224">
        <v>2</v>
      </c>
      <c r="E1077" s="224">
        <v>5</v>
      </c>
      <c r="F1077" s="224">
        <v>5</v>
      </c>
      <c r="G1077" s="233">
        <v>0.178481</v>
      </c>
      <c r="H1077" s="222">
        <v>22500</v>
      </c>
      <c r="I1077" s="223" t="s">
        <v>80</v>
      </c>
      <c r="J1077" s="221">
        <f>IFERROR(VLOOKUP(cnf[[#This Row],[Hwycov_id]],#REF!,2,FALSE),cnf[[#This Row],[count]])</f>
        <v>22500</v>
      </c>
      <c r="K1077" s="171">
        <f t="shared" si="19"/>
        <v>0</v>
      </c>
    </row>
    <row r="1078" spans="1:11">
      <c r="A1078">
        <v>7877</v>
      </c>
      <c r="B1078" s="224">
        <v>3</v>
      </c>
      <c r="C1078" s="224">
        <v>1</v>
      </c>
      <c r="D1078" s="224">
        <v>2</v>
      </c>
      <c r="E1078" s="224">
        <v>5</v>
      </c>
      <c r="F1078" s="224">
        <v>9</v>
      </c>
      <c r="G1078" s="233">
        <v>0.15795300000000001</v>
      </c>
      <c r="H1078" s="222">
        <v>22500</v>
      </c>
      <c r="I1078" s="223" t="s">
        <v>80</v>
      </c>
      <c r="J1078" s="221">
        <f>IFERROR(VLOOKUP(cnf[[#This Row],[Hwycov_id]],#REF!,2,FALSE),cnf[[#This Row],[count]])</f>
        <v>22500</v>
      </c>
      <c r="K1078" s="171">
        <f t="shared" si="19"/>
        <v>0</v>
      </c>
    </row>
    <row r="1079" spans="1:11">
      <c r="A1079">
        <v>7018</v>
      </c>
      <c r="B1079" s="224">
        <v>3</v>
      </c>
      <c r="C1079" s="224">
        <v>1</v>
      </c>
      <c r="D1079" s="224">
        <v>2</v>
      </c>
      <c r="E1079" s="224">
        <v>2</v>
      </c>
      <c r="F1079" s="224">
        <v>11</v>
      </c>
      <c r="G1079" s="233">
        <v>0.120839</v>
      </c>
      <c r="H1079" s="222">
        <v>22500</v>
      </c>
      <c r="I1079" s="223" t="s">
        <v>80</v>
      </c>
      <c r="J1079" s="221">
        <f>IFERROR(VLOOKUP(cnf[[#This Row],[Hwycov_id]],#REF!,2,FALSE),cnf[[#This Row],[count]])</f>
        <v>22500</v>
      </c>
      <c r="K1079" s="171">
        <f t="shared" si="19"/>
        <v>0</v>
      </c>
    </row>
    <row r="1080" spans="1:11">
      <c r="A1080">
        <v>3773</v>
      </c>
      <c r="B1080" s="224">
        <v>3</v>
      </c>
      <c r="C1080" s="224">
        <v>1</v>
      </c>
      <c r="D1080" s="224">
        <v>2</v>
      </c>
      <c r="E1080" s="224">
        <v>2</v>
      </c>
      <c r="F1080" s="224">
        <v>11</v>
      </c>
      <c r="G1080" s="233">
        <v>6.4491000000000007E-2</v>
      </c>
      <c r="H1080" s="222">
        <v>22500</v>
      </c>
      <c r="I1080" s="223" t="s">
        <v>80</v>
      </c>
      <c r="J1080" s="221">
        <f>IFERROR(VLOOKUP(cnf[[#This Row],[Hwycov_id]],#REF!,2,FALSE),cnf[[#This Row],[count]])</f>
        <v>22500</v>
      </c>
      <c r="K1080" s="171">
        <f t="shared" si="19"/>
        <v>0</v>
      </c>
    </row>
    <row r="1081" spans="1:11">
      <c r="A1081">
        <v>3782</v>
      </c>
      <c r="B1081" s="224">
        <v>3</v>
      </c>
      <c r="C1081" s="224">
        <v>1</v>
      </c>
      <c r="D1081" s="224">
        <v>2</v>
      </c>
      <c r="E1081" s="224">
        <v>2</v>
      </c>
      <c r="F1081" s="224">
        <v>11</v>
      </c>
      <c r="G1081" s="233">
        <v>6.2431E-2</v>
      </c>
      <c r="H1081" s="222">
        <v>22500</v>
      </c>
      <c r="I1081" s="223" t="s">
        <v>80</v>
      </c>
      <c r="J1081" s="221">
        <f>IFERROR(VLOOKUP(cnf[[#This Row],[Hwycov_id]],#REF!,2,FALSE),cnf[[#This Row],[count]])</f>
        <v>22500</v>
      </c>
      <c r="K1081" s="171">
        <f t="shared" si="19"/>
        <v>0</v>
      </c>
    </row>
    <row r="1082" spans="1:11">
      <c r="A1082">
        <v>2496</v>
      </c>
      <c r="B1082" s="224">
        <v>3</v>
      </c>
      <c r="C1082" s="224">
        <v>1</v>
      </c>
      <c r="D1082" s="224">
        <v>2</v>
      </c>
      <c r="E1082" s="224">
        <v>5</v>
      </c>
      <c r="F1082" s="224">
        <v>5</v>
      </c>
      <c r="G1082" s="233">
        <v>0.164852</v>
      </c>
      <c r="H1082" s="222">
        <v>22500</v>
      </c>
      <c r="I1082" s="223" t="s">
        <v>80</v>
      </c>
      <c r="J1082" s="221">
        <f>IFERROR(VLOOKUP(cnf[[#This Row],[Hwycov_id]],#REF!,2,FALSE),cnf[[#This Row],[count]])</f>
        <v>22500</v>
      </c>
      <c r="K1082" s="171">
        <f t="shared" si="19"/>
        <v>0</v>
      </c>
    </row>
    <row r="1083" spans="1:11">
      <c r="A1083">
        <v>16389</v>
      </c>
      <c r="B1083" s="224">
        <v>3</v>
      </c>
      <c r="C1083" s="224">
        <v>1</v>
      </c>
      <c r="D1083" s="224">
        <v>2</v>
      </c>
      <c r="E1083" s="224">
        <v>3</v>
      </c>
      <c r="F1083" s="224">
        <v>14</v>
      </c>
      <c r="G1083" s="233">
        <v>6.7303000000000002E-2</v>
      </c>
      <c r="H1083" s="222">
        <v>22557</v>
      </c>
      <c r="I1083" s="223" t="s">
        <v>79</v>
      </c>
      <c r="J1083" s="221">
        <f>IFERROR(VLOOKUP(cnf[[#This Row],[Hwycov_id]],#REF!,2,FALSE),cnf[[#This Row],[count]])</f>
        <v>22557</v>
      </c>
      <c r="K1083" s="171">
        <f t="shared" si="19"/>
        <v>0</v>
      </c>
    </row>
    <row r="1084" spans="1:11">
      <c r="A1084">
        <v>31042</v>
      </c>
      <c r="B1084" s="224">
        <v>3</v>
      </c>
      <c r="C1084" s="224">
        <v>1</v>
      </c>
      <c r="D1084" s="224">
        <v>2</v>
      </c>
      <c r="E1084" s="224">
        <v>3</v>
      </c>
      <c r="F1084" s="224">
        <v>14</v>
      </c>
      <c r="G1084" s="233">
        <v>0.182336</v>
      </c>
      <c r="H1084" s="222">
        <v>22568</v>
      </c>
      <c r="I1084" s="223" t="s">
        <v>79</v>
      </c>
      <c r="J1084" s="221">
        <f>IFERROR(VLOOKUP(cnf[[#This Row],[Hwycov_id]],#REF!,2,FALSE),cnf[[#This Row],[count]])</f>
        <v>22568</v>
      </c>
      <c r="K1084" s="171">
        <f t="shared" si="19"/>
        <v>0</v>
      </c>
    </row>
    <row r="1085" spans="1:11">
      <c r="A1085">
        <v>4479</v>
      </c>
      <c r="B1085" s="224">
        <v>3</v>
      </c>
      <c r="C1085" s="224">
        <v>1</v>
      </c>
      <c r="D1085" s="224">
        <v>2</v>
      </c>
      <c r="E1085" s="224">
        <v>3</v>
      </c>
      <c r="F1085" s="224">
        <v>14</v>
      </c>
      <c r="G1085" s="233">
        <v>0.80019499999999999</v>
      </c>
      <c r="H1085" s="222">
        <v>22672</v>
      </c>
      <c r="I1085" s="223" t="s">
        <v>79</v>
      </c>
      <c r="J1085" s="221">
        <f>IFERROR(VLOOKUP(cnf[[#This Row],[Hwycov_id]],#REF!,2,FALSE),cnf[[#This Row],[count]])</f>
        <v>22672</v>
      </c>
      <c r="K1085" s="171">
        <f t="shared" si="19"/>
        <v>0</v>
      </c>
    </row>
    <row r="1086" spans="1:11">
      <c r="A1086">
        <v>2850</v>
      </c>
      <c r="B1086" s="224">
        <v>3</v>
      </c>
      <c r="C1086" s="224">
        <v>1</v>
      </c>
      <c r="D1086" s="224">
        <v>2</v>
      </c>
      <c r="E1086" s="224">
        <v>2</v>
      </c>
      <c r="F1086" s="224">
        <v>11</v>
      </c>
      <c r="G1086" s="233">
        <v>0.12510099999999999</v>
      </c>
      <c r="H1086" s="222">
        <v>22800</v>
      </c>
      <c r="I1086" s="223" t="s">
        <v>80</v>
      </c>
      <c r="J1086" s="221">
        <f>IFERROR(VLOOKUP(cnf[[#This Row],[Hwycov_id]],#REF!,2,FALSE),cnf[[#This Row],[count]])</f>
        <v>22800</v>
      </c>
      <c r="K1086" s="171">
        <f t="shared" si="19"/>
        <v>0</v>
      </c>
    </row>
    <row r="1087" spans="1:11">
      <c r="A1087">
        <v>3869</v>
      </c>
      <c r="B1087" s="224">
        <v>3</v>
      </c>
      <c r="C1087" s="224">
        <v>1</v>
      </c>
      <c r="D1087" s="224">
        <v>2</v>
      </c>
      <c r="E1087" s="224">
        <v>3</v>
      </c>
      <c r="F1087" s="224">
        <v>14</v>
      </c>
      <c r="G1087" s="233">
        <v>0.208593</v>
      </c>
      <c r="H1087" s="222">
        <v>22858</v>
      </c>
      <c r="I1087" s="223" t="s">
        <v>79</v>
      </c>
      <c r="J1087" s="221">
        <f>IFERROR(VLOOKUP(cnf[[#This Row],[Hwycov_id]],#REF!,2,FALSE),cnf[[#This Row],[count]])</f>
        <v>22858</v>
      </c>
      <c r="K1087" s="171">
        <f t="shared" si="19"/>
        <v>0</v>
      </c>
    </row>
    <row r="1088" spans="1:11">
      <c r="A1088">
        <v>2427</v>
      </c>
      <c r="B1088" s="224">
        <v>3</v>
      </c>
      <c r="C1088" s="224">
        <v>1</v>
      </c>
      <c r="D1088" s="224">
        <v>2</v>
      </c>
      <c r="E1088" s="224">
        <v>5</v>
      </c>
      <c r="F1088" s="224">
        <v>5</v>
      </c>
      <c r="G1088" s="233">
        <v>0.200598</v>
      </c>
      <c r="H1088" s="222">
        <v>22900</v>
      </c>
      <c r="I1088" s="223" t="s">
        <v>80</v>
      </c>
      <c r="J1088" s="221">
        <f>IFERROR(VLOOKUP(cnf[[#This Row],[Hwycov_id]],#REF!,2,FALSE),cnf[[#This Row],[count]])</f>
        <v>22900</v>
      </c>
      <c r="K1088" s="171">
        <f t="shared" si="19"/>
        <v>0</v>
      </c>
    </row>
    <row r="1089" spans="1:11">
      <c r="A1089">
        <v>6215</v>
      </c>
      <c r="B1089" s="224">
        <v>3</v>
      </c>
      <c r="C1089" s="224">
        <v>1</v>
      </c>
      <c r="D1089" s="224">
        <v>1</v>
      </c>
      <c r="E1089" s="224">
        <v>7</v>
      </c>
      <c r="F1089" s="224">
        <v>7</v>
      </c>
      <c r="G1089" s="233">
        <v>0.21476000000000001</v>
      </c>
      <c r="H1089" s="222">
        <v>23000</v>
      </c>
      <c r="I1089" s="223" t="s">
        <v>80</v>
      </c>
      <c r="J1089" s="221">
        <f>IFERROR(VLOOKUP(cnf[[#This Row],[Hwycov_id]],#REF!,2,FALSE),cnf[[#This Row],[count]])</f>
        <v>23000</v>
      </c>
      <c r="K1089" s="171">
        <f t="shared" si="19"/>
        <v>0</v>
      </c>
    </row>
    <row r="1090" spans="1:11">
      <c r="A1090">
        <v>1485</v>
      </c>
      <c r="B1090" s="224">
        <v>3</v>
      </c>
      <c r="C1090" s="224">
        <v>1</v>
      </c>
      <c r="D1090" s="224">
        <v>2</v>
      </c>
      <c r="E1090" s="224">
        <v>5</v>
      </c>
      <c r="F1090" s="224">
        <v>5</v>
      </c>
      <c r="G1090" s="233">
        <v>0.119017</v>
      </c>
      <c r="H1090" s="222">
        <v>23000</v>
      </c>
      <c r="I1090" s="223" t="s">
        <v>80</v>
      </c>
      <c r="J1090" s="221">
        <f>IFERROR(VLOOKUP(cnf[[#This Row],[Hwycov_id]],#REF!,2,FALSE),cnf[[#This Row],[count]])</f>
        <v>23000</v>
      </c>
      <c r="K1090" s="171">
        <f t="shared" ref="K1090:K1153" si="20">J1090/H1090-1</f>
        <v>0</v>
      </c>
    </row>
    <row r="1091" spans="1:11">
      <c r="A1091">
        <v>1098</v>
      </c>
      <c r="B1091" s="224">
        <v>3</v>
      </c>
      <c r="C1091" s="224">
        <v>1</v>
      </c>
      <c r="D1091" s="224">
        <v>2</v>
      </c>
      <c r="E1091" s="224">
        <v>5</v>
      </c>
      <c r="F1091" s="224">
        <v>5</v>
      </c>
      <c r="G1091" s="233">
        <v>4.5282000000000003E-2</v>
      </c>
      <c r="H1091" s="222">
        <v>23000</v>
      </c>
      <c r="I1091" s="223" t="s">
        <v>80</v>
      </c>
      <c r="J1091" s="221">
        <f>IFERROR(VLOOKUP(cnf[[#This Row],[Hwycov_id]],#REF!,2,FALSE),cnf[[#This Row],[count]])</f>
        <v>23000</v>
      </c>
      <c r="K1091" s="171">
        <f t="shared" si="20"/>
        <v>0</v>
      </c>
    </row>
    <row r="1092" spans="1:11">
      <c r="A1092">
        <v>9289</v>
      </c>
      <c r="B1092" s="224">
        <v>3</v>
      </c>
      <c r="C1092" s="224">
        <v>1</v>
      </c>
      <c r="D1092" s="224">
        <v>2</v>
      </c>
      <c r="E1092" s="224">
        <v>3</v>
      </c>
      <c r="F1092" s="224">
        <v>14</v>
      </c>
      <c r="G1092" s="233">
        <v>0.25408900000000001</v>
      </c>
      <c r="H1092" s="222">
        <v>23211</v>
      </c>
      <c r="I1092" s="223" t="s">
        <v>79</v>
      </c>
      <c r="J1092" s="221">
        <f>IFERROR(VLOOKUP(cnf[[#This Row],[Hwycov_id]],#REF!,2,FALSE),cnf[[#This Row],[count]])</f>
        <v>23211</v>
      </c>
      <c r="K1092" s="171">
        <f t="shared" si="20"/>
        <v>0</v>
      </c>
    </row>
    <row r="1093" spans="1:11">
      <c r="A1093">
        <v>3517</v>
      </c>
      <c r="B1093" s="224">
        <v>3</v>
      </c>
      <c r="C1093" s="224">
        <v>1</v>
      </c>
      <c r="D1093" s="224">
        <v>2</v>
      </c>
      <c r="E1093" s="224">
        <v>3</v>
      </c>
      <c r="F1093" s="224">
        <v>14</v>
      </c>
      <c r="G1093" s="233">
        <v>0.44433899999999998</v>
      </c>
      <c r="H1093" s="222">
        <v>23374</v>
      </c>
      <c r="I1093" s="223" t="s">
        <v>79</v>
      </c>
      <c r="J1093" s="221">
        <f>IFERROR(VLOOKUP(cnf[[#This Row],[Hwycov_id]],#REF!,2,FALSE),cnf[[#This Row],[count]])</f>
        <v>23374</v>
      </c>
      <c r="K1093" s="171">
        <f t="shared" si="20"/>
        <v>0</v>
      </c>
    </row>
    <row r="1094" spans="1:11">
      <c r="A1094">
        <v>4694</v>
      </c>
      <c r="B1094" s="224">
        <v>3</v>
      </c>
      <c r="C1094" s="224">
        <v>1</v>
      </c>
      <c r="D1094" s="224">
        <v>2</v>
      </c>
      <c r="E1094" s="224">
        <v>7</v>
      </c>
      <c r="F1094" s="224">
        <v>7</v>
      </c>
      <c r="G1094" s="233">
        <v>2.6106000000000001E-2</v>
      </c>
      <c r="H1094" s="222">
        <v>23400</v>
      </c>
      <c r="I1094" s="223" t="s">
        <v>80</v>
      </c>
      <c r="J1094" s="221">
        <f>IFERROR(VLOOKUP(cnf[[#This Row],[Hwycov_id]],#REF!,2,FALSE),cnf[[#This Row],[count]])</f>
        <v>23400</v>
      </c>
      <c r="K1094" s="171">
        <f t="shared" si="20"/>
        <v>0</v>
      </c>
    </row>
    <row r="1095" spans="1:11">
      <c r="A1095">
        <v>12728</v>
      </c>
      <c r="B1095" s="224">
        <v>3</v>
      </c>
      <c r="C1095" s="224">
        <v>1</v>
      </c>
      <c r="D1095" s="224">
        <v>2</v>
      </c>
      <c r="E1095" s="224">
        <v>6</v>
      </c>
      <c r="F1095" s="224">
        <v>19</v>
      </c>
      <c r="G1095" s="233">
        <v>0.321768</v>
      </c>
      <c r="H1095" s="222">
        <v>23500</v>
      </c>
      <c r="I1095" s="223" t="s">
        <v>80</v>
      </c>
      <c r="J1095" s="221">
        <f>IFERROR(VLOOKUP(cnf[[#This Row],[Hwycov_id]],#REF!,2,FALSE),cnf[[#This Row],[count]])</f>
        <v>23500</v>
      </c>
      <c r="K1095" s="171">
        <f t="shared" si="20"/>
        <v>0</v>
      </c>
    </row>
    <row r="1096" spans="1:11">
      <c r="A1096">
        <v>871</v>
      </c>
      <c r="B1096" s="224">
        <v>3</v>
      </c>
      <c r="C1096" s="224">
        <v>1</v>
      </c>
      <c r="D1096" s="224">
        <v>2</v>
      </c>
      <c r="E1096" s="224">
        <v>2</v>
      </c>
      <c r="F1096" s="224">
        <v>14</v>
      </c>
      <c r="G1096" s="233">
        <v>0.159529</v>
      </c>
      <c r="H1096" s="222">
        <v>23538</v>
      </c>
      <c r="I1096" s="223" t="s">
        <v>79</v>
      </c>
      <c r="J1096" s="221">
        <f>IFERROR(VLOOKUP(cnf[[#This Row],[Hwycov_id]],#REF!,2,FALSE),cnf[[#This Row],[count]])</f>
        <v>23538</v>
      </c>
      <c r="K1096" s="171">
        <f t="shared" si="20"/>
        <v>0</v>
      </c>
    </row>
    <row r="1097" spans="1:11">
      <c r="A1097">
        <v>4480</v>
      </c>
      <c r="B1097" s="224">
        <v>3</v>
      </c>
      <c r="C1097" s="224">
        <v>1</v>
      </c>
      <c r="D1097" s="224">
        <v>2</v>
      </c>
      <c r="E1097" s="224">
        <v>3</v>
      </c>
      <c r="F1097" s="224">
        <v>14</v>
      </c>
      <c r="G1097" s="233">
        <v>0.116448</v>
      </c>
      <c r="H1097" s="222">
        <v>23667</v>
      </c>
      <c r="I1097" s="223" t="s">
        <v>79</v>
      </c>
      <c r="J1097" s="221">
        <f>IFERROR(VLOOKUP(cnf[[#This Row],[Hwycov_id]],#REF!,2,FALSE),cnf[[#This Row],[count]])</f>
        <v>23667</v>
      </c>
      <c r="K1097" s="171">
        <f t="shared" si="20"/>
        <v>0</v>
      </c>
    </row>
    <row r="1098" spans="1:11">
      <c r="A1098">
        <v>1181</v>
      </c>
      <c r="B1098" s="224">
        <v>3</v>
      </c>
      <c r="C1098" s="224">
        <v>1</v>
      </c>
      <c r="D1098" s="224">
        <v>2</v>
      </c>
      <c r="E1098" s="224">
        <v>2</v>
      </c>
      <c r="F1098" s="224">
        <v>14</v>
      </c>
      <c r="G1098" s="233">
        <v>0.13750100000000001</v>
      </c>
      <c r="H1098" s="222">
        <v>23783</v>
      </c>
      <c r="I1098" s="223" t="s">
        <v>79</v>
      </c>
      <c r="J1098" s="221">
        <f>IFERROR(VLOOKUP(cnf[[#This Row],[Hwycov_id]],#REF!,2,FALSE),cnf[[#This Row],[count]])</f>
        <v>23783</v>
      </c>
      <c r="K1098" s="171">
        <f t="shared" si="20"/>
        <v>0</v>
      </c>
    </row>
    <row r="1099" spans="1:11">
      <c r="A1099">
        <v>10849</v>
      </c>
      <c r="B1099" s="224">
        <v>3</v>
      </c>
      <c r="C1099" s="224">
        <v>1</v>
      </c>
      <c r="D1099" s="224">
        <v>2</v>
      </c>
      <c r="E1099" s="224">
        <v>3</v>
      </c>
      <c r="F1099" s="224">
        <v>14</v>
      </c>
      <c r="G1099" s="233">
        <v>0.29646499999999998</v>
      </c>
      <c r="H1099" s="222">
        <v>23910</v>
      </c>
      <c r="I1099" s="223" t="s">
        <v>79</v>
      </c>
      <c r="J1099" s="221">
        <f>IFERROR(VLOOKUP(cnf[[#This Row],[Hwycov_id]],#REF!,2,FALSE),cnf[[#This Row],[count]])</f>
        <v>23910</v>
      </c>
      <c r="K1099" s="171">
        <f t="shared" si="20"/>
        <v>0</v>
      </c>
    </row>
    <row r="1100" spans="1:11">
      <c r="A1100">
        <v>10301</v>
      </c>
      <c r="B1100" s="224">
        <v>3</v>
      </c>
      <c r="C1100" s="224">
        <v>1</v>
      </c>
      <c r="D1100" s="224">
        <v>2</v>
      </c>
      <c r="E1100" s="224">
        <v>4</v>
      </c>
      <c r="F1100" s="224">
        <v>14</v>
      </c>
      <c r="G1100" s="233">
        <v>0.122419</v>
      </c>
      <c r="H1100" s="222">
        <v>23928</v>
      </c>
      <c r="I1100" s="223" t="s">
        <v>79</v>
      </c>
      <c r="J1100" s="221">
        <f>IFERROR(VLOOKUP(cnf[[#This Row],[Hwycov_id]],#REF!,2,FALSE),cnf[[#This Row],[count]])</f>
        <v>23928</v>
      </c>
      <c r="K1100" s="171">
        <f t="shared" si="20"/>
        <v>0</v>
      </c>
    </row>
    <row r="1101" spans="1:11">
      <c r="A1101">
        <v>466</v>
      </c>
      <c r="B1101" s="224">
        <v>3</v>
      </c>
      <c r="C1101" s="224">
        <v>1</v>
      </c>
      <c r="D1101" s="224">
        <v>2</v>
      </c>
      <c r="E1101" s="224">
        <v>2</v>
      </c>
      <c r="F1101" s="224">
        <v>14</v>
      </c>
      <c r="G1101" s="233">
        <v>8.0630999999999994E-2</v>
      </c>
      <c r="H1101" s="222">
        <v>23936</v>
      </c>
      <c r="I1101" s="223" t="s">
        <v>79</v>
      </c>
      <c r="J1101" s="221">
        <f>IFERROR(VLOOKUP(cnf[[#This Row],[Hwycov_id]],#REF!,2,FALSE),cnf[[#This Row],[count]])</f>
        <v>23936</v>
      </c>
      <c r="K1101" s="171">
        <f t="shared" si="20"/>
        <v>0</v>
      </c>
    </row>
    <row r="1102" spans="1:11">
      <c r="A1102">
        <v>4230</v>
      </c>
      <c r="B1102" s="224">
        <v>3</v>
      </c>
      <c r="C1102" s="224">
        <v>1</v>
      </c>
      <c r="D1102" s="224">
        <v>2</v>
      </c>
      <c r="E1102" s="224">
        <v>7</v>
      </c>
      <c r="F1102" s="224">
        <v>7</v>
      </c>
      <c r="G1102" s="233">
        <v>8.8505E-2</v>
      </c>
      <c r="H1102" s="222">
        <v>24000</v>
      </c>
      <c r="I1102" s="223" t="s">
        <v>80</v>
      </c>
      <c r="J1102" s="221">
        <f>IFERROR(VLOOKUP(cnf[[#This Row],[Hwycov_id]],#REF!,2,FALSE),cnf[[#This Row],[count]])</f>
        <v>24000</v>
      </c>
      <c r="K1102" s="171">
        <f t="shared" si="20"/>
        <v>0</v>
      </c>
    </row>
    <row r="1103" spans="1:11">
      <c r="A1103">
        <v>81</v>
      </c>
      <c r="B1103" s="224">
        <v>3</v>
      </c>
      <c r="C1103" s="224">
        <v>1</v>
      </c>
      <c r="D1103" s="224">
        <v>2</v>
      </c>
      <c r="E1103" s="224">
        <v>2</v>
      </c>
      <c r="F1103" s="224">
        <v>14</v>
      </c>
      <c r="G1103" s="233">
        <v>0.13425200000000001</v>
      </c>
      <c r="H1103" s="222">
        <v>24070</v>
      </c>
      <c r="I1103" s="223" t="s">
        <v>79</v>
      </c>
      <c r="J1103" s="221">
        <f>IFERROR(VLOOKUP(cnf[[#This Row],[Hwycov_id]],#REF!,2,FALSE),cnf[[#This Row],[count]])</f>
        <v>24070</v>
      </c>
      <c r="K1103" s="171">
        <f t="shared" si="20"/>
        <v>0</v>
      </c>
    </row>
    <row r="1104" spans="1:11">
      <c r="A1104">
        <v>5232</v>
      </c>
      <c r="B1104" s="224">
        <v>3</v>
      </c>
      <c r="C1104" s="224">
        <v>1</v>
      </c>
      <c r="D1104" s="224">
        <v>2</v>
      </c>
      <c r="E1104" s="224">
        <v>2</v>
      </c>
      <c r="F1104" s="224">
        <v>14</v>
      </c>
      <c r="G1104" s="233">
        <v>0.11518399999999999</v>
      </c>
      <c r="H1104" s="222">
        <v>24164</v>
      </c>
      <c r="I1104" s="223" t="s">
        <v>79</v>
      </c>
      <c r="J1104" s="221">
        <f>IFERROR(VLOOKUP(cnf[[#This Row],[Hwycov_id]],#REF!,2,FALSE),cnf[[#This Row],[count]])</f>
        <v>24164</v>
      </c>
      <c r="K1104" s="171">
        <f t="shared" si="20"/>
        <v>0</v>
      </c>
    </row>
    <row r="1105" spans="1:11">
      <c r="A1105">
        <v>9895</v>
      </c>
      <c r="B1105" s="224">
        <v>3</v>
      </c>
      <c r="C1105" s="224">
        <v>1</v>
      </c>
      <c r="D1105" s="224">
        <v>2</v>
      </c>
      <c r="E1105" s="224">
        <v>2</v>
      </c>
      <c r="F1105" s="224">
        <v>14</v>
      </c>
      <c r="G1105" s="233">
        <v>6.5878999999999993E-2</v>
      </c>
      <c r="H1105" s="222">
        <v>24256</v>
      </c>
      <c r="I1105" s="223" t="s">
        <v>79</v>
      </c>
      <c r="J1105" s="221">
        <f>IFERROR(VLOOKUP(cnf[[#This Row],[Hwycov_id]],#REF!,2,FALSE),cnf[[#This Row],[count]])</f>
        <v>24256</v>
      </c>
      <c r="K1105" s="171">
        <f t="shared" si="20"/>
        <v>0</v>
      </c>
    </row>
    <row r="1106" spans="1:11">
      <c r="A1106">
        <v>19914</v>
      </c>
      <c r="B1106" s="224">
        <v>3</v>
      </c>
      <c r="C1106" s="224">
        <v>1</v>
      </c>
      <c r="D1106" s="224">
        <v>2</v>
      </c>
      <c r="E1106" s="224">
        <v>2</v>
      </c>
      <c r="F1106" s="224">
        <v>14</v>
      </c>
      <c r="G1106" s="233">
        <v>6.5868999999999997E-2</v>
      </c>
      <c r="H1106" s="222">
        <v>24284</v>
      </c>
      <c r="I1106" s="223" t="s">
        <v>79</v>
      </c>
      <c r="J1106" s="221">
        <f>IFERROR(VLOOKUP(cnf[[#This Row],[Hwycov_id]],#REF!,2,FALSE),cnf[[#This Row],[count]])</f>
        <v>24284</v>
      </c>
      <c r="K1106" s="171">
        <f t="shared" si="20"/>
        <v>0</v>
      </c>
    </row>
    <row r="1107" spans="1:11">
      <c r="A1107">
        <v>2426</v>
      </c>
      <c r="B1107" s="224">
        <v>3</v>
      </c>
      <c r="C1107" s="224">
        <v>1</v>
      </c>
      <c r="D1107" s="224">
        <v>2</v>
      </c>
      <c r="E1107" s="224">
        <v>5</v>
      </c>
      <c r="F1107" s="224">
        <v>5</v>
      </c>
      <c r="G1107" s="233">
        <v>0.256465</v>
      </c>
      <c r="H1107" s="222">
        <v>24300</v>
      </c>
      <c r="I1107" s="223" t="s">
        <v>80</v>
      </c>
      <c r="J1107" s="221">
        <f>IFERROR(VLOOKUP(cnf[[#This Row],[Hwycov_id]],#REF!,2,FALSE),cnf[[#This Row],[count]])</f>
        <v>24300</v>
      </c>
      <c r="K1107" s="171">
        <f t="shared" si="20"/>
        <v>0</v>
      </c>
    </row>
    <row r="1108" spans="1:11">
      <c r="A1108">
        <v>20840</v>
      </c>
      <c r="B1108" s="224">
        <v>3</v>
      </c>
      <c r="C1108" s="224">
        <v>1</v>
      </c>
      <c r="D1108" s="224">
        <v>2</v>
      </c>
      <c r="E1108" s="224">
        <v>7</v>
      </c>
      <c r="F1108" s="224">
        <v>7</v>
      </c>
      <c r="G1108" s="233">
        <v>5.8359000000000001E-2</v>
      </c>
      <c r="H1108" s="222">
        <v>24300</v>
      </c>
      <c r="I1108" s="223" t="s">
        <v>80</v>
      </c>
      <c r="J1108" s="221">
        <f>IFERROR(VLOOKUP(cnf[[#This Row],[Hwycov_id]],#REF!,2,FALSE),cnf[[#This Row],[count]])</f>
        <v>24300</v>
      </c>
      <c r="K1108" s="171">
        <f t="shared" si="20"/>
        <v>0</v>
      </c>
    </row>
    <row r="1109" spans="1:11">
      <c r="A1109">
        <v>9887</v>
      </c>
      <c r="B1109" s="224">
        <v>3</v>
      </c>
      <c r="C1109" s="224">
        <v>1</v>
      </c>
      <c r="D1109" s="224">
        <v>2</v>
      </c>
      <c r="E1109" s="224">
        <v>2</v>
      </c>
      <c r="F1109" s="224">
        <v>14</v>
      </c>
      <c r="G1109" s="233">
        <v>0.306537</v>
      </c>
      <c r="H1109" s="222">
        <v>24323</v>
      </c>
      <c r="I1109" s="223" t="s">
        <v>79</v>
      </c>
      <c r="J1109" s="221">
        <f>IFERROR(VLOOKUP(cnf[[#This Row],[Hwycov_id]],#REF!,2,FALSE),cnf[[#This Row],[count]])</f>
        <v>24323</v>
      </c>
      <c r="K1109" s="171">
        <f t="shared" si="20"/>
        <v>0</v>
      </c>
    </row>
    <row r="1110" spans="1:11">
      <c r="A1110">
        <v>5927</v>
      </c>
      <c r="B1110" s="224">
        <v>3</v>
      </c>
      <c r="C1110" s="224">
        <v>1</v>
      </c>
      <c r="D1110" s="224">
        <v>2</v>
      </c>
      <c r="E1110" s="224">
        <v>2</v>
      </c>
      <c r="F1110" s="224">
        <v>14</v>
      </c>
      <c r="G1110" s="233">
        <v>0.270872</v>
      </c>
      <c r="H1110" s="222">
        <v>24360</v>
      </c>
      <c r="I1110" s="223" t="s">
        <v>79</v>
      </c>
      <c r="J1110" s="221">
        <f>IFERROR(VLOOKUP(cnf[[#This Row],[Hwycov_id]],#REF!,2,FALSE),cnf[[#This Row],[count]])</f>
        <v>24360</v>
      </c>
      <c r="K1110" s="171">
        <f t="shared" si="20"/>
        <v>0</v>
      </c>
    </row>
    <row r="1111" spans="1:11">
      <c r="A1111">
        <v>4506</v>
      </c>
      <c r="B1111" s="224">
        <v>3</v>
      </c>
      <c r="C1111" s="224">
        <v>1</v>
      </c>
      <c r="D1111" s="224">
        <v>2</v>
      </c>
      <c r="E1111" s="224">
        <v>3</v>
      </c>
      <c r="F1111" s="224">
        <v>14</v>
      </c>
      <c r="G1111" s="233">
        <v>0.109676</v>
      </c>
      <c r="H1111" s="222">
        <v>24375</v>
      </c>
      <c r="I1111" s="223" t="s">
        <v>79</v>
      </c>
      <c r="J1111" s="221">
        <f>IFERROR(VLOOKUP(cnf[[#This Row],[Hwycov_id]],#REF!,2,FALSE),cnf[[#This Row],[count]])</f>
        <v>24375</v>
      </c>
      <c r="K1111" s="171">
        <f t="shared" si="20"/>
        <v>0</v>
      </c>
    </row>
    <row r="1112" spans="1:11">
      <c r="A1112">
        <v>4713</v>
      </c>
      <c r="B1112" s="224">
        <v>3</v>
      </c>
      <c r="C1112" s="224">
        <v>1</v>
      </c>
      <c r="D1112" s="224">
        <v>1</v>
      </c>
      <c r="E1112" s="224">
        <v>7</v>
      </c>
      <c r="F1112" s="224">
        <v>7</v>
      </c>
      <c r="G1112" s="233">
        <v>0.20613200000000001</v>
      </c>
      <c r="H1112" s="222">
        <v>24400</v>
      </c>
      <c r="I1112" s="223" t="s">
        <v>80</v>
      </c>
      <c r="J1112" s="221">
        <f>IFERROR(VLOOKUP(cnf[[#This Row],[Hwycov_id]],#REF!,2,FALSE),cnf[[#This Row],[count]])</f>
        <v>24400</v>
      </c>
      <c r="K1112" s="171">
        <f t="shared" si="20"/>
        <v>0</v>
      </c>
    </row>
    <row r="1113" spans="1:11">
      <c r="A1113">
        <v>19942</v>
      </c>
      <c r="B1113" s="224">
        <v>3</v>
      </c>
      <c r="C1113" s="224">
        <v>1</v>
      </c>
      <c r="D1113" s="224">
        <v>2</v>
      </c>
      <c r="E1113" s="224">
        <v>5</v>
      </c>
      <c r="F1113" s="224">
        <v>5</v>
      </c>
      <c r="G1113" s="233">
        <v>8.1257999999999997E-2</v>
      </c>
      <c r="H1113" s="222">
        <v>24400</v>
      </c>
      <c r="I1113" s="223" t="s">
        <v>80</v>
      </c>
      <c r="J1113" s="221">
        <f>IFERROR(VLOOKUP(cnf[[#This Row],[Hwycov_id]],#REF!,2,FALSE),cnf[[#This Row],[count]])</f>
        <v>24400</v>
      </c>
      <c r="K1113" s="171">
        <f t="shared" si="20"/>
        <v>0</v>
      </c>
    </row>
    <row r="1114" spans="1:11">
      <c r="A1114">
        <v>10718</v>
      </c>
      <c r="B1114" s="224">
        <v>3</v>
      </c>
      <c r="C1114" s="224">
        <v>1</v>
      </c>
      <c r="D1114" s="224">
        <v>2</v>
      </c>
      <c r="E1114" s="224">
        <v>5</v>
      </c>
      <c r="F1114" s="224">
        <v>10</v>
      </c>
      <c r="G1114" s="233">
        <v>9.0416999999999997E-2</v>
      </c>
      <c r="H1114" s="222">
        <v>24400</v>
      </c>
      <c r="I1114" s="223" t="s">
        <v>80</v>
      </c>
      <c r="J1114" s="221">
        <f>IFERROR(VLOOKUP(cnf[[#This Row],[Hwycov_id]],#REF!,2,FALSE),cnf[[#This Row],[count]])</f>
        <v>24400</v>
      </c>
      <c r="K1114" s="171">
        <f t="shared" si="20"/>
        <v>0</v>
      </c>
    </row>
    <row r="1115" spans="1:11">
      <c r="A1115">
        <v>12987</v>
      </c>
      <c r="B1115" s="224">
        <v>3</v>
      </c>
      <c r="C1115" s="224">
        <v>1</v>
      </c>
      <c r="D1115" s="224">
        <v>2</v>
      </c>
      <c r="E1115" s="224">
        <v>2</v>
      </c>
      <c r="F1115" s="224">
        <v>14</v>
      </c>
      <c r="G1115" s="233">
        <v>0.155529</v>
      </c>
      <c r="H1115" s="222">
        <v>24425</v>
      </c>
      <c r="I1115" s="223" t="s">
        <v>79</v>
      </c>
      <c r="J1115" s="221">
        <f>IFERROR(VLOOKUP(cnf[[#This Row],[Hwycov_id]],#REF!,2,FALSE),cnf[[#This Row],[count]])</f>
        <v>24425</v>
      </c>
      <c r="K1115" s="171">
        <f t="shared" si="20"/>
        <v>0</v>
      </c>
    </row>
    <row r="1116" spans="1:11">
      <c r="A1116">
        <v>1246</v>
      </c>
      <c r="B1116" s="224">
        <v>3</v>
      </c>
      <c r="C1116" s="224">
        <v>1</v>
      </c>
      <c r="D1116" s="224">
        <v>2</v>
      </c>
      <c r="E1116" s="224">
        <v>3</v>
      </c>
      <c r="F1116" s="224">
        <v>14</v>
      </c>
      <c r="G1116" s="233">
        <v>7.4561000000000002E-2</v>
      </c>
      <c r="H1116" s="222">
        <v>24454</v>
      </c>
      <c r="I1116" s="223" t="s">
        <v>79</v>
      </c>
      <c r="J1116" s="221">
        <f>IFERROR(VLOOKUP(cnf[[#This Row],[Hwycov_id]],#REF!,2,FALSE),cnf[[#This Row],[count]])</f>
        <v>24454</v>
      </c>
      <c r="K1116" s="171">
        <f t="shared" si="20"/>
        <v>0</v>
      </c>
    </row>
    <row r="1117" spans="1:11">
      <c r="A1117">
        <v>3444</v>
      </c>
      <c r="B1117" s="224">
        <v>3</v>
      </c>
      <c r="C1117" s="224">
        <v>1</v>
      </c>
      <c r="D1117" s="224">
        <v>2</v>
      </c>
      <c r="E1117" s="224">
        <v>2</v>
      </c>
      <c r="F1117" s="224">
        <v>14</v>
      </c>
      <c r="G1117" s="233">
        <v>0.42890600000000001</v>
      </c>
      <c r="H1117" s="222">
        <v>24550</v>
      </c>
      <c r="I1117" s="223" t="s">
        <v>79</v>
      </c>
      <c r="J1117" s="221">
        <f>IFERROR(VLOOKUP(cnf[[#This Row],[Hwycov_id]],#REF!,2,FALSE),cnf[[#This Row],[count]])</f>
        <v>24550</v>
      </c>
      <c r="K1117" s="171">
        <f t="shared" si="20"/>
        <v>0</v>
      </c>
    </row>
    <row r="1118" spans="1:11">
      <c r="A1118">
        <v>19930</v>
      </c>
      <c r="B1118" s="224">
        <v>3</v>
      </c>
      <c r="C1118" s="224">
        <v>1</v>
      </c>
      <c r="D1118" s="224">
        <v>2</v>
      </c>
      <c r="E1118" s="224">
        <v>5</v>
      </c>
      <c r="F1118" s="224">
        <v>5</v>
      </c>
      <c r="G1118" s="233">
        <v>0.153668</v>
      </c>
      <c r="H1118" s="222">
        <v>24700</v>
      </c>
      <c r="I1118" s="223" t="s">
        <v>80</v>
      </c>
      <c r="J1118" s="221">
        <f>IFERROR(VLOOKUP(cnf[[#This Row],[Hwycov_id]],#REF!,2,FALSE),cnf[[#This Row],[count]])</f>
        <v>24700</v>
      </c>
      <c r="K1118" s="171">
        <f t="shared" si="20"/>
        <v>0</v>
      </c>
    </row>
    <row r="1119" spans="1:11">
      <c r="A1119">
        <v>9877</v>
      </c>
      <c r="B1119" s="224">
        <v>3</v>
      </c>
      <c r="C1119" s="224">
        <v>1</v>
      </c>
      <c r="D1119" s="224">
        <v>2</v>
      </c>
      <c r="E1119" s="224">
        <v>3</v>
      </c>
      <c r="F1119" s="224">
        <v>14</v>
      </c>
      <c r="G1119" s="233">
        <v>3.0113999999999998E-2</v>
      </c>
      <c r="H1119" s="222">
        <v>24712</v>
      </c>
      <c r="I1119" s="223" t="s">
        <v>79</v>
      </c>
      <c r="J1119" s="221">
        <f>IFERROR(VLOOKUP(cnf[[#This Row],[Hwycov_id]],#REF!,2,FALSE),cnf[[#This Row],[count]])</f>
        <v>24712</v>
      </c>
      <c r="K1119" s="171">
        <f t="shared" si="20"/>
        <v>0</v>
      </c>
    </row>
    <row r="1120" spans="1:11">
      <c r="A1120">
        <v>17816</v>
      </c>
      <c r="B1120" s="224">
        <v>3</v>
      </c>
      <c r="C1120" s="224">
        <v>1</v>
      </c>
      <c r="D1120" s="224">
        <v>2</v>
      </c>
      <c r="E1120" s="224">
        <v>4</v>
      </c>
      <c r="F1120" s="224">
        <v>14</v>
      </c>
      <c r="G1120" s="233">
        <v>4.9132000000000002E-2</v>
      </c>
      <c r="H1120" s="222">
        <v>24750</v>
      </c>
      <c r="I1120" s="223" t="s">
        <v>79</v>
      </c>
      <c r="J1120" s="221">
        <f>IFERROR(VLOOKUP(cnf[[#This Row],[Hwycov_id]],#REF!,2,FALSE),cnf[[#This Row],[count]])</f>
        <v>24750</v>
      </c>
      <c r="K1120" s="171">
        <f t="shared" si="20"/>
        <v>0</v>
      </c>
    </row>
    <row r="1121" spans="1:11">
      <c r="A1121">
        <v>6046</v>
      </c>
      <c r="B1121" s="224">
        <v>3</v>
      </c>
      <c r="C1121" s="224">
        <v>1</v>
      </c>
      <c r="D1121" s="224">
        <v>2</v>
      </c>
      <c r="E1121" s="224">
        <v>5</v>
      </c>
      <c r="F1121" s="224">
        <v>5</v>
      </c>
      <c r="G1121" s="233">
        <v>0.24263100000000001</v>
      </c>
      <c r="H1121" s="222">
        <v>24900</v>
      </c>
      <c r="I1121" s="223" t="s">
        <v>80</v>
      </c>
      <c r="J1121" s="221">
        <f>IFERROR(VLOOKUP(cnf[[#This Row],[Hwycov_id]],#REF!,2,FALSE),cnf[[#This Row],[count]])</f>
        <v>24900</v>
      </c>
      <c r="K1121" s="171">
        <f t="shared" si="20"/>
        <v>0</v>
      </c>
    </row>
    <row r="1122" spans="1:11">
      <c r="A1122">
        <v>11580</v>
      </c>
      <c r="B1122" s="224">
        <v>3</v>
      </c>
      <c r="C1122" s="224">
        <v>1</v>
      </c>
      <c r="D1122" s="224">
        <v>2</v>
      </c>
      <c r="E1122" s="224">
        <v>5</v>
      </c>
      <c r="F1122" s="224">
        <v>19</v>
      </c>
      <c r="G1122" s="233">
        <v>0.46344000000000002</v>
      </c>
      <c r="H1122" s="222">
        <v>24934</v>
      </c>
      <c r="I1122" s="223" t="s">
        <v>82</v>
      </c>
      <c r="J1122" s="221">
        <f>IFERROR(VLOOKUP(cnf[[#This Row],[Hwycov_id]],#REF!,2,FALSE),cnf[[#This Row],[count]])</f>
        <v>24934</v>
      </c>
      <c r="K1122" s="171">
        <f t="shared" si="20"/>
        <v>0</v>
      </c>
    </row>
    <row r="1123" spans="1:11">
      <c r="A1123">
        <v>333</v>
      </c>
      <c r="B1123" s="224">
        <v>3</v>
      </c>
      <c r="C1123" s="224">
        <v>1</v>
      </c>
      <c r="D1123" s="224">
        <v>2</v>
      </c>
      <c r="E1123" s="224">
        <v>3</v>
      </c>
      <c r="F1123" s="224">
        <v>14</v>
      </c>
      <c r="G1123" s="233">
        <v>0.123386</v>
      </c>
      <c r="H1123" s="222">
        <v>24986</v>
      </c>
      <c r="I1123" s="223" t="s">
        <v>79</v>
      </c>
      <c r="J1123" s="221">
        <f>IFERROR(VLOOKUP(cnf[[#This Row],[Hwycov_id]],#REF!,2,FALSE),cnf[[#This Row],[count]])</f>
        <v>24986</v>
      </c>
      <c r="K1123" s="171">
        <f t="shared" si="20"/>
        <v>0</v>
      </c>
    </row>
    <row r="1124" spans="1:11">
      <c r="A1124">
        <v>5125</v>
      </c>
      <c r="B1124" s="224">
        <v>3</v>
      </c>
      <c r="C1124" s="224">
        <v>1</v>
      </c>
      <c r="D1124" s="224">
        <v>2</v>
      </c>
      <c r="E1124" s="224">
        <v>2</v>
      </c>
      <c r="F1124" s="224">
        <v>11</v>
      </c>
      <c r="G1124" s="233">
        <v>6.3329999999999997E-2</v>
      </c>
      <c r="H1124" s="222">
        <v>25000</v>
      </c>
      <c r="I1124" s="223" t="s">
        <v>80</v>
      </c>
      <c r="J1124" s="221">
        <f>IFERROR(VLOOKUP(cnf[[#This Row],[Hwycov_id]],#REF!,2,FALSE),cnf[[#This Row],[count]])</f>
        <v>25000</v>
      </c>
      <c r="K1124" s="171">
        <f t="shared" si="20"/>
        <v>0</v>
      </c>
    </row>
    <row r="1125" spans="1:11">
      <c r="A1125">
        <v>1481</v>
      </c>
      <c r="B1125" s="224">
        <v>3</v>
      </c>
      <c r="C1125" s="224">
        <v>1</v>
      </c>
      <c r="D1125" s="224">
        <v>2</v>
      </c>
      <c r="E1125" s="224">
        <v>5</v>
      </c>
      <c r="F1125" s="224">
        <v>5</v>
      </c>
      <c r="G1125" s="233">
        <v>8.5037000000000001E-2</v>
      </c>
      <c r="H1125" s="222">
        <v>25000</v>
      </c>
      <c r="I1125" s="223" t="s">
        <v>80</v>
      </c>
      <c r="J1125" s="221">
        <f>IFERROR(VLOOKUP(cnf[[#This Row],[Hwycov_id]],#REF!,2,FALSE),cnf[[#This Row],[count]])</f>
        <v>25000</v>
      </c>
      <c r="K1125" s="171">
        <f t="shared" si="20"/>
        <v>0</v>
      </c>
    </row>
    <row r="1126" spans="1:11">
      <c r="A1126">
        <v>20069</v>
      </c>
      <c r="B1126" s="224">
        <v>3</v>
      </c>
      <c r="C1126" s="224">
        <v>1</v>
      </c>
      <c r="D1126" s="224">
        <v>2</v>
      </c>
      <c r="E1126" s="224">
        <v>2</v>
      </c>
      <c r="F1126" s="224">
        <v>14</v>
      </c>
      <c r="G1126" s="233">
        <v>0.14962</v>
      </c>
      <c r="H1126" s="222">
        <v>25291</v>
      </c>
      <c r="I1126" s="223" t="s">
        <v>79</v>
      </c>
      <c r="J1126" s="221">
        <f>IFERROR(VLOOKUP(cnf[[#This Row],[Hwycov_id]],#REF!,2,FALSE),cnf[[#This Row],[count]])</f>
        <v>25291</v>
      </c>
      <c r="K1126" s="171">
        <f t="shared" si="20"/>
        <v>0</v>
      </c>
    </row>
    <row r="1127" spans="1:11">
      <c r="A1127">
        <v>12683</v>
      </c>
      <c r="B1127" s="224">
        <v>3</v>
      </c>
      <c r="C1127" s="224">
        <v>1</v>
      </c>
      <c r="D1127" s="224">
        <v>2</v>
      </c>
      <c r="E1127" s="224">
        <v>5</v>
      </c>
      <c r="F1127" s="224">
        <v>5</v>
      </c>
      <c r="G1127" s="233">
        <v>0.19434899999999999</v>
      </c>
      <c r="H1127" s="222">
        <v>25300</v>
      </c>
      <c r="I1127" s="223" t="s">
        <v>80</v>
      </c>
      <c r="J1127" s="221">
        <f>IFERROR(VLOOKUP(cnf[[#This Row],[Hwycov_id]],#REF!,2,FALSE),cnf[[#This Row],[count]])</f>
        <v>25300</v>
      </c>
      <c r="K1127" s="171">
        <f t="shared" si="20"/>
        <v>0</v>
      </c>
    </row>
    <row r="1128" spans="1:11">
      <c r="A1128">
        <v>17994</v>
      </c>
      <c r="B1128" s="224">
        <v>3</v>
      </c>
      <c r="C1128" s="224">
        <v>1</v>
      </c>
      <c r="D1128" s="224">
        <v>2</v>
      </c>
      <c r="E1128" s="224">
        <v>3</v>
      </c>
      <c r="F1128" s="224">
        <v>14</v>
      </c>
      <c r="G1128" s="233">
        <v>0.135267</v>
      </c>
      <c r="H1128" s="222">
        <v>25391</v>
      </c>
      <c r="I1128" s="223" t="s">
        <v>79</v>
      </c>
      <c r="J1128" s="221">
        <f>IFERROR(VLOOKUP(cnf[[#This Row],[Hwycov_id]],#REF!,2,FALSE),cnf[[#This Row],[count]])</f>
        <v>25391</v>
      </c>
      <c r="K1128" s="171">
        <f t="shared" si="20"/>
        <v>0</v>
      </c>
    </row>
    <row r="1129" spans="1:11">
      <c r="A1129">
        <v>1315</v>
      </c>
      <c r="B1129" s="224">
        <v>3</v>
      </c>
      <c r="C1129" s="224">
        <v>1</v>
      </c>
      <c r="D1129" s="224">
        <v>2</v>
      </c>
      <c r="E1129" s="224">
        <v>4</v>
      </c>
      <c r="F1129" s="224">
        <v>2</v>
      </c>
      <c r="G1129" s="233">
        <v>0.12770599999999999</v>
      </c>
      <c r="H1129" s="222">
        <v>25400</v>
      </c>
      <c r="I1129" s="223" t="s">
        <v>80</v>
      </c>
      <c r="J1129" s="221">
        <f>IFERROR(VLOOKUP(cnf[[#This Row],[Hwycov_id]],#REF!,2,FALSE),cnf[[#This Row],[count]])</f>
        <v>25400</v>
      </c>
      <c r="K1129" s="171">
        <f t="shared" si="20"/>
        <v>0</v>
      </c>
    </row>
    <row r="1130" spans="1:11">
      <c r="A1130">
        <v>4496</v>
      </c>
      <c r="B1130" s="224">
        <v>3</v>
      </c>
      <c r="C1130" s="224">
        <v>1</v>
      </c>
      <c r="D1130" s="224">
        <v>2</v>
      </c>
      <c r="E1130" s="224">
        <v>3</v>
      </c>
      <c r="F1130" s="224">
        <v>14</v>
      </c>
      <c r="G1130" s="233">
        <v>0.328262</v>
      </c>
      <c r="H1130" s="222">
        <v>25555</v>
      </c>
      <c r="I1130" s="223" t="s">
        <v>79</v>
      </c>
      <c r="J1130" s="221">
        <f>IFERROR(VLOOKUP(cnf[[#This Row],[Hwycov_id]],#REF!,2,FALSE),cnf[[#This Row],[count]])</f>
        <v>25555</v>
      </c>
      <c r="K1130" s="171">
        <f t="shared" si="20"/>
        <v>0</v>
      </c>
    </row>
    <row r="1131" spans="1:11">
      <c r="A1131">
        <v>1544</v>
      </c>
      <c r="B1131" s="224">
        <v>3</v>
      </c>
      <c r="C1131" s="224">
        <v>1</v>
      </c>
      <c r="D1131" s="224">
        <v>2</v>
      </c>
      <c r="E1131" s="224">
        <v>7</v>
      </c>
      <c r="F1131" s="224">
        <v>7</v>
      </c>
      <c r="G1131" s="233">
        <v>0.22623299999999999</v>
      </c>
      <c r="H1131" s="222">
        <v>25700</v>
      </c>
      <c r="I1131" s="223" t="s">
        <v>80</v>
      </c>
      <c r="J1131" s="221">
        <f>IFERROR(VLOOKUP(cnf[[#This Row],[Hwycov_id]],#REF!,2,FALSE),cnf[[#This Row],[count]])</f>
        <v>25700</v>
      </c>
      <c r="K1131" s="171">
        <f t="shared" si="20"/>
        <v>0</v>
      </c>
    </row>
    <row r="1132" spans="1:11">
      <c r="A1132">
        <v>3268</v>
      </c>
      <c r="B1132" s="224">
        <v>3</v>
      </c>
      <c r="C1132" s="224">
        <v>1</v>
      </c>
      <c r="D1132" s="224">
        <v>2</v>
      </c>
      <c r="E1132" s="224">
        <v>7</v>
      </c>
      <c r="F1132" s="224">
        <v>7</v>
      </c>
      <c r="G1132" s="233">
        <v>0.19233800000000001</v>
      </c>
      <c r="H1132" s="222">
        <v>25700</v>
      </c>
      <c r="I1132" s="223" t="s">
        <v>80</v>
      </c>
      <c r="J1132" s="221">
        <f>IFERROR(VLOOKUP(cnf[[#This Row],[Hwycov_id]],#REF!,2,FALSE),cnf[[#This Row],[count]])</f>
        <v>25700</v>
      </c>
      <c r="K1132" s="171">
        <f t="shared" si="20"/>
        <v>0</v>
      </c>
    </row>
    <row r="1133" spans="1:11">
      <c r="A1133">
        <v>16589</v>
      </c>
      <c r="B1133" s="224">
        <v>3</v>
      </c>
      <c r="C1133" s="224">
        <v>1</v>
      </c>
      <c r="D1133" s="224">
        <v>1</v>
      </c>
      <c r="E1133" s="224">
        <v>1</v>
      </c>
      <c r="F1133" s="224">
        <v>14</v>
      </c>
      <c r="G1133" s="233">
        <v>3.9279000000000001E-2</v>
      </c>
      <c r="H1133" s="222">
        <v>25715</v>
      </c>
      <c r="I1133" s="223" t="s">
        <v>79</v>
      </c>
      <c r="J1133" s="221">
        <f>IFERROR(VLOOKUP(cnf[[#This Row],[Hwycov_id]],#REF!,2,FALSE),cnf[[#This Row],[count]])</f>
        <v>25715</v>
      </c>
      <c r="K1133" s="171">
        <f t="shared" si="20"/>
        <v>0</v>
      </c>
    </row>
    <row r="1134" spans="1:11">
      <c r="A1134">
        <v>320</v>
      </c>
      <c r="B1134" s="224">
        <v>3</v>
      </c>
      <c r="C1134" s="224">
        <v>1</v>
      </c>
      <c r="D1134" s="224">
        <v>1</v>
      </c>
      <c r="E1134" s="224">
        <v>1</v>
      </c>
      <c r="F1134" s="224">
        <v>14</v>
      </c>
      <c r="G1134" s="233">
        <v>5.0916999999999997E-2</v>
      </c>
      <c r="H1134" s="222">
        <v>25749</v>
      </c>
      <c r="I1134" s="223" t="s">
        <v>79</v>
      </c>
      <c r="J1134" s="221">
        <f>IFERROR(VLOOKUP(cnf[[#This Row],[Hwycov_id]],#REF!,2,FALSE),cnf[[#This Row],[count]])</f>
        <v>25749</v>
      </c>
      <c r="K1134" s="171">
        <f t="shared" si="20"/>
        <v>0</v>
      </c>
    </row>
    <row r="1135" spans="1:11">
      <c r="A1135">
        <v>6783</v>
      </c>
      <c r="B1135" s="224">
        <v>3</v>
      </c>
      <c r="C1135" s="224">
        <v>1</v>
      </c>
      <c r="D1135" s="224">
        <v>2</v>
      </c>
      <c r="E1135" s="224">
        <v>2</v>
      </c>
      <c r="F1135" s="224">
        <v>14</v>
      </c>
      <c r="G1135" s="233">
        <v>6.3616000000000006E-2</v>
      </c>
      <c r="H1135" s="222">
        <v>25773</v>
      </c>
      <c r="I1135" s="223" t="s">
        <v>79</v>
      </c>
      <c r="J1135" s="221">
        <f>IFERROR(VLOOKUP(cnf[[#This Row],[Hwycov_id]],#REF!,2,FALSE),cnf[[#This Row],[count]])</f>
        <v>25773</v>
      </c>
      <c r="K1135" s="171">
        <f t="shared" si="20"/>
        <v>0</v>
      </c>
    </row>
    <row r="1136" spans="1:11">
      <c r="A1136">
        <v>3354</v>
      </c>
      <c r="B1136" s="224">
        <v>3</v>
      </c>
      <c r="C1136" s="224">
        <v>1</v>
      </c>
      <c r="D1136" s="224">
        <v>2</v>
      </c>
      <c r="E1136" s="224">
        <v>4</v>
      </c>
      <c r="F1136" s="224">
        <v>2</v>
      </c>
      <c r="G1136" s="233">
        <v>7.1278999999999995E-2</v>
      </c>
      <c r="H1136" s="222">
        <v>25800</v>
      </c>
      <c r="I1136" s="223" t="s">
        <v>80</v>
      </c>
      <c r="J1136" s="221">
        <f>IFERROR(VLOOKUP(cnf[[#This Row],[Hwycov_id]],#REF!,2,FALSE),cnf[[#This Row],[count]])</f>
        <v>25800</v>
      </c>
      <c r="K1136" s="171">
        <f t="shared" si="20"/>
        <v>0</v>
      </c>
    </row>
    <row r="1137" spans="1:11">
      <c r="A1137">
        <v>4600</v>
      </c>
      <c r="B1137" s="224">
        <v>3</v>
      </c>
      <c r="C1137" s="224">
        <v>1</v>
      </c>
      <c r="D1137" s="224">
        <v>2</v>
      </c>
      <c r="E1137" s="224">
        <v>5</v>
      </c>
      <c r="F1137" s="224">
        <v>5</v>
      </c>
      <c r="G1137" s="233">
        <v>0.11741500000000001</v>
      </c>
      <c r="H1137" s="222">
        <v>25800</v>
      </c>
      <c r="I1137" s="223" t="s">
        <v>80</v>
      </c>
      <c r="J1137" s="221">
        <f>IFERROR(VLOOKUP(cnf[[#This Row],[Hwycov_id]],#REF!,2,FALSE),cnf[[#This Row],[count]])</f>
        <v>25800</v>
      </c>
      <c r="K1137" s="171">
        <f t="shared" si="20"/>
        <v>0</v>
      </c>
    </row>
    <row r="1138" spans="1:11">
      <c r="A1138">
        <v>20653</v>
      </c>
      <c r="B1138" s="224">
        <v>3</v>
      </c>
      <c r="C1138" s="224">
        <v>1</v>
      </c>
      <c r="D1138" s="224">
        <v>2</v>
      </c>
      <c r="E1138" s="224">
        <v>7</v>
      </c>
      <c r="F1138" s="224">
        <v>7</v>
      </c>
      <c r="G1138" s="233">
        <v>6.0942000000000003E-2</v>
      </c>
      <c r="H1138" s="222">
        <v>25800</v>
      </c>
      <c r="I1138" s="223" t="s">
        <v>80</v>
      </c>
      <c r="J1138" s="221">
        <f>IFERROR(VLOOKUP(cnf[[#This Row],[Hwycov_id]],#REF!,2,FALSE),cnf[[#This Row],[count]])</f>
        <v>25800</v>
      </c>
      <c r="K1138" s="171">
        <f t="shared" si="20"/>
        <v>0</v>
      </c>
    </row>
    <row r="1139" spans="1:11">
      <c r="A1139">
        <v>4695</v>
      </c>
      <c r="B1139" s="224">
        <v>3</v>
      </c>
      <c r="C1139" s="224">
        <v>1</v>
      </c>
      <c r="D1139" s="224">
        <v>2</v>
      </c>
      <c r="E1139" s="224">
        <v>7</v>
      </c>
      <c r="F1139" s="224">
        <v>7</v>
      </c>
      <c r="G1139" s="233">
        <v>6.5476000000000006E-2</v>
      </c>
      <c r="H1139" s="222">
        <v>25900</v>
      </c>
      <c r="I1139" s="223" t="s">
        <v>80</v>
      </c>
      <c r="J1139" s="221">
        <f>IFERROR(VLOOKUP(cnf[[#This Row],[Hwycov_id]],#REF!,2,FALSE),cnf[[#This Row],[count]])</f>
        <v>25900</v>
      </c>
      <c r="K1139" s="171">
        <f t="shared" si="20"/>
        <v>0</v>
      </c>
    </row>
    <row r="1140" spans="1:11">
      <c r="A1140">
        <v>9568</v>
      </c>
      <c r="B1140" s="224">
        <v>3</v>
      </c>
      <c r="C1140" s="224">
        <v>1</v>
      </c>
      <c r="D1140" s="224">
        <v>2</v>
      </c>
      <c r="E1140" s="224">
        <v>2</v>
      </c>
      <c r="F1140" s="224">
        <v>11</v>
      </c>
      <c r="G1140" s="233">
        <v>0.21346000000000001</v>
      </c>
      <c r="H1140" s="222">
        <v>26000</v>
      </c>
      <c r="I1140" s="223" t="s">
        <v>80</v>
      </c>
      <c r="J1140" s="221">
        <f>IFERROR(VLOOKUP(cnf[[#This Row],[Hwycov_id]],#REF!,2,FALSE),cnf[[#This Row],[count]])</f>
        <v>26000</v>
      </c>
      <c r="K1140" s="171">
        <f t="shared" si="20"/>
        <v>0</v>
      </c>
    </row>
    <row r="1141" spans="1:11">
      <c r="A1141">
        <v>11610</v>
      </c>
      <c r="B1141" s="224">
        <v>3</v>
      </c>
      <c r="C1141" s="224">
        <v>1</v>
      </c>
      <c r="D1141" s="224">
        <v>2</v>
      </c>
      <c r="E1141" s="224">
        <v>3</v>
      </c>
      <c r="F1141" s="224">
        <v>14</v>
      </c>
      <c r="G1141" s="233">
        <v>0.16899900000000001</v>
      </c>
      <c r="H1141" s="222">
        <v>26061</v>
      </c>
      <c r="I1141" s="223" t="s">
        <v>79</v>
      </c>
      <c r="J1141" s="221">
        <f>IFERROR(VLOOKUP(cnf[[#This Row],[Hwycov_id]],#REF!,2,FALSE),cnf[[#This Row],[count]])</f>
        <v>26061</v>
      </c>
      <c r="K1141" s="171">
        <f t="shared" si="20"/>
        <v>0</v>
      </c>
    </row>
    <row r="1142" spans="1:11">
      <c r="A1142">
        <v>19926</v>
      </c>
      <c r="B1142" s="224">
        <v>3</v>
      </c>
      <c r="C1142" s="224">
        <v>1</v>
      </c>
      <c r="D1142" s="224">
        <v>2</v>
      </c>
      <c r="E1142" s="224">
        <v>2</v>
      </c>
      <c r="F1142" s="224">
        <v>14</v>
      </c>
      <c r="G1142" s="233">
        <v>0.101883</v>
      </c>
      <c r="H1142" s="222">
        <v>26356</v>
      </c>
      <c r="I1142" s="223" t="s">
        <v>79</v>
      </c>
      <c r="J1142" s="221">
        <f>IFERROR(VLOOKUP(cnf[[#This Row],[Hwycov_id]],#REF!,2,FALSE),cnf[[#This Row],[count]])</f>
        <v>26356</v>
      </c>
      <c r="K1142" s="171">
        <f t="shared" si="20"/>
        <v>0</v>
      </c>
    </row>
    <row r="1143" spans="1:11">
      <c r="A1143">
        <v>1760</v>
      </c>
      <c r="B1143" s="224">
        <v>3</v>
      </c>
      <c r="C1143" s="224">
        <v>1</v>
      </c>
      <c r="D1143" s="224">
        <v>2</v>
      </c>
      <c r="E1143" s="224">
        <v>3</v>
      </c>
      <c r="F1143" s="224">
        <v>14</v>
      </c>
      <c r="G1143" s="233">
        <v>0.25500899999999999</v>
      </c>
      <c r="H1143" s="222">
        <v>26376</v>
      </c>
      <c r="I1143" s="223" t="s">
        <v>79</v>
      </c>
      <c r="J1143" s="221">
        <f>IFERROR(VLOOKUP(cnf[[#This Row],[Hwycov_id]],#REF!,2,FALSE),cnf[[#This Row],[count]])</f>
        <v>26376</v>
      </c>
      <c r="K1143" s="171">
        <f t="shared" si="20"/>
        <v>0</v>
      </c>
    </row>
    <row r="1144" spans="1:11">
      <c r="A1144">
        <v>20345</v>
      </c>
      <c r="B1144" s="224">
        <v>3</v>
      </c>
      <c r="C1144" s="224">
        <v>1</v>
      </c>
      <c r="D1144" s="224">
        <v>2</v>
      </c>
      <c r="E1144" s="224">
        <v>5</v>
      </c>
      <c r="F1144" s="224">
        <v>16</v>
      </c>
      <c r="G1144" s="233">
        <v>0.25920799999999999</v>
      </c>
      <c r="H1144" s="222">
        <v>26400</v>
      </c>
      <c r="I1144" s="223" t="s">
        <v>80</v>
      </c>
      <c r="J1144" s="221">
        <f>IFERROR(VLOOKUP(cnf[[#This Row],[Hwycov_id]],#REF!,2,FALSE),cnf[[#This Row],[count]])</f>
        <v>26400</v>
      </c>
      <c r="K1144" s="171">
        <f t="shared" si="20"/>
        <v>0</v>
      </c>
    </row>
    <row r="1145" spans="1:11">
      <c r="A1145">
        <v>12104</v>
      </c>
      <c r="B1145" s="224">
        <v>3</v>
      </c>
      <c r="C1145" s="224">
        <v>1</v>
      </c>
      <c r="D1145" s="224">
        <v>2</v>
      </c>
      <c r="E1145" s="224">
        <v>6</v>
      </c>
      <c r="F1145" s="224">
        <v>1</v>
      </c>
      <c r="G1145" s="233">
        <v>0.352159</v>
      </c>
      <c r="H1145" s="222">
        <v>26500</v>
      </c>
      <c r="I1145" s="223" t="s">
        <v>80</v>
      </c>
      <c r="J1145" s="221">
        <f>IFERROR(VLOOKUP(cnf[[#This Row],[Hwycov_id]],#REF!,2,FALSE),cnf[[#This Row],[count]])</f>
        <v>26500</v>
      </c>
      <c r="K1145" s="171">
        <f t="shared" si="20"/>
        <v>0</v>
      </c>
    </row>
    <row r="1146" spans="1:11">
      <c r="A1146">
        <v>20332</v>
      </c>
      <c r="B1146" s="224">
        <v>3</v>
      </c>
      <c r="C1146" s="224">
        <v>1</v>
      </c>
      <c r="D1146" s="224">
        <v>2</v>
      </c>
      <c r="E1146" s="224">
        <v>2</v>
      </c>
      <c r="F1146" s="224">
        <v>14</v>
      </c>
      <c r="G1146" s="233">
        <v>0.12589</v>
      </c>
      <c r="H1146" s="222">
        <v>26595</v>
      </c>
      <c r="I1146" s="223" t="s">
        <v>79</v>
      </c>
      <c r="J1146" s="221">
        <f>IFERROR(VLOOKUP(cnf[[#This Row],[Hwycov_id]],#REF!,2,FALSE),cnf[[#This Row],[count]])</f>
        <v>26595</v>
      </c>
      <c r="K1146" s="171">
        <f t="shared" si="20"/>
        <v>0</v>
      </c>
    </row>
    <row r="1147" spans="1:11">
      <c r="A1147">
        <v>15896</v>
      </c>
      <c r="B1147" s="224">
        <v>3</v>
      </c>
      <c r="C1147" s="224">
        <v>1</v>
      </c>
      <c r="D1147" s="224">
        <v>2</v>
      </c>
      <c r="E1147" s="224">
        <v>5</v>
      </c>
      <c r="F1147" s="224">
        <v>19</v>
      </c>
      <c r="G1147" s="233">
        <v>0.15019299999999999</v>
      </c>
      <c r="H1147" s="222">
        <v>26700</v>
      </c>
      <c r="I1147" s="223" t="s">
        <v>80</v>
      </c>
      <c r="J1147" s="221">
        <f>IFERROR(VLOOKUP(cnf[[#This Row],[Hwycov_id]],#REF!,2,FALSE),cnf[[#This Row],[count]])</f>
        <v>26700</v>
      </c>
      <c r="K1147" s="171">
        <f t="shared" si="20"/>
        <v>0</v>
      </c>
    </row>
    <row r="1148" spans="1:11">
      <c r="A1148">
        <v>2999</v>
      </c>
      <c r="B1148" s="224">
        <v>3</v>
      </c>
      <c r="C1148" s="224">
        <v>1</v>
      </c>
      <c r="D1148" s="224">
        <v>2</v>
      </c>
      <c r="E1148" s="224">
        <v>3</v>
      </c>
      <c r="F1148" s="224">
        <v>14</v>
      </c>
      <c r="G1148" s="233">
        <v>0.36566199999999999</v>
      </c>
      <c r="H1148" s="222">
        <v>26816</v>
      </c>
      <c r="I1148" s="223" t="s">
        <v>79</v>
      </c>
      <c r="J1148" s="221">
        <f>IFERROR(VLOOKUP(cnf[[#This Row],[Hwycov_id]],#REF!,2,FALSE),cnf[[#This Row],[count]])</f>
        <v>26816</v>
      </c>
      <c r="K1148" s="171">
        <f t="shared" si="20"/>
        <v>0</v>
      </c>
    </row>
    <row r="1149" spans="1:11">
      <c r="A1149">
        <v>9617</v>
      </c>
      <c r="B1149" s="224">
        <v>3</v>
      </c>
      <c r="C1149" s="224">
        <v>1</v>
      </c>
      <c r="D1149" s="224">
        <v>2</v>
      </c>
      <c r="E1149" s="224">
        <v>5</v>
      </c>
      <c r="F1149" s="224">
        <v>19</v>
      </c>
      <c r="G1149" s="233">
        <v>0.110152</v>
      </c>
      <c r="H1149" s="222">
        <v>26832</v>
      </c>
      <c r="I1149" s="223" t="s">
        <v>82</v>
      </c>
      <c r="J1149" s="221">
        <f>IFERROR(VLOOKUP(cnf[[#This Row],[Hwycov_id]],#REF!,2,FALSE),cnf[[#This Row],[count]])</f>
        <v>26832</v>
      </c>
      <c r="K1149" s="171">
        <f t="shared" si="20"/>
        <v>0</v>
      </c>
    </row>
    <row r="1150" spans="1:11">
      <c r="A1150">
        <v>13728</v>
      </c>
      <c r="B1150" s="224">
        <v>3</v>
      </c>
      <c r="C1150" s="224">
        <v>1</v>
      </c>
      <c r="D1150" s="224">
        <v>2</v>
      </c>
      <c r="E1150" s="224">
        <v>3</v>
      </c>
      <c r="F1150" s="224">
        <v>13</v>
      </c>
      <c r="G1150" s="233">
        <v>1.030586</v>
      </c>
      <c r="H1150" s="222">
        <v>26874</v>
      </c>
      <c r="I1150" s="223" t="s">
        <v>82</v>
      </c>
      <c r="J1150" s="221">
        <f>IFERROR(VLOOKUP(cnf[[#This Row],[Hwycov_id]],#REF!,2,FALSE),cnf[[#This Row],[count]])</f>
        <v>26874</v>
      </c>
      <c r="K1150" s="171">
        <f t="shared" si="20"/>
        <v>0</v>
      </c>
    </row>
    <row r="1151" spans="1:11">
      <c r="A1151">
        <v>4746</v>
      </c>
      <c r="B1151" s="224">
        <v>3</v>
      </c>
      <c r="C1151" s="224">
        <v>1</v>
      </c>
      <c r="D1151" s="224">
        <v>2</v>
      </c>
      <c r="E1151" s="224">
        <v>6</v>
      </c>
      <c r="F1151" s="224">
        <v>1</v>
      </c>
      <c r="G1151" s="233">
        <v>0.18948200000000001</v>
      </c>
      <c r="H1151" s="222">
        <v>26900</v>
      </c>
      <c r="I1151" s="223" t="s">
        <v>80</v>
      </c>
      <c r="J1151" s="221">
        <f>IFERROR(VLOOKUP(cnf[[#This Row],[Hwycov_id]],#REF!,2,FALSE),cnf[[#This Row],[count]])</f>
        <v>26900</v>
      </c>
      <c r="K1151" s="171">
        <f t="shared" si="20"/>
        <v>0</v>
      </c>
    </row>
    <row r="1152" spans="1:11">
      <c r="A1152">
        <v>13670</v>
      </c>
      <c r="B1152" s="224">
        <v>3</v>
      </c>
      <c r="C1152" s="224">
        <v>1</v>
      </c>
      <c r="D1152" s="224">
        <v>2</v>
      </c>
      <c r="E1152" s="224">
        <v>3</v>
      </c>
      <c r="F1152" s="224">
        <v>14</v>
      </c>
      <c r="G1152" s="233">
        <v>0.186615</v>
      </c>
      <c r="H1152" s="222">
        <v>26985</v>
      </c>
      <c r="I1152" s="223" t="s">
        <v>79</v>
      </c>
      <c r="J1152" s="221">
        <f>IFERROR(VLOOKUP(cnf[[#This Row],[Hwycov_id]],#REF!,2,FALSE),cnf[[#This Row],[count]])</f>
        <v>26985</v>
      </c>
      <c r="K1152" s="171">
        <f t="shared" si="20"/>
        <v>0</v>
      </c>
    </row>
    <row r="1153" spans="1:11">
      <c r="A1153">
        <v>10563</v>
      </c>
      <c r="B1153" s="224">
        <v>3</v>
      </c>
      <c r="C1153" s="224">
        <v>1</v>
      </c>
      <c r="D1153" s="224">
        <v>2</v>
      </c>
      <c r="E1153" s="224">
        <v>4</v>
      </c>
      <c r="F1153" s="224">
        <v>14</v>
      </c>
      <c r="G1153" s="233">
        <v>0.25409900000000002</v>
      </c>
      <c r="H1153" s="222">
        <v>27005</v>
      </c>
      <c r="I1153" s="223" t="s">
        <v>79</v>
      </c>
      <c r="J1153" s="221">
        <f>IFERROR(VLOOKUP(cnf[[#This Row],[Hwycov_id]],#REF!,2,FALSE),cnf[[#This Row],[count]])</f>
        <v>27005</v>
      </c>
      <c r="K1153" s="171">
        <f t="shared" si="20"/>
        <v>0</v>
      </c>
    </row>
    <row r="1154" spans="1:11">
      <c r="A1154">
        <v>11599</v>
      </c>
      <c r="B1154" s="224">
        <v>3</v>
      </c>
      <c r="C1154" s="224">
        <v>1</v>
      </c>
      <c r="D1154" s="224">
        <v>2</v>
      </c>
      <c r="E1154" s="224">
        <v>5</v>
      </c>
      <c r="F1154" s="224">
        <v>5</v>
      </c>
      <c r="G1154" s="233">
        <v>0.10295</v>
      </c>
      <c r="H1154" s="222">
        <v>27100</v>
      </c>
      <c r="I1154" s="223" t="s">
        <v>80</v>
      </c>
      <c r="J1154" s="221">
        <f>IFERROR(VLOOKUP(cnf[[#This Row],[Hwycov_id]],#REF!,2,FALSE),cnf[[#This Row],[count]])</f>
        <v>27100</v>
      </c>
      <c r="K1154" s="171">
        <f t="shared" ref="K1154:K1217" si="21">J1154/H1154-1</f>
        <v>0</v>
      </c>
    </row>
    <row r="1155" spans="1:11">
      <c r="A1155">
        <v>4431</v>
      </c>
      <c r="B1155" s="224">
        <v>3</v>
      </c>
      <c r="C1155" s="224">
        <v>1</v>
      </c>
      <c r="D1155" s="224">
        <v>2</v>
      </c>
      <c r="E1155" s="224">
        <v>2</v>
      </c>
      <c r="F1155" s="224">
        <v>14</v>
      </c>
      <c r="G1155" s="233">
        <v>6.0405E-2</v>
      </c>
      <c r="H1155" s="222">
        <v>27156</v>
      </c>
      <c r="I1155" s="223" t="s">
        <v>79</v>
      </c>
      <c r="J1155" s="221">
        <f>IFERROR(VLOOKUP(cnf[[#This Row],[Hwycov_id]],#REF!,2,FALSE),cnf[[#This Row],[count]])</f>
        <v>27156</v>
      </c>
      <c r="K1155" s="171">
        <f t="shared" si="21"/>
        <v>0</v>
      </c>
    </row>
    <row r="1156" spans="1:11">
      <c r="A1156">
        <v>11595</v>
      </c>
      <c r="B1156" s="224">
        <v>3</v>
      </c>
      <c r="C1156" s="224">
        <v>1</v>
      </c>
      <c r="D1156" s="224">
        <v>2</v>
      </c>
      <c r="E1156" s="224">
        <v>5</v>
      </c>
      <c r="F1156" s="224">
        <v>5</v>
      </c>
      <c r="G1156" s="233">
        <v>0.105506</v>
      </c>
      <c r="H1156" s="222">
        <v>27300</v>
      </c>
      <c r="I1156" s="223" t="s">
        <v>80</v>
      </c>
      <c r="J1156" s="221">
        <f>IFERROR(VLOOKUP(cnf[[#This Row],[Hwycov_id]],#REF!,2,FALSE),cnf[[#This Row],[count]])</f>
        <v>27300</v>
      </c>
      <c r="K1156" s="171">
        <f t="shared" si="21"/>
        <v>0</v>
      </c>
    </row>
    <row r="1157" spans="1:11">
      <c r="A1157">
        <v>14969</v>
      </c>
      <c r="B1157" s="224">
        <v>3</v>
      </c>
      <c r="C1157" s="224">
        <v>1</v>
      </c>
      <c r="D1157" s="224">
        <v>2</v>
      </c>
      <c r="E1157" s="224">
        <v>3</v>
      </c>
      <c r="F1157" s="224">
        <v>14</v>
      </c>
      <c r="G1157" s="233">
        <v>0.28556999999999999</v>
      </c>
      <c r="H1157" s="222">
        <v>27449</v>
      </c>
      <c r="I1157" s="223" t="s">
        <v>79</v>
      </c>
      <c r="J1157" s="221">
        <f>IFERROR(VLOOKUP(cnf[[#This Row],[Hwycov_id]],#REF!,2,FALSE),cnf[[#This Row],[count]])</f>
        <v>27449</v>
      </c>
      <c r="K1157" s="171">
        <f t="shared" si="21"/>
        <v>0</v>
      </c>
    </row>
    <row r="1158" spans="1:11">
      <c r="A1158">
        <v>1027</v>
      </c>
      <c r="B1158" s="224">
        <v>3</v>
      </c>
      <c r="C1158" s="224">
        <v>1</v>
      </c>
      <c r="D1158" s="224">
        <v>2</v>
      </c>
      <c r="E1158" s="224">
        <v>6</v>
      </c>
      <c r="F1158" s="224">
        <v>17</v>
      </c>
      <c r="G1158" s="233">
        <v>0.141906</v>
      </c>
      <c r="H1158" s="222">
        <v>27500</v>
      </c>
      <c r="I1158" s="223" t="s">
        <v>80</v>
      </c>
      <c r="J1158" s="221">
        <f>IFERROR(VLOOKUP(cnf[[#This Row],[Hwycov_id]],#REF!,2,FALSE),cnf[[#This Row],[count]])</f>
        <v>27500</v>
      </c>
      <c r="K1158" s="171">
        <f t="shared" si="21"/>
        <v>0</v>
      </c>
    </row>
    <row r="1159" spans="1:11">
      <c r="A1159">
        <v>9299</v>
      </c>
      <c r="B1159" s="224">
        <v>3</v>
      </c>
      <c r="C1159" s="224">
        <v>1</v>
      </c>
      <c r="D1159" s="224">
        <v>2</v>
      </c>
      <c r="E1159" s="224">
        <v>3</v>
      </c>
      <c r="F1159" s="224">
        <v>19</v>
      </c>
      <c r="G1159" s="233">
        <v>0.52812800000000004</v>
      </c>
      <c r="H1159" s="222">
        <v>27566</v>
      </c>
      <c r="I1159" s="223" t="s">
        <v>79</v>
      </c>
      <c r="J1159" s="221">
        <f>IFERROR(VLOOKUP(cnf[[#This Row],[Hwycov_id]],#REF!,2,FALSE),cnf[[#This Row],[count]])</f>
        <v>27566</v>
      </c>
      <c r="K1159" s="171">
        <f t="shared" si="21"/>
        <v>0</v>
      </c>
    </row>
    <row r="1160" spans="1:11">
      <c r="A1160">
        <v>6183</v>
      </c>
      <c r="B1160" s="224">
        <v>3</v>
      </c>
      <c r="C1160" s="224">
        <v>1</v>
      </c>
      <c r="D1160" s="224">
        <v>2</v>
      </c>
      <c r="E1160" s="224">
        <v>7</v>
      </c>
      <c r="F1160" s="224">
        <v>7</v>
      </c>
      <c r="G1160" s="233">
        <v>8.7772000000000003E-2</v>
      </c>
      <c r="H1160" s="222">
        <v>27600</v>
      </c>
      <c r="I1160" s="223" t="s">
        <v>80</v>
      </c>
      <c r="J1160" s="221">
        <f>IFERROR(VLOOKUP(cnf[[#This Row],[Hwycov_id]],#REF!,2,FALSE),cnf[[#This Row],[count]])</f>
        <v>27600</v>
      </c>
      <c r="K1160" s="171">
        <f t="shared" si="21"/>
        <v>0</v>
      </c>
    </row>
    <row r="1161" spans="1:11">
      <c r="A1161">
        <v>30711</v>
      </c>
      <c r="B1161" s="224">
        <v>3</v>
      </c>
      <c r="C1161" s="224">
        <v>1</v>
      </c>
      <c r="D1161" s="224">
        <v>2</v>
      </c>
      <c r="E1161" s="224">
        <v>3</v>
      </c>
      <c r="F1161" s="224">
        <v>14</v>
      </c>
      <c r="G1161" s="233">
        <v>0.13069</v>
      </c>
      <c r="H1161" s="222">
        <v>27686</v>
      </c>
      <c r="I1161" s="223" t="s">
        <v>79</v>
      </c>
      <c r="J1161" s="221">
        <f>IFERROR(VLOOKUP(cnf[[#This Row],[Hwycov_id]],#REF!,2,FALSE),cnf[[#This Row],[count]])</f>
        <v>27686</v>
      </c>
      <c r="K1161" s="171">
        <f t="shared" si="21"/>
        <v>0</v>
      </c>
    </row>
    <row r="1162" spans="1:11">
      <c r="A1162">
        <v>16948</v>
      </c>
      <c r="B1162" s="224">
        <v>3</v>
      </c>
      <c r="C1162" s="224">
        <v>1</v>
      </c>
      <c r="D1162" s="224">
        <v>2</v>
      </c>
      <c r="E1162" s="224">
        <v>2</v>
      </c>
      <c r="F1162" s="224">
        <v>3</v>
      </c>
      <c r="G1162" s="233">
        <v>0.110861</v>
      </c>
      <c r="H1162" s="222">
        <v>27766</v>
      </c>
      <c r="I1162" s="223" t="s">
        <v>82</v>
      </c>
      <c r="J1162" s="221">
        <f>IFERROR(VLOOKUP(cnf[[#This Row],[Hwycov_id]],#REF!,2,FALSE),cnf[[#This Row],[count]])</f>
        <v>27766</v>
      </c>
      <c r="K1162" s="171">
        <f t="shared" si="21"/>
        <v>0</v>
      </c>
    </row>
    <row r="1163" spans="1:11">
      <c r="A1163">
        <v>8011</v>
      </c>
      <c r="B1163" s="224">
        <v>3</v>
      </c>
      <c r="C1163" s="224">
        <v>1</v>
      </c>
      <c r="D1163" s="224">
        <v>2</v>
      </c>
      <c r="E1163" s="224">
        <v>3</v>
      </c>
      <c r="F1163" s="224">
        <v>14</v>
      </c>
      <c r="G1163" s="233">
        <v>0.23746900000000001</v>
      </c>
      <c r="H1163" s="222">
        <v>27797</v>
      </c>
      <c r="I1163" s="223" t="s">
        <v>79</v>
      </c>
      <c r="J1163" s="221">
        <f>IFERROR(VLOOKUP(cnf[[#This Row],[Hwycov_id]],#REF!,2,FALSE),cnf[[#This Row],[count]])</f>
        <v>27797</v>
      </c>
      <c r="K1163" s="171">
        <f t="shared" si="21"/>
        <v>0</v>
      </c>
    </row>
    <row r="1164" spans="1:11">
      <c r="A1164">
        <v>6396</v>
      </c>
      <c r="B1164" s="224">
        <v>3</v>
      </c>
      <c r="C1164" s="224">
        <v>1</v>
      </c>
      <c r="D1164" s="224">
        <v>2</v>
      </c>
      <c r="E1164" s="224">
        <v>4</v>
      </c>
      <c r="F1164" s="224">
        <v>2</v>
      </c>
      <c r="G1164" s="233">
        <v>0.11129600000000001</v>
      </c>
      <c r="H1164" s="222">
        <v>28000</v>
      </c>
      <c r="I1164" s="223" t="s">
        <v>80</v>
      </c>
      <c r="J1164" s="221">
        <f>IFERROR(VLOOKUP(cnf[[#This Row],[Hwycov_id]],#REF!,2,FALSE),cnf[[#This Row],[count]])</f>
        <v>28000</v>
      </c>
      <c r="K1164" s="171">
        <f t="shared" si="21"/>
        <v>0</v>
      </c>
    </row>
    <row r="1165" spans="1:11">
      <c r="A1165">
        <v>19415</v>
      </c>
      <c r="B1165" s="224">
        <v>3</v>
      </c>
      <c r="C1165" s="224">
        <v>1</v>
      </c>
      <c r="D1165" s="224">
        <v>2</v>
      </c>
      <c r="E1165" s="224">
        <v>5</v>
      </c>
      <c r="F1165" s="224">
        <v>5</v>
      </c>
      <c r="G1165" s="233">
        <v>0.19983899999999999</v>
      </c>
      <c r="H1165" s="222">
        <v>28000</v>
      </c>
      <c r="I1165" s="223" t="s">
        <v>80</v>
      </c>
      <c r="J1165" s="221">
        <f>IFERROR(VLOOKUP(cnf[[#This Row],[Hwycov_id]],#REF!,2,FALSE),cnf[[#This Row],[count]])</f>
        <v>28000</v>
      </c>
      <c r="K1165" s="171">
        <f t="shared" si="21"/>
        <v>0</v>
      </c>
    </row>
    <row r="1166" spans="1:11">
      <c r="A1166">
        <v>7648</v>
      </c>
      <c r="B1166" s="224">
        <v>3</v>
      </c>
      <c r="C1166" s="224">
        <v>1</v>
      </c>
      <c r="D1166" s="224">
        <v>2</v>
      </c>
      <c r="E1166" s="224">
        <v>6</v>
      </c>
      <c r="F1166" s="224">
        <v>1</v>
      </c>
      <c r="G1166" s="233">
        <v>0.224912</v>
      </c>
      <c r="H1166" s="222">
        <v>28100</v>
      </c>
      <c r="I1166" s="223" t="s">
        <v>80</v>
      </c>
      <c r="J1166" s="221">
        <f>IFERROR(VLOOKUP(cnf[[#This Row],[Hwycov_id]],#REF!,2,FALSE),cnf[[#This Row],[count]])</f>
        <v>28100</v>
      </c>
      <c r="K1166" s="171">
        <f t="shared" si="21"/>
        <v>0</v>
      </c>
    </row>
    <row r="1167" spans="1:11">
      <c r="A1167">
        <v>12686</v>
      </c>
      <c r="B1167" s="224">
        <v>3</v>
      </c>
      <c r="C1167" s="224">
        <v>1</v>
      </c>
      <c r="D1167" s="224">
        <v>1</v>
      </c>
      <c r="E1167" s="224">
        <v>5</v>
      </c>
      <c r="F1167" s="224">
        <v>5</v>
      </c>
      <c r="G1167" s="233">
        <v>0.13656699999999999</v>
      </c>
      <c r="H1167" s="222">
        <v>28200</v>
      </c>
      <c r="I1167" s="223" t="s">
        <v>80</v>
      </c>
      <c r="J1167" s="221">
        <f>IFERROR(VLOOKUP(cnf[[#This Row],[Hwycov_id]],#REF!,2,FALSE),cnf[[#This Row],[count]])</f>
        <v>28200</v>
      </c>
      <c r="K1167" s="171">
        <f t="shared" si="21"/>
        <v>0</v>
      </c>
    </row>
    <row r="1168" spans="1:11">
      <c r="A1168">
        <v>6035</v>
      </c>
      <c r="B1168" s="224">
        <v>3</v>
      </c>
      <c r="C1168" s="224">
        <v>1</v>
      </c>
      <c r="D1168" s="224">
        <v>2</v>
      </c>
      <c r="E1168" s="224">
        <v>4</v>
      </c>
      <c r="F1168" s="224">
        <v>2</v>
      </c>
      <c r="G1168" s="233">
        <v>0.12638099999999999</v>
      </c>
      <c r="H1168" s="222">
        <v>28200</v>
      </c>
      <c r="I1168" s="223" t="s">
        <v>80</v>
      </c>
      <c r="J1168" s="221">
        <f>IFERROR(VLOOKUP(cnf[[#This Row],[Hwycov_id]],#REF!,2,FALSE),cnf[[#This Row],[count]])</f>
        <v>28200</v>
      </c>
      <c r="K1168" s="171">
        <f t="shared" si="21"/>
        <v>0</v>
      </c>
    </row>
    <row r="1169" spans="1:11">
      <c r="A1169">
        <v>22472</v>
      </c>
      <c r="B1169" s="224">
        <v>3</v>
      </c>
      <c r="C1169" s="224">
        <v>1</v>
      </c>
      <c r="D1169" s="224">
        <v>2</v>
      </c>
      <c r="E1169" s="224">
        <v>7</v>
      </c>
      <c r="F1169" s="224">
        <v>7</v>
      </c>
      <c r="G1169" s="233">
        <v>0.121892</v>
      </c>
      <c r="H1169" s="222">
        <v>28300</v>
      </c>
      <c r="I1169" s="223" t="s">
        <v>80</v>
      </c>
      <c r="J1169" s="221">
        <f>IFERROR(VLOOKUP(cnf[[#This Row],[Hwycov_id]],#REF!,2,FALSE),cnf[[#This Row],[count]])</f>
        <v>28300</v>
      </c>
      <c r="K1169" s="171">
        <f t="shared" si="21"/>
        <v>0</v>
      </c>
    </row>
    <row r="1170" spans="1:11">
      <c r="A1170">
        <v>6047</v>
      </c>
      <c r="B1170" s="224">
        <v>3</v>
      </c>
      <c r="C1170" s="224">
        <v>1</v>
      </c>
      <c r="D1170" s="224">
        <v>2</v>
      </c>
      <c r="E1170" s="224">
        <v>5</v>
      </c>
      <c r="F1170" s="224">
        <v>5</v>
      </c>
      <c r="G1170" s="233">
        <v>0.13773099999999999</v>
      </c>
      <c r="H1170" s="222">
        <v>28400</v>
      </c>
      <c r="I1170" s="223" t="s">
        <v>80</v>
      </c>
      <c r="J1170" s="221">
        <f>IFERROR(VLOOKUP(cnf[[#This Row],[Hwycov_id]],#REF!,2,FALSE),cnf[[#This Row],[count]])</f>
        <v>28400</v>
      </c>
      <c r="K1170" s="171">
        <f t="shared" si="21"/>
        <v>0</v>
      </c>
    </row>
    <row r="1171" spans="1:11">
      <c r="A1171">
        <v>10608</v>
      </c>
      <c r="B1171" s="224">
        <v>3</v>
      </c>
      <c r="C1171" s="224">
        <v>1</v>
      </c>
      <c r="D1171" s="224">
        <v>2</v>
      </c>
      <c r="E1171" s="224">
        <v>4</v>
      </c>
      <c r="F1171" s="224">
        <v>2</v>
      </c>
      <c r="G1171" s="233">
        <v>8.7350999999999998E-2</v>
      </c>
      <c r="H1171" s="222">
        <v>28500</v>
      </c>
      <c r="I1171" s="223" t="s">
        <v>80</v>
      </c>
      <c r="J1171" s="221">
        <f>IFERROR(VLOOKUP(cnf[[#This Row],[Hwycov_id]],#REF!,2,FALSE),cnf[[#This Row],[count]])</f>
        <v>28500</v>
      </c>
      <c r="K1171" s="171">
        <f t="shared" si="21"/>
        <v>0</v>
      </c>
    </row>
    <row r="1172" spans="1:11">
      <c r="A1172">
        <v>17622</v>
      </c>
      <c r="B1172" s="224">
        <v>3</v>
      </c>
      <c r="C1172" s="224">
        <v>1</v>
      </c>
      <c r="D1172" s="224">
        <v>2</v>
      </c>
      <c r="E1172" s="224">
        <v>2</v>
      </c>
      <c r="F1172" s="224">
        <v>14</v>
      </c>
      <c r="G1172" s="233">
        <v>0.10248699999999999</v>
      </c>
      <c r="H1172" s="222">
        <v>28516</v>
      </c>
      <c r="I1172" s="223" t="s">
        <v>79</v>
      </c>
      <c r="J1172" s="221">
        <f>IFERROR(VLOOKUP(cnf[[#This Row],[Hwycov_id]],#REF!,2,FALSE),cnf[[#This Row],[count]])</f>
        <v>28516</v>
      </c>
      <c r="K1172" s="171">
        <f t="shared" si="21"/>
        <v>0</v>
      </c>
    </row>
    <row r="1173" spans="1:11">
      <c r="A1173">
        <v>9112</v>
      </c>
      <c r="B1173" s="224">
        <v>3</v>
      </c>
      <c r="C1173" s="224">
        <v>1</v>
      </c>
      <c r="D1173" s="224">
        <v>2</v>
      </c>
      <c r="E1173" s="224">
        <v>6</v>
      </c>
      <c r="F1173" s="224">
        <v>1</v>
      </c>
      <c r="G1173" s="233">
        <v>0.25348199999999999</v>
      </c>
      <c r="H1173" s="222">
        <v>28600</v>
      </c>
      <c r="I1173" s="223" t="s">
        <v>80</v>
      </c>
      <c r="J1173" s="221">
        <f>IFERROR(VLOOKUP(cnf[[#This Row],[Hwycov_id]],#REF!,2,FALSE),cnf[[#This Row],[count]])</f>
        <v>28600</v>
      </c>
      <c r="K1173" s="171">
        <f t="shared" si="21"/>
        <v>0</v>
      </c>
    </row>
    <row r="1174" spans="1:11">
      <c r="A1174">
        <v>24470</v>
      </c>
      <c r="B1174" s="224">
        <v>3</v>
      </c>
      <c r="C1174" s="224">
        <v>1</v>
      </c>
      <c r="D1174" s="224">
        <v>2</v>
      </c>
      <c r="E1174" s="224">
        <v>2</v>
      </c>
      <c r="F1174" s="224">
        <v>11</v>
      </c>
      <c r="G1174" s="233">
        <v>5.0395000000000002E-2</v>
      </c>
      <c r="H1174" s="222">
        <v>28600</v>
      </c>
      <c r="I1174" s="223" t="s">
        <v>80</v>
      </c>
      <c r="J1174" s="221">
        <f>IFERROR(VLOOKUP(cnf[[#This Row],[Hwycov_id]],#REF!,2,FALSE),cnf[[#This Row],[count]])</f>
        <v>28600</v>
      </c>
      <c r="K1174" s="171">
        <f t="shared" si="21"/>
        <v>0</v>
      </c>
    </row>
    <row r="1175" spans="1:11">
      <c r="A1175">
        <v>12983</v>
      </c>
      <c r="B1175" s="224">
        <v>3</v>
      </c>
      <c r="C1175" s="224">
        <v>1</v>
      </c>
      <c r="D1175" s="224">
        <v>2</v>
      </c>
      <c r="E1175" s="224">
        <v>2</v>
      </c>
      <c r="F1175" s="224">
        <v>14</v>
      </c>
      <c r="G1175" s="233">
        <v>6.7297999999999997E-2</v>
      </c>
      <c r="H1175" s="222">
        <v>28866</v>
      </c>
      <c r="I1175" s="223" t="s">
        <v>79</v>
      </c>
      <c r="J1175" s="221">
        <f>IFERROR(VLOOKUP(cnf[[#This Row],[Hwycov_id]],#REF!,2,FALSE),cnf[[#This Row],[count]])</f>
        <v>28866</v>
      </c>
      <c r="K1175" s="171">
        <f t="shared" si="21"/>
        <v>0</v>
      </c>
    </row>
    <row r="1176" spans="1:11">
      <c r="A1176">
        <v>27112</v>
      </c>
      <c r="B1176" s="224">
        <v>3</v>
      </c>
      <c r="C1176" s="224">
        <v>1</v>
      </c>
      <c r="D1176" s="224">
        <v>2</v>
      </c>
      <c r="E1176" s="224">
        <v>3</v>
      </c>
      <c r="F1176" s="224">
        <v>14</v>
      </c>
      <c r="G1176" s="233">
        <v>0.16613700000000001</v>
      </c>
      <c r="H1176" s="222">
        <v>28872</v>
      </c>
      <c r="I1176" s="223" t="s">
        <v>79</v>
      </c>
      <c r="J1176" s="221">
        <f>IFERROR(VLOOKUP(cnf[[#This Row],[Hwycov_id]],#REF!,2,FALSE),cnf[[#This Row],[count]])</f>
        <v>28872</v>
      </c>
      <c r="K1176" s="171">
        <f t="shared" si="21"/>
        <v>0</v>
      </c>
    </row>
    <row r="1177" spans="1:11">
      <c r="A1177">
        <v>16546</v>
      </c>
      <c r="B1177" s="224">
        <v>3</v>
      </c>
      <c r="C1177" s="224">
        <v>1</v>
      </c>
      <c r="D1177" s="224">
        <v>2</v>
      </c>
      <c r="E1177" s="224">
        <v>5</v>
      </c>
      <c r="F1177" s="224">
        <v>5</v>
      </c>
      <c r="G1177" s="233">
        <v>0.12639900000000001</v>
      </c>
      <c r="H1177" s="222">
        <v>29100</v>
      </c>
      <c r="I1177" s="223" t="s">
        <v>80</v>
      </c>
      <c r="J1177" s="221">
        <f>IFERROR(VLOOKUP(cnf[[#This Row],[Hwycov_id]],#REF!,2,FALSE),cnf[[#This Row],[count]])</f>
        <v>29100</v>
      </c>
      <c r="K1177" s="171">
        <f t="shared" si="21"/>
        <v>0</v>
      </c>
    </row>
    <row r="1178" spans="1:11">
      <c r="A1178">
        <v>17881</v>
      </c>
      <c r="B1178" s="224">
        <v>3</v>
      </c>
      <c r="C1178" s="224">
        <v>1</v>
      </c>
      <c r="D1178" s="224">
        <v>2</v>
      </c>
      <c r="E1178" s="224">
        <v>7</v>
      </c>
      <c r="F1178" s="224">
        <v>7</v>
      </c>
      <c r="G1178" s="233">
        <v>7.2321999999999997E-2</v>
      </c>
      <c r="H1178" s="222">
        <v>29300</v>
      </c>
      <c r="I1178" s="223" t="s">
        <v>80</v>
      </c>
      <c r="J1178" s="221">
        <f>IFERROR(VLOOKUP(cnf[[#This Row],[Hwycov_id]],#REF!,2,FALSE),cnf[[#This Row],[count]])</f>
        <v>29300</v>
      </c>
      <c r="K1178" s="171">
        <f t="shared" si="21"/>
        <v>0</v>
      </c>
    </row>
    <row r="1179" spans="1:11">
      <c r="A1179">
        <v>19518</v>
      </c>
      <c r="B1179" s="224">
        <v>3</v>
      </c>
      <c r="C1179" s="224">
        <v>1</v>
      </c>
      <c r="D1179" s="224">
        <v>2</v>
      </c>
      <c r="E1179" s="224">
        <v>4</v>
      </c>
      <c r="F1179" s="224">
        <v>14</v>
      </c>
      <c r="G1179" s="233">
        <v>9.8311999999999997E-2</v>
      </c>
      <c r="H1179" s="222">
        <v>29497</v>
      </c>
      <c r="I1179" s="223" t="s">
        <v>79</v>
      </c>
      <c r="J1179" s="221">
        <f>IFERROR(VLOOKUP(cnf[[#This Row],[Hwycov_id]],#REF!,2,FALSE),cnf[[#This Row],[count]])</f>
        <v>29497</v>
      </c>
      <c r="K1179" s="171">
        <f t="shared" si="21"/>
        <v>0</v>
      </c>
    </row>
    <row r="1180" spans="1:11">
      <c r="A1180">
        <v>2773</v>
      </c>
      <c r="B1180" s="224">
        <v>3</v>
      </c>
      <c r="C1180" s="224">
        <v>1</v>
      </c>
      <c r="D1180" s="224">
        <v>2</v>
      </c>
      <c r="E1180" s="224">
        <v>2</v>
      </c>
      <c r="F1180" s="224">
        <v>11</v>
      </c>
      <c r="G1180" s="233">
        <v>0.21912799999999999</v>
      </c>
      <c r="H1180" s="222">
        <v>30000</v>
      </c>
      <c r="I1180" s="223" t="s">
        <v>80</v>
      </c>
      <c r="J1180" s="221">
        <f>IFERROR(VLOOKUP(cnf[[#This Row],[Hwycov_id]],#REF!,2,FALSE),cnf[[#This Row],[count]])</f>
        <v>30000</v>
      </c>
      <c r="K1180" s="171">
        <f t="shared" si="21"/>
        <v>0</v>
      </c>
    </row>
    <row r="1181" spans="1:11">
      <c r="A1181">
        <v>16778</v>
      </c>
      <c r="B1181" s="224">
        <v>3</v>
      </c>
      <c r="C1181" s="224">
        <v>1</v>
      </c>
      <c r="D1181" s="224">
        <v>2</v>
      </c>
      <c r="E1181" s="224">
        <v>2</v>
      </c>
      <c r="F1181" s="224">
        <v>14</v>
      </c>
      <c r="G1181" s="233">
        <v>0.220858</v>
      </c>
      <c r="H1181" s="222">
        <v>30475</v>
      </c>
      <c r="I1181" s="223" t="s">
        <v>79</v>
      </c>
      <c r="J1181" s="221">
        <f>IFERROR(VLOOKUP(cnf[[#This Row],[Hwycov_id]],#REF!,2,FALSE),cnf[[#This Row],[count]])</f>
        <v>30475</v>
      </c>
      <c r="K1181" s="171">
        <f t="shared" si="21"/>
        <v>0</v>
      </c>
    </row>
    <row r="1182" spans="1:11">
      <c r="A1182">
        <v>6488</v>
      </c>
      <c r="B1182" s="224">
        <v>3</v>
      </c>
      <c r="C1182" s="224">
        <v>1</v>
      </c>
      <c r="D1182" s="224">
        <v>2</v>
      </c>
      <c r="E1182" s="224">
        <v>3</v>
      </c>
      <c r="F1182" s="224">
        <v>14</v>
      </c>
      <c r="G1182" s="233">
        <v>8.9662000000000006E-2</v>
      </c>
      <c r="H1182" s="222">
        <v>30586</v>
      </c>
      <c r="I1182" s="223" t="s">
        <v>79</v>
      </c>
      <c r="J1182" s="221">
        <f>IFERROR(VLOOKUP(cnf[[#This Row],[Hwycov_id]],#REF!,2,FALSE),cnf[[#This Row],[count]])</f>
        <v>30586</v>
      </c>
      <c r="K1182" s="171">
        <f t="shared" si="21"/>
        <v>0</v>
      </c>
    </row>
    <row r="1183" spans="1:11">
      <c r="A1183">
        <v>4590</v>
      </c>
      <c r="B1183" s="224">
        <v>3</v>
      </c>
      <c r="C1183" s="224">
        <v>1</v>
      </c>
      <c r="D1183" s="224">
        <v>2</v>
      </c>
      <c r="E1183" s="224">
        <v>4</v>
      </c>
      <c r="F1183" s="224">
        <v>2</v>
      </c>
      <c r="G1183" s="233">
        <v>0.13736000000000001</v>
      </c>
      <c r="H1183" s="222">
        <v>30600</v>
      </c>
      <c r="I1183" s="223" t="s">
        <v>80</v>
      </c>
      <c r="J1183" s="221">
        <f>IFERROR(VLOOKUP(cnf[[#This Row],[Hwycov_id]],#REF!,2,FALSE),cnf[[#This Row],[count]])</f>
        <v>30600</v>
      </c>
      <c r="K1183" s="171">
        <f t="shared" si="21"/>
        <v>0</v>
      </c>
    </row>
    <row r="1184" spans="1:11">
      <c r="A1184">
        <v>16269</v>
      </c>
      <c r="B1184" s="224">
        <v>3</v>
      </c>
      <c r="C1184" s="224">
        <v>1</v>
      </c>
      <c r="D1184" s="224">
        <v>2</v>
      </c>
      <c r="E1184" s="224">
        <v>5</v>
      </c>
      <c r="F1184" s="224">
        <v>5</v>
      </c>
      <c r="G1184" s="233">
        <v>0.17572199999999999</v>
      </c>
      <c r="H1184" s="222">
        <v>30725</v>
      </c>
      <c r="I1184" s="223" t="s">
        <v>80</v>
      </c>
      <c r="J1184" s="221">
        <f>IFERROR(VLOOKUP(cnf[[#This Row],[Hwycov_id]],#REF!,2,FALSE),cnf[[#This Row],[count]])</f>
        <v>30725</v>
      </c>
      <c r="K1184" s="171">
        <f t="shared" si="21"/>
        <v>0</v>
      </c>
    </row>
    <row r="1185" spans="1:11">
      <c r="A1185">
        <v>19924</v>
      </c>
      <c r="B1185" s="224">
        <v>3</v>
      </c>
      <c r="C1185" s="224">
        <v>1</v>
      </c>
      <c r="D1185" s="224">
        <v>2</v>
      </c>
      <c r="E1185" s="224">
        <v>2</v>
      </c>
      <c r="F1185" s="224">
        <v>14</v>
      </c>
      <c r="G1185" s="233">
        <v>2.8122000000000001E-2</v>
      </c>
      <c r="H1185" s="222">
        <v>30826</v>
      </c>
      <c r="I1185" s="223" t="s">
        <v>79</v>
      </c>
      <c r="J1185" s="221">
        <f>IFERROR(VLOOKUP(cnf[[#This Row],[Hwycov_id]],#REF!,2,FALSE),cnf[[#This Row],[count]])</f>
        <v>30826</v>
      </c>
      <c r="K1185" s="171">
        <f t="shared" si="21"/>
        <v>0</v>
      </c>
    </row>
    <row r="1186" spans="1:11">
      <c r="A1186">
        <v>17786</v>
      </c>
      <c r="B1186" s="224">
        <v>3</v>
      </c>
      <c r="C1186" s="224">
        <v>1</v>
      </c>
      <c r="D1186" s="224">
        <v>2</v>
      </c>
      <c r="E1186" s="224">
        <v>2</v>
      </c>
      <c r="F1186" s="224">
        <v>2</v>
      </c>
      <c r="G1186" s="233">
        <v>0.19892499999999999</v>
      </c>
      <c r="H1186" s="222">
        <v>31300</v>
      </c>
      <c r="I1186" s="223" t="s">
        <v>80</v>
      </c>
      <c r="J1186" s="221">
        <f>IFERROR(VLOOKUP(cnf[[#This Row],[Hwycov_id]],#REF!,2,FALSE),cnf[[#This Row],[count]])</f>
        <v>31300</v>
      </c>
      <c r="K1186" s="171">
        <f t="shared" si="21"/>
        <v>0</v>
      </c>
    </row>
    <row r="1187" spans="1:11">
      <c r="A1187">
        <v>1491</v>
      </c>
      <c r="B1187" s="224">
        <v>3</v>
      </c>
      <c r="C1187" s="224">
        <v>1</v>
      </c>
      <c r="D1187" s="224">
        <v>2</v>
      </c>
      <c r="E1187" s="224">
        <v>7</v>
      </c>
      <c r="F1187" s="224">
        <v>7</v>
      </c>
      <c r="G1187" s="233">
        <v>0.10624400000000001</v>
      </c>
      <c r="H1187" s="222">
        <v>32000</v>
      </c>
      <c r="I1187" s="223" t="s">
        <v>80</v>
      </c>
      <c r="J1187" s="221">
        <f>IFERROR(VLOOKUP(cnf[[#This Row],[Hwycov_id]],#REF!,2,FALSE),cnf[[#This Row],[count]])</f>
        <v>32000</v>
      </c>
      <c r="K1187" s="171">
        <f t="shared" si="21"/>
        <v>0</v>
      </c>
    </row>
    <row r="1188" spans="1:11">
      <c r="A1188">
        <v>4758</v>
      </c>
      <c r="B1188" s="224">
        <v>3</v>
      </c>
      <c r="C1188" s="224">
        <v>1</v>
      </c>
      <c r="D1188" s="224">
        <v>1</v>
      </c>
      <c r="E1188" s="224">
        <v>7</v>
      </c>
      <c r="F1188" s="224">
        <v>7</v>
      </c>
      <c r="G1188" s="233">
        <v>7.6532000000000003E-2</v>
      </c>
      <c r="H1188" s="222">
        <v>32100</v>
      </c>
      <c r="I1188" s="223" t="s">
        <v>80</v>
      </c>
      <c r="J1188" s="221">
        <f>IFERROR(VLOOKUP(cnf[[#This Row],[Hwycov_id]],#REF!,2,FALSE),cnf[[#This Row],[count]])</f>
        <v>32100</v>
      </c>
      <c r="K1188" s="171">
        <f t="shared" si="21"/>
        <v>0</v>
      </c>
    </row>
    <row r="1189" spans="1:11">
      <c r="A1189">
        <v>833</v>
      </c>
      <c r="B1189" s="224">
        <v>3</v>
      </c>
      <c r="C1189" s="224">
        <v>1</v>
      </c>
      <c r="D1189" s="224">
        <v>2</v>
      </c>
      <c r="E1189" s="224">
        <v>2</v>
      </c>
      <c r="F1189" s="224">
        <v>11</v>
      </c>
      <c r="G1189" s="233">
        <v>4.1672000000000001E-2</v>
      </c>
      <c r="H1189" s="222">
        <v>32300</v>
      </c>
      <c r="I1189" s="223" t="s">
        <v>80</v>
      </c>
      <c r="J1189" s="221">
        <f>IFERROR(VLOOKUP(cnf[[#This Row],[Hwycov_id]],#REF!,2,FALSE),cnf[[#This Row],[count]])</f>
        <v>32300</v>
      </c>
      <c r="K1189" s="171">
        <f t="shared" si="21"/>
        <v>0</v>
      </c>
    </row>
    <row r="1190" spans="1:11">
      <c r="A1190">
        <v>10034</v>
      </c>
      <c r="B1190" s="224">
        <v>3</v>
      </c>
      <c r="C1190" s="224">
        <v>1</v>
      </c>
      <c r="D1190" s="224">
        <v>2</v>
      </c>
      <c r="E1190" s="224">
        <v>3</v>
      </c>
      <c r="F1190" s="224">
        <v>14</v>
      </c>
      <c r="G1190" s="233">
        <v>0.61249799999999999</v>
      </c>
      <c r="H1190" s="222">
        <v>32317</v>
      </c>
      <c r="I1190" s="223" t="s">
        <v>79</v>
      </c>
      <c r="J1190" s="221">
        <f>IFERROR(VLOOKUP(cnf[[#This Row],[Hwycov_id]],#REF!,2,FALSE),cnf[[#This Row],[count]])</f>
        <v>32317</v>
      </c>
      <c r="K1190" s="171">
        <f t="shared" si="21"/>
        <v>0</v>
      </c>
    </row>
    <row r="1191" spans="1:11">
      <c r="A1191">
        <v>19917</v>
      </c>
      <c r="B1191" s="224">
        <v>3</v>
      </c>
      <c r="C1191" s="224">
        <v>1</v>
      </c>
      <c r="D1191" s="224">
        <v>2</v>
      </c>
      <c r="E1191" s="224">
        <v>2</v>
      </c>
      <c r="F1191" s="224">
        <v>14</v>
      </c>
      <c r="G1191" s="233">
        <v>4.9036000000000003E-2</v>
      </c>
      <c r="H1191" s="222">
        <v>32461</v>
      </c>
      <c r="I1191" s="223" t="s">
        <v>79</v>
      </c>
      <c r="J1191" s="221">
        <f>IFERROR(VLOOKUP(cnf[[#This Row],[Hwycov_id]],#REF!,2,FALSE),cnf[[#This Row],[count]])</f>
        <v>32461</v>
      </c>
      <c r="K1191" s="171">
        <f t="shared" si="21"/>
        <v>0</v>
      </c>
    </row>
    <row r="1192" spans="1:11">
      <c r="A1192">
        <v>3512</v>
      </c>
      <c r="B1192" s="224">
        <v>3</v>
      </c>
      <c r="C1192" s="224">
        <v>1</v>
      </c>
      <c r="D1192" s="224">
        <v>2</v>
      </c>
      <c r="E1192" s="224">
        <v>5</v>
      </c>
      <c r="F1192" s="224">
        <v>16</v>
      </c>
      <c r="G1192" s="233">
        <v>0.16209799999999999</v>
      </c>
      <c r="H1192" s="222">
        <v>32600</v>
      </c>
      <c r="I1192" s="223" t="s">
        <v>80</v>
      </c>
      <c r="J1192" s="221">
        <f>IFERROR(VLOOKUP(cnf[[#This Row],[Hwycov_id]],#REF!,2,FALSE),cnf[[#This Row],[count]])</f>
        <v>32600</v>
      </c>
      <c r="K1192" s="171">
        <f t="shared" si="21"/>
        <v>0</v>
      </c>
    </row>
    <row r="1193" spans="1:11">
      <c r="A1193">
        <v>9281</v>
      </c>
      <c r="B1193" s="224">
        <v>3</v>
      </c>
      <c r="C1193" s="224">
        <v>1</v>
      </c>
      <c r="D1193" s="224">
        <v>2</v>
      </c>
      <c r="E1193" s="224">
        <v>3</v>
      </c>
      <c r="F1193" s="224">
        <v>14</v>
      </c>
      <c r="G1193" s="233">
        <v>7.6719999999999997E-2</v>
      </c>
      <c r="H1193" s="222">
        <v>32749</v>
      </c>
      <c r="I1193" s="223" t="s">
        <v>79</v>
      </c>
      <c r="J1193" s="221">
        <f>IFERROR(VLOOKUP(cnf[[#This Row],[Hwycov_id]],#REF!,2,FALSE),cnf[[#This Row],[count]])</f>
        <v>32749</v>
      </c>
      <c r="K1193" s="171">
        <f t="shared" si="21"/>
        <v>0</v>
      </c>
    </row>
    <row r="1194" spans="1:11">
      <c r="A1194">
        <v>20028</v>
      </c>
      <c r="B1194" s="224">
        <v>3</v>
      </c>
      <c r="C1194" s="224">
        <v>1</v>
      </c>
      <c r="D1194" s="224">
        <v>2</v>
      </c>
      <c r="E1194" s="224">
        <v>3</v>
      </c>
      <c r="F1194" s="224">
        <v>14</v>
      </c>
      <c r="G1194" s="233">
        <v>0.16905800000000001</v>
      </c>
      <c r="H1194" s="222">
        <v>32852</v>
      </c>
      <c r="I1194" s="223" t="s">
        <v>79</v>
      </c>
      <c r="J1194" s="221">
        <f>IFERROR(VLOOKUP(cnf[[#This Row],[Hwycov_id]],#REF!,2,FALSE),cnf[[#This Row],[count]])</f>
        <v>32852</v>
      </c>
      <c r="K1194" s="171">
        <f t="shared" si="21"/>
        <v>0</v>
      </c>
    </row>
    <row r="1195" spans="1:11">
      <c r="A1195">
        <v>15290</v>
      </c>
      <c r="B1195" s="224">
        <v>3</v>
      </c>
      <c r="C1195" s="224">
        <v>1</v>
      </c>
      <c r="D1195" s="224">
        <v>2</v>
      </c>
      <c r="E1195" s="224">
        <v>5</v>
      </c>
      <c r="F1195" s="224">
        <v>16</v>
      </c>
      <c r="G1195" s="233">
        <v>0.108331</v>
      </c>
      <c r="H1195" s="222">
        <v>33000</v>
      </c>
      <c r="I1195" s="223" t="s">
        <v>80</v>
      </c>
      <c r="J1195" s="221">
        <f>IFERROR(VLOOKUP(cnf[[#This Row],[Hwycov_id]],#REF!,2,FALSE),cnf[[#This Row],[count]])</f>
        <v>33000</v>
      </c>
      <c r="K1195" s="171">
        <f t="shared" si="21"/>
        <v>0</v>
      </c>
    </row>
    <row r="1196" spans="1:11">
      <c r="A1196">
        <v>11660</v>
      </c>
      <c r="B1196" s="224">
        <v>3</v>
      </c>
      <c r="C1196" s="224">
        <v>1</v>
      </c>
      <c r="D1196" s="224">
        <v>2</v>
      </c>
      <c r="E1196" s="224">
        <v>3</v>
      </c>
      <c r="F1196" s="224">
        <v>14</v>
      </c>
      <c r="G1196" s="233">
        <v>5.6245999999999997E-2</v>
      </c>
      <c r="H1196" s="222">
        <v>33612</v>
      </c>
      <c r="I1196" s="223" t="s">
        <v>79</v>
      </c>
      <c r="J1196" s="221">
        <f>IFERROR(VLOOKUP(cnf[[#This Row],[Hwycov_id]],#REF!,2,FALSE),cnf[[#This Row],[count]])</f>
        <v>33612</v>
      </c>
      <c r="K1196" s="171">
        <f t="shared" si="21"/>
        <v>0</v>
      </c>
    </row>
    <row r="1197" spans="1:11">
      <c r="A1197">
        <v>17721</v>
      </c>
      <c r="B1197" s="224">
        <v>3</v>
      </c>
      <c r="C1197" s="224">
        <v>1</v>
      </c>
      <c r="D1197" s="224">
        <v>2</v>
      </c>
      <c r="E1197" s="224">
        <v>2</v>
      </c>
      <c r="F1197" s="224">
        <v>14</v>
      </c>
      <c r="G1197" s="233">
        <v>8.7076000000000001E-2</v>
      </c>
      <c r="H1197" s="222">
        <v>34007</v>
      </c>
      <c r="I1197" s="223" t="s">
        <v>79</v>
      </c>
      <c r="J1197" s="221">
        <f>IFERROR(VLOOKUP(cnf[[#This Row],[Hwycov_id]],#REF!,2,FALSE),cnf[[#This Row],[count]])</f>
        <v>34007</v>
      </c>
      <c r="K1197" s="171">
        <f t="shared" si="21"/>
        <v>0</v>
      </c>
    </row>
    <row r="1198" spans="1:11">
      <c r="A1198">
        <v>17986</v>
      </c>
      <c r="B1198" s="224">
        <v>3</v>
      </c>
      <c r="C1198" s="224">
        <v>1</v>
      </c>
      <c r="D1198" s="224">
        <v>2</v>
      </c>
      <c r="E1198" s="224">
        <v>3</v>
      </c>
      <c r="F1198" s="224">
        <v>14</v>
      </c>
      <c r="G1198" s="233">
        <v>0.156056</v>
      </c>
      <c r="H1198" s="222">
        <v>35050</v>
      </c>
      <c r="I1198" s="223" t="s">
        <v>79</v>
      </c>
      <c r="J1198" s="221">
        <f>IFERROR(VLOOKUP(cnf[[#This Row],[Hwycov_id]],#REF!,2,FALSE),cnf[[#This Row],[count]])</f>
        <v>35050</v>
      </c>
      <c r="K1198" s="171">
        <f t="shared" si="21"/>
        <v>0</v>
      </c>
    </row>
    <row r="1199" spans="1:11">
      <c r="A1199">
        <v>11514</v>
      </c>
      <c r="B1199" s="224">
        <v>3</v>
      </c>
      <c r="C1199" s="224">
        <v>1</v>
      </c>
      <c r="D1199" s="224">
        <v>2</v>
      </c>
      <c r="E1199" s="224">
        <v>3</v>
      </c>
      <c r="F1199" s="224">
        <v>14</v>
      </c>
      <c r="G1199" s="233">
        <v>0.185806</v>
      </c>
      <c r="H1199" s="222">
        <v>35532</v>
      </c>
      <c r="I1199" s="223" t="s">
        <v>79</v>
      </c>
      <c r="J1199" s="221">
        <f>IFERROR(VLOOKUP(cnf[[#This Row],[Hwycov_id]],#REF!,2,FALSE),cnf[[#This Row],[count]])</f>
        <v>35532</v>
      </c>
      <c r="K1199" s="171">
        <f t="shared" si="21"/>
        <v>0</v>
      </c>
    </row>
    <row r="1200" spans="1:11">
      <c r="A1200">
        <v>15171</v>
      </c>
      <c r="B1200" s="224">
        <v>3</v>
      </c>
      <c r="C1200" s="224">
        <v>1</v>
      </c>
      <c r="D1200" s="224">
        <v>2</v>
      </c>
      <c r="E1200" s="224">
        <v>3</v>
      </c>
      <c r="F1200" s="224">
        <v>14</v>
      </c>
      <c r="G1200" s="233">
        <v>0.111177</v>
      </c>
      <c r="H1200" s="222">
        <v>36446</v>
      </c>
      <c r="I1200" s="223" t="s">
        <v>79</v>
      </c>
      <c r="J1200" s="221">
        <f>IFERROR(VLOOKUP(cnf[[#This Row],[Hwycov_id]],#REF!,2,FALSE),cnf[[#This Row],[count]])</f>
        <v>36446</v>
      </c>
      <c r="K1200" s="171">
        <f t="shared" si="21"/>
        <v>0</v>
      </c>
    </row>
    <row r="1201" spans="1:11">
      <c r="A1201">
        <v>11586</v>
      </c>
      <c r="B1201" s="224">
        <v>3</v>
      </c>
      <c r="C1201" s="224">
        <v>1</v>
      </c>
      <c r="D1201" s="224">
        <v>2</v>
      </c>
      <c r="E1201" s="224">
        <v>5</v>
      </c>
      <c r="F1201" s="224">
        <v>16</v>
      </c>
      <c r="G1201" s="233">
        <v>8.5958000000000007E-2</v>
      </c>
      <c r="H1201" s="222">
        <v>37200</v>
      </c>
      <c r="I1201" s="223" t="s">
        <v>80</v>
      </c>
      <c r="J1201" s="221">
        <f>IFERROR(VLOOKUP(cnf[[#This Row],[Hwycov_id]],#REF!,2,FALSE),cnf[[#This Row],[count]])</f>
        <v>37200</v>
      </c>
      <c r="K1201" s="171">
        <f t="shared" si="21"/>
        <v>0</v>
      </c>
    </row>
    <row r="1202" spans="1:11">
      <c r="A1202">
        <v>11590</v>
      </c>
      <c r="B1202" s="224">
        <v>3</v>
      </c>
      <c r="C1202" s="224">
        <v>1</v>
      </c>
      <c r="D1202" s="224">
        <v>2</v>
      </c>
      <c r="E1202" s="224">
        <v>5</v>
      </c>
      <c r="F1202" s="224">
        <v>5</v>
      </c>
      <c r="G1202" s="233">
        <v>0.129965</v>
      </c>
      <c r="H1202" s="222">
        <v>37400</v>
      </c>
      <c r="I1202" s="223" t="s">
        <v>80</v>
      </c>
      <c r="J1202" s="221">
        <f>IFERROR(VLOOKUP(cnf[[#This Row],[Hwycov_id]],#REF!,2,FALSE),cnf[[#This Row],[count]])</f>
        <v>37400</v>
      </c>
      <c r="K1202" s="171">
        <f t="shared" si="21"/>
        <v>0</v>
      </c>
    </row>
    <row r="1203" spans="1:11">
      <c r="A1203">
        <v>20848</v>
      </c>
      <c r="B1203" s="224">
        <v>3</v>
      </c>
      <c r="C1203" s="224">
        <v>1</v>
      </c>
      <c r="D1203" s="224">
        <v>1</v>
      </c>
      <c r="E1203" s="224">
        <v>7</v>
      </c>
      <c r="F1203" s="224">
        <v>7</v>
      </c>
      <c r="G1203" s="233">
        <v>0.12291299999999999</v>
      </c>
      <c r="H1203" s="222">
        <v>37500</v>
      </c>
      <c r="I1203" s="223" t="s">
        <v>80</v>
      </c>
      <c r="J1203" s="221">
        <f>IFERROR(VLOOKUP(cnf[[#This Row],[Hwycov_id]],#REF!,2,FALSE),cnf[[#This Row],[count]])</f>
        <v>37500</v>
      </c>
      <c r="K1203" s="171">
        <f t="shared" si="21"/>
        <v>0</v>
      </c>
    </row>
    <row r="1204" spans="1:11">
      <c r="A1204">
        <v>11987</v>
      </c>
      <c r="B1204" s="224">
        <v>3</v>
      </c>
      <c r="C1204" s="224">
        <v>1</v>
      </c>
      <c r="D1204" s="224">
        <v>2</v>
      </c>
      <c r="E1204" s="224">
        <v>2</v>
      </c>
      <c r="F1204" s="224">
        <v>14</v>
      </c>
      <c r="G1204" s="233">
        <v>0.24510199999999999</v>
      </c>
      <c r="H1204" s="222">
        <v>37930</v>
      </c>
      <c r="I1204" s="223" t="s">
        <v>79</v>
      </c>
      <c r="J1204" s="221">
        <f>IFERROR(VLOOKUP(cnf[[#This Row],[Hwycov_id]],#REF!,2,FALSE),cnf[[#This Row],[count]])</f>
        <v>37930</v>
      </c>
      <c r="K1204" s="171">
        <f t="shared" si="21"/>
        <v>0</v>
      </c>
    </row>
    <row r="1205" spans="1:11">
      <c r="A1205">
        <v>5706</v>
      </c>
      <c r="B1205" s="224">
        <v>3</v>
      </c>
      <c r="C1205" s="224">
        <v>1</v>
      </c>
      <c r="D1205" s="224">
        <v>2</v>
      </c>
      <c r="E1205" s="224">
        <v>2</v>
      </c>
      <c r="F1205" s="224">
        <v>14</v>
      </c>
      <c r="G1205" s="233">
        <v>6.8152000000000004E-2</v>
      </c>
      <c r="H1205" s="222">
        <v>38546</v>
      </c>
      <c r="I1205" s="223" t="s">
        <v>79</v>
      </c>
      <c r="J1205" s="221">
        <f>IFERROR(VLOOKUP(cnf[[#This Row],[Hwycov_id]],#REF!,2,FALSE),cnf[[#This Row],[count]])</f>
        <v>38546</v>
      </c>
      <c r="K1205" s="171">
        <f t="shared" si="21"/>
        <v>0</v>
      </c>
    </row>
    <row r="1206" spans="1:11">
      <c r="A1206">
        <v>15345</v>
      </c>
      <c r="B1206" s="224">
        <v>3</v>
      </c>
      <c r="C1206" s="224">
        <v>1</v>
      </c>
      <c r="D1206" s="224">
        <v>2</v>
      </c>
      <c r="E1206" s="224">
        <v>7</v>
      </c>
      <c r="F1206" s="224">
        <v>7</v>
      </c>
      <c r="G1206" s="233">
        <v>0.31148199999999998</v>
      </c>
      <c r="H1206" s="222">
        <v>38600</v>
      </c>
      <c r="I1206" s="223" t="s">
        <v>80</v>
      </c>
      <c r="J1206" s="221">
        <f>IFERROR(VLOOKUP(cnf[[#This Row],[Hwycov_id]],#REF!,2,FALSE),cnf[[#This Row],[count]])</f>
        <v>38600</v>
      </c>
      <c r="K1206" s="171">
        <f t="shared" si="21"/>
        <v>0</v>
      </c>
    </row>
    <row r="1207" spans="1:11">
      <c r="A1207">
        <v>4133</v>
      </c>
      <c r="B1207" s="224">
        <v>3</v>
      </c>
      <c r="C1207" s="224">
        <v>1</v>
      </c>
      <c r="D1207" s="224">
        <v>2</v>
      </c>
      <c r="E1207" s="224">
        <v>6</v>
      </c>
      <c r="F1207" s="224">
        <v>1</v>
      </c>
      <c r="G1207" s="233">
        <v>2.9960000000000001E-2</v>
      </c>
      <c r="H1207" s="222">
        <v>39500</v>
      </c>
      <c r="I1207" s="223" t="s">
        <v>80</v>
      </c>
      <c r="J1207" s="221">
        <f>IFERROR(VLOOKUP(cnf[[#This Row],[Hwycov_id]],#REF!,2,FALSE),cnf[[#This Row],[count]])</f>
        <v>39500</v>
      </c>
      <c r="K1207" s="171">
        <f t="shared" si="21"/>
        <v>0</v>
      </c>
    </row>
    <row r="1208" spans="1:11">
      <c r="A1208">
        <v>31272</v>
      </c>
      <c r="B1208" s="224">
        <v>3</v>
      </c>
      <c r="C1208" s="224">
        <v>1</v>
      </c>
      <c r="D1208" s="224">
        <v>2</v>
      </c>
      <c r="E1208" s="224">
        <v>3</v>
      </c>
      <c r="F1208" s="224">
        <v>14</v>
      </c>
      <c r="G1208" s="233">
        <v>5.9019000000000002E-2</v>
      </c>
      <c r="H1208" s="222">
        <v>39765</v>
      </c>
      <c r="I1208" s="223" t="s">
        <v>79</v>
      </c>
      <c r="J1208" s="221">
        <f>IFERROR(VLOOKUP(cnf[[#This Row],[Hwycov_id]],#REF!,2,FALSE),cnf[[#This Row],[count]])</f>
        <v>39765</v>
      </c>
      <c r="K1208" s="171">
        <f t="shared" si="21"/>
        <v>0</v>
      </c>
    </row>
    <row r="1209" spans="1:11">
      <c r="A1209">
        <v>5236</v>
      </c>
      <c r="B1209" s="224">
        <v>3</v>
      </c>
      <c r="C1209" s="224">
        <v>1</v>
      </c>
      <c r="D1209" s="224">
        <v>2</v>
      </c>
      <c r="E1209" s="224">
        <v>2</v>
      </c>
      <c r="F1209" s="224">
        <v>14</v>
      </c>
      <c r="G1209" s="233">
        <v>0.14336499999999999</v>
      </c>
      <c r="H1209" s="222">
        <v>39916</v>
      </c>
      <c r="I1209" s="223" t="s">
        <v>79</v>
      </c>
      <c r="J1209" s="221">
        <f>IFERROR(VLOOKUP(cnf[[#This Row],[Hwycov_id]],#REF!,2,FALSE),cnf[[#This Row],[count]])</f>
        <v>39916</v>
      </c>
      <c r="K1209" s="171">
        <f t="shared" si="21"/>
        <v>0</v>
      </c>
    </row>
    <row r="1210" spans="1:11">
      <c r="A1210">
        <v>16394</v>
      </c>
      <c r="B1210" s="224">
        <v>3</v>
      </c>
      <c r="C1210" s="224">
        <v>1</v>
      </c>
      <c r="D1210" s="224">
        <v>2</v>
      </c>
      <c r="E1210" s="224">
        <v>3</v>
      </c>
      <c r="F1210" s="224">
        <v>14</v>
      </c>
      <c r="G1210" s="233">
        <v>6.5785999999999997E-2</v>
      </c>
      <c r="H1210" s="222">
        <v>40610</v>
      </c>
      <c r="I1210" s="223" t="s">
        <v>79</v>
      </c>
      <c r="J1210" s="221">
        <f>IFERROR(VLOOKUP(cnf[[#This Row],[Hwycov_id]],#REF!,2,FALSE),cnf[[#This Row],[count]])</f>
        <v>40610</v>
      </c>
      <c r="K1210" s="171">
        <f t="shared" si="21"/>
        <v>0</v>
      </c>
    </row>
    <row r="1211" spans="1:11">
      <c r="A1211">
        <v>5144</v>
      </c>
      <c r="B1211" s="224">
        <v>3</v>
      </c>
      <c r="C1211" s="224">
        <v>1</v>
      </c>
      <c r="D1211" s="224">
        <v>2</v>
      </c>
      <c r="E1211" s="224">
        <v>2</v>
      </c>
      <c r="F1211" s="224">
        <v>14</v>
      </c>
      <c r="G1211" s="233">
        <v>0.57076400000000005</v>
      </c>
      <c r="H1211" s="222">
        <v>46187</v>
      </c>
      <c r="I1211" s="223" t="s">
        <v>79</v>
      </c>
      <c r="J1211" s="221">
        <f>IFERROR(VLOOKUP(cnf[[#This Row],[Hwycov_id]],#REF!,2,FALSE),cnf[[#This Row],[count]])</f>
        <v>46187</v>
      </c>
      <c r="K1211" s="171">
        <f t="shared" si="21"/>
        <v>0</v>
      </c>
    </row>
    <row r="1212" spans="1:11">
      <c r="A1212">
        <v>1283</v>
      </c>
      <c r="B1212" s="224">
        <v>3</v>
      </c>
      <c r="C1212" s="224">
        <v>1</v>
      </c>
      <c r="D1212" s="224">
        <v>2</v>
      </c>
      <c r="E1212" s="224">
        <v>3</v>
      </c>
      <c r="F1212" s="224">
        <v>14</v>
      </c>
      <c r="G1212" s="233">
        <v>0.34847800000000001</v>
      </c>
      <c r="H1212" s="222">
        <v>51280</v>
      </c>
      <c r="I1212" s="223" t="s">
        <v>79</v>
      </c>
      <c r="J1212" s="221">
        <f>IFERROR(VLOOKUP(cnf[[#This Row],[Hwycov_id]],#REF!,2,FALSE),cnf[[#This Row],[count]])</f>
        <v>51280</v>
      </c>
      <c r="K1212" s="171">
        <f t="shared" si="21"/>
        <v>0</v>
      </c>
    </row>
    <row r="1213" spans="1:11">
      <c r="A1213">
        <v>5051</v>
      </c>
      <c r="B1213" s="224">
        <v>3</v>
      </c>
      <c r="C1213" s="224">
        <v>1</v>
      </c>
      <c r="D1213" s="224">
        <v>2</v>
      </c>
      <c r="E1213" s="224">
        <v>3</v>
      </c>
      <c r="F1213" s="224">
        <v>14</v>
      </c>
      <c r="G1213" s="233">
        <v>0.109914</v>
      </c>
      <c r="H1213" s="222">
        <v>52257</v>
      </c>
      <c r="I1213" s="223" t="s">
        <v>79</v>
      </c>
      <c r="J1213" s="221">
        <f>IFERROR(VLOOKUP(cnf[[#This Row],[Hwycov_id]],#REF!,2,FALSE),cnf[[#This Row],[count]])</f>
        <v>52257</v>
      </c>
      <c r="K1213" s="171">
        <f t="shared" si="21"/>
        <v>0</v>
      </c>
    </row>
    <row r="1214" spans="1:11">
      <c r="A1214">
        <v>12880</v>
      </c>
      <c r="B1214" s="224">
        <v>3</v>
      </c>
      <c r="C1214" s="224">
        <v>1</v>
      </c>
      <c r="D1214" s="224">
        <v>2</v>
      </c>
      <c r="E1214" s="224">
        <v>7</v>
      </c>
      <c r="F1214" s="224">
        <v>7</v>
      </c>
      <c r="G1214" s="233">
        <v>0.10871699999999999</v>
      </c>
      <c r="H1214" s="222">
        <v>54300</v>
      </c>
      <c r="I1214" s="223" t="s">
        <v>80</v>
      </c>
      <c r="J1214" s="221">
        <f>IFERROR(VLOOKUP(cnf[[#This Row],[Hwycov_id]],#REF!,2,FALSE),cnf[[#This Row],[count]])</f>
        <v>54300</v>
      </c>
      <c r="K1214" s="171">
        <f t="shared" si="21"/>
        <v>0</v>
      </c>
    </row>
    <row r="1215" spans="1:11">
      <c r="A1215">
        <v>17892</v>
      </c>
      <c r="B1215" s="224">
        <v>3</v>
      </c>
      <c r="C1215" s="224">
        <v>1</v>
      </c>
      <c r="D1215" s="224">
        <v>2</v>
      </c>
      <c r="E1215" s="224">
        <v>7</v>
      </c>
      <c r="F1215" s="224">
        <v>7</v>
      </c>
      <c r="G1215" s="233">
        <v>9.5531000000000005E-2</v>
      </c>
      <c r="H1215" s="222">
        <v>55600</v>
      </c>
      <c r="I1215" s="223" t="s">
        <v>80</v>
      </c>
      <c r="J1215" s="221">
        <f>IFERROR(VLOOKUP(cnf[[#This Row],[Hwycov_id]],#REF!,2,FALSE),cnf[[#This Row],[count]])</f>
        <v>55600</v>
      </c>
      <c r="K1215" s="171">
        <f t="shared" si="21"/>
        <v>0</v>
      </c>
    </row>
    <row r="1216" spans="1:11">
      <c r="A1216">
        <v>3854</v>
      </c>
      <c r="B1216" s="224">
        <v>3</v>
      </c>
      <c r="C1216" s="224">
        <v>1</v>
      </c>
      <c r="D1216" s="224">
        <v>2</v>
      </c>
      <c r="E1216" s="224">
        <v>3</v>
      </c>
      <c r="F1216" s="224">
        <v>14</v>
      </c>
      <c r="G1216" s="233">
        <v>4.2451000000000003E-2</v>
      </c>
      <c r="H1216" s="222">
        <v>58950</v>
      </c>
      <c r="I1216" s="223" t="s">
        <v>79</v>
      </c>
      <c r="J1216" s="221">
        <f>IFERROR(VLOOKUP(cnf[[#This Row],[Hwycov_id]],#REF!,2,FALSE),cnf[[#This Row],[count]])</f>
        <v>58950</v>
      </c>
      <c r="K1216" s="171">
        <f t="shared" si="21"/>
        <v>0</v>
      </c>
    </row>
    <row r="1217" spans="1:11">
      <c r="A1217">
        <v>17792</v>
      </c>
      <c r="B1217" s="224">
        <v>4</v>
      </c>
      <c r="C1217" s="224">
        <v>1</v>
      </c>
      <c r="D1217" s="224">
        <v>2</v>
      </c>
      <c r="E1217" s="224">
        <v>8</v>
      </c>
      <c r="F1217" s="224">
        <v>19</v>
      </c>
      <c r="G1217" s="233">
        <v>0.96843500000000005</v>
      </c>
      <c r="H1217" s="222">
        <v>500</v>
      </c>
      <c r="I1217" s="223" t="s">
        <v>80</v>
      </c>
      <c r="J1217" s="221">
        <f>IFERROR(VLOOKUP(cnf[[#This Row],[Hwycov_id]],#REF!,2,FALSE),cnf[[#This Row],[count]])</f>
        <v>500</v>
      </c>
      <c r="K1217" s="171">
        <f t="shared" si="21"/>
        <v>0</v>
      </c>
    </row>
    <row r="1218" spans="1:11">
      <c r="A1218">
        <v>17010</v>
      </c>
      <c r="B1218" s="224">
        <v>4</v>
      </c>
      <c r="C1218" s="224">
        <v>1</v>
      </c>
      <c r="D1218" s="224">
        <v>2</v>
      </c>
      <c r="E1218" s="224">
        <v>8</v>
      </c>
      <c r="F1218" s="224">
        <v>19</v>
      </c>
      <c r="G1218" s="233">
        <v>1.2435620000000001</v>
      </c>
      <c r="H1218" s="222">
        <v>500</v>
      </c>
      <c r="I1218" s="223" t="s">
        <v>80</v>
      </c>
      <c r="J1218" s="221">
        <f>IFERROR(VLOOKUP(cnf[[#This Row],[Hwycov_id]],#REF!,2,FALSE),cnf[[#This Row],[count]])</f>
        <v>500</v>
      </c>
      <c r="K1218" s="171">
        <f t="shared" ref="K1218:K1281" si="22">J1218/H1218-1</f>
        <v>0</v>
      </c>
    </row>
    <row r="1219" spans="1:11">
      <c r="A1219">
        <v>11757</v>
      </c>
      <c r="B1219" s="224">
        <v>4</v>
      </c>
      <c r="C1219" s="224">
        <v>1</v>
      </c>
      <c r="D1219" s="224">
        <v>2</v>
      </c>
      <c r="E1219" s="224">
        <v>8</v>
      </c>
      <c r="F1219" s="224">
        <v>19</v>
      </c>
      <c r="G1219" s="233">
        <v>1.2763310000000001</v>
      </c>
      <c r="H1219" s="222">
        <v>500</v>
      </c>
      <c r="I1219" s="223" t="s">
        <v>80</v>
      </c>
      <c r="J1219" s="221">
        <f>IFERROR(VLOOKUP(cnf[[#This Row],[Hwycov_id]],#REF!,2,FALSE),cnf[[#This Row],[count]])</f>
        <v>500</v>
      </c>
      <c r="K1219" s="171">
        <f t="shared" si="22"/>
        <v>0</v>
      </c>
    </row>
    <row r="1220" spans="1:11">
      <c r="A1220">
        <v>5261</v>
      </c>
      <c r="B1220" s="224">
        <v>4</v>
      </c>
      <c r="C1220" s="224">
        <v>1</v>
      </c>
      <c r="D1220" s="224">
        <v>2</v>
      </c>
      <c r="E1220" s="224">
        <v>8</v>
      </c>
      <c r="F1220" s="224">
        <v>19</v>
      </c>
      <c r="G1220" s="233">
        <v>6.068378</v>
      </c>
      <c r="H1220" s="222">
        <v>600</v>
      </c>
      <c r="I1220" s="223" t="s">
        <v>80</v>
      </c>
      <c r="J1220" s="221">
        <f>IFERROR(VLOOKUP(cnf[[#This Row],[Hwycov_id]],#REF!,2,FALSE),cnf[[#This Row],[count]])</f>
        <v>600</v>
      </c>
      <c r="K1220" s="171">
        <f t="shared" si="22"/>
        <v>0</v>
      </c>
    </row>
    <row r="1221" spans="1:11">
      <c r="A1221">
        <v>20413</v>
      </c>
      <c r="B1221" s="224">
        <v>4</v>
      </c>
      <c r="C1221" s="224">
        <v>1</v>
      </c>
      <c r="D1221" s="224">
        <v>2</v>
      </c>
      <c r="E1221" s="224">
        <v>8</v>
      </c>
      <c r="F1221" s="224">
        <v>19</v>
      </c>
      <c r="G1221" s="233">
        <v>0.52434099999999995</v>
      </c>
      <c r="H1221" s="222">
        <v>900</v>
      </c>
      <c r="I1221" s="223" t="s">
        <v>80</v>
      </c>
      <c r="J1221" s="221">
        <f>IFERROR(VLOOKUP(cnf[[#This Row],[Hwycov_id]],#REF!,2,FALSE),cnf[[#This Row],[count]])</f>
        <v>900</v>
      </c>
      <c r="K1221" s="171">
        <f t="shared" si="22"/>
        <v>0</v>
      </c>
    </row>
    <row r="1222" spans="1:11">
      <c r="A1222">
        <v>17153</v>
      </c>
      <c r="B1222" s="224">
        <v>4</v>
      </c>
      <c r="C1222" s="224">
        <v>1</v>
      </c>
      <c r="D1222" s="224">
        <v>2</v>
      </c>
      <c r="E1222" s="224">
        <v>5</v>
      </c>
      <c r="F1222" s="224">
        <v>19</v>
      </c>
      <c r="G1222" s="233">
        <v>1.260858</v>
      </c>
      <c r="H1222" s="222">
        <v>1000</v>
      </c>
      <c r="I1222" s="223" t="s">
        <v>80</v>
      </c>
      <c r="J1222" s="221">
        <f>IFERROR(VLOOKUP(cnf[[#This Row],[Hwycov_id]],#REF!,2,FALSE),cnf[[#This Row],[count]])</f>
        <v>1000</v>
      </c>
      <c r="K1222" s="171">
        <f t="shared" si="22"/>
        <v>0</v>
      </c>
    </row>
    <row r="1223" spans="1:11">
      <c r="A1223">
        <v>17223</v>
      </c>
      <c r="B1223" s="224">
        <v>4</v>
      </c>
      <c r="C1223" s="224">
        <v>1</v>
      </c>
      <c r="D1223" s="224">
        <v>2</v>
      </c>
      <c r="E1223" s="224">
        <v>4</v>
      </c>
      <c r="F1223" s="224">
        <v>14</v>
      </c>
      <c r="G1223" s="233">
        <v>0.23379</v>
      </c>
      <c r="H1223" s="222">
        <v>1013</v>
      </c>
      <c r="I1223" s="223" t="s">
        <v>79</v>
      </c>
      <c r="J1223" s="221">
        <f>IFERROR(VLOOKUP(cnf[[#This Row],[Hwycov_id]],#REF!,2,FALSE),cnf[[#This Row],[count]])</f>
        <v>1013</v>
      </c>
      <c r="K1223" s="171">
        <f t="shared" si="22"/>
        <v>0</v>
      </c>
    </row>
    <row r="1224" spans="1:11">
      <c r="A1224">
        <v>22914</v>
      </c>
      <c r="B1224" s="224">
        <v>4</v>
      </c>
      <c r="C1224" s="224">
        <v>1</v>
      </c>
      <c r="D1224" s="224">
        <v>2</v>
      </c>
      <c r="E1224" s="224">
        <v>8</v>
      </c>
      <c r="F1224" s="224">
        <v>19</v>
      </c>
      <c r="G1224" s="233">
        <v>1.9707589999999999</v>
      </c>
      <c r="H1224" s="222">
        <v>1200</v>
      </c>
      <c r="I1224" s="223" t="s">
        <v>80</v>
      </c>
      <c r="J1224" s="221">
        <f>IFERROR(VLOOKUP(cnf[[#This Row],[Hwycov_id]],#REF!,2,FALSE),cnf[[#This Row],[count]])</f>
        <v>1200</v>
      </c>
      <c r="K1224" s="171">
        <f t="shared" si="22"/>
        <v>0</v>
      </c>
    </row>
    <row r="1225" spans="1:11">
      <c r="A1225">
        <v>23584</v>
      </c>
      <c r="B1225" s="224">
        <v>4</v>
      </c>
      <c r="C1225" s="224">
        <v>1</v>
      </c>
      <c r="D1225" s="224">
        <v>2</v>
      </c>
      <c r="E1225" s="224">
        <v>8</v>
      </c>
      <c r="F1225" s="224">
        <v>19</v>
      </c>
      <c r="G1225" s="233">
        <v>0.57420199999999999</v>
      </c>
      <c r="H1225" s="222">
        <v>1300</v>
      </c>
      <c r="I1225" s="223" t="s">
        <v>80</v>
      </c>
      <c r="J1225" s="221">
        <f>IFERROR(VLOOKUP(cnf[[#This Row],[Hwycov_id]],#REF!,2,FALSE),cnf[[#This Row],[count]])</f>
        <v>1300</v>
      </c>
      <c r="K1225" s="171">
        <f t="shared" si="22"/>
        <v>0</v>
      </c>
    </row>
    <row r="1226" spans="1:11">
      <c r="A1226">
        <v>6055</v>
      </c>
      <c r="B1226" s="224">
        <v>4</v>
      </c>
      <c r="C1226" s="224">
        <v>1</v>
      </c>
      <c r="D1226" s="224">
        <v>2</v>
      </c>
      <c r="E1226" s="224">
        <v>5</v>
      </c>
      <c r="F1226" s="224">
        <v>19</v>
      </c>
      <c r="G1226" s="233">
        <v>0.34556799999999999</v>
      </c>
      <c r="H1226" s="222">
        <v>1300</v>
      </c>
      <c r="I1226" s="223" t="s">
        <v>80</v>
      </c>
      <c r="J1226" s="221">
        <f>IFERROR(VLOOKUP(cnf[[#This Row],[Hwycov_id]],#REF!,2,FALSE),cnf[[#This Row],[count]])</f>
        <v>1300</v>
      </c>
      <c r="K1226" s="171">
        <f t="shared" si="22"/>
        <v>0</v>
      </c>
    </row>
    <row r="1227" spans="1:11">
      <c r="A1227">
        <v>10211</v>
      </c>
      <c r="B1227" s="224">
        <v>4</v>
      </c>
      <c r="C1227" s="224">
        <v>1</v>
      </c>
      <c r="D1227" s="224">
        <v>2</v>
      </c>
      <c r="E1227" s="224">
        <v>2</v>
      </c>
      <c r="F1227" s="224">
        <v>11</v>
      </c>
      <c r="G1227" s="233">
        <v>0.24315100000000001</v>
      </c>
      <c r="H1227" s="222">
        <v>1300</v>
      </c>
      <c r="I1227" s="223" t="s">
        <v>80</v>
      </c>
      <c r="J1227" s="221">
        <f>IFERROR(VLOOKUP(cnf[[#This Row],[Hwycov_id]],#REF!,2,FALSE),cnf[[#This Row],[count]])</f>
        <v>1300</v>
      </c>
      <c r="K1227" s="171">
        <f t="shared" si="22"/>
        <v>0</v>
      </c>
    </row>
    <row r="1228" spans="1:11">
      <c r="A1228">
        <v>19027</v>
      </c>
      <c r="B1228" s="224">
        <v>4</v>
      </c>
      <c r="C1228" s="224">
        <v>1</v>
      </c>
      <c r="D1228" s="224">
        <v>2</v>
      </c>
      <c r="E1228" s="224">
        <v>2</v>
      </c>
      <c r="F1228" s="224">
        <v>11</v>
      </c>
      <c r="G1228" s="233">
        <v>0.14541599999999999</v>
      </c>
      <c r="H1228" s="222">
        <v>1500</v>
      </c>
      <c r="I1228" s="223" t="s">
        <v>80</v>
      </c>
      <c r="J1228" s="221">
        <f>IFERROR(VLOOKUP(cnf[[#This Row],[Hwycov_id]],#REF!,2,FALSE),cnf[[#This Row],[count]])</f>
        <v>1500</v>
      </c>
      <c r="K1228" s="171">
        <f t="shared" si="22"/>
        <v>0</v>
      </c>
    </row>
    <row r="1229" spans="1:11">
      <c r="A1229">
        <v>5247</v>
      </c>
      <c r="B1229" s="224">
        <v>4</v>
      </c>
      <c r="C1229" s="224">
        <v>1</v>
      </c>
      <c r="D1229" s="224">
        <v>2</v>
      </c>
      <c r="E1229" s="224">
        <v>8</v>
      </c>
      <c r="F1229" s="224">
        <v>19</v>
      </c>
      <c r="G1229" s="233">
        <v>3.201635</v>
      </c>
      <c r="H1229" s="222">
        <v>1600</v>
      </c>
      <c r="I1229" s="223" t="s">
        <v>80</v>
      </c>
      <c r="J1229" s="221">
        <f>IFERROR(VLOOKUP(cnf[[#This Row],[Hwycov_id]],#REF!,2,FALSE),cnf[[#This Row],[count]])</f>
        <v>1600</v>
      </c>
      <c r="K1229" s="171">
        <f t="shared" si="22"/>
        <v>0</v>
      </c>
    </row>
    <row r="1230" spans="1:11">
      <c r="A1230">
        <v>19800</v>
      </c>
      <c r="B1230" s="224">
        <v>4</v>
      </c>
      <c r="C1230" s="224">
        <v>1</v>
      </c>
      <c r="D1230" s="224">
        <v>2</v>
      </c>
      <c r="E1230" s="224">
        <v>2</v>
      </c>
      <c r="F1230" s="224">
        <v>14</v>
      </c>
      <c r="G1230" s="233">
        <v>0.204042</v>
      </c>
      <c r="H1230" s="222">
        <v>1714</v>
      </c>
      <c r="I1230" s="223" t="s">
        <v>79</v>
      </c>
      <c r="J1230" s="221">
        <f>IFERROR(VLOOKUP(cnf[[#This Row],[Hwycov_id]],#REF!,2,FALSE),cnf[[#This Row],[count]])</f>
        <v>1714</v>
      </c>
      <c r="K1230" s="171">
        <f t="shared" si="22"/>
        <v>0</v>
      </c>
    </row>
    <row r="1231" spans="1:11">
      <c r="A1231">
        <v>10209</v>
      </c>
      <c r="B1231" s="224">
        <v>4</v>
      </c>
      <c r="C1231" s="224">
        <v>1</v>
      </c>
      <c r="D1231" s="224">
        <v>2</v>
      </c>
      <c r="E1231" s="224">
        <v>2</v>
      </c>
      <c r="F1231" s="224">
        <v>11</v>
      </c>
      <c r="G1231" s="233">
        <v>0.322214</v>
      </c>
      <c r="H1231" s="222">
        <v>1900</v>
      </c>
      <c r="I1231" s="223" t="s">
        <v>80</v>
      </c>
      <c r="J1231" s="221">
        <f>IFERROR(VLOOKUP(cnf[[#This Row],[Hwycov_id]],#REF!,2,FALSE),cnf[[#This Row],[count]])</f>
        <v>1900</v>
      </c>
      <c r="K1231" s="171">
        <f t="shared" si="22"/>
        <v>0</v>
      </c>
    </row>
    <row r="1232" spans="1:11">
      <c r="A1232">
        <v>30437</v>
      </c>
      <c r="B1232" s="224">
        <v>4</v>
      </c>
      <c r="C1232" s="224">
        <v>1</v>
      </c>
      <c r="D1232" s="224">
        <v>2</v>
      </c>
      <c r="E1232" s="224">
        <v>5</v>
      </c>
      <c r="F1232" s="224">
        <v>19</v>
      </c>
      <c r="G1232" s="233">
        <v>0.169962</v>
      </c>
      <c r="H1232" s="222">
        <v>1900</v>
      </c>
      <c r="I1232" s="223" t="s">
        <v>80</v>
      </c>
      <c r="J1232" s="221">
        <f>IFERROR(VLOOKUP(cnf[[#This Row],[Hwycov_id]],#REF!,2,FALSE),cnf[[#This Row],[count]])</f>
        <v>1900</v>
      </c>
      <c r="K1232" s="171">
        <f t="shared" si="22"/>
        <v>0</v>
      </c>
    </row>
    <row r="1233" spans="1:11">
      <c r="A1233">
        <v>9859</v>
      </c>
      <c r="B1233" s="224">
        <v>4</v>
      </c>
      <c r="C1233" s="224">
        <v>1</v>
      </c>
      <c r="D1233" s="224">
        <v>2</v>
      </c>
      <c r="E1233" s="224">
        <v>2</v>
      </c>
      <c r="F1233" s="224">
        <v>14</v>
      </c>
      <c r="G1233" s="233">
        <v>3.4147999999999998E-2</v>
      </c>
      <c r="H1233" s="222">
        <v>1994</v>
      </c>
      <c r="I1233" s="223" t="s">
        <v>79</v>
      </c>
      <c r="J1233" s="221">
        <f>IFERROR(VLOOKUP(cnf[[#This Row],[Hwycov_id]],#REF!,2,FALSE),cnf[[#This Row],[count]])</f>
        <v>1994</v>
      </c>
      <c r="K1233" s="171">
        <f t="shared" si="22"/>
        <v>0</v>
      </c>
    </row>
    <row r="1234" spans="1:11">
      <c r="A1234">
        <v>17012</v>
      </c>
      <c r="B1234" s="224">
        <v>4</v>
      </c>
      <c r="C1234" s="224">
        <v>1</v>
      </c>
      <c r="D1234" s="224">
        <v>2</v>
      </c>
      <c r="E1234" s="224">
        <v>8</v>
      </c>
      <c r="F1234" s="224">
        <v>19</v>
      </c>
      <c r="G1234" s="233">
        <v>0.28110099999999999</v>
      </c>
      <c r="H1234" s="222">
        <v>2100</v>
      </c>
      <c r="I1234" s="223" t="s">
        <v>80</v>
      </c>
      <c r="J1234" s="221">
        <f>IFERROR(VLOOKUP(cnf[[#This Row],[Hwycov_id]],#REF!,2,FALSE),cnf[[#This Row],[count]])</f>
        <v>2100</v>
      </c>
      <c r="K1234" s="171">
        <f t="shared" si="22"/>
        <v>0</v>
      </c>
    </row>
    <row r="1235" spans="1:11">
      <c r="A1235">
        <v>1672</v>
      </c>
      <c r="B1235" s="224">
        <v>4</v>
      </c>
      <c r="C1235" s="224">
        <v>1</v>
      </c>
      <c r="D1235" s="224">
        <v>2</v>
      </c>
      <c r="E1235" s="224">
        <v>2</v>
      </c>
      <c r="F1235" s="224">
        <v>14</v>
      </c>
      <c r="G1235" s="233">
        <v>0.12443899999999999</v>
      </c>
      <c r="H1235" s="222">
        <v>2468</v>
      </c>
      <c r="I1235" s="223" t="s">
        <v>79</v>
      </c>
      <c r="J1235" s="221">
        <f>IFERROR(VLOOKUP(cnf[[#This Row],[Hwycov_id]],#REF!,2,FALSE),cnf[[#This Row],[count]])</f>
        <v>2468</v>
      </c>
      <c r="K1235" s="171">
        <f t="shared" si="22"/>
        <v>0</v>
      </c>
    </row>
    <row r="1236" spans="1:11">
      <c r="A1236">
        <v>14107</v>
      </c>
      <c r="B1236" s="224">
        <v>4</v>
      </c>
      <c r="C1236" s="224">
        <v>1</v>
      </c>
      <c r="D1236" s="224">
        <v>2</v>
      </c>
      <c r="E1236" s="224">
        <v>4</v>
      </c>
      <c r="F1236" s="224">
        <v>2</v>
      </c>
      <c r="G1236" s="233">
        <v>0.29096100000000003</v>
      </c>
      <c r="H1236" s="222">
        <v>2500</v>
      </c>
      <c r="I1236" s="223" t="s">
        <v>80</v>
      </c>
      <c r="J1236" s="221">
        <f>IFERROR(VLOOKUP(cnf[[#This Row],[Hwycov_id]],#REF!,2,FALSE),cnf[[#This Row],[count]])</f>
        <v>2500</v>
      </c>
      <c r="K1236" s="171">
        <f t="shared" si="22"/>
        <v>0</v>
      </c>
    </row>
    <row r="1237" spans="1:11">
      <c r="A1237">
        <v>14223</v>
      </c>
      <c r="B1237" s="224">
        <v>4</v>
      </c>
      <c r="C1237" s="224">
        <v>1</v>
      </c>
      <c r="D1237" s="224">
        <v>2</v>
      </c>
      <c r="E1237" s="224">
        <v>2</v>
      </c>
      <c r="F1237" s="224">
        <v>3</v>
      </c>
      <c r="G1237" s="233">
        <v>0.38413599999999998</v>
      </c>
      <c r="H1237" s="222">
        <v>2600</v>
      </c>
      <c r="I1237" s="223" t="s">
        <v>80</v>
      </c>
      <c r="J1237" s="221">
        <f>IFERROR(VLOOKUP(cnf[[#This Row],[Hwycov_id]],#REF!,2,FALSE),cnf[[#This Row],[count]])</f>
        <v>2600</v>
      </c>
      <c r="K1237" s="171">
        <f t="shared" si="22"/>
        <v>0</v>
      </c>
    </row>
    <row r="1238" spans="1:11">
      <c r="A1238">
        <v>19754</v>
      </c>
      <c r="B1238" s="224">
        <v>4</v>
      </c>
      <c r="C1238" s="224">
        <v>1</v>
      </c>
      <c r="D1238" s="224">
        <v>2</v>
      </c>
      <c r="E1238" s="224">
        <v>2</v>
      </c>
      <c r="F1238" s="224">
        <v>14</v>
      </c>
      <c r="G1238" s="233">
        <v>0.124818</v>
      </c>
      <c r="H1238" s="222">
        <v>2674</v>
      </c>
      <c r="I1238" s="223" t="s">
        <v>79</v>
      </c>
      <c r="J1238" s="221">
        <f>IFERROR(VLOOKUP(cnf[[#This Row],[Hwycov_id]],#REF!,2,FALSE),cnf[[#This Row],[count]])</f>
        <v>2674</v>
      </c>
      <c r="K1238" s="171">
        <f t="shared" si="22"/>
        <v>0</v>
      </c>
    </row>
    <row r="1239" spans="1:11">
      <c r="A1239">
        <v>40388</v>
      </c>
      <c r="B1239" s="224">
        <v>4</v>
      </c>
      <c r="C1239" s="224">
        <v>1</v>
      </c>
      <c r="D1239" s="224">
        <v>1</v>
      </c>
      <c r="E1239" s="224">
        <v>4</v>
      </c>
      <c r="F1239" s="224">
        <v>19</v>
      </c>
      <c r="G1239" s="233">
        <v>0.97886600000000001</v>
      </c>
      <c r="H1239" s="222">
        <v>2692</v>
      </c>
      <c r="I1239" s="223" t="s">
        <v>82</v>
      </c>
      <c r="J1239" s="221">
        <f>IFERROR(VLOOKUP(cnf[[#This Row],[Hwycov_id]],#REF!,2,FALSE),cnf[[#This Row],[count]])</f>
        <v>2692</v>
      </c>
      <c r="K1239" s="171">
        <f t="shared" si="22"/>
        <v>0</v>
      </c>
    </row>
    <row r="1240" spans="1:11">
      <c r="A1240">
        <v>21310</v>
      </c>
      <c r="B1240" s="224">
        <v>4</v>
      </c>
      <c r="C1240" s="224">
        <v>1</v>
      </c>
      <c r="D1240" s="224">
        <v>2</v>
      </c>
      <c r="E1240" s="224">
        <v>5</v>
      </c>
      <c r="F1240" s="224">
        <v>19</v>
      </c>
      <c r="G1240" s="233">
        <v>1.2570600000000001</v>
      </c>
      <c r="H1240" s="222">
        <v>2700</v>
      </c>
      <c r="I1240" s="223" t="s">
        <v>80</v>
      </c>
      <c r="J1240" s="221">
        <f>IFERROR(VLOOKUP(cnf[[#This Row],[Hwycov_id]],#REF!,2,FALSE),cnf[[#This Row],[count]])</f>
        <v>2700</v>
      </c>
      <c r="K1240" s="171">
        <f t="shared" si="22"/>
        <v>0</v>
      </c>
    </row>
    <row r="1241" spans="1:11">
      <c r="A1241">
        <v>22981</v>
      </c>
      <c r="B1241" s="224">
        <v>4</v>
      </c>
      <c r="C1241" s="224">
        <v>1</v>
      </c>
      <c r="D1241" s="224">
        <v>2</v>
      </c>
      <c r="E1241" s="224">
        <v>2</v>
      </c>
      <c r="F1241" s="224">
        <v>11</v>
      </c>
      <c r="G1241" s="233">
        <v>0.25153599999999998</v>
      </c>
      <c r="H1241" s="222">
        <v>2900</v>
      </c>
      <c r="I1241" s="223" t="s">
        <v>80</v>
      </c>
      <c r="J1241" s="221">
        <f>IFERROR(VLOOKUP(cnf[[#This Row],[Hwycov_id]],#REF!,2,FALSE),cnf[[#This Row],[count]])</f>
        <v>2900</v>
      </c>
      <c r="K1241" s="171">
        <f t="shared" si="22"/>
        <v>0</v>
      </c>
    </row>
    <row r="1242" spans="1:11">
      <c r="A1242">
        <v>3508</v>
      </c>
      <c r="B1242" s="224">
        <v>4</v>
      </c>
      <c r="C1242" s="224">
        <v>1</v>
      </c>
      <c r="D1242" s="224">
        <v>2</v>
      </c>
      <c r="E1242" s="224">
        <v>5</v>
      </c>
      <c r="F1242" s="224">
        <v>16</v>
      </c>
      <c r="G1242" s="233">
        <v>0.34784100000000001</v>
      </c>
      <c r="H1242" s="222">
        <v>2900</v>
      </c>
      <c r="I1242" s="223" t="s">
        <v>80</v>
      </c>
      <c r="J1242" s="221">
        <f>IFERROR(VLOOKUP(cnf[[#This Row],[Hwycov_id]],#REF!,2,FALSE),cnf[[#This Row],[count]])</f>
        <v>2900</v>
      </c>
      <c r="K1242" s="171">
        <f t="shared" si="22"/>
        <v>0</v>
      </c>
    </row>
    <row r="1243" spans="1:11">
      <c r="A1243">
        <v>11741</v>
      </c>
      <c r="B1243" s="224">
        <v>4</v>
      </c>
      <c r="C1243" s="224">
        <v>1</v>
      </c>
      <c r="D1243" s="224">
        <v>2</v>
      </c>
      <c r="E1243" s="224">
        <v>7</v>
      </c>
      <c r="F1243" s="224">
        <v>19</v>
      </c>
      <c r="G1243" s="233">
        <v>0.39016699999999999</v>
      </c>
      <c r="H1243" s="222">
        <v>3200</v>
      </c>
      <c r="I1243" s="223" t="s">
        <v>80</v>
      </c>
      <c r="J1243" s="221">
        <f>IFERROR(VLOOKUP(cnf[[#This Row],[Hwycov_id]],#REF!,2,FALSE),cnf[[#This Row],[count]])</f>
        <v>3200</v>
      </c>
      <c r="K1243" s="171">
        <f t="shared" si="22"/>
        <v>0</v>
      </c>
    </row>
    <row r="1244" spans="1:11">
      <c r="A1244">
        <v>23589</v>
      </c>
      <c r="B1244" s="224">
        <v>4</v>
      </c>
      <c r="C1244" s="224">
        <v>1</v>
      </c>
      <c r="D1244" s="224">
        <v>2</v>
      </c>
      <c r="E1244" s="224">
        <v>8</v>
      </c>
      <c r="F1244" s="224">
        <v>19</v>
      </c>
      <c r="G1244" s="233">
        <v>1.8094269999999999</v>
      </c>
      <c r="H1244" s="222">
        <v>3200</v>
      </c>
      <c r="I1244" s="223" t="s">
        <v>80</v>
      </c>
      <c r="J1244" s="221">
        <f>IFERROR(VLOOKUP(cnf[[#This Row],[Hwycov_id]],#REF!,2,FALSE),cnf[[#This Row],[count]])</f>
        <v>3200</v>
      </c>
      <c r="K1244" s="171">
        <f t="shared" si="22"/>
        <v>0</v>
      </c>
    </row>
    <row r="1245" spans="1:11">
      <c r="A1245">
        <v>16973</v>
      </c>
      <c r="B1245" s="224">
        <v>4</v>
      </c>
      <c r="C1245" s="224">
        <v>1</v>
      </c>
      <c r="D1245" s="224">
        <v>2</v>
      </c>
      <c r="E1245" s="224">
        <v>4</v>
      </c>
      <c r="F1245" s="224">
        <v>8</v>
      </c>
      <c r="G1245" s="233">
        <v>0.125</v>
      </c>
      <c r="H1245" s="222">
        <v>3200</v>
      </c>
      <c r="I1245" s="223" t="s">
        <v>80</v>
      </c>
      <c r="J1245" s="221">
        <f>IFERROR(VLOOKUP(cnf[[#This Row],[Hwycov_id]],#REF!,2,FALSE),cnf[[#This Row],[count]])</f>
        <v>3200</v>
      </c>
      <c r="K1245" s="171">
        <f t="shared" si="22"/>
        <v>0</v>
      </c>
    </row>
    <row r="1246" spans="1:11">
      <c r="A1246">
        <v>5592</v>
      </c>
      <c r="B1246" s="224">
        <v>4</v>
      </c>
      <c r="C1246" s="224">
        <v>1</v>
      </c>
      <c r="D1246" s="224">
        <v>2</v>
      </c>
      <c r="E1246" s="224">
        <v>5</v>
      </c>
      <c r="F1246" s="224">
        <v>16</v>
      </c>
      <c r="G1246" s="233">
        <v>0.24959700000000001</v>
      </c>
      <c r="H1246" s="222">
        <v>3300</v>
      </c>
      <c r="I1246" s="223" t="s">
        <v>80</v>
      </c>
      <c r="J1246" s="221">
        <f>IFERROR(VLOOKUP(cnf[[#This Row],[Hwycov_id]],#REF!,2,FALSE),cnf[[#This Row],[count]])</f>
        <v>3300</v>
      </c>
      <c r="K1246" s="171">
        <f t="shared" si="22"/>
        <v>0</v>
      </c>
    </row>
    <row r="1247" spans="1:11">
      <c r="A1247">
        <v>17337</v>
      </c>
      <c r="B1247" s="224">
        <v>4</v>
      </c>
      <c r="C1247" s="224">
        <v>1</v>
      </c>
      <c r="D1247" s="224">
        <v>2</v>
      </c>
      <c r="E1247" s="224">
        <v>6</v>
      </c>
      <c r="F1247" s="224">
        <v>17</v>
      </c>
      <c r="G1247" s="233">
        <v>0.14924999999999999</v>
      </c>
      <c r="H1247" s="222">
        <v>3400</v>
      </c>
      <c r="I1247" s="223" t="s">
        <v>80</v>
      </c>
      <c r="J1247" s="221">
        <f>IFERROR(VLOOKUP(cnf[[#This Row],[Hwycov_id]],#REF!,2,FALSE),cnf[[#This Row],[count]])</f>
        <v>3400</v>
      </c>
      <c r="K1247" s="171">
        <f t="shared" si="22"/>
        <v>0</v>
      </c>
    </row>
    <row r="1248" spans="1:11">
      <c r="A1248">
        <v>20209</v>
      </c>
      <c r="B1248" s="224">
        <v>4</v>
      </c>
      <c r="C1248" s="224">
        <v>1</v>
      </c>
      <c r="D1248" s="224">
        <v>2</v>
      </c>
      <c r="E1248" s="224">
        <v>2</v>
      </c>
      <c r="F1248" s="224">
        <v>11</v>
      </c>
      <c r="G1248" s="233">
        <v>6.3796000000000005E-2</v>
      </c>
      <c r="H1248" s="222">
        <v>3500</v>
      </c>
      <c r="I1248" s="223" t="s">
        <v>80</v>
      </c>
      <c r="J1248" s="221">
        <f>IFERROR(VLOOKUP(cnf[[#This Row],[Hwycov_id]],#REF!,2,FALSE),cnf[[#This Row],[count]])</f>
        <v>3500</v>
      </c>
      <c r="K1248" s="171">
        <f t="shared" si="22"/>
        <v>0</v>
      </c>
    </row>
    <row r="1249" spans="1:11">
      <c r="A1249">
        <v>12664</v>
      </c>
      <c r="B1249" s="224">
        <v>4</v>
      </c>
      <c r="C1249" s="224">
        <v>1</v>
      </c>
      <c r="D1249" s="224">
        <v>2</v>
      </c>
      <c r="E1249" s="224">
        <v>5</v>
      </c>
      <c r="F1249" s="224">
        <v>5</v>
      </c>
      <c r="G1249" s="233">
        <v>0.30135600000000001</v>
      </c>
      <c r="H1249" s="222">
        <v>3500</v>
      </c>
      <c r="I1249" s="223" t="s">
        <v>80</v>
      </c>
      <c r="J1249" s="221">
        <f>IFERROR(VLOOKUP(cnf[[#This Row],[Hwycov_id]],#REF!,2,FALSE),cnf[[#This Row],[count]])</f>
        <v>3500</v>
      </c>
      <c r="K1249" s="171">
        <f t="shared" si="22"/>
        <v>0</v>
      </c>
    </row>
    <row r="1250" spans="1:11">
      <c r="A1250">
        <v>10621</v>
      </c>
      <c r="B1250" s="224">
        <v>4</v>
      </c>
      <c r="C1250" s="224">
        <v>1</v>
      </c>
      <c r="D1250" s="224">
        <v>2</v>
      </c>
      <c r="E1250" s="224">
        <v>2</v>
      </c>
      <c r="F1250" s="224">
        <v>11</v>
      </c>
      <c r="G1250" s="233">
        <v>0.12169199999999999</v>
      </c>
      <c r="H1250" s="222">
        <v>3500</v>
      </c>
      <c r="I1250" s="223" t="s">
        <v>80</v>
      </c>
      <c r="J1250" s="221">
        <f>IFERROR(VLOOKUP(cnf[[#This Row],[Hwycov_id]],#REF!,2,FALSE),cnf[[#This Row],[count]])</f>
        <v>3500</v>
      </c>
      <c r="K1250" s="171">
        <f t="shared" si="22"/>
        <v>0</v>
      </c>
    </row>
    <row r="1251" spans="1:11">
      <c r="A1251">
        <v>8253</v>
      </c>
      <c r="B1251" s="224">
        <v>4</v>
      </c>
      <c r="C1251" s="224">
        <v>1</v>
      </c>
      <c r="D1251" s="224">
        <v>2</v>
      </c>
      <c r="E1251" s="224">
        <v>4</v>
      </c>
      <c r="F1251" s="224">
        <v>8</v>
      </c>
      <c r="G1251" s="233">
        <v>0.199715</v>
      </c>
      <c r="H1251" s="222">
        <v>3600</v>
      </c>
      <c r="I1251" s="223" t="s">
        <v>80</v>
      </c>
      <c r="J1251" s="221">
        <f>IFERROR(VLOOKUP(cnf[[#This Row],[Hwycov_id]],#REF!,2,FALSE),cnf[[#This Row],[count]])</f>
        <v>3600</v>
      </c>
      <c r="K1251" s="171">
        <f t="shared" si="22"/>
        <v>0</v>
      </c>
    </row>
    <row r="1252" spans="1:11">
      <c r="A1252">
        <v>1114</v>
      </c>
      <c r="B1252" s="224">
        <v>4</v>
      </c>
      <c r="C1252" s="224">
        <v>1</v>
      </c>
      <c r="D1252" s="224">
        <v>2</v>
      </c>
      <c r="E1252" s="224">
        <v>2</v>
      </c>
      <c r="F1252" s="224">
        <v>11</v>
      </c>
      <c r="G1252" s="233">
        <v>0.113936</v>
      </c>
      <c r="H1252" s="222">
        <v>3600</v>
      </c>
      <c r="I1252" s="223" t="s">
        <v>80</v>
      </c>
      <c r="J1252" s="221">
        <f>IFERROR(VLOOKUP(cnf[[#This Row],[Hwycov_id]],#REF!,2,FALSE),cnf[[#This Row],[count]])</f>
        <v>3600</v>
      </c>
      <c r="K1252" s="171">
        <f t="shared" si="22"/>
        <v>0</v>
      </c>
    </row>
    <row r="1253" spans="1:11">
      <c r="A1253">
        <v>18981</v>
      </c>
      <c r="B1253" s="224">
        <v>4</v>
      </c>
      <c r="C1253" s="224">
        <v>1</v>
      </c>
      <c r="D1253" s="224">
        <v>2</v>
      </c>
      <c r="E1253" s="224">
        <v>2</v>
      </c>
      <c r="F1253" s="224">
        <v>3</v>
      </c>
      <c r="G1253" s="233">
        <v>0.109999</v>
      </c>
      <c r="H1253" s="222">
        <v>3600</v>
      </c>
      <c r="I1253" s="223" t="s">
        <v>80</v>
      </c>
      <c r="J1253" s="221">
        <f>IFERROR(VLOOKUP(cnf[[#This Row],[Hwycov_id]],#REF!,2,FALSE),cnf[[#This Row],[count]])</f>
        <v>3600</v>
      </c>
      <c r="K1253" s="171">
        <f t="shared" si="22"/>
        <v>0</v>
      </c>
    </row>
    <row r="1254" spans="1:11">
      <c r="A1254">
        <v>19402</v>
      </c>
      <c r="B1254" s="224">
        <v>4</v>
      </c>
      <c r="C1254" s="224">
        <v>1</v>
      </c>
      <c r="D1254" s="224">
        <v>2</v>
      </c>
      <c r="E1254" s="224">
        <v>1</v>
      </c>
      <c r="F1254" s="224">
        <v>14</v>
      </c>
      <c r="G1254" s="233">
        <v>3.6935999999999997E-2</v>
      </c>
      <c r="H1254" s="222">
        <v>3661</v>
      </c>
      <c r="I1254" s="223" t="s">
        <v>79</v>
      </c>
      <c r="J1254" s="221">
        <f>IFERROR(VLOOKUP(cnf[[#This Row],[Hwycov_id]],#REF!,2,FALSE),cnf[[#This Row],[count]])</f>
        <v>3661</v>
      </c>
      <c r="K1254" s="171">
        <f t="shared" si="22"/>
        <v>0</v>
      </c>
    </row>
    <row r="1255" spans="1:11">
      <c r="A1255">
        <v>15510</v>
      </c>
      <c r="B1255" s="224">
        <v>4</v>
      </c>
      <c r="C1255" s="224">
        <v>1</v>
      </c>
      <c r="D1255" s="224">
        <v>2</v>
      </c>
      <c r="E1255" s="224">
        <v>2</v>
      </c>
      <c r="F1255" s="224">
        <v>3</v>
      </c>
      <c r="G1255" s="233">
        <v>0.115186</v>
      </c>
      <c r="H1255" s="222">
        <v>3700</v>
      </c>
      <c r="I1255" s="223" t="s">
        <v>80</v>
      </c>
      <c r="J1255" s="221">
        <f>IFERROR(VLOOKUP(cnf[[#This Row],[Hwycov_id]],#REF!,2,FALSE),cnf[[#This Row],[count]])</f>
        <v>3700</v>
      </c>
      <c r="K1255" s="171">
        <f t="shared" si="22"/>
        <v>0</v>
      </c>
    </row>
    <row r="1256" spans="1:11">
      <c r="A1256">
        <v>37892</v>
      </c>
      <c r="B1256" s="224">
        <v>4</v>
      </c>
      <c r="C1256" s="224">
        <v>1</v>
      </c>
      <c r="D1256" s="224">
        <v>2</v>
      </c>
      <c r="E1256" s="224">
        <v>2</v>
      </c>
      <c r="F1256" s="224">
        <v>11</v>
      </c>
      <c r="G1256" s="233">
        <v>0.119048</v>
      </c>
      <c r="H1256" s="222">
        <v>3700</v>
      </c>
      <c r="I1256" s="223" t="s">
        <v>80</v>
      </c>
      <c r="J1256" s="221">
        <f>IFERROR(VLOOKUP(cnf[[#This Row],[Hwycov_id]],#REF!,2,FALSE),cnf[[#This Row],[count]])</f>
        <v>3700</v>
      </c>
      <c r="K1256" s="171">
        <f t="shared" si="22"/>
        <v>0</v>
      </c>
    </row>
    <row r="1257" spans="1:11">
      <c r="A1257">
        <v>11748</v>
      </c>
      <c r="B1257" s="224">
        <v>4</v>
      </c>
      <c r="C1257" s="224">
        <v>1</v>
      </c>
      <c r="D1257" s="224">
        <v>2</v>
      </c>
      <c r="E1257" s="224">
        <v>8</v>
      </c>
      <c r="F1257" s="224">
        <v>19</v>
      </c>
      <c r="G1257" s="233">
        <v>2.2988819999999999</v>
      </c>
      <c r="H1257" s="222">
        <v>3700</v>
      </c>
      <c r="I1257" s="223" t="s">
        <v>80</v>
      </c>
      <c r="J1257" s="221">
        <f>IFERROR(VLOOKUP(cnf[[#This Row],[Hwycov_id]],#REF!,2,FALSE),cnf[[#This Row],[count]])</f>
        <v>3700</v>
      </c>
      <c r="K1257" s="171">
        <f t="shared" si="22"/>
        <v>0</v>
      </c>
    </row>
    <row r="1258" spans="1:11">
      <c r="A1258">
        <v>14768</v>
      </c>
      <c r="B1258" s="224">
        <v>4</v>
      </c>
      <c r="C1258" s="224">
        <v>1</v>
      </c>
      <c r="D1258" s="224">
        <v>2</v>
      </c>
      <c r="E1258" s="224">
        <v>2</v>
      </c>
      <c r="F1258" s="224">
        <v>14</v>
      </c>
      <c r="G1258" s="233">
        <v>8.2933000000000007E-2</v>
      </c>
      <c r="H1258" s="222">
        <v>3852</v>
      </c>
      <c r="I1258" s="223" t="s">
        <v>79</v>
      </c>
      <c r="J1258" s="221">
        <f>IFERROR(VLOOKUP(cnf[[#This Row],[Hwycov_id]],#REF!,2,FALSE),cnf[[#This Row],[count]])</f>
        <v>3852</v>
      </c>
      <c r="K1258" s="171">
        <f t="shared" si="22"/>
        <v>0</v>
      </c>
    </row>
    <row r="1259" spans="1:11">
      <c r="A1259">
        <v>8508</v>
      </c>
      <c r="B1259" s="224">
        <v>4</v>
      </c>
      <c r="C1259" s="224">
        <v>1</v>
      </c>
      <c r="D1259" s="224">
        <v>2</v>
      </c>
      <c r="E1259" s="224">
        <v>2</v>
      </c>
      <c r="F1259" s="224">
        <v>11</v>
      </c>
      <c r="G1259" s="233">
        <v>0.12674199999999999</v>
      </c>
      <c r="H1259" s="222">
        <v>3900</v>
      </c>
      <c r="I1259" s="223" t="s">
        <v>80</v>
      </c>
      <c r="J1259" s="221">
        <f>IFERROR(VLOOKUP(cnf[[#This Row],[Hwycov_id]],#REF!,2,FALSE),cnf[[#This Row],[count]])</f>
        <v>3900</v>
      </c>
      <c r="K1259" s="171">
        <f t="shared" si="22"/>
        <v>0</v>
      </c>
    </row>
    <row r="1260" spans="1:11">
      <c r="A1260">
        <v>1783</v>
      </c>
      <c r="B1260" s="224">
        <v>4</v>
      </c>
      <c r="C1260" s="224">
        <v>1</v>
      </c>
      <c r="D1260" s="224">
        <v>2</v>
      </c>
      <c r="E1260" s="224">
        <v>2</v>
      </c>
      <c r="F1260" s="224">
        <v>14</v>
      </c>
      <c r="G1260" s="233">
        <v>4.8494000000000002E-2</v>
      </c>
      <c r="H1260" s="222">
        <v>3937</v>
      </c>
      <c r="I1260" s="223" t="s">
        <v>79</v>
      </c>
      <c r="J1260" s="221">
        <f>IFERROR(VLOOKUP(cnf[[#This Row],[Hwycov_id]],#REF!,2,FALSE),cnf[[#This Row],[count]])</f>
        <v>3937</v>
      </c>
      <c r="K1260" s="171">
        <f t="shared" si="22"/>
        <v>0</v>
      </c>
    </row>
    <row r="1261" spans="1:11">
      <c r="A1261">
        <v>2192</v>
      </c>
      <c r="B1261" s="224">
        <v>4</v>
      </c>
      <c r="C1261" s="224">
        <v>1</v>
      </c>
      <c r="D1261" s="224">
        <v>2</v>
      </c>
      <c r="E1261" s="224">
        <v>2</v>
      </c>
      <c r="F1261" s="224">
        <v>11</v>
      </c>
      <c r="G1261" s="233">
        <v>0.12820899999999999</v>
      </c>
      <c r="H1261" s="222">
        <v>4000</v>
      </c>
      <c r="I1261" s="223" t="s">
        <v>80</v>
      </c>
      <c r="J1261" s="221">
        <f>IFERROR(VLOOKUP(cnf[[#This Row],[Hwycov_id]],#REF!,2,FALSE),cnf[[#This Row],[count]])</f>
        <v>4000</v>
      </c>
      <c r="K1261" s="171">
        <f t="shared" si="22"/>
        <v>0</v>
      </c>
    </row>
    <row r="1262" spans="1:11">
      <c r="A1262">
        <v>19975</v>
      </c>
      <c r="B1262" s="224">
        <v>4</v>
      </c>
      <c r="C1262" s="224">
        <v>1</v>
      </c>
      <c r="D1262" s="224">
        <v>2</v>
      </c>
      <c r="E1262" s="224">
        <v>5</v>
      </c>
      <c r="F1262" s="224">
        <v>5</v>
      </c>
      <c r="G1262" s="233">
        <v>0.44105299999999997</v>
      </c>
      <c r="H1262" s="222">
        <v>4000</v>
      </c>
      <c r="I1262" s="223" t="s">
        <v>80</v>
      </c>
      <c r="J1262" s="221">
        <f>IFERROR(VLOOKUP(cnf[[#This Row],[Hwycov_id]],#REF!,2,FALSE),cnf[[#This Row],[count]])</f>
        <v>4000</v>
      </c>
      <c r="K1262" s="171">
        <f t="shared" si="22"/>
        <v>0</v>
      </c>
    </row>
    <row r="1263" spans="1:11">
      <c r="A1263">
        <v>18333</v>
      </c>
      <c r="B1263" s="224">
        <v>4</v>
      </c>
      <c r="C1263" s="224">
        <v>1</v>
      </c>
      <c r="D1263" s="224">
        <v>1</v>
      </c>
      <c r="E1263" s="224">
        <v>1</v>
      </c>
      <c r="F1263" s="224">
        <v>14</v>
      </c>
      <c r="G1263" s="233">
        <v>4.4998000000000003E-2</v>
      </c>
      <c r="H1263" s="222">
        <v>4004</v>
      </c>
      <c r="I1263" s="223" t="s">
        <v>79</v>
      </c>
      <c r="J1263" s="221">
        <f>IFERROR(VLOOKUP(cnf[[#This Row],[Hwycov_id]],#REF!,2,FALSE),cnf[[#This Row],[count]])</f>
        <v>4004</v>
      </c>
      <c r="K1263" s="171">
        <f t="shared" si="22"/>
        <v>0</v>
      </c>
    </row>
    <row r="1264" spans="1:11">
      <c r="A1264">
        <v>30747</v>
      </c>
      <c r="B1264" s="224">
        <v>4</v>
      </c>
      <c r="C1264" s="224">
        <v>1</v>
      </c>
      <c r="D1264" s="224">
        <v>2</v>
      </c>
      <c r="E1264" s="224">
        <v>4</v>
      </c>
      <c r="F1264" s="224">
        <v>8</v>
      </c>
      <c r="G1264" s="233">
        <v>0.15118500000000001</v>
      </c>
      <c r="H1264" s="222">
        <v>4100</v>
      </c>
      <c r="I1264" s="223" t="s">
        <v>80</v>
      </c>
      <c r="J1264" s="221">
        <f>IFERROR(VLOOKUP(cnf[[#This Row],[Hwycov_id]],#REF!,2,FALSE),cnf[[#This Row],[count]])</f>
        <v>4100</v>
      </c>
      <c r="K1264" s="171">
        <f t="shared" si="22"/>
        <v>0</v>
      </c>
    </row>
    <row r="1265" spans="1:11">
      <c r="A1265">
        <v>17092</v>
      </c>
      <c r="B1265" s="224">
        <v>4</v>
      </c>
      <c r="C1265" s="224">
        <v>1</v>
      </c>
      <c r="D1265" s="224">
        <v>2</v>
      </c>
      <c r="E1265" s="224">
        <v>2</v>
      </c>
      <c r="F1265" s="224">
        <v>14</v>
      </c>
      <c r="G1265" s="233">
        <v>7.4091000000000004E-2</v>
      </c>
      <c r="H1265" s="222">
        <v>4277</v>
      </c>
      <c r="I1265" s="223" t="s">
        <v>79</v>
      </c>
      <c r="J1265" s="221">
        <f>IFERROR(VLOOKUP(cnf[[#This Row],[Hwycov_id]],#REF!,2,FALSE),cnf[[#This Row],[count]])</f>
        <v>4277</v>
      </c>
      <c r="K1265" s="171">
        <f t="shared" si="22"/>
        <v>0</v>
      </c>
    </row>
    <row r="1266" spans="1:11">
      <c r="A1266">
        <v>5163</v>
      </c>
      <c r="B1266" s="224">
        <v>4</v>
      </c>
      <c r="C1266" s="224">
        <v>1</v>
      </c>
      <c r="D1266" s="224">
        <v>2</v>
      </c>
      <c r="E1266" s="224">
        <v>3</v>
      </c>
      <c r="F1266" s="224">
        <v>14</v>
      </c>
      <c r="G1266" s="233">
        <v>0.15516099999999999</v>
      </c>
      <c r="H1266" s="222">
        <v>4299</v>
      </c>
      <c r="I1266" s="223" t="s">
        <v>79</v>
      </c>
      <c r="J1266" s="221">
        <f>IFERROR(VLOOKUP(cnf[[#This Row],[Hwycov_id]],#REF!,2,FALSE),cnf[[#This Row],[count]])</f>
        <v>4299</v>
      </c>
      <c r="K1266" s="171">
        <f t="shared" si="22"/>
        <v>0</v>
      </c>
    </row>
    <row r="1267" spans="1:11">
      <c r="A1267">
        <v>5887</v>
      </c>
      <c r="B1267" s="224">
        <v>4</v>
      </c>
      <c r="C1267" s="224">
        <v>1</v>
      </c>
      <c r="D1267" s="224">
        <v>2</v>
      </c>
      <c r="E1267" s="224">
        <v>2</v>
      </c>
      <c r="F1267" s="224">
        <v>11</v>
      </c>
      <c r="G1267" s="233">
        <v>0.12586</v>
      </c>
      <c r="H1267" s="222">
        <v>4300</v>
      </c>
      <c r="I1267" s="223" t="s">
        <v>80</v>
      </c>
      <c r="J1267" s="221">
        <f>IFERROR(VLOOKUP(cnf[[#This Row],[Hwycov_id]],#REF!,2,FALSE),cnf[[#This Row],[count]])</f>
        <v>4300</v>
      </c>
      <c r="K1267" s="171">
        <f t="shared" si="22"/>
        <v>0</v>
      </c>
    </row>
    <row r="1268" spans="1:11">
      <c r="A1268">
        <v>5900</v>
      </c>
      <c r="B1268" s="224">
        <v>4</v>
      </c>
      <c r="C1268" s="224">
        <v>1</v>
      </c>
      <c r="D1268" s="224">
        <v>2</v>
      </c>
      <c r="E1268" s="224">
        <v>2</v>
      </c>
      <c r="F1268" s="224">
        <v>11</v>
      </c>
      <c r="G1268" s="233">
        <v>0.12543699999999999</v>
      </c>
      <c r="H1268" s="222">
        <v>4300</v>
      </c>
      <c r="I1268" s="223" t="s">
        <v>80</v>
      </c>
      <c r="J1268" s="221">
        <f>IFERROR(VLOOKUP(cnf[[#This Row],[Hwycov_id]],#REF!,2,FALSE),cnf[[#This Row],[count]])</f>
        <v>4300</v>
      </c>
      <c r="K1268" s="171">
        <f t="shared" si="22"/>
        <v>0</v>
      </c>
    </row>
    <row r="1269" spans="1:11">
      <c r="A1269">
        <v>3787</v>
      </c>
      <c r="B1269" s="224">
        <v>4</v>
      </c>
      <c r="C1269" s="224">
        <v>1</v>
      </c>
      <c r="D1269" s="224">
        <v>2</v>
      </c>
      <c r="E1269" s="224">
        <v>2</v>
      </c>
      <c r="F1269" s="224">
        <v>11</v>
      </c>
      <c r="G1269" s="233">
        <v>6.3326999999999994E-2</v>
      </c>
      <c r="H1269" s="222">
        <v>4300</v>
      </c>
      <c r="I1269" s="223" t="s">
        <v>80</v>
      </c>
      <c r="J1269" s="221">
        <f>IFERROR(VLOOKUP(cnf[[#This Row],[Hwycov_id]],#REF!,2,FALSE),cnf[[#This Row],[count]])</f>
        <v>4300</v>
      </c>
      <c r="K1269" s="171">
        <f t="shared" si="22"/>
        <v>0</v>
      </c>
    </row>
    <row r="1270" spans="1:11">
      <c r="A1270">
        <v>5325</v>
      </c>
      <c r="B1270" s="224">
        <v>4</v>
      </c>
      <c r="C1270" s="224">
        <v>1</v>
      </c>
      <c r="D1270" s="224">
        <v>2</v>
      </c>
      <c r="E1270" s="224">
        <v>2</v>
      </c>
      <c r="F1270" s="224">
        <v>11</v>
      </c>
      <c r="G1270" s="233">
        <v>0.13355600000000001</v>
      </c>
      <c r="H1270" s="222">
        <v>4400</v>
      </c>
      <c r="I1270" s="223" t="s">
        <v>80</v>
      </c>
      <c r="J1270" s="221">
        <f>IFERROR(VLOOKUP(cnf[[#This Row],[Hwycov_id]],#REF!,2,FALSE),cnf[[#This Row],[count]])</f>
        <v>4400</v>
      </c>
      <c r="K1270" s="171">
        <f t="shared" si="22"/>
        <v>0</v>
      </c>
    </row>
    <row r="1271" spans="1:11">
      <c r="A1271">
        <v>15255</v>
      </c>
      <c r="B1271" s="224">
        <v>4</v>
      </c>
      <c r="C1271" s="224">
        <v>1</v>
      </c>
      <c r="D1271" s="224">
        <v>2</v>
      </c>
      <c r="E1271" s="224">
        <v>5</v>
      </c>
      <c r="F1271" s="224">
        <v>16</v>
      </c>
      <c r="G1271" s="233">
        <v>0.133382</v>
      </c>
      <c r="H1271" s="222">
        <v>4400</v>
      </c>
      <c r="I1271" s="223" t="s">
        <v>80</v>
      </c>
      <c r="J1271" s="221">
        <f>IFERROR(VLOOKUP(cnf[[#This Row],[Hwycov_id]],#REF!,2,FALSE),cnf[[#This Row],[count]])</f>
        <v>4400</v>
      </c>
      <c r="K1271" s="171">
        <f t="shared" si="22"/>
        <v>0</v>
      </c>
    </row>
    <row r="1272" spans="1:11">
      <c r="A1272">
        <v>1013</v>
      </c>
      <c r="B1272" s="224">
        <v>4</v>
      </c>
      <c r="C1272" s="224">
        <v>1</v>
      </c>
      <c r="D1272" s="224">
        <v>2</v>
      </c>
      <c r="E1272" s="224">
        <v>2</v>
      </c>
      <c r="F1272" s="224">
        <v>14</v>
      </c>
      <c r="G1272" s="233">
        <v>7.2150000000000006E-2</v>
      </c>
      <c r="H1272" s="222">
        <v>4414</v>
      </c>
      <c r="I1272" s="223" t="s">
        <v>79</v>
      </c>
      <c r="J1272" s="221">
        <f>IFERROR(VLOOKUP(cnf[[#This Row],[Hwycov_id]],#REF!,2,FALSE),cnf[[#This Row],[count]])</f>
        <v>4414</v>
      </c>
      <c r="K1272" s="171">
        <f t="shared" si="22"/>
        <v>0</v>
      </c>
    </row>
    <row r="1273" spans="1:11">
      <c r="A1273">
        <v>17078</v>
      </c>
      <c r="B1273" s="224">
        <v>4</v>
      </c>
      <c r="C1273" s="224">
        <v>1</v>
      </c>
      <c r="D1273" s="224">
        <v>2</v>
      </c>
      <c r="E1273" s="224">
        <v>2</v>
      </c>
      <c r="F1273" s="224">
        <v>14</v>
      </c>
      <c r="G1273" s="233">
        <v>7.2531999999999999E-2</v>
      </c>
      <c r="H1273" s="222">
        <v>4456</v>
      </c>
      <c r="I1273" s="223" t="s">
        <v>79</v>
      </c>
      <c r="J1273" s="221">
        <f>IFERROR(VLOOKUP(cnf[[#This Row],[Hwycov_id]],#REF!,2,FALSE),cnf[[#This Row],[count]])</f>
        <v>4456</v>
      </c>
      <c r="K1273" s="171">
        <f t="shared" si="22"/>
        <v>0</v>
      </c>
    </row>
    <row r="1274" spans="1:11">
      <c r="A1274">
        <v>18819</v>
      </c>
      <c r="B1274" s="224">
        <v>4</v>
      </c>
      <c r="C1274" s="224">
        <v>1</v>
      </c>
      <c r="D1274" s="224">
        <v>1</v>
      </c>
      <c r="E1274" s="224">
        <v>1</v>
      </c>
      <c r="F1274" s="224">
        <v>14</v>
      </c>
      <c r="G1274" s="233">
        <v>3.3904999999999998E-2</v>
      </c>
      <c r="H1274" s="222">
        <v>4499</v>
      </c>
      <c r="I1274" s="223" t="s">
        <v>79</v>
      </c>
      <c r="J1274" s="221">
        <f>IFERROR(VLOOKUP(cnf[[#This Row],[Hwycov_id]],#REF!,2,FALSE),cnf[[#This Row],[count]])</f>
        <v>4499</v>
      </c>
      <c r="K1274" s="171">
        <f t="shared" si="22"/>
        <v>0</v>
      </c>
    </row>
    <row r="1275" spans="1:11">
      <c r="A1275">
        <v>19065</v>
      </c>
      <c r="B1275" s="224">
        <v>4</v>
      </c>
      <c r="C1275" s="224">
        <v>1</v>
      </c>
      <c r="D1275" s="224">
        <v>2</v>
      </c>
      <c r="E1275" s="224">
        <v>2</v>
      </c>
      <c r="F1275" s="224">
        <v>11</v>
      </c>
      <c r="G1275" s="233">
        <v>0.138542</v>
      </c>
      <c r="H1275" s="222">
        <v>4500</v>
      </c>
      <c r="I1275" s="223" t="s">
        <v>80</v>
      </c>
      <c r="J1275" s="221">
        <f>IFERROR(VLOOKUP(cnf[[#This Row],[Hwycov_id]],#REF!,2,FALSE),cnf[[#This Row],[count]])</f>
        <v>4500</v>
      </c>
      <c r="K1275" s="171">
        <f t="shared" si="22"/>
        <v>0</v>
      </c>
    </row>
    <row r="1276" spans="1:11">
      <c r="A1276">
        <v>23824</v>
      </c>
      <c r="B1276" s="224">
        <v>4</v>
      </c>
      <c r="C1276" s="224">
        <v>1</v>
      </c>
      <c r="D1276" s="224">
        <v>2</v>
      </c>
      <c r="E1276" s="224">
        <v>5</v>
      </c>
      <c r="F1276" s="224">
        <v>19</v>
      </c>
      <c r="G1276" s="233">
        <v>1.4658409999999999</v>
      </c>
      <c r="H1276" s="222">
        <v>4500</v>
      </c>
      <c r="I1276" s="223" t="s">
        <v>80</v>
      </c>
      <c r="J1276" s="221">
        <f>IFERROR(VLOOKUP(cnf[[#This Row],[Hwycov_id]],#REF!,2,FALSE),cnf[[#This Row],[count]])</f>
        <v>4500</v>
      </c>
      <c r="K1276" s="171">
        <f t="shared" si="22"/>
        <v>0</v>
      </c>
    </row>
    <row r="1277" spans="1:11">
      <c r="A1277">
        <v>12985</v>
      </c>
      <c r="B1277" s="224">
        <v>4</v>
      </c>
      <c r="C1277" s="224">
        <v>1</v>
      </c>
      <c r="D1277" s="224">
        <v>2</v>
      </c>
      <c r="E1277" s="224">
        <v>5</v>
      </c>
      <c r="F1277" s="224">
        <v>5</v>
      </c>
      <c r="G1277" s="233">
        <v>0.13375100000000001</v>
      </c>
      <c r="H1277" s="222">
        <v>4500</v>
      </c>
      <c r="I1277" s="223" t="s">
        <v>80</v>
      </c>
      <c r="J1277" s="221">
        <f>IFERROR(VLOOKUP(cnf[[#This Row],[Hwycov_id]],#REF!,2,FALSE),cnf[[#This Row],[count]])</f>
        <v>4500</v>
      </c>
      <c r="K1277" s="171">
        <f t="shared" si="22"/>
        <v>0</v>
      </c>
    </row>
    <row r="1278" spans="1:11">
      <c r="A1278">
        <v>8602</v>
      </c>
      <c r="B1278" s="224">
        <v>4</v>
      </c>
      <c r="C1278" s="224">
        <v>1</v>
      </c>
      <c r="D1278" s="224">
        <v>2</v>
      </c>
      <c r="E1278" s="224">
        <v>2</v>
      </c>
      <c r="F1278" s="224">
        <v>11</v>
      </c>
      <c r="G1278" s="233">
        <v>0.117463</v>
      </c>
      <c r="H1278" s="222">
        <v>4600</v>
      </c>
      <c r="I1278" s="223" t="s">
        <v>80</v>
      </c>
      <c r="J1278" s="221">
        <f>IFERROR(VLOOKUP(cnf[[#This Row],[Hwycov_id]],#REF!,2,FALSE),cnf[[#This Row],[count]])</f>
        <v>4600</v>
      </c>
      <c r="K1278" s="171">
        <f t="shared" si="22"/>
        <v>0</v>
      </c>
    </row>
    <row r="1279" spans="1:11">
      <c r="A1279">
        <v>2195</v>
      </c>
      <c r="B1279" s="224">
        <v>4</v>
      </c>
      <c r="C1279" s="224">
        <v>1</v>
      </c>
      <c r="D1279" s="224">
        <v>2</v>
      </c>
      <c r="E1279" s="224">
        <v>2</v>
      </c>
      <c r="F1279" s="224">
        <v>11</v>
      </c>
      <c r="G1279" s="233">
        <v>0.124671</v>
      </c>
      <c r="H1279" s="222">
        <v>4600</v>
      </c>
      <c r="I1279" s="223" t="s">
        <v>80</v>
      </c>
      <c r="J1279" s="221">
        <f>IFERROR(VLOOKUP(cnf[[#This Row],[Hwycov_id]],#REF!,2,FALSE),cnf[[#This Row],[count]])</f>
        <v>4600</v>
      </c>
      <c r="K1279" s="171">
        <f t="shared" si="22"/>
        <v>0</v>
      </c>
    </row>
    <row r="1280" spans="1:11">
      <c r="A1280">
        <v>8485</v>
      </c>
      <c r="B1280" s="224">
        <v>4</v>
      </c>
      <c r="C1280" s="224">
        <v>1</v>
      </c>
      <c r="D1280" s="224">
        <v>2</v>
      </c>
      <c r="E1280" s="224">
        <v>3</v>
      </c>
      <c r="F1280" s="224">
        <v>14</v>
      </c>
      <c r="G1280" s="233">
        <v>0.16648499999999999</v>
      </c>
      <c r="H1280" s="222">
        <v>4635</v>
      </c>
      <c r="I1280" s="223" t="s">
        <v>79</v>
      </c>
      <c r="J1280" s="221">
        <f>IFERROR(VLOOKUP(cnf[[#This Row],[Hwycov_id]],#REF!,2,FALSE),cnf[[#This Row],[count]])</f>
        <v>4635</v>
      </c>
      <c r="K1280" s="171">
        <f t="shared" si="22"/>
        <v>0</v>
      </c>
    </row>
    <row r="1281" spans="1:11">
      <c r="A1281">
        <v>18784</v>
      </c>
      <c r="B1281" s="224">
        <v>4</v>
      </c>
      <c r="C1281" s="224">
        <v>1</v>
      </c>
      <c r="D1281" s="224">
        <v>1</v>
      </c>
      <c r="E1281" s="224">
        <v>1</v>
      </c>
      <c r="F1281" s="224">
        <v>14</v>
      </c>
      <c r="G1281" s="233">
        <v>4.4729999999999999E-2</v>
      </c>
      <c r="H1281" s="222">
        <v>4676</v>
      </c>
      <c r="I1281" s="223" t="s">
        <v>79</v>
      </c>
      <c r="J1281" s="221">
        <f>IFERROR(VLOOKUP(cnf[[#This Row],[Hwycov_id]],#REF!,2,FALSE),cnf[[#This Row],[count]])</f>
        <v>4676</v>
      </c>
      <c r="K1281" s="171">
        <f t="shared" si="22"/>
        <v>0</v>
      </c>
    </row>
    <row r="1282" spans="1:11">
      <c r="A1282">
        <v>1477</v>
      </c>
      <c r="B1282" s="224">
        <v>4</v>
      </c>
      <c r="C1282" s="224">
        <v>1</v>
      </c>
      <c r="D1282" s="224">
        <v>2</v>
      </c>
      <c r="E1282" s="224">
        <v>5</v>
      </c>
      <c r="F1282" s="224">
        <v>5</v>
      </c>
      <c r="G1282" s="233">
        <v>0.20325499999999999</v>
      </c>
      <c r="H1282" s="222">
        <v>4700</v>
      </c>
      <c r="I1282" s="223" t="s">
        <v>80</v>
      </c>
      <c r="J1282" s="221">
        <f>IFERROR(VLOOKUP(cnf[[#This Row],[Hwycov_id]],#REF!,2,FALSE),cnf[[#This Row],[count]])</f>
        <v>4700</v>
      </c>
      <c r="K1282" s="171">
        <f t="shared" ref="K1282:K1345" si="23">J1282/H1282-1</f>
        <v>0</v>
      </c>
    </row>
    <row r="1283" spans="1:11">
      <c r="A1283">
        <v>6346</v>
      </c>
      <c r="B1283" s="224">
        <v>4</v>
      </c>
      <c r="C1283" s="224">
        <v>1</v>
      </c>
      <c r="D1283" s="224">
        <v>2</v>
      </c>
      <c r="E1283" s="224">
        <v>7</v>
      </c>
      <c r="F1283" s="224">
        <v>19</v>
      </c>
      <c r="G1283" s="233">
        <v>0.25037100000000001</v>
      </c>
      <c r="H1283" s="222">
        <v>4700</v>
      </c>
      <c r="I1283" s="223" t="s">
        <v>80</v>
      </c>
      <c r="J1283" s="221">
        <f>IFERROR(VLOOKUP(cnf[[#This Row],[Hwycov_id]],#REF!,2,FALSE),cnf[[#This Row],[count]])</f>
        <v>4700</v>
      </c>
      <c r="K1283" s="171">
        <f t="shared" si="23"/>
        <v>0</v>
      </c>
    </row>
    <row r="1284" spans="1:11">
      <c r="A1284">
        <v>17750</v>
      </c>
      <c r="B1284" s="224">
        <v>4</v>
      </c>
      <c r="C1284" s="224">
        <v>1</v>
      </c>
      <c r="D1284" s="224">
        <v>2</v>
      </c>
      <c r="E1284" s="224">
        <v>2</v>
      </c>
      <c r="F1284" s="224">
        <v>14</v>
      </c>
      <c r="G1284" s="233">
        <v>0.15208199999999999</v>
      </c>
      <c r="H1284" s="222">
        <v>4790</v>
      </c>
      <c r="I1284" s="223" t="s">
        <v>79</v>
      </c>
      <c r="J1284" s="221">
        <f>IFERROR(VLOOKUP(cnf[[#This Row],[Hwycov_id]],#REF!,2,FALSE),cnf[[#This Row],[count]])</f>
        <v>4790</v>
      </c>
      <c r="K1284" s="171">
        <f t="shared" si="23"/>
        <v>0</v>
      </c>
    </row>
    <row r="1285" spans="1:11">
      <c r="A1285">
        <v>5867</v>
      </c>
      <c r="B1285" s="224">
        <v>4</v>
      </c>
      <c r="C1285" s="224">
        <v>1</v>
      </c>
      <c r="D1285" s="224">
        <v>2</v>
      </c>
      <c r="E1285" s="224">
        <v>2</v>
      </c>
      <c r="F1285" s="224">
        <v>11</v>
      </c>
      <c r="G1285" s="233">
        <v>0.18901399999999999</v>
      </c>
      <c r="H1285" s="222">
        <v>4800</v>
      </c>
      <c r="I1285" s="223" t="s">
        <v>80</v>
      </c>
      <c r="J1285" s="221">
        <f>IFERROR(VLOOKUP(cnf[[#This Row],[Hwycov_id]],#REF!,2,FALSE),cnf[[#This Row],[count]])</f>
        <v>4800</v>
      </c>
      <c r="K1285" s="171">
        <f t="shared" si="23"/>
        <v>0</v>
      </c>
    </row>
    <row r="1286" spans="1:11">
      <c r="A1286">
        <v>973</v>
      </c>
      <c r="B1286" s="224">
        <v>4</v>
      </c>
      <c r="C1286" s="224">
        <v>1</v>
      </c>
      <c r="D1286" s="224">
        <v>2</v>
      </c>
      <c r="E1286" s="224">
        <v>2</v>
      </c>
      <c r="F1286" s="224">
        <v>11</v>
      </c>
      <c r="G1286" s="233">
        <v>6.2807000000000002E-2</v>
      </c>
      <c r="H1286" s="222">
        <v>4800</v>
      </c>
      <c r="I1286" s="223" t="s">
        <v>80</v>
      </c>
      <c r="J1286" s="221">
        <f>IFERROR(VLOOKUP(cnf[[#This Row],[Hwycov_id]],#REF!,2,FALSE),cnf[[#This Row],[count]])</f>
        <v>4800</v>
      </c>
      <c r="K1286" s="171">
        <f t="shared" si="23"/>
        <v>0</v>
      </c>
    </row>
    <row r="1287" spans="1:11">
      <c r="A1287">
        <v>7103</v>
      </c>
      <c r="B1287" s="224">
        <v>4</v>
      </c>
      <c r="C1287" s="224">
        <v>1</v>
      </c>
      <c r="D1287" s="224">
        <v>2</v>
      </c>
      <c r="E1287" s="224">
        <v>2</v>
      </c>
      <c r="F1287" s="224">
        <v>11</v>
      </c>
      <c r="G1287" s="233">
        <v>6.2639E-2</v>
      </c>
      <c r="H1287" s="222">
        <v>4900</v>
      </c>
      <c r="I1287" s="223" t="s">
        <v>80</v>
      </c>
      <c r="J1287" s="221">
        <f>IFERROR(VLOOKUP(cnf[[#This Row],[Hwycov_id]],#REF!,2,FALSE),cnf[[#This Row],[count]])</f>
        <v>4900</v>
      </c>
      <c r="K1287" s="171">
        <f t="shared" si="23"/>
        <v>0</v>
      </c>
    </row>
    <row r="1288" spans="1:11">
      <c r="A1288">
        <v>12240</v>
      </c>
      <c r="B1288" s="224">
        <v>4</v>
      </c>
      <c r="C1288" s="224">
        <v>1</v>
      </c>
      <c r="D1288" s="224">
        <v>2</v>
      </c>
      <c r="E1288" s="224">
        <v>6</v>
      </c>
      <c r="F1288" s="224">
        <v>12</v>
      </c>
      <c r="G1288" s="233">
        <v>7.8159000000000006E-2</v>
      </c>
      <c r="H1288" s="222">
        <v>4900</v>
      </c>
      <c r="I1288" s="223" t="s">
        <v>80</v>
      </c>
      <c r="J1288" s="221">
        <f>IFERROR(VLOOKUP(cnf[[#This Row],[Hwycov_id]],#REF!,2,FALSE),cnf[[#This Row],[count]])</f>
        <v>4900</v>
      </c>
      <c r="K1288" s="171">
        <f t="shared" si="23"/>
        <v>0</v>
      </c>
    </row>
    <row r="1289" spans="1:11">
      <c r="A1289">
        <v>17046</v>
      </c>
      <c r="B1289" s="224">
        <v>4</v>
      </c>
      <c r="C1289" s="224">
        <v>1</v>
      </c>
      <c r="D1289" s="224">
        <v>2</v>
      </c>
      <c r="E1289" s="224">
        <v>5</v>
      </c>
      <c r="F1289" s="224">
        <v>5</v>
      </c>
      <c r="G1289" s="233">
        <v>5.8715999999999997E-2</v>
      </c>
      <c r="H1289" s="222">
        <v>4900</v>
      </c>
      <c r="I1289" s="223" t="s">
        <v>80</v>
      </c>
      <c r="J1289" s="221">
        <f>IFERROR(VLOOKUP(cnf[[#This Row],[Hwycov_id]],#REF!,2,FALSE),cnf[[#This Row],[count]])</f>
        <v>4900</v>
      </c>
      <c r="K1289" s="171">
        <f t="shared" si="23"/>
        <v>0</v>
      </c>
    </row>
    <row r="1290" spans="1:11">
      <c r="A1290">
        <v>16069</v>
      </c>
      <c r="B1290" s="224">
        <v>4</v>
      </c>
      <c r="C1290" s="224">
        <v>1</v>
      </c>
      <c r="D1290" s="224">
        <v>2</v>
      </c>
      <c r="E1290" s="224">
        <v>3</v>
      </c>
      <c r="F1290" s="224">
        <v>14</v>
      </c>
      <c r="G1290" s="233">
        <v>0.14577000000000001</v>
      </c>
      <c r="H1290" s="222">
        <v>4965</v>
      </c>
      <c r="I1290" s="223" t="s">
        <v>79</v>
      </c>
      <c r="J1290" s="221">
        <f>IFERROR(VLOOKUP(cnf[[#This Row],[Hwycov_id]],#REF!,2,FALSE),cnf[[#This Row],[count]])</f>
        <v>4965</v>
      </c>
      <c r="K1290" s="171">
        <f t="shared" si="23"/>
        <v>0</v>
      </c>
    </row>
    <row r="1291" spans="1:11">
      <c r="A1291">
        <v>16217</v>
      </c>
      <c r="B1291" s="224">
        <v>4</v>
      </c>
      <c r="C1291" s="224">
        <v>1</v>
      </c>
      <c r="D1291" s="224">
        <v>2</v>
      </c>
      <c r="E1291" s="224">
        <v>4</v>
      </c>
      <c r="F1291" s="224">
        <v>14</v>
      </c>
      <c r="G1291" s="233">
        <v>0.117451</v>
      </c>
      <c r="H1291" s="222">
        <v>4978</v>
      </c>
      <c r="I1291" s="223" t="s">
        <v>79</v>
      </c>
      <c r="J1291" s="221">
        <f>IFERROR(VLOOKUP(cnf[[#This Row],[Hwycov_id]],#REF!,2,FALSE),cnf[[#This Row],[count]])</f>
        <v>4978</v>
      </c>
      <c r="K1291" s="171">
        <f t="shared" si="23"/>
        <v>0</v>
      </c>
    </row>
    <row r="1292" spans="1:11">
      <c r="A1292">
        <v>29827</v>
      </c>
      <c r="B1292" s="224">
        <v>4</v>
      </c>
      <c r="C1292" s="224">
        <v>1</v>
      </c>
      <c r="D1292" s="224">
        <v>2</v>
      </c>
      <c r="E1292" s="224">
        <v>4</v>
      </c>
      <c r="F1292" s="224">
        <v>14</v>
      </c>
      <c r="G1292" s="233">
        <v>0.22437699999999999</v>
      </c>
      <c r="H1292" s="222">
        <v>5003</v>
      </c>
      <c r="I1292" s="223" t="s">
        <v>79</v>
      </c>
      <c r="J1292" s="221">
        <f>IFERROR(VLOOKUP(cnf[[#This Row],[Hwycov_id]],#REF!,2,FALSE),cnf[[#This Row],[count]])</f>
        <v>5003</v>
      </c>
      <c r="K1292" s="171">
        <f t="shared" si="23"/>
        <v>0</v>
      </c>
    </row>
    <row r="1293" spans="1:11">
      <c r="A1293">
        <v>22846</v>
      </c>
      <c r="B1293" s="224">
        <v>4</v>
      </c>
      <c r="C1293" s="224">
        <v>1</v>
      </c>
      <c r="D1293" s="224">
        <v>2</v>
      </c>
      <c r="E1293" s="224">
        <v>7</v>
      </c>
      <c r="F1293" s="224">
        <v>19</v>
      </c>
      <c r="G1293" s="233">
        <v>0.566716</v>
      </c>
      <c r="H1293" s="222">
        <v>5200</v>
      </c>
      <c r="I1293" s="223" t="s">
        <v>80</v>
      </c>
      <c r="J1293" s="221">
        <f>IFERROR(VLOOKUP(cnf[[#This Row],[Hwycov_id]],#REF!,2,FALSE),cnf[[#This Row],[count]])</f>
        <v>5200</v>
      </c>
      <c r="K1293" s="171">
        <f t="shared" si="23"/>
        <v>0</v>
      </c>
    </row>
    <row r="1294" spans="1:11">
      <c r="A1294">
        <v>8734</v>
      </c>
      <c r="B1294" s="224">
        <v>4</v>
      </c>
      <c r="C1294" s="224">
        <v>1</v>
      </c>
      <c r="D1294" s="224">
        <v>2</v>
      </c>
      <c r="E1294" s="224">
        <v>4</v>
      </c>
      <c r="F1294" s="224">
        <v>14</v>
      </c>
      <c r="G1294" s="233">
        <v>0.16858600000000001</v>
      </c>
      <c r="H1294" s="222">
        <v>5247</v>
      </c>
      <c r="I1294" s="223" t="s">
        <v>79</v>
      </c>
      <c r="J1294" s="221">
        <f>IFERROR(VLOOKUP(cnf[[#This Row],[Hwycov_id]],#REF!,2,FALSE),cnf[[#This Row],[count]])</f>
        <v>5247</v>
      </c>
      <c r="K1294" s="171">
        <f t="shared" si="23"/>
        <v>0</v>
      </c>
    </row>
    <row r="1295" spans="1:11">
      <c r="A1295">
        <v>8101</v>
      </c>
      <c r="B1295" s="224">
        <v>4</v>
      </c>
      <c r="C1295" s="224">
        <v>1</v>
      </c>
      <c r="D1295" s="224">
        <v>2</v>
      </c>
      <c r="E1295" s="224">
        <v>8</v>
      </c>
      <c r="F1295" s="224">
        <v>19</v>
      </c>
      <c r="G1295" s="233">
        <v>1.0744009999999999</v>
      </c>
      <c r="H1295" s="222">
        <v>5281</v>
      </c>
      <c r="I1295" s="223" t="s">
        <v>82</v>
      </c>
      <c r="J1295" s="221">
        <f>IFERROR(VLOOKUP(cnf[[#This Row],[Hwycov_id]],#REF!,2,FALSE),cnf[[#This Row],[count]])</f>
        <v>5281</v>
      </c>
      <c r="K1295" s="171">
        <f t="shared" si="23"/>
        <v>0</v>
      </c>
    </row>
    <row r="1296" spans="1:11">
      <c r="A1296">
        <v>10757</v>
      </c>
      <c r="B1296" s="224">
        <v>4</v>
      </c>
      <c r="C1296" s="224">
        <v>1</v>
      </c>
      <c r="D1296" s="224">
        <v>2</v>
      </c>
      <c r="E1296" s="224">
        <v>2</v>
      </c>
      <c r="F1296" s="224">
        <v>14</v>
      </c>
      <c r="G1296" s="233">
        <v>0.19472</v>
      </c>
      <c r="H1296" s="222">
        <v>5292</v>
      </c>
      <c r="I1296" s="223" t="s">
        <v>79</v>
      </c>
      <c r="J1296" s="221">
        <f>IFERROR(VLOOKUP(cnf[[#This Row],[Hwycov_id]],#REF!,2,FALSE),cnf[[#This Row],[count]])</f>
        <v>5292</v>
      </c>
      <c r="K1296" s="171">
        <f t="shared" si="23"/>
        <v>0</v>
      </c>
    </row>
    <row r="1297" spans="1:11">
      <c r="A1297">
        <v>20856</v>
      </c>
      <c r="B1297" s="224">
        <v>4</v>
      </c>
      <c r="C1297" s="224">
        <v>1</v>
      </c>
      <c r="D1297" s="224">
        <v>2</v>
      </c>
      <c r="E1297" s="224">
        <v>7</v>
      </c>
      <c r="F1297" s="224">
        <v>7</v>
      </c>
      <c r="G1297" s="233">
        <v>0.15853999999999999</v>
      </c>
      <c r="H1297" s="222">
        <v>5300</v>
      </c>
      <c r="I1297" s="223" t="s">
        <v>80</v>
      </c>
      <c r="J1297" s="221">
        <f>IFERROR(VLOOKUP(cnf[[#This Row],[Hwycov_id]],#REF!,2,FALSE),cnf[[#This Row],[count]])</f>
        <v>5300</v>
      </c>
      <c r="K1297" s="171">
        <f t="shared" si="23"/>
        <v>0</v>
      </c>
    </row>
    <row r="1298" spans="1:11">
      <c r="A1298">
        <v>19048</v>
      </c>
      <c r="B1298" s="224">
        <v>4</v>
      </c>
      <c r="C1298" s="224">
        <v>1</v>
      </c>
      <c r="D1298" s="224">
        <v>2</v>
      </c>
      <c r="E1298" s="224">
        <v>2</v>
      </c>
      <c r="F1298" s="224">
        <v>11</v>
      </c>
      <c r="G1298" s="233">
        <v>6.3162999999999997E-2</v>
      </c>
      <c r="H1298" s="222">
        <v>5400</v>
      </c>
      <c r="I1298" s="223" t="s">
        <v>80</v>
      </c>
      <c r="J1298" s="221">
        <f>IFERROR(VLOOKUP(cnf[[#This Row],[Hwycov_id]],#REF!,2,FALSE),cnf[[#This Row],[count]])</f>
        <v>5400</v>
      </c>
      <c r="K1298" s="171">
        <f t="shared" si="23"/>
        <v>0</v>
      </c>
    </row>
    <row r="1299" spans="1:11">
      <c r="A1299">
        <v>15521</v>
      </c>
      <c r="B1299" s="224">
        <v>4</v>
      </c>
      <c r="C1299" s="224">
        <v>1</v>
      </c>
      <c r="D1299" s="224">
        <v>2</v>
      </c>
      <c r="E1299" s="224">
        <v>2</v>
      </c>
      <c r="F1299" s="224">
        <v>3</v>
      </c>
      <c r="G1299" s="233">
        <v>0.113136</v>
      </c>
      <c r="H1299" s="222">
        <v>5400</v>
      </c>
      <c r="I1299" s="223" t="s">
        <v>80</v>
      </c>
      <c r="J1299" s="221">
        <f>IFERROR(VLOOKUP(cnf[[#This Row],[Hwycov_id]],#REF!,2,FALSE),cnf[[#This Row],[count]])</f>
        <v>5400</v>
      </c>
      <c r="K1299" s="171">
        <f t="shared" si="23"/>
        <v>0</v>
      </c>
    </row>
    <row r="1300" spans="1:11">
      <c r="A1300">
        <v>11762</v>
      </c>
      <c r="B1300" s="224">
        <v>4</v>
      </c>
      <c r="C1300" s="224">
        <v>1</v>
      </c>
      <c r="D1300" s="224">
        <v>2</v>
      </c>
      <c r="E1300" s="224">
        <v>8</v>
      </c>
      <c r="F1300" s="224">
        <v>19</v>
      </c>
      <c r="G1300" s="233">
        <v>1.401737</v>
      </c>
      <c r="H1300" s="222">
        <v>5400</v>
      </c>
      <c r="I1300" s="223" t="s">
        <v>80</v>
      </c>
      <c r="J1300" s="221">
        <f>IFERROR(VLOOKUP(cnf[[#This Row],[Hwycov_id]],#REF!,2,FALSE),cnf[[#This Row],[count]])</f>
        <v>5400</v>
      </c>
      <c r="K1300" s="171">
        <f t="shared" si="23"/>
        <v>0</v>
      </c>
    </row>
    <row r="1301" spans="1:11">
      <c r="A1301">
        <v>12673</v>
      </c>
      <c r="B1301" s="224">
        <v>4</v>
      </c>
      <c r="C1301" s="224">
        <v>1</v>
      </c>
      <c r="D1301" s="224">
        <v>2</v>
      </c>
      <c r="E1301" s="224">
        <v>5</v>
      </c>
      <c r="F1301" s="224">
        <v>5</v>
      </c>
      <c r="G1301" s="233">
        <v>0.17593</v>
      </c>
      <c r="H1301" s="222">
        <v>5400</v>
      </c>
      <c r="I1301" s="223" t="s">
        <v>80</v>
      </c>
      <c r="J1301" s="221">
        <f>IFERROR(VLOOKUP(cnf[[#This Row],[Hwycov_id]],#REF!,2,FALSE),cnf[[#This Row],[count]])</f>
        <v>5400</v>
      </c>
      <c r="K1301" s="171">
        <f t="shared" si="23"/>
        <v>0</v>
      </c>
    </row>
    <row r="1302" spans="1:11">
      <c r="A1302">
        <v>6317</v>
      </c>
      <c r="B1302" s="224">
        <v>4</v>
      </c>
      <c r="C1302" s="224">
        <v>1</v>
      </c>
      <c r="D1302" s="224">
        <v>2</v>
      </c>
      <c r="E1302" s="224">
        <v>5</v>
      </c>
      <c r="F1302" s="224">
        <v>5</v>
      </c>
      <c r="G1302" s="233">
        <v>0.117452</v>
      </c>
      <c r="H1302" s="222">
        <v>5400</v>
      </c>
      <c r="I1302" s="223" t="s">
        <v>80</v>
      </c>
      <c r="J1302" s="221">
        <f>IFERROR(VLOOKUP(cnf[[#This Row],[Hwycov_id]],#REF!,2,FALSE),cnf[[#This Row],[count]])</f>
        <v>5400</v>
      </c>
      <c r="K1302" s="171">
        <f t="shared" si="23"/>
        <v>0</v>
      </c>
    </row>
    <row r="1303" spans="1:11">
      <c r="A1303">
        <v>1780</v>
      </c>
      <c r="B1303" s="224">
        <v>4</v>
      </c>
      <c r="C1303" s="224">
        <v>1</v>
      </c>
      <c r="D1303" s="224">
        <v>2</v>
      </c>
      <c r="E1303" s="224">
        <v>2</v>
      </c>
      <c r="F1303" s="224">
        <v>14</v>
      </c>
      <c r="G1303" s="233">
        <v>7.2276000000000007E-2</v>
      </c>
      <c r="H1303" s="222">
        <v>5408</v>
      </c>
      <c r="I1303" s="223" t="s">
        <v>79</v>
      </c>
      <c r="J1303" s="221">
        <f>IFERROR(VLOOKUP(cnf[[#This Row],[Hwycov_id]],#REF!,2,FALSE),cnf[[#This Row],[count]])</f>
        <v>5408</v>
      </c>
      <c r="K1303" s="171">
        <f t="shared" si="23"/>
        <v>0</v>
      </c>
    </row>
    <row r="1304" spans="1:11">
      <c r="A1304">
        <v>13013</v>
      </c>
      <c r="B1304" s="224">
        <v>4</v>
      </c>
      <c r="C1304" s="224">
        <v>1</v>
      </c>
      <c r="D1304" s="224">
        <v>2</v>
      </c>
      <c r="E1304" s="224">
        <v>5</v>
      </c>
      <c r="F1304" s="224">
        <v>5</v>
      </c>
      <c r="G1304" s="233">
        <v>0.158335</v>
      </c>
      <c r="H1304" s="222">
        <v>5650</v>
      </c>
      <c r="I1304" s="223" t="s">
        <v>80</v>
      </c>
      <c r="J1304" s="221">
        <f>IFERROR(VLOOKUP(cnf[[#This Row],[Hwycov_id]],#REF!,2,FALSE),cnf[[#This Row],[count]])</f>
        <v>5650</v>
      </c>
      <c r="K1304" s="171">
        <f t="shared" si="23"/>
        <v>0</v>
      </c>
    </row>
    <row r="1305" spans="1:11">
      <c r="A1305">
        <v>5863</v>
      </c>
      <c r="B1305" s="224">
        <v>4</v>
      </c>
      <c r="C1305" s="224">
        <v>1</v>
      </c>
      <c r="D1305" s="224">
        <v>2</v>
      </c>
      <c r="E1305" s="224">
        <v>2</v>
      </c>
      <c r="F1305" s="224">
        <v>11</v>
      </c>
      <c r="G1305" s="233">
        <v>0.25504500000000002</v>
      </c>
      <c r="H1305" s="222">
        <v>5700</v>
      </c>
      <c r="I1305" s="223" t="s">
        <v>80</v>
      </c>
      <c r="J1305" s="221">
        <f>IFERROR(VLOOKUP(cnf[[#This Row],[Hwycov_id]],#REF!,2,FALSE),cnf[[#This Row],[count]])</f>
        <v>5700</v>
      </c>
      <c r="K1305" s="171">
        <f t="shared" si="23"/>
        <v>0</v>
      </c>
    </row>
    <row r="1306" spans="1:11">
      <c r="A1306">
        <v>2454</v>
      </c>
      <c r="B1306" s="224">
        <v>4</v>
      </c>
      <c r="C1306" s="224">
        <v>1</v>
      </c>
      <c r="D1306" s="224">
        <v>2</v>
      </c>
      <c r="E1306" s="224">
        <v>5</v>
      </c>
      <c r="F1306" s="224">
        <v>5</v>
      </c>
      <c r="G1306" s="233">
        <v>0.21748200000000001</v>
      </c>
      <c r="H1306" s="222">
        <v>5700</v>
      </c>
      <c r="I1306" s="223" t="s">
        <v>80</v>
      </c>
      <c r="J1306" s="221">
        <f>IFERROR(VLOOKUP(cnf[[#This Row],[Hwycov_id]],#REF!,2,FALSE),cnf[[#This Row],[count]])</f>
        <v>5700</v>
      </c>
      <c r="K1306" s="171">
        <f t="shared" si="23"/>
        <v>0</v>
      </c>
    </row>
    <row r="1307" spans="1:11">
      <c r="A1307">
        <v>9951</v>
      </c>
      <c r="B1307" s="224">
        <v>4</v>
      </c>
      <c r="C1307" s="224">
        <v>1</v>
      </c>
      <c r="D1307" s="224">
        <v>2</v>
      </c>
      <c r="E1307" s="224">
        <v>4</v>
      </c>
      <c r="F1307" s="224">
        <v>14</v>
      </c>
      <c r="G1307" s="233">
        <v>0.24834500000000001</v>
      </c>
      <c r="H1307" s="222">
        <v>5808</v>
      </c>
      <c r="I1307" s="223" t="s">
        <v>79</v>
      </c>
      <c r="J1307" s="221">
        <f>IFERROR(VLOOKUP(cnf[[#This Row],[Hwycov_id]],#REF!,2,FALSE),cnf[[#This Row],[count]])</f>
        <v>5808</v>
      </c>
      <c r="K1307" s="171">
        <f t="shared" si="23"/>
        <v>0</v>
      </c>
    </row>
    <row r="1308" spans="1:11">
      <c r="A1308">
        <v>18435</v>
      </c>
      <c r="B1308" s="224">
        <v>4</v>
      </c>
      <c r="C1308" s="224">
        <v>1</v>
      </c>
      <c r="D1308" s="224">
        <v>1</v>
      </c>
      <c r="E1308" s="224">
        <v>1</v>
      </c>
      <c r="F1308" s="224">
        <v>14</v>
      </c>
      <c r="G1308" s="233">
        <v>4.1484E-2</v>
      </c>
      <c r="H1308" s="222">
        <v>5830</v>
      </c>
      <c r="I1308" s="223" t="s">
        <v>79</v>
      </c>
      <c r="J1308" s="221">
        <f>IFERROR(VLOOKUP(cnf[[#This Row],[Hwycov_id]],#REF!,2,FALSE),cnf[[#This Row],[count]])</f>
        <v>5830</v>
      </c>
      <c r="K1308" s="171">
        <f t="shared" si="23"/>
        <v>0</v>
      </c>
    </row>
    <row r="1309" spans="1:11">
      <c r="A1309">
        <v>6503</v>
      </c>
      <c r="B1309" s="224">
        <v>4</v>
      </c>
      <c r="C1309" s="224">
        <v>1</v>
      </c>
      <c r="D1309" s="224">
        <v>2</v>
      </c>
      <c r="E1309" s="224">
        <v>2</v>
      </c>
      <c r="F1309" s="224">
        <v>11</v>
      </c>
      <c r="G1309" s="233">
        <v>6.2520999999999993E-2</v>
      </c>
      <c r="H1309" s="222">
        <v>5900</v>
      </c>
      <c r="I1309" s="223" t="s">
        <v>80</v>
      </c>
      <c r="J1309" s="221">
        <f>IFERROR(VLOOKUP(cnf[[#This Row],[Hwycov_id]],#REF!,2,FALSE),cnf[[#This Row],[count]])</f>
        <v>5900</v>
      </c>
      <c r="K1309" s="171">
        <f t="shared" si="23"/>
        <v>0</v>
      </c>
    </row>
    <row r="1310" spans="1:11">
      <c r="A1310">
        <v>5224</v>
      </c>
      <c r="B1310" s="224">
        <v>4</v>
      </c>
      <c r="C1310" s="224">
        <v>1</v>
      </c>
      <c r="D1310" s="224">
        <v>2</v>
      </c>
      <c r="E1310" s="224">
        <v>2</v>
      </c>
      <c r="F1310" s="224">
        <v>11</v>
      </c>
      <c r="G1310" s="233">
        <v>6.4380000000000007E-2</v>
      </c>
      <c r="H1310" s="222">
        <v>5900</v>
      </c>
      <c r="I1310" s="223" t="s">
        <v>80</v>
      </c>
      <c r="J1310" s="221">
        <f>IFERROR(VLOOKUP(cnf[[#This Row],[Hwycov_id]],#REF!,2,FALSE),cnf[[#This Row],[count]])</f>
        <v>5900</v>
      </c>
      <c r="K1310" s="171">
        <f t="shared" si="23"/>
        <v>0</v>
      </c>
    </row>
    <row r="1311" spans="1:11">
      <c r="A1311">
        <v>4969</v>
      </c>
      <c r="B1311" s="224">
        <v>4</v>
      </c>
      <c r="C1311" s="224">
        <v>1</v>
      </c>
      <c r="D1311" s="224">
        <v>2</v>
      </c>
      <c r="E1311" s="224">
        <v>2</v>
      </c>
      <c r="F1311" s="224">
        <v>11</v>
      </c>
      <c r="G1311" s="233">
        <v>6.2890000000000001E-2</v>
      </c>
      <c r="H1311" s="222">
        <v>5900</v>
      </c>
      <c r="I1311" s="223" t="s">
        <v>80</v>
      </c>
      <c r="J1311" s="221">
        <f>IFERROR(VLOOKUP(cnf[[#This Row],[Hwycov_id]],#REF!,2,FALSE),cnf[[#This Row],[count]])</f>
        <v>5900</v>
      </c>
      <c r="K1311" s="171">
        <f t="shared" si="23"/>
        <v>0</v>
      </c>
    </row>
    <row r="1312" spans="1:11">
      <c r="A1312">
        <v>4392</v>
      </c>
      <c r="B1312" s="224">
        <v>4</v>
      </c>
      <c r="C1312" s="224">
        <v>1</v>
      </c>
      <c r="D1312" s="224">
        <v>2</v>
      </c>
      <c r="E1312" s="224">
        <v>2</v>
      </c>
      <c r="F1312" s="224">
        <v>11</v>
      </c>
      <c r="G1312" s="233">
        <v>0.12826000000000001</v>
      </c>
      <c r="H1312" s="222">
        <v>5900</v>
      </c>
      <c r="I1312" s="223" t="s">
        <v>80</v>
      </c>
      <c r="J1312" s="221">
        <f>IFERROR(VLOOKUP(cnf[[#This Row],[Hwycov_id]],#REF!,2,FALSE),cnf[[#This Row],[count]])</f>
        <v>5900</v>
      </c>
      <c r="K1312" s="171">
        <f t="shared" si="23"/>
        <v>0</v>
      </c>
    </row>
    <row r="1313" spans="1:11">
      <c r="A1313">
        <v>10307</v>
      </c>
      <c r="B1313" s="224">
        <v>4</v>
      </c>
      <c r="C1313" s="224">
        <v>1</v>
      </c>
      <c r="D1313" s="224">
        <v>2</v>
      </c>
      <c r="E1313" s="224">
        <v>2</v>
      </c>
      <c r="F1313" s="224">
        <v>11</v>
      </c>
      <c r="G1313" s="233">
        <v>8.0162999999999998E-2</v>
      </c>
      <c r="H1313" s="222">
        <v>5900</v>
      </c>
      <c r="I1313" s="223" t="s">
        <v>80</v>
      </c>
      <c r="J1313" s="221">
        <f>IFERROR(VLOOKUP(cnf[[#This Row],[Hwycov_id]],#REF!,2,FALSE),cnf[[#This Row],[count]])</f>
        <v>5900</v>
      </c>
      <c r="K1313" s="171">
        <f t="shared" si="23"/>
        <v>0</v>
      </c>
    </row>
    <row r="1314" spans="1:11">
      <c r="A1314">
        <v>23825</v>
      </c>
      <c r="B1314" s="224">
        <v>4</v>
      </c>
      <c r="C1314" s="224">
        <v>1</v>
      </c>
      <c r="D1314" s="224">
        <v>2</v>
      </c>
      <c r="E1314" s="224">
        <v>5</v>
      </c>
      <c r="F1314" s="224">
        <v>19</v>
      </c>
      <c r="G1314" s="233">
        <v>0.48180699999999999</v>
      </c>
      <c r="H1314" s="222">
        <v>5900</v>
      </c>
      <c r="I1314" s="223" t="s">
        <v>80</v>
      </c>
      <c r="J1314" s="221">
        <f>IFERROR(VLOOKUP(cnf[[#This Row],[Hwycov_id]],#REF!,2,FALSE),cnf[[#This Row],[count]])</f>
        <v>5900</v>
      </c>
      <c r="K1314" s="171">
        <f t="shared" si="23"/>
        <v>0</v>
      </c>
    </row>
    <row r="1315" spans="1:11">
      <c r="A1315">
        <v>19757</v>
      </c>
      <c r="B1315" s="224">
        <v>4</v>
      </c>
      <c r="C1315" s="224">
        <v>1</v>
      </c>
      <c r="D1315" s="224">
        <v>2</v>
      </c>
      <c r="E1315" s="224">
        <v>2</v>
      </c>
      <c r="F1315" s="224">
        <v>14</v>
      </c>
      <c r="G1315" s="233">
        <v>0.124066</v>
      </c>
      <c r="H1315" s="222">
        <v>5972</v>
      </c>
      <c r="I1315" s="223" t="s">
        <v>79</v>
      </c>
      <c r="J1315" s="221">
        <f>IFERROR(VLOOKUP(cnf[[#This Row],[Hwycov_id]],#REF!,2,FALSE),cnf[[#This Row],[count]])</f>
        <v>5972</v>
      </c>
      <c r="K1315" s="171">
        <f t="shared" si="23"/>
        <v>0</v>
      </c>
    </row>
    <row r="1316" spans="1:11">
      <c r="A1316">
        <v>31029</v>
      </c>
      <c r="B1316" s="224">
        <v>4</v>
      </c>
      <c r="C1316" s="224">
        <v>1</v>
      </c>
      <c r="D1316" s="224">
        <v>2</v>
      </c>
      <c r="E1316" s="224">
        <v>5</v>
      </c>
      <c r="F1316" s="224">
        <v>16</v>
      </c>
      <c r="G1316" s="233">
        <v>0.17216400000000001</v>
      </c>
      <c r="H1316" s="222">
        <v>6000</v>
      </c>
      <c r="I1316" s="223" t="s">
        <v>80</v>
      </c>
      <c r="J1316" s="221">
        <f>IFERROR(VLOOKUP(cnf[[#This Row],[Hwycov_id]],#REF!,2,FALSE),cnf[[#This Row],[count]])</f>
        <v>6000</v>
      </c>
      <c r="K1316" s="171">
        <f t="shared" si="23"/>
        <v>0</v>
      </c>
    </row>
    <row r="1317" spans="1:11">
      <c r="A1317">
        <v>1952</v>
      </c>
      <c r="B1317" s="224">
        <v>4</v>
      </c>
      <c r="C1317" s="224">
        <v>1</v>
      </c>
      <c r="D1317" s="224">
        <v>2</v>
      </c>
      <c r="E1317" s="224">
        <v>3</v>
      </c>
      <c r="F1317" s="224">
        <v>14</v>
      </c>
      <c r="G1317" s="233">
        <v>0.219975</v>
      </c>
      <c r="H1317" s="222">
        <v>6072</v>
      </c>
      <c r="I1317" s="223" t="s">
        <v>79</v>
      </c>
      <c r="J1317" s="221">
        <f>IFERROR(VLOOKUP(cnf[[#This Row],[Hwycov_id]],#REF!,2,FALSE),cnf[[#This Row],[count]])</f>
        <v>6072</v>
      </c>
      <c r="K1317" s="171">
        <f t="shared" si="23"/>
        <v>0</v>
      </c>
    </row>
    <row r="1318" spans="1:11">
      <c r="A1318">
        <v>14482</v>
      </c>
      <c r="B1318" s="224">
        <v>4</v>
      </c>
      <c r="C1318" s="224">
        <v>1</v>
      </c>
      <c r="D1318" s="224">
        <v>2</v>
      </c>
      <c r="E1318" s="224">
        <v>5</v>
      </c>
      <c r="F1318" s="224">
        <v>5</v>
      </c>
      <c r="G1318" s="233">
        <v>0.23164699999999999</v>
      </c>
      <c r="H1318" s="222">
        <v>6100</v>
      </c>
      <c r="I1318" s="223" t="s">
        <v>80</v>
      </c>
      <c r="J1318" s="221">
        <f>IFERROR(VLOOKUP(cnf[[#This Row],[Hwycov_id]],#REF!,2,FALSE),cnf[[#This Row],[count]])</f>
        <v>6100</v>
      </c>
      <c r="K1318" s="171">
        <f t="shared" si="23"/>
        <v>0</v>
      </c>
    </row>
    <row r="1319" spans="1:11">
      <c r="A1319">
        <v>19169</v>
      </c>
      <c r="B1319" s="224">
        <v>4</v>
      </c>
      <c r="C1319" s="224">
        <v>1</v>
      </c>
      <c r="D1319" s="224">
        <v>2</v>
      </c>
      <c r="E1319" s="224">
        <v>4</v>
      </c>
      <c r="F1319" s="224">
        <v>8</v>
      </c>
      <c r="G1319" s="233">
        <v>7.3111999999999996E-2</v>
      </c>
      <c r="H1319" s="222">
        <v>6100</v>
      </c>
      <c r="I1319" s="223" t="s">
        <v>80</v>
      </c>
      <c r="J1319" s="221">
        <f>IFERROR(VLOOKUP(cnf[[#This Row],[Hwycov_id]],#REF!,2,FALSE),cnf[[#This Row],[count]])</f>
        <v>6100</v>
      </c>
      <c r="K1319" s="171">
        <f t="shared" si="23"/>
        <v>0</v>
      </c>
    </row>
    <row r="1320" spans="1:11">
      <c r="A1320">
        <v>13321</v>
      </c>
      <c r="B1320" s="224">
        <v>4</v>
      </c>
      <c r="C1320" s="224">
        <v>1</v>
      </c>
      <c r="D1320" s="224">
        <v>2</v>
      </c>
      <c r="E1320" s="224">
        <v>7</v>
      </c>
      <c r="F1320" s="224">
        <v>7</v>
      </c>
      <c r="G1320" s="233">
        <v>0.14857799999999999</v>
      </c>
      <c r="H1320" s="222">
        <v>6100</v>
      </c>
      <c r="I1320" s="223" t="s">
        <v>80</v>
      </c>
      <c r="J1320" s="221">
        <f>IFERROR(VLOOKUP(cnf[[#This Row],[Hwycov_id]],#REF!,2,FALSE),cnf[[#This Row],[count]])</f>
        <v>6100</v>
      </c>
      <c r="K1320" s="171">
        <f t="shared" si="23"/>
        <v>0</v>
      </c>
    </row>
    <row r="1321" spans="1:11">
      <c r="A1321">
        <v>4369</v>
      </c>
      <c r="B1321" s="224">
        <v>4</v>
      </c>
      <c r="C1321" s="224">
        <v>1</v>
      </c>
      <c r="D1321" s="224">
        <v>2</v>
      </c>
      <c r="E1321" s="224">
        <v>2</v>
      </c>
      <c r="F1321" s="224">
        <v>11</v>
      </c>
      <c r="G1321" s="233">
        <v>0.124639</v>
      </c>
      <c r="H1321" s="222">
        <v>6100</v>
      </c>
      <c r="I1321" s="223" t="s">
        <v>80</v>
      </c>
      <c r="J1321" s="221">
        <f>IFERROR(VLOOKUP(cnf[[#This Row],[Hwycov_id]],#REF!,2,FALSE),cnf[[#This Row],[count]])</f>
        <v>6100</v>
      </c>
      <c r="K1321" s="171">
        <f t="shared" si="23"/>
        <v>0</v>
      </c>
    </row>
    <row r="1322" spans="1:11">
      <c r="A1322">
        <v>24754</v>
      </c>
      <c r="B1322" s="224">
        <v>4</v>
      </c>
      <c r="C1322" s="224">
        <v>1</v>
      </c>
      <c r="D1322" s="224">
        <v>2</v>
      </c>
      <c r="E1322" s="224">
        <v>2</v>
      </c>
      <c r="F1322" s="224">
        <v>14</v>
      </c>
      <c r="G1322" s="233">
        <v>5.1887000000000003E-2</v>
      </c>
      <c r="H1322" s="222">
        <v>6189</v>
      </c>
      <c r="I1322" s="223" t="s">
        <v>79</v>
      </c>
      <c r="J1322" s="221">
        <f>IFERROR(VLOOKUP(cnf[[#This Row],[Hwycov_id]],#REF!,2,FALSE),cnf[[#This Row],[count]])</f>
        <v>6189</v>
      </c>
      <c r="K1322" s="171">
        <f t="shared" si="23"/>
        <v>0</v>
      </c>
    </row>
    <row r="1323" spans="1:11">
      <c r="A1323">
        <v>5864</v>
      </c>
      <c r="B1323" s="224">
        <v>4</v>
      </c>
      <c r="C1323" s="224">
        <v>1</v>
      </c>
      <c r="D1323" s="224">
        <v>2</v>
      </c>
      <c r="E1323" s="224">
        <v>2</v>
      </c>
      <c r="F1323" s="224">
        <v>11</v>
      </c>
      <c r="G1323" s="233">
        <v>0.122118</v>
      </c>
      <c r="H1323" s="222">
        <v>6200</v>
      </c>
      <c r="I1323" s="223" t="s">
        <v>80</v>
      </c>
      <c r="J1323" s="221">
        <f>IFERROR(VLOOKUP(cnf[[#This Row],[Hwycov_id]],#REF!,2,FALSE),cnf[[#This Row],[count]])</f>
        <v>6200</v>
      </c>
      <c r="K1323" s="171">
        <f t="shared" si="23"/>
        <v>0</v>
      </c>
    </row>
    <row r="1324" spans="1:11">
      <c r="A1324">
        <v>25807</v>
      </c>
      <c r="B1324" s="224">
        <v>4</v>
      </c>
      <c r="C1324" s="224">
        <v>1</v>
      </c>
      <c r="D1324" s="224">
        <v>2</v>
      </c>
      <c r="E1324" s="224">
        <v>4</v>
      </c>
      <c r="F1324" s="224">
        <v>8</v>
      </c>
      <c r="G1324" s="233">
        <v>4.9889000000000003E-2</v>
      </c>
      <c r="H1324" s="222">
        <v>6200</v>
      </c>
      <c r="I1324" s="223" t="s">
        <v>80</v>
      </c>
      <c r="J1324" s="221">
        <f>IFERROR(VLOOKUP(cnf[[#This Row],[Hwycov_id]],#REF!,2,FALSE),cnf[[#This Row],[count]])</f>
        <v>6200</v>
      </c>
      <c r="K1324" s="171">
        <f t="shared" si="23"/>
        <v>0</v>
      </c>
    </row>
    <row r="1325" spans="1:11">
      <c r="A1325">
        <v>22478</v>
      </c>
      <c r="B1325" s="224">
        <v>4</v>
      </c>
      <c r="C1325" s="224">
        <v>1</v>
      </c>
      <c r="D1325" s="224">
        <v>2</v>
      </c>
      <c r="E1325" s="224">
        <v>7</v>
      </c>
      <c r="F1325" s="224">
        <v>7</v>
      </c>
      <c r="G1325" s="233">
        <v>0.14438999999999999</v>
      </c>
      <c r="H1325" s="222">
        <v>6300</v>
      </c>
      <c r="I1325" s="223" t="s">
        <v>80</v>
      </c>
      <c r="J1325" s="221">
        <f>IFERROR(VLOOKUP(cnf[[#This Row],[Hwycov_id]],#REF!,2,FALSE),cnf[[#This Row],[count]])</f>
        <v>6300</v>
      </c>
      <c r="K1325" s="171">
        <f t="shared" si="23"/>
        <v>0</v>
      </c>
    </row>
    <row r="1326" spans="1:11">
      <c r="A1326">
        <v>3266</v>
      </c>
      <c r="B1326" s="224">
        <v>4</v>
      </c>
      <c r="C1326" s="224">
        <v>1</v>
      </c>
      <c r="D1326" s="224">
        <v>2</v>
      </c>
      <c r="E1326" s="224">
        <v>7</v>
      </c>
      <c r="F1326" s="224">
        <v>7</v>
      </c>
      <c r="G1326" s="233">
        <v>0.13642199999999999</v>
      </c>
      <c r="H1326" s="222">
        <v>6300</v>
      </c>
      <c r="I1326" s="223" t="s">
        <v>80</v>
      </c>
      <c r="J1326" s="221">
        <f>IFERROR(VLOOKUP(cnf[[#This Row],[Hwycov_id]],#REF!,2,FALSE),cnf[[#This Row],[count]])</f>
        <v>6300</v>
      </c>
      <c r="K1326" s="171">
        <f t="shared" si="23"/>
        <v>0</v>
      </c>
    </row>
    <row r="1327" spans="1:11">
      <c r="A1327">
        <v>11697</v>
      </c>
      <c r="B1327" s="224">
        <v>4</v>
      </c>
      <c r="C1327" s="224">
        <v>1</v>
      </c>
      <c r="D1327" s="224">
        <v>2</v>
      </c>
      <c r="E1327" s="224">
        <v>3</v>
      </c>
      <c r="F1327" s="224">
        <v>14</v>
      </c>
      <c r="G1327" s="233">
        <v>0.22081600000000001</v>
      </c>
      <c r="H1327" s="222">
        <v>6300</v>
      </c>
      <c r="I1327" s="223" t="s">
        <v>79</v>
      </c>
      <c r="J1327" s="221">
        <f>IFERROR(VLOOKUP(cnf[[#This Row],[Hwycov_id]],#REF!,2,FALSE),cnf[[#This Row],[count]])</f>
        <v>6300</v>
      </c>
      <c r="K1327" s="171">
        <f t="shared" si="23"/>
        <v>0</v>
      </c>
    </row>
    <row r="1328" spans="1:11">
      <c r="A1328">
        <v>20052</v>
      </c>
      <c r="B1328" s="224">
        <v>4</v>
      </c>
      <c r="C1328" s="224">
        <v>1</v>
      </c>
      <c r="D1328" s="224">
        <v>2</v>
      </c>
      <c r="E1328" s="224">
        <v>2</v>
      </c>
      <c r="F1328" s="224">
        <v>14</v>
      </c>
      <c r="G1328" s="233">
        <v>0.130055</v>
      </c>
      <c r="H1328" s="222">
        <v>6304</v>
      </c>
      <c r="I1328" s="223" t="s">
        <v>79</v>
      </c>
      <c r="J1328" s="221">
        <f>IFERROR(VLOOKUP(cnf[[#This Row],[Hwycov_id]],#REF!,2,FALSE),cnf[[#This Row],[count]])</f>
        <v>6304</v>
      </c>
      <c r="K1328" s="171">
        <f t="shared" si="23"/>
        <v>0</v>
      </c>
    </row>
    <row r="1329" spans="1:11">
      <c r="A1329">
        <v>1873</v>
      </c>
      <c r="B1329" s="224">
        <v>4</v>
      </c>
      <c r="C1329" s="224">
        <v>1</v>
      </c>
      <c r="D1329" s="224">
        <v>2</v>
      </c>
      <c r="E1329" s="224">
        <v>4</v>
      </c>
      <c r="F1329" s="224">
        <v>2</v>
      </c>
      <c r="G1329" s="233">
        <v>0.183392</v>
      </c>
      <c r="H1329" s="222">
        <v>6400</v>
      </c>
      <c r="I1329" s="223" t="s">
        <v>80</v>
      </c>
      <c r="J1329" s="221">
        <f>IFERROR(VLOOKUP(cnf[[#This Row],[Hwycov_id]],#REF!,2,FALSE),cnf[[#This Row],[count]])</f>
        <v>6400</v>
      </c>
      <c r="K1329" s="171">
        <f t="shared" si="23"/>
        <v>0</v>
      </c>
    </row>
    <row r="1330" spans="1:11">
      <c r="A1330">
        <v>15508</v>
      </c>
      <c r="B1330" s="224">
        <v>4</v>
      </c>
      <c r="C1330" s="224">
        <v>1</v>
      </c>
      <c r="D1330" s="224">
        <v>2</v>
      </c>
      <c r="E1330" s="224">
        <v>2</v>
      </c>
      <c r="F1330" s="224">
        <v>3</v>
      </c>
      <c r="G1330" s="233">
        <v>0.109455</v>
      </c>
      <c r="H1330" s="222">
        <v>6400</v>
      </c>
      <c r="I1330" s="223" t="s">
        <v>80</v>
      </c>
      <c r="J1330" s="221">
        <f>IFERROR(VLOOKUP(cnf[[#This Row],[Hwycov_id]],#REF!,2,FALSE),cnf[[#This Row],[count]])</f>
        <v>6400</v>
      </c>
      <c r="K1330" s="171">
        <f t="shared" si="23"/>
        <v>0</v>
      </c>
    </row>
    <row r="1331" spans="1:11">
      <c r="A1331">
        <v>4394</v>
      </c>
      <c r="B1331" s="224">
        <v>4</v>
      </c>
      <c r="C1331" s="224">
        <v>1</v>
      </c>
      <c r="D1331" s="224">
        <v>2</v>
      </c>
      <c r="E1331" s="224">
        <v>2</v>
      </c>
      <c r="F1331" s="224">
        <v>11</v>
      </c>
      <c r="G1331" s="233">
        <v>0.113672</v>
      </c>
      <c r="H1331" s="222">
        <v>6500</v>
      </c>
      <c r="I1331" s="223" t="s">
        <v>80</v>
      </c>
      <c r="J1331" s="221">
        <f>IFERROR(VLOOKUP(cnf[[#This Row],[Hwycov_id]],#REF!,2,FALSE),cnf[[#This Row],[count]])</f>
        <v>6500</v>
      </c>
      <c r="K1331" s="171">
        <f t="shared" si="23"/>
        <v>0</v>
      </c>
    </row>
    <row r="1332" spans="1:11">
      <c r="A1332">
        <v>1962</v>
      </c>
      <c r="B1332" s="224">
        <v>4</v>
      </c>
      <c r="C1332" s="224">
        <v>1</v>
      </c>
      <c r="D1332" s="224">
        <v>2</v>
      </c>
      <c r="E1332" s="224">
        <v>3</v>
      </c>
      <c r="F1332" s="224">
        <v>14</v>
      </c>
      <c r="G1332" s="233">
        <v>0.128387</v>
      </c>
      <c r="H1332" s="222">
        <v>6585</v>
      </c>
      <c r="I1332" s="223" t="s">
        <v>79</v>
      </c>
      <c r="J1332" s="221">
        <f>IFERROR(VLOOKUP(cnf[[#This Row],[Hwycov_id]],#REF!,2,FALSE),cnf[[#This Row],[count]])</f>
        <v>6585</v>
      </c>
      <c r="K1332" s="171">
        <f t="shared" si="23"/>
        <v>0</v>
      </c>
    </row>
    <row r="1333" spans="1:11">
      <c r="A1333">
        <v>11156</v>
      </c>
      <c r="B1333" s="224">
        <v>4</v>
      </c>
      <c r="C1333" s="224">
        <v>1</v>
      </c>
      <c r="D1333" s="224">
        <v>2</v>
      </c>
      <c r="E1333" s="224">
        <v>2</v>
      </c>
      <c r="F1333" s="224">
        <v>14</v>
      </c>
      <c r="G1333" s="233">
        <v>0.17641000000000001</v>
      </c>
      <c r="H1333" s="222">
        <v>6586</v>
      </c>
      <c r="I1333" s="223" t="s">
        <v>79</v>
      </c>
      <c r="J1333" s="221">
        <f>IFERROR(VLOOKUP(cnf[[#This Row],[Hwycov_id]],#REF!,2,FALSE),cnf[[#This Row],[count]])</f>
        <v>6586</v>
      </c>
      <c r="K1333" s="171">
        <f t="shared" si="23"/>
        <v>0</v>
      </c>
    </row>
    <row r="1334" spans="1:11">
      <c r="A1334">
        <v>4646</v>
      </c>
      <c r="B1334" s="224">
        <v>4</v>
      </c>
      <c r="C1334" s="224">
        <v>1</v>
      </c>
      <c r="D1334" s="224">
        <v>2</v>
      </c>
      <c r="E1334" s="224">
        <v>5</v>
      </c>
      <c r="F1334" s="224">
        <v>5</v>
      </c>
      <c r="G1334" s="233">
        <v>0.19465299999999999</v>
      </c>
      <c r="H1334" s="222">
        <v>6600</v>
      </c>
      <c r="I1334" s="223" t="s">
        <v>80</v>
      </c>
      <c r="J1334" s="221">
        <f>IFERROR(VLOOKUP(cnf[[#This Row],[Hwycov_id]],#REF!,2,FALSE),cnf[[#This Row],[count]])</f>
        <v>6600</v>
      </c>
      <c r="K1334" s="171">
        <f t="shared" si="23"/>
        <v>0</v>
      </c>
    </row>
    <row r="1335" spans="1:11">
      <c r="A1335">
        <v>6078</v>
      </c>
      <c r="B1335" s="224">
        <v>4</v>
      </c>
      <c r="C1335" s="224">
        <v>1</v>
      </c>
      <c r="D1335" s="224">
        <v>2</v>
      </c>
      <c r="E1335" s="224">
        <v>5</v>
      </c>
      <c r="F1335" s="224">
        <v>19</v>
      </c>
      <c r="G1335" s="233">
        <v>0.193326</v>
      </c>
      <c r="H1335" s="222">
        <v>6600</v>
      </c>
      <c r="I1335" s="223" t="s">
        <v>80</v>
      </c>
      <c r="J1335" s="221">
        <f>IFERROR(VLOOKUP(cnf[[#This Row],[Hwycov_id]],#REF!,2,FALSE),cnf[[#This Row],[count]])</f>
        <v>6600</v>
      </c>
      <c r="K1335" s="171">
        <f t="shared" si="23"/>
        <v>0</v>
      </c>
    </row>
    <row r="1336" spans="1:11">
      <c r="A1336">
        <v>13202</v>
      </c>
      <c r="B1336" s="224">
        <v>4</v>
      </c>
      <c r="C1336" s="224">
        <v>1</v>
      </c>
      <c r="D1336" s="224">
        <v>2</v>
      </c>
      <c r="E1336" s="224">
        <v>5</v>
      </c>
      <c r="F1336" s="224">
        <v>5</v>
      </c>
      <c r="G1336" s="233">
        <v>0.14358699999999999</v>
      </c>
      <c r="H1336" s="222">
        <v>6600</v>
      </c>
      <c r="I1336" s="223" t="s">
        <v>80</v>
      </c>
      <c r="J1336" s="221">
        <f>IFERROR(VLOOKUP(cnf[[#This Row],[Hwycov_id]],#REF!,2,FALSE),cnf[[#This Row],[count]])</f>
        <v>6600</v>
      </c>
      <c r="K1336" s="171">
        <f t="shared" si="23"/>
        <v>0</v>
      </c>
    </row>
    <row r="1337" spans="1:11">
      <c r="A1337">
        <v>11882</v>
      </c>
      <c r="B1337" s="224">
        <v>4</v>
      </c>
      <c r="C1337" s="224">
        <v>1</v>
      </c>
      <c r="D1337" s="224">
        <v>2</v>
      </c>
      <c r="E1337" s="224">
        <v>7</v>
      </c>
      <c r="F1337" s="224">
        <v>19</v>
      </c>
      <c r="G1337" s="233">
        <v>0.30513499999999999</v>
      </c>
      <c r="H1337" s="222">
        <v>6600</v>
      </c>
      <c r="I1337" s="223" t="s">
        <v>80</v>
      </c>
      <c r="J1337" s="221">
        <f>IFERROR(VLOOKUP(cnf[[#This Row],[Hwycov_id]],#REF!,2,FALSE),cnf[[#This Row],[count]])</f>
        <v>6600</v>
      </c>
      <c r="K1337" s="171">
        <f t="shared" si="23"/>
        <v>0</v>
      </c>
    </row>
    <row r="1338" spans="1:11">
      <c r="A1338">
        <v>24657</v>
      </c>
      <c r="B1338" s="224">
        <v>4</v>
      </c>
      <c r="C1338" s="224">
        <v>1</v>
      </c>
      <c r="D1338" s="224">
        <v>2</v>
      </c>
      <c r="E1338" s="224">
        <v>4</v>
      </c>
      <c r="F1338" s="224">
        <v>14</v>
      </c>
      <c r="G1338" s="233">
        <v>0.221525</v>
      </c>
      <c r="H1338" s="222">
        <v>6638</v>
      </c>
      <c r="I1338" s="223" t="s">
        <v>79</v>
      </c>
      <c r="J1338" s="221">
        <f>IFERROR(VLOOKUP(cnf[[#This Row],[Hwycov_id]],#REF!,2,FALSE),cnf[[#This Row],[count]])</f>
        <v>6638</v>
      </c>
      <c r="K1338" s="171">
        <f t="shared" si="23"/>
        <v>0</v>
      </c>
    </row>
    <row r="1339" spans="1:11">
      <c r="A1339">
        <v>10647</v>
      </c>
      <c r="B1339" s="224">
        <v>4</v>
      </c>
      <c r="C1339" s="224">
        <v>1</v>
      </c>
      <c r="D1339" s="224">
        <v>2</v>
      </c>
      <c r="E1339" s="224">
        <v>2</v>
      </c>
      <c r="F1339" s="224">
        <v>14</v>
      </c>
      <c r="G1339" s="233">
        <v>0.143789</v>
      </c>
      <c r="H1339" s="222">
        <v>6651</v>
      </c>
      <c r="I1339" s="223" t="s">
        <v>79</v>
      </c>
      <c r="J1339" s="221">
        <f>IFERROR(VLOOKUP(cnf[[#This Row],[Hwycov_id]],#REF!,2,FALSE),cnf[[#This Row],[count]])</f>
        <v>6651</v>
      </c>
      <c r="K1339" s="171">
        <f t="shared" si="23"/>
        <v>0</v>
      </c>
    </row>
    <row r="1340" spans="1:11">
      <c r="A1340">
        <v>7437</v>
      </c>
      <c r="B1340" s="224">
        <v>4</v>
      </c>
      <c r="C1340" s="224">
        <v>1</v>
      </c>
      <c r="D1340" s="224">
        <v>2</v>
      </c>
      <c r="E1340" s="224">
        <v>5</v>
      </c>
      <c r="F1340" s="224">
        <v>16</v>
      </c>
      <c r="G1340" s="233">
        <v>0.126329</v>
      </c>
      <c r="H1340" s="222">
        <v>6670</v>
      </c>
      <c r="I1340" s="223" t="s">
        <v>80</v>
      </c>
      <c r="J1340" s="221">
        <f>IFERROR(VLOOKUP(cnf[[#This Row],[Hwycov_id]],#REF!,2,FALSE),cnf[[#This Row],[count]])</f>
        <v>6670</v>
      </c>
      <c r="K1340" s="171">
        <f t="shared" si="23"/>
        <v>0</v>
      </c>
    </row>
    <row r="1341" spans="1:11">
      <c r="A1341">
        <v>4435</v>
      </c>
      <c r="B1341" s="224">
        <v>4</v>
      </c>
      <c r="C1341" s="224">
        <v>1</v>
      </c>
      <c r="D1341" s="224">
        <v>2</v>
      </c>
      <c r="E1341" s="224">
        <v>2</v>
      </c>
      <c r="F1341" s="224">
        <v>14</v>
      </c>
      <c r="G1341" s="233">
        <v>0.15412999999999999</v>
      </c>
      <c r="H1341" s="222">
        <v>6698</v>
      </c>
      <c r="I1341" s="223" t="s">
        <v>79</v>
      </c>
      <c r="J1341" s="221">
        <f>IFERROR(VLOOKUP(cnf[[#This Row],[Hwycov_id]],#REF!,2,FALSE),cnf[[#This Row],[count]])</f>
        <v>6698</v>
      </c>
      <c r="K1341" s="171">
        <f t="shared" si="23"/>
        <v>0</v>
      </c>
    </row>
    <row r="1342" spans="1:11">
      <c r="A1342">
        <v>6401</v>
      </c>
      <c r="B1342" s="224">
        <v>4</v>
      </c>
      <c r="C1342" s="224">
        <v>1</v>
      </c>
      <c r="D1342" s="224">
        <v>2</v>
      </c>
      <c r="E1342" s="224">
        <v>2</v>
      </c>
      <c r="F1342" s="224">
        <v>11</v>
      </c>
      <c r="G1342" s="233">
        <v>0.124927</v>
      </c>
      <c r="H1342" s="222">
        <v>6700</v>
      </c>
      <c r="I1342" s="223" t="s">
        <v>80</v>
      </c>
      <c r="J1342" s="221">
        <f>IFERROR(VLOOKUP(cnf[[#This Row],[Hwycov_id]],#REF!,2,FALSE),cnf[[#This Row],[count]])</f>
        <v>6700</v>
      </c>
      <c r="K1342" s="171">
        <f t="shared" si="23"/>
        <v>0</v>
      </c>
    </row>
    <row r="1343" spans="1:11">
      <c r="A1343">
        <v>164</v>
      </c>
      <c r="B1343" s="224">
        <v>4</v>
      </c>
      <c r="C1343" s="224">
        <v>1</v>
      </c>
      <c r="D1343" s="224">
        <v>2</v>
      </c>
      <c r="E1343" s="224">
        <v>2</v>
      </c>
      <c r="F1343" s="224">
        <v>11</v>
      </c>
      <c r="G1343" s="233">
        <v>0.126781</v>
      </c>
      <c r="H1343" s="222">
        <v>6700</v>
      </c>
      <c r="I1343" s="223" t="s">
        <v>80</v>
      </c>
      <c r="J1343" s="221">
        <f>IFERROR(VLOOKUP(cnf[[#This Row],[Hwycov_id]],#REF!,2,FALSE),cnf[[#This Row],[count]])</f>
        <v>6700</v>
      </c>
      <c r="K1343" s="171">
        <f t="shared" si="23"/>
        <v>0</v>
      </c>
    </row>
    <row r="1344" spans="1:11">
      <c r="A1344">
        <v>16210</v>
      </c>
      <c r="B1344" s="224">
        <v>4</v>
      </c>
      <c r="C1344" s="224">
        <v>1</v>
      </c>
      <c r="D1344" s="224">
        <v>2</v>
      </c>
      <c r="E1344" s="224">
        <v>4</v>
      </c>
      <c r="F1344" s="224">
        <v>14</v>
      </c>
      <c r="G1344" s="233">
        <v>0.215642</v>
      </c>
      <c r="H1344" s="222">
        <v>6737</v>
      </c>
      <c r="I1344" s="223" t="s">
        <v>79</v>
      </c>
      <c r="J1344" s="221">
        <f>IFERROR(VLOOKUP(cnf[[#This Row],[Hwycov_id]],#REF!,2,FALSE),cnf[[#This Row],[count]])</f>
        <v>6737</v>
      </c>
      <c r="K1344" s="171">
        <f t="shared" si="23"/>
        <v>0</v>
      </c>
    </row>
    <row r="1345" spans="1:11">
      <c r="A1345">
        <v>7083</v>
      </c>
      <c r="B1345" s="224">
        <v>4</v>
      </c>
      <c r="C1345" s="224">
        <v>1</v>
      </c>
      <c r="D1345" s="224">
        <v>2</v>
      </c>
      <c r="E1345" s="224">
        <v>2</v>
      </c>
      <c r="F1345" s="224">
        <v>14</v>
      </c>
      <c r="G1345" s="233">
        <v>0.139402</v>
      </c>
      <c r="H1345" s="222">
        <v>6793</v>
      </c>
      <c r="I1345" s="223" t="s">
        <v>79</v>
      </c>
      <c r="J1345" s="221">
        <f>IFERROR(VLOOKUP(cnf[[#This Row],[Hwycov_id]],#REF!,2,FALSE),cnf[[#This Row],[count]])</f>
        <v>6793</v>
      </c>
      <c r="K1345" s="171">
        <f t="shared" si="23"/>
        <v>0</v>
      </c>
    </row>
    <row r="1346" spans="1:11">
      <c r="A1346">
        <v>5886</v>
      </c>
      <c r="B1346" s="224">
        <v>4</v>
      </c>
      <c r="C1346" s="224">
        <v>1</v>
      </c>
      <c r="D1346" s="224">
        <v>2</v>
      </c>
      <c r="E1346" s="224">
        <v>2</v>
      </c>
      <c r="F1346" s="224">
        <v>11</v>
      </c>
      <c r="G1346" s="233">
        <v>0.12537999999999999</v>
      </c>
      <c r="H1346" s="222">
        <v>6800</v>
      </c>
      <c r="I1346" s="223" t="s">
        <v>80</v>
      </c>
      <c r="J1346" s="221">
        <f>IFERROR(VLOOKUP(cnf[[#This Row],[Hwycov_id]],#REF!,2,FALSE),cnf[[#This Row],[count]])</f>
        <v>6800</v>
      </c>
      <c r="K1346" s="171">
        <f t="shared" ref="K1346:K1409" si="24">J1346/H1346-1</f>
        <v>0</v>
      </c>
    </row>
    <row r="1347" spans="1:11">
      <c r="A1347">
        <v>24739</v>
      </c>
      <c r="B1347" s="224">
        <v>4</v>
      </c>
      <c r="C1347" s="224">
        <v>1</v>
      </c>
      <c r="D1347" s="224">
        <v>2</v>
      </c>
      <c r="E1347" s="224">
        <v>4</v>
      </c>
      <c r="F1347" s="224">
        <v>14</v>
      </c>
      <c r="G1347" s="233">
        <v>0.106602</v>
      </c>
      <c r="H1347" s="222">
        <v>6831</v>
      </c>
      <c r="I1347" s="223" t="s">
        <v>79</v>
      </c>
      <c r="J1347" s="221">
        <f>IFERROR(VLOOKUP(cnf[[#This Row],[Hwycov_id]],#REF!,2,FALSE),cnf[[#This Row],[count]])</f>
        <v>6831</v>
      </c>
      <c r="K1347" s="171">
        <f t="shared" si="24"/>
        <v>0</v>
      </c>
    </row>
    <row r="1348" spans="1:11">
      <c r="A1348">
        <v>5890</v>
      </c>
      <c r="B1348" s="224">
        <v>4</v>
      </c>
      <c r="C1348" s="224">
        <v>1</v>
      </c>
      <c r="D1348" s="224">
        <v>2</v>
      </c>
      <c r="E1348" s="224">
        <v>2</v>
      </c>
      <c r="F1348" s="224">
        <v>11</v>
      </c>
      <c r="G1348" s="233">
        <v>0.12629000000000001</v>
      </c>
      <c r="H1348" s="222">
        <v>6900</v>
      </c>
      <c r="I1348" s="223" t="s">
        <v>80</v>
      </c>
      <c r="J1348" s="221">
        <f>IFERROR(VLOOKUP(cnf[[#This Row],[Hwycov_id]],#REF!,2,FALSE),cnf[[#This Row],[count]])</f>
        <v>6900</v>
      </c>
      <c r="K1348" s="171">
        <f t="shared" si="24"/>
        <v>0</v>
      </c>
    </row>
    <row r="1349" spans="1:11">
      <c r="A1349">
        <v>383</v>
      </c>
      <c r="B1349" s="224">
        <v>4</v>
      </c>
      <c r="C1349" s="224">
        <v>1</v>
      </c>
      <c r="D1349" s="224">
        <v>2</v>
      </c>
      <c r="E1349" s="224">
        <v>2</v>
      </c>
      <c r="F1349" s="224">
        <v>11</v>
      </c>
      <c r="G1349" s="233">
        <v>6.3348000000000002E-2</v>
      </c>
      <c r="H1349" s="222">
        <v>6900</v>
      </c>
      <c r="I1349" s="223" t="s">
        <v>80</v>
      </c>
      <c r="J1349" s="221">
        <f>IFERROR(VLOOKUP(cnf[[#This Row],[Hwycov_id]],#REF!,2,FALSE),cnf[[#This Row],[count]])</f>
        <v>6900</v>
      </c>
      <c r="K1349" s="171">
        <f t="shared" si="24"/>
        <v>0</v>
      </c>
    </row>
    <row r="1350" spans="1:11">
      <c r="A1350">
        <v>10668</v>
      </c>
      <c r="B1350" s="224">
        <v>4</v>
      </c>
      <c r="C1350" s="224">
        <v>1</v>
      </c>
      <c r="D1350" s="224">
        <v>2</v>
      </c>
      <c r="E1350" s="224">
        <v>2</v>
      </c>
      <c r="F1350" s="224">
        <v>11</v>
      </c>
      <c r="G1350" s="233">
        <v>0.233125</v>
      </c>
      <c r="H1350" s="222">
        <v>7000</v>
      </c>
      <c r="I1350" s="223" t="s">
        <v>80</v>
      </c>
      <c r="J1350" s="221">
        <f>IFERROR(VLOOKUP(cnf[[#This Row],[Hwycov_id]],#REF!,2,FALSE),cnf[[#This Row],[count]])</f>
        <v>7000</v>
      </c>
      <c r="K1350" s="171">
        <f t="shared" si="24"/>
        <v>0</v>
      </c>
    </row>
    <row r="1351" spans="1:11">
      <c r="A1351">
        <v>17488</v>
      </c>
      <c r="B1351" s="224">
        <v>4</v>
      </c>
      <c r="C1351" s="224">
        <v>1</v>
      </c>
      <c r="D1351" s="224">
        <v>2</v>
      </c>
      <c r="E1351" s="224">
        <v>5</v>
      </c>
      <c r="F1351" s="224">
        <v>5</v>
      </c>
      <c r="G1351" s="233">
        <v>0.118836</v>
      </c>
      <c r="H1351" s="222">
        <v>7000</v>
      </c>
      <c r="I1351" s="223" t="s">
        <v>80</v>
      </c>
      <c r="J1351" s="221">
        <f>IFERROR(VLOOKUP(cnf[[#This Row],[Hwycov_id]],#REF!,2,FALSE),cnf[[#This Row],[count]])</f>
        <v>7000</v>
      </c>
      <c r="K1351" s="171">
        <f t="shared" si="24"/>
        <v>0</v>
      </c>
    </row>
    <row r="1352" spans="1:11">
      <c r="A1352">
        <v>3904</v>
      </c>
      <c r="B1352" s="224">
        <v>4</v>
      </c>
      <c r="C1352" s="224">
        <v>1</v>
      </c>
      <c r="D1352" s="224">
        <v>2</v>
      </c>
      <c r="E1352" s="224">
        <v>3</v>
      </c>
      <c r="F1352" s="224">
        <v>14</v>
      </c>
      <c r="G1352" s="233">
        <v>0.19338</v>
      </c>
      <c r="H1352" s="222">
        <v>7020</v>
      </c>
      <c r="I1352" s="223" t="s">
        <v>79</v>
      </c>
      <c r="J1352" s="221">
        <f>IFERROR(VLOOKUP(cnf[[#This Row],[Hwycov_id]],#REF!,2,FALSE),cnf[[#This Row],[count]])</f>
        <v>7020</v>
      </c>
      <c r="K1352" s="171">
        <f t="shared" si="24"/>
        <v>0</v>
      </c>
    </row>
    <row r="1353" spans="1:11">
      <c r="A1353">
        <v>6829</v>
      </c>
      <c r="B1353" s="224">
        <v>4</v>
      </c>
      <c r="C1353" s="224">
        <v>1</v>
      </c>
      <c r="D1353" s="224">
        <v>2</v>
      </c>
      <c r="E1353" s="224">
        <v>4</v>
      </c>
      <c r="F1353" s="224">
        <v>14</v>
      </c>
      <c r="G1353" s="233">
        <v>0.10105500000000001</v>
      </c>
      <c r="H1353" s="222">
        <v>7032</v>
      </c>
      <c r="I1353" s="223" t="s">
        <v>79</v>
      </c>
      <c r="J1353" s="221">
        <f>IFERROR(VLOOKUP(cnf[[#This Row],[Hwycov_id]],#REF!,2,FALSE),cnf[[#This Row],[count]])</f>
        <v>7032</v>
      </c>
      <c r="K1353" s="171">
        <f t="shared" si="24"/>
        <v>0</v>
      </c>
    </row>
    <row r="1354" spans="1:11">
      <c r="A1354">
        <v>10985</v>
      </c>
      <c r="B1354" s="224">
        <v>4</v>
      </c>
      <c r="C1354" s="224">
        <v>1</v>
      </c>
      <c r="D1354" s="224">
        <v>2</v>
      </c>
      <c r="E1354" s="224">
        <v>3</v>
      </c>
      <c r="F1354" s="224">
        <v>14</v>
      </c>
      <c r="G1354" s="233">
        <v>0.25526199999999999</v>
      </c>
      <c r="H1354" s="222">
        <v>7090</v>
      </c>
      <c r="I1354" s="223" t="s">
        <v>79</v>
      </c>
      <c r="J1354" s="221">
        <f>IFERROR(VLOOKUP(cnf[[#This Row],[Hwycov_id]],#REF!,2,FALSE),cnf[[#This Row],[count]])</f>
        <v>7090</v>
      </c>
      <c r="K1354" s="171">
        <f t="shared" si="24"/>
        <v>0</v>
      </c>
    </row>
    <row r="1355" spans="1:11">
      <c r="A1355">
        <v>30835</v>
      </c>
      <c r="B1355" s="224">
        <v>4</v>
      </c>
      <c r="C1355" s="224">
        <v>1</v>
      </c>
      <c r="D1355" s="224">
        <v>2</v>
      </c>
      <c r="E1355" s="224">
        <v>2</v>
      </c>
      <c r="F1355" s="224">
        <v>14</v>
      </c>
      <c r="G1355" s="233">
        <v>3.8045000000000002E-2</v>
      </c>
      <c r="H1355" s="222">
        <v>7161</v>
      </c>
      <c r="I1355" s="223" t="s">
        <v>79</v>
      </c>
      <c r="J1355" s="221">
        <f>IFERROR(VLOOKUP(cnf[[#This Row],[Hwycov_id]],#REF!,2,FALSE),cnf[[#This Row],[count]])</f>
        <v>7161</v>
      </c>
      <c r="K1355" s="171">
        <f t="shared" si="24"/>
        <v>0</v>
      </c>
    </row>
    <row r="1356" spans="1:11">
      <c r="A1356">
        <v>10187</v>
      </c>
      <c r="B1356" s="224">
        <v>4</v>
      </c>
      <c r="C1356" s="224">
        <v>1</v>
      </c>
      <c r="D1356" s="224">
        <v>2</v>
      </c>
      <c r="E1356" s="224">
        <v>2</v>
      </c>
      <c r="F1356" s="224">
        <v>14</v>
      </c>
      <c r="G1356" s="233">
        <v>7.8423999999999994E-2</v>
      </c>
      <c r="H1356" s="222">
        <v>7174</v>
      </c>
      <c r="I1356" s="223" t="s">
        <v>79</v>
      </c>
      <c r="J1356" s="221">
        <f>IFERROR(VLOOKUP(cnf[[#This Row],[Hwycov_id]],#REF!,2,FALSE),cnf[[#This Row],[count]])</f>
        <v>7174</v>
      </c>
      <c r="K1356" s="171">
        <f t="shared" si="24"/>
        <v>0</v>
      </c>
    </row>
    <row r="1357" spans="1:11">
      <c r="A1357">
        <v>5903</v>
      </c>
      <c r="B1357" s="224">
        <v>4</v>
      </c>
      <c r="C1357" s="224">
        <v>1</v>
      </c>
      <c r="D1357" s="224">
        <v>2</v>
      </c>
      <c r="E1357" s="224">
        <v>2</v>
      </c>
      <c r="F1357" s="224">
        <v>11</v>
      </c>
      <c r="G1357" s="233">
        <v>0.125976</v>
      </c>
      <c r="H1357" s="222">
        <v>7200</v>
      </c>
      <c r="I1357" s="223" t="s">
        <v>80</v>
      </c>
      <c r="J1357" s="221">
        <f>IFERROR(VLOOKUP(cnf[[#This Row],[Hwycov_id]],#REF!,2,FALSE),cnf[[#This Row],[count]])</f>
        <v>7200</v>
      </c>
      <c r="K1357" s="171">
        <f t="shared" si="24"/>
        <v>0</v>
      </c>
    </row>
    <row r="1358" spans="1:11">
      <c r="A1358">
        <v>5878</v>
      </c>
      <c r="B1358" s="224">
        <v>4</v>
      </c>
      <c r="C1358" s="224">
        <v>1</v>
      </c>
      <c r="D1358" s="224">
        <v>2</v>
      </c>
      <c r="E1358" s="224">
        <v>2</v>
      </c>
      <c r="F1358" s="224">
        <v>14</v>
      </c>
      <c r="G1358" s="233">
        <v>0.21959799999999999</v>
      </c>
      <c r="H1358" s="222">
        <v>7251</v>
      </c>
      <c r="I1358" s="223" t="s">
        <v>79</v>
      </c>
      <c r="J1358" s="221">
        <f>IFERROR(VLOOKUP(cnf[[#This Row],[Hwycov_id]],#REF!,2,FALSE),cnf[[#This Row],[count]])</f>
        <v>7251</v>
      </c>
      <c r="K1358" s="171">
        <f t="shared" si="24"/>
        <v>0</v>
      </c>
    </row>
    <row r="1359" spans="1:11">
      <c r="A1359">
        <v>393</v>
      </c>
      <c r="B1359" s="224">
        <v>4</v>
      </c>
      <c r="C1359" s="224">
        <v>1</v>
      </c>
      <c r="D1359" s="224">
        <v>2</v>
      </c>
      <c r="E1359" s="224">
        <v>2</v>
      </c>
      <c r="F1359" s="224">
        <v>11</v>
      </c>
      <c r="G1359" s="233">
        <v>4.5342E-2</v>
      </c>
      <c r="H1359" s="222">
        <v>7300</v>
      </c>
      <c r="I1359" s="223" t="s">
        <v>80</v>
      </c>
      <c r="J1359" s="221">
        <f>IFERROR(VLOOKUP(cnf[[#This Row],[Hwycov_id]],#REF!,2,FALSE),cnf[[#This Row],[count]])</f>
        <v>7300</v>
      </c>
      <c r="K1359" s="171">
        <f t="shared" si="24"/>
        <v>0</v>
      </c>
    </row>
    <row r="1360" spans="1:11">
      <c r="A1360">
        <v>3142</v>
      </c>
      <c r="B1360" s="224">
        <v>4</v>
      </c>
      <c r="C1360" s="224">
        <v>1</v>
      </c>
      <c r="D1360" s="224">
        <v>2</v>
      </c>
      <c r="E1360" s="224">
        <v>5</v>
      </c>
      <c r="F1360" s="224">
        <v>5</v>
      </c>
      <c r="G1360" s="233">
        <v>0.25014199999999998</v>
      </c>
      <c r="H1360" s="222">
        <v>7300</v>
      </c>
      <c r="I1360" s="223" t="s">
        <v>80</v>
      </c>
      <c r="J1360" s="221">
        <f>IFERROR(VLOOKUP(cnf[[#This Row],[Hwycov_id]],#REF!,2,FALSE),cnf[[#This Row],[count]])</f>
        <v>7300</v>
      </c>
      <c r="K1360" s="171">
        <f t="shared" si="24"/>
        <v>0</v>
      </c>
    </row>
    <row r="1361" spans="1:11">
      <c r="A1361">
        <v>1272</v>
      </c>
      <c r="B1361" s="224">
        <v>4</v>
      </c>
      <c r="C1361" s="224">
        <v>1</v>
      </c>
      <c r="D1361" s="224">
        <v>2</v>
      </c>
      <c r="E1361" s="224">
        <v>3</v>
      </c>
      <c r="F1361" s="224">
        <v>14</v>
      </c>
      <c r="G1361" s="233">
        <v>6.5783999999999995E-2</v>
      </c>
      <c r="H1361" s="222">
        <v>7312</v>
      </c>
      <c r="I1361" s="223" t="s">
        <v>79</v>
      </c>
      <c r="J1361" s="221">
        <f>IFERROR(VLOOKUP(cnf[[#This Row],[Hwycov_id]],#REF!,2,FALSE),cnf[[#This Row],[count]])</f>
        <v>7312</v>
      </c>
      <c r="K1361" s="171">
        <f t="shared" si="24"/>
        <v>0</v>
      </c>
    </row>
    <row r="1362" spans="1:11">
      <c r="A1362">
        <v>9186</v>
      </c>
      <c r="B1362" s="224">
        <v>4</v>
      </c>
      <c r="C1362" s="224">
        <v>1</v>
      </c>
      <c r="D1362" s="224">
        <v>2</v>
      </c>
      <c r="E1362" s="224">
        <v>3</v>
      </c>
      <c r="F1362" s="224">
        <v>14</v>
      </c>
      <c r="G1362" s="233">
        <v>0.433336</v>
      </c>
      <c r="H1362" s="222">
        <v>7353</v>
      </c>
      <c r="I1362" s="223" t="s">
        <v>79</v>
      </c>
      <c r="J1362" s="221">
        <f>IFERROR(VLOOKUP(cnf[[#This Row],[Hwycov_id]],#REF!,2,FALSE),cnf[[#This Row],[count]])</f>
        <v>7353</v>
      </c>
      <c r="K1362" s="171">
        <f t="shared" si="24"/>
        <v>0</v>
      </c>
    </row>
    <row r="1363" spans="1:11">
      <c r="A1363">
        <v>3163</v>
      </c>
      <c r="B1363" s="224">
        <v>4</v>
      </c>
      <c r="C1363" s="224">
        <v>1</v>
      </c>
      <c r="D1363" s="224">
        <v>2</v>
      </c>
      <c r="E1363" s="224">
        <v>5</v>
      </c>
      <c r="F1363" s="224">
        <v>5</v>
      </c>
      <c r="G1363" s="233">
        <v>0.18140999999999999</v>
      </c>
      <c r="H1363" s="222">
        <v>7400</v>
      </c>
      <c r="I1363" s="223" t="s">
        <v>80</v>
      </c>
      <c r="J1363" s="221">
        <f>IFERROR(VLOOKUP(cnf[[#This Row],[Hwycov_id]],#REF!,2,FALSE),cnf[[#This Row],[count]])</f>
        <v>7400</v>
      </c>
      <c r="K1363" s="171">
        <f t="shared" si="24"/>
        <v>0</v>
      </c>
    </row>
    <row r="1364" spans="1:11">
      <c r="A1364">
        <v>12601</v>
      </c>
      <c r="B1364" s="224">
        <v>4</v>
      </c>
      <c r="C1364" s="224">
        <v>1</v>
      </c>
      <c r="D1364" s="224">
        <v>2</v>
      </c>
      <c r="E1364" s="224">
        <v>6</v>
      </c>
      <c r="F1364" s="224">
        <v>12</v>
      </c>
      <c r="G1364" s="233">
        <v>0.285972</v>
      </c>
      <c r="H1364" s="222">
        <v>7400</v>
      </c>
      <c r="I1364" s="223" t="s">
        <v>80</v>
      </c>
      <c r="J1364" s="221">
        <f>IFERROR(VLOOKUP(cnf[[#This Row],[Hwycov_id]],#REF!,2,FALSE),cnf[[#This Row],[count]])</f>
        <v>7400</v>
      </c>
      <c r="K1364" s="171">
        <f t="shared" si="24"/>
        <v>0</v>
      </c>
    </row>
    <row r="1365" spans="1:11">
      <c r="A1365">
        <v>1153</v>
      </c>
      <c r="B1365" s="224">
        <v>4</v>
      </c>
      <c r="C1365" s="224">
        <v>1</v>
      </c>
      <c r="D1365" s="224">
        <v>2</v>
      </c>
      <c r="E1365" s="224">
        <v>2</v>
      </c>
      <c r="F1365" s="224">
        <v>14</v>
      </c>
      <c r="G1365" s="233">
        <v>0.128251</v>
      </c>
      <c r="H1365" s="222">
        <v>7465</v>
      </c>
      <c r="I1365" s="223" t="s">
        <v>79</v>
      </c>
      <c r="J1365" s="221">
        <f>IFERROR(VLOOKUP(cnf[[#This Row],[Hwycov_id]],#REF!,2,FALSE),cnf[[#This Row],[count]])</f>
        <v>7465</v>
      </c>
      <c r="K1365" s="171">
        <f t="shared" si="24"/>
        <v>0</v>
      </c>
    </row>
    <row r="1366" spans="1:11">
      <c r="A1366">
        <v>5336</v>
      </c>
      <c r="B1366" s="224">
        <v>4</v>
      </c>
      <c r="C1366" s="224">
        <v>1</v>
      </c>
      <c r="D1366" s="224">
        <v>2</v>
      </c>
      <c r="E1366" s="224">
        <v>2</v>
      </c>
      <c r="F1366" s="224">
        <v>11</v>
      </c>
      <c r="G1366" s="233">
        <v>0.13539200000000001</v>
      </c>
      <c r="H1366" s="222">
        <v>7500</v>
      </c>
      <c r="I1366" s="223" t="s">
        <v>80</v>
      </c>
      <c r="J1366" s="221">
        <f>IFERROR(VLOOKUP(cnf[[#This Row],[Hwycov_id]],#REF!,2,FALSE),cnf[[#This Row],[count]])</f>
        <v>7500</v>
      </c>
      <c r="K1366" s="171">
        <f t="shared" si="24"/>
        <v>0</v>
      </c>
    </row>
    <row r="1367" spans="1:11">
      <c r="A1367">
        <v>4083</v>
      </c>
      <c r="B1367" s="224">
        <v>4</v>
      </c>
      <c r="C1367" s="224">
        <v>1</v>
      </c>
      <c r="D1367" s="224">
        <v>2</v>
      </c>
      <c r="E1367" s="224">
        <v>7</v>
      </c>
      <c r="F1367" s="224">
        <v>7</v>
      </c>
      <c r="G1367" s="233">
        <v>9.4186000000000006E-2</v>
      </c>
      <c r="H1367" s="222">
        <v>7500</v>
      </c>
      <c r="I1367" s="223" t="s">
        <v>80</v>
      </c>
      <c r="J1367" s="221">
        <f>IFERROR(VLOOKUP(cnf[[#This Row],[Hwycov_id]],#REF!,2,FALSE),cnf[[#This Row],[count]])</f>
        <v>7500</v>
      </c>
      <c r="K1367" s="171">
        <f t="shared" si="24"/>
        <v>0</v>
      </c>
    </row>
    <row r="1368" spans="1:11">
      <c r="A1368">
        <v>18408</v>
      </c>
      <c r="B1368" s="224">
        <v>4</v>
      </c>
      <c r="C1368" s="224">
        <v>1</v>
      </c>
      <c r="D1368" s="224">
        <v>1</v>
      </c>
      <c r="E1368" s="224">
        <v>1</v>
      </c>
      <c r="F1368" s="224">
        <v>14</v>
      </c>
      <c r="G1368" s="233">
        <v>2.5398E-2</v>
      </c>
      <c r="H1368" s="222">
        <v>7531</v>
      </c>
      <c r="I1368" s="223" t="s">
        <v>79</v>
      </c>
      <c r="J1368" s="221">
        <f>IFERROR(VLOOKUP(cnf[[#This Row],[Hwycov_id]],#REF!,2,FALSE),cnf[[#This Row],[count]])</f>
        <v>7531</v>
      </c>
      <c r="K1368" s="171">
        <f t="shared" si="24"/>
        <v>0</v>
      </c>
    </row>
    <row r="1369" spans="1:11">
      <c r="A1369">
        <v>420</v>
      </c>
      <c r="B1369" s="224">
        <v>4</v>
      </c>
      <c r="C1369" s="224">
        <v>1</v>
      </c>
      <c r="D1369" s="224">
        <v>2</v>
      </c>
      <c r="E1369" s="224">
        <v>3</v>
      </c>
      <c r="F1369" s="224">
        <v>14</v>
      </c>
      <c r="G1369" s="233">
        <v>0.128521</v>
      </c>
      <c r="H1369" s="222">
        <v>7542</v>
      </c>
      <c r="I1369" s="223" t="s">
        <v>79</v>
      </c>
      <c r="J1369" s="221">
        <f>IFERROR(VLOOKUP(cnf[[#This Row],[Hwycov_id]],#REF!,2,FALSE),cnf[[#This Row],[count]])</f>
        <v>7542</v>
      </c>
      <c r="K1369" s="171">
        <f t="shared" si="24"/>
        <v>0</v>
      </c>
    </row>
    <row r="1370" spans="1:11">
      <c r="A1370">
        <v>18490</v>
      </c>
      <c r="B1370" s="224">
        <v>4</v>
      </c>
      <c r="C1370" s="224">
        <v>1</v>
      </c>
      <c r="D1370" s="224">
        <v>1</v>
      </c>
      <c r="E1370" s="224">
        <v>1</v>
      </c>
      <c r="F1370" s="224">
        <v>14</v>
      </c>
      <c r="G1370" s="233">
        <v>4.2243000000000003E-2</v>
      </c>
      <c r="H1370" s="222">
        <v>7607</v>
      </c>
      <c r="I1370" s="223" t="s">
        <v>79</v>
      </c>
      <c r="J1370" s="221">
        <f>IFERROR(VLOOKUP(cnf[[#This Row],[Hwycov_id]],#REF!,2,FALSE),cnf[[#This Row],[count]])</f>
        <v>7607</v>
      </c>
      <c r="K1370" s="171">
        <f t="shared" si="24"/>
        <v>0</v>
      </c>
    </row>
    <row r="1371" spans="1:11">
      <c r="A1371">
        <v>6443</v>
      </c>
      <c r="B1371" s="224">
        <v>4</v>
      </c>
      <c r="C1371" s="224">
        <v>1</v>
      </c>
      <c r="D1371" s="224">
        <v>2</v>
      </c>
      <c r="E1371" s="224">
        <v>2</v>
      </c>
      <c r="F1371" s="224">
        <v>14</v>
      </c>
      <c r="G1371" s="233">
        <v>0.14359</v>
      </c>
      <c r="H1371" s="222">
        <v>7638</v>
      </c>
      <c r="I1371" s="223" t="s">
        <v>79</v>
      </c>
      <c r="J1371" s="221">
        <f>IFERROR(VLOOKUP(cnf[[#This Row],[Hwycov_id]],#REF!,2,FALSE),cnf[[#This Row],[count]])</f>
        <v>7638</v>
      </c>
      <c r="K1371" s="171">
        <f t="shared" si="24"/>
        <v>0</v>
      </c>
    </row>
    <row r="1372" spans="1:11">
      <c r="A1372">
        <v>18800</v>
      </c>
      <c r="B1372" s="224">
        <v>4</v>
      </c>
      <c r="C1372" s="224">
        <v>1</v>
      </c>
      <c r="D1372" s="224">
        <v>2</v>
      </c>
      <c r="E1372" s="224">
        <v>3</v>
      </c>
      <c r="F1372" s="224">
        <v>14</v>
      </c>
      <c r="G1372" s="233">
        <v>0.285443</v>
      </c>
      <c r="H1372" s="222">
        <v>7670</v>
      </c>
      <c r="I1372" s="223" t="s">
        <v>79</v>
      </c>
      <c r="J1372" s="221">
        <f>IFERROR(VLOOKUP(cnf[[#This Row],[Hwycov_id]],#REF!,2,FALSE),cnf[[#This Row],[count]])</f>
        <v>7670</v>
      </c>
      <c r="K1372" s="171">
        <f t="shared" si="24"/>
        <v>0</v>
      </c>
    </row>
    <row r="1373" spans="1:11">
      <c r="A1373">
        <v>8627</v>
      </c>
      <c r="B1373" s="224">
        <v>4</v>
      </c>
      <c r="C1373" s="224">
        <v>1</v>
      </c>
      <c r="D1373" s="224">
        <v>2</v>
      </c>
      <c r="E1373" s="224">
        <v>3</v>
      </c>
      <c r="F1373" s="224">
        <v>14</v>
      </c>
      <c r="G1373" s="233">
        <v>0.13255</v>
      </c>
      <c r="H1373" s="222">
        <v>7675</v>
      </c>
      <c r="I1373" s="223" t="s">
        <v>79</v>
      </c>
      <c r="J1373" s="221">
        <f>IFERROR(VLOOKUP(cnf[[#This Row],[Hwycov_id]],#REF!,2,FALSE),cnf[[#This Row],[count]])</f>
        <v>7675</v>
      </c>
      <c r="K1373" s="171">
        <f t="shared" si="24"/>
        <v>0</v>
      </c>
    </row>
    <row r="1374" spans="1:11">
      <c r="A1374">
        <v>7998</v>
      </c>
      <c r="B1374" s="224">
        <v>4</v>
      </c>
      <c r="C1374" s="224">
        <v>1</v>
      </c>
      <c r="D1374" s="224">
        <v>2</v>
      </c>
      <c r="E1374" s="224">
        <v>3</v>
      </c>
      <c r="F1374" s="224">
        <v>14</v>
      </c>
      <c r="G1374" s="233">
        <v>0.25435999999999998</v>
      </c>
      <c r="H1374" s="222">
        <v>7679</v>
      </c>
      <c r="I1374" s="223" t="s">
        <v>79</v>
      </c>
      <c r="J1374" s="221">
        <f>IFERROR(VLOOKUP(cnf[[#This Row],[Hwycov_id]],#REF!,2,FALSE),cnf[[#This Row],[count]])</f>
        <v>7679</v>
      </c>
      <c r="K1374" s="171">
        <f t="shared" si="24"/>
        <v>0</v>
      </c>
    </row>
    <row r="1375" spans="1:11">
      <c r="A1375">
        <v>1009</v>
      </c>
      <c r="B1375" s="224">
        <v>4</v>
      </c>
      <c r="C1375" s="224">
        <v>1</v>
      </c>
      <c r="D1375" s="224">
        <v>2</v>
      </c>
      <c r="E1375" s="224">
        <v>5</v>
      </c>
      <c r="F1375" s="224">
        <v>5</v>
      </c>
      <c r="G1375" s="233">
        <v>7.0258000000000001E-2</v>
      </c>
      <c r="H1375" s="222">
        <v>7700</v>
      </c>
      <c r="I1375" s="223" t="s">
        <v>80</v>
      </c>
      <c r="J1375" s="221">
        <f>IFERROR(VLOOKUP(cnf[[#This Row],[Hwycov_id]],#REF!,2,FALSE),cnf[[#This Row],[count]])</f>
        <v>7700</v>
      </c>
      <c r="K1375" s="171">
        <f t="shared" si="24"/>
        <v>0</v>
      </c>
    </row>
    <row r="1376" spans="1:11">
      <c r="A1376">
        <v>8985</v>
      </c>
      <c r="B1376" s="224">
        <v>4</v>
      </c>
      <c r="C1376" s="224">
        <v>1</v>
      </c>
      <c r="D1376" s="224">
        <v>2</v>
      </c>
      <c r="E1376" s="224">
        <v>2</v>
      </c>
      <c r="F1376" s="224">
        <v>11</v>
      </c>
      <c r="G1376" s="233">
        <v>0.12598400000000001</v>
      </c>
      <c r="H1376" s="222">
        <v>7700</v>
      </c>
      <c r="I1376" s="223" t="s">
        <v>80</v>
      </c>
      <c r="J1376" s="221">
        <f>IFERROR(VLOOKUP(cnf[[#This Row],[Hwycov_id]],#REF!,2,FALSE),cnf[[#This Row],[count]])</f>
        <v>7700</v>
      </c>
      <c r="K1376" s="171">
        <f t="shared" si="24"/>
        <v>0</v>
      </c>
    </row>
    <row r="1377" spans="1:11">
      <c r="A1377">
        <v>1838</v>
      </c>
      <c r="B1377" s="224">
        <v>4</v>
      </c>
      <c r="C1377" s="224">
        <v>1</v>
      </c>
      <c r="D1377" s="224">
        <v>1</v>
      </c>
      <c r="E1377" s="224">
        <v>2</v>
      </c>
      <c r="F1377" s="224">
        <v>14</v>
      </c>
      <c r="G1377" s="233">
        <v>7.2012000000000007E-2</v>
      </c>
      <c r="H1377" s="222">
        <v>7747</v>
      </c>
      <c r="I1377" s="223" t="s">
        <v>79</v>
      </c>
      <c r="J1377" s="221">
        <f>IFERROR(VLOOKUP(cnf[[#This Row],[Hwycov_id]],#REF!,2,FALSE),cnf[[#This Row],[count]])</f>
        <v>7747</v>
      </c>
      <c r="K1377" s="171">
        <f t="shared" si="24"/>
        <v>0</v>
      </c>
    </row>
    <row r="1378" spans="1:11">
      <c r="A1378">
        <v>24815</v>
      </c>
      <c r="B1378" s="224">
        <v>4</v>
      </c>
      <c r="C1378" s="224">
        <v>1</v>
      </c>
      <c r="D1378" s="224">
        <v>2</v>
      </c>
      <c r="E1378" s="224">
        <v>2</v>
      </c>
      <c r="F1378" s="224">
        <v>14</v>
      </c>
      <c r="G1378" s="233">
        <v>7.8014E-2</v>
      </c>
      <c r="H1378" s="222">
        <v>7894</v>
      </c>
      <c r="I1378" s="223" t="s">
        <v>79</v>
      </c>
      <c r="J1378" s="221">
        <f>IFERROR(VLOOKUP(cnf[[#This Row],[Hwycov_id]],#REF!,2,FALSE),cnf[[#This Row],[count]])</f>
        <v>7894</v>
      </c>
      <c r="K1378" s="171">
        <f t="shared" si="24"/>
        <v>0</v>
      </c>
    </row>
    <row r="1379" spans="1:11">
      <c r="A1379">
        <v>17610</v>
      </c>
      <c r="B1379" s="224">
        <v>4</v>
      </c>
      <c r="C1379" s="224">
        <v>1</v>
      </c>
      <c r="D1379" s="224">
        <v>2</v>
      </c>
      <c r="E1379" s="224">
        <v>3</v>
      </c>
      <c r="F1379" s="224">
        <v>14</v>
      </c>
      <c r="G1379" s="233">
        <v>0.25413000000000002</v>
      </c>
      <c r="H1379" s="222">
        <v>7925</v>
      </c>
      <c r="I1379" s="223" t="s">
        <v>79</v>
      </c>
      <c r="J1379" s="221">
        <f>IFERROR(VLOOKUP(cnf[[#This Row],[Hwycov_id]],#REF!,2,FALSE),cnf[[#This Row],[count]])</f>
        <v>7925</v>
      </c>
      <c r="K1379" s="171">
        <f t="shared" si="24"/>
        <v>0</v>
      </c>
    </row>
    <row r="1380" spans="1:11">
      <c r="A1380">
        <v>18410</v>
      </c>
      <c r="B1380" s="224">
        <v>4</v>
      </c>
      <c r="C1380" s="224">
        <v>1</v>
      </c>
      <c r="D1380" s="224">
        <v>1</v>
      </c>
      <c r="E1380" s="224">
        <v>1</v>
      </c>
      <c r="F1380" s="224">
        <v>14</v>
      </c>
      <c r="G1380" s="233">
        <v>2.3300999999999999E-2</v>
      </c>
      <c r="H1380" s="222">
        <v>7935</v>
      </c>
      <c r="I1380" s="223" t="s">
        <v>79</v>
      </c>
      <c r="J1380" s="221">
        <f>IFERROR(VLOOKUP(cnf[[#This Row],[Hwycov_id]],#REF!,2,FALSE),cnf[[#This Row],[count]])</f>
        <v>7935</v>
      </c>
      <c r="K1380" s="171">
        <f t="shared" si="24"/>
        <v>0</v>
      </c>
    </row>
    <row r="1381" spans="1:11">
      <c r="A1381">
        <v>4386</v>
      </c>
      <c r="B1381" s="224">
        <v>4</v>
      </c>
      <c r="C1381" s="224">
        <v>1</v>
      </c>
      <c r="D1381" s="224">
        <v>2</v>
      </c>
      <c r="E1381" s="224">
        <v>2</v>
      </c>
      <c r="F1381" s="224">
        <v>11</v>
      </c>
      <c r="G1381" s="233">
        <v>0.170762</v>
      </c>
      <c r="H1381" s="222">
        <v>8000</v>
      </c>
      <c r="I1381" s="223" t="s">
        <v>80</v>
      </c>
      <c r="J1381" s="221">
        <f>IFERROR(VLOOKUP(cnf[[#This Row],[Hwycov_id]],#REF!,2,FALSE),cnf[[#This Row],[count]])</f>
        <v>8000</v>
      </c>
      <c r="K1381" s="171">
        <f t="shared" si="24"/>
        <v>0</v>
      </c>
    </row>
    <row r="1382" spans="1:11">
      <c r="A1382">
        <v>7090</v>
      </c>
      <c r="B1382" s="224">
        <v>4</v>
      </c>
      <c r="C1382" s="224">
        <v>1</v>
      </c>
      <c r="D1382" s="224">
        <v>2</v>
      </c>
      <c r="E1382" s="224">
        <v>2</v>
      </c>
      <c r="F1382" s="224">
        <v>11</v>
      </c>
      <c r="G1382" s="233">
        <v>0.27735100000000001</v>
      </c>
      <c r="H1382" s="222">
        <v>8000</v>
      </c>
      <c r="I1382" s="223" t="s">
        <v>80</v>
      </c>
      <c r="J1382" s="221">
        <f>IFERROR(VLOOKUP(cnf[[#This Row],[Hwycov_id]],#REF!,2,FALSE),cnf[[#This Row],[count]])</f>
        <v>8000</v>
      </c>
      <c r="K1382" s="171">
        <f t="shared" si="24"/>
        <v>0</v>
      </c>
    </row>
    <row r="1383" spans="1:11">
      <c r="A1383">
        <v>7218</v>
      </c>
      <c r="B1383" s="224">
        <v>4</v>
      </c>
      <c r="C1383" s="224">
        <v>1</v>
      </c>
      <c r="D1383" s="224">
        <v>2</v>
      </c>
      <c r="E1383" s="224">
        <v>7</v>
      </c>
      <c r="F1383" s="224">
        <v>7</v>
      </c>
      <c r="G1383" s="233">
        <v>0.123907</v>
      </c>
      <c r="H1383" s="222">
        <v>8000</v>
      </c>
      <c r="I1383" s="223" t="s">
        <v>80</v>
      </c>
      <c r="J1383" s="221">
        <f>IFERROR(VLOOKUP(cnf[[#This Row],[Hwycov_id]],#REF!,2,FALSE),cnf[[#This Row],[count]])</f>
        <v>8000</v>
      </c>
      <c r="K1383" s="171">
        <f t="shared" si="24"/>
        <v>0</v>
      </c>
    </row>
    <row r="1384" spans="1:11">
      <c r="A1384">
        <v>17088</v>
      </c>
      <c r="B1384" s="224">
        <v>4</v>
      </c>
      <c r="C1384" s="224">
        <v>1</v>
      </c>
      <c r="D1384" s="224">
        <v>2</v>
      </c>
      <c r="E1384" s="224">
        <v>7</v>
      </c>
      <c r="F1384" s="224">
        <v>19</v>
      </c>
      <c r="G1384" s="233">
        <v>0.89770799999999995</v>
      </c>
      <c r="H1384" s="222">
        <v>8000</v>
      </c>
      <c r="I1384" s="223" t="s">
        <v>80</v>
      </c>
      <c r="J1384" s="221">
        <f>IFERROR(VLOOKUP(cnf[[#This Row],[Hwycov_id]],#REF!,2,FALSE),cnf[[#This Row],[count]])</f>
        <v>8000</v>
      </c>
      <c r="K1384" s="171">
        <f t="shared" si="24"/>
        <v>0</v>
      </c>
    </row>
    <row r="1385" spans="1:11">
      <c r="A1385">
        <v>24067</v>
      </c>
      <c r="B1385" s="224">
        <v>4</v>
      </c>
      <c r="C1385" s="224">
        <v>1</v>
      </c>
      <c r="D1385" s="224">
        <v>2</v>
      </c>
      <c r="E1385" s="224">
        <v>5</v>
      </c>
      <c r="F1385" s="224">
        <v>19</v>
      </c>
      <c r="G1385" s="233">
        <v>0.104699</v>
      </c>
      <c r="H1385" s="222">
        <v>8000</v>
      </c>
      <c r="I1385" s="223" t="s">
        <v>80</v>
      </c>
      <c r="J1385" s="221">
        <f>IFERROR(VLOOKUP(cnf[[#This Row],[Hwycov_id]],#REF!,2,FALSE),cnf[[#This Row],[count]])</f>
        <v>8000</v>
      </c>
      <c r="K1385" s="171">
        <f t="shared" si="24"/>
        <v>0</v>
      </c>
    </row>
    <row r="1386" spans="1:11">
      <c r="A1386">
        <v>13929</v>
      </c>
      <c r="B1386" s="224">
        <v>4</v>
      </c>
      <c r="C1386" s="224">
        <v>1</v>
      </c>
      <c r="D1386" s="224">
        <v>2</v>
      </c>
      <c r="E1386" s="224">
        <v>4</v>
      </c>
      <c r="F1386" s="224">
        <v>14</v>
      </c>
      <c r="G1386" s="233">
        <v>0.19032499999999999</v>
      </c>
      <c r="H1386" s="222">
        <v>8041</v>
      </c>
      <c r="I1386" s="223" t="s">
        <v>79</v>
      </c>
      <c r="J1386" s="221">
        <f>IFERROR(VLOOKUP(cnf[[#This Row],[Hwycov_id]],#REF!,2,FALSE),cnf[[#This Row],[count]])</f>
        <v>8041</v>
      </c>
      <c r="K1386" s="171">
        <f t="shared" si="24"/>
        <v>0</v>
      </c>
    </row>
    <row r="1387" spans="1:11">
      <c r="A1387">
        <v>10674</v>
      </c>
      <c r="B1387" s="224">
        <v>4</v>
      </c>
      <c r="C1387" s="224">
        <v>1</v>
      </c>
      <c r="D1387" s="224">
        <v>2</v>
      </c>
      <c r="E1387" s="224">
        <v>2</v>
      </c>
      <c r="F1387" s="224">
        <v>11</v>
      </c>
      <c r="G1387" s="233">
        <v>0.12588099999999999</v>
      </c>
      <c r="H1387" s="222">
        <v>8100</v>
      </c>
      <c r="I1387" s="223" t="s">
        <v>80</v>
      </c>
      <c r="J1387" s="221">
        <f>IFERROR(VLOOKUP(cnf[[#This Row],[Hwycov_id]],#REF!,2,FALSE),cnf[[#This Row],[count]])</f>
        <v>8100</v>
      </c>
      <c r="K1387" s="171">
        <f t="shared" si="24"/>
        <v>0</v>
      </c>
    </row>
    <row r="1388" spans="1:11">
      <c r="A1388">
        <v>5905</v>
      </c>
      <c r="B1388" s="224">
        <v>4</v>
      </c>
      <c r="C1388" s="224">
        <v>1</v>
      </c>
      <c r="D1388" s="224">
        <v>2</v>
      </c>
      <c r="E1388" s="224">
        <v>2</v>
      </c>
      <c r="F1388" s="224">
        <v>11</v>
      </c>
      <c r="G1388" s="233">
        <v>0.190857</v>
      </c>
      <c r="H1388" s="222">
        <v>8200</v>
      </c>
      <c r="I1388" s="223" t="s">
        <v>80</v>
      </c>
      <c r="J1388" s="221">
        <f>IFERROR(VLOOKUP(cnf[[#This Row],[Hwycov_id]],#REF!,2,FALSE),cnf[[#This Row],[count]])</f>
        <v>8200</v>
      </c>
      <c r="K1388" s="171">
        <f t="shared" si="24"/>
        <v>0</v>
      </c>
    </row>
    <row r="1389" spans="1:11">
      <c r="A1389">
        <v>4087</v>
      </c>
      <c r="B1389" s="224">
        <v>4</v>
      </c>
      <c r="C1389" s="224">
        <v>1</v>
      </c>
      <c r="D1389" s="224">
        <v>2</v>
      </c>
      <c r="E1389" s="224">
        <v>7</v>
      </c>
      <c r="F1389" s="224">
        <v>7</v>
      </c>
      <c r="G1389" s="233">
        <v>9.1153999999999999E-2</v>
      </c>
      <c r="H1389" s="222">
        <v>8200</v>
      </c>
      <c r="I1389" s="223" t="s">
        <v>80</v>
      </c>
      <c r="J1389" s="221">
        <f>IFERROR(VLOOKUP(cnf[[#This Row],[Hwycov_id]],#REF!,2,FALSE),cnf[[#This Row],[count]])</f>
        <v>8200</v>
      </c>
      <c r="K1389" s="171">
        <f t="shared" si="24"/>
        <v>0</v>
      </c>
    </row>
    <row r="1390" spans="1:11">
      <c r="A1390">
        <v>1476</v>
      </c>
      <c r="B1390" s="224">
        <v>4</v>
      </c>
      <c r="C1390" s="224">
        <v>1</v>
      </c>
      <c r="D1390" s="224">
        <v>2</v>
      </c>
      <c r="E1390" s="224">
        <v>5</v>
      </c>
      <c r="F1390" s="224">
        <v>5</v>
      </c>
      <c r="G1390" s="233">
        <v>7.8787999999999997E-2</v>
      </c>
      <c r="H1390" s="222">
        <v>8200</v>
      </c>
      <c r="I1390" s="223" t="s">
        <v>80</v>
      </c>
      <c r="J1390" s="221">
        <f>IFERROR(VLOOKUP(cnf[[#This Row],[Hwycov_id]],#REF!,2,FALSE),cnf[[#This Row],[count]])</f>
        <v>8200</v>
      </c>
      <c r="K1390" s="171">
        <f t="shared" si="24"/>
        <v>0</v>
      </c>
    </row>
    <row r="1391" spans="1:11">
      <c r="A1391">
        <v>5330</v>
      </c>
      <c r="B1391" s="224">
        <v>4</v>
      </c>
      <c r="C1391" s="224">
        <v>1</v>
      </c>
      <c r="D1391" s="224">
        <v>2</v>
      </c>
      <c r="E1391" s="224">
        <v>2</v>
      </c>
      <c r="F1391" s="224">
        <v>11</v>
      </c>
      <c r="G1391" s="233">
        <v>0.12529299999999999</v>
      </c>
      <c r="H1391" s="222">
        <v>8300</v>
      </c>
      <c r="I1391" s="223" t="s">
        <v>80</v>
      </c>
      <c r="J1391" s="221">
        <f>IFERROR(VLOOKUP(cnf[[#This Row],[Hwycov_id]],#REF!,2,FALSE),cnf[[#This Row],[count]])</f>
        <v>8300</v>
      </c>
      <c r="K1391" s="171">
        <f t="shared" si="24"/>
        <v>0</v>
      </c>
    </row>
    <row r="1392" spans="1:11">
      <c r="A1392">
        <v>389</v>
      </c>
      <c r="B1392" s="224">
        <v>4</v>
      </c>
      <c r="C1392" s="224">
        <v>1</v>
      </c>
      <c r="D1392" s="224">
        <v>2</v>
      </c>
      <c r="E1392" s="224">
        <v>3</v>
      </c>
      <c r="F1392" s="224">
        <v>14</v>
      </c>
      <c r="G1392" s="233">
        <v>0.200736</v>
      </c>
      <c r="H1392" s="222">
        <v>8372</v>
      </c>
      <c r="I1392" s="223" t="s">
        <v>79</v>
      </c>
      <c r="J1392" s="221">
        <f>IFERROR(VLOOKUP(cnf[[#This Row],[Hwycov_id]],#REF!,2,FALSE),cnf[[#This Row],[count]])</f>
        <v>8372</v>
      </c>
      <c r="K1392" s="171">
        <f t="shared" si="24"/>
        <v>0</v>
      </c>
    </row>
    <row r="1393" spans="1:11">
      <c r="A1393">
        <v>23365</v>
      </c>
      <c r="B1393" s="224">
        <v>4</v>
      </c>
      <c r="C1393" s="224">
        <v>1</v>
      </c>
      <c r="D1393" s="224">
        <v>1</v>
      </c>
      <c r="E1393" s="224">
        <v>2</v>
      </c>
      <c r="F1393" s="224">
        <v>14</v>
      </c>
      <c r="G1393" s="233">
        <v>7.0980000000000001E-2</v>
      </c>
      <c r="H1393" s="222">
        <v>8391</v>
      </c>
      <c r="I1393" s="223" t="s">
        <v>79</v>
      </c>
      <c r="J1393" s="221">
        <f>IFERROR(VLOOKUP(cnf[[#This Row],[Hwycov_id]],#REF!,2,FALSE),cnf[[#This Row],[count]])</f>
        <v>8391</v>
      </c>
      <c r="K1393" s="171">
        <f t="shared" si="24"/>
        <v>0</v>
      </c>
    </row>
    <row r="1394" spans="1:11">
      <c r="A1394">
        <v>6726</v>
      </c>
      <c r="B1394" s="224">
        <v>4</v>
      </c>
      <c r="C1394" s="224">
        <v>1</v>
      </c>
      <c r="D1394" s="224">
        <v>2</v>
      </c>
      <c r="E1394" s="224">
        <v>2</v>
      </c>
      <c r="F1394" s="224">
        <v>11</v>
      </c>
      <c r="G1394" s="233">
        <v>0.124094</v>
      </c>
      <c r="H1394" s="222">
        <v>8400</v>
      </c>
      <c r="I1394" s="223" t="s">
        <v>80</v>
      </c>
      <c r="J1394" s="221">
        <f>IFERROR(VLOOKUP(cnf[[#This Row],[Hwycov_id]],#REF!,2,FALSE),cnf[[#This Row],[count]])</f>
        <v>8400</v>
      </c>
      <c r="K1394" s="171">
        <f t="shared" si="24"/>
        <v>0</v>
      </c>
    </row>
    <row r="1395" spans="1:11">
      <c r="A1395">
        <v>3110</v>
      </c>
      <c r="B1395" s="224">
        <v>4</v>
      </c>
      <c r="C1395" s="224">
        <v>1</v>
      </c>
      <c r="D1395" s="224">
        <v>2</v>
      </c>
      <c r="E1395" s="224">
        <v>5</v>
      </c>
      <c r="F1395" s="224">
        <v>5</v>
      </c>
      <c r="G1395" s="233">
        <v>0.177649</v>
      </c>
      <c r="H1395" s="222">
        <v>8400</v>
      </c>
      <c r="I1395" s="223" t="s">
        <v>80</v>
      </c>
      <c r="J1395" s="221">
        <f>IFERROR(VLOOKUP(cnf[[#This Row],[Hwycov_id]],#REF!,2,FALSE),cnf[[#This Row],[count]])</f>
        <v>8400</v>
      </c>
      <c r="K1395" s="171">
        <f t="shared" si="24"/>
        <v>0</v>
      </c>
    </row>
    <row r="1396" spans="1:11">
      <c r="A1396">
        <v>20775</v>
      </c>
      <c r="B1396" s="224">
        <v>4</v>
      </c>
      <c r="C1396" s="224">
        <v>1</v>
      </c>
      <c r="D1396" s="224">
        <v>2</v>
      </c>
      <c r="E1396" s="224">
        <v>7</v>
      </c>
      <c r="F1396" s="224">
        <v>19</v>
      </c>
      <c r="G1396" s="233">
        <v>0.21266399999999999</v>
      </c>
      <c r="H1396" s="222">
        <v>8400</v>
      </c>
      <c r="I1396" s="223" t="s">
        <v>80</v>
      </c>
      <c r="J1396" s="221">
        <f>IFERROR(VLOOKUP(cnf[[#This Row],[Hwycov_id]],#REF!,2,FALSE),cnf[[#This Row],[count]])</f>
        <v>8400</v>
      </c>
      <c r="K1396" s="171">
        <f t="shared" si="24"/>
        <v>0</v>
      </c>
    </row>
    <row r="1397" spans="1:11">
      <c r="A1397">
        <v>14769</v>
      </c>
      <c r="B1397" s="224">
        <v>4</v>
      </c>
      <c r="C1397" s="224">
        <v>1</v>
      </c>
      <c r="D1397" s="224">
        <v>2</v>
      </c>
      <c r="E1397" s="224">
        <v>3</v>
      </c>
      <c r="F1397" s="224">
        <v>14</v>
      </c>
      <c r="G1397" s="233">
        <v>0.14907300000000001</v>
      </c>
      <c r="H1397" s="222">
        <v>8450</v>
      </c>
      <c r="I1397" s="223" t="s">
        <v>79</v>
      </c>
      <c r="J1397" s="221">
        <f>IFERROR(VLOOKUP(cnf[[#This Row],[Hwycov_id]],#REF!,2,FALSE),cnf[[#This Row],[count]])</f>
        <v>8450</v>
      </c>
      <c r="K1397" s="171">
        <f t="shared" si="24"/>
        <v>0</v>
      </c>
    </row>
    <row r="1398" spans="1:11">
      <c r="A1398">
        <v>3114</v>
      </c>
      <c r="B1398" s="224">
        <v>4</v>
      </c>
      <c r="C1398" s="224">
        <v>1</v>
      </c>
      <c r="D1398" s="224">
        <v>2</v>
      </c>
      <c r="E1398" s="224">
        <v>5</v>
      </c>
      <c r="F1398" s="224">
        <v>5</v>
      </c>
      <c r="G1398" s="233">
        <v>0.11848599999999999</v>
      </c>
      <c r="H1398" s="222">
        <v>8600</v>
      </c>
      <c r="I1398" s="223" t="s">
        <v>80</v>
      </c>
      <c r="J1398" s="221">
        <f>IFERROR(VLOOKUP(cnf[[#This Row],[Hwycov_id]],#REF!,2,FALSE),cnf[[#This Row],[count]])</f>
        <v>8600</v>
      </c>
      <c r="K1398" s="171">
        <f t="shared" si="24"/>
        <v>0</v>
      </c>
    </row>
    <row r="1399" spans="1:11">
      <c r="A1399">
        <v>5830</v>
      </c>
      <c r="B1399" s="224">
        <v>4</v>
      </c>
      <c r="C1399" s="224">
        <v>1</v>
      </c>
      <c r="D1399" s="224">
        <v>2</v>
      </c>
      <c r="E1399" s="224">
        <v>2</v>
      </c>
      <c r="F1399" s="224">
        <v>14</v>
      </c>
      <c r="G1399" s="233">
        <v>6.0821E-2</v>
      </c>
      <c r="H1399" s="222">
        <v>8673</v>
      </c>
      <c r="I1399" s="223" t="s">
        <v>79</v>
      </c>
      <c r="J1399" s="221">
        <f>IFERROR(VLOOKUP(cnf[[#This Row],[Hwycov_id]],#REF!,2,FALSE),cnf[[#This Row],[count]])</f>
        <v>8673</v>
      </c>
      <c r="K1399" s="171">
        <f t="shared" si="24"/>
        <v>0</v>
      </c>
    </row>
    <row r="1400" spans="1:11">
      <c r="A1400">
        <v>3171</v>
      </c>
      <c r="B1400" s="224">
        <v>4</v>
      </c>
      <c r="C1400" s="224">
        <v>1</v>
      </c>
      <c r="D1400" s="224">
        <v>2</v>
      </c>
      <c r="E1400" s="224">
        <v>5</v>
      </c>
      <c r="F1400" s="224">
        <v>5</v>
      </c>
      <c r="G1400" s="233">
        <v>0.17036200000000001</v>
      </c>
      <c r="H1400" s="222">
        <v>8800</v>
      </c>
      <c r="I1400" s="223" t="s">
        <v>80</v>
      </c>
      <c r="J1400" s="221">
        <f>IFERROR(VLOOKUP(cnf[[#This Row],[Hwycov_id]],#REF!,2,FALSE),cnf[[#This Row],[count]])</f>
        <v>8800</v>
      </c>
      <c r="K1400" s="171">
        <f t="shared" si="24"/>
        <v>0</v>
      </c>
    </row>
    <row r="1401" spans="1:11">
      <c r="A1401">
        <v>5891</v>
      </c>
      <c r="B1401" s="224">
        <v>4</v>
      </c>
      <c r="C1401" s="224">
        <v>1</v>
      </c>
      <c r="D1401" s="224">
        <v>2</v>
      </c>
      <c r="E1401" s="224">
        <v>2</v>
      </c>
      <c r="F1401" s="224">
        <v>11</v>
      </c>
      <c r="G1401" s="233">
        <v>0.15962000000000001</v>
      </c>
      <c r="H1401" s="222">
        <v>8800</v>
      </c>
      <c r="I1401" s="223" t="s">
        <v>80</v>
      </c>
      <c r="J1401" s="221">
        <f>IFERROR(VLOOKUP(cnf[[#This Row],[Hwycov_id]],#REF!,2,FALSE),cnf[[#This Row],[count]])</f>
        <v>8800</v>
      </c>
      <c r="K1401" s="171">
        <f t="shared" si="24"/>
        <v>0</v>
      </c>
    </row>
    <row r="1402" spans="1:11">
      <c r="A1402">
        <v>9728</v>
      </c>
      <c r="B1402" s="224">
        <v>4</v>
      </c>
      <c r="C1402" s="224">
        <v>1</v>
      </c>
      <c r="D1402" s="224">
        <v>2</v>
      </c>
      <c r="E1402" s="224">
        <v>5</v>
      </c>
      <c r="F1402" s="224">
        <v>19</v>
      </c>
      <c r="G1402" s="233">
        <v>0.26618799999999998</v>
      </c>
      <c r="H1402" s="222">
        <v>8800</v>
      </c>
      <c r="I1402" s="223" t="s">
        <v>80</v>
      </c>
      <c r="J1402" s="221">
        <f>IFERROR(VLOOKUP(cnf[[#This Row],[Hwycov_id]],#REF!,2,FALSE),cnf[[#This Row],[count]])</f>
        <v>8800</v>
      </c>
      <c r="K1402" s="171">
        <f t="shared" si="24"/>
        <v>0</v>
      </c>
    </row>
    <row r="1403" spans="1:11">
      <c r="A1403">
        <v>9697</v>
      </c>
      <c r="B1403" s="224">
        <v>4</v>
      </c>
      <c r="C1403" s="224">
        <v>1</v>
      </c>
      <c r="D1403" s="224">
        <v>2</v>
      </c>
      <c r="E1403" s="224">
        <v>6</v>
      </c>
      <c r="F1403" s="224">
        <v>1</v>
      </c>
      <c r="G1403" s="233">
        <v>0.281223</v>
      </c>
      <c r="H1403" s="222">
        <v>8900</v>
      </c>
      <c r="I1403" s="223" t="s">
        <v>80</v>
      </c>
      <c r="J1403" s="221">
        <f>IFERROR(VLOOKUP(cnf[[#This Row],[Hwycov_id]],#REF!,2,FALSE),cnf[[#This Row],[count]])</f>
        <v>8900</v>
      </c>
      <c r="K1403" s="171">
        <f t="shared" si="24"/>
        <v>0</v>
      </c>
    </row>
    <row r="1404" spans="1:11">
      <c r="A1404">
        <v>18546</v>
      </c>
      <c r="B1404" s="224">
        <v>4</v>
      </c>
      <c r="C1404" s="224">
        <v>1</v>
      </c>
      <c r="D1404" s="224">
        <v>2</v>
      </c>
      <c r="E1404" s="224">
        <v>1</v>
      </c>
      <c r="F1404" s="224">
        <v>14</v>
      </c>
      <c r="G1404" s="233">
        <v>4.9808999999999999E-2</v>
      </c>
      <c r="H1404" s="222">
        <v>8934</v>
      </c>
      <c r="I1404" s="223" t="s">
        <v>79</v>
      </c>
      <c r="J1404" s="221">
        <f>IFERROR(VLOOKUP(cnf[[#This Row],[Hwycov_id]],#REF!,2,FALSE),cnf[[#This Row],[count]])</f>
        <v>8934</v>
      </c>
      <c r="K1404" s="171">
        <f t="shared" si="24"/>
        <v>0</v>
      </c>
    </row>
    <row r="1405" spans="1:11">
      <c r="A1405">
        <v>6989</v>
      </c>
      <c r="B1405" s="224">
        <v>4</v>
      </c>
      <c r="C1405" s="224">
        <v>1</v>
      </c>
      <c r="D1405" s="224">
        <v>2</v>
      </c>
      <c r="E1405" s="224">
        <v>5</v>
      </c>
      <c r="F1405" s="224">
        <v>5</v>
      </c>
      <c r="G1405" s="233">
        <v>0.101229</v>
      </c>
      <c r="H1405" s="222">
        <v>9000</v>
      </c>
      <c r="I1405" s="223" t="s">
        <v>80</v>
      </c>
      <c r="J1405" s="221">
        <f>IFERROR(VLOOKUP(cnf[[#This Row],[Hwycov_id]],#REF!,2,FALSE),cnf[[#This Row],[count]])</f>
        <v>9000</v>
      </c>
      <c r="K1405" s="171">
        <f t="shared" si="24"/>
        <v>0</v>
      </c>
    </row>
    <row r="1406" spans="1:11">
      <c r="A1406">
        <v>1451</v>
      </c>
      <c r="B1406" s="224">
        <v>4</v>
      </c>
      <c r="C1406" s="224">
        <v>1</v>
      </c>
      <c r="D1406" s="224">
        <v>2</v>
      </c>
      <c r="E1406" s="224">
        <v>5</v>
      </c>
      <c r="F1406" s="224">
        <v>5</v>
      </c>
      <c r="G1406" s="233">
        <v>0.12675800000000001</v>
      </c>
      <c r="H1406" s="222">
        <v>9000</v>
      </c>
      <c r="I1406" s="223" t="s">
        <v>80</v>
      </c>
      <c r="J1406" s="221">
        <f>IFERROR(VLOOKUP(cnf[[#This Row],[Hwycov_id]],#REF!,2,FALSE),cnf[[#This Row],[count]])</f>
        <v>9000</v>
      </c>
      <c r="K1406" s="171">
        <f t="shared" si="24"/>
        <v>0</v>
      </c>
    </row>
    <row r="1407" spans="1:11">
      <c r="A1407">
        <v>17563</v>
      </c>
      <c r="B1407" s="224">
        <v>4</v>
      </c>
      <c r="C1407" s="224">
        <v>1</v>
      </c>
      <c r="D1407" s="224">
        <v>2</v>
      </c>
      <c r="E1407" s="224">
        <v>4</v>
      </c>
      <c r="F1407" s="224">
        <v>8</v>
      </c>
      <c r="G1407" s="233">
        <v>0.10997899999999999</v>
      </c>
      <c r="H1407" s="222">
        <v>9000</v>
      </c>
      <c r="I1407" s="223" t="s">
        <v>80</v>
      </c>
      <c r="J1407" s="221">
        <f>IFERROR(VLOOKUP(cnf[[#This Row],[Hwycov_id]],#REF!,2,FALSE),cnf[[#This Row],[count]])</f>
        <v>9000</v>
      </c>
      <c r="K1407" s="171">
        <f t="shared" si="24"/>
        <v>0</v>
      </c>
    </row>
    <row r="1408" spans="1:11">
      <c r="A1408">
        <v>6863</v>
      </c>
      <c r="B1408" s="224">
        <v>4</v>
      </c>
      <c r="C1408" s="224">
        <v>1</v>
      </c>
      <c r="D1408" s="224">
        <v>2</v>
      </c>
      <c r="E1408" s="224">
        <v>3</v>
      </c>
      <c r="F1408" s="224">
        <v>14</v>
      </c>
      <c r="G1408" s="233">
        <v>5.8908000000000002E-2</v>
      </c>
      <c r="H1408" s="222">
        <v>9049</v>
      </c>
      <c r="I1408" s="223" t="s">
        <v>79</v>
      </c>
      <c r="J1408" s="221">
        <f>IFERROR(VLOOKUP(cnf[[#This Row],[Hwycov_id]],#REF!,2,FALSE),cnf[[#This Row],[count]])</f>
        <v>9049</v>
      </c>
      <c r="K1408" s="171">
        <f t="shared" si="24"/>
        <v>0</v>
      </c>
    </row>
    <row r="1409" spans="1:11">
      <c r="A1409">
        <v>5904</v>
      </c>
      <c r="B1409" s="224">
        <v>4</v>
      </c>
      <c r="C1409" s="224">
        <v>1</v>
      </c>
      <c r="D1409" s="224">
        <v>2</v>
      </c>
      <c r="E1409" s="224">
        <v>2</v>
      </c>
      <c r="F1409" s="224">
        <v>11</v>
      </c>
      <c r="G1409" s="233">
        <v>0.12417599999999999</v>
      </c>
      <c r="H1409" s="222">
        <v>9100</v>
      </c>
      <c r="I1409" s="223" t="s">
        <v>80</v>
      </c>
      <c r="J1409" s="221">
        <f>IFERROR(VLOOKUP(cnf[[#This Row],[Hwycov_id]],#REF!,2,FALSE),cnf[[#This Row],[count]])</f>
        <v>9100</v>
      </c>
      <c r="K1409" s="171">
        <f t="shared" si="24"/>
        <v>0</v>
      </c>
    </row>
    <row r="1410" spans="1:11">
      <c r="A1410">
        <v>7893</v>
      </c>
      <c r="B1410" s="224">
        <v>4</v>
      </c>
      <c r="C1410" s="224">
        <v>1</v>
      </c>
      <c r="D1410" s="224">
        <v>2</v>
      </c>
      <c r="E1410" s="224">
        <v>5</v>
      </c>
      <c r="F1410" s="224">
        <v>9</v>
      </c>
      <c r="G1410" s="233">
        <v>6.9292999999999993E-2</v>
      </c>
      <c r="H1410" s="222">
        <v>9100</v>
      </c>
      <c r="I1410" s="223" t="s">
        <v>80</v>
      </c>
      <c r="J1410" s="221">
        <f>IFERROR(VLOOKUP(cnf[[#This Row],[Hwycov_id]],#REF!,2,FALSE),cnf[[#This Row],[count]])</f>
        <v>9100</v>
      </c>
      <c r="K1410" s="171">
        <f t="shared" ref="K1410:K1473" si="25">J1410/H1410-1</f>
        <v>0</v>
      </c>
    </row>
    <row r="1411" spans="1:11">
      <c r="A1411">
        <v>14771</v>
      </c>
      <c r="B1411" s="224">
        <v>4</v>
      </c>
      <c r="C1411" s="224">
        <v>1</v>
      </c>
      <c r="D1411" s="224">
        <v>2</v>
      </c>
      <c r="E1411" s="224">
        <v>3</v>
      </c>
      <c r="F1411" s="224">
        <v>14</v>
      </c>
      <c r="G1411" s="233">
        <v>0.145263</v>
      </c>
      <c r="H1411" s="222">
        <v>9160</v>
      </c>
      <c r="I1411" s="223" t="s">
        <v>79</v>
      </c>
      <c r="J1411" s="221">
        <f>IFERROR(VLOOKUP(cnf[[#This Row],[Hwycov_id]],#REF!,2,FALSE),cnf[[#This Row],[count]])</f>
        <v>9160</v>
      </c>
      <c r="K1411" s="171">
        <f t="shared" si="25"/>
        <v>0</v>
      </c>
    </row>
    <row r="1412" spans="1:11">
      <c r="A1412">
        <v>5121</v>
      </c>
      <c r="B1412" s="224">
        <v>4</v>
      </c>
      <c r="C1412" s="224">
        <v>1</v>
      </c>
      <c r="D1412" s="224">
        <v>2</v>
      </c>
      <c r="E1412" s="224">
        <v>2</v>
      </c>
      <c r="F1412" s="224">
        <v>11</v>
      </c>
      <c r="G1412" s="233">
        <v>6.6344E-2</v>
      </c>
      <c r="H1412" s="222">
        <v>9200</v>
      </c>
      <c r="I1412" s="223" t="s">
        <v>80</v>
      </c>
      <c r="J1412" s="221">
        <f>IFERROR(VLOOKUP(cnf[[#This Row],[Hwycov_id]],#REF!,2,FALSE),cnf[[#This Row],[count]])</f>
        <v>9200</v>
      </c>
      <c r="K1412" s="171">
        <f t="shared" si="25"/>
        <v>0</v>
      </c>
    </row>
    <row r="1413" spans="1:11">
      <c r="A1413">
        <v>1611</v>
      </c>
      <c r="B1413" s="224">
        <v>4</v>
      </c>
      <c r="C1413" s="224">
        <v>1</v>
      </c>
      <c r="D1413" s="224">
        <v>2</v>
      </c>
      <c r="E1413" s="224">
        <v>5</v>
      </c>
      <c r="F1413" s="224">
        <v>5</v>
      </c>
      <c r="G1413" s="233">
        <v>0.25724399999999997</v>
      </c>
      <c r="H1413" s="222">
        <v>9200</v>
      </c>
      <c r="I1413" s="223" t="s">
        <v>80</v>
      </c>
      <c r="J1413" s="221">
        <f>IFERROR(VLOOKUP(cnf[[#This Row],[Hwycov_id]],#REF!,2,FALSE),cnf[[#This Row],[count]])</f>
        <v>9200</v>
      </c>
      <c r="K1413" s="171">
        <f t="shared" si="25"/>
        <v>0</v>
      </c>
    </row>
    <row r="1414" spans="1:11">
      <c r="A1414">
        <v>1085</v>
      </c>
      <c r="B1414" s="224">
        <v>4</v>
      </c>
      <c r="C1414" s="224">
        <v>1</v>
      </c>
      <c r="D1414" s="224">
        <v>2</v>
      </c>
      <c r="E1414" s="224">
        <v>5</v>
      </c>
      <c r="F1414" s="224">
        <v>5</v>
      </c>
      <c r="G1414" s="233">
        <v>0.204179</v>
      </c>
      <c r="H1414" s="222">
        <v>9200</v>
      </c>
      <c r="I1414" s="223" t="s">
        <v>80</v>
      </c>
      <c r="J1414" s="221">
        <f>IFERROR(VLOOKUP(cnf[[#This Row],[Hwycov_id]],#REF!,2,FALSE),cnf[[#This Row],[count]])</f>
        <v>9200</v>
      </c>
      <c r="K1414" s="171">
        <f t="shared" si="25"/>
        <v>0</v>
      </c>
    </row>
    <row r="1415" spans="1:11">
      <c r="A1415">
        <v>19174</v>
      </c>
      <c r="B1415" s="224">
        <v>4</v>
      </c>
      <c r="C1415" s="224">
        <v>1</v>
      </c>
      <c r="D1415" s="224">
        <v>2</v>
      </c>
      <c r="E1415" s="224">
        <v>4</v>
      </c>
      <c r="F1415" s="224">
        <v>8</v>
      </c>
      <c r="G1415" s="233">
        <v>0.176757</v>
      </c>
      <c r="H1415" s="222">
        <v>9200</v>
      </c>
      <c r="I1415" s="223" t="s">
        <v>80</v>
      </c>
      <c r="J1415" s="221">
        <f>IFERROR(VLOOKUP(cnf[[#This Row],[Hwycov_id]],#REF!,2,FALSE),cnf[[#This Row],[count]])</f>
        <v>9200</v>
      </c>
      <c r="K1415" s="171">
        <f t="shared" si="25"/>
        <v>0</v>
      </c>
    </row>
    <row r="1416" spans="1:11">
      <c r="A1416">
        <v>15525</v>
      </c>
      <c r="B1416" s="224">
        <v>4</v>
      </c>
      <c r="C1416" s="224">
        <v>1</v>
      </c>
      <c r="D1416" s="224">
        <v>2</v>
      </c>
      <c r="E1416" s="224">
        <v>2</v>
      </c>
      <c r="F1416" s="224">
        <v>3</v>
      </c>
      <c r="G1416" s="233">
        <v>0.13148199999999999</v>
      </c>
      <c r="H1416" s="222">
        <v>9200</v>
      </c>
      <c r="I1416" s="223" t="s">
        <v>80</v>
      </c>
      <c r="J1416" s="221">
        <f>IFERROR(VLOOKUP(cnf[[#This Row],[Hwycov_id]],#REF!,2,FALSE),cnf[[#This Row],[count]])</f>
        <v>9200</v>
      </c>
      <c r="K1416" s="171">
        <f t="shared" si="25"/>
        <v>0</v>
      </c>
    </row>
    <row r="1417" spans="1:11">
      <c r="A1417">
        <v>15286</v>
      </c>
      <c r="B1417" s="224">
        <v>4</v>
      </c>
      <c r="C1417" s="224">
        <v>1</v>
      </c>
      <c r="D1417" s="224">
        <v>2</v>
      </c>
      <c r="E1417" s="224">
        <v>5</v>
      </c>
      <c r="F1417" s="224">
        <v>16</v>
      </c>
      <c r="G1417" s="233">
        <v>0.213339</v>
      </c>
      <c r="H1417" s="222">
        <v>9200</v>
      </c>
      <c r="I1417" s="223" t="s">
        <v>80</v>
      </c>
      <c r="J1417" s="221">
        <f>IFERROR(VLOOKUP(cnf[[#This Row],[Hwycov_id]],#REF!,2,FALSE),cnf[[#This Row],[count]])</f>
        <v>9200</v>
      </c>
      <c r="K1417" s="171">
        <f t="shared" si="25"/>
        <v>0</v>
      </c>
    </row>
    <row r="1418" spans="1:11">
      <c r="A1418">
        <v>18539</v>
      </c>
      <c r="B1418" s="224">
        <v>4</v>
      </c>
      <c r="C1418" s="224">
        <v>1</v>
      </c>
      <c r="D1418" s="224">
        <v>2</v>
      </c>
      <c r="E1418" s="224">
        <v>1</v>
      </c>
      <c r="F1418" s="224">
        <v>14</v>
      </c>
      <c r="G1418" s="233">
        <v>2.7321999999999999E-2</v>
      </c>
      <c r="H1418" s="222">
        <v>9215</v>
      </c>
      <c r="I1418" s="223" t="s">
        <v>79</v>
      </c>
      <c r="J1418" s="221">
        <f>IFERROR(VLOOKUP(cnf[[#This Row],[Hwycov_id]],#REF!,2,FALSE),cnf[[#This Row],[count]])</f>
        <v>9215</v>
      </c>
      <c r="K1418" s="171">
        <f t="shared" si="25"/>
        <v>0</v>
      </c>
    </row>
    <row r="1419" spans="1:11">
      <c r="A1419">
        <v>18777</v>
      </c>
      <c r="B1419" s="224">
        <v>4</v>
      </c>
      <c r="C1419" s="224">
        <v>1</v>
      </c>
      <c r="D1419" s="224">
        <v>1</v>
      </c>
      <c r="E1419" s="224">
        <v>1</v>
      </c>
      <c r="F1419" s="224">
        <v>14</v>
      </c>
      <c r="G1419" s="233">
        <v>3.8247999999999997E-2</v>
      </c>
      <c r="H1419" s="222">
        <v>9224</v>
      </c>
      <c r="I1419" s="223" t="s">
        <v>79</v>
      </c>
      <c r="J1419" s="221">
        <f>IFERROR(VLOOKUP(cnf[[#This Row],[Hwycov_id]],#REF!,2,FALSE),cnf[[#This Row],[count]])</f>
        <v>9224</v>
      </c>
      <c r="K1419" s="171">
        <f t="shared" si="25"/>
        <v>0</v>
      </c>
    </row>
    <row r="1420" spans="1:11">
      <c r="A1420">
        <v>17077</v>
      </c>
      <c r="B1420" s="224">
        <v>4</v>
      </c>
      <c r="C1420" s="224">
        <v>1</v>
      </c>
      <c r="D1420" s="224">
        <v>2</v>
      </c>
      <c r="E1420" s="224">
        <v>5</v>
      </c>
      <c r="F1420" s="224">
        <v>5</v>
      </c>
      <c r="G1420" s="233">
        <v>5.5869000000000002E-2</v>
      </c>
      <c r="H1420" s="222">
        <v>9300</v>
      </c>
      <c r="I1420" s="223" t="s">
        <v>80</v>
      </c>
      <c r="J1420" s="221">
        <f>IFERROR(VLOOKUP(cnf[[#This Row],[Hwycov_id]],#REF!,2,FALSE),cnf[[#This Row],[count]])</f>
        <v>9300</v>
      </c>
      <c r="K1420" s="171">
        <f t="shared" si="25"/>
        <v>0</v>
      </c>
    </row>
    <row r="1421" spans="1:11">
      <c r="A1421">
        <v>187</v>
      </c>
      <c r="B1421" s="224">
        <v>4</v>
      </c>
      <c r="C1421" s="224">
        <v>1</v>
      </c>
      <c r="D1421" s="224">
        <v>2</v>
      </c>
      <c r="E1421" s="224">
        <v>2</v>
      </c>
      <c r="F1421" s="224">
        <v>11</v>
      </c>
      <c r="G1421" s="233">
        <v>0.12625800000000001</v>
      </c>
      <c r="H1421" s="222">
        <v>9300</v>
      </c>
      <c r="I1421" s="223" t="s">
        <v>80</v>
      </c>
      <c r="J1421" s="221">
        <f>IFERROR(VLOOKUP(cnf[[#This Row],[Hwycov_id]],#REF!,2,FALSE),cnf[[#This Row],[count]])</f>
        <v>9300</v>
      </c>
      <c r="K1421" s="171">
        <f t="shared" si="25"/>
        <v>0</v>
      </c>
    </row>
    <row r="1422" spans="1:11">
      <c r="A1422">
        <v>1433</v>
      </c>
      <c r="B1422" s="224">
        <v>4</v>
      </c>
      <c r="C1422" s="224">
        <v>1</v>
      </c>
      <c r="D1422" s="224">
        <v>2</v>
      </c>
      <c r="E1422" s="224">
        <v>5</v>
      </c>
      <c r="F1422" s="224">
        <v>19</v>
      </c>
      <c r="G1422" s="233">
        <v>0.259299</v>
      </c>
      <c r="H1422" s="222">
        <v>9300</v>
      </c>
      <c r="I1422" s="223" t="s">
        <v>80</v>
      </c>
      <c r="J1422" s="221">
        <f>IFERROR(VLOOKUP(cnf[[#This Row],[Hwycov_id]],#REF!,2,FALSE),cnf[[#This Row],[count]])</f>
        <v>9300</v>
      </c>
      <c r="K1422" s="171">
        <f t="shared" si="25"/>
        <v>0</v>
      </c>
    </row>
    <row r="1423" spans="1:11">
      <c r="A1423">
        <v>1944</v>
      </c>
      <c r="B1423" s="224">
        <v>4</v>
      </c>
      <c r="C1423" s="224">
        <v>1</v>
      </c>
      <c r="D1423" s="224">
        <v>2</v>
      </c>
      <c r="E1423" s="224">
        <v>5</v>
      </c>
      <c r="F1423" s="224">
        <v>5</v>
      </c>
      <c r="G1423" s="233">
        <v>0.25724200000000003</v>
      </c>
      <c r="H1423" s="222">
        <v>9300</v>
      </c>
      <c r="I1423" s="223" t="s">
        <v>80</v>
      </c>
      <c r="J1423" s="221">
        <f>IFERROR(VLOOKUP(cnf[[#This Row],[Hwycov_id]],#REF!,2,FALSE),cnf[[#This Row],[count]])</f>
        <v>9300</v>
      </c>
      <c r="K1423" s="171">
        <f t="shared" si="25"/>
        <v>0</v>
      </c>
    </row>
    <row r="1424" spans="1:11">
      <c r="A1424">
        <v>13322</v>
      </c>
      <c r="B1424" s="224">
        <v>4</v>
      </c>
      <c r="C1424" s="224">
        <v>1</v>
      </c>
      <c r="D1424" s="224">
        <v>2</v>
      </c>
      <c r="E1424" s="224">
        <v>7</v>
      </c>
      <c r="F1424" s="224">
        <v>7</v>
      </c>
      <c r="G1424" s="233">
        <v>8.7525000000000006E-2</v>
      </c>
      <c r="H1424" s="222">
        <v>9300</v>
      </c>
      <c r="I1424" s="223" t="s">
        <v>80</v>
      </c>
      <c r="J1424" s="221">
        <f>IFERROR(VLOOKUP(cnf[[#This Row],[Hwycov_id]],#REF!,2,FALSE),cnf[[#This Row],[count]])</f>
        <v>9300</v>
      </c>
      <c r="K1424" s="171">
        <f t="shared" si="25"/>
        <v>0</v>
      </c>
    </row>
    <row r="1425" spans="1:11">
      <c r="A1425">
        <v>18552</v>
      </c>
      <c r="B1425" s="224">
        <v>4</v>
      </c>
      <c r="C1425" s="224">
        <v>1</v>
      </c>
      <c r="D1425" s="224">
        <v>2</v>
      </c>
      <c r="E1425" s="224">
        <v>1</v>
      </c>
      <c r="F1425" s="224">
        <v>14</v>
      </c>
      <c r="G1425" s="233">
        <v>3.2390000000000002E-2</v>
      </c>
      <c r="H1425" s="222">
        <v>9303</v>
      </c>
      <c r="I1425" s="223" t="s">
        <v>79</v>
      </c>
      <c r="J1425" s="221">
        <f>IFERROR(VLOOKUP(cnf[[#This Row],[Hwycov_id]],#REF!,2,FALSE),cnf[[#This Row],[count]])</f>
        <v>9303</v>
      </c>
      <c r="K1425" s="171">
        <f t="shared" si="25"/>
        <v>0</v>
      </c>
    </row>
    <row r="1426" spans="1:11">
      <c r="A1426">
        <v>18477</v>
      </c>
      <c r="B1426" s="224">
        <v>4</v>
      </c>
      <c r="C1426" s="224">
        <v>1</v>
      </c>
      <c r="D1426" s="224">
        <v>1</v>
      </c>
      <c r="E1426" s="224">
        <v>1</v>
      </c>
      <c r="F1426" s="224">
        <v>14</v>
      </c>
      <c r="G1426" s="233">
        <v>3.5282000000000001E-2</v>
      </c>
      <c r="H1426" s="222">
        <v>9333</v>
      </c>
      <c r="I1426" s="223" t="s">
        <v>79</v>
      </c>
      <c r="J1426" s="221">
        <f>IFERROR(VLOOKUP(cnf[[#This Row],[Hwycov_id]],#REF!,2,FALSE),cnf[[#This Row],[count]])</f>
        <v>9333</v>
      </c>
      <c r="K1426" s="171">
        <f t="shared" si="25"/>
        <v>0</v>
      </c>
    </row>
    <row r="1427" spans="1:11">
      <c r="A1427">
        <v>14772</v>
      </c>
      <c r="B1427" s="224">
        <v>4</v>
      </c>
      <c r="C1427" s="224">
        <v>1</v>
      </c>
      <c r="D1427" s="224">
        <v>2</v>
      </c>
      <c r="E1427" s="224">
        <v>3</v>
      </c>
      <c r="F1427" s="224">
        <v>14</v>
      </c>
      <c r="G1427" s="233">
        <v>0.15911400000000001</v>
      </c>
      <c r="H1427" s="222">
        <v>9393</v>
      </c>
      <c r="I1427" s="223" t="s">
        <v>79</v>
      </c>
      <c r="J1427" s="221">
        <f>IFERROR(VLOOKUP(cnf[[#This Row],[Hwycov_id]],#REF!,2,FALSE),cnf[[#This Row],[count]])</f>
        <v>9393</v>
      </c>
      <c r="K1427" s="171">
        <f t="shared" si="25"/>
        <v>0</v>
      </c>
    </row>
    <row r="1428" spans="1:11">
      <c r="A1428">
        <v>10995</v>
      </c>
      <c r="B1428" s="224">
        <v>4</v>
      </c>
      <c r="C1428" s="224">
        <v>1</v>
      </c>
      <c r="D1428" s="224">
        <v>2</v>
      </c>
      <c r="E1428" s="224">
        <v>3</v>
      </c>
      <c r="F1428" s="224">
        <v>14</v>
      </c>
      <c r="G1428" s="233">
        <v>0.35651100000000002</v>
      </c>
      <c r="H1428" s="222">
        <v>9419</v>
      </c>
      <c r="I1428" s="223" t="s">
        <v>79</v>
      </c>
      <c r="J1428" s="221">
        <f>IFERROR(VLOOKUP(cnf[[#This Row],[Hwycov_id]],#REF!,2,FALSE),cnf[[#This Row],[count]])</f>
        <v>9419</v>
      </c>
      <c r="K1428" s="171">
        <f t="shared" si="25"/>
        <v>0</v>
      </c>
    </row>
    <row r="1429" spans="1:11">
      <c r="A1429">
        <v>3183</v>
      </c>
      <c r="B1429" s="224">
        <v>4</v>
      </c>
      <c r="C1429" s="224">
        <v>1</v>
      </c>
      <c r="D1429" s="224">
        <v>2</v>
      </c>
      <c r="E1429" s="224">
        <v>7</v>
      </c>
      <c r="F1429" s="224">
        <v>7</v>
      </c>
      <c r="G1429" s="233">
        <v>0.270681</v>
      </c>
      <c r="H1429" s="222">
        <v>9500</v>
      </c>
      <c r="I1429" s="223" t="s">
        <v>80</v>
      </c>
      <c r="J1429" s="221">
        <f>IFERROR(VLOOKUP(cnf[[#This Row],[Hwycov_id]],#REF!,2,FALSE),cnf[[#This Row],[count]])</f>
        <v>9500</v>
      </c>
      <c r="K1429" s="171">
        <f t="shared" si="25"/>
        <v>0</v>
      </c>
    </row>
    <row r="1430" spans="1:11">
      <c r="A1430">
        <v>12825</v>
      </c>
      <c r="B1430" s="224">
        <v>4</v>
      </c>
      <c r="C1430" s="224">
        <v>1</v>
      </c>
      <c r="D1430" s="224">
        <v>2</v>
      </c>
      <c r="E1430" s="224">
        <v>7</v>
      </c>
      <c r="F1430" s="224">
        <v>7</v>
      </c>
      <c r="G1430" s="233">
        <v>9.5047000000000006E-2</v>
      </c>
      <c r="H1430" s="222">
        <v>9600</v>
      </c>
      <c r="I1430" s="223" t="s">
        <v>80</v>
      </c>
      <c r="J1430" s="221">
        <f>IFERROR(VLOOKUP(cnf[[#This Row],[Hwycov_id]],#REF!,2,FALSE),cnf[[#This Row],[count]])</f>
        <v>9600</v>
      </c>
      <c r="K1430" s="171">
        <f t="shared" si="25"/>
        <v>0</v>
      </c>
    </row>
    <row r="1431" spans="1:11">
      <c r="A1431">
        <v>1110</v>
      </c>
      <c r="B1431" s="224">
        <v>4</v>
      </c>
      <c r="C1431" s="224">
        <v>1</v>
      </c>
      <c r="D1431" s="224">
        <v>2</v>
      </c>
      <c r="E1431" s="224">
        <v>2</v>
      </c>
      <c r="F1431" s="224">
        <v>14</v>
      </c>
      <c r="G1431" s="233">
        <v>0.12556500000000001</v>
      </c>
      <c r="H1431" s="222">
        <v>9721</v>
      </c>
      <c r="I1431" s="223" t="s">
        <v>79</v>
      </c>
      <c r="J1431" s="221">
        <f>IFERROR(VLOOKUP(cnf[[#This Row],[Hwycov_id]],#REF!,2,FALSE),cnf[[#This Row],[count]])</f>
        <v>9721</v>
      </c>
      <c r="K1431" s="171">
        <f t="shared" si="25"/>
        <v>0</v>
      </c>
    </row>
    <row r="1432" spans="1:11">
      <c r="A1432">
        <v>2460</v>
      </c>
      <c r="B1432" s="224">
        <v>4</v>
      </c>
      <c r="C1432" s="224">
        <v>1</v>
      </c>
      <c r="D1432" s="224">
        <v>2</v>
      </c>
      <c r="E1432" s="224">
        <v>5</v>
      </c>
      <c r="F1432" s="224">
        <v>5</v>
      </c>
      <c r="G1432" s="233">
        <v>0.14905399999999999</v>
      </c>
      <c r="H1432" s="222">
        <v>9800</v>
      </c>
      <c r="I1432" s="223" t="s">
        <v>80</v>
      </c>
      <c r="J1432" s="221">
        <f>IFERROR(VLOOKUP(cnf[[#This Row],[Hwycov_id]],#REF!,2,FALSE),cnf[[#This Row],[count]])</f>
        <v>9800</v>
      </c>
      <c r="K1432" s="171">
        <f t="shared" si="25"/>
        <v>0</v>
      </c>
    </row>
    <row r="1433" spans="1:11">
      <c r="A1433">
        <v>3111</v>
      </c>
      <c r="B1433" s="224">
        <v>4</v>
      </c>
      <c r="C1433" s="224">
        <v>1</v>
      </c>
      <c r="D1433" s="224">
        <v>2</v>
      </c>
      <c r="E1433" s="224">
        <v>5</v>
      </c>
      <c r="F1433" s="224">
        <v>5</v>
      </c>
      <c r="G1433" s="233">
        <v>0.21915499999999999</v>
      </c>
      <c r="H1433" s="222">
        <v>9900</v>
      </c>
      <c r="I1433" s="223" t="s">
        <v>80</v>
      </c>
      <c r="J1433" s="221">
        <f>IFERROR(VLOOKUP(cnf[[#This Row],[Hwycov_id]],#REF!,2,FALSE),cnf[[#This Row],[count]])</f>
        <v>9900</v>
      </c>
      <c r="K1433" s="171">
        <f t="shared" si="25"/>
        <v>0</v>
      </c>
    </row>
    <row r="1434" spans="1:11">
      <c r="A1434">
        <v>19021</v>
      </c>
      <c r="B1434" s="224">
        <v>4</v>
      </c>
      <c r="C1434" s="224">
        <v>1</v>
      </c>
      <c r="D1434" s="224">
        <v>2</v>
      </c>
      <c r="E1434" s="224">
        <v>2</v>
      </c>
      <c r="F1434" s="224">
        <v>3</v>
      </c>
      <c r="G1434" s="233">
        <v>0.244314</v>
      </c>
      <c r="H1434" s="222">
        <v>9900</v>
      </c>
      <c r="I1434" s="223" t="s">
        <v>80</v>
      </c>
      <c r="J1434" s="221">
        <f>IFERROR(VLOOKUP(cnf[[#This Row],[Hwycov_id]],#REF!,2,FALSE),cnf[[#This Row],[count]])</f>
        <v>9900</v>
      </c>
      <c r="K1434" s="171">
        <f t="shared" si="25"/>
        <v>0</v>
      </c>
    </row>
    <row r="1435" spans="1:11">
      <c r="A1435">
        <v>2720</v>
      </c>
      <c r="B1435" s="224">
        <v>4</v>
      </c>
      <c r="C1435" s="224">
        <v>1</v>
      </c>
      <c r="D1435" s="224">
        <v>2</v>
      </c>
      <c r="E1435" s="224">
        <v>7</v>
      </c>
      <c r="F1435" s="224">
        <v>7</v>
      </c>
      <c r="G1435" s="233">
        <v>0.18990599999999999</v>
      </c>
      <c r="H1435" s="222">
        <v>10000</v>
      </c>
      <c r="I1435" s="223" t="s">
        <v>80</v>
      </c>
      <c r="J1435" s="221">
        <f>IFERROR(VLOOKUP(cnf[[#This Row],[Hwycov_id]],#REF!,2,FALSE),cnf[[#This Row],[count]])</f>
        <v>10000</v>
      </c>
      <c r="K1435" s="171">
        <f t="shared" si="25"/>
        <v>0</v>
      </c>
    </row>
    <row r="1436" spans="1:11">
      <c r="A1436">
        <v>1322</v>
      </c>
      <c r="B1436" s="224">
        <v>4</v>
      </c>
      <c r="C1436" s="224">
        <v>1</v>
      </c>
      <c r="D1436" s="224">
        <v>2</v>
      </c>
      <c r="E1436" s="224">
        <v>4</v>
      </c>
      <c r="F1436" s="224">
        <v>2</v>
      </c>
      <c r="G1436" s="233">
        <v>0.168651</v>
      </c>
      <c r="H1436" s="222">
        <v>10100</v>
      </c>
      <c r="I1436" s="223" t="s">
        <v>80</v>
      </c>
      <c r="J1436" s="221">
        <f>IFERROR(VLOOKUP(cnf[[#This Row],[Hwycov_id]],#REF!,2,FALSE),cnf[[#This Row],[count]])</f>
        <v>10100</v>
      </c>
      <c r="K1436" s="171">
        <f t="shared" si="25"/>
        <v>0</v>
      </c>
    </row>
    <row r="1437" spans="1:11">
      <c r="A1437">
        <v>14169</v>
      </c>
      <c r="B1437" s="224">
        <v>4</v>
      </c>
      <c r="C1437" s="224">
        <v>1</v>
      </c>
      <c r="D1437" s="224">
        <v>2</v>
      </c>
      <c r="E1437" s="224">
        <v>2</v>
      </c>
      <c r="F1437" s="224">
        <v>14</v>
      </c>
      <c r="G1437" s="233">
        <v>4.9519000000000001E-2</v>
      </c>
      <c r="H1437" s="222">
        <v>10111</v>
      </c>
      <c r="I1437" s="223" t="s">
        <v>79</v>
      </c>
      <c r="J1437" s="221">
        <f>IFERROR(VLOOKUP(cnf[[#This Row],[Hwycov_id]],#REF!,2,FALSE),cnf[[#This Row],[count]])</f>
        <v>10111</v>
      </c>
      <c r="K1437" s="171">
        <f t="shared" si="25"/>
        <v>0</v>
      </c>
    </row>
    <row r="1438" spans="1:11">
      <c r="A1438">
        <v>2415</v>
      </c>
      <c r="B1438" s="224">
        <v>4</v>
      </c>
      <c r="C1438" s="224">
        <v>1</v>
      </c>
      <c r="D1438" s="224">
        <v>2</v>
      </c>
      <c r="E1438" s="224">
        <v>4</v>
      </c>
      <c r="F1438" s="224">
        <v>2</v>
      </c>
      <c r="G1438" s="233">
        <v>0.15192</v>
      </c>
      <c r="H1438" s="222">
        <v>10200</v>
      </c>
      <c r="I1438" s="223" t="s">
        <v>80</v>
      </c>
      <c r="J1438" s="221">
        <f>IFERROR(VLOOKUP(cnf[[#This Row],[Hwycov_id]],#REF!,2,FALSE),cnf[[#This Row],[count]])</f>
        <v>10200</v>
      </c>
      <c r="K1438" s="171">
        <f t="shared" si="25"/>
        <v>0</v>
      </c>
    </row>
    <row r="1439" spans="1:11">
      <c r="A1439">
        <v>3164</v>
      </c>
      <c r="B1439" s="224">
        <v>4</v>
      </c>
      <c r="C1439" s="224">
        <v>1</v>
      </c>
      <c r="D1439" s="224">
        <v>2</v>
      </c>
      <c r="E1439" s="224">
        <v>5</v>
      </c>
      <c r="F1439" s="224">
        <v>5</v>
      </c>
      <c r="G1439" s="233">
        <v>0.25684000000000001</v>
      </c>
      <c r="H1439" s="222">
        <v>10200</v>
      </c>
      <c r="I1439" s="223" t="s">
        <v>80</v>
      </c>
      <c r="J1439" s="221">
        <f>IFERROR(VLOOKUP(cnf[[#This Row],[Hwycov_id]],#REF!,2,FALSE),cnf[[#This Row],[count]])</f>
        <v>10200</v>
      </c>
      <c r="K1439" s="171">
        <f t="shared" si="25"/>
        <v>0</v>
      </c>
    </row>
    <row r="1440" spans="1:11">
      <c r="A1440">
        <v>19180</v>
      </c>
      <c r="B1440" s="224">
        <v>4</v>
      </c>
      <c r="C1440" s="224">
        <v>1</v>
      </c>
      <c r="D1440" s="224">
        <v>2</v>
      </c>
      <c r="E1440" s="224">
        <v>4</v>
      </c>
      <c r="F1440" s="224">
        <v>8</v>
      </c>
      <c r="G1440" s="233">
        <v>0.12955</v>
      </c>
      <c r="H1440" s="222">
        <v>10200</v>
      </c>
      <c r="I1440" s="223" t="s">
        <v>80</v>
      </c>
      <c r="J1440" s="221">
        <f>IFERROR(VLOOKUP(cnf[[#This Row],[Hwycov_id]],#REF!,2,FALSE),cnf[[#This Row],[count]])</f>
        <v>10200</v>
      </c>
      <c r="K1440" s="171">
        <f t="shared" si="25"/>
        <v>0</v>
      </c>
    </row>
    <row r="1441" spans="1:11">
      <c r="A1441">
        <v>899</v>
      </c>
      <c r="B1441" s="224">
        <v>4</v>
      </c>
      <c r="C1441" s="224">
        <v>1</v>
      </c>
      <c r="D1441" s="224">
        <v>1</v>
      </c>
      <c r="E1441" s="224">
        <v>2</v>
      </c>
      <c r="F1441" s="224">
        <v>14</v>
      </c>
      <c r="G1441" s="233">
        <v>0.21692900000000001</v>
      </c>
      <c r="H1441" s="222">
        <v>10276</v>
      </c>
      <c r="I1441" s="223" t="s">
        <v>79</v>
      </c>
      <c r="J1441" s="221">
        <f>IFERROR(VLOOKUP(cnf[[#This Row],[Hwycov_id]],#REF!,2,FALSE),cnf[[#This Row],[count]])</f>
        <v>10276</v>
      </c>
      <c r="K1441" s="171">
        <f t="shared" si="25"/>
        <v>0</v>
      </c>
    </row>
    <row r="1442" spans="1:11">
      <c r="A1442">
        <v>563</v>
      </c>
      <c r="B1442" s="224">
        <v>4</v>
      </c>
      <c r="C1442" s="224">
        <v>1</v>
      </c>
      <c r="D1442" s="224">
        <v>2</v>
      </c>
      <c r="E1442" s="224">
        <v>5</v>
      </c>
      <c r="F1442" s="224">
        <v>5</v>
      </c>
      <c r="G1442" s="233">
        <v>0.18213599999999999</v>
      </c>
      <c r="H1442" s="222">
        <v>10400</v>
      </c>
      <c r="I1442" s="223" t="s">
        <v>80</v>
      </c>
      <c r="J1442" s="221">
        <f>IFERROR(VLOOKUP(cnf[[#This Row],[Hwycov_id]],#REF!,2,FALSE),cnf[[#This Row],[count]])</f>
        <v>10400</v>
      </c>
      <c r="K1442" s="171">
        <f t="shared" si="25"/>
        <v>0</v>
      </c>
    </row>
    <row r="1443" spans="1:11">
      <c r="A1443">
        <v>18990</v>
      </c>
      <c r="B1443" s="224">
        <v>4</v>
      </c>
      <c r="C1443" s="224">
        <v>1</v>
      </c>
      <c r="D1443" s="224">
        <v>2</v>
      </c>
      <c r="E1443" s="224">
        <v>2</v>
      </c>
      <c r="F1443" s="224">
        <v>3</v>
      </c>
      <c r="G1443" s="233">
        <v>5.2247000000000002E-2</v>
      </c>
      <c r="H1443" s="222">
        <v>10500</v>
      </c>
      <c r="I1443" s="223" t="s">
        <v>80</v>
      </c>
      <c r="J1443" s="221">
        <f>IFERROR(VLOOKUP(cnf[[#This Row],[Hwycov_id]],#REF!,2,FALSE),cnf[[#This Row],[count]])</f>
        <v>10500</v>
      </c>
      <c r="K1443" s="171">
        <f t="shared" si="25"/>
        <v>0</v>
      </c>
    </row>
    <row r="1444" spans="1:11">
      <c r="A1444">
        <v>18531</v>
      </c>
      <c r="B1444" s="224">
        <v>4</v>
      </c>
      <c r="C1444" s="224">
        <v>1</v>
      </c>
      <c r="D1444" s="224">
        <v>2</v>
      </c>
      <c r="E1444" s="224">
        <v>1</v>
      </c>
      <c r="F1444" s="224">
        <v>14</v>
      </c>
      <c r="G1444" s="233">
        <v>3.7143000000000002E-2</v>
      </c>
      <c r="H1444" s="222">
        <v>10590</v>
      </c>
      <c r="I1444" s="223" t="s">
        <v>79</v>
      </c>
      <c r="J1444" s="221">
        <f>IFERROR(VLOOKUP(cnf[[#This Row],[Hwycov_id]],#REF!,2,FALSE),cnf[[#This Row],[count]])</f>
        <v>10590</v>
      </c>
      <c r="K1444" s="171">
        <f t="shared" si="25"/>
        <v>0</v>
      </c>
    </row>
    <row r="1445" spans="1:11">
      <c r="A1445">
        <v>6099</v>
      </c>
      <c r="B1445" s="224">
        <v>4</v>
      </c>
      <c r="C1445" s="224">
        <v>1</v>
      </c>
      <c r="D1445" s="224">
        <v>2</v>
      </c>
      <c r="E1445" s="224">
        <v>5</v>
      </c>
      <c r="F1445" s="224">
        <v>5</v>
      </c>
      <c r="G1445" s="233">
        <v>0.29798000000000002</v>
      </c>
      <c r="H1445" s="222">
        <v>10800</v>
      </c>
      <c r="I1445" s="223" t="s">
        <v>80</v>
      </c>
      <c r="J1445" s="221">
        <f>IFERROR(VLOOKUP(cnf[[#This Row],[Hwycov_id]],#REF!,2,FALSE),cnf[[#This Row],[count]])</f>
        <v>10800</v>
      </c>
      <c r="K1445" s="171">
        <f t="shared" si="25"/>
        <v>0</v>
      </c>
    </row>
    <row r="1446" spans="1:11">
      <c r="A1446">
        <v>325</v>
      </c>
      <c r="B1446" s="224">
        <v>4</v>
      </c>
      <c r="C1446" s="224">
        <v>1</v>
      </c>
      <c r="D1446" s="224">
        <v>2</v>
      </c>
      <c r="E1446" s="224">
        <v>5</v>
      </c>
      <c r="F1446" s="224">
        <v>5</v>
      </c>
      <c r="G1446" s="233">
        <v>0.134829</v>
      </c>
      <c r="H1446" s="222">
        <v>10900</v>
      </c>
      <c r="I1446" s="223" t="s">
        <v>80</v>
      </c>
      <c r="J1446" s="221">
        <f>IFERROR(VLOOKUP(cnf[[#This Row],[Hwycov_id]],#REF!,2,FALSE),cnf[[#This Row],[count]])</f>
        <v>10900</v>
      </c>
      <c r="K1446" s="171">
        <f t="shared" si="25"/>
        <v>0</v>
      </c>
    </row>
    <row r="1447" spans="1:11">
      <c r="A1447">
        <v>20010</v>
      </c>
      <c r="B1447" s="224">
        <v>4</v>
      </c>
      <c r="C1447" s="224">
        <v>1</v>
      </c>
      <c r="D1447" s="224">
        <v>2</v>
      </c>
      <c r="E1447" s="224">
        <v>7</v>
      </c>
      <c r="F1447" s="224">
        <v>19</v>
      </c>
      <c r="G1447" s="233">
        <v>0.29347499999999999</v>
      </c>
      <c r="H1447" s="222">
        <v>10900</v>
      </c>
      <c r="I1447" s="223" t="s">
        <v>80</v>
      </c>
      <c r="J1447" s="221">
        <f>IFERROR(VLOOKUP(cnf[[#This Row],[Hwycov_id]],#REF!,2,FALSE),cnf[[#This Row],[count]])</f>
        <v>10900</v>
      </c>
      <c r="K1447" s="171">
        <f t="shared" si="25"/>
        <v>0</v>
      </c>
    </row>
    <row r="1448" spans="1:11">
      <c r="A1448">
        <v>18803</v>
      </c>
      <c r="B1448" s="224">
        <v>4</v>
      </c>
      <c r="C1448" s="224">
        <v>1</v>
      </c>
      <c r="D1448" s="224">
        <v>1</v>
      </c>
      <c r="E1448" s="224">
        <v>1</v>
      </c>
      <c r="F1448" s="224">
        <v>14</v>
      </c>
      <c r="G1448" s="233">
        <v>4.0667000000000002E-2</v>
      </c>
      <c r="H1448" s="222">
        <v>10923</v>
      </c>
      <c r="I1448" s="223" t="s">
        <v>79</v>
      </c>
      <c r="J1448" s="221">
        <f>IFERROR(VLOOKUP(cnf[[#This Row],[Hwycov_id]],#REF!,2,FALSE),cnf[[#This Row],[count]])</f>
        <v>10923</v>
      </c>
      <c r="K1448" s="171">
        <f t="shared" si="25"/>
        <v>0</v>
      </c>
    </row>
    <row r="1449" spans="1:11">
      <c r="A1449">
        <v>1858</v>
      </c>
      <c r="B1449" s="224">
        <v>4</v>
      </c>
      <c r="C1449" s="224">
        <v>1</v>
      </c>
      <c r="D1449" s="224">
        <v>2</v>
      </c>
      <c r="E1449" s="224">
        <v>2</v>
      </c>
      <c r="F1449" s="224">
        <v>14</v>
      </c>
      <c r="G1449" s="233">
        <v>0.108671</v>
      </c>
      <c r="H1449" s="222">
        <v>10954</v>
      </c>
      <c r="I1449" s="223" t="s">
        <v>79</v>
      </c>
      <c r="J1449" s="221">
        <f>IFERROR(VLOOKUP(cnf[[#This Row],[Hwycov_id]],#REF!,2,FALSE),cnf[[#This Row],[count]])</f>
        <v>10954</v>
      </c>
      <c r="K1449" s="171">
        <f t="shared" si="25"/>
        <v>0</v>
      </c>
    </row>
    <row r="1450" spans="1:11">
      <c r="A1450">
        <v>3962</v>
      </c>
      <c r="B1450" s="224">
        <v>4</v>
      </c>
      <c r="C1450" s="224">
        <v>1</v>
      </c>
      <c r="D1450" s="224">
        <v>2</v>
      </c>
      <c r="E1450" s="224">
        <v>3</v>
      </c>
      <c r="F1450" s="224">
        <v>14</v>
      </c>
      <c r="G1450" s="233">
        <v>7.9839999999999994E-2</v>
      </c>
      <c r="H1450" s="222">
        <v>10988</v>
      </c>
      <c r="I1450" s="223" t="s">
        <v>79</v>
      </c>
      <c r="J1450" s="221">
        <f>IFERROR(VLOOKUP(cnf[[#This Row],[Hwycov_id]],#REF!,2,FALSE),cnf[[#This Row],[count]])</f>
        <v>10988</v>
      </c>
      <c r="K1450" s="171">
        <f t="shared" si="25"/>
        <v>0</v>
      </c>
    </row>
    <row r="1451" spans="1:11">
      <c r="A1451">
        <v>12393</v>
      </c>
      <c r="B1451" s="224">
        <v>4</v>
      </c>
      <c r="C1451" s="224">
        <v>1</v>
      </c>
      <c r="D1451" s="224">
        <v>2</v>
      </c>
      <c r="E1451" s="224">
        <v>7</v>
      </c>
      <c r="F1451" s="224">
        <v>7</v>
      </c>
      <c r="G1451" s="233">
        <v>7.3671E-2</v>
      </c>
      <c r="H1451" s="222">
        <v>11000</v>
      </c>
      <c r="I1451" s="223" t="s">
        <v>80</v>
      </c>
      <c r="J1451" s="221">
        <f>IFERROR(VLOOKUP(cnf[[#This Row],[Hwycov_id]],#REF!,2,FALSE),cnf[[#This Row],[count]])</f>
        <v>11000</v>
      </c>
      <c r="K1451" s="171">
        <f t="shared" si="25"/>
        <v>0</v>
      </c>
    </row>
    <row r="1452" spans="1:11">
      <c r="A1452">
        <v>1787</v>
      </c>
      <c r="B1452" s="224">
        <v>4</v>
      </c>
      <c r="C1452" s="224">
        <v>1</v>
      </c>
      <c r="D1452" s="224">
        <v>2</v>
      </c>
      <c r="E1452" s="224">
        <v>2</v>
      </c>
      <c r="F1452" s="224">
        <v>14</v>
      </c>
      <c r="G1452" s="233">
        <v>7.3003999999999999E-2</v>
      </c>
      <c r="H1452" s="222">
        <v>11230</v>
      </c>
      <c r="I1452" s="223" t="s">
        <v>79</v>
      </c>
      <c r="J1452" s="221">
        <f>IFERROR(VLOOKUP(cnf[[#This Row],[Hwycov_id]],#REF!,2,FALSE),cnf[[#This Row],[count]])</f>
        <v>11230</v>
      </c>
      <c r="K1452" s="171">
        <f t="shared" si="25"/>
        <v>0</v>
      </c>
    </row>
    <row r="1453" spans="1:11">
      <c r="A1453">
        <v>10322</v>
      </c>
      <c r="B1453" s="224">
        <v>4</v>
      </c>
      <c r="C1453" s="224">
        <v>1</v>
      </c>
      <c r="D1453" s="224">
        <v>2</v>
      </c>
      <c r="E1453" s="224">
        <v>2</v>
      </c>
      <c r="F1453" s="224">
        <v>14</v>
      </c>
      <c r="G1453" s="233">
        <v>0.13824500000000001</v>
      </c>
      <c r="H1453" s="222">
        <v>11381</v>
      </c>
      <c r="I1453" s="223" t="s">
        <v>79</v>
      </c>
      <c r="J1453" s="221">
        <f>IFERROR(VLOOKUP(cnf[[#This Row],[Hwycov_id]],#REF!,2,FALSE),cnf[[#This Row],[count]])</f>
        <v>11381</v>
      </c>
      <c r="K1453" s="171">
        <f t="shared" si="25"/>
        <v>0</v>
      </c>
    </row>
    <row r="1454" spans="1:11">
      <c r="A1454">
        <v>5331</v>
      </c>
      <c r="B1454" s="224">
        <v>4</v>
      </c>
      <c r="C1454" s="224">
        <v>1</v>
      </c>
      <c r="D1454" s="224">
        <v>2</v>
      </c>
      <c r="E1454" s="224">
        <v>2</v>
      </c>
      <c r="F1454" s="224">
        <v>11</v>
      </c>
      <c r="G1454" s="233">
        <v>0.19806199999999999</v>
      </c>
      <c r="H1454" s="222">
        <v>11500</v>
      </c>
      <c r="I1454" s="223" t="s">
        <v>80</v>
      </c>
      <c r="J1454" s="221">
        <f>IFERROR(VLOOKUP(cnf[[#This Row],[Hwycov_id]],#REF!,2,FALSE),cnf[[#This Row],[count]])</f>
        <v>11500</v>
      </c>
      <c r="K1454" s="171">
        <f t="shared" si="25"/>
        <v>0</v>
      </c>
    </row>
    <row r="1455" spans="1:11">
      <c r="A1455">
        <v>4621</v>
      </c>
      <c r="B1455" s="224">
        <v>4</v>
      </c>
      <c r="C1455" s="224">
        <v>1</v>
      </c>
      <c r="D1455" s="224">
        <v>2</v>
      </c>
      <c r="E1455" s="224">
        <v>5</v>
      </c>
      <c r="F1455" s="224">
        <v>5</v>
      </c>
      <c r="G1455" s="233">
        <v>0.26456600000000002</v>
      </c>
      <c r="H1455" s="222">
        <v>11600</v>
      </c>
      <c r="I1455" s="223" t="s">
        <v>80</v>
      </c>
      <c r="J1455" s="221">
        <f>IFERROR(VLOOKUP(cnf[[#This Row],[Hwycov_id]],#REF!,2,FALSE),cnf[[#This Row],[count]])</f>
        <v>11600</v>
      </c>
      <c r="K1455" s="171">
        <f t="shared" si="25"/>
        <v>0</v>
      </c>
    </row>
    <row r="1456" spans="1:11">
      <c r="A1456">
        <v>16632</v>
      </c>
      <c r="B1456" s="224">
        <v>4</v>
      </c>
      <c r="C1456" s="224">
        <v>1</v>
      </c>
      <c r="D1456" s="224">
        <v>2</v>
      </c>
      <c r="E1456" s="224">
        <v>5</v>
      </c>
      <c r="F1456" s="224">
        <v>5</v>
      </c>
      <c r="G1456" s="233">
        <v>0.169934</v>
      </c>
      <c r="H1456" s="222">
        <v>11600</v>
      </c>
      <c r="I1456" s="223" t="s">
        <v>80</v>
      </c>
      <c r="J1456" s="221">
        <f>IFERROR(VLOOKUP(cnf[[#This Row],[Hwycov_id]],#REF!,2,FALSE),cnf[[#This Row],[count]])</f>
        <v>11600</v>
      </c>
      <c r="K1456" s="171">
        <f t="shared" si="25"/>
        <v>0</v>
      </c>
    </row>
    <row r="1457" spans="1:11">
      <c r="A1457">
        <v>8387</v>
      </c>
      <c r="B1457" s="224">
        <v>4</v>
      </c>
      <c r="C1457" s="224">
        <v>1</v>
      </c>
      <c r="D1457" s="224">
        <v>2</v>
      </c>
      <c r="E1457" s="224">
        <v>5</v>
      </c>
      <c r="F1457" s="224">
        <v>5</v>
      </c>
      <c r="G1457" s="233">
        <v>0.20742099999999999</v>
      </c>
      <c r="H1457" s="222">
        <v>11700</v>
      </c>
      <c r="I1457" s="223" t="s">
        <v>80</v>
      </c>
      <c r="J1457" s="221">
        <f>IFERROR(VLOOKUP(cnf[[#This Row],[Hwycov_id]],#REF!,2,FALSE),cnf[[#This Row],[count]])</f>
        <v>11700</v>
      </c>
      <c r="K1457" s="171">
        <f t="shared" si="25"/>
        <v>0</v>
      </c>
    </row>
    <row r="1458" spans="1:11">
      <c r="A1458">
        <v>947</v>
      </c>
      <c r="B1458" s="224">
        <v>4</v>
      </c>
      <c r="C1458" s="224">
        <v>1</v>
      </c>
      <c r="D1458" s="224">
        <v>2</v>
      </c>
      <c r="E1458" s="224">
        <v>3</v>
      </c>
      <c r="F1458" s="224">
        <v>14</v>
      </c>
      <c r="G1458" s="233">
        <v>0.21440600000000001</v>
      </c>
      <c r="H1458" s="222">
        <v>11749</v>
      </c>
      <c r="I1458" s="223" t="s">
        <v>79</v>
      </c>
      <c r="J1458" s="221">
        <f>IFERROR(VLOOKUP(cnf[[#This Row],[Hwycov_id]],#REF!,2,FALSE),cnf[[#This Row],[count]])</f>
        <v>11749</v>
      </c>
      <c r="K1458" s="171">
        <f t="shared" si="25"/>
        <v>0</v>
      </c>
    </row>
    <row r="1459" spans="1:11">
      <c r="A1459">
        <v>8000</v>
      </c>
      <c r="B1459" s="224">
        <v>4</v>
      </c>
      <c r="C1459" s="224">
        <v>1</v>
      </c>
      <c r="D1459" s="224">
        <v>2</v>
      </c>
      <c r="E1459" s="224">
        <v>3</v>
      </c>
      <c r="F1459" s="224">
        <v>14</v>
      </c>
      <c r="G1459" s="233">
        <v>0.20583799999999999</v>
      </c>
      <c r="H1459" s="222">
        <v>11884</v>
      </c>
      <c r="I1459" s="223" t="s">
        <v>79</v>
      </c>
      <c r="J1459" s="221">
        <f>IFERROR(VLOOKUP(cnf[[#This Row],[Hwycov_id]],#REF!,2,FALSE),cnf[[#This Row],[count]])</f>
        <v>11884</v>
      </c>
      <c r="K1459" s="171">
        <f t="shared" si="25"/>
        <v>0</v>
      </c>
    </row>
    <row r="1460" spans="1:11">
      <c r="A1460">
        <v>14510</v>
      </c>
      <c r="B1460" s="224">
        <v>4</v>
      </c>
      <c r="C1460" s="224">
        <v>1</v>
      </c>
      <c r="D1460" s="224">
        <v>2</v>
      </c>
      <c r="E1460" s="224">
        <v>3</v>
      </c>
      <c r="F1460" s="224">
        <v>14</v>
      </c>
      <c r="G1460" s="233">
        <v>0.53432500000000005</v>
      </c>
      <c r="H1460" s="222">
        <v>11933</v>
      </c>
      <c r="I1460" s="223" t="s">
        <v>79</v>
      </c>
      <c r="J1460" s="221">
        <f>IFERROR(VLOOKUP(cnf[[#This Row],[Hwycov_id]],#REF!,2,FALSE),cnf[[#This Row],[count]])</f>
        <v>11933</v>
      </c>
      <c r="K1460" s="171">
        <f t="shared" si="25"/>
        <v>0</v>
      </c>
    </row>
    <row r="1461" spans="1:11">
      <c r="A1461">
        <v>14216</v>
      </c>
      <c r="B1461" s="224">
        <v>4</v>
      </c>
      <c r="C1461" s="224">
        <v>1</v>
      </c>
      <c r="D1461" s="224">
        <v>2</v>
      </c>
      <c r="E1461" s="224">
        <v>2</v>
      </c>
      <c r="F1461" s="224">
        <v>14</v>
      </c>
      <c r="G1461" s="233">
        <v>0.12004099999999999</v>
      </c>
      <c r="H1461" s="222">
        <v>11952</v>
      </c>
      <c r="I1461" s="223" t="s">
        <v>79</v>
      </c>
      <c r="J1461" s="221">
        <f>IFERROR(VLOOKUP(cnf[[#This Row],[Hwycov_id]],#REF!,2,FALSE),cnf[[#This Row],[count]])</f>
        <v>11952</v>
      </c>
      <c r="K1461" s="171">
        <f t="shared" si="25"/>
        <v>0</v>
      </c>
    </row>
    <row r="1462" spans="1:11">
      <c r="A1462">
        <v>3607</v>
      </c>
      <c r="B1462" s="224">
        <v>4</v>
      </c>
      <c r="C1462" s="224">
        <v>1</v>
      </c>
      <c r="D1462" s="224">
        <v>2</v>
      </c>
      <c r="E1462" s="224">
        <v>3</v>
      </c>
      <c r="F1462" s="224">
        <v>14</v>
      </c>
      <c r="G1462" s="233">
        <v>0.12499399999999999</v>
      </c>
      <c r="H1462" s="222">
        <v>12252</v>
      </c>
      <c r="I1462" s="223" t="s">
        <v>79</v>
      </c>
      <c r="J1462" s="221">
        <f>IFERROR(VLOOKUP(cnf[[#This Row],[Hwycov_id]],#REF!,2,FALSE),cnf[[#This Row],[count]])</f>
        <v>12252</v>
      </c>
      <c r="K1462" s="171">
        <f t="shared" si="25"/>
        <v>0</v>
      </c>
    </row>
    <row r="1463" spans="1:11">
      <c r="A1463">
        <v>12645</v>
      </c>
      <c r="B1463" s="224">
        <v>4</v>
      </c>
      <c r="C1463" s="224">
        <v>1</v>
      </c>
      <c r="D1463" s="224">
        <v>2</v>
      </c>
      <c r="E1463" s="224">
        <v>6</v>
      </c>
      <c r="F1463" s="224">
        <v>1</v>
      </c>
      <c r="G1463" s="233">
        <v>0.14383199999999999</v>
      </c>
      <c r="H1463" s="222">
        <v>12300</v>
      </c>
      <c r="I1463" s="223" t="s">
        <v>80</v>
      </c>
      <c r="J1463" s="221">
        <f>IFERROR(VLOOKUP(cnf[[#This Row],[Hwycov_id]],#REF!,2,FALSE),cnf[[#This Row],[count]])</f>
        <v>12300</v>
      </c>
      <c r="K1463" s="171">
        <f t="shared" si="25"/>
        <v>0</v>
      </c>
    </row>
    <row r="1464" spans="1:11">
      <c r="A1464">
        <v>17499</v>
      </c>
      <c r="B1464" s="224">
        <v>4</v>
      </c>
      <c r="C1464" s="224">
        <v>1</v>
      </c>
      <c r="D1464" s="224">
        <v>2</v>
      </c>
      <c r="E1464" s="224">
        <v>5</v>
      </c>
      <c r="F1464" s="224">
        <v>5</v>
      </c>
      <c r="G1464" s="233">
        <v>0.17379800000000001</v>
      </c>
      <c r="H1464" s="222">
        <v>12300</v>
      </c>
      <c r="I1464" s="223" t="s">
        <v>80</v>
      </c>
      <c r="J1464" s="221">
        <f>IFERROR(VLOOKUP(cnf[[#This Row],[Hwycov_id]],#REF!,2,FALSE),cnf[[#This Row],[count]])</f>
        <v>12300</v>
      </c>
      <c r="K1464" s="171">
        <f t="shared" si="25"/>
        <v>0</v>
      </c>
    </row>
    <row r="1465" spans="1:11">
      <c r="A1465">
        <v>16698</v>
      </c>
      <c r="B1465" s="224">
        <v>4</v>
      </c>
      <c r="C1465" s="224">
        <v>1</v>
      </c>
      <c r="D1465" s="224">
        <v>2</v>
      </c>
      <c r="E1465" s="224">
        <v>2</v>
      </c>
      <c r="F1465" s="224">
        <v>14</v>
      </c>
      <c r="G1465" s="233">
        <v>7.4285000000000004E-2</v>
      </c>
      <c r="H1465" s="222">
        <v>12363</v>
      </c>
      <c r="I1465" s="223" t="s">
        <v>79</v>
      </c>
      <c r="J1465" s="221">
        <f>IFERROR(VLOOKUP(cnf[[#This Row],[Hwycov_id]],#REF!,2,FALSE),cnf[[#This Row],[count]])</f>
        <v>12363</v>
      </c>
      <c r="K1465" s="171">
        <f t="shared" si="25"/>
        <v>0</v>
      </c>
    </row>
    <row r="1466" spans="1:11">
      <c r="A1466">
        <v>15880</v>
      </c>
      <c r="B1466" s="224">
        <v>4</v>
      </c>
      <c r="C1466" s="224">
        <v>1</v>
      </c>
      <c r="D1466" s="224">
        <v>2</v>
      </c>
      <c r="E1466" s="224">
        <v>6</v>
      </c>
      <c r="F1466" s="224">
        <v>17</v>
      </c>
      <c r="G1466" s="233">
        <v>0.117829</v>
      </c>
      <c r="H1466" s="222">
        <v>12400</v>
      </c>
      <c r="I1466" s="223" t="s">
        <v>80</v>
      </c>
      <c r="J1466" s="221">
        <f>IFERROR(VLOOKUP(cnf[[#This Row],[Hwycov_id]],#REF!,2,FALSE),cnf[[#This Row],[count]])</f>
        <v>12400</v>
      </c>
      <c r="K1466" s="171">
        <f t="shared" si="25"/>
        <v>0</v>
      </c>
    </row>
    <row r="1467" spans="1:11">
      <c r="A1467">
        <v>15693</v>
      </c>
      <c r="B1467" s="224">
        <v>4</v>
      </c>
      <c r="C1467" s="224">
        <v>1</v>
      </c>
      <c r="D1467" s="224">
        <v>2</v>
      </c>
      <c r="E1467" s="224">
        <v>3</v>
      </c>
      <c r="F1467" s="224">
        <v>14</v>
      </c>
      <c r="G1467" s="233">
        <v>0.17568</v>
      </c>
      <c r="H1467" s="222">
        <v>12693</v>
      </c>
      <c r="I1467" s="223" t="s">
        <v>79</v>
      </c>
      <c r="J1467" s="221">
        <f>IFERROR(VLOOKUP(cnf[[#This Row],[Hwycov_id]],#REF!,2,FALSE),cnf[[#This Row],[count]])</f>
        <v>12693</v>
      </c>
      <c r="K1467" s="171">
        <f t="shared" si="25"/>
        <v>0</v>
      </c>
    </row>
    <row r="1468" spans="1:11">
      <c r="A1468">
        <v>20157</v>
      </c>
      <c r="B1468" s="224">
        <v>4</v>
      </c>
      <c r="C1468" s="224">
        <v>1</v>
      </c>
      <c r="D1468" s="224">
        <v>2</v>
      </c>
      <c r="E1468" s="224">
        <v>4</v>
      </c>
      <c r="F1468" s="224">
        <v>14</v>
      </c>
      <c r="G1468" s="233">
        <v>0.135542</v>
      </c>
      <c r="H1468" s="222">
        <v>12808</v>
      </c>
      <c r="I1468" s="223" t="s">
        <v>79</v>
      </c>
      <c r="J1468" s="221">
        <f>IFERROR(VLOOKUP(cnf[[#This Row],[Hwycov_id]],#REF!,2,FALSE),cnf[[#This Row],[count]])</f>
        <v>12808</v>
      </c>
      <c r="K1468" s="171">
        <f t="shared" si="25"/>
        <v>0</v>
      </c>
    </row>
    <row r="1469" spans="1:11">
      <c r="A1469">
        <v>281</v>
      </c>
      <c r="B1469" s="224">
        <v>4</v>
      </c>
      <c r="C1469" s="224">
        <v>1</v>
      </c>
      <c r="D1469" s="224">
        <v>2</v>
      </c>
      <c r="E1469" s="224">
        <v>2</v>
      </c>
      <c r="F1469" s="224">
        <v>14</v>
      </c>
      <c r="G1469" s="233">
        <v>0.141545</v>
      </c>
      <c r="H1469" s="222">
        <v>12827</v>
      </c>
      <c r="I1469" s="223" t="s">
        <v>79</v>
      </c>
      <c r="J1469" s="221">
        <f>IFERROR(VLOOKUP(cnf[[#This Row],[Hwycov_id]],#REF!,2,FALSE),cnf[[#This Row],[count]])</f>
        <v>12827</v>
      </c>
      <c r="K1469" s="171">
        <f t="shared" si="25"/>
        <v>0</v>
      </c>
    </row>
    <row r="1470" spans="1:11">
      <c r="A1470">
        <v>12396</v>
      </c>
      <c r="B1470" s="224">
        <v>4</v>
      </c>
      <c r="C1470" s="224">
        <v>1</v>
      </c>
      <c r="D1470" s="224">
        <v>2</v>
      </c>
      <c r="E1470" s="224">
        <v>7</v>
      </c>
      <c r="F1470" s="224">
        <v>7</v>
      </c>
      <c r="G1470" s="233">
        <v>7.3791999999999996E-2</v>
      </c>
      <c r="H1470" s="222">
        <v>12900</v>
      </c>
      <c r="I1470" s="223" t="s">
        <v>80</v>
      </c>
      <c r="J1470" s="221">
        <f>IFERROR(VLOOKUP(cnf[[#This Row],[Hwycov_id]],#REF!,2,FALSE),cnf[[#This Row],[count]])</f>
        <v>12900</v>
      </c>
      <c r="K1470" s="171">
        <f t="shared" si="25"/>
        <v>0</v>
      </c>
    </row>
    <row r="1471" spans="1:11">
      <c r="A1471">
        <v>11867</v>
      </c>
      <c r="B1471" s="224">
        <v>4</v>
      </c>
      <c r="C1471" s="224">
        <v>1</v>
      </c>
      <c r="D1471" s="224">
        <v>2</v>
      </c>
      <c r="E1471" s="224">
        <v>7</v>
      </c>
      <c r="F1471" s="224">
        <v>19</v>
      </c>
      <c r="G1471" s="233">
        <v>0.107463</v>
      </c>
      <c r="H1471" s="222">
        <v>13000</v>
      </c>
      <c r="I1471" s="223" t="s">
        <v>80</v>
      </c>
      <c r="J1471" s="221">
        <f>IFERROR(VLOOKUP(cnf[[#This Row],[Hwycov_id]],#REF!,2,FALSE),cnf[[#This Row],[count]])</f>
        <v>13000</v>
      </c>
      <c r="K1471" s="171">
        <f t="shared" si="25"/>
        <v>0</v>
      </c>
    </row>
    <row r="1472" spans="1:11">
      <c r="A1472">
        <v>18627</v>
      </c>
      <c r="B1472" s="224">
        <v>4</v>
      </c>
      <c r="C1472" s="224">
        <v>1</v>
      </c>
      <c r="D1472" s="224">
        <v>1</v>
      </c>
      <c r="E1472" s="224">
        <v>1</v>
      </c>
      <c r="F1472" s="224">
        <v>14</v>
      </c>
      <c r="G1472" s="233">
        <v>4.1139000000000002E-2</v>
      </c>
      <c r="H1472" s="222">
        <v>13209</v>
      </c>
      <c r="I1472" s="223" t="s">
        <v>79</v>
      </c>
      <c r="J1472" s="221">
        <f>IFERROR(VLOOKUP(cnf[[#This Row],[Hwycov_id]],#REF!,2,FALSE),cnf[[#This Row],[count]])</f>
        <v>13209</v>
      </c>
      <c r="K1472" s="171">
        <f t="shared" si="25"/>
        <v>0</v>
      </c>
    </row>
    <row r="1473" spans="1:11">
      <c r="A1473">
        <v>5072</v>
      </c>
      <c r="B1473" s="224">
        <v>4</v>
      </c>
      <c r="C1473" s="224">
        <v>1</v>
      </c>
      <c r="D1473" s="224">
        <v>2</v>
      </c>
      <c r="E1473" s="224">
        <v>3</v>
      </c>
      <c r="F1473" s="224">
        <v>14</v>
      </c>
      <c r="G1473" s="233">
        <v>0.288661</v>
      </c>
      <c r="H1473" s="222">
        <v>13349</v>
      </c>
      <c r="I1473" s="223" t="s">
        <v>79</v>
      </c>
      <c r="J1473" s="221">
        <f>IFERROR(VLOOKUP(cnf[[#This Row],[Hwycov_id]],#REF!,2,FALSE),cnf[[#This Row],[count]])</f>
        <v>13349</v>
      </c>
      <c r="K1473" s="171">
        <f t="shared" si="25"/>
        <v>0</v>
      </c>
    </row>
    <row r="1474" spans="1:11">
      <c r="A1474">
        <v>3843</v>
      </c>
      <c r="B1474" s="224">
        <v>4</v>
      </c>
      <c r="C1474" s="224">
        <v>1</v>
      </c>
      <c r="D1474" s="224">
        <v>2</v>
      </c>
      <c r="E1474" s="224">
        <v>3</v>
      </c>
      <c r="F1474" s="224">
        <v>14</v>
      </c>
      <c r="G1474" s="233">
        <v>0.198517</v>
      </c>
      <c r="H1474" s="222">
        <v>13419</v>
      </c>
      <c r="I1474" s="223" t="s">
        <v>79</v>
      </c>
      <c r="J1474" s="221">
        <f>IFERROR(VLOOKUP(cnf[[#This Row],[Hwycov_id]],#REF!,2,FALSE),cnf[[#This Row],[count]])</f>
        <v>13419</v>
      </c>
      <c r="K1474" s="171">
        <f t="shared" ref="K1474:K1537" si="26">J1474/H1474-1</f>
        <v>0</v>
      </c>
    </row>
    <row r="1475" spans="1:11">
      <c r="A1475">
        <v>13557</v>
      </c>
      <c r="B1475" s="224">
        <v>4</v>
      </c>
      <c r="C1475" s="224">
        <v>1</v>
      </c>
      <c r="D1475" s="224">
        <v>2</v>
      </c>
      <c r="E1475" s="224">
        <v>6</v>
      </c>
      <c r="F1475" s="224">
        <v>17</v>
      </c>
      <c r="G1475" s="233">
        <v>0.13324800000000001</v>
      </c>
      <c r="H1475" s="222">
        <v>13500</v>
      </c>
      <c r="I1475" s="223" t="s">
        <v>80</v>
      </c>
      <c r="J1475" s="221">
        <f>IFERROR(VLOOKUP(cnf[[#This Row],[Hwycov_id]],#REF!,2,FALSE),cnf[[#This Row],[count]])</f>
        <v>13500</v>
      </c>
      <c r="K1475" s="171">
        <f t="shared" si="26"/>
        <v>0</v>
      </c>
    </row>
    <row r="1476" spans="1:11">
      <c r="A1476">
        <v>4627</v>
      </c>
      <c r="B1476" s="224">
        <v>4</v>
      </c>
      <c r="C1476" s="224">
        <v>1</v>
      </c>
      <c r="D1476" s="224">
        <v>2</v>
      </c>
      <c r="E1476" s="224">
        <v>5</v>
      </c>
      <c r="F1476" s="224">
        <v>5</v>
      </c>
      <c r="G1476" s="233">
        <v>0.13155</v>
      </c>
      <c r="H1476" s="222">
        <v>13800</v>
      </c>
      <c r="I1476" s="223" t="s">
        <v>80</v>
      </c>
      <c r="J1476" s="221">
        <f>IFERROR(VLOOKUP(cnf[[#This Row],[Hwycov_id]],#REF!,2,FALSE),cnf[[#This Row],[count]])</f>
        <v>13800</v>
      </c>
      <c r="K1476" s="171">
        <f t="shared" si="26"/>
        <v>0</v>
      </c>
    </row>
    <row r="1477" spans="1:11">
      <c r="A1477">
        <v>1347</v>
      </c>
      <c r="B1477" s="224">
        <v>4</v>
      </c>
      <c r="C1477" s="224">
        <v>1</v>
      </c>
      <c r="D1477" s="224">
        <v>2</v>
      </c>
      <c r="E1477" s="224">
        <v>4</v>
      </c>
      <c r="F1477" s="224">
        <v>2</v>
      </c>
      <c r="G1477" s="233">
        <v>6.9541000000000006E-2</v>
      </c>
      <c r="H1477" s="222">
        <v>13800</v>
      </c>
      <c r="I1477" s="223" t="s">
        <v>80</v>
      </c>
      <c r="J1477" s="221">
        <f>IFERROR(VLOOKUP(cnf[[#This Row],[Hwycov_id]],#REF!,2,FALSE),cnf[[#This Row],[count]])</f>
        <v>13800</v>
      </c>
      <c r="K1477" s="171">
        <f t="shared" si="26"/>
        <v>0</v>
      </c>
    </row>
    <row r="1478" spans="1:11">
      <c r="A1478">
        <v>7800</v>
      </c>
      <c r="B1478" s="224">
        <v>4</v>
      </c>
      <c r="C1478" s="224">
        <v>1</v>
      </c>
      <c r="D1478" s="224">
        <v>2</v>
      </c>
      <c r="E1478" s="224">
        <v>5</v>
      </c>
      <c r="F1478" s="224">
        <v>19</v>
      </c>
      <c r="G1478" s="233">
        <v>0.124338</v>
      </c>
      <c r="H1478" s="222">
        <v>14200</v>
      </c>
      <c r="I1478" s="223" t="s">
        <v>80</v>
      </c>
      <c r="J1478" s="221">
        <f>IFERROR(VLOOKUP(cnf[[#This Row],[Hwycov_id]],#REF!,2,FALSE),cnf[[#This Row],[count]])</f>
        <v>14200</v>
      </c>
      <c r="K1478" s="171">
        <f t="shared" si="26"/>
        <v>0</v>
      </c>
    </row>
    <row r="1479" spans="1:11">
      <c r="A1479">
        <v>680</v>
      </c>
      <c r="B1479" s="224">
        <v>4</v>
      </c>
      <c r="C1479" s="224">
        <v>1</v>
      </c>
      <c r="D1479" s="224">
        <v>1</v>
      </c>
      <c r="E1479" s="224">
        <v>7</v>
      </c>
      <c r="F1479" s="224">
        <v>7</v>
      </c>
      <c r="G1479" s="233">
        <v>9.3128000000000002E-2</v>
      </c>
      <c r="H1479" s="222">
        <v>14300</v>
      </c>
      <c r="I1479" s="223" t="s">
        <v>80</v>
      </c>
      <c r="J1479" s="221">
        <f>IFERROR(VLOOKUP(cnf[[#This Row],[Hwycov_id]],#REF!,2,FALSE),cnf[[#This Row],[count]])</f>
        <v>14300</v>
      </c>
      <c r="K1479" s="171">
        <f t="shared" si="26"/>
        <v>0</v>
      </c>
    </row>
    <row r="1480" spans="1:11">
      <c r="A1480">
        <v>17275</v>
      </c>
      <c r="B1480" s="224">
        <v>4</v>
      </c>
      <c r="C1480" s="224">
        <v>1</v>
      </c>
      <c r="D1480" s="224">
        <v>2</v>
      </c>
      <c r="E1480" s="224">
        <v>7</v>
      </c>
      <c r="F1480" s="224">
        <v>7</v>
      </c>
      <c r="G1480" s="233">
        <v>0.117364</v>
      </c>
      <c r="H1480" s="222">
        <v>14300</v>
      </c>
      <c r="I1480" s="223" t="s">
        <v>80</v>
      </c>
      <c r="J1480" s="221">
        <f>IFERROR(VLOOKUP(cnf[[#This Row],[Hwycov_id]],#REF!,2,FALSE),cnf[[#This Row],[count]])</f>
        <v>14300</v>
      </c>
      <c r="K1480" s="171">
        <f t="shared" si="26"/>
        <v>0</v>
      </c>
    </row>
    <row r="1481" spans="1:11">
      <c r="A1481">
        <v>9729</v>
      </c>
      <c r="B1481" s="224">
        <v>4</v>
      </c>
      <c r="C1481" s="224">
        <v>1</v>
      </c>
      <c r="D1481" s="224">
        <v>2</v>
      </c>
      <c r="E1481" s="224">
        <v>2</v>
      </c>
      <c r="F1481" s="224">
        <v>14</v>
      </c>
      <c r="G1481" s="233">
        <v>6.5498000000000001E-2</v>
      </c>
      <c r="H1481" s="222">
        <v>14317</v>
      </c>
      <c r="I1481" s="223" t="s">
        <v>79</v>
      </c>
      <c r="J1481" s="221">
        <f>IFERROR(VLOOKUP(cnf[[#This Row],[Hwycov_id]],#REF!,2,FALSE),cnf[[#This Row],[count]])</f>
        <v>14317</v>
      </c>
      <c r="K1481" s="171">
        <f t="shared" si="26"/>
        <v>0</v>
      </c>
    </row>
    <row r="1482" spans="1:11">
      <c r="A1482">
        <v>13344</v>
      </c>
      <c r="B1482" s="224">
        <v>4</v>
      </c>
      <c r="C1482" s="224">
        <v>1</v>
      </c>
      <c r="D1482" s="224">
        <v>2</v>
      </c>
      <c r="E1482" s="224">
        <v>7</v>
      </c>
      <c r="F1482" s="224">
        <v>7</v>
      </c>
      <c r="G1482" s="233">
        <v>0.12922400000000001</v>
      </c>
      <c r="H1482" s="222">
        <v>14400</v>
      </c>
      <c r="I1482" s="223" t="s">
        <v>80</v>
      </c>
      <c r="J1482" s="221">
        <f>IFERROR(VLOOKUP(cnf[[#This Row],[Hwycov_id]],#REF!,2,FALSE),cnf[[#This Row],[count]])</f>
        <v>14400</v>
      </c>
      <c r="K1482" s="171">
        <f t="shared" si="26"/>
        <v>0</v>
      </c>
    </row>
    <row r="1483" spans="1:11">
      <c r="A1483">
        <v>682</v>
      </c>
      <c r="B1483" s="224">
        <v>4</v>
      </c>
      <c r="C1483" s="224">
        <v>1</v>
      </c>
      <c r="D1483" s="224">
        <v>1</v>
      </c>
      <c r="E1483" s="224">
        <v>7</v>
      </c>
      <c r="F1483" s="224">
        <v>7</v>
      </c>
      <c r="G1483" s="233">
        <v>9.1758999999999993E-2</v>
      </c>
      <c r="H1483" s="222">
        <v>14600</v>
      </c>
      <c r="I1483" s="223" t="s">
        <v>80</v>
      </c>
      <c r="J1483" s="221">
        <f>IFERROR(VLOOKUP(cnf[[#This Row],[Hwycov_id]],#REF!,2,FALSE),cnf[[#This Row],[count]])</f>
        <v>14600</v>
      </c>
      <c r="K1483" s="171">
        <f t="shared" si="26"/>
        <v>0</v>
      </c>
    </row>
    <row r="1484" spans="1:11">
      <c r="A1484">
        <v>7283</v>
      </c>
      <c r="B1484" s="224">
        <v>4</v>
      </c>
      <c r="C1484" s="224">
        <v>1</v>
      </c>
      <c r="D1484" s="224">
        <v>2</v>
      </c>
      <c r="E1484" s="224">
        <v>6</v>
      </c>
      <c r="F1484" s="224">
        <v>12</v>
      </c>
      <c r="G1484" s="233">
        <v>0.41527700000000001</v>
      </c>
      <c r="H1484" s="222">
        <v>14600</v>
      </c>
      <c r="I1484" s="223" t="s">
        <v>80</v>
      </c>
      <c r="J1484" s="221">
        <f>IFERROR(VLOOKUP(cnf[[#This Row],[Hwycov_id]],#REF!,2,FALSE),cnf[[#This Row],[count]])</f>
        <v>14600</v>
      </c>
      <c r="K1484" s="171">
        <f t="shared" si="26"/>
        <v>0</v>
      </c>
    </row>
    <row r="1485" spans="1:11">
      <c r="A1485">
        <v>12390</v>
      </c>
      <c r="B1485" s="224">
        <v>4</v>
      </c>
      <c r="C1485" s="224">
        <v>1</v>
      </c>
      <c r="D1485" s="224">
        <v>2</v>
      </c>
      <c r="E1485" s="224">
        <v>7</v>
      </c>
      <c r="F1485" s="224">
        <v>7</v>
      </c>
      <c r="G1485" s="233">
        <v>0.12748300000000001</v>
      </c>
      <c r="H1485" s="222">
        <v>14800</v>
      </c>
      <c r="I1485" s="223" t="s">
        <v>80</v>
      </c>
      <c r="J1485" s="221">
        <f>IFERROR(VLOOKUP(cnf[[#This Row],[Hwycov_id]],#REF!,2,FALSE),cnf[[#This Row],[count]])</f>
        <v>14800</v>
      </c>
      <c r="K1485" s="171">
        <f t="shared" si="26"/>
        <v>0</v>
      </c>
    </row>
    <row r="1486" spans="1:11">
      <c r="A1486">
        <v>5957</v>
      </c>
      <c r="B1486" s="224">
        <v>4</v>
      </c>
      <c r="C1486" s="224">
        <v>1</v>
      </c>
      <c r="D1486" s="224">
        <v>2</v>
      </c>
      <c r="E1486" s="224">
        <v>3</v>
      </c>
      <c r="F1486" s="224">
        <v>14</v>
      </c>
      <c r="G1486" s="233">
        <v>0.21706400000000001</v>
      </c>
      <c r="H1486" s="222">
        <v>14885</v>
      </c>
      <c r="I1486" s="223" t="s">
        <v>79</v>
      </c>
      <c r="J1486" s="221">
        <f>IFERROR(VLOOKUP(cnf[[#This Row],[Hwycov_id]],#REF!,2,FALSE),cnf[[#This Row],[count]])</f>
        <v>14885</v>
      </c>
      <c r="K1486" s="171">
        <f t="shared" si="26"/>
        <v>0</v>
      </c>
    </row>
    <row r="1487" spans="1:11">
      <c r="A1487">
        <v>13001</v>
      </c>
      <c r="B1487" s="224">
        <v>4</v>
      </c>
      <c r="C1487" s="224">
        <v>1</v>
      </c>
      <c r="D1487" s="224">
        <v>2</v>
      </c>
      <c r="E1487" s="224">
        <v>5</v>
      </c>
      <c r="F1487" s="224">
        <v>5</v>
      </c>
      <c r="G1487" s="233">
        <v>0.110739</v>
      </c>
      <c r="H1487" s="222">
        <v>15100</v>
      </c>
      <c r="I1487" s="223" t="s">
        <v>80</v>
      </c>
      <c r="J1487" s="221">
        <f>IFERROR(VLOOKUP(cnf[[#This Row],[Hwycov_id]],#REF!,2,FALSE),cnf[[#This Row],[count]])</f>
        <v>15100</v>
      </c>
      <c r="K1487" s="171">
        <f t="shared" si="26"/>
        <v>0</v>
      </c>
    </row>
    <row r="1488" spans="1:11">
      <c r="A1488">
        <v>13257</v>
      </c>
      <c r="B1488" s="224">
        <v>4</v>
      </c>
      <c r="C1488" s="224">
        <v>1</v>
      </c>
      <c r="D1488" s="224">
        <v>2</v>
      </c>
      <c r="E1488" s="224">
        <v>5</v>
      </c>
      <c r="F1488" s="224">
        <v>19</v>
      </c>
      <c r="G1488" s="233">
        <v>0.29794799999999999</v>
      </c>
      <c r="H1488" s="222">
        <v>15500</v>
      </c>
      <c r="I1488" s="223" t="s">
        <v>80</v>
      </c>
      <c r="J1488" s="221">
        <f>IFERROR(VLOOKUP(cnf[[#This Row],[Hwycov_id]],#REF!,2,FALSE),cnf[[#This Row],[count]])</f>
        <v>15500</v>
      </c>
      <c r="K1488" s="171">
        <f t="shared" si="26"/>
        <v>0</v>
      </c>
    </row>
    <row r="1489" spans="1:11">
      <c r="A1489">
        <v>2610</v>
      </c>
      <c r="B1489" s="224">
        <v>4</v>
      </c>
      <c r="C1489" s="224">
        <v>1</v>
      </c>
      <c r="D1489" s="224">
        <v>2</v>
      </c>
      <c r="E1489" s="224">
        <v>3</v>
      </c>
      <c r="F1489" s="224">
        <v>4</v>
      </c>
      <c r="G1489" s="233">
        <v>0.19639000000000001</v>
      </c>
      <c r="H1489" s="222">
        <v>15800</v>
      </c>
      <c r="I1489" s="223" t="s">
        <v>80</v>
      </c>
      <c r="J1489" s="221">
        <f>IFERROR(VLOOKUP(cnf[[#This Row],[Hwycov_id]],#REF!,2,FALSE),cnf[[#This Row],[count]])</f>
        <v>15800</v>
      </c>
      <c r="K1489" s="171">
        <f t="shared" si="26"/>
        <v>0</v>
      </c>
    </row>
    <row r="1490" spans="1:11">
      <c r="A1490">
        <v>19715</v>
      </c>
      <c r="B1490" s="224">
        <v>4</v>
      </c>
      <c r="C1490" s="224">
        <v>1</v>
      </c>
      <c r="D1490" s="224">
        <v>2</v>
      </c>
      <c r="E1490" s="224">
        <v>3</v>
      </c>
      <c r="F1490" s="224">
        <v>14</v>
      </c>
      <c r="G1490" s="233">
        <v>0.34895999999999999</v>
      </c>
      <c r="H1490" s="222">
        <v>15962</v>
      </c>
      <c r="I1490" s="223" t="s">
        <v>79</v>
      </c>
      <c r="J1490" s="221">
        <f>IFERROR(VLOOKUP(cnf[[#This Row],[Hwycov_id]],#REF!,2,FALSE),cnf[[#This Row],[count]])</f>
        <v>15962</v>
      </c>
      <c r="K1490" s="171">
        <f t="shared" si="26"/>
        <v>0</v>
      </c>
    </row>
    <row r="1491" spans="1:11">
      <c r="A1491">
        <v>23154</v>
      </c>
      <c r="B1491" s="224">
        <v>4</v>
      </c>
      <c r="C1491" s="224">
        <v>1</v>
      </c>
      <c r="D1491" s="224">
        <v>2</v>
      </c>
      <c r="E1491" s="224">
        <v>3</v>
      </c>
      <c r="F1491" s="224">
        <v>14</v>
      </c>
      <c r="G1491" s="233">
        <v>0.116145</v>
      </c>
      <c r="H1491" s="222">
        <v>15964</v>
      </c>
      <c r="I1491" s="223" t="s">
        <v>79</v>
      </c>
      <c r="J1491" s="221">
        <f>IFERROR(VLOOKUP(cnf[[#This Row],[Hwycov_id]],#REF!,2,FALSE),cnf[[#This Row],[count]])</f>
        <v>15964</v>
      </c>
      <c r="K1491" s="171">
        <f t="shared" si="26"/>
        <v>0</v>
      </c>
    </row>
    <row r="1492" spans="1:11">
      <c r="A1492">
        <v>1855</v>
      </c>
      <c r="B1492" s="224">
        <v>4</v>
      </c>
      <c r="C1492" s="224">
        <v>1</v>
      </c>
      <c r="D1492" s="224">
        <v>1</v>
      </c>
      <c r="E1492" s="224">
        <v>2</v>
      </c>
      <c r="F1492" s="224">
        <v>14</v>
      </c>
      <c r="G1492" s="233">
        <v>7.2619000000000003E-2</v>
      </c>
      <c r="H1492" s="222">
        <v>16600</v>
      </c>
      <c r="I1492" s="223" t="s">
        <v>79</v>
      </c>
      <c r="J1492" s="221">
        <f>IFERROR(VLOOKUP(cnf[[#This Row],[Hwycov_id]],#REF!,2,FALSE),cnf[[#This Row],[count]])</f>
        <v>16600</v>
      </c>
      <c r="K1492" s="171">
        <f t="shared" si="26"/>
        <v>0</v>
      </c>
    </row>
    <row r="1493" spans="1:11">
      <c r="A1493">
        <v>7707</v>
      </c>
      <c r="B1493" s="224">
        <v>4</v>
      </c>
      <c r="C1493" s="224">
        <v>1</v>
      </c>
      <c r="D1493" s="224">
        <v>2</v>
      </c>
      <c r="E1493" s="224">
        <v>4</v>
      </c>
      <c r="F1493" s="224">
        <v>11</v>
      </c>
      <c r="G1493" s="233">
        <v>0.31848399999999999</v>
      </c>
      <c r="H1493" s="222">
        <v>16600</v>
      </c>
      <c r="I1493" s="223" t="s">
        <v>80</v>
      </c>
      <c r="J1493" s="221">
        <f>IFERROR(VLOOKUP(cnf[[#This Row],[Hwycov_id]],#REF!,2,FALSE),cnf[[#This Row],[count]])</f>
        <v>16600</v>
      </c>
      <c r="K1493" s="171">
        <f t="shared" si="26"/>
        <v>0</v>
      </c>
    </row>
    <row r="1494" spans="1:11">
      <c r="A1494">
        <v>20514</v>
      </c>
      <c r="B1494" s="224">
        <v>4</v>
      </c>
      <c r="C1494" s="224">
        <v>1</v>
      </c>
      <c r="D1494" s="224">
        <v>2</v>
      </c>
      <c r="E1494" s="224">
        <v>6</v>
      </c>
      <c r="F1494" s="224">
        <v>12</v>
      </c>
      <c r="G1494" s="233">
        <v>9.0830999999999995E-2</v>
      </c>
      <c r="H1494" s="222">
        <v>16700</v>
      </c>
      <c r="I1494" s="223" t="s">
        <v>80</v>
      </c>
      <c r="J1494" s="221">
        <f>IFERROR(VLOOKUP(cnf[[#This Row],[Hwycov_id]],#REF!,2,FALSE),cnf[[#This Row],[count]])</f>
        <v>16700</v>
      </c>
      <c r="K1494" s="171">
        <f t="shared" si="26"/>
        <v>0</v>
      </c>
    </row>
    <row r="1495" spans="1:11">
      <c r="A1495">
        <v>6625</v>
      </c>
      <c r="B1495" s="224">
        <v>4</v>
      </c>
      <c r="C1495" s="224">
        <v>1</v>
      </c>
      <c r="D1495" s="224">
        <v>2</v>
      </c>
      <c r="E1495" s="224">
        <v>4</v>
      </c>
      <c r="F1495" s="224">
        <v>14</v>
      </c>
      <c r="G1495" s="233">
        <v>0.170187</v>
      </c>
      <c r="H1495" s="222">
        <v>16743</v>
      </c>
      <c r="I1495" s="223" t="s">
        <v>79</v>
      </c>
      <c r="J1495" s="221">
        <f>IFERROR(VLOOKUP(cnf[[#This Row],[Hwycov_id]],#REF!,2,FALSE),cnf[[#This Row],[count]])</f>
        <v>16743</v>
      </c>
      <c r="K1495" s="171">
        <f t="shared" si="26"/>
        <v>0</v>
      </c>
    </row>
    <row r="1496" spans="1:11">
      <c r="A1496">
        <v>19883</v>
      </c>
      <c r="B1496" s="224">
        <v>4</v>
      </c>
      <c r="C1496" s="224">
        <v>1</v>
      </c>
      <c r="D1496" s="224">
        <v>2</v>
      </c>
      <c r="E1496" s="224">
        <v>7</v>
      </c>
      <c r="F1496" s="224">
        <v>7</v>
      </c>
      <c r="G1496" s="233">
        <v>0.13309000000000001</v>
      </c>
      <c r="H1496" s="222">
        <v>16871</v>
      </c>
      <c r="I1496" s="223" t="s">
        <v>82</v>
      </c>
      <c r="J1496" s="221">
        <f>IFERROR(VLOOKUP(cnf[[#This Row],[Hwycov_id]],#REF!,2,FALSE),cnf[[#This Row],[count]])</f>
        <v>16871</v>
      </c>
      <c r="K1496" s="171">
        <f t="shared" si="26"/>
        <v>0</v>
      </c>
    </row>
    <row r="1497" spans="1:11">
      <c r="A1497">
        <v>19742</v>
      </c>
      <c r="B1497" s="224">
        <v>4</v>
      </c>
      <c r="C1497" s="224">
        <v>1</v>
      </c>
      <c r="D1497" s="224">
        <v>2</v>
      </c>
      <c r="E1497" s="224">
        <v>6</v>
      </c>
      <c r="F1497" s="224">
        <v>12</v>
      </c>
      <c r="G1497" s="233">
        <v>0.21943799999999999</v>
      </c>
      <c r="H1497" s="222">
        <v>16900</v>
      </c>
      <c r="I1497" s="223" t="s">
        <v>80</v>
      </c>
      <c r="J1497" s="221">
        <f>IFERROR(VLOOKUP(cnf[[#This Row],[Hwycov_id]],#REF!,2,FALSE),cnf[[#This Row],[count]])</f>
        <v>16900</v>
      </c>
      <c r="K1497" s="171">
        <f t="shared" si="26"/>
        <v>0</v>
      </c>
    </row>
    <row r="1498" spans="1:11">
      <c r="A1498">
        <v>30923</v>
      </c>
      <c r="B1498" s="224">
        <v>4</v>
      </c>
      <c r="C1498" s="224">
        <v>1</v>
      </c>
      <c r="D1498" s="224">
        <v>2</v>
      </c>
      <c r="E1498" s="224">
        <v>7</v>
      </c>
      <c r="F1498" s="224">
        <v>19</v>
      </c>
      <c r="G1498" s="233">
        <v>0.137741</v>
      </c>
      <c r="H1498" s="222">
        <v>17200</v>
      </c>
      <c r="I1498" s="223" t="s">
        <v>80</v>
      </c>
      <c r="J1498" s="221">
        <f>IFERROR(VLOOKUP(cnf[[#This Row],[Hwycov_id]],#REF!,2,FALSE),cnf[[#This Row],[count]])</f>
        <v>17200</v>
      </c>
      <c r="K1498" s="171">
        <f t="shared" si="26"/>
        <v>0</v>
      </c>
    </row>
    <row r="1499" spans="1:11">
      <c r="A1499">
        <v>12713</v>
      </c>
      <c r="B1499" s="224">
        <v>4</v>
      </c>
      <c r="C1499" s="224">
        <v>1</v>
      </c>
      <c r="D1499" s="224">
        <v>2</v>
      </c>
      <c r="E1499" s="224">
        <v>7</v>
      </c>
      <c r="F1499" s="224">
        <v>19</v>
      </c>
      <c r="G1499" s="233">
        <v>0.71849799999999997</v>
      </c>
      <c r="H1499" s="222">
        <v>17200</v>
      </c>
      <c r="I1499" s="223" t="s">
        <v>80</v>
      </c>
      <c r="J1499" s="221">
        <f>IFERROR(VLOOKUP(cnf[[#This Row],[Hwycov_id]],#REF!,2,FALSE),cnf[[#This Row],[count]])</f>
        <v>17200</v>
      </c>
      <c r="K1499" s="171">
        <f t="shared" si="26"/>
        <v>0</v>
      </c>
    </row>
    <row r="1500" spans="1:11">
      <c r="A1500">
        <v>16769</v>
      </c>
      <c r="B1500" s="224">
        <v>4</v>
      </c>
      <c r="C1500" s="224">
        <v>1</v>
      </c>
      <c r="D1500" s="224">
        <v>2</v>
      </c>
      <c r="E1500" s="224">
        <v>2</v>
      </c>
      <c r="F1500" s="224">
        <v>14</v>
      </c>
      <c r="G1500" s="233">
        <v>5.3615999999999997E-2</v>
      </c>
      <c r="H1500" s="222">
        <v>17223</v>
      </c>
      <c r="I1500" s="223" t="s">
        <v>79</v>
      </c>
      <c r="J1500" s="221">
        <f>IFERROR(VLOOKUP(cnf[[#This Row],[Hwycov_id]],#REF!,2,FALSE),cnf[[#This Row],[count]])</f>
        <v>17223</v>
      </c>
      <c r="K1500" s="171">
        <f t="shared" si="26"/>
        <v>0</v>
      </c>
    </row>
    <row r="1501" spans="1:11">
      <c r="A1501">
        <v>10558</v>
      </c>
      <c r="B1501" s="224">
        <v>4</v>
      </c>
      <c r="C1501" s="224">
        <v>1</v>
      </c>
      <c r="D1501" s="224">
        <v>2</v>
      </c>
      <c r="E1501" s="224">
        <v>4</v>
      </c>
      <c r="F1501" s="224">
        <v>14</v>
      </c>
      <c r="G1501" s="233">
        <v>0.13175300000000001</v>
      </c>
      <c r="H1501" s="222">
        <v>17353</v>
      </c>
      <c r="I1501" s="223" t="s">
        <v>79</v>
      </c>
      <c r="J1501" s="221">
        <f>IFERROR(VLOOKUP(cnf[[#This Row],[Hwycov_id]],#REF!,2,FALSE),cnf[[#This Row],[count]])</f>
        <v>17353</v>
      </c>
      <c r="K1501" s="171">
        <f t="shared" si="26"/>
        <v>0</v>
      </c>
    </row>
    <row r="1502" spans="1:11">
      <c r="A1502">
        <v>11503</v>
      </c>
      <c r="B1502" s="224">
        <v>4</v>
      </c>
      <c r="C1502" s="224">
        <v>1</v>
      </c>
      <c r="D1502" s="224">
        <v>2</v>
      </c>
      <c r="E1502" s="224">
        <v>3</v>
      </c>
      <c r="F1502" s="224">
        <v>14</v>
      </c>
      <c r="G1502" s="233">
        <v>0.617726</v>
      </c>
      <c r="H1502" s="222">
        <v>17706</v>
      </c>
      <c r="I1502" s="223" t="s">
        <v>79</v>
      </c>
      <c r="J1502" s="221">
        <f>IFERROR(VLOOKUP(cnf[[#This Row],[Hwycov_id]],#REF!,2,FALSE),cnf[[#This Row],[count]])</f>
        <v>17706</v>
      </c>
      <c r="K1502" s="171">
        <f t="shared" si="26"/>
        <v>0</v>
      </c>
    </row>
    <row r="1503" spans="1:11">
      <c r="A1503">
        <v>15080</v>
      </c>
      <c r="B1503" s="224">
        <v>4</v>
      </c>
      <c r="C1503" s="224">
        <v>1</v>
      </c>
      <c r="D1503" s="224">
        <v>1</v>
      </c>
      <c r="E1503" s="224">
        <v>7</v>
      </c>
      <c r="F1503" s="224">
        <v>7</v>
      </c>
      <c r="G1503" s="233">
        <v>5.7945999999999998E-2</v>
      </c>
      <c r="H1503" s="222">
        <v>17800</v>
      </c>
      <c r="I1503" s="223" t="s">
        <v>80</v>
      </c>
      <c r="J1503" s="221">
        <f>IFERROR(VLOOKUP(cnf[[#This Row],[Hwycov_id]],#REF!,2,FALSE),cnf[[#This Row],[count]])</f>
        <v>17800</v>
      </c>
      <c r="K1503" s="171">
        <f t="shared" si="26"/>
        <v>0</v>
      </c>
    </row>
    <row r="1504" spans="1:11">
      <c r="A1504">
        <v>9758</v>
      </c>
      <c r="B1504" s="224">
        <v>4</v>
      </c>
      <c r="C1504" s="224">
        <v>1</v>
      </c>
      <c r="D1504" s="224">
        <v>2</v>
      </c>
      <c r="E1504" s="224">
        <v>2</v>
      </c>
      <c r="F1504" s="224">
        <v>14</v>
      </c>
      <c r="G1504" s="233">
        <v>7.2801000000000005E-2</v>
      </c>
      <c r="H1504" s="222">
        <v>17816</v>
      </c>
      <c r="I1504" s="223" t="s">
        <v>79</v>
      </c>
      <c r="J1504" s="221">
        <f>IFERROR(VLOOKUP(cnf[[#This Row],[Hwycov_id]],#REF!,2,FALSE),cnf[[#This Row],[count]])</f>
        <v>17816</v>
      </c>
      <c r="K1504" s="171">
        <f t="shared" si="26"/>
        <v>0</v>
      </c>
    </row>
    <row r="1505" spans="1:11">
      <c r="A1505">
        <v>4623</v>
      </c>
      <c r="B1505" s="224">
        <v>4</v>
      </c>
      <c r="C1505" s="224">
        <v>1</v>
      </c>
      <c r="D1505" s="224">
        <v>2</v>
      </c>
      <c r="E1505" s="224">
        <v>5</v>
      </c>
      <c r="F1505" s="224">
        <v>5</v>
      </c>
      <c r="G1505" s="233">
        <v>0.15684100000000001</v>
      </c>
      <c r="H1505" s="222">
        <v>17900</v>
      </c>
      <c r="I1505" s="223" t="s">
        <v>80</v>
      </c>
      <c r="J1505" s="221">
        <f>IFERROR(VLOOKUP(cnf[[#This Row],[Hwycov_id]],#REF!,2,FALSE),cnf[[#This Row],[count]])</f>
        <v>17900</v>
      </c>
      <c r="K1505" s="171">
        <f t="shared" si="26"/>
        <v>0</v>
      </c>
    </row>
    <row r="1506" spans="1:11">
      <c r="A1506">
        <v>22965</v>
      </c>
      <c r="B1506" s="224">
        <v>4</v>
      </c>
      <c r="C1506" s="224">
        <v>1</v>
      </c>
      <c r="D1506" s="224">
        <v>2</v>
      </c>
      <c r="E1506" s="224">
        <v>5</v>
      </c>
      <c r="F1506" s="224">
        <v>5</v>
      </c>
      <c r="G1506" s="233">
        <v>5.0924999999999998E-2</v>
      </c>
      <c r="H1506" s="222">
        <v>17900</v>
      </c>
      <c r="I1506" s="223" t="s">
        <v>80</v>
      </c>
      <c r="J1506" s="221">
        <f>IFERROR(VLOOKUP(cnf[[#This Row],[Hwycov_id]],#REF!,2,FALSE),cnf[[#This Row],[count]])</f>
        <v>17900</v>
      </c>
      <c r="K1506" s="171">
        <f t="shared" si="26"/>
        <v>0</v>
      </c>
    </row>
    <row r="1507" spans="1:11">
      <c r="A1507">
        <v>1319</v>
      </c>
      <c r="B1507" s="224">
        <v>4</v>
      </c>
      <c r="C1507" s="224">
        <v>1</v>
      </c>
      <c r="D1507" s="224">
        <v>2</v>
      </c>
      <c r="E1507" s="224">
        <v>4</v>
      </c>
      <c r="F1507" s="224">
        <v>2</v>
      </c>
      <c r="G1507" s="233">
        <v>0.12678400000000001</v>
      </c>
      <c r="H1507" s="222">
        <v>18100</v>
      </c>
      <c r="I1507" s="223" t="s">
        <v>80</v>
      </c>
      <c r="J1507" s="221">
        <f>IFERROR(VLOOKUP(cnf[[#This Row],[Hwycov_id]],#REF!,2,FALSE),cnf[[#This Row],[count]])</f>
        <v>18100</v>
      </c>
      <c r="K1507" s="171">
        <f t="shared" si="26"/>
        <v>0</v>
      </c>
    </row>
    <row r="1508" spans="1:11">
      <c r="A1508">
        <v>19870</v>
      </c>
      <c r="B1508" s="224">
        <v>4</v>
      </c>
      <c r="C1508" s="224">
        <v>1</v>
      </c>
      <c r="D1508" s="224">
        <v>2</v>
      </c>
      <c r="E1508" s="224">
        <v>7</v>
      </c>
      <c r="F1508" s="224">
        <v>7</v>
      </c>
      <c r="G1508" s="233">
        <v>6.5669000000000005E-2</v>
      </c>
      <c r="H1508" s="222">
        <v>18200</v>
      </c>
      <c r="I1508" s="223" t="s">
        <v>80</v>
      </c>
      <c r="J1508" s="221">
        <f>IFERROR(VLOOKUP(cnf[[#This Row],[Hwycov_id]],#REF!,2,FALSE),cnf[[#This Row],[count]])</f>
        <v>18200</v>
      </c>
      <c r="K1508" s="171">
        <f t="shared" si="26"/>
        <v>0</v>
      </c>
    </row>
    <row r="1509" spans="1:11">
      <c r="A1509">
        <v>15240</v>
      </c>
      <c r="B1509" s="224">
        <v>4</v>
      </c>
      <c r="C1509" s="224">
        <v>1</v>
      </c>
      <c r="D1509" s="224">
        <v>1</v>
      </c>
      <c r="E1509" s="224">
        <v>7</v>
      </c>
      <c r="F1509" s="224">
        <v>7</v>
      </c>
      <c r="G1509" s="233">
        <v>8.992E-2</v>
      </c>
      <c r="H1509" s="222">
        <v>18500</v>
      </c>
      <c r="I1509" s="223" t="s">
        <v>80</v>
      </c>
      <c r="J1509" s="221">
        <f>IFERROR(VLOOKUP(cnf[[#This Row],[Hwycov_id]],#REF!,2,FALSE),cnf[[#This Row],[count]])</f>
        <v>18500</v>
      </c>
      <c r="K1509" s="171">
        <f t="shared" si="26"/>
        <v>0</v>
      </c>
    </row>
    <row r="1510" spans="1:11">
      <c r="A1510">
        <v>19872</v>
      </c>
      <c r="B1510" s="224">
        <v>4</v>
      </c>
      <c r="C1510" s="224">
        <v>1</v>
      </c>
      <c r="D1510" s="224">
        <v>2</v>
      </c>
      <c r="E1510" s="224">
        <v>7</v>
      </c>
      <c r="F1510" s="224">
        <v>7</v>
      </c>
      <c r="G1510" s="233">
        <v>6.1596999999999999E-2</v>
      </c>
      <c r="H1510" s="222">
        <v>18500</v>
      </c>
      <c r="I1510" s="223" t="s">
        <v>80</v>
      </c>
      <c r="J1510" s="221">
        <f>IFERROR(VLOOKUP(cnf[[#This Row],[Hwycov_id]],#REF!,2,FALSE),cnf[[#This Row],[count]])</f>
        <v>18500</v>
      </c>
      <c r="K1510" s="171">
        <f t="shared" si="26"/>
        <v>0</v>
      </c>
    </row>
    <row r="1511" spans="1:11">
      <c r="A1511">
        <v>19873</v>
      </c>
      <c r="B1511" s="224">
        <v>4</v>
      </c>
      <c r="C1511" s="224">
        <v>1</v>
      </c>
      <c r="D1511" s="224">
        <v>2</v>
      </c>
      <c r="E1511" s="224">
        <v>7</v>
      </c>
      <c r="F1511" s="224">
        <v>7</v>
      </c>
      <c r="G1511" s="233">
        <v>0.132354</v>
      </c>
      <c r="H1511" s="222">
        <v>18800</v>
      </c>
      <c r="I1511" s="223" t="s">
        <v>80</v>
      </c>
      <c r="J1511" s="221">
        <f>IFERROR(VLOOKUP(cnf[[#This Row],[Hwycov_id]],#REF!,2,FALSE),cnf[[#This Row],[count]])</f>
        <v>18800</v>
      </c>
      <c r="K1511" s="171">
        <f t="shared" si="26"/>
        <v>0</v>
      </c>
    </row>
    <row r="1512" spans="1:11">
      <c r="A1512">
        <v>4790</v>
      </c>
      <c r="B1512" s="224">
        <v>4</v>
      </c>
      <c r="C1512" s="224">
        <v>1</v>
      </c>
      <c r="D1512" s="224">
        <v>2</v>
      </c>
      <c r="E1512" s="224">
        <v>6</v>
      </c>
      <c r="F1512" s="224">
        <v>12</v>
      </c>
      <c r="G1512" s="233">
        <v>7.1487999999999996E-2</v>
      </c>
      <c r="H1512" s="222">
        <v>18900</v>
      </c>
      <c r="I1512" s="223" t="s">
        <v>80</v>
      </c>
      <c r="J1512" s="221">
        <f>IFERROR(VLOOKUP(cnf[[#This Row],[Hwycov_id]],#REF!,2,FALSE),cnf[[#This Row],[count]])</f>
        <v>18900</v>
      </c>
      <c r="K1512" s="171">
        <f t="shared" si="26"/>
        <v>0</v>
      </c>
    </row>
    <row r="1513" spans="1:11">
      <c r="A1513">
        <v>20516</v>
      </c>
      <c r="B1513" s="224">
        <v>4</v>
      </c>
      <c r="C1513" s="224">
        <v>1</v>
      </c>
      <c r="D1513" s="224">
        <v>2</v>
      </c>
      <c r="E1513" s="224">
        <v>6</v>
      </c>
      <c r="F1513" s="224">
        <v>12</v>
      </c>
      <c r="G1513" s="233">
        <v>7.3215000000000002E-2</v>
      </c>
      <c r="H1513" s="222">
        <v>19100</v>
      </c>
      <c r="I1513" s="223" t="s">
        <v>80</v>
      </c>
      <c r="J1513" s="221">
        <f>IFERROR(VLOOKUP(cnf[[#This Row],[Hwycov_id]],#REF!,2,FALSE),cnf[[#This Row],[count]])</f>
        <v>19100</v>
      </c>
      <c r="K1513" s="171">
        <f t="shared" si="26"/>
        <v>0</v>
      </c>
    </row>
    <row r="1514" spans="1:11">
      <c r="A1514">
        <v>12642</v>
      </c>
      <c r="B1514" s="224">
        <v>4</v>
      </c>
      <c r="C1514" s="224">
        <v>1</v>
      </c>
      <c r="D1514" s="224">
        <v>2</v>
      </c>
      <c r="E1514" s="224">
        <v>2</v>
      </c>
      <c r="F1514" s="224">
        <v>14</v>
      </c>
      <c r="G1514" s="233">
        <v>4.2044999999999999E-2</v>
      </c>
      <c r="H1514" s="222">
        <v>19516</v>
      </c>
      <c r="I1514" s="223" t="s">
        <v>79</v>
      </c>
      <c r="J1514" s="221">
        <f>IFERROR(VLOOKUP(cnf[[#This Row],[Hwycov_id]],#REF!,2,FALSE),cnf[[#This Row],[count]])</f>
        <v>19516</v>
      </c>
      <c r="K1514" s="171">
        <f t="shared" si="26"/>
        <v>0</v>
      </c>
    </row>
    <row r="1515" spans="1:11">
      <c r="A1515">
        <v>1147</v>
      </c>
      <c r="B1515" s="224">
        <v>4</v>
      </c>
      <c r="C1515" s="224">
        <v>1</v>
      </c>
      <c r="D1515" s="224">
        <v>2</v>
      </c>
      <c r="E1515" s="224">
        <v>2</v>
      </c>
      <c r="F1515" s="224">
        <v>14</v>
      </c>
      <c r="G1515" s="233">
        <v>0.125222</v>
      </c>
      <c r="H1515" s="222">
        <v>19550</v>
      </c>
      <c r="I1515" s="223" t="s">
        <v>79</v>
      </c>
      <c r="J1515" s="221">
        <f>IFERROR(VLOOKUP(cnf[[#This Row],[Hwycov_id]],#REF!,2,FALSE),cnf[[#This Row],[count]])</f>
        <v>19550</v>
      </c>
      <c r="K1515" s="171">
        <f t="shared" si="26"/>
        <v>0</v>
      </c>
    </row>
    <row r="1516" spans="1:11">
      <c r="A1516">
        <v>28142</v>
      </c>
      <c r="B1516" s="224">
        <v>4</v>
      </c>
      <c r="C1516" s="224">
        <v>1</v>
      </c>
      <c r="D1516" s="224">
        <v>2</v>
      </c>
      <c r="E1516" s="224">
        <v>3</v>
      </c>
      <c r="F1516" s="224">
        <v>14</v>
      </c>
      <c r="G1516" s="233">
        <v>0.105382</v>
      </c>
      <c r="H1516" s="222">
        <v>19788</v>
      </c>
      <c r="I1516" s="223" t="s">
        <v>79</v>
      </c>
      <c r="J1516" s="221">
        <f>IFERROR(VLOOKUP(cnf[[#This Row],[Hwycov_id]],#REF!,2,FALSE),cnf[[#This Row],[count]])</f>
        <v>19788</v>
      </c>
      <c r="K1516" s="171">
        <f t="shared" si="26"/>
        <v>0</v>
      </c>
    </row>
    <row r="1517" spans="1:11">
      <c r="A1517">
        <v>3994</v>
      </c>
      <c r="B1517" s="224">
        <v>4</v>
      </c>
      <c r="C1517" s="224">
        <v>1</v>
      </c>
      <c r="D1517" s="224">
        <v>2</v>
      </c>
      <c r="E1517" s="224">
        <v>4</v>
      </c>
      <c r="F1517" s="224">
        <v>2</v>
      </c>
      <c r="G1517" s="233">
        <v>0.127993</v>
      </c>
      <c r="H1517" s="222">
        <v>19800</v>
      </c>
      <c r="I1517" s="223" t="s">
        <v>80</v>
      </c>
      <c r="J1517" s="221">
        <f>IFERROR(VLOOKUP(cnf[[#This Row],[Hwycov_id]],#REF!,2,FALSE),cnf[[#This Row],[count]])</f>
        <v>19800</v>
      </c>
      <c r="K1517" s="171">
        <f t="shared" si="26"/>
        <v>0</v>
      </c>
    </row>
    <row r="1518" spans="1:11">
      <c r="A1518">
        <v>13847</v>
      </c>
      <c r="B1518" s="224">
        <v>4</v>
      </c>
      <c r="C1518" s="224">
        <v>1</v>
      </c>
      <c r="D1518" s="224">
        <v>2</v>
      </c>
      <c r="E1518" s="224">
        <v>3</v>
      </c>
      <c r="F1518" s="224">
        <v>4</v>
      </c>
      <c r="G1518" s="233">
        <v>0.17791199999999999</v>
      </c>
      <c r="H1518" s="222">
        <v>20400</v>
      </c>
      <c r="I1518" s="223" t="s">
        <v>80</v>
      </c>
      <c r="J1518" s="221">
        <f>IFERROR(VLOOKUP(cnf[[#This Row],[Hwycov_id]],#REF!,2,FALSE),cnf[[#This Row],[count]])</f>
        <v>20400</v>
      </c>
      <c r="K1518" s="171">
        <f t="shared" si="26"/>
        <v>0</v>
      </c>
    </row>
    <row r="1519" spans="1:11">
      <c r="A1519">
        <v>13851</v>
      </c>
      <c r="B1519" s="224">
        <v>4</v>
      </c>
      <c r="C1519" s="224">
        <v>1</v>
      </c>
      <c r="D1519" s="224">
        <v>2</v>
      </c>
      <c r="E1519" s="224">
        <v>3</v>
      </c>
      <c r="F1519" s="224">
        <v>4</v>
      </c>
      <c r="G1519" s="233">
        <v>0.15356600000000001</v>
      </c>
      <c r="H1519" s="222">
        <v>21100</v>
      </c>
      <c r="I1519" s="223" t="s">
        <v>80</v>
      </c>
      <c r="J1519" s="221">
        <f>IFERROR(VLOOKUP(cnf[[#This Row],[Hwycov_id]],#REF!,2,FALSE),cnf[[#This Row],[count]])</f>
        <v>21100</v>
      </c>
      <c r="K1519" s="171">
        <f t="shared" si="26"/>
        <v>0</v>
      </c>
    </row>
    <row r="1520" spans="1:11">
      <c r="A1520">
        <v>1313</v>
      </c>
      <c r="B1520" s="224">
        <v>4</v>
      </c>
      <c r="C1520" s="224">
        <v>1</v>
      </c>
      <c r="D1520" s="224">
        <v>2</v>
      </c>
      <c r="E1520" s="224">
        <v>4</v>
      </c>
      <c r="F1520" s="224">
        <v>2</v>
      </c>
      <c r="G1520" s="233">
        <v>0.12540100000000001</v>
      </c>
      <c r="H1520" s="222">
        <v>21100</v>
      </c>
      <c r="I1520" s="223" t="s">
        <v>80</v>
      </c>
      <c r="J1520" s="221">
        <f>IFERROR(VLOOKUP(cnf[[#This Row],[Hwycov_id]],#REF!,2,FALSE),cnf[[#This Row],[count]])</f>
        <v>21100</v>
      </c>
      <c r="K1520" s="171">
        <f t="shared" si="26"/>
        <v>0</v>
      </c>
    </row>
    <row r="1521" spans="1:11">
      <c r="A1521">
        <v>12742</v>
      </c>
      <c r="B1521" s="224">
        <v>4</v>
      </c>
      <c r="C1521" s="224">
        <v>1</v>
      </c>
      <c r="D1521" s="224">
        <v>2</v>
      </c>
      <c r="E1521" s="224">
        <v>2</v>
      </c>
      <c r="F1521" s="224">
        <v>14</v>
      </c>
      <c r="G1521" s="233">
        <v>4.6172999999999999E-2</v>
      </c>
      <c r="H1521" s="222">
        <v>22132</v>
      </c>
      <c r="I1521" s="223" t="s">
        <v>79</v>
      </c>
      <c r="J1521" s="221">
        <f>IFERROR(VLOOKUP(cnf[[#This Row],[Hwycov_id]],#REF!,2,FALSE),cnf[[#This Row],[count]])</f>
        <v>22132</v>
      </c>
      <c r="K1521" s="171">
        <f t="shared" si="26"/>
        <v>0</v>
      </c>
    </row>
    <row r="1522" spans="1:11">
      <c r="A1522">
        <v>10403</v>
      </c>
      <c r="B1522" s="224">
        <v>4</v>
      </c>
      <c r="C1522" s="224">
        <v>1</v>
      </c>
      <c r="D1522" s="224">
        <v>2</v>
      </c>
      <c r="E1522" s="224">
        <v>2</v>
      </c>
      <c r="F1522" s="224">
        <v>14</v>
      </c>
      <c r="G1522" s="233">
        <v>0.29544900000000002</v>
      </c>
      <c r="H1522" s="222">
        <v>22549</v>
      </c>
      <c r="I1522" s="223" t="s">
        <v>79</v>
      </c>
      <c r="J1522" s="221">
        <f>IFERROR(VLOOKUP(cnf[[#This Row],[Hwycov_id]],#REF!,2,FALSE),cnf[[#This Row],[count]])</f>
        <v>22549</v>
      </c>
      <c r="K1522" s="171">
        <f t="shared" si="26"/>
        <v>0</v>
      </c>
    </row>
    <row r="1523" spans="1:11">
      <c r="A1523">
        <v>10482</v>
      </c>
      <c r="B1523" s="224">
        <v>4</v>
      </c>
      <c r="C1523" s="224">
        <v>1</v>
      </c>
      <c r="D1523" s="224">
        <v>2</v>
      </c>
      <c r="E1523" s="224">
        <v>4</v>
      </c>
      <c r="F1523" s="224">
        <v>14</v>
      </c>
      <c r="G1523" s="233">
        <v>0.13425999999999999</v>
      </c>
      <c r="H1523" s="222">
        <v>22619</v>
      </c>
      <c r="I1523" s="223" t="s">
        <v>79</v>
      </c>
      <c r="J1523" s="221">
        <f>IFERROR(VLOOKUP(cnf[[#This Row],[Hwycov_id]],#REF!,2,FALSE),cnf[[#This Row],[count]])</f>
        <v>22619</v>
      </c>
      <c r="K1523" s="171">
        <f t="shared" si="26"/>
        <v>0</v>
      </c>
    </row>
    <row r="1524" spans="1:11">
      <c r="A1524">
        <v>3037</v>
      </c>
      <c r="B1524" s="224">
        <v>4</v>
      </c>
      <c r="C1524" s="224">
        <v>1</v>
      </c>
      <c r="D1524" s="224">
        <v>2</v>
      </c>
      <c r="E1524" s="224">
        <v>4</v>
      </c>
      <c r="F1524" s="224">
        <v>2</v>
      </c>
      <c r="G1524" s="233">
        <v>0.13583100000000001</v>
      </c>
      <c r="H1524" s="222">
        <v>23500</v>
      </c>
      <c r="I1524" s="223" t="s">
        <v>80</v>
      </c>
      <c r="J1524" s="221">
        <f>IFERROR(VLOOKUP(cnf[[#This Row],[Hwycov_id]],#REF!,2,FALSE),cnf[[#This Row],[count]])</f>
        <v>23500</v>
      </c>
      <c r="K1524" s="171">
        <f t="shared" si="26"/>
        <v>0</v>
      </c>
    </row>
    <row r="1525" spans="1:11">
      <c r="A1525">
        <v>14207</v>
      </c>
      <c r="B1525" s="224">
        <v>4</v>
      </c>
      <c r="C1525" s="224">
        <v>1</v>
      </c>
      <c r="D1525" s="224">
        <v>2</v>
      </c>
      <c r="E1525" s="224">
        <v>2</v>
      </c>
      <c r="F1525" s="224">
        <v>14</v>
      </c>
      <c r="G1525" s="233">
        <v>0.10646</v>
      </c>
      <c r="H1525" s="222">
        <v>23500</v>
      </c>
      <c r="I1525" s="223" t="s">
        <v>80</v>
      </c>
      <c r="J1525" s="221">
        <f>IFERROR(VLOOKUP(cnf[[#This Row],[Hwycov_id]],#REF!,2,FALSE),cnf[[#This Row],[count]])</f>
        <v>23500</v>
      </c>
      <c r="K1525" s="171">
        <f t="shared" si="26"/>
        <v>0</v>
      </c>
    </row>
    <row r="1526" spans="1:11">
      <c r="A1526">
        <v>7139</v>
      </c>
      <c r="B1526" s="224">
        <v>4</v>
      </c>
      <c r="C1526" s="224">
        <v>1</v>
      </c>
      <c r="D1526" s="224">
        <v>2</v>
      </c>
      <c r="E1526" s="224">
        <v>4</v>
      </c>
      <c r="F1526" s="224">
        <v>2</v>
      </c>
      <c r="G1526" s="233">
        <v>0.125941</v>
      </c>
      <c r="H1526" s="222">
        <v>24400</v>
      </c>
      <c r="I1526" s="223" t="s">
        <v>80</v>
      </c>
      <c r="J1526" s="221">
        <f>IFERROR(VLOOKUP(cnf[[#This Row],[Hwycov_id]],#REF!,2,FALSE),cnf[[#This Row],[count]])</f>
        <v>24400</v>
      </c>
      <c r="K1526" s="171">
        <f t="shared" si="26"/>
        <v>0</v>
      </c>
    </row>
    <row r="1527" spans="1:11">
      <c r="A1527">
        <v>12432</v>
      </c>
      <c r="B1527" s="224">
        <v>4</v>
      </c>
      <c r="C1527" s="224">
        <v>1</v>
      </c>
      <c r="D1527" s="224">
        <v>2</v>
      </c>
      <c r="E1527" s="224">
        <v>7</v>
      </c>
      <c r="F1527" s="224">
        <v>7</v>
      </c>
      <c r="G1527" s="233">
        <v>0.119088</v>
      </c>
      <c r="H1527" s="222">
        <v>25100</v>
      </c>
      <c r="I1527" s="223" t="s">
        <v>80</v>
      </c>
      <c r="J1527" s="221">
        <f>IFERROR(VLOOKUP(cnf[[#This Row],[Hwycov_id]],#REF!,2,FALSE),cnf[[#This Row],[count]])</f>
        <v>25100</v>
      </c>
      <c r="K1527" s="171">
        <f t="shared" si="26"/>
        <v>0</v>
      </c>
    </row>
    <row r="1528" spans="1:11">
      <c r="A1528">
        <v>13026</v>
      </c>
      <c r="B1528" s="224">
        <v>4</v>
      </c>
      <c r="C1528" s="224">
        <v>1</v>
      </c>
      <c r="D1528" s="224">
        <v>2</v>
      </c>
      <c r="E1528" s="224">
        <v>5</v>
      </c>
      <c r="F1528" s="224">
        <v>5</v>
      </c>
      <c r="G1528" s="233">
        <v>0.116672</v>
      </c>
      <c r="H1528" s="222">
        <v>25400</v>
      </c>
      <c r="I1528" s="223" t="s">
        <v>80</v>
      </c>
      <c r="J1528" s="221">
        <f>IFERROR(VLOOKUP(cnf[[#This Row],[Hwycov_id]],#REF!,2,FALSE),cnf[[#This Row],[count]])</f>
        <v>25400</v>
      </c>
      <c r="K1528" s="171">
        <f t="shared" si="26"/>
        <v>0</v>
      </c>
    </row>
    <row r="1529" spans="1:11">
      <c r="A1529">
        <v>16519</v>
      </c>
      <c r="B1529" s="224">
        <v>4</v>
      </c>
      <c r="C1529" s="224">
        <v>1</v>
      </c>
      <c r="D1529" s="224">
        <v>2</v>
      </c>
      <c r="E1529" s="224">
        <v>2</v>
      </c>
      <c r="F1529" s="224">
        <v>11</v>
      </c>
      <c r="G1529" s="233">
        <v>7.3703000000000005E-2</v>
      </c>
      <c r="H1529" s="222">
        <v>26300</v>
      </c>
      <c r="I1529" s="223" t="s">
        <v>80</v>
      </c>
      <c r="J1529" s="221">
        <f>IFERROR(VLOOKUP(cnf[[#This Row],[Hwycov_id]],#REF!,2,FALSE),cnf[[#This Row],[count]])</f>
        <v>26300</v>
      </c>
      <c r="K1529" s="171">
        <f t="shared" si="26"/>
        <v>0</v>
      </c>
    </row>
    <row r="1530" spans="1:11">
      <c r="A1530">
        <v>40311</v>
      </c>
      <c r="B1530" s="224">
        <v>4</v>
      </c>
      <c r="C1530" s="224">
        <v>1</v>
      </c>
      <c r="D1530" s="224">
        <v>2</v>
      </c>
      <c r="E1530" s="224">
        <v>4</v>
      </c>
      <c r="F1530" s="224">
        <v>14</v>
      </c>
      <c r="G1530" s="233">
        <v>0.15337899999999999</v>
      </c>
      <c r="H1530" s="222">
        <v>38446</v>
      </c>
      <c r="I1530" s="223" t="s">
        <v>79</v>
      </c>
      <c r="J1530" s="221">
        <f>IFERROR(VLOOKUP(cnf[[#This Row],[Hwycov_id]],#REF!,2,FALSE),cnf[[#This Row],[count]])</f>
        <v>38446</v>
      </c>
      <c r="K1530" s="171">
        <f t="shared" si="26"/>
        <v>0</v>
      </c>
    </row>
    <row r="1531" spans="1:11">
      <c r="A1531">
        <v>9410</v>
      </c>
      <c r="B1531" s="224">
        <v>5</v>
      </c>
      <c r="C1531" s="224">
        <v>1</v>
      </c>
      <c r="D1531" s="224">
        <v>2</v>
      </c>
      <c r="E1531" s="224">
        <v>8</v>
      </c>
      <c r="F1531" s="224">
        <v>19</v>
      </c>
      <c r="G1531" s="233">
        <v>8.2768449999999998</v>
      </c>
      <c r="H1531" s="222">
        <v>200</v>
      </c>
      <c r="I1531" s="223" t="s">
        <v>80</v>
      </c>
      <c r="J1531" s="221">
        <f>IFERROR(VLOOKUP(cnf[[#This Row],[Hwycov_id]],#REF!,2,FALSE),cnf[[#This Row],[count]])</f>
        <v>200</v>
      </c>
      <c r="K1531" s="171">
        <f t="shared" si="26"/>
        <v>0</v>
      </c>
    </row>
    <row r="1532" spans="1:11">
      <c r="A1532">
        <v>8721</v>
      </c>
      <c r="B1532" s="224">
        <v>5</v>
      </c>
      <c r="C1532" s="224">
        <v>1</v>
      </c>
      <c r="D1532" s="224">
        <v>2</v>
      </c>
      <c r="E1532" s="224">
        <v>8</v>
      </c>
      <c r="F1532" s="224">
        <v>19</v>
      </c>
      <c r="G1532" s="233">
        <v>3.339728</v>
      </c>
      <c r="H1532" s="222">
        <v>600</v>
      </c>
      <c r="I1532" s="223" t="s">
        <v>80</v>
      </c>
      <c r="J1532" s="221">
        <f>IFERROR(VLOOKUP(cnf[[#This Row],[Hwycov_id]],#REF!,2,FALSE),cnf[[#This Row],[count]])</f>
        <v>600</v>
      </c>
      <c r="K1532" s="171">
        <f t="shared" si="26"/>
        <v>0</v>
      </c>
    </row>
    <row r="1533" spans="1:11">
      <c r="A1533">
        <v>11707</v>
      </c>
      <c r="B1533" s="224">
        <v>5</v>
      </c>
      <c r="C1533" s="224">
        <v>1</v>
      </c>
      <c r="D1533" s="224">
        <v>2</v>
      </c>
      <c r="E1533" s="224">
        <v>7</v>
      </c>
      <c r="F1533" s="224">
        <v>14</v>
      </c>
      <c r="G1533" s="233">
        <v>1.3977219999999999</v>
      </c>
      <c r="H1533" s="222">
        <v>600</v>
      </c>
      <c r="I1533" s="223" t="s">
        <v>80</v>
      </c>
      <c r="J1533" s="221">
        <f>IFERROR(VLOOKUP(cnf[[#This Row],[Hwycov_id]],#REF!,2,FALSE),cnf[[#This Row],[count]])</f>
        <v>600</v>
      </c>
      <c r="K1533" s="171">
        <f t="shared" si="26"/>
        <v>0</v>
      </c>
    </row>
    <row r="1534" spans="1:11">
      <c r="A1534">
        <v>11709</v>
      </c>
      <c r="B1534" s="224">
        <v>5</v>
      </c>
      <c r="C1534" s="224">
        <v>1</v>
      </c>
      <c r="D1534" s="224">
        <v>2</v>
      </c>
      <c r="E1534" s="224">
        <v>5</v>
      </c>
      <c r="F1534" s="224">
        <v>14</v>
      </c>
      <c r="G1534" s="233">
        <v>1.574527</v>
      </c>
      <c r="H1534" s="222">
        <v>632</v>
      </c>
      <c r="I1534" s="223" t="s">
        <v>79</v>
      </c>
      <c r="J1534" s="221">
        <f>IFERROR(VLOOKUP(cnf[[#This Row],[Hwycov_id]],#REF!,2,FALSE),cnf[[#This Row],[count]])</f>
        <v>632</v>
      </c>
      <c r="K1534" s="171">
        <f t="shared" si="26"/>
        <v>0</v>
      </c>
    </row>
    <row r="1535" spans="1:11">
      <c r="A1535">
        <v>23605</v>
      </c>
      <c r="B1535" s="224">
        <v>5</v>
      </c>
      <c r="C1535" s="224">
        <v>1</v>
      </c>
      <c r="D1535" s="224">
        <v>2</v>
      </c>
      <c r="E1535" s="224">
        <v>8</v>
      </c>
      <c r="F1535" s="224">
        <v>19</v>
      </c>
      <c r="G1535" s="233">
        <v>0.32576300000000002</v>
      </c>
      <c r="H1535" s="222">
        <v>700</v>
      </c>
      <c r="I1535" s="223" t="s">
        <v>80</v>
      </c>
      <c r="J1535" s="221">
        <f>IFERROR(VLOOKUP(cnf[[#This Row],[Hwycov_id]],#REF!,2,FALSE),cnf[[#This Row],[count]])</f>
        <v>700</v>
      </c>
      <c r="K1535" s="171">
        <f t="shared" si="26"/>
        <v>0</v>
      </c>
    </row>
    <row r="1536" spans="1:11">
      <c r="A1536">
        <v>11645</v>
      </c>
      <c r="B1536" s="224">
        <v>5</v>
      </c>
      <c r="C1536" s="224">
        <v>1</v>
      </c>
      <c r="D1536" s="224">
        <v>2</v>
      </c>
      <c r="E1536" s="224">
        <v>2</v>
      </c>
      <c r="F1536" s="224">
        <v>14</v>
      </c>
      <c r="G1536" s="233">
        <v>0.27491900000000002</v>
      </c>
      <c r="H1536" s="222">
        <v>1070</v>
      </c>
      <c r="I1536" s="223" t="s">
        <v>79</v>
      </c>
      <c r="J1536" s="221">
        <f>IFERROR(VLOOKUP(cnf[[#This Row],[Hwycov_id]],#REF!,2,FALSE),cnf[[#This Row],[count]])</f>
        <v>1070</v>
      </c>
      <c r="K1536" s="171">
        <f t="shared" si="26"/>
        <v>0</v>
      </c>
    </row>
    <row r="1537" spans="1:11">
      <c r="A1537">
        <v>30797</v>
      </c>
      <c r="B1537" s="224">
        <v>5</v>
      </c>
      <c r="C1537" s="224">
        <v>1</v>
      </c>
      <c r="D1537" s="224">
        <v>2</v>
      </c>
      <c r="E1537" s="224">
        <v>8</v>
      </c>
      <c r="F1537" s="224">
        <v>19</v>
      </c>
      <c r="G1537" s="233">
        <v>0.76082300000000003</v>
      </c>
      <c r="H1537" s="222">
        <v>1100</v>
      </c>
      <c r="I1537" s="223" t="s">
        <v>80</v>
      </c>
      <c r="J1537" s="221">
        <f>IFERROR(VLOOKUP(cnf[[#This Row],[Hwycov_id]],#REF!,2,FALSE),cnf[[#This Row],[count]])</f>
        <v>1100</v>
      </c>
      <c r="K1537" s="171">
        <f t="shared" si="26"/>
        <v>0</v>
      </c>
    </row>
    <row r="1538" spans="1:11">
      <c r="A1538">
        <v>15125</v>
      </c>
      <c r="B1538" s="224">
        <v>5</v>
      </c>
      <c r="C1538" s="224">
        <v>1</v>
      </c>
      <c r="D1538" s="224">
        <v>2</v>
      </c>
      <c r="E1538" s="224">
        <v>3</v>
      </c>
      <c r="F1538" s="224">
        <v>14</v>
      </c>
      <c r="G1538" s="233">
        <v>0.25448799999999999</v>
      </c>
      <c r="H1538" s="222">
        <v>1289</v>
      </c>
      <c r="I1538" s="223" t="s">
        <v>79</v>
      </c>
      <c r="J1538" s="221">
        <f>IFERROR(VLOOKUP(cnf[[#This Row],[Hwycov_id]],#REF!,2,FALSE),cnf[[#This Row],[count]])</f>
        <v>1289</v>
      </c>
      <c r="K1538" s="171">
        <f t="shared" ref="K1538:K1601" si="27">J1538/H1538-1</f>
        <v>0</v>
      </c>
    </row>
    <row r="1539" spans="1:11">
      <c r="A1539">
        <v>2304</v>
      </c>
      <c r="B1539" s="224">
        <v>5</v>
      </c>
      <c r="C1539" s="224">
        <v>1</v>
      </c>
      <c r="D1539" s="224">
        <v>2</v>
      </c>
      <c r="E1539" s="224">
        <v>3</v>
      </c>
      <c r="F1539" s="224">
        <v>14</v>
      </c>
      <c r="G1539" s="233">
        <v>0.17749500000000001</v>
      </c>
      <c r="H1539" s="222">
        <v>1350</v>
      </c>
      <c r="I1539" s="223" t="s">
        <v>79</v>
      </c>
      <c r="J1539" s="221">
        <f>IFERROR(VLOOKUP(cnf[[#This Row],[Hwycov_id]],#REF!,2,FALSE),cnf[[#This Row],[count]])</f>
        <v>1350</v>
      </c>
      <c r="K1539" s="171">
        <f t="shared" si="27"/>
        <v>0</v>
      </c>
    </row>
    <row r="1540" spans="1:11">
      <c r="A1540">
        <v>23765</v>
      </c>
      <c r="B1540" s="224">
        <v>5</v>
      </c>
      <c r="C1540" s="224">
        <v>1</v>
      </c>
      <c r="D1540" s="224">
        <v>2</v>
      </c>
      <c r="E1540" s="224">
        <v>5</v>
      </c>
      <c r="F1540" s="224">
        <v>19</v>
      </c>
      <c r="G1540" s="233">
        <v>0.38242199999999998</v>
      </c>
      <c r="H1540" s="222">
        <v>1400</v>
      </c>
      <c r="I1540" s="223" t="s">
        <v>80</v>
      </c>
      <c r="J1540" s="221">
        <f>IFERROR(VLOOKUP(cnf[[#This Row],[Hwycov_id]],#REF!,2,FALSE),cnf[[#This Row],[count]])</f>
        <v>1400</v>
      </c>
      <c r="K1540" s="171">
        <f t="shared" si="27"/>
        <v>0</v>
      </c>
    </row>
    <row r="1541" spans="1:11">
      <c r="A1541">
        <v>10103</v>
      </c>
      <c r="B1541" s="224">
        <v>5</v>
      </c>
      <c r="C1541" s="224">
        <v>1</v>
      </c>
      <c r="D1541" s="224">
        <v>2</v>
      </c>
      <c r="E1541" s="224">
        <v>3</v>
      </c>
      <c r="F1541" s="224">
        <v>14</v>
      </c>
      <c r="G1541" s="233">
        <v>0.351439</v>
      </c>
      <c r="H1541" s="222">
        <v>1462</v>
      </c>
      <c r="I1541" s="223" t="s">
        <v>79</v>
      </c>
      <c r="J1541" s="221">
        <f>IFERROR(VLOOKUP(cnf[[#This Row],[Hwycov_id]],#REF!,2,FALSE),cnf[[#This Row],[count]])</f>
        <v>1462</v>
      </c>
      <c r="K1541" s="171">
        <f t="shared" si="27"/>
        <v>0</v>
      </c>
    </row>
    <row r="1542" spans="1:11">
      <c r="A1542">
        <v>6402</v>
      </c>
      <c r="B1542" s="224">
        <v>5</v>
      </c>
      <c r="C1542" s="224">
        <v>1</v>
      </c>
      <c r="D1542" s="224">
        <v>2</v>
      </c>
      <c r="E1542" s="224">
        <v>2</v>
      </c>
      <c r="F1542" s="224">
        <v>14</v>
      </c>
      <c r="G1542" s="233">
        <v>0.25104799999999999</v>
      </c>
      <c r="H1542" s="222">
        <v>1541</v>
      </c>
      <c r="I1542" s="223" t="s">
        <v>79</v>
      </c>
      <c r="J1542" s="221">
        <f>IFERROR(VLOOKUP(cnf[[#This Row],[Hwycov_id]],#REF!,2,FALSE),cnf[[#This Row],[count]])</f>
        <v>1541</v>
      </c>
      <c r="K1542" s="171">
        <f t="shared" si="27"/>
        <v>0</v>
      </c>
    </row>
    <row r="1543" spans="1:11">
      <c r="A1543">
        <v>6590</v>
      </c>
      <c r="B1543" s="224">
        <v>5</v>
      </c>
      <c r="C1543" s="224">
        <v>1</v>
      </c>
      <c r="D1543" s="224">
        <v>2</v>
      </c>
      <c r="E1543" s="224">
        <v>2</v>
      </c>
      <c r="F1543" s="224">
        <v>14</v>
      </c>
      <c r="G1543" s="233">
        <v>0.104933</v>
      </c>
      <c r="H1543" s="222">
        <v>1736</v>
      </c>
      <c r="I1543" s="223" t="s">
        <v>79</v>
      </c>
      <c r="J1543" s="221">
        <f>IFERROR(VLOOKUP(cnf[[#This Row],[Hwycov_id]],#REF!,2,FALSE),cnf[[#This Row],[count]])</f>
        <v>1736</v>
      </c>
      <c r="K1543" s="171">
        <f t="shared" si="27"/>
        <v>0</v>
      </c>
    </row>
    <row r="1544" spans="1:11">
      <c r="A1544">
        <v>13938</v>
      </c>
      <c r="B1544" s="224">
        <v>5</v>
      </c>
      <c r="C1544" s="224">
        <v>1</v>
      </c>
      <c r="D1544" s="224">
        <v>2</v>
      </c>
      <c r="E1544" s="224">
        <v>4</v>
      </c>
      <c r="F1544" s="224">
        <v>8</v>
      </c>
      <c r="G1544" s="233">
        <v>0.693249</v>
      </c>
      <c r="H1544" s="222">
        <v>1800</v>
      </c>
      <c r="I1544" s="223" t="s">
        <v>80</v>
      </c>
      <c r="J1544" s="221">
        <f>IFERROR(VLOOKUP(cnf[[#This Row],[Hwycov_id]],#REF!,2,FALSE),cnf[[#This Row],[count]])</f>
        <v>1800</v>
      </c>
      <c r="K1544" s="171">
        <f t="shared" si="27"/>
        <v>0</v>
      </c>
    </row>
    <row r="1545" spans="1:11">
      <c r="A1545">
        <v>11644</v>
      </c>
      <c r="B1545" s="224">
        <v>5</v>
      </c>
      <c r="C1545" s="224">
        <v>1</v>
      </c>
      <c r="D1545" s="224">
        <v>2</v>
      </c>
      <c r="E1545" s="224">
        <v>2</v>
      </c>
      <c r="F1545" s="224">
        <v>14</v>
      </c>
      <c r="G1545" s="233">
        <v>0.32161499999999998</v>
      </c>
      <c r="H1545" s="222">
        <v>1838</v>
      </c>
      <c r="I1545" s="223" t="s">
        <v>79</v>
      </c>
      <c r="J1545" s="221">
        <f>IFERROR(VLOOKUP(cnf[[#This Row],[Hwycov_id]],#REF!,2,FALSE),cnf[[#This Row],[count]])</f>
        <v>1838</v>
      </c>
      <c r="K1545" s="171">
        <f t="shared" si="27"/>
        <v>0</v>
      </c>
    </row>
    <row r="1546" spans="1:11">
      <c r="A1546">
        <v>15568</v>
      </c>
      <c r="B1546" s="224">
        <v>5</v>
      </c>
      <c r="C1546" s="224">
        <v>1</v>
      </c>
      <c r="D1546" s="224">
        <v>2</v>
      </c>
      <c r="E1546" s="224">
        <v>4</v>
      </c>
      <c r="F1546" s="224">
        <v>8</v>
      </c>
      <c r="G1546" s="233">
        <v>0.25283</v>
      </c>
      <c r="H1546" s="222">
        <v>1900</v>
      </c>
      <c r="I1546" s="223" t="s">
        <v>80</v>
      </c>
      <c r="J1546" s="221">
        <f>IFERROR(VLOOKUP(cnf[[#This Row],[Hwycov_id]],#REF!,2,FALSE),cnf[[#This Row],[count]])</f>
        <v>1900</v>
      </c>
      <c r="K1546" s="171">
        <f t="shared" si="27"/>
        <v>0</v>
      </c>
    </row>
    <row r="1547" spans="1:11">
      <c r="A1547">
        <v>15360</v>
      </c>
      <c r="B1547" s="224">
        <v>5</v>
      </c>
      <c r="C1547" s="224">
        <v>1</v>
      </c>
      <c r="D1547" s="224">
        <v>2</v>
      </c>
      <c r="E1547" s="224">
        <v>5</v>
      </c>
      <c r="F1547" s="224">
        <v>19</v>
      </c>
      <c r="G1547" s="233">
        <v>1.7030749999999999</v>
      </c>
      <c r="H1547" s="222">
        <v>2000</v>
      </c>
      <c r="I1547" s="223" t="s">
        <v>80</v>
      </c>
      <c r="J1547" s="221">
        <f>IFERROR(VLOOKUP(cnf[[#This Row],[Hwycov_id]],#REF!,2,FALSE),cnf[[#This Row],[count]])</f>
        <v>2000</v>
      </c>
      <c r="K1547" s="171">
        <f t="shared" si="27"/>
        <v>0</v>
      </c>
    </row>
    <row r="1548" spans="1:11">
      <c r="A1548">
        <v>12668</v>
      </c>
      <c r="B1548" s="224">
        <v>5</v>
      </c>
      <c r="C1548" s="224">
        <v>1</v>
      </c>
      <c r="D1548" s="224">
        <v>2</v>
      </c>
      <c r="E1548" s="224">
        <v>5</v>
      </c>
      <c r="F1548" s="224">
        <v>5</v>
      </c>
      <c r="G1548" s="233">
        <v>0.35591</v>
      </c>
      <c r="H1548" s="222">
        <v>2000</v>
      </c>
      <c r="I1548" s="223" t="s">
        <v>80</v>
      </c>
      <c r="J1548" s="221">
        <f>IFERROR(VLOOKUP(cnf[[#This Row],[Hwycov_id]],#REF!,2,FALSE),cnf[[#This Row],[count]])</f>
        <v>2000</v>
      </c>
      <c r="K1548" s="171">
        <f t="shared" si="27"/>
        <v>0</v>
      </c>
    </row>
    <row r="1549" spans="1:11">
      <c r="A1549">
        <v>5193</v>
      </c>
      <c r="B1549" s="224">
        <v>5</v>
      </c>
      <c r="C1549" s="224">
        <v>1</v>
      </c>
      <c r="D1549" s="224">
        <v>2</v>
      </c>
      <c r="E1549" s="224">
        <v>5</v>
      </c>
      <c r="F1549" s="224">
        <v>16</v>
      </c>
      <c r="G1549" s="233">
        <v>0.170297</v>
      </c>
      <c r="H1549" s="222">
        <v>2000</v>
      </c>
      <c r="I1549" s="223" t="s">
        <v>80</v>
      </c>
      <c r="J1549" s="221">
        <f>IFERROR(VLOOKUP(cnf[[#This Row],[Hwycov_id]],#REF!,2,FALSE),cnf[[#This Row],[count]])</f>
        <v>2000</v>
      </c>
      <c r="K1549" s="171">
        <f t="shared" si="27"/>
        <v>0</v>
      </c>
    </row>
    <row r="1550" spans="1:11">
      <c r="A1550">
        <v>5340</v>
      </c>
      <c r="B1550" s="224">
        <v>5</v>
      </c>
      <c r="C1550" s="224">
        <v>1</v>
      </c>
      <c r="D1550" s="224">
        <v>2</v>
      </c>
      <c r="E1550" s="224">
        <v>2</v>
      </c>
      <c r="F1550" s="224">
        <v>14</v>
      </c>
      <c r="G1550" s="233">
        <v>0.17820800000000001</v>
      </c>
      <c r="H1550" s="222">
        <v>2080</v>
      </c>
      <c r="I1550" s="223" t="s">
        <v>79</v>
      </c>
      <c r="J1550" s="221">
        <f>IFERROR(VLOOKUP(cnf[[#This Row],[Hwycov_id]],#REF!,2,FALSE),cnf[[#This Row],[count]])</f>
        <v>2080</v>
      </c>
      <c r="K1550" s="171">
        <f t="shared" si="27"/>
        <v>0</v>
      </c>
    </row>
    <row r="1551" spans="1:11">
      <c r="A1551">
        <v>18488</v>
      </c>
      <c r="B1551" s="224">
        <v>5</v>
      </c>
      <c r="C1551" s="224">
        <v>1</v>
      </c>
      <c r="D1551" s="224">
        <v>1</v>
      </c>
      <c r="E1551" s="224">
        <v>1</v>
      </c>
      <c r="F1551" s="224">
        <v>14</v>
      </c>
      <c r="G1551" s="233">
        <v>2.5343000000000001E-2</v>
      </c>
      <c r="H1551" s="222">
        <v>2133</v>
      </c>
      <c r="I1551" s="223" t="s">
        <v>79</v>
      </c>
      <c r="J1551" s="221">
        <f>IFERROR(VLOOKUP(cnf[[#This Row],[Hwycov_id]],#REF!,2,FALSE),cnf[[#This Row],[count]])</f>
        <v>2133</v>
      </c>
      <c r="K1551" s="171">
        <f t="shared" si="27"/>
        <v>0</v>
      </c>
    </row>
    <row r="1552" spans="1:11">
      <c r="A1552">
        <v>18703</v>
      </c>
      <c r="B1552" s="224">
        <v>5</v>
      </c>
      <c r="C1552" s="224">
        <v>1</v>
      </c>
      <c r="D1552" s="224">
        <v>2</v>
      </c>
      <c r="E1552" s="224">
        <v>1</v>
      </c>
      <c r="F1552" s="224">
        <v>14</v>
      </c>
      <c r="G1552" s="233">
        <v>2.7265000000000001E-2</v>
      </c>
      <c r="H1552" s="222">
        <v>2179</v>
      </c>
      <c r="I1552" s="223" t="s">
        <v>79</v>
      </c>
      <c r="J1552" s="221">
        <f>IFERROR(VLOOKUP(cnf[[#This Row],[Hwycov_id]],#REF!,2,FALSE),cnf[[#This Row],[count]])</f>
        <v>2179</v>
      </c>
      <c r="K1552" s="171">
        <f t="shared" si="27"/>
        <v>0</v>
      </c>
    </row>
    <row r="1553" spans="1:11">
      <c r="A1553">
        <v>20626</v>
      </c>
      <c r="B1553" s="224">
        <v>5</v>
      </c>
      <c r="C1553" s="224">
        <v>1</v>
      </c>
      <c r="D1553" s="224">
        <v>2</v>
      </c>
      <c r="E1553" s="224">
        <v>7</v>
      </c>
      <c r="F1553" s="224">
        <v>19</v>
      </c>
      <c r="G1553" s="233">
        <v>0.35253200000000001</v>
      </c>
      <c r="H1553" s="222">
        <v>2300</v>
      </c>
      <c r="I1553" s="223" t="s">
        <v>80</v>
      </c>
      <c r="J1553" s="221">
        <f>IFERROR(VLOOKUP(cnf[[#This Row],[Hwycov_id]],#REF!,2,FALSE),cnf[[#This Row],[count]])</f>
        <v>2300</v>
      </c>
      <c r="K1553" s="171">
        <f t="shared" si="27"/>
        <v>0</v>
      </c>
    </row>
    <row r="1554" spans="1:11">
      <c r="A1554">
        <v>13944</v>
      </c>
      <c r="B1554" s="224">
        <v>5</v>
      </c>
      <c r="C1554" s="224">
        <v>1</v>
      </c>
      <c r="D1554" s="224">
        <v>2</v>
      </c>
      <c r="E1554" s="224">
        <v>4</v>
      </c>
      <c r="F1554" s="224">
        <v>14</v>
      </c>
      <c r="G1554" s="233">
        <v>1.018948</v>
      </c>
      <c r="H1554" s="222">
        <v>2347</v>
      </c>
      <c r="I1554" s="223" t="s">
        <v>79</v>
      </c>
      <c r="J1554" s="221">
        <f>IFERROR(VLOOKUP(cnf[[#This Row],[Hwycov_id]],#REF!,2,FALSE),cnf[[#This Row],[count]])</f>
        <v>2347</v>
      </c>
      <c r="K1554" s="171">
        <f t="shared" si="27"/>
        <v>0</v>
      </c>
    </row>
    <row r="1555" spans="1:11">
      <c r="A1555">
        <v>8383</v>
      </c>
      <c r="B1555" s="224">
        <v>5</v>
      </c>
      <c r="C1555" s="224">
        <v>1</v>
      </c>
      <c r="D1555" s="224">
        <v>2</v>
      </c>
      <c r="E1555" s="224">
        <v>5</v>
      </c>
      <c r="F1555" s="224">
        <v>16</v>
      </c>
      <c r="G1555" s="233">
        <v>0.176873</v>
      </c>
      <c r="H1555" s="222">
        <v>2400</v>
      </c>
      <c r="I1555" s="223" t="s">
        <v>80</v>
      </c>
      <c r="J1555" s="221">
        <f>IFERROR(VLOOKUP(cnf[[#This Row],[Hwycov_id]],#REF!,2,FALSE),cnf[[#This Row],[count]])</f>
        <v>2400</v>
      </c>
      <c r="K1555" s="171">
        <f t="shared" si="27"/>
        <v>0</v>
      </c>
    </row>
    <row r="1556" spans="1:11">
      <c r="A1556">
        <v>16757</v>
      </c>
      <c r="B1556" s="224">
        <v>5</v>
      </c>
      <c r="C1556" s="224">
        <v>1</v>
      </c>
      <c r="D1556" s="224">
        <v>2</v>
      </c>
      <c r="E1556" s="224">
        <v>1</v>
      </c>
      <c r="F1556" s="224">
        <v>14</v>
      </c>
      <c r="G1556" s="233">
        <v>3.9486E-2</v>
      </c>
      <c r="H1556" s="222">
        <v>2402</v>
      </c>
      <c r="I1556" s="223" t="s">
        <v>79</v>
      </c>
      <c r="J1556" s="221">
        <f>IFERROR(VLOOKUP(cnf[[#This Row],[Hwycov_id]],#REF!,2,FALSE),cnf[[#This Row],[count]])</f>
        <v>2402</v>
      </c>
      <c r="K1556" s="171">
        <f t="shared" si="27"/>
        <v>0</v>
      </c>
    </row>
    <row r="1557" spans="1:11">
      <c r="A1557">
        <v>21972</v>
      </c>
      <c r="B1557" s="224">
        <v>5</v>
      </c>
      <c r="C1557" s="224">
        <v>1</v>
      </c>
      <c r="D1557" s="224">
        <v>2</v>
      </c>
      <c r="E1557" s="224">
        <v>2</v>
      </c>
      <c r="F1557" s="224">
        <v>14</v>
      </c>
      <c r="G1557" s="233">
        <v>5.3981000000000001E-2</v>
      </c>
      <c r="H1557" s="222">
        <v>2479</v>
      </c>
      <c r="I1557" s="223" t="s">
        <v>79</v>
      </c>
      <c r="J1557" s="221">
        <f>IFERROR(VLOOKUP(cnf[[#This Row],[Hwycov_id]],#REF!,2,FALSE),cnf[[#This Row],[count]])</f>
        <v>2479</v>
      </c>
      <c r="K1557" s="171">
        <f t="shared" si="27"/>
        <v>0</v>
      </c>
    </row>
    <row r="1558" spans="1:11">
      <c r="A1558">
        <v>12975</v>
      </c>
      <c r="B1558" s="224">
        <v>5</v>
      </c>
      <c r="C1558" s="224">
        <v>1</v>
      </c>
      <c r="D1558" s="224">
        <v>2</v>
      </c>
      <c r="E1558" s="224">
        <v>5</v>
      </c>
      <c r="F1558" s="224">
        <v>5</v>
      </c>
      <c r="G1558" s="233">
        <v>0.387706</v>
      </c>
      <c r="H1558" s="222">
        <v>2500</v>
      </c>
      <c r="I1558" s="223" t="s">
        <v>80</v>
      </c>
      <c r="J1558" s="221">
        <f>IFERROR(VLOOKUP(cnf[[#This Row],[Hwycov_id]],#REF!,2,FALSE),cnf[[#This Row],[count]])</f>
        <v>2500</v>
      </c>
      <c r="K1558" s="171">
        <f t="shared" si="27"/>
        <v>0</v>
      </c>
    </row>
    <row r="1559" spans="1:11">
      <c r="A1559">
        <v>2211</v>
      </c>
      <c r="B1559" s="224">
        <v>5</v>
      </c>
      <c r="C1559" s="224">
        <v>1</v>
      </c>
      <c r="D1559" s="224">
        <v>2</v>
      </c>
      <c r="E1559" s="224">
        <v>2</v>
      </c>
      <c r="F1559" s="224">
        <v>14</v>
      </c>
      <c r="G1559" s="233">
        <v>0.18812300000000001</v>
      </c>
      <c r="H1559" s="222">
        <v>2528</v>
      </c>
      <c r="I1559" s="223" t="s">
        <v>79</v>
      </c>
      <c r="J1559" s="221">
        <f>IFERROR(VLOOKUP(cnf[[#This Row],[Hwycov_id]],#REF!,2,FALSE),cnf[[#This Row],[count]])</f>
        <v>2528</v>
      </c>
      <c r="K1559" s="171">
        <f t="shared" si="27"/>
        <v>0</v>
      </c>
    </row>
    <row r="1560" spans="1:11">
      <c r="A1560">
        <v>17444</v>
      </c>
      <c r="B1560" s="224">
        <v>5</v>
      </c>
      <c r="C1560" s="224">
        <v>1</v>
      </c>
      <c r="D1560" s="224">
        <v>2</v>
      </c>
      <c r="E1560" s="224">
        <v>3</v>
      </c>
      <c r="F1560" s="224">
        <v>14</v>
      </c>
      <c r="G1560" s="233">
        <v>0.36763800000000002</v>
      </c>
      <c r="H1560" s="222">
        <v>2535</v>
      </c>
      <c r="I1560" s="223" t="s">
        <v>79</v>
      </c>
      <c r="J1560" s="221">
        <f>IFERROR(VLOOKUP(cnf[[#This Row],[Hwycov_id]],#REF!,2,FALSE),cnf[[#This Row],[count]])</f>
        <v>2535</v>
      </c>
      <c r="K1560" s="171">
        <f t="shared" si="27"/>
        <v>0</v>
      </c>
    </row>
    <row r="1561" spans="1:11">
      <c r="A1561">
        <v>11500</v>
      </c>
      <c r="B1561" s="224">
        <v>5</v>
      </c>
      <c r="C1561" s="224">
        <v>1</v>
      </c>
      <c r="D1561" s="224">
        <v>2</v>
      </c>
      <c r="E1561" s="224">
        <v>3</v>
      </c>
      <c r="F1561" s="224">
        <v>14</v>
      </c>
      <c r="G1561" s="233">
        <v>0.28063900000000003</v>
      </c>
      <c r="H1561" s="222">
        <v>2585</v>
      </c>
      <c r="I1561" s="223" t="s">
        <v>79</v>
      </c>
      <c r="J1561" s="221">
        <f>IFERROR(VLOOKUP(cnf[[#This Row],[Hwycov_id]],#REF!,2,FALSE),cnf[[#This Row],[count]])</f>
        <v>2585</v>
      </c>
      <c r="K1561" s="171">
        <f t="shared" si="27"/>
        <v>0</v>
      </c>
    </row>
    <row r="1562" spans="1:11">
      <c r="A1562">
        <v>8501</v>
      </c>
      <c r="B1562" s="224">
        <v>5</v>
      </c>
      <c r="C1562" s="224">
        <v>1</v>
      </c>
      <c r="D1562" s="224">
        <v>2</v>
      </c>
      <c r="E1562" s="224">
        <v>2</v>
      </c>
      <c r="F1562" s="224">
        <v>14</v>
      </c>
      <c r="G1562" s="233">
        <v>6.0055999999999998E-2</v>
      </c>
      <c r="H1562" s="222">
        <v>2673</v>
      </c>
      <c r="I1562" s="223" t="s">
        <v>79</v>
      </c>
      <c r="J1562" s="221">
        <f>IFERROR(VLOOKUP(cnf[[#This Row],[Hwycov_id]],#REF!,2,FALSE),cnf[[#This Row],[count]])</f>
        <v>2673</v>
      </c>
      <c r="K1562" s="171">
        <f t="shared" si="27"/>
        <v>0</v>
      </c>
    </row>
    <row r="1563" spans="1:11">
      <c r="A1563">
        <v>11262</v>
      </c>
      <c r="B1563" s="224">
        <v>5</v>
      </c>
      <c r="C1563" s="224">
        <v>1</v>
      </c>
      <c r="D1563" s="224">
        <v>2</v>
      </c>
      <c r="E1563" s="224">
        <v>5</v>
      </c>
      <c r="F1563" s="224">
        <v>5</v>
      </c>
      <c r="G1563" s="233">
        <v>0.36111599999999999</v>
      </c>
      <c r="H1563" s="222">
        <v>2800</v>
      </c>
      <c r="I1563" s="223" t="s">
        <v>80</v>
      </c>
      <c r="J1563" s="221">
        <f>IFERROR(VLOOKUP(cnf[[#This Row],[Hwycov_id]],#REF!,2,FALSE),cnf[[#This Row],[count]])</f>
        <v>2800</v>
      </c>
      <c r="K1563" s="171">
        <f t="shared" si="27"/>
        <v>0</v>
      </c>
    </row>
    <row r="1564" spans="1:11">
      <c r="A1564">
        <v>15252</v>
      </c>
      <c r="B1564" s="224">
        <v>5</v>
      </c>
      <c r="C1564" s="224">
        <v>1</v>
      </c>
      <c r="D1564" s="224">
        <v>2</v>
      </c>
      <c r="E1564" s="224">
        <v>5</v>
      </c>
      <c r="F1564" s="224">
        <v>16</v>
      </c>
      <c r="G1564" s="233">
        <v>0.40883599999999998</v>
      </c>
      <c r="H1564" s="222">
        <v>2800</v>
      </c>
      <c r="I1564" s="223" t="s">
        <v>80</v>
      </c>
      <c r="J1564" s="221">
        <f>IFERROR(VLOOKUP(cnf[[#This Row],[Hwycov_id]],#REF!,2,FALSE),cnf[[#This Row],[count]])</f>
        <v>2800</v>
      </c>
      <c r="K1564" s="171">
        <f t="shared" si="27"/>
        <v>0</v>
      </c>
    </row>
    <row r="1565" spans="1:11">
      <c r="A1565">
        <v>15567</v>
      </c>
      <c r="B1565" s="224">
        <v>5</v>
      </c>
      <c r="C1565" s="224">
        <v>1</v>
      </c>
      <c r="D1565" s="224">
        <v>2</v>
      </c>
      <c r="E1565" s="224">
        <v>4</v>
      </c>
      <c r="F1565" s="224">
        <v>8</v>
      </c>
      <c r="G1565" s="233">
        <v>0.25152000000000002</v>
      </c>
      <c r="H1565" s="222">
        <v>2800</v>
      </c>
      <c r="I1565" s="223" t="s">
        <v>80</v>
      </c>
      <c r="J1565" s="221">
        <f>IFERROR(VLOOKUP(cnf[[#This Row],[Hwycov_id]],#REF!,2,FALSE),cnf[[#This Row],[count]])</f>
        <v>2800</v>
      </c>
      <c r="K1565" s="171">
        <f t="shared" si="27"/>
        <v>0</v>
      </c>
    </row>
    <row r="1566" spans="1:11">
      <c r="A1566">
        <v>6124</v>
      </c>
      <c r="B1566" s="224">
        <v>5</v>
      </c>
      <c r="C1566" s="224">
        <v>1</v>
      </c>
      <c r="D1566" s="224">
        <v>2</v>
      </c>
      <c r="E1566" s="224">
        <v>3</v>
      </c>
      <c r="F1566" s="224">
        <v>14</v>
      </c>
      <c r="G1566" s="233">
        <v>0.44681300000000002</v>
      </c>
      <c r="H1566" s="222">
        <v>2809</v>
      </c>
      <c r="I1566" s="223" t="s">
        <v>79</v>
      </c>
      <c r="J1566" s="221">
        <f>IFERROR(VLOOKUP(cnf[[#This Row],[Hwycov_id]],#REF!,2,FALSE),cnf[[#This Row],[count]])</f>
        <v>2809</v>
      </c>
      <c r="K1566" s="171">
        <f t="shared" si="27"/>
        <v>0</v>
      </c>
    </row>
    <row r="1567" spans="1:11">
      <c r="A1567">
        <v>8628</v>
      </c>
      <c r="B1567" s="224">
        <v>5</v>
      </c>
      <c r="C1567" s="224">
        <v>1</v>
      </c>
      <c r="D1567" s="224">
        <v>1</v>
      </c>
      <c r="E1567" s="224">
        <v>1</v>
      </c>
      <c r="F1567" s="224">
        <v>14</v>
      </c>
      <c r="G1567" s="233">
        <v>7.2700000000000001E-2</v>
      </c>
      <c r="H1567" s="222">
        <v>2838</v>
      </c>
      <c r="I1567" s="223" t="s">
        <v>79</v>
      </c>
      <c r="J1567" s="221">
        <f>IFERROR(VLOOKUP(cnf[[#This Row],[Hwycov_id]],#REF!,2,FALSE),cnf[[#This Row],[count]])</f>
        <v>2838</v>
      </c>
      <c r="K1567" s="171">
        <f t="shared" si="27"/>
        <v>0</v>
      </c>
    </row>
    <row r="1568" spans="1:11">
      <c r="A1568">
        <v>40147</v>
      </c>
      <c r="B1568" s="224">
        <v>5</v>
      </c>
      <c r="C1568" s="224">
        <v>1</v>
      </c>
      <c r="D1568" s="224">
        <v>2</v>
      </c>
      <c r="E1568" s="224">
        <v>3</v>
      </c>
      <c r="F1568" s="224">
        <v>14</v>
      </c>
      <c r="G1568" s="233">
        <v>0.135794</v>
      </c>
      <c r="H1568" s="222">
        <v>2896</v>
      </c>
      <c r="I1568" s="223" t="s">
        <v>79</v>
      </c>
      <c r="J1568" s="221">
        <f>IFERROR(VLOOKUP(cnf[[#This Row],[Hwycov_id]],#REF!,2,FALSE),cnf[[#This Row],[count]])</f>
        <v>2896</v>
      </c>
      <c r="K1568" s="171">
        <f t="shared" si="27"/>
        <v>0</v>
      </c>
    </row>
    <row r="1569" spans="1:11">
      <c r="A1569">
        <v>79</v>
      </c>
      <c r="B1569" s="224">
        <v>5</v>
      </c>
      <c r="C1569" s="224">
        <v>1</v>
      </c>
      <c r="D1569" s="224">
        <v>2</v>
      </c>
      <c r="E1569" s="224">
        <v>2</v>
      </c>
      <c r="F1569" s="224">
        <v>14</v>
      </c>
      <c r="G1569" s="233">
        <v>6.6911999999999999E-2</v>
      </c>
      <c r="H1569" s="222">
        <v>2958</v>
      </c>
      <c r="I1569" s="223" t="s">
        <v>79</v>
      </c>
      <c r="J1569" s="221">
        <f>IFERROR(VLOOKUP(cnf[[#This Row],[Hwycov_id]],#REF!,2,FALSE),cnf[[#This Row],[count]])</f>
        <v>2958</v>
      </c>
      <c r="K1569" s="171">
        <f t="shared" si="27"/>
        <v>0</v>
      </c>
    </row>
    <row r="1570" spans="1:11">
      <c r="A1570">
        <v>10040</v>
      </c>
      <c r="B1570" s="224">
        <v>5</v>
      </c>
      <c r="C1570" s="224">
        <v>1</v>
      </c>
      <c r="D1570" s="224">
        <v>2</v>
      </c>
      <c r="E1570" s="224">
        <v>4</v>
      </c>
      <c r="F1570" s="224">
        <v>14</v>
      </c>
      <c r="G1570" s="233">
        <v>0.12554999999999999</v>
      </c>
      <c r="H1570" s="222">
        <v>2959</v>
      </c>
      <c r="I1570" s="223" t="s">
        <v>79</v>
      </c>
      <c r="J1570" s="221">
        <f>IFERROR(VLOOKUP(cnf[[#This Row],[Hwycov_id]],#REF!,2,FALSE),cnf[[#This Row],[count]])</f>
        <v>2959</v>
      </c>
      <c r="K1570" s="171">
        <f t="shared" si="27"/>
        <v>0</v>
      </c>
    </row>
    <row r="1571" spans="1:11">
      <c r="A1571">
        <v>11492</v>
      </c>
      <c r="B1571" s="224">
        <v>5</v>
      </c>
      <c r="C1571" s="224">
        <v>1</v>
      </c>
      <c r="D1571" s="224">
        <v>2</v>
      </c>
      <c r="E1571" s="224">
        <v>3</v>
      </c>
      <c r="F1571" s="224">
        <v>14</v>
      </c>
      <c r="G1571" s="233">
        <v>0.358211</v>
      </c>
      <c r="H1571" s="222">
        <v>3003</v>
      </c>
      <c r="I1571" s="223" t="s">
        <v>79</v>
      </c>
      <c r="J1571" s="221">
        <f>IFERROR(VLOOKUP(cnf[[#This Row],[Hwycov_id]],#REF!,2,FALSE),cnf[[#This Row],[count]])</f>
        <v>3003</v>
      </c>
      <c r="K1571" s="171">
        <f t="shared" si="27"/>
        <v>0</v>
      </c>
    </row>
    <row r="1572" spans="1:11">
      <c r="A1572">
        <v>5535</v>
      </c>
      <c r="B1572" s="224">
        <v>5</v>
      </c>
      <c r="C1572" s="224">
        <v>1</v>
      </c>
      <c r="D1572" s="224">
        <v>2</v>
      </c>
      <c r="E1572" s="224">
        <v>4</v>
      </c>
      <c r="F1572" s="224">
        <v>14</v>
      </c>
      <c r="G1572" s="233">
        <v>0.141821</v>
      </c>
      <c r="H1572" s="222">
        <v>3094</v>
      </c>
      <c r="I1572" s="223" t="s">
        <v>79</v>
      </c>
      <c r="J1572" s="221">
        <f>IFERROR(VLOOKUP(cnf[[#This Row],[Hwycov_id]],#REF!,2,FALSE),cnf[[#This Row],[count]])</f>
        <v>3094</v>
      </c>
      <c r="K1572" s="171">
        <f t="shared" si="27"/>
        <v>0</v>
      </c>
    </row>
    <row r="1573" spans="1:11">
      <c r="A1573">
        <v>19024</v>
      </c>
      <c r="B1573" s="224">
        <v>5</v>
      </c>
      <c r="C1573" s="224">
        <v>1</v>
      </c>
      <c r="D1573" s="224">
        <v>2</v>
      </c>
      <c r="E1573" s="224">
        <v>2</v>
      </c>
      <c r="F1573" s="224">
        <v>3</v>
      </c>
      <c r="G1573" s="233">
        <v>0.148701</v>
      </c>
      <c r="H1573" s="222">
        <v>3100</v>
      </c>
      <c r="I1573" s="223" t="s">
        <v>80</v>
      </c>
      <c r="J1573" s="221">
        <f>IFERROR(VLOOKUP(cnf[[#This Row],[Hwycov_id]],#REF!,2,FALSE),cnf[[#This Row],[count]])</f>
        <v>3100</v>
      </c>
      <c r="K1573" s="171">
        <f t="shared" si="27"/>
        <v>0</v>
      </c>
    </row>
    <row r="1574" spans="1:11">
      <c r="A1574">
        <v>13569</v>
      </c>
      <c r="B1574" s="224">
        <v>5</v>
      </c>
      <c r="C1574" s="224">
        <v>1</v>
      </c>
      <c r="D1574" s="224">
        <v>2</v>
      </c>
      <c r="E1574" s="224">
        <v>6</v>
      </c>
      <c r="F1574" s="224">
        <v>17</v>
      </c>
      <c r="G1574" s="233">
        <v>0.43408799999999997</v>
      </c>
      <c r="H1574" s="222">
        <v>3100</v>
      </c>
      <c r="I1574" s="223" t="s">
        <v>80</v>
      </c>
      <c r="J1574" s="221">
        <f>IFERROR(VLOOKUP(cnf[[#This Row],[Hwycov_id]],#REF!,2,FALSE),cnf[[#This Row],[count]])</f>
        <v>3100</v>
      </c>
      <c r="K1574" s="171">
        <f t="shared" si="27"/>
        <v>0</v>
      </c>
    </row>
    <row r="1575" spans="1:11">
      <c r="A1575">
        <v>21296</v>
      </c>
      <c r="B1575" s="224">
        <v>5</v>
      </c>
      <c r="C1575" s="224">
        <v>1</v>
      </c>
      <c r="D1575" s="224">
        <v>2</v>
      </c>
      <c r="E1575" s="224">
        <v>3</v>
      </c>
      <c r="F1575" s="224">
        <v>14</v>
      </c>
      <c r="G1575" s="233">
        <v>0.20951800000000001</v>
      </c>
      <c r="H1575" s="222">
        <v>3102</v>
      </c>
      <c r="I1575" s="223" t="s">
        <v>79</v>
      </c>
      <c r="J1575" s="221">
        <f>IFERROR(VLOOKUP(cnf[[#This Row],[Hwycov_id]],#REF!,2,FALSE),cnf[[#This Row],[count]])</f>
        <v>3102</v>
      </c>
      <c r="K1575" s="171">
        <f t="shared" si="27"/>
        <v>0</v>
      </c>
    </row>
    <row r="1576" spans="1:11">
      <c r="A1576">
        <v>16748</v>
      </c>
      <c r="B1576" s="224">
        <v>5</v>
      </c>
      <c r="C1576" s="224">
        <v>1</v>
      </c>
      <c r="D1576" s="224">
        <v>1</v>
      </c>
      <c r="E1576" s="224">
        <v>1</v>
      </c>
      <c r="F1576" s="224">
        <v>14</v>
      </c>
      <c r="G1576" s="233">
        <v>3.6247000000000001E-2</v>
      </c>
      <c r="H1576" s="222">
        <v>3117</v>
      </c>
      <c r="I1576" s="223" t="s">
        <v>79</v>
      </c>
      <c r="J1576" s="221">
        <f>IFERROR(VLOOKUP(cnf[[#This Row],[Hwycov_id]],#REF!,2,FALSE),cnf[[#This Row],[count]])</f>
        <v>3117</v>
      </c>
      <c r="K1576" s="171">
        <f t="shared" si="27"/>
        <v>0</v>
      </c>
    </row>
    <row r="1577" spans="1:11">
      <c r="A1577">
        <v>20123</v>
      </c>
      <c r="B1577" s="224">
        <v>5</v>
      </c>
      <c r="C1577" s="224">
        <v>1</v>
      </c>
      <c r="D1577" s="224">
        <v>2</v>
      </c>
      <c r="E1577" s="224">
        <v>5</v>
      </c>
      <c r="F1577" s="224">
        <v>5</v>
      </c>
      <c r="G1577" s="233">
        <v>0.17865500000000001</v>
      </c>
      <c r="H1577" s="222">
        <v>3200</v>
      </c>
      <c r="I1577" s="223" t="s">
        <v>80</v>
      </c>
      <c r="J1577" s="221">
        <f>IFERROR(VLOOKUP(cnf[[#This Row],[Hwycov_id]],#REF!,2,FALSE),cnf[[#This Row],[count]])</f>
        <v>3200</v>
      </c>
      <c r="K1577" s="171">
        <f t="shared" si="27"/>
        <v>0</v>
      </c>
    </row>
    <row r="1578" spans="1:11">
      <c r="A1578">
        <v>9765</v>
      </c>
      <c r="B1578" s="224">
        <v>5</v>
      </c>
      <c r="C1578" s="224">
        <v>1</v>
      </c>
      <c r="D1578" s="224">
        <v>2</v>
      </c>
      <c r="E1578" s="224">
        <v>2</v>
      </c>
      <c r="F1578" s="224">
        <v>14</v>
      </c>
      <c r="G1578" s="233">
        <v>0.195272</v>
      </c>
      <c r="H1578" s="222">
        <v>3269</v>
      </c>
      <c r="I1578" s="223" t="s">
        <v>79</v>
      </c>
      <c r="J1578" s="221">
        <f>IFERROR(VLOOKUP(cnf[[#This Row],[Hwycov_id]],#REF!,2,FALSE),cnf[[#This Row],[count]])</f>
        <v>3269</v>
      </c>
      <c r="K1578" s="171">
        <f t="shared" si="27"/>
        <v>0</v>
      </c>
    </row>
    <row r="1579" spans="1:11">
      <c r="A1579">
        <v>549</v>
      </c>
      <c r="B1579" s="224">
        <v>5</v>
      </c>
      <c r="C1579" s="224">
        <v>1</v>
      </c>
      <c r="D1579" s="224">
        <v>2</v>
      </c>
      <c r="E1579" s="224">
        <v>5</v>
      </c>
      <c r="F1579" s="224">
        <v>16</v>
      </c>
      <c r="G1579" s="233">
        <v>9.7536999999999999E-2</v>
      </c>
      <c r="H1579" s="222">
        <v>3300</v>
      </c>
      <c r="I1579" s="223" t="s">
        <v>80</v>
      </c>
      <c r="J1579" s="221">
        <f>IFERROR(VLOOKUP(cnf[[#This Row],[Hwycov_id]],#REF!,2,FALSE),cnf[[#This Row],[count]])</f>
        <v>3300</v>
      </c>
      <c r="K1579" s="171">
        <f t="shared" si="27"/>
        <v>0</v>
      </c>
    </row>
    <row r="1580" spans="1:11">
      <c r="A1580">
        <v>10120</v>
      </c>
      <c r="B1580" s="224">
        <v>5</v>
      </c>
      <c r="C1580" s="224">
        <v>1</v>
      </c>
      <c r="D1580" s="224">
        <v>2</v>
      </c>
      <c r="E1580" s="224">
        <v>3</v>
      </c>
      <c r="F1580" s="224">
        <v>14</v>
      </c>
      <c r="G1580" s="233">
        <v>0.19042799999999999</v>
      </c>
      <c r="H1580" s="222">
        <v>3310</v>
      </c>
      <c r="I1580" s="223" t="s">
        <v>79</v>
      </c>
      <c r="J1580" s="221">
        <f>IFERROR(VLOOKUP(cnf[[#This Row],[Hwycov_id]],#REF!,2,FALSE),cnf[[#This Row],[count]])</f>
        <v>3310</v>
      </c>
      <c r="K1580" s="171">
        <f t="shared" si="27"/>
        <v>0</v>
      </c>
    </row>
    <row r="1581" spans="1:11">
      <c r="A1581">
        <v>16608</v>
      </c>
      <c r="B1581" s="224">
        <v>5</v>
      </c>
      <c r="C1581" s="224">
        <v>1</v>
      </c>
      <c r="D1581" s="224">
        <v>2</v>
      </c>
      <c r="E1581" s="224">
        <v>2</v>
      </c>
      <c r="F1581" s="224">
        <v>14</v>
      </c>
      <c r="G1581" s="233">
        <v>0.16259999999999999</v>
      </c>
      <c r="H1581" s="222">
        <v>3348</v>
      </c>
      <c r="I1581" s="223" t="s">
        <v>79</v>
      </c>
      <c r="J1581" s="221">
        <f>IFERROR(VLOOKUP(cnf[[#This Row],[Hwycov_id]],#REF!,2,FALSE),cnf[[#This Row],[count]])</f>
        <v>3348</v>
      </c>
      <c r="K1581" s="171">
        <f t="shared" si="27"/>
        <v>0</v>
      </c>
    </row>
    <row r="1582" spans="1:11">
      <c r="A1582">
        <v>1967</v>
      </c>
      <c r="B1582" s="224">
        <v>5</v>
      </c>
      <c r="C1582" s="224">
        <v>1</v>
      </c>
      <c r="D1582" s="224">
        <v>2</v>
      </c>
      <c r="E1582" s="224">
        <v>3</v>
      </c>
      <c r="F1582" s="224">
        <v>14</v>
      </c>
      <c r="G1582" s="233">
        <v>0.19037000000000001</v>
      </c>
      <c r="H1582" s="222">
        <v>3394</v>
      </c>
      <c r="I1582" s="223" t="s">
        <v>79</v>
      </c>
      <c r="J1582" s="221">
        <f>IFERROR(VLOOKUP(cnf[[#This Row],[Hwycov_id]],#REF!,2,FALSE),cnf[[#This Row],[count]])</f>
        <v>3394</v>
      </c>
      <c r="K1582" s="171">
        <f t="shared" si="27"/>
        <v>0</v>
      </c>
    </row>
    <row r="1583" spans="1:11">
      <c r="A1583">
        <v>9684</v>
      </c>
      <c r="B1583" s="224">
        <v>5</v>
      </c>
      <c r="C1583" s="224">
        <v>1</v>
      </c>
      <c r="D1583" s="224">
        <v>2</v>
      </c>
      <c r="E1583" s="224">
        <v>3</v>
      </c>
      <c r="F1583" s="224">
        <v>14</v>
      </c>
      <c r="G1583" s="233">
        <v>0.171349</v>
      </c>
      <c r="H1583" s="222">
        <v>3413</v>
      </c>
      <c r="I1583" s="223" t="s">
        <v>79</v>
      </c>
      <c r="J1583" s="221">
        <f>IFERROR(VLOOKUP(cnf[[#This Row],[Hwycov_id]],#REF!,2,FALSE),cnf[[#This Row],[count]])</f>
        <v>3413</v>
      </c>
      <c r="K1583" s="171">
        <f t="shared" si="27"/>
        <v>0</v>
      </c>
    </row>
    <row r="1584" spans="1:11">
      <c r="A1584">
        <v>8547</v>
      </c>
      <c r="B1584" s="224">
        <v>5</v>
      </c>
      <c r="C1584" s="224">
        <v>1</v>
      </c>
      <c r="D1584" s="224">
        <v>2</v>
      </c>
      <c r="E1584" s="224">
        <v>4</v>
      </c>
      <c r="F1584" s="224">
        <v>14</v>
      </c>
      <c r="G1584" s="233">
        <v>0.39937699999999998</v>
      </c>
      <c r="H1584" s="222">
        <v>3454</v>
      </c>
      <c r="I1584" s="223" t="s">
        <v>79</v>
      </c>
      <c r="J1584" s="221">
        <f>IFERROR(VLOOKUP(cnf[[#This Row],[Hwycov_id]],#REF!,2,FALSE),cnf[[#This Row],[count]])</f>
        <v>3454</v>
      </c>
      <c r="K1584" s="171">
        <f t="shared" si="27"/>
        <v>0</v>
      </c>
    </row>
    <row r="1585" spans="1:11">
      <c r="A1585">
        <v>18125</v>
      </c>
      <c r="B1585" s="224">
        <v>5</v>
      </c>
      <c r="C1585" s="224">
        <v>1</v>
      </c>
      <c r="D1585" s="224">
        <v>1</v>
      </c>
      <c r="E1585" s="224">
        <v>2</v>
      </c>
      <c r="F1585" s="224">
        <v>14</v>
      </c>
      <c r="G1585" s="233">
        <v>7.1599999999999997E-2</v>
      </c>
      <c r="H1585" s="222">
        <v>3474</v>
      </c>
      <c r="I1585" s="223" t="s">
        <v>79</v>
      </c>
      <c r="J1585" s="221">
        <f>IFERROR(VLOOKUP(cnf[[#This Row],[Hwycov_id]],#REF!,2,FALSE),cnf[[#This Row],[count]])</f>
        <v>3474</v>
      </c>
      <c r="K1585" s="171">
        <f t="shared" si="27"/>
        <v>0</v>
      </c>
    </row>
    <row r="1586" spans="1:11">
      <c r="A1586">
        <v>1003</v>
      </c>
      <c r="B1586" s="224">
        <v>5</v>
      </c>
      <c r="C1586" s="224">
        <v>1</v>
      </c>
      <c r="D1586" s="224">
        <v>2</v>
      </c>
      <c r="E1586" s="224">
        <v>5</v>
      </c>
      <c r="F1586" s="224">
        <v>5</v>
      </c>
      <c r="G1586" s="233">
        <v>0.298373</v>
      </c>
      <c r="H1586" s="222">
        <v>3500</v>
      </c>
      <c r="I1586" s="223" t="s">
        <v>80</v>
      </c>
      <c r="J1586" s="221">
        <f>IFERROR(VLOOKUP(cnf[[#This Row],[Hwycov_id]],#REF!,2,FALSE),cnf[[#This Row],[count]])</f>
        <v>3500</v>
      </c>
      <c r="K1586" s="171">
        <f t="shared" si="27"/>
        <v>0</v>
      </c>
    </row>
    <row r="1587" spans="1:11">
      <c r="A1587">
        <v>4981</v>
      </c>
      <c r="B1587" s="224">
        <v>5</v>
      </c>
      <c r="C1587" s="224">
        <v>1</v>
      </c>
      <c r="D1587" s="224">
        <v>2</v>
      </c>
      <c r="E1587" s="224">
        <v>2</v>
      </c>
      <c r="F1587" s="224">
        <v>14</v>
      </c>
      <c r="G1587" s="233">
        <v>5.6737999999999997E-2</v>
      </c>
      <c r="H1587" s="222">
        <v>3506</v>
      </c>
      <c r="I1587" s="223" t="s">
        <v>79</v>
      </c>
      <c r="J1587" s="221">
        <f>IFERROR(VLOOKUP(cnf[[#This Row],[Hwycov_id]],#REF!,2,FALSE),cnf[[#This Row],[count]])</f>
        <v>3506</v>
      </c>
      <c r="K1587" s="171">
        <f t="shared" si="27"/>
        <v>0</v>
      </c>
    </row>
    <row r="1588" spans="1:11">
      <c r="A1588">
        <v>8415</v>
      </c>
      <c r="B1588" s="224">
        <v>5</v>
      </c>
      <c r="C1588" s="224">
        <v>1</v>
      </c>
      <c r="D1588" s="224">
        <v>2</v>
      </c>
      <c r="E1588" s="224">
        <v>3</v>
      </c>
      <c r="F1588" s="224">
        <v>14</v>
      </c>
      <c r="G1588" s="233">
        <v>7.3304999999999995E-2</v>
      </c>
      <c r="H1588" s="222">
        <v>3520</v>
      </c>
      <c r="I1588" s="223" t="s">
        <v>79</v>
      </c>
      <c r="J1588" s="221">
        <f>IFERROR(VLOOKUP(cnf[[#This Row],[Hwycov_id]],#REF!,2,FALSE),cnf[[#This Row],[count]])</f>
        <v>3520</v>
      </c>
      <c r="K1588" s="171">
        <f t="shared" si="27"/>
        <v>0</v>
      </c>
    </row>
    <row r="1589" spans="1:11">
      <c r="A1589">
        <v>30995</v>
      </c>
      <c r="B1589" s="224">
        <v>5</v>
      </c>
      <c r="C1589" s="224">
        <v>1</v>
      </c>
      <c r="D1589" s="224">
        <v>2</v>
      </c>
      <c r="E1589" s="224">
        <v>2</v>
      </c>
      <c r="F1589" s="224">
        <v>14</v>
      </c>
      <c r="G1589" s="233">
        <v>1.4401000000000001E-2</v>
      </c>
      <c r="H1589" s="222">
        <v>3535</v>
      </c>
      <c r="I1589" s="223" t="s">
        <v>79</v>
      </c>
      <c r="J1589" s="221">
        <f>IFERROR(VLOOKUP(cnf[[#This Row],[Hwycov_id]],#REF!,2,FALSE),cnf[[#This Row],[count]])</f>
        <v>3535</v>
      </c>
      <c r="K1589" s="171">
        <f t="shared" si="27"/>
        <v>0</v>
      </c>
    </row>
    <row r="1590" spans="1:11">
      <c r="A1590">
        <v>18577</v>
      </c>
      <c r="B1590" s="224">
        <v>5</v>
      </c>
      <c r="C1590" s="224">
        <v>1</v>
      </c>
      <c r="D1590" s="224">
        <v>1</v>
      </c>
      <c r="E1590" s="224">
        <v>1</v>
      </c>
      <c r="F1590" s="224">
        <v>14</v>
      </c>
      <c r="G1590" s="233">
        <v>2.1787999999999998E-2</v>
      </c>
      <c r="H1590" s="222">
        <v>3547</v>
      </c>
      <c r="I1590" s="223" t="s">
        <v>79</v>
      </c>
      <c r="J1590" s="221">
        <f>IFERROR(VLOOKUP(cnf[[#This Row],[Hwycov_id]],#REF!,2,FALSE),cnf[[#This Row],[count]])</f>
        <v>3547</v>
      </c>
      <c r="K1590" s="171">
        <f t="shared" si="27"/>
        <v>0</v>
      </c>
    </row>
    <row r="1591" spans="1:11">
      <c r="A1591">
        <v>8361</v>
      </c>
      <c r="B1591" s="224">
        <v>5</v>
      </c>
      <c r="C1591" s="224">
        <v>1</v>
      </c>
      <c r="D1591" s="224">
        <v>2</v>
      </c>
      <c r="E1591" s="224">
        <v>3</v>
      </c>
      <c r="F1591" s="224">
        <v>14</v>
      </c>
      <c r="G1591" s="233">
        <v>9.7822000000000006E-2</v>
      </c>
      <c r="H1591" s="222">
        <v>3552</v>
      </c>
      <c r="I1591" s="223" t="s">
        <v>79</v>
      </c>
      <c r="J1591" s="221">
        <f>IFERROR(VLOOKUP(cnf[[#This Row],[Hwycov_id]],#REF!,2,FALSE),cnf[[#This Row],[count]])</f>
        <v>3552</v>
      </c>
      <c r="K1591" s="171">
        <f t="shared" si="27"/>
        <v>0</v>
      </c>
    </row>
    <row r="1592" spans="1:11">
      <c r="A1592">
        <v>6305</v>
      </c>
      <c r="B1592" s="224">
        <v>5</v>
      </c>
      <c r="C1592" s="224">
        <v>1</v>
      </c>
      <c r="D1592" s="224">
        <v>2</v>
      </c>
      <c r="E1592" s="224">
        <v>3</v>
      </c>
      <c r="F1592" s="224">
        <v>14</v>
      </c>
      <c r="G1592" s="233">
        <v>0.206201</v>
      </c>
      <c r="H1592" s="222">
        <v>3553</v>
      </c>
      <c r="I1592" s="223" t="s">
        <v>79</v>
      </c>
      <c r="J1592" s="221">
        <f>IFERROR(VLOOKUP(cnf[[#This Row],[Hwycov_id]],#REF!,2,FALSE),cnf[[#This Row],[count]])</f>
        <v>3553</v>
      </c>
      <c r="K1592" s="171">
        <f t="shared" si="27"/>
        <v>0</v>
      </c>
    </row>
    <row r="1593" spans="1:11">
      <c r="A1593">
        <v>22102</v>
      </c>
      <c r="B1593" s="224">
        <v>5</v>
      </c>
      <c r="C1593" s="224">
        <v>1</v>
      </c>
      <c r="D1593" s="224">
        <v>2</v>
      </c>
      <c r="E1593" s="224">
        <v>3</v>
      </c>
      <c r="F1593" s="224">
        <v>14</v>
      </c>
      <c r="G1593" s="233">
        <v>0.176481</v>
      </c>
      <c r="H1593" s="222">
        <v>3594</v>
      </c>
      <c r="I1593" s="223" t="s">
        <v>79</v>
      </c>
      <c r="J1593" s="221">
        <f>IFERROR(VLOOKUP(cnf[[#This Row],[Hwycov_id]],#REF!,2,FALSE),cnf[[#This Row],[count]])</f>
        <v>3594</v>
      </c>
      <c r="K1593" s="171">
        <f t="shared" si="27"/>
        <v>0</v>
      </c>
    </row>
    <row r="1594" spans="1:11">
      <c r="A1594">
        <v>5817</v>
      </c>
      <c r="B1594" s="224">
        <v>5</v>
      </c>
      <c r="C1594" s="224">
        <v>1</v>
      </c>
      <c r="D1594" s="224">
        <v>2</v>
      </c>
      <c r="E1594" s="224">
        <v>2</v>
      </c>
      <c r="F1594" s="224">
        <v>14</v>
      </c>
      <c r="G1594" s="233">
        <v>0.119935</v>
      </c>
      <c r="H1594" s="222">
        <v>3625</v>
      </c>
      <c r="I1594" s="223" t="s">
        <v>79</v>
      </c>
      <c r="J1594" s="221">
        <f>IFERROR(VLOOKUP(cnf[[#This Row],[Hwycov_id]],#REF!,2,FALSE),cnf[[#This Row],[count]])</f>
        <v>3625</v>
      </c>
      <c r="K1594" s="171">
        <f t="shared" si="27"/>
        <v>0</v>
      </c>
    </row>
    <row r="1595" spans="1:11">
      <c r="A1595">
        <v>10184</v>
      </c>
      <c r="B1595" s="224">
        <v>5</v>
      </c>
      <c r="C1595" s="224">
        <v>1</v>
      </c>
      <c r="D1595" s="224">
        <v>2</v>
      </c>
      <c r="E1595" s="224">
        <v>2</v>
      </c>
      <c r="F1595" s="224">
        <v>14</v>
      </c>
      <c r="G1595" s="233">
        <v>5.4856000000000002E-2</v>
      </c>
      <c r="H1595" s="222">
        <v>3662</v>
      </c>
      <c r="I1595" s="223" t="s">
        <v>79</v>
      </c>
      <c r="J1595" s="221">
        <f>IFERROR(VLOOKUP(cnf[[#This Row],[Hwycov_id]],#REF!,2,FALSE),cnf[[#This Row],[count]])</f>
        <v>3662</v>
      </c>
      <c r="K1595" s="171">
        <f t="shared" si="27"/>
        <v>0</v>
      </c>
    </row>
    <row r="1596" spans="1:11">
      <c r="A1596">
        <v>8464</v>
      </c>
      <c r="B1596" s="224">
        <v>5</v>
      </c>
      <c r="C1596" s="224">
        <v>1</v>
      </c>
      <c r="D1596" s="224">
        <v>2</v>
      </c>
      <c r="E1596" s="224">
        <v>3</v>
      </c>
      <c r="F1596" s="224">
        <v>14</v>
      </c>
      <c r="G1596" s="233">
        <v>0.304643</v>
      </c>
      <c r="H1596" s="222">
        <v>3687</v>
      </c>
      <c r="I1596" s="223" t="s">
        <v>79</v>
      </c>
      <c r="J1596" s="221">
        <f>IFERROR(VLOOKUP(cnf[[#This Row],[Hwycov_id]],#REF!,2,FALSE),cnf[[#This Row],[count]])</f>
        <v>3687</v>
      </c>
      <c r="K1596" s="171">
        <f t="shared" si="27"/>
        <v>0</v>
      </c>
    </row>
    <row r="1597" spans="1:11">
      <c r="A1597">
        <v>17935</v>
      </c>
      <c r="B1597" s="224">
        <v>5</v>
      </c>
      <c r="C1597" s="224">
        <v>1</v>
      </c>
      <c r="D1597" s="224">
        <v>2</v>
      </c>
      <c r="E1597" s="224">
        <v>6</v>
      </c>
      <c r="F1597" s="224">
        <v>17</v>
      </c>
      <c r="G1597" s="233">
        <v>0.19900599999999999</v>
      </c>
      <c r="H1597" s="222">
        <v>3700</v>
      </c>
      <c r="I1597" s="223" t="s">
        <v>80</v>
      </c>
      <c r="J1597" s="221">
        <f>IFERROR(VLOOKUP(cnf[[#This Row],[Hwycov_id]],#REF!,2,FALSE),cnf[[#This Row],[count]])</f>
        <v>3700</v>
      </c>
      <c r="K1597" s="171">
        <f t="shared" si="27"/>
        <v>0</v>
      </c>
    </row>
    <row r="1598" spans="1:11">
      <c r="A1598">
        <v>8425</v>
      </c>
      <c r="B1598" s="224">
        <v>5</v>
      </c>
      <c r="C1598" s="224">
        <v>1</v>
      </c>
      <c r="D1598" s="224">
        <v>2</v>
      </c>
      <c r="E1598" s="224">
        <v>3</v>
      </c>
      <c r="F1598" s="224">
        <v>14</v>
      </c>
      <c r="G1598" s="233">
        <v>0.120726</v>
      </c>
      <c r="H1598" s="222">
        <v>3712</v>
      </c>
      <c r="I1598" s="223" t="s">
        <v>79</v>
      </c>
      <c r="J1598" s="221">
        <f>IFERROR(VLOOKUP(cnf[[#This Row],[Hwycov_id]],#REF!,2,FALSE),cnf[[#This Row],[count]])</f>
        <v>3712</v>
      </c>
      <c r="K1598" s="171">
        <f t="shared" si="27"/>
        <v>0</v>
      </c>
    </row>
    <row r="1599" spans="1:11">
      <c r="A1599">
        <v>9987</v>
      </c>
      <c r="B1599" s="224">
        <v>5</v>
      </c>
      <c r="C1599" s="224">
        <v>1</v>
      </c>
      <c r="D1599" s="224">
        <v>2</v>
      </c>
      <c r="E1599" s="224">
        <v>2</v>
      </c>
      <c r="F1599" s="224">
        <v>14</v>
      </c>
      <c r="G1599" s="233">
        <v>0.32449699999999998</v>
      </c>
      <c r="H1599" s="222">
        <v>3733</v>
      </c>
      <c r="I1599" s="223" t="s">
        <v>79</v>
      </c>
      <c r="J1599" s="221">
        <f>IFERROR(VLOOKUP(cnf[[#This Row],[Hwycov_id]],#REF!,2,FALSE),cnf[[#This Row],[count]])</f>
        <v>3733</v>
      </c>
      <c r="K1599" s="171">
        <f t="shared" si="27"/>
        <v>0</v>
      </c>
    </row>
    <row r="1600" spans="1:11">
      <c r="A1600">
        <v>5720</v>
      </c>
      <c r="B1600" s="224">
        <v>5</v>
      </c>
      <c r="C1600" s="224">
        <v>1</v>
      </c>
      <c r="D1600" s="224">
        <v>2</v>
      </c>
      <c r="E1600" s="224">
        <v>2</v>
      </c>
      <c r="F1600" s="224">
        <v>14</v>
      </c>
      <c r="G1600" s="233">
        <v>0.11792</v>
      </c>
      <c r="H1600" s="222">
        <v>3779</v>
      </c>
      <c r="I1600" s="223" t="s">
        <v>79</v>
      </c>
      <c r="J1600" s="221">
        <f>IFERROR(VLOOKUP(cnf[[#This Row],[Hwycov_id]],#REF!,2,FALSE),cnf[[#This Row],[count]])</f>
        <v>3779</v>
      </c>
      <c r="K1600" s="171">
        <f t="shared" si="27"/>
        <v>0</v>
      </c>
    </row>
    <row r="1601" spans="1:11">
      <c r="A1601">
        <v>16601</v>
      </c>
      <c r="B1601" s="224">
        <v>5</v>
      </c>
      <c r="C1601" s="224">
        <v>1</v>
      </c>
      <c r="D1601" s="224">
        <v>2</v>
      </c>
      <c r="E1601" s="224">
        <v>2</v>
      </c>
      <c r="F1601" s="224">
        <v>14</v>
      </c>
      <c r="G1601" s="233">
        <v>0.13674600000000001</v>
      </c>
      <c r="H1601" s="222">
        <v>3788</v>
      </c>
      <c r="I1601" s="223" t="s">
        <v>79</v>
      </c>
      <c r="J1601" s="221">
        <f>IFERROR(VLOOKUP(cnf[[#This Row],[Hwycov_id]],#REF!,2,FALSE),cnf[[#This Row],[count]])</f>
        <v>3788</v>
      </c>
      <c r="K1601" s="171">
        <f t="shared" si="27"/>
        <v>0</v>
      </c>
    </row>
    <row r="1602" spans="1:11">
      <c r="A1602">
        <v>7277</v>
      </c>
      <c r="B1602" s="224">
        <v>5</v>
      </c>
      <c r="C1602" s="224">
        <v>1</v>
      </c>
      <c r="D1602" s="224">
        <v>2</v>
      </c>
      <c r="E1602" s="224">
        <v>6</v>
      </c>
      <c r="F1602" s="224">
        <v>12</v>
      </c>
      <c r="G1602" s="233">
        <v>0.14837400000000001</v>
      </c>
      <c r="H1602" s="222">
        <v>3800</v>
      </c>
      <c r="I1602" s="223" t="s">
        <v>80</v>
      </c>
      <c r="J1602" s="221">
        <f>IFERROR(VLOOKUP(cnf[[#This Row],[Hwycov_id]],#REF!,2,FALSE),cnf[[#This Row],[count]])</f>
        <v>3800</v>
      </c>
      <c r="K1602" s="171">
        <f t="shared" ref="K1602:K1665" si="28">J1602/H1602-1</f>
        <v>0</v>
      </c>
    </row>
    <row r="1603" spans="1:11">
      <c r="A1603">
        <v>15306</v>
      </c>
      <c r="B1603" s="224">
        <v>5</v>
      </c>
      <c r="C1603" s="224">
        <v>1</v>
      </c>
      <c r="D1603" s="224">
        <v>2</v>
      </c>
      <c r="E1603" s="224">
        <v>3</v>
      </c>
      <c r="F1603" s="224">
        <v>14</v>
      </c>
      <c r="G1603" s="233">
        <v>0.55930299999999999</v>
      </c>
      <c r="H1603" s="222">
        <v>3808</v>
      </c>
      <c r="I1603" s="223" t="s">
        <v>79</v>
      </c>
      <c r="J1603" s="221">
        <f>IFERROR(VLOOKUP(cnf[[#This Row],[Hwycov_id]],#REF!,2,FALSE),cnf[[#This Row],[count]])</f>
        <v>3808</v>
      </c>
      <c r="K1603" s="171">
        <f t="shared" si="28"/>
        <v>0</v>
      </c>
    </row>
    <row r="1604" spans="1:11">
      <c r="A1604">
        <v>4642</v>
      </c>
      <c r="B1604" s="224">
        <v>5</v>
      </c>
      <c r="C1604" s="224">
        <v>1</v>
      </c>
      <c r="D1604" s="224">
        <v>2</v>
      </c>
      <c r="E1604" s="224">
        <v>5</v>
      </c>
      <c r="F1604" s="224">
        <v>5</v>
      </c>
      <c r="G1604" s="233">
        <v>9.5924999999999996E-2</v>
      </c>
      <c r="H1604" s="222">
        <v>3900</v>
      </c>
      <c r="I1604" s="223" t="s">
        <v>80</v>
      </c>
      <c r="J1604" s="221">
        <f>IFERROR(VLOOKUP(cnf[[#This Row],[Hwycov_id]],#REF!,2,FALSE),cnf[[#This Row],[count]])</f>
        <v>3900</v>
      </c>
      <c r="K1604" s="171">
        <f t="shared" si="28"/>
        <v>0</v>
      </c>
    </row>
    <row r="1605" spans="1:11">
      <c r="A1605">
        <v>2677</v>
      </c>
      <c r="B1605" s="224">
        <v>5</v>
      </c>
      <c r="C1605" s="224">
        <v>1</v>
      </c>
      <c r="D1605" s="224">
        <v>2</v>
      </c>
      <c r="E1605" s="224">
        <v>7</v>
      </c>
      <c r="F1605" s="224">
        <v>19</v>
      </c>
      <c r="G1605" s="233">
        <v>0.39596399999999998</v>
      </c>
      <c r="H1605" s="222">
        <v>3900</v>
      </c>
      <c r="I1605" s="223" t="s">
        <v>80</v>
      </c>
      <c r="J1605" s="221">
        <f>IFERROR(VLOOKUP(cnf[[#This Row],[Hwycov_id]],#REF!,2,FALSE),cnf[[#This Row],[count]])</f>
        <v>3900</v>
      </c>
      <c r="K1605" s="171">
        <f t="shared" si="28"/>
        <v>0</v>
      </c>
    </row>
    <row r="1606" spans="1:11">
      <c r="A1606">
        <v>12783</v>
      </c>
      <c r="B1606" s="224">
        <v>5</v>
      </c>
      <c r="C1606" s="224">
        <v>1</v>
      </c>
      <c r="D1606" s="224">
        <v>2</v>
      </c>
      <c r="E1606" s="224">
        <v>7</v>
      </c>
      <c r="F1606" s="224">
        <v>7</v>
      </c>
      <c r="G1606" s="233">
        <v>0.24177899999999999</v>
      </c>
      <c r="H1606" s="222">
        <v>3900</v>
      </c>
      <c r="I1606" s="223" t="s">
        <v>80</v>
      </c>
      <c r="J1606" s="221">
        <f>IFERROR(VLOOKUP(cnf[[#This Row],[Hwycov_id]],#REF!,2,FALSE),cnf[[#This Row],[count]])</f>
        <v>3900</v>
      </c>
      <c r="K1606" s="171">
        <f t="shared" si="28"/>
        <v>0</v>
      </c>
    </row>
    <row r="1607" spans="1:11">
      <c r="A1607">
        <v>20369</v>
      </c>
      <c r="B1607" s="224">
        <v>5</v>
      </c>
      <c r="C1607" s="224">
        <v>1</v>
      </c>
      <c r="D1607" s="224">
        <v>2</v>
      </c>
      <c r="E1607" s="224">
        <v>5</v>
      </c>
      <c r="F1607" s="224">
        <v>16</v>
      </c>
      <c r="G1607" s="233">
        <v>0.13958599999999999</v>
      </c>
      <c r="H1607" s="222">
        <v>3900</v>
      </c>
      <c r="I1607" s="223" t="s">
        <v>80</v>
      </c>
      <c r="J1607" s="221">
        <f>IFERROR(VLOOKUP(cnf[[#This Row],[Hwycov_id]],#REF!,2,FALSE),cnf[[#This Row],[count]])</f>
        <v>3900</v>
      </c>
      <c r="K1607" s="171">
        <f t="shared" si="28"/>
        <v>0</v>
      </c>
    </row>
    <row r="1608" spans="1:11">
      <c r="A1608">
        <v>15253</v>
      </c>
      <c r="B1608" s="224">
        <v>5</v>
      </c>
      <c r="C1608" s="224">
        <v>1</v>
      </c>
      <c r="D1608" s="224">
        <v>2</v>
      </c>
      <c r="E1608" s="224">
        <v>5</v>
      </c>
      <c r="F1608" s="224">
        <v>16</v>
      </c>
      <c r="G1608" s="233">
        <v>0.55368200000000001</v>
      </c>
      <c r="H1608" s="222">
        <v>3900</v>
      </c>
      <c r="I1608" s="223" t="s">
        <v>80</v>
      </c>
      <c r="J1608" s="221">
        <f>IFERROR(VLOOKUP(cnf[[#This Row],[Hwycov_id]],#REF!,2,FALSE),cnf[[#This Row],[count]])</f>
        <v>3900</v>
      </c>
      <c r="K1608" s="171">
        <f t="shared" si="28"/>
        <v>0</v>
      </c>
    </row>
    <row r="1609" spans="1:11">
      <c r="A1609">
        <v>17509</v>
      </c>
      <c r="B1609" s="224">
        <v>5</v>
      </c>
      <c r="C1609" s="224">
        <v>1</v>
      </c>
      <c r="D1609" s="224">
        <v>2</v>
      </c>
      <c r="E1609" s="224">
        <v>5</v>
      </c>
      <c r="F1609" s="224">
        <v>5</v>
      </c>
      <c r="G1609" s="233">
        <v>0.154637</v>
      </c>
      <c r="H1609" s="222">
        <v>4000</v>
      </c>
      <c r="I1609" s="223" t="s">
        <v>80</v>
      </c>
      <c r="J1609" s="221">
        <f>IFERROR(VLOOKUP(cnf[[#This Row],[Hwycov_id]],#REF!,2,FALSE),cnf[[#This Row],[count]])</f>
        <v>4000</v>
      </c>
      <c r="K1609" s="171">
        <f t="shared" si="28"/>
        <v>0</v>
      </c>
    </row>
    <row r="1610" spans="1:11">
      <c r="A1610">
        <v>20111</v>
      </c>
      <c r="B1610" s="224">
        <v>5</v>
      </c>
      <c r="C1610" s="224">
        <v>1</v>
      </c>
      <c r="D1610" s="224">
        <v>2</v>
      </c>
      <c r="E1610" s="224">
        <v>3</v>
      </c>
      <c r="F1610" s="224">
        <v>14</v>
      </c>
      <c r="G1610" s="233">
        <v>0.10950799999999999</v>
      </c>
      <c r="H1610" s="222">
        <v>4029</v>
      </c>
      <c r="I1610" s="223" t="s">
        <v>79</v>
      </c>
      <c r="J1610" s="221">
        <f>IFERROR(VLOOKUP(cnf[[#This Row],[Hwycov_id]],#REF!,2,FALSE),cnf[[#This Row],[count]])</f>
        <v>4029</v>
      </c>
      <c r="K1610" s="171">
        <f t="shared" si="28"/>
        <v>0</v>
      </c>
    </row>
    <row r="1611" spans="1:11">
      <c r="A1611">
        <v>18554</v>
      </c>
      <c r="B1611" s="224">
        <v>5</v>
      </c>
      <c r="C1611" s="224">
        <v>1</v>
      </c>
      <c r="D1611" s="224">
        <v>2</v>
      </c>
      <c r="E1611" s="224">
        <v>1</v>
      </c>
      <c r="F1611" s="224">
        <v>14</v>
      </c>
      <c r="G1611" s="233">
        <v>3.4661999999999998E-2</v>
      </c>
      <c r="H1611" s="222">
        <v>4064</v>
      </c>
      <c r="I1611" s="223" t="s">
        <v>79</v>
      </c>
      <c r="J1611" s="221">
        <f>IFERROR(VLOOKUP(cnf[[#This Row],[Hwycov_id]],#REF!,2,FALSE),cnf[[#This Row],[count]])</f>
        <v>4064</v>
      </c>
      <c r="K1611" s="171">
        <f t="shared" si="28"/>
        <v>0</v>
      </c>
    </row>
    <row r="1612" spans="1:11">
      <c r="A1612">
        <v>9507</v>
      </c>
      <c r="B1612" s="224">
        <v>5</v>
      </c>
      <c r="C1612" s="224">
        <v>1</v>
      </c>
      <c r="D1612" s="224">
        <v>2</v>
      </c>
      <c r="E1612" s="224">
        <v>3</v>
      </c>
      <c r="F1612" s="224">
        <v>14</v>
      </c>
      <c r="G1612" s="233">
        <v>6.3968999999999998E-2</v>
      </c>
      <c r="H1612" s="222">
        <v>4065</v>
      </c>
      <c r="I1612" s="223" t="s">
        <v>79</v>
      </c>
      <c r="J1612" s="221">
        <f>IFERROR(VLOOKUP(cnf[[#This Row],[Hwycov_id]],#REF!,2,FALSE),cnf[[#This Row],[count]])</f>
        <v>4065</v>
      </c>
      <c r="K1612" s="171">
        <f t="shared" si="28"/>
        <v>0</v>
      </c>
    </row>
    <row r="1613" spans="1:11">
      <c r="A1613">
        <v>13644</v>
      </c>
      <c r="B1613" s="224">
        <v>5</v>
      </c>
      <c r="C1613" s="224">
        <v>1</v>
      </c>
      <c r="D1613" s="224">
        <v>2</v>
      </c>
      <c r="E1613" s="224">
        <v>3</v>
      </c>
      <c r="F1613" s="224">
        <v>14</v>
      </c>
      <c r="G1613" s="233">
        <v>4.7699999999999999E-2</v>
      </c>
      <c r="H1613" s="222">
        <v>4084</v>
      </c>
      <c r="I1613" s="223" t="s">
        <v>79</v>
      </c>
      <c r="J1613" s="221">
        <f>IFERROR(VLOOKUP(cnf[[#This Row],[Hwycov_id]],#REF!,2,FALSE),cnf[[#This Row],[count]])</f>
        <v>4084</v>
      </c>
      <c r="K1613" s="171">
        <f t="shared" si="28"/>
        <v>0</v>
      </c>
    </row>
    <row r="1614" spans="1:11">
      <c r="A1614">
        <v>3897</v>
      </c>
      <c r="B1614" s="224">
        <v>5</v>
      </c>
      <c r="C1614" s="224">
        <v>1</v>
      </c>
      <c r="D1614" s="224">
        <v>2</v>
      </c>
      <c r="E1614" s="224">
        <v>3</v>
      </c>
      <c r="F1614" s="224">
        <v>14</v>
      </c>
      <c r="G1614" s="233">
        <v>0.28479100000000002</v>
      </c>
      <c r="H1614" s="222">
        <v>4087</v>
      </c>
      <c r="I1614" s="223" t="s">
        <v>79</v>
      </c>
      <c r="J1614" s="221">
        <f>IFERROR(VLOOKUP(cnf[[#This Row],[Hwycov_id]],#REF!,2,FALSE),cnf[[#This Row],[count]])</f>
        <v>4087</v>
      </c>
      <c r="K1614" s="171">
        <f t="shared" si="28"/>
        <v>0</v>
      </c>
    </row>
    <row r="1615" spans="1:11">
      <c r="A1615">
        <v>1793</v>
      </c>
      <c r="B1615" s="224">
        <v>5</v>
      </c>
      <c r="C1615" s="224">
        <v>1</v>
      </c>
      <c r="D1615" s="224">
        <v>2</v>
      </c>
      <c r="E1615" s="224">
        <v>3</v>
      </c>
      <c r="F1615" s="224">
        <v>14</v>
      </c>
      <c r="G1615" s="233">
        <v>0.156197</v>
      </c>
      <c r="H1615" s="222">
        <v>4114</v>
      </c>
      <c r="I1615" s="223" t="s">
        <v>79</v>
      </c>
      <c r="J1615" s="221">
        <f>IFERROR(VLOOKUP(cnf[[#This Row],[Hwycov_id]],#REF!,2,FALSE),cnf[[#This Row],[count]])</f>
        <v>4114</v>
      </c>
      <c r="K1615" s="171">
        <f t="shared" si="28"/>
        <v>0</v>
      </c>
    </row>
    <row r="1616" spans="1:11">
      <c r="A1616">
        <v>8631</v>
      </c>
      <c r="B1616" s="224">
        <v>5</v>
      </c>
      <c r="C1616" s="224">
        <v>1</v>
      </c>
      <c r="D1616" s="224">
        <v>2</v>
      </c>
      <c r="E1616" s="224">
        <v>3</v>
      </c>
      <c r="F1616" s="224">
        <v>14</v>
      </c>
      <c r="G1616" s="233">
        <v>0.150223</v>
      </c>
      <c r="H1616" s="222">
        <v>4115</v>
      </c>
      <c r="I1616" s="223" t="s">
        <v>79</v>
      </c>
      <c r="J1616" s="221">
        <f>IFERROR(VLOOKUP(cnf[[#This Row],[Hwycov_id]],#REF!,2,FALSE),cnf[[#This Row],[count]])</f>
        <v>4115</v>
      </c>
      <c r="K1616" s="171">
        <f t="shared" si="28"/>
        <v>0</v>
      </c>
    </row>
    <row r="1617" spans="1:11">
      <c r="A1617">
        <v>18140</v>
      </c>
      <c r="B1617" s="224">
        <v>5</v>
      </c>
      <c r="C1617" s="224">
        <v>1</v>
      </c>
      <c r="D1617" s="224">
        <v>2</v>
      </c>
      <c r="E1617" s="224">
        <v>1</v>
      </c>
      <c r="F1617" s="224">
        <v>14</v>
      </c>
      <c r="G1617" s="233">
        <v>4.5894999999999998E-2</v>
      </c>
      <c r="H1617" s="222">
        <v>4130</v>
      </c>
      <c r="I1617" s="223" t="s">
        <v>79</v>
      </c>
      <c r="J1617" s="221">
        <f>IFERROR(VLOOKUP(cnf[[#This Row],[Hwycov_id]],#REF!,2,FALSE),cnf[[#This Row],[count]])</f>
        <v>4130</v>
      </c>
      <c r="K1617" s="171">
        <f t="shared" si="28"/>
        <v>0</v>
      </c>
    </row>
    <row r="1618" spans="1:11">
      <c r="A1618">
        <v>6328</v>
      </c>
      <c r="B1618" s="224">
        <v>5</v>
      </c>
      <c r="C1618" s="224">
        <v>1</v>
      </c>
      <c r="D1618" s="224">
        <v>2</v>
      </c>
      <c r="E1618" s="224">
        <v>6</v>
      </c>
      <c r="F1618" s="224">
        <v>12</v>
      </c>
      <c r="G1618" s="233">
        <v>0.25994800000000001</v>
      </c>
      <c r="H1618" s="222">
        <v>4200</v>
      </c>
      <c r="I1618" s="223" t="s">
        <v>80</v>
      </c>
      <c r="J1618" s="221">
        <f>IFERROR(VLOOKUP(cnf[[#This Row],[Hwycov_id]],#REF!,2,FALSE),cnf[[#This Row],[count]])</f>
        <v>4200</v>
      </c>
      <c r="K1618" s="171">
        <f t="shared" si="28"/>
        <v>0</v>
      </c>
    </row>
    <row r="1619" spans="1:11">
      <c r="A1619">
        <v>5812</v>
      </c>
      <c r="B1619" s="224">
        <v>5</v>
      </c>
      <c r="C1619" s="224">
        <v>1</v>
      </c>
      <c r="D1619" s="224">
        <v>2</v>
      </c>
      <c r="E1619" s="224">
        <v>2</v>
      </c>
      <c r="F1619" s="224">
        <v>14</v>
      </c>
      <c r="G1619" s="233">
        <v>0.237175</v>
      </c>
      <c r="H1619" s="222">
        <v>4269</v>
      </c>
      <c r="I1619" s="223" t="s">
        <v>79</v>
      </c>
      <c r="J1619" s="221">
        <f>IFERROR(VLOOKUP(cnf[[#This Row],[Hwycov_id]],#REF!,2,FALSE),cnf[[#This Row],[count]])</f>
        <v>4269</v>
      </c>
      <c r="K1619" s="171">
        <f t="shared" si="28"/>
        <v>0</v>
      </c>
    </row>
    <row r="1620" spans="1:11">
      <c r="A1620">
        <v>11513</v>
      </c>
      <c r="B1620" s="224">
        <v>5</v>
      </c>
      <c r="C1620" s="224">
        <v>1</v>
      </c>
      <c r="D1620" s="224">
        <v>2</v>
      </c>
      <c r="E1620" s="224">
        <v>3</v>
      </c>
      <c r="F1620" s="224">
        <v>14</v>
      </c>
      <c r="G1620" s="233">
        <v>0.12787499999999999</v>
      </c>
      <c r="H1620" s="222">
        <v>4297</v>
      </c>
      <c r="I1620" s="223" t="s">
        <v>79</v>
      </c>
      <c r="J1620" s="221">
        <f>IFERROR(VLOOKUP(cnf[[#This Row],[Hwycov_id]],#REF!,2,FALSE),cnf[[#This Row],[count]])</f>
        <v>4297</v>
      </c>
      <c r="K1620" s="171">
        <f t="shared" si="28"/>
        <v>0</v>
      </c>
    </row>
    <row r="1621" spans="1:11">
      <c r="A1621">
        <v>15542</v>
      </c>
      <c r="B1621" s="224">
        <v>5</v>
      </c>
      <c r="C1621" s="224">
        <v>1</v>
      </c>
      <c r="D1621" s="224">
        <v>2</v>
      </c>
      <c r="E1621" s="224">
        <v>4</v>
      </c>
      <c r="F1621" s="224">
        <v>8</v>
      </c>
      <c r="G1621" s="233">
        <v>0.11004700000000001</v>
      </c>
      <c r="H1621" s="222">
        <v>4300</v>
      </c>
      <c r="I1621" s="223" t="s">
        <v>80</v>
      </c>
      <c r="J1621" s="221">
        <f>IFERROR(VLOOKUP(cnf[[#This Row],[Hwycov_id]],#REF!,2,FALSE),cnf[[#This Row],[count]])</f>
        <v>4300</v>
      </c>
      <c r="K1621" s="171">
        <f t="shared" si="28"/>
        <v>0</v>
      </c>
    </row>
    <row r="1622" spans="1:11">
      <c r="A1622">
        <v>18556</v>
      </c>
      <c r="B1622" s="224">
        <v>5</v>
      </c>
      <c r="C1622" s="224">
        <v>1</v>
      </c>
      <c r="D1622" s="224">
        <v>2</v>
      </c>
      <c r="E1622" s="224">
        <v>1</v>
      </c>
      <c r="F1622" s="224">
        <v>14</v>
      </c>
      <c r="G1622" s="233">
        <v>4.4506999999999998E-2</v>
      </c>
      <c r="H1622" s="222">
        <v>4378</v>
      </c>
      <c r="I1622" s="223" t="s">
        <v>79</v>
      </c>
      <c r="J1622" s="221">
        <f>IFERROR(VLOOKUP(cnf[[#This Row],[Hwycov_id]],#REF!,2,FALSE),cnf[[#This Row],[count]])</f>
        <v>4378</v>
      </c>
      <c r="K1622" s="171">
        <f t="shared" si="28"/>
        <v>0</v>
      </c>
    </row>
    <row r="1623" spans="1:11">
      <c r="A1623">
        <v>15581</v>
      </c>
      <c r="B1623" s="224">
        <v>5</v>
      </c>
      <c r="C1623" s="224">
        <v>1</v>
      </c>
      <c r="D1623" s="224">
        <v>2</v>
      </c>
      <c r="E1623" s="224">
        <v>4</v>
      </c>
      <c r="F1623" s="224">
        <v>8</v>
      </c>
      <c r="G1623" s="233">
        <v>0.110804</v>
      </c>
      <c r="H1623" s="222">
        <v>4400</v>
      </c>
      <c r="I1623" s="223" t="s">
        <v>80</v>
      </c>
      <c r="J1623" s="221">
        <f>IFERROR(VLOOKUP(cnf[[#This Row],[Hwycov_id]],#REF!,2,FALSE),cnf[[#This Row],[count]])</f>
        <v>4400</v>
      </c>
      <c r="K1623" s="171">
        <f t="shared" si="28"/>
        <v>0</v>
      </c>
    </row>
    <row r="1624" spans="1:11">
      <c r="A1624">
        <v>5920</v>
      </c>
      <c r="B1624" s="224">
        <v>5</v>
      </c>
      <c r="C1624" s="224">
        <v>1</v>
      </c>
      <c r="D1624" s="224">
        <v>2</v>
      </c>
      <c r="E1624" s="224">
        <v>2</v>
      </c>
      <c r="F1624" s="224">
        <v>3</v>
      </c>
      <c r="G1624" s="233">
        <v>0.141426</v>
      </c>
      <c r="H1624" s="222">
        <v>4400</v>
      </c>
      <c r="I1624" s="223" t="s">
        <v>80</v>
      </c>
      <c r="J1624" s="221">
        <f>IFERROR(VLOOKUP(cnf[[#This Row],[Hwycov_id]],#REF!,2,FALSE),cnf[[#This Row],[count]])</f>
        <v>4400</v>
      </c>
      <c r="K1624" s="171">
        <f t="shared" si="28"/>
        <v>0</v>
      </c>
    </row>
    <row r="1625" spans="1:11">
      <c r="A1625">
        <v>1088</v>
      </c>
      <c r="B1625" s="224">
        <v>5</v>
      </c>
      <c r="C1625" s="224">
        <v>1</v>
      </c>
      <c r="D1625" s="224">
        <v>2</v>
      </c>
      <c r="E1625" s="224">
        <v>2</v>
      </c>
      <c r="F1625" s="224">
        <v>14</v>
      </c>
      <c r="G1625" s="233">
        <v>0.12879599999999999</v>
      </c>
      <c r="H1625" s="222">
        <v>4402</v>
      </c>
      <c r="I1625" s="223" t="s">
        <v>79</v>
      </c>
      <c r="J1625" s="221">
        <f>IFERROR(VLOOKUP(cnf[[#This Row],[Hwycov_id]],#REF!,2,FALSE),cnf[[#This Row],[count]])</f>
        <v>4402</v>
      </c>
      <c r="K1625" s="171">
        <f t="shared" si="28"/>
        <v>0</v>
      </c>
    </row>
    <row r="1626" spans="1:11">
      <c r="A1626">
        <v>2290</v>
      </c>
      <c r="B1626" s="224">
        <v>5</v>
      </c>
      <c r="C1626" s="224">
        <v>1</v>
      </c>
      <c r="D1626" s="224">
        <v>2</v>
      </c>
      <c r="E1626" s="224">
        <v>3</v>
      </c>
      <c r="F1626" s="224">
        <v>14</v>
      </c>
      <c r="G1626" s="233">
        <v>0.65290499999999996</v>
      </c>
      <c r="H1626" s="222">
        <v>4447</v>
      </c>
      <c r="I1626" s="223" t="s">
        <v>79</v>
      </c>
      <c r="J1626" s="221">
        <f>IFERROR(VLOOKUP(cnf[[#This Row],[Hwycov_id]],#REF!,2,FALSE),cnf[[#This Row],[count]])</f>
        <v>4447</v>
      </c>
      <c r="K1626" s="171">
        <f t="shared" si="28"/>
        <v>0</v>
      </c>
    </row>
    <row r="1627" spans="1:11">
      <c r="A1627">
        <v>15167</v>
      </c>
      <c r="B1627" s="224">
        <v>5</v>
      </c>
      <c r="C1627" s="224">
        <v>1</v>
      </c>
      <c r="D1627" s="224">
        <v>2</v>
      </c>
      <c r="E1627" s="224">
        <v>3</v>
      </c>
      <c r="F1627" s="224">
        <v>14</v>
      </c>
      <c r="G1627" s="233">
        <v>0.230929</v>
      </c>
      <c r="H1627" s="222">
        <v>4498</v>
      </c>
      <c r="I1627" s="223" t="s">
        <v>79</v>
      </c>
      <c r="J1627" s="221">
        <f>IFERROR(VLOOKUP(cnf[[#This Row],[Hwycov_id]],#REF!,2,FALSE),cnf[[#This Row],[count]])</f>
        <v>4498</v>
      </c>
      <c r="K1627" s="171">
        <f t="shared" si="28"/>
        <v>0</v>
      </c>
    </row>
    <row r="1628" spans="1:11">
      <c r="A1628">
        <v>8380</v>
      </c>
      <c r="B1628" s="224">
        <v>5</v>
      </c>
      <c r="C1628" s="224">
        <v>1</v>
      </c>
      <c r="D1628" s="224">
        <v>2</v>
      </c>
      <c r="E1628" s="224">
        <v>3</v>
      </c>
      <c r="F1628" s="224">
        <v>14</v>
      </c>
      <c r="G1628" s="233">
        <v>0.12452000000000001</v>
      </c>
      <c r="H1628" s="222">
        <v>4510</v>
      </c>
      <c r="I1628" s="223" t="s">
        <v>79</v>
      </c>
      <c r="J1628" s="221">
        <f>IFERROR(VLOOKUP(cnf[[#This Row],[Hwycov_id]],#REF!,2,FALSE),cnf[[#This Row],[count]])</f>
        <v>4510</v>
      </c>
      <c r="K1628" s="171">
        <f t="shared" si="28"/>
        <v>0</v>
      </c>
    </row>
    <row r="1629" spans="1:11">
      <c r="A1629">
        <v>19341</v>
      </c>
      <c r="B1629" s="224">
        <v>5</v>
      </c>
      <c r="C1629" s="224">
        <v>1</v>
      </c>
      <c r="D1629" s="224">
        <v>2</v>
      </c>
      <c r="E1629" s="224">
        <v>4</v>
      </c>
      <c r="F1629" s="224">
        <v>14</v>
      </c>
      <c r="G1629" s="233">
        <v>0.23265</v>
      </c>
      <c r="H1629" s="222">
        <v>4525</v>
      </c>
      <c r="I1629" s="223" t="s">
        <v>79</v>
      </c>
      <c r="J1629" s="221">
        <f>IFERROR(VLOOKUP(cnf[[#This Row],[Hwycov_id]],#REF!,2,FALSE),cnf[[#This Row],[count]])</f>
        <v>4525</v>
      </c>
      <c r="K1629" s="171">
        <f t="shared" si="28"/>
        <v>0</v>
      </c>
    </row>
    <row r="1630" spans="1:11">
      <c r="A1630">
        <v>5378</v>
      </c>
      <c r="B1630" s="224">
        <v>5</v>
      </c>
      <c r="C1630" s="224">
        <v>1</v>
      </c>
      <c r="D1630" s="224">
        <v>2</v>
      </c>
      <c r="E1630" s="224">
        <v>3</v>
      </c>
      <c r="F1630" s="224">
        <v>14</v>
      </c>
      <c r="G1630" s="233">
        <v>0.21707299999999999</v>
      </c>
      <c r="H1630" s="222">
        <v>4553</v>
      </c>
      <c r="I1630" s="223" t="s">
        <v>79</v>
      </c>
      <c r="J1630" s="221">
        <f>IFERROR(VLOOKUP(cnf[[#This Row],[Hwycov_id]],#REF!,2,FALSE),cnf[[#This Row],[count]])</f>
        <v>4553</v>
      </c>
      <c r="K1630" s="171">
        <f t="shared" si="28"/>
        <v>0</v>
      </c>
    </row>
    <row r="1631" spans="1:11">
      <c r="A1631">
        <v>30804</v>
      </c>
      <c r="B1631" s="224">
        <v>5</v>
      </c>
      <c r="C1631" s="224">
        <v>1</v>
      </c>
      <c r="D1631" s="224">
        <v>2</v>
      </c>
      <c r="E1631" s="224">
        <v>2</v>
      </c>
      <c r="F1631" s="224">
        <v>14</v>
      </c>
      <c r="G1631" s="233">
        <v>0.23319899999999999</v>
      </c>
      <c r="H1631" s="222">
        <v>4634</v>
      </c>
      <c r="I1631" s="223" t="s">
        <v>79</v>
      </c>
      <c r="J1631" s="221">
        <f>IFERROR(VLOOKUP(cnf[[#This Row],[Hwycov_id]],#REF!,2,FALSE),cnf[[#This Row],[count]])</f>
        <v>4634</v>
      </c>
      <c r="K1631" s="171">
        <f t="shared" si="28"/>
        <v>0</v>
      </c>
    </row>
    <row r="1632" spans="1:11">
      <c r="A1632">
        <v>2127</v>
      </c>
      <c r="B1632" s="224">
        <v>5</v>
      </c>
      <c r="C1632" s="224">
        <v>1</v>
      </c>
      <c r="D1632" s="224">
        <v>2</v>
      </c>
      <c r="E1632" s="224">
        <v>2</v>
      </c>
      <c r="F1632" s="224">
        <v>14</v>
      </c>
      <c r="G1632" s="233">
        <v>5.1866000000000002E-2</v>
      </c>
      <c r="H1632" s="222">
        <v>4647</v>
      </c>
      <c r="I1632" s="223" t="s">
        <v>79</v>
      </c>
      <c r="J1632" s="221">
        <f>IFERROR(VLOOKUP(cnf[[#This Row],[Hwycov_id]],#REF!,2,FALSE),cnf[[#This Row],[count]])</f>
        <v>4647</v>
      </c>
      <c r="K1632" s="171">
        <f t="shared" si="28"/>
        <v>0</v>
      </c>
    </row>
    <row r="1633" spans="1:11">
      <c r="A1633">
        <v>3798</v>
      </c>
      <c r="B1633" s="224">
        <v>5</v>
      </c>
      <c r="C1633" s="224">
        <v>1</v>
      </c>
      <c r="D1633" s="224">
        <v>2</v>
      </c>
      <c r="E1633" s="224">
        <v>2</v>
      </c>
      <c r="F1633" s="224">
        <v>14</v>
      </c>
      <c r="G1633" s="233">
        <v>0.13470399999999999</v>
      </c>
      <c r="H1633" s="222">
        <v>4747</v>
      </c>
      <c r="I1633" s="223" t="s">
        <v>79</v>
      </c>
      <c r="J1633" s="221">
        <f>IFERROR(VLOOKUP(cnf[[#This Row],[Hwycov_id]],#REF!,2,FALSE),cnf[[#This Row],[count]])</f>
        <v>4747</v>
      </c>
      <c r="K1633" s="171">
        <f t="shared" si="28"/>
        <v>0</v>
      </c>
    </row>
    <row r="1634" spans="1:11">
      <c r="A1634">
        <v>8303</v>
      </c>
      <c r="B1634" s="224">
        <v>5</v>
      </c>
      <c r="C1634" s="224">
        <v>1</v>
      </c>
      <c r="D1634" s="224">
        <v>2</v>
      </c>
      <c r="E1634" s="224">
        <v>3</v>
      </c>
      <c r="F1634" s="224">
        <v>14</v>
      </c>
      <c r="G1634" s="233">
        <v>0.29737999999999998</v>
      </c>
      <c r="H1634" s="222">
        <v>4754</v>
      </c>
      <c r="I1634" s="223" t="s">
        <v>79</v>
      </c>
      <c r="J1634" s="221">
        <f>IFERROR(VLOOKUP(cnf[[#This Row],[Hwycov_id]],#REF!,2,FALSE),cnf[[#This Row],[count]])</f>
        <v>4754</v>
      </c>
      <c r="K1634" s="171">
        <f t="shared" si="28"/>
        <v>0</v>
      </c>
    </row>
    <row r="1635" spans="1:11">
      <c r="A1635">
        <v>19684</v>
      </c>
      <c r="B1635" s="224">
        <v>5</v>
      </c>
      <c r="C1635" s="224">
        <v>1</v>
      </c>
      <c r="D1635" s="224">
        <v>2</v>
      </c>
      <c r="E1635" s="224">
        <v>7</v>
      </c>
      <c r="F1635" s="224">
        <v>7</v>
      </c>
      <c r="G1635" s="233">
        <v>0.25132199999999999</v>
      </c>
      <c r="H1635" s="222">
        <v>4800</v>
      </c>
      <c r="I1635" s="223" t="s">
        <v>80</v>
      </c>
      <c r="J1635" s="221">
        <f>IFERROR(VLOOKUP(cnf[[#This Row],[Hwycov_id]],#REF!,2,FALSE),cnf[[#This Row],[count]])</f>
        <v>4800</v>
      </c>
      <c r="K1635" s="171">
        <f t="shared" si="28"/>
        <v>0</v>
      </c>
    </row>
    <row r="1636" spans="1:11">
      <c r="A1636">
        <v>7980</v>
      </c>
      <c r="B1636" s="224">
        <v>5</v>
      </c>
      <c r="C1636" s="224">
        <v>1</v>
      </c>
      <c r="D1636" s="224">
        <v>2</v>
      </c>
      <c r="E1636" s="224">
        <v>3</v>
      </c>
      <c r="F1636" s="224">
        <v>14</v>
      </c>
      <c r="G1636" s="233">
        <v>0.13156399999999999</v>
      </c>
      <c r="H1636" s="222">
        <v>4869</v>
      </c>
      <c r="I1636" s="223" t="s">
        <v>79</v>
      </c>
      <c r="J1636" s="221">
        <f>IFERROR(VLOOKUP(cnf[[#This Row],[Hwycov_id]],#REF!,2,FALSE),cnf[[#This Row],[count]])</f>
        <v>4869</v>
      </c>
      <c r="K1636" s="171">
        <f t="shared" si="28"/>
        <v>0</v>
      </c>
    </row>
    <row r="1637" spans="1:11">
      <c r="A1637">
        <v>2871</v>
      </c>
      <c r="B1637" s="224">
        <v>5</v>
      </c>
      <c r="C1637" s="224">
        <v>1</v>
      </c>
      <c r="D1637" s="224">
        <v>2</v>
      </c>
      <c r="E1637" s="224">
        <v>2</v>
      </c>
      <c r="F1637" s="224">
        <v>14</v>
      </c>
      <c r="G1637" s="233">
        <v>0.31749699999999997</v>
      </c>
      <c r="H1637" s="222">
        <v>4874</v>
      </c>
      <c r="I1637" s="223" t="s">
        <v>79</v>
      </c>
      <c r="J1637" s="221">
        <f>IFERROR(VLOOKUP(cnf[[#This Row],[Hwycov_id]],#REF!,2,FALSE),cnf[[#This Row],[count]])</f>
        <v>4874</v>
      </c>
      <c r="K1637" s="171">
        <f t="shared" si="28"/>
        <v>0</v>
      </c>
    </row>
    <row r="1638" spans="1:11">
      <c r="A1638">
        <v>5373</v>
      </c>
      <c r="B1638" s="224">
        <v>5</v>
      </c>
      <c r="C1638" s="224">
        <v>1</v>
      </c>
      <c r="D1638" s="224">
        <v>2</v>
      </c>
      <c r="E1638" s="224">
        <v>3</v>
      </c>
      <c r="F1638" s="224">
        <v>14</v>
      </c>
      <c r="G1638" s="233">
        <v>0.30502000000000001</v>
      </c>
      <c r="H1638" s="222">
        <v>4918</v>
      </c>
      <c r="I1638" s="223" t="s">
        <v>79</v>
      </c>
      <c r="J1638" s="221">
        <f>IFERROR(VLOOKUP(cnf[[#This Row],[Hwycov_id]],#REF!,2,FALSE),cnf[[#This Row],[count]])</f>
        <v>4918</v>
      </c>
      <c r="K1638" s="171">
        <f t="shared" si="28"/>
        <v>0</v>
      </c>
    </row>
    <row r="1639" spans="1:11">
      <c r="A1639">
        <v>10183</v>
      </c>
      <c r="B1639" s="224">
        <v>5</v>
      </c>
      <c r="C1639" s="224">
        <v>1</v>
      </c>
      <c r="D1639" s="224">
        <v>2</v>
      </c>
      <c r="E1639" s="224">
        <v>2</v>
      </c>
      <c r="F1639" s="224">
        <v>14</v>
      </c>
      <c r="G1639" s="233">
        <v>0.26081199999999999</v>
      </c>
      <c r="H1639" s="222">
        <v>4994</v>
      </c>
      <c r="I1639" s="223" t="s">
        <v>79</v>
      </c>
      <c r="J1639" s="221">
        <f>IFERROR(VLOOKUP(cnf[[#This Row],[Hwycov_id]],#REF!,2,FALSE),cnf[[#This Row],[count]])</f>
        <v>4994</v>
      </c>
      <c r="K1639" s="171">
        <f t="shared" si="28"/>
        <v>0</v>
      </c>
    </row>
    <row r="1640" spans="1:11">
      <c r="A1640">
        <v>13066</v>
      </c>
      <c r="B1640" s="224">
        <v>5</v>
      </c>
      <c r="C1640" s="224">
        <v>1</v>
      </c>
      <c r="D1640" s="224">
        <v>2</v>
      </c>
      <c r="E1640" s="224">
        <v>5</v>
      </c>
      <c r="F1640" s="224">
        <v>5</v>
      </c>
      <c r="G1640" s="233">
        <v>0.15329899999999999</v>
      </c>
      <c r="H1640" s="222">
        <v>5000</v>
      </c>
      <c r="I1640" s="223" t="s">
        <v>80</v>
      </c>
      <c r="J1640" s="221">
        <f>IFERROR(VLOOKUP(cnf[[#This Row],[Hwycov_id]],#REF!,2,FALSE),cnf[[#This Row],[count]])</f>
        <v>5000</v>
      </c>
      <c r="K1640" s="171">
        <f t="shared" si="28"/>
        <v>0</v>
      </c>
    </row>
    <row r="1641" spans="1:11">
      <c r="A1641">
        <v>23438</v>
      </c>
      <c r="B1641" s="224">
        <v>5</v>
      </c>
      <c r="C1641" s="224">
        <v>1</v>
      </c>
      <c r="D1641" s="224">
        <v>2</v>
      </c>
      <c r="E1641" s="224">
        <v>3</v>
      </c>
      <c r="F1641" s="224">
        <v>14</v>
      </c>
      <c r="G1641" s="233">
        <v>0.14513999999999999</v>
      </c>
      <c r="H1641" s="222">
        <v>5017</v>
      </c>
      <c r="I1641" s="223" t="s">
        <v>79</v>
      </c>
      <c r="J1641" s="221">
        <f>IFERROR(VLOOKUP(cnf[[#This Row],[Hwycov_id]],#REF!,2,FALSE),cnf[[#This Row],[count]])</f>
        <v>5017</v>
      </c>
      <c r="K1641" s="171">
        <f t="shared" si="28"/>
        <v>0</v>
      </c>
    </row>
    <row r="1642" spans="1:11">
      <c r="A1642">
        <v>5063</v>
      </c>
      <c r="B1642" s="224">
        <v>5</v>
      </c>
      <c r="C1642" s="224">
        <v>1</v>
      </c>
      <c r="D1642" s="224">
        <v>2</v>
      </c>
      <c r="E1642" s="224">
        <v>3</v>
      </c>
      <c r="F1642" s="224">
        <v>14</v>
      </c>
      <c r="G1642" s="233">
        <v>8.4129999999999996E-2</v>
      </c>
      <c r="H1642" s="222">
        <v>5090</v>
      </c>
      <c r="I1642" s="223" t="s">
        <v>79</v>
      </c>
      <c r="J1642" s="221">
        <f>IFERROR(VLOOKUP(cnf[[#This Row],[Hwycov_id]],#REF!,2,FALSE),cnf[[#This Row],[count]])</f>
        <v>5090</v>
      </c>
      <c r="K1642" s="171">
        <f t="shared" si="28"/>
        <v>0</v>
      </c>
    </row>
    <row r="1643" spans="1:11">
      <c r="A1643">
        <v>9546</v>
      </c>
      <c r="B1643" s="224">
        <v>5</v>
      </c>
      <c r="C1643" s="224">
        <v>1</v>
      </c>
      <c r="D1643" s="224">
        <v>2</v>
      </c>
      <c r="E1643" s="224">
        <v>2</v>
      </c>
      <c r="F1643" s="224">
        <v>14</v>
      </c>
      <c r="G1643" s="233">
        <v>0.37244500000000003</v>
      </c>
      <c r="H1643" s="222">
        <v>5097</v>
      </c>
      <c r="I1643" s="223" t="s">
        <v>79</v>
      </c>
      <c r="J1643" s="221">
        <f>IFERROR(VLOOKUP(cnf[[#This Row],[Hwycov_id]],#REF!,2,FALSE),cnf[[#This Row],[count]])</f>
        <v>5097</v>
      </c>
      <c r="K1643" s="171">
        <f t="shared" si="28"/>
        <v>0</v>
      </c>
    </row>
    <row r="1644" spans="1:11">
      <c r="A1644">
        <v>17814</v>
      </c>
      <c r="B1644" s="224">
        <v>5</v>
      </c>
      <c r="C1644" s="224">
        <v>1</v>
      </c>
      <c r="D1644" s="224">
        <v>2</v>
      </c>
      <c r="E1644" s="224">
        <v>4</v>
      </c>
      <c r="F1644" s="224">
        <v>14</v>
      </c>
      <c r="G1644" s="233">
        <v>0.254971</v>
      </c>
      <c r="H1644" s="222">
        <v>5112</v>
      </c>
      <c r="I1644" s="223" t="s">
        <v>79</v>
      </c>
      <c r="J1644" s="221">
        <f>IFERROR(VLOOKUP(cnf[[#This Row],[Hwycov_id]],#REF!,2,FALSE),cnf[[#This Row],[count]])</f>
        <v>5112</v>
      </c>
      <c r="K1644" s="171">
        <f t="shared" si="28"/>
        <v>0</v>
      </c>
    </row>
    <row r="1645" spans="1:11">
      <c r="A1645">
        <v>20112</v>
      </c>
      <c r="B1645" s="224">
        <v>5</v>
      </c>
      <c r="C1645" s="224">
        <v>1</v>
      </c>
      <c r="D1645" s="224">
        <v>2</v>
      </c>
      <c r="E1645" s="224">
        <v>3</v>
      </c>
      <c r="F1645" s="224">
        <v>14</v>
      </c>
      <c r="G1645" s="233">
        <v>0.141483</v>
      </c>
      <c r="H1645" s="222">
        <v>5119</v>
      </c>
      <c r="I1645" s="223" t="s">
        <v>79</v>
      </c>
      <c r="J1645" s="221">
        <f>IFERROR(VLOOKUP(cnf[[#This Row],[Hwycov_id]],#REF!,2,FALSE),cnf[[#This Row],[count]])</f>
        <v>5119</v>
      </c>
      <c r="K1645" s="171">
        <f t="shared" si="28"/>
        <v>0</v>
      </c>
    </row>
    <row r="1646" spans="1:11">
      <c r="A1646">
        <v>17671</v>
      </c>
      <c r="B1646" s="224">
        <v>5</v>
      </c>
      <c r="C1646" s="224">
        <v>1</v>
      </c>
      <c r="D1646" s="224">
        <v>2</v>
      </c>
      <c r="E1646" s="224">
        <v>2</v>
      </c>
      <c r="F1646" s="224">
        <v>14</v>
      </c>
      <c r="G1646" s="233">
        <v>7.2357000000000005E-2</v>
      </c>
      <c r="H1646" s="222">
        <v>5160</v>
      </c>
      <c r="I1646" s="223" t="s">
        <v>79</v>
      </c>
      <c r="J1646" s="221">
        <f>IFERROR(VLOOKUP(cnf[[#This Row],[Hwycov_id]],#REF!,2,FALSE),cnf[[#This Row],[count]])</f>
        <v>5160</v>
      </c>
      <c r="K1646" s="171">
        <f t="shared" si="28"/>
        <v>0</v>
      </c>
    </row>
    <row r="1647" spans="1:11">
      <c r="A1647">
        <v>5000</v>
      </c>
      <c r="B1647" s="224">
        <v>5</v>
      </c>
      <c r="C1647" s="224">
        <v>1</v>
      </c>
      <c r="D1647" s="224">
        <v>2</v>
      </c>
      <c r="E1647" s="224">
        <v>3</v>
      </c>
      <c r="F1647" s="224">
        <v>14</v>
      </c>
      <c r="G1647" s="233">
        <v>8.4791000000000005E-2</v>
      </c>
      <c r="H1647" s="222">
        <v>5176</v>
      </c>
      <c r="I1647" s="223" t="s">
        <v>79</v>
      </c>
      <c r="J1647" s="221">
        <f>IFERROR(VLOOKUP(cnf[[#This Row],[Hwycov_id]],#REF!,2,FALSE),cnf[[#This Row],[count]])</f>
        <v>5176</v>
      </c>
      <c r="K1647" s="171">
        <f t="shared" si="28"/>
        <v>0</v>
      </c>
    </row>
    <row r="1648" spans="1:11">
      <c r="A1648">
        <v>7940</v>
      </c>
      <c r="B1648" s="224">
        <v>5</v>
      </c>
      <c r="C1648" s="224">
        <v>1</v>
      </c>
      <c r="D1648" s="224">
        <v>2</v>
      </c>
      <c r="E1648" s="224">
        <v>5</v>
      </c>
      <c r="F1648" s="224">
        <v>9</v>
      </c>
      <c r="G1648" s="233">
        <v>0.16117200000000001</v>
      </c>
      <c r="H1648" s="222">
        <v>5200</v>
      </c>
      <c r="I1648" s="223" t="s">
        <v>80</v>
      </c>
      <c r="J1648" s="221">
        <f>IFERROR(VLOOKUP(cnf[[#This Row],[Hwycov_id]],#REF!,2,FALSE),cnf[[#This Row],[count]])</f>
        <v>5200</v>
      </c>
      <c r="K1648" s="171">
        <f t="shared" si="28"/>
        <v>0</v>
      </c>
    </row>
    <row r="1649" spans="1:11">
      <c r="A1649">
        <v>1061</v>
      </c>
      <c r="B1649" s="224">
        <v>5</v>
      </c>
      <c r="C1649" s="224">
        <v>1</v>
      </c>
      <c r="D1649" s="224">
        <v>2</v>
      </c>
      <c r="E1649" s="224">
        <v>2</v>
      </c>
      <c r="F1649" s="224">
        <v>14</v>
      </c>
      <c r="G1649" s="233">
        <v>7.1792999999999996E-2</v>
      </c>
      <c r="H1649" s="222">
        <v>5207</v>
      </c>
      <c r="I1649" s="223" t="s">
        <v>79</v>
      </c>
      <c r="J1649" s="221">
        <f>IFERROR(VLOOKUP(cnf[[#This Row],[Hwycov_id]],#REF!,2,FALSE),cnf[[#This Row],[count]])</f>
        <v>5207</v>
      </c>
      <c r="K1649" s="171">
        <f t="shared" si="28"/>
        <v>0</v>
      </c>
    </row>
    <row r="1650" spans="1:11">
      <c r="A1650">
        <v>18497</v>
      </c>
      <c r="B1650" s="224">
        <v>5</v>
      </c>
      <c r="C1650" s="224">
        <v>1</v>
      </c>
      <c r="D1650" s="224">
        <v>1</v>
      </c>
      <c r="E1650" s="224">
        <v>1</v>
      </c>
      <c r="F1650" s="224">
        <v>14</v>
      </c>
      <c r="G1650" s="233">
        <v>4.4447E-2</v>
      </c>
      <c r="H1650" s="222">
        <v>5275</v>
      </c>
      <c r="I1650" s="223" t="s">
        <v>79</v>
      </c>
      <c r="J1650" s="221">
        <f>IFERROR(VLOOKUP(cnf[[#This Row],[Hwycov_id]],#REF!,2,FALSE),cnf[[#This Row],[count]])</f>
        <v>5275</v>
      </c>
      <c r="K1650" s="171">
        <f t="shared" si="28"/>
        <v>0</v>
      </c>
    </row>
    <row r="1651" spans="1:11">
      <c r="A1651">
        <v>6073</v>
      </c>
      <c r="B1651" s="224">
        <v>5</v>
      </c>
      <c r="C1651" s="224">
        <v>1</v>
      </c>
      <c r="D1651" s="224">
        <v>2</v>
      </c>
      <c r="E1651" s="224">
        <v>5</v>
      </c>
      <c r="F1651" s="224">
        <v>19</v>
      </c>
      <c r="G1651" s="233">
        <v>0.397619</v>
      </c>
      <c r="H1651" s="222">
        <v>5300</v>
      </c>
      <c r="I1651" s="223" t="s">
        <v>80</v>
      </c>
      <c r="J1651" s="221">
        <f>IFERROR(VLOOKUP(cnf[[#This Row],[Hwycov_id]],#REF!,2,FALSE),cnf[[#This Row],[count]])</f>
        <v>5300</v>
      </c>
      <c r="K1651" s="171">
        <f t="shared" si="28"/>
        <v>0</v>
      </c>
    </row>
    <row r="1652" spans="1:11">
      <c r="A1652">
        <v>13926</v>
      </c>
      <c r="B1652" s="224">
        <v>5</v>
      </c>
      <c r="C1652" s="224">
        <v>1</v>
      </c>
      <c r="D1652" s="224">
        <v>2</v>
      </c>
      <c r="E1652" s="224">
        <v>4</v>
      </c>
      <c r="F1652" s="224">
        <v>14</v>
      </c>
      <c r="G1652" s="233">
        <v>6.0041999999999998E-2</v>
      </c>
      <c r="H1652" s="222">
        <v>5346</v>
      </c>
      <c r="I1652" s="223" t="s">
        <v>79</v>
      </c>
      <c r="J1652" s="221">
        <f>IFERROR(VLOOKUP(cnf[[#This Row],[Hwycov_id]],#REF!,2,FALSE),cnf[[#This Row],[count]])</f>
        <v>5346</v>
      </c>
      <c r="K1652" s="171">
        <f t="shared" si="28"/>
        <v>0</v>
      </c>
    </row>
    <row r="1653" spans="1:11">
      <c r="A1653">
        <v>14608</v>
      </c>
      <c r="B1653" s="224">
        <v>5</v>
      </c>
      <c r="C1653" s="224">
        <v>1</v>
      </c>
      <c r="D1653" s="224">
        <v>2</v>
      </c>
      <c r="E1653" s="224">
        <v>2</v>
      </c>
      <c r="F1653" s="224">
        <v>14</v>
      </c>
      <c r="G1653" s="233">
        <v>7.2713E-2</v>
      </c>
      <c r="H1653" s="222">
        <v>5346</v>
      </c>
      <c r="I1653" s="223" t="s">
        <v>79</v>
      </c>
      <c r="J1653" s="221">
        <f>IFERROR(VLOOKUP(cnf[[#This Row],[Hwycov_id]],#REF!,2,FALSE),cnf[[#This Row],[count]])</f>
        <v>5346</v>
      </c>
      <c r="K1653" s="171">
        <f t="shared" si="28"/>
        <v>0</v>
      </c>
    </row>
    <row r="1654" spans="1:11">
      <c r="A1654">
        <v>20043</v>
      </c>
      <c r="B1654" s="224">
        <v>5</v>
      </c>
      <c r="C1654" s="224">
        <v>1</v>
      </c>
      <c r="D1654" s="224">
        <v>2</v>
      </c>
      <c r="E1654" s="224">
        <v>3</v>
      </c>
      <c r="F1654" s="224">
        <v>14</v>
      </c>
      <c r="G1654" s="233">
        <v>0.26757799999999998</v>
      </c>
      <c r="H1654" s="222">
        <v>5353</v>
      </c>
      <c r="I1654" s="223" t="s">
        <v>79</v>
      </c>
      <c r="J1654" s="221">
        <f>IFERROR(VLOOKUP(cnf[[#This Row],[Hwycov_id]],#REF!,2,FALSE),cnf[[#This Row],[count]])</f>
        <v>5353</v>
      </c>
      <c r="K1654" s="171">
        <f t="shared" si="28"/>
        <v>0</v>
      </c>
    </row>
    <row r="1655" spans="1:11">
      <c r="A1655">
        <v>9688</v>
      </c>
      <c r="B1655" s="224">
        <v>5</v>
      </c>
      <c r="C1655" s="224">
        <v>1</v>
      </c>
      <c r="D1655" s="224">
        <v>2</v>
      </c>
      <c r="E1655" s="224">
        <v>3</v>
      </c>
      <c r="F1655" s="224">
        <v>14</v>
      </c>
      <c r="G1655" s="233">
        <v>0.155669</v>
      </c>
      <c r="H1655" s="222">
        <v>5357</v>
      </c>
      <c r="I1655" s="223" t="s">
        <v>79</v>
      </c>
      <c r="J1655" s="221">
        <f>IFERROR(VLOOKUP(cnf[[#This Row],[Hwycov_id]],#REF!,2,FALSE),cnf[[#This Row],[count]])</f>
        <v>5357</v>
      </c>
      <c r="K1655" s="171">
        <f t="shared" si="28"/>
        <v>0</v>
      </c>
    </row>
    <row r="1656" spans="1:11">
      <c r="A1656">
        <v>22033</v>
      </c>
      <c r="B1656" s="224">
        <v>5</v>
      </c>
      <c r="C1656" s="224">
        <v>1</v>
      </c>
      <c r="D1656" s="224">
        <v>2</v>
      </c>
      <c r="E1656" s="224">
        <v>3</v>
      </c>
      <c r="F1656" s="224">
        <v>14</v>
      </c>
      <c r="G1656" s="233">
        <v>6.4923999999999996E-2</v>
      </c>
      <c r="H1656" s="222">
        <v>5407</v>
      </c>
      <c r="I1656" s="223" t="s">
        <v>79</v>
      </c>
      <c r="J1656" s="221">
        <f>IFERROR(VLOOKUP(cnf[[#This Row],[Hwycov_id]],#REF!,2,FALSE),cnf[[#This Row],[count]])</f>
        <v>5407</v>
      </c>
      <c r="K1656" s="171">
        <f t="shared" si="28"/>
        <v>0</v>
      </c>
    </row>
    <row r="1657" spans="1:11">
      <c r="A1657">
        <v>23172</v>
      </c>
      <c r="B1657" s="224">
        <v>5</v>
      </c>
      <c r="C1657" s="224">
        <v>1</v>
      </c>
      <c r="D1657" s="224">
        <v>2</v>
      </c>
      <c r="E1657" s="224">
        <v>3</v>
      </c>
      <c r="F1657" s="224">
        <v>14</v>
      </c>
      <c r="G1657" s="233">
        <v>7.6558000000000001E-2</v>
      </c>
      <c r="H1657" s="222">
        <v>5470</v>
      </c>
      <c r="I1657" s="223" t="s">
        <v>79</v>
      </c>
      <c r="J1657" s="221">
        <f>IFERROR(VLOOKUP(cnf[[#This Row],[Hwycov_id]],#REF!,2,FALSE),cnf[[#This Row],[count]])</f>
        <v>5470</v>
      </c>
      <c r="K1657" s="171">
        <f t="shared" si="28"/>
        <v>0</v>
      </c>
    </row>
    <row r="1658" spans="1:11">
      <c r="A1658">
        <v>5375</v>
      </c>
      <c r="B1658" s="224">
        <v>5</v>
      </c>
      <c r="C1658" s="224">
        <v>1</v>
      </c>
      <c r="D1658" s="224">
        <v>2</v>
      </c>
      <c r="E1658" s="224">
        <v>3</v>
      </c>
      <c r="F1658" s="224">
        <v>14</v>
      </c>
      <c r="G1658" s="233">
        <v>0.178535</v>
      </c>
      <c r="H1658" s="222">
        <v>5553</v>
      </c>
      <c r="I1658" s="223" t="s">
        <v>79</v>
      </c>
      <c r="J1658" s="221">
        <f>IFERROR(VLOOKUP(cnf[[#This Row],[Hwycov_id]],#REF!,2,FALSE),cnf[[#This Row],[count]])</f>
        <v>5553</v>
      </c>
      <c r="K1658" s="171">
        <f t="shared" si="28"/>
        <v>0</v>
      </c>
    </row>
    <row r="1659" spans="1:11">
      <c r="A1659">
        <v>2364</v>
      </c>
      <c r="B1659" s="224">
        <v>5</v>
      </c>
      <c r="C1659" s="224">
        <v>1</v>
      </c>
      <c r="D1659" s="224">
        <v>2</v>
      </c>
      <c r="E1659" s="224">
        <v>3</v>
      </c>
      <c r="F1659" s="224">
        <v>14</v>
      </c>
      <c r="G1659" s="233">
        <v>0.31156400000000001</v>
      </c>
      <c r="H1659" s="222">
        <v>5602</v>
      </c>
      <c r="I1659" s="223" t="s">
        <v>79</v>
      </c>
      <c r="J1659" s="221">
        <f>IFERROR(VLOOKUP(cnf[[#This Row],[Hwycov_id]],#REF!,2,FALSE),cnf[[#This Row],[count]])</f>
        <v>5602</v>
      </c>
      <c r="K1659" s="171">
        <f t="shared" si="28"/>
        <v>0</v>
      </c>
    </row>
    <row r="1660" spans="1:11">
      <c r="A1660">
        <v>8443</v>
      </c>
      <c r="B1660" s="224">
        <v>5</v>
      </c>
      <c r="C1660" s="224">
        <v>1</v>
      </c>
      <c r="D1660" s="224">
        <v>2</v>
      </c>
      <c r="E1660" s="224">
        <v>3</v>
      </c>
      <c r="F1660" s="224">
        <v>14</v>
      </c>
      <c r="G1660" s="233">
        <v>0.114395</v>
      </c>
      <c r="H1660" s="222">
        <v>5681</v>
      </c>
      <c r="I1660" s="223" t="s">
        <v>79</v>
      </c>
      <c r="J1660" s="221">
        <f>IFERROR(VLOOKUP(cnf[[#This Row],[Hwycov_id]],#REF!,2,FALSE),cnf[[#This Row],[count]])</f>
        <v>5681</v>
      </c>
      <c r="K1660" s="171">
        <f t="shared" si="28"/>
        <v>0</v>
      </c>
    </row>
    <row r="1661" spans="1:11">
      <c r="A1661">
        <v>16313</v>
      </c>
      <c r="B1661" s="224">
        <v>5</v>
      </c>
      <c r="C1661" s="224">
        <v>1</v>
      </c>
      <c r="D1661" s="224">
        <v>2</v>
      </c>
      <c r="E1661" s="224">
        <v>7</v>
      </c>
      <c r="F1661" s="224">
        <v>7</v>
      </c>
      <c r="G1661" s="233">
        <v>0.26649600000000001</v>
      </c>
      <c r="H1661" s="222">
        <v>5700</v>
      </c>
      <c r="I1661" s="223" t="s">
        <v>80</v>
      </c>
      <c r="J1661" s="221">
        <f>IFERROR(VLOOKUP(cnf[[#This Row],[Hwycov_id]],#REF!,2,FALSE),cnf[[#This Row],[count]])</f>
        <v>5700</v>
      </c>
      <c r="K1661" s="171">
        <f t="shared" si="28"/>
        <v>0</v>
      </c>
    </row>
    <row r="1662" spans="1:11">
      <c r="A1662">
        <v>1216</v>
      </c>
      <c r="B1662" s="224">
        <v>5</v>
      </c>
      <c r="C1662" s="224">
        <v>1</v>
      </c>
      <c r="D1662" s="224">
        <v>2</v>
      </c>
      <c r="E1662" s="224">
        <v>3</v>
      </c>
      <c r="F1662" s="224">
        <v>14</v>
      </c>
      <c r="G1662" s="233">
        <v>6.4792000000000002E-2</v>
      </c>
      <c r="H1662" s="222">
        <v>5720</v>
      </c>
      <c r="I1662" s="223" t="s">
        <v>79</v>
      </c>
      <c r="J1662" s="221">
        <f>IFERROR(VLOOKUP(cnf[[#This Row],[Hwycov_id]],#REF!,2,FALSE),cnf[[#This Row],[count]])</f>
        <v>5720</v>
      </c>
      <c r="K1662" s="171">
        <f t="shared" si="28"/>
        <v>0</v>
      </c>
    </row>
    <row r="1663" spans="1:11">
      <c r="A1663">
        <v>19452</v>
      </c>
      <c r="B1663" s="224">
        <v>5</v>
      </c>
      <c r="C1663" s="224">
        <v>1</v>
      </c>
      <c r="D1663" s="224">
        <v>2</v>
      </c>
      <c r="E1663" s="224">
        <v>3</v>
      </c>
      <c r="F1663" s="224">
        <v>14</v>
      </c>
      <c r="G1663" s="233">
        <v>9.2311000000000004E-2</v>
      </c>
      <c r="H1663" s="222">
        <v>5725</v>
      </c>
      <c r="I1663" s="223" t="s">
        <v>79</v>
      </c>
      <c r="J1663" s="221">
        <f>IFERROR(VLOOKUP(cnf[[#This Row],[Hwycov_id]],#REF!,2,FALSE),cnf[[#This Row],[count]])</f>
        <v>5725</v>
      </c>
      <c r="K1663" s="171">
        <f t="shared" si="28"/>
        <v>0</v>
      </c>
    </row>
    <row r="1664" spans="1:11">
      <c r="A1664">
        <v>4304</v>
      </c>
      <c r="B1664" s="224">
        <v>5</v>
      </c>
      <c r="C1664" s="224">
        <v>1</v>
      </c>
      <c r="D1664" s="224">
        <v>2</v>
      </c>
      <c r="E1664" s="224">
        <v>2</v>
      </c>
      <c r="F1664" s="224">
        <v>14</v>
      </c>
      <c r="G1664" s="233">
        <v>6.6614999999999994E-2</v>
      </c>
      <c r="H1664" s="222">
        <v>5740</v>
      </c>
      <c r="I1664" s="223" t="s">
        <v>79</v>
      </c>
      <c r="J1664" s="221">
        <f>IFERROR(VLOOKUP(cnf[[#This Row],[Hwycov_id]],#REF!,2,FALSE),cnf[[#This Row],[count]])</f>
        <v>5740</v>
      </c>
      <c r="K1664" s="171">
        <f t="shared" si="28"/>
        <v>0</v>
      </c>
    </row>
    <row r="1665" spans="1:11">
      <c r="A1665">
        <v>20104</v>
      </c>
      <c r="B1665" s="224">
        <v>5</v>
      </c>
      <c r="C1665" s="224">
        <v>1</v>
      </c>
      <c r="D1665" s="224">
        <v>2</v>
      </c>
      <c r="E1665" s="224">
        <v>3</v>
      </c>
      <c r="F1665" s="224">
        <v>14</v>
      </c>
      <c r="G1665" s="233">
        <v>0.19337799999999999</v>
      </c>
      <c r="H1665" s="222">
        <v>5767</v>
      </c>
      <c r="I1665" s="223" t="s">
        <v>79</v>
      </c>
      <c r="J1665" s="221">
        <f>IFERROR(VLOOKUP(cnf[[#This Row],[Hwycov_id]],#REF!,2,FALSE),cnf[[#This Row],[count]])</f>
        <v>5767</v>
      </c>
      <c r="K1665" s="171">
        <f t="shared" si="28"/>
        <v>0</v>
      </c>
    </row>
    <row r="1666" spans="1:11">
      <c r="A1666">
        <v>2122</v>
      </c>
      <c r="B1666" s="224">
        <v>5</v>
      </c>
      <c r="C1666" s="224">
        <v>1</v>
      </c>
      <c r="D1666" s="224">
        <v>1</v>
      </c>
      <c r="E1666" s="224">
        <v>2</v>
      </c>
      <c r="F1666" s="224">
        <v>14</v>
      </c>
      <c r="G1666" s="233">
        <v>5.3244E-2</v>
      </c>
      <c r="H1666" s="222">
        <v>5768</v>
      </c>
      <c r="I1666" s="223" t="s">
        <v>79</v>
      </c>
      <c r="J1666" s="221">
        <f>IFERROR(VLOOKUP(cnf[[#This Row],[Hwycov_id]],#REF!,2,FALSE),cnf[[#This Row],[count]])</f>
        <v>5768</v>
      </c>
      <c r="K1666" s="171">
        <f t="shared" ref="K1666:K1729" si="29">J1666/H1666-1</f>
        <v>0</v>
      </c>
    </row>
    <row r="1667" spans="1:11">
      <c r="A1667">
        <v>6609</v>
      </c>
      <c r="B1667" s="224">
        <v>5</v>
      </c>
      <c r="C1667" s="224">
        <v>1</v>
      </c>
      <c r="D1667" s="224">
        <v>2</v>
      </c>
      <c r="E1667" s="224">
        <v>2</v>
      </c>
      <c r="F1667" s="224">
        <v>14</v>
      </c>
      <c r="G1667" s="233">
        <v>7.2151000000000007E-2</v>
      </c>
      <c r="H1667" s="222">
        <v>5783</v>
      </c>
      <c r="I1667" s="223" t="s">
        <v>79</v>
      </c>
      <c r="J1667" s="221">
        <f>IFERROR(VLOOKUP(cnf[[#This Row],[Hwycov_id]],#REF!,2,FALSE),cnf[[#This Row],[count]])</f>
        <v>5783</v>
      </c>
      <c r="K1667" s="171">
        <f t="shared" si="29"/>
        <v>0</v>
      </c>
    </row>
    <row r="1668" spans="1:11">
      <c r="A1668">
        <v>8235</v>
      </c>
      <c r="B1668" s="224">
        <v>5</v>
      </c>
      <c r="C1668" s="224">
        <v>1</v>
      </c>
      <c r="D1668" s="224">
        <v>2</v>
      </c>
      <c r="E1668" s="224">
        <v>2</v>
      </c>
      <c r="F1668" s="224">
        <v>14</v>
      </c>
      <c r="G1668" s="233">
        <v>0.15163499999999999</v>
      </c>
      <c r="H1668" s="222">
        <v>5797</v>
      </c>
      <c r="I1668" s="223" t="s">
        <v>79</v>
      </c>
      <c r="J1668" s="221">
        <f>IFERROR(VLOOKUP(cnf[[#This Row],[Hwycov_id]],#REF!,2,FALSE),cnf[[#This Row],[count]])</f>
        <v>5797</v>
      </c>
      <c r="K1668" s="171">
        <f t="shared" si="29"/>
        <v>0</v>
      </c>
    </row>
    <row r="1669" spans="1:11">
      <c r="A1669">
        <v>15578</v>
      </c>
      <c r="B1669" s="224">
        <v>5</v>
      </c>
      <c r="C1669" s="224">
        <v>1</v>
      </c>
      <c r="D1669" s="224">
        <v>2</v>
      </c>
      <c r="E1669" s="224">
        <v>4</v>
      </c>
      <c r="F1669" s="224">
        <v>8</v>
      </c>
      <c r="G1669" s="233">
        <v>4.0106000000000003E-2</v>
      </c>
      <c r="H1669" s="222">
        <v>5800</v>
      </c>
      <c r="I1669" s="223" t="s">
        <v>80</v>
      </c>
      <c r="J1669" s="221">
        <f>IFERROR(VLOOKUP(cnf[[#This Row],[Hwycov_id]],#REF!,2,FALSE),cnf[[#This Row],[count]])</f>
        <v>5800</v>
      </c>
      <c r="K1669" s="171">
        <f t="shared" si="29"/>
        <v>0</v>
      </c>
    </row>
    <row r="1670" spans="1:11">
      <c r="A1670">
        <v>2218</v>
      </c>
      <c r="B1670" s="224">
        <v>5</v>
      </c>
      <c r="C1670" s="224">
        <v>1</v>
      </c>
      <c r="D1670" s="224">
        <v>2</v>
      </c>
      <c r="E1670" s="224">
        <v>2</v>
      </c>
      <c r="F1670" s="224">
        <v>14</v>
      </c>
      <c r="G1670" s="233">
        <v>0.112912</v>
      </c>
      <c r="H1670" s="222">
        <v>5881</v>
      </c>
      <c r="I1670" s="223" t="s">
        <v>79</v>
      </c>
      <c r="J1670" s="221">
        <f>IFERROR(VLOOKUP(cnf[[#This Row],[Hwycov_id]],#REF!,2,FALSE),cnf[[#This Row],[count]])</f>
        <v>5881</v>
      </c>
      <c r="K1670" s="171">
        <f t="shared" si="29"/>
        <v>0</v>
      </c>
    </row>
    <row r="1671" spans="1:11">
      <c r="A1671">
        <v>1069</v>
      </c>
      <c r="B1671" s="224">
        <v>5</v>
      </c>
      <c r="C1671" s="224">
        <v>1</v>
      </c>
      <c r="D1671" s="224">
        <v>2</v>
      </c>
      <c r="E1671" s="224">
        <v>2</v>
      </c>
      <c r="F1671" s="224">
        <v>14</v>
      </c>
      <c r="G1671" s="233">
        <v>9.0237999999999999E-2</v>
      </c>
      <c r="H1671" s="222">
        <v>5894</v>
      </c>
      <c r="I1671" s="223" t="s">
        <v>79</v>
      </c>
      <c r="J1671" s="221">
        <f>IFERROR(VLOOKUP(cnf[[#This Row],[Hwycov_id]],#REF!,2,FALSE),cnf[[#This Row],[count]])</f>
        <v>5894</v>
      </c>
      <c r="K1671" s="171">
        <f t="shared" si="29"/>
        <v>0</v>
      </c>
    </row>
    <row r="1672" spans="1:11">
      <c r="A1672">
        <v>27461</v>
      </c>
      <c r="B1672" s="224">
        <v>5</v>
      </c>
      <c r="C1672" s="224">
        <v>1</v>
      </c>
      <c r="D1672" s="224">
        <v>2</v>
      </c>
      <c r="E1672" s="224">
        <v>3</v>
      </c>
      <c r="F1672" s="224">
        <v>14</v>
      </c>
      <c r="G1672" s="233">
        <v>9.8358000000000001E-2</v>
      </c>
      <c r="H1672" s="222">
        <v>5908</v>
      </c>
      <c r="I1672" s="223" t="s">
        <v>79</v>
      </c>
      <c r="J1672" s="221">
        <f>IFERROR(VLOOKUP(cnf[[#This Row],[Hwycov_id]],#REF!,2,FALSE),cnf[[#This Row],[count]])</f>
        <v>5908</v>
      </c>
      <c r="K1672" s="171">
        <f t="shared" si="29"/>
        <v>0</v>
      </c>
    </row>
    <row r="1673" spans="1:11">
      <c r="A1673">
        <v>23078</v>
      </c>
      <c r="B1673" s="224">
        <v>5</v>
      </c>
      <c r="C1673" s="224">
        <v>1</v>
      </c>
      <c r="D1673" s="224">
        <v>2</v>
      </c>
      <c r="E1673" s="224">
        <v>3</v>
      </c>
      <c r="F1673" s="224">
        <v>14</v>
      </c>
      <c r="G1673" s="233">
        <v>0.30335800000000002</v>
      </c>
      <c r="H1673" s="222">
        <v>5977</v>
      </c>
      <c r="I1673" s="223" t="s">
        <v>79</v>
      </c>
      <c r="J1673" s="221">
        <f>IFERROR(VLOOKUP(cnf[[#This Row],[Hwycov_id]],#REF!,2,FALSE),cnf[[#This Row],[count]])</f>
        <v>5977</v>
      </c>
      <c r="K1673" s="171">
        <f t="shared" si="29"/>
        <v>0</v>
      </c>
    </row>
    <row r="1674" spans="1:11">
      <c r="A1674">
        <v>2962</v>
      </c>
      <c r="B1674" s="224">
        <v>5</v>
      </c>
      <c r="C1674" s="224">
        <v>1</v>
      </c>
      <c r="D1674" s="224">
        <v>2</v>
      </c>
      <c r="E1674" s="224">
        <v>3</v>
      </c>
      <c r="F1674" s="224">
        <v>14</v>
      </c>
      <c r="G1674" s="233">
        <v>0.108949</v>
      </c>
      <c r="H1674" s="222">
        <v>5985</v>
      </c>
      <c r="I1674" s="223" t="s">
        <v>79</v>
      </c>
      <c r="J1674" s="221">
        <f>IFERROR(VLOOKUP(cnf[[#This Row],[Hwycov_id]],#REF!,2,FALSE),cnf[[#This Row],[count]])</f>
        <v>5985</v>
      </c>
      <c r="K1674" s="171">
        <f t="shared" si="29"/>
        <v>0</v>
      </c>
    </row>
    <row r="1675" spans="1:11">
      <c r="A1675">
        <v>3425</v>
      </c>
      <c r="B1675" s="224">
        <v>5</v>
      </c>
      <c r="C1675" s="224">
        <v>1</v>
      </c>
      <c r="D1675" s="224">
        <v>2</v>
      </c>
      <c r="E1675" s="224">
        <v>2</v>
      </c>
      <c r="F1675" s="224">
        <v>14</v>
      </c>
      <c r="G1675" s="233">
        <v>2.5772E-2</v>
      </c>
      <c r="H1675" s="222">
        <v>6028</v>
      </c>
      <c r="I1675" s="223" t="s">
        <v>79</v>
      </c>
      <c r="J1675" s="221">
        <f>IFERROR(VLOOKUP(cnf[[#This Row],[Hwycov_id]],#REF!,2,FALSE),cnf[[#This Row],[count]])</f>
        <v>6028</v>
      </c>
      <c r="K1675" s="171">
        <f t="shared" si="29"/>
        <v>0</v>
      </c>
    </row>
    <row r="1676" spans="1:11">
      <c r="A1676">
        <v>10127</v>
      </c>
      <c r="B1676" s="224">
        <v>5</v>
      </c>
      <c r="C1676" s="224">
        <v>1</v>
      </c>
      <c r="D1676" s="224">
        <v>2</v>
      </c>
      <c r="E1676" s="224">
        <v>2</v>
      </c>
      <c r="F1676" s="224">
        <v>14</v>
      </c>
      <c r="G1676" s="233">
        <v>7.6641000000000001E-2</v>
      </c>
      <c r="H1676" s="222">
        <v>6070</v>
      </c>
      <c r="I1676" s="223" t="s">
        <v>79</v>
      </c>
      <c r="J1676" s="221">
        <f>IFERROR(VLOOKUP(cnf[[#This Row],[Hwycov_id]],#REF!,2,FALSE),cnf[[#This Row],[count]])</f>
        <v>6070</v>
      </c>
      <c r="K1676" s="171">
        <f t="shared" si="29"/>
        <v>0</v>
      </c>
    </row>
    <row r="1677" spans="1:11">
      <c r="A1677">
        <v>11541</v>
      </c>
      <c r="B1677" s="224">
        <v>5</v>
      </c>
      <c r="C1677" s="224">
        <v>1</v>
      </c>
      <c r="D1677" s="224">
        <v>2</v>
      </c>
      <c r="E1677" s="224">
        <v>3</v>
      </c>
      <c r="F1677" s="224">
        <v>14</v>
      </c>
      <c r="G1677" s="233">
        <v>0.139847</v>
      </c>
      <c r="H1677" s="222">
        <v>6201</v>
      </c>
      <c r="I1677" s="223" t="s">
        <v>79</v>
      </c>
      <c r="J1677" s="221">
        <f>IFERROR(VLOOKUP(cnf[[#This Row],[Hwycov_id]],#REF!,2,FALSE),cnf[[#This Row],[count]])</f>
        <v>6201</v>
      </c>
      <c r="K1677" s="171">
        <f t="shared" si="29"/>
        <v>0</v>
      </c>
    </row>
    <row r="1678" spans="1:11">
      <c r="A1678">
        <v>2812</v>
      </c>
      <c r="B1678" s="224">
        <v>5</v>
      </c>
      <c r="C1678" s="224">
        <v>1</v>
      </c>
      <c r="D1678" s="224">
        <v>2</v>
      </c>
      <c r="E1678" s="224">
        <v>2</v>
      </c>
      <c r="F1678" s="224">
        <v>14</v>
      </c>
      <c r="G1678" s="233">
        <v>0.12914600000000001</v>
      </c>
      <c r="H1678" s="222">
        <v>6258</v>
      </c>
      <c r="I1678" s="223" t="s">
        <v>79</v>
      </c>
      <c r="J1678" s="221">
        <f>IFERROR(VLOOKUP(cnf[[#This Row],[Hwycov_id]],#REF!,2,FALSE),cnf[[#This Row],[count]])</f>
        <v>6258</v>
      </c>
      <c r="K1678" s="171">
        <f t="shared" si="29"/>
        <v>0</v>
      </c>
    </row>
    <row r="1679" spans="1:11">
      <c r="A1679">
        <v>18377</v>
      </c>
      <c r="B1679" s="224">
        <v>5</v>
      </c>
      <c r="C1679" s="224">
        <v>1</v>
      </c>
      <c r="D1679" s="224">
        <v>2</v>
      </c>
      <c r="E1679" s="224">
        <v>2</v>
      </c>
      <c r="F1679" s="224">
        <v>14</v>
      </c>
      <c r="G1679" s="233">
        <v>7.2218000000000004E-2</v>
      </c>
      <c r="H1679" s="222">
        <v>6288</v>
      </c>
      <c r="I1679" s="223" t="s">
        <v>79</v>
      </c>
      <c r="J1679" s="221">
        <f>IFERROR(VLOOKUP(cnf[[#This Row],[Hwycov_id]],#REF!,2,FALSE),cnf[[#This Row],[count]])</f>
        <v>6288</v>
      </c>
      <c r="K1679" s="171">
        <f t="shared" si="29"/>
        <v>0</v>
      </c>
    </row>
    <row r="1680" spans="1:11">
      <c r="A1680">
        <v>20923</v>
      </c>
      <c r="B1680" s="224">
        <v>5</v>
      </c>
      <c r="C1680" s="224">
        <v>1</v>
      </c>
      <c r="D1680" s="224">
        <v>2</v>
      </c>
      <c r="E1680" s="224">
        <v>7</v>
      </c>
      <c r="F1680" s="224">
        <v>7</v>
      </c>
      <c r="G1680" s="233">
        <v>0.147837</v>
      </c>
      <c r="H1680" s="222">
        <v>6300</v>
      </c>
      <c r="I1680" s="223" t="s">
        <v>80</v>
      </c>
      <c r="J1680" s="221">
        <f>IFERROR(VLOOKUP(cnf[[#This Row],[Hwycov_id]],#REF!,2,FALSE),cnf[[#This Row],[count]])</f>
        <v>6300</v>
      </c>
      <c r="K1680" s="171">
        <f t="shared" si="29"/>
        <v>0</v>
      </c>
    </row>
    <row r="1681" spans="1:11">
      <c r="A1681">
        <v>18983</v>
      </c>
      <c r="B1681" s="224">
        <v>5</v>
      </c>
      <c r="C1681" s="224">
        <v>1</v>
      </c>
      <c r="D1681" s="224">
        <v>2</v>
      </c>
      <c r="E1681" s="224">
        <v>2</v>
      </c>
      <c r="F1681" s="224">
        <v>3</v>
      </c>
      <c r="G1681" s="233">
        <v>7.1843000000000004E-2</v>
      </c>
      <c r="H1681" s="222">
        <v>6300</v>
      </c>
      <c r="I1681" s="223" t="s">
        <v>80</v>
      </c>
      <c r="J1681" s="221">
        <f>IFERROR(VLOOKUP(cnf[[#This Row],[Hwycov_id]],#REF!,2,FALSE),cnf[[#This Row],[count]])</f>
        <v>6300</v>
      </c>
      <c r="K1681" s="171">
        <f t="shared" si="29"/>
        <v>0</v>
      </c>
    </row>
    <row r="1682" spans="1:11">
      <c r="A1682">
        <v>17754</v>
      </c>
      <c r="B1682" s="224">
        <v>5</v>
      </c>
      <c r="C1682" s="224">
        <v>1</v>
      </c>
      <c r="D1682" s="224">
        <v>2</v>
      </c>
      <c r="E1682" s="224">
        <v>2</v>
      </c>
      <c r="F1682" s="224">
        <v>14</v>
      </c>
      <c r="G1682" s="233">
        <v>7.2710999999999998E-2</v>
      </c>
      <c r="H1682" s="222">
        <v>6310</v>
      </c>
      <c r="I1682" s="223" t="s">
        <v>79</v>
      </c>
      <c r="J1682" s="221">
        <f>IFERROR(VLOOKUP(cnf[[#This Row],[Hwycov_id]],#REF!,2,FALSE),cnf[[#This Row],[count]])</f>
        <v>6310</v>
      </c>
      <c r="K1682" s="171">
        <f t="shared" si="29"/>
        <v>0</v>
      </c>
    </row>
    <row r="1683" spans="1:11">
      <c r="A1683">
        <v>2350</v>
      </c>
      <c r="B1683" s="224">
        <v>5</v>
      </c>
      <c r="C1683" s="224">
        <v>1</v>
      </c>
      <c r="D1683" s="224">
        <v>2</v>
      </c>
      <c r="E1683" s="224">
        <v>3</v>
      </c>
      <c r="F1683" s="224">
        <v>14</v>
      </c>
      <c r="G1683" s="233">
        <v>0.113411</v>
      </c>
      <c r="H1683" s="222">
        <v>6341</v>
      </c>
      <c r="I1683" s="223" t="s">
        <v>79</v>
      </c>
      <c r="J1683" s="221">
        <f>IFERROR(VLOOKUP(cnf[[#This Row],[Hwycov_id]],#REF!,2,FALSE),cnf[[#This Row],[count]])</f>
        <v>6341</v>
      </c>
      <c r="K1683" s="171">
        <f t="shared" si="29"/>
        <v>0</v>
      </c>
    </row>
    <row r="1684" spans="1:11">
      <c r="A1684">
        <v>1825</v>
      </c>
      <c r="B1684" s="224">
        <v>5</v>
      </c>
      <c r="C1684" s="224">
        <v>1</v>
      </c>
      <c r="D1684" s="224">
        <v>1</v>
      </c>
      <c r="E1684" s="224">
        <v>2</v>
      </c>
      <c r="F1684" s="224">
        <v>14</v>
      </c>
      <c r="G1684" s="233">
        <v>7.2082999999999994E-2</v>
      </c>
      <c r="H1684" s="222">
        <v>6363</v>
      </c>
      <c r="I1684" s="223" t="s">
        <v>79</v>
      </c>
      <c r="J1684" s="221">
        <f>IFERROR(VLOOKUP(cnf[[#This Row],[Hwycov_id]],#REF!,2,FALSE),cnf[[#This Row],[count]])</f>
        <v>6363</v>
      </c>
      <c r="K1684" s="171">
        <f t="shared" si="29"/>
        <v>0</v>
      </c>
    </row>
    <row r="1685" spans="1:11">
      <c r="A1685">
        <v>5012</v>
      </c>
      <c r="B1685" s="224">
        <v>5</v>
      </c>
      <c r="C1685" s="224">
        <v>1</v>
      </c>
      <c r="D1685" s="224">
        <v>2</v>
      </c>
      <c r="E1685" s="224">
        <v>2</v>
      </c>
      <c r="F1685" s="224">
        <v>14</v>
      </c>
      <c r="G1685" s="233">
        <v>0.14512700000000001</v>
      </c>
      <c r="H1685" s="222">
        <v>6394</v>
      </c>
      <c r="I1685" s="223" t="s">
        <v>79</v>
      </c>
      <c r="J1685" s="221">
        <f>IFERROR(VLOOKUP(cnf[[#This Row],[Hwycov_id]],#REF!,2,FALSE),cnf[[#This Row],[count]])</f>
        <v>6394</v>
      </c>
      <c r="K1685" s="171">
        <f t="shared" si="29"/>
        <v>0</v>
      </c>
    </row>
    <row r="1686" spans="1:11">
      <c r="A1686">
        <v>3834</v>
      </c>
      <c r="B1686" s="224">
        <v>5</v>
      </c>
      <c r="C1686" s="224">
        <v>1</v>
      </c>
      <c r="D1686" s="224">
        <v>2</v>
      </c>
      <c r="E1686" s="224">
        <v>3</v>
      </c>
      <c r="F1686" s="224">
        <v>14</v>
      </c>
      <c r="G1686" s="233">
        <v>0.18130299999999999</v>
      </c>
      <c r="H1686" s="222">
        <v>6473</v>
      </c>
      <c r="I1686" s="223" t="s">
        <v>79</v>
      </c>
      <c r="J1686" s="221">
        <f>IFERROR(VLOOKUP(cnf[[#This Row],[Hwycov_id]],#REF!,2,FALSE),cnf[[#This Row],[count]])</f>
        <v>6473</v>
      </c>
      <c r="K1686" s="171">
        <f t="shared" si="29"/>
        <v>0</v>
      </c>
    </row>
    <row r="1687" spans="1:11">
      <c r="A1687">
        <v>24565</v>
      </c>
      <c r="B1687" s="224">
        <v>5</v>
      </c>
      <c r="C1687" s="224">
        <v>1</v>
      </c>
      <c r="D1687" s="224">
        <v>2</v>
      </c>
      <c r="E1687" s="224">
        <v>2</v>
      </c>
      <c r="F1687" s="224">
        <v>14</v>
      </c>
      <c r="G1687" s="233">
        <v>0.181843</v>
      </c>
      <c r="H1687" s="222">
        <v>6495</v>
      </c>
      <c r="I1687" s="223" t="s">
        <v>79</v>
      </c>
      <c r="J1687" s="221">
        <f>IFERROR(VLOOKUP(cnf[[#This Row],[Hwycov_id]],#REF!,2,FALSE),cnf[[#This Row],[count]])</f>
        <v>6495</v>
      </c>
      <c r="K1687" s="171">
        <f t="shared" si="29"/>
        <v>0</v>
      </c>
    </row>
    <row r="1688" spans="1:11">
      <c r="A1688">
        <v>3884</v>
      </c>
      <c r="B1688" s="224">
        <v>5</v>
      </c>
      <c r="C1688" s="224">
        <v>1</v>
      </c>
      <c r="D1688" s="224">
        <v>2</v>
      </c>
      <c r="E1688" s="224">
        <v>3</v>
      </c>
      <c r="F1688" s="224">
        <v>14</v>
      </c>
      <c r="G1688" s="233">
        <v>0.14754</v>
      </c>
      <c r="H1688" s="222">
        <v>6523</v>
      </c>
      <c r="I1688" s="223" t="s">
        <v>79</v>
      </c>
      <c r="J1688" s="221">
        <f>IFERROR(VLOOKUP(cnf[[#This Row],[Hwycov_id]],#REF!,2,FALSE),cnf[[#This Row],[count]])</f>
        <v>6523</v>
      </c>
      <c r="K1688" s="171">
        <f t="shared" si="29"/>
        <v>0</v>
      </c>
    </row>
    <row r="1689" spans="1:11">
      <c r="A1689">
        <v>11638</v>
      </c>
      <c r="B1689" s="224">
        <v>5</v>
      </c>
      <c r="C1689" s="224">
        <v>1</v>
      </c>
      <c r="D1689" s="224">
        <v>2</v>
      </c>
      <c r="E1689" s="224">
        <v>2</v>
      </c>
      <c r="F1689" s="224">
        <v>14</v>
      </c>
      <c r="G1689" s="233">
        <v>0.143041</v>
      </c>
      <c r="H1689" s="222">
        <v>6651</v>
      </c>
      <c r="I1689" s="223" t="s">
        <v>79</v>
      </c>
      <c r="J1689" s="221">
        <f>IFERROR(VLOOKUP(cnf[[#This Row],[Hwycov_id]],#REF!,2,FALSE),cnf[[#This Row],[count]])</f>
        <v>6651</v>
      </c>
      <c r="K1689" s="171">
        <f t="shared" si="29"/>
        <v>0</v>
      </c>
    </row>
    <row r="1690" spans="1:11">
      <c r="A1690">
        <v>20315</v>
      </c>
      <c r="B1690" s="224">
        <v>5</v>
      </c>
      <c r="C1690" s="224">
        <v>1</v>
      </c>
      <c r="D1690" s="224">
        <v>2</v>
      </c>
      <c r="E1690" s="224">
        <v>2</v>
      </c>
      <c r="F1690" s="224">
        <v>14</v>
      </c>
      <c r="G1690" s="233">
        <v>9.8139000000000004E-2</v>
      </c>
      <c r="H1690" s="222">
        <v>6651</v>
      </c>
      <c r="I1690" s="223" t="s">
        <v>79</v>
      </c>
      <c r="J1690" s="221">
        <f>IFERROR(VLOOKUP(cnf[[#This Row],[Hwycov_id]],#REF!,2,FALSE),cnf[[#This Row],[count]])</f>
        <v>6651</v>
      </c>
      <c r="K1690" s="171">
        <f t="shared" si="29"/>
        <v>0</v>
      </c>
    </row>
    <row r="1691" spans="1:11">
      <c r="A1691">
        <v>22377</v>
      </c>
      <c r="B1691" s="224">
        <v>5</v>
      </c>
      <c r="C1691" s="224">
        <v>1</v>
      </c>
      <c r="D1691" s="224">
        <v>2</v>
      </c>
      <c r="E1691" s="224">
        <v>5</v>
      </c>
      <c r="F1691" s="224">
        <v>19</v>
      </c>
      <c r="G1691" s="233">
        <v>1.374708</v>
      </c>
      <c r="H1691" s="222">
        <v>6700</v>
      </c>
      <c r="I1691" s="223" t="s">
        <v>80</v>
      </c>
      <c r="J1691" s="221">
        <f>IFERROR(VLOOKUP(cnf[[#This Row],[Hwycov_id]],#REF!,2,FALSE),cnf[[#This Row],[count]])</f>
        <v>6700</v>
      </c>
      <c r="K1691" s="171">
        <f t="shared" si="29"/>
        <v>0</v>
      </c>
    </row>
    <row r="1692" spans="1:11">
      <c r="A1692">
        <v>4239</v>
      </c>
      <c r="B1692" s="224">
        <v>5</v>
      </c>
      <c r="C1692" s="224">
        <v>1</v>
      </c>
      <c r="D1692" s="224">
        <v>2</v>
      </c>
      <c r="E1692" s="224">
        <v>7</v>
      </c>
      <c r="F1692" s="224">
        <v>7</v>
      </c>
      <c r="G1692" s="233">
        <v>0.16641400000000001</v>
      </c>
      <c r="H1692" s="222">
        <v>6700</v>
      </c>
      <c r="I1692" s="223" t="s">
        <v>80</v>
      </c>
      <c r="J1692" s="221">
        <f>IFERROR(VLOOKUP(cnf[[#This Row],[Hwycov_id]],#REF!,2,FALSE),cnf[[#This Row],[count]])</f>
        <v>6700</v>
      </c>
      <c r="K1692" s="171">
        <f t="shared" si="29"/>
        <v>0</v>
      </c>
    </row>
    <row r="1693" spans="1:11">
      <c r="A1693">
        <v>8420</v>
      </c>
      <c r="B1693" s="224">
        <v>5</v>
      </c>
      <c r="C1693" s="224">
        <v>1</v>
      </c>
      <c r="D1693" s="224">
        <v>2</v>
      </c>
      <c r="E1693" s="224">
        <v>3</v>
      </c>
      <c r="F1693" s="224">
        <v>14</v>
      </c>
      <c r="G1693" s="233">
        <v>9.7320000000000004E-2</v>
      </c>
      <c r="H1693" s="222">
        <v>6738</v>
      </c>
      <c r="I1693" s="223" t="s">
        <v>79</v>
      </c>
      <c r="J1693" s="221">
        <f>IFERROR(VLOOKUP(cnf[[#This Row],[Hwycov_id]],#REF!,2,FALSE),cnf[[#This Row],[count]])</f>
        <v>6738</v>
      </c>
      <c r="K1693" s="171">
        <f t="shared" si="29"/>
        <v>0</v>
      </c>
    </row>
    <row r="1694" spans="1:11">
      <c r="A1694">
        <v>17760</v>
      </c>
      <c r="B1694" s="224">
        <v>5</v>
      </c>
      <c r="C1694" s="224">
        <v>1</v>
      </c>
      <c r="D1694" s="224">
        <v>2</v>
      </c>
      <c r="E1694" s="224">
        <v>2</v>
      </c>
      <c r="F1694" s="224">
        <v>3</v>
      </c>
      <c r="G1694" s="233">
        <v>0.14386599999999999</v>
      </c>
      <c r="H1694" s="222">
        <v>6800</v>
      </c>
      <c r="I1694" s="223" t="s">
        <v>80</v>
      </c>
      <c r="J1694" s="221">
        <f>IFERROR(VLOOKUP(cnf[[#This Row],[Hwycov_id]],#REF!,2,FALSE),cnf[[#This Row],[count]])</f>
        <v>6800</v>
      </c>
      <c r="K1694" s="171">
        <f t="shared" si="29"/>
        <v>0</v>
      </c>
    </row>
    <row r="1695" spans="1:11">
      <c r="A1695">
        <v>270</v>
      </c>
      <c r="B1695" s="224">
        <v>5</v>
      </c>
      <c r="C1695" s="224">
        <v>1</v>
      </c>
      <c r="D1695" s="224">
        <v>1</v>
      </c>
      <c r="E1695" s="224">
        <v>2</v>
      </c>
      <c r="F1695" s="224">
        <v>14</v>
      </c>
      <c r="G1695" s="233">
        <v>5.3240000000000003E-2</v>
      </c>
      <c r="H1695" s="222">
        <v>6878</v>
      </c>
      <c r="I1695" s="223" t="s">
        <v>79</v>
      </c>
      <c r="J1695" s="221">
        <f>IFERROR(VLOOKUP(cnf[[#This Row],[Hwycov_id]],#REF!,2,FALSE),cnf[[#This Row],[count]])</f>
        <v>6878</v>
      </c>
      <c r="K1695" s="171">
        <f t="shared" si="29"/>
        <v>0</v>
      </c>
    </row>
    <row r="1696" spans="1:11">
      <c r="A1696">
        <v>11618</v>
      </c>
      <c r="B1696" s="224">
        <v>5</v>
      </c>
      <c r="C1696" s="224">
        <v>1</v>
      </c>
      <c r="D1696" s="224">
        <v>2</v>
      </c>
      <c r="E1696" s="224">
        <v>3</v>
      </c>
      <c r="F1696" s="224">
        <v>14</v>
      </c>
      <c r="G1696" s="233">
        <v>0.219163</v>
      </c>
      <c r="H1696" s="222">
        <v>6933</v>
      </c>
      <c r="I1696" s="223" t="s">
        <v>79</v>
      </c>
      <c r="J1696" s="221">
        <f>IFERROR(VLOOKUP(cnf[[#This Row],[Hwycov_id]],#REF!,2,FALSE),cnf[[#This Row],[count]])</f>
        <v>6933</v>
      </c>
      <c r="K1696" s="171">
        <f t="shared" si="29"/>
        <v>0</v>
      </c>
    </row>
    <row r="1697" spans="1:11">
      <c r="A1697">
        <v>21943</v>
      </c>
      <c r="B1697" s="224">
        <v>5</v>
      </c>
      <c r="C1697" s="224">
        <v>1</v>
      </c>
      <c r="D1697" s="224">
        <v>2</v>
      </c>
      <c r="E1697" s="224">
        <v>3</v>
      </c>
      <c r="F1697" s="224">
        <v>14</v>
      </c>
      <c r="G1697" s="233">
        <v>0.242702</v>
      </c>
      <c r="H1697" s="222">
        <v>7031</v>
      </c>
      <c r="I1697" s="223" t="s">
        <v>79</v>
      </c>
      <c r="J1697" s="221">
        <f>IFERROR(VLOOKUP(cnf[[#This Row],[Hwycov_id]],#REF!,2,FALSE),cnf[[#This Row],[count]])</f>
        <v>7031</v>
      </c>
      <c r="K1697" s="171">
        <f t="shared" si="29"/>
        <v>0</v>
      </c>
    </row>
    <row r="1698" spans="1:11">
      <c r="A1698">
        <v>14767</v>
      </c>
      <c r="B1698" s="224">
        <v>5</v>
      </c>
      <c r="C1698" s="224">
        <v>1</v>
      </c>
      <c r="D1698" s="224">
        <v>2</v>
      </c>
      <c r="E1698" s="224">
        <v>3</v>
      </c>
      <c r="F1698" s="224">
        <v>14</v>
      </c>
      <c r="G1698" s="233">
        <v>0.14099300000000001</v>
      </c>
      <c r="H1698" s="222">
        <v>7075</v>
      </c>
      <c r="I1698" s="223" t="s">
        <v>79</v>
      </c>
      <c r="J1698" s="221">
        <f>IFERROR(VLOOKUP(cnf[[#This Row],[Hwycov_id]],#REF!,2,FALSE),cnf[[#This Row],[count]])</f>
        <v>7075</v>
      </c>
      <c r="K1698" s="171">
        <f t="shared" si="29"/>
        <v>0</v>
      </c>
    </row>
    <row r="1699" spans="1:11">
      <c r="A1699">
        <v>1929</v>
      </c>
      <c r="B1699" s="224">
        <v>5</v>
      </c>
      <c r="C1699" s="224">
        <v>1</v>
      </c>
      <c r="D1699" s="224">
        <v>2</v>
      </c>
      <c r="E1699" s="224">
        <v>2</v>
      </c>
      <c r="F1699" s="224">
        <v>14</v>
      </c>
      <c r="G1699" s="233">
        <v>0.24352799999999999</v>
      </c>
      <c r="H1699" s="222">
        <v>7086</v>
      </c>
      <c r="I1699" s="223" t="s">
        <v>79</v>
      </c>
      <c r="J1699" s="221">
        <f>IFERROR(VLOOKUP(cnf[[#This Row],[Hwycov_id]],#REF!,2,FALSE),cnf[[#This Row],[count]])</f>
        <v>7086</v>
      </c>
      <c r="K1699" s="171">
        <f t="shared" si="29"/>
        <v>0</v>
      </c>
    </row>
    <row r="1700" spans="1:11">
      <c r="A1700">
        <v>4519</v>
      </c>
      <c r="B1700" s="224">
        <v>5</v>
      </c>
      <c r="C1700" s="224">
        <v>1</v>
      </c>
      <c r="D1700" s="224">
        <v>2</v>
      </c>
      <c r="E1700" s="224">
        <v>3</v>
      </c>
      <c r="F1700" s="224">
        <v>14</v>
      </c>
      <c r="G1700" s="233">
        <v>9.8288E-2</v>
      </c>
      <c r="H1700" s="222">
        <v>7149</v>
      </c>
      <c r="I1700" s="223" t="s">
        <v>79</v>
      </c>
      <c r="J1700" s="221">
        <f>IFERROR(VLOOKUP(cnf[[#This Row],[Hwycov_id]],#REF!,2,FALSE),cnf[[#This Row],[count]])</f>
        <v>7149</v>
      </c>
      <c r="K1700" s="171">
        <f t="shared" si="29"/>
        <v>0</v>
      </c>
    </row>
    <row r="1701" spans="1:11">
      <c r="A1701">
        <v>17591</v>
      </c>
      <c r="B1701" s="224">
        <v>5</v>
      </c>
      <c r="C1701" s="224">
        <v>1</v>
      </c>
      <c r="D1701" s="224">
        <v>2</v>
      </c>
      <c r="E1701" s="224">
        <v>2</v>
      </c>
      <c r="F1701" s="224">
        <v>14</v>
      </c>
      <c r="G1701" s="233">
        <v>0.31784000000000001</v>
      </c>
      <c r="H1701" s="222">
        <v>7333</v>
      </c>
      <c r="I1701" s="223" t="s">
        <v>79</v>
      </c>
      <c r="J1701" s="221">
        <f>IFERROR(VLOOKUP(cnf[[#This Row],[Hwycov_id]],#REF!,2,FALSE),cnf[[#This Row],[count]])</f>
        <v>7333</v>
      </c>
      <c r="K1701" s="171">
        <f t="shared" si="29"/>
        <v>0</v>
      </c>
    </row>
    <row r="1702" spans="1:11">
      <c r="A1702">
        <v>2958</v>
      </c>
      <c r="B1702" s="224">
        <v>5</v>
      </c>
      <c r="C1702" s="224">
        <v>1</v>
      </c>
      <c r="D1702" s="224">
        <v>2</v>
      </c>
      <c r="E1702" s="224">
        <v>3</v>
      </c>
      <c r="F1702" s="224">
        <v>14</v>
      </c>
      <c r="G1702" s="233">
        <v>0.40629999999999999</v>
      </c>
      <c r="H1702" s="222">
        <v>7382</v>
      </c>
      <c r="I1702" s="223" t="s">
        <v>79</v>
      </c>
      <c r="J1702" s="221">
        <f>IFERROR(VLOOKUP(cnf[[#This Row],[Hwycov_id]],#REF!,2,FALSE),cnf[[#This Row],[count]])</f>
        <v>7382</v>
      </c>
      <c r="K1702" s="171">
        <f t="shared" si="29"/>
        <v>0</v>
      </c>
    </row>
    <row r="1703" spans="1:11">
      <c r="A1703">
        <v>17567</v>
      </c>
      <c r="B1703" s="224">
        <v>5</v>
      </c>
      <c r="C1703" s="224">
        <v>1</v>
      </c>
      <c r="D1703" s="224">
        <v>1</v>
      </c>
      <c r="E1703" s="224">
        <v>2</v>
      </c>
      <c r="F1703" s="224">
        <v>14</v>
      </c>
      <c r="G1703" s="233">
        <v>5.3752000000000001E-2</v>
      </c>
      <c r="H1703" s="222">
        <v>7422</v>
      </c>
      <c r="I1703" s="223" t="s">
        <v>79</v>
      </c>
      <c r="J1703" s="221">
        <f>IFERROR(VLOOKUP(cnf[[#This Row],[Hwycov_id]],#REF!,2,FALSE),cnf[[#This Row],[count]])</f>
        <v>7422</v>
      </c>
      <c r="K1703" s="171">
        <f t="shared" si="29"/>
        <v>0</v>
      </c>
    </row>
    <row r="1704" spans="1:11">
      <c r="A1704">
        <v>4571</v>
      </c>
      <c r="B1704" s="224">
        <v>5</v>
      </c>
      <c r="C1704" s="224">
        <v>1</v>
      </c>
      <c r="D1704" s="224">
        <v>2</v>
      </c>
      <c r="E1704" s="224">
        <v>4</v>
      </c>
      <c r="F1704" s="224">
        <v>2</v>
      </c>
      <c r="G1704" s="233">
        <v>0.12790599999999999</v>
      </c>
      <c r="H1704" s="222">
        <v>7500</v>
      </c>
      <c r="I1704" s="223" t="s">
        <v>80</v>
      </c>
      <c r="J1704" s="221">
        <f>IFERROR(VLOOKUP(cnf[[#This Row],[Hwycov_id]],#REF!,2,FALSE),cnf[[#This Row],[count]])</f>
        <v>7500</v>
      </c>
      <c r="K1704" s="171">
        <f t="shared" si="29"/>
        <v>0</v>
      </c>
    </row>
    <row r="1705" spans="1:11">
      <c r="A1705">
        <v>18732</v>
      </c>
      <c r="B1705" s="224">
        <v>5</v>
      </c>
      <c r="C1705" s="224">
        <v>1</v>
      </c>
      <c r="D1705" s="224">
        <v>2</v>
      </c>
      <c r="E1705" s="224">
        <v>2</v>
      </c>
      <c r="F1705" s="224">
        <v>14</v>
      </c>
      <c r="G1705" s="233">
        <v>0.143959</v>
      </c>
      <c r="H1705" s="222">
        <v>7519</v>
      </c>
      <c r="I1705" s="223" t="s">
        <v>79</v>
      </c>
      <c r="J1705" s="221">
        <f>IFERROR(VLOOKUP(cnf[[#This Row],[Hwycov_id]],#REF!,2,FALSE),cnf[[#This Row],[count]])</f>
        <v>7519</v>
      </c>
      <c r="K1705" s="171">
        <f t="shared" si="29"/>
        <v>0</v>
      </c>
    </row>
    <row r="1706" spans="1:11">
      <c r="A1706">
        <v>8371</v>
      </c>
      <c r="B1706" s="224">
        <v>5</v>
      </c>
      <c r="C1706" s="224">
        <v>1</v>
      </c>
      <c r="D1706" s="224">
        <v>2</v>
      </c>
      <c r="E1706" s="224">
        <v>3</v>
      </c>
      <c r="F1706" s="224">
        <v>14</v>
      </c>
      <c r="G1706" s="233">
        <v>0.110429</v>
      </c>
      <c r="H1706" s="222">
        <v>7520</v>
      </c>
      <c r="I1706" s="223" t="s">
        <v>79</v>
      </c>
      <c r="J1706" s="221">
        <f>IFERROR(VLOOKUP(cnf[[#This Row],[Hwycov_id]],#REF!,2,FALSE),cnf[[#This Row],[count]])</f>
        <v>7520</v>
      </c>
      <c r="K1706" s="171">
        <f t="shared" si="29"/>
        <v>0</v>
      </c>
    </row>
    <row r="1707" spans="1:11">
      <c r="A1707">
        <v>17983</v>
      </c>
      <c r="B1707" s="224">
        <v>5</v>
      </c>
      <c r="C1707" s="224">
        <v>1</v>
      </c>
      <c r="D1707" s="224">
        <v>2</v>
      </c>
      <c r="E1707" s="224">
        <v>3</v>
      </c>
      <c r="F1707" s="224">
        <v>14</v>
      </c>
      <c r="G1707" s="233">
        <v>0.182674</v>
      </c>
      <c r="H1707" s="222">
        <v>7538</v>
      </c>
      <c r="I1707" s="223" t="s">
        <v>79</v>
      </c>
      <c r="J1707" s="221">
        <f>IFERROR(VLOOKUP(cnf[[#This Row],[Hwycov_id]],#REF!,2,FALSE),cnf[[#This Row],[count]])</f>
        <v>7538</v>
      </c>
      <c r="K1707" s="171">
        <f t="shared" si="29"/>
        <v>0</v>
      </c>
    </row>
    <row r="1708" spans="1:11">
      <c r="A1708">
        <v>8580</v>
      </c>
      <c r="B1708" s="224">
        <v>5</v>
      </c>
      <c r="C1708" s="224">
        <v>1</v>
      </c>
      <c r="D1708" s="224">
        <v>2</v>
      </c>
      <c r="E1708" s="224">
        <v>7</v>
      </c>
      <c r="F1708" s="224">
        <v>19</v>
      </c>
      <c r="G1708" s="233">
        <v>3.9078000000000002E-2</v>
      </c>
      <c r="H1708" s="222">
        <v>7600</v>
      </c>
      <c r="I1708" s="223" t="s">
        <v>80</v>
      </c>
      <c r="J1708" s="221">
        <f>IFERROR(VLOOKUP(cnf[[#This Row],[Hwycov_id]],#REF!,2,FALSE),cnf[[#This Row],[count]])</f>
        <v>7600</v>
      </c>
      <c r="K1708" s="171">
        <f t="shared" si="29"/>
        <v>0</v>
      </c>
    </row>
    <row r="1709" spans="1:11">
      <c r="A1709">
        <v>5786</v>
      </c>
      <c r="B1709" s="224">
        <v>5</v>
      </c>
      <c r="C1709" s="224">
        <v>1</v>
      </c>
      <c r="D1709" s="224">
        <v>2</v>
      </c>
      <c r="E1709" s="224">
        <v>6</v>
      </c>
      <c r="F1709" s="224">
        <v>12</v>
      </c>
      <c r="G1709" s="233">
        <v>0.14025299999999999</v>
      </c>
      <c r="H1709" s="222">
        <v>7700</v>
      </c>
      <c r="I1709" s="223" t="s">
        <v>80</v>
      </c>
      <c r="J1709" s="221">
        <f>IFERROR(VLOOKUP(cnf[[#This Row],[Hwycov_id]],#REF!,2,FALSE),cnf[[#This Row],[count]])</f>
        <v>7700</v>
      </c>
      <c r="K1709" s="171">
        <f t="shared" si="29"/>
        <v>0</v>
      </c>
    </row>
    <row r="1710" spans="1:11">
      <c r="A1710">
        <v>2086</v>
      </c>
      <c r="B1710" s="224">
        <v>5</v>
      </c>
      <c r="C1710" s="224">
        <v>1</v>
      </c>
      <c r="D1710" s="224">
        <v>2</v>
      </c>
      <c r="E1710" s="224">
        <v>2</v>
      </c>
      <c r="F1710" s="224">
        <v>14</v>
      </c>
      <c r="G1710" s="233">
        <v>0.21989600000000001</v>
      </c>
      <c r="H1710" s="222">
        <v>7868</v>
      </c>
      <c r="I1710" s="223" t="s">
        <v>79</v>
      </c>
      <c r="J1710" s="221">
        <f>IFERROR(VLOOKUP(cnf[[#This Row],[Hwycov_id]],#REF!,2,FALSE),cnf[[#This Row],[count]])</f>
        <v>7868</v>
      </c>
      <c r="K1710" s="171">
        <f t="shared" si="29"/>
        <v>0</v>
      </c>
    </row>
    <row r="1711" spans="1:11">
      <c r="A1711">
        <v>16869</v>
      </c>
      <c r="B1711" s="224">
        <v>5</v>
      </c>
      <c r="C1711" s="224">
        <v>1</v>
      </c>
      <c r="D1711" s="224">
        <v>2</v>
      </c>
      <c r="E1711" s="224">
        <v>7</v>
      </c>
      <c r="F1711" s="224">
        <v>7</v>
      </c>
      <c r="G1711" s="233">
        <v>0.168716</v>
      </c>
      <c r="H1711" s="222">
        <v>8000</v>
      </c>
      <c r="I1711" s="223" t="s">
        <v>80</v>
      </c>
      <c r="J1711" s="221">
        <f>IFERROR(VLOOKUP(cnf[[#This Row],[Hwycov_id]],#REF!,2,FALSE),cnf[[#This Row],[count]])</f>
        <v>8000</v>
      </c>
      <c r="K1711" s="171">
        <f t="shared" si="29"/>
        <v>0</v>
      </c>
    </row>
    <row r="1712" spans="1:11">
      <c r="A1712">
        <v>18606</v>
      </c>
      <c r="B1712" s="224">
        <v>5</v>
      </c>
      <c r="C1712" s="224">
        <v>1</v>
      </c>
      <c r="D1712" s="224">
        <v>1</v>
      </c>
      <c r="E1712" s="224">
        <v>1</v>
      </c>
      <c r="F1712" s="224">
        <v>14</v>
      </c>
      <c r="G1712" s="233">
        <v>3.6935999999999997E-2</v>
      </c>
      <c r="H1712" s="222">
        <v>8098</v>
      </c>
      <c r="I1712" s="223" t="s">
        <v>79</v>
      </c>
      <c r="J1712" s="221">
        <f>IFERROR(VLOOKUP(cnf[[#This Row],[Hwycov_id]],#REF!,2,FALSE),cnf[[#This Row],[count]])</f>
        <v>8098</v>
      </c>
      <c r="K1712" s="171">
        <f t="shared" si="29"/>
        <v>0</v>
      </c>
    </row>
    <row r="1713" spans="1:11">
      <c r="A1713">
        <v>5032</v>
      </c>
      <c r="B1713" s="224">
        <v>5</v>
      </c>
      <c r="C1713" s="224">
        <v>1</v>
      </c>
      <c r="D1713" s="224">
        <v>2</v>
      </c>
      <c r="E1713" s="224">
        <v>2</v>
      </c>
      <c r="F1713" s="224">
        <v>14</v>
      </c>
      <c r="G1713" s="233">
        <v>6.0208999999999999E-2</v>
      </c>
      <c r="H1713" s="222">
        <v>8185</v>
      </c>
      <c r="I1713" s="223" t="s">
        <v>79</v>
      </c>
      <c r="J1713" s="221">
        <f>IFERROR(VLOOKUP(cnf[[#This Row],[Hwycov_id]],#REF!,2,FALSE),cnf[[#This Row],[count]])</f>
        <v>8185</v>
      </c>
      <c r="K1713" s="171">
        <f t="shared" si="29"/>
        <v>0</v>
      </c>
    </row>
    <row r="1714" spans="1:11">
      <c r="A1714">
        <v>16607</v>
      </c>
      <c r="B1714" s="224">
        <v>5</v>
      </c>
      <c r="C1714" s="224">
        <v>1</v>
      </c>
      <c r="D1714" s="224">
        <v>2</v>
      </c>
      <c r="E1714" s="224">
        <v>2</v>
      </c>
      <c r="F1714" s="224">
        <v>14</v>
      </c>
      <c r="G1714" s="233">
        <v>4.9092999999999998E-2</v>
      </c>
      <c r="H1714" s="222">
        <v>8260</v>
      </c>
      <c r="I1714" s="223" t="s">
        <v>79</v>
      </c>
      <c r="J1714" s="221">
        <f>IFERROR(VLOOKUP(cnf[[#This Row],[Hwycov_id]],#REF!,2,FALSE),cnf[[#This Row],[count]])</f>
        <v>8260</v>
      </c>
      <c r="K1714" s="171">
        <f t="shared" si="29"/>
        <v>0</v>
      </c>
    </row>
    <row r="1715" spans="1:11">
      <c r="A1715">
        <v>5339</v>
      </c>
      <c r="B1715" s="224">
        <v>5</v>
      </c>
      <c r="C1715" s="224">
        <v>1</v>
      </c>
      <c r="D1715" s="224">
        <v>2</v>
      </c>
      <c r="E1715" s="224">
        <v>2</v>
      </c>
      <c r="F1715" s="224">
        <v>14</v>
      </c>
      <c r="G1715" s="233">
        <v>0.170214</v>
      </c>
      <c r="H1715" s="222">
        <v>8359</v>
      </c>
      <c r="I1715" s="223" t="s">
        <v>79</v>
      </c>
      <c r="J1715" s="221">
        <f>IFERROR(VLOOKUP(cnf[[#This Row],[Hwycov_id]],#REF!,2,FALSE),cnf[[#This Row],[count]])</f>
        <v>8359</v>
      </c>
      <c r="K1715" s="171">
        <f t="shared" si="29"/>
        <v>0</v>
      </c>
    </row>
    <row r="1716" spans="1:11">
      <c r="A1716">
        <v>14991</v>
      </c>
      <c r="B1716" s="224">
        <v>5</v>
      </c>
      <c r="C1716" s="224">
        <v>1</v>
      </c>
      <c r="D1716" s="224">
        <v>2</v>
      </c>
      <c r="E1716" s="224">
        <v>3</v>
      </c>
      <c r="F1716" s="224">
        <v>14</v>
      </c>
      <c r="G1716" s="233">
        <v>3.9294000000000003E-2</v>
      </c>
      <c r="H1716" s="222">
        <v>8464</v>
      </c>
      <c r="I1716" s="223" t="s">
        <v>79</v>
      </c>
      <c r="J1716" s="221">
        <f>IFERROR(VLOOKUP(cnf[[#This Row],[Hwycov_id]],#REF!,2,FALSE),cnf[[#This Row],[count]])</f>
        <v>8464</v>
      </c>
      <c r="K1716" s="171">
        <f t="shared" si="29"/>
        <v>0</v>
      </c>
    </row>
    <row r="1717" spans="1:11">
      <c r="A1717">
        <v>3810</v>
      </c>
      <c r="B1717" s="224">
        <v>5</v>
      </c>
      <c r="C1717" s="224">
        <v>1</v>
      </c>
      <c r="D1717" s="224">
        <v>2</v>
      </c>
      <c r="E1717" s="224">
        <v>2</v>
      </c>
      <c r="F1717" s="224">
        <v>14</v>
      </c>
      <c r="G1717" s="233">
        <v>1.8412999999999999E-2</v>
      </c>
      <c r="H1717" s="222">
        <v>8574</v>
      </c>
      <c r="I1717" s="223" t="s">
        <v>79</v>
      </c>
      <c r="J1717" s="221">
        <f>IFERROR(VLOOKUP(cnf[[#This Row],[Hwycov_id]],#REF!,2,FALSE),cnf[[#This Row],[count]])</f>
        <v>8574</v>
      </c>
      <c r="K1717" s="171">
        <f t="shared" si="29"/>
        <v>0</v>
      </c>
    </row>
    <row r="1718" spans="1:11">
      <c r="A1718">
        <v>8034</v>
      </c>
      <c r="B1718" s="224">
        <v>5</v>
      </c>
      <c r="C1718" s="224">
        <v>1</v>
      </c>
      <c r="D1718" s="224">
        <v>2</v>
      </c>
      <c r="E1718" s="224">
        <v>5</v>
      </c>
      <c r="F1718" s="224">
        <v>16</v>
      </c>
      <c r="G1718" s="233">
        <v>0.25942500000000002</v>
      </c>
      <c r="H1718" s="222">
        <v>8700</v>
      </c>
      <c r="I1718" s="223" t="s">
        <v>80</v>
      </c>
      <c r="J1718" s="221">
        <f>IFERROR(VLOOKUP(cnf[[#This Row],[Hwycov_id]],#REF!,2,FALSE),cnf[[#This Row],[count]])</f>
        <v>8700</v>
      </c>
      <c r="K1718" s="171">
        <f t="shared" si="29"/>
        <v>0</v>
      </c>
    </row>
    <row r="1719" spans="1:11">
      <c r="A1719">
        <v>11642</v>
      </c>
      <c r="B1719" s="224">
        <v>5</v>
      </c>
      <c r="C1719" s="224">
        <v>1</v>
      </c>
      <c r="D1719" s="224">
        <v>2</v>
      </c>
      <c r="E1719" s="224">
        <v>2</v>
      </c>
      <c r="F1719" s="224">
        <v>14</v>
      </c>
      <c r="G1719" s="233">
        <v>5.3226000000000002E-2</v>
      </c>
      <c r="H1719" s="222">
        <v>8786</v>
      </c>
      <c r="I1719" s="223" t="s">
        <v>79</v>
      </c>
      <c r="J1719" s="221">
        <f>IFERROR(VLOOKUP(cnf[[#This Row],[Hwycov_id]],#REF!,2,FALSE),cnf[[#This Row],[count]])</f>
        <v>8786</v>
      </c>
      <c r="K1719" s="171">
        <f t="shared" si="29"/>
        <v>0</v>
      </c>
    </row>
    <row r="1720" spans="1:11">
      <c r="A1720">
        <v>6581</v>
      </c>
      <c r="B1720" s="224">
        <v>5</v>
      </c>
      <c r="C1720" s="224">
        <v>1</v>
      </c>
      <c r="D1720" s="224">
        <v>2</v>
      </c>
      <c r="E1720" s="224">
        <v>2</v>
      </c>
      <c r="F1720" s="224">
        <v>14</v>
      </c>
      <c r="G1720" s="233">
        <v>7.2676000000000004E-2</v>
      </c>
      <c r="H1720" s="222">
        <v>8889</v>
      </c>
      <c r="I1720" s="223" t="s">
        <v>79</v>
      </c>
      <c r="J1720" s="221">
        <f>IFERROR(VLOOKUP(cnf[[#This Row],[Hwycov_id]],#REF!,2,FALSE),cnf[[#This Row],[count]])</f>
        <v>8889</v>
      </c>
      <c r="K1720" s="171">
        <f t="shared" si="29"/>
        <v>0</v>
      </c>
    </row>
    <row r="1721" spans="1:11">
      <c r="A1721">
        <v>17055</v>
      </c>
      <c r="B1721" s="224">
        <v>5</v>
      </c>
      <c r="C1721" s="224">
        <v>1</v>
      </c>
      <c r="D1721" s="224">
        <v>2</v>
      </c>
      <c r="E1721" s="224">
        <v>4</v>
      </c>
      <c r="F1721" s="224">
        <v>14</v>
      </c>
      <c r="G1721" s="233">
        <v>3.0594E-2</v>
      </c>
      <c r="H1721" s="222">
        <v>8949</v>
      </c>
      <c r="I1721" s="223" t="s">
        <v>79</v>
      </c>
      <c r="J1721" s="221">
        <f>IFERROR(VLOOKUP(cnf[[#This Row],[Hwycov_id]],#REF!,2,FALSE),cnf[[#This Row],[count]])</f>
        <v>8949</v>
      </c>
      <c r="K1721" s="171">
        <f t="shared" si="29"/>
        <v>0</v>
      </c>
    </row>
    <row r="1722" spans="1:11">
      <c r="A1722">
        <v>2978</v>
      </c>
      <c r="B1722" s="224">
        <v>5</v>
      </c>
      <c r="C1722" s="224">
        <v>1</v>
      </c>
      <c r="D1722" s="224">
        <v>2</v>
      </c>
      <c r="E1722" s="224">
        <v>3</v>
      </c>
      <c r="F1722" s="224">
        <v>14</v>
      </c>
      <c r="G1722" s="233">
        <v>9.8683999999999994E-2</v>
      </c>
      <c r="H1722" s="222">
        <v>9133</v>
      </c>
      <c r="I1722" s="223" t="s">
        <v>79</v>
      </c>
      <c r="J1722" s="221">
        <f>IFERROR(VLOOKUP(cnf[[#This Row],[Hwycov_id]],#REF!,2,FALSE),cnf[[#This Row],[count]])</f>
        <v>9133</v>
      </c>
      <c r="K1722" s="171">
        <f t="shared" si="29"/>
        <v>0</v>
      </c>
    </row>
    <row r="1723" spans="1:11">
      <c r="A1723">
        <v>3804</v>
      </c>
      <c r="B1723" s="224">
        <v>5</v>
      </c>
      <c r="C1723" s="224">
        <v>1</v>
      </c>
      <c r="D1723" s="224">
        <v>2</v>
      </c>
      <c r="E1723" s="224">
        <v>2</v>
      </c>
      <c r="F1723" s="224">
        <v>14</v>
      </c>
      <c r="G1723" s="233">
        <v>7.2021000000000002E-2</v>
      </c>
      <c r="H1723" s="222">
        <v>9343</v>
      </c>
      <c r="I1723" s="223" t="s">
        <v>79</v>
      </c>
      <c r="J1723" s="221">
        <f>IFERROR(VLOOKUP(cnf[[#This Row],[Hwycov_id]],#REF!,2,FALSE),cnf[[#This Row],[count]])</f>
        <v>9343</v>
      </c>
      <c r="K1723" s="171">
        <f t="shared" si="29"/>
        <v>0</v>
      </c>
    </row>
    <row r="1724" spans="1:11">
      <c r="A1724">
        <v>5940</v>
      </c>
      <c r="B1724" s="224">
        <v>5</v>
      </c>
      <c r="C1724" s="224">
        <v>1</v>
      </c>
      <c r="D1724" s="224">
        <v>2</v>
      </c>
      <c r="E1724" s="224">
        <v>3</v>
      </c>
      <c r="F1724" s="224">
        <v>14</v>
      </c>
      <c r="G1724" s="233">
        <v>0.20056499999999999</v>
      </c>
      <c r="H1724" s="222">
        <v>9420</v>
      </c>
      <c r="I1724" s="223" t="s">
        <v>79</v>
      </c>
      <c r="J1724" s="221">
        <f>IFERROR(VLOOKUP(cnf[[#This Row],[Hwycov_id]],#REF!,2,FALSE),cnf[[#This Row],[count]])</f>
        <v>9420</v>
      </c>
      <c r="K1724" s="171">
        <f t="shared" si="29"/>
        <v>0</v>
      </c>
    </row>
    <row r="1725" spans="1:11">
      <c r="A1725">
        <v>2899</v>
      </c>
      <c r="B1725" s="224">
        <v>5</v>
      </c>
      <c r="C1725" s="224">
        <v>1</v>
      </c>
      <c r="D1725" s="224">
        <v>2</v>
      </c>
      <c r="E1725" s="224">
        <v>3</v>
      </c>
      <c r="F1725" s="224">
        <v>14</v>
      </c>
      <c r="G1725" s="233">
        <v>0.210478</v>
      </c>
      <c r="H1725" s="222">
        <v>9912</v>
      </c>
      <c r="I1725" s="223" t="s">
        <v>79</v>
      </c>
      <c r="J1725" s="221">
        <f>IFERROR(VLOOKUP(cnf[[#This Row],[Hwycov_id]],#REF!,2,FALSE),cnf[[#This Row],[count]])</f>
        <v>9912</v>
      </c>
      <c r="K1725" s="171">
        <f t="shared" si="29"/>
        <v>0</v>
      </c>
    </row>
    <row r="1726" spans="1:11">
      <c r="A1726">
        <v>6308</v>
      </c>
      <c r="B1726" s="224">
        <v>5</v>
      </c>
      <c r="C1726" s="224">
        <v>1</v>
      </c>
      <c r="D1726" s="224">
        <v>2</v>
      </c>
      <c r="E1726" s="224">
        <v>3</v>
      </c>
      <c r="F1726" s="224">
        <v>14</v>
      </c>
      <c r="G1726" s="233">
        <v>0.21573999999999999</v>
      </c>
      <c r="H1726" s="222">
        <v>10204</v>
      </c>
      <c r="I1726" s="223" t="s">
        <v>79</v>
      </c>
      <c r="J1726" s="221">
        <f>IFERROR(VLOOKUP(cnf[[#This Row],[Hwycov_id]],#REF!,2,FALSE),cnf[[#This Row],[count]])</f>
        <v>10204</v>
      </c>
      <c r="K1726" s="171">
        <f t="shared" si="29"/>
        <v>0</v>
      </c>
    </row>
    <row r="1727" spans="1:11">
      <c r="A1727">
        <v>6052</v>
      </c>
      <c r="B1727" s="224">
        <v>5</v>
      </c>
      <c r="C1727" s="224">
        <v>1</v>
      </c>
      <c r="D1727" s="224">
        <v>2</v>
      </c>
      <c r="E1727" s="224">
        <v>3</v>
      </c>
      <c r="F1727" s="224">
        <v>14</v>
      </c>
      <c r="G1727" s="233">
        <v>0.476215</v>
      </c>
      <c r="H1727" s="222">
        <v>10298</v>
      </c>
      <c r="I1727" s="223" t="s">
        <v>79</v>
      </c>
      <c r="J1727" s="221">
        <f>IFERROR(VLOOKUP(cnf[[#This Row],[Hwycov_id]],#REF!,2,FALSE),cnf[[#This Row],[count]])</f>
        <v>10298</v>
      </c>
      <c r="K1727" s="171">
        <f t="shared" si="29"/>
        <v>0</v>
      </c>
    </row>
    <row r="1728" spans="1:11">
      <c r="A1728">
        <v>2932</v>
      </c>
      <c r="B1728" s="224">
        <v>5</v>
      </c>
      <c r="C1728" s="224">
        <v>1</v>
      </c>
      <c r="D1728" s="224">
        <v>2</v>
      </c>
      <c r="E1728" s="224">
        <v>3</v>
      </c>
      <c r="F1728" s="224">
        <v>14</v>
      </c>
      <c r="G1728" s="233">
        <v>0.212397</v>
      </c>
      <c r="H1728" s="222">
        <v>10469</v>
      </c>
      <c r="I1728" s="223" t="s">
        <v>79</v>
      </c>
      <c r="J1728" s="221">
        <f>IFERROR(VLOOKUP(cnf[[#This Row],[Hwycov_id]],#REF!,2,FALSE),cnf[[#This Row],[count]])</f>
        <v>10469</v>
      </c>
      <c r="K1728" s="171">
        <f t="shared" si="29"/>
        <v>0</v>
      </c>
    </row>
    <row r="1729" spans="1:11">
      <c r="A1729">
        <v>8375</v>
      </c>
      <c r="B1729" s="224">
        <v>5</v>
      </c>
      <c r="C1729" s="224">
        <v>1</v>
      </c>
      <c r="D1729" s="224">
        <v>2</v>
      </c>
      <c r="E1729" s="224">
        <v>3</v>
      </c>
      <c r="F1729" s="224">
        <v>14</v>
      </c>
      <c r="G1729" s="233">
        <v>7.4978000000000003E-2</v>
      </c>
      <c r="H1729" s="222">
        <v>10826</v>
      </c>
      <c r="I1729" s="223" t="s">
        <v>79</v>
      </c>
      <c r="J1729" s="221">
        <f>IFERROR(VLOOKUP(cnf[[#This Row],[Hwycov_id]],#REF!,2,FALSE),cnf[[#This Row],[count]])</f>
        <v>10826</v>
      </c>
      <c r="K1729" s="171">
        <f t="shared" si="29"/>
        <v>0</v>
      </c>
    </row>
    <row r="1730" spans="1:11">
      <c r="A1730">
        <v>7448</v>
      </c>
      <c r="B1730" s="224">
        <v>5</v>
      </c>
      <c r="C1730" s="224">
        <v>1</v>
      </c>
      <c r="D1730" s="224">
        <v>2</v>
      </c>
      <c r="E1730" s="224">
        <v>5</v>
      </c>
      <c r="F1730" s="224">
        <v>16</v>
      </c>
      <c r="G1730" s="233">
        <v>0.104474</v>
      </c>
      <c r="H1730" s="222">
        <v>11000</v>
      </c>
      <c r="I1730" s="223" t="s">
        <v>80</v>
      </c>
      <c r="J1730" s="221">
        <f>IFERROR(VLOOKUP(cnf[[#This Row],[Hwycov_id]],#REF!,2,FALSE),cnf[[#This Row],[count]])</f>
        <v>11000</v>
      </c>
      <c r="K1730" s="171">
        <f t="shared" ref="K1730:K1793" si="30">J1730/H1730-1</f>
        <v>0</v>
      </c>
    </row>
    <row r="1731" spans="1:11">
      <c r="A1731">
        <v>3488</v>
      </c>
      <c r="B1731" s="224">
        <v>5</v>
      </c>
      <c r="C1731" s="224">
        <v>1</v>
      </c>
      <c r="D1731" s="224">
        <v>2</v>
      </c>
      <c r="E1731" s="224">
        <v>2</v>
      </c>
      <c r="F1731" s="224">
        <v>3</v>
      </c>
      <c r="G1731" s="233">
        <v>0.26249699999999998</v>
      </c>
      <c r="H1731" s="222">
        <v>11000</v>
      </c>
      <c r="I1731" s="223" t="s">
        <v>80</v>
      </c>
      <c r="J1731" s="221">
        <f>IFERROR(VLOOKUP(cnf[[#This Row],[Hwycov_id]],#REF!,2,FALSE),cnf[[#This Row],[count]])</f>
        <v>11000</v>
      </c>
      <c r="K1731" s="171">
        <f t="shared" si="30"/>
        <v>0</v>
      </c>
    </row>
    <row r="1732" spans="1:11">
      <c r="A1732">
        <v>11820</v>
      </c>
      <c r="B1732" s="224">
        <v>5</v>
      </c>
      <c r="C1732" s="224">
        <v>1</v>
      </c>
      <c r="D1732" s="224">
        <v>2</v>
      </c>
      <c r="E1732" s="224">
        <v>5</v>
      </c>
      <c r="F1732" s="224">
        <v>19</v>
      </c>
      <c r="G1732" s="233">
        <v>3.8170000000000003E-2</v>
      </c>
      <c r="H1732" s="222">
        <v>11100</v>
      </c>
      <c r="I1732" s="223" t="s">
        <v>80</v>
      </c>
      <c r="J1732" s="221">
        <f>IFERROR(VLOOKUP(cnf[[#This Row],[Hwycov_id]],#REF!,2,FALSE),cnf[[#This Row],[count]])</f>
        <v>11100</v>
      </c>
      <c r="K1732" s="171">
        <f t="shared" si="30"/>
        <v>0</v>
      </c>
    </row>
    <row r="1733" spans="1:11">
      <c r="A1733">
        <v>3501</v>
      </c>
      <c r="B1733" s="224">
        <v>5</v>
      </c>
      <c r="C1733" s="224">
        <v>1</v>
      </c>
      <c r="D1733" s="224">
        <v>2</v>
      </c>
      <c r="E1733" s="224">
        <v>5</v>
      </c>
      <c r="F1733" s="224">
        <v>16</v>
      </c>
      <c r="G1733" s="233">
        <v>6.2740000000000004E-2</v>
      </c>
      <c r="H1733" s="222">
        <v>11600</v>
      </c>
      <c r="I1733" s="223" t="s">
        <v>80</v>
      </c>
      <c r="J1733" s="221">
        <f>IFERROR(VLOOKUP(cnf[[#This Row],[Hwycov_id]],#REF!,2,FALSE),cnf[[#This Row],[count]])</f>
        <v>11600</v>
      </c>
      <c r="K1733" s="171">
        <f t="shared" si="30"/>
        <v>0</v>
      </c>
    </row>
    <row r="1734" spans="1:11">
      <c r="A1734">
        <v>3982</v>
      </c>
      <c r="B1734" s="224">
        <v>5</v>
      </c>
      <c r="C1734" s="224">
        <v>1</v>
      </c>
      <c r="D1734" s="224">
        <v>2</v>
      </c>
      <c r="E1734" s="224">
        <v>4</v>
      </c>
      <c r="F1734" s="224">
        <v>2</v>
      </c>
      <c r="G1734" s="233">
        <v>0.149871</v>
      </c>
      <c r="H1734" s="222">
        <v>11600</v>
      </c>
      <c r="I1734" s="223" t="s">
        <v>80</v>
      </c>
      <c r="J1734" s="221">
        <f>IFERROR(VLOOKUP(cnf[[#This Row],[Hwycov_id]],#REF!,2,FALSE),cnf[[#This Row],[count]])</f>
        <v>11600</v>
      </c>
      <c r="K1734" s="171">
        <f t="shared" si="30"/>
        <v>0</v>
      </c>
    </row>
    <row r="1735" spans="1:11">
      <c r="A1735">
        <v>5988</v>
      </c>
      <c r="B1735" s="224">
        <v>5</v>
      </c>
      <c r="C1735" s="224">
        <v>1</v>
      </c>
      <c r="D1735" s="224">
        <v>2</v>
      </c>
      <c r="E1735" s="224">
        <v>3</v>
      </c>
      <c r="F1735" s="224">
        <v>14</v>
      </c>
      <c r="G1735" s="233">
        <v>0.16598399999999999</v>
      </c>
      <c r="H1735" s="222">
        <v>11608</v>
      </c>
      <c r="I1735" s="223" t="s">
        <v>79</v>
      </c>
      <c r="J1735" s="221">
        <f>IFERROR(VLOOKUP(cnf[[#This Row],[Hwycov_id]],#REF!,2,FALSE),cnf[[#This Row],[count]])</f>
        <v>11608</v>
      </c>
      <c r="K1735" s="171">
        <f t="shared" si="30"/>
        <v>0</v>
      </c>
    </row>
    <row r="1736" spans="1:11">
      <c r="A1736">
        <v>22491</v>
      </c>
      <c r="B1736" s="224">
        <v>5</v>
      </c>
      <c r="C1736" s="224">
        <v>1</v>
      </c>
      <c r="D1736" s="224">
        <v>2</v>
      </c>
      <c r="E1736" s="224">
        <v>2</v>
      </c>
      <c r="F1736" s="224">
        <v>14</v>
      </c>
      <c r="G1736" s="233">
        <v>0.105352</v>
      </c>
      <c r="H1736" s="222">
        <v>11628</v>
      </c>
      <c r="I1736" s="223" t="s">
        <v>79</v>
      </c>
      <c r="J1736" s="221">
        <f>IFERROR(VLOOKUP(cnf[[#This Row],[Hwycov_id]],#REF!,2,FALSE),cnf[[#This Row],[count]])</f>
        <v>11628</v>
      </c>
      <c r="K1736" s="171">
        <f t="shared" si="30"/>
        <v>0</v>
      </c>
    </row>
    <row r="1737" spans="1:11">
      <c r="A1737">
        <v>18620</v>
      </c>
      <c r="B1737" s="224">
        <v>5</v>
      </c>
      <c r="C1737" s="224">
        <v>1</v>
      </c>
      <c r="D1737" s="224">
        <v>1</v>
      </c>
      <c r="E1737" s="224">
        <v>1</v>
      </c>
      <c r="F1737" s="224">
        <v>14</v>
      </c>
      <c r="G1737" s="233">
        <v>3.4455E-2</v>
      </c>
      <c r="H1737" s="222">
        <v>11703</v>
      </c>
      <c r="I1737" s="223" t="s">
        <v>79</v>
      </c>
      <c r="J1737" s="221">
        <f>IFERROR(VLOOKUP(cnf[[#This Row],[Hwycov_id]],#REF!,2,FALSE),cnf[[#This Row],[count]])</f>
        <v>11703</v>
      </c>
      <c r="K1737" s="171">
        <f t="shared" si="30"/>
        <v>0</v>
      </c>
    </row>
    <row r="1738" spans="1:11">
      <c r="A1738">
        <v>7521</v>
      </c>
      <c r="B1738" s="224">
        <v>5</v>
      </c>
      <c r="C1738" s="224">
        <v>1</v>
      </c>
      <c r="D1738" s="224">
        <v>2</v>
      </c>
      <c r="E1738" s="224">
        <v>2</v>
      </c>
      <c r="F1738" s="224">
        <v>14</v>
      </c>
      <c r="G1738" s="233">
        <v>4.5682E-2</v>
      </c>
      <c r="H1738" s="222">
        <v>11743</v>
      </c>
      <c r="I1738" s="223" t="s">
        <v>79</v>
      </c>
      <c r="J1738" s="221">
        <f>IFERROR(VLOOKUP(cnf[[#This Row],[Hwycov_id]],#REF!,2,FALSE),cnf[[#This Row],[count]])</f>
        <v>11743</v>
      </c>
      <c r="K1738" s="171">
        <f t="shared" si="30"/>
        <v>0</v>
      </c>
    </row>
    <row r="1739" spans="1:11">
      <c r="A1739">
        <v>16700</v>
      </c>
      <c r="B1739" s="224">
        <v>5</v>
      </c>
      <c r="C1739" s="224">
        <v>1</v>
      </c>
      <c r="D1739" s="224">
        <v>2</v>
      </c>
      <c r="E1739" s="224">
        <v>2</v>
      </c>
      <c r="F1739" s="224">
        <v>14</v>
      </c>
      <c r="G1739" s="233">
        <v>7.1942999999999993E-2</v>
      </c>
      <c r="H1739" s="222">
        <v>11978</v>
      </c>
      <c r="I1739" s="223" t="s">
        <v>79</v>
      </c>
      <c r="J1739" s="221">
        <f>IFERROR(VLOOKUP(cnf[[#This Row],[Hwycov_id]],#REF!,2,FALSE),cnf[[#This Row],[count]])</f>
        <v>11978</v>
      </c>
      <c r="K1739" s="171">
        <f t="shared" si="30"/>
        <v>0</v>
      </c>
    </row>
    <row r="1740" spans="1:11">
      <c r="A1740">
        <v>4425</v>
      </c>
      <c r="B1740" s="224">
        <v>5</v>
      </c>
      <c r="C1740" s="224">
        <v>1</v>
      </c>
      <c r="D1740" s="224">
        <v>2</v>
      </c>
      <c r="E1740" s="224">
        <v>2</v>
      </c>
      <c r="F1740" s="224">
        <v>14</v>
      </c>
      <c r="G1740" s="233">
        <v>6.6722000000000004E-2</v>
      </c>
      <c r="H1740" s="222">
        <v>12133</v>
      </c>
      <c r="I1740" s="223" t="s">
        <v>79</v>
      </c>
      <c r="J1740" s="221">
        <f>IFERROR(VLOOKUP(cnf[[#This Row],[Hwycov_id]],#REF!,2,FALSE),cnf[[#This Row],[count]])</f>
        <v>12133</v>
      </c>
      <c r="K1740" s="171">
        <f t="shared" si="30"/>
        <v>0</v>
      </c>
    </row>
    <row r="1741" spans="1:11">
      <c r="A1741">
        <v>14174</v>
      </c>
      <c r="B1741" s="224">
        <v>5</v>
      </c>
      <c r="C1741" s="224">
        <v>1</v>
      </c>
      <c r="D1741" s="224">
        <v>2</v>
      </c>
      <c r="E1741" s="224">
        <v>2</v>
      </c>
      <c r="F1741" s="224">
        <v>14</v>
      </c>
      <c r="G1741" s="233">
        <v>4.6287000000000002E-2</v>
      </c>
      <c r="H1741" s="222">
        <v>12147</v>
      </c>
      <c r="I1741" s="223" t="s">
        <v>79</v>
      </c>
      <c r="J1741" s="221">
        <f>IFERROR(VLOOKUP(cnf[[#This Row],[Hwycov_id]],#REF!,2,FALSE),cnf[[#This Row],[count]])</f>
        <v>12147</v>
      </c>
      <c r="K1741" s="171">
        <f t="shared" si="30"/>
        <v>0</v>
      </c>
    </row>
    <row r="1742" spans="1:11">
      <c r="A1742">
        <v>11809</v>
      </c>
      <c r="B1742" s="224">
        <v>5</v>
      </c>
      <c r="C1742" s="224">
        <v>1</v>
      </c>
      <c r="D1742" s="224">
        <v>2</v>
      </c>
      <c r="E1742" s="224">
        <v>5</v>
      </c>
      <c r="F1742" s="224">
        <v>19</v>
      </c>
      <c r="G1742" s="233">
        <v>0.111413</v>
      </c>
      <c r="H1742" s="222">
        <v>12500</v>
      </c>
      <c r="I1742" s="223" t="s">
        <v>80</v>
      </c>
      <c r="J1742" s="221">
        <f>IFERROR(VLOOKUP(cnf[[#This Row],[Hwycov_id]],#REF!,2,FALSE),cnf[[#This Row],[count]])</f>
        <v>12500</v>
      </c>
      <c r="K1742" s="171">
        <f t="shared" si="30"/>
        <v>0</v>
      </c>
    </row>
    <row r="1743" spans="1:11">
      <c r="A1743">
        <v>379</v>
      </c>
      <c r="B1743" s="224">
        <v>5</v>
      </c>
      <c r="C1743" s="224">
        <v>1</v>
      </c>
      <c r="D1743" s="224">
        <v>1</v>
      </c>
      <c r="E1743" s="224">
        <v>2</v>
      </c>
      <c r="F1743" s="224">
        <v>14</v>
      </c>
      <c r="G1743" s="233">
        <v>6.1225000000000002E-2</v>
      </c>
      <c r="H1743" s="222">
        <v>12838</v>
      </c>
      <c r="I1743" s="223" t="s">
        <v>79</v>
      </c>
      <c r="J1743" s="221">
        <f>IFERROR(VLOOKUP(cnf[[#This Row],[Hwycov_id]],#REF!,2,FALSE),cnf[[#This Row],[count]])</f>
        <v>12838</v>
      </c>
      <c r="K1743" s="171">
        <f t="shared" si="30"/>
        <v>0</v>
      </c>
    </row>
    <row r="1744" spans="1:11">
      <c r="A1744">
        <v>5754</v>
      </c>
      <c r="B1744" s="224">
        <v>5</v>
      </c>
      <c r="C1744" s="224">
        <v>1</v>
      </c>
      <c r="D1744" s="224">
        <v>2</v>
      </c>
      <c r="E1744" s="224">
        <v>7</v>
      </c>
      <c r="F1744" s="224">
        <v>19</v>
      </c>
      <c r="G1744" s="233">
        <v>7.9132999999999995E-2</v>
      </c>
      <c r="H1744" s="222">
        <v>12900</v>
      </c>
      <c r="I1744" s="223" t="s">
        <v>80</v>
      </c>
      <c r="J1744" s="221">
        <f>IFERROR(VLOOKUP(cnf[[#This Row],[Hwycov_id]],#REF!,2,FALSE),cnf[[#This Row],[count]])</f>
        <v>12900</v>
      </c>
      <c r="K1744" s="171">
        <f t="shared" si="30"/>
        <v>0</v>
      </c>
    </row>
    <row r="1745" spans="1:11">
      <c r="A1745">
        <v>20948</v>
      </c>
      <c r="B1745" s="224">
        <v>5</v>
      </c>
      <c r="C1745" s="224">
        <v>1</v>
      </c>
      <c r="D1745" s="224">
        <v>2</v>
      </c>
      <c r="E1745" s="224">
        <v>3</v>
      </c>
      <c r="F1745" s="224">
        <v>14</v>
      </c>
      <c r="G1745" s="233">
        <v>0.183479</v>
      </c>
      <c r="H1745" s="222">
        <v>13661</v>
      </c>
      <c r="I1745" s="223" t="s">
        <v>79</v>
      </c>
      <c r="J1745" s="221">
        <f>IFERROR(VLOOKUP(cnf[[#This Row],[Hwycov_id]],#REF!,2,FALSE),cnf[[#This Row],[count]])</f>
        <v>13661</v>
      </c>
      <c r="K1745" s="171">
        <f t="shared" si="30"/>
        <v>0</v>
      </c>
    </row>
    <row r="1746" spans="1:11">
      <c r="A1746">
        <v>17202</v>
      </c>
      <c r="B1746" s="224">
        <v>5</v>
      </c>
      <c r="C1746" s="224">
        <v>1</v>
      </c>
      <c r="D1746" s="224">
        <v>2</v>
      </c>
      <c r="E1746" s="224">
        <v>3</v>
      </c>
      <c r="F1746" s="224">
        <v>14</v>
      </c>
      <c r="G1746" s="233">
        <v>0.38148399999999999</v>
      </c>
      <c r="H1746" s="222">
        <v>13953</v>
      </c>
      <c r="I1746" s="223" t="s">
        <v>79</v>
      </c>
      <c r="J1746" s="221">
        <f>IFERROR(VLOOKUP(cnf[[#This Row],[Hwycov_id]],#REF!,2,FALSE),cnf[[#This Row],[count]])</f>
        <v>13953</v>
      </c>
      <c r="K1746" s="171">
        <f t="shared" si="30"/>
        <v>0</v>
      </c>
    </row>
    <row r="1747" spans="1:11">
      <c r="A1747">
        <v>8898</v>
      </c>
      <c r="B1747" s="224">
        <v>5</v>
      </c>
      <c r="C1747" s="224">
        <v>1</v>
      </c>
      <c r="D1747" s="224">
        <v>2</v>
      </c>
      <c r="E1747" s="224">
        <v>3</v>
      </c>
      <c r="F1747" s="224">
        <v>14</v>
      </c>
      <c r="G1747" s="233">
        <v>6.3277E-2</v>
      </c>
      <c r="H1747" s="222">
        <v>14158</v>
      </c>
      <c r="I1747" s="223" t="s">
        <v>79</v>
      </c>
      <c r="J1747" s="221">
        <f>IFERROR(VLOOKUP(cnf[[#This Row],[Hwycov_id]],#REF!,2,FALSE),cnf[[#This Row],[count]])</f>
        <v>14158</v>
      </c>
      <c r="K1747" s="171">
        <f t="shared" si="30"/>
        <v>0</v>
      </c>
    </row>
    <row r="1748" spans="1:11">
      <c r="A1748">
        <v>7279</v>
      </c>
      <c r="B1748" s="224">
        <v>5</v>
      </c>
      <c r="C1748" s="224">
        <v>1</v>
      </c>
      <c r="D1748" s="224">
        <v>2</v>
      </c>
      <c r="E1748" s="224">
        <v>6</v>
      </c>
      <c r="F1748" s="224">
        <v>12</v>
      </c>
      <c r="G1748" s="233">
        <v>0.27168999999999999</v>
      </c>
      <c r="H1748" s="222">
        <v>15100</v>
      </c>
      <c r="I1748" s="223" t="s">
        <v>80</v>
      </c>
      <c r="J1748" s="221">
        <f>IFERROR(VLOOKUP(cnf[[#This Row],[Hwycov_id]],#REF!,2,FALSE),cnf[[#This Row],[count]])</f>
        <v>15100</v>
      </c>
      <c r="K1748" s="171">
        <f t="shared" si="30"/>
        <v>0</v>
      </c>
    </row>
    <row r="1749" spans="1:11">
      <c r="A1749">
        <v>14609</v>
      </c>
      <c r="B1749" s="224">
        <v>5</v>
      </c>
      <c r="C1749" s="224">
        <v>1</v>
      </c>
      <c r="D1749" s="224">
        <v>2</v>
      </c>
      <c r="E1749" s="224">
        <v>2</v>
      </c>
      <c r="F1749" s="224">
        <v>14</v>
      </c>
      <c r="G1749" s="233">
        <v>7.2149000000000005E-2</v>
      </c>
      <c r="H1749" s="222">
        <v>16206</v>
      </c>
      <c r="I1749" s="223" t="s">
        <v>79</v>
      </c>
      <c r="J1749" s="221">
        <f>IFERROR(VLOOKUP(cnf[[#This Row],[Hwycov_id]],#REF!,2,FALSE),cnf[[#This Row],[count]])</f>
        <v>16206</v>
      </c>
      <c r="K1749" s="171">
        <f t="shared" si="30"/>
        <v>0</v>
      </c>
    </row>
    <row r="1750" spans="1:11">
      <c r="A1750">
        <v>2785</v>
      </c>
      <c r="B1750" s="224">
        <v>5</v>
      </c>
      <c r="C1750" s="224">
        <v>1</v>
      </c>
      <c r="D1750" s="224">
        <v>2</v>
      </c>
      <c r="E1750" s="224">
        <v>2</v>
      </c>
      <c r="F1750" s="224">
        <v>14</v>
      </c>
      <c r="G1750" s="233">
        <v>8.5861999999999994E-2</v>
      </c>
      <c r="H1750" s="222">
        <v>18324</v>
      </c>
      <c r="I1750" s="223" t="s">
        <v>79</v>
      </c>
      <c r="J1750" s="221">
        <f>IFERROR(VLOOKUP(cnf[[#This Row],[Hwycov_id]],#REF!,2,FALSE),cnf[[#This Row],[count]])</f>
        <v>18324</v>
      </c>
      <c r="K1750" s="171">
        <f t="shared" si="30"/>
        <v>0</v>
      </c>
    </row>
    <row r="1751" spans="1:11">
      <c r="A1751">
        <v>9548</v>
      </c>
      <c r="B1751" s="224">
        <v>5</v>
      </c>
      <c r="C1751" s="224">
        <v>1</v>
      </c>
      <c r="D1751" s="224">
        <v>2</v>
      </c>
      <c r="E1751" s="224">
        <v>2</v>
      </c>
      <c r="F1751" s="224">
        <v>14</v>
      </c>
      <c r="G1751" s="233">
        <v>0.29786600000000002</v>
      </c>
      <c r="H1751" s="222">
        <v>21284</v>
      </c>
      <c r="I1751" s="223" t="s">
        <v>79</v>
      </c>
      <c r="J1751" s="221">
        <f>IFERROR(VLOOKUP(cnf[[#This Row],[Hwycov_id]],#REF!,2,FALSE),cnf[[#This Row],[count]])</f>
        <v>21284</v>
      </c>
      <c r="K1751" s="171">
        <f t="shared" si="30"/>
        <v>0</v>
      </c>
    </row>
    <row r="1752" spans="1:11">
      <c r="A1752">
        <v>11635</v>
      </c>
      <c r="B1752" s="224">
        <v>5</v>
      </c>
      <c r="C1752" s="224">
        <v>1</v>
      </c>
      <c r="D1752" s="224">
        <v>2</v>
      </c>
      <c r="E1752" s="224">
        <v>2</v>
      </c>
      <c r="F1752" s="224">
        <v>14</v>
      </c>
      <c r="G1752" s="233">
        <v>0.26357000000000003</v>
      </c>
      <c r="H1752" s="222">
        <v>37557</v>
      </c>
      <c r="I1752" s="223" t="s">
        <v>79</v>
      </c>
      <c r="J1752" s="221">
        <f>IFERROR(VLOOKUP(cnf[[#This Row],[Hwycov_id]],#REF!,2,FALSE),cnf[[#This Row],[count]])</f>
        <v>37557</v>
      </c>
      <c r="K1752" s="171">
        <f t="shared" si="30"/>
        <v>0</v>
      </c>
    </row>
    <row r="1753" spans="1:11">
      <c r="A1753">
        <v>6819</v>
      </c>
      <c r="B1753" s="224">
        <v>6</v>
      </c>
      <c r="C1753" s="224">
        <v>1</v>
      </c>
      <c r="D1753" s="224">
        <v>2</v>
      </c>
      <c r="E1753" s="224">
        <v>7</v>
      </c>
      <c r="F1753" s="224">
        <v>19</v>
      </c>
      <c r="G1753" s="233">
        <v>6.7366659999999996</v>
      </c>
      <c r="H1753" s="222">
        <v>400</v>
      </c>
      <c r="I1753" s="223" t="s">
        <v>80</v>
      </c>
      <c r="J1753" s="221">
        <f>IFERROR(VLOOKUP(cnf[[#This Row],[Hwycov_id]],#REF!,2,FALSE),cnf[[#This Row],[count]])</f>
        <v>400</v>
      </c>
      <c r="K1753" s="171">
        <f t="shared" si="30"/>
        <v>0</v>
      </c>
    </row>
    <row r="1754" spans="1:11">
      <c r="A1754">
        <v>30944</v>
      </c>
      <c r="B1754" s="224">
        <v>6</v>
      </c>
      <c r="C1754" s="224">
        <v>1</v>
      </c>
      <c r="D1754" s="224">
        <v>2</v>
      </c>
      <c r="E1754" s="224">
        <v>7</v>
      </c>
      <c r="F1754" s="224">
        <v>19</v>
      </c>
      <c r="G1754" s="233">
        <v>1.4480789999999999</v>
      </c>
      <c r="H1754" s="222">
        <v>800</v>
      </c>
      <c r="I1754" s="223" t="s">
        <v>80</v>
      </c>
      <c r="J1754" s="221">
        <f>IFERROR(VLOOKUP(cnf[[#This Row],[Hwycov_id]],#REF!,2,FALSE),cnf[[#This Row],[count]])</f>
        <v>800</v>
      </c>
      <c r="K1754" s="171">
        <f t="shared" si="30"/>
        <v>0</v>
      </c>
    </row>
    <row r="1755" spans="1:11">
      <c r="A1755">
        <v>29794</v>
      </c>
      <c r="B1755" s="224">
        <v>6</v>
      </c>
      <c r="C1755" s="224">
        <v>1</v>
      </c>
      <c r="D1755" s="224">
        <v>2</v>
      </c>
      <c r="E1755" s="224">
        <v>8</v>
      </c>
      <c r="F1755" s="224">
        <v>19</v>
      </c>
      <c r="G1755" s="233">
        <v>2.718512</v>
      </c>
      <c r="H1755" s="222">
        <v>800</v>
      </c>
      <c r="I1755" s="223" t="s">
        <v>80</v>
      </c>
      <c r="J1755" s="221">
        <f>IFERROR(VLOOKUP(cnf[[#This Row],[Hwycov_id]],#REF!,2,FALSE),cnf[[#This Row],[count]])</f>
        <v>800</v>
      </c>
      <c r="K1755" s="171">
        <f t="shared" si="30"/>
        <v>0</v>
      </c>
    </row>
    <row r="1756" spans="1:11">
      <c r="A1756">
        <v>846</v>
      </c>
      <c r="B1756" s="224">
        <v>6</v>
      </c>
      <c r="C1756" s="224">
        <v>1</v>
      </c>
      <c r="D1756" s="224">
        <v>2</v>
      </c>
      <c r="E1756" s="224">
        <v>8</v>
      </c>
      <c r="F1756" s="224">
        <v>19</v>
      </c>
      <c r="G1756" s="233">
        <v>4.7676220000000002</v>
      </c>
      <c r="H1756" s="222">
        <v>900</v>
      </c>
      <c r="I1756" s="223" t="s">
        <v>80</v>
      </c>
      <c r="J1756" s="221">
        <f>IFERROR(VLOOKUP(cnf[[#This Row],[Hwycov_id]],#REF!,2,FALSE),cnf[[#This Row],[count]])</f>
        <v>900</v>
      </c>
      <c r="K1756" s="171">
        <f t="shared" si="30"/>
        <v>0</v>
      </c>
    </row>
    <row r="1757" spans="1:11">
      <c r="A1757">
        <v>23153</v>
      </c>
      <c r="B1757" s="224">
        <v>6</v>
      </c>
      <c r="C1757" s="224">
        <v>1</v>
      </c>
      <c r="D1757" s="224">
        <v>2</v>
      </c>
      <c r="E1757" s="224">
        <v>5</v>
      </c>
      <c r="F1757" s="224">
        <v>19</v>
      </c>
      <c r="G1757" s="233">
        <v>0.37834299999999998</v>
      </c>
      <c r="H1757" s="222">
        <v>1400</v>
      </c>
      <c r="I1757" s="223" t="s">
        <v>80</v>
      </c>
      <c r="J1757" s="221">
        <f>IFERROR(VLOOKUP(cnf[[#This Row],[Hwycov_id]],#REF!,2,FALSE),cnf[[#This Row],[count]])</f>
        <v>1400</v>
      </c>
      <c r="K1757" s="171">
        <f t="shared" si="30"/>
        <v>0</v>
      </c>
    </row>
    <row r="1758" spans="1:11">
      <c r="A1758">
        <v>15379</v>
      </c>
      <c r="B1758" s="224">
        <v>6</v>
      </c>
      <c r="C1758" s="224">
        <v>1</v>
      </c>
      <c r="D1758" s="224">
        <v>2</v>
      </c>
      <c r="E1758" s="224">
        <v>5</v>
      </c>
      <c r="F1758" s="224">
        <v>19</v>
      </c>
      <c r="G1758" s="233">
        <v>1.731606</v>
      </c>
      <c r="H1758" s="222">
        <v>1600</v>
      </c>
      <c r="I1758" s="223" t="s">
        <v>80</v>
      </c>
      <c r="J1758" s="221">
        <f>IFERROR(VLOOKUP(cnf[[#This Row],[Hwycov_id]],#REF!,2,FALSE),cnf[[#This Row],[count]])</f>
        <v>1600</v>
      </c>
      <c r="K1758" s="171">
        <f t="shared" si="30"/>
        <v>0</v>
      </c>
    </row>
    <row r="1759" spans="1:11">
      <c r="A1759">
        <v>8565</v>
      </c>
      <c r="B1759" s="224">
        <v>6</v>
      </c>
      <c r="C1759" s="224">
        <v>1</v>
      </c>
      <c r="D1759" s="224">
        <v>2</v>
      </c>
      <c r="E1759" s="224">
        <v>5</v>
      </c>
      <c r="F1759" s="224">
        <v>19</v>
      </c>
      <c r="G1759" s="233">
        <v>0.177789</v>
      </c>
      <c r="H1759" s="222">
        <v>1800</v>
      </c>
      <c r="I1759" s="223" t="s">
        <v>80</v>
      </c>
      <c r="J1759" s="221">
        <f>IFERROR(VLOOKUP(cnf[[#This Row],[Hwycov_id]],#REF!,2,FALSE),cnf[[#This Row],[count]])</f>
        <v>1800</v>
      </c>
      <c r="K1759" s="171">
        <f t="shared" si="30"/>
        <v>0</v>
      </c>
    </row>
    <row r="1760" spans="1:11">
      <c r="A1760">
        <v>21120</v>
      </c>
      <c r="B1760" s="224">
        <v>6</v>
      </c>
      <c r="C1760" s="224">
        <v>1</v>
      </c>
      <c r="D1760" s="224">
        <v>2</v>
      </c>
      <c r="E1760" s="224">
        <v>8</v>
      </c>
      <c r="F1760" s="224">
        <v>19</v>
      </c>
      <c r="G1760" s="233">
        <v>7.9556000000000002E-2</v>
      </c>
      <c r="H1760" s="222">
        <v>2028</v>
      </c>
      <c r="I1760" s="223" t="s">
        <v>82</v>
      </c>
      <c r="J1760" s="221">
        <f>IFERROR(VLOOKUP(cnf[[#This Row],[Hwycov_id]],#REF!,2,FALSE),cnf[[#This Row],[count]])</f>
        <v>2028</v>
      </c>
      <c r="K1760" s="171">
        <f t="shared" si="30"/>
        <v>0</v>
      </c>
    </row>
    <row r="1761" spans="1:11">
      <c r="A1761">
        <v>22145</v>
      </c>
      <c r="B1761" s="224">
        <v>6</v>
      </c>
      <c r="C1761" s="224">
        <v>1</v>
      </c>
      <c r="D1761" s="224">
        <v>2</v>
      </c>
      <c r="E1761" s="224">
        <v>5</v>
      </c>
      <c r="F1761" s="224">
        <v>19</v>
      </c>
      <c r="G1761" s="233">
        <v>0.192272</v>
      </c>
      <c r="H1761" s="222">
        <v>2100</v>
      </c>
      <c r="I1761" s="223" t="s">
        <v>80</v>
      </c>
      <c r="J1761" s="221">
        <f>IFERROR(VLOOKUP(cnf[[#This Row],[Hwycov_id]],#REF!,2,FALSE),cnf[[#This Row],[count]])</f>
        <v>2100</v>
      </c>
      <c r="K1761" s="171">
        <f t="shared" si="30"/>
        <v>0</v>
      </c>
    </row>
    <row r="1762" spans="1:11">
      <c r="A1762">
        <v>8090</v>
      </c>
      <c r="B1762" s="224">
        <v>6</v>
      </c>
      <c r="C1762" s="224">
        <v>1</v>
      </c>
      <c r="D1762" s="224">
        <v>2</v>
      </c>
      <c r="E1762" s="224">
        <v>8</v>
      </c>
      <c r="F1762" s="224">
        <v>19</v>
      </c>
      <c r="G1762" s="233">
        <v>0.18553500000000001</v>
      </c>
      <c r="H1762" s="222">
        <v>2493</v>
      </c>
      <c r="I1762" s="223" t="s">
        <v>82</v>
      </c>
      <c r="J1762" s="221">
        <f>IFERROR(VLOOKUP(cnf[[#This Row],[Hwycov_id]],#REF!,2,FALSE),cnf[[#This Row],[count]])</f>
        <v>2493</v>
      </c>
      <c r="K1762" s="171">
        <f t="shared" si="30"/>
        <v>0</v>
      </c>
    </row>
    <row r="1763" spans="1:11">
      <c r="A1763">
        <v>9591</v>
      </c>
      <c r="B1763" s="224">
        <v>6</v>
      </c>
      <c r="C1763" s="224">
        <v>1</v>
      </c>
      <c r="D1763" s="224">
        <v>2</v>
      </c>
      <c r="E1763" s="224">
        <v>5</v>
      </c>
      <c r="F1763" s="224">
        <v>19</v>
      </c>
      <c r="G1763" s="233">
        <v>0.122075</v>
      </c>
      <c r="H1763" s="222">
        <v>2700</v>
      </c>
      <c r="I1763" s="223" t="s">
        <v>80</v>
      </c>
      <c r="J1763" s="221">
        <f>IFERROR(VLOOKUP(cnf[[#This Row],[Hwycov_id]],#REF!,2,FALSE),cnf[[#This Row],[count]])</f>
        <v>2700</v>
      </c>
      <c r="K1763" s="171">
        <f t="shared" si="30"/>
        <v>0</v>
      </c>
    </row>
    <row r="1764" spans="1:11">
      <c r="A1764">
        <v>22901</v>
      </c>
      <c r="B1764" s="224">
        <v>6</v>
      </c>
      <c r="C1764" s="224">
        <v>1</v>
      </c>
      <c r="D1764" s="224">
        <v>2</v>
      </c>
      <c r="E1764" s="224">
        <v>8</v>
      </c>
      <c r="F1764" s="224">
        <v>19</v>
      </c>
      <c r="G1764" s="233">
        <v>0.14602000000000001</v>
      </c>
      <c r="H1764" s="222">
        <v>2710</v>
      </c>
      <c r="I1764" s="223" t="s">
        <v>82</v>
      </c>
      <c r="J1764" s="221">
        <f>IFERROR(VLOOKUP(cnf[[#This Row],[Hwycov_id]],#REF!,2,FALSE),cnf[[#This Row],[count]])</f>
        <v>2710</v>
      </c>
      <c r="K1764" s="171">
        <f t="shared" si="30"/>
        <v>0</v>
      </c>
    </row>
    <row r="1765" spans="1:11">
      <c r="A1765">
        <v>13722</v>
      </c>
      <c r="B1765" s="224">
        <v>6</v>
      </c>
      <c r="C1765" s="224">
        <v>1</v>
      </c>
      <c r="D1765" s="224">
        <v>2</v>
      </c>
      <c r="E1765" s="224">
        <v>3</v>
      </c>
      <c r="F1765" s="224">
        <v>19</v>
      </c>
      <c r="G1765" s="233">
        <v>0.20738799999999999</v>
      </c>
      <c r="H1765" s="222">
        <v>3200</v>
      </c>
      <c r="I1765" s="223" t="s">
        <v>80</v>
      </c>
      <c r="J1765" s="221">
        <f>IFERROR(VLOOKUP(cnf[[#This Row],[Hwycov_id]],#REF!,2,FALSE),cnf[[#This Row],[count]])</f>
        <v>3200</v>
      </c>
      <c r="K1765" s="171">
        <f t="shared" si="30"/>
        <v>0</v>
      </c>
    </row>
    <row r="1766" spans="1:11">
      <c r="A1766">
        <v>22431</v>
      </c>
      <c r="B1766" s="224">
        <v>6</v>
      </c>
      <c r="C1766" s="224">
        <v>1</v>
      </c>
      <c r="D1766" s="224">
        <v>2</v>
      </c>
      <c r="E1766" s="224">
        <v>7</v>
      </c>
      <c r="F1766" s="224">
        <v>19</v>
      </c>
      <c r="G1766" s="233">
        <v>0.76138700000000004</v>
      </c>
      <c r="H1766" s="222">
        <v>3400</v>
      </c>
      <c r="I1766" s="223" t="s">
        <v>80</v>
      </c>
      <c r="J1766" s="221">
        <f>IFERROR(VLOOKUP(cnf[[#This Row],[Hwycov_id]],#REF!,2,FALSE),cnf[[#This Row],[count]])</f>
        <v>3400</v>
      </c>
      <c r="K1766" s="171">
        <f t="shared" si="30"/>
        <v>0</v>
      </c>
    </row>
    <row r="1767" spans="1:11">
      <c r="A1767">
        <v>6237</v>
      </c>
      <c r="B1767" s="224">
        <v>6</v>
      </c>
      <c r="C1767" s="224">
        <v>1</v>
      </c>
      <c r="D1767" s="224">
        <v>2</v>
      </c>
      <c r="E1767" s="224">
        <v>8</v>
      </c>
      <c r="F1767" s="224">
        <v>19</v>
      </c>
      <c r="G1767" s="233">
        <v>1.654811</v>
      </c>
      <c r="H1767" s="222">
        <v>4076</v>
      </c>
      <c r="I1767" s="223" t="s">
        <v>82</v>
      </c>
      <c r="J1767" s="221">
        <f>IFERROR(VLOOKUP(cnf[[#This Row],[Hwycov_id]],#REF!,2,FALSE),cnf[[#This Row],[count]])</f>
        <v>4076</v>
      </c>
      <c r="K1767" s="171">
        <f t="shared" si="30"/>
        <v>0</v>
      </c>
    </row>
    <row r="1768" spans="1:11">
      <c r="A1768">
        <v>23583</v>
      </c>
      <c r="B1768" s="224">
        <v>6</v>
      </c>
      <c r="C1768" s="224">
        <v>1</v>
      </c>
      <c r="D1768" s="224">
        <v>2</v>
      </c>
      <c r="E1768" s="224">
        <v>7</v>
      </c>
      <c r="F1768" s="224">
        <v>19</v>
      </c>
      <c r="G1768" s="233">
        <v>0.53196500000000002</v>
      </c>
      <c r="H1768" s="222">
        <v>4500</v>
      </c>
      <c r="I1768" s="223" t="s">
        <v>80</v>
      </c>
      <c r="J1768" s="221">
        <f>IFERROR(VLOOKUP(cnf[[#This Row],[Hwycov_id]],#REF!,2,FALSE),cnf[[#This Row],[count]])</f>
        <v>4500</v>
      </c>
      <c r="K1768" s="171">
        <f t="shared" si="30"/>
        <v>0</v>
      </c>
    </row>
    <row r="1769" spans="1:11">
      <c r="A1769">
        <v>7838</v>
      </c>
      <c r="B1769" s="224">
        <v>6</v>
      </c>
      <c r="C1769" s="224">
        <v>1</v>
      </c>
      <c r="D1769" s="224">
        <v>2</v>
      </c>
      <c r="E1769" s="224">
        <v>8</v>
      </c>
      <c r="F1769" s="224">
        <v>19</v>
      </c>
      <c r="G1769" s="233">
        <v>0.200299</v>
      </c>
      <c r="H1769" s="222">
        <v>4938</v>
      </c>
      <c r="I1769" s="223" t="s">
        <v>82</v>
      </c>
      <c r="J1769" s="221">
        <f>IFERROR(VLOOKUP(cnf[[#This Row],[Hwycov_id]],#REF!,2,FALSE),cnf[[#This Row],[count]])</f>
        <v>4938</v>
      </c>
      <c r="K1769" s="171">
        <f t="shared" si="30"/>
        <v>0</v>
      </c>
    </row>
    <row r="1770" spans="1:11">
      <c r="A1770">
        <v>8260</v>
      </c>
      <c r="B1770" s="224">
        <v>6</v>
      </c>
      <c r="C1770" s="224">
        <v>1</v>
      </c>
      <c r="D1770" s="224">
        <v>2</v>
      </c>
      <c r="E1770" s="224">
        <v>8</v>
      </c>
      <c r="F1770" s="224">
        <v>19</v>
      </c>
      <c r="G1770" s="233">
        <v>1.348562</v>
      </c>
      <c r="H1770" s="222">
        <v>5543</v>
      </c>
      <c r="I1770" s="223" t="s">
        <v>82</v>
      </c>
      <c r="J1770" s="221">
        <f>IFERROR(VLOOKUP(cnf[[#This Row],[Hwycov_id]],#REF!,2,FALSE),cnf[[#This Row],[count]])</f>
        <v>5543</v>
      </c>
      <c r="K1770" s="171">
        <f t="shared" si="30"/>
        <v>0</v>
      </c>
    </row>
    <row r="1771" spans="1:11">
      <c r="A1771">
        <v>21828</v>
      </c>
      <c r="B1771" s="224">
        <v>6</v>
      </c>
      <c r="C1771" s="224">
        <v>1</v>
      </c>
      <c r="D1771" s="224">
        <v>2</v>
      </c>
      <c r="E1771" s="224">
        <v>5</v>
      </c>
      <c r="F1771" s="224">
        <v>19</v>
      </c>
      <c r="G1771" s="233">
        <v>0.32937699999999998</v>
      </c>
      <c r="H1771" s="222">
        <v>5600</v>
      </c>
      <c r="I1771" s="223" t="s">
        <v>80</v>
      </c>
      <c r="J1771" s="221">
        <f>IFERROR(VLOOKUP(cnf[[#This Row],[Hwycov_id]],#REF!,2,FALSE),cnf[[#This Row],[count]])</f>
        <v>5600</v>
      </c>
      <c r="K1771" s="171">
        <f t="shared" si="30"/>
        <v>0</v>
      </c>
    </row>
    <row r="1772" spans="1:11">
      <c r="A1772">
        <v>20144</v>
      </c>
      <c r="B1772" s="224">
        <v>6</v>
      </c>
      <c r="C1772" s="224">
        <v>1</v>
      </c>
      <c r="D1772" s="224">
        <v>2</v>
      </c>
      <c r="E1772" s="224">
        <v>5</v>
      </c>
      <c r="F1772" s="224">
        <v>19</v>
      </c>
      <c r="G1772" s="233">
        <v>2.1758579999999998</v>
      </c>
      <c r="H1772" s="222">
        <v>6300</v>
      </c>
      <c r="I1772" s="223" t="s">
        <v>80</v>
      </c>
      <c r="J1772" s="221">
        <f>IFERROR(VLOOKUP(cnf[[#This Row],[Hwycov_id]],#REF!,2,FALSE),cnf[[#This Row],[count]])</f>
        <v>6300</v>
      </c>
      <c r="K1772" s="171">
        <f t="shared" si="30"/>
        <v>0</v>
      </c>
    </row>
    <row r="1773" spans="1:11">
      <c r="A1773">
        <v>11878</v>
      </c>
      <c r="B1773" s="224">
        <v>6</v>
      </c>
      <c r="C1773" s="224">
        <v>1</v>
      </c>
      <c r="D1773" s="224">
        <v>2</v>
      </c>
      <c r="E1773" s="224">
        <v>7</v>
      </c>
      <c r="F1773" s="224">
        <v>19</v>
      </c>
      <c r="G1773" s="233">
        <v>0.11848</v>
      </c>
      <c r="H1773" s="222">
        <v>6400</v>
      </c>
      <c r="I1773" s="223" t="s">
        <v>80</v>
      </c>
      <c r="J1773" s="221">
        <f>IFERROR(VLOOKUP(cnf[[#This Row],[Hwycov_id]],#REF!,2,FALSE),cnf[[#This Row],[count]])</f>
        <v>6400</v>
      </c>
      <c r="K1773" s="171">
        <f t="shared" si="30"/>
        <v>0</v>
      </c>
    </row>
    <row r="1774" spans="1:11">
      <c r="A1774">
        <v>13783</v>
      </c>
      <c r="B1774" s="224">
        <v>6</v>
      </c>
      <c r="C1774" s="224">
        <v>1</v>
      </c>
      <c r="D1774" s="224">
        <v>2</v>
      </c>
      <c r="E1774" s="224">
        <v>5</v>
      </c>
      <c r="F1774" s="224">
        <v>19</v>
      </c>
      <c r="G1774" s="233">
        <v>0.37281799999999998</v>
      </c>
      <c r="H1774" s="222">
        <v>7200</v>
      </c>
      <c r="I1774" s="223" t="s">
        <v>80</v>
      </c>
      <c r="J1774" s="221">
        <f>IFERROR(VLOOKUP(cnf[[#This Row],[Hwycov_id]],#REF!,2,FALSE),cnf[[#This Row],[count]])</f>
        <v>7200</v>
      </c>
      <c r="K1774" s="171">
        <f t="shared" si="30"/>
        <v>0</v>
      </c>
    </row>
    <row r="1775" spans="1:11">
      <c r="A1775">
        <v>27432</v>
      </c>
      <c r="B1775" s="224">
        <v>7</v>
      </c>
      <c r="C1775" s="224">
        <v>1</v>
      </c>
      <c r="D1775" s="224">
        <v>2</v>
      </c>
      <c r="E1775" s="224">
        <v>6</v>
      </c>
      <c r="F1775" s="224">
        <v>12</v>
      </c>
      <c r="G1775" s="233">
        <v>0.31047200000000003</v>
      </c>
      <c r="H1775" s="222">
        <v>700</v>
      </c>
      <c r="I1775" s="223" t="s">
        <v>80</v>
      </c>
      <c r="J1775" s="221">
        <f>IFERROR(VLOOKUP(cnf[[#This Row],[Hwycov_id]],#REF!,2,FALSE),cnf[[#This Row],[count]])</f>
        <v>700</v>
      </c>
      <c r="K1775" s="171">
        <f t="shared" si="30"/>
        <v>0</v>
      </c>
    </row>
    <row r="1776" spans="1:11">
      <c r="A1776">
        <v>49124</v>
      </c>
      <c r="B1776" s="224">
        <v>7</v>
      </c>
      <c r="C1776" s="224">
        <v>1</v>
      </c>
      <c r="D1776" s="224">
        <v>2</v>
      </c>
      <c r="E1776" s="224">
        <v>3</v>
      </c>
      <c r="F1776" s="224">
        <v>14</v>
      </c>
      <c r="G1776" s="233">
        <v>5.5886999999999999E-2</v>
      </c>
      <c r="H1776" s="222">
        <v>1034</v>
      </c>
      <c r="I1776" s="223" t="s">
        <v>79</v>
      </c>
      <c r="J1776" s="221">
        <f>IFERROR(VLOOKUP(cnf[[#This Row],[Hwycov_id]],#REF!,2,FALSE),cnf[[#This Row],[count]])</f>
        <v>1034</v>
      </c>
      <c r="K1776" s="171">
        <f t="shared" si="30"/>
        <v>0</v>
      </c>
    </row>
    <row r="1777" spans="1:11">
      <c r="A1777">
        <v>22745</v>
      </c>
      <c r="B1777" s="224">
        <v>7</v>
      </c>
      <c r="C1777" s="224">
        <v>1</v>
      </c>
      <c r="D1777" s="224">
        <v>2</v>
      </c>
      <c r="E1777" s="224">
        <v>7</v>
      </c>
      <c r="F1777" s="224">
        <v>19</v>
      </c>
      <c r="G1777" s="233">
        <v>0.28110099999999999</v>
      </c>
      <c r="H1777" s="222">
        <v>1100</v>
      </c>
      <c r="I1777" s="223" t="s">
        <v>80</v>
      </c>
      <c r="J1777" s="221">
        <f>IFERROR(VLOOKUP(cnf[[#This Row],[Hwycov_id]],#REF!,2,FALSE),cnf[[#This Row],[count]])</f>
        <v>1100</v>
      </c>
      <c r="K1777" s="171">
        <f t="shared" si="30"/>
        <v>0</v>
      </c>
    </row>
    <row r="1778" spans="1:11">
      <c r="A1778">
        <v>12970</v>
      </c>
      <c r="B1778" s="224">
        <v>7</v>
      </c>
      <c r="C1778" s="224">
        <v>1</v>
      </c>
      <c r="D1778" s="224">
        <v>2</v>
      </c>
      <c r="E1778" s="224">
        <v>5</v>
      </c>
      <c r="F1778" s="224">
        <v>5</v>
      </c>
      <c r="G1778" s="233">
        <v>0.18360099999999999</v>
      </c>
      <c r="H1778" s="222">
        <v>1400</v>
      </c>
      <c r="I1778" s="223" t="s">
        <v>80</v>
      </c>
      <c r="J1778" s="221">
        <f>IFERROR(VLOOKUP(cnf[[#This Row],[Hwycov_id]],#REF!,2,FALSE),cnf[[#This Row],[count]])</f>
        <v>1400</v>
      </c>
      <c r="K1778" s="171">
        <f t="shared" si="30"/>
        <v>0</v>
      </c>
    </row>
    <row r="1779" spans="1:11">
      <c r="A1779">
        <v>18064</v>
      </c>
      <c r="B1779" s="224">
        <v>7</v>
      </c>
      <c r="C1779" s="224">
        <v>1</v>
      </c>
      <c r="D1779" s="224">
        <v>2</v>
      </c>
      <c r="E1779" s="224">
        <v>5</v>
      </c>
      <c r="F1779" s="224">
        <v>19</v>
      </c>
      <c r="G1779" s="233">
        <v>0.146399</v>
      </c>
      <c r="H1779" s="222">
        <v>1600</v>
      </c>
      <c r="I1779" s="223" t="s">
        <v>80</v>
      </c>
      <c r="J1779" s="221">
        <f>IFERROR(VLOOKUP(cnf[[#This Row],[Hwycov_id]],#REF!,2,FALSE),cnf[[#This Row],[count]])</f>
        <v>1600</v>
      </c>
      <c r="K1779" s="171">
        <f t="shared" si="30"/>
        <v>0</v>
      </c>
    </row>
    <row r="1780" spans="1:11">
      <c r="A1780">
        <v>21124</v>
      </c>
      <c r="B1780" s="224">
        <v>7</v>
      </c>
      <c r="C1780" s="224">
        <v>1</v>
      </c>
      <c r="D1780" s="224">
        <v>2</v>
      </c>
      <c r="E1780" s="224">
        <v>8</v>
      </c>
      <c r="F1780" s="224">
        <v>19</v>
      </c>
      <c r="G1780" s="233">
        <v>0.68454899999999996</v>
      </c>
      <c r="H1780" s="222">
        <v>1800</v>
      </c>
      <c r="I1780" s="223" t="s">
        <v>80</v>
      </c>
      <c r="J1780" s="221">
        <f>IFERROR(VLOOKUP(cnf[[#This Row],[Hwycov_id]],#REF!,2,FALSE),cnf[[#This Row],[count]])</f>
        <v>1800</v>
      </c>
      <c r="K1780" s="171">
        <f t="shared" si="30"/>
        <v>0</v>
      </c>
    </row>
    <row r="1781" spans="1:11">
      <c r="A1781">
        <v>21143</v>
      </c>
      <c r="B1781" s="224">
        <v>7</v>
      </c>
      <c r="C1781" s="224">
        <v>1</v>
      </c>
      <c r="D1781" s="224">
        <v>2</v>
      </c>
      <c r="E1781" s="224">
        <v>5</v>
      </c>
      <c r="F1781" s="224">
        <v>19</v>
      </c>
      <c r="G1781" s="233">
        <v>0.19183800000000001</v>
      </c>
      <c r="H1781" s="222">
        <v>2200</v>
      </c>
      <c r="I1781" s="223" t="s">
        <v>80</v>
      </c>
      <c r="J1781" s="221">
        <f>IFERROR(VLOOKUP(cnf[[#This Row],[Hwycov_id]],#REF!,2,FALSE),cnf[[#This Row],[count]])</f>
        <v>2200</v>
      </c>
      <c r="K1781" s="171">
        <f t="shared" si="30"/>
        <v>0</v>
      </c>
    </row>
    <row r="1782" spans="1:11">
      <c r="A1782">
        <v>8401</v>
      </c>
      <c r="B1782" s="224">
        <v>7</v>
      </c>
      <c r="C1782" s="224">
        <v>1</v>
      </c>
      <c r="D1782" s="224">
        <v>2</v>
      </c>
      <c r="E1782" s="224">
        <v>5</v>
      </c>
      <c r="F1782" s="224">
        <v>19</v>
      </c>
      <c r="G1782" s="233">
        <v>0.18005399999999999</v>
      </c>
      <c r="H1782" s="222">
        <v>2600</v>
      </c>
      <c r="I1782" s="223" t="s">
        <v>80</v>
      </c>
      <c r="J1782" s="221">
        <f>IFERROR(VLOOKUP(cnf[[#This Row],[Hwycov_id]],#REF!,2,FALSE),cnf[[#This Row],[count]])</f>
        <v>2600</v>
      </c>
      <c r="K1782" s="171">
        <f t="shared" si="30"/>
        <v>0</v>
      </c>
    </row>
    <row r="1783" spans="1:11">
      <c r="A1783">
        <v>49233</v>
      </c>
      <c r="B1783" s="224">
        <v>7</v>
      </c>
      <c r="C1783" s="224">
        <v>1</v>
      </c>
      <c r="D1783" s="224">
        <v>2</v>
      </c>
      <c r="E1783" s="224">
        <v>3</v>
      </c>
      <c r="F1783" s="224">
        <v>14</v>
      </c>
      <c r="G1783" s="233">
        <v>3.8073999999999997E-2</v>
      </c>
      <c r="H1783" s="222">
        <v>2648</v>
      </c>
      <c r="I1783" s="223" t="s">
        <v>79</v>
      </c>
      <c r="J1783" s="221">
        <f>IFERROR(VLOOKUP(cnf[[#This Row],[Hwycov_id]],#REF!,2,FALSE),cnf[[#This Row],[count]])</f>
        <v>2648</v>
      </c>
      <c r="K1783" s="171">
        <f t="shared" si="30"/>
        <v>0</v>
      </c>
    </row>
    <row r="1784" spans="1:11">
      <c r="A1784">
        <v>37248</v>
      </c>
      <c r="B1784" s="224">
        <v>7</v>
      </c>
      <c r="C1784" s="224">
        <v>1</v>
      </c>
      <c r="D1784" s="224">
        <v>2</v>
      </c>
      <c r="E1784" s="224">
        <v>4</v>
      </c>
      <c r="F1784" s="224">
        <v>2</v>
      </c>
      <c r="G1784" s="233">
        <v>0.107791</v>
      </c>
      <c r="H1784" s="222">
        <v>2800</v>
      </c>
      <c r="I1784" s="223" t="s">
        <v>80</v>
      </c>
      <c r="J1784" s="221">
        <f>IFERROR(VLOOKUP(cnf[[#This Row],[Hwycov_id]],#REF!,2,FALSE),cnf[[#This Row],[count]])</f>
        <v>2800</v>
      </c>
      <c r="K1784" s="171">
        <f t="shared" si="30"/>
        <v>0</v>
      </c>
    </row>
    <row r="1785" spans="1:11">
      <c r="A1785">
        <v>49571</v>
      </c>
      <c r="B1785" s="224">
        <v>7</v>
      </c>
      <c r="C1785" s="224">
        <v>1</v>
      </c>
      <c r="D1785" s="224">
        <v>2</v>
      </c>
      <c r="E1785" s="224">
        <v>3</v>
      </c>
      <c r="F1785" s="224">
        <v>14</v>
      </c>
      <c r="G1785" s="233">
        <v>5.3281000000000002E-2</v>
      </c>
      <c r="H1785" s="222">
        <v>2874</v>
      </c>
      <c r="I1785" s="223" t="s">
        <v>79</v>
      </c>
      <c r="J1785" s="221">
        <f>IFERROR(VLOOKUP(cnf[[#This Row],[Hwycov_id]],#REF!,2,FALSE),cnf[[#This Row],[count]])</f>
        <v>2874</v>
      </c>
      <c r="K1785" s="171">
        <f t="shared" si="30"/>
        <v>0</v>
      </c>
    </row>
    <row r="1786" spans="1:11">
      <c r="A1786">
        <v>20491</v>
      </c>
      <c r="B1786" s="224">
        <v>7</v>
      </c>
      <c r="C1786" s="224">
        <v>1</v>
      </c>
      <c r="D1786" s="224">
        <v>2</v>
      </c>
      <c r="E1786" s="224">
        <v>6</v>
      </c>
      <c r="F1786" s="224">
        <v>12</v>
      </c>
      <c r="G1786" s="233">
        <v>0.15995000000000001</v>
      </c>
      <c r="H1786" s="222">
        <v>3000</v>
      </c>
      <c r="I1786" s="223" t="s">
        <v>80</v>
      </c>
      <c r="J1786" s="221">
        <f>IFERROR(VLOOKUP(cnf[[#This Row],[Hwycov_id]],#REF!,2,FALSE),cnf[[#This Row],[count]])</f>
        <v>3000</v>
      </c>
      <c r="K1786" s="171">
        <f t="shared" si="30"/>
        <v>0</v>
      </c>
    </row>
    <row r="1787" spans="1:11">
      <c r="A1787">
        <v>50272</v>
      </c>
      <c r="B1787" s="224">
        <v>7</v>
      </c>
      <c r="C1787" s="224">
        <v>1</v>
      </c>
      <c r="D1787" s="224">
        <v>2</v>
      </c>
      <c r="E1787" s="224">
        <v>2</v>
      </c>
      <c r="F1787" s="224">
        <v>14</v>
      </c>
      <c r="G1787" s="233">
        <v>0.24909800000000001</v>
      </c>
      <c r="H1787" s="222">
        <v>3047</v>
      </c>
      <c r="I1787" s="223" t="s">
        <v>79</v>
      </c>
      <c r="J1787" s="221">
        <f>IFERROR(VLOOKUP(cnf[[#This Row],[Hwycov_id]],#REF!,2,FALSE),cnf[[#This Row],[count]])</f>
        <v>3047</v>
      </c>
      <c r="K1787" s="171">
        <f t="shared" si="30"/>
        <v>0</v>
      </c>
    </row>
    <row r="1788" spans="1:11">
      <c r="A1788">
        <v>23157</v>
      </c>
      <c r="B1788" s="224">
        <v>7</v>
      </c>
      <c r="C1788" s="224">
        <v>1</v>
      </c>
      <c r="D1788" s="224">
        <v>2</v>
      </c>
      <c r="E1788" s="224">
        <v>5</v>
      </c>
      <c r="F1788" s="224">
        <v>19</v>
      </c>
      <c r="G1788" s="233">
        <v>0.89934000000000003</v>
      </c>
      <c r="H1788" s="222">
        <v>3100</v>
      </c>
      <c r="I1788" s="223" t="s">
        <v>80</v>
      </c>
      <c r="J1788" s="221">
        <f>IFERROR(VLOOKUP(cnf[[#This Row],[Hwycov_id]],#REF!,2,FALSE),cnf[[#This Row],[count]])</f>
        <v>3100</v>
      </c>
      <c r="K1788" s="171">
        <f t="shared" si="30"/>
        <v>0</v>
      </c>
    </row>
    <row r="1789" spans="1:11">
      <c r="A1789">
        <v>1626</v>
      </c>
      <c r="B1789" s="224">
        <v>7</v>
      </c>
      <c r="C1789" s="224">
        <v>1</v>
      </c>
      <c r="D1789" s="224">
        <v>2</v>
      </c>
      <c r="E1789" s="224">
        <v>3</v>
      </c>
      <c r="F1789" s="224">
        <v>14</v>
      </c>
      <c r="G1789" s="233">
        <v>0.17443600000000001</v>
      </c>
      <c r="H1789" s="222">
        <v>3240</v>
      </c>
      <c r="I1789" s="223" t="s">
        <v>79</v>
      </c>
      <c r="J1789" s="221">
        <f>IFERROR(VLOOKUP(cnf[[#This Row],[Hwycov_id]],#REF!,2,FALSE),cnf[[#This Row],[count]])</f>
        <v>3240</v>
      </c>
      <c r="K1789" s="171">
        <f t="shared" si="30"/>
        <v>0</v>
      </c>
    </row>
    <row r="1790" spans="1:11">
      <c r="A1790">
        <v>15170</v>
      </c>
      <c r="B1790" s="224">
        <v>7</v>
      </c>
      <c r="C1790" s="224">
        <v>1</v>
      </c>
      <c r="D1790" s="224">
        <v>2</v>
      </c>
      <c r="E1790" s="224">
        <v>3</v>
      </c>
      <c r="F1790" s="224">
        <v>14</v>
      </c>
      <c r="G1790" s="233">
        <v>0.19547300000000001</v>
      </c>
      <c r="H1790" s="222">
        <v>3676</v>
      </c>
      <c r="I1790" s="223" t="s">
        <v>79</v>
      </c>
      <c r="J1790" s="221">
        <f>IFERROR(VLOOKUP(cnf[[#This Row],[Hwycov_id]],#REF!,2,FALSE),cnf[[#This Row],[count]])</f>
        <v>3676</v>
      </c>
      <c r="K1790" s="171">
        <f t="shared" si="30"/>
        <v>0</v>
      </c>
    </row>
    <row r="1791" spans="1:11">
      <c r="A1791">
        <v>16097</v>
      </c>
      <c r="B1791" s="224">
        <v>7</v>
      </c>
      <c r="C1791" s="224">
        <v>1</v>
      </c>
      <c r="D1791" s="224">
        <v>2</v>
      </c>
      <c r="E1791" s="224">
        <v>3</v>
      </c>
      <c r="F1791" s="224">
        <v>14</v>
      </c>
      <c r="G1791" s="233">
        <v>0.370286</v>
      </c>
      <c r="H1791" s="222">
        <v>3950</v>
      </c>
      <c r="I1791" s="223" t="s">
        <v>79</v>
      </c>
      <c r="J1791" s="221">
        <f>IFERROR(VLOOKUP(cnf[[#This Row],[Hwycov_id]],#REF!,2,FALSE),cnf[[#This Row],[count]])</f>
        <v>3950</v>
      </c>
      <c r="K1791" s="171">
        <f t="shared" si="30"/>
        <v>0</v>
      </c>
    </row>
    <row r="1792" spans="1:11">
      <c r="A1792">
        <v>48918</v>
      </c>
      <c r="B1792" s="224">
        <v>7</v>
      </c>
      <c r="C1792" s="224">
        <v>1</v>
      </c>
      <c r="D1792" s="224">
        <v>2</v>
      </c>
      <c r="E1792" s="224">
        <v>3</v>
      </c>
      <c r="F1792" s="224">
        <v>14</v>
      </c>
      <c r="G1792" s="233">
        <v>0.22656799999999999</v>
      </c>
      <c r="H1792" s="222">
        <v>3997</v>
      </c>
      <c r="I1792" s="223" t="s">
        <v>79</v>
      </c>
      <c r="J1792" s="221">
        <f>IFERROR(VLOOKUP(cnf[[#This Row],[Hwycov_id]],#REF!,2,FALSE),cnf[[#This Row],[count]])</f>
        <v>3997</v>
      </c>
      <c r="K1792" s="171">
        <f t="shared" si="30"/>
        <v>0</v>
      </c>
    </row>
    <row r="1793" spans="1:11">
      <c r="A1793">
        <v>23196</v>
      </c>
      <c r="B1793" s="224">
        <v>7</v>
      </c>
      <c r="C1793" s="224">
        <v>1</v>
      </c>
      <c r="D1793" s="224">
        <v>2</v>
      </c>
      <c r="E1793" s="224">
        <v>3</v>
      </c>
      <c r="F1793" s="224">
        <v>14</v>
      </c>
      <c r="G1793" s="233">
        <v>8.6097000000000007E-2</v>
      </c>
      <c r="H1793" s="222">
        <v>4112</v>
      </c>
      <c r="I1793" s="223" t="s">
        <v>79</v>
      </c>
      <c r="J1793" s="221">
        <f>IFERROR(VLOOKUP(cnf[[#This Row],[Hwycov_id]],#REF!,2,FALSE),cnf[[#This Row],[count]])</f>
        <v>4112</v>
      </c>
      <c r="K1793" s="171">
        <f t="shared" si="30"/>
        <v>0</v>
      </c>
    </row>
    <row r="1794" spans="1:11">
      <c r="A1794">
        <v>20130</v>
      </c>
      <c r="B1794" s="224">
        <v>7</v>
      </c>
      <c r="C1794" s="224">
        <v>1</v>
      </c>
      <c r="D1794" s="224">
        <v>2</v>
      </c>
      <c r="E1794" s="224">
        <v>5</v>
      </c>
      <c r="F1794" s="224">
        <v>19</v>
      </c>
      <c r="G1794" s="233">
        <v>0.34726299999999999</v>
      </c>
      <c r="H1794" s="222">
        <v>4200</v>
      </c>
      <c r="I1794" s="223" t="s">
        <v>80</v>
      </c>
      <c r="J1794" s="221">
        <f>IFERROR(VLOOKUP(cnf[[#This Row],[Hwycov_id]],#REF!,2,FALSE),cnf[[#This Row],[count]])</f>
        <v>4200</v>
      </c>
      <c r="K1794" s="171">
        <f t="shared" ref="K1794:K1857" si="31">J1794/H1794-1</f>
        <v>0</v>
      </c>
    </row>
    <row r="1795" spans="1:11">
      <c r="A1795">
        <v>15938</v>
      </c>
      <c r="B1795" s="224">
        <v>7</v>
      </c>
      <c r="C1795" s="224">
        <v>1</v>
      </c>
      <c r="D1795" s="224">
        <v>2</v>
      </c>
      <c r="E1795" s="224">
        <v>6</v>
      </c>
      <c r="F1795" s="224">
        <v>1</v>
      </c>
      <c r="G1795" s="233">
        <v>0.25525199999999998</v>
      </c>
      <c r="H1795" s="222">
        <v>4400</v>
      </c>
      <c r="I1795" s="223" t="s">
        <v>80</v>
      </c>
      <c r="J1795" s="221">
        <f>IFERROR(VLOOKUP(cnf[[#This Row],[Hwycov_id]],#REF!,2,FALSE),cnf[[#This Row],[count]])</f>
        <v>4400</v>
      </c>
      <c r="K1795" s="171">
        <f t="shared" si="31"/>
        <v>0</v>
      </c>
    </row>
    <row r="1796" spans="1:11">
      <c r="A1796">
        <v>37251</v>
      </c>
      <c r="B1796" s="224">
        <v>7</v>
      </c>
      <c r="C1796" s="224">
        <v>1</v>
      </c>
      <c r="D1796" s="224">
        <v>2</v>
      </c>
      <c r="E1796" s="224">
        <v>5</v>
      </c>
      <c r="F1796" s="224">
        <v>9</v>
      </c>
      <c r="G1796" s="233">
        <v>8.6078000000000002E-2</v>
      </c>
      <c r="H1796" s="222">
        <v>4400</v>
      </c>
      <c r="I1796" s="223" t="s">
        <v>80</v>
      </c>
      <c r="J1796" s="221">
        <f>IFERROR(VLOOKUP(cnf[[#This Row],[Hwycov_id]],#REF!,2,FALSE),cnf[[#This Row],[count]])</f>
        <v>4400</v>
      </c>
      <c r="K1796" s="171">
        <f t="shared" si="31"/>
        <v>0</v>
      </c>
    </row>
    <row r="1797" spans="1:11">
      <c r="A1797">
        <v>8606</v>
      </c>
      <c r="B1797" s="224">
        <v>7</v>
      </c>
      <c r="C1797" s="224">
        <v>1</v>
      </c>
      <c r="D1797" s="224">
        <v>2</v>
      </c>
      <c r="E1797" s="224">
        <v>2</v>
      </c>
      <c r="F1797" s="224">
        <v>11</v>
      </c>
      <c r="G1797" s="233">
        <v>0.182196</v>
      </c>
      <c r="H1797" s="222">
        <v>4439</v>
      </c>
      <c r="I1797" s="223" t="s">
        <v>79</v>
      </c>
      <c r="J1797" s="221">
        <f>IFERROR(VLOOKUP(cnf[[#This Row],[Hwycov_id]],#REF!,2,FALSE),cnf[[#This Row],[count]])</f>
        <v>4439</v>
      </c>
      <c r="K1797" s="171">
        <f t="shared" si="31"/>
        <v>0</v>
      </c>
    </row>
    <row r="1798" spans="1:11">
      <c r="A1798">
        <v>17438</v>
      </c>
      <c r="B1798" s="224">
        <v>7</v>
      </c>
      <c r="C1798" s="224">
        <v>1</v>
      </c>
      <c r="D1798" s="224">
        <v>2</v>
      </c>
      <c r="E1798" s="224">
        <v>3</v>
      </c>
      <c r="F1798" s="224">
        <v>14</v>
      </c>
      <c r="G1798" s="233">
        <v>6.6768999999999995E-2</v>
      </c>
      <c r="H1798" s="222">
        <v>4641</v>
      </c>
      <c r="I1798" s="223" t="s">
        <v>79</v>
      </c>
      <c r="J1798" s="221">
        <f>IFERROR(VLOOKUP(cnf[[#This Row],[Hwycov_id]],#REF!,2,FALSE),cnf[[#This Row],[count]])</f>
        <v>4641</v>
      </c>
      <c r="K1798" s="171">
        <f t="shared" si="31"/>
        <v>0</v>
      </c>
    </row>
    <row r="1799" spans="1:11">
      <c r="A1799">
        <v>19120</v>
      </c>
      <c r="B1799" s="224">
        <v>7</v>
      </c>
      <c r="C1799" s="224">
        <v>1</v>
      </c>
      <c r="D1799" s="224">
        <v>2</v>
      </c>
      <c r="E1799" s="224">
        <v>3</v>
      </c>
      <c r="F1799" s="224">
        <v>14</v>
      </c>
      <c r="G1799" s="233">
        <v>0.169488</v>
      </c>
      <c r="H1799" s="222">
        <v>4767</v>
      </c>
      <c r="I1799" s="223" t="s">
        <v>79</v>
      </c>
      <c r="J1799" s="221">
        <f>IFERROR(VLOOKUP(cnf[[#This Row],[Hwycov_id]],#REF!,2,FALSE),cnf[[#This Row],[count]])</f>
        <v>4767</v>
      </c>
      <c r="K1799" s="171">
        <f t="shared" si="31"/>
        <v>0</v>
      </c>
    </row>
    <row r="1800" spans="1:11">
      <c r="A1800">
        <v>3071</v>
      </c>
      <c r="B1800" s="224">
        <v>7</v>
      </c>
      <c r="C1800" s="224">
        <v>1</v>
      </c>
      <c r="D1800" s="224">
        <v>2</v>
      </c>
      <c r="E1800" s="224">
        <v>4</v>
      </c>
      <c r="F1800" s="224">
        <v>2</v>
      </c>
      <c r="G1800" s="233">
        <v>0.13062699999999999</v>
      </c>
      <c r="H1800" s="222">
        <v>4800</v>
      </c>
      <c r="I1800" s="223" t="s">
        <v>80</v>
      </c>
      <c r="J1800" s="221">
        <f>IFERROR(VLOOKUP(cnf[[#This Row],[Hwycov_id]],#REF!,2,FALSE),cnf[[#This Row],[count]])</f>
        <v>4800</v>
      </c>
      <c r="K1800" s="171">
        <f t="shared" si="31"/>
        <v>0</v>
      </c>
    </row>
    <row r="1801" spans="1:11">
      <c r="A1801">
        <v>37404</v>
      </c>
      <c r="B1801" s="224">
        <v>7</v>
      </c>
      <c r="C1801" s="224">
        <v>1</v>
      </c>
      <c r="D1801" s="224">
        <v>2</v>
      </c>
      <c r="E1801" s="224">
        <v>2</v>
      </c>
      <c r="F1801" s="224">
        <v>14</v>
      </c>
      <c r="G1801" s="233">
        <v>2.5221E-2</v>
      </c>
      <c r="H1801" s="222">
        <v>5164</v>
      </c>
      <c r="I1801" s="223" t="s">
        <v>79</v>
      </c>
      <c r="J1801" s="221">
        <f>IFERROR(VLOOKUP(cnf[[#This Row],[Hwycov_id]],#REF!,2,FALSE),cnf[[#This Row],[count]])</f>
        <v>5164</v>
      </c>
      <c r="K1801" s="171">
        <f t="shared" si="31"/>
        <v>0</v>
      </c>
    </row>
    <row r="1802" spans="1:11">
      <c r="A1802">
        <v>115</v>
      </c>
      <c r="B1802" s="224">
        <v>7</v>
      </c>
      <c r="C1802" s="224">
        <v>1</v>
      </c>
      <c r="D1802" s="224">
        <v>2</v>
      </c>
      <c r="E1802" s="224">
        <v>5</v>
      </c>
      <c r="F1802" s="224">
        <v>19</v>
      </c>
      <c r="G1802" s="233">
        <v>0.26986599999999999</v>
      </c>
      <c r="H1802" s="222">
        <v>5600</v>
      </c>
      <c r="I1802" s="223" t="s">
        <v>80</v>
      </c>
      <c r="J1802" s="221">
        <f>IFERROR(VLOOKUP(cnf[[#This Row],[Hwycov_id]],#REF!,2,FALSE),cnf[[#This Row],[count]])</f>
        <v>5600</v>
      </c>
      <c r="K1802" s="171">
        <f t="shared" si="31"/>
        <v>0</v>
      </c>
    </row>
    <row r="1803" spans="1:11">
      <c r="A1803">
        <v>249</v>
      </c>
      <c r="B1803" s="224">
        <v>7</v>
      </c>
      <c r="C1803" s="224">
        <v>1</v>
      </c>
      <c r="D1803" s="224">
        <v>2</v>
      </c>
      <c r="E1803" s="224">
        <v>2</v>
      </c>
      <c r="F1803" s="224">
        <v>14</v>
      </c>
      <c r="G1803" s="233">
        <v>7.1694999999999995E-2</v>
      </c>
      <c r="H1803" s="222">
        <v>5824</v>
      </c>
      <c r="I1803" s="223" t="s">
        <v>79</v>
      </c>
      <c r="J1803" s="221">
        <f>IFERROR(VLOOKUP(cnf[[#This Row],[Hwycov_id]],#REF!,2,FALSE),cnf[[#This Row],[count]])</f>
        <v>5824</v>
      </c>
      <c r="K1803" s="171">
        <f t="shared" si="31"/>
        <v>0</v>
      </c>
    </row>
    <row r="1804" spans="1:11">
      <c r="A1804">
        <v>28659</v>
      </c>
      <c r="B1804" s="224">
        <v>7</v>
      </c>
      <c r="C1804" s="224">
        <v>1</v>
      </c>
      <c r="D1804" s="224">
        <v>2</v>
      </c>
      <c r="E1804" s="224">
        <v>3</v>
      </c>
      <c r="F1804" s="224">
        <v>4</v>
      </c>
      <c r="G1804" s="233">
        <v>5.7659000000000002E-2</v>
      </c>
      <c r="H1804" s="222">
        <v>6000</v>
      </c>
      <c r="I1804" s="223" t="s">
        <v>80</v>
      </c>
      <c r="J1804" s="221">
        <f>IFERROR(VLOOKUP(cnf[[#This Row],[Hwycov_id]],#REF!,2,FALSE),cnf[[#This Row],[count]])</f>
        <v>6000</v>
      </c>
      <c r="K1804" s="171">
        <f t="shared" si="31"/>
        <v>0</v>
      </c>
    </row>
    <row r="1805" spans="1:11">
      <c r="A1805">
        <v>9221</v>
      </c>
      <c r="B1805" s="224">
        <v>7</v>
      </c>
      <c r="C1805" s="224">
        <v>1</v>
      </c>
      <c r="D1805" s="224">
        <v>1</v>
      </c>
      <c r="E1805" s="224">
        <v>3</v>
      </c>
      <c r="F1805" s="224">
        <v>14</v>
      </c>
      <c r="G1805" s="233">
        <v>0.220529</v>
      </c>
      <c r="H1805" s="222">
        <v>6066</v>
      </c>
      <c r="I1805" s="223" t="s">
        <v>79</v>
      </c>
      <c r="J1805" s="221">
        <f>IFERROR(VLOOKUP(cnf[[#This Row],[Hwycov_id]],#REF!,2,FALSE),cnf[[#This Row],[count]])</f>
        <v>6066</v>
      </c>
      <c r="K1805" s="171">
        <f t="shared" si="31"/>
        <v>0</v>
      </c>
    </row>
    <row r="1806" spans="1:11">
      <c r="A1806">
        <v>2395</v>
      </c>
      <c r="B1806" s="224">
        <v>7</v>
      </c>
      <c r="C1806" s="224">
        <v>1</v>
      </c>
      <c r="D1806" s="224">
        <v>2</v>
      </c>
      <c r="E1806" s="224">
        <v>4</v>
      </c>
      <c r="F1806" s="224">
        <v>2</v>
      </c>
      <c r="G1806" s="233">
        <v>0.13744899999999999</v>
      </c>
      <c r="H1806" s="222">
        <v>6200</v>
      </c>
      <c r="I1806" s="223" t="s">
        <v>80</v>
      </c>
      <c r="J1806" s="221">
        <f>IFERROR(VLOOKUP(cnf[[#This Row],[Hwycov_id]],#REF!,2,FALSE),cnf[[#This Row],[count]])</f>
        <v>6200</v>
      </c>
      <c r="K1806" s="171">
        <f t="shared" si="31"/>
        <v>0</v>
      </c>
    </row>
    <row r="1807" spans="1:11">
      <c r="A1807">
        <v>12652</v>
      </c>
      <c r="B1807" s="224">
        <v>7</v>
      </c>
      <c r="C1807" s="224">
        <v>1</v>
      </c>
      <c r="D1807" s="224">
        <v>2</v>
      </c>
      <c r="E1807" s="224">
        <v>3</v>
      </c>
      <c r="F1807" s="224">
        <v>14</v>
      </c>
      <c r="G1807" s="233">
        <v>0.15334400000000001</v>
      </c>
      <c r="H1807" s="222">
        <v>6275</v>
      </c>
      <c r="I1807" s="223" t="s">
        <v>79</v>
      </c>
      <c r="J1807" s="221">
        <f>IFERROR(VLOOKUP(cnf[[#This Row],[Hwycov_id]],#REF!,2,FALSE),cnf[[#This Row],[count]])</f>
        <v>6275</v>
      </c>
      <c r="K1807" s="171">
        <f t="shared" si="31"/>
        <v>0</v>
      </c>
    </row>
    <row r="1808" spans="1:11">
      <c r="A1808">
        <v>8667</v>
      </c>
      <c r="B1808" s="224">
        <v>7</v>
      </c>
      <c r="C1808" s="224">
        <v>1</v>
      </c>
      <c r="D1808" s="224">
        <v>2</v>
      </c>
      <c r="E1808" s="224">
        <v>6</v>
      </c>
      <c r="F1808" s="224">
        <v>1</v>
      </c>
      <c r="G1808" s="233">
        <v>0.13950000000000001</v>
      </c>
      <c r="H1808" s="222">
        <v>6800</v>
      </c>
      <c r="I1808" s="223" t="s">
        <v>80</v>
      </c>
      <c r="J1808" s="221">
        <f>IFERROR(VLOOKUP(cnf[[#This Row],[Hwycov_id]],#REF!,2,FALSE),cnf[[#This Row],[count]])</f>
        <v>6800</v>
      </c>
      <c r="K1808" s="171">
        <f t="shared" si="31"/>
        <v>0</v>
      </c>
    </row>
    <row r="1809" spans="1:11">
      <c r="A1809">
        <v>2538</v>
      </c>
      <c r="B1809" s="224">
        <v>7</v>
      </c>
      <c r="C1809" s="224">
        <v>1</v>
      </c>
      <c r="D1809" s="224">
        <v>2</v>
      </c>
      <c r="E1809" s="224">
        <v>6</v>
      </c>
      <c r="F1809" s="224">
        <v>19</v>
      </c>
      <c r="G1809" s="233">
        <v>0.54988000000000004</v>
      </c>
      <c r="H1809" s="222">
        <v>6900</v>
      </c>
      <c r="I1809" s="223" t="s">
        <v>80</v>
      </c>
      <c r="J1809" s="221">
        <f>IFERROR(VLOOKUP(cnf[[#This Row],[Hwycov_id]],#REF!,2,FALSE),cnf[[#This Row],[count]])</f>
        <v>6900</v>
      </c>
      <c r="K1809" s="171">
        <f t="shared" si="31"/>
        <v>0</v>
      </c>
    </row>
    <row r="1810" spans="1:11">
      <c r="A1810">
        <v>3351</v>
      </c>
      <c r="B1810" s="224">
        <v>7</v>
      </c>
      <c r="C1810" s="224">
        <v>1</v>
      </c>
      <c r="D1810" s="224">
        <v>2</v>
      </c>
      <c r="E1810" s="224">
        <v>2</v>
      </c>
      <c r="F1810" s="224">
        <v>14</v>
      </c>
      <c r="G1810" s="233">
        <v>6.5463999999999994E-2</v>
      </c>
      <c r="H1810" s="222">
        <v>7504</v>
      </c>
      <c r="I1810" s="223" t="s">
        <v>79</v>
      </c>
      <c r="J1810" s="221">
        <f>IFERROR(VLOOKUP(cnf[[#This Row],[Hwycov_id]],#REF!,2,FALSE),cnf[[#This Row],[count]])</f>
        <v>7504</v>
      </c>
      <c r="K1810" s="171">
        <f t="shared" si="31"/>
        <v>0</v>
      </c>
    </row>
    <row r="1811" spans="1:11">
      <c r="A1811">
        <v>3860</v>
      </c>
      <c r="B1811" s="224">
        <v>7</v>
      </c>
      <c r="C1811" s="224">
        <v>1</v>
      </c>
      <c r="D1811" s="224">
        <v>2</v>
      </c>
      <c r="E1811" s="224">
        <v>3</v>
      </c>
      <c r="F1811" s="224">
        <v>14</v>
      </c>
      <c r="G1811" s="233">
        <v>0.16383900000000001</v>
      </c>
      <c r="H1811" s="222">
        <v>8145</v>
      </c>
      <c r="I1811" s="223" t="s">
        <v>79</v>
      </c>
      <c r="J1811" s="221">
        <f>IFERROR(VLOOKUP(cnf[[#This Row],[Hwycov_id]],#REF!,2,FALSE),cnf[[#This Row],[count]])</f>
        <v>8145</v>
      </c>
      <c r="K1811" s="171">
        <f t="shared" si="31"/>
        <v>0</v>
      </c>
    </row>
    <row r="1812" spans="1:11">
      <c r="A1812">
        <v>8724</v>
      </c>
      <c r="B1812" s="224">
        <v>7</v>
      </c>
      <c r="C1812" s="224">
        <v>1</v>
      </c>
      <c r="D1812" s="224">
        <v>2</v>
      </c>
      <c r="E1812" s="224">
        <v>3</v>
      </c>
      <c r="F1812" s="224">
        <v>14</v>
      </c>
      <c r="G1812" s="233">
        <v>8.0319000000000002E-2</v>
      </c>
      <c r="H1812" s="222">
        <v>8204</v>
      </c>
      <c r="I1812" s="223" t="s">
        <v>79</v>
      </c>
      <c r="J1812" s="221">
        <f>IFERROR(VLOOKUP(cnf[[#This Row],[Hwycov_id]],#REF!,2,FALSE),cnf[[#This Row],[count]])</f>
        <v>8204</v>
      </c>
      <c r="K1812" s="171">
        <f t="shared" si="31"/>
        <v>0</v>
      </c>
    </row>
    <row r="1813" spans="1:11">
      <c r="A1813">
        <v>17989</v>
      </c>
      <c r="B1813" s="224">
        <v>7</v>
      </c>
      <c r="C1813" s="224">
        <v>1</v>
      </c>
      <c r="D1813" s="224">
        <v>2</v>
      </c>
      <c r="E1813" s="224">
        <v>3</v>
      </c>
      <c r="F1813" s="224">
        <v>14</v>
      </c>
      <c r="G1813" s="233">
        <v>0.20727100000000001</v>
      </c>
      <c r="H1813" s="222">
        <v>8350</v>
      </c>
      <c r="I1813" s="223" t="s">
        <v>79</v>
      </c>
      <c r="J1813" s="221">
        <f>IFERROR(VLOOKUP(cnf[[#This Row],[Hwycov_id]],#REF!,2,FALSE),cnf[[#This Row],[count]])</f>
        <v>8350</v>
      </c>
      <c r="K1813" s="171">
        <f t="shared" si="31"/>
        <v>0</v>
      </c>
    </row>
    <row r="1814" spans="1:11">
      <c r="A1814">
        <v>10728</v>
      </c>
      <c r="B1814" s="224">
        <v>7</v>
      </c>
      <c r="C1814" s="224">
        <v>1</v>
      </c>
      <c r="D1814" s="224">
        <v>2</v>
      </c>
      <c r="E1814" s="224">
        <v>3</v>
      </c>
      <c r="F1814" s="224">
        <v>14</v>
      </c>
      <c r="G1814" s="233">
        <v>0.14003099999999999</v>
      </c>
      <c r="H1814" s="222">
        <v>8875</v>
      </c>
      <c r="I1814" s="223" t="s">
        <v>79</v>
      </c>
      <c r="J1814" s="221">
        <f>IFERROR(VLOOKUP(cnf[[#This Row],[Hwycov_id]],#REF!,2,FALSE),cnf[[#This Row],[count]])</f>
        <v>8875</v>
      </c>
      <c r="K1814" s="171">
        <f t="shared" si="31"/>
        <v>0</v>
      </c>
    </row>
    <row r="1815" spans="1:11">
      <c r="A1815">
        <v>29407</v>
      </c>
      <c r="B1815" s="224">
        <v>8</v>
      </c>
      <c r="C1815" s="224">
        <v>2</v>
      </c>
      <c r="D1815" s="224">
        <v>1</v>
      </c>
      <c r="E1815" s="224">
        <v>3</v>
      </c>
      <c r="F1815" s="224">
        <v>14</v>
      </c>
      <c r="G1815" s="233">
        <v>0.15340500000000001</v>
      </c>
      <c r="H1815" s="222">
        <v>6775</v>
      </c>
      <c r="I1815" s="223" t="s">
        <v>78</v>
      </c>
      <c r="J1815" s="221">
        <f>IFERROR(VLOOKUP(cnf[[#This Row],[Hwycov_id]],#REF!,2,FALSE),cnf[[#This Row],[count]])</f>
        <v>6775</v>
      </c>
      <c r="K1815" s="171">
        <f t="shared" si="31"/>
        <v>0</v>
      </c>
    </row>
    <row r="1816" spans="1:11">
      <c r="A1816">
        <v>28110</v>
      </c>
      <c r="B1816" s="224">
        <v>8</v>
      </c>
      <c r="C1816" s="224">
        <v>1</v>
      </c>
      <c r="D1816" s="224">
        <v>1</v>
      </c>
      <c r="E1816" s="224">
        <v>2</v>
      </c>
      <c r="F1816" s="224">
        <v>14</v>
      </c>
      <c r="G1816" s="233">
        <v>0.430921</v>
      </c>
      <c r="H1816" s="222">
        <v>11163</v>
      </c>
      <c r="I1816" s="223" t="s">
        <v>78</v>
      </c>
      <c r="J1816" s="221">
        <f>IFERROR(VLOOKUP(cnf[[#This Row],[Hwycov_id]],#REF!,2,FALSE),cnf[[#This Row],[count]])</f>
        <v>11163</v>
      </c>
      <c r="K1816" s="171">
        <f t="shared" si="31"/>
        <v>0</v>
      </c>
    </row>
    <row r="1817" spans="1:11">
      <c r="A1817">
        <v>28853</v>
      </c>
      <c r="B1817" s="224">
        <v>8</v>
      </c>
      <c r="C1817" s="224">
        <v>1</v>
      </c>
      <c r="D1817" s="224">
        <v>1</v>
      </c>
      <c r="E1817" s="224">
        <v>3</v>
      </c>
      <c r="F1817" s="224">
        <v>14</v>
      </c>
      <c r="G1817" s="233">
        <v>0.36351</v>
      </c>
      <c r="H1817" s="222">
        <v>13090</v>
      </c>
      <c r="I1817" s="223" t="s">
        <v>78</v>
      </c>
      <c r="J1817" s="221">
        <f>IFERROR(VLOOKUP(cnf[[#This Row],[Hwycov_id]],#REF!,2,FALSE),cnf[[#This Row],[count]])</f>
        <v>13090</v>
      </c>
      <c r="K1817" s="171">
        <f t="shared" si="31"/>
        <v>0</v>
      </c>
    </row>
    <row r="1818" spans="1:11">
      <c r="A1818">
        <v>28978</v>
      </c>
      <c r="B1818" s="224">
        <v>8</v>
      </c>
      <c r="C1818" s="224">
        <v>1</v>
      </c>
      <c r="D1818" s="224">
        <v>1</v>
      </c>
      <c r="E1818" s="224">
        <v>3</v>
      </c>
      <c r="F1818" s="224">
        <v>14</v>
      </c>
      <c r="G1818" s="233">
        <v>0.55945100000000003</v>
      </c>
      <c r="H1818" s="222">
        <v>13259</v>
      </c>
      <c r="I1818" s="223" t="s">
        <v>78</v>
      </c>
      <c r="J1818" s="221">
        <f>IFERROR(VLOOKUP(cnf[[#This Row],[Hwycov_id]],#REF!,2,FALSE),cnf[[#This Row],[count]])</f>
        <v>13259</v>
      </c>
      <c r="K1818" s="171">
        <f t="shared" si="31"/>
        <v>0</v>
      </c>
    </row>
    <row r="1819" spans="1:11">
      <c r="A1819">
        <v>28475</v>
      </c>
      <c r="B1819" s="224">
        <v>8</v>
      </c>
      <c r="C1819" s="224">
        <v>1</v>
      </c>
      <c r="D1819" s="224">
        <v>1</v>
      </c>
      <c r="E1819" s="224">
        <v>3</v>
      </c>
      <c r="F1819" s="224">
        <v>14</v>
      </c>
      <c r="G1819" s="233">
        <v>0.366759</v>
      </c>
      <c r="H1819" s="222">
        <v>14551</v>
      </c>
      <c r="I1819" s="223" t="s">
        <v>78</v>
      </c>
      <c r="J1819" s="221">
        <f>IFERROR(VLOOKUP(cnf[[#This Row],[Hwycov_id]],#REF!,2,FALSE),cnf[[#This Row],[count]])</f>
        <v>14551</v>
      </c>
      <c r="K1819" s="171">
        <f t="shared" si="31"/>
        <v>0</v>
      </c>
    </row>
    <row r="1820" spans="1:11">
      <c r="A1820">
        <v>28150</v>
      </c>
      <c r="B1820" s="224">
        <v>8</v>
      </c>
      <c r="C1820" s="224">
        <v>1</v>
      </c>
      <c r="D1820" s="224">
        <v>1</v>
      </c>
      <c r="E1820" s="224">
        <v>5</v>
      </c>
      <c r="F1820" s="224">
        <v>9</v>
      </c>
      <c r="G1820" s="233">
        <v>0.20147899999999999</v>
      </c>
      <c r="H1820" s="222">
        <v>14571</v>
      </c>
      <c r="I1820" s="223" t="s">
        <v>78</v>
      </c>
      <c r="J1820" s="221">
        <f>IFERROR(VLOOKUP(cnf[[#This Row],[Hwycov_id]],#REF!,2,FALSE),cnf[[#This Row],[count]])</f>
        <v>14571</v>
      </c>
      <c r="K1820" s="171">
        <f t="shared" si="31"/>
        <v>0</v>
      </c>
    </row>
    <row r="1821" spans="1:11">
      <c r="A1821">
        <v>15732</v>
      </c>
      <c r="B1821" s="224">
        <v>8</v>
      </c>
      <c r="C1821" s="224">
        <v>1</v>
      </c>
      <c r="D1821" s="224">
        <v>1</v>
      </c>
      <c r="E1821" s="224">
        <v>2</v>
      </c>
      <c r="F1821" s="224">
        <v>14</v>
      </c>
      <c r="G1821" s="233">
        <v>0.158334</v>
      </c>
      <c r="H1821" s="222">
        <v>15800</v>
      </c>
      <c r="I1821" s="223" t="s">
        <v>78</v>
      </c>
      <c r="J1821" s="221">
        <f>IFERROR(VLOOKUP(cnf[[#This Row],[Hwycov_id]],#REF!,2,FALSE),cnf[[#This Row],[count]])</f>
        <v>15800</v>
      </c>
      <c r="K1821" s="171">
        <f t="shared" si="31"/>
        <v>0</v>
      </c>
    </row>
    <row r="1822" spans="1:11">
      <c r="A1822">
        <v>15848</v>
      </c>
      <c r="B1822" s="224">
        <v>8</v>
      </c>
      <c r="C1822" s="224">
        <v>1</v>
      </c>
      <c r="D1822" s="224">
        <v>1</v>
      </c>
      <c r="E1822" s="224">
        <v>2</v>
      </c>
      <c r="F1822" s="224">
        <v>14</v>
      </c>
      <c r="G1822" s="233">
        <v>0.111639</v>
      </c>
      <c r="H1822" s="222">
        <v>16072</v>
      </c>
      <c r="I1822" s="223" t="s">
        <v>78</v>
      </c>
      <c r="J1822" s="221">
        <f>IFERROR(VLOOKUP(cnf[[#This Row],[Hwycov_id]],#REF!,2,FALSE),cnf[[#This Row],[count]])</f>
        <v>16072</v>
      </c>
      <c r="K1822" s="171">
        <f t="shared" si="31"/>
        <v>0</v>
      </c>
    </row>
    <row r="1823" spans="1:11">
      <c r="A1823">
        <v>27754</v>
      </c>
      <c r="B1823" s="224">
        <v>8</v>
      </c>
      <c r="C1823" s="224">
        <v>1</v>
      </c>
      <c r="D1823" s="224">
        <v>1</v>
      </c>
      <c r="E1823" s="224">
        <v>5</v>
      </c>
      <c r="F1823" s="224">
        <v>10</v>
      </c>
      <c r="G1823" s="233">
        <v>0.33689200000000002</v>
      </c>
      <c r="H1823" s="222">
        <v>17273</v>
      </c>
      <c r="I1823" s="223" t="s">
        <v>78</v>
      </c>
      <c r="J1823" s="221">
        <f>IFERROR(VLOOKUP(cnf[[#This Row],[Hwycov_id]],#REF!,2,FALSE),cnf[[#This Row],[count]])</f>
        <v>17273</v>
      </c>
      <c r="K1823" s="171">
        <f t="shared" si="31"/>
        <v>0</v>
      </c>
    </row>
    <row r="1824" spans="1:11">
      <c r="A1824">
        <v>4081</v>
      </c>
      <c r="B1824" s="224">
        <v>8</v>
      </c>
      <c r="C1824" s="224">
        <v>1</v>
      </c>
      <c r="D1824" s="224">
        <v>1</v>
      </c>
      <c r="E1824" s="224">
        <v>2</v>
      </c>
      <c r="F1824" s="224">
        <v>14</v>
      </c>
      <c r="G1824" s="233">
        <v>0.17562</v>
      </c>
      <c r="H1824" s="222">
        <v>18051</v>
      </c>
      <c r="I1824" s="223" t="s">
        <v>78</v>
      </c>
      <c r="J1824" s="221">
        <f>IFERROR(VLOOKUP(cnf[[#This Row],[Hwycov_id]],#REF!,2,FALSE),cnf[[#This Row],[count]])</f>
        <v>18051</v>
      </c>
      <c r="K1824" s="171">
        <f t="shared" si="31"/>
        <v>0</v>
      </c>
    </row>
    <row r="1825" spans="1:11">
      <c r="A1825">
        <v>27757</v>
      </c>
      <c r="B1825" s="224">
        <v>8</v>
      </c>
      <c r="C1825" s="224">
        <v>1</v>
      </c>
      <c r="D1825" s="224">
        <v>1</v>
      </c>
      <c r="E1825" s="224">
        <v>5</v>
      </c>
      <c r="F1825" s="224">
        <v>10</v>
      </c>
      <c r="G1825" s="233">
        <v>3.6268000000000002E-2</v>
      </c>
      <c r="H1825" s="222">
        <v>19519</v>
      </c>
      <c r="I1825" s="223" t="s">
        <v>78</v>
      </c>
      <c r="J1825" s="221">
        <f>IFERROR(VLOOKUP(cnf[[#This Row],[Hwycov_id]],#REF!,2,FALSE),cnf[[#This Row],[count]])</f>
        <v>19519</v>
      </c>
      <c r="K1825" s="171">
        <f t="shared" si="31"/>
        <v>0</v>
      </c>
    </row>
    <row r="1826" spans="1:11">
      <c r="A1826">
        <v>29060</v>
      </c>
      <c r="B1826" s="224">
        <v>8</v>
      </c>
      <c r="C1826" s="224">
        <v>1</v>
      </c>
      <c r="D1826" s="224">
        <v>1</v>
      </c>
      <c r="E1826" s="224">
        <v>2</v>
      </c>
      <c r="F1826" s="224">
        <v>14</v>
      </c>
      <c r="G1826" s="233">
        <v>0.30178100000000002</v>
      </c>
      <c r="H1826" s="222">
        <v>19688</v>
      </c>
      <c r="I1826" s="223" t="s">
        <v>78</v>
      </c>
      <c r="J1826" s="221">
        <f>IFERROR(VLOOKUP(cnf[[#This Row],[Hwycov_id]],#REF!,2,FALSE),cnf[[#This Row],[count]])</f>
        <v>19688</v>
      </c>
      <c r="K1826" s="171">
        <f t="shared" si="31"/>
        <v>0</v>
      </c>
    </row>
    <row r="1827" spans="1:11">
      <c r="A1827">
        <v>28075</v>
      </c>
      <c r="B1827" s="224">
        <v>8</v>
      </c>
      <c r="C1827" s="224">
        <v>1</v>
      </c>
      <c r="D1827" s="224">
        <v>1</v>
      </c>
      <c r="E1827" s="224">
        <v>3</v>
      </c>
      <c r="F1827" s="224">
        <v>14</v>
      </c>
      <c r="G1827" s="233">
        <v>0.34729900000000002</v>
      </c>
      <c r="H1827" s="222">
        <v>19874</v>
      </c>
      <c r="I1827" s="223" t="s">
        <v>78</v>
      </c>
      <c r="J1827" s="221">
        <f>IFERROR(VLOOKUP(cnf[[#This Row],[Hwycov_id]],#REF!,2,FALSE),cnf[[#This Row],[count]])</f>
        <v>19874</v>
      </c>
      <c r="K1827" s="171">
        <f t="shared" si="31"/>
        <v>0</v>
      </c>
    </row>
    <row r="1828" spans="1:11">
      <c r="A1828">
        <v>11068</v>
      </c>
      <c r="B1828" s="224">
        <v>8</v>
      </c>
      <c r="C1828" s="224">
        <v>1</v>
      </c>
      <c r="D1828" s="224">
        <v>1</v>
      </c>
      <c r="E1828" s="224">
        <v>5</v>
      </c>
      <c r="F1828" s="224">
        <v>5</v>
      </c>
      <c r="G1828" s="233">
        <v>0.300535</v>
      </c>
      <c r="H1828" s="222">
        <v>20183</v>
      </c>
      <c r="I1828" s="223" t="s">
        <v>78</v>
      </c>
      <c r="J1828" s="221">
        <f>IFERROR(VLOOKUP(cnf[[#This Row],[Hwycov_id]],#REF!,2,FALSE),cnf[[#This Row],[count]])</f>
        <v>20183</v>
      </c>
      <c r="K1828" s="171">
        <f t="shared" si="31"/>
        <v>0</v>
      </c>
    </row>
    <row r="1829" spans="1:11">
      <c r="A1829">
        <v>27764</v>
      </c>
      <c r="B1829" s="224">
        <v>8</v>
      </c>
      <c r="C1829" s="224">
        <v>1</v>
      </c>
      <c r="D1829" s="224">
        <v>1</v>
      </c>
      <c r="E1829" s="224">
        <v>5</v>
      </c>
      <c r="F1829" s="224">
        <v>9</v>
      </c>
      <c r="G1829" s="233">
        <v>6.8295999999999996E-2</v>
      </c>
      <c r="H1829" s="222">
        <v>21490</v>
      </c>
      <c r="I1829" s="223" t="s">
        <v>78</v>
      </c>
      <c r="J1829" s="221">
        <f>IFERROR(VLOOKUP(cnf[[#This Row],[Hwycov_id]],#REF!,2,FALSE),cnf[[#This Row],[count]])</f>
        <v>21490</v>
      </c>
      <c r="K1829" s="171">
        <f t="shared" si="31"/>
        <v>0</v>
      </c>
    </row>
    <row r="1830" spans="1:11">
      <c r="A1830">
        <v>28827</v>
      </c>
      <c r="B1830" s="224">
        <v>8</v>
      </c>
      <c r="C1830" s="224">
        <v>1</v>
      </c>
      <c r="D1830" s="224">
        <v>1</v>
      </c>
      <c r="E1830" s="224">
        <v>3</v>
      </c>
      <c r="F1830" s="224">
        <v>14</v>
      </c>
      <c r="G1830" s="233">
        <v>0.41430299999999998</v>
      </c>
      <c r="H1830" s="222">
        <v>23927</v>
      </c>
      <c r="I1830" s="223" t="s">
        <v>78</v>
      </c>
      <c r="J1830" s="221">
        <f>IFERROR(VLOOKUP(cnf[[#This Row],[Hwycov_id]],#REF!,2,FALSE),cnf[[#This Row],[count]])</f>
        <v>23927</v>
      </c>
      <c r="K1830" s="171">
        <f t="shared" si="31"/>
        <v>0</v>
      </c>
    </row>
    <row r="1831" spans="1:11">
      <c r="A1831">
        <v>27835</v>
      </c>
      <c r="B1831" s="224">
        <v>8</v>
      </c>
      <c r="C1831" s="224">
        <v>1</v>
      </c>
      <c r="D1831" s="224">
        <v>1</v>
      </c>
      <c r="E1831" s="224">
        <v>1</v>
      </c>
      <c r="F1831" s="224">
        <v>14</v>
      </c>
      <c r="G1831" s="233">
        <v>0.12681100000000001</v>
      </c>
      <c r="H1831" s="222">
        <v>24767</v>
      </c>
      <c r="I1831" s="223" t="s">
        <v>78</v>
      </c>
      <c r="J1831" s="221">
        <f>IFERROR(VLOOKUP(cnf[[#This Row],[Hwycov_id]],#REF!,2,FALSE),cnf[[#This Row],[count]])</f>
        <v>24767</v>
      </c>
      <c r="K1831" s="171">
        <f t="shared" si="31"/>
        <v>0</v>
      </c>
    </row>
    <row r="1832" spans="1:11">
      <c r="A1832">
        <v>14233</v>
      </c>
      <c r="B1832" s="224">
        <v>8</v>
      </c>
      <c r="C1832" s="224">
        <v>1</v>
      </c>
      <c r="D1832" s="224">
        <v>1</v>
      </c>
      <c r="E1832" s="224">
        <v>5</v>
      </c>
      <c r="F1832" s="224">
        <v>9</v>
      </c>
      <c r="G1832" s="233">
        <v>0.32011499999999998</v>
      </c>
      <c r="H1832" s="222">
        <v>25329</v>
      </c>
      <c r="I1832" s="223" t="s">
        <v>78</v>
      </c>
      <c r="J1832" s="221">
        <f>IFERROR(VLOOKUP(cnf[[#This Row],[Hwycov_id]],#REF!,2,FALSE),cnf[[#This Row],[count]])</f>
        <v>25329</v>
      </c>
      <c r="K1832" s="171">
        <f t="shared" si="31"/>
        <v>0</v>
      </c>
    </row>
    <row r="1833" spans="1:11">
      <c r="A1833">
        <v>10980</v>
      </c>
      <c r="B1833" s="224">
        <v>8</v>
      </c>
      <c r="C1833" s="224">
        <v>1</v>
      </c>
      <c r="D1833" s="224">
        <v>1</v>
      </c>
      <c r="E1833" s="224">
        <v>3</v>
      </c>
      <c r="F1833" s="224">
        <v>14</v>
      </c>
      <c r="G1833" s="233">
        <v>0.49295899999999998</v>
      </c>
      <c r="H1833" s="222">
        <v>26078</v>
      </c>
      <c r="I1833" s="223" t="s">
        <v>78</v>
      </c>
      <c r="J1833" s="221">
        <f>IFERROR(VLOOKUP(cnf[[#This Row],[Hwycov_id]],#REF!,2,FALSE),cnf[[#This Row],[count]])</f>
        <v>26078</v>
      </c>
      <c r="K1833" s="171">
        <f t="shared" si="31"/>
        <v>0</v>
      </c>
    </row>
    <row r="1834" spans="1:11">
      <c r="A1834">
        <v>27827</v>
      </c>
      <c r="B1834" s="224">
        <v>8</v>
      </c>
      <c r="C1834" s="224">
        <v>1</v>
      </c>
      <c r="D1834" s="224">
        <v>1</v>
      </c>
      <c r="E1834" s="224">
        <v>1</v>
      </c>
      <c r="F1834" s="224">
        <v>14</v>
      </c>
      <c r="G1834" s="233">
        <v>0.35617599999999999</v>
      </c>
      <c r="H1834" s="222">
        <v>26229</v>
      </c>
      <c r="I1834" s="223" t="s">
        <v>78</v>
      </c>
      <c r="J1834" s="221">
        <f>IFERROR(VLOOKUP(cnf[[#This Row],[Hwycov_id]],#REF!,2,FALSE),cnf[[#This Row],[count]])</f>
        <v>26229</v>
      </c>
      <c r="K1834" s="171">
        <f t="shared" si="31"/>
        <v>0</v>
      </c>
    </row>
    <row r="1835" spans="1:11">
      <c r="A1835">
        <v>28780</v>
      </c>
      <c r="B1835" s="224">
        <v>8</v>
      </c>
      <c r="C1835" s="224">
        <v>1</v>
      </c>
      <c r="D1835" s="224">
        <v>1</v>
      </c>
      <c r="E1835" s="224">
        <v>3</v>
      </c>
      <c r="F1835" s="224">
        <v>14</v>
      </c>
      <c r="G1835" s="233">
        <v>0.50137399999999999</v>
      </c>
      <c r="H1835" s="222">
        <v>31420</v>
      </c>
      <c r="I1835" s="223" t="s">
        <v>78</v>
      </c>
      <c r="J1835" s="221">
        <f>IFERROR(VLOOKUP(cnf[[#This Row],[Hwycov_id]],#REF!,2,FALSE),cnf[[#This Row],[count]])</f>
        <v>31420</v>
      </c>
      <c r="K1835" s="171">
        <f t="shared" si="31"/>
        <v>0</v>
      </c>
    </row>
    <row r="1836" spans="1:11">
      <c r="A1836">
        <v>10326</v>
      </c>
      <c r="B1836" s="224">
        <v>8</v>
      </c>
      <c r="C1836" s="224">
        <v>1</v>
      </c>
      <c r="D1836" s="224">
        <v>1</v>
      </c>
      <c r="E1836" s="224">
        <v>2</v>
      </c>
      <c r="F1836" s="224">
        <v>14</v>
      </c>
      <c r="G1836" s="233">
        <v>0.15087100000000001</v>
      </c>
      <c r="H1836" s="222">
        <v>34715</v>
      </c>
      <c r="I1836" s="223" t="s">
        <v>78</v>
      </c>
      <c r="J1836" s="221">
        <f>IFERROR(VLOOKUP(cnf[[#This Row],[Hwycov_id]],#REF!,2,FALSE),cnf[[#This Row],[count]])</f>
        <v>34715</v>
      </c>
      <c r="K1836" s="171">
        <f t="shared" si="31"/>
        <v>0</v>
      </c>
    </row>
    <row r="1837" spans="1:11">
      <c r="A1837">
        <v>15730</v>
      </c>
      <c r="B1837" s="224">
        <v>8</v>
      </c>
      <c r="C1837" s="224">
        <v>1</v>
      </c>
      <c r="D1837" s="224">
        <v>1</v>
      </c>
      <c r="E1837" s="224">
        <v>2</v>
      </c>
      <c r="F1837" s="224">
        <v>14</v>
      </c>
      <c r="G1837" s="233">
        <v>0.199742</v>
      </c>
      <c r="H1837" s="222">
        <v>36709</v>
      </c>
      <c r="I1837" s="223" t="s">
        <v>78</v>
      </c>
      <c r="J1837" s="221">
        <f>IFERROR(VLOOKUP(cnf[[#This Row],[Hwycov_id]],#REF!,2,FALSE),cnf[[#This Row],[count]])</f>
        <v>36709</v>
      </c>
      <c r="K1837" s="171">
        <f t="shared" si="31"/>
        <v>0</v>
      </c>
    </row>
    <row r="1838" spans="1:11">
      <c r="A1838">
        <v>27812</v>
      </c>
      <c r="B1838" s="224">
        <v>8</v>
      </c>
      <c r="C1838" s="224">
        <v>1</v>
      </c>
      <c r="D1838" s="224">
        <v>1</v>
      </c>
      <c r="E1838" s="224">
        <v>2</v>
      </c>
      <c r="F1838" s="224">
        <v>14</v>
      </c>
      <c r="G1838" s="233">
        <v>0.22072</v>
      </c>
      <c r="H1838" s="222">
        <v>37270</v>
      </c>
      <c r="I1838" s="223" t="s">
        <v>78</v>
      </c>
      <c r="J1838" s="221">
        <f>IFERROR(VLOOKUP(cnf[[#This Row],[Hwycov_id]],#REF!,2,FALSE),cnf[[#This Row],[count]])</f>
        <v>37270</v>
      </c>
      <c r="K1838" s="171">
        <f t="shared" si="31"/>
        <v>0</v>
      </c>
    </row>
    <row r="1839" spans="1:11">
      <c r="A1839">
        <v>10174</v>
      </c>
      <c r="B1839" s="224">
        <v>8</v>
      </c>
      <c r="C1839" s="224">
        <v>1</v>
      </c>
      <c r="D1839" s="224">
        <v>1</v>
      </c>
      <c r="E1839" s="224">
        <v>5</v>
      </c>
      <c r="F1839" s="224">
        <v>19</v>
      </c>
      <c r="G1839" s="233">
        <v>0.26373000000000002</v>
      </c>
      <c r="H1839" s="222">
        <v>39701</v>
      </c>
      <c r="I1839" s="223" t="s">
        <v>78</v>
      </c>
      <c r="J1839" s="221">
        <f>IFERROR(VLOOKUP(cnf[[#This Row],[Hwycov_id]],#REF!,2,FALSE),cnf[[#This Row],[count]])</f>
        <v>39701</v>
      </c>
      <c r="K1839" s="171">
        <f t="shared" si="31"/>
        <v>0</v>
      </c>
    </row>
    <row r="1840" spans="1:11">
      <c r="A1840">
        <v>16158</v>
      </c>
      <c r="B1840" s="224">
        <v>9</v>
      </c>
      <c r="C1840" s="224">
        <v>1</v>
      </c>
      <c r="D1840" s="224">
        <v>1</v>
      </c>
      <c r="E1840" s="224">
        <v>3</v>
      </c>
      <c r="F1840" s="224">
        <v>14</v>
      </c>
      <c r="G1840" s="233">
        <v>0.33870600000000001</v>
      </c>
      <c r="H1840" s="222">
        <v>737</v>
      </c>
      <c r="I1840" s="223" t="s">
        <v>78</v>
      </c>
      <c r="J1840" s="221">
        <f>IFERROR(VLOOKUP(cnf[[#This Row],[Hwycov_id]],#REF!,2,FALSE),cnf[[#This Row],[count]])</f>
        <v>737</v>
      </c>
      <c r="K1840" s="171">
        <f t="shared" si="31"/>
        <v>0</v>
      </c>
    </row>
    <row r="1841" spans="1:11">
      <c r="A1841">
        <v>28989</v>
      </c>
      <c r="B1841" s="224">
        <v>9</v>
      </c>
      <c r="C1841" s="224">
        <v>1</v>
      </c>
      <c r="D1841" s="224">
        <v>1</v>
      </c>
      <c r="E1841" s="224">
        <v>3</v>
      </c>
      <c r="F1841" s="224">
        <v>14</v>
      </c>
      <c r="G1841" s="233">
        <v>0.49284299999999998</v>
      </c>
      <c r="H1841" s="222">
        <v>780</v>
      </c>
      <c r="I1841" s="223" t="s">
        <v>78</v>
      </c>
      <c r="J1841" s="221">
        <f>IFERROR(VLOOKUP(cnf[[#This Row],[Hwycov_id]],#REF!,2,FALSE),cnf[[#This Row],[count]])</f>
        <v>780</v>
      </c>
      <c r="K1841" s="171">
        <f t="shared" si="31"/>
        <v>0</v>
      </c>
    </row>
    <row r="1842" spans="1:11">
      <c r="A1842">
        <v>28855</v>
      </c>
      <c r="B1842" s="224">
        <v>9</v>
      </c>
      <c r="C1842" s="224">
        <v>1</v>
      </c>
      <c r="D1842" s="224">
        <v>1</v>
      </c>
      <c r="E1842" s="224">
        <v>3</v>
      </c>
      <c r="F1842" s="224">
        <v>14</v>
      </c>
      <c r="G1842" s="233">
        <v>0.354736</v>
      </c>
      <c r="H1842" s="222">
        <v>977</v>
      </c>
      <c r="I1842" s="223" t="s">
        <v>78</v>
      </c>
      <c r="J1842" s="221">
        <f>IFERROR(VLOOKUP(cnf[[#This Row],[Hwycov_id]],#REF!,2,FALSE),cnf[[#This Row],[count]])</f>
        <v>977</v>
      </c>
      <c r="K1842" s="171">
        <f t="shared" si="31"/>
        <v>0</v>
      </c>
    </row>
    <row r="1843" spans="1:11">
      <c r="A1843">
        <v>13522</v>
      </c>
      <c r="B1843" s="224">
        <v>9</v>
      </c>
      <c r="C1843" s="224">
        <v>1</v>
      </c>
      <c r="D1843" s="224">
        <v>1</v>
      </c>
      <c r="E1843" s="224">
        <v>6</v>
      </c>
      <c r="F1843" s="224">
        <v>6</v>
      </c>
      <c r="G1843" s="233">
        <v>0.33159300000000003</v>
      </c>
      <c r="H1843" s="222">
        <v>1169</v>
      </c>
      <c r="I1843" s="223" t="s">
        <v>78</v>
      </c>
      <c r="J1843" s="221">
        <f>IFERROR(VLOOKUP(cnf[[#This Row],[Hwycov_id]],#REF!,2,FALSE),cnf[[#This Row],[count]])</f>
        <v>1169</v>
      </c>
      <c r="K1843" s="171">
        <f t="shared" si="31"/>
        <v>0</v>
      </c>
    </row>
    <row r="1844" spans="1:11">
      <c r="A1844">
        <v>13524</v>
      </c>
      <c r="B1844" s="224">
        <v>9</v>
      </c>
      <c r="C1844" s="224">
        <v>1</v>
      </c>
      <c r="D1844" s="224">
        <v>1</v>
      </c>
      <c r="E1844" s="224">
        <v>6</v>
      </c>
      <c r="F1844" s="224">
        <v>6</v>
      </c>
      <c r="G1844" s="233">
        <v>9.8206000000000002E-2</v>
      </c>
      <c r="H1844" s="222">
        <v>1340</v>
      </c>
      <c r="I1844" s="223" t="s">
        <v>78</v>
      </c>
      <c r="J1844" s="221">
        <f>IFERROR(VLOOKUP(cnf[[#This Row],[Hwycov_id]],#REF!,2,FALSE),cnf[[#This Row],[count]])</f>
        <v>1340</v>
      </c>
      <c r="K1844" s="171">
        <f t="shared" si="31"/>
        <v>0</v>
      </c>
    </row>
    <row r="1845" spans="1:11">
      <c r="A1845">
        <v>10893</v>
      </c>
      <c r="B1845" s="224">
        <v>9</v>
      </c>
      <c r="C1845" s="224">
        <v>1</v>
      </c>
      <c r="D1845" s="224">
        <v>1</v>
      </c>
      <c r="E1845" s="224">
        <v>3</v>
      </c>
      <c r="F1845" s="224">
        <v>14</v>
      </c>
      <c r="G1845" s="233">
        <v>0.26281500000000002</v>
      </c>
      <c r="H1845" s="222">
        <v>1429</v>
      </c>
      <c r="I1845" s="223" t="s">
        <v>78</v>
      </c>
      <c r="J1845" s="221">
        <f>IFERROR(VLOOKUP(cnf[[#This Row],[Hwycov_id]],#REF!,2,FALSE),cnf[[#This Row],[count]])</f>
        <v>1429</v>
      </c>
      <c r="K1845" s="171">
        <f t="shared" si="31"/>
        <v>0</v>
      </c>
    </row>
    <row r="1846" spans="1:11">
      <c r="A1846">
        <v>14254</v>
      </c>
      <c r="B1846" s="224">
        <v>9</v>
      </c>
      <c r="C1846" s="224">
        <v>1</v>
      </c>
      <c r="D1846" s="224">
        <v>1</v>
      </c>
      <c r="E1846" s="224">
        <v>3</v>
      </c>
      <c r="F1846" s="224">
        <v>14</v>
      </c>
      <c r="G1846" s="233">
        <v>0.27091999999999999</v>
      </c>
      <c r="H1846" s="222">
        <v>1454</v>
      </c>
      <c r="I1846" s="223" t="s">
        <v>78</v>
      </c>
      <c r="J1846" s="221">
        <f>IFERROR(VLOOKUP(cnf[[#This Row],[Hwycov_id]],#REF!,2,FALSE),cnf[[#This Row],[count]])</f>
        <v>1454</v>
      </c>
      <c r="K1846" s="171">
        <f t="shared" si="31"/>
        <v>0</v>
      </c>
    </row>
    <row r="1847" spans="1:11">
      <c r="A1847">
        <v>28020</v>
      </c>
      <c r="B1847" s="224">
        <v>9</v>
      </c>
      <c r="C1847" s="224">
        <v>1</v>
      </c>
      <c r="D1847" s="224">
        <v>1</v>
      </c>
      <c r="E1847" s="224">
        <v>3</v>
      </c>
      <c r="F1847" s="224">
        <v>19</v>
      </c>
      <c r="G1847" s="233">
        <v>0.203932</v>
      </c>
      <c r="H1847" s="222">
        <v>1543</v>
      </c>
      <c r="I1847" s="223" t="s">
        <v>78</v>
      </c>
      <c r="J1847" s="221">
        <f>IFERROR(VLOOKUP(cnf[[#This Row],[Hwycov_id]],#REF!,2,FALSE),cnf[[#This Row],[count]])</f>
        <v>1543</v>
      </c>
      <c r="K1847" s="171">
        <f t="shared" si="31"/>
        <v>0</v>
      </c>
    </row>
    <row r="1848" spans="1:11">
      <c r="A1848">
        <v>11484</v>
      </c>
      <c r="B1848" s="224">
        <v>9</v>
      </c>
      <c r="C1848" s="224">
        <v>1</v>
      </c>
      <c r="D1848" s="224">
        <v>1</v>
      </c>
      <c r="E1848" s="224">
        <v>3</v>
      </c>
      <c r="F1848" s="224">
        <v>14</v>
      </c>
      <c r="G1848" s="233">
        <v>0.26142100000000001</v>
      </c>
      <c r="H1848" s="222">
        <v>1588</v>
      </c>
      <c r="I1848" s="223" t="s">
        <v>78</v>
      </c>
      <c r="J1848" s="221">
        <f>IFERROR(VLOOKUP(cnf[[#This Row],[Hwycov_id]],#REF!,2,FALSE),cnf[[#This Row],[count]])</f>
        <v>1588</v>
      </c>
      <c r="K1848" s="171">
        <f t="shared" si="31"/>
        <v>0</v>
      </c>
    </row>
    <row r="1849" spans="1:11">
      <c r="A1849">
        <v>10860</v>
      </c>
      <c r="B1849" s="224">
        <v>9</v>
      </c>
      <c r="C1849" s="224">
        <v>1</v>
      </c>
      <c r="D1849" s="224">
        <v>1</v>
      </c>
      <c r="E1849" s="224">
        <v>3</v>
      </c>
      <c r="F1849" s="224">
        <v>14</v>
      </c>
      <c r="G1849" s="233">
        <v>9.2784000000000005E-2</v>
      </c>
      <c r="H1849" s="222">
        <v>1704</v>
      </c>
      <c r="I1849" s="223" t="s">
        <v>78</v>
      </c>
      <c r="J1849" s="221">
        <f>IFERROR(VLOOKUP(cnf[[#This Row],[Hwycov_id]],#REF!,2,FALSE),cnf[[#This Row],[count]])</f>
        <v>1704</v>
      </c>
      <c r="K1849" s="171">
        <f t="shared" si="31"/>
        <v>0</v>
      </c>
    </row>
    <row r="1850" spans="1:11">
      <c r="A1850">
        <v>27804</v>
      </c>
      <c r="B1850" s="224">
        <v>9</v>
      </c>
      <c r="C1850" s="224">
        <v>1</v>
      </c>
      <c r="D1850" s="224">
        <v>1</v>
      </c>
      <c r="E1850" s="224">
        <v>2</v>
      </c>
      <c r="F1850" s="224">
        <v>14</v>
      </c>
      <c r="G1850" s="233">
        <v>7.1073999999999998E-2</v>
      </c>
      <c r="H1850" s="222">
        <v>1837</v>
      </c>
      <c r="I1850" s="223" t="s">
        <v>78</v>
      </c>
      <c r="J1850" s="221">
        <f>IFERROR(VLOOKUP(cnf[[#This Row],[Hwycov_id]],#REF!,2,FALSE),cnf[[#This Row],[count]])</f>
        <v>1837</v>
      </c>
      <c r="K1850" s="171">
        <f t="shared" si="31"/>
        <v>0</v>
      </c>
    </row>
    <row r="1851" spans="1:11">
      <c r="A1851">
        <v>29235</v>
      </c>
      <c r="B1851" s="224">
        <v>9</v>
      </c>
      <c r="C1851" s="224">
        <v>1</v>
      </c>
      <c r="D1851" s="224">
        <v>1</v>
      </c>
      <c r="E1851" s="224">
        <v>2</v>
      </c>
      <c r="F1851" s="224">
        <v>14</v>
      </c>
      <c r="G1851" s="233">
        <v>7.2563000000000002E-2</v>
      </c>
      <c r="H1851" s="222">
        <v>1847</v>
      </c>
      <c r="I1851" s="223" t="s">
        <v>78</v>
      </c>
      <c r="J1851" s="221">
        <f>IFERROR(VLOOKUP(cnf[[#This Row],[Hwycov_id]],#REF!,2,FALSE),cnf[[#This Row],[count]])</f>
        <v>1847</v>
      </c>
      <c r="K1851" s="171">
        <f t="shared" si="31"/>
        <v>0</v>
      </c>
    </row>
    <row r="1852" spans="1:11">
      <c r="A1852">
        <v>28506</v>
      </c>
      <c r="B1852" s="224">
        <v>9</v>
      </c>
      <c r="C1852" s="224">
        <v>1</v>
      </c>
      <c r="D1852" s="224">
        <v>1</v>
      </c>
      <c r="E1852" s="224">
        <v>6</v>
      </c>
      <c r="F1852" s="224">
        <v>12</v>
      </c>
      <c r="G1852" s="233">
        <v>0.213946</v>
      </c>
      <c r="H1852" s="222">
        <v>1923</v>
      </c>
      <c r="I1852" s="223" t="s">
        <v>78</v>
      </c>
      <c r="J1852" s="221">
        <f>IFERROR(VLOOKUP(cnf[[#This Row],[Hwycov_id]],#REF!,2,FALSE),cnf[[#This Row],[count]])</f>
        <v>1923</v>
      </c>
      <c r="K1852" s="171">
        <f t="shared" si="31"/>
        <v>0</v>
      </c>
    </row>
    <row r="1853" spans="1:11">
      <c r="A1853">
        <v>28819</v>
      </c>
      <c r="B1853" s="224">
        <v>9</v>
      </c>
      <c r="C1853" s="224">
        <v>1</v>
      </c>
      <c r="D1853" s="224">
        <v>1</v>
      </c>
      <c r="E1853" s="224">
        <v>3</v>
      </c>
      <c r="F1853" s="224">
        <v>14</v>
      </c>
      <c r="G1853" s="233">
        <v>0.17174400000000001</v>
      </c>
      <c r="H1853" s="222">
        <v>2228</v>
      </c>
      <c r="I1853" s="223" t="s">
        <v>78</v>
      </c>
      <c r="J1853" s="221">
        <f>IFERROR(VLOOKUP(cnf[[#This Row],[Hwycov_id]],#REF!,2,FALSE),cnf[[#This Row],[count]])</f>
        <v>2228</v>
      </c>
      <c r="K1853" s="171">
        <f t="shared" si="31"/>
        <v>0</v>
      </c>
    </row>
    <row r="1854" spans="1:11">
      <c r="A1854">
        <v>9881</v>
      </c>
      <c r="B1854" s="224">
        <v>9</v>
      </c>
      <c r="C1854" s="224">
        <v>1</v>
      </c>
      <c r="D1854" s="224">
        <v>1</v>
      </c>
      <c r="E1854" s="224">
        <v>4</v>
      </c>
      <c r="F1854" s="224">
        <v>14</v>
      </c>
      <c r="G1854" s="233">
        <v>7.6686000000000004E-2</v>
      </c>
      <c r="H1854" s="222">
        <v>2311</v>
      </c>
      <c r="I1854" s="223" t="s">
        <v>78</v>
      </c>
      <c r="J1854" s="221">
        <f>IFERROR(VLOOKUP(cnf[[#This Row],[Hwycov_id]],#REF!,2,FALSE),cnf[[#This Row],[count]])</f>
        <v>2311</v>
      </c>
      <c r="K1854" s="171">
        <f t="shared" si="31"/>
        <v>0</v>
      </c>
    </row>
    <row r="1855" spans="1:11">
      <c r="A1855">
        <v>13271</v>
      </c>
      <c r="B1855" s="224">
        <v>9</v>
      </c>
      <c r="C1855" s="224">
        <v>1</v>
      </c>
      <c r="D1855" s="224">
        <v>1</v>
      </c>
      <c r="E1855" s="224">
        <v>6</v>
      </c>
      <c r="F1855" s="224">
        <v>1</v>
      </c>
      <c r="G1855" s="233">
        <v>0.18088199999999999</v>
      </c>
      <c r="H1855" s="222">
        <v>2468</v>
      </c>
      <c r="I1855" s="223" t="s">
        <v>78</v>
      </c>
      <c r="J1855" s="221">
        <f>IFERROR(VLOOKUP(cnf[[#This Row],[Hwycov_id]],#REF!,2,FALSE),cnf[[#This Row],[count]])</f>
        <v>2468</v>
      </c>
      <c r="K1855" s="171">
        <f t="shared" si="31"/>
        <v>0</v>
      </c>
    </row>
    <row r="1856" spans="1:11">
      <c r="A1856">
        <v>28550</v>
      </c>
      <c r="B1856" s="224">
        <v>9</v>
      </c>
      <c r="C1856" s="224">
        <v>1</v>
      </c>
      <c r="D1856" s="224">
        <v>1</v>
      </c>
      <c r="E1856" s="224">
        <v>6</v>
      </c>
      <c r="F1856" s="224">
        <v>1</v>
      </c>
      <c r="G1856" s="233">
        <v>7.1753999999999998E-2</v>
      </c>
      <c r="H1856" s="222">
        <v>2565</v>
      </c>
      <c r="I1856" s="223" t="s">
        <v>78</v>
      </c>
      <c r="J1856" s="221">
        <f>IFERROR(VLOOKUP(cnf[[#This Row],[Hwycov_id]],#REF!,2,FALSE),cnf[[#This Row],[count]])</f>
        <v>2565</v>
      </c>
      <c r="K1856" s="171">
        <f t="shared" si="31"/>
        <v>0</v>
      </c>
    </row>
    <row r="1857" spans="1:11">
      <c r="A1857">
        <v>14414</v>
      </c>
      <c r="B1857" s="224">
        <v>9</v>
      </c>
      <c r="C1857" s="224">
        <v>1</v>
      </c>
      <c r="D1857" s="224">
        <v>1</v>
      </c>
      <c r="E1857" s="224">
        <v>3</v>
      </c>
      <c r="F1857" s="224">
        <v>14</v>
      </c>
      <c r="G1857" s="233">
        <v>0.37650099999999997</v>
      </c>
      <c r="H1857" s="222">
        <v>2587</v>
      </c>
      <c r="I1857" s="223" t="s">
        <v>78</v>
      </c>
      <c r="J1857" s="221">
        <f>IFERROR(VLOOKUP(cnf[[#This Row],[Hwycov_id]],#REF!,2,FALSE),cnf[[#This Row],[count]])</f>
        <v>2587</v>
      </c>
      <c r="K1857" s="171">
        <f t="shared" si="31"/>
        <v>0</v>
      </c>
    </row>
    <row r="1858" spans="1:11">
      <c r="A1858">
        <v>3705</v>
      </c>
      <c r="B1858" s="224">
        <v>9</v>
      </c>
      <c r="C1858" s="224">
        <v>1</v>
      </c>
      <c r="D1858" s="224">
        <v>1</v>
      </c>
      <c r="E1858" s="224">
        <v>3</v>
      </c>
      <c r="F1858" s="224">
        <v>14</v>
      </c>
      <c r="G1858" s="233">
        <v>7.1814000000000003E-2</v>
      </c>
      <c r="H1858" s="222">
        <v>2652</v>
      </c>
      <c r="I1858" s="223" t="s">
        <v>78</v>
      </c>
      <c r="J1858" s="221">
        <f>IFERROR(VLOOKUP(cnf[[#This Row],[Hwycov_id]],#REF!,2,FALSE),cnf[[#This Row],[count]])</f>
        <v>2652</v>
      </c>
      <c r="K1858" s="171">
        <f t="shared" ref="K1858:K1921" si="32">J1858/H1858-1</f>
        <v>0</v>
      </c>
    </row>
    <row r="1859" spans="1:11">
      <c r="A1859">
        <v>11114</v>
      </c>
      <c r="B1859" s="224">
        <v>9</v>
      </c>
      <c r="C1859" s="224">
        <v>1</v>
      </c>
      <c r="D1859" s="224">
        <v>1</v>
      </c>
      <c r="E1859" s="224">
        <v>3</v>
      </c>
      <c r="F1859" s="224">
        <v>14</v>
      </c>
      <c r="G1859" s="233">
        <v>0.146208</v>
      </c>
      <c r="H1859" s="222">
        <v>2708</v>
      </c>
      <c r="I1859" s="223" t="s">
        <v>78</v>
      </c>
      <c r="J1859" s="221">
        <f>IFERROR(VLOOKUP(cnf[[#This Row],[Hwycov_id]],#REF!,2,FALSE),cnf[[#This Row],[count]])</f>
        <v>2708</v>
      </c>
      <c r="K1859" s="171">
        <f t="shared" si="32"/>
        <v>0</v>
      </c>
    </row>
    <row r="1860" spans="1:11">
      <c r="A1860">
        <v>28604</v>
      </c>
      <c r="B1860" s="224">
        <v>9</v>
      </c>
      <c r="C1860" s="224">
        <v>1</v>
      </c>
      <c r="D1860" s="224">
        <v>1</v>
      </c>
      <c r="E1860" s="224">
        <v>5</v>
      </c>
      <c r="F1860" s="224">
        <v>9</v>
      </c>
      <c r="G1860" s="233">
        <v>0.12718599999999999</v>
      </c>
      <c r="H1860" s="222">
        <v>2716</v>
      </c>
      <c r="I1860" s="223" t="s">
        <v>78</v>
      </c>
      <c r="J1860" s="221">
        <f>IFERROR(VLOOKUP(cnf[[#This Row],[Hwycov_id]],#REF!,2,FALSE),cnf[[#This Row],[count]])</f>
        <v>2716</v>
      </c>
      <c r="K1860" s="171">
        <f t="shared" si="32"/>
        <v>0</v>
      </c>
    </row>
    <row r="1861" spans="1:11">
      <c r="A1861">
        <v>16349</v>
      </c>
      <c r="B1861" s="224">
        <v>9</v>
      </c>
      <c r="C1861" s="224">
        <v>1</v>
      </c>
      <c r="D1861" s="224">
        <v>1</v>
      </c>
      <c r="E1861" s="224">
        <v>3</v>
      </c>
      <c r="F1861" s="224">
        <v>14</v>
      </c>
      <c r="G1861" s="233">
        <v>0.30271500000000001</v>
      </c>
      <c r="H1861" s="222">
        <v>2754</v>
      </c>
      <c r="I1861" s="223" t="s">
        <v>78</v>
      </c>
      <c r="J1861" s="221">
        <f>IFERROR(VLOOKUP(cnf[[#This Row],[Hwycov_id]],#REF!,2,FALSE),cnf[[#This Row],[count]])</f>
        <v>2754</v>
      </c>
      <c r="K1861" s="171">
        <f t="shared" si="32"/>
        <v>0</v>
      </c>
    </row>
    <row r="1862" spans="1:11">
      <c r="A1862">
        <v>28066</v>
      </c>
      <c r="B1862" s="224">
        <v>9</v>
      </c>
      <c r="C1862" s="224">
        <v>1</v>
      </c>
      <c r="D1862" s="224">
        <v>1</v>
      </c>
      <c r="E1862" s="224">
        <v>3</v>
      </c>
      <c r="F1862" s="224">
        <v>14</v>
      </c>
      <c r="G1862" s="233">
        <v>3.2628999999999998E-2</v>
      </c>
      <c r="H1862" s="222">
        <v>2786</v>
      </c>
      <c r="I1862" s="223" t="s">
        <v>78</v>
      </c>
      <c r="J1862" s="221">
        <f>IFERROR(VLOOKUP(cnf[[#This Row],[Hwycov_id]],#REF!,2,FALSE),cnf[[#This Row],[count]])</f>
        <v>2786</v>
      </c>
      <c r="K1862" s="171">
        <f t="shared" si="32"/>
        <v>0</v>
      </c>
    </row>
    <row r="1863" spans="1:11">
      <c r="A1863">
        <v>27305</v>
      </c>
      <c r="B1863" s="224">
        <v>9</v>
      </c>
      <c r="C1863" s="224">
        <v>1</v>
      </c>
      <c r="D1863" s="224">
        <v>1</v>
      </c>
      <c r="E1863" s="224">
        <v>3</v>
      </c>
      <c r="F1863" s="224">
        <v>14</v>
      </c>
      <c r="G1863" s="233">
        <v>0.38146200000000002</v>
      </c>
      <c r="H1863" s="222">
        <v>2793</v>
      </c>
      <c r="I1863" s="223" t="s">
        <v>78</v>
      </c>
      <c r="J1863" s="221">
        <f>IFERROR(VLOOKUP(cnf[[#This Row],[Hwycov_id]],#REF!,2,FALSE),cnf[[#This Row],[count]])</f>
        <v>2793</v>
      </c>
      <c r="K1863" s="171">
        <f t="shared" si="32"/>
        <v>0</v>
      </c>
    </row>
    <row r="1864" spans="1:11">
      <c r="A1864">
        <v>14616</v>
      </c>
      <c r="B1864" s="224">
        <v>9</v>
      </c>
      <c r="C1864" s="224">
        <v>1</v>
      </c>
      <c r="D1864" s="224">
        <v>1</v>
      </c>
      <c r="E1864" s="224">
        <v>7</v>
      </c>
      <c r="F1864" s="224">
        <v>7</v>
      </c>
      <c r="G1864" s="233">
        <v>0.17974999999999999</v>
      </c>
      <c r="H1864" s="222">
        <v>2802</v>
      </c>
      <c r="I1864" s="223" t="s">
        <v>78</v>
      </c>
      <c r="J1864" s="221">
        <f>IFERROR(VLOOKUP(cnf[[#This Row],[Hwycov_id]],#REF!,2,FALSE),cnf[[#This Row],[count]])</f>
        <v>2802</v>
      </c>
      <c r="K1864" s="171">
        <f t="shared" si="32"/>
        <v>0</v>
      </c>
    </row>
    <row r="1865" spans="1:11">
      <c r="A1865">
        <v>28834</v>
      </c>
      <c r="B1865" s="224">
        <v>9</v>
      </c>
      <c r="C1865" s="224">
        <v>1</v>
      </c>
      <c r="D1865" s="224">
        <v>1</v>
      </c>
      <c r="E1865" s="224">
        <v>3</v>
      </c>
      <c r="F1865" s="224">
        <v>14</v>
      </c>
      <c r="G1865" s="233">
        <v>0.11806999999999999</v>
      </c>
      <c r="H1865" s="222">
        <v>2825</v>
      </c>
      <c r="I1865" s="223" t="s">
        <v>78</v>
      </c>
      <c r="J1865" s="221">
        <f>IFERROR(VLOOKUP(cnf[[#This Row],[Hwycov_id]],#REF!,2,FALSE),cnf[[#This Row],[count]])</f>
        <v>2825</v>
      </c>
      <c r="K1865" s="171">
        <f t="shared" si="32"/>
        <v>0</v>
      </c>
    </row>
    <row r="1866" spans="1:11">
      <c r="A1866">
        <v>28530</v>
      </c>
      <c r="B1866" s="224">
        <v>9</v>
      </c>
      <c r="C1866" s="224">
        <v>1</v>
      </c>
      <c r="D1866" s="224">
        <v>1</v>
      </c>
      <c r="E1866" s="224">
        <v>6</v>
      </c>
      <c r="F1866" s="224">
        <v>12</v>
      </c>
      <c r="G1866" s="233">
        <v>0.217336</v>
      </c>
      <c r="H1866" s="222">
        <v>2931</v>
      </c>
      <c r="I1866" s="223" t="s">
        <v>78</v>
      </c>
      <c r="J1866" s="221">
        <f>IFERROR(VLOOKUP(cnf[[#This Row],[Hwycov_id]],#REF!,2,FALSE),cnf[[#This Row],[count]])</f>
        <v>2931</v>
      </c>
      <c r="K1866" s="171">
        <f t="shared" si="32"/>
        <v>0</v>
      </c>
    </row>
    <row r="1867" spans="1:11">
      <c r="A1867">
        <v>28685</v>
      </c>
      <c r="B1867" s="224">
        <v>9</v>
      </c>
      <c r="C1867" s="224">
        <v>1</v>
      </c>
      <c r="D1867" s="224">
        <v>1</v>
      </c>
      <c r="E1867" s="224">
        <v>2</v>
      </c>
      <c r="F1867" s="224">
        <v>14</v>
      </c>
      <c r="G1867" s="233">
        <v>0.22169900000000001</v>
      </c>
      <c r="H1867" s="222">
        <v>2958</v>
      </c>
      <c r="I1867" s="223" t="s">
        <v>78</v>
      </c>
      <c r="J1867" s="221">
        <f>IFERROR(VLOOKUP(cnf[[#This Row],[Hwycov_id]],#REF!,2,FALSE),cnf[[#This Row],[count]])</f>
        <v>2958</v>
      </c>
      <c r="K1867" s="171">
        <f t="shared" si="32"/>
        <v>0</v>
      </c>
    </row>
    <row r="1868" spans="1:11">
      <c r="A1868">
        <v>14648</v>
      </c>
      <c r="B1868" s="224">
        <v>9</v>
      </c>
      <c r="C1868" s="224">
        <v>1</v>
      </c>
      <c r="D1868" s="224">
        <v>1</v>
      </c>
      <c r="E1868" s="224">
        <v>3</v>
      </c>
      <c r="F1868" s="224">
        <v>14</v>
      </c>
      <c r="G1868" s="233">
        <v>0.14182400000000001</v>
      </c>
      <c r="H1868" s="222">
        <v>2985</v>
      </c>
      <c r="I1868" s="223" t="s">
        <v>78</v>
      </c>
      <c r="J1868" s="221">
        <f>IFERROR(VLOOKUP(cnf[[#This Row],[Hwycov_id]],#REF!,2,FALSE),cnf[[#This Row],[count]])</f>
        <v>2985</v>
      </c>
      <c r="K1868" s="171">
        <f t="shared" si="32"/>
        <v>0</v>
      </c>
    </row>
    <row r="1869" spans="1:11">
      <c r="A1869">
        <v>14684</v>
      </c>
      <c r="B1869" s="224">
        <v>9</v>
      </c>
      <c r="C1869" s="224">
        <v>1</v>
      </c>
      <c r="D1869" s="224">
        <v>1</v>
      </c>
      <c r="E1869" s="224">
        <v>3</v>
      </c>
      <c r="F1869" s="224">
        <v>14</v>
      </c>
      <c r="G1869" s="233">
        <v>0.28052100000000002</v>
      </c>
      <c r="H1869" s="222">
        <v>2997</v>
      </c>
      <c r="I1869" s="223" t="s">
        <v>78</v>
      </c>
      <c r="J1869" s="221">
        <f>IFERROR(VLOOKUP(cnf[[#This Row],[Hwycov_id]],#REF!,2,FALSE),cnf[[#This Row],[count]])</f>
        <v>2997</v>
      </c>
      <c r="K1869" s="171">
        <f t="shared" si="32"/>
        <v>0</v>
      </c>
    </row>
    <row r="1870" spans="1:11">
      <c r="A1870">
        <v>28022</v>
      </c>
      <c r="B1870" s="224">
        <v>9</v>
      </c>
      <c r="C1870" s="224">
        <v>1</v>
      </c>
      <c r="D1870" s="224">
        <v>1</v>
      </c>
      <c r="E1870" s="224">
        <v>7</v>
      </c>
      <c r="F1870" s="224">
        <v>7</v>
      </c>
      <c r="G1870" s="233">
        <v>0.109404</v>
      </c>
      <c r="H1870" s="222">
        <v>3007</v>
      </c>
      <c r="I1870" s="223" t="s">
        <v>78</v>
      </c>
      <c r="J1870" s="221">
        <f>IFERROR(VLOOKUP(cnf[[#This Row],[Hwycov_id]],#REF!,2,FALSE),cnf[[#This Row],[count]])</f>
        <v>3007</v>
      </c>
      <c r="K1870" s="171">
        <f t="shared" si="32"/>
        <v>0</v>
      </c>
    </row>
    <row r="1871" spans="1:11">
      <c r="A1871">
        <v>2476</v>
      </c>
      <c r="B1871" s="224">
        <v>9</v>
      </c>
      <c r="C1871" s="224">
        <v>1</v>
      </c>
      <c r="D1871" s="224">
        <v>1</v>
      </c>
      <c r="E1871" s="224">
        <v>2</v>
      </c>
      <c r="F1871" s="224">
        <v>14</v>
      </c>
      <c r="G1871" s="233">
        <v>0.15210599999999999</v>
      </c>
      <c r="H1871" s="222">
        <v>3036</v>
      </c>
      <c r="I1871" s="223" t="s">
        <v>78</v>
      </c>
      <c r="J1871" s="221">
        <f>IFERROR(VLOOKUP(cnf[[#This Row],[Hwycov_id]],#REF!,2,FALSE),cnf[[#This Row],[count]])</f>
        <v>3036</v>
      </c>
      <c r="K1871" s="171">
        <f t="shared" si="32"/>
        <v>0</v>
      </c>
    </row>
    <row r="1872" spans="1:11">
      <c r="A1872">
        <v>27254</v>
      </c>
      <c r="B1872" s="224">
        <v>9</v>
      </c>
      <c r="C1872" s="224">
        <v>1</v>
      </c>
      <c r="D1872" s="224">
        <v>1</v>
      </c>
      <c r="E1872" s="224">
        <v>7</v>
      </c>
      <c r="F1872" s="224">
        <v>18</v>
      </c>
      <c r="G1872" s="233">
        <v>0.214114</v>
      </c>
      <c r="H1872" s="222">
        <v>3053</v>
      </c>
      <c r="I1872" s="223" t="s">
        <v>78</v>
      </c>
      <c r="J1872" s="221">
        <f>IFERROR(VLOOKUP(cnf[[#This Row],[Hwycov_id]],#REF!,2,FALSE),cnf[[#This Row],[count]])</f>
        <v>3053</v>
      </c>
      <c r="K1872" s="171">
        <f t="shared" si="32"/>
        <v>0</v>
      </c>
    </row>
    <row r="1873" spans="1:11">
      <c r="A1873">
        <v>28057</v>
      </c>
      <c r="B1873" s="224">
        <v>9</v>
      </c>
      <c r="C1873" s="224">
        <v>1</v>
      </c>
      <c r="D1873" s="224">
        <v>1</v>
      </c>
      <c r="E1873" s="224">
        <v>3</v>
      </c>
      <c r="F1873" s="224">
        <v>14</v>
      </c>
      <c r="G1873" s="233">
        <v>8.5400000000000004E-2</v>
      </c>
      <c r="H1873" s="222">
        <v>3092</v>
      </c>
      <c r="I1873" s="223" t="s">
        <v>78</v>
      </c>
      <c r="J1873" s="221">
        <f>IFERROR(VLOOKUP(cnf[[#This Row],[Hwycov_id]],#REF!,2,FALSE),cnf[[#This Row],[count]])</f>
        <v>3092</v>
      </c>
      <c r="K1873" s="171">
        <f t="shared" si="32"/>
        <v>0</v>
      </c>
    </row>
    <row r="1874" spans="1:11">
      <c r="A1874">
        <v>28653</v>
      </c>
      <c r="B1874" s="224">
        <v>9</v>
      </c>
      <c r="C1874" s="224">
        <v>1</v>
      </c>
      <c r="D1874" s="224">
        <v>1</v>
      </c>
      <c r="E1874" s="224">
        <v>6</v>
      </c>
      <c r="F1874" s="224">
        <v>6</v>
      </c>
      <c r="G1874" s="233">
        <v>0.21319199999999999</v>
      </c>
      <c r="H1874" s="222">
        <v>3116</v>
      </c>
      <c r="I1874" s="223" t="s">
        <v>78</v>
      </c>
      <c r="J1874" s="221">
        <f>IFERROR(VLOOKUP(cnf[[#This Row],[Hwycov_id]],#REF!,2,FALSE),cnf[[#This Row],[count]])</f>
        <v>3116</v>
      </c>
      <c r="K1874" s="171">
        <f t="shared" si="32"/>
        <v>0</v>
      </c>
    </row>
    <row r="1875" spans="1:11">
      <c r="A1875">
        <v>28319</v>
      </c>
      <c r="B1875" s="224">
        <v>9</v>
      </c>
      <c r="C1875" s="224">
        <v>1</v>
      </c>
      <c r="D1875" s="224">
        <v>1</v>
      </c>
      <c r="E1875" s="224">
        <v>7</v>
      </c>
      <c r="F1875" s="224">
        <v>18</v>
      </c>
      <c r="G1875" s="233">
        <v>0.10506699999999999</v>
      </c>
      <c r="H1875" s="222">
        <v>3117</v>
      </c>
      <c r="I1875" s="223" t="s">
        <v>78</v>
      </c>
      <c r="J1875" s="221">
        <f>IFERROR(VLOOKUP(cnf[[#This Row],[Hwycov_id]],#REF!,2,FALSE),cnf[[#This Row],[count]])</f>
        <v>3117</v>
      </c>
      <c r="K1875" s="171">
        <f t="shared" si="32"/>
        <v>0</v>
      </c>
    </row>
    <row r="1876" spans="1:11">
      <c r="A1876">
        <v>16343</v>
      </c>
      <c r="B1876" s="224">
        <v>9</v>
      </c>
      <c r="C1876" s="224">
        <v>1</v>
      </c>
      <c r="D1876" s="224">
        <v>1</v>
      </c>
      <c r="E1876" s="224">
        <v>3</v>
      </c>
      <c r="F1876" s="224">
        <v>14</v>
      </c>
      <c r="G1876" s="233">
        <v>0.141319</v>
      </c>
      <c r="H1876" s="222">
        <v>3235</v>
      </c>
      <c r="I1876" s="223" t="s">
        <v>78</v>
      </c>
      <c r="J1876" s="221">
        <f>IFERROR(VLOOKUP(cnf[[#This Row],[Hwycov_id]],#REF!,2,FALSE),cnf[[#This Row],[count]])</f>
        <v>3235</v>
      </c>
      <c r="K1876" s="171">
        <f t="shared" si="32"/>
        <v>0</v>
      </c>
    </row>
    <row r="1877" spans="1:11">
      <c r="A1877">
        <v>28554</v>
      </c>
      <c r="B1877" s="224">
        <v>9</v>
      </c>
      <c r="C1877" s="224">
        <v>1</v>
      </c>
      <c r="D1877" s="224">
        <v>1</v>
      </c>
      <c r="E1877" s="224">
        <v>6</v>
      </c>
      <c r="F1877" s="224">
        <v>1</v>
      </c>
      <c r="G1877" s="233">
        <v>0.17729800000000001</v>
      </c>
      <c r="H1877" s="222">
        <v>3272</v>
      </c>
      <c r="I1877" s="223" t="s">
        <v>78</v>
      </c>
      <c r="J1877" s="221">
        <f>IFERROR(VLOOKUP(cnf[[#This Row],[Hwycov_id]],#REF!,2,FALSE),cnf[[#This Row],[count]])</f>
        <v>3272</v>
      </c>
      <c r="K1877" s="171">
        <f t="shared" si="32"/>
        <v>0</v>
      </c>
    </row>
    <row r="1878" spans="1:11">
      <c r="A1878">
        <v>27571</v>
      </c>
      <c r="B1878" s="224">
        <v>9</v>
      </c>
      <c r="C1878" s="224">
        <v>1</v>
      </c>
      <c r="D1878" s="224">
        <v>1</v>
      </c>
      <c r="E1878" s="224">
        <v>2</v>
      </c>
      <c r="F1878" s="224">
        <v>14</v>
      </c>
      <c r="G1878" s="233">
        <v>9.7667000000000004E-2</v>
      </c>
      <c r="H1878" s="222">
        <v>3281</v>
      </c>
      <c r="I1878" s="223" t="s">
        <v>78</v>
      </c>
      <c r="J1878" s="221">
        <f>IFERROR(VLOOKUP(cnf[[#This Row],[Hwycov_id]],#REF!,2,FALSE),cnf[[#This Row],[count]])</f>
        <v>3281</v>
      </c>
      <c r="K1878" s="171">
        <f t="shared" si="32"/>
        <v>0</v>
      </c>
    </row>
    <row r="1879" spans="1:11">
      <c r="A1879">
        <v>27310</v>
      </c>
      <c r="B1879" s="224">
        <v>9</v>
      </c>
      <c r="C1879" s="224">
        <v>1</v>
      </c>
      <c r="D1879" s="224">
        <v>1</v>
      </c>
      <c r="E1879" s="224">
        <v>7</v>
      </c>
      <c r="F1879" s="224">
        <v>7</v>
      </c>
      <c r="G1879" s="233">
        <v>0.34400799999999998</v>
      </c>
      <c r="H1879" s="222">
        <v>3286</v>
      </c>
      <c r="I1879" s="223" t="s">
        <v>78</v>
      </c>
      <c r="J1879" s="221">
        <f>IFERROR(VLOOKUP(cnf[[#This Row],[Hwycov_id]],#REF!,2,FALSE),cnf[[#This Row],[count]])</f>
        <v>3286</v>
      </c>
      <c r="K1879" s="171">
        <f t="shared" si="32"/>
        <v>0</v>
      </c>
    </row>
    <row r="1880" spans="1:11">
      <c r="A1880">
        <v>28183</v>
      </c>
      <c r="B1880" s="224">
        <v>9</v>
      </c>
      <c r="C1880" s="224">
        <v>1</v>
      </c>
      <c r="D1880" s="224">
        <v>1</v>
      </c>
      <c r="E1880" s="224">
        <v>5</v>
      </c>
      <c r="F1880" s="224">
        <v>5</v>
      </c>
      <c r="G1880" s="233">
        <v>0.282578</v>
      </c>
      <c r="H1880" s="222">
        <v>3300</v>
      </c>
      <c r="I1880" s="223" t="s">
        <v>78</v>
      </c>
      <c r="J1880" s="221">
        <f>IFERROR(VLOOKUP(cnf[[#This Row],[Hwycov_id]],#REF!,2,FALSE),cnf[[#This Row],[count]])</f>
        <v>3300</v>
      </c>
      <c r="K1880" s="171">
        <f t="shared" si="32"/>
        <v>0</v>
      </c>
    </row>
    <row r="1881" spans="1:11">
      <c r="A1881">
        <v>11485</v>
      </c>
      <c r="B1881" s="224">
        <v>9</v>
      </c>
      <c r="C1881" s="224">
        <v>1</v>
      </c>
      <c r="D1881" s="224">
        <v>1</v>
      </c>
      <c r="E1881" s="224">
        <v>3</v>
      </c>
      <c r="F1881" s="224">
        <v>14</v>
      </c>
      <c r="G1881" s="233">
        <v>0.32326199999999999</v>
      </c>
      <c r="H1881" s="222">
        <v>3347</v>
      </c>
      <c r="I1881" s="223" t="s">
        <v>78</v>
      </c>
      <c r="J1881" s="221">
        <f>IFERROR(VLOOKUP(cnf[[#This Row],[Hwycov_id]],#REF!,2,FALSE),cnf[[#This Row],[count]])</f>
        <v>3347</v>
      </c>
      <c r="K1881" s="171">
        <f t="shared" si="32"/>
        <v>0</v>
      </c>
    </row>
    <row r="1882" spans="1:11">
      <c r="A1882">
        <v>30899</v>
      </c>
      <c r="B1882" s="224">
        <v>9</v>
      </c>
      <c r="C1882" s="224">
        <v>1</v>
      </c>
      <c r="D1882" s="224">
        <v>1</v>
      </c>
      <c r="E1882" s="224">
        <v>2</v>
      </c>
      <c r="F1882" s="224">
        <v>14</v>
      </c>
      <c r="G1882" s="233">
        <v>0.13345599999999999</v>
      </c>
      <c r="H1882" s="222">
        <v>3395</v>
      </c>
      <c r="I1882" s="223" t="s">
        <v>78</v>
      </c>
      <c r="J1882" s="221">
        <f>IFERROR(VLOOKUP(cnf[[#This Row],[Hwycov_id]],#REF!,2,FALSE),cnf[[#This Row],[count]])</f>
        <v>3395</v>
      </c>
      <c r="K1882" s="171">
        <f t="shared" si="32"/>
        <v>0</v>
      </c>
    </row>
    <row r="1883" spans="1:11">
      <c r="A1883">
        <v>10931</v>
      </c>
      <c r="B1883" s="224">
        <v>9</v>
      </c>
      <c r="C1883" s="224">
        <v>1</v>
      </c>
      <c r="D1883" s="224">
        <v>1</v>
      </c>
      <c r="E1883" s="224">
        <v>3</v>
      </c>
      <c r="F1883" s="224">
        <v>14</v>
      </c>
      <c r="G1883" s="233">
        <v>9.3997999999999998E-2</v>
      </c>
      <c r="H1883" s="222">
        <v>3466</v>
      </c>
      <c r="I1883" s="223" t="s">
        <v>78</v>
      </c>
      <c r="J1883" s="221">
        <f>IFERROR(VLOOKUP(cnf[[#This Row],[Hwycov_id]],#REF!,2,FALSE),cnf[[#This Row],[count]])</f>
        <v>3466</v>
      </c>
      <c r="K1883" s="171">
        <f t="shared" si="32"/>
        <v>0</v>
      </c>
    </row>
    <row r="1884" spans="1:11">
      <c r="A1884">
        <v>28684</v>
      </c>
      <c r="B1884" s="224">
        <v>9</v>
      </c>
      <c r="C1884" s="224">
        <v>1</v>
      </c>
      <c r="D1884" s="224">
        <v>1</v>
      </c>
      <c r="E1884" s="224">
        <v>2</v>
      </c>
      <c r="F1884" s="224">
        <v>19</v>
      </c>
      <c r="G1884" s="233">
        <v>8.6527000000000007E-2</v>
      </c>
      <c r="H1884" s="222">
        <v>3597</v>
      </c>
      <c r="I1884" s="223" t="s">
        <v>78</v>
      </c>
      <c r="J1884" s="221">
        <f>IFERROR(VLOOKUP(cnf[[#This Row],[Hwycov_id]],#REF!,2,FALSE),cnf[[#This Row],[count]])</f>
        <v>3597</v>
      </c>
      <c r="K1884" s="171">
        <f t="shared" si="32"/>
        <v>0</v>
      </c>
    </row>
    <row r="1885" spans="1:11">
      <c r="A1885">
        <v>27763</v>
      </c>
      <c r="B1885" s="224">
        <v>9</v>
      </c>
      <c r="C1885" s="224">
        <v>1</v>
      </c>
      <c r="D1885" s="224">
        <v>1</v>
      </c>
      <c r="E1885" s="224">
        <v>5</v>
      </c>
      <c r="F1885" s="224">
        <v>9</v>
      </c>
      <c r="G1885" s="233">
        <v>9.1122999999999996E-2</v>
      </c>
      <c r="H1885" s="222">
        <v>3615</v>
      </c>
      <c r="I1885" s="223" t="s">
        <v>78</v>
      </c>
      <c r="J1885" s="221">
        <f>IFERROR(VLOOKUP(cnf[[#This Row],[Hwycov_id]],#REF!,2,FALSE),cnf[[#This Row],[count]])</f>
        <v>3615</v>
      </c>
      <c r="K1885" s="171">
        <f t="shared" si="32"/>
        <v>0</v>
      </c>
    </row>
    <row r="1886" spans="1:11">
      <c r="A1886">
        <v>11020</v>
      </c>
      <c r="B1886" s="224">
        <v>9</v>
      </c>
      <c r="C1886" s="224">
        <v>1</v>
      </c>
      <c r="D1886" s="224">
        <v>1</v>
      </c>
      <c r="E1886" s="224">
        <v>2</v>
      </c>
      <c r="F1886" s="224">
        <v>14</v>
      </c>
      <c r="G1886" s="233">
        <v>0.23509099999999999</v>
      </c>
      <c r="H1886" s="222">
        <v>3702</v>
      </c>
      <c r="I1886" s="223" t="s">
        <v>78</v>
      </c>
      <c r="J1886" s="221">
        <f>IFERROR(VLOOKUP(cnf[[#This Row],[Hwycov_id]],#REF!,2,FALSE),cnf[[#This Row],[count]])</f>
        <v>3702</v>
      </c>
      <c r="K1886" s="171">
        <f t="shared" si="32"/>
        <v>0</v>
      </c>
    </row>
    <row r="1887" spans="1:11">
      <c r="A1887">
        <v>28212</v>
      </c>
      <c r="B1887" s="224">
        <v>9</v>
      </c>
      <c r="C1887" s="224">
        <v>1</v>
      </c>
      <c r="D1887" s="224">
        <v>1</v>
      </c>
      <c r="E1887" s="224">
        <v>5</v>
      </c>
      <c r="F1887" s="224">
        <v>19</v>
      </c>
      <c r="G1887" s="233">
        <v>0.26758100000000001</v>
      </c>
      <c r="H1887" s="222">
        <v>3711</v>
      </c>
      <c r="I1887" s="223" t="s">
        <v>78</v>
      </c>
      <c r="J1887" s="221">
        <f>IFERROR(VLOOKUP(cnf[[#This Row],[Hwycov_id]],#REF!,2,FALSE),cnf[[#This Row],[count]])</f>
        <v>3711</v>
      </c>
      <c r="K1887" s="171">
        <f t="shared" si="32"/>
        <v>0</v>
      </c>
    </row>
    <row r="1888" spans="1:11">
      <c r="A1888">
        <v>11257</v>
      </c>
      <c r="B1888" s="224">
        <v>9</v>
      </c>
      <c r="C1888" s="224">
        <v>1</v>
      </c>
      <c r="D1888" s="224">
        <v>1</v>
      </c>
      <c r="E1888" s="224">
        <v>5</v>
      </c>
      <c r="F1888" s="224">
        <v>9</v>
      </c>
      <c r="G1888" s="233">
        <v>0.25123699999999999</v>
      </c>
      <c r="H1888" s="222">
        <v>3719</v>
      </c>
      <c r="I1888" s="223" t="s">
        <v>78</v>
      </c>
      <c r="J1888" s="221">
        <f>IFERROR(VLOOKUP(cnf[[#This Row],[Hwycov_id]],#REF!,2,FALSE),cnf[[#This Row],[count]])</f>
        <v>3719</v>
      </c>
      <c r="K1888" s="171">
        <f t="shared" si="32"/>
        <v>0</v>
      </c>
    </row>
    <row r="1889" spans="1:11">
      <c r="A1889">
        <v>3344</v>
      </c>
      <c r="B1889" s="224">
        <v>9</v>
      </c>
      <c r="C1889" s="224">
        <v>1</v>
      </c>
      <c r="D1889" s="224">
        <v>1</v>
      </c>
      <c r="E1889" s="224">
        <v>7</v>
      </c>
      <c r="F1889" s="224">
        <v>15</v>
      </c>
      <c r="G1889" s="233">
        <v>0.16550200000000001</v>
      </c>
      <c r="H1889" s="222">
        <v>3720</v>
      </c>
      <c r="I1889" s="223" t="s">
        <v>78</v>
      </c>
      <c r="J1889" s="221">
        <f>IFERROR(VLOOKUP(cnf[[#This Row],[Hwycov_id]],#REF!,2,FALSE),cnf[[#This Row],[count]])</f>
        <v>3720</v>
      </c>
      <c r="K1889" s="171">
        <f t="shared" si="32"/>
        <v>0</v>
      </c>
    </row>
    <row r="1890" spans="1:11">
      <c r="A1890">
        <v>27152</v>
      </c>
      <c r="B1890" s="224">
        <v>9</v>
      </c>
      <c r="C1890" s="224">
        <v>1</v>
      </c>
      <c r="D1890" s="224">
        <v>1</v>
      </c>
      <c r="E1890" s="224">
        <v>3</v>
      </c>
      <c r="F1890" s="224">
        <v>14</v>
      </c>
      <c r="G1890" s="233">
        <v>0.32175799999999999</v>
      </c>
      <c r="H1890" s="222">
        <v>3765</v>
      </c>
      <c r="I1890" s="223" t="s">
        <v>78</v>
      </c>
      <c r="J1890" s="221">
        <f>IFERROR(VLOOKUP(cnf[[#This Row],[Hwycov_id]],#REF!,2,FALSE),cnf[[#This Row],[count]])</f>
        <v>3765</v>
      </c>
      <c r="K1890" s="171">
        <f t="shared" si="32"/>
        <v>0</v>
      </c>
    </row>
    <row r="1891" spans="1:11">
      <c r="A1891">
        <v>28489</v>
      </c>
      <c r="B1891" s="224">
        <v>9</v>
      </c>
      <c r="C1891" s="224">
        <v>1</v>
      </c>
      <c r="D1891" s="224">
        <v>1</v>
      </c>
      <c r="E1891" s="224">
        <v>6</v>
      </c>
      <c r="F1891" s="224">
        <v>12</v>
      </c>
      <c r="G1891" s="233">
        <v>0.23380100000000001</v>
      </c>
      <c r="H1891" s="222">
        <v>3776</v>
      </c>
      <c r="I1891" s="223" t="s">
        <v>78</v>
      </c>
      <c r="J1891" s="221">
        <f>IFERROR(VLOOKUP(cnf[[#This Row],[Hwycov_id]],#REF!,2,FALSE),cnf[[#This Row],[count]])</f>
        <v>3776</v>
      </c>
      <c r="K1891" s="171">
        <f t="shared" si="32"/>
        <v>0</v>
      </c>
    </row>
    <row r="1892" spans="1:11">
      <c r="A1892">
        <v>8646</v>
      </c>
      <c r="B1892" s="224">
        <v>9</v>
      </c>
      <c r="C1892" s="224">
        <v>1</v>
      </c>
      <c r="D1892" s="224">
        <v>1</v>
      </c>
      <c r="E1892" s="224">
        <v>3</v>
      </c>
      <c r="F1892" s="224">
        <v>14</v>
      </c>
      <c r="G1892" s="233">
        <v>0.23888200000000001</v>
      </c>
      <c r="H1892" s="222">
        <v>3863</v>
      </c>
      <c r="I1892" s="223" t="s">
        <v>78</v>
      </c>
      <c r="J1892" s="221">
        <f>IFERROR(VLOOKUP(cnf[[#This Row],[Hwycov_id]],#REF!,2,FALSE),cnf[[#This Row],[count]])</f>
        <v>3863</v>
      </c>
      <c r="K1892" s="171">
        <f t="shared" si="32"/>
        <v>0</v>
      </c>
    </row>
    <row r="1893" spans="1:11">
      <c r="A1893">
        <v>16159</v>
      </c>
      <c r="B1893" s="224">
        <v>9</v>
      </c>
      <c r="C1893" s="224">
        <v>1</v>
      </c>
      <c r="D1893" s="224">
        <v>1</v>
      </c>
      <c r="E1893" s="224">
        <v>3</v>
      </c>
      <c r="F1893" s="224">
        <v>14</v>
      </c>
      <c r="G1893" s="233">
        <v>0.18698999999999999</v>
      </c>
      <c r="H1893" s="222">
        <v>3910</v>
      </c>
      <c r="I1893" s="223" t="s">
        <v>78</v>
      </c>
      <c r="J1893" s="221">
        <f>IFERROR(VLOOKUP(cnf[[#This Row],[Hwycov_id]],#REF!,2,FALSE),cnf[[#This Row],[count]])</f>
        <v>3910</v>
      </c>
      <c r="K1893" s="171">
        <f t="shared" si="32"/>
        <v>0</v>
      </c>
    </row>
    <row r="1894" spans="1:11">
      <c r="A1894">
        <v>28862</v>
      </c>
      <c r="B1894" s="224">
        <v>9</v>
      </c>
      <c r="C1894" s="224">
        <v>1</v>
      </c>
      <c r="D1894" s="224">
        <v>1</v>
      </c>
      <c r="E1894" s="224">
        <v>3</v>
      </c>
      <c r="F1894" s="224">
        <v>14</v>
      </c>
      <c r="G1894" s="233">
        <v>0.109435</v>
      </c>
      <c r="H1894" s="222">
        <v>3930</v>
      </c>
      <c r="I1894" s="223" t="s">
        <v>78</v>
      </c>
      <c r="J1894" s="221">
        <f>IFERROR(VLOOKUP(cnf[[#This Row],[Hwycov_id]],#REF!,2,FALSE),cnf[[#This Row],[count]])</f>
        <v>3930</v>
      </c>
      <c r="K1894" s="171">
        <f t="shared" si="32"/>
        <v>0</v>
      </c>
    </row>
    <row r="1895" spans="1:11">
      <c r="A1895">
        <v>28164</v>
      </c>
      <c r="B1895" s="224">
        <v>9</v>
      </c>
      <c r="C1895" s="224">
        <v>1</v>
      </c>
      <c r="D1895" s="224">
        <v>1</v>
      </c>
      <c r="E1895" s="224">
        <v>5</v>
      </c>
      <c r="F1895" s="224">
        <v>5</v>
      </c>
      <c r="G1895" s="233">
        <v>0.114956</v>
      </c>
      <c r="H1895" s="222">
        <v>3944</v>
      </c>
      <c r="I1895" s="223" t="s">
        <v>78</v>
      </c>
      <c r="J1895" s="221">
        <f>IFERROR(VLOOKUP(cnf[[#This Row],[Hwycov_id]],#REF!,2,FALSE),cnf[[#This Row],[count]])</f>
        <v>3944</v>
      </c>
      <c r="K1895" s="171">
        <f t="shared" si="32"/>
        <v>0</v>
      </c>
    </row>
    <row r="1896" spans="1:11">
      <c r="A1896">
        <v>28146</v>
      </c>
      <c r="B1896" s="224">
        <v>9</v>
      </c>
      <c r="C1896" s="224">
        <v>1</v>
      </c>
      <c r="D1896" s="224">
        <v>1</v>
      </c>
      <c r="E1896" s="224">
        <v>5</v>
      </c>
      <c r="F1896" s="224">
        <v>9</v>
      </c>
      <c r="G1896" s="233">
        <v>0.12908900000000001</v>
      </c>
      <c r="H1896" s="222">
        <v>3992</v>
      </c>
      <c r="I1896" s="223" t="s">
        <v>78</v>
      </c>
      <c r="J1896" s="221">
        <f>IFERROR(VLOOKUP(cnf[[#This Row],[Hwycov_id]],#REF!,2,FALSE),cnf[[#This Row],[count]])</f>
        <v>3992</v>
      </c>
      <c r="K1896" s="171">
        <f t="shared" si="32"/>
        <v>0</v>
      </c>
    </row>
    <row r="1897" spans="1:11">
      <c r="A1897">
        <v>3353</v>
      </c>
      <c r="B1897" s="224">
        <v>9</v>
      </c>
      <c r="C1897" s="224">
        <v>1</v>
      </c>
      <c r="D1897" s="224">
        <v>1</v>
      </c>
      <c r="E1897" s="224">
        <v>6</v>
      </c>
      <c r="F1897" s="224">
        <v>17</v>
      </c>
      <c r="G1897" s="233">
        <v>9.1634999999999994E-2</v>
      </c>
      <c r="H1897" s="222">
        <v>4058</v>
      </c>
      <c r="I1897" s="223" t="s">
        <v>78</v>
      </c>
      <c r="J1897" s="221">
        <f>IFERROR(VLOOKUP(cnf[[#This Row],[Hwycov_id]],#REF!,2,FALSE),cnf[[#This Row],[count]])</f>
        <v>4058</v>
      </c>
      <c r="K1897" s="171">
        <f t="shared" si="32"/>
        <v>0</v>
      </c>
    </row>
    <row r="1898" spans="1:11">
      <c r="A1898">
        <v>28987</v>
      </c>
      <c r="B1898" s="224">
        <v>9</v>
      </c>
      <c r="C1898" s="224">
        <v>1</v>
      </c>
      <c r="D1898" s="224">
        <v>1</v>
      </c>
      <c r="E1898" s="224">
        <v>3</v>
      </c>
      <c r="F1898" s="224">
        <v>14</v>
      </c>
      <c r="G1898" s="233">
        <v>0.29639399999999999</v>
      </c>
      <c r="H1898" s="222">
        <v>4059</v>
      </c>
      <c r="I1898" s="223" t="s">
        <v>78</v>
      </c>
      <c r="J1898" s="221">
        <f>IFERROR(VLOOKUP(cnf[[#This Row],[Hwycov_id]],#REF!,2,FALSE),cnf[[#This Row],[count]])</f>
        <v>4059</v>
      </c>
      <c r="K1898" s="171">
        <f t="shared" si="32"/>
        <v>0</v>
      </c>
    </row>
    <row r="1899" spans="1:11">
      <c r="A1899">
        <v>28966</v>
      </c>
      <c r="B1899" s="224">
        <v>9</v>
      </c>
      <c r="C1899" s="224">
        <v>1</v>
      </c>
      <c r="D1899" s="224">
        <v>1</v>
      </c>
      <c r="E1899" s="224">
        <v>2</v>
      </c>
      <c r="F1899" s="224">
        <v>14</v>
      </c>
      <c r="G1899" s="233">
        <v>0.203152</v>
      </c>
      <c r="H1899" s="222">
        <v>4076</v>
      </c>
      <c r="I1899" s="223" t="s">
        <v>78</v>
      </c>
      <c r="J1899" s="221">
        <f>IFERROR(VLOOKUP(cnf[[#This Row],[Hwycov_id]],#REF!,2,FALSE),cnf[[#This Row],[count]])</f>
        <v>4076</v>
      </c>
      <c r="K1899" s="171">
        <f t="shared" si="32"/>
        <v>0</v>
      </c>
    </row>
    <row r="1900" spans="1:11">
      <c r="A1900">
        <v>29011</v>
      </c>
      <c r="B1900" s="224">
        <v>9</v>
      </c>
      <c r="C1900" s="224">
        <v>1</v>
      </c>
      <c r="D1900" s="224">
        <v>1</v>
      </c>
      <c r="E1900" s="224">
        <v>2</v>
      </c>
      <c r="F1900" s="224">
        <v>14</v>
      </c>
      <c r="G1900" s="233">
        <v>0.214055</v>
      </c>
      <c r="H1900" s="222">
        <v>4168</v>
      </c>
      <c r="I1900" s="223" t="s">
        <v>78</v>
      </c>
      <c r="J1900" s="221">
        <f>IFERROR(VLOOKUP(cnf[[#This Row],[Hwycov_id]],#REF!,2,FALSE),cnf[[#This Row],[count]])</f>
        <v>4168</v>
      </c>
      <c r="K1900" s="171">
        <f t="shared" si="32"/>
        <v>0</v>
      </c>
    </row>
    <row r="1901" spans="1:11">
      <c r="A1901">
        <v>27253</v>
      </c>
      <c r="B1901" s="224">
        <v>9</v>
      </c>
      <c r="C1901" s="224">
        <v>1</v>
      </c>
      <c r="D1901" s="224">
        <v>1</v>
      </c>
      <c r="E1901" s="224">
        <v>7</v>
      </c>
      <c r="F1901" s="224">
        <v>18</v>
      </c>
      <c r="G1901" s="233">
        <v>0.159001</v>
      </c>
      <c r="H1901" s="222">
        <v>4186</v>
      </c>
      <c r="I1901" s="223" t="s">
        <v>78</v>
      </c>
      <c r="J1901" s="221">
        <f>IFERROR(VLOOKUP(cnf[[#This Row],[Hwycov_id]],#REF!,2,FALSE),cnf[[#This Row],[count]])</f>
        <v>4186</v>
      </c>
      <c r="K1901" s="171">
        <f t="shared" si="32"/>
        <v>0</v>
      </c>
    </row>
    <row r="1902" spans="1:11">
      <c r="A1902">
        <v>27307</v>
      </c>
      <c r="B1902" s="224">
        <v>9</v>
      </c>
      <c r="C1902" s="224">
        <v>1</v>
      </c>
      <c r="D1902" s="224">
        <v>1</v>
      </c>
      <c r="E1902" s="224">
        <v>7</v>
      </c>
      <c r="F1902" s="224">
        <v>7</v>
      </c>
      <c r="G1902" s="233">
        <v>0.38648900000000003</v>
      </c>
      <c r="H1902" s="222">
        <v>4215</v>
      </c>
      <c r="I1902" s="223" t="s">
        <v>78</v>
      </c>
      <c r="J1902" s="221">
        <f>IFERROR(VLOOKUP(cnf[[#This Row],[Hwycov_id]],#REF!,2,FALSE),cnf[[#This Row],[count]])</f>
        <v>4215</v>
      </c>
      <c r="K1902" s="171">
        <f t="shared" si="32"/>
        <v>0</v>
      </c>
    </row>
    <row r="1903" spans="1:11">
      <c r="A1903">
        <v>29252</v>
      </c>
      <c r="B1903" s="224">
        <v>9</v>
      </c>
      <c r="C1903" s="224">
        <v>1</v>
      </c>
      <c r="D1903" s="224">
        <v>1</v>
      </c>
      <c r="E1903" s="224">
        <v>2</v>
      </c>
      <c r="F1903" s="224">
        <v>14</v>
      </c>
      <c r="G1903" s="233">
        <v>0.12354800000000001</v>
      </c>
      <c r="H1903" s="222">
        <v>4240</v>
      </c>
      <c r="I1903" s="223" t="s">
        <v>78</v>
      </c>
      <c r="J1903" s="221">
        <f>IFERROR(VLOOKUP(cnf[[#This Row],[Hwycov_id]],#REF!,2,FALSE),cnf[[#This Row],[count]])</f>
        <v>4240</v>
      </c>
      <c r="K1903" s="171">
        <f t="shared" si="32"/>
        <v>0</v>
      </c>
    </row>
    <row r="1904" spans="1:11">
      <c r="A1904">
        <v>26013</v>
      </c>
      <c r="B1904" s="224">
        <v>9</v>
      </c>
      <c r="C1904" s="224">
        <v>1</v>
      </c>
      <c r="D1904" s="224">
        <v>1</v>
      </c>
      <c r="E1904" s="224">
        <v>2</v>
      </c>
      <c r="F1904" s="224">
        <v>14</v>
      </c>
      <c r="G1904" s="233">
        <v>9.9801000000000001E-2</v>
      </c>
      <c r="H1904" s="222">
        <v>4245</v>
      </c>
      <c r="I1904" s="223" t="s">
        <v>78</v>
      </c>
      <c r="J1904" s="221">
        <f>IFERROR(VLOOKUP(cnf[[#This Row],[Hwycov_id]],#REF!,2,FALSE),cnf[[#This Row],[count]])</f>
        <v>4245</v>
      </c>
      <c r="K1904" s="171">
        <f t="shared" si="32"/>
        <v>0</v>
      </c>
    </row>
    <row r="1905" spans="1:11">
      <c r="A1905">
        <v>4022</v>
      </c>
      <c r="B1905" s="224">
        <v>9</v>
      </c>
      <c r="C1905" s="224">
        <v>1</v>
      </c>
      <c r="D1905" s="224">
        <v>1</v>
      </c>
      <c r="E1905" s="224">
        <v>2</v>
      </c>
      <c r="F1905" s="224">
        <v>14</v>
      </c>
      <c r="G1905" s="233">
        <v>0.101706</v>
      </c>
      <c r="H1905" s="222">
        <v>4318</v>
      </c>
      <c r="I1905" s="223" t="s">
        <v>78</v>
      </c>
      <c r="J1905" s="221">
        <f>IFERROR(VLOOKUP(cnf[[#This Row],[Hwycov_id]],#REF!,2,FALSE),cnf[[#This Row],[count]])</f>
        <v>4318</v>
      </c>
      <c r="K1905" s="171">
        <f t="shared" si="32"/>
        <v>0</v>
      </c>
    </row>
    <row r="1906" spans="1:11">
      <c r="A1906">
        <v>28019</v>
      </c>
      <c r="B1906" s="224">
        <v>9</v>
      </c>
      <c r="C1906" s="224">
        <v>1</v>
      </c>
      <c r="D1906" s="224">
        <v>1</v>
      </c>
      <c r="E1906" s="224">
        <v>3</v>
      </c>
      <c r="F1906" s="224">
        <v>14</v>
      </c>
      <c r="G1906" s="233">
        <v>0.12357</v>
      </c>
      <c r="H1906" s="222">
        <v>4339</v>
      </c>
      <c r="I1906" s="223" t="s">
        <v>78</v>
      </c>
      <c r="J1906" s="221">
        <f>IFERROR(VLOOKUP(cnf[[#This Row],[Hwycov_id]],#REF!,2,FALSE),cnf[[#This Row],[count]])</f>
        <v>4339</v>
      </c>
      <c r="K1906" s="171">
        <f t="shared" si="32"/>
        <v>0</v>
      </c>
    </row>
    <row r="1907" spans="1:11">
      <c r="A1907">
        <v>10986</v>
      </c>
      <c r="B1907" s="224">
        <v>9</v>
      </c>
      <c r="C1907" s="224">
        <v>1</v>
      </c>
      <c r="D1907" s="224">
        <v>1</v>
      </c>
      <c r="E1907" s="224">
        <v>3</v>
      </c>
      <c r="F1907" s="224">
        <v>14</v>
      </c>
      <c r="G1907" s="233">
        <v>0.15698599999999999</v>
      </c>
      <c r="H1907" s="222">
        <v>4343</v>
      </c>
      <c r="I1907" s="223" t="s">
        <v>78</v>
      </c>
      <c r="J1907" s="221">
        <f>IFERROR(VLOOKUP(cnf[[#This Row],[Hwycov_id]],#REF!,2,FALSE),cnf[[#This Row],[count]])</f>
        <v>4343</v>
      </c>
      <c r="K1907" s="171">
        <f t="shared" si="32"/>
        <v>0</v>
      </c>
    </row>
    <row r="1908" spans="1:11">
      <c r="A1908">
        <v>27999</v>
      </c>
      <c r="B1908" s="224">
        <v>9</v>
      </c>
      <c r="C1908" s="224">
        <v>1</v>
      </c>
      <c r="D1908" s="224">
        <v>1</v>
      </c>
      <c r="E1908" s="224">
        <v>5</v>
      </c>
      <c r="F1908" s="224">
        <v>10</v>
      </c>
      <c r="G1908" s="233">
        <v>9.7402000000000002E-2</v>
      </c>
      <c r="H1908" s="222">
        <v>4435</v>
      </c>
      <c r="I1908" s="223" t="s">
        <v>78</v>
      </c>
      <c r="J1908" s="221">
        <f>IFERROR(VLOOKUP(cnf[[#This Row],[Hwycov_id]],#REF!,2,FALSE),cnf[[#This Row],[count]])</f>
        <v>4435</v>
      </c>
      <c r="K1908" s="171">
        <f t="shared" si="32"/>
        <v>0</v>
      </c>
    </row>
    <row r="1909" spans="1:11">
      <c r="A1909">
        <v>10928</v>
      </c>
      <c r="B1909" s="224">
        <v>9</v>
      </c>
      <c r="C1909" s="224">
        <v>1</v>
      </c>
      <c r="D1909" s="224">
        <v>1</v>
      </c>
      <c r="E1909" s="224">
        <v>3</v>
      </c>
      <c r="F1909" s="224">
        <v>14</v>
      </c>
      <c r="G1909" s="233">
        <v>0.20674100000000001</v>
      </c>
      <c r="H1909" s="222">
        <v>4439</v>
      </c>
      <c r="I1909" s="223" t="s">
        <v>78</v>
      </c>
      <c r="J1909" s="221">
        <f>IFERROR(VLOOKUP(cnf[[#This Row],[Hwycov_id]],#REF!,2,FALSE),cnf[[#This Row],[count]])</f>
        <v>4439</v>
      </c>
      <c r="K1909" s="171">
        <f t="shared" si="32"/>
        <v>0</v>
      </c>
    </row>
    <row r="1910" spans="1:11">
      <c r="A1910">
        <v>28133</v>
      </c>
      <c r="B1910" s="224">
        <v>9</v>
      </c>
      <c r="C1910" s="224">
        <v>1</v>
      </c>
      <c r="D1910" s="224">
        <v>1</v>
      </c>
      <c r="E1910" s="224">
        <v>5</v>
      </c>
      <c r="F1910" s="224">
        <v>9</v>
      </c>
      <c r="G1910" s="233">
        <v>0.19131200000000001</v>
      </c>
      <c r="H1910" s="222">
        <v>4440</v>
      </c>
      <c r="I1910" s="223" t="s">
        <v>78</v>
      </c>
      <c r="J1910" s="221">
        <f>IFERROR(VLOOKUP(cnf[[#This Row],[Hwycov_id]],#REF!,2,FALSE),cnf[[#This Row],[count]])</f>
        <v>4440</v>
      </c>
      <c r="K1910" s="171">
        <f t="shared" si="32"/>
        <v>0</v>
      </c>
    </row>
    <row r="1911" spans="1:11">
      <c r="A1911">
        <v>10901</v>
      </c>
      <c r="B1911" s="224">
        <v>9</v>
      </c>
      <c r="C1911" s="224">
        <v>1</v>
      </c>
      <c r="D1911" s="224">
        <v>1</v>
      </c>
      <c r="E1911" s="224">
        <v>3</v>
      </c>
      <c r="F1911" s="224">
        <v>14</v>
      </c>
      <c r="G1911" s="233">
        <v>0.12951299999999999</v>
      </c>
      <c r="H1911" s="222">
        <v>4496</v>
      </c>
      <c r="I1911" s="223" t="s">
        <v>78</v>
      </c>
      <c r="J1911" s="221">
        <f>IFERROR(VLOOKUP(cnf[[#This Row],[Hwycov_id]],#REF!,2,FALSE),cnf[[#This Row],[count]])</f>
        <v>4496</v>
      </c>
      <c r="K1911" s="171">
        <f t="shared" si="32"/>
        <v>0</v>
      </c>
    </row>
    <row r="1912" spans="1:11">
      <c r="A1912">
        <v>10134</v>
      </c>
      <c r="B1912" s="224">
        <v>9</v>
      </c>
      <c r="C1912" s="224">
        <v>1</v>
      </c>
      <c r="D1912" s="224">
        <v>1</v>
      </c>
      <c r="E1912" s="224">
        <v>2</v>
      </c>
      <c r="F1912" s="224">
        <v>14</v>
      </c>
      <c r="G1912" s="233">
        <v>0.20047200000000001</v>
      </c>
      <c r="H1912" s="222">
        <v>4500</v>
      </c>
      <c r="I1912" s="223" t="s">
        <v>78</v>
      </c>
      <c r="J1912" s="221">
        <f>IFERROR(VLOOKUP(cnf[[#This Row],[Hwycov_id]],#REF!,2,FALSE),cnf[[#This Row],[count]])</f>
        <v>4500</v>
      </c>
      <c r="K1912" s="171">
        <f t="shared" si="32"/>
        <v>0</v>
      </c>
    </row>
    <row r="1913" spans="1:11">
      <c r="A1913">
        <v>28318</v>
      </c>
      <c r="B1913" s="224">
        <v>9</v>
      </c>
      <c r="C1913" s="224">
        <v>1</v>
      </c>
      <c r="D1913" s="224">
        <v>1</v>
      </c>
      <c r="E1913" s="224">
        <v>7</v>
      </c>
      <c r="F1913" s="224">
        <v>18</v>
      </c>
      <c r="G1913" s="233">
        <v>5.3601000000000003E-2</v>
      </c>
      <c r="H1913" s="222">
        <v>4501</v>
      </c>
      <c r="I1913" s="223" t="s">
        <v>78</v>
      </c>
      <c r="J1913" s="221">
        <f>IFERROR(VLOOKUP(cnf[[#This Row],[Hwycov_id]],#REF!,2,FALSE),cnf[[#This Row],[count]])</f>
        <v>4501</v>
      </c>
      <c r="K1913" s="171">
        <f t="shared" si="32"/>
        <v>0</v>
      </c>
    </row>
    <row r="1914" spans="1:11">
      <c r="A1914">
        <v>28507</v>
      </c>
      <c r="B1914" s="224">
        <v>9</v>
      </c>
      <c r="C1914" s="224">
        <v>1</v>
      </c>
      <c r="D1914" s="224">
        <v>1</v>
      </c>
      <c r="E1914" s="224">
        <v>6</v>
      </c>
      <c r="F1914" s="224">
        <v>12</v>
      </c>
      <c r="G1914" s="233">
        <v>6.9209999999999994E-2</v>
      </c>
      <c r="H1914" s="222">
        <v>4569</v>
      </c>
      <c r="I1914" s="223" t="s">
        <v>78</v>
      </c>
      <c r="J1914" s="221">
        <f>IFERROR(VLOOKUP(cnf[[#This Row],[Hwycov_id]],#REF!,2,FALSE),cnf[[#This Row],[count]])</f>
        <v>4569</v>
      </c>
      <c r="K1914" s="171">
        <f t="shared" si="32"/>
        <v>0</v>
      </c>
    </row>
    <row r="1915" spans="1:11">
      <c r="A1915">
        <v>27506</v>
      </c>
      <c r="B1915" s="224">
        <v>9</v>
      </c>
      <c r="C1915" s="224">
        <v>1</v>
      </c>
      <c r="D1915" s="224">
        <v>1</v>
      </c>
      <c r="E1915" s="224">
        <v>3</v>
      </c>
      <c r="F1915" s="224">
        <v>14</v>
      </c>
      <c r="G1915" s="233">
        <v>0.141957</v>
      </c>
      <c r="H1915" s="222">
        <v>4577</v>
      </c>
      <c r="I1915" s="223" t="s">
        <v>78</v>
      </c>
      <c r="J1915" s="221">
        <f>IFERROR(VLOOKUP(cnf[[#This Row],[Hwycov_id]],#REF!,2,FALSE),cnf[[#This Row],[count]])</f>
        <v>4577</v>
      </c>
      <c r="K1915" s="171">
        <f t="shared" si="32"/>
        <v>0</v>
      </c>
    </row>
    <row r="1916" spans="1:11">
      <c r="A1916">
        <v>28984</v>
      </c>
      <c r="B1916" s="224">
        <v>9</v>
      </c>
      <c r="C1916" s="224">
        <v>1</v>
      </c>
      <c r="D1916" s="224">
        <v>1</v>
      </c>
      <c r="E1916" s="224">
        <v>3</v>
      </c>
      <c r="F1916" s="224">
        <v>14</v>
      </c>
      <c r="G1916" s="233">
        <v>0.24110100000000001</v>
      </c>
      <c r="H1916" s="222">
        <v>4614</v>
      </c>
      <c r="I1916" s="223" t="s">
        <v>78</v>
      </c>
      <c r="J1916" s="221">
        <f>IFERROR(VLOOKUP(cnf[[#This Row],[Hwycov_id]],#REF!,2,FALSE),cnf[[#This Row],[count]])</f>
        <v>4614</v>
      </c>
      <c r="K1916" s="171">
        <f t="shared" si="32"/>
        <v>0</v>
      </c>
    </row>
    <row r="1917" spans="1:11">
      <c r="A1917">
        <v>13596</v>
      </c>
      <c r="B1917" s="224">
        <v>9</v>
      </c>
      <c r="C1917" s="224">
        <v>1</v>
      </c>
      <c r="D1917" s="224">
        <v>1</v>
      </c>
      <c r="E1917" s="224">
        <v>6</v>
      </c>
      <c r="F1917" s="224">
        <v>17</v>
      </c>
      <c r="G1917" s="233">
        <v>6.4810999999999994E-2</v>
      </c>
      <c r="H1917" s="222">
        <v>4626</v>
      </c>
      <c r="I1917" s="223" t="s">
        <v>78</v>
      </c>
      <c r="J1917" s="221">
        <f>IFERROR(VLOOKUP(cnf[[#This Row],[Hwycov_id]],#REF!,2,FALSE),cnf[[#This Row],[count]])</f>
        <v>4626</v>
      </c>
      <c r="K1917" s="171">
        <f t="shared" si="32"/>
        <v>0</v>
      </c>
    </row>
    <row r="1918" spans="1:11">
      <c r="A1918">
        <v>27547</v>
      </c>
      <c r="B1918" s="224">
        <v>9</v>
      </c>
      <c r="C1918" s="224">
        <v>1</v>
      </c>
      <c r="D1918" s="224">
        <v>1</v>
      </c>
      <c r="E1918" s="224">
        <v>6</v>
      </c>
      <c r="F1918" s="224">
        <v>1</v>
      </c>
      <c r="G1918" s="233">
        <v>0.16251499999999999</v>
      </c>
      <c r="H1918" s="222">
        <v>4689</v>
      </c>
      <c r="I1918" s="223" t="s">
        <v>78</v>
      </c>
      <c r="J1918" s="221">
        <f>IFERROR(VLOOKUP(cnf[[#This Row],[Hwycov_id]],#REF!,2,FALSE),cnf[[#This Row],[count]])</f>
        <v>4689</v>
      </c>
      <c r="K1918" s="171">
        <f t="shared" si="32"/>
        <v>0</v>
      </c>
    </row>
    <row r="1919" spans="1:11">
      <c r="A1919">
        <v>16432</v>
      </c>
      <c r="B1919" s="224">
        <v>9</v>
      </c>
      <c r="C1919" s="224">
        <v>1</v>
      </c>
      <c r="D1919" s="224">
        <v>1</v>
      </c>
      <c r="E1919" s="224">
        <v>7</v>
      </c>
      <c r="F1919" s="224">
        <v>15</v>
      </c>
      <c r="G1919" s="233">
        <v>0.25305800000000001</v>
      </c>
      <c r="H1919" s="222">
        <v>4787</v>
      </c>
      <c r="I1919" s="223" t="s">
        <v>78</v>
      </c>
      <c r="J1919" s="221">
        <f>IFERROR(VLOOKUP(cnf[[#This Row],[Hwycov_id]],#REF!,2,FALSE),cnf[[#This Row],[count]])</f>
        <v>4787</v>
      </c>
      <c r="K1919" s="171">
        <f t="shared" si="32"/>
        <v>0</v>
      </c>
    </row>
    <row r="1920" spans="1:11">
      <c r="A1920">
        <v>29020</v>
      </c>
      <c r="B1920" s="224">
        <v>9</v>
      </c>
      <c r="C1920" s="224">
        <v>1</v>
      </c>
      <c r="D1920" s="224">
        <v>1</v>
      </c>
      <c r="E1920" s="224">
        <v>2</v>
      </c>
      <c r="F1920" s="224">
        <v>14</v>
      </c>
      <c r="G1920" s="233">
        <v>7.4940000000000007E-2</v>
      </c>
      <c r="H1920" s="222">
        <v>4812</v>
      </c>
      <c r="I1920" s="223" t="s">
        <v>78</v>
      </c>
      <c r="J1920" s="221">
        <f>IFERROR(VLOOKUP(cnf[[#This Row],[Hwycov_id]],#REF!,2,FALSE),cnf[[#This Row],[count]])</f>
        <v>4812</v>
      </c>
      <c r="K1920" s="171">
        <f t="shared" si="32"/>
        <v>0</v>
      </c>
    </row>
    <row r="1921" spans="1:11">
      <c r="A1921">
        <v>14625</v>
      </c>
      <c r="B1921" s="224">
        <v>9</v>
      </c>
      <c r="C1921" s="224">
        <v>1</v>
      </c>
      <c r="D1921" s="224">
        <v>1</v>
      </c>
      <c r="E1921" s="224">
        <v>3</v>
      </c>
      <c r="F1921" s="224">
        <v>14</v>
      </c>
      <c r="G1921" s="233">
        <v>8.2883999999999999E-2</v>
      </c>
      <c r="H1921" s="222">
        <v>4828</v>
      </c>
      <c r="I1921" s="223" t="s">
        <v>78</v>
      </c>
      <c r="J1921" s="221">
        <f>IFERROR(VLOOKUP(cnf[[#This Row],[Hwycov_id]],#REF!,2,FALSE),cnf[[#This Row],[count]])</f>
        <v>4828</v>
      </c>
      <c r="K1921" s="171">
        <f t="shared" si="32"/>
        <v>0</v>
      </c>
    </row>
    <row r="1922" spans="1:11">
      <c r="A1922">
        <v>28937</v>
      </c>
      <c r="B1922" s="224">
        <v>9</v>
      </c>
      <c r="C1922" s="224">
        <v>1</v>
      </c>
      <c r="D1922" s="224">
        <v>1</v>
      </c>
      <c r="E1922" s="224">
        <v>3</v>
      </c>
      <c r="F1922" s="224">
        <v>9</v>
      </c>
      <c r="G1922" s="233">
        <v>0.37299399999999999</v>
      </c>
      <c r="H1922" s="222">
        <v>4837</v>
      </c>
      <c r="I1922" s="223" t="s">
        <v>78</v>
      </c>
      <c r="J1922" s="221">
        <f>IFERROR(VLOOKUP(cnf[[#This Row],[Hwycov_id]],#REF!,2,FALSE),cnf[[#This Row],[count]])</f>
        <v>4837</v>
      </c>
      <c r="K1922" s="171">
        <f t="shared" ref="K1922:K1985" si="33">J1922/H1922-1</f>
        <v>0</v>
      </c>
    </row>
    <row r="1923" spans="1:11">
      <c r="A1923">
        <v>10861</v>
      </c>
      <c r="B1923" s="224">
        <v>9</v>
      </c>
      <c r="C1923" s="224">
        <v>1</v>
      </c>
      <c r="D1923" s="224">
        <v>1</v>
      </c>
      <c r="E1923" s="224">
        <v>3</v>
      </c>
      <c r="F1923" s="224">
        <v>14</v>
      </c>
      <c r="G1923" s="233">
        <v>0.133072</v>
      </c>
      <c r="H1923" s="222">
        <v>4857</v>
      </c>
      <c r="I1923" s="223" t="s">
        <v>78</v>
      </c>
      <c r="J1923" s="221">
        <f>IFERROR(VLOOKUP(cnf[[#This Row],[Hwycov_id]],#REF!,2,FALSE),cnf[[#This Row],[count]])</f>
        <v>4857</v>
      </c>
      <c r="K1923" s="171">
        <f t="shared" si="33"/>
        <v>0</v>
      </c>
    </row>
    <row r="1924" spans="1:11">
      <c r="A1924">
        <v>8967</v>
      </c>
      <c r="B1924" s="224">
        <v>9</v>
      </c>
      <c r="C1924" s="224">
        <v>1</v>
      </c>
      <c r="D1924" s="224">
        <v>1</v>
      </c>
      <c r="E1924" s="224">
        <v>2</v>
      </c>
      <c r="F1924" s="224">
        <v>14</v>
      </c>
      <c r="G1924" s="233">
        <v>0.16417200000000001</v>
      </c>
      <c r="H1924" s="222">
        <v>4912</v>
      </c>
      <c r="I1924" s="223" t="s">
        <v>78</v>
      </c>
      <c r="J1924" s="221">
        <f>IFERROR(VLOOKUP(cnf[[#This Row],[Hwycov_id]],#REF!,2,FALSE),cnf[[#This Row],[count]])</f>
        <v>4912</v>
      </c>
      <c r="K1924" s="171">
        <f t="shared" si="33"/>
        <v>0</v>
      </c>
    </row>
    <row r="1925" spans="1:11">
      <c r="A1925">
        <v>27548</v>
      </c>
      <c r="B1925" s="224">
        <v>9</v>
      </c>
      <c r="C1925" s="224">
        <v>1</v>
      </c>
      <c r="D1925" s="224">
        <v>1</v>
      </c>
      <c r="E1925" s="224">
        <v>6</v>
      </c>
      <c r="F1925" s="224">
        <v>1</v>
      </c>
      <c r="G1925" s="233">
        <v>0.25749499999999997</v>
      </c>
      <c r="H1925" s="222">
        <v>5030</v>
      </c>
      <c r="I1925" s="223" t="s">
        <v>78</v>
      </c>
      <c r="J1925" s="221">
        <f>IFERROR(VLOOKUP(cnf[[#This Row],[Hwycov_id]],#REF!,2,FALSE),cnf[[#This Row],[count]])</f>
        <v>5030</v>
      </c>
      <c r="K1925" s="171">
        <f t="shared" si="33"/>
        <v>0</v>
      </c>
    </row>
    <row r="1926" spans="1:11">
      <c r="A1926">
        <v>27273</v>
      </c>
      <c r="B1926" s="224">
        <v>9</v>
      </c>
      <c r="C1926" s="224">
        <v>1</v>
      </c>
      <c r="D1926" s="224">
        <v>1</v>
      </c>
      <c r="E1926" s="224">
        <v>6</v>
      </c>
      <c r="F1926" s="224">
        <v>1</v>
      </c>
      <c r="G1926" s="233">
        <v>0.30807600000000002</v>
      </c>
      <c r="H1926" s="222">
        <v>5050</v>
      </c>
      <c r="I1926" s="223" t="s">
        <v>78</v>
      </c>
      <c r="J1926" s="221">
        <f>IFERROR(VLOOKUP(cnf[[#This Row],[Hwycov_id]],#REF!,2,FALSE),cnf[[#This Row],[count]])</f>
        <v>5050</v>
      </c>
      <c r="K1926" s="171">
        <f t="shared" si="33"/>
        <v>0</v>
      </c>
    </row>
    <row r="1927" spans="1:11">
      <c r="A1927">
        <v>28689</v>
      </c>
      <c r="B1927" s="224">
        <v>9</v>
      </c>
      <c r="C1927" s="224">
        <v>1</v>
      </c>
      <c r="D1927" s="224">
        <v>1</v>
      </c>
      <c r="E1927" s="224">
        <v>2</v>
      </c>
      <c r="F1927" s="224">
        <v>14</v>
      </c>
      <c r="G1927" s="233">
        <v>0.14782100000000001</v>
      </c>
      <c r="H1927" s="222">
        <v>5071</v>
      </c>
      <c r="I1927" s="223" t="s">
        <v>78</v>
      </c>
      <c r="J1927" s="221">
        <f>IFERROR(VLOOKUP(cnf[[#This Row],[Hwycov_id]],#REF!,2,FALSE),cnf[[#This Row],[count]])</f>
        <v>5071</v>
      </c>
      <c r="K1927" s="171">
        <f t="shared" si="33"/>
        <v>0</v>
      </c>
    </row>
    <row r="1928" spans="1:11">
      <c r="A1928">
        <v>2783</v>
      </c>
      <c r="B1928" s="224">
        <v>9</v>
      </c>
      <c r="C1928" s="224">
        <v>1</v>
      </c>
      <c r="D1928" s="224">
        <v>1</v>
      </c>
      <c r="E1928" s="224">
        <v>1</v>
      </c>
      <c r="F1928" s="224">
        <v>14</v>
      </c>
      <c r="G1928" s="233">
        <v>0.12923000000000001</v>
      </c>
      <c r="H1928" s="222">
        <v>5079</v>
      </c>
      <c r="I1928" s="223" t="s">
        <v>78</v>
      </c>
      <c r="J1928" s="221">
        <f>IFERROR(VLOOKUP(cnf[[#This Row],[Hwycov_id]],#REF!,2,FALSE),cnf[[#This Row],[count]])</f>
        <v>5079</v>
      </c>
      <c r="K1928" s="171">
        <f t="shared" si="33"/>
        <v>0</v>
      </c>
    </row>
    <row r="1929" spans="1:11">
      <c r="A1929">
        <v>11079</v>
      </c>
      <c r="B1929" s="224">
        <v>9</v>
      </c>
      <c r="C1929" s="224">
        <v>1</v>
      </c>
      <c r="D1929" s="224">
        <v>1</v>
      </c>
      <c r="E1929" s="224">
        <v>5</v>
      </c>
      <c r="F1929" s="224">
        <v>19</v>
      </c>
      <c r="G1929" s="233">
        <v>5.4449999999999998E-2</v>
      </c>
      <c r="H1929" s="222">
        <v>5092</v>
      </c>
      <c r="I1929" s="223" t="s">
        <v>78</v>
      </c>
      <c r="J1929" s="221">
        <f>IFERROR(VLOOKUP(cnf[[#This Row],[Hwycov_id]],#REF!,2,FALSE),cnf[[#This Row],[count]])</f>
        <v>5092</v>
      </c>
      <c r="K1929" s="171">
        <f t="shared" si="33"/>
        <v>0</v>
      </c>
    </row>
    <row r="1930" spans="1:11">
      <c r="A1930">
        <v>27588</v>
      </c>
      <c r="B1930" s="224">
        <v>9</v>
      </c>
      <c r="C1930" s="224">
        <v>1</v>
      </c>
      <c r="D1930" s="224">
        <v>1</v>
      </c>
      <c r="E1930" s="224">
        <v>2</v>
      </c>
      <c r="F1930" s="224">
        <v>10</v>
      </c>
      <c r="G1930" s="233">
        <v>8.1903000000000004E-2</v>
      </c>
      <c r="H1930" s="222">
        <v>5129</v>
      </c>
      <c r="I1930" s="223" t="s">
        <v>78</v>
      </c>
      <c r="J1930" s="221">
        <f>IFERROR(VLOOKUP(cnf[[#This Row],[Hwycov_id]],#REF!,2,FALSE),cnf[[#This Row],[count]])</f>
        <v>5129</v>
      </c>
      <c r="K1930" s="171">
        <f t="shared" si="33"/>
        <v>0</v>
      </c>
    </row>
    <row r="1931" spans="1:11">
      <c r="A1931">
        <v>30057</v>
      </c>
      <c r="B1931" s="224">
        <v>9</v>
      </c>
      <c r="C1931" s="224">
        <v>1</v>
      </c>
      <c r="D1931" s="224">
        <v>1</v>
      </c>
      <c r="E1931" s="224">
        <v>6</v>
      </c>
      <c r="F1931" s="224">
        <v>17</v>
      </c>
      <c r="G1931" s="233">
        <v>0.118898</v>
      </c>
      <c r="H1931" s="222">
        <v>5147</v>
      </c>
      <c r="I1931" s="223" t="s">
        <v>78</v>
      </c>
      <c r="J1931" s="221">
        <f>IFERROR(VLOOKUP(cnf[[#This Row],[Hwycov_id]],#REF!,2,FALSE),cnf[[#This Row],[count]])</f>
        <v>5147</v>
      </c>
      <c r="K1931" s="171">
        <f t="shared" si="33"/>
        <v>0</v>
      </c>
    </row>
    <row r="1932" spans="1:11">
      <c r="A1932">
        <v>14674</v>
      </c>
      <c r="B1932" s="224">
        <v>9</v>
      </c>
      <c r="C1932" s="224">
        <v>1</v>
      </c>
      <c r="D1932" s="224">
        <v>1</v>
      </c>
      <c r="E1932" s="224">
        <v>3</v>
      </c>
      <c r="F1932" s="224">
        <v>14</v>
      </c>
      <c r="G1932" s="233">
        <v>0.19380600000000001</v>
      </c>
      <c r="H1932" s="222">
        <v>5180</v>
      </c>
      <c r="I1932" s="223" t="s">
        <v>78</v>
      </c>
      <c r="J1932" s="221">
        <f>IFERROR(VLOOKUP(cnf[[#This Row],[Hwycov_id]],#REF!,2,FALSE),cnf[[#This Row],[count]])</f>
        <v>5180</v>
      </c>
      <c r="K1932" s="171">
        <f t="shared" si="33"/>
        <v>0</v>
      </c>
    </row>
    <row r="1933" spans="1:11">
      <c r="A1933">
        <v>28817</v>
      </c>
      <c r="B1933" s="224">
        <v>9</v>
      </c>
      <c r="C1933" s="224">
        <v>1</v>
      </c>
      <c r="D1933" s="224">
        <v>1</v>
      </c>
      <c r="E1933" s="224">
        <v>3</v>
      </c>
      <c r="F1933" s="224">
        <v>14</v>
      </c>
      <c r="G1933" s="233">
        <v>0.209813</v>
      </c>
      <c r="H1933" s="222">
        <v>5183</v>
      </c>
      <c r="I1933" s="223" t="s">
        <v>78</v>
      </c>
      <c r="J1933" s="221">
        <f>IFERROR(VLOOKUP(cnf[[#This Row],[Hwycov_id]],#REF!,2,FALSE),cnf[[#This Row],[count]])</f>
        <v>5183</v>
      </c>
      <c r="K1933" s="171">
        <f t="shared" si="33"/>
        <v>0</v>
      </c>
    </row>
    <row r="1934" spans="1:11">
      <c r="A1934">
        <v>28498</v>
      </c>
      <c r="B1934" s="224">
        <v>9</v>
      </c>
      <c r="C1934" s="224">
        <v>1</v>
      </c>
      <c r="D1934" s="224">
        <v>1</v>
      </c>
      <c r="E1934" s="224">
        <v>6</v>
      </c>
      <c r="F1934" s="224">
        <v>12</v>
      </c>
      <c r="G1934" s="233">
        <v>0.30908999999999998</v>
      </c>
      <c r="H1934" s="222">
        <v>5190</v>
      </c>
      <c r="I1934" s="223" t="s">
        <v>78</v>
      </c>
      <c r="J1934" s="221">
        <f>IFERROR(VLOOKUP(cnf[[#This Row],[Hwycov_id]],#REF!,2,FALSE),cnf[[#This Row],[count]])</f>
        <v>5190</v>
      </c>
      <c r="K1934" s="171">
        <f t="shared" si="33"/>
        <v>0</v>
      </c>
    </row>
    <row r="1935" spans="1:11">
      <c r="A1935">
        <v>10903</v>
      </c>
      <c r="B1935" s="224">
        <v>9</v>
      </c>
      <c r="C1935" s="224">
        <v>1</v>
      </c>
      <c r="D1935" s="224">
        <v>1</v>
      </c>
      <c r="E1935" s="224">
        <v>6</v>
      </c>
      <c r="F1935" s="224">
        <v>6</v>
      </c>
      <c r="G1935" s="233">
        <v>0.131108</v>
      </c>
      <c r="H1935" s="222">
        <v>5190</v>
      </c>
      <c r="I1935" s="223" t="s">
        <v>78</v>
      </c>
      <c r="J1935" s="221">
        <f>IFERROR(VLOOKUP(cnf[[#This Row],[Hwycov_id]],#REF!,2,FALSE),cnf[[#This Row],[count]])</f>
        <v>5190</v>
      </c>
      <c r="K1935" s="171">
        <f t="shared" si="33"/>
        <v>0</v>
      </c>
    </row>
    <row r="1936" spans="1:11">
      <c r="A1936">
        <v>13587</v>
      </c>
      <c r="B1936" s="224">
        <v>9</v>
      </c>
      <c r="C1936" s="224">
        <v>1</v>
      </c>
      <c r="D1936" s="224">
        <v>1</v>
      </c>
      <c r="E1936" s="224">
        <v>6</v>
      </c>
      <c r="F1936" s="224">
        <v>6</v>
      </c>
      <c r="G1936" s="233">
        <v>0.22053900000000001</v>
      </c>
      <c r="H1936" s="222">
        <v>5247</v>
      </c>
      <c r="I1936" s="223" t="s">
        <v>78</v>
      </c>
      <c r="J1936" s="221">
        <f>IFERROR(VLOOKUP(cnf[[#This Row],[Hwycov_id]],#REF!,2,FALSE),cnf[[#This Row],[count]])</f>
        <v>5247</v>
      </c>
      <c r="K1936" s="171">
        <f t="shared" si="33"/>
        <v>0</v>
      </c>
    </row>
    <row r="1937" spans="1:11">
      <c r="A1937">
        <v>26419</v>
      </c>
      <c r="B1937" s="224">
        <v>9</v>
      </c>
      <c r="C1937" s="224">
        <v>1</v>
      </c>
      <c r="D1937" s="224">
        <v>1</v>
      </c>
      <c r="E1937" s="224">
        <v>7</v>
      </c>
      <c r="F1937" s="224">
        <v>15</v>
      </c>
      <c r="G1937" s="233">
        <v>0.24124499999999999</v>
      </c>
      <c r="H1937" s="222">
        <v>5247</v>
      </c>
      <c r="I1937" s="223" t="s">
        <v>78</v>
      </c>
      <c r="J1937" s="221">
        <f>IFERROR(VLOOKUP(cnf[[#This Row],[Hwycov_id]],#REF!,2,FALSE),cnf[[#This Row],[count]])</f>
        <v>5247</v>
      </c>
      <c r="K1937" s="171">
        <f t="shared" si="33"/>
        <v>0</v>
      </c>
    </row>
    <row r="1938" spans="1:11">
      <c r="A1938">
        <v>27637</v>
      </c>
      <c r="B1938" s="224">
        <v>9</v>
      </c>
      <c r="C1938" s="224">
        <v>1</v>
      </c>
      <c r="D1938" s="224">
        <v>1</v>
      </c>
      <c r="E1938" s="224">
        <v>3</v>
      </c>
      <c r="F1938" s="224">
        <v>14</v>
      </c>
      <c r="G1938" s="233">
        <v>0.128195</v>
      </c>
      <c r="H1938" s="222">
        <v>5303</v>
      </c>
      <c r="I1938" s="223" t="s">
        <v>78</v>
      </c>
      <c r="J1938" s="221">
        <f>IFERROR(VLOOKUP(cnf[[#This Row],[Hwycov_id]],#REF!,2,FALSE),cnf[[#This Row],[count]])</f>
        <v>5303</v>
      </c>
      <c r="K1938" s="171">
        <f t="shared" si="33"/>
        <v>0</v>
      </c>
    </row>
    <row r="1939" spans="1:11">
      <c r="A1939">
        <v>28395</v>
      </c>
      <c r="B1939" s="224">
        <v>9</v>
      </c>
      <c r="C1939" s="224">
        <v>1</v>
      </c>
      <c r="D1939" s="224">
        <v>1</v>
      </c>
      <c r="E1939" s="224">
        <v>5</v>
      </c>
      <c r="F1939" s="224">
        <v>9</v>
      </c>
      <c r="G1939" s="233">
        <v>0.15785399999999999</v>
      </c>
      <c r="H1939" s="222">
        <v>5315</v>
      </c>
      <c r="I1939" s="223" t="s">
        <v>78</v>
      </c>
      <c r="J1939" s="221">
        <f>IFERROR(VLOOKUP(cnf[[#This Row],[Hwycov_id]],#REF!,2,FALSE),cnf[[#This Row],[count]])</f>
        <v>5315</v>
      </c>
      <c r="K1939" s="171">
        <f t="shared" si="33"/>
        <v>0</v>
      </c>
    </row>
    <row r="1940" spans="1:11">
      <c r="A1940">
        <v>28537</v>
      </c>
      <c r="B1940" s="224">
        <v>9</v>
      </c>
      <c r="C1940" s="224">
        <v>1</v>
      </c>
      <c r="D1940" s="224">
        <v>1</v>
      </c>
      <c r="E1940" s="224">
        <v>6</v>
      </c>
      <c r="F1940" s="224">
        <v>12</v>
      </c>
      <c r="G1940" s="233">
        <v>0.18823400000000001</v>
      </c>
      <c r="H1940" s="222">
        <v>5331</v>
      </c>
      <c r="I1940" s="223" t="s">
        <v>78</v>
      </c>
      <c r="J1940" s="221">
        <f>IFERROR(VLOOKUP(cnf[[#This Row],[Hwycov_id]],#REF!,2,FALSE),cnf[[#This Row],[count]])</f>
        <v>5331</v>
      </c>
      <c r="K1940" s="171">
        <f t="shared" si="33"/>
        <v>0</v>
      </c>
    </row>
    <row r="1941" spans="1:11">
      <c r="A1941">
        <v>29218</v>
      </c>
      <c r="B1941" s="224">
        <v>9</v>
      </c>
      <c r="C1941" s="224">
        <v>1</v>
      </c>
      <c r="D1941" s="224">
        <v>1</v>
      </c>
      <c r="E1941" s="224">
        <v>2</v>
      </c>
      <c r="F1941" s="224">
        <v>14</v>
      </c>
      <c r="G1941" s="233">
        <v>9.2739000000000002E-2</v>
      </c>
      <c r="H1941" s="222">
        <v>5331</v>
      </c>
      <c r="I1941" s="223" t="s">
        <v>78</v>
      </c>
      <c r="J1941" s="221">
        <f>IFERROR(VLOOKUP(cnf[[#This Row],[Hwycov_id]],#REF!,2,FALSE),cnf[[#This Row],[count]])</f>
        <v>5331</v>
      </c>
      <c r="K1941" s="171">
        <f t="shared" si="33"/>
        <v>0</v>
      </c>
    </row>
    <row r="1942" spans="1:11">
      <c r="A1942">
        <v>29032</v>
      </c>
      <c r="B1942" s="224">
        <v>9</v>
      </c>
      <c r="C1942" s="224">
        <v>1</v>
      </c>
      <c r="D1942" s="224">
        <v>1</v>
      </c>
      <c r="E1942" s="224">
        <v>2</v>
      </c>
      <c r="F1942" s="224">
        <v>14</v>
      </c>
      <c r="G1942" s="233">
        <v>0.120978</v>
      </c>
      <c r="H1942" s="222">
        <v>5385</v>
      </c>
      <c r="I1942" s="223" t="s">
        <v>78</v>
      </c>
      <c r="J1942" s="221">
        <f>IFERROR(VLOOKUP(cnf[[#This Row],[Hwycov_id]],#REF!,2,FALSE),cnf[[#This Row],[count]])</f>
        <v>5385</v>
      </c>
      <c r="K1942" s="171">
        <f t="shared" si="33"/>
        <v>0</v>
      </c>
    </row>
    <row r="1943" spans="1:11">
      <c r="A1943">
        <v>29029</v>
      </c>
      <c r="B1943" s="224">
        <v>9</v>
      </c>
      <c r="C1943" s="224">
        <v>1</v>
      </c>
      <c r="D1943" s="224">
        <v>1</v>
      </c>
      <c r="E1943" s="224">
        <v>2</v>
      </c>
      <c r="F1943" s="224">
        <v>14</v>
      </c>
      <c r="G1943" s="233">
        <v>0.23204900000000001</v>
      </c>
      <c r="H1943" s="222">
        <v>5461</v>
      </c>
      <c r="I1943" s="223" t="s">
        <v>78</v>
      </c>
      <c r="J1943" s="221">
        <f>IFERROR(VLOOKUP(cnf[[#This Row],[Hwycov_id]],#REF!,2,FALSE),cnf[[#This Row],[count]])</f>
        <v>5461</v>
      </c>
      <c r="K1943" s="171">
        <f t="shared" si="33"/>
        <v>0</v>
      </c>
    </row>
    <row r="1944" spans="1:11">
      <c r="A1944">
        <v>27982</v>
      </c>
      <c r="B1944" s="224">
        <v>9</v>
      </c>
      <c r="C1944" s="224">
        <v>1</v>
      </c>
      <c r="D1944" s="224">
        <v>1</v>
      </c>
      <c r="E1944" s="224">
        <v>2</v>
      </c>
      <c r="F1944" s="224">
        <v>14</v>
      </c>
      <c r="G1944" s="233">
        <v>0.133936</v>
      </c>
      <c r="H1944" s="222">
        <v>5465</v>
      </c>
      <c r="I1944" s="223" t="s">
        <v>78</v>
      </c>
      <c r="J1944" s="221">
        <f>IFERROR(VLOOKUP(cnf[[#This Row],[Hwycov_id]],#REF!,2,FALSE),cnf[[#This Row],[count]])</f>
        <v>5465</v>
      </c>
      <c r="K1944" s="171">
        <f t="shared" si="33"/>
        <v>0</v>
      </c>
    </row>
    <row r="1945" spans="1:11">
      <c r="A1945">
        <v>28158</v>
      </c>
      <c r="B1945" s="224">
        <v>9</v>
      </c>
      <c r="C1945" s="224">
        <v>1</v>
      </c>
      <c r="D1945" s="224">
        <v>1</v>
      </c>
      <c r="E1945" s="224">
        <v>5</v>
      </c>
      <c r="F1945" s="224">
        <v>5</v>
      </c>
      <c r="G1945" s="233">
        <v>0.105155</v>
      </c>
      <c r="H1945" s="222">
        <v>5513</v>
      </c>
      <c r="I1945" s="223" t="s">
        <v>78</v>
      </c>
      <c r="J1945" s="221">
        <f>IFERROR(VLOOKUP(cnf[[#This Row],[Hwycov_id]],#REF!,2,FALSE),cnf[[#This Row],[count]])</f>
        <v>5513</v>
      </c>
      <c r="K1945" s="171">
        <f t="shared" si="33"/>
        <v>0</v>
      </c>
    </row>
    <row r="1946" spans="1:11">
      <c r="A1946">
        <v>28590</v>
      </c>
      <c r="B1946" s="224">
        <v>9</v>
      </c>
      <c r="C1946" s="224">
        <v>1</v>
      </c>
      <c r="D1946" s="224">
        <v>1</v>
      </c>
      <c r="E1946" s="224">
        <v>7</v>
      </c>
      <c r="F1946" s="224">
        <v>7</v>
      </c>
      <c r="G1946" s="233">
        <v>0.254743</v>
      </c>
      <c r="H1946" s="222">
        <v>5518</v>
      </c>
      <c r="I1946" s="223" t="s">
        <v>78</v>
      </c>
      <c r="J1946" s="221">
        <f>IFERROR(VLOOKUP(cnf[[#This Row],[Hwycov_id]],#REF!,2,FALSE),cnf[[#This Row],[count]])</f>
        <v>5518</v>
      </c>
      <c r="K1946" s="171">
        <f t="shared" si="33"/>
        <v>0</v>
      </c>
    </row>
    <row r="1947" spans="1:11">
      <c r="A1947">
        <v>618</v>
      </c>
      <c r="B1947" s="224">
        <v>9</v>
      </c>
      <c r="C1947" s="224">
        <v>1</v>
      </c>
      <c r="D1947" s="224">
        <v>1</v>
      </c>
      <c r="E1947" s="224">
        <v>2</v>
      </c>
      <c r="F1947" s="224">
        <v>14</v>
      </c>
      <c r="G1947" s="233">
        <v>5.9619999999999999E-2</v>
      </c>
      <c r="H1947" s="222">
        <v>5522</v>
      </c>
      <c r="I1947" s="223" t="s">
        <v>78</v>
      </c>
      <c r="J1947" s="221">
        <f>IFERROR(VLOOKUP(cnf[[#This Row],[Hwycov_id]],#REF!,2,FALSE),cnf[[#This Row],[count]])</f>
        <v>5522</v>
      </c>
      <c r="K1947" s="171">
        <f t="shared" si="33"/>
        <v>0</v>
      </c>
    </row>
    <row r="1948" spans="1:11">
      <c r="A1948">
        <v>11021</v>
      </c>
      <c r="B1948" s="224">
        <v>9</v>
      </c>
      <c r="C1948" s="224">
        <v>1</v>
      </c>
      <c r="D1948" s="224">
        <v>1</v>
      </c>
      <c r="E1948" s="224">
        <v>2</v>
      </c>
      <c r="F1948" s="224">
        <v>14</v>
      </c>
      <c r="G1948" s="233">
        <v>0.118268</v>
      </c>
      <c r="H1948" s="222">
        <v>5538</v>
      </c>
      <c r="I1948" s="223" t="s">
        <v>78</v>
      </c>
      <c r="J1948" s="221">
        <f>IFERROR(VLOOKUP(cnf[[#This Row],[Hwycov_id]],#REF!,2,FALSE),cnf[[#This Row],[count]])</f>
        <v>5538</v>
      </c>
      <c r="K1948" s="171">
        <f t="shared" si="33"/>
        <v>0</v>
      </c>
    </row>
    <row r="1949" spans="1:11">
      <c r="A1949">
        <v>25753</v>
      </c>
      <c r="B1949" s="224">
        <v>9</v>
      </c>
      <c r="C1949" s="224">
        <v>1</v>
      </c>
      <c r="D1949" s="224">
        <v>1</v>
      </c>
      <c r="E1949" s="224">
        <v>7</v>
      </c>
      <c r="F1949" s="224">
        <v>15</v>
      </c>
      <c r="G1949" s="233">
        <v>7.2484000000000007E-2</v>
      </c>
      <c r="H1949" s="222">
        <v>5571</v>
      </c>
      <c r="I1949" s="223" t="s">
        <v>78</v>
      </c>
      <c r="J1949" s="221">
        <f>IFERROR(VLOOKUP(cnf[[#This Row],[Hwycov_id]],#REF!,2,FALSE),cnf[[#This Row],[count]])</f>
        <v>5571</v>
      </c>
      <c r="K1949" s="171">
        <f t="shared" si="33"/>
        <v>0</v>
      </c>
    </row>
    <row r="1950" spans="1:11">
      <c r="A1950">
        <v>13583</v>
      </c>
      <c r="B1950" s="224">
        <v>9</v>
      </c>
      <c r="C1950" s="224">
        <v>1</v>
      </c>
      <c r="D1950" s="224">
        <v>1</v>
      </c>
      <c r="E1950" s="224">
        <v>6</v>
      </c>
      <c r="F1950" s="224">
        <v>6</v>
      </c>
      <c r="G1950" s="233">
        <v>0.109401</v>
      </c>
      <c r="H1950" s="222">
        <v>5630</v>
      </c>
      <c r="I1950" s="223" t="s">
        <v>78</v>
      </c>
      <c r="J1950" s="221">
        <f>IFERROR(VLOOKUP(cnf[[#This Row],[Hwycov_id]],#REF!,2,FALSE),cnf[[#This Row],[count]])</f>
        <v>5630</v>
      </c>
      <c r="K1950" s="171">
        <f t="shared" si="33"/>
        <v>0</v>
      </c>
    </row>
    <row r="1951" spans="1:11">
      <c r="A1951">
        <v>13559</v>
      </c>
      <c r="B1951" s="224">
        <v>9</v>
      </c>
      <c r="C1951" s="224">
        <v>1</v>
      </c>
      <c r="D1951" s="224">
        <v>1</v>
      </c>
      <c r="E1951" s="224">
        <v>6</v>
      </c>
      <c r="F1951" s="224">
        <v>14</v>
      </c>
      <c r="G1951" s="233">
        <v>0.112554</v>
      </c>
      <c r="H1951" s="222">
        <v>5651</v>
      </c>
      <c r="I1951" s="223" t="s">
        <v>78</v>
      </c>
      <c r="J1951" s="221">
        <f>IFERROR(VLOOKUP(cnf[[#This Row],[Hwycov_id]],#REF!,2,FALSE),cnf[[#This Row],[count]])</f>
        <v>5651</v>
      </c>
      <c r="K1951" s="171">
        <f t="shared" si="33"/>
        <v>0</v>
      </c>
    </row>
    <row r="1952" spans="1:11">
      <c r="A1952">
        <v>10990</v>
      </c>
      <c r="B1952" s="224">
        <v>9</v>
      </c>
      <c r="C1952" s="224">
        <v>1</v>
      </c>
      <c r="D1952" s="224">
        <v>1</v>
      </c>
      <c r="E1952" s="224">
        <v>3</v>
      </c>
      <c r="F1952" s="224">
        <v>14</v>
      </c>
      <c r="G1952" s="233">
        <v>0.21206800000000001</v>
      </c>
      <c r="H1952" s="222">
        <v>5652</v>
      </c>
      <c r="I1952" s="223" t="s">
        <v>78</v>
      </c>
      <c r="J1952" s="221">
        <f>IFERROR(VLOOKUP(cnf[[#This Row],[Hwycov_id]],#REF!,2,FALSE),cnf[[#This Row],[count]])</f>
        <v>5652</v>
      </c>
      <c r="K1952" s="171">
        <f t="shared" si="33"/>
        <v>0</v>
      </c>
    </row>
    <row r="1953" spans="1:11">
      <c r="A1953">
        <v>28957</v>
      </c>
      <c r="B1953" s="224">
        <v>9</v>
      </c>
      <c r="C1953" s="224">
        <v>1</v>
      </c>
      <c r="D1953" s="224">
        <v>1</v>
      </c>
      <c r="E1953" s="224">
        <v>2</v>
      </c>
      <c r="F1953" s="224">
        <v>14</v>
      </c>
      <c r="G1953" s="233">
        <v>0.24251700000000001</v>
      </c>
      <c r="H1953" s="222">
        <v>5654</v>
      </c>
      <c r="I1953" s="223" t="s">
        <v>78</v>
      </c>
      <c r="J1953" s="221">
        <f>IFERROR(VLOOKUP(cnf[[#This Row],[Hwycov_id]],#REF!,2,FALSE),cnf[[#This Row],[count]])</f>
        <v>5654</v>
      </c>
      <c r="K1953" s="171">
        <f t="shared" si="33"/>
        <v>0</v>
      </c>
    </row>
    <row r="1954" spans="1:11">
      <c r="A1954">
        <v>28207</v>
      </c>
      <c r="B1954" s="224">
        <v>9</v>
      </c>
      <c r="C1954" s="224">
        <v>1</v>
      </c>
      <c r="D1954" s="224">
        <v>1</v>
      </c>
      <c r="E1954" s="224">
        <v>5</v>
      </c>
      <c r="F1954" s="224">
        <v>19</v>
      </c>
      <c r="G1954" s="233">
        <v>0.110108</v>
      </c>
      <c r="H1954" s="222">
        <v>5685</v>
      </c>
      <c r="I1954" s="223" t="s">
        <v>78</v>
      </c>
      <c r="J1954" s="221">
        <f>IFERROR(VLOOKUP(cnf[[#This Row],[Hwycov_id]],#REF!,2,FALSE),cnf[[#This Row],[count]])</f>
        <v>5685</v>
      </c>
      <c r="K1954" s="171">
        <f t="shared" si="33"/>
        <v>0</v>
      </c>
    </row>
    <row r="1955" spans="1:11">
      <c r="A1955">
        <v>10934</v>
      </c>
      <c r="B1955" s="224">
        <v>9</v>
      </c>
      <c r="C1955" s="224">
        <v>1</v>
      </c>
      <c r="D1955" s="224">
        <v>1</v>
      </c>
      <c r="E1955" s="224">
        <v>3</v>
      </c>
      <c r="F1955" s="224">
        <v>14</v>
      </c>
      <c r="G1955" s="233">
        <v>9.6475000000000005E-2</v>
      </c>
      <c r="H1955" s="222">
        <v>5738</v>
      </c>
      <c r="I1955" s="223" t="s">
        <v>78</v>
      </c>
      <c r="J1955" s="221">
        <f>IFERROR(VLOOKUP(cnf[[#This Row],[Hwycov_id]],#REF!,2,FALSE),cnf[[#This Row],[count]])</f>
        <v>5738</v>
      </c>
      <c r="K1955" s="171">
        <f t="shared" si="33"/>
        <v>0</v>
      </c>
    </row>
    <row r="1956" spans="1:11">
      <c r="A1956">
        <v>10880</v>
      </c>
      <c r="B1956" s="224">
        <v>9</v>
      </c>
      <c r="C1956" s="224">
        <v>1</v>
      </c>
      <c r="D1956" s="224">
        <v>1</v>
      </c>
      <c r="E1956" s="224">
        <v>3</v>
      </c>
      <c r="F1956" s="224">
        <v>14</v>
      </c>
      <c r="G1956" s="233">
        <v>0.13145499999999999</v>
      </c>
      <c r="H1956" s="222">
        <v>5781</v>
      </c>
      <c r="I1956" s="223" t="s">
        <v>78</v>
      </c>
      <c r="J1956" s="221">
        <f>IFERROR(VLOOKUP(cnf[[#This Row],[Hwycov_id]],#REF!,2,FALSE),cnf[[#This Row],[count]])</f>
        <v>5781</v>
      </c>
      <c r="K1956" s="171">
        <f t="shared" si="33"/>
        <v>0</v>
      </c>
    </row>
    <row r="1957" spans="1:11">
      <c r="A1957">
        <v>28860</v>
      </c>
      <c r="B1957" s="224">
        <v>9</v>
      </c>
      <c r="C1957" s="224">
        <v>1</v>
      </c>
      <c r="D1957" s="224">
        <v>1</v>
      </c>
      <c r="E1957" s="224">
        <v>3</v>
      </c>
      <c r="F1957" s="224">
        <v>14</v>
      </c>
      <c r="G1957" s="233">
        <v>0.21795200000000001</v>
      </c>
      <c r="H1957" s="222">
        <v>5786</v>
      </c>
      <c r="I1957" s="223" t="s">
        <v>78</v>
      </c>
      <c r="J1957" s="221">
        <f>IFERROR(VLOOKUP(cnf[[#This Row],[Hwycov_id]],#REF!,2,FALSE),cnf[[#This Row],[count]])</f>
        <v>5786</v>
      </c>
      <c r="K1957" s="171">
        <f t="shared" si="33"/>
        <v>0</v>
      </c>
    </row>
    <row r="1958" spans="1:11">
      <c r="A1958">
        <v>3305</v>
      </c>
      <c r="B1958" s="224">
        <v>9</v>
      </c>
      <c r="C1958" s="224">
        <v>1</v>
      </c>
      <c r="D1958" s="224">
        <v>1</v>
      </c>
      <c r="E1958" s="224">
        <v>2</v>
      </c>
      <c r="F1958" s="224">
        <v>11</v>
      </c>
      <c r="G1958" s="233">
        <v>0.21273800000000001</v>
      </c>
      <c r="H1958" s="222">
        <v>5856</v>
      </c>
      <c r="I1958" s="223" t="s">
        <v>78</v>
      </c>
      <c r="J1958" s="221">
        <f>IFERROR(VLOOKUP(cnf[[#This Row],[Hwycov_id]],#REF!,2,FALSE),cnf[[#This Row],[count]])</f>
        <v>5856</v>
      </c>
      <c r="K1958" s="171">
        <f t="shared" si="33"/>
        <v>0</v>
      </c>
    </row>
    <row r="1959" spans="1:11">
      <c r="A1959">
        <v>14622</v>
      </c>
      <c r="B1959" s="224">
        <v>9</v>
      </c>
      <c r="C1959" s="224">
        <v>1</v>
      </c>
      <c r="D1959" s="224">
        <v>1</v>
      </c>
      <c r="E1959" s="224">
        <v>3</v>
      </c>
      <c r="F1959" s="224">
        <v>14</v>
      </c>
      <c r="G1959" s="233">
        <v>0.106785</v>
      </c>
      <c r="H1959" s="222">
        <v>5880</v>
      </c>
      <c r="I1959" s="223" t="s">
        <v>78</v>
      </c>
      <c r="J1959" s="221">
        <f>IFERROR(VLOOKUP(cnf[[#This Row],[Hwycov_id]],#REF!,2,FALSE),cnf[[#This Row],[count]])</f>
        <v>5880</v>
      </c>
      <c r="K1959" s="171">
        <f t="shared" si="33"/>
        <v>0</v>
      </c>
    </row>
    <row r="1960" spans="1:11">
      <c r="A1960">
        <v>11244</v>
      </c>
      <c r="B1960" s="224">
        <v>9</v>
      </c>
      <c r="C1960" s="224">
        <v>1</v>
      </c>
      <c r="D1960" s="224">
        <v>1</v>
      </c>
      <c r="E1960" s="224">
        <v>5</v>
      </c>
      <c r="F1960" s="224">
        <v>9</v>
      </c>
      <c r="G1960" s="233">
        <v>0.33575300000000002</v>
      </c>
      <c r="H1960" s="222">
        <v>5881</v>
      </c>
      <c r="I1960" s="223" t="s">
        <v>78</v>
      </c>
      <c r="J1960" s="221">
        <f>IFERROR(VLOOKUP(cnf[[#This Row],[Hwycov_id]],#REF!,2,FALSE),cnf[[#This Row],[count]])</f>
        <v>5881</v>
      </c>
      <c r="K1960" s="171">
        <f t="shared" si="33"/>
        <v>0</v>
      </c>
    </row>
    <row r="1961" spans="1:11">
      <c r="A1961">
        <v>14621</v>
      </c>
      <c r="B1961" s="224">
        <v>9</v>
      </c>
      <c r="C1961" s="224">
        <v>1</v>
      </c>
      <c r="D1961" s="224">
        <v>1</v>
      </c>
      <c r="E1961" s="224">
        <v>3</v>
      </c>
      <c r="F1961" s="224">
        <v>14</v>
      </c>
      <c r="G1961" s="233">
        <v>0.18568399999999999</v>
      </c>
      <c r="H1961" s="222">
        <v>5910</v>
      </c>
      <c r="I1961" s="223" t="s">
        <v>78</v>
      </c>
      <c r="J1961" s="221">
        <f>IFERROR(VLOOKUP(cnf[[#This Row],[Hwycov_id]],#REF!,2,FALSE),cnf[[#This Row],[count]])</f>
        <v>5910</v>
      </c>
      <c r="K1961" s="171">
        <f t="shared" si="33"/>
        <v>0</v>
      </c>
    </row>
    <row r="1962" spans="1:11">
      <c r="A1962">
        <v>14626</v>
      </c>
      <c r="B1962" s="224">
        <v>9</v>
      </c>
      <c r="C1962" s="224">
        <v>1</v>
      </c>
      <c r="D1962" s="224">
        <v>1</v>
      </c>
      <c r="E1962" s="224">
        <v>3</v>
      </c>
      <c r="F1962" s="224">
        <v>14</v>
      </c>
      <c r="G1962" s="233">
        <v>0.21857799999999999</v>
      </c>
      <c r="H1962" s="222">
        <v>5936</v>
      </c>
      <c r="I1962" s="223" t="s">
        <v>78</v>
      </c>
      <c r="J1962" s="221">
        <f>IFERROR(VLOOKUP(cnf[[#This Row],[Hwycov_id]],#REF!,2,FALSE),cnf[[#This Row],[count]])</f>
        <v>5936</v>
      </c>
      <c r="K1962" s="171">
        <f t="shared" si="33"/>
        <v>0</v>
      </c>
    </row>
    <row r="1963" spans="1:11">
      <c r="A1963">
        <v>14613</v>
      </c>
      <c r="B1963" s="224">
        <v>9</v>
      </c>
      <c r="C1963" s="224">
        <v>1</v>
      </c>
      <c r="D1963" s="224">
        <v>1</v>
      </c>
      <c r="E1963" s="224">
        <v>7</v>
      </c>
      <c r="F1963" s="224">
        <v>7</v>
      </c>
      <c r="G1963" s="233">
        <v>0.12850700000000001</v>
      </c>
      <c r="H1963" s="222">
        <v>5954</v>
      </c>
      <c r="I1963" s="223" t="s">
        <v>78</v>
      </c>
      <c r="J1963" s="221">
        <f>IFERROR(VLOOKUP(cnf[[#This Row],[Hwycov_id]],#REF!,2,FALSE),cnf[[#This Row],[count]])</f>
        <v>5954</v>
      </c>
      <c r="K1963" s="171">
        <f t="shared" si="33"/>
        <v>0</v>
      </c>
    </row>
    <row r="1964" spans="1:11">
      <c r="A1964">
        <v>27255</v>
      </c>
      <c r="B1964" s="224">
        <v>9</v>
      </c>
      <c r="C1964" s="224">
        <v>1</v>
      </c>
      <c r="D1964" s="224">
        <v>1</v>
      </c>
      <c r="E1964" s="224">
        <v>7</v>
      </c>
      <c r="F1964" s="224">
        <v>15</v>
      </c>
      <c r="G1964" s="233">
        <v>0.150732</v>
      </c>
      <c r="H1964" s="222">
        <v>5956</v>
      </c>
      <c r="I1964" s="223" t="s">
        <v>78</v>
      </c>
      <c r="J1964" s="221">
        <f>IFERROR(VLOOKUP(cnf[[#This Row],[Hwycov_id]],#REF!,2,FALSE),cnf[[#This Row],[count]])</f>
        <v>5956</v>
      </c>
      <c r="K1964" s="171">
        <f t="shared" si="33"/>
        <v>0</v>
      </c>
    </row>
    <row r="1965" spans="1:11">
      <c r="A1965">
        <v>28773</v>
      </c>
      <c r="B1965" s="224">
        <v>9</v>
      </c>
      <c r="C1965" s="224">
        <v>1</v>
      </c>
      <c r="D1965" s="224">
        <v>1</v>
      </c>
      <c r="E1965" s="224">
        <v>2</v>
      </c>
      <c r="F1965" s="224">
        <v>14</v>
      </c>
      <c r="G1965" s="233">
        <v>0.15143699999999999</v>
      </c>
      <c r="H1965" s="222">
        <v>5995</v>
      </c>
      <c r="I1965" s="223" t="s">
        <v>78</v>
      </c>
      <c r="J1965" s="221">
        <f>IFERROR(VLOOKUP(cnf[[#This Row],[Hwycov_id]],#REF!,2,FALSE),cnf[[#This Row],[count]])</f>
        <v>5995</v>
      </c>
      <c r="K1965" s="171">
        <f t="shared" si="33"/>
        <v>0</v>
      </c>
    </row>
    <row r="1966" spans="1:11">
      <c r="A1966">
        <v>28691</v>
      </c>
      <c r="B1966" s="224">
        <v>9</v>
      </c>
      <c r="C1966" s="224">
        <v>1</v>
      </c>
      <c r="D1966" s="224">
        <v>1</v>
      </c>
      <c r="E1966" s="224">
        <v>2</v>
      </c>
      <c r="F1966" s="224">
        <v>19</v>
      </c>
      <c r="G1966" s="233">
        <v>6.6488000000000005E-2</v>
      </c>
      <c r="H1966" s="222">
        <v>6026</v>
      </c>
      <c r="I1966" s="223" t="s">
        <v>78</v>
      </c>
      <c r="J1966" s="221">
        <f>IFERROR(VLOOKUP(cnf[[#This Row],[Hwycov_id]],#REF!,2,FALSE),cnf[[#This Row],[count]])</f>
        <v>6026</v>
      </c>
      <c r="K1966" s="171">
        <f t="shared" si="33"/>
        <v>0</v>
      </c>
    </row>
    <row r="1967" spans="1:11">
      <c r="A1967">
        <v>28692</v>
      </c>
      <c r="B1967" s="224">
        <v>9</v>
      </c>
      <c r="C1967" s="224">
        <v>1</v>
      </c>
      <c r="D1967" s="224">
        <v>1</v>
      </c>
      <c r="E1967" s="224">
        <v>2</v>
      </c>
      <c r="F1967" s="224">
        <v>19</v>
      </c>
      <c r="G1967" s="233">
        <v>6.2704999999999997E-2</v>
      </c>
      <c r="H1967" s="222">
        <v>6026</v>
      </c>
      <c r="I1967" s="223" t="s">
        <v>78</v>
      </c>
      <c r="J1967" s="221">
        <f>IFERROR(VLOOKUP(cnf[[#This Row],[Hwycov_id]],#REF!,2,FALSE),cnf[[#This Row],[count]])</f>
        <v>6026</v>
      </c>
      <c r="K1967" s="171">
        <f t="shared" si="33"/>
        <v>0</v>
      </c>
    </row>
    <row r="1968" spans="1:11">
      <c r="A1968">
        <v>10705</v>
      </c>
      <c r="B1968" s="224">
        <v>9</v>
      </c>
      <c r="C1968" s="224">
        <v>1</v>
      </c>
      <c r="D1968" s="224">
        <v>1</v>
      </c>
      <c r="E1968" s="224">
        <v>2</v>
      </c>
      <c r="F1968" s="224">
        <v>14</v>
      </c>
      <c r="G1968" s="233">
        <v>5.9705000000000001E-2</v>
      </c>
      <c r="H1968" s="222">
        <v>6035</v>
      </c>
      <c r="I1968" s="223" t="s">
        <v>78</v>
      </c>
      <c r="J1968" s="221">
        <f>IFERROR(VLOOKUP(cnf[[#This Row],[Hwycov_id]],#REF!,2,FALSE),cnf[[#This Row],[count]])</f>
        <v>6035</v>
      </c>
      <c r="K1968" s="171">
        <f t="shared" si="33"/>
        <v>0</v>
      </c>
    </row>
    <row r="1969" spans="1:11">
      <c r="A1969">
        <v>11283</v>
      </c>
      <c r="B1969" s="224">
        <v>9</v>
      </c>
      <c r="C1969" s="224">
        <v>1</v>
      </c>
      <c r="D1969" s="224">
        <v>1</v>
      </c>
      <c r="E1969" s="224">
        <v>5</v>
      </c>
      <c r="F1969" s="224">
        <v>9</v>
      </c>
      <c r="G1969" s="233">
        <v>0.205012</v>
      </c>
      <c r="H1969" s="222">
        <v>6062</v>
      </c>
      <c r="I1969" s="223" t="s">
        <v>78</v>
      </c>
      <c r="J1969" s="221">
        <f>IFERROR(VLOOKUP(cnf[[#This Row],[Hwycov_id]],#REF!,2,FALSE),cnf[[#This Row],[count]])</f>
        <v>6062</v>
      </c>
      <c r="K1969" s="171">
        <f t="shared" si="33"/>
        <v>0</v>
      </c>
    </row>
    <row r="1970" spans="1:11">
      <c r="A1970">
        <v>10890</v>
      </c>
      <c r="B1970" s="224">
        <v>9</v>
      </c>
      <c r="C1970" s="224">
        <v>1</v>
      </c>
      <c r="D1970" s="224">
        <v>1</v>
      </c>
      <c r="E1970" s="224">
        <v>3</v>
      </c>
      <c r="F1970" s="224">
        <v>14</v>
      </c>
      <c r="G1970" s="233">
        <v>0.13381299999999999</v>
      </c>
      <c r="H1970" s="222">
        <v>6115</v>
      </c>
      <c r="I1970" s="223" t="s">
        <v>78</v>
      </c>
      <c r="J1970" s="221">
        <f>IFERROR(VLOOKUP(cnf[[#This Row],[Hwycov_id]],#REF!,2,FALSE),cnf[[#This Row],[count]])</f>
        <v>6115</v>
      </c>
      <c r="K1970" s="171">
        <f t="shared" si="33"/>
        <v>0</v>
      </c>
    </row>
    <row r="1971" spans="1:11">
      <c r="A1971">
        <v>3573</v>
      </c>
      <c r="B1971" s="224">
        <v>9</v>
      </c>
      <c r="C1971" s="224">
        <v>1</v>
      </c>
      <c r="D1971" s="224">
        <v>1</v>
      </c>
      <c r="E1971" s="224">
        <v>2</v>
      </c>
      <c r="F1971" s="224">
        <v>19</v>
      </c>
      <c r="G1971" s="233">
        <v>0.22252</v>
      </c>
      <c r="H1971" s="222">
        <v>6136</v>
      </c>
      <c r="I1971" s="223" t="s">
        <v>78</v>
      </c>
      <c r="J1971" s="221">
        <f>IFERROR(VLOOKUP(cnf[[#This Row],[Hwycov_id]],#REF!,2,FALSE),cnf[[#This Row],[count]])</f>
        <v>6136</v>
      </c>
      <c r="K1971" s="171">
        <f t="shared" si="33"/>
        <v>0</v>
      </c>
    </row>
    <row r="1972" spans="1:11">
      <c r="A1972">
        <v>37212</v>
      </c>
      <c r="B1972" s="224">
        <v>9</v>
      </c>
      <c r="C1972" s="224">
        <v>1</v>
      </c>
      <c r="D1972" s="224">
        <v>1</v>
      </c>
      <c r="E1972" s="224">
        <v>3</v>
      </c>
      <c r="F1972" s="224">
        <v>14</v>
      </c>
      <c r="G1972" s="233">
        <v>0.19866700000000001</v>
      </c>
      <c r="H1972" s="222">
        <v>6172</v>
      </c>
      <c r="I1972" s="223" t="s">
        <v>78</v>
      </c>
      <c r="J1972" s="221">
        <f>IFERROR(VLOOKUP(cnf[[#This Row],[Hwycov_id]],#REF!,2,FALSE),cnf[[#This Row],[count]])</f>
        <v>6172</v>
      </c>
      <c r="K1972" s="171">
        <f t="shared" si="33"/>
        <v>0</v>
      </c>
    </row>
    <row r="1973" spans="1:11">
      <c r="A1973">
        <v>13592</v>
      </c>
      <c r="B1973" s="224">
        <v>9</v>
      </c>
      <c r="C1973" s="224">
        <v>1</v>
      </c>
      <c r="D1973" s="224">
        <v>1</v>
      </c>
      <c r="E1973" s="224">
        <v>6</v>
      </c>
      <c r="F1973" s="224">
        <v>6</v>
      </c>
      <c r="G1973" s="233">
        <v>0.121684</v>
      </c>
      <c r="H1973" s="222">
        <v>6201</v>
      </c>
      <c r="I1973" s="223" t="s">
        <v>78</v>
      </c>
      <c r="J1973" s="221">
        <f>IFERROR(VLOOKUP(cnf[[#This Row],[Hwycov_id]],#REF!,2,FALSE),cnf[[#This Row],[count]])</f>
        <v>6201</v>
      </c>
      <c r="K1973" s="171">
        <f t="shared" si="33"/>
        <v>0</v>
      </c>
    </row>
    <row r="1974" spans="1:11">
      <c r="A1974">
        <v>11147</v>
      </c>
      <c r="B1974" s="224">
        <v>9</v>
      </c>
      <c r="C1974" s="224">
        <v>1</v>
      </c>
      <c r="D1974" s="224">
        <v>1</v>
      </c>
      <c r="E1974" s="224">
        <v>4</v>
      </c>
      <c r="F1974" s="224">
        <v>2</v>
      </c>
      <c r="G1974" s="233">
        <v>0.13500999999999999</v>
      </c>
      <c r="H1974" s="222">
        <v>6210</v>
      </c>
      <c r="I1974" s="223" t="s">
        <v>78</v>
      </c>
      <c r="J1974" s="221">
        <f>IFERROR(VLOOKUP(cnf[[#This Row],[Hwycov_id]],#REF!,2,FALSE),cnf[[#This Row],[count]])</f>
        <v>6210</v>
      </c>
      <c r="K1974" s="171">
        <f t="shared" si="33"/>
        <v>0</v>
      </c>
    </row>
    <row r="1975" spans="1:11">
      <c r="A1975">
        <v>10877</v>
      </c>
      <c r="B1975" s="224">
        <v>9</v>
      </c>
      <c r="C1975" s="224">
        <v>1</v>
      </c>
      <c r="D1975" s="224">
        <v>1</v>
      </c>
      <c r="E1975" s="224">
        <v>3</v>
      </c>
      <c r="F1975" s="224">
        <v>14</v>
      </c>
      <c r="G1975" s="233">
        <v>0.15485699999999999</v>
      </c>
      <c r="H1975" s="222">
        <v>6229</v>
      </c>
      <c r="I1975" s="223" t="s">
        <v>78</v>
      </c>
      <c r="J1975" s="221">
        <f>IFERROR(VLOOKUP(cnf[[#This Row],[Hwycov_id]],#REF!,2,FALSE),cnf[[#This Row],[count]])</f>
        <v>6229</v>
      </c>
      <c r="K1975" s="171">
        <f t="shared" si="33"/>
        <v>0</v>
      </c>
    </row>
    <row r="1976" spans="1:11">
      <c r="A1976">
        <v>13601</v>
      </c>
      <c r="B1976" s="224">
        <v>9</v>
      </c>
      <c r="C1976" s="224">
        <v>1</v>
      </c>
      <c r="D1976" s="224">
        <v>1</v>
      </c>
      <c r="E1976" s="224">
        <v>6</v>
      </c>
      <c r="F1976" s="224">
        <v>17</v>
      </c>
      <c r="G1976" s="233">
        <v>8.0206E-2</v>
      </c>
      <c r="H1976" s="222">
        <v>6238</v>
      </c>
      <c r="I1976" s="223" t="s">
        <v>78</v>
      </c>
      <c r="J1976" s="221">
        <f>IFERROR(VLOOKUP(cnf[[#This Row],[Hwycov_id]],#REF!,2,FALSE),cnf[[#This Row],[count]])</f>
        <v>6238</v>
      </c>
      <c r="K1976" s="171">
        <f t="shared" si="33"/>
        <v>0</v>
      </c>
    </row>
    <row r="1977" spans="1:11">
      <c r="A1977">
        <v>28306</v>
      </c>
      <c r="B1977" s="224">
        <v>9</v>
      </c>
      <c r="C1977" s="224">
        <v>1</v>
      </c>
      <c r="D1977" s="224">
        <v>1</v>
      </c>
      <c r="E1977" s="224">
        <v>2</v>
      </c>
      <c r="F1977" s="224">
        <v>14</v>
      </c>
      <c r="G1977" s="233">
        <v>5.2893999999999997E-2</v>
      </c>
      <c r="H1977" s="222">
        <v>6286</v>
      </c>
      <c r="I1977" s="223" t="s">
        <v>78</v>
      </c>
      <c r="J1977" s="221">
        <f>IFERROR(VLOOKUP(cnf[[#This Row],[Hwycov_id]],#REF!,2,FALSE),cnf[[#This Row],[count]])</f>
        <v>6286</v>
      </c>
      <c r="K1977" s="171">
        <f t="shared" si="33"/>
        <v>0</v>
      </c>
    </row>
    <row r="1978" spans="1:11">
      <c r="A1978">
        <v>10875</v>
      </c>
      <c r="B1978" s="224">
        <v>9</v>
      </c>
      <c r="C1978" s="224">
        <v>1</v>
      </c>
      <c r="D1978" s="224">
        <v>1</v>
      </c>
      <c r="E1978" s="224">
        <v>3</v>
      </c>
      <c r="F1978" s="224">
        <v>14</v>
      </c>
      <c r="G1978" s="233">
        <v>0.17077200000000001</v>
      </c>
      <c r="H1978" s="222">
        <v>6322</v>
      </c>
      <c r="I1978" s="223" t="s">
        <v>78</v>
      </c>
      <c r="J1978" s="221">
        <f>IFERROR(VLOOKUP(cnf[[#This Row],[Hwycov_id]],#REF!,2,FALSE),cnf[[#This Row],[count]])</f>
        <v>6322</v>
      </c>
      <c r="K1978" s="171">
        <f t="shared" si="33"/>
        <v>0</v>
      </c>
    </row>
    <row r="1979" spans="1:11">
      <c r="A1979">
        <v>10882</v>
      </c>
      <c r="B1979" s="224">
        <v>9</v>
      </c>
      <c r="C1979" s="224">
        <v>1</v>
      </c>
      <c r="D1979" s="224">
        <v>1</v>
      </c>
      <c r="E1979" s="224">
        <v>3</v>
      </c>
      <c r="F1979" s="224">
        <v>14</v>
      </c>
      <c r="G1979" s="233">
        <v>0.11709700000000001</v>
      </c>
      <c r="H1979" s="222">
        <v>6359</v>
      </c>
      <c r="I1979" s="223" t="s">
        <v>78</v>
      </c>
      <c r="J1979" s="221">
        <f>IFERROR(VLOOKUP(cnf[[#This Row],[Hwycov_id]],#REF!,2,FALSE),cnf[[#This Row],[count]])</f>
        <v>6359</v>
      </c>
      <c r="K1979" s="171">
        <f t="shared" si="33"/>
        <v>0</v>
      </c>
    </row>
    <row r="1980" spans="1:11">
      <c r="A1980">
        <v>29034</v>
      </c>
      <c r="B1980" s="224">
        <v>9</v>
      </c>
      <c r="C1980" s="224">
        <v>1</v>
      </c>
      <c r="D1980" s="224">
        <v>1</v>
      </c>
      <c r="E1980" s="224">
        <v>2</v>
      </c>
      <c r="F1980" s="224">
        <v>14</v>
      </c>
      <c r="G1980" s="233">
        <v>0.101366</v>
      </c>
      <c r="H1980" s="222">
        <v>6361</v>
      </c>
      <c r="I1980" s="223" t="s">
        <v>78</v>
      </c>
      <c r="J1980" s="221">
        <f>IFERROR(VLOOKUP(cnf[[#This Row],[Hwycov_id]],#REF!,2,FALSE),cnf[[#This Row],[count]])</f>
        <v>6361</v>
      </c>
      <c r="K1980" s="171">
        <f t="shared" si="33"/>
        <v>0</v>
      </c>
    </row>
    <row r="1981" spans="1:11">
      <c r="A1981">
        <v>15687</v>
      </c>
      <c r="B1981" s="224">
        <v>9</v>
      </c>
      <c r="C1981" s="224">
        <v>1</v>
      </c>
      <c r="D1981" s="224">
        <v>1</v>
      </c>
      <c r="E1981" s="224">
        <v>3</v>
      </c>
      <c r="F1981" s="224">
        <v>14</v>
      </c>
      <c r="G1981" s="233">
        <v>0.14588499999999999</v>
      </c>
      <c r="H1981" s="222">
        <v>6372</v>
      </c>
      <c r="I1981" s="223" t="s">
        <v>78</v>
      </c>
      <c r="J1981" s="221">
        <f>IFERROR(VLOOKUP(cnf[[#This Row],[Hwycov_id]],#REF!,2,FALSE),cnf[[#This Row],[count]])</f>
        <v>6372</v>
      </c>
      <c r="K1981" s="171">
        <f t="shared" si="33"/>
        <v>0</v>
      </c>
    </row>
    <row r="1982" spans="1:11">
      <c r="A1982">
        <v>2500</v>
      </c>
      <c r="B1982" s="224">
        <v>9</v>
      </c>
      <c r="C1982" s="224">
        <v>1</v>
      </c>
      <c r="D1982" s="224">
        <v>1</v>
      </c>
      <c r="E1982" s="224">
        <v>6</v>
      </c>
      <c r="F1982" s="224">
        <v>12</v>
      </c>
      <c r="G1982" s="233">
        <v>0.140156</v>
      </c>
      <c r="H1982" s="222">
        <v>6385</v>
      </c>
      <c r="I1982" s="223" t="s">
        <v>78</v>
      </c>
      <c r="J1982" s="221">
        <f>IFERROR(VLOOKUP(cnf[[#This Row],[Hwycov_id]],#REF!,2,FALSE),cnf[[#This Row],[count]])</f>
        <v>6385</v>
      </c>
      <c r="K1982" s="171">
        <f t="shared" si="33"/>
        <v>0</v>
      </c>
    </row>
    <row r="1983" spans="1:11">
      <c r="A1983">
        <v>12223</v>
      </c>
      <c r="B1983" s="224">
        <v>9</v>
      </c>
      <c r="C1983" s="224">
        <v>1</v>
      </c>
      <c r="D1983" s="224">
        <v>1</v>
      </c>
      <c r="E1983" s="224">
        <v>6</v>
      </c>
      <c r="F1983" s="224">
        <v>12</v>
      </c>
      <c r="G1983" s="233">
        <v>9.5964999999999995E-2</v>
      </c>
      <c r="H1983" s="222">
        <v>6389</v>
      </c>
      <c r="I1983" s="223" t="s">
        <v>78</v>
      </c>
      <c r="J1983" s="221">
        <f>IFERROR(VLOOKUP(cnf[[#This Row],[Hwycov_id]],#REF!,2,FALSE),cnf[[#This Row],[count]])</f>
        <v>6389</v>
      </c>
      <c r="K1983" s="171">
        <f t="shared" si="33"/>
        <v>0</v>
      </c>
    </row>
    <row r="1984" spans="1:11">
      <c r="A1984">
        <v>28373</v>
      </c>
      <c r="B1984" s="224">
        <v>9</v>
      </c>
      <c r="C1984" s="224">
        <v>1</v>
      </c>
      <c r="D1984" s="224">
        <v>1</v>
      </c>
      <c r="E1984" s="224">
        <v>2</v>
      </c>
      <c r="F1984" s="224">
        <v>14</v>
      </c>
      <c r="G1984" s="233">
        <v>6.7562999999999998E-2</v>
      </c>
      <c r="H1984" s="222">
        <v>6406</v>
      </c>
      <c r="I1984" s="223" t="s">
        <v>78</v>
      </c>
      <c r="J1984" s="221">
        <f>IFERROR(VLOOKUP(cnf[[#This Row],[Hwycov_id]],#REF!,2,FALSE),cnf[[#This Row],[count]])</f>
        <v>6406</v>
      </c>
      <c r="K1984" s="171">
        <f t="shared" si="33"/>
        <v>0</v>
      </c>
    </row>
    <row r="1985" spans="1:11">
      <c r="A1985">
        <v>10936</v>
      </c>
      <c r="B1985" s="224">
        <v>9</v>
      </c>
      <c r="C1985" s="224">
        <v>1</v>
      </c>
      <c r="D1985" s="224">
        <v>1</v>
      </c>
      <c r="E1985" s="224">
        <v>3</v>
      </c>
      <c r="F1985" s="224">
        <v>14</v>
      </c>
      <c r="G1985" s="233">
        <v>9.7502000000000005E-2</v>
      </c>
      <c r="H1985" s="222">
        <v>6412</v>
      </c>
      <c r="I1985" s="223" t="s">
        <v>78</v>
      </c>
      <c r="J1985" s="221">
        <f>IFERROR(VLOOKUP(cnf[[#This Row],[Hwycov_id]],#REF!,2,FALSE),cnf[[#This Row],[count]])</f>
        <v>6412</v>
      </c>
      <c r="K1985" s="171">
        <f t="shared" si="33"/>
        <v>0</v>
      </c>
    </row>
    <row r="1986" spans="1:11">
      <c r="A1986">
        <v>2639</v>
      </c>
      <c r="B1986" s="224">
        <v>9</v>
      </c>
      <c r="C1986" s="224">
        <v>1</v>
      </c>
      <c r="D1986" s="224">
        <v>1</v>
      </c>
      <c r="E1986" s="224">
        <v>6</v>
      </c>
      <c r="F1986" s="224">
        <v>6</v>
      </c>
      <c r="G1986" s="233">
        <v>0.23116200000000001</v>
      </c>
      <c r="H1986" s="222">
        <v>6458</v>
      </c>
      <c r="I1986" s="223" t="s">
        <v>78</v>
      </c>
      <c r="J1986" s="221">
        <f>IFERROR(VLOOKUP(cnf[[#This Row],[Hwycov_id]],#REF!,2,FALSE),cnf[[#This Row],[count]])</f>
        <v>6458</v>
      </c>
      <c r="K1986" s="171">
        <f t="shared" ref="K1986:K2049" si="34">J1986/H1986-1</f>
        <v>0</v>
      </c>
    </row>
    <row r="1987" spans="1:11">
      <c r="A1987">
        <v>28811</v>
      </c>
      <c r="B1987" s="224">
        <v>9</v>
      </c>
      <c r="C1987" s="224">
        <v>1</v>
      </c>
      <c r="D1987" s="224">
        <v>1</v>
      </c>
      <c r="E1987" s="224">
        <v>3</v>
      </c>
      <c r="F1987" s="224">
        <v>14</v>
      </c>
      <c r="G1987" s="233">
        <v>0.11359900000000001</v>
      </c>
      <c r="H1987" s="222">
        <v>6494</v>
      </c>
      <c r="I1987" s="223" t="s">
        <v>78</v>
      </c>
      <c r="J1987" s="221">
        <f>IFERROR(VLOOKUP(cnf[[#This Row],[Hwycov_id]],#REF!,2,FALSE),cnf[[#This Row],[count]])</f>
        <v>6494</v>
      </c>
      <c r="K1987" s="171">
        <f t="shared" si="34"/>
        <v>0</v>
      </c>
    </row>
    <row r="1988" spans="1:11">
      <c r="A1988">
        <v>28917</v>
      </c>
      <c r="B1988" s="224">
        <v>9</v>
      </c>
      <c r="C1988" s="224">
        <v>1</v>
      </c>
      <c r="D1988" s="224">
        <v>1</v>
      </c>
      <c r="E1988" s="224">
        <v>5</v>
      </c>
      <c r="F1988" s="224">
        <v>5</v>
      </c>
      <c r="G1988" s="233">
        <v>0.126056</v>
      </c>
      <c r="H1988" s="222">
        <v>6547</v>
      </c>
      <c r="I1988" s="223" t="s">
        <v>78</v>
      </c>
      <c r="J1988" s="221">
        <f>IFERROR(VLOOKUP(cnf[[#This Row],[Hwycov_id]],#REF!,2,FALSE),cnf[[#This Row],[count]])</f>
        <v>6547</v>
      </c>
      <c r="K1988" s="171">
        <f t="shared" si="34"/>
        <v>0</v>
      </c>
    </row>
    <row r="1989" spans="1:11">
      <c r="A1989">
        <v>2580</v>
      </c>
      <c r="B1989" s="224">
        <v>9</v>
      </c>
      <c r="C1989" s="224">
        <v>1</v>
      </c>
      <c r="D1989" s="224">
        <v>1</v>
      </c>
      <c r="E1989" s="224">
        <v>3</v>
      </c>
      <c r="F1989" s="224">
        <v>14</v>
      </c>
      <c r="G1989" s="233">
        <v>0.226081</v>
      </c>
      <c r="H1989" s="222">
        <v>6560</v>
      </c>
      <c r="I1989" s="223" t="s">
        <v>78</v>
      </c>
      <c r="J1989" s="221">
        <f>IFERROR(VLOOKUP(cnf[[#This Row],[Hwycov_id]],#REF!,2,FALSE),cnf[[#This Row],[count]])</f>
        <v>6560</v>
      </c>
      <c r="K1989" s="171">
        <f t="shared" si="34"/>
        <v>0</v>
      </c>
    </row>
    <row r="1990" spans="1:11">
      <c r="A1990">
        <v>28482</v>
      </c>
      <c r="B1990" s="224">
        <v>9</v>
      </c>
      <c r="C1990" s="224">
        <v>1</v>
      </c>
      <c r="D1990" s="224">
        <v>1</v>
      </c>
      <c r="E1990" s="224">
        <v>6</v>
      </c>
      <c r="F1990" s="224">
        <v>6</v>
      </c>
      <c r="G1990" s="233">
        <v>0.28569299999999997</v>
      </c>
      <c r="H1990" s="222">
        <v>6572</v>
      </c>
      <c r="I1990" s="223" t="s">
        <v>78</v>
      </c>
      <c r="J1990" s="221">
        <f>IFERROR(VLOOKUP(cnf[[#This Row],[Hwycov_id]],#REF!,2,FALSE),cnf[[#This Row],[count]])</f>
        <v>6572</v>
      </c>
      <c r="K1990" s="171">
        <f t="shared" si="34"/>
        <v>0</v>
      </c>
    </row>
    <row r="1991" spans="1:11">
      <c r="A1991">
        <v>29059</v>
      </c>
      <c r="B1991" s="224">
        <v>9</v>
      </c>
      <c r="C1991" s="224">
        <v>1</v>
      </c>
      <c r="D1991" s="224">
        <v>1</v>
      </c>
      <c r="E1991" s="224">
        <v>2</v>
      </c>
      <c r="F1991" s="224">
        <v>14</v>
      </c>
      <c r="G1991" s="233">
        <v>0.21118899999999999</v>
      </c>
      <c r="H1991" s="222">
        <v>6584</v>
      </c>
      <c r="I1991" s="223" t="s">
        <v>78</v>
      </c>
      <c r="J1991" s="221">
        <f>IFERROR(VLOOKUP(cnf[[#This Row],[Hwycov_id]],#REF!,2,FALSE),cnf[[#This Row],[count]])</f>
        <v>6584</v>
      </c>
      <c r="K1991" s="171">
        <f t="shared" si="34"/>
        <v>0</v>
      </c>
    </row>
    <row r="1992" spans="1:11">
      <c r="A1992">
        <v>2611</v>
      </c>
      <c r="B1992" s="224">
        <v>9</v>
      </c>
      <c r="C1992" s="224">
        <v>1</v>
      </c>
      <c r="D1992" s="224">
        <v>1</v>
      </c>
      <c r="E1992" s="224">
        <v>6</v>
      </c>
      <c r="F1992" s="224">
        <v>1</v>
      </c>
      <c r="G1992" s="233">
        <v>0.21738099999999999</v>
      </c>
      <c r="H1992" s="222">
        <v>6602</v>
      </c>
      <c r="I1992" s="223" t="s">
        <v>78</v>
      </c>
      <c r="J1992" s="221">
        <f>IFERROR(VLOOKUP(cnf[[#This Row],[Hwycov_id]],#REF!,2,FALSE),cnf[[#This Row],[count]])</f>
        <v>6602</v>
      </c>
      <c r="K1992" s="171">
        <f t="shared" si="34"/>
        <v>0</v>
      </c>
    </row>
    <row r="1993" spans="1:11">
      <c r="A1993">
        <v>2734</v>
      </c>
      <c r="B1993" s="224">
        <v>9</v>
      </c>
      <c r="C1993" s="224">
        <v>1</v>
      </c>
      <c r="D1993" s="224">
        <v>1</v>
      </c>
      <c r="E1993" s="224">
        <v>6</v>
      </c>
      <c r="F1993" s="224">
        <v>1</v>
      </c>
      <c r="G1993" s="233">
        <v>0.33260499999999998</v>
      </c>
      <c r="H1993" s="222">
        <v>6656</v>
      </c>
      <c r="I1993" s="223" t="s">
        <v>78</v>
      </c>
      <c r="J1993" s="221">
        <f>IFERROR(VLOOKUP(cnf[[#This Row],[Hwycov_id]],#REF!,2,FALSE),cnf[[#This Row],[count]])</f>
        <v>6656</v>
      </c>
      <c r="K1993" s="171">
        <f t="shared" si="34"/>
        <v>0</v>
      </c>
    </row>
    <row r="1994" spans="1:11">
      <c r="A1994">
        <v>28536</v>
      </c>
      <c r="B1994" s="224">
        <v>9</v>
      </c>
      <c r="C1994" s="224">
        <v>1</v>
      </c>
      <c r="D1994" s="224">
        <v>1</v>
      </c>
      <c r="E1994" s="224">
        <v>6</v>
      </c>
      <c r="F1994" s="224">
        <v>12</v>
      </c>
      <c r="G1994" s="233">
        <v>0.28877700000000001</v>
      </c>
      <c r="H1994" s="222">
        <v>6661</v>
      </c>
      <c r="I1994" s="223" t="s">
        <v>78</v>
      </c>
      <c r="J1994" s="221">
        <f>IFERROR(VLOOKUP(cnf[[#This Row],[Hwycov_id]],#REF!,2,FALSE),cnf[[#This Row],[count]])</f>
        <v>6661</v>
      </c>
      <c r="K1994" s="171">
        <f t="shared" si="34"/>
        <v>0</v>
      </c>
    </row>
    <row r="1995" spans="1:11">
      <c r="A1995">
        <v>14947</v>
      </c>
      <c r="B1995" s="224">
        <v>9</v>
      </c>
      <c r="C1995" s="224">
        <v>1</v>
      </c>
      <c r="D1995" s="224">
        <v>1</v>
      </c>
      <c r="E1995" s="224">
        <v>3</v>
      </c>
      <c r="F1995" s="224">
        <v>14</v>
      </c>
      <c r="G1995" s="233">
        <v>0.110874</v>
      </c>
      <c r="H1995" s="222">
        <v>6668</v>
      </c>
      <c r="I1995" s="223" t="s">
        <v>78</v>
      </c>
      <c r="J1995" s="221">
        <f>IFERROR(VLOOKUP(cnf[[#This Row],[Hwycov_id]],#REF!,2,FALSE),cnf[[#This Row],[count]])</f>
        <v>6668</v>
      </c>
      <c r="K1995" s="171">
        <f t="shared" si="34"/>
        <v>0</v>
      </c>
    </row>
    <row r="1996" spans="1:11">
      <c r="A1996">
        <v>15408</v>
      </c>
      <c r="B1996" s="224">
        <v>9</v>
      </c>
      <c r="C1996" s="224">
        <v>1</v>
      </c>
      <c r="D1996" s="224">
        <v>1</v>
      </c>
      <c r="E1996" s="224">
        <v>5</v>
      </c>
      <c r="F1996" s="224">
        <v>9</v>
      </c>
      <c r="G1996" s="233">
        <v>0.24015</v>
      </c>
      <c r="H1996" s="222">
        <v>6676</v>
      </c>
      <c r="I1996" s="223" t="s">
        <v>78</v>
      </c>
      <c r="J1996" s="221">
        <f>IFERROR(VLOOKUP(cnf[[#This Row],[Hwycov_id]],#REF!,2,FALSE),cnf[[#This Row],[count]])</f>
        <v>6676</v>
      </c>
      <c r="K1996" s="171">
        <f t="shared" si="34"/>
        <v>0</v>
      </c>
    </row>
    <row r="1997" spans="1:11">
      <c r="A1997">
        <v>27580</v>
      </c>
      <c r="B1997" s="224">
        <v>9</v>
      </c>
      <c r="C1997" s="224">
        <v>1</v>
      </c>
      <c r="D1997" s="224">
        <v>1</v>
      </c>
      <c r="E1997" s="224">
        <v>2</v>
      </c>
      <c r="F1997" s="224">
        <v>14</v>
      </c>
      <c r="G1997" s="233">
        <v>8.3617999999999998E-2</v>
      </c>
      <c r="H1997" s="222">
        <v>6731</v>
      </c>
      <c r="I1997" s="223" t="s">
        <v>78</v>
      </c>
      <c r="J1997" s="221">
        <f>IFERROR(VLOOKUP(cnf[[#This Row],[Hwycov_id]],#REF!,2,FALSE),cnf[[#This Row],[count]])</f>
        <v>6731</v>
      </c>
      <c r="K1997" s="171">
        <f t="shared" si="34"/>
        <v>0</v>
      </c>
    </row>
    <row r="1998" spans="1:11">
      <c r="A1998">
        <v>28548</v>
      </c>
      <c r="B1998" s="224">
        <v>9</v>
      </c>
      <c r="C1998" s="224">
        <v>1</v>
      </c>
      <c r="D1998" s="224">
        <v>1</v>
      </c>
      <c r="E1998" s="224">
        <v>6</v>
      </c>
      <c r="F1998" s="224">
        <v>1</v>
      </c>
      <c r="G1998" s="233">
        <v>0.211476</v>
      </c>
      <c r="H1998" s="222">
        <v>6766</v>
      </c>
      <c r="I1998" s="223" t="s">
        <v>78</v>
      </c>
      <c r="J1998" s="221">
        <f>IFERROR(VLOOKUP(cnf[[#This Row],[Hwycov_id]],#REF!,2,FALSE),cnf[[#This Row],[count]])</f>
        <v>6766</v>
      </c>
      <c r="K1998" s="171">
        <f t="shared" si="34"/>
        <v>0</v>
      </c>
    </row>
    <row r="1999" spans="1:11">
      <c r="A1999">
        <v>28533</v>
      </c>
      <c r="B1999" s="224">
        <v>9</v>
      </c>
      <c r="C1999" s="224">
        <v>1</v>
      </c>
      <c r="D1999" s="224">
        <v>1</v>
      </c>
      <c r="E1999" s="224">
        <v>7</v>
      </c>
      <c r="F1999" s="224">
        <v>18</v>
      </c>
      <c r="G1999" s="233">
        <v>0.33754299999999998</v>
      </c>
      <c r="H1999" s="222">
        <v>6772</v>
      </c>
      <c r="I1999" s="223" t="s">
        <v>78</v>
      </c>
      <c r="J1999" s="221">
        <f>IFERROR(VLOOKUP(cnf[[#This Row],[Hwycov_id]],#REF!,2,FALSE),cnf[[#This Row],[count]])</f>
        <v>6772</v>
      </c>
      <c r="K1999" s="171">
        <f t="shared" si="34"/>
        <v>0</v>
      </c>
    </row>
    <row r="2000" spans="1:11">
      <c r="A2000">
        <v>14125</v>
      </c>
      <c r="B2000" s="224">
        <v>9</v>
      </c>
      <c r="C2000" s="224">
        <v>1</v>
      </c>
      <c r="D2000" s="224">
        <v>1</v>
      </c>
      <c r="E2000" s="224">
        <v>2</v>
      </c>
      <c r="F2000" s="224">
        <v>11</v>
      </c>
      <c r="G2000" s="233">
        <v>0.103168</v>
      </c>
      <c r="H2000" s="222">
        <v>6796</v>
      </c>
      <c r="I2000" s="223" t="s">
        <v>78</v>
      </c>
      <c r="J2000" s="221">
        <f>IFERROR(VLOOKUP(cnf[[#This Row],[Hwycov_id]],#REF!,2,FALSE),cnf[[#This Row],[count]])</f>
        <v>6796</v>
      </c>
      <c r="K2000" s="171">
        <f t="shared" si="34"/>
        <v>0</v>
      </c>
    </row>
    <row r="2001" spans="1:11">
      <c r="A2001">
        <v>28044</v>
      </c>
      <c r="B2001" s="224">
        <v>9</v>
      </c>
      <c r="C2001" s="224">
        <v>1</v>
      </c>
      <c r="D2001" s="224">
        <v>1</v>
      </c>
      <c r="E2001" s="224">
        <v>3</v>
      </c>
      <c r="F2001" s="224">
        <v>14</v>
      </c>
      <c r="G2001" s="233">
        <v>0.10617699999999999</v>
      </c>
      <c r="H2001" s="222">
        <v>6802</v>
      </c>
      <c r="I2001" s="223" t="s">
        <v>78</v>
      </c>
      <c r="J2001" s="221">
        <f>IFERROR(VLOOKUP(cnf[[#This Row],[Hwycov_id]],#REF!,2,FALSE),cnf[[#This Row],[count]])</f>
        <v>6802</v>
      </c>
      <c r="K2001" s="171">
        <f t="shared" si="34"/>
        <v>0</v>
      </c>
    </row>
    <row r="2002" spans="1:11">
      <c r="A2002">
        <v>28583</v>
      </c>
      <c r="B2002" s="224">
        <v>9</v>
      </c>
      <c r="C2002" s="224">
        <v>1</v>
      </c>
      <c r="D2002" s="224">
        <v>1</v>
      </c>
      <c r="E2002" s="224">
        <v>7</v>
      </c>
      <c r="F2002" s="224">
        <v>15</v>
      </c>
      <c r="G2002" s="233">
        <v>9.8262000000000002E-2</v>
      </c>
      <c r="H2002" s="222">
        <v>6824</v>
      </c>
      <c r="I2002" s="223" t="s">
        <v>78</v>
      </c>
      <c r="J2002" s="221">
        <f>IFERROR(VLOOKUP(cnf[[#This Row],[Hwycov_id]],#REF!,2,FALSE),cnf[[#This Row],[count]])</f>
        <v>6824</v>
      </c>
      <c r="K2002" s="171">
        <f t="shared" si="34"/>
        <v>0</v>
      </c>
    </row>
    <row r="2003" spans="1:11">
      <c r="A2003">
        <v>14627</v>
      </c>
      <c r="B2003" s="224">
        <v>9</v>
      </c>
      <c r="C2003" s="224">
        <v>1</v>
      </c>
      <c r="D2003" s="224">
        <v>1</v>
      </c>
      <c r="E2003" s="224">
        <v>3</v>
      </c>
      <c r="F2003" s="224">
        <v>14</v>
      </c>
      <c r="G2003" s="233">
        <v>4.7690999999999997E-2</v>
      </c>
      <c r="H2003" s="222">
        <v>6891</v>
      </c>
      <c r="I2003" s="223" t="s">
        <v>78</v>
      </c>
      <c r="J2003" s="221">
        <f>IFERROR(VLOOKUP(cnf[[#This Row],[Hwycov_id]],#REF!,2,FALSE),cnf[[#This Row],[count]])</f>
        <v>6891</v>
      </c>
      <c r="K2003" s="171">
        <f t="shared" si="34"/>
        <v>0</v>
      </c>
    </row>
    <row r="2004" spans="1:11">
      <c r="A2004">
        <v>25471</v>
      </c>
      <c r="B2004" s="224">
        <v>9</v>
      </c>
      <c r="C2004" s="224">
        <v>1</v>
      </c>
      <c r="D2004" s="224">
        <v>1</v>
      </c>
      <c r="E2004" s="224">
        <v>3</v>
      </c>
      <c r="F2004" s="224">
        <v>14</v>
      </c>
      <c r="G2004" s="233">
        <v>8.5753999999999997E-2</v>
      </c>
      <c r="H2004" s="222">
        <v>6941</v>
      </c>
      <c r="I2004" s="223" t="s">
        <v>78</v>
      </c>
      <c r="J2004" s="221">
        <f>IFERROR(VLOOKUP(cnf[[#This Row],[Hwycov_id]],#REF!,2,FALSE),cnf[[#This Row],[count]])</f>
        <v>6941</v>
      </c>
      <c r="K2004" s="171">
        <f t="shared" si="34"/>
        <v>0</v>
      </c>
    </row>
    <row r="2005" spans="1:11">
      <c r="A2005">
        <v>13651</v>
      </c>
      <c r="B2005" s="224">
        <v>9</v>
      </c>
      <c r="C2005" s="224">
        <v>1</v>
      </c>
      <c r="D2005" s="224">
        <v>1</v>
      </c>
      <c r="E2005" s="224">
        <v>3</v>
      </c>
      <c r="F2005" s="224">
        <v>14</v>
      </c>
      <c r="G2005" s="233">
        <v>0.11899700000000001</v>
      </c>
      <c r="H2005" s="222">
        <v>7008</v>
      </c>
      <c r="I2005" s="223" t="s">
        <v>78</v>
      </c>
      <c r="J2005" s="221">
        <f>IFERROR(VLOOKUP(cnf[[#This Row],[Hwycov_id]],#REF!,2,FALSE),cnf[[#This Row],[count]])</f>
        <v>7008</v>
      </c>
      <c r="K2005" s="171">
        <f t="shared" si="34"/>
        <v>0</v>
      </c>
    </row>
    <row r="2006" spans="1:11">
      <c r="A2006">
        <v>11046</v>
      </c>
      <c r="B2006" s="224">
        <v>9</v>
      </c>
      <c r="C2006" s="224">
        <v>1</v>
      </c>
      <c r="D2006" s="224">
        <v>1</v>
      </c>
      <c r="E2006" s="224">
        <v>5</v>
      </c>
      <c r="F2006" s="224">
        <v>9</v>
      </c>
      <c r="G2006" s="233">
        <v>0.13822699999999999</v>
      </c>
      <c r="H2006" s="222">
        <v>7028</v>
      </c>
      <c r="I2006" s="223" t="s">
        <v>78</v>
      </c>
      <c r="J2006" s="221">
        <f>IFERROR(VLOOKUP(cnf[[#This Row],[Hwycov_id]],#REF!,2,FALSE),cnf[[#This Row],[count]])</f>
        <v>7028</v>
      </c>
      <c r="K2006" s="171">
        <f t="shared" si="34"/>
        <v>0</v>
      </c>
    </row>
    <row r="2007" spans="1:11">
      <c r="A2007">
        <v>10951</v>
      </c>
      <c r="B2007" s="224">
        <v>9</v>
      </c>
      <c r="C2007" s="224">
        <v>1</v>
      </c>
      <c r="D2007" s="224">
        <v>1</v>
      </c>
      <c r="E2007" s="224">
        <v>3</v>
      </c>
      <c r="F2007" s="224">
        <v>14</v>
      </c>
      <c r="G2007" s="233">
        <v>0.12213499999999999</v>
      </c>
      <c r="H2007" s="222">
        <v>7170</v>
      </c>
      <c r="I2007" s="223" t="s">
        <v>78</v>
      </c>
      <c r="J2007" s="221">
        <f>IFERROR(VLOOKUP(cnf[[#This Row],[Hwycov_id]],#REF!,2,FALSE),cnf[[#This Row],[count]])</f>
        <v>7170</v>
      </c>
      <c r="K2007" s="171">
        <f t="shared" si="34"/>
        <v>0</v>
      </c>
    </row>
    <row r="2008" spans="1:11">
      <c r="A2008">
        <v>27990</v>
      </c>
      <c r="B2008" s="224">
        <v>9</v>
      </c>
      <c r="C2008" s="224">
        <v>1</v>
      </c>
      <c r="D2008" s="224">
        <v>1</v>
      </c>
      <c r="E2008" s="224">
        <v>5</v>
      </c>
      <c r="F2008" s="224">
        <v>10</v>
      </c>
      <c r="G2008" s="233">
        <v>0.207928</v>
      </c>
      <c r="H2008" s="222">
        <v>7181</v>
      </c>
      <c r="I2008" s="223" t="s">
        <v>78</v>
      </c>
      <c r="J2008" s="221">
        <f>IFERROR(VLOOKUP(cnf[[#This Row],[Hwycov_id]],#REF!,2,FALSE),cnf[[#This Row],[count]])</f>
        <v>7181</v>
      </c>
      <c r="K2008" s="171">
        <f t="shared" si="34"/>
        <v>0</v>
      </c>
    </row>
    <row r="2009" spans="1:11">
      <c r="A2009">
        <v>27304</v>
      </c>
      <c r="B2009" s="224">
        <v>9</v>
      </c>
      <c r="C2009" s="224">
        <v>1</v>
      </c>
      <c r="D2009" s="224">
        <v>1</v>
      </c>
      <c r="E2009" s="224">
        <v>3</v>
      </c>
      <c r="F2009" s="224">
        <v>14</v>
      </c>
      <c r="G2009" s="233">
        <v>0.21393499999999999</v>
      </c>
      <c r="H2009" s="222">
        <v>7220</v>
      </c>
      <c r="I2009" s="223" t="s">
        <v>78</v>
      </c>
      <c r="J2009" s="221">
        <f>IFERROR(VLOOKUP(cnf[[#This Row],[Hwycov_id]],#REF!,2,FALSE),cnf[[#This Row],[count]])</f>
        <v>7220</v>
      </c>
      <c r="K2009" s="171">
        <f t="shared" si="34"/>
        <v>0</v>
      </c>
    </row>
    <row r="2010" spans="1:11">
      <c r="A2010">
        <v>10894</v>
      </c>
      <c r="B2010" s="224">
        <v>9</v>
      </c>
      <c r="C2010" s="224">
        <v>1</v>
      </c>
      <c r="D2010" s="224">
        <v>1</v>
      </c>
      <c r="E2010" s="224">
        <v>3</v>
      </c>
      <c r="F2010" s="224">
        <v>14</v>
      </c>
      <c r="G2010" s="233">
        <v>0.13813</v>
      </c>
      <c r="H2010" s="222">
        <v>7237</v>
      </c>
      <c r="I2010" s="223" t="s">
        <v>78</v>
      </c>
      <c r="J2010" s="221">
        <f>IFERROR(VLOOKUP(cnf[[#This Row],[Hwycov_id]],#REF!,2,FALSE),cnf[[#This Row],[count]])</f>
        <v>7237</v>
      </c>
      <c r="K2010" s="171">
        <f t="shared" si="34"/>
        <v>0</v>
      </c>
    </row>
    <row r="2011" spans="1:11">
      <c r="A2011">
        <v>11023</v>
      </c>
      <c r="B2011" s="224">
        <v>9</v>
      </c>
      <c r="C2011" s="224">
        <v>1</v>
      </c>
      <c r="D2011" s="224">
        <v>1</v>
      </c>
      <c r="E2011" s="224">
        <v>5</v>
      </c>
      <c r="F2011" s="224">
        <v>9</v>
      </c>
      <c r="G2011" s="233">
        <v>9.418E-2</v>
      </c>
      <c r="H2011" s="222">
        <v>7255</v>
      </c>
      <c r="I2011" s="223" t="s">
        <v>78</v>
      </c>
      <c r="J2011" s="221">
        <f>IFERROR(VLOOKUP(cnf[[#This Row],[Hwycov_id]],#REF!,2,FALSE),cnf[[#This Row],[count]])</f>
        <v>7255</v>
      </c>
      <c r="K2011" s="171">
        <f t="shared" si="34"/>
        <v>0</v>
      </c>
    </row>
    <row r="2012" spans="1:11">
      <c r="A2012">
        <v>4090</v>
      </c>
      <c r="B2012" s="224">
        <v>9</v>
      </c>
      <c r="C2012" s="224">
        <v>1</v>
      </c>
      <c r="D2012" s="224">
        <v>1</v>
      </c>
      <c r="E2012" s="224">
        <v>2</v>
      </c>
      <c r="F2012" s="224">
        <v>10</v>
      </c>
      <c r="G2012" s="233">
        <v>7.7092999999999995E-2</v>
      </c>
      <c r="H2012" s="222">
        <v>7272</v>
      </c>
      <c r="I2012" s="223" t="s">
        <v>78</v>
      </c>
      <c r="J2012" s="221">
        <f>IFERROR(VLOOKUP(cnf[[#This Row],[Hwycov_id]],#REF!,2,FALSE),cnf[[#This Row],[count]])</f>
        <v>7272</v>
      </c>
      <c r="K2012" s="171">
        <f t="shared" si="34"/>
        <v>0</v>
      </c>
    </row>
    <row r="2013" spans="1:11">
      <c r="A2013">
        <v>28323</v>
      </c>
      <c r="B2013" s="224">
        <v>9</v>
      </c>
      <c r="C2013" s="224">
        <v>1</v>
      </c>
      <c r="D2013" s="224">
        <v>1</v>
      </c>
      <c r="E2013" s="224">
        <v>7</v>
      </c>
      <c r="F2013" s="224">
        <v>15</v>
      </c>
      <c r="G2013" s="233">
        <v>0.15636900000000001</v>
      </c>
      <c r="H2013" s="222">
        <v>7283</v>
      </c>
      <c r="I2013" s="223" t="s">
        <v>78</v>
      </c>
      <c r="J2013" s="221">
        <f>IFERROR(VLOOKUP(cnf[[#This Row],[Hwycov_id]],#REF!,2,FALSE),cnf[[#This Row],[count]])</f>
        <v>7283</v>
      </c>
      <c r="K2013" s="171">
        <f t="shared" si="34"/>
        <v>0</v>
      </c>
    </row>
    <row r="2014" spans="1:11">
      <c r="A2014">
        <v>28117</v>
      </c>
      <c r="B2014" s="224">
        <v>9</v>
      </c>
      <c r="C2014" s="224">
        <v>1</v>
      </c>
      <c r="D2014" s="224">
        <v>1</v>
      </c>
      <c r="E2014" s="224">
        <v>5</v>
      </c>
      <c r="F2014" s="224">
        <v>9</v>
      </c>
      <c r="G2014" s="233">
        <v>0.152666</v>
      </c>
      <c r="H2014" s="222">
        <v>7319</v>
      </c>
      <c r="I2014" s="223" t="s">
        <v>78</v>
      </c>
      <c r="J2014" s="221">
        <f>IFERROR(VLOOKUP(cnf[[#This Row],[Hwycov_id]],#REF!,2,FALSE),cnf[[#This Row],[count]])</f>
        <v>7319</v>
      </c>
      <c r="K2014" s="171">
        <f t="shared" si="34"/>
        <v>0</v>
      </c>
    </row>
    <row r="2015" spans="1:11">
      <c r="A2015">
        <v>29166</v>
      </c>
      <c r="B2015" s="224">
        <v>9</v>
      </c>
      <c r="C2015" s="224">
        <v>1</v>
      </c>
      <c r="D2015" s="224">
        <v>1</v>
      </c>
      <c r="E2015" s="224">
        <v>6</v>
      </c>
      <c r="F2015" s="224">
        <v>6</v>
      </c>
      <c r="G2015" s="233">
        <v>0.145255</v>
      </c>
      <c r="H2015" s="222">
        <v>7334</v>
      </c>
      <c r="I2015" s="223" t="s">
        <v>78</v>
      </c>
      <c r="J2015" s="221">
        <f>IFERROR(VLOOKUP(cnf[[#This Row],[Hwycov_id]],#REF!,2,FALSE),cnf[[#This Row],[count]])</f>
        <v>7334</v>
      </c>
      <c r="K2015" s="171">
        <f t="shared" si="34"/>
        <v>0</v>
      </c>
    </row>
    <row r="2016" spans="1:11">
      <c r="A2016">
        <v>14624</v>
      </c>
      <c r="B2016" s="224">
        <v>9</v>
      </c>
      <c r="C2016" s="224">
        <v>1</v>
      </c>
      <c r="D2016" s="224">
        <v>1</v>
      </c>
      <c r="E2016" s="224">
        <v>3</v>
      </c>
      <c r="F2016" s="224">
        <v>14</v>
      </c>
      <c r="G2016" s="233">
        <v>0.12189700000000001</v>
      </c>
      <c r="H2016" s="222">
        <v>7338</v>
      </c>
      <c r="I2016" s="223" t="s">
        <v>78</v>
      </c>
      <c r="J2016" s="221">
        <f>IFERROR(VLOOKUP(cnf[[#This Row],[Hwycov_id]],#REF!,2,FALSE),cnf[[#This Row],[count]])</f>
        <v>7338</v>
      </c>
      <c r="K2016" s="171">
        <f t="shared" si="34"/>
        <v>0</v>
      </c>
    </row>
    <row r="2017" spans="1:11">
      <c r="A2017">
        <v>11276</v>
      </c>
      <c r="B2017" s="224">
        <v>9</v>
      </c>
      <c r="C2017" s="224">
        <v>1</v>
      </c>
      <c r="D2017" s="224">
        <v>1</v>
      </c>
      <c r="E2017" s="224">
        <v>5</v>
      </c>
      <c r="F2017" s="224">
        <v>9</v>
      </c>
      <c r="G2017" s="233">
        <v>0.20486299999999999</v>
      </c>
      <c r="H2017" s="222">
        <v>7338</v>
      </c>
      <c r="I2017" s="223" t="s">
        <v>78</v>
      </c>
      <c r="J2017" s="221">
        <f>IFERROR(VLOOKUP(cnf[[#This Row],[Hwycov_id]],#REF!,2,FALSE),cnf[[#This Row],[count]])</f>
        <v>7338</v>
      </c>
      <c r="K2017" s="171">
        <f t="shared" si="34"/>
        <v>0</v>
      </c>
    </row>
    <row r="2018" spans="1:11">
      <c r="A2018">
        <v>27802</v>
      </c>
      <c r="B2018" s="224">
        <v>9</v>
      </c>
      <c r="C2018" s="224">
        <v>1</v>
      </c>
      <c r="D2018" s="224">
        <v>1</v>
      </c>
      <c r="E2018" s="224">
        <v>2</v>
      </c>
      <c r="F2018" s="224">
        <v>14</v>
      </c>
      <c r="G2018" s="233">
        <v>0.10982599999999999</v>
      </c>
      <c r="H2018" s="222">
        <v>7349</v>
      </c>
      <c r="I2018" s="223" t="s">
        <v>78</v>
      </c>
      <c r="J2018" s="221">
        <f>IFERROR(VLOOKUP(cnf[[#This Row],[Hwycov_id]],#REF!,2,FALSE),cnf[[#This Row],[count]])</f>
        <v>7349</v>
      </c>
      <c r="K2018" s="171">
        <f t="shared" si="34"/>
        <v>0</v>
      </c>
    </row>
    <row r="2019" spans="1:11">
      <c r="A2019">
        <v>28591</v>
      </c>
      <c r="B2019" s="224">
        <v>9</v>
      </c>
      <c r="C2019" s="224">
        <v>1</v>
      </c>
      <c r="D2019" s="224">
        <v>1</v>
      </c>
      <c r="E2019" s="224">
        <v>7</v>
      </c>
      <c r="F2019" s="224">
        <v>7</v>
      </c>
      <c r="G2019" s="233">
        <v>0.27629700000000001</v>
      </c>
      <c r="H2019" s="222">
        <v>7353</v>
      </c>
      <c r="I2019" s="223" t="s">
        <v>78</v>
      </c>
      <c r="J2019" s="221">
        <f>IFERROR(VLOOKUP(cnf[[#This Row],[Hwycov_id]],#REF!,2,FALSE),cnf[[#This Row],[count]])</f>
        <v>7353</v>
      </c>
      <c r="K2019" s="171">
        <f t="shared" si="34"/>
        <v>0</v>
      </c>
    </row>
    <row r="2020" spans="1:11">
      <c r="A2020">
        <v>28531</v>
      </c>
      <c r="B2020" s="224">
        <v>9</v>
      </c>
      <c r="C2020" s="224">
        <v>1</v>
      </c>
      <c r="D2020" s="224">
        <v>1</v>
      </c>
      <c r="E2020" s="224">
        <v>7</v>
      </c>
      <c r="F2020" s="224">
        <v>18</v>
      </c>
      <c r="G2020" s="233">
        <v>0.16413</v>
      </c>
      <c r="H2020" s="222">
        <v>7365</v>
      </c>
      <c r="I2020" s="223" t="s">
        <v>78</v>
      </c>
      <c r="J2020" s="221">
        <f>IFERROR(VLOOKUP(cnf[[#This Row],[Hwycov_id]],#REF!,2,FALSE),cnf[[#This Row],[count]])</f>
        <v>7365</v>
      </c>
      <c r="K2020" s="171">
        <f t="shared" si="34"/>
        <v>0</v>
      </c>
    </row>
    <row r="2021" spans="1:11">
      <c r="A2021">
        <v>4121</v>
      </c>
      <c r="B2021" s="224">
        <v>9</v>
      </c>
      <c r="C2021" s="224">
        <v>1</v>
      </c>
      <c r="D2021" s="224">
        <v>1</v>
      </c>
      <c r="E2021" s="224">
        <v>3</v>
      </c>
      <c r="F2021" s="224">
        <v>14</v>
      </c>
      <c r="G2021" s="233">
        <v>0.107817</v>
      </c>
      <c r="H2021" s="222">
        <v>7381</v>
      </c>
      <c r="I2021" s="223" t="s">
        <v>78</v>
      </c>
      <c r="J2021" s="221">
        <f>IFERROR(VLOOKUP(cnf[[#This Row],[Hwycov_id]],#REF!,2,FALSE),cnf[[#This Row],[count]])</f>
        <v>7381</v>
      </c>
      <c r="K2021" s="171">
        <f t="shared" si="34"/>
        <v>0</v>
      </c>
    </row>
    <row r="2022" spans="1:11">
      <c r="A2022">
        <v>28058</v>
      </c>
      <c r="B2022" s="224">
        <v>9</v>
      </c>
      <c r="C2022" s="224">
        <v>1</v>
      </c>
      <c r="D2022" s="224">
        <v>1</v>
      </c>
      <c r="E2022" s="224">
        <v>3</v>
      </c>
      <c r="F2022" s="224">
        <v>14</v>
      </c>
      <c r="G2022" s="233">
        <v>7.4440000000000006E-2</v>
      </c>
      <c r="H2022" s="222">
        <v>7406</v>
      </c>
      <c r="I2022" s="223" t="s">
        <v>78</v>
      </c>
      <c r="J2022" s="221">
        <f>IFERROR(VLOOKUP(cnf[[#This Row],[Hwycov_id]],#REF!,2,FALSE),cnf[[#This Row],[count]])</f>
        <v>7406</v>
      </c>
      <c r="K2022" s="171">
        <f t="shared" si="34"/>
        <v>0</v>
      </c>
    </row>
    <row r="2023" spans="1:11">
      <c r="A2023">
        <v>2801</v>
      </c>
      <c r="B2023" s="224">
        <v>9</v>
      </c>
      <c r="C2023" s="224">
        <v>1</v>
      </c>
      <c r="D2023" s="224">
        <v>1</v>
      </c>
      <c r="E2023" s="224">
        <v>3</v>
      </c>
      <c r="F2023" s="224">
        <v>14</v>
      </c>
      <c r="G2023" s="233">
        <v>7.5628000000000001E-2</v>
      </c>
      <c r="H2023" s="222">
        <v>7486</v>
      </c>
      <c r="I2023" s="223" t="s">
        <v>78</v>
      </c>
      <c r="J2023" s="221">
        <f>IFERROR(VLOOKUP(cnf[[#This Row],[Hwycov_id]],#REF!,2,FALSE),cnf[[#This Row],[count]])</f>
        <v>7486</v>
      </c>
      <c r="K2023" s="171">
        <f t="shared" si="34"/>
        <v>0</v>
      </c>
    </row>
    <row r="2024" spans="1:11">
      <c r="A2024">
        <v>10929</v>
      </c>
      <c r="B2024" s="224">
        <v>9</v>
      </c>
      <c r="C2024" s="224">
        <v>1</v>
      </c>
      <c r="D2024" s="224">
        <v>1</v>
      </c>
      <c r="E2024" s="224">
        <v>3</v>
      </c>
      <c r="F2024" s="224">
        <v>14</v>
      </c>
      <c r="G2024" s="233">
        <v>0.311282</v>
      </c>
      <c r="H2024" s="222">
        <v>7539</v>
      </c>
      <c r="I2024" s="223" t="s">
        <v>78</v>
      </c>
      <c r="J2024" s="221">
        <f>IFERROR(VLOOKUP(cnf[[#This Row],[Hwycov_id]],#REF!,2,FALSE),cnf[[#This Row],[count]])</f>
        <v>7539</v>
      </c>
      <c r="K2024" s="171">
        <f t="shared" si="34"/>
        <v>0</v>
      </c>
    </row>
    <row r="2025" spans="1:11">
      <c r="A2025">
        <v>28004</v>
      </c>
      <c r="B2025" s="224">
        <v>9</v>
      </c>
      <c r="C2025" s="224">
        <v>1</v>
      </c>
      <c r="D2025" s="224">
        <v>1</v>
      </c>
      <c r="E2025" s="224">
        <v>5</v>
      </c>
      <c r="F2025" s="224">
        <v>9</v>
      </c>
      <c r="G2025" s="233">
        <v>0.15944900000000001</v>
      </c>
      <c r="H2025" s="222">
        <v>7585</v>
      </c>
      <c r="I2025" s="223" t="s">
        <v>78</v>
      </c>
      <c r="J2025" s="221">
        <f>IFERROR(VLOOKUP(cnf[[#This Row],[Hwycov_id]],#REF!,2,FALSE),cnf[[#This Row],[count]])</f>
        <v>7585</v>
      </c>
      <c r="K2025" s="171">
        <f t="shared" si="34"/>
        <v>0</v>
      </c>
    </row>
    <row r="2026" spans="1:11">
      <c r="A2026">
        <v>10878</v>
      </c>
      <c r="B2026" s="224">
        <v>9</v>
      </c>
      <c r="C2026" s="224">
        <v>1</v>
      </c>
      <c r="D2026" s="224">
        <v>1</v>
      </c>
      <c r="E2026" s="224">
        <v>3</v>
      </c>
      <c r="F2026" s="224">
        <v>14</v>
      </c>
      <c r="G2026" s="233">
        <v>0.14330999999999999</v>
      </c>
      <c r="H2026" s="222">
        <v>7612</v>
      </c>
      <c r="I2026" s="223" t="s">
        <v>78</v>
      </c>
      <c r="J2026" s="221">
        <f>IFERROR(VLOOKUP(cnf[[#This Row],[Hwycov_id]],#REF!,2,FALSE),cnf[[#This Row],[count]])</f>
        <v>7612</v>
      </c>
      <c r="K2026" s="171">
        <f t="shared" si="34"/>
        <v>0</v>
      </c>
    </row>
    <row r="2027" spans="1:11">
      <c r="A2027">
        <v>10896</v>
      </c>
      <c r="B2027" s="224">
        <v>9</v>
      </c>
      <c r="C2027" s="224">
        <v>1</v>
      </c>
      <c r="D2027" s="224">
        <v>1</v>
      </c>
      <c r="E2027" s="224">
        <v>3</v>
      </c>
      <c r="F2027" s="224">
        <v>14</v>
      </c>
      <c r="G2027" s="233">
        <v>0.10323599999999999</v>
      </c>
      <c r="H2027" s="222">
        <v>7626</v>
      </c>
      <c r="I2027" s="223" t="s">
        <v>78</v>
      </c>
      <c r="J2027" s="221">
        <f>IFERROR(VLOOKUP(cnf[[#This Row],[Hwycov_id]],#REF!,2,FALSE),cnf[[#This Row],[count]])</f>
        <v>7626</v>
      </c>
      <c r="K2027" s="171">
        <f t="shared" si="34"/>
        <v>0</v>
      </c>
    </row>
    <row r="2028" spans="1:11">
      <c r="A2028">
        <v>40257</v>
      </c>
      <c r="B2028" s="224">
        <v>9</v>
      </c>
      <c r="C2028" s="224">
        <v>1</v>
      </c>
      <c r="D2028" s="224">
        <v>1</v>
      </c>
      <c r="E2028" s="224">
        <v>3</v>
      </c>
      <c r="F2028" s="224">
        <v>14</v>
      </c>
      <c r="G2028" s="233">
        <v>9.2214000000000004E-2</v>
      </c>
      <c r="H2028" s="222">
        <v>7636</v>
      </c>
      <c r="I2028" s="223" t="s">
        <v>78</v>
      </c>
      <c r="J2028" s="221">
        <f>IFERROR(VLOOKUP(cnf[[#This Row],[Hwycov_id]],#REF!,2,FALSE),cnf[[#This Row],[count]])</f>
        <v>7636</v>
      </c>
      <c r="K2028" s="171">
        <f t="shared" si="34"/>
        <v>0</v>
      </c>
    </row>
    <row r="2029" spans="1:11">
      <c r="A2029">
        <v>11145</v>
      </c>
      <c r="B2029" s="224">
        <v>9</v>
      </c>
      <c r="C2029" s="224">
        <v>1</v>
      </c>
      <c r="D2029" s="224">
        <v>1</v>
      </c>
      <c r="E2029" s="224">
        <v>5</v>
      </c>
      <c r="F2029" s="224">
        <v>10</v>
      </c>
      <c r="G2029" s="233">
        <v>0.140456</v>
      </c>
      <c r="H2029" s="222">
        <v>7664</v>
      </c>
      <c r="I2029" s="223" t="s">
        <v>78</v>
      </c>
      <c r="J2029" s="221">
        <f>IFERROR(VLOOKUP(cnf[[#This Row],[Hwycov_id]],#REF!,2,FALSE),cnf[[#This Row],[count]])</f>
        <v>7664</v>
      </c>
      <c r="K2029" s="171">
        <f t="shared" si="34"/>
        <v>0</v>
      </c>
    </row>
    <row r="2030" spans="1:11">
      <c r="A2030">
        <v>27563</v>
      </c>
      <c r="B2030" s="224">
        <v>9</v>
      </c>
      <c r="C2030" s="224">
        <v>1</v>
      </c>
      <c r="D2030" s="224">
        <v>1</v>
      </c>
      <c r="E2030" s="224">
        <v>6</v>
      </c>
      <c r="F2030" s="224">
        <v>1</v>
      </c>
      <c r="G2030" s="233">
        <v>8.881E-2</v>
      </c>
      <c r="H2030" s="222">
        <v>7680</v>
      </c>
      <c r="I2030" s="223" t="s">
        <v>78</v>
      </c>
      <c r="J2030" s="221">
        <f>IFERROR(VLOOKUP(cnf[[#This Row],[Hwycov_id]],#REF!,2,FALSE),cnf[[#This Row],[count]])</f>
        <v>7680</v>
      </c>
      <c r="K2030" s="171">
        <f t="shared" si="34"/>
        <v>0</v>
      </c>
    </row>
    <row r="2031" spans="1:11">
      <c r="A2031">
        <v>28030</v>
      </c>
      <c r="B2031" s="224">
        <v>9</v>
      </c>
      <c r="C2031" s="224">
        <v>1</v>
      </c>
      <c r="D2031" s="224">
        <v>1</v>
      </c>
      <c r="E2031" s="224">
        <v>6</v>
      </c>
      <c r="F2031" s="224">
        <v>17</v>
      </c>
      <c r="G2031" s="233">
        <v>0.139514</v>
      </c>
      <c r="H2031" s="222">
        <v>7714</v>
      </c>
      <c r="I2031" s="223" t="s">
        <v>78</v>
      </c>
      <c r="J2031" s="221">
        <f>IFERROR(VLOOKUP(cnf[[#This Row],[Hwycov_id]],#REF!,2,FALSE),cnf[[#This Row],[count]])</f>
        <v>7714</v>
      </c>
      <c r="K2031" s="171">
        <f t="shared" si="34"/>
        <v>0</v>
      </c>
    </row>
    <row r="2032" spans="1:11">
      <c r="A2032">
        <v>27800</v>
      </c>
      <c r="B2032" s="224">
        <v>9</v>
      </c>
      <c r="C2032" s="224">
        <v>1</v>
      </c>
      <c r="D2032" s="224">
        <v>1</v>
      </c>
      <c r="E2032" s="224">
        <v>2</v>
      </c>
      <c r="F2032" s="224">
        <v>14</v>
      </c>
      <c r="G2032" s="233">
        <v>7.3248999999999995E-2</v>
      </c>
      <c r="H2032" s="222">
        <v>7744</v>
      </c>
      <c r="I2032" s="223" t="s">
        <v>78</v>
      </c>
      <c r="J2032" s="221">
        <f>IFERROR(VLOOKUP(cnf[[#This Row],[Hwycov_id]],#REF!,2,FALSE),cnf[[#This Row],[count]])</f>
        <v>7744</v>
      </c>
      <c r="K2032" s="171">
        <f t="shared" si="34"/>
        <v>0</v>
      </c>
    </row>
    <row r="2033" spans="1:11">
      <c r="A2033">
        <v>2721</v>
      </c>
      <c r="B2033" s="224">
        <v>9</v>
      </c>
      <c r="C2033" s="224">
        <v>1</v>
      </c>
      <c r="D2033" s="224">
        <v>1</v>
      </c>
      <c r="E2033" s="224">
        <v>6</v>
      </c>
      <c r="F2033" s="224">
        <v>1</v>
      </c>
      <c r="G2033" s="233">
        <v>0.17264699999999999</v>
      </c>
      <c r="H2033" s="222">
        <v>7755</v>
      </c>
      <c r="I2033" s="223" t="s">
        <v>78</v>
      </c>
      <c r="J2033" s="221">
        <f>IFERROR(VLOOKUP(cnf[[#This Row],[Hwycov_id]],#REF!,2,FALSE),cnf[[#This Row],[count]])</f>
        <v>7755</v>
      </c>
      <c r="K2033" s="171">
        <f t="shared" si="34"/>
        <v>0</v>
      </c>
    </row>
    <row r="2034" spans="1:11">
      <c r="A2034">
        <v>8950</v>
      </c>
      <c r="B2034" s="224">
        <v>9</v>
      </c>
      <c r="C2034" s="224">
        <v>1</v>
      </c>
      <c r="D2034" s="224">
        <v>1</v>
      </c>
      <c r="E2034" s="224">
        <v>2</v>
      </c>
      <c r="F2034" s="224">
        <v>14</v>
      </c>
      <c r="G2034" s="233">
        <v>5.3795000000000003E-2</v>
      </c>
      <c r="H2034" s="222">
        <v>7827</v>
      </c>
      <c r="I2034" s="223" t="s">
        <v>78</v>
      </c>
      <c r="J2034" s="221">
        <f>IFERROR(VLOOKUP(cnf[[#This Row],[Hwycov_id]],#REF!,2,FALSE),cnf[[#This Row],[count]])</f>
        <v>7827</v>
      </c>
      <c r="K2034" s="171">
        <f t="shared" si="34"/>
        <v>0</v>
      </c>
    </row>
    <row r="2035" spans="1:11">
      <c r="A2035">
        <v>2810</v>
      </c>
      <c r="B2035" s="224">
        <v>9</v>
      </c>
      <c r="C2035" s="224">
        <v>1</v>
      </c>
      <c r="D2035" s="224">
        <v>1</v>
      </c>
      <c r="E2035" s="224">
        <v>6</v>
      </c>
      <c r="F2035" s="224">
        <v>6</v>
      </c>
      <c r="G2035" s="233">
        <v>0.111196</v>
      </c>
      <c r="H2035" s="222">
        <v>7958</v>
      </c>
      <c r="I2035" s="223" t="s">
        <v>78</v>
      </c>
      <c r="J2035" s="221">
        <f>IFERROR(VLOOKUP(cnf[[#This Row],[Hwycov_id]],#REF!,2,FALSE),cnf[[#This Row],[count]])</f>
        <v>7958</v>
      </c>
      <c r="K2035" s="171">
        <f t="shared" si="34"/>
        <v>0</v>
      </c>
    </row>
    <row r="2036" spans="1:11">
      <c r="A2036">
        <v>8849</v>
      </c>
      <c r="B2036" s="224">
        <v>9</v>
      </c>
      <c r="C2036" s="224">
        <v>1</v>
      </c>
      <c r="D2036" s="224">
        <v>1</v>
      </c>
      <c r="E2036" s="224">
        <v>3</v>
      </c>
      <c r="F2036" s="224">
        <v>14</v>
      </c>
      <c r="G2036" s="233">
        <v>6.6202999999999998E-2</v>
      </c>
      <c r="H2036" s="222">
        <v>7962</v>
      </c>
      <c r="I2036" s="223" t="s">
        <v>78</v>
      </c>
      <c r="J2036" s="221">
        <f>IFERROR(VLOOKUP(cnf[[#This Row],[Hwycov_id]],#REF!,2,FALSE),cnf[[#This Row],[count]])</f>
        <v>7962</v>
      </c>
      <c r="K2036" s="171">
        <f t="shared" si="34"/>
        <v>0</v>
      </c>
    </row>
    <row r="2037" spans="1:11">
      <c r="A2037">
        <v>16155</v>
      </c>
      <c r="B2037" s="224">
        <v>9</v>
      </c>
      <c r="C2037" s="224">
        <v>1</v>
      </c>
      <c r="D2037" s="224">
        <v>1</v>
      </c>
      <c r="E2037" s="224">
        <v>3</v>
      </c>
      <c r="F2037" s="224">
        <v>14</v>
      </c>
      <c r="G2037" s="233">
        <v>0.39329999999999998</v>
      </c>
      <c r="H2037" s="222">
        <v>7975</v>
      </c>
      <c r="I2037" s="223" t="s">
        <v>78</v>
      </c>
      <c r="J2037" s="221">
        <f>IFERROR(VLOOKUP(cnf[[#This Row],[Hwycov_id]],#REF!,2,FALSE),cnf[[#This Row],[count]])</f>
        <v>7975</v>
      </c>
      <c r="K2037" s="171">
        <f t="shared" si="34"/>
        <v>0</v>
      </c>
    </row>
    <row r="2038" spans="1:11">
      <c r="A2038">
        <v>12225</v>
      </c>
      <c r="B2038" s="224">
        <v>9</v>
      </c>
      <c r="C2038" s="224">
        <v>1</v>
      </c>
      <c r="D2038" s="224">
        <v>1</v>
      </c>
      <c r="E2038" s="224">
        <v>6</v>
      </c>
      <c r="F2038" s="224">
        <v>12</v>
      </c>
      <c r="G2038" s="233">
        <v>0.22633700000000001</v>
      </c>
      <c r="H2038" s="222">
        <v>8001</v>
      </c>
      <c r="I2038" s="223" t="s">
        <v>78</v>
      </c>
      <c r="J2038" s="221">
        <f>IFERROR(VLOOKUP(cnf[[#This Row],[Hwycov_id]],#REF!,2,FALSE),cnf[[#This Row],[count]])</f>
        <v>8001</v>
      </c>
      <c r="K2038" s="171">
        <f t="shared" si="34"/>
        <v>0</v>
      </c>
    </row>
    <row r="2039" spans="1:11">
      <c r="A2039">
        <v>27264</v>
      </c>
      <c r="B2039" s="224">
        <v>9</v>
      </c>
      <c r="C2039" s="224">
        <v>1</v>
      </c>
      <c r="D2039" s="224">
        <v>1</v>
      </c>
      <c r="E2039" s="224">
        <v>2</v>
      </c>
      <c r="F2039" s="224">
        <v>14</v>
      </c>
      <c r="G2039" s="233">
        <v>0.202929</v>
      </c>
      <c r="H2039" s="222">
        <v>8004</v>
      </c>
      <c r="I2039" s="223" t="s">
        <v>78</v>
      </c>
      <c r="J2039" s="221">
        <f>IFERROR(VLOOKUP(cnf[[#This Row],[Hwycov_id]],#REF!,2,FALSE),cnf[[#This Row],[count]])</f>
        <v>8004</v>
      </c>
      <c r="K2039" s="171">
        <f t="shared" si="34"/>
        <v>0</v>
      </c>
    </row>
    <row r="2040" spans="1:11">
      <c r="A2040">
        <v>27269</v>
      </c>
      <c r="B2040" s="224">
        <v>9</v>
      </c>
      <c r="C2040" s="224">
        <v>1</v>
      </c>
      <c r="D2040" s="224">
        <v>1</v>
      </c>
      <c r="E2040" s="224">
        <v>6</v>
      </c>
      <c r="F2040" s="224">
        <v>6</v>
      </c>
      <c r="G2040" s="233">
        <v>0.22120600000000001</v>
      </c>
      <c r="H2040" s="222">
        <v>8030</v>
      </c>
      <c r="I2040" s="223" t="s">
        <v>78</v>
      </c>
      <c r="J2040" s="221">
        <f>IFERROR(VLOOKUP(cnf[[#This Row],[Hwycov_id]],#REF!,2,FALSE),cnf[[#This Row],[count]])</f>
        <v>8030</v>
      </c>
      <c r="K2040" s="171">
        <f t="shared" si="34"/>
        <v>0</v>
      </c>
    </row>
    <row r="2041" spans="1:11">
      <c r="A2041">
        <v>11062</v>
      </c>
      <c r="B2041" s="224">
        <v>9</v>
      </c>
      <c r="C2041" s="224">
        <v>1</v>
      </c>
      <c r="D2041" s="224">
        <v>1</v>
      </c>
      <c r="E2041" s="224">
        <v>5</v>
      </c>
      <c r="F2041" s="224">
        <v>5</v>
      </c>
      <c r="G2041" s="233">
        <v>0.14321700000000001</v>
      </c>
      <c r="H2041" s="222">
        <v>8038</v>
      </c>
      <c r="I2041" s="223" t="s">
        <v>78</v>
      </c>
      <c r="J2041" s="221">
        <f>IFERROR(VLOOKUP(cnf[[#This Row],[Hwycov_id]],#REF!,2,FALSE),cnf[[#This Row],[count]])</f>
        <v>8038</v>
      </c>
      <c r="K2041" s="171">
        <f t="shared" si="34"/>
        <v>0</v>
      </c>
    </row>
    <row r="2042" spans="1:11">
      <c r="A2042">
        <v>2742</v>
      </c>
      <c r="B2042" s="224">
        <v>9</v>
      </c>
      <c r="C2042" s="224">
        <v>1</v>
      </c>
      <c r="D2042" s="224">
        <v>1</v>
      </c>
      <c r="E2042" s="224">
        <v>6</v>
      </c>
      <c r="F2042" s="224">
        <v>1</v>
      </c>
      <c r="G2042" s="233">
        <v>0.366728</v>
      </c>
      <c r="H2042" s="222">
        <v>8082</v>
      </c>
      <c r="I2042" s="223" t="s">
        <v>78</v>
      </c>
      <c r="J2042" s="221">
        <f>IFERROR(VLOOKUP(cnf[[#This Row],[Hwycov_id]],#REF!,2,FALSE),cnf[[#This Row],[count]])</f>
        <v>8082</v>
      </c>
      <c r="K2042" s="171">
        <f t="shared" si="34"/>
        <v>0</v>
      </c>
    </row>
    <row r="2043" spans="1:11">
      <c r="A2043">
        <v>28335</v>
      </c>
      <c r="B2043" s="224">
        <v>9</v>
      </c>
      <c r="C2043" s="224">
        <v>1</v>
      </c>
      <c r="D2043" s="224">
        <v>1</v>
      </c>
      <c r="E2043" s="224">
        <v>2</v>
      </c>
      <c r="F2043" s="224">
        <v>14</v>
      </c>
      <c r="G2043" s="233">
        <v>0.10434400000000001</v>
      </c>
      <c r="H2043" s="222">
        <v>8123</v>
      </c>
      <c r="I2043" s="223" t="s">
        <v>78</v>
      </c>
      <c r="J2043" s="221">
        <f>IFERROR(VLOOKUP(cnf[[#This Row],[Hwycov_id]],#REF!,2,FALSE),cnf[[#This Row],[count]])</f>
        <v>8123</v>
      </c>
      <c r="K2043" s="171">
        <f t="shared" si="34"/>
        <v>0</v>
      </c>
    </row>
    <row r="2044" spans="1:11">
      <c r="A2044">
        <v>3652</v>
      </c>
      <c r="B2044" s="224">
        <v>9</v>
      </c>
      <c r="C2044" s="224">
        <v>1</v>
      </c>
      <c r="D2044" s="224">
        <v>1</v>
      </c>
      <c r="E2044" s="224">
        <v>2</v>
      </c>
      <c r="F2044" s="224">
        <v>19</v>
      </c>
      <c r="G2044" s="233">
        <v>0.12005200000000001</v>
      </c>
      <c r="H2044" s="222">
        <v>8129</v>
      </c>
      <c r="I2044" s="223" t="s">
        <v>78</v>
      </c>
      <c r="J2044" s="221">
        <f>IFERROR(VLOOKUP(cnf[[#This Row],[Hwycov_id]],#REF!,2,FALSE),cnf[[#This Row],[count]])</f>
        <v>8129</v>
      </c>
      <c r="K2044" s="171">
        <f t="shared" si="34"/>
        <v>0</v>
      </c>
    </row>
    <row r="2045" spans="1:11">
      <c r="A2045">
        <v>8639</v>
      </c>
      <c r="B2045" s="224">
        <v>9</v>
      </c>
      <c r="C2045" s="224">
        <v>1</v>
      </c>
      <c r="D2045" s="224">
        <v>1</v>
      </c>
      <c r="E2045" s="224">
        <v>3</v>
      </c>
      <c r="F2045" s="224">
        <v>14</v>
      </c>
      <c r="G2045" s="233">
        <v>0.110067</v>
      </c>
      <c r="H2045" s="222">
        <v>8152</v>
      </c>
      <c r="I2045" s="223" t="s">
        <v>78</v>
      </c>
      <c r="J2045" s="221">
        <f>IFERROR(VLOOKUP(cnf[[#This Row],[Hwycov_id]],#REF!,2,FALSE),cnf[[#This Row],[count]])</f>
        <v>8152</v>
      </c>
      <c r="K2045" s="171">
        <f t="shared" si="34"/>
        <v>0</v>
      </c>
    </row>
    <row r="2046" spans="1:11">
      <c r="A2046">
        <v>2578</v>
      </c>
      <c r="B2046" s="224">
        <v>9</v>
      </c>
      <c r="C2046" s="224">
        <v>1</v>
      </c>
      <c r="D2046" s="224">
        <v>1</v>
      </c>
      <c r="E2046" s="224">
        <v>2</v>
      </c>
      <c r="F2046" s="224">
        <v>14</v>
      </c>
      <c r="G2046" s="233">
        <v>0.100214</v>
      </c>
      <c r="H2046" s="222">
        <v>8196</v>
      </c>
      <c r="I2046" s="223" t="s">
        <v>78</v>
      </c>
      <c r="J2046" s="221">
        <f>IFERROR(VLOOKUP(cnf[[#This Row],[Hwycov_id]],#REF!,2,FALSE),cnf[[#This Row],[count]])</f>
        <v>8196</v>
      </c>
      <c r="K2046" s="171">
        <f t="shared" si="34"/>
        <v>0</v>
      </c>
    </row>
    <row r="2047" spans="1:11">
      <c r="A2047">
        <v>28883</v>
      </c>
      <c r="B2047" s="224">
        <v>9</v>
      </c>
      <c r="C2047" s="224">
        <v>1</v>
      </c>
      <c r="D2047" s="224">
        <v>1</v>
      </c>
      <c r="E2047" s="224">
        <v>3</v>
      </c>
      <c r="F2047" s="224">
        <v>14</v>
      </c>
      <c r="G2047" s="233">
        <v>7.7927999999999997E-2</v>
      </c>
      <c r="H2047" s="222">
        <v>8222</v>
      </c>
      <c r="I2047" s="223" t="s">
        <v>78</v>
      </c>
      <c r="J2047" s="221">
        <f>IFERROR(VLOOKUP(cnf[[#This Row],[Hwycov_id]],#REF!,2,FALSE),cnf[[#This Row],[count]])</f>
        <v>8222</v>
      </c>
      <c r="K2047" s="171">
        <f t="shared" si="34"/>
        <v>0</v>
      </c>
    </row>
    <row r="2048" spans="1:11">
      <c r="A2048">
        <v>28784</v>
      </c>
      <c r="B2048" s="224">
        <v>9</v>
      </c>
      <c r="C2048" s="224">
        <v>1</v>
      </c>
      <c r="D2048" s="224">
        <v>1</v>
      </c>
      <c r="E2048" s="224">
        <v>3</v>
      </c>
      <c r="F2048" s="224">
        <v>14</v>
      </c>
      <c r="G2048" s="233">
        <v>0.17100000000000001</v>
      </c>
      <c r="H2048" s="222">
        <v>8226</v>
      </c>
      <c r="I2048" s="223" t="s">
        <v>78</v>
      </c>
      <c r="J2048" s="221">
        <f>IFERROR(VLOOKUP(cnf[[#This Row],[Hwycov_id]],#REF!,2,FALSE),cnf[[#This Row],[count]])</f>
        <v>8226</v>
      </c>
      <c r="K2048" s="171">
        <f t="shared" si="34"/>
        <v>0</v>
      </c>
    </row>
    <row r="2049" spans="1:11">
      <c r="A2049">
        <v>10075</v>
      </c>
      <c r="B2049" s="224">
        <v>9</v>
      </c>
      <c r="C2049" s="224">
        <v>1</v>
      </c>
      <c r="D2049" s="224">
        <v>1</v>
      </c>
      <c r="E2049" s="224">
        <v>5</v>
      </c>
      <c r="F2049" s="224">
        <v>9</v>
      </c>
      <c r="G2049" s="233">
        <v>0.12547</v>
      </c>
      <c r="H2049" s="222">
        <v>8241</v>
      </c>
      <c r="I2049" s="223" t="s">
        <v>78</v>
      </c>
      <c r="J2049" s="221">
        <f>IFERROR(VLOOKUP(cnf[[#This Row],[Hwycov_id]],#REF!,2,FALSE),cnf[[#This Row],[count]])</f>
        <v>8241</v>
      </c>
      <c r="K2049" s="171">
        <f t="shared" si="34"/>
        <v>0</v>
      </c>
    </row>
    <row r="2050" spans="1:11">
      <c r="A2050">
        <v>28153</v>
      </c>
      <c r="B2050" s="224">
        <v>9</v>
      </c>
      <c r="C2050" s="224">
        <v>1</v>
      </c>
      <c r="D2050" s="224">
        <v>1</v>
      </c>
      <c r="E2050" s="224">
        <v>5</v>
      </c>
      <c r="F2050" s="224">
        <v>5</v>
      </c>
      <c r="G2050" s="233">
        <v>7.7997999999999998E-2</v>
      </c>
      <c r="H2050" s="222">
        <v>8262</v>
      </c>
      <c r="I2050" s="223" t="s">
        <v>78</v>
      </c>
      <c r="J2050" s="221">
        <f>IFERROR(VLOOKUP(cnf[[#This Row],[Hwycov_id]],#REF!,2,FALSE),cnf[[#This Row],[count]])</f>
        <v>8262</v>
      </c>
      <c r="K2050" s="171">
        <f t="shared" ref="K2050:K2113" si="35">J2050/H2050-1</f>
        <v>0</v>
      </c>
    </row>
    <row r="2051" spans="1:11">
      <c r="A2051">
        <v>10906</v>
      </c>
      <c r="B2051" s="224">
        <v>9</v>
      </c>
      <c r="C2051" s="224">
        <v>1</v>
      </c>
      <c r="D2051" s="224">
        <v>1</v>
      </c>
      <c r="E2051" s="224">
        <v>6</v>
      </c>
      <c r="F2051" s="224">
        <v>1</v>
      </c>
      <c r="G2051" s="233">
        <v>9.1360999999999998E-2</v>
      </c>
      <c r="H2051" s="222">
        <v>8319</v>
      </c>
      <c r="I2051" s="223" t="s">
        <v>78</v>
      </c>
      <c r="J2051" s="221">
        <f>IFERROR(VLOOKUP(cnf[[#This Row],[Hwycov_id]],#REF!,2,FALSE),cnf[[#This Row],[count]])</f>
        <v>8319</v>
      </c>
      <c r="K2051" s="171">
        <f t="shared" si="35"/>
        <v>0</v>
      </c>
    </row>
    <row r="2052" spans="1:11">
      <c r="A2052">
        <v>28570</v>
      </c>
      <c r="B2052" s="224">
        <v>9</v>
      </c>
      <c r="C2052" s="224">
        <v>1</v>
      </c>
      <c r="D2052" s="224">
        <v>1</v>
      </c>
      <c r="E2052" s="224">
        <v>7</v>
      </c>
      <c r="F2052" s="224">
        <v>7</v>
      </c>
      <c r="G2052" s="233">
        <v>9.8223000000000005E-2</v>
      </c>
      <c r="H2052" s="222">
        <v>8332</v>
      </c>
      <c r="I2052" s="223" t="s">
        <v>78</v>
      </c>
      <c r="J2052" s="221">
        <f>IFERROR(VLOOKUP(cnf[[#This Row],[Hwycov_id]],#REF!,2,FALSE),cnf[[#This Row],[count]])</f>
        <v>8332</v>
      </c>
      <c r="K2052" s="171">
        <f t="shared" si="35"/>
        <v>0</v>
      </c>
    </row>
    <row r="2053" spans="1:11">
      <c r="A2053">
        <v>8949</v>
      </c>
      <c r="B2053" s="224">
        <v>9</v>
      </c>
      <c r="C2053" s="224">
        <v>1</v>
      </c>
      <c r="D2053" s="224">
        <v>1</v>
      </c>
      <c r="E2053" s="224">
        <v>2</v>
      </c>
      <c r="F2053" s="224">
        <v>14</v>
      </c>
      <c r="G2053" s="233">
        <v>9.3517000000000003E-2</v>
      </c>
      <c r="H2053" s="222">
        <v>8376</v>
      </c>
      <c r="I2053" s="223" t="s">
        <v>78</v>
      </c>
      <c r="J2053" s="221">
        <f>IFERROR(VLOOKUP(cnf[[#This Row],[Hwycov_id]],#REF!,2,FALSE),cnf[[#This Row],[count]])</f>
        <v>8376</v>
      </c>
      <c r="K2053" s="171">
        <f t="shared" si="35"/>
        <v>0</v>
      </c>
    </row>
    <row r="2054" spans="1:11">
      <c r="A2054">
        <v>29176</v>
      </c>
      <c r="B2054" s="224">
        <v>9</v>
      </c>
      <c r="C2054" s="224">
        <v>1</v>
      </c>
      <c r="D2054" s="224">
        <v>1</v>
      </c>
      <c r="E2054" s="224">
        <v>7</v>
      </c>
      <c r="F2054" s="224">
        <v>15</v>
      </c>
      <c r="G2054" s="233">
        <v>0.13666400000000001</v>
      </c>
      <c r="H2054" s="222">
        <v>8390</v>
      </c>
      <c r="I2054" s="223" t="s">
        <v>78</v>
      </c>
      <c r="J2054" s="221">
        <f>IFERROR(VLOOKUP(cnf[[#This Row],[Hwycov_id]],#REF!,2,FALSE),cnf[[#This Row],[count]])</f>
        <v>8390</v>
      </c>
      <c r="K2054" s="171">
        <f t="shared" si="35"/>
        <v>0</v>
      </c>
    </row>
    <row r="2055" spans="1:11">
      <c r="A2055">
        <v>28944</v>
      </c>
      <c r="B2055" s="224">
        <v>9</v>
      </c>
      <c r="C2055" s="224">
        <v>1</v>
      </c>
      <c r="D2055" s="224">
        <v>1</v>
      </c>
      <c r="E2055" s="224">
        <v>5</v>
      </c>
      <c r="F2055" s="224">
        <v>5</v>
      </c>
      <c r="G2055" s="233">
        <v>0.105533</v>
      </c>
      <c r="H2055" s="222">
        <v>8400</v>
      </c>
      <c r="I2055" s="223" t="s">
        <v>78</v>
      </c>
      <c r="J2055" s="221">
        <f>IFERROR(VLOOKUP(cnf[[#This Row],[Hwycov_id]],#REF!,2,FALSE),cnf[[#This Row],[count]])</f>
        <v>8400</v>
      </c>
      <c r="K2055" s="171">
        <f t="shared" si="35"/>
        <v>0</v>
      </c>
    </row>
    <row r="2056" spans="1:11">
      <c r="A2056">
        <v>28846</v>
      </c>
      <c r="B2056" s="224">
        <v>9</v>
      </c>
      <c r="C2056" s="224">
        <v>1</v>
      </c>
      <c r="D2056" s="224">
        <v>1</v>
      </c>
      <c r="E2056" s="224">
        <v>7</v>
      </c>
      <c r="F2056" s="224">
        <v>18</v>
      </c>
      <c r="G2056" s="233">
        <v>0.200179</v>
      </c>
      <c r="H2056" s="222">
        <v>8414</v>
      </c>
      <c r="I2056" s="223" t="s">
        <v>78</v>
      </c>
      <c r="J2056" s="221">
        <f>IFERROR(VLOOKUP(cnf[[#This Row],[Hwycov_id]],#REF!,2,FALSE),cnf[[#This Row],[count]])</f>
        <v>8414</v>
      </c>
      <c r="K2056" s="171">
        <f t="shared" si="35"/>
        <v>0</v>
      </c>
    </row>
    <row r="2057" spans="1:11">
      <c r="A2057">
        <v>16434</v>
      </c>
      <c r="B2057" s="224">
        <v>9</v>
      </c>
      <c r="C2057" s="224">
        <v>1</v>
      </c>
      <c r="D2057" s="224">
        <v>1</v>
      </c>
      <c r="E2057" s="224">
        <v>7</v>
      </c>
      <c r="F2057" s="224">
        <v>15</v>
      </c>
      <c r="G2057" s="233">
        <v>0.16994899999999999</v>
      </c>
      <c r="H2057" s="222">
        <v>8466</v>
      </c>
      <c r="I2057" s="223" t="s">
        <v>78</v>
      </c>
      <c r="J2057" s="221">
        <f>IFERROR(VLOOKUP(cnf[[#This Row],[Hwycov_id]],#REF!,2,FALSE),cnf[[#This Row],[count]])</f>
        <v>8466</v>
      </c>
      <c r="K2057" s="171">
        <f t="shared" si="35"/>
        <v>0</v>
      </c>
    </row>
    <row r="2058" spans="1:11">
      <c r="A2058">
        <v>11017</v>
      </c>
      <c r="B2058" s="224">
        <v>9</v>
      </c>
      <c r="C2058" s="224">
        <v>1</v>
      </c>
      <c r="D2058" s="224">
        <v>1</v>
      </c>
      <c r="E2058" s="224">
        <v>3</v>
      </c>
      <c r="F2058" s="224">
        <v>14</v>
      </c>
      <c r="G2058" s="233">
        <v>7.7854999999999994E-2</v>
      </c>
      <c r="H2058" s="222">
        <v>8476</v>
      </c>
      <c r="I2058" s="223" t="s">
        <v>78</v>
      </c>
      <c r="J2058" s="221">
        <f>IFERROR(VLOOKUP(cnf[[#This Row],[Hwycov_id]],#REF!,2,FALSE),cnf[[#This Row],[count]])</f>
        <v>8476</v>
      </c>
      <c r="K2058" s="171">
        <f t="shared" si="35"/>
        <v>0</v>
      </c>
    </row>
    <row r="2059" spans="1:11">
      <c r="A2059">
        <v>2739</v>
      </c>
      <c r="B2059" s="224">
        <v>9</v>
      </c>
      <c r="C2059" s="224">
        <v>1</v>
      </c>
      <c r="D2059" s="224">
        <v>1</v>
      </c>
      <c r="E2059" s="224">
        <v>6</v>
      </c>
      <c r="F2059" s="224">
        <v>1</v>
      </c>
      <c r="G2059" s="233">
        <v>0.158271</v>
      </c>
      <c r="H2059" s="222">
        <v>8479</v>
      </c>
      <c r="I2059" s="223" t="s">
        <v>78</v>
      </c>
      <c r="J2059" s="221">
        <f>IFERROR(VLOOKUP(cnf[[#This Row],[Hwycov_id]],#REF!,2,FALSE),cnf[[#This Row],[count]])</f>
        <v>8479</v>
      </c>
      <c r="K2059" s="171">
        <f t="shared" si="35"/>
        <v>0</v>
      </c>
    </row>
    <row r="2060" spans="1:11">
      <c r="A2060">
        <v>12568</v>
      </c>
      <c r="B2060" s="224">
        <v>9</v>
      </c>
      <c r="C2060" s="224">
        <v>1</v>
      </c>
      <c r="D2060" s="224">
        <v>1</v>
      </c>
      <c r="E2060" s="224">
        <v>6</v>
      </c>
      <c r="F2060" s="224">
        <v>12</v>
      </c>
      <c r="G2060" s="233">
        <v>0.19586799999999999</v>
      </c>
      <c r="H2060" s="222">
        <v>8483</v>
      </c>
      <c r="I2060" s="223" t="s">
        <v>78</v>
      </c>
      <c r="J2060" s="221">
        <f>IFERROR(VLOOKUP(cnf[[#This Row],[Hwycov_id]],#REF!,2,FALSE),cnf[[#This Row],[count]])</f>
        <v>8483</v>
      </c>
      <c r="K2060" s="171">
        <f t="shared" si="35"/>
        <v>0</v>
      </c>
    </row>
    <row r="2061" spans="1:11">
      <c r="A2061">
        <v>28739</v>
      </c>
      <c r="B2061" s="224">
        <v>9</v>
      </c>
      <c r="C2061" s="224">
        <v>1</v>
      </c>
      <c r="D2061" s="224">
        <v>1</v>
      </c>
      <c r="E2061" s="224">
        <v>2</v>
      </c>
      <c r="F2061" s="224">
        <v>14</v>
      </c>
      <c r="G2061" s="233">
        <v>0.268206</v>
      </c>
      <c r="H2061" s="222">
        <v>8489</v>
      </c>
      <c r="I2061" s="223" t="s">
        <v>78</v>
      </c>
      <c r="J2061" s="221">
        <f>IFERROR(VLOOKUP(cnf[[#This Row],[Hwycov_id]],#REF!,2,FALSE),cnf[[#This Row],[count]])</f>
        <v>8489</v>
      </c>
      <c r="K2061" s="171">
        <f t="shared" si="35"/>
        <v>0</v>
      </c>
    </row>
    <row r="2062" spans="1:11">
      <c r="A2062">
        <v>28918</v>
      </c>
      <c r="B2062" s="224">
        <v>9</v>
      </c>
      <c r="C2062" s="224">
        <v>1</v>
      </c>
      <c r="D2062" s="224">
        <v>1</v>
      </c>
      <c r="E2062" s="224">
        <v>5</v>
      </c>
      <c r="F2062" s="224">
        <v>5</v>
      </c>
      <c r="G2062" s="233">
        <v>0.28928999999999999</v>
      </c>
      <c r="H2062" s="222">
        <v>8494</v>
      </c>
      <c r="I2062" s="223" t="s">
        <v>78</v>
      </c>
      <c r="J2062" s="221">
        <f>IFERROR(VLOOKUP(cnf[[#This Row],[Hwycov_id]],#REF!,2,FALSE),cnf[[#This Row],[count]])</f>
        <v>8494</v>
      </c>
      <c r="K2062" s="171">
        <f t="shared" si="35"/>
        <v>0</v>
      </c>
    </row>
    <row r="2063" spans="1:11">
      <c r="A2063">
        <v>29030</v>
      </c>
      <c r="B2063" s="224">
        <v>9</v>
      </c>
      <c r="C2063" s="224">
        <v>1</v>
      </c>
      <c r="D2063" s="224">
        <v>1</v>
      </c>
      <c r="E2063" s="224">
        <v>2</v>
      </c>
      <c r="F2063" s="224">
        <v>14</v>
      </c>
      <c r="G2063" s="233">
        <v>9.7191E-2</v>
      </c>
      <c r="H2063" s="222">
        <v>8522</v>
      </c>
      <c r="I2063" s="223" t="s">
        <v>78</v>
      </c>
      <c r="J2063" s="221">
        <f>IFERROR(VLOOKUP(cnf[[#This Row],[Hwycov_id]],#REF!,2,FALSE),cnf[[#This Row],[count]])</f>
        <v>8522</v>
      </c>
      <c r="K2063" s="171">
        <f t="shared" si="35"/>
        <v>0</v>
      </c>
    </row>
    <row r="2064" spans="1:11">
      <c r="A2064">
        <v>29177</v>
      </c>
      <c r="B2064" s="224">
        <v>9</v>
      </c>
      <c r="C2064" s="224">
        <v>1</v>
      </c>
      <c r="D2064" s="224">
        <v>1</v>
      </c>
      <c r="E2064" s="224">
        <v>7</v>
      </c>
      <c r="F2064" s="224">
        <v>15</v>
      </c>
      <c r="G2064" s="233">
        <v>0.165156</v>
      </c>
      <c r="H2064" s="222">
        <v>8535</v>
      </c>
      <c r="I2064" s="223" t="s">
        <v>78</v>
      </c>
      <c r="J2064" s="221">
        <f>IFERROR(VLOOKUP(cnf[[#This Row],[Hwycov_id]],#REF!,2,FALSE),cnf[[#This Row],[count]])</f>
        <v>8535</v>
      </c>
      <c r="K2064" s="171">
        <f t="shared" si="35"/>
        <v>0</v>
      </c>
    </row>
    <row r="2065" spans="1:11">
      <c r="A2065">
        <v>10853</v>
      </c>
      <c r="B2065" s="224">
        <v>9</v>
      </c>
      <c r="C2065" s="224">
        <v>1</v>
      </c>
      <c r="D2065" s="224">
        <v>1</v>
      </c>
      <c r="E2065" s="224">
        <v>3</v>
      </c>
      <c r="F2065" s="224">
        <v>14</v>
      </c>
      <c r="G2065" s="233">
        <v>0.58743400000000001</v>
      </c>
      <c r="H2065" s="222">
        <v>8538</v>
      </c>
      <c r="I2065" s="223" t="s">
        <v>78</v>
      </c>
      <c r="J2065" s="221">
        <f>IFERROR(VLOOKUP(cnf[[#This Row],[Hwycov_id]],#REF!,2,FALSE),cnf[[#This Row],[count]])</f>
        <v>8538</v>
      </c>
      <c r="K2065" s="171">
        <f t="shared" si="35"/>
        <v>0</v>
      </c>
    </row>
    <row r="2066" spans="1:11">
      <c r="A2066">
        <v>27546</v>
      </c>
      <c r="B2066" s="224">
        <v>9</v>
      </c>
      <c r="C2066" s="224">
        <v>1</v>
      </c>
      <c r="D2066" s="224">
        <v>1</v>
      </c>
      <c r="E2066" s="224">
        <v>5</v>
      </c>
      <c r="F2066" s="224">
        <v>10</v>
      </c>
      <c r="G2066" s="233">
        <v>6.7364999999999994E-2</v>
      </c>
      <c r="H2066" s="222">
        <v>8544</v>
      </c>
      <c r="I2066" s="223" t="s">
        <v>78</v>
      </c>
      <c r="J2066" s="221">
        <f>IFERROR(VLOOKUP(cnf[[#This Row],[Hwycov_id]],#REF!,2,FALSE),cnf[[#This Row],[count]])</f>
        <v>8544</v>
      </c>
      <c r="K2066" s="171">
        <f t="shared" si="35"/>
        <v>0</v>
      </c>
    </row>
    <row r="2067" spans="1:11">
      <c r="A2067">
        <v>27141</v>
      </c>
      <c r="B2067" s="224">
        <v>9</v>
      </c>
      <c r="C2067" s="224">
        <v>1</v>
      </c>
      <c r="D2067" s="224">
        <v>1</v>
      </c>
      <c r="E2067" s="224">
        <v>2</v>
      </c>
      <c r="F2067" s="224">
        <v>19</v>
      </c>
      <c r="G2067" s="233">
        <v>0.12765799999999999</v>
      </c>
      <c r="H2067" s="222">
        <v>8547</v>
      </c>
      <c r="I2067" s="223" t="s">
        <v>78</v>
      </c>
      <c r="J2067" s="221">
        <f>IFERROR(VLOOKUP(cnf[[#This Row],[Hwycov_id]],#REF!,2,FALSE),cnf[[#This Row],[count]])</f>
        <v>8547</v>
      </c>
      <c r="K2067" s="171">
        <f t="shared" si="35"/>
        <v>0</v>
      </c>
    </row>
    <row r="2068" spans="1:11">
      <c r="A2068">
        <v>15174</v>
      </c>
      <c r="B2068" s="224">
        <v>9</v>
      </c>
      <c r="C2068" s="224">
        <v>1</v>
      </c>
      <c r="D2068" s="224">
        <v>1</v>
      </c>
      <c r="E2068" s="224">
        <v>3</v>
      </c>
      <c r="F2068" s="224">
        <v>14</v>
      </c>
      <c r="G2068" s="233">
        <v>0.21302499999999999</v>
      </c>
      <c r="H2068" s="222">
        <v>8575</v>
      </c>
      <c r="I2068" s="223" t="s">
        <v>78</v>
      </c>
      <c r="J2068" s="221">
        <f>IFERROR(VLOOKUP(cnf[[#This Row],[Hwycov_id]],#REF!,2,FALSE),cnf[[#This Row],[count]])</f>
        <v>8575</v>
      </c>
      <c r="K2068" s="171">
        <f t="shared" si="35"/>
        <v>0</v>
      </c>
    </row>
    <row r="2069" spans="1:11">
      <c r="A2069">
        <v>29181</v>
      </c>
      <c r="B2069" s="224">
        <v>9</v>
      </c>
      <c r="C2069" s="224">
        <v>1</v>
      </c>
      <c r="D2069" s="224">
        <v>1</v>
      </c>
      <c r="E2069" s="224">
        <v>7</v>
      </c>
      <c r="F2069" s="224">
        <v>15</v>
      </c>
      <c r="G2069" s="233">
        <v>0.199464</v>
      </c>
      <c r="H2069" s="222">
        <v>8637</v>
      </c>
      <c r="I2069" s="223" t="s">
        <v>78</v>
      </c>
      <c r="J2069" s="221">
        <f>IFERROR(VLOOKUP(cnf[[#This Row],[Hwycov_id]],#REF!,2,FALSE),cnf[[#This Row],[count]])</f>
        <v>8637</v>
      </c>
      <c r="K2069" s="171">
        <f t="shared" si="35"/>
        <v>0</v>
      </c>
    </row>
    <row r="2070" spans="1:11">
      <c r="A2070">
        <v>28061</v>
      </c>
      <c r="B2070" s="224">
        <v>9</v>
      </c>
      <c r="C2070" s="224">
        <v>1</v>
      </c>
      <c r="D2070" s="224">
        <v>1</v>
      </c>
      <c r="E2070" s="224">
        <v>3</v>
      </c>
      <c r="F2070" s="224">
        <v>14</v>
      </c>
      <c r="G2070" s="233">
        <v>0.180983</v>
      </c>
      <c r="H2070" s="222">
        <v>8710</v>
      </c>
      <c r="I2070" s="223" t="s">
        <v>78</v>
      </c>
      <c r="J2070" s="221">
        <f>IFERROR(VLOOKUP(cnf[[#This Row],[Hwycov_id]],#REF!,2,FALSE),cnf[[#This Row],[count]])</f>
        <v>8710</v>
      </c>
      <c r="K2070" s="171">
        <f t="shared" si="35"/>
        <v>0</v>
      </c>
    </row>
    <row r="2071" spans="1:11">
      <c r="A2071">
        <v>10933</v>
      </c>
      <c r="B2071" s="224">
        <v>9</v>
      </c>
      <c r="C2071" s="224">
        <v>1</v>
      </c>
      <c r="D2071" s="224">
        <v>1</v>
      </c>
      <c r="E2071" s="224">
        <v>3</v>
      </c>
      <c r="F2071" s="224">
        <v>14</v>
      </c>
      <c r="G2071" s="233">
        <v>0.20036799999999999</v>
      </c>
      <c r="H2071" s="222">
        <v>8719</v>
      </c>
      <c r="I2071" s="223" t="s">
        <v>78</v>
      </c>
      <c r="J2071" s="221">
        <f>IFERROR(VLOOKUP(cnf[[#This Row],[Hwycov_id]],#REF!,2,FALSE),cnf[[#This Row],[count]])</f>
        <v>8719</v>
      </c>
      <c r="K2071" s="171">
        <f t="shared" si="35"/>
        <v>0</v>
      </c>
    </row>
    <row r="2072" spans="1:11">
      <c r="A2072">
        <v>13668</v>
      </c>
      <c r="B2072" s="224">
        <v>9</v>
      </c>
      <c r="C2072" s="224">
        <v>1</v>
      </c>
      <c r="D2072" s="224">
        <v>1</v>
      </c>
      <c r="E2072" s="224">
        <v>3</v>
      </c>
      <c r="F2072" s="224">
        <v>14</v>
      </c>
      <c r="G2072" s="233">
        <v>0.313301</v>
      </c>
      <c r="H2072" s="222">
        <v>8730</v>
      </c>
      <c r="I2072" s="223" t="s">
        <v>78</v>
      </c>
      <c r="J2072" s="221">
        <f>IFERROR(VLOOKUP(cnf[[#This Row],[Hwycov_id]],#REF!,2,FALSE),cnf[[#This Row],[count]])</f>
        <v>8730</v>
      </c>
      <c r="K2072" s="171">
        <f t="shared" si="35"/>
        <v>0</v>
      </c>
    </row>
    <row r="2073" spans="1:11">
      <c r="A2073">
        <v>28946</v>
      </c>
      <c r="B2073" s="224">
        <v>9</v>
      </c>
      <c r="C2073" s="224">
        <v>1</v>
      </c>
      <c r="D2073" s="224">
        <v>1</v>
      </c>
      <c r="E2073" s="224">
        <v>3</v>
      </c>
      <c r="F2073" s="224">
        <v>5</v>
      </c>
      <c r="G2073" s="233">
        <v>0.22273699999999999</v>
      </c>
      <c r="H2073" s="222">
        <v>8739</v>
      </c>
      <c r="I2073" s="223" t="s">
        <v>78</v>
      </c>
      <c r="J2073" s="221">
        <f>IFERROR(VLOOKUP(cnf[[#This Row],[Hwycov_id]],#REF!,2,FALSE),cnf[[#This Row],[count]])</f>
        <v>8739</v>
      </c>
      <c r="K2073" s="171">
        <f t="shared" si="35"/>
        <v>0</v>
      </c>
    </row>
    <row r="2074" spans="1:11">
      <c r="A2074">
        <v>28516</v>
      </c>
      <c r="B2074" s="224">
        <v>9</v>
      </c>
      <c r="C2074" s="224">
        <v>1</v>
      </c>
      <c r="D2074" s="224">
        <v>1</v>
      </c>
      <c r="E2074" s="224">
        <v>6</v>
      </c>
      <c r="F2074" s="224">
        <v>18</v>
      </c>
      <c r="G2074" s="233">
        <v>0.234073</v>
      </c>
      <c r="H2074" s="222">
        <v>8764</v>
      </c>
      <c r="I2074" s="223" t="s">
        <v>78</v>
      </c>
      <c r="J2074" s="221">
        <f>IFERROR(VLOOKUP(cnf[[#This Row],[Hwycov_id]],#REF!,2,FALSE),cnf[[#This Row],[count]])</f>
        <v>8764</v>
      </c>
      <c r="K2074" s="171">
        <f t="shared" si="35"/>
        <v>0</v>
      </c>
    </row>
    <row r="2075" spans="1:11">
      <c r="A2075">
        <v>27502</v>
      </c>
      <c r="B2075" s="224">
        <v>9</v>
      </c>
      <c r="C2075" s="224">
        <v>1</v>
      </c>
      <c r="D2075" s="224">
        <v>1</v>
      </c>
      <c r="E2075" s="224">
        <v>3</v>
      </c>
      <c r="F2075" s="224">
        <v>14</v>
      </c>
      <c r="G2075" s="233">
        <v>0.17516999999999999</v>
      </c>
      <c r="H2075" s="222">
        <v>8894</v>
      </c>
      <c r="I2075" s="223" t="s">
        <v>78</v>
      </c>
      <c r="J2075" s="221">
        <f>IFERROR(VLOOKUP(cnf[[#This Row],[Hwycov_id]],#REF!,2,FALSE),cnf[[#This Row],[count]])</f>
        <v>8894</v>
      </c>
      <c r="K2075" s="171">
        <f t="shared" si="35"/>
        <v>0</v>
      </c>
    </row>
    <row r="2076" spans="1:11">
      <c r="A2076">
        <v>14623</v>
      </c>
      <c r="B2076" s="224">
        <v>9</v>
      </c>
      <c r="C2076" s="224">
        <v>1</v>
      </c>
      <c r="D2076" s="224">
        <v>1</v>
      </c>
      <c r="E2076" s="224">
        <v>3</v>
      </c>
      <c r="F2076" s="224">
        <v>14</v>
      </c>
      <c r="G2076" s="233">
        <v>0.14060800000000001</v>
      </c>
      <c r="H2076" s="222">
        <v>8914</v>
      </c>
      <c r="I2076" s="223" t="s">
        <v>78</v>
      </c>
      <c r="J2076" s="221">
        <f>IFERROR(VLOOKUP(cnf[[#This Row],[Hwycov_id]],#REF!,2,FALSE),cnf[[#This Row],[count]])</f>
        <v>8914</v>
      </c>
      <c r="K2076" s="171">
        <f t="shared" si="35"/>
        <v>0</v>
      </c>
    </row>
    <row r="2077" spans="1:11">
      <c r="A2077">
        <v>12545</v>
      </c>
      <c r="B2077" s="224">
        <v>9</v>
      </c>
      <c r="C2077" s="224">
        <v>1</v>
      </c>
      <c r="D2077" s="224">
        <v>1</v>
      </c>
      <c r="E2077" s="224">
        <v>6</v>
      </c>
      <c r="F2077" s="224">
        <v>12</v>
      </c>
      <c r="G2077" s="233">
        <v>0.106681</v>
      </c>
      <c r="H2077" s="222">
        <v>8932</v>
      </c>
      <c r="I2077" s="223" t="s">
        <v>78</v>
      </c>
      <c r="J2077" s="221">
        <f>IFERROR(VLOOKUP(cnf[[#This Row],[Hwycov_id]],#REF!,2,FALSE),cnf[[#This Row],[count]])</f>
        <v>8932</v>
      </c>
      <c r="K2077" s="171">
        <f t="shared" si="35"/>
        <v>0</v>
      </c>
    </row>
    <row r="2078" spans="1:11">
      <c r="A2078">
        <v>12821</v>
      </c>
      <c r="B2078" s="224">
        <v>9</v>
      </c>
      <c r="C2078" s="224">
        <v>1</v>
      </c>
      <c r="D2078" s="224">
        <v>1</v>
      </c>
      <c r="E2078" s="224">
        <v>7</v>
      </c>
      <c r="F2078" s="224">
        <v>7</v>
      </c>
      <c r="G2078" s="233">
        <v>5.8019000000000001E-2</v>
      </c>
      <c r="H2078" s="222">
        <v>8943</v>
      </c>
      <c r="I2078" s="223" t="s">
        <v>78</v>
      </c>
      <c r="J2078" s="221">
        <f>IFERROR(VLOOKUP(cnf[[#This Row],[Hwycov_id]],#REF!,2,FALSE),cnf[[#This Row],[count]])</f>
        <v>8943</v>
      </c>
      <c r="K2078" s="171">
        <f t="shared" si="35"/>
        <v>0</v>
      </c>
    </row>
    <row r="2079" spans="1:11">
      <c r="A2079">
        <v>28448</v>
      </c>
      <c r="B2079" s="224">
        <v>9</v>
      </c>
      <c r="C2079" s="224">
        <v>1</v>
      </c>
      <c r="D2079" s="224">
        <v>1</v>
      </c>
      <c r="E2079" s="224">
        <v>3</v>
      </c>
      <c r="F2079" s="224">
        <v>14</v>
      </c>
      <c r="G2079" s="233">
        <v>8.8938000000000003E-2</v>
      </c>
      <c r="H2079" s="222">
        <v>8953</v>
      </c>
      <c r="I2079" s="223" t="s">
        <v>78</v>
      </c>
      <c r="J2079" s="221">
        <f>IFERROR(VLOOKUP(cnf[[#This Row],[Hwycov_id]],#REF!,2,FALSE),cnf[[#This Row],[count]])</f>
        <v>8953</v>
      </c>
      <c r="K2079" s="171">
        <f t="shared" si="35"/>
        <v>0</v>
      </c>
    </row>
    <row r="2080" spans="1:11">
      <c r="A2080">
        <v>14215</v>
      </c>
      <c r="B2080" s="224">
        <v>9</v>
      </c>
      <c r="C2080" s="224">
        <v>1</v>
      </c>
      <c r="D2080" s="224">
        <v>1</v>
      </c>
      <c r="E2080" s="224">
        <v>2</v>
      </c>
      <c r="F2080" s="224">
        <v>14</v>
      </c>
      <c r="G2080" s="233">
        <v>0.18911500000000001</v>
      </c>
      <c r="H2080" s="222">
        <v>8974</v>
      </c>
      <c r="I2080" s="223" t="s">
        <v>78</v>
      </c>
      <c r="J2080" s="221">
        <f>IFERROR(VLOOKUP(cnf[[#This Row],[Hwycov_id]],#REF!,2,FALSE),cnf[[#This Row],[count]])</f>
        <v>8974</v>
      </c>
      <c r="K2080" s="171">
        <f t="shared" si="35"/>
        <v>0</v>
      </c>
    </row>
    <row r="2081" spans="1:11">
      <c r="A2081">
        <v>16270</v>
      </c>
      <c r="B2081" s="224">
        <v>9</v>
      </c>
      <c r="C2081" s="224">
        <v>1</v>
      </c>
      <c r="D2081" s="224">
        <v>1</v>
      </c>
      <c r="E2081" s="224">
        <v>6</v>
      </c>
      <c r="F2081" s="224">
        <v>6</v>
      </c>
      <c r="G2081" s="233">
        <v>0.13358500000000001</v>
      </c>
      <c r="H2081" s="222">
        <v>9005</v>
      </c>
      <c r="I2081" s="223" t="s">
        <v>78</v>
      </c>
      <c r="J2081" s="221">
        <f>IFERROR(VLOOKUP(cnf[[#This Row],[Hwycov_id]],#REF!,2,FALSE),cnf[[#This Row],[count]])</f>
        <v>9005</v>
      </c>
      <c r="K2081" s="171">
        <f t="shared" si="35"/>
        <v>0</v>
      </c>
    </row>
    <row r="2082" spans="1:11">
      <c r="A2082">
        <v>14742</v>
      </c>
      <c r="B2082" s="224">
        <v>9</v>
      </c>
      <c r="C2082" s="224">
        <v>1</v>
      </c>
      <c r="D2082" s="224">
        <v>1</v>
      </c>
      <c r="E2082" s="224">
        <v>7</v>
      </c>
      <c r="F2082" s="224">
        <v>18</v>
      </c>
      <c r="G2082" s="233">
        <v>0.11755500000000001</v>
      </c>
      <c r="H2082" s="222">
        <v>9018</v>
      </c>
      <c r="I2082" s="223" t="s">
        <v>78</v>
      </c>
      <c r="J2082" s="221">
        <f>IFERROR(VLOOKUP(cnf[[#This Row],[Hwycov_id]],#REF!,2,FALSE),cnf[[#This Row],[count]])</f>
        <v>9018</v>
      </c>
      <c r="K2082" s="171">
        <f t="shared" si="35"/>
        <v>0</v>
      </c>
    </row>
    <row r="2083" spans="1:11">
      <c r="A2083">
        <v>8853</v>
      </c>
      <c r="B2083" s="224">
        <v>9</v>
      </c>
      <c r="C2083" s="224">
        <v>1</v>
      </c>
      <c r="D2083" s="224">
        <v>1</v>
      </c>
      <c r="E2083" s="224">
        <v>6</v>
      </c>
      <c r="F2083" s="224">
        <v>1</v>
      </c>
      <c r="G2083" s="233">
        <v>0.28091500000000003</v>
      </c>
      <c r="H2083" s="222">
        <v>9030</v>
      </c>
      <c r="I2083" s="223" t="s">
        <v>78</v>
      </c>
      <c r="J2083" s="221">
        <f>IFERROR(VLOOKUP(cnf[[#This Row],[Hwycov_id]],#REF!,2,FALSE),cnf[[#This Row],[count]])</f>
        <v>9030</v>
      </c>
      <c r="K2083" s="171">
        <f t="shared" si="35"/>
        <v>0</v>
      </c>
    </row>
    <row r="2084" spans="1:11">
      <c r="A2084">
        <v>14401</v>
      </c>
      <c r="B2084" s="224">
        <v>9</v>
      </c>
      <c r="C2084" s="224">
        <v>1</v>
      </c>
      <c r="D2084" s="224">
        <v>1</v>
      </c>
      <c r="E2084" s="224">
        <v>3</v>
      </c>
      <c r="F2084" s="224">
        <v>14</v>
      </c>
      <c r="G2084" s="233">
        <v>8.6682999999999996E-2</v>
      </c>
      <c r="H2084" s="222">
        <v>9054</v>
      </c>
      <c r="I2084" s="223" t="s">
        <v>78</v>
      </c>
      <c r="J2084" s="221">
        <f>IFERROR(VLOOKUP(cnf[[#This Row],[Hwycov_id]],#REF!,2,FALSE),cnf[[#This Row],[count]])</f>
        <v>9054</v>
      </c>
      <c r="K2084" s="171">
        <f t="shared" si="35"/>
        <v>0</v>
      </c>
    </row>
    <row r="2085" spans="1:11">
      <c r="A2085">
        <v>8943</v>
      </c>
      <c r="B2085" s="224">
        <v>9</v>
      </c>
      <c r="C2085" s="224">
        <v>1</v>
      </c>
      <c r="D2085" s="224">
        <v>1</v>
      </c>
      <c r="E2085" s="224">
        <v>2</v>
      </c>
      <c r="F2085" s="224">
        <v>14</v>
      </c>
      <c r="G2085" s="233">
        <v>9.2466000000000007E-2</v>
      </c>
      <c r="H2085" s="222">
        <v>9058</v>
      </c>
      <c r="I2085" s="223" t="s">
        <v>78</v>
      </c>
      <c r="J2085" s="221">
        <f>IFERROR(VLOOKUP(cnf[[#This Row],[Hwycov_id]],#REF!,2,FALSE),cnf[[#This Row],[count]])</f>
        <v>9058</v>
      </c>
      <c r="K2085" s="171">
        <f t="shared" si="35"/>
        <v>0</v>
      </c>
    </row>
    <row r="2086" spans="1:11">
      <c r="A2086">
        <v>11019</v>
      </c>
      <c r="B2086" s="224">
        <v>9</v>
      </c>
      <c r="C2086" s="224">
        <v>1</v>
      </c>
      <c r="D2086" s="224">
        <v>1</v>
      </c>
      <c r="E2086" s="224">
        <v>3</v>
      </c>
      <c r="F2086" s="224">
        <v>14</v>
      </c>
      <c r="G2086" s="233">
        <v>0.19193099999999999</v>
      </c>
      <c r="H2086" s="222">
        <v>9064</v>
      </c>
      <c r="I2086" s="223" t="s">
        <v>78</v>
      </c>
      <c r="J2086" s="221">
        <f>IFERROR(VLOOKUP(cnf[[#This Row],[Hwycov_id]],#REF!,2,FALSE),cnf[[#This Row],[count]])</f>
        <v>9064</v>
      </c>
      <c r="K2086" s="171">
        <f t="shared" si="35"/>
        <v>0</v>
      </c>
    </row>
    <row r="2087" spans="1:11">
      <c r="A2087">
        <v>9240</v>
      </c>
      <c r="B2087" s="224">
        <v>9</v>
      </c>
      <c r="C2087" s="224">
        <v>1</v>
      </c>
      <c r="D2087" s="224">
        <v>1</v>
      </c>
      <c r="E2087" s="224">
        <v>3</v>
      </c>
      <c r="F2087" s="224">
        <v>14</v>
      </c>
      <c r="G2087" s="233">
        <v>0.102335</v>
      </c>
      <c r="H2087" s="222">
        <v>9136</v>
      </c>
      <c r="I2087" s="223" t="s">
        <v>78</v>
      </c>
      <c r="J2087" s="221">
        <f>IFERROR(VLOOKUP(cnf[[#This Row],[Hwycov_id]],#REF!,2,FALSE),cnf[[#This Row],[count]])</f>
        <v>9136</v>
      </c>
      <c r="K2087" s="171">
        <f t="shared" si="35"/>
        <v>0</v>
      </c>
    </row>
    <row r="2088" spans="1:11">
      <c r="A2088">
        <v>14245</v>
      </c>
      <c r="B2088" s="224">
        <v>9</v>
      </c>
      <c r="C2088" s="224">
        <v>1</v>
      </c>
      <c r="D2088" s="224">
        <v>1</v>
      </c>
      <c r="E2088" s="224">
        <v>3</v>
      </c>
      <c r="F2088" s="224">
        <v>14</v>
      </c>
      <c r="G2088" s="233">
        <v>8.8930999999999996E-2</v>
      </c>
      <c r="H2088" s="222">
        <v>9191</v>
      </c>
      <c r="I2088" s="223" t="s">
        <v>78</v>
      </c>
      <c r="J2088" s="221">
        <f>IFERROR(VLOOKUP(cnf[[#This Row],[Hwycov_id]],#REF!,2,FALSE),cnf[[#This Row],[count]])</f>
        <v>9191</v>
      </c>
      <c r="K2088" s="171">
        <f t="shared" si="35"/>
        <v>0</v>
      </c>
    </row>
    <row r="2089" spans="1:11">
      <c r="A2089">
        <v>28845</v>
      </c>
      <c r="B2089" s="224">
        <v>9</v>
      </c>
      <c r="C2089" s="224">
        <v>1</v>
      </c>
      <c r="D2089" s="224">
        <v>1</v>
      </c>
      <c r="E2089" s="224">
        <v>7</v>
      </c>
      <c r="F2089" s="224">
        <v>18</v>
      </c>
      <c r="G2089" s="233">
        <v>0.12626999999999999</v>
      </c>
      <c r="H2089" s="222">
        <v>9247</v>
      </c>
      <c r="I2089" s="223" t="s">
        <v>78</v>
      </c>
      <c r="J2089" s="221">
        <f>IFERROR(VLOOKUP(cnf[[#This Row],[Hwycov_id]],#REF!,2,FALSE),cnf[[#This Row],[count]])</f>
        <v>9247</v>
      </c>
      <c r="K2089" s="171">
        <f t="shared" si="35"/>
        <v>0</v>
      </c>
    </row>
    <row r="2090" spans="1:11">
      <c r="A2090">
        <v>28788</v>
      </c>
      <c r="B2090" s="224">
        <v>9</v>
      </c>
      <c r="C2090" s="224">
        <v>1</v>
      </c>
      <c r="D2090" s="224">
        <v>1</v>
      </c>
      <c r="E2090" s="224">
        <v>3</v>
      </c>
      <c r="F2090" s="224">
        <v>14</v>
      </c>
      <c r="G2090" s="233">
        <v>0.120092</v>
      </c>
      <c r="H2090" s="222">
        <v>9260</v>
      </c>
      <c r="I2090" s="223" t="s">
        <v>78</v>
      </c>
      <c r="J2090" s="221">
        <f>IFERROR(VLOOKUP(cnf[[#This Row],[Hwycov_id]],#REF!,2,FALSE),cnf[[#This Row],[count]])</f>
        <v>9260</v>
      </c>
      <c r="K2090" s="171">
        <f t="shared" si="35"/>
        <v>0</v>
      </c>
    </row>
    <row r="2091" spans="1:11">
      <c r="A2091">
        <v>9345</v>
      </c>
      <c r="B2091" s="224">
        <v>9</v>
      </c>
      <c r="C2091" s="224">
        <v>1</v>
      </c>
      <c r="D2091" s="224">
        <v>1</v>
      </c>
      <c r="E2091" s="224">
        <v>3</v>
      </c>
      <c r="F2091" s="224">
        <v>14</v>
      </c>
      <c r="G2091" s="233">
        <v>0.230818</v>
      </c>
      <c r="H2091" s="222">
        <v>9295</v>
      </c>
      <c r="I2091" s="223" t="s">
        <v>78</v>
      </c>
      <c r="J2091" s="221">
        <f>IFERROR(VLOOKUP(cnf[[#This Row],[Hwycov_id]],#REF!,2,FALSE),cnf[[#This Row],[count]])</f>
        <v>9295</v>
      </c>
      <c r="K2091" s="171">
        <f t="shared" si="35"/>
        <v>0</v>
      </c>
    </row>
    <row r="2092" spans="1:11">
      <c r="A2092">
        <v>27585</v>
      </c>
      <c r="B2092" s="224">
        <v>9</v>
      </c>
      <c r="C2092" s="224">
        <v>1</v>
      </c>
      <c r="D2092" s="224">
        <v>1</v>
      </c>
      <c r="E2092" s="224">
        <v>2</v>
      </c>
      <c r="F2092" s="224">
        <v>14</v>
      </c>
      <c r="G2092" s="233">
        <v>0.129716</v>
      </c>
      <c r="H2092" s="222">
        <v>9301</v>
      </c>
      <c r="I2092" s="223" t="s">
        <v>78</v>
      </c>
      <c r="J2092" s="221">
        <f>IFERROR(VLOOKUP(cnf[[#This Row],[Hwycov_id]],#REF!,2,FALSE),cnf[[#This Row],[count]])</f>
        <v>9301</v>
      </c>
      <c r="K2092" s="171">
        <f t="shared" si="35"/>
        <v>0</v>
      </c>
    </row>
    <row r="2093" spans="1:11">
      <c r="A2093">
        <v>28045</v>
      </c>
      <c r="B2093" s="224">
        <v>9</v>
      </c>
      <c r="C2093" s="224">
        <v>1</v>
      </c>
      <c r="D2093" s="224">
        <v>1</v>
      </c>
      <c r="E2093" s="224">
        <v>3</v>
      </c>
      <c r="F2093" s="224">
        <v>14</v>
      </c>
      <c r="G2093" s="233">
        <v>4.0724000000000003E-2</v>
      </c>
      <c r="H2093" s="222">
        <v>9308</v>
      </c>
      <c r="I2093" s="223" t="s">
        <v>78</v>
      </c>
      <c r="J2093" s="221">
        <f>IFERROR(VLOOKUP(cnf[[#This Row],[Hwycov_id]],#REF!,2,FALSE),cnf[[#This Row],[count]])</f>
        <v>9308</v>
      </c>
      <c r="K2093" s="171">
        <f t="shared" si="35"/>
        <v>0</v>
      </c>
    </row>
    <row r="2094" spans="1:11">
      <c r="A2094">
        <v>27991</v>
      </c>
      <c r="B2094" s="224">
        <v>9</v>
      </c>
      <c r="C2094" s="224">
        <v>1</v>
      </c>
      <c r="D2094" s="224">
        <v>1</v>
      </c>
      <c r="E2094" s="224">
        <v>5</v>
      </c>
      <c r="F2094" s="224">
        <v>10</v>
      </c>
      <c r="G2094" s="233">
        <v>0.116922</v>
      </c>
      <c r="H2094" s="222">
        <v>9328</v>
      </c>
      <c r="I2094" s="223" t="s">
        <v>78</v>
      </c>
      <c r="J2094" s="221">
        <f>IFERROR(VLOOKUP(cnf[[#This Row],[Hwycov_id]],#REF!,2,FALSE),cnf[[#This Row],[count]])</f>
        <v>9328</v>
      </c>
      <c r="K2094" s="171">
        <f t="shared" si="35"/>
        <v>0</v>
      </c>
    </row>
    <row r="2095" spans="1:11">
      <c r="A2095">
        <v>12548</v>
      </c>
      <c r="B2095" s="224">
        <v>9</v>
      </c>
      <c r="C2095" s="224">
        <v>1</v>
      </c>
      <c r="D2095" s="224">
        <v>1</v>
      </c>
      <c r="E2095" s="224">
        <v>6</v>
      </c>
      <c r="F2095" s="224">
        <v>12</v>
      </c>
      <c r="G2095" s="233">
        <v>0.186612</v>
      </c>
      <c r="H2095" s="222">
        <v>9333</v>
      </c>
      <c r="I2095" s="223" t="s">
        <v>78</v>
      </c>
      <c r="J2095" s="221">
        <f>IFERROR(VLOOKUP(cnf[[#This Row],[Hwycov_id]],#REF!,2,FALSE),cnf[[#This Row],[count]])</f>
        <v>9333</v>
      </c>
      <c r="K2095" s="171">
        <f t="shared" si="35"/>
        <v>0</v>
      </c>
    </row>
    <row r="2096" spans="1:11">
      <c r="A2096">
        <v>30058</v>
      </c>
      <c r="B2096" s="224">
        <v>9</v>
      </c>
      <c r="C2096" s="224">
        <v>1</v>
      </c>
      <c r="D2096" s="224">
        <v>1</v>
      </c>
      <c r="E2096" s="224">
        <v>6</v>
      </c>
      <c r="F2096" s="224">
        <v>17</v>
      </c>
      <c r="G2096" s="233">
        <v>0.15740799999999999</v>
      </c>
      <c r="H2096" s="222">
        <v>9353</v>
      </c>
      <c r="I2096" s="223" t="s">
        <v>78</v>
      </c>
      <c r="J2096" s="221">
        <f>IFERROR(VLOOKUP(cnf[[#This Row],[Hwycov_id]],#REF!,2,FALSE),cnf[[#This Row],[count]])</f>
        <v>9353</v>
      </c>
      <c r="K2096" s="171">
        <f t="shared" si="35"/>
        <v>0</v>
      </c>
    </row>
    <row r="2097" spans="1:11">
      <c r="A2097">
        <v>10871</v>
      </c>
      <c r="B2097" s="224">
        <v>9</v>
      </c>
      <c r="C2097" s="224">
        <v>1</v>
      </c>
      <c r="D2097" s="224">
        <v>1</v>
      </c>
      <c r="E2097" s="224">
        <v>7</v>
      </c>
      <c r="F2097" s="224">
        <v>7</v>
      </c>
      <c r="G2097" s="233">
        <v>0.234038</v>
      </c>
      <c r="H2097" s="222">
        <v>9371</v>
      </c>
      <c r="I2097" s="223" t="s">
        <v>78</v>
      </c>
      <c r="J2097" s="221">
        <f>IFERROR(VLOOKUP(cnf[[#This Row],[Hwycov_id]],#REF!,2,FALSE),cnf[[#This Row],[count]])</f>
        <v>9371</v>
      </c>
      <c r="K2097" s="171">
        <f t="shared" si="35"/>
        <v>0</v>
      </c>
    </row>
    <row r="2098" spans="1:11">
      <c r="A2098">
        <v>11193</v>
      </c>
      <c r="B2098" s="224">
        <v>9</v>
      </c>
      <c r="C2098" s="224">
        <v>1</v>
      </c>
      <c r="D2098" s="224">
        <v>1</v>
      </c>
      <c r="E2098" s="224">
        <v>3</v>
      </c>
      <c r="F2098" s="224">
        <v>14</v>
      </c>
      <c r="G2098" s="233">
        <v>0.12493</v>
      </c>
      <c r="H2098" s="222">
        <v>9380</v>
      </c>
      <c r="I2098" s="223" t="s">
        <v>78</v>
      </c>
      <c r="J2098" s="221">
        <f>IFERROR(VLOOKUP(cnf[[#This Row],[Hwycov_id]],#REF!,2,FALSE),cnf[[#This Row],[count]])</f>
        <v>9380</v>
      </c>
      <c r="K2098" s="171">
        <f t="shared" si="35"/>
        <v>0</v>
      </c>
    </row>
    <row r="2099" spans="1:11">
      <c r="A2099">
        <v>28309</v>
      </c>
      <c r="B2099" s="224">
        <v>9</v>
      </c>
      <c r="C2099" s="224">
        <v>1</v>
      </c>
      <c r="D2099" s="224">
        <v>1</v>
      </c>
      <c r="E2099" s="224">
        <v>2</v>
      </c>
      <c r="F2099" s="224">
        <v>14</v>
      </c>
      <c r="G2099" s="233">
        <v>8.9207999999999996E-2</v>
      </c>
      <c r="H2099" s="222">
        <v>9412</v>
      </c>
      <c r="I2099" s="223" t="s">
        <v>78</v>
      </c>
      <c r="J2099" s="221">
        <f>IFERROR(VLOOKUP(cnf[[#This Row],[Hwycov_id]],#REF!,2,FALSE),cnf[[#This Row],[count]])</f>
        <v>9412</v>
      </c>
      <c r="K2099" s="171">
        <f t="shared" si="35"/>
        <v>0</v>
      </c>
    </row>
    <row r="2100" spans="1:11">
      <c r="A2100">
        <v>7005</v>
      </c>
      <c r="B2100" s="224">
        <v>9</v>
      </c>
      <c r="C2100" s="224">
        <v>1</v>
      </c>
      <c r="D2100" s="224">
        <v>1</v>
      </c>
      <c r="E2100" s="224">
        <v>3</v>
      </c>
      <c r="F2100" s="224">
        <v>14</v>
      </c>
      <c r="G2100" s="233">
        <v>0.22859399999999999</v>
      </c>
      <c r="H2100" s="222">
        <v>9423</v>
      </c>
      <c r="I2100" s="223" t="s">
        <v>78</v>
      </c>
      <c r="J2100" s="221">
        <f>IFERROR(VLOOKUP(cnf[[#This Row],[Hwycov_id]],#REF!,2,FALSE),cnf[[#This Row],[count]])</f>
        <v>9423</v>
      </c>
      <c r="K2100" s="171">
        <f t="shared" si="35"/>
        <v>0</v>
      </c>
    </row>
    <row r="2101" spans="1:11">
      <c r="A2101">
        <v>15455</v>
      </c>
      <c r="B2101" s="224">
        <v>9</v>
      </c>
      <c r="C2101" s="224">
        <v>1</v>
      </c>
      <c r="D2101" s="224">
        <v>1</v>
      </c>
      <c r="E2101" s="224">
        <v>3</v>
      </c>
      <c r="F2101" s="224">
        <v>14</v>
      </c>
      <c r="G2101" s="233">
        <v>0.224274</v>
      </c>
      <c r="H2101" s="222">
        <v>9428</v>
      </c>
      <c r="I2101" s="223" t="s">
        <v>78</v>
      </c>
      <c r="J2101" s="221">
        <f>IFERROR(VLOOKUP(cnf[[#This Row],[Hwycov_id]],#REF!,2,FALSE),cnf[[#This Row],[count]])</f>
        <v>9428</v>
      </c>
      <c r="K2101" s="171">
        <f t="shared" si="35"/>
        <v>0</v>
      </c>
    </row>
    <row r="2102" spans="1:11">
      <c r="A2102">
        <v>10885</v>
      </c>
      <c r="B2102" s="224">
        <v>9</v>
      </c>
      <c r="C2102" s="224">
        <v>1</v>
      </c>
      <c r="D2102" s="224">
        <v>1</v>
      </c>
      <c r="E2102" s="224">
        <v>3</v>
      </c>
      <c r="F2102" s="224">
        <v>14</v>
      </c>
      <c r="G2102" s="233">
        <v>4.1931000000000003E-2</v>
      </c>
      <c r="H2102" s="222">
        <v>9470</v>
      </c>
      <c r="I2102" s="223" t="s">
        <v>78</v>
      </c>
      <c r="J2102" s="221">
        <f>IFERROR(VLOOKUP(cnf[[#This Row],[Hwycov_id]],#REF!,2,FALSE),cnf[[#This Row],[count]])</f>
        <v>9470</v>
      </c>
      <c r="K2102" s="171">
        <f t="shared" si="35"/>
        <v>0</v>
      </c>
    </row>
    <row r="2103" spans="1:11">
      <c r="A2103">
        <v>27966</v>
      </c>
      <c r="B2103" s="224">
        <v>9</v>
      </c>
      <c r="C2103" s="224">
        <v>1</v>
      </c>
      <c r="D2103" s="224">
        <v>1</v>
      </c>
      <c r="E2103" s="224">
        <v>4</v>
      </c>
      <c r="F2103" s="224">
        <v>2</v>
      </c>
      <c r="G2103" s="233">
        <v>0.11456</v>
      </c>
      <c r="H2103" s="222">
        <v>9488</v>
      </c>
      <c r="I2103" s="223" t="s">
        <v>78</v>
      </c>
      <c r="J2103" s="221">
        <f>IFERROR(VLOOKUP(cnf[[#This Row],[Hwycov_id]],#REF!,2,FALSE),cnf[[#This Row],[count]])</f>
        <v>9488</v>
      </c>
      <c r="K2103" s="171">
        <f t="shared" si="35"/>
        <v>0</v>
      </c>
    </row>
    <row r="2104" spans="1:11">
      <c r="A2104">
        <v>14620</v>
      </c>
      <c r="B2104" s="224">
        <v>9</v>
      </c>
      <c r="C2104" s="224">
        <v>1</v>
      </c>
      <c r="D2104" s="224">
        <v>1</v>
      </c>
      <c r="E2104" s="224">
        <v>3</v>
      </c>
      <c r="F2104" s="224">
        <v>14</v>
      </c>
      <c r="G2104" s="233">
        <v>8.7608000000000005E-2</v>
      </c>
      <c r="H2104" s="222">
        <v>9524</v>
      </c>
      <c r="I2104" s="223" t="s">
        <v>78</v>
      </c>
      <c r="J2104" s="221">
        <f>IFERROR(VLOOKUP(cnf[[#This Row],[Hwycov_id]],#REF!,2,FALSE),cnf[[#This Row],[count]])</f>
        <v>9524</v>
      </c>
      <c r="K2104" s="171">
        <f t="shared" si="35"/>
        <v>0</v>
      </c>
    </row>
    <row r="2105" spans="1:11">
      <c r="A2105">
        <v>16436</v>
      </c>
      <c r="B2105" s="224">
        <v>9</v>
      </c>
      <c r="C2105" s="224">
        <v>1</v>
      </c>
      <c r="D2105" s="224">
        <v>1</v>
      </c>
      <c r="E2105" s="224">
        <v>7</v>
      </c>
      <c r="F2105" s="224">
        <v>15</v>
      </c>
      <c r="G2105" s="233">
        <v>0.11457000000000001</v>
      </c>
      <c r="H2105" s="222">
        <v>9529</v>
      </c>
      <c r="I2105" s="223" t="s">
        <v>78</v>
      </c>
      <c r="J2105" s="221">
        <f>IFERROR(VLOOKUP(cnf[[#This Row],[Hwycov_id]],#REF!,2,FALSE),cnf[[#This Row],[count]])</f>
        <v>9529</v>
      </c>
      <c r="K2105" s="171">
        <f t="shared" si="35"/>
        <v>0</v>
      </c>
    </row>
    <row r="2106" spans="1:11">
      <c r="A2106">
        <v>28786</v>
      </c>
      <c r="B2106" s="224">
        <v>9</v>
      </c>
      <c r="C2106" s="224">
        <v>1</v>
      </c>
      <c r="D2106" s="224">
        <v>1</v>
      </c>
      <c r="E2106" s="224">
        <v>3</v>
      </c>
      <c r="F2106" s="224">
        <v>14</v>
      </c>
      <c r="G2106" s="233">
        <v>4.4047000000000003E-2</v>
      </c>
      <c r="H2106" s="222">
        <v>9533</v>
      </c>
      <c r="I2106" s="223" t="s">
        <v>78</v>
      </c>
      <c r="J2106" s="221">
        <f>IFERROR(VLOOKUP(cnf[[#This Row],[Hwycov_id]],#REF!,2,FALSE),cnf[[#This Row],[count]])</f>
        <v>9533</v>
      </c>
      <c r="K2106" s="171">
        <f t="shared" si="35"/>
        <v>0</v>
      </c>
    </row>
    <row r="2107" spans="1:11">
      <c r="A2107">
        <v>13272</v>
      </c>
      <c r="B2107" s="224">
        <v>9</v>
      </c>
      <c r="C2107" s="224">
        <v>1</v>
      </c>
      <c r="D2107" s="224">
        <v>1</v>
      </c>
      <c r="E2107" s="224">
        <v>6</v>
      </c>
      <c r="F2107" s="224">
        <v>1</v>
      </c>
      <c r="G2107" s="233">
        <v>0.16497300000000001</v>
      </c>
      <c r="H2107" s="222">
        <v>9550</v>
      </c>
      <c r="I2107" s="223" t="s">
        <v>78</v>
      </c>
      <c r="J2107" s="221">
        <f>IFERROR(VLOOKUP(cnf[[#This Row],[Hwycov_id]],#REF!,2,FALSE),cnf[[#This Row],[count]])</f>
        <v>9550</v>
      </c>
      <c r="K2107" s="171">
        <f t="shared" si="35"/>
        <v>0</v>
      </c>
    </row>
    <row r="2108" spans="1:11">
      <c r="A2108">
        <v>28865</v>
      </c>
      <c r="B2108" s="224">
        <v>9</v>
      </c>
      <c r="C2108" s="224">
        <v>1</v>
      </c>
      <c r="D2108" s="224">
        <v>1</v>
      </c>
      <c r="E2108" s="224">
        <v>3</v>
      </c>
      <c r="F2108" s="224">
        <v>14</v>
      </c>
      <c r="G2108" s="233">
        <v>8.6459999999999995E-2</v>
      </c>
      <c r="H2108" s="222">
        <v>9620</v>
      </c>
      <c r="I2108" s="223" t="s">
        <v>78</v>
      </c>
      <c r="J2108" s="221">
        <f>IFERROR(VLOOKUP(cnf[[#This Row],[Hwycov_id]],#REF!,2,FALSE),cnf[[#This Row],[count]])</f>
        <v>9620</v>
      </c>
      <c r="K2108" s="171">
        <f t="shared" si="35"/>
        <v>0</v>
      </c>
    </row>
    <row r="2109" spans="1:11">
      <c r="A2109">
        <v>28544</v>
      </c>
      <c r="B2109" s="224">
        <v>9</v>
      </c>
      <c r="C2109" s="224">
        <v>1</v>
      </c>
      <c r="D2109" s="224">
        <v>1</v>
      </c>
      <c r="E2109" s="224">
        <v>6</v>
      </c>
      <c r="F2109" s="224">
        <v>12</v>
      </c>
      <c r="G2109" s="233">
        <v>5.8300999999999999E-2</v>
      </c>
      <c r="H2109" s="222">
        <v>9636</v>
      </c>
      <c r="I2109" s="223" t="s">
        <v>78</v>
      </c>
      <c r="J2109" s="221">
        <f>IFERROR(VLOOKUP(cnf[[#This Row],[Hwycov_id]],#REF!,2,FALSE),cnf[[#This Row],[count]])</f>
        <v>9636</v>
      </c>
      <c r="K2109" s="171">
        <f t="shared" si="35"/>
        <v>0</v>
      </c>
    </row>
    <row r="2110" spans="1:11">
      <c r="A2110">
        <v>15205</v>
      </c>
      <c r="B2110" s="224">
        <v>9</v>
      </c>
      <c r="C2110" s="224">
        <v>1</v>
      </c>
      <c r="D2110" s="224">
        <v>1</v>
      </c>
      <c r="E2110" s="224">
        <v>3</v>
      </c>
      <c r="F2110" s="224">
        <v>14</v>
      </c>
      <c r="G2110" s="233">
        <v>0.183111</v>
      </c>
      <c r="H2110" s="222">
        <v>9669</v>
      </c>
      <c r="I2110" s="223" t="s">
        <v>78</v>
      </c>
      <c r="J2110" s="221">
        <f>IFERROR(VLOOKUP(cnf[[#This Row],[Hwycov_id]],#REF!,2,FALSE),cnf[[#This Row],[count]])</f>
        <v>9669</v>
      </c>
      <c r="K2110" s="171">
        <f t="shared" si="35"/>
        <v>0</v>
      </c>
    </row>
    <row r="2111" spans="1:11">
      <c r="A2111">
        <v>28005</v>
      </c>
      <c r="B2111" s="224">
        <v>9</v>
      </c>
      <c r="C2111" s="224">
        <v>1</v>
      </c>
      <c r="D2111" s="224">
        <v>1</v>
      </c>
      <c r="E2111" s="224">
        <v>5</v>
      </c>
      <c r="F2111" s="224">
        <v>9</v>
      </c>
      <c r="G2111" s="233">
        <v>0.247948</v>
      </c>
      <c r="H2111" s="222">
        <v>9694</v>
      </c>
      <c r="I2111" s="223" t="s">
        <v>78</v>
      </c>
      <c r="J2111" s="221">
        <f>IFERROR(VLOOKUP(cnf[[#This Row],[Hwycov_id]],#REF!,2,FALSE),cnf[[#This Row],[count]])</f>
        <v>9694</v>
      </c>
      <c r="K2111" s="171">
        <f t="shared" si="35"/>
        <v>0</v>
      </c>
    </row>
    <row r="2112" spans="1:11">
      <c r="A2112">
        <v>28162</v>
      </c>
      <c r="B2112" s="224">
        <v>9</v>
      </c>
      <c r="C2112" s="224">
        <v>1</v>
      </c>
      <c r="D2112" s="224">
        <v>1</v>
      </c>
      <c r="E2112" s="224">
        <v>5</v>
      </c>
      <c r="F2112" s="224">
        <v>5</v>
      </c>
      <c r="G2112" s="233">
        <v>0.15329999999999999</v>
      </c>
      <c r="H2112" s="222">
        <v>9766</v>
      </c>
      <c r="I2112" s="223" t="s">
        <v>78</v>
      </c>
      <c r="J2112" s="221">
        <f>IFERROR(VLOOKUP(cnf[[#This Row],[Hwycov_id]],#REF!,2,FALSE),cnf[[#This Row],[count]])</f>
        <v>9766</v>
      </c>
      <c r="K2112" s="171">
        <f t="shared" si="35"/>
        <v>0</v>
      </c>
    </row>
    <row r="2113" spans="1:11">
      <c r="A2113">
        <v>19568</v>
      </c>
      <c r="B2113" s="224">
        <v>9</v>
      </c>
      <c r="C2113" s="224">
        <v>1</v>
      </c>
      <c r="D2113" s="224">
        <v>1</v>
      </c>
      <c r="E2113" s="224">
        <v>7</v>
      </c>
      <c r="F2113" s="224">
        <v>15</v>
      </c>
      <c r="G2113" s="233">
        <v>0.14488599999999999</v>
      </c>
      <c r="H2113" s="222">
        <v>9766</v>
      </c>
      <c r="I2113" s="223" t="s">
        <v>78</v>
      </c>
      <c r="J2113" s="221">
        <f>IFERROR(VLOOKUP(cnf[[#This Row],[Hwycov_id]],#REF!,2,FALSE),cnf[[#This Row],[count]])</f>
        <v>9766</v>
      </c>
      <c r="K2113" s="171">
        <f t="shared" si="35"/>
        <v>0</v>
      </c>
    </row>
    <row r="2114" spans="1:11">
      <c r="A2114">
        <v>2487</v>
      </c>
      <c r="B2114" s="224">
        <v>9</v>
      </c>
      <c r="C2114" s="224">
        <v>1</v>
      </c>
      <c r="D2114" s="224">
        <v>1</v>
      </c>
      <c r="E2114" s="224">
        <v>5</v>
      </c>
      <c r="F2114" s="224">
        <v>19</v>
      </c>
      <c r="G2114" s="233">
        <v>0.12962399999999999</v>
      </c>
      <c r="H2114" s="222">
        <v>9800</v>
      </c>
      <c r="I2114" s="223" t="s">
        <v>78</v>
      </c>
      <c r="J2114" s="221">
        <f>IFERROR(VLOOKUP(cnf[[#This Row],[Hwycov_id]],#REF!,2,FALSE),cnf[[#This Row],[count]])</f>
        <v>9800</v>
      </c>
      <c r="K2114" s="171">
        <f t="shared" ref="K2114:K2177" si="36">J2114/H2114-1</f>
        <v>0</v>
      </c>
    </row>
    <row r="2115" spans="1:11">
      <c r="A2115">
        <v>29178</v>
      </c>
      <c r="B2115" s="224">
        <v>9</v>
      </c>
      <c r="C2115" s="224">
        <v>1</v>
      </c>
      <c r="D2115" s="224">
        <v>1</v>
      </c>
      <c r="E2115" s="224">
        <v>7</v>
      </c>
      <c r="F2115" s="224">
        <v>15</v>
      </c>
      <c r="G2115" s="233">
        <v>9.1842999999999994E-2</v>
      </c>
      <c r="H2115" s="222">
        <v>9840</v>
      </c>
      <c r="I2115" s="223" t="s">
        <v>78</v>
      </c>
      <c r="J2115" s="221">
        <f>IFERROR(VLOOKUP(cnf[[#This Row],[Hwycov_id]],#REF!,2,FALSE),cnf[[#This Row],[count]])</f>
        <v>9840</v>
      </c>
      <c r="K2115" s="171">
        <f t="shared" si="36"/>
        <v>0</v>
      </c>
    </row>
    <row r="2116" spans="1:11">
      <c r="A2116">
        <v>28539</v>
      </c>
      <c r="B2116" s="224">
        <v>9</v>
      </c>
      <c r="C2116" s="224">
        <v>1</v>
      </c>
      <c r="D2116" s="224">
        <v>1</v>
      </c>
      <c r="E2116" s="224">
        <v>6</v>
      </c>
      <c r="F2116" s="224">
        <v>12</v>
      </c>
      <c r="G2116" s="233">
        <v>0.15032999999999999</v>
      </c>
      <c r="H2116" s="222">
        <v>9849</v>
      </c>
      <c r="I2116" s="223" t="s">
        <v>78</v>
      </c>
      <c r="J2116" s="221">
        <f>IFERROR(VLOOKUP(cnf[[#This Row],[Hwycov_id]],#REF!,2,FALSE),cnf[[#This Row],[count]])</f>
        <v>9849</v>
      </c>
      <c r="K2116" s="171">
        <f t="shared" si="36"/>
        <v>0</v>
      </c>
    </row>
    <row r="2117" spans="1:11">
      <c r="A2117">
        <v>2600</v>
      </c>
      <c r="B2117" s="224">
        <v>9</v>
      </c>
      <c r="C2117" s="224">
        <v>1</v>
      </c>
      <c r="D2117" s="224">
        <v>1</v>
      </c>
      <c r="E2117" s="224">
        <v>6</v>
      </c>
      <c r="F2117" s="224">
        <v>1</v>
      </c>
      <c r="G2117" s="233">
        <v>0.31961600000000001</v>
      </c>
      <c r="H2117" s="222">
        <v>9851</v>
      </c>
      <c r="I2117" s="223" t="s">
        <v>78</v>
      </c>
      <c r="J2117" s="221">
        <f>IFERROR(VLOOKUP(cnf[[#This Row],[Hwycov_id]],#REF!,2,FALSE),cnf[[#This Row],[count]])</f>
        <v>9851</v>
      </c>
      <c r="K2117" s="171">
        <f t="shared" si="36"/>
        <v>0</v>
      </c>
    </row>
    <row r="2118" spans="1:11">
      <c r="A2118">
        <v>28538</v>
      </c>
      <c r="B2118" s="224">
        <v>9</v>
      </c>
      <c r="C2118" s="224">
        <v>1</v>
      </c>
      <c r="D2118" s="224">
        <v>1</v>
      </c>
      <c r="E2118" s="224">
        <v>6</v>
      </c>
      <c r="F2118" s="224">
        <v>12</v>
      </c>
      <c r="G2118" s="233">
        <v>0.282439</v>
      </c>
      <c r="H2118" s="222">
        <v>9863</v>
      </c>
      <c r="I2118" s="223" t="s">
        <v>78</v>
      </c>
      <c r="J2118" s="221">
        <f>IFERROR(VLOOKUP(cnf[[#This Row],[Hwycov_id]],#REF!,2,FALSE),cnf[[#This Row],[count]])</f>
        <v>9863</v>
      </c>
      <c r="K2118" s="171">
        <f t="shared" si="36"/>
        <v>0</v>
      </c>
    </row>
    <row r="2119" spans="1:11">
      <c r="A2119">
        <v>28813</v>
      </c>
      <c r="B2119" s="224">
        <v>9</v>
      </c>
      <c r="C2119" s="224">
        <v>1</v>
      </c>
      <c r="D2119" s="224">
        <v>1</v>
      </c>
      <c r="E2119" s="224">
        <v>3</v>
      </c>
      <c r="F2119" s="224">
        <v>19</v>
      </c>
      <c r="G2119" s="233">
        <v>0.111553</v>
      </c>
      <c r="H2119" s="222">
        <v>9962</v>
      </c>
      <c r="I2119" s="223" t="s">
        <v>78</v>
      </c>
      <c r="J2119" s="221">
        <f>IFERROR(VLOOKUP(cnf[[#This Row],[Hwycov_id]],#REF!,2,FALSE),cnf[[#This Row],[count]])</f>
        <v>9962</v>
      </c>
      <c r="K2119" s="171">
        <f t="shared" si="36"/>
        <v>0</v>
      </c>
    </row>
    <row r="2120" spans="1:11">
      <c r="A2120">
        <v>4055</v>
      </c>
      <c r="B2120" s="224">
        <v>9</v>
      </c>
      <c r="C2120" s="224">
        <v>1</v>
      </c>
      <c r="D2120" s="224">
        <v>1</v>
      </c>
      <c r="E2120" s="224">
        <v>2</v>
      </c>
      <c r="F2120" s="224">
        <v>14</v>
      </c>
      <c r="G2120" s="233">
        <v>0.22221299999999999</v>
      </c>
      <c r="H2120" s="222">
        <v>9988</v>
      </c>
      <c r="I2120" s="223" t="s">
        <v>78</v>
      </c>
      <c r="J2120" s="221">
        <f>IFERROR(VLOOKUP(cnf[[#This Row],[Hwycov_id]],#REF!,2,FALSE),cnf[[#This Row],[count]])</f>
        <v>9988</v>
      </c>
      <c r="K2120" s="171">
        <f t="shared" si="36"/>
        <v>0</v>
      </c>
    </row>
    <row r="2121" spans="1:11">
      <c r="A2121">
        <v>10905</v>
      </c>
      <c r="B2121" s="224">
        <v>9</v>
      </c>
      <c r="C2121" s="224">
        <v>1</v>
      </c>
      <c r="D2121" s="224">
        <v>1</v>
      </c>
      <c r="E2121" s="224">
        <v>6</v>
      </c>
      <c r="F2121" s="224">
        <v>6</v>
      </c>
      <c r="G2121" s="233">
        <v>0.140847</v>
      </c>
      <c r="H2121" s="222">
        <v>9989</v>
      </c>
      <c r="I2121" s="223" t="s">
        <v>78</v>
      </c>
      <c r="J2121" s="221">
        <f>IFERROR(VLOOKUP(cnf[[#This Row],[Hwycov_id]],#REF!,2,FALSE),cnf[[#This Row],[count]])</f>
        <v>9989</v>
      </c>
      <c r="K2121" s="171">
        <f t="shared" si="36"/>
        <v>0</v>
      </c>
    </row>
    <row r="2122" spans="1:11">
      <c r="A2122">
        <v>8960</v>
      </c>
      <c r="B2122" s="224">
        <v>9</v>
      </c>
      <c r="C2122" s="224">
        <v>1</v>
      </c>
      <c r="D2122" s="224">
        <v>1</v>
      </c>
      <c r="E2122" s="224">
        <v>2</v>
      </c>
      <c r="F2122" s="224">
        <v>14</v>
      </c>
      <c r="G2122" s="233">
        <v>0.14877699999999999</v>
      </c>
      <c r="H2122" s="222">
        <v>10009</v>
      </c>
      <c r="I2122" s="223" t="s">
        <v>78</v>
      </c>
      <c r="J2122" s="221">
        <f>IFERROR(VLOOKUP(cnf[[#This Row],[Hwycov_id]],#REF!,2,FALSE),cnf[[#This Row],[count]])</f>
        <v>10009</v>
      </c>
      <c r="K2122" s="171">
        <f t="shared" si="36"/>
        <v>0</v>
      </c>
    </row>
    <row r="2123" spans="1:11">
      <c r="A2123">
        <v>29884</v>
      </c>
      <c r="B2123" s="224">
        <v>9</v>
      </c>
      <c r="C2123" s="224">
        <v>1</v>
      </c>
      <c r="D2123" s="224">
        <v>1</v>
      </c>
      <c r="E2123" s="224">
        <v>3</v>
      </c>
      <c r="F2123" s="224">
        <v>14</v>
      </c>
      <c r="G2123" s="233">
        <v>3.3972000000000002E-2</v>
      </c>
      <c r="H2123" s="222">
        <v>10023</v>
      </c>
      <c r="I2123" s="223" t="s">
        <v>78</v>
      </c>
      <c r="J2123" s="221">
        <f>IFERROR(VLOOKUP(cnf[[#This Row],[Hwycov_id]],#REF!,2,FALSE),cnf[[#This Row],[count]])</f>
        <v>10023</v>
      </c>
      <c r="K2123" s="171">
        <f t="shared" si="36"/>
        <v>0</v>
      </c>
    </row>
    <row r="2124" spans="1:11">
      <c r="A2124">
        <v>28953</v>
      </c>
      <c r="B2124" s="224">
        <v>9</v>
      </c>
      <c r="C2124" s="224">
        <v>1</v>
      </c>
      <c r="D2124" s="224">
        <v>1</v>
      </c>
      <c r="E2124" s="224">
        <v>5</v>
      </c>
      <c r="F2124" s="224">
        <v>9</v>
      </c>
      <c r="G2124" s="233">
        <v>0.168959</v>
      </c>
      <c r="H2124" s="222">
        <v>10047</v>
      </c>
      <c r="I2124" s="223" t="s">
        <v>78</v>
      </c>
      <c r="J2124" s="221">
        <f>IFERROR(VLOOKUP(cnf[[#This Row],[Hwycov_id]],#REF!,2,FALSE),cnf[[#This Row],[count]])</f>
        <v>10047</v>
      </c>
      <c r="K2124" s="171">
        <f t="shared" si="36"/>
        <v>0</v>
      </c>
    </row>
    <row r="2125" spans="1:11">
      <c r="A2125">
        <v>10874</v>
      </c>
      <c r="B2125" s="224">
        <v>9</v>
      </c>
      <c r="C2125" s="224">
        <v>1</v>
      </c>
      <c r="D2125" s="224">
        <v>1</v>
      </c>
      <c r="E2125" s="224">
        <v>3</v>
      </c>
      <c r="F2125" s="224">
        <v>14</v>
      </c>
      <c r="G2125" s="233">
        <v>0.338613</v>
      </c>
      <c r="H2125" s="222">
        <v>10096</v>
      </c>
      <c r="I2125" s="223" t="s">
        <v>78</v>
      </c>
      <c r="J2125" s="221">
        <f>IFERROR(VLOOKUP(cnf[[#This Row],[Hwycov_id]],#REF!,2,FALSE),cnf[[#This Row],[count]])</f>
        <v>10096</v>
      </c>
      <c r="K2125" s="171">
        <f t="shared" si="36"/>
        <v>0</v>
      </c>
    </row>
    <row r="2126" spans="1:11">
      <c r="A2126">
        <v>28529</v>
      </c>
      <c r="B2126" s="224">
        <v>9</v>
      </c>
      <c r="C2126" s="224">
        <v>1</v>
      </c>
      <c r="D2126" s="224">
        <v>1</v>
      </c>
      <c r="E2126" s="224">
        <v>6</v>
      </c>
      <c r="F2126" s="224">
        <v>12</v>
      </c>
      <c r="G2126" s="233">
        <v>0.125389</v>
      </c>
      <c r="H2126" s="222">
        <v>10099</v>
      </c>
      <c r="I2126" s="223" t="s">
        <v>78</v>
      </c>
      <c r="J2126" s="221">
        <f>IFERROR(VLOOKUP(cnf[[#This Row],[Hwycov_id]],#REF!,2,FALSE),cnf[[#This Row],[count]])</f>
        <v>10099</v>
      </c>
      <c r="K2126" s="171">
        <f t="shared" si="36"/>
        <v>0</v>
      </c>
    </row>
    <row r="2127" spans="1:11">
      <c r="A2127">
        <v>28497</v>
      </c>
      <c r="B2127" s="224">
        <v>9</v>
      </c>
      <c r="C2127" s="224">
        <v>1</v>
      </c>
      <c r="D2127" s="224">
        <v>1</v>
      </c>
      <c r="E2127" s="224">
        <v>6</v>
      </c>
      <c r="F2127" s="224">
        <v>12</v>
      </c>
      <c r="G2127" s="233">
        <v>0.111065</v>
      </c>
      <c r="H2127" s="222">
        <v>10154</v>
      </c>
      <c r="I2127" s="223" t="s">
        <v>78</v>
      </c>
      <c r="J2127" s="221">
        <f>IFERROR(VLOOKUP(cnf[[#This Row],[Hwycov_id]],#REF!,2,FALSE),cnf[[#This Row],[count]])</f>
        <v>10154</v>
      </c>
      <c r="K2127" s="171">
        <f t="shared" si="36"/>
        <v>0</v>
      </c>
    </row>
    <row r="2128" spans="1:11">
      <c r="A2128">
        <v>29835</v>
      </c>
      <c r="B2128" s="224">
        <v>9</v>
      </c>
      <c r="C2128" s="224">
        <v>1</v>
      </c>
      <c r="D2128" s="224">
        <v>1</v>
      </c>
      <c r="E2128" s="224">
        <v>6</v>
      </c>
      <c r="F2128" s="224">
        <v>6</v>
      </c>
      <c r="G2128" s="233">
        <v>8.6279999999999996E-2</v>
      </c>
      <c r="H2128" s="222">
        <v>10194</v>
      </c>
      <c r="I2128" s="223" t="s">
        <v>78</v>
      </c>
      <c r="J2128" s="221">
        <f>IFERROR(VLOOKUP(cnf[[#This Row],[Hwycov_id]],#REF!,2,FALSE),cnf[[#This Row],[count]])</f>
        <v>10194</v>
      </c>
      <c r="K2128" s="171">
        <f t="shared" si="36"/>
        <v>0</v>
      </c>
    </row>
    <row r="2129" spans="1:11">
      <c r="A2129">
        <v>14630</v>
      </c>
      <c r="B2129" s="224">
        <v>9</v>
      </c>
      <c r="C2129" s="224">
        <v>1</v>
      </c>
      <c r="D2129" s="224">
        <v>1</v>
      </c>
      <c r="E2129" s="224">
        <v>3</v>
      </c>
      <c r="F2129" s="224">
        <v>14</v>
      </c>
      <c r="G2129" s="233">
        <v>0.140652</v>
      </c>
      <c r="H2129" s="222">
        <v>10233</v>
      </c>
      <c r="I2129" s="223" t="s">
        <v>78</v>
      </c>
      <c r="J2129" s="221">
        <f>IFERROR(VLOOKUP(cnf[[#This Row],[Hwycov_id]],#REF!,2,FALSE),cnf[[#This Row],[count]])</f>
        <v>10233</v>
      </c>
      <c r="K2129" s="171">
        <f t="shared" si="36"/>
        <v>0</v>
      </c>
    </row>
    <row r="2130" spans="1:11">
      <c r="A2130">
        <v>2577</v>
      </c>
      <c r="B2130" s="224">
        <v>9</v>
      </c>
      <c r="C2130" s="224">
        <v>1</v>
      </c>
      <c r="D2130" s="224">
        <v>1</v>
      </c>
      <c r="E2130" s="224">
        <v>2</v>
      </c>
      <c r="F2130" s="224">
        <v>14</v>
      </c>
      <c r="G2130" s="233">
        <v>0.15443200000000001</v>
      </c>
      <c r="H2130" s="222">
        <v>10255</v>
      </c>
      <c r="I2130" s="223" t="s">
        <v>78</v>
      </c>
      <c r="J2130" s="221">
        <f>IFERROR(VLOOKUP(cnf[[#This Row],[Hwycov_id]],#REF!,2,FALSE),cnf[[#This Row],[count]])</f>
        <v>10255</v>
      </c>
      <c r="K2130" s="171">
        <f t="shared" si="36"/>
        <v>0</v>
      </c>
    </row>
    <row r="2131" spans="1:11">
      <c r="A2131">
        <v>2621</v>
      </c>
      <c r="B2131" s="224">
        <v>9</v>
      </c>
      <c r="C2131" s="224">
        <v>1</v>
      </c>
      <c r="D2131" s="224">
        <v>1</v>
      </c>
      <c r="E2131" s="224">
        <v>6</v>
      </c>
      <c r="F2131" s="224">
        <v>6</v>
      </c>
      <c r="G2131" s="233">
        <v>0.25339899999999999</v>
      </c>
      <c r="H2131" s="222">
        <v>10265</v>
      </c>
      <c r="I2131" s="223" t="s">
        <v>78</v>
      </c>
      <c r="J2131" s="221">
        <f>IFERROR(VLOOKUP(cnf[[#This Row],[Hwycov_id]],#REF!,2,FALSE),cnf[[#This Row],[count]])</f>
        <v>10265</v>
      </c>
      <c r="K2131" s="171">
        <f t="shared" si="36"/>
        <v>0</v>
      </c>
    </row>
    <row r="2132" spans="1:11">
      <c r="A2132">
        <v>29188</v>
      </c>
      <c r="B2132" s="224">
        <v>9</v>
      </c>
      <c r="C2132" s="224">
        <v>1</v>
      </c>
      <c r="D2132" s="224">
        <v>1</v>
      </c>
      <c r="E2132" s="224">
        <v>7</v>
      </c>
      <c r="F2132" s="224">
        <v>15</v>
      </c>
      <c r="G2132" s="233">
        <v>0.21120900000000001</v>
      </c>
      <c r="H2132" s="222">
        <v>10266</v>
      </c>
      <c r="I2132" s="223" t="s">
        <v>78</v>
      </c>
      <c r="J2132" s="221">
        <f>IFERROR(VLOOKUP(cnf[[#This Row],[Hwycov_id]],#REF!,2,FALSE),cnf[[#This Row],[count]])</f>
        <v>10266</v>
      </c>
      <c r="K2132" s="171">
        <f t="shared" si="36"/>
        <v>0</v>
      </c>
    </row>
    <row r="2133" spans="1:11">
      <c r="A2133">
        <v>13553</v>
      </c>
      <c r="B2133" s="224">
        <v>9</v>
      </c>
      <c r="C2133" s="224">
        <v>1</v>
      </c>
      <c r="D2133" s="224">
        <v>1</v>
      </c>
      <c r="E2133" s="224">
        <v>6</v>
      </c>
      <c r="F2133" s="224">
        <v>17</v>
      </c>
      <c r="G2133" s="233">
        <v>0.25361800000000001</v>
      </c>
      <c r="H2133" s="222">
        <v>10277</v>
      </c>
      <c r="I2133" s="223" t="s">
        <v>78</v>
      </c>
      <c r="J2133" s="221">
        <f>IFERROR(VLOOKUP(cnf[[#This Row],[Hwycov_id]],#REF!,2,FALSE),cnf[[#This Row],[count]])</f>
        <v>10277</v>
      </c>
      <c r="K2133" s="171">
        <f t="shared" si="36"/>
        <v>0</v>
      </c>
    </row>
    <row r="2134" spans="1:11">
      <c r="A2134">
        <v>28633</v>
      </c>
      <c r="B2134" s="224">
        <v>9</v>
      </c>
      <c r="C2134" s="224">
        <v>1</v>
      </c>
      <c r="D2134" s="224">
        <v>1</v>
      </c>
      <c r="E2134" s="224">
        <v>5</v>
      </c>
      <c r="F2134" s="224">
        <v>5</v>
      </c>
      <c r="G2134" s="233">
        <v>0.249747</v>
      </c>
      <c r="H2134" s="222">
        <v>10303</v>
      </c>
      <c r="I2134" s="223" t="s">
        <v>78</v>
      </c>
      <c r="J2134" s="221">
        <f>IFERROR(VLOOKUP(cnf[[#This Row],[Hwycov_id]],#REF!,2,FALSE),cnf[[#This Row],[count]])</f>
        <v>10303</v>
      </c>
      <c r="K2134" s="171">
        <f t="shared" si="36"/>
        <v>0</v>
      </c>
    </row>
    <row r="2135" spans="1:11">
      <c r="A2135">
        <v>10935</v>
      </c>
      <c r="B2135" s="224">
        <v>9</v>
      </c>
      <c r="C2135" s="224">
        <v>1</v>
      </c>
      <c r="D2135" s="224">
        <v>1</v>
      </c>
      <c r="E2135" s="224">
        <v>3</v>
      </c>
      <c r="F2135" s="224">
        <v>14</v>
      </c>
      <c r="G2135" s="233">
        <v>0.26891399999999999</v>
      </c>
      <c r="H2135" s="222">
        <v>10309</v>
      </c>
      <c r="I2135" s="223" t="s">
        <v>78</v>
      </c>
      <c r="J2135" s="221">
        <f>IFERROR(VLOOKUP(cnf[[#This Row],[Hwycov_id]],#REF!,2,FALSE),cnf[[#This Row],[count]])</f>
        <v>10309</v>
      </c>
      <c r="K2135" s="171">
        <f t="shared" si="36"/>
        <v>0</v>
      </c>
    </row>
    <row r="2136" spans="1:11">
      <c r="A2136">
        <v>11006</v>
      </c>
      <c r="B2136" s="224">
        <v>9</v>
      </c>
      <c r="C2136" s="224">
        <v>1</v>
      </c>
      <c r="D2136" s="224">
        <v>1</v>
      </c>
      <c r="E2136" s="224">
        <v>3</v>
      </c>
      <c r="F2136" s="224">
        <v>14</v>
      </c>
      <c r="G2136" s="233">
        <v>5.4939000000000002E-2</v>
      </c>
      <c r="H2136" s="222">
        <v>10376</v>
      </c>
      <c r="I2136" s="223" t="s">
        <v>78</v>
      </c>
      <c r="J2136" s="221">
        <f>IFERROR(VLOOKUP(cnf[[#This Row],[Hwycov_id]],#REF!,2,FALSE),cnf[[#This Row],[count]])</f>
        <v>10376</v>
      </c>
      <c r="K2136" s="171">
        <f t="shared" si="36"/>
        <v>0</v>
      </c>
    </row>
    <row r="2137" spans="1:11">
      <c r="A2137">
        <v>10954</v>
      </c>
      <c r="B2137" s="224">
        <v>9</v>
      </c>
      <c r="C2137" s="224">
        <v>1</v>
      </c>
      <c r="D2137" s="224">
        <v>1</v>
      </c>
      <c r="E2137" s="224">
        <v>3</v>
      </c>
      <c r="F2137" s="224">
        <v>14</v>
      </c>
      <c r="G2137" s="233">
        <v>0.110723</v>
      </c>
      <c r="H2137" s="222">
        <v>10421</v>
      </c>
      <c r="I2137" s="223" t="s">
        <v>78</v>
      </c>
      <c r="J2137" s="221">
        <f>IFERROR(VLOOKUP(cnf[[#This Row],[Hwycov_id]],#REF!,2,FALSE),cnf[[#This Row],[count]])</f>
        <v>10421</v>
      </c>
      <c r="K2137" s="171">
        <f t="shared" si="36"/>
        <v>0</v>
      </c>
    </row>
    <row r="2138" spans="1:11">
      <c r="A2138">
        <v>11133</v>
      </c>
      <c r="B2138" s="224">
        <v>9</v>
      </c>
      <c r="C2138" s="224">
        <v>1</v>
      </c>
      <c r="D2138" s="224">
        <v>1</v>
      </c>
      <c r="E2138" s="224">
        <v>6</v>
      </c>
      <c r="F2138" s="224">
        <v>1</v>
      </c>
      <c r="G2138" s="233">
        <v>0.12605</v>
      </c>
      <c r="H2138" s="222">
        <v>10427</v>
      </c>
      <c r="I2138" s="223" t="s">
        <v>78</v>
      </c>
      <c r="J2138" s="221">
        <f>IFERROR(VLOOKUP(cnf[[#This Row],[Hwycov_id]],#REF!,2,FALSE),cnf[[#This Row],[count]])</f>
        <v>10427</v>
      </c>
      <c r="K2138" s="171">
        <f t="shared" si="36"/>
        <v>0</v>
      </c>
    </row>
    <row r="2139" spans="1:11">
      <c r="A2139">
        <v>28532</v>
      </c>
      <c r="B2139" s="224">
        <v>9</v>
      </c>
      <c r="C2139" s="224">
        <v>1</v>
      </c>
      <c r="D2139" s="224">
        <v>1</v>
      </c>
      <c r="E2139" s="224">
        <v>7</v>
      </c>
      <c r="F2139" s="224">
        <v>18</v>
      </c>
      <c r="G2139" s="233">
        <v>0.20571</v>
      </c>
      <c r="H2139" s="222">
        <v>10531</v>
      </c>
      <c r="I2139" s="223" t="s">
        <v>78</v>
      </c>
      <c r="J2139" s="221">
        <f>IFERROR(VLOOKUP(cnf[[#This Row],[Hwycov_id]],#REF!,2,FALSE),cnf[[#This Row],[count]])</f>
        <v>10531</v>
      </c>
      <c r="K2139" s="171">
        <f t="shared" si="36"/>
        <v>0</v>
      </c>
    </row>
    <row r="2140" spans="1:11">
      <c r="A2140">
        <v>27139</v>
      </c>
      <c r="B2140" s="224">
        <v>9</v>
      </c>
      <c r="C2140" s="224">
        <v>1</v>
      </c>
      <c r="D2140" s="224">
        <v>1</v>
      </c>
      <c r="E2140" s="224">
        <v>2</v>
      </c>
      <c r="F2140" s="224">
        <v>19</v>
      </c>
      <c r="G2140" s="233">
        <v>0.24495800000000001</v>
      </c>
      <c r="H2140" s="222">
        <v>10603</v>
      </c>
      <c r="I2140" s="223" t="s">
        <v>78</v>
      </c>
      <c r="J2140" s="221">
        <f>IFERROR(VLOOKUP(cnf[[#This Row],[Hwycov_id]],#REF!,2,FALSE),cnf[[#This Row],[count]])</f>
        <v>10603</v>
      </c>
      <c r="K2140" s="171">
        <f t="shared" si="36"/>
        <v>0</v>
      </c>
    </row>
    <row r="2141" spans="1:11">
      <c r="A2141">
        <v>627</v>
      </c>
      <c r="B2141" s="224">
        <v>9</v>
      </c>
      <c r="C2141" s="224">
        <v>1</v>
      </c>
      <c r="D2141" s="224">
        <v>1</v>
      </c>
      <c r="E2141" s="224">
        <v>3</v>
      </c>
      <c r="F2141" s="224">
        <v>14</v>
      </c>
      <c r="G2141" s="233">
        <v>0.12542700000000001</v>
      </c>
      <c r="H2141" s="222">
        <v>10633</v>
      </c>
      <c r="I2141" s="223" t="s">
        <v>78</v>
      </c>
      <c r="J2141" s="221">
        <f>IFERROR(VLOOKUP(cnf[[#This Row],[Hwycov_id]],#REF!,2,FALSE),cnf[[#This Row],[count]])</f>
        <v>10633</v>
      </c>
      <c r="K2141" s="171">
        <f t="shared" si="36"/>
        <v>0</v>
      </c>
    </row>
    <row r="2142" spans="1:11">
      <c r="A2142">
        <v>12499</v>
      </c>
      <c r="B2142" s="224">
        <v>9</v>
      </c>
      <c r="C2142" s="224">
        <v>1</v>
      </c>
      <c r="D2142" s="224">
        <v>1</v>
      </c>
      <c r="E2142" s="224">
        <v>7</v>
      </c>
      <c r="F2142" s="224">
        <v>18</v>
      </c>
      <c r="G2142" s="233">
        <v>0.112488</v>
      </c>
      <c r="H2142" s="222">
        <v>10659</v>
      </c>
      <c r="I2142" s="223" t="s">
        <v>78</v>
      </c>
      <c r="J2142" s="221">
        <f>IFERROR(VLOOKUP(cnf[[#This Row],[Hwycov_id]],#REF!,2,FALSE),cnf[[#This Row],[count]])</f>
        <v>10659</v>
      </c>
      <c r="K2142" s="171">
        <f t="shared" si="36"/>
        <v>0</v>
      </c>
    </row>
    <row r="2143" spans="1:11">
      <c r="A2143">
        <v>28674</v>
      </c>
      <c r="B2143" s="224">
        <v>9</v>
      </c>
      <c r="C2143" s="224">
        <v>1</v>
      </c>
      <c r="D2143" s="224">
        <v>1</v>
      </c>
      <c r="E2143" s="224">
        <v>2</v>
      </c>
      <c r="F2143" s="224">
        <v>14</v>
      </c>
      <c r="G2143" s="233">
        <v>8.3066000000000001E-2</v>
      </c>
      <c r="H2143" s="222">
        <v>10706</v>
      </c>
      <c r="I2143" s="223" t="s">
        <v>78</v>
      </c>
      <c r="J2143" s="221">
        <f>IFERROR(VLOOKUP(cnf[[#This Row],[Hwycov_id]],#REF!,2,FALSE),cnf[[#This Row],[count]])</f>
        <v>10706</v>
      </c>
      <c r="K2143" s="171">
        <f t="shared" si="36"/>
        <v>0</v>
      </c>
    </row>
    <row r="2144" spans="1:11">
      <c r="A2144">
        <v>27400</v>
      </c>
      <c r="B2144" s="224">
        <v>9</v>
      </c>
      <c r="C2144" s="224">
        <v>1</v>
      </c>
      <c r="D2144" s="224">
        <v>1</v>
      </c>
      <c r="E2144" s="224">
        <v>3</v>
      </c>
      <c r="F2144" s="224">
        <v>14</v>
      </c>
      <c r="G2144" s="233">
        <v>0.16200999999999999</v>
      </c>
      <c r="H2144" s="222">
        <v>10709</v>
      </c>
      <c r="I2144" s="223" t="s">
        <v>78</v>
      </c>
      <c r="J2144" s="221">
        <f>IFERROR(VLOOKUP(cnf[[#This Row],[Hwycov_id]],#REF!,2,FALSE),cnf[[#This Row],[count]])</f>
        <v>10709</v>
      </c>
      <c r="K2144" s="171">
        <f t="shared" si="36"/>
        <v>0</v>
      </c>
    </row>
    <row r="2145" spans="1:11">
      <c r="A2145">
        <v>15778</v>
      </c>
      <c r="B2145" s="224">
        <v>9</v>
      </c>
      <c r="C2145" s="224">
        <v>1</v>
      </c>
      <c r="D2145" s="224">
        <v>1</v>
      </c>
      <c r="E2145" s="224">
        <v>3</v>
      </c>
      <c r="F2145" s="224">
        <v>14</v>
      </c>
      <c r="G2145" s="233">
        <v>0.15240400000000001</v>
      </c>
      <c r="H2145" s="222">
        <v>10739</v>
      </c>
      <c r="I2145" s="223" t="s">
        <v>78</v>
      </c>
      <c r="J2145" s="221">
        <f>IFERROR(VLOOKUP(cnf[[#This Row],[Hwycov_id]],#REF!,2,FALSE),cnf[[#This Row],[count]])</f>
        <v>10739</v>
      </c>
      <c r="K2145" s="171">
        <f t="shared" si="36"/>
        <v>0</v>
      </c>
    </row>
    <row r="2146" spans="1:11">
      <c r="A2146">
        <v>28483</v>
      </c>
      <c r="B2146" s="224">
        <v>9</v>
      </c>
      <c r="C2146" s="224">
        <v>1</v>
      </c>
      <c r="D2146" s="224">
        <v>1</v>
      </c>
      <c r="E2146" s="224">
        <v>6</v>
      </c>
      <c r="F2146" s="224">
        <v>6</v>
      </c>
      <c r="G2146" s="233">
        <v>9.0840000000000004E-2</v>
      </c>
      <c r="H2146" s="222">
        <v>10749</v>
      </c>
      <c r="I2146" s="223" t="s">
        <v>78</v>
      </c>
      <c r="J2146" s="221">
        <f>IFERROR(VLOOKUP(cnf[[#This Row],[Hwycov_id]],#REF!,2,FALSE),cnf[[#This Row],[count]])</f>
        <v>10749</v>
      </c>
      <c r="K2146" s="171">
        <f t="shared" si="36"/>
        <v>0</v>
      </c>
    </row>
    <row r="2147" spans="1:11">
      <c r="A2147">
        <v>27185</v>
      </c>
      <c r="B2147" s="224">
        <v>9</v>
      </c>
      <c r="C2147" s="224">
        <v>1</v>
      </c>
      <c r="D2147" s="224">
        <v>1</v>
      </c>
      <c r="E2147" s="224">
        <v>7</v>
      </c>
      <c r="F2147" s="224">
        <v>15</v>
      </c>
      <c r="G2147" s="233">
        <v>0.20800199999999999</v>
      </c>
      <c r="H2147" s="222">
        <v>10750</v>
      </c>
      <c r="I2147" s="223" t="s">
        <v>78</v>
      </c>
      <c r="J2147" s="221">
        <f>IFERROR(VLOOKUP(cnf[[#This Row],[Hwycov_id]],#REF!,2,FALSE),cnf[[#This Row],[count]])</f>
        <v>10750</v>
      </c>
      <c r="K2147" s="171">
        <f t="shared" si="36"/>
        <v>0</v>
      </c>
    </row>
    <row r="2148" spans="1:11">
      <c r="A2148">
        <v>14656</v>
      </c>
      <c r="B2148" s="224">
        <v>9</v>
      </c>
      <c r="C2148" s="224">
        <v>1</v>
      </c>
      <c r="D2148" s="224">
        <v>1</v>
      </c>
      <c r="E2148" s="224">
        <v>3</v>
      </c>
      <c r="F2148" s="224">
        <v>14</v>
      </c>
      <c r="G2148" s="233">
        <v>0.21085699999999999</v>
      </c>
      <c r="H2148" s="222">
        <v>10758</v>
      </c>
      <c r="I2148" s="223" t="s">
        <v>78</v>
      </c>
      <c r="J2148" s="221">
        <f>IFERROR(VLOOKUP(cnf[[#This Row],[Hwycov_id]],#REF!,2,FALSE),cnf[[#This Row],[count]])</f>
        <v>10758</v>
      </c>
      <c r="K2148" s="171">
        <f t="shared" si="36"/>
        <v>0</v>
      </c>
    </row>
    <row r="2149" spans="1:11">
      <c r="A2149">
        <v>29136</v>
      </c>
      <c r="B2149" s="224">
        <v>9</v>
      </c>
      <c r="C2149" s="224">
        <v>1</v>
      </c>
      <c r="D2149" s="224">
        <v>1</v>
      </c>
      <c r="E2149" s="224">
        <v>4</v>
      </c>
      <c r="F2149" s="224">
        <v>2</v>
      </c>
      <c r="G2149" s="233">
        <v>0.13062699999999999</v>
      </c>
      <c r="H2149" s="222">
        <v>10772</v>
      </c>
      <c r="I2149" s="223" t="s">
        <v>78</v>
      </c>
      <c r="J2149" s="221">
        <f>IFERROR(VLOOKUP(cnf[[#This Row],[Hwycov_id]],#REF!,2,FALSE),cnf[[#This Row],[count]])</f>
        <v>10772</v>
      </c>
      <c r="K2149" s="171">
        <f t="shared" si="36"/>
        <v>0</v>
      </c>
    </row>
    <row r="2150" spans="1:11">
      <c r="A2150">
        <v>13278</v>
      </c>
      <c r="B2150" s="224">
        <v>9</v>
      </c>
      <c r="C2150" s="224">
        <v>1</v>
      </c>
      <c r="D2150" s="224">
        <v>1</v>
      </c>
      <c r="E2150" s="224">
        <v>6</v>
      </c>
      <c r="F2150" s="224">
        <v>1</v>
      </c>
      <c r="G2150" s="233">
        <v>0.234426</v>
      </c>
      <c r="H2150" s="222">
        <v>10772</v>
      </c>
      <c r="I2150" s="223" t="s">
        <v>78</v>
      </c>
      <c r="J2150" s="221">
        <f>IFERROR(VLOOKUP(cnf[[#This Row],[Hwycov_id]],#REF!,2,FALSE),cnf[[#This Row],[count]])</f>
        <v>10772</v>
      </c>
      <c r="K2150" s="171">
        <f t="shared" si="36"/>
        <v>0</v>
      </c>
    </row>
    <row r="2151" spans="1:11">
      <c r="A2151">
        <v>28851</v>
      </c>
      <c r="B2151" s="224">
        <v>9</v>
      </c>
      <c r="C2151" s="224">
        <v>1</v>
      </c>
      <c r="D2151" s="224">
        <v>1</v>
      </c>
      <c r="E2151" s="224">
        <v>6</v>
      </c>
      <c r="F2151" s="224">
        <v>18</v>
      </c>
      <c r="G2151" s="233">
        <v>9.0773999999999994E-2</v>
      </c>
      <c r="H2151" s="222">
        <v>10790</v>
      </c>
      <c r="I2151" s="223" t="s">
        <v>78</v>
      </c>
      <c r="J2151" s="221">
        <f>IFERROR(VLOOKUP(cnf[[#This Row],[Hwycov_id]],#REF!,2,FALSE),cnf[[#This Row],[count]])</f>
        <v>10790</v>
      </c>
      <c r="K2151" s="171">
        <f t="shared" si="36"/>
        <v>0</v>
      </c>
    </row>
    <row r="2152" spans="1:11">
      <c r="A2152">
        <v>11030</v>
      </c>
      <c r="B2152" s="224">
        <v>9</v>
      </c>
      <c r="C2152" s="224">
        <v>1</v>
      </c>
      <c r="D2152" s="224">
        <v>1</v>
      </c>
      <c r="E2152" s="224">
        <v>5</v>
      </c>
      <c r="F2152" s="224">
        <v>9</v>
      </c>
      <c r="G2152" s="233">
        <v>9.9324999999999997E-2</v>
      </c>
      <c r="H2152" s="222">
        <v>10824</v>
      </c>
      <c r="I2152" s="223" t="s">
        <v>78</v>
      </c>
      <c r="J2152" s="221">
        <f>IFERROR(VLOOKUP(cnf[[#This Row],[Hwycov_id]],#REF!,2,FALSE),cnf[[#This Row],[count]])</f>
        <v>10824</v>
      </c>
      <c r="K2152" s="171">
        <f t="shared" si="36"/>
        <v>0</v>
      </c>
    </row>
    <row r="2153" spans="1:11">
      <c r="A2153">
        <v>15197</v>
      </c>
      <c r="B2153" s="224">
        <v>9</v>
      </c>
      <c r="C2153" s="224">
        <v>1</v>
      </c>
      <c r="D2153" s="224">
        <v>1</v>
      </c>
      <c r="E2153" s="224">
        <v>3</v>
      </c>
      <c r="F2153" s="224">
        <v>14</v>
      </c>
      <c r="G2153" s="233">
        <v>0.12626799999999999</v>
      </c>
      <c r="H2153" s="222">
        <v>10875</v>
      </c>
      <c r="I2153" s="223" t="s">
        <v>78</v>
      </c>
      <c r="J2153" s="221">
        <f>IFERROR(VLOOKUP(cnf[[#This Row],[Hwycov_id]],#REF!,2,FALSE),cnf[[#This Row],[count]])</f>
        <v>10875</v>
      </c>
      <c r="K2153" s="171">
        <f t="shared" si="36"/>
        <v>0</v>
      </c>
    </row>
    <row r="2154" spans="1:11">
      <c r="A2154">
        <v>45606</v>
      </c>
      <c r="B2154" s="224">
        <v>9</v>
      </c>
      <c r="C2154" s="224">
        <v>1</v>
      </c>
      <c r="D2154" s="224">
        <v>1</v>
      </c>
      <c r="E2154" s="224">
        <v>3</v>
      </c>
      <c r="F2154" s="224">
        <v>14</v>
      </c>
      <c r="G2154" s="233">
        <v>0.167548</v>
      </c>
      <c r="H2154" s="222">
        <v>10889</v>
      </c>
      <c r="I2154" s="223" t="s">
        <v>78</v>
      </c>
      <c r="J2154" s="221">
        <f>IFERROR(VLOOKUP(cnf[[#This Row],[Hwycov_id]],#REF!,2,FALSE),cnf[[#This Row],[count]])</f>
        <v>10889</v>
      </c>
      <c r="K2154" s="171">
        <f t="shared" si="36"/>
        <v>0</v>
      </c>
    </row>
    <row r="2155" spans="1:11">
      <c r="A2155">
        <v>13654</v>
      </c>
      <c r="B2155" s="224">
        <v>9</v>
      </c>
      <c r="C2155" s="224">
        <v>1</v>
      </c>
      <c r="D2155" s="224">
        <v>1</v>
      </c>
      <c r="E2155" s="224">
        <v>3</v>
      </c>
      <c r="F2155" s="224">
        <v>14</v>
      </c>
      <c r="G2155" s="233">
        <v>0.22522300000000001</v>
      </c>
      <c r="H2155" s="222">
        <v>10900</v>
      </c>
      <c r="I2155" s="223" t="s">
        <v>78</v>
      </c>
      <c r="J2155" s="221">
        <f>IFERROR(VLOOKUP(cnf[[#This Row],[Hwycov_id]],#REF!,2,FALSE),cnf[[#This Row],[count]])</f>
        <v>10900</v>
      </c>
      <c r="K2155" s="171">
        <f t="shared" si="36"/>
        <v>0</v>
      </c>
    </row>
    <row r="2156" spans="1:11">
      <c r="A2156">
        <v>10406</v>
      </c>
      <c r="B2156" s="224">
        <v>9</v>
      </c>
      <c r="C2156" s="224">
        <v>1</v>
      </c>
      <c r="D2156" s="224">
        <v>1</v>
      </c>
      <c r="E2156" s="224">
        <v>1</v>
      </c>
      <c r="F2156" s="224">
        <v>14</v>
      </c>
      <c r="G2156" s="233">
        <v>7.9020999999999994E-2</v>
      </c>
      <c r="H2156" s="222">
        <v>11024</v>
      </c>
      <c r="I2156" s="223" t="s">
        <v>78</v>
      </c>
      <c r="J2156" s="221">
        <f>IFERROR(VLOOKUP(cnf[[#This Row],[Hwycov_id]],#REF!,2,FALSE),cnf[[#This Row],[count]])</f>
        <v>11024</v>
      </c>
      <c r="K2156" s="171">
        <f t="shared" si="36"/>
        <v>0</v>
      </c>
    </row>
    <row r="2157" spans="1:11">
      <c r="A2157">
        <v>13647</v>
      </c>
      <c r="B2157" s="224">
        <v>9</v>
      </c>
      <c r="C2157" s="224">
        <v>1</v>
      </c>
      <c r="D2157" s="224">
        <v>1</v>
      </c>
      <c r="E2157" s="224">
        <v>3</v>
      </c>
      <c r="F2157" s="224">
        <v>14</v>
      </c>
      <c r="G2157" s="233">
        <v>0.272901</v>
      </c>
      <c r="H2157" s="222">
        <v>11028</v>
      </c>
      <c r="I2157" s="223" t="s">
        <v>78</v>
      </c>
      <c r="J2157" s="221">
        <f>IFERROR(VLOOKUP(cnf[[#This Row],[Hwycov_id]],#REF!,2,FALSE),cnf[[#This Row],[count]])</f>
        <v>11028</v>
      </c>
      <c r="K2157" s="171">
        <f t="shared" si="36"/>
        <v>0</v>
      </c>
    </row>
    <row r="2158" spans="1:11">
      <c r="A2158">
        <v>10646</v>
      </c>
      <c r="B2158" s="224">
        <v>9</v>
      </c>
      <c r="C2158" s="224">
        <v>1</v>
      </c>
      <c r="D2158" s="224">
        <v>1</v>
      </c>
      <c r="E2158" s="224">
        <v>4</v>
      </c>
      <c r="F2158" s="224">
        <v>19</v>
      </c>
      <c r="G2158" s="233">
        <v>8.9793999999999999E-2</v>
      </c>
      <c r="H2158" s="222">
        <v>11050</v>
      </c>
      <c r="I2158" s="223" t="s">
        <v>78</v>
      </c>
      <c r="J2158" s="221">
        <f>IFERROR(VLOOKUP(cnf[[#This Row],[Hwycov_id]],#REF!,2,FALSE),cnf[[#This Row],[count]])</f>
        <v>11050</v>
      </c>
      <c r="K2158" s="171">
        <f t="shared" si="36"/>
        <v>0</v>
      </c>
    </row>
    <row r="2159" spans="1:11">
      <c r="A2159">
        <v>28857</v>
      </c>
      <c r="B2159" s="224">
        <v>9</v>
      </c>
      <c r="C2159" s="224">
        <v>1</v>
      </c>
      <c r="D2159" s="224">
        <v>1</v>
      </c>
      <c r="E2159" s="224">
        <v>3</v>
      </c>
      <c r="F2159" s="224">
        <v>14</v>
      </c>
      <c r="G2159" s="233">
        <v>0.277306</v>
      </c>
      <c r="H2159" s="222">
        <v>11168</v>
      </c>
      <c r="I2159" s="223" t="s">
        <v>78</v>
      </c>
      <c r="J2159" s="221">
        <f>IFERROR(VLOOKUP(cnf[[#This Row],[Hwycov_id]],#REF!,2,FALSE),cnf[[#This Row],[count]])</f>
        <v>11168</v>
      </c>
      <c r="K2159" s="171">
        <f t="shared" si="36"/>
        <v>0</v>
      </c>
    </row>
    <row r="2160" spans="1:11">
      <c r="A2160">
        <v>14398</v>
      </c>
      <c r="B2160" s="224">
        <v>9</v>
      </c>
      <c r="C2160" s="224">
        <v>1</v>
      </c>
      <c r="D2160" s="224">
        <v>1</v>
      </c>
      <c r="E2160" s="224">
        <v>3</v>
      </c>
      <c r="F2160" s="224">
        <v>14</v>
      </c>
      <c r="G2160" s="233">
        <v>0.220246</v>
      </c>
      <c r="H2160" s="222">
        <v>11170</v>
      </c>
      <c r="I2160" s="223" t="s">
        <v>78</v>
      </c>
      <c r="J2160" s="221">
        <f>IFERROR(VLOOKUP(cnf[[#This Row],[Hwycov_id]],#REF!,2,FALSE),cnf[[#This Row],[count]])</f>
        <v>11170</v>
      </c>
      <c r="K2160" s="171">
        <f t="shared" si="36"/>
        <v>0</v>
      </c>
    </row>
    <row r="2161" spans="1:11">
      <c r="A2161">
        <v>28137</v>
      </c>
      <c r="B2161" s="224">
        <v>9</v>
      </c>
      <c r="C2161" s="224">
        <v>1</v>
      </c>
      <c r="D2161" s="224">
        <v>1</v>
      </c>
      <c r="E2161" s="224">
        <v>5</v>
      </c>
      <c r="F2161" s="224">
        <v>9</v>
      </c>
      <c r="G2161" s="233">
        <v>0.18934799999999999</v>
      </c>
      <c r="H2161" s="222">
        <v>11260</v>
      </c>
      <c r="I2161" s="223" t="s">
        <v>78</v>
      </c>
      <c r="J2161" s="221">
        <f>IFERROR(VLOOKUP(cnf[[#This Row],[Hwycov_id]],#REF!,2,FALSE),cnf[[#This Row],[count]])</f>
        <v>11260</v>
      </c>
      <c r="K2161" s="171">
        <f t="shared" si="36"/>
        <v>0</v>
      </c>
    </row>
    <row r="2162" spans="1:11">
      <c r="A2162">
        <v>3634</v>
      </c>
      <c r="B2162" s="224">
        <v>9</v>
      </c>
      <c r="C2162" s="224">
        <v>1</v>
      </c>
      <c r="D2162" s="224">
        <v>1</v>
      </c>
      <c r="E2162" s="224">
        <v>2</v>
      </c>
      <c r="F2162" s="224">
        <v>19</v>
      </c>
      <c r="G2162" s="233">
        <v>0.26792700000000003</v>
      </c>
      <c r="H2162" s="222">
        <v>11263</v>
      </c>
      <c r="I2162" s="223" t="s">
        <v>78</v>
      </c>
      <c r="J2162" s="221">
        <f>IFERROR(VLOOKUP(cnf[[#This Row],[Hwycov_id]],#REF!,2,FALSE),cnf[[#This Row],[count]])</f>
        <v>11263</v>
      </c>
      <c r="K2162" s="171">
        <f t="shared" si="36"/>
        <v>0</v>
      </c>
    </row>
    <row r="2163" spans="1:11">
      <c r="A2163">
        <v>11152</v>
      </c>
      <c r="B2163" s="224">
        <v>9</v>
      </c>
      <c r="C2163" s="224">
        <v>1</v>
      </c>
      <c r="D2163" s="224">
        <v>1</v>
      </c>
      <c r="E2163" s="224">
        <v>4</v>
      </c>
      <c r="F2163" s="224">
        <v>19</v>
      </c>
      <c r="G2163" s="233">
        <v>0.23242599999999999</v>
      </c>
      <c r="H2163" s="222">
        <v>11478</v>
      </c>
      <c r="I2163" s="223" t="s">
        <v>78</v>
      </c>
      <c r="J2163" s="221">
        <f>IFERROR(VLOOKUP(cnf[[#This Row],[Hwycov_id]],#REF!,2,FALSE),cnf[[#This Row],[count]])</f>
        <v>11478</v>
      </c>
      <c r="K2163" s="171">
        <f t="shared" si="36"/>
        <v>0</v>
      </c>
    </row>
    <row r="2164" spans="1:11">
      <c r="A2164">
        <v>28304</v>
      </c>
      <c r="B2164" s="224">
        <v>9</v>
      </c>
      <c r="C2164" s="224">
        <v>1</v>
      </c>
      <c r="D2164" s="224">
        <v>1</v>
      </c>
      <c r="E2164" s="224">
        <v>2</v>
      </c>
      <c r="F2164" s="224">
        <v>14</v>
      </c>
      <c r="G2164" s="233">
        <v>0.13295499999999999</v>
      </c>
      <c r="H2164" s="222">
        <v>11519</v>
      </c>
      <c r="I2164" s="223" t="s">
        <v>78</v>
      </c>
      <c r="J2164" s="221">
        <f>IFERROR(VLOOKUP(cnf[[#This Row],[Hwycov_id]],#REF!,2,FALSE),cnf[[#This Row],[count]])</f>
        <v>11519</v>
      </c>
      <c r="K2164" s="171">
        <f t="shared" si="36"/>
        <v>0</v>
      </c>
    </row>
    <row r="2165" spans="1:11">
      <c r="A2165">
        <v>28812</v>
      </c>
      <c r="B2165" s="224">
        <v>9</v>
      </c>
      <c r="C2165" s="224">
        <v>1</v>
      </c>
      <c r="D2165" s="224">
        <v>1</v>
      </c>
      <c r="E2165" s="224">
        <v>3</v>
      </c>
      <c r="F2165" s="224">
        <v>14</v>
      </c>
      <c r="G2165" s="233">
        <v>0.25508599999999998</v>
      </c>
      <c r="H2165" s="222">
        <v>11620</v>
      </c>
      <c r="I2165" s="223" t="s">
        <v>78</v>
      </c>
      <c r="J2165" s="221">
        <f>IFERROR(VLOOKUP(cnf[[#This Row],[Hwycov_id]],#REF!,2,FALSE),cnf[[#This Row],[count]])</f>
        <v>11620</v>
      </c>
      <c r="K2165" s="171">
        <f t="shared" si="36"/>
        <v>0</v>
      </c>
    </row>
    <row r="2166" spans="1:11">
      <c r="A2166">
        <v>2751</v>
      </c>
      <c r="B2166" s="224">
        <v>9</v>
      </c>
      <c r="C2166" s="224">
        <v>1</v>
      </c>
      <c r="D2166" s="224">
        <v>1</v>
      </c>
      <c r="E2166" s="224">
        <v>3</v>
      </c>
      <c r="F2166" s="224">
        <v>14</v>
      </c>
      <c r="G2166" s="233">
        <v>0.27562199999999998</v>
      </c>
      <c r="H2166" s="222">
        <v>11636</v>
      </c>
      <c r="I2166" s="223" t="s">
        <v>78</v>
      </c>
      <c r="J2166" s="221">
        <f>IFERROR(VLOOKUP(cnf[[#This Row],[Hwycov_id]],#REF!,2,FALSE),cnf[[#This Row],[count]])</f>
        <v>11636</v>
      </c>
      <c r="K2166" s="171">
        <f t="shared" si="36"/>
        <v>0</v>
      </c>
    </row>
    <row r="2167" spans="1:11">
      <c r="A2167">
        <v>28955</v>
      </c>
      <c r="B2167" s="224">
        <v>9</v>
      </c>
      <c r="C2167" s="224">
        <v>1</v>
      </c>
      <c r="D2167" s="224">
        <v>1</v>
      </c>
      <c r="E2167" s="224">
        <v>3</v>
      </c>
      <c r="F2167" s="224">
        <v>14</v>
      </c>
      <c r="G2167" s="233">
        <v>0.116798</v>
      </c>
      <c r="H2167" s="222">
        <v>11666</v>
      </c>
      <c r="I2167" s="223" t="s">
        <v>78</v>
      </c>
      <c r="J2167" s="221">
        <f>IFERROR(VLOOKUP(cnf[[#This Row],[Hwycov_id]],#REF!,2,FALSE),cnf[[#This Row],[count]])</f>
        <v>11666</v>
      </c>
      <c r="K2167" s="171">
        <f t="shared" si="36"/>
        <v>0</v>
      </c>
    </row>
    <row r="2168" spans="1:11">
      <c r="A2168">
        <v>11040</v>
      </c>
      <c r="B2168" s="224">
        <v>9</v>
      </c>
      <c r="C2168" s="224">
        <v>1</v>
      </c>
      <c r="D2168" s="224">
        <v>1</v>
      </c>
      <c r="E2168" s="224">
        <v>5</v>
      </c>
      <c r="F2168" s="224">
        <v>9</v>
      </c>
      <c r="G2168" s="233">
        <v>0.11812300000000001</v>
      </c>
      <c r="H2168" s="222">
        <v>11703</v>
      </c>
      <c r="I2168" s="223" t="s">
        <v>78</v>
      </c>
      <c r="J2168" s="221">
        <f>IFERROR(VLOOKUP(cnf[[#This Row],[Hwycov_id]],#REF!,2,FALSE),cnf[[#This Row],[count]])</f>
        <v>11703</v>
      </c>
      <c r="K2168" s="171">
        <f t="shared" si="36"/>
        <v>0</v>
      </c>
    </row>
    <row r="2169" spans="1:11">
      <c r="A2169">
        <v>8952</v>
      </c>
      <c r="B2169" s="224">
        <v>9</v>
      </c>
      <c r="C2169" s="224">
        <v>1</v>
      </c>
      <c r="D2169" s="224">
        <v>1</v>
      </c>
      <c r="E2169" s="224">
        <v>2</v>
      </c>
      <c r="F2169" s="224">
        <v>14</v>
      </c>
      <c r="G2169" s="233">
        <v>6.0603999999999998E-2</v>
      </c>
      <c r="H2169" s="222">
        <v>11713</v>
      </c>
      <c r="I2169" s="223" t="s">
        <v>78</v>
      </c>
      <c r="J2169" s="221">
        <f>IFERROR(VLOOKUP(cnf[[#This Row],[Hwycov_id]],#REF!,2,FALSE),cnf[[#This Row],[count]])</f>
        <v>11713</v>
      </c>
      <c r="K2169" s="171">
        <f t="shared" si="36"/>
        <v>0</v>
      </c>
    </row>
    <row r="2170" spans="1:11">
      <c r="A2170">
        <v>28131</v>
      </c>
      <c r="B2170" s="224">
        <v>9</v>
      </c>
      <c r="C2170" s="224">
        <v>1</v>
      </c>
      <c r="D2170" s="224">
        <v>1</v>
      </c>
      <c r="E2170" s="224">
        <v>5</v>
      </c>
      <c r="F2170" s="224">
        <v>9</v>
      </c>
      <c r="G2170" s="233">
        <v>9.0097999999999998E-2</v>
      </c>
      <c r="H2170" s="222">
        <v>11849</v>
      </c>
      <c r="I2170" s="223" t="s">
        <v>78</v>
      </c>
      <c r="J2170" s="221">
        <f>IFERROR(VLOOKUP(cnf[[#This Row],[Hwycov_id]],#REF!,2,FALSE),cnf[[#This Row],[count]])</f>
        <v>11849</v>
      </c>
      <c r="K2170" s="171">
        <f t="shared" si="36"/>
        <v>0</v>
      </c>
    </row>
    <row r="2171" spans="1:11">
      <c r="A2171">
        <v>27996</v>
      </c>
      <c r="B2171" s="224">
        <v>9</v>
      </c>
      <c r="C2171" s="224">
        <v>1</v>
      </c>
      <c r="D2171" s="224">
        <v>1</v>
      </c>
      <c r="E2171" s="224">
        <v>5</v>
      </c>
      <c r="F2171" s="224">
        <v>10</v>
      </c>
      <c r="G2171" s="233">
        <v>0.10753500000000001</v>
      </c>
      <c r="H2171" s="222">
        <v>11917</v>
      </c>
      <c r="I2171" s="223" t="s">
        <v>78</v>
      </c>
      <c r="J2171" s="221">
        <f>IFERROR(VLOOKUP(cnf[[#This Row],[Hwycov_id]],#REF!,2,FALSE),cnf[[#This Row],[count]])</f>
        <v>11917</v>
      </c>
      <c r="K2171" s="171">
        <f t="shared" si="36"/>
        <v>0</v>
      </c>
    </row>
    <row r="2172" spans="1:11">
      <c r="A2172">
        <v>14653</v>
      </c>
      <c r="B2172" s="224">
        <v>9</v>
      </c>
      <c r="C2172" s="224">
        <v>1</v>
      </c>
      <c r="D2172" s="224">
        <v>1</v>
      </c>
      <c r="E2172" s="224">
        <v>3</v>
      </c>
      <c r="F2172" s="224">
        <v>14</v>
      </c>
      <c r="G2172" s="233">
        <v>0.18413399999999999</v>
      </c>
      <c r="H2172" s="222">
        <v>11955</v>
      </c>
      <c r="I2172" s="223" t="s">
        <v>78</v>
      </c>
      <c r="J2172" s="221">
        <f>IFERROR(VLOOKUP(cnf[[#This Row],[Hwycov_id]],#REF!,2,FALSE),cnf[[#This Row],[count]])</f>
        <v>11955</v>
      </c>
      <c r="K2172" s="171">
        <f t="shared" si="36"/>
        <v>0</v>
      </c>
    </row>
    <row r="2173" spans="1:11">
      <c r="A2173">
        <v>28836</v>
      </c>
      <c r="B2173" s="224">
        <v>9</v>
      </c>
      <c r="C2173" s="224">
        <v>1</v>
      </c>
      <c r="D2173" s="224">
        <v>1</v>
      </c>
      <c r="E2173" s="224">
        <v>3</v>
      </c>
      <c r="F2173" s="224">
        <v>14</v>
      </c>
      <c r="G2173" s="233">
        <v>0.10337300000000001</v>
      </c>
      <c r="H2173" s="222">
        <v>11957</v>
      </c>
      <c r="I2173" s="223" t="s">
        <v>78</v>
      </c>
      <c r="J2173" s="221">
        <f>IFERROR(VLOOKUP(cnf[[#This Row],[Hwycov_id]],#REF!,2,FALSE),cnf[[#This Row],[count]])</f>
        <v>11957</v>
      </c>
      <c r="K2173" s="171">
        <f t="shared" si="36"/>
        <v>0</v>
      </c>
    </row>
    <row r="2174" spans="1:11">
      <c r="A2174">
        <v>11018</v>
      </c>
      <c r="B2174" s="224">
        <v>9</v>
      </c>
      <c r="C2174" s="224">
        <v>1</v>
      </c>
      <c r="D2174" s="224">
        <v>1</v>
      </c>
      <c r="E2174" s="224">
        <v>3</v>
      </c>
      <c r="F2174" s="224">
        <v>14</v>
      </c>
      <c r="G2174" s="233">
        <v>0.29576599999999997</v>
      </c>
      <c r="H2174" s="222">
        <v>11987</v>
      </c>
      <c r="I2174" s="223" t="s">
        <v>78</v>
      </c>
      <c r="J2174" s="221">
        <f>IFERROR(VLOOKUP(cnf[[#This Row],[Hwycov_id]],#REF!,2,FALSE),cnf[[#This Row],[count]])</f>
        <v>11987</v>
      </c>
      <c r="K2174" s="171">
        <f t="shared" si="36"/>
        <v>0</v>
      </c>
    </row>
    <row r="2175" spans="1:11">
      <c r="A2175">
        <v>10883</v>
      </c>
      <c r="B2175" s="224">
        <v>9</v>
      </c>
      <c r="C2175" s="224">
        <v>1</v>
      </c>
      <c r="D2175" s="224">
        <v>1</v>
      </c>
      <c r="E2175" s="224">
        <v>3</v>
      </c>
      <c r="F2175" s="224">
        <v>14</v>
      </c>
      <c r="G2175" s="233">
        <v>0.12045400000000001</v>
      </c>
      <c r="H2175" s="222">
        <v>12002</v>
      </c>
      <c r="I2175" s="223" t="s">
        <v>78</v>
      </c>
      <c r="J2175" s="221">
        <f>IFERROR(VLOOKUP(cnf[[#This Row],[Hwycov_id]],#REF!,2,FALSE),cnf[[#This Row],[count]])</f>
        <v>12002</v>
      </c>
      <c r="K2175" s="171">
        <f t="shared" si="36"/>
        <v>0</v>
      </c>
    </row>
    <row r="2176" spans="1:11">
      <c r="A2176">
        <v>14668</v>
      </c>
      <c r="B2176" s="224">
        <v>9</v>
      </c>
      <c r="C2176" s="224">
        <v>1</v>
      </c>
      <c r="D2176" s="224">
        <v>1</v>
      </c>
      <c r="E2176" s="224">
        <v>3</v>
      </c>
      <c r="F2176" s="224">
        <v>14</v>
      </c>
      <c r="G2176" s="233">
        <v>0.11806700000000001</v>
      </c>
      <c r="H2176" s="222">
        <v>12050</v>
      </c>
      <c r="I2176" s="223" t="s">
        <v>78</v>
      </c>
      <c r="J2176" s="221">
        <f>IFERROR(VLOOKUP(cnf[[#This Row],[Hwycov_id]],#REF!,2,FALSE),cnf[[#This Row],[count]])</f>
        <v>12050</v>
      </c>
      <c r="K2176" s="171">
        <f t="shared" si="36"/>
        <v>0</v>
      </c>
    </row>
    <row r="2177" spans="1:11">
      <c r="A2177">
        <v>14511</v>
      </c>
      <c r="B2177" s="224">
        <v>9</v>
      </c>
      <c r="C2177" s="224">
        <v>1</v>
      </c>
      <c r="D2177" s="224">
        <v>1</v>
      </c>
      <c r="E2177" s="224">
        <v>2</v>
      </c>
      <c r="F2177" s="224">
        <v>14</v>
      </c>
      <c r="G2177" s="233">
        <v>0.104875</v>
      </c>
      <c r="H2177" s="222">
        <v>12106</v>
      </c>
      <c r="I2177" s="223" t="s">
        <v>78</v>
      </c>
      <c r="J2177" s="221">
        <f>IFERROR(VLOOKUP(cnf[[#This Row],[Hwycov_id]],#REF!,2,FALSE),cnf[[#This Row],[count]])</f>
        <v>12106</v>
      </c>
      <c r="K2177" s="171">
        <f t="shared" si="36"/>
        <v>0</v>
      </c>
    </row>
    <row r="2178" spans="1:11">
      <c r="A2178">
        <v>28942</v>
      </c>
      <c r="B2178" s="224">
        <v>9</v>
      </c>
      <c r="C2178" s="224">
        <v>1</v>
      </c>
      <c r="D2178" s="224">
        <v>1</v>
      </c>
      <c r="E2178" s="224">
        <v>5</v>
      </c>
      <c r="F2178" s="224">
        <v>5</v>
      </c>
      <c r="G2178" s="233">
        <v>0.28668399999999999</v>
      </c>
      <c r="H2178" s="222">
        <v>12310</v>
      </c>
      <c r="I2178" s="223" t="s">
        <v>78</v>
      </c>
      <c r="J2178" s="221">
        <f>IFERROR(VLOOKUP(cnf[[#This Row],[Hwycov_id]],#REF!,2,FALSE),cnf[[#This Row],[count]])</f>
        <v>12310</v>
      </c>
      <c r="K2178" s="171">
        <f t="shared" ref="K2178:K2241" si="37">J2178/H2178-1</f>
        <v>0</v>
      </c>
    </row>
    <row r="2179" spans="1:11">
      <c r="A2179">
        <v>10881</v>
      </c>
      <c r="B2179" s="224">
        <v>9</v>
      </c>
      <c r="C2179" s="224">
        <v>1</v>
      </c>
      <c r="D2179" s="224">
        <v>1</v>
      </c>
      <c r="E2179" s="224">
        <v>3</v>
      </c>
      <c r="F2179" s="224">
        <v>14</v>
      </c>
      <c r="G2179" s="233">
        <v>9.6461000000000005E-2</v>
      </c>
      <c r="H2179" s="222">
        <v>12368</v>
      </c>
      <c r="I2179" s="223" t="s">
        <v>78</v>
      </c>
      <c r="J2179" s="221">
        <f>IFERROR(VLOOKUP(cnf[[#This Row],[Hwycov_id]],#REF!,2,FALSE),cnf[[#This Row],[count]])</f>
        <v>12368</v>
      </c>
      <c r="K2179" s="171">
        <f t="shared" si="37"/>
        <v>0</v>
      </c>
    </row>
    <row r="2180" spans="1:11">
      <c r="A2180">
        <v>25470</v>
      </c>
      <c r="B2180" s="224">
        <v>9</v>
      </c>
      <c r="C2180" s="224">
        <v>1</v>
      </c>
      <c r="D2180" s="224">
        <v>1</v>
      </c>
      <c r="E2180" s="224">
        <v>3</v>
      </c>
      <c r="F2180" s="224">
        <v>14</v>
      </c>
      <c r="G2180" s="233">
        <v>6.0554999999999998E-2</v>
      </c>
      <c r="H2180" s="222">
        <v>12370</v>
      </c>
      <c r="I2180" s="223" t="s">
        <v>78</v>
      </c>
      <c r="J2180" s="221">
        <f>IFERROR(VLOOKUP(cnf[[#This Row],[Hwycov_id]],#REF!,2,FALSE),cnf[[#This Row],[count]])</f>
        <v>12370</v>
      </c>
      <c r="K2180" s="171">
        <f t="shared" si="37"/>
        <v>0</v>
      </c>
    </row>
    <row r="2181" spans="1:11">
      <c r="A2181">
        <v>28632</v>
      </c>
      <c r="B2181" s="224">
        <v>9</v>
      </c>
      <c r="C2181" s="224">
        <v>1</v>
      </c>
      <c r="D2181" s="224">
        <v>1</v>
      </c>
      <c r="E2181" s="224">
        <v>5</v>
      </c>
      <c r="F2181" s="224">
        <v>5</v>
      </c>
      <c r="G2181" s="233">
        <v>0.13283700000000001</v>
      </c>
      <c r="H2181" s="222">
        <v>12399</v>
      </c>
      <c r="I2181" s="223" t="s">
        <v>78</v>
      </c>
      <c r="J2181" s="221">
        <f>IFERROR(VLOOKUP(cnf[[#This Row],[Hwycov_id]],#REF!,2,FALSE),cnf[[#This Row],[count]])</f>
        <v>12399</v>
      </c>
      <c r="K2181" s="171">
        <f t="shared" si="37"/>
        <v>0</v>
      </c>
    </row>
    <row r="2182" spans="1:11">
      <c r="A2182">
        <v>10915</v>
      </c>
      <c r="B2182" s="224">
        <v>9</v>
      </c>
      <c r="C2182" s="224">
        <v>1</v>
      </c>
      <c r="D2182" s="224">
        <v>1</v>
      </c>
      <c r="E2182" s="224">
        <v>3</v>
      </c>
      <c r="F2182" s="224">
        <v>14</v>
      </c>
      <c r="G2182" s="233">
        <v>0.108456</v>
      </c>
      <c r="H2182" s="222">
        <v>12428</v>
      </c>
      <c r="I2182" s="223" t="s">
        <v>78</v>
      </c>
      <c r="J2182" s="221">
        <f>IFERROR(VLOOKUP(cnf[[#This Row],[Hwycov_id]],#REF!,2,FALSE),cnf[[#This Row],[count]])</f>
        <v>12428</v>
      </c>
      <c r="K2182" s="171">
        <f t="shared" si="37"/>
        <v>0</v>
      </c>
    </row>
    <row r="2183" spans="1:11">
      <c r="A2183">
        <v>27249</v>
      </c>
      <c r="B2183" s="224">
        <v>9</v>
      </c>
      <c r="C2183" s="224">
        <v>1</v>
      </c>
      <c r="D2183" s="224">
        <v>1</v>
      </c>
      <c r="E2183" s="224">
        <v>7</v>
      </c>
      <c r="F2183" s="224">
        <v>19</v>
      </c>
      <c r="G2183" s="233">
        <v>0.22306699999999999</v>
      </c>
      <c r="H2183" s="222">
        <v>12584</v>
      </c>
      <c r="I2183" s="223" t="s">
        <v>78</v>
      </c>
      <c r="J2183" s="221">
        <f>IFERROR(VLOOKUP(cnf[[#This Row],[Hwycov_id]],#REF!,2,FALSE),cnf[[#This Row],[count]])</f>
        <v>12584</v>
      </c>
      <c r="K2183" s="171">
        <f t="shared" si="37"/>
        <v>0</v>
      </c>
    </row>
    <row r="2184" spans="1:11">
      <c r="A2184">
        <v>29008</v>
      </c>
      <c r="B2184" s="224">
        <v>9</v>
      </c>
      <c r="C2184" s="224">
        <v>1</v>
      </c>
      <c r="D2184" s="224">
        <v>1</v>
      </c>
      <c r="E2184" s="224">
        <v>2</v>
      </c>
      <c r="F2184" s="224">
        <v>14</v>
      </c>
      <c r="G2184" s="233">
        <v>8.7938000000000002E-2</v>
      </c>
      <c r="H2184" s="222">
        <v>12627</v>
      </c>
      <c r="I2184" s="223" t="s">
        <v>78</v>
      </c>
      <c r="J2184" s="221">
        <f>IFERROR(VLOOKUP(cnf[[#This Row],[Hwycov_id]],#REF!,2,FALSE),cnf[[#This Row],[count]])</f>
        <v>12627</v>
      </c>
      <c r="K2184" s="171">
        <f t="shared" si="37"/>
        <v>0</v>
      </c>
    </row>
    <row r="2185" spans="1:11">
      <c r="A2185">
        <v>28943</v>
      </c>
      <c r="B2185" s="224">
        <v>9</v>
      </c>
      <c r="C2185" s="224">
        <v>1</v>
      </c>
      <c r="D2185" s="224">
        <v>1</v>
      </c>
      <c r="E2185" s="224">
        <v>3</v>
      </c>
      <c r="F2185" s="224">
        <v>5</v>
      </c>
      <c r="G2185" s="233">
        <v>0.16439100000000001</v>
      </c>
      <c r="H2185" s="222">
        <v>12715</v>
      </c>
      <c r="I2185" s="223" t="s">
        <v>78</v>
      </c>
      <c r="J2185" s="221">
        <f>IFERROR(VLOOKUP(cnf[[#This Row],[Hwycov_id]],#REF!,2,FALSE),cnf[[#This Row],[count]])</f>
        <v>12715</v>
      </c>
      <c r="K2185" s="171">
        <f t="shared" si="37"/>
        <v>0</v>
      </c>
    </row>
    <row r="2186" spans="1:11">
      <c r="A2186">
        <v>28181</v>
      </c>
      <c r="B2186" s="224">
        <v>9</v>
      </c>
      <c r="C2186" s="224">
        <v>1</v>
      </c>
      <c r="D2186" s="224">
        <v>1</v>
      </c>
      <c r="E2186" s="224">
        <v>5</v>
      </c>
      <c r="F2186" s="224">
        <v>5</v>
      </c>
      <c r="G2186" s="233">
        <v>0.114748</v>
      </c>
      <c r="H2186" s="222">
        <v>12797</v>
      </c>
      <c r="I2186" s="223" t="s">
        <v>78</v>
      </c>
      <c r="J2186" s="221">
        <f>IFERROR(VLOOKUP(cnf[[#This Row],[Hwycov_id]],#REF!,2,FALSE),cnf[[#This Row],[count]])</f>
        <v>12797</v>
      </c>
      <c r="K2186" s="171">
        <f t="shared" si="37"/>
        <v>0</v>
      </c>
    </row>
    <row r="2187" spans="1:11">
      <c r="A2187">
        <v>28204</v>
      </c>
      <c r="B2187" s="224">
        <v>9</v>
      </c>
      <c r="C2187" s="224">
        <v>1</v>
      </c>
      <c r="D2187" s="224">
        <v>1</v>
      </c>
      <c r="E2187" s="224">
        <v>5</v>
      </c>
      <c r="F2187" s="224">
        <v>19</v>
      </c>
      <c r="G2187" s="233">
        <v>0.18312999999999999</v>
      </c>
      <c r="H2187" s="222">
        <v>12799</v>
      </c>
      <c r="I2187" s="223" t="s">
        <v>78</v>
      </c>
      <c r="J2187" s="221">
        <f>IFERROR(VLOOKUP(cnf[[#This Row],[Hwycov_id]],#REF!,2,FALSE),cnf[[#This Row],[count]])</f>
        <v>12799</v>
      </c>
      <c r="K2187" s="171">
        <f t="shared" si="37"/>
        <v>0</v>
      </c>
    </row>
    <row r="2188" spans="1:11">
      <c r="A2188">
        <v>28038</v>
      </c>
      <c r="B2188" s="224">
        <v>9</v>
      </c>
      <c r="C2188" s="224">
        <v>1</v>
      </c>
      <c r="D2188" s="224">
        <v>1</v>
      </c>
      <c r="E2188" s="224">
        <v>3</v>
      </c>
      <c r="F2188" s="224">
        <v>14</v>
      </c>
      <c r="G2188" s="233">
        <v>0.126994</v>
      </c>
      <c r="H2188" s="222">
        <v>12881</v>
      </c>
      <c r="I2188" s="223" t="s">
        <v>78</v>
      </c>
      <c r="J2188" s="221">
        <f>IFERROR(VLOOKUP(cnf[[#This Row],[Hwycov_id]],#REF!,2,FALSE),cnf[[#This Row],[count]])</f>
        <v>12881</v>
      </c>
      <c r="K2188" s="171">
        <f t="shared" si="37"/>
        <v>0</v>
      </c>
    </row>
    <row r="2189" spans="1:11">
      <c r="A2189">
        <v>10950</v>
      </c>
      <c r="B2189" s="224">
        <v>9</v>
      </c>
      <c r="C2189" s="224">
        <v>1</v>
      </c>
      <c r="D2189" s="224">
        <v>1</v>
      </c>
      <c r="E2189" s="224">
        <v>3</v>
      </c>
      <c r="F2189" s="224">
        <v>14</v>
      </c>
      <c r="G2189" s="233">
        <v>0.227628</v>
      </c>
      <c r="H2189" s="222">
        <v>12927</v>
      </c>
      <c r="I2189" s="223" t="s">
        <v>78</v>
      </c>
      <c r="J2189" s="221">
        <f>IFERROR(VLOOKUP(cnf[[#This Row],[Hwycov_id]],#REF!,2,FALSE),cnf[[#This Row],[count]])</f>
        <v>12927</v>
      </c>
      <c r="K2189" s="171">
        <f t="shared" si="37"/>
        <v>0</v>
      </c>
    </row>
    <row r="2190" spans="1:11">
      <c r="A2190">
        <v>28642</v>
      </c>
      <c r="B2190" s="224">
        <v>9</v>
      </c>
      <c r="C2190" s="224">
        <v>1</v>
      </c>
      <c r="D2190" s="224">
        <v>1</v>
      </c>
      <c r="E2190" s="224">
        <v>6</v>
      </c>
      <c r="F2190" s="224">
        <v>1</v>
      </c>
      <c r="G2190" s="233">
        <v>0.13239899999999999</v>
      </c>
      <c r="H2190" s="222">
        <v>12933</v>
      </c>
      <c r="I2190" s="223" t="s">
        <v>78</v>
      </c>
      <c r="J2190" s="221">
        <f>IFERROR(VLOOKUP(cnf[[#This Row],[Hwycov_id]],#REF!,2,FALSE),cnf[[#This Row],[count]])</f>
        <v>12933</v>
      </c>
      <c r="K2190" s="171">
        <f t="shared" si="37"/>
        <v>0</v>
      </c>
    </row>
    <row r="2191" spans="1:11">
      <c r="A2191">
        <v>11131</v>
      </c>
      <c r="B2191" s="224">
        <v>9</v>
      </c>
      <c r="C2191" s="224">
        <v>1</v>
      </c>
      <c r="D2191" s="224">
        <v>1</v>
      </c>
      <c r="E2191" s="224">
        <v>4</v>
      </c>
      <c r="F2191" s="224">
        <v>2</v>
      </c>
      <c r="G2191" s="233">
        <v>0.10867300000000001</v>
      </c>
      <c r="H2191" s="222">
        <v>13040</v>
      </c>
      <c r="I2191" s="223" t="s">
        <v>78</v>
      </c>
      <c r="J2191" s="221">
        <f>IFERROR(VLOOKUP(cnf[[#This Row],[Hwycov_id]],#REF!,2,FALSE),cnf[[#This Row],[count]])</f>
        <v>13040</v>
      </c>
      <c r="K2191" s="171">
        <f t="shared" si="37"/>
        <v>0</v>
      </c>
    </row>
    <row r="2192" spans="1:11">
      <c r="A2192">
        <v>28328</v>
      </c>
      <c r="B2192" s="224">
        <v>9</v>
      </c>
      <c r="C2192" s="224">
        <v>1</v>
      </c>
      <c r="D2192" s="224">
        <v>1</v>
      </c>
      <c r="E2192" s="224">
        <v>7</v>
      </c>
      <c r="F2192" s="224">
        <v>15</v>
      </c>
      <c r="G2192" s="233">
        <v>0.16214899999999999</v>
      </c>
      <c r="H2192" s="222">
        <v>13056</v>
      </c>
      <c r="I2192" s="223" t="s">
        <v>78</v>
      </c>
      <c r="J2192" s="221">
        <f>IFERROR(VLOOKUP(cnf[[#This Row],[Hwycov_id]],#REF!,2,FALSE),cnf[[#This Row],[count]])</f>
        <v>13056</v>
      </c>
      <c r="K2192" s="171">
        <f t="shared" si="37"/>
        <v>0</v>
      </c>
    </row>
    <row r="2193" spans="1:11">
      <c r="A2193">
        <v>12933</v>
      </c>
      <c r="B2193" s="224">
        <v>9</v>
      </c>
      <c r="C2193" s="224">
        <v>1</v>
      </c>
      <c r="D2193" s="224">
        <v>1</v>
      </c>
      <c r="E2193" s="224">
        <v>7</v>
      </c>
      <c r="F2193" s="224">
        <v>7</v>
      </c>
      <c r="G2193" s="233">
        <v>0.147733</v>
      </c>
      <c r="H2193" s="222">
        <v>13162</v>
      </c>
      <c r="I2193" s="223" t="s">
        <v>78</v>
      </c>
      <c r="J2193" s="221">
        <f>IFERROR(VLOOKUP(cnf[[#This Row],[Hwycov_id]],#REF!,2,FALSE),cnf[[#This Row],[count]])</f>
        <v>13162</v>
      </c>
      <c r="K2193" s="171">
        <f t="shared" si="37"/>
        <v>0</v>
      </c>
    </row>
    <row r="2194" spans="1:11">
      <c r="A2194">
        <v>27251</v>
      </c>
      <c r="B2194" s="224">
        <v>9</v>
      </c>
      <c r="C2194" s="224">
        <v>1</v>
      </c>
      <c r="D2194" s="224">
        <v>1</v>
      </c>
      <c r="E2194" s="224">
        <v>7</v>
      </c>
      <c r="F2194" s="224">
        <v>18</v>
      </c>
      <c r="G2194" s="233">
        <v>0.13172700000000001</v>
      </c>
      <c r="H2194" s="222">
        <v>13167</v>
      </c>
      <c r="I2194" s="223" t="s">
        <v>78</v>
      </c>
      <c r="J2194" s="221">
        <f>IFERROR(VLOOKUP(cnf[[#This Row],[Hwycov_id]],#REF!,2,FALSE),cnf[[#This Row],[count]])</f>
        <v>13167</v>
      </c>
      <c r="K2194" s="171">
        <f t="shared" si="37"/>
        <v>0</v>
      </c>
    </row>
    <row r="2195" spans="1:11">
      <c r="A2195">
        <v>29184</v>
      </c>
      <c r="B2195" s="224">
        <v>9</v>
      </c>
      <c r="C2195" s="224">
        <v>1</v>
      </c>
      <c r="D2195" s="224">
        <v>1</v>
      </c>
      <c r="E2195" s="224">
        <v>7</v>
      </c>
      <c r="F2195" s="224">
        <v>15</v>
      </c>
      <c r="G2195" s="233">
        <v>0.29003099999999998</v>
      </c>
      <c r="H2195" s="222">
        <v>13235</v>
      </c>
      <c r="I2195" s="223" t="s">
        <v>78</v>
      </c>
      <c r="J2195" s="221">
        <f>IFERROR(VLOOKUP(cnf[[#This Row],[Hwycov_id]],#REF!,2,FALSE),cnf[[#This Row],[count]])</f>
        <v>13235</v>
      </c>
      <c r="K2195" s="171">
        <f t="shared" si="37"/>
        <v>0</v>
      </c>
    </row>
    <row r="2196" spans="1:11">
      <c r="A2196">
        <v>27611</v>
      </c>
      <c r="B2196" s="224">
        <v>9</v>
      </c>
      <c r="C2196" s="224">
        <v>1</v>
      </c>
      <c r="D2196" s="224">
        <v>1</v>
      </c>
      <c r="E2196" s="224">
        <v>4</v>
      </c>
      <c r="F2196" s="224">
        <v>2</v>
      </c>
      <c r="G2196" s="233">
        <v>0.138207</v>
      </c>
      <c r="H2196" s="222">
        <v>13241</v>
      </c>
      <c r="I2196" s="223" t="s">
        <v>78</v>
      </c>
      <c r="J2196" s="221">
        <f>IFERROR(VLOOKUP(cnf[[#This Row],[Hwycov_id]],#REF!,2,FALSE),cnf[[#This Row],[count]])</f>
        <v>13241</v>
      </c>
      <c r="K2196" s="171">
        <f t="shared" si="37"/>
        <v>0</v>
      </c>
    </row>
    <row r="2197" spans="1:11">
      <c r="A2197">
        <v>10650</v>
      </c>
      <c r="B2197" s="224">
        <v>9</v>
      </c>
      <c r="C2197" s="224">
        <v>1</v>
      </c>
      <c r="D2197" s="224">
        <v>1</v>
      </c>
      <c r="E2197" s="224">
        <v>4</v>
      </c>
      <c r="F2197" s="224">
        <v>2</v>
      </c>
      <c r="G2197" s="233">
        <v>0.27041399999999999</v>
      </c>
      <c r="H2197" s="222">
        <v>13498</v>
      </c>
      <c r="I2197" s="223" t="s">
        <v>78</v>
      </c>
      <c r="J2197" s="221">
        <f>IFERROR(VLOOKUP(cnf[[#This Row],[Hwycov_id]],#REF!,2,FALSE),cnf[[#This Row],[count]])</f>
        <v>13498</v>
      </c>
      <c r="K2197" s="171">
        <f t="shared" si="37"/>
        <v>0</v>
      </c>
    </row>
    <row r="2198" spans="1:11">
      <c r="A2198">
        <v>13636</v>
      </c>
      <c r="B2198" s="224">
        <v>9</v>
      </c>
      <c r="C2198" s="224">
        <v>1</v>
      </c>
      <c r="D2198" s="224">
        <v>1</v>
      </c>
      <c r="E2198" s="224">
        <v>3</v>
      </c>
      <c r="F2198" s="224">
        <v>14</v>
      </c>
      <c r="G2198" s="233">
        <v>0.29475899999999999</v>
      </c>
      <c r="H2198" s="222">
        <v>13600</v>
      </c>
      <c r="I2198" s="223" t="s">
        <v>78</v>
      </c>
      <c r="J2198" s="221">
        <f>IFERROR(VLOOKUP(cnf[[#This Row],[Hwycov_id]],#REF!,2,FALSE),cnf[[#This Row],[count]])</f>
        <v>13600</v>
      </c>
      <c r="K2198" s="171">
        <f t="shared" si="37"/>
        <v>0</v>
      </c>
    </row>
    <row r="2199" spans="1:11">
      <c r="A2199">
        <v>12953</v>
      </c>
      <c r="B2199" s="224">
        <v>9</v>
      </c>
      <c r="C2199" s="224">
        <v>1</v>
      </c>
      <c r="D2199" s="224">
        <v>1</v>
      </c>
      <c r="E2199" s="224">
        <v>7</v>
      </c>
      <c r="F2199" s="224">
        <v>7</v>
      </c>
      <c r="G2199" s="233">
        <v>0.42728899999999997</v>
      </c>
      <c r="H2199" s="222">
        <v>13623</v>
      </c>
      <c r="I2199" s="223" t="s">
        <v>78</v>
      </c>
      <c r="J2199" s="221">
        <f>IFERROR(VLOOKUP(cnf[[#This Row],[Hwycov_id]],#REF!,2,FALSE),cnf[[#This Row],[count]])</f>
        <v>13623</v>
      </c>
      <c r="K2199" s="171">
        <f t="shared" si="37"/>
        <v>0</v>
      </c>
    </row>
    <row r="2200" spans="1:11">
      <c r="A2200">
        <v>14408</v>
      </c>
      <c r="B2200" s="224">
        <v>9</v>
      </c>
      <c r="C2200" s="224">
        <v>1</v>
      </c>
      <c r="D2200" s="224">
        <v>1</v>
      </c>
      <c r="E2200" s="224">
        <v>3</v>
      </c>
      <c r="F2200" s="224">
        <v>14</v>
      </c>
      <c r="G2200" s="233">
        <v>0.131746</v>
      </c>
      <c r="H2200" s="222">
        <v>13648</v>
      </c>
      <c r="I2200" s="223" t="s">
        <v>78</v>
      </c>
      <c r="J2200" s="221">
        <f>IFERROR(VLOOKUP(cnf[[#This Row],[Hwycov_id]],#REF!,2,FALSE),cnf[[#This Row],[count]])</f>
        <v>13648</v>
      </c>
      <c r="K2200" s="171">
        <f t="shared" si="37"/>
        <v>0</v>
      </c>
    </row>
    <row r="2201" spans="1:11">
      <c r="A2201">
        <v>10956</v>
      </c>
      <c r="B2201" s="224">
        <v>9</v>
      </c>
      <c r="C2201" s="224">
        <v>1</v>
      </c>
      <c r="D2201" s="224">
        <v>1</v>
      </c>
      <c r="E2201" s="224">
        <v>3</v>
      </c>
      <c r="F2201" s="224">
        <v>14</v>
      </c>
      <c r="G2201" s="233">
        <v>2.5382999999999999E-2</v>
      </c>
      <c r="H2201" s="222">
        <v>13649</v>
      </c>
      <c r="I2201" s="223" t="s">
        <v>78</v>
      </c>
      <c r="J2201" s="221">
        <f>IFERROR(VLOOKUP(cnf[[#This Row],[Hwycov_id]],#REF!,2,FALSE),cnf[[#This Row],[count]])</f>
        <v>13649</v>
      </c>
      <c r="K2201" s="171">
        <f t="shared" si="37"/>
        <v>0</v>
      </c>
    </row>
    <row r="2202" spans="1:11">
      <c r="A2202">
        <v>28326</v>
      </c>
      <c r="B2202" s="224">
        <v>9</v>
      </c>
      <c r="C2202" s="224">
        <v>1</v>
      </c>
      <c r="D2202" s="224">
        <v>1</v>
      </c>
      <c r="E2202" s="224">
        <v>7</v>
      </c>
      <c r="F2202" s="224">
        <v>15</v>
      </c>
      <c r="G2202" s="233">
        <v>6.6219E-2</v>
      </c>
      <c r="H2202" s="222">
        <v>13719</v>
      </c>
      <c r="I2202" s="223" t="s">
        <v>78</v>
      </c>
      <c r="J2202" s="221">
        <f>IFERROR(VLOOKUP(cnf[[#This Row],[Hwycov_id]],#REF!,2,FALSE),cnf[[#This Row],[count]])</f>
        <v>13719</v>
      </c>
      <c r="K2202" s="171">
        <f t="shared" si="37"/>
        <v>0</v>
      </c>
    </row>
    <row r="2203" spans="1:11">
      <c r="A2203">
        <v>10012</v>
      </c>
      <c r="B2203" s="224">
        <v>9</v>
      </c>
      <c r="C2203" s="224">
        <v>1</v>
      </c>
      <c r="D2203" s="224">
        <v>1</v>
      </c>
      <c r="E2203" s="224">
        <v>4</v>
      </c>
      <c r="F2203" s="224">
        <v>14</v>
      </c>
      <c r="G2203" s="233">
        <v>0.10065499999999999</v>
      </c>
      <c r="H2203" s="222">
        <v>13755</v>
      </c>
      <c r="I2203" s="223" t="s">
        <v>78</v>
      </c>
      <c r="J2203" s="221">
        <f>IFERROR(VLOOKUP(cnf[[#This Row],[Hwycov_id]],#REF!,2,FALSE),cnf[[#This Row],[count]])</f>
        <v>13755</v>
      </c>
      <c r="K2203" s="171">
        <f t="shared" si="37"/>
        <v>0</v>
      </c>
    </row>
    <row r="2204" spans="1:11">
      <c r="A2204">
        <v>2464</v>
      </c>
      <c r="B2204" s="224">
        <v>9</v>
      </c>
      <c r="C2204" s="224">
        <v>1</v>
      </c>
      <c r="D2204" s="224">
        <v>1</v>
      </c>
      <c r="E2204" s="224">
        <v>3</v>
      </c>
      <c r="F2204" s="224">
        <v>14</v>
      </c>
      <c r="G2204" s="233">
        <v>0.19386100000000001</v>
      </c>
      <c r="H2204" s="222">
        <v>13988</v>
      </c>
      <c r="I2204" s="223" t="s">
        <v>78</v>
      </c>
      <c r="J2204" s="221">
        <f>IFERROR(VLOOKUP(cnf[[#This Row],[Hwycov_id]],#REF!,2,FALSE),cnf[[#This Row],[count]])</f>
        <v>13988</v>
      </c>
      <c r="K2204" s="171">
        <f t="shared" si="37"/>
        <v>0</v>
      </c>
    </row>
    <row r="2205" spans="1:11">
      <c r="A2205">
        <v>28762</v>
      </c>
      <c r="B2205" s="224">
        <v>9</v>
      </c>
      <c r="C2205" s="224">
        <v>1</v>
      </c>
      <c r="D2205" s="224">
        <v>1</v>
      </c>
      <c r="E2205" s="224">
        <v>2</v>
      </c>
      <c r="F2205" s="224">
        <v>11</v>
      </c>
      <c r="G2205" s="233">
        <v>0.13345299999999999</v>
      </c>
      <c r="H2205" s="222">
        <v>14015</v>
      </c>
      <c r="I2205" s="223" t="s">
        <v>78</v>
      </c>
      <c r="J2205" s="221">
        <f>IFERROR(VLOOKUP(cnf[[#This Row],[Hwycov_id]],#REF!,2,FALSE),cnf[[#This Row],[count]])</f>
        <v>14015</v>
      </c>
      <c r="K2205" s="171">
        <f t="shared" si="37"/>
        <v>0</v>
      </c>
    </row>
    <row r="2206" spans="1:11">
      <c r="A2206">
        <v>12934</v>
      </c>
      <c r="B2206" s="224">
        <v>9</v>
      </c>
      <c r="C2206" s="224">
        <v>1</v>
      </c>
      <c r="D2206" s="224">
        <v>1</v>
      </c>
      <c r="E2206" s="224">
        <v>7</v>
      </c>
      <c r="F2206" s="224">
        <v>7</v>
      </c>
      <c r="G2206" s="233">
        <v>0.31578299999999998</v>
      </c>
      <c r="H2206" s="222">
        <v>14086</v>
      </c>
      <c r="I2206" s="223" t="s">
        <v>78</v>
      </c>
      <c r="J2206" s="221">
        <f>IFERROR(VLOOKUP(cnf[[#This Row],[Hwycov_id]],#REF!,2,FALSE),cnf[[#This Row],[count]])</f>
        <v>14086</v>
      </c>
      <c r="K2206" s="171">
        <f t="shared" si="37"/>
        <v>0</v>
      </c>
    </row>
    <row r="2207" spans="1:11">
      <c r="A2207">
        <v>29163</v>
      </c>
      <c r="B2207" s="224">
        <v>9</v>
      </c>
      <c r="C2207" s="224">
        <v>1</v>
      </c>
      <c r="D2207" s="224">
        <v>1</v>
      </c>
      <c r="E2207" s="224">
        <v>4</v>
      </c>
      <c r="F2207" s="224">
        <v>2</v>
      </c>
      <c r="G2207" s="233">
        <v>0.265629</v>
      </c>
      <c r="H2207" s="222">
        <v>14205</v>
      </c>
      <c r="I2207" s="223" t="s">
        <v>78</v>
      </c>
      <c r="J2207" s="221">
        <f>IFERROR(VLOOKUP(cnf[[#This Row],[Hwycov_id]],#REF!,2,FALSE),cnf[[#This Row],[count]])</f>
        <v>14205</v>
      </c>
      <c r="K2207" s="171">
        <f t="shared" si="37"/>
        <v>0</v>
      </c>
    </row>
    <row r="2208" spans="1:11">
      <c r="A2208">
        <v>10865</v>
      </c>
      <c r="B2208" s="224">
        <v>9</v>
      </c>
      <c r="C2208" s="224">
        <v>1</v>
      </c>
      <c r="D2208" s="224">
        <v>1</v>
      </c>
      <c r="E2208" s="224">
        <v>3</v>
      </c>
      <c r="F2208" s="224">
        <v>14</v>
      </c>
      <c r="G2208" s="233">
        <v>0.36075000000000002</v>
      </c>
      <c r="H2208" s="222">
        <v>14309</v>
      </c>
      <c r="I2208" s="223" t="s">
        <v>78</v>
      </c>
      <c r="J2208" s="221">
        <f>IFERROR(VLOOKUP(cnf[[#This Row],[Hwycov_id]],#REF!,2,FALSE),cnf[[#This Row],[count]])</f>
        <v>14309</v>
      </c>
      <c r="K2208" s="171">
        <f t="shared" si="37"/>
        <v>0</v>
      </c>
    </row>
    <row r="2209" spans="1:11">
      <c r="A2209">
        <v>16292</v>
      </c>
      <c r="B2209" s="224">
        <v>9</v>
      </c>
      <c r="C2209" s="224">
        <v>1</v>
      </c>
      <c r="D2209" s="224">
        <v>1</v>
      </c>
      <c r="E2209" s="224">
        <v>6</v>
      </c>
      <c r="F2209" s="224">
        <v>6</v>
      </c>
      <c r="G2209" s="233">
        <v>6.0440000000000001E-2</v>
      </c>
      <c r="H2209" s="222">
        <v>14562</v>
      </c>
      <c r="I2209" s="223" t="s">
        <v>78</v>
      </c>
      <c r="J2209" s="221">
        <f>IFERROR(VLOOKUP(cnf[[#This Row],[Hwycov_id]],#REF!,2,FALSE),cnf[[#This Row],[count]])</f>
        <v>14562</v>
      </c>
      <c r="K2209" s="171">
        <f t="shared" si="37"/>
        <v>0</v>
      </c>
    </row>
    <row r="2210" spans="1:11">
      <c r="A2210">
        <v>3924</v>
      </c>
      <c r="B2210" s="224">
        <v>9</v>
      </c>
      <c r="C2210" s="224">
        <v>1</v>
      </c>
      <c r="D2210" s="224">
        <v>1</v>
      </c>
      <c r="E2210" s="224">
        <v>6</v>
      </c>
      <c r="F2210" s="224">
        <v>18</v>
      </c>
      <c r="G2210" s="233">
        <v>0.10599500000000001</v>
      </c>
      <c r="H2210" s="222">
        <v>14564</v>
      </c>
      <c r="I2210" s="223" t="s">
        <v>78</v>
      </c>
      <c r="J2210" s="221">
        <f>IFERROR(VLOOKUP(cnf[[#This Row],[Hwycov_id]],#REF!,2,FALSE),cnf[[#This Row],[count]])</f>
        <v>14564</v>
      </c>
      <c r="K2210" s="171">
        <f t="shared" si="37"/>
        <v>0</v>
      </c>
    </row>
    <row r="2211" spans="1:11">
      <c r="A2211">
        <v>28023</v>
      </c>
      <c r="B2211" s="224">
        <v>9</v>
      </c>
      <c r="C2211" s="224">
        <v>1</v>
      </c>
      <c r="D2211" s="224">
        <v>1</v>
      </c>
      <c r="E2211" s="224">
        <v>7</v>
      </c>
      <c r="F2211" s="224">
        <v>7</v>
      </c>
      <c r="G2211" s="233">
        <v>0.242372</v>
      </c>
      <c r="H2211" s="222">
        <v>14895</v>
      </c>
      <c r="I2211" s="223" t="s">
        <v>78</v>
      </c>
      <c r="J2211" s="221">
        <f>IFERROR(VLOOKUP(cnf[[#This Row],[Hwycov_id]],#REF!,2,FALSE),cnf[[#This Row],[count]])</f>
        <v>14895</v>
      </c>
      <c r="K2211" s="171">
        <f t="shared" si="37"/>
        <v>0</v>
      </c>
    </row>
    <row r="2212" spans="1:11">
      <c r="A2212">
        <v>3540</v>
      </c>
      <c r="B2212" s="224">
        <v>9</v>
      </c>
      <c r="C2212" s="224">
        <v>1</v>
      </c>
      <c r="D2212" s="224">
        <v>1</v>
      </c>
      <c r="E2212" s="224">
        <v>6</v>
      </c>
      <c r="F2212" s="224">
        <v>19</v>
      </c>
      <c r="G2212" s="233">
        <v>0.23357900000000001</v>
      </c>
      <c r="H2212" s="222">
        <v>15583</v>
      </c>
      <c r="I2212" s="223" t="s">
        <v>78</v>
      </c>
      <c r="J2212" s="221">
        <f>IFERROR(VLOOKUP(cnf[[#This Row],[Hwycov_id]],#REF!,2,FALSE),cnf[[#This Row],[count]])</f>
        <v>15583</v>
      </c>
      <c r="K2212" s="171">
        <f t="shared" si="37"/>
        <v>0</v>
      </c>
    </row>
    <row r="2213" spans="1:11">
      <c r="A2213">
        <v>16168</v>
      </c>
      <c r="B2213" s="224">
        <v>9</v>
      </c>
      <c r="C2213" s="224">
        <v>1</v>
      </c>
      <c r="D2213" s="224">
        <v>1</v>
      </c>
      <c r="E2213" s="224">
        <v>3</v>
      </c>
      <c r="F2213" s="224">
        <v>14</v>
      </c>
      <c r="G2213" s="233">
        <v>0.107907</v>
      </c>
      <c r="H2213" s="222">
        <v>15584</v>
      </c>
      <c r="I2213" s="223" t="s">
        <v>78</v>
      </c>
      <c r="J2213" s="221">
        <f>IFERROR(VLOOKUP(cnf[[#This Row],[Hwycov_id]],#REF!,2,FALSE),cnf[[#This Row],[count]])</f>
        <v>15584</v>
      </c>
      <c r="K2213" s="171">
        <f t="shared" si="37"/>
        <v>0</v>
      </c>
    </row>
    <row r="2214" spans="1:11">
      <c r="A2214">
        <v>13526</v>
      </c>
      <c r="B2214" s="224">
        <v>9</v>
      </c>
      <c r="C2214" s="224">
        <v>1</v>
      </c>
      <c r="D2214" s="224">
        <v>1</v>
      </c>
      <c r="E2214" s="224">
        <v>6</v>
      </c>
      <c r="F2214" s="224">
        <v>6</v>
      </c>
      <c r="G2214" s="233">
        <v>0.30878800000000001</v>
      </c>
      <c r="H2214" s="222">
        <v>15907</v>
      </c>
      <c r="I2214" s="223" t="s">
        <v>78</v>
      </c>
      <c r="J2214" s="221">
        <f>IFERROR(VLOOKUP(cnf[[#This Row],[Hwycov_id]],#REF!,2,FALSE),cnf[[#This Row],[count]])</f>
        <v>15907</v>
      </c>
      <c r="K2214" s="171">
        <f t="shared" si="37"/>
        <v>0</v>
      </c>
    </row>
    <row r="2215" spans="1:11">
      <c r="A2215">
        <v>14393</v>
      </c>
      <c r="B2215" s="224">
        <v>9</v>
      </c>
      <c r="C2215" s="224">
        <v>1</v>
      </c>
      <c r="D2215" s="224">
        <v>1</v>
      </c>
      <c r="E2215" s="224">
        <v>3</v>
      </c>
      <c r="F2215" s="224">
        <v>14</v>
      </c>
      <c r="G2215" s="233">
        <v>0.120489</v>
      </c>
      <c r="H2215" s="222">
        <v>15974</v>
      </c>
      <c r="I2215" s="223" t="s">
        <v>78</v>
      </c>
      <c r="J2215" s="221">
        <f>IFERROR(VLOOKUP(cnf[[#This Row],[Hwycov_id]],#REF!,2,FALSE),cnf[[#This Row],[count]])</f>
        <v>15974</v>
      </c>
      <c r="K2215" s="171">
        <f t="shared" si="37"/>
        <v>0</v>
      </c>
    </row>
    <row r="2216" spans="1:11">
      <c r="A2216">
        <v>28844</v>
      </c>
      <c r="B2216" s="224">
        <v>9</v>
      </c>
      <c r="C2216" s="224">
        <v>1</v>
      </c>
      <c r="D2216" s="224">
        <v>1</v>
      </c>
      <c r="E2216" s="224">
        <v>7</v>
      </c>
      <c r="F2216" s="224">
        <v>18</v>
      </c>
      <c r="G2216" s="233">
        <v>0.183119</v>
      </c>
      <c r="H2216" s="222">
        <v>15988</v>
      </c>
      <c r="I2216" s="223" t="s">
        <v>78</v>
      </c>
      <c r="J2216" s="221">
        <f>IFERROR(VLOOKUP(cnf[[#This Row],[Hwycov_id]],#REF!,2,FALSE),cnf[[#This Row],[count]])</f>
        <v>15988</v>
      </c>
      <c r="K2216" s="171">
        <f t="shared" si="37"/>
        <v>0</v>
      </c>
    </row>
    <row r="2217" spans="1:11">
      <c r="A2217">
        <v>13659</v>
      </c>
      <c r="B2217" s="224">
        <v>9</v>
      </c>
      <c r="C2217" s="224">
        <v>1</v>
      </c>
      <c r="D2217" s="224">
        <v>1</v>
      </c>
      <c r="E2217" s="224">
        <v>3</v>
      </c>
      <c r="F2217" s="224">
        <v>14</v>
      </c>
      <c r="G2217" s="233">
        <v>0.29348800000000003</v>
      </c>
      <c r="H2217" s="222">
        <v>15990</v>
      </c>
      <c r="I2217" s="223" t="s">
        <v>78</v>
      </c>
      <c r="J2217" s="221">
        <f>IFERROR(VLOOKUP(cnf[[#This Row],[Hwycov_id]],#REF!,2,FALSE),cnf[[#This Row],[count]])</f>
        <v>15990</v>
      </c>
      <c r="K2217" s="171">
        <f t="shared" si="37"/>
        <v>0</v>
      </c>
    </row>
    <row r="2218" spans="1:11">
      <c r="A2218">
        <v>27531</v>
      </c>
      <c r="B2218" s="224">
        <v>9</v>
      </c>
      <c r="C2218" s="224">
        <v>1</v>
      </c>
      <c r="D2218" s="224">
        <v>1</v>
      </c>
      <c r="E2218" s="224">
        <v>2</v>
      </c>
      <c r="F2218" s="224">
        <v>14</v>
      </c>
      <c r="G2218" s="233">
        <v>0.113888</v>
      </c>
      <c r="H2218" s="222">
        <v>16083</v>
      </c>
      <c r="I2218" s="223" t="s">
        <v>78</v>
      </c>
      <c r="J2218" s="221">
        <f>IFERROR(VLOOKUP(cnf[[#This Row],[Hwycov_id]],#REF!,2,FALSE),cnf[[#This Row],[count]])</f>
        <v>16083</v>
      </c>
      <c r="K2218" s="171">
        <f t="shared" si="37"/>
        <v>0</v>
      </c>
    </row>
    <row r="2219" spans="1:11">
      <c r="A2219">
        <v>14632</v>
      </c>
      <c r="B2219" s="224">
        <v>9</v>
      </c>
      <c r="C2219" s="224">
        <v>1</v>
      </c>
      <c r="D2219" s="224">
        <v>1</v>
      </c>
      <c r="E2219" s="224">
        <v>3</v>
      </c>
      <c r="F2219" s="224">
        <v>14</v>
      </c>
      <c r="G2219" s="233">
        <v>0.259015</v>
      </c>
      <c r="H2219" s="222">
        <v>16246</v>
      </c>
      <c r="I2219" s="223" t="s">
        <v>78</v>
      </c>
      <c r="J2219" s="221">
        <f>IFERROR(VLOOKUP(cnf[[#This Row],[Hwycov_id]],#REF!,2,FALSE),cnf[[#This Row],[count]])</f>
        <v>16246</v>
      </c>
      <c r="K2219" s="171">
        <f t="shared" si="37"/>
        <v>0</v>
      </c>
    </row>
    <row r="2220" spans="1:11">
      <c r="A2220">
        <v>10258</v>
      </c>
      <c r="B2220" s="224">
        <v>9</v>
      </c>
      <c r="C2220" s="224">
        <v>1</v>
      </c>
      <c r="D2220" s="224">
        <v>1</v>
      </c>
      <c r="E2220" s="224">
        <v>3</v>
      </c>
      <c r="F2220" s="224">
        <v>14</v>
      </c>
      <c r="G2220" s="233">
        <v>0.17546700000000001</v>
      </c>
      <c r="H2220" s="222">
        <v>16260</v>
      </c>
      <c r="I2220" s="223" t="s">
        <v>78</v>
      </c>
      <c r="J2220" s="221">
        <f>IFERROR(VLOOKUP(cnf[[#This Row],[Hwycov_id]],#REF!,2,FALSE),cnf[[#This Row],[count]])</f>
        <v>16260</v>
      </c>
      <c r="K2220" s="171">
        <f t="shared" si="37"/>
        <v>0</v>
      </c>
    </row>
    <row r="2221" spans="1:11">
      <c r="A2221">
        <v>28032</v>
      </c>
      <c r="B2221" s="224">
        <v>9</v>
      </c>
      <c r="C2221" s="224">
        <v>1</v>
      </c>
      <c r="D2221" s="224">
        <v>1</v>
      </c>
      <c r="E2221" s="224">
        <v>3</v>
      </c>
      <c r="F2221" s="224">
        <v>14</v>
      </c>
      <c r="G2221" s="233">
        <v>0.33555499999999999</v>
      </c>
      <c r="H2221" s="222">
        <v>16366</v>
      </c>
      <c r="I2221" s="223" t="s">
        <v>78</v>
      </c>
      <c r="J2221" s="221">
        <f>IFERROR(VLOOKUP(cnf[[#This Row],[Hwycov_id]],#REF!,2,FALSE),cnf[[#This Row],[count]])</f>
        <v>16366</v>
      </c>
      <c r="K2221" s="171">
        <f t="shared" si="37"/>
        <v>0</v>
      </c>
    </row>
    <row r="2222" spans="1:11">
      <c r="A2222">
        <v>10975</v>
      </c>
      <c r="B2222" s="224">
        <v>9</v>
      </c>
      <c r="C2222" s="224">
        <v>1</v>
      </c>
      <c r="D2222" s="224">
        <v>1</v>
      </c>
      <c r="E2222" s="224">
        <v>2</v>
      </c>
      <c r="F2222" s="224">
        <v>14</v>
      </c>
      <c r="G2222" s="233">
        <v>0.201597</v>
      </c>
      <c r="H2222" s="222">
        <v>16394</v>
      </c>
      <c r="I2222" s="223" t="s">
        <v>78</v>
      </c>
      <c r="J2222" s="221">
        <f>IFERROR(VLOOKUP(cnf[[#This Row],[Hwycov_id]],#REF!,2,FALSE),cnf[[#This Row],[count]])</f>
        <v>16394</v>
      </c>
      <c r="K2222" s="171">
        <f t="shared" si="37"/>
        <v>0</v>
      </c>
    </row>
    <row r="2223" spans="1:11">
      <c r="A2223">
        <v>28307</v>
      </c>
      <c r="B2223" s="224">
        <v>9</v>
      </c>
      <c r="C2223" s="224">
        <v>1</v>
      </c>
      <c r="D2223" s="224">
        <v>1</v>
      </c>
      <c r="E2223" s="224">
        <v>2</v>
      </c>
      <c r="F2223" s="224">
        <v>14</v>
      </c>
      <c r="G2223" s="233">
        <v>0.13558400000000001</v>
      </c>
      <c r="H2223" s="222">
        <v>16462</v>
      </c>
      <c r="I2223" s="223" t="s">
        <v>78</v>
      </c>
      <c r="J2223" s="221">
        <f>IFERROR(VLOOKUP(cnf[[#This Row],[Hwycov_id]],#REF!,2,FALSE),cnf[[#This Row],[count]])</f>
        <v>16462</v>
      </c>
      <c r="K2223" s="171">
        <f t="shared" si="37"/>
        <v>0</v>
      </c>
    </row>
    <row r="2224" spans="1:11">
      <c r="A2224">
        <v>29189</v>
      </c>
      <c r="B2224" s="224">
        <v>9</v>
      </c>
      <c r="C2224" s="224">
        <v>1</v>
      </c>
      <c r="D2224" s="224">
        <v>1</v>
      </c>
      <c r="E2224" s="224">
        <v>7</v>
      </c>
      <c r="F2224" s="224">
        <v>15</v>
      </c>
      <c r="G2224" s="233">
        <v>0.110318</v>
      </c>
      <c r="H2224" s="222">
        <v>16774</v>
      </c>
      <c r="I2224" s="223" t="s">
        <v>78</v>
      </c>
      <c r="J2224" s="221">
        <f>IFERROR(VLOOKUP(cnf[[#This Row],[Hwycov_id]],#REF!,2,FALSE),cnf[[#This Row],[count]])</f>
        <v>16774</v>
      </c>
      <c r="K2224" s="171">
        <f t="shared" si="37"/>
        <v>0</v>
      </c>
    </row>
    <row r="2225" spans="1:11">
      <c r="A2225">
        <v>13660</v>
      </c>
      <c r="B2225" s="224">
        <v>9</v>
      </c>
      <c r="C2225" s="224">
        <v>1</v>
      </c>
      <c r="D2225" s="224">
        <v>1</v>
      </c>
      <c r="E2225" s="224">
        <v>3</v>
      </c>
      <c r="F2225" s="224">
        <v>14</v>
      </c>
      <c r="G2225" s="233">
        <v>9.3235999999999999E-2</v>
      </c>
      <c r="H2225" s="222">
        <v>17084</v>
      </c>
      <c r="I2225" s="223" t="s">
        <v>78</v>
      </c>
      <c r="J2225" s="221">
        <f>IFERROR(VLOOKUP(cnf[[#This Row],[Hwycov_id]],#REF!,2,FALSE),cnf[[#This Row],[count]])</f>
        <v>17084</v>
      </c>
      <c r="K2225" s="171">
        <f t="shared" si="37"/>
        <v>0</v>
      </c>
    </row>
    <row r="2226" spans="1:11">
      <c r="A2226">
        <v>12562</v>
      </c>
      <c r="B2226" s="224">
        <v>9</v>
      </c>
      <c r="C2226" s="224">
        <v>1</v>
      </c>
      <c r="D2226" s="224">
        <v>1</v>
      </c>
      <c r="E2226" s="224">
        <v>6</v>
      </c>
      <c r="F2226" s="224">
        <v>12</v>
      </c>
      <c r="G2226" s="233">
        <v>0.156558</v>
      </c>
      <c r="H2226" s="222">
        <v>17115</v>
      </c>
      <c r="I2226" s="223" t="s">
        <v>78</v>
      </c>
      <c r="J2226" s="221">
        <f>IFERROR(VLOOKUP(cnf[[#This Row],[Hwycov_id]],#REF!,2,FALSE),cnf[[#This Row],[count]])</f>
        <v>17115</v>
      </c>
      <c r="K2226" s="171">
        <f t="shared" si="37"/>
        <v>0</v>
      </c>
    </row>
    <row r="2227" spans="1:11">
      <c r="A2227">
        <v>14675</v>
      </c>
      <c r="B2227" s="224">
        <v>9</v>
      </c>
      <c r="C2227" s="224">
        <v>1</v>
      </c>
      <c r="D2227" s="224">
        <v>1</v>
      </c>
      <c r="E2227" s="224">
        <v>3</v>
      </c>
      <c r="F2227" s="224">
        <v>14</v>
      </c>
      <c r="G2227" s="233">
        <v>0.20821100000000001</v>
      </c>
      <c r="H2227" s="222">
        <v>17521</v>
      </c>
      <c r="I2227" s="223" t="s">
        <v>78</v>
      </c>
      <c r="J2227" s="221">
        <f>IFERROR(VLOOKUP(cnf[[#This Row],[Hwycov_id]],#REF!,2,FALSE),cnf[[#This Row],[count]])</f>
        <v>17521</v>
      </c>
      <c r="K2227" s="171">
        <f t="shared" si="37"/>
        <v>0</v>
      </c>
    </row>
    <row r="2228" spans="1:11">
      <c r="A2228">
        <v>4768</v>
      </c>
      <c r="B2228" s="224">
        <v>9</v>
      </c>
      <c r="C2228" s="224">
        <v>1</v>
      </c>
      <c r="D2228" s="224">
        <v>1</v>
      </c>
      <c r="E2228" s="224">
        <v>3</v>
      </c>
      <c r="F2228" s="224">
        <v>14</v>
      </c>
      <c r="G2228" s="233">
        <v>0.14346</v>
      </c>
      <c r="H2228" s="222">
        <v>17527</v>
      </c>
      <c r="I2228" s="223" t="s">
        <v>78</v>
      </c>
      <c r="J2228" s="221">
        <f>IFERROR(VLOOKUP(cnf[[#This Row],[Hwycov_id]],#REF!,2,FALSE),cnf[[#This Row],[count]])</f>
        <v>17527</v>
      </c>
      <c r="K2228" s="171">
        <f t="shared" si="37"/>
        <v>0</v>
      </c>
    </row>
    <row r="2229" spans="1:11">
      <c r="A2229">
        <v>15781</v>
      </c>
      <c r="B2229" s="224">
        <v>9</v>
      </c>
      <c r="C2229" s="224">
        <v>1</v>
      </c>
      <c r="D2229" s="224">
        <v>1</v>
      </c>
      <c r="E2229" s="224">
        <v>3</v>
      </c>
      <c r="F2229" s="224">
        <v>14</v>
      </c>
      <c r="G2229" s="233">
        <v>0.298848</v>
      </c>
      <c r="H2229" s="222">
        <v>17605</v>
      </c>
      <c r="I2229" s="223" t="s">
        <v>78</v>
      </c>
      <c r="J2229" s="221">
        <f>IFERROR(VLOOKUP(cnf[[#This Row],[Hwycov_id]],#REF!,2,FALSE),cnf[[#This Row],[count]])</f>
        <v>17605</v>
      </c>
      <c r="K2229" s="171">
        <f t="shared" si="37"/>
        <v>0</v>
      </c>
    </row>
    <row r="2230" spans="1:11">
      <c r="A2230">
        <v>28852</v>
      </c>
      <c r="B2230" s="224">
        <v>9</v>
      </c>
      <c r="C2230" s="224">
        <v>1</v>
      </c>
      <c r="D2230" s="224">
        <v>1</v>
      </c>
      <c r="E2230" s="224">
        <v>3</v>
      </c>
      <c r="F2230" s="224">
        <v>14</v>
      </c>
      <c r="G2230" s="233">
        <v>0.28931899999999999</v>
      </c>
      <c r="H2230" s="222">
        <v>17770</v>
      </c>
      <c r="I2230" s="223" t="s">
        <v>78</v>
      </c>
      <c r="J2230" s="221">
        <f>IFERROR(VLOOKUP(cnf[[#This Row],[Hwycov_id]],#REF!,2,FALSE),cnf[[#This Row],[count]])</f>
        <v>17770</v>
      </c>
      <c r="K2230" s="171">
        <f t="shared" si="37"/>
        <v>0</v>
      </c>
    </row>
    <row r="2231" spans="1:11">
      <c r="A2231">
        <v>28441</v>
      </c>
      <c r="B2231" s="224">
        <v>9</v>
      </c>
      <c r="C2231" s="224">
        <v>1</v>
      </c>
      <c r="D2231" s="224">
        <v>1</v>
      </c>
      <c r="E2231" s="224">
        <v>7</v>
      </c>
      <c r="F2231" s="224">
        <v>15</v>
      </c>
      <c r="G2231" s="233">
        <v>0.15804000000000001</v>
      </c>
      <c r="H2231" s="222">
        <v>17773</v>
      </c>
      <c r="I2231" s="223" t="s">
        <v>78</v>
      </c>
      <c r="J2231" s="221">
        <f>IFERROR(VLOOKUP(cnf[[#This Row],[Hwycov_id]],#REF!,2,FALSE),cnf[[#This Row],[count]])</f>
        <v>17773</v>
      </c>
      <c r="K2231" s="171">
        <f t="shared" si="37"/>
        <v>0</v>
      </c>
    </row>
    <row r="2232" spans="1:11">
      <c r="A2232">
        <v>13394</v>
      </c>
      <c r="B2232" s="224">
        <v>9</v>
      </c>
      <c r="C2232" s="224">
        <v>1</v>
      </c>
      <c r="D2232" s="224">
        <v>1</v>
      </c>
      <c r="E2232" s="224">
        <v>7</v>
      </c>
      <c r="F2232" s="224">
        <v>7</v>
      </c>
      <c r="G2232" s="233">
        <v>0.24096799999999999</v>
      </c>
      <c r="H2232" s="222">
        <v>18118</v>
      </c>
      <c r="I2232" s="223" t="s">
        <v>78</v>
      </c>
      <c r="J2232" s="221">
        <f>IFERROR(VLOOKUP(cnf[[#This Row],[Hwycov_id]],#REF!,2,FALSE),cnf[[#This Row],[count]])</f>
        <v>18118</v>
      </c>
      <c r="K2232" s="171">
        <f t="shared" si="37"/>
        <v>0</v>
      </c>
    </row>
    <row r="2233" spans="1:11">
      <c r="A2233">
        <v>28840</v>
      </c>
      <c r="B2233" s="224">
        <v>9</v>
      </c>
      <c r="C2233" s="224">
        <v>1</v>
      </c>
      <c r="D2233" s="224">
        <v>1</v>
      </c>
      <c r="E2233" s="224">
        <v>7</v>
      </c>
      <c r="F2233" s="224">
        <v>18</v>
      </c>
      <c r="G2233" s="233">
        <v>0.113584</v>
      </c>
      <c r="H2233" s="222">
        <v>18372</v>
      </c>
      <c r="I2233" s="223" t="s">
        <v>78</v>
      </c>
      <c r="J2233" s="221">
        <f>IFERROR(VLOOKUP(cnf[[#This Row],[Hwycov_id]],#REF!,2,FALSE),cnf[[#This Row],[count]])</f>
        <v>18372</v>
      </c>
      <c r="K2233" s="171">
        <f t="shared" si="37"/>
        <v>0</v>
      </c>
    </row>
    <row r="2234" spans="1:11">
      <c r="A2234">
        <v>28444</v>
      </c>
      <c r="B2234" s="224">
        <v>9</v>
      </c>
      <c r="C2234" s="224">
        <v>1</v>
      </c>
      <c r="D2234" s="224">
        <v>1</v>
      </c>
      <c r="E2234" s="224">
        <v>7</v>
      </c>
      <c r="F2234" s="224">
        <v>15</v>
      </c>
      <c r="G2234" s="233">
        <v>0.14388799999999999</v>
      </c>
      <c r="H2234" s="222">
        <v>18393</v>
      </c>
      <c r="I2234" s="223" t="s">
        <v>78</v>
      </c>
      <c r="J2234" s="221">
        <f>IFERROR(VLOOKUP(cnf[[#This Row],[Hwycov_id]],#REF!,2,FALSE),cnf[[#This Row],[count]])</f>
        <v>18393</v>
      </c>
      <c r="K2234" s="171">
        <f t="shared" si="37"/>
        <v>0</v>
      </c>
    </row>
    <row r="2235" spans="1:11">
      <c r="A2235">
        <v>27576</v>
      </c>
      <c r="B2235" s="224">
        <v>9</v>
      </c>
      <c r="C2235" s="224">
        <v>1</v>
      </c>
      <c r="D2235" s="224">
        <v>1</v>
      </c>
      <c r="E2235" s="224">
        <v>2</v>
      </c>
      <c r="F2235" s="224">
        <v>14</v>
      </c>
      <c r="G2235" s="233">
        <v>0.20796300000000001</v>
      </c>
      <c r="H2235" s="222">
        <v>18589</v>
      </c>
      <c r="I2235" s="223" t="s">
        <v>78</v>
      </c>
      <c r="J2235" s="221">
        <f>IFERROR(VLOOKUP(cnf[[#This Row],[Hwycov_id]],#REF!,2,FALSE),cnf[[#This Row],[count]])</f>
        <v>18589</v>
      </c>
      <c r="K2235" s="171">
        <f t="shared" si="37"/>
        <v>0</v>
      </c>
    </row>
    <row r="2236" spans="1:11">
      <c r="A2236">
        <v>25757</v>
      </c>
      <c r="B2236" s="224">
        <v>9</v>
      </c>
      <c r="C2236" s="224">
        <v>1</v>
      </c>
      <c r="D2236" s="224">
        <v>1</v>
      </c>
      <c r="E2236" s="224">
        <v>3</v>
      </c>
      <c r="F2236" s="224">
        <v>14</v>
      </c>
      <c r="G2236" s="233">
        <v>0.150195</v>
      </c>
      <c r="H2236" s="222">
        <v>19030</v>
      </c>
      <c r="I2236" s="223" t="s">
        <v>78</v>
      </c>
      <c r="J2236" s="221">
        <f>IFERROR(VLOOKUP(cnf[[#This Row],[Hwycov_id]],#REF!,2,FALSE),cnf[[#This Row],[count]])</f>
        <v>19030</v>
      </c>
      <c r="K2236" s="171">
        <f t="shared" si="37"/>
        <v>0</v>
      </c>
    </row>
    <row r="2237" spans="1:11">
      <c r="A2237">
        <v>14662</v>
      </c>
      <c r="B2237" s="224">
        <v>9</v>
      </c>
      <c r="C2237" s="224">
        <v>1</v>
      </c>
      <c r="D2237" s="224">
        <v>1</v>
      </c>
      <c r="E2237" s="224">
        <v>3</v>
      </c>
      <c r="F2237" s="224">
        <v>14</v>
      </c>
      <c r="G2237" s="233">
        <v>0.220552</v>
      </c>
      <c r="H2237" s="222">
        <v>19168</v>
      </c>
      <c r="I2237" s="223" t="s">
        <v>78</v>
      </c>
      <c r="J2237" s="221">
        <f>IFERROR(VLOOKUP(cnf[[#This Row],[Hwycov_id]],#REF!,2,FALSE),cnf[[#This Row],[count]])</f>
        <v>19168</v>
      </c>
      <c r="K2237" s="171">
        <f t="shared" si="37"/>
        <v>0</v>
      </c>
    </row>
    <row r="2238" spans="1:11">
      <c r="A2238">
        <v>14618</v>
      </c>
      <c r="B2238" s="224">
        <v>9</v>
      </c>
      <c r="C2238" s="224">
        <v>1</v>
      </c>
      <c r="D2238" s="224">
        <v>1</v>
      </c>
      <c r="E2238" s="224">
        <v>7</v>
      </c>
      <c r="F2238" s="224">
        <v>7</v>
      </c>
      <c r="G2238" s="233">
        <v>0.166931</v>
      </c>
      <c r="H2238" s="222">
        <v>19346</v>
      </c>
      <c r="I2238" s="223" t="s">
        <v>78</v>
      </c>
      <c r="J2238" s="221">
        <f>IFERROR(VLOOKUP(cnf[[#This Row],[Hwycov_id]],#REF!,2,FALSE),cnf[[#This Row],[count]])</f>
        <v>19346</v>
      </c>
      <c r="K2238" s="171">
        <f t="shared" si="37"/>
        <v>0</v>
      </c>
    </row>
    <row r="2239" spans="1:11">
      <c r="A2239">
        <v>11153</v>
      </c>
      <c r="B2239" s="224">
        <v>9</v>
      </c>
      <c r="C2239" s="224">
        <v>1</v>
      </c>
      <c r="D2239" s="224">
        <v>1</v>
      </c>
      <c r="E2239" s="224">
        <v>4</v>
      </c>
      <c r="F2239" s="224">
        <v>19</v>
      </c>
      <c r="G2239" s="233">
        <v>0.12293800000000001</v>
      </c>
      <c r="H2239" s="222">
        <v>19351</v>
      </c>
      <c r="I2239" s="223" t="s">
        <v>78</v>
      </c>
      <c r="J2239" s="221">
        <f>IFERROR(VLOOKUP(cnf[[#This Row],[Hwycov_id]],#REF!,2,FALSE),cnf[[#This Row],[count]])</f>
        <v>19351</v>
      </c>
      <c r="K2239" s="171">
        <f t="shared" si="37"/>
        <v>0</v>
      </c>
    </row>
    <row r="2240" spans="1:11">
      <c r="A2240">
        <v>3570</v>
      </c>
      <c r="B2240" s="224">
        <v>9</v>
      </c>
      <c r="C2240" s="224">
        <v>1</v>
      </c>
      <c r="D2240" s="224">
        <v>1</v>
      </c>
      <c r="E2240" s="224">
        <v>5</v>
      </c>
      <c r="F2240" s="224">
        <v>19</v>
      </c>
      <c r="G2240" s="233">
        <v>0.15792800000000001</v>
      </c>
      <c r="H2240" s="222">
        <v>19432</v>
      </c>
      <c r="I2240" s="223" t="s">
        <v>78</v>
      </c>
      <c r="J2240" s="221">
        <f>IFERROR(VLOOKUP(cnf[[#This Row],[Hwycov_id]],#REF!,2,FALSE),cnf[[#This Row],[count]])</f>
        <v>19432</v>
      </c>
      <c r="K2240" s="171">
        <f t="shared" si="37"/>
        <v>0</v>
      </c>
    </row>
    <row r="2241" spans="1:11">
      <c r="A2241">
        <v>11281</v>
      </c>
      <c r="B2241" s="224">
        <v>9</v>
      </c>
      <c r="C2241" s="224">
        <v>1</v>
      </c>
      <c r="D2241" s="224">
        <v>1</v>
      </c>
      <c r="E2241" s="224">
        <v>5</v>
      </c>
      <c r="F2241" s="224">
        <v>9</v>
      </c>
      <c r="G2241" s="233">
        <v>0.19581100000000001</v>
      </c>
      <c r="H2241" s="222">
        <v>19592</v>
      </c>
      <c r="I2241" s="223" t="s">
        <v>78</v>
      </c>
      <c r="J2241" s="221">
        <f>IFERROR(VLOOKUP(cnf[[#This Row],[Hwycov_id]],#REF!,2,FALSE),cnf[[#This Row],[count]])</f>
        <v>19592</v>
      </c>
      <c r="K2241" s="171">
        <f t="shared" si="37"/>
        <v>0</v>
      </c>
    </row>
    <row r="2242" spans="1:11">
      <c r="A2242">
        <v>14394</v>
      </c>
      <c r="B2242" s="224">
        <v>9</v>
      </c>
      <c r="C2242" s="224">
        <v>1</v>
      </c>
      <c r="D2242" s="224">
        <v>1</v>
      </c>
      <c r="E2242" s="224">
        <v>3</v>
      </c>
      <c r="F2242" s="224">
        <v>14</v>
      </c>
      <c r="G2242" s="233">
        <v>0.36713000000000001</v>
      </c>
      <c r="H2242" s="222">
        <v>19662</v>
      </c>
      <c r="I2242" s="223" t="s">
        <v>78</v>
      </c>
      <c r="J2242" s="221">
        <f>IFERROR(VLOOKUP(cnf[[#This Row],[Hwycov_id]],#REF!,2,FALSE),cnf[[#This Row],[count]])</f>
        <v>19662</v>
      </c>
      <c r="K2242" s="171">
        <f t="shared" ref="K2242:K2277" si="38">J2242/H2242-1</f>
        <v>0</v>
      </c>
    </row>
    <row r="2243" spans="1:11">
      <c r="A2243">
        <v>10173</v>
      </c>
      <c r="B2243" s="224">
        <v>9</v>
      </c>
      <c r="C2243" s="224">
        <v>1</v>
      </c>
      <c r="D2243" s="224">
        <v>1</v>
      </c>
      <c r="E2243" s="224">
        <v>5</v>
      </c>
      <c r="F2243" s="224">
        <v>19</v>
      </c>
      <c r="G2243" s="233">
        <v>0.114135</v>
      </c>
      <c r="H2243" s="222">
        <v>20545</v>
      </c>
      <c r="I2243" s="223" t="s">
        <v>78</v>
      </c>
      <c r="J2243" s="221">
        <f>IFERROR(VLOOKUP(cnf[[#This Row],[Hwycov_id]],#REF!,2,FALSE),cnf[[#This Row],[count]])</f>
        <v>20545</v>
      </c>
      <c r="K2243" s="171">
        <f t="shared" si="38"/>
        <v>0</v>
      </c>
    </row>
    <row r="2244" spans="1:11">
      <c r="A2244">
        <v>28345</v>
      </c>
      <c r="B2244" s="224">
        <v>9</v>
      </c>
      <c r="C2244" s="224">
        <v>1</v>
      </c>
      <c r="D2244" s="224">
        <v>1</v>
      </c>
      <c r="E2244" s="224">
        <v>4</v>
      </c>
      <c r="F2244" s="224">
        <v>2</v>
      </c>
      <c r="G2244" s="233">
        <v>0.20388100000000001</v>
      </c>
      <c r="H2244" s="222">
        <v>20598</v>
      </c>
      <c r="I2244" s="223" t="s">
        <v>78</v>
      </c>
      <c r="J2244" s="221">
        <f>IFERROR(VLOOKUP(cnf[[#This Row],[Hwycov_id]],#REF!,2,FALSE),cnf[[#This Row],[count]])</f>
        <v>20598</v>
      </c>
      <c r="K2244" s="171">
        <f t="shared" si="38"/>
        <v>0</v>
      </c>
    </row>
    <row r="2245" spans="1:11">
      <c r="A2245">
        <v>15440</v>
      </c>
      <c r="B2245" s="224">
        <v>9</v>
      </c>
      <c r="C2245" s="224">
        <v>1</v>
      </c>
      <c r="D2245" s="224">
        <v>1</v>
      </c>
      <c r="E2245" s="224">
        <v>2</v>
      </c>
      <c r="F2245" s="224">
        <v>14</v>
      </c>
      <c r="G2245" s="233">
        <v>0.18897800000000001</v>
      </c>
      <c r="H2245" s="222">
        <v>21386</v>
      </c>
      <c r="I2245" s="223" t="s">
        <v>78</v>
      </c>
      <c r="J2245" s="221">
        <f>IFERROR(VLOOKUP(cnf[[#This Row],[Hwycov_id]],#REF!,2,FALSE),cnf[[#This Row],[count]])</f>
        <v>21386</v>
      </c>
      <c r="K2245" s="171">
        <f t="shared" si="38"/>
        <v>0</v>
      </c>
    </row>
    <row r="2246" spans="1:11">
      <c r="A2246">
        <v>28189</v>
      </c>
      <c r="B2246" s="224">
        <v>9</v>
      </c>
      <c r="C2246" s="224">
        <v>1</v>
      </c>
      <c r="D2246" s="224">
        <v>1</v>
      </c>
      <c r="E2246" s="224">
        <v>5</v>
      </c>
      <c r="F2246" s="224">
        <v>5</v>
      </c>
      <c r="G2246" s="233">
        <v>0.17138600000000001</v>
      </c>
      <c r="H2246" s="222">
        <v>21963</v>
      </c>
      <c r="I2246" s="223" t="s">
        <v>78</v>
      </c>
      <c r="J2246" s="221">
        <f>IFERROR(VLOOKUP(cnf[[#This Row],[Hwycov_id]],#REF!,2,FALSE),cnf[[#This Row],[count]])</f>
        <v>21963</v>
      </c>
      <c r="K2246" s="171">
        <f t="shared" si="38"/>
        <v>0</v>
      </c>
    </row>
    <row r="2247" spans="1:11">
      <c r="A2247">
        <v>15220</v>
      </c>
      <c r="B2247" s="224">
        <v>9</v>
      </c>
      <c r="C2247" s="224">
        <v>1</v>
      </c>
      <c r="D2247" s="224">
        <v>1</v>
      </c>
      <c r="E2247" s="224">
        <v>3</v>
      </c>
      <c r="F2247" s="224">
        <v>14</v>
      </c>
      <c r="G2247" s="233">
        <v>0.19959499999999999</v>
      </c>
      <c r="H2247" s="222">
        <v>22155</v>
      </c>
      <c r="I2247" s="223" t="s">
        <v>78</v>
      </c>
      <c r="J2247" s="221">
        <f>IFERROR(VLOOKUP(cnf[[#This Row],[Hwycov_id]],#REF!,2,FALSE),cnf[[#This Row],[count]])</f>
        <v>22155</v>
      </c>
      <c r="K2247" s="171">
        <f t="shared" si="38"/>
        <v>0</v>
      </c>
    </row>
    <row r="2248" spans="1:11">
      <c r="A2248">
        <v>11264</v>
      </c>
      <c r="B2248" s="224">
        <v>9</v>
      </c>
      <c r="C2248" s="224">
        <v>1</v>
      </c>
      <c r="D2248" s="224">
        <v>1</v>
      </c>
      <c r="E2248" s="224">
        <v>5</v>
      </c>
      <c r="F2248" s="224">
        <v>5</v>
      </c>
      <c r="G2248" s="233">
        <v>0.15137200000000001</v>
      </c>
      <c r="H2248" s="222">
        <v>23590</v>
      </c>
      <c r="I2248" s="223" t="s">
        <v>78</v>
      </c>
      <c r="J2248" s="221">
        <f>IFERROR(VLOOKUP(cnf[[#This Row],[Hwycov_id]],#REF!,2,FALSE),cnf[[#This Row],[count]])</f>
        <v>23590</v>
      </c>
      <c r="K2248" s="171">
        <f t="shared" si="38"/>
        <v>0</v>
      </c>
    </row>
    <row r="2249" spans="1:11">
      <c r="A2249">
        <v>28035</v>
      </c>
      <c r="B2249" s="224">
        <v>9</v>
      </c>
      <c r="C2249" s="224">
        <v>1</v>
      </c>
      <c r="D2249" s="224">
        <v>1</v>
      </c>
      <c r="E2249" s="224">
        <v>3</v>
      </c>
      <c r="F2249" s="224">
        <v>14</v>
      </c>
      <c r="G2249" s="233">
        <v>0.115484</v>
      </c>
      <c r="H2249" s="222">
        <v>23613</v>
      </c>
      <c r="I2249" s="223" t="s">
        <v>78</v>
      </c>
      <c r="J2249" s="221">
        <f>IFERROR(VLOOKUP(cnf[[#This Row],[Hwycov_id]],#REF!,2,FALSE),cnf[[#This Row],[count]])</f>
        <v>23613</v>
      </c>
      <c r="K2249" s="171">
        <f t="shared" si="38"/>
        <v>0</v>
      </c>
    </row>
    <row r="2250" spans="1:11">
      <c r="A2250">
        <v>9899</v>
      </c>
      <c r="B2250" s="224">
        <v>9</v>
      </c>
      <c r="C2250" s="224">
        <v>1</v>
      </c>
      <c r="D2250" s="224">
        <v>1</v>
      </c>
      <c r="E2250" s="224">
        <v>3</v>
      </c>
      <c r="F2250" s="224">
        <v>14</v>
      </c>
      <c r="G2250" s="233">
        <v>0.36904700000000001</v>
      </c>
      <c r="H2250" s="222">
        <v>25410</v>
      </c>
      <c r="I2250" s="223" t="s">
        <v>78</v>
      </c>
      <c r="J2250" s="221">
        <f>IFERROR(VLOOKUP(cnf[[#This Row],[Hwycov_id]],#REF!,2,FALSE),cnf[[#This Row],[count]])</f>
        <v>25410</v>
      </c>
      <c r="K2250" s="171">
        <f t="shared" si="38"/>
        <v>0</v>
      </c>
    </row>
    <row r="2251" spans="1:11">
      <c r="A2251">
        <v>10886</v>
      </c>
      <c r="B2251" s="224">
        <v>9</v>
      </c>
      <c r="C2251" s="224">
        <v>1</v>
      </c>
      <c r="D2251" s="224">
        <v>1</v>
      </c>
      <c r="E2251" s="224">
        <v>3</v>
      </c>
      <c r="F2251" s="224">
        <v>14</v>
      </c>
      <c r="G2251" s="233">
        <v>9.3192999999999998E-2</v>
      </c>
      <c r="H2251" s="222">
        <v>26349</v>
      </c>
      <c r="I2251" s="223" t="s">
        <v>78</v>
      </c>
      <c r="J2251" s="221">
        <f>IFERROR(VLOOKUP(cnf[[#This Row],[Hwycov_id]],#REF!,2,FALSE),cnf[[#This Row],[count]])</f>
        <v>26349</v>
      </c>
      <c r="K2251" s="171">
        <f t="shared" si="38"/>
        <v>0</v>
      </c>
    </row>
    <row r="2252" spans="1:11">
      <c r="A2252">
        <v>29758</v>
      </c>
      <c r="B2252" s="224">
        <v>9</v>
      </c>
      <c r="C2252" s="224">
        <v>1</v>
      </c>
      <c r="D2252" s="224">
        <v>1</v>
      </c>
      <c r="E2252" s="224">
        <v>2</v>
      </c>
      <c r="F2252" s="224">
        <v>14</v>
      </c>
      <c r="G2252" s="233">
        <v>0.107386</v>
      </c>
      <c r="H2252" s="222">
        <v>31213</v>
      </c>
      <c r="I2252" s="223" t="s">
        <v>78</v>
      </c>
      <c r="J2252" s="221">
        <f>IFERROR(VLOOKUP(cnf[[#This Row],[Hwycov_id]],#REF!,2,FALSE),cnf[[#This Row],[count]])</f>
        <v>31213</v>
      </c>
      <c r="K2252" s="171">
        <f t="shared" si="38"/>
        <v>0</v>
      </c>
    </row>
    <row r="2253" spans="1:11" hidden="1">
      <c r="A2253" s="230">
        <v>29577</v>
      </c>
      <c r="B2253" s="230">
        <v>1</v>
      </c>
      <c r="C2253" s="230">
        <v>2</v>
      </c>
      <c r="D2253" s="230">
        <v>1</v>
      </c>
      <c r="E2253" s="230">
        <v>3</v>
      </c>
      <c r="F2253" s="230">
        <v>14</v>
      </c>
      <c r="G2253" s="295">
        <v>0.62116199999999999</v>
      </c>
      <c r="H2253" s="230">
        <v>9573</v>
      </c>
      <c r="I2253" s="230" t="s">
        <v>78</v>
      </c>
      <c r="J2253" s="296" t="e">
        <f>VLOOKUP(cnf[[#This Row],[Hwycov_id]],#REF!,2,FALSE)</f>
        <v>#VALUE!</v>
      </c>
      <c r="K2253" s="297" t="e">
        <f t="shared" si="38"/>
        <v>#VALUE!</v>
      </c>
    </row>
    <row r="2254" spans="1:11" hidden="1">
      <c r="A2254" s="230">
        <v>29573</v>
      </c>
      <c r="B2254" s="230">
        <v>1</v>
      </c>
      <c r="C2254" s="230">
        <v>2</v>
      </c>
      <c r="D2254" s="230">
        <v>1</v>
      </c>
      <c r="E2254" s="230">
        <v>3</v>
      </c>
      <c r="F2254" s="230">
        <v>14</v>
      </c>
      <c r="G2254" s="295">
        <v>0.60030899999999998</v>
      </c>
      <c r="H2254" s="230">
        <v>11929</v>
      </c>
      <c r="I2254" s="230" t="s">
        <v>78</v>
      </c>
      <c r="J2254" s="296" t="e">
        <f>VLOOKUP(cnf[[#This Row],[Hwycov_id]],#REF!,2,FALSE)</f>
        <v>#VALUE!</v>
      </c>
      <c r="K2254" s="297" t="e">
        <f t="shared" si="38"/>
        <v>#VALUE!</v>
      </c>
    </row>
    <row r="2255" spans="1:11" hidden="1">
      <c r="A2255" s="230">
        <v>28779</v>
      </c>
      <c r="B2255" s="230">
        <v>1</v>
      </c>
      <c r="C2255" s="230">
        <v>1</v>
      </c>
      <c r="D2255" s="230">
        <v>1</v>
      </c>
      <c r="E2255" s="230">
        <v>3</v>
      </c>
      <c r="F2255" s="230">
        <v>14</v>
      </c>
      <c r="G2255" s="295">
        <v>3.1115E-2</v>
      </c>
      <c r="H2255" s="230">
        <v>23122</v>
      </c>
      <c r="I2255" s="230" t="s">
        <v>78</v>
      </c>
      <c r="J2255" s="296" t="e">
        <f>VLOOKUP(cnf[[#This Row],[Hwycov_id]],#REF!,2,FALSE)</f>
        <v>#VALUE!</v>
      </c>
      <c r="K2255" s="297" t="e">
        <f t="shared" si="38"/>
        <v>#VALUE!</v>
      </c>
    </row>
    <row r="2256" spans="1:11" hidden="1">
      <c r="A2256" s="230">
        <v>29761</v>
      </c>
      <c r="B2256" s="230">
        <v>1</v>
      </c>
      <c r="C2256" s="230">
        <v>1</v>
      </c>
      <c r="D2256" s="230">
        <v>1</v>
      </c>
      <c r="E2256" s="230">
        <v>4</v>
      </c>
      <c r="F2256" s="230">
        <v>14</v>
      </c>
      <c r="G2256" s="295">
        <v>0.17888399999999999</v>
      </c>
      <c r="H2256" s="230">
        <v>46156</v>
      </c>
      <c r="I2256" s="230" t="s">
        <v>78</v>
      </c>
      <c r="J2256" s="296" t="e">
        <f>VLOOKUP(cnf[[#This Row],[Hwycov_id]],#REF!,2,FALSE)</f>
        <v>#VALUE!</v>
      </c>
      <c r="K2256" s="297" t="e">
        <f t="shared" si="38"/>
        <v>#VALUE!</v>
      </c>
    </row>
    <row r="2257" spans="1:11" hidden="1">
      <c r="A2257" s="230">
        <v>20725</v>
      </c>
      <c r="B2257" s="230">
        <v>1</v>
      </c>
      <c r="C2257" s="230">
        <v>1</v>
      </c>
      <c r="D2257" s="230">
        <v>1</v>
      </c>
      <c r="E2257" s="230">
        <v>5</v>
      </c>
      <c r="F2257" s="230">
        <v>5</v>
      </c>
      <c r="G2257" s="295">
        <v>0.11776200000000001</v>
      </c>
      <c r="H2257" s="230">
        <v>78518</v>
      </c>
      <c r="I2257" s="230" t="s">
        <v>78</v>
      </c>
      <c r="J2257" s="296" t="e">
        <f>VLOOKUP(cnf[[#This Row],[Hwycov_id]],#REF!,2,FALSE)</f>
        <v>#VALUE!</v>
      </c>
      <c r="K2257" s="297" t="e">
        <f t="shared" si="38"/>
        <v>#VALUE!</v>
      </c>
    </row>
    <row r="2258" spans="1:11" hidden="1">
      <c r="A2258" s="230">
        <v>21850</v>
      </c>
      <c r="B2258" s="230">
        <v>1</v>
      </c>
      <c r="C2258" s="230">
        <v>1</v>
      </c>
      <c r="D2258" s="230">
        <v>1</v>
      </c>
      <c r="E2258" s="230">
        <v>2</v>
      </c>
      <c r="F2258" s="230">
        <v>14</v>
      </c>
      <c r="G2258" s="295">
        <v>0.65900199999999998</v>
      </c>
      <c r="H2258" s="230">
        <v>11201</v>
      </c>
      <c r="I2258" s="230" t="s">
        <v>82</v>
      </c>
      <c r="J2258" s="296" t="e">
        <f>VLOOKUP(cnf[[#This Row],[Hwycov_id]],#REF!,2,FALSE)</f>
        <v>#VALUE!</v>
      </c>
      <c r="K2258" s="297" t="e">
        <f t="shared" si="38"/>
        <v>#VALUE!</v>
      </c>
    </row>
    <row r="2259" spans="1:11" hidden="1">
      <c r="A2259" s="230">
        <v>27155</v>
      </c>
      <c r="B2259" s="230">
        <v>1</v>
      </c>
      <c r="C2259" s="230">
        <v>1</v>
      </c>
      <c r="D2259" s="230">
        <v>1</v>
      </c>
      <c r="E2259" s="230">
        <v>4</v>
      </c>
      <c r="F2259" s="230">
        <v>14</v>
      </c>
      <c r="G2259" s="295">
        <v>0.37691599999999997</v>
      </c>
      <c r="H2259" s="230">
        <v>23144</v>
      </c>
      <c r="I2259" s="230" t="s">
        <v>82</v>
      </c>
      <c r="J2259" s="296" t="e">
        <f>VLOOKUP(cnf[[#This Row],[Hwycov_id]],#REF!,2,FALSE)</f>
        <v>#VALUE!</v>
      </c>
      <c r="K2259" s="297" t="e">
        <f t="shared" si="38"/>
        <v>#VALUE!</v>
      </c>
    </row>
    <row r="2260" spans="1:11" hidden="1">
      <c r="A2260" s="230">
        <v>28453</v>
      </c>
      <c r="B2260" s="230">
        <v>1</v>
      </c>
      <c r="C2260" s="230">
        <v>1</v>
      </c>
      <c r="D2260" s="230">
        <v>1</v>
      </c>
      <c r="E2260" s="230">
        <v>2</v>
      </c>
      <c r="F2260" s="230">
        <v>14</v>
      </c>
      <c r="G2260" s="295">
        <v>1.1466590000000001</v>
      </c>
      <c r="H2260" s="230">
        <v>23802</v>
      </c>
      <c r="I2260" s="230" t="s">
        <v>82</v>
      </c>
      <c r="J2260" s="296" t="e">
        <f>VLOOKUP(cnf[[#This Row],[Hwycov_id]],#REF!,2,FALSE)</f>
        <v>#VALUE!</v>
      </c>
      <c r="K2260" s="297" t="e">
        <f t="shared" si="38"/>
        <v>#VALUE!</v>
      </c>
    </row>
    <row r="2261" spans="1:11" hidden="1">
      <c r="A2261" s="230">
        <v>27887</v>
      </c>
      <c r="B2261" s="230">
        <v>1</v>
      </c>
      <c r="C2261" s="230">
        <v>1</v>
      </c>
      <c r="D2261" s="230">
        <v>1</v>
      </c>
      <c r="E2261" s="230">
        <v>4</v>
      </c>
      <c r="F2261" s="230">
        <v>14</v>
      </c>
      <c r="G2261" s="295">
        <v>0.43827500000000003</v>
      </c>
      <c r="H2261" s="230">
        <v>27766</v>
      </c>
      <c r="I2261" s="230" t="s">
        <v>78</v>
      </c>
      <c r="J2261" s="296" t="e">
        <f>VLOOKUP(cnf[[#This Row],[Hwycov_id]],#REF!,2,FALSE)</f>
        <v>#VALUE!</v>
      </c>
      <c r="K2261" s="297" t="e">
        <f t="shared" si="38"/>
        <v>#VALUE!</v>
      </c>
    </row>
    <row r="2262" spans="1:11" hidden="1">
      <c r="A2262" s="230">
        <v>11100</v>
      </c>
      <c r="B2262" s="230">
        <v>1</v>
      </c>
      <c r="C2262" s="230">
        <v>1</v>
      </c>
      <c r="D2262" s="230">
        <v>1</v>
      </c>
      <c r="E2262" s="230">
        <v>3</v>
      </c>
      <c r="F2262" s="230">
        <v>14</v>
      </c>
      <c r="G2262" s="295">
        <v>0.67438900000000002</v>
      </c>
      <c r="H2262" s="230">
        <v>39243</v>
      </c>
      <c r="I2262" s="230" t="s">
        <v>78</v>
      </c>
      <c r="J2262" s="296" t="e">
        <f>VLOOKUP(cnf[[#This Row],[Hwycov_id]],#REF!,2,FALSE)</f>
        <v>#VALUE!</v>
      </c>
      <c r="K2262" s="297" t="e">
        <f t="shared" si="38"/>
        <v>#VALUE!</v>
      </c>
    </row>
    <row r="2263" spans="1:11" hidden="1">
      <c r="A2263" s="230">
        <v>27928</v>
      </c>
      <c r="B2263" s="230">
        <v>1</v>
      </c>
      <c r="C2263" s="230">
        <v>1</v>
      </c>
      <c r="D2263" s="230">
        <v>1</v>
      </c>
      <c r="E2263" s="230">
        <v>4</v>
      </c>
      <c r="F2263" s="230">
        <v>2</v>
      </c>
      <c r="G2263" s="295">
        <v>0.35037800000000002</v>
      </c>
      <c r="H2263" s="230">
        <v>41046</v>
      </c>
      <c r="I2263" s="230" t="s">
        <v>78</v>
      </c>
      <c r="J2263" s="296" t="e">
        <f>VLOOKUP(cnf[[#This Row],[Hwycov_id]],#REF!,2,FALSE)</f>
        <v>#VALUE!</v>
      </c>
      <c r="K2263" s="297" t="e">
        <f t="shared" si="38"/>
        <v>#VALUE!</v>
      </c>
    </row>
    <row r="2264" spans="1:11" hidden="1">
      <c r="A2264" s="230">
        <v>3419</v>
      </c>
      <c r="B2264" s="230">
        <v>1</v>
      </c>
      <c r="C2264" s="230">
        <v>1</v>
      </c>
      <c r="D2264" s="230">
        <v>1</v>
      </c>
      <c r="E2264" s="230">
        <v>3</v>
      </c>
      <c r="F2264" s="230">
        <v>14</v>
      </c>
      <c r="G2264" s="295">
        <v>0.31432300000000002</v>
      </c>
      <c r="H2264" s="230">
        <v>44056</v>
      </c>
      <c r="I2264" s="230" t="s">
        <v>78</v>
      </c>
      <c r="J2264" s="296" t="e">
        <f>VLOOKUP(cnf[[#This Row],[Hwycov_id]],#REF!,2,FALSE)</f>
        <v>#VALUE!</v>
      </c>
      <c r="K2264" s="297" t="e">
        <f t="shared" si="38"/>
        <v>#VALUE!</v>
      </c>
    </row>
    <row r="2265" spans="1:11" hidden="1">
      <c r="A2265" s="230">
        <v>7636</v>
      </c>
      <c r="B2265" s="230">
        <v>1</v>
      </c>
      <c r="C2265" s="230">
        <v>1</v>
      </c>
      <c r="D2265" s="230">
        <v>1</v>
      </c>
      <c r="E2265" s="230">
        <v>3</v>
      </c>
      <c r="F2265" s="230">
        <v>14</v>
      </c>
      <c r="G2265" s="295">
        <v>0.17438000000000001</v>
      </c>
      <c r="H2265" s="230">
        <v>48692</v>
      </c>
      <c r="I2265" s="230" t="s">
        <v>82</v>
      </c>
      <c r="J2265" s="296" t="e">
        <f>VLOOKUP(cnf[[#This Row],[Hwycov_id]],#REF!,2,FALSE)</f>
        <v>#VALUE!</v>
      </c>
      <c r="K2265" s="297" t="e">
        <f t="shared" si="38"/>
        <v>#VALUE!</v>
      </c>
    </row>
    <row r="2266" spans="1:11" hidden="1">
      <c r="A2266" s="230">
        <v>20706</v>
      </c>
      <c r="B2266" s="230">
        <v>1</v>
      </c>
      <c r="C2266" s="230">
        <v>1</v>
      </c>
      <c r="D2266" s="230">
        <v>1</v>
      </c>
      <c r="E2266" s="230">
        <v>1</v>
      </c>
      <c r="F2266" s="230">
        <v>14</v>
      </c>
      <c r="G2266" s="295">
        <v>0.27687400000000001</v>
      </c>
      <c r="H2266" s="230">
        <v>59326</v>
      </c>
      <c r="I2266" s="230" t="s">
        <v>78</v>
      </c>
      <c r="J2266" s="296" t="e">
        <f>VLOOKUP(cnf[[#This Row],[Hwycov_id]],#REF!,2,FALSE)</f>
        <v>#VALUE!</v>
      </c>
      <c r="K2266" s="297" t="e">
        <f t="shared" si="38"/>
        <v>#VALUE!</v>
      </c>
    </row>
    <row r="2267" spans="1:11" hidden="1">
      <c r="A2267" s="230">
        <v>31192</v>
      </c>
      <c r="B2267" s="230">
        <v>1</v>
      </c>
      <c r="C2267" s="230">
        <v>1</v>
      </c>
      <c r="D2267" s="230">
        <v>1</v>
      </c>
      <c r="E2267" s="230">
        <v>7</v>
      </c>
      <c r="F2267" s="230">
        <v>7</v>
      </c>
      <c r="G2267" s="295">
        <v>0.22740199999999999</v>
      </c>
      <c r="H2267" s="230">
        <v>62205</v>
      </c>
      <c r="I2267" s="230" t="s">
        <v>77</v>
      </c>
      <c r="J2267" s="296" t="e">
        <f>VLOOKUP(cnf[[#This Row],[Hwycov_id]],#REF!,2,FALSE)</f>
        <v>#VALUE!</v>
      </c>
      <c r="K2267" s="297" t="e">
        <f t="shared" si="38"/>
        <v>#VALUE!</v>
      </c>
    </row>
    <row r="2268" spans="1:11" hidden="1">
      <c r="A2268" s="230">
        <v>748</v>
      </c>
      <c r="B2268" s="230">
        <v>1</v>
      </c>
      <c r="C2268" s="230">
        <v>1</v>
      </c>
      <c r="D2268" s="230">
        <v>1</v>
      </c>
      <c r="E2268" s="230">
        <v>2</v>
      </c>
      <c r="F2268" s="230">
        <v>14</v>
      </c>
      <c r="G2268" s="295">
        <v>0.40239200000000003</v>
      </c>
      <c r="H2268" s="230">
        <v>67534</v>
      </c>
      <c r="I2268" s="230" t="s">
        <v>78</v>
      </c>
      <c r="J2268" s="296" t="e">
        <f>VLOOKUP(cnf[[#This Row],[Hwycov_id]],#REF!,2,FALSE)</f>
        <v>#VALUE!</v>
      </c>
      <c r="K2268" s="297" t="e">
        <f t="shared" si="38"/>
        <v>#VALUE!</v>
      </c>
    </row>
    <row r="2269" spans="1:11" hidden="1">
      <c r="A2269" s="230">
        <v>16564</v>
      </c>
      <c r="B2269" s="230">
        <v>1</v>
      </c>
      <c r="C2269" s="230">
        <v>1</v>
      </c>
      <c r="D2269" s="230">
        <v>1</v>
      </c>
      <c r="E2269" s="230">
        <v>6</v>
      </c>
      <c r="F2269" s="230">
        <v>18</v>
      </c>
      <c r="G2269" s="295">
        <v>0.52047200000000005</v>
      </c>
      <c r="H2269" s="230">
        <v>70899</v>
      </c>
      <c r="I2269" s="230" t="s">
        <v>82</v>
      </c>
      <c r="J2269" s="296" t="e">
        <f>VLOOKUP(cnf[[#This Row],[Hwycov_id]],#REF!,2,FALSE)</f>
        <v>#VALUE!</v>
      </c>
      <c r="K2269" s="297" t="e">
        <f t="shared" si="38"/>
        <v>#VALUE!</v>
      </c>
    </row>
    <row r="2270" spans="1:11" hidden="1">
      <c r="A2270" s="230">
        <v>27791</v>
      </c>
      <c r="B2270" s="230">
        <v>1</v>
      </c>
      <c r="C2270" s="230">
        <v>1</v>
      </c>
      <c r="D2270" s="230">
        <v>1</v>
      </c>
      <c r="E2270" s="230">
        <v>2</v>
      </c>
      <c r="F2270" s="230">
        <v>14</v>
      </c>
      <c r="G2270" s="295">
        <v>0.120786</v>
      </c>
      <c r="H2270" s="230">
        <v>71305</v>
      </c>
      <c r="I2270" s="230" t="s">
        <v>78</v>
      </c>
      <c r="J2270" s="296" t="e">
        <f>VLOOKUP(cnf[[#This Row],[Hwycov_id]],#REF!,2,FALSE)</f>
        <v>#VALUE!</v>
      </c>
      <c r="K2270" s="297" t="e">
        <f t="shared" si="38"/>
        <v>#VALUE!</v>
      </c>
    </row>
    <row r="2271" spans="1:11" hidden="1">
      <c r="A2271" s="230">
        <v>27165</v>
      </c>
      <c r="B2271" s="230">
        <v>1</v>
      </c>
      <c r="C2271" s="230">
        <v>1</v>
      </c>
      <c r="D2271" s="230">
        <v>1</v>
      </c>
      <c r="E2271" s="230">
        <v>7</v>
      </c>
      <c r="F2271" s="230">
        <v>7</v>
      </c>
      <c r="G2271" s="295">
        <v>0.70303199999999999</v>
      </c>
      <c r="H2271" s="230">
        <v>74931</v>
      </c>
      <c r="I2271" s="230" t="s">
        <v>82</v>
      </c>
      <c r="J2271" s="296" t="e">
        <f>VLOOKUP(cnf[[#This Row],[Hwycov_id]],#REF!,2,FALSE)</f>
        <v>#VALUE!</v>
      </c>
      <c r="K2271" s="297" t="e">
        <f t="shared" si="38"/>
        <v>#VALUE!</v>
      </c>
    </row>
    <row r="2272" spans="1:11" hidden="1">
      <c r="A2272" s="230">
        <v>14515</v>
      </c>
      <c r="B2272" s="230">
        <v>1</v>
      </c>
      <c r="C2272" s="230">
        <v>1</v>
      </c>
      <c r="D2272" s="230">
        <v>1</v>
      </c>
      <c r="E2272" s="230">
        <v>2</v>
      </c>
      <c r="F2272" s="230">
        <v>14</v>
      </c>
      <c r="G2272" s="295">
        <v>0.165854</v>
      </c>
      <c r="H2272" s="230">
        <v>78498</v>
      </c>
      <c r="I2272" s="230" t="s">
        <v>78</v>
      </c>
      <c r="J2272" s="296" t="e">
        <f>VLOOKUP(cnf[[#This Row],[Hwycov_id]],#REF!,2,FALSE)</f>
        <v>#VALUE!</v>
      </c>
      <c r="K2272" s="297" t="e">
        <f t="shared" si="38"/>
        <v>#VALUE!</v>
      </c>
    </row>
    <row r="2273" spans="1:11" hidden="1">
      <c r="A2273" s="230">
        <v>20600</v>
      </c>
      <c r="B2273" s="230">
        <v>1</v>
      </c>
      <c r="C2273" s="230">
        <v>1</v>
      </c>
      <c r="D2273" s="230">
        <v>1</v>
      </c>
      <c r="E2273" s="230">
        <v>2</v>
      </c>
      <c r="F2273" s="230">
        <v>14</v>
      </c>
      <c r="G2273" s="295">
        <v>0.41339300000000001</v>
      </c>
      <c r="H2273" s="230">
        <v>84230</v>
      </c>
      <c r="I2273" s="230" t="s">
        <v>78</v>
      </c>
      <c r="J2273" s="296" t="e">
        <f>VLOOKUP(cnf[[#This Row],[Hwycov_id]],#REF!,2,FALSE)</f>
        <v>#VALUE!</v>
      </c>
      <c r="K2273" s="297" t="e">
        <f t="shared" si="38"/>
        <v>#VALUE!</v>
      </c>
    </row>
    <row r="2274" spans="1:11" hidden="1">
      <c r="A2274" s="230">
        <v>21822</v>
      </c>
      <c r="B2274" s="230">
        <v>1</v>
      </c>
      <c r="C2274" s="230">
        <v>1</v>
      </c>
      <c r="D2274" s="230">
        <v>1</v>
      </c>
      <c r="E2274" s="230">
        <v>3</v>
      </c>
      <c r="F2274" s="230">
        <v>14</v>
      </c>
      <c r="G2274" s="295">
        <v>0.13639899999999999</v>
      </c>
      <c r="H2274" s="230">
        <v>95103</v>
      </c>
      <c r="I2274" s="230" t="s">
        <v>78</v>
      </c>
      <c r="J2274" s="296" t="e">
        <f>VLOOKUP(cnf[[#This Row],[Hwycov_id]],#REF!,2,FALSE)</f>
        <v>#VALUE!</v>
      </c>
      <c r="K2274" s="297" t="e">
        <f t="shared" si="38"/>
        <v>#VALUE!</v>
      </c>
    </row>
    <row r="2275" spans="1:11" hidden="1">
      <c r="A2275" s="230">
        <v>16167</v>
      </c>
      <c r="B2275" s="230">
        <v>1</v>
      </c>
      <c r="C2275" s="230">
        <v>1</v>
      </c>
      <c r="D2275" s="230">
        <v>1</v>
      </c>
      <c r="E2275" s="230">
        <v>3</v>
      </c>
      <c r="F2275" s="230">
        <v>14</v>
      </c>
      <c r="G2275" s="295">
        <v>0.32053199999999998</v>
      </c>
      <c r="H2275" s="230">
        <v>98172</v>
      </c>
      <c r="I2275" s="230" t="s">
        <v>77</v>
      </c>
      <c r="J2275" s="296" t="e">
        <f>VLOOKUP(cnf[[#This Row],[Hwycov_id]],#REF!,2,FALSE)</f>
        <v>#VALUE!</v>
      </c>
      <c r="K2275" s="297" t="e">
        <f t="shared" si="38"/>
        <v>#VALUE!</v>
      </c>
    </row>
    <row r="2276" spans="1:11" hidden="1">
      <c r="A2276" s="230">
        <v>15187</v>
      </c>
      <c r="B2276" s="230">
        <v>1</v>
      </c>
      <c r="C2276" s="230">
        <v>1</v>
      </c>
      <c r="D2276" s="230">
        <v>1</v>
      </c>
      <c r="E2276" s="230">
        <v>3</v>
      </c>
      <c r="F2276" s="230">
        <v>14</v>
      </c>
      <c r="G2276" s="295">
        <v>0.71371399999999996</v>
      </c>
      <c r="H2276" s="230">
        <v>125504</v>
      </c>
      <c r="I2276" s="230" t="s">
        <v>77</v>
      </c>
      <c r="J2276" s="296" t="e">
        <f>VLOOKUP(cnf[[#This Row],[Hwycov_id]],#REF!,2,FALSE)</f>
        <v>#VALUE!</v>
      </c>
      <c r="K2276" s="297" t="e">
        <f t="shared" si="38"/>
        <v>#VALUE!</v>
      </c>
    </row>
    <row r="2277" spans="1:11" hidden="1">
      <c r="A2277" s="230">
        <v>14647</v>
      </c>
      <c r="B2277" s="230">
        <v>1</v>
      </c>
      <c r="C2277" s="230">
        <v>1</v>
      </c>
      <c r="D2277" s="230">
        <v>1</v>
      </c>
      <c r="E2277" s="230">
        <v>3</v>
      </c>
      <c r="F2277" s="230">
        <v>14</v>
      </c>
      <c r="G2277" s="295">
        <v>0.52996200000000004</v>
      </c>
      <c r="H2277" s="230">
        <v>154335</v>
      </c>
      <c r="I2277" s="230" t="s">
        <v>77</v>
      </c>
      <c r="J2277" s="296" t="e">
        <f>VLOOKUP(cnf[[#This Row],[Hwycov_id]],#REF!,2,FALSE)</f>
        <v>#VALUE!</v>
      </c>
      <c r="K2277" s="297" t="e">
        <f t="shared" si="38"/>
        <v>#VALUE!</v>
      </c>
    </row>
  </sheetData>
  <conditionalFormatting sqref="K1:K2252">
    <cfRule type="cellIs" dxfId="65" priority="1" operator="lessThan">
      <formula>-0.2</formula>
    </cfRule>
    <cfRule type="cellIs" dxfId="64" priority="2" operator="greaterThan">
      <formula>0.2</formula>
    </cfRule>
  </conditionalFormatting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3"/>
  <dimension ref="A1:P2277"/>
  <sheetViews>
    <sheetView showGridLines="0" workbookViewId="0">
      <pane ySplit="1" topLeftCell="A2235" activePane="bottomLeft" state="frozen"/>
      <selection activeCell="R1686" sqref="R1686"/>
      <selection pane="bottomLeft" activeCell="R1686" sqref="R1686"/>
    </sheetView>
  </sheetViews>
  <sheetFormatPr defaultRowHeight="14.4"/>
  <cols>
    <col min="6" max="6" width="9.109375" style="227"/>
    <col min="8" max="9" width="9.109375" style="227"/>
    <col min="12" max="13" width="9.33203125" style="227" bestFit="1" customWidth="1"/>
    <col min="14" max="14" width="11" style="227" bestFit="1" customWidth="1"/>
    <col min="15" max="16" width="0" hidden="1" customWidth="1"/>
  </cols>
  <sheetData>
    <row r="1" spans="1:16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227" t="s">
        <v>7</v>
      </c>
      <c r="G1" s="59" t="s">
        <v>8</v>
      </c>
      <c r="H1" s="227" t="s">
        <v>5</v>
      </c>
      <c r="I1" s="227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245</v>
      </c>
      <c r="P1" s="59" t="s">
        <v>246</v>
      </c>
    </row>
    <row r="2" spans="1:16">
      <c r="A2" s="59">
        <v>9410</v>
      </c>
      <c r="B2" s="59">
        <v>5</v>
      </c>
      <c r="C2" s="59">
        <v>1</v>
      </c>
      <c r="D2" s="59">
        <v>2</v>
      </c>
      <c r="E2" s="59" t="s">
        <v>80</v>
      </c>
      <c r="F2" s="227">
        <v>4</v>
      </c>
      <c r="G2" s="59">
        <v>0</v>
      </c>
      <c r="H2" s="227">
        <v>8</v>
      </c>
      <c r="I2" s="227">
        <v>19</v>
      </c>
      <c r="J2" s="59">
        <v>200</v>
      </c>
      <c r="K2" s="78">
        <f>VLOOKUP(volume[[#This Row],[hwycov_id]],cnf[],10,FALSE)</f>
        <v>200</v>
      </c>
      <c r="L2" s="229">
        <f t="shared" ref="L2:L65" si="0">K2/J2-1</f>
        <v>0</v>
      </c>
      <c r="M2" s="228">
        <f t="shared" ref="M2:M65" si="1">K2-J2</f>
        <v>0</v>
      </c>
      <c r="N2" s="228">
        <f t="shared" ref="N2:N65" si="2">POWER(M2,2)</f>
        <v>0</v>
      </c>
      <c r="O2" s="298" t="e">
        <f>VLOOKUP(volume[[#This Row],[hwycov_id]],check!$A$2:$P$26,16,FALSE)</f>
        <v>#N/A</v>
      </c>
      <c r="P2" s="298">
        <v>1</v>
      </c>
    </row>
    <row r="3" spans="1:16">
      <c r="A3" s="59">
        <v>6819</v>
      </c>
      <c r="B3" s="59">
        <v>6</v>
      </c>
      <c r="C3" s="59">
        <v>1</v>
      </c>
      <c r="D3" s="59">
        <v>2</v>
      </c>
      <c r="E3" s="59" t="s">
        <v>80</v>
      </c>
      <c r="F3" s="227">
        <v>4</v>
      </c>
      <c r="G3" s="59">
        <v>0</v>
      </c>
      <c r="H3" s="227">
        <v>7</v>
      </c>
      <c r="I3" s="227">
        <v>19</v>
      </c>
      <c r="J3" s="59">
        <v>400</v>
      </c>
      <c r="K3" s="78">
        <f>VLOOKUP(volume[[#This Row],[hwycov_id]],cnf[],10,FALSE)</f>
        <v>400</v>
      </c>
      <c r="L3" s="229">
        <f t="shared" si="0"/>
        <v>0</v>
      </c>
      <c r="M3" s="228">
        <f t="shared" si="1"/>
        <v>0</v>
      </c>
      <c r="N3" s="228">
        <f t="shared" si="2"/>
        <v>0</v>
      </c>
      <c r="O3" s="298" t="e">
        <f>VLOOKUP(volume[[#This Row],[hwycov_id]],check!$A$2:$P$26,16,FALSE)</f>
        <v>#N/A</v>
      </c>
      <c r="P3" s="298">
        <v>2</v>
      </c>
    </row>
    <row r="4" spans="1:16">
      <c r="A4" s="59">
        <v>11757</v>
      </c>
      <c r="B4" s="59">
        <v>4</v>
      </c>
      <c r="C4" s="59">
        <v>1</v>
      </c>
      <c r="D4" s="59">
        <v>2</v>
      </c>
      <c r="E4" s="59" t="s">
        <v>80</v>
      </c>
      <c r="F4" s="227">
        <v>4</v>
      </c>
      <c r="G4" s="59">
        <v>0</v>
      </c>
      <c r="H4" s="227">
        <v>8</v>
      </c>
      <c r="I4" s="227">
        <v>19</v>
      </c>
      <c r="J4" s="59">
        <v>500</v>
      </c>
      <c r="K4" s="78">
        <f>VLOOKUP(volume[[#This Row],[hwycov_id]],cnf[],10,FALSE)</f>
        <v>500</v>
      </c>
      <c r="L4" s="229">
        <f t="shared" si="0"/>
        <v>0</v>
      </c>
      <c r="M4" s="228">
        <f t="shared" si="1"/>
        <v>0</v>
      </c>
      <c r="N4" s="228">
        <f t="shared" si="2"/>
        <v>0</v>
      </c>
      <c r="O4" s="298" t="e">
        <f>VLOOKUP(volume[[#This Row],[hwycov_id]],check!$A$2:$P$26,16,FALSE)</f>
        <v>#N/A</v>
      </c>
      <c r="P4" s="298">
        <v>3</v>
      </c>
    </row>
    <row r="5" spans="1:16">
      <c r="A5" s="59">
        <v>17010</v>
      </c>
      <c r="B5" s="59">
        <v>4</v>
      </c>
      <c r="C5" s="59">
        <v>1</v>
      </c>
      <c r="D5" s="59">
        <v>2</v>
      </c>
      <c r="E5" s="59" t="s">
        <v>80</v>
      </c>
      <c r="F5" s="227">
        <v>4</v>
      </c>
      <c r="G5" s="59">
        <v>0</v>
      </c>
      <c r="H5" s="227">
        <v>8</v>
      </c>
      <c r="I5" s="227">
        <v>19</v>
      </c>
      <c r="J5" s="59">
        <v>500</v>
      </c>
      <c r="K5" s="78">
        <f>VLOOKUP(volume[[#This Row],[hwycov_id]],cnf[],10,FALSE)</f>
        <v>500</v>
      </c>
      <c r="L5" s="229">
        <f t="shared" si="0"/>
        <v>0</v>
      </c>
      <c r="M5" s="228">
        <f t="shared" si="1"/>
        <v>0</v>
      </c>
      <c r="N5" s="228">
        <f t="shared" si="2"/>
        <v>0</v>
      </c>
      <c r="O5" s="298" t="e">
        <f>VLOOKUP(volume[[#This Row],[hwycov_id]],check!$A$2:$P$26,16,FALSE)</f>
        <v>#N/A</v>
      </c>
      <c r="P5" s="298">
        <v>4</v>
      </c>
    </row>
    <row r="6" spans="1:16">
      <c r="A6" s="59">
        <v>17792</v>
      </c>
      <c r="B6" s="59">
        <v>4</v>
      </c>
      <c r="C6" s="59">
        <v>1</v>
      </c>
      <c r="D6" s="59">
        <v>2</v>
      </c>
      <c r="E6" s="59" t="s">
        <v>80</v>
      </c>
      <c r="F6" s="227">
        <v>4</v>
      </c>
      <c r="G6" s="59">
        <v>0</v>
      </c>
      <c r="H6" s="227">
        <v>8</v>
      </c>
      <c r="I6" s="227">
        <v>19</v>
      </c>
      <c r="J6" s="59">
        <v>500</v>
      </c>
      <c r="K6" s="78">
        <f>VLOOKUP(volume[[#This Row],[hwycov_id]],cnf[],10,FALSE)</f>
        <v>500</v>
      </c>
      <c r="L6" s="229">
        <f t="shared" si="0"/>
        <v>0</v>
      </c>
      <c r="M6" s="228">
        <f t="shared" si="1"/>
        <v>0</v>
      </c>
      <c r="N6" s="228">
        <f t="shared" si="2"/>
        <v>0</v>
      </c>
      <c r="O6" s="298" t="e">
        <f>VLOOKUP(volume[[#This Row],[hwycov_id]],check!$A$2:$P$26,16,FALSE)</f>
        <v>#N/A</v>
      </c>
      <c r="P6" s="298">
        <v>5</v>
      </c>
    </row>
    <row r="7" spans="1:16">
      <c r="A7" s="59">
        <v>11707</v>
      </c>
      <c r="B7" s="59">
        <v>5</v>
      </c>
      <c r="C7" s="59">
        <v>1</v>
      </c>
      <c r="D7" s="59">
        <v>2</v>
      </c>
      <c r="E7" s="59" t="s">
        <v>80</v>
      </c>
      <c r="F7" s="227">
        <v>4</v>
      </c>
      <c r="G7" s="59">
        <v>0</v>
      </c>
      <c r="H7" s="227">
        <v>7</v>
      </c>
      <c r="I7" s="227">
        <v>14</v>
      </c>
      <c r="J7" s="59">
        <v>600</v>
      </c>
      <c r="K7" s="78">
        <f>VLOOKUP(volume[[#This Row],[hwycov_id]],cnf[],10,FALSE)</f>
        <v>600</v>
      </c>
      <c r="L7" s="229">
        <f t="shared" si="0"/>
        <v>0</v>
      </c>
      <c r="M7" s="228">
        <f t="shared" si="1"/>
        <v>0</v>
      </c>
      <c r="N7" s="228">
        <f t="shared" si="2"/>
        <v>0</v>
      </c>
      <c r="O7" s="298" t="e">
        <f>VLOOKUP(volume[[#This Row],[hwycov_id]],check!$A$2:$P$26,16,FALSE)</f>
        <v>#N/A</v>
      </c>
      <c r="P7" s="298">
        <v>6</v>
      </c>
    </row>
    <row r="8" spans="1:16">
      <c r="A8" s="59">
        <v>8721</v>
      </c>
      <c r="B8" s="59">
        <v>5</v>
      </c>
      <c r="C8" s="59">
        <v>1</v>
      </c>
      <c r="D8" s="59">
        <v>2</v>
      </c>
      <c r="E8" s="59" t="s">
        <v>80</v>
      </c>
      <c r="F8" s="227">
        <v>4</v>
      </c>
      <c r="G8" s="59">
        <v>0</v>
      </c>
      <c r="H8" s="227">
        <v>8</v>
      </c>
      <c r="I8" s="227">
        <v>19</v>
      </c>
      <c r="J8" s="59">
        <v>600</v>
      </c>
      <c r="K8" s="78">
        <f>VLOOKUP(volume[[#This Row],[hwycov_id]],cnf[],10,FALSE)</f>
        <v>600</v>
      </c>
      <c r="L8" s="229">
        <f t="shared" si="0"/>
        <v>0</v>
      </c>
      <c r="M8" s="228">
        <f t="shared" si="1"/>
        <v>0</v>
      </c>
      <c r="N8" s="228">
        <f t="shared" si="2"/>
        <v>0</v>
      </c>
      <c r="O8" s="298" t="e">
        <f>VLOOKUP(volume[[#This Row],[hwycov_id]],check!$A$2:$P$26,16,FALSE)</f>
        <v>#N/A</v>
      </c>
      <c r="P8" s="298">
        <v>7</v>
      </c>
    </row>
    <row r="9" spans="1:16">
      <c r="A9" s="59">
        <v>5261</v>
      </c>
      <c r="B9" s="59">
        <v>4</v>
      </c>
      <c r="C9" s="59">
        <v>1</v>
      </c>
      <c r="D9" s="59">
        <v>2</v>
      </c>
      <c r="E9" s="59" t="s">
        <v>80</v>
      </c>
      <c r="F9" s="227">
        <v>4</v>
      </c>
      <c r="G9" s="59">
        <v>0</v>
      </c>
      <c r="H9" s="227">
        <v>8</v>
      </c>
      <c r="I9" s="227">
        <v>19</v>
      </c>
      <c r="J9" s="59">
        <v>600</v>
      </c>
      <c r="K9" s="78">
        <f>VLOOKUP(volume[[#This Row],[hwycov_id]],cnf[],10,FALSE)</f>
        <v>600</v>
      </c>
      <c r="L9" s="229">
        <f t="shared" si="0"/>
        <v>0</v>
      </c>
      <c r="M9" s="228">
        <f t="shared" si="1"/>
        <v>0</v>
      </c>
      <c r="N9" s="228">
        <f t="shared" si="2"/>
        <v>0</v>
      </c>
      <c r="O9" s="298" t="e">
        <f>VLOOKUP(volume[[#This Row],[hwycov_id]],check!$A$2:$P$26,16,FALSE)</f>
        <v>#N/A</v>
      </c>
      <c r="P9" s="298">
        <v>8</v>
      </c>
    </row>
    <row r="10" spans="1:16">
      <c r="A10" s="59">
        <v>11709</v>
      </c>
      <c r="B10" s="59">
        <v>5</v>
      </c>
      <c r="C10" s="59">
        <v>1</v>
      </c>
      <c r="D10" s="59">
        <v>2</v>
      </c>
      <c r="E10" s="59" t="s">
        <v>79</v>
      </c>
      <c r="F10" s="227">
        <v>4</v>
      </c>
      <c r="G10" s="59">
        <v>0</v>
      </c>
      <c r="H10" s="227">
        <v>5</v>
      </c>
      <c r="I10" s="227">
        <v>14</v>
      </c>
      <c r="J10" s="59">
        <v>632</v>
      </c>
      <c r="K10" s="78">
        <f>VLOOKUP(volume[[#This Row],[hwycov_id]],cnf[],10,FALSE)</f>
        <v>632</v>
      </c>
      <c r="L10" s="229">
        <f t="shared" si="0"/>
        <v>0</v>
      </c>
      <c r="M10" s="228">
        <f t="shared" si="1"/>
        <v>0</v>
      </c>
      <c r="N10" s="228">
        <f t="shared" si="2"/>
        <v>0</v>
      </c>
      <c r="O10" s="298" t="e">
        <f>VLOOKUP(volume[[#This Row],[hwycov_id]],check!$A$2:$P$26,16,FALSE)</f>
        <v>#N/A</v>
      </c>
      <c r="P10" s="298">
        <v>9</v>
      </c>
    </row>
    <row r="11" spans="1:16">
      <c r="A11" s="59">
        <v>8481</v>
      </c>
      <c r="B11" s="59">
        <v>3</v>
      </c>
      <c r="C11" s="59">
        <v>1</v>
      </c>
      <c r="D11" s="59">
        <v>2</v>
      </c>
      <c r="E11" s="59" t="s">
        <v>82</v>
      </c>
      <c r="F11" s="227">
        <v>3</v>
      </c>
      <c r="G11" s="59">
        <v>0</v>
      </c>
      <c r="H11" s="227">
        <v>8</v>
      </c>
      <c r="I11" s="227">
        <v>19</v>
      </c>
      <c r="J11" s="59">
        <v>649</v>
      </c>
      <c r="K11" s="78">
        <f>VLOOKUP(volume[[#This Row],[hwycov_id]],cnf[],10,FALSE)</f>
        <v>649</v>
      </c>
      <c r="L11" s="229">
        <f t="shared" si="0"/>
        <v>0</v>
      </c>
      <c r="M11" s="228">
        <f t="shared" si="1"/>
        <v>0</v>
      </c>
      <c r="N11" s="228">
        <f t="shared" si="2"/>
        <v>0</v>
      </c>
      <c r="O11" s="298" t="e">
        <f>VLOOKUP(volume[[#This Row],[hwycov_id]],check!$A$2:$P$26,16,FALSE)</f>
        <v>#N/A</v>
      </c>
      <c r="P11" s="298">
        <v>10</v>
      </c>
    </row>
    <row r="12" spans="1:16">
      <c r="A12" s="59">
        <v>23605</v>
      </c>
      <c r="B12" s="59">
        <v>5</v>
      </c>
      <c r="C12" s="59">
        <v>1</v>
      </c>
      <c r="D12" s="59">
        <v>2</v>
      </c>
      <c r="E12" s="59" t="s">
        <v>80</v>
      </c>
      <c r="F12" s="227">
        <v>4</v>
      </c>
      <c r="G12" s="59">
        <v>0</v>
      </c>
      <c r="H12" s="227">
        <v>8</v>
      </c>
      <c r="I12" s="227">
        <v>19</v>
      </c>
      <c r="J12" s="59">
        <v>700</v>
      </c>
      <c r="K12" s="78">
        <f>VLOOKUP(volume[[#This Row],[hwycov_id]],cnf[],10,FALSE)</f>
        <v>700</v>
      </c>
      <c r="L12" s="229">
        <f t="shared" si="0"/>
        <v>0</v>
      </c>
      <c r="M12" s="228">
        <f t="shared" si="1"/>
        <v>0</v>
      </c>
      <c r="N12" s="228">
        <f t="shared" si="2"/>
        <v>0</v>
      </c>
      <c r="O12" s="298" t="e">
        <f>VLOOKUP(volume[[#This Row],[hwycov_id]],check!$A$2:$P$26,16,FALSE)</f>
        <v>#N/A</v>
      </c>
      <c r="P12" s="298">
        <v>11</v>
      </c>
    </row>
    <row r="13" spans="1:16">
      <c r="A13" s="59">
        <v>27432</v>
      </c>
      <c r="B13" s="59">
        <v>7</v>
      </c>
      <c r="C13" s="59">
        <v>1</v>
      </c>
      <c r="D13" s="59">
        <v>2</v>
      </c>
      <c r="E13" s="59" t="s">
        <v>80</v>
      </c>
      <c r="F13" s="227">
        <v>4</v>
      </c>
      <c r="G13" s="59">
        <v>0</v>
      </c>
      <c r="H13" s="227">
        <v>6</v>
      </c>
      <c r="I13" s="227">
        <v>12</v>
      </c>
      <c r="J13" s="59">
        <v>700</v>
      </c>
      <c r="K13" s="78">
        <f>VLOOKUP(volume[[#This Row],[hwycov_id]],cnf[],10,FALSE)</f>
        <v>700</v>
      </c>
      <c r="L13" s="229">
        <f t="shared" si="0"/>
        <v>0</v>
      </c>
      <c r="M13" s="228">
        <f t="shared" si="1"/>
        <v>0</v>
      </c>
      <c r="N13" s="228">
        <f t="shared" si="2"/>
        <v>0</v>
      </c>
      <c r="O13" s="298" t="e">
        <f>VLOOKUP(volume[[#This Row],[hwycov_id]],check!$A$2:$P$26,16,FALSE)</f>
        <v>#N/A</v>
      </c>
      <c r="P13" s="298">
        <v>12</v>
      </c>
    </row>
    <row r="14" spans="1:16">
      <c r="A14" s="59">
        <v>16158</v>
      </c>
      <c r="B14" s="59">
        <v>9</v>
      </c>
      <c r="C14" s="59">
        <v>1</v>
      </c>
      <c r="D14" s="59">
        <v>1</v>
      </c>
      <c r="E14" s="59" t="s">
        <v>78</v>
      </c>
      <c r="F14" s="227">
        <v>2</v>
      </c>
      <c r="G14" s="59">
        <v>0</v>
      </c>
      <c r="H14" s="227">
        <v>3</v>
      </c>
      <c r="I14" s="227">
        <v>14</v>
      </c>
      <c r="J14" s="59">
        <v>737</v>
      </c>
      <c r="K14" s="78">
        <f>VLOOKUP(volume[[#This Row],[hwycov_id]],cnf[],10,FALSE)</f>
        <v>737</v>
      </c>
      <c r="L14" s="229">
        <f t="shared" si="0"/>
        <v>0</v>
      </c>
      <c r="M14" s="228">
        <f t="shared" si="1"/>
        <v>0</v>
      </c>
      <c r="N14" s="228">
        <f t="shared" si="2"/>
        <v>0</v>
      </c>
      <c r="O14" s="298" t="e">
        <f>VLOOKUP(volume[[#This Row],[hwycov_id]],check!$A$2:$P$26,16,FALSE)</f>
        <v>#N/A</v>
      </c>
      <c r="P14" s="298">
        <v>13</v>
      </c>
    </row>
    <row r="15" spans="1:16">
      <c r="A15" s="59">
        <v>28989</v>
      </c>
      <c r="B15" s="59">
        <v>9</v>
      </c>
      <c r="C15" s="59">
        <v>1</v>
      </c>
      <c r="D15" s="59">
        <v>1</v>
      </c>
      <c r="E15" s="59" t="s">
        <v>78</v>
      </c>
      <c r="F15" s="227">
        <v>2</v>
      </c>
      <c r="G15" s="59">
        <v>0</v>
      </c>
      <c r="H15" s="227">
        <v>3</v>
      </c>
      <c r="I15" s="227">
        <v>14</v>
      </c>
      <c r="J15" s="59">
        <v>780</v>
      </c>
      <c r="K15" s="78">
        <f>VLOOKUP(volume[[#This Row],[hwycov_id]],cnf[],10,FALSE)</f>
        <v>780</v>
      </c>
      <c r="L15" s="229">
        <f t="shared" si="0"/>
        <v>0</v>
      </c>
      <c r="M15" s="228">
        <f t="shared" si="1"/>
        <v>0</v>
      </c>
      <c r="N15" s="228">
        <f t="shared" si="2"/>
        <v>0</v>
      </c>
      <c r="O15" s="298" t="e">
        <f>VLOOKUP(volume[[#This Row],[hwycov_id]],check!$A$2:$P$26,16,FALSE)</f>
        <v>#N/A</v>
      </c>
      <c r="P15" s="298">
        <v>14</v>
      </c>
    </row>
    <row r="16" spans="1:16">
      <c r="A16" s="59">
        <v>29794</v>
      </c>
      <c r="B16" s="59">
        <v>6</v>
      </c>
      <c r="C16" s="59">
        <v>1</v>
      </c>
      <c r="D16" s="59">
        <v>2</v>
      </c>
      <c r="E16" s="59" t="s">
        <v>80</v>
      </c>
      <c r="F16" s="227">
        <v>4</v>
      </c>
      <c r="G16" s="59">
        <v>0</v>
      </c>
      <c r="H16" s="227">
        <v>8</v>
      </c>
      <c r="I16" s="227">
        <v>19</v>
      </c>
      <c r="J16" s="59">
        <v>800</v>
      </c>
      <c r="K16" s="78">
        <f>VLOOKUP(volume[[#This Row],[hwycov_id]],cnf[],10,FALSE)</f>
        <v>800</v>
      </c>
      <c r="L16" s="229">
        <f t="shared" si="0"/>
        <v>0</v>
      </c>
      <c r="M16" s="228">
        <f t="shared" si="1"/>
        <v>0</v>
      </c>
      <c r="N16" s="228">
        <f t="shared" si="2"/>
        <v>0</v>
      </c>
      <c r="O16" s="298" t="e">
        <f>VLOOKUP(volume[[#This Row],[hwycov_id]],check!$A$2:$P$26,16,FALSE)</f>
        <v>#N/A</v>
      </c>
      <c r="P16" s="298">
        <v>15</v>
      </c>
    </row>
    <row r="17" spans="1:16">
      <c r="A17" s="59">
        <v>30944</v>
      </c>
      <c r="B17" s="59">
        <v>6</v>
      </c>
      <c r="C17" s="59">
        <v>1</v>
      </c>
      <c r="D17" s="59">
        <v>2</v>
      </c>
      <c r="E17" s="59" t="s">
        <v>80</v>
      </c>
      <c r="F17" s="227">
        <v>4</v>
      </c>
      <c r="G17" s="59">
        <v>0</v>
      </c>
      <c r="H17" s="227">
        <v>7</v>
      </c>
      <c r="I17" s="227">
        <v>19</v>
      </c>
      <c r="J17" s="59">
        <v>800</v>
      </c>
      <c r="K17" s="78">
        <f>VLOOKUP(volume[[#This Row],[hwycov_id]],cnf[],10,FALSE)</f>
        <v>800</v>
      </c>
      <c r="L17" s="229">
        <f t="shared" si="0"/>
        <v>0</v>
      </c>
      <c r="M17" s="228">
        <f t="shared" si="1"/>
        <v>0</v>
      </c>
      <c r="N17" s="228">
        <f t="shared" si="2"/>
        <v>0</v>
      </c>
      <c r="O17" s="298" t="e">
        <f>VLOOKUP(volume[[#This Row],[hwycov_id]],check!$A$2:$P$26,16,FALSE)</f>
        <v>#N/A</v>
      </c>
      <c r="P17" s="298">
        <v>16</v>
      </c>
    </row>
    <row r="18" spans="1:16">
      <c r="A18" s="59">
        <v>20413</v>
      </c>
      <c r="B18" s="59">
        <v>4</v>
      </c>
      <c r="C18" s="59">
        <v>1</v>
      </c>
      <c r="D18" s="59">
        <v>2</v>
      </c>
      <c r="E18" s="59" t="s">
        <v>80</v>
      </c>
      <c r="F18" s="227">
        <v>4</v>
      </c>
      <c r="G18" s="59">
        <v>0</v>
      </c>
      <c r="H18" s="227">
        <v>8</v>
      </c>
      <c r="I18" s="227">
        <v>19</v>
      </c>
      <c r="J18" s="59">
        <v>900</v>
      </c>
      <c r="K18" s="78">
        <f>VLOOKUP(volume[[#This Row],[hwycov_id]],cnf[],10,FALSE)</f>
        <v>900</v>
      </c>
      <c r="L18" s="229">
        <f t="shared" si="0"/>
        <v>0</v>
      </c>
      <c r="M18" s="228">
        <f t="shared" si="1"/>
        <v>0</v>
      </c>
      <c r="N18" s="228">
        <f t="shared" si="2"/>
        <v>0</v>
      </c>
      <c r="O18" s="298" t="e">
        <f>VLOOKUP(volume[[#This Row],[hwycov_id]],check!$A$2:$P$26,16,FALSE)</f>
        <v>#N/A</v>
      </c>
      <c r="P18" s="298">
        <v>17</v>
      </c>
    </row>
    <row r="19" spans="1:16">
      <c r="A19" s="59">
        <v>846</v>
      </c>
      <c r="B19" s="59">
        <v>6</v>
      </c>
      <c r="C19" s="59">
        <v>1</v>
      </c>
      <c r="D19" s="59">
        <v>2</v>
      </c>
      <c r="E19" s="59" t="s">
        <v>80</v>
      </c>
      <c r="F19" s="227">
        <v>4</v>
      </c>
      <c r="G19" s="59">
        <v>0</v>
      </c>
      <c r="H19" s="227">
        <v>8</v>
      </c>
      <c r="I19" s="227">
        <v>19</v>
      </c>
      <c r="J19" s="59">
        <v>900</v>
      </c>
      <c r="K19" s="78">
        <f>VLOOKUP(volume[[#This Row],[hwycov_id]],cnf[],10,FALSE)</f>
        <v>900</v>
      </c>
      <c r="L19" s="229">
        <f t="shared" si="0"/>
        <v>0</v>
      </c>
      <c r="M19" s="228">
        <f t="shared" si="1"/>
        <v>0</v>
      </c>
      <c r="N19" s="228">
        <f t="shared" si="2"/>
        <v>0</v>
      </c>
      <c r="O19" s="298" t="e">
        <f>VLOOKUP(volume[[#This Row],[hwycov_id]],check!$A$2:$P$26,16,FALSE)</f>
        <v>#N/A</v>
      </c>
      <c r="P19" s="298">
        <v>18</v>
      </c>
    </row>
    <row r="20" spans="1:16">
      <c r="A20" s="59">
        <v>7867</v>
      </c>
      <c r="B20" s="59">
        <v>3</v>
      </c>
      <c r="C20" s="59">
        <v>1</v>
      </c>
      <c r="D20" s="59">
        <v>2</v>
      </c>
      <c r="E20" s="59" t="s">
        <v>82</v>
      </c>
      <c r="F20" s="227">
        <v>3</v>
      </c>
      <c r="G20" s="59">
        <v>0</v>
      </c>
      <c r="H20" s="227">
        <v>8</v>
      </c>
      <c r="I20" s="227">
        <v>19</v>
      </c>
      <c r="J20" s="59">
        <v>955</v>
      </c>
      <c r="K20" s="78">
        <f>VLOOKUP(volume[[#This Row],[hwycov_id]],cnf[],10,FALSE)</f>
        <v>955</v>
      </c>
      <c r="L20" s="229">
        <f t="shared" si="0"/>
        <v>0</v>
      </c>
      <c r="M20" s="228">
        <f t="shared" si="1"/>
        <v>0</v>
      </c>
      <c r="N20" s="228">
        <f t="shared" si="2"/>
        <v>0</v>
      </c>
      <c r="O20" s="298" t="e">
        <f>VLOOKUP(volume[[#This Row],[hwycov_id]],check!$A$2:$P$26,16,FALSE)</f>
        <v>#N/A</v>
      </c>
      <c r="P20" s="298">
        <v>19</v>
      </c>
    </row>
    <row r="21" spans="1:16">
      <c r="A21" s="59">
        <v>28855</v>
      </c>
      <c r="B21" s="59">
        <v>9</v>
      </c>
      <c r="C21" s="59">
        <v>1</v>
      </c>
      <c r="D21" s="59">
        <v>1</v>
      </c>
      <c r="E21" s="59" t="s">
        <v>78</v>
      </c>
      <c r="F21" s="227">
        <v>2</v>
      </c>
      <c r="G21" s="59">
        <v>0</v>
      </c>
      <c r="H21" s="227">
        <v>3</v>
      </c>
      <c r="I21" s="227">
        <v>14</v>
      </c>
      <c r="J21" s="59">
        <v>977</v>
      </c>
      <c r="K21" s="78">
        <f>VLOOKUP(volume[[#This Row],[hwycov_id]],cnf[],10,FALSE)</f>
        <v>977</v>
      </c>
      <c r="L21" s="229">
        <f t="shared" si="0"/>
        <v>0</v>
      </c>
      <c r="M21" s="228">
        <f t="shared" si="1"/>
        <v>0</v>
      </c>
      <c r="N21" s="228">
        <f t="shared" si="2"/>
        <v>0</v>
      </c>
      <c r="O21" s="298" t="e">
        <f>VLOOKUP(volume[[#This Row],[hwycov_id]],check!$A$2:$P$26,16,FALSE)</f>
        <v>#N/A</v>
      </c>
      <c r="P21" s="298">
        <v>20</v>
      </c>
    </row>
    <row r="22" spans="1:16">
      <c r="A22" s="59">
        <v>17153</v>
      </c>
      <c r="B22" s="59">
        <v>4</v>
      </c>
      <c r="C22" s="59">
        <v>1</v>
      </c>
      <c r="D22" s="59">
        <v>2</v>
      </c>
      <c r="E22" s="59" t="s">
        <v>80</v>
      </c>
      <c r="F22" s="227">
        <v>4</v>
      </c>
      <c r="G22" s="59">
        <v>0</v>
      </c>
      <c r="H22" s="227">
        <v>5</v>
      </c>
      <c r="I22" s="227">
        <v>19</v>
      </c>
      <c r="J22" s="59">
        <v>1000</v>
      </c>
      <c r="K22" s="78">
        <f>VLOOKUP(volume[[#This Row],[hwycov_id]],cnf[],10,FALSE)</f>
        <v>1000</v>
      </c>
      <c r="L22" s="229">
        <f t="shared" si="0"/>
        <v>0</v>
      </c>
      <c r="M22" s="228">
        <f t="shared" si="1"/>
        <v>0</v>
      </c>
      <c r="N22" s="228">
        <f t="shared" si="2"/>
        <v>0</v>
      </c>
      <c r="O22" s="298" t="e">
        <f>VLOOKUP(volume[[#This Row],[hwycov_id]],check!$A$2:$P$26,16,FALSE)</f>
        <v>#N/A</v>
      </c>
      <c r="P22" s="298">
        <v>21</v>
      </c>
    </row>
    <row r="23" spans="1:16">
      <c r="A23" s="59">
        <v>17223</v>
      </c>
      <c r="B23" s="59">
        <v>4</v>
      </c>
      <c r="C23" s="59">
        <v>1</v>
      </c>
      <c r="D23" s="59">
        <v>2</v>
      </c>
      <c r="E23" s="59" t="s">
        <v>79</v>
      </c>
      <c r="F23" s="227">
        <v>4</v>
      </c>
      <c r="G23" s="59">
        <v>0</v>
      </c>
      <c r="H23" s="227">
        <v>4</v>
      </c>
      <c r="I23" s="227">
        <v>14</v>
      </c>
      <c r="J23" s="59">
        <v>1013</v>
      </c>
      <c r="K23" s="78">
        <f>VLOOKUP(volume[[#This Row],[hwycov_id]],cnf[],10,FALSE)</f>
        <v>1013</v>
      </c>
      <c r="L23" s="229">
        <f t="shared" si="0"/>
        <v>0</v>
      </c>
      <c r="M23" s="228">
        <f t="shared" si="1"/>
        <v>0</v>
      </c>
      <c r="N23" s="228">
        <f t="shared" si="2"/>
        <v>0</v>
      </c>
      <c r="O23" s="298" t="e">
        <f>VLOOKUP(volume[[#This Row],[hwycov_id]],check!$A$2:$P$26,16,FALSE)</f>
        <v>#N/A</v>
      </c>
      <c r="P23" s="298">
        <v>22</v>
      </c>
    </row>
    <row r="24" spans="1:16">
      <c r="A24" s="59">
        <v>49124</v>
      </c>
      <c r="B24" s="59">
        <v>7</v>
      </c>
      <c r="C24" s="59">
        <v>1</v>
      </c>
      <c r="D24" s="59">
        <v>2</v>
      </c>
      <c r="E24" s="59" t="s">
        <v>79</v>
      </c>
      <c r="F24" s="227">
        <v>4</v>
      </c>
      <c r="G24" s="59">
        <v>0</v>
      </c>
      <c r="H24" s="227">
        <v>3</v>
      </c>
      <c r="I24" s="227">
        <v>14</v>
      </c>
      <c r="J24" s="59">
        <v>1034</v>
      </c>
      <c r="K24" s="78">
        <f>VLOOKUP(volume[[#This Row],[hwycov_id]],cnf[],10,FALSE)</f>
        <v>1034</v>
      </c>
      <c r="L24" s="229">
        <f t="shared" si="0"/>
        <v>0</v>
      </c>
      <c r="M24" s="228">
        <f t="shared" si="1"/>
        <v>0</v>
      </c>
      <c r="N24" s="228">
        <f t="shared" si="2"/>
        <v>0</v>
      </c>
      <c r="O24" s="298" t="e">
        <f>VLOOKUP(volume[[#This Row],[hwycov_id]],check!$A$2:$P$26,16,FALSE)</f>
        <v>#N/A</v>
      </c>
      <c r="P24" s="298">
        <v>23</v>
      </c>
    </row>
    <row r="25" spans="1:16">
      <c r="A25" s="59">
        <v>11645</v>
      </c>
      <c r="B25" s="59">
        <v>5</v>
      </c>
      <c r="C25" s="59">
        <v>1</v>
      </c>
      <c r="D25" s="59">
        <v>2</v>
      </c>
      <c r="E25" s="59" t="s">
        <v>79</v>
      </c>
      <c r="F25" s="227">
        <v>4</v>
      </c>
      <c r="G25" s="59">
        <v>0</v>
      </c>
      <c r="H25" s="227">
        <v>2</v>
      </c>
      <c r="I25" s="227">
        <v>14</v>
      </c>
      <c r="J25" s="59">
        <v>1070</v>
      </c>
      <c r="K25" s="78">
        <f>VLOOKUP(volume[[#This Row],[hwycov_id]],cnf[],10,FALSE)</f>
        <v>1070</v>
      </c>
      <c r="L25" s="229">
        <f t="shared" si="0"/>
        <v>0</v>
      </c>
      <c r="M25" s="228">
        <f t="shared" si="1"/>
        <v>0</v>
      </c>
      <c r="N25" s="228">
        <f t="shared" si="2"/>
        <v>0</v>
      </c>
      <c r="O25" s="298" t="e">
        <f>VLOOKUP(volume[[#This Row],[hwycov_id]],check!$A$2:$P$26,16,FALSE)</f>
        <v>#N/A</v>
      </c>
      <c r="P25" s="298">
        <v>24</v>
      </c>
    </row>
    <row r="26" spans="1:16">
      <c r="A26" s="59">
        <v>30797</v>
      </c>
      <c r="B26" s="59">
        <v>5</v>
      </c>
      <c r="C26" s="59">
        <v>1</v>
      </c>
      <c r="D26" s="59">
        <v>2</v>
      </c>
      <c r="E26" s="59" t="s">
        <v>80</v>
      </c>
      <c r="F26" s="227">
        <v>4</v>
      </c>
      <c r="G26" s="59">
        <v>0</v>
      </c>
      <c r="H26" s="227">
        <v>8</v>
      </c>
      <c r="I26" s="227">
        <v>19</v>
      </c>
      <c r="J26" s="59">
        <v>1100</v>
      </c>
      <c r="K26" s="78">
        <f>VLOOKUP(volume[[#This Row],[hwycov_id]],cnf[],10,FALSE)</f>
        <v>1100</v>
      </c>
      <c r="L26" s="229">
        <f t="shared" si="0"/>
        <v>0</v>
      </c>
      <c r="M26" s="228">
        <f t="shared" si="1"/>
        <v>0</v>
      </c>
      <c r="N26" s="228">
        <f t="shared" si="2"/>
        <v>0</v>
      </c>
      <c r="O26" s="298" t="e">
        <f>VLOOKUP(volume[[#This Row],[hwycov_id]],check!$A$2:$P$26,16,FALSE)</f>
        <v>#N/A</v>
      </c>
      <c r="P26" s="298">
        <v>25</v>
      </c>
    </row>
    <row r="27" spans="1:16">
      <c r="A27" s="59">
        <v>22745</v>
      </c>
      <c r="B27" s="59">
        <v>7</v>
      </c>
      <c r="C27" s="59">
        <v>1</v>
      </c>
      <c r="D27" s="59">
        <v>2</v>
      </c>
      <c r="E27" s="59" t="s">
        <v>80</v>
      </c>
      <c r="F27" s="227">
        <v>4</v>
      </c>
      <c r="G27" s="59">
        <v>0</v>
      </c>
      <c r="H27" s="227">
        <v>7</v>
      </c>
      <c r="I27" s="227">
        <v>19</v>
      </c>
      <c r="J27" s="59">
        <v>1100</v>
      </c>
      <c r="K27" s="78">
        <f>VLOOKUP(volume[[#This Row],[hwycov_id]],cnf[],10,FALSE)</f>
        <v>1100</v>
      </c>
      <c r="L27" s="229">
        <f t="shared" si="0"/>
        <v>0</v>
      </c>
      <c r="M27" s="228">
        <f t="shared" si="1"/>
        <v>0</v>
      </c>
      <c r="N27" s="228">
        <f t="shared" si="2"/>
        <v>0</v>
      </c>
      <c r="O27" s="298" t="e">
        <f>VLOOKUP(volume[[#This Row],[hwycov_id]],check!$A$2:$P$26,16,FALSE)</f>
        <v>#N/A</v>
      </c>
      <c r="P27" s="298">
        <v>26</v>
      </c>
    </row>
    <row r="28" spans="1:16">
      <c r="A28" s="59">
        <v>13522</v>
      </c>
      <c r="B28" s="59">
        <v>9</v>
      </c>
      <c r="C28" s="59">
        <v>1</v>
      </c>
      <c r="D28" s="59">
        <v>1</v>
      </c>
      <c r="E28" s="59" t="s">
        <v>78</v>
      </c>
      <c r="F28" s="227">
        <v>2</v>
      </c>
      <c r="G28" s="59">
        <v>0</v>
      </c>
      <c r="H28" s="227">
        <v>6</v>
      </c>
      <c r="I28" s="227">
        <v>6</v>
      </c>
      <c r="J28" s="59">
        <v>1169</v>
      </c>
      <c r="K28" s="78">
        <f>VLOOKUP(volume[[#This Row],[hwycov_id]],cnf[],10,FALSE)</f>
        <v>1169</v>
      </c>
      <c r="L28" s="229">
        <f t="shared" si="0"/>
        <v>0</v>
      </c>
      <c r="M28" s="228">
        <f t="shared" si="1"/>
        <v>0</v>
      </c>
      <c r="N28" s="228">
        <f t="shared" si="2"/>
        <v>0</v>
      </c>
      <c r="O28" s="298" t="e">
        <f>VLOOKUP(volume[[#This Row],[hwycov_id]],check!$A$2:$P$26,16,FALSE)</f>
        <v>#N/A</v>
      </c>
      <c r="P28" s="298">
        <v>27</v>
      </c>
    </row>
    <row r="29" spans="1:16">
      <c r="A29" s="59">
        <v>22914</v>
      </c>
      <c r="B29" s="59">
        <v>4</v>
      </c>
      <c r="C29" s="59">
        <v>1</v>
      </c>
      <c r="D29" s="59">
        <v>2</v>
      </c>
      <c r="E29" s="59" t="s">
        <v>80</v>
      </c>
      <c r="F29" s="227">
        <v>4</v>
      </c>
      <c r="G29" s="59">
        <v>0</v>
      </c>
      <c r="H29" s="227">
        <v>8</v>
      </c>
      <c r="I29" s="227">
        <v>19</v>
      </c>
      <c r="J29" s="59">
        <v>1200</v>
      </c>
      <c r="K29" s="78">
        <f>VLOOKUP(volume[[#This Row],[hwycov_id]],cnf[],10,FALSE)</f>
        <v>1200</v>
      </c>
      <c r="L29" s="229">
        <f t="shared" si="0"/>
        <v>0</v>
      </c>
      <c r="M29" s="228">
        <f t="shared" si="1"/>
        <v>0</v>
      </c>
      <c r="N29" s="228">
        <f t="shared" si="2"/>
        <v>0</v>
      </c>
      <c r="O29" s="298" t="e">
        <f>VLOOKUP(volume[[#This Row],[hwycov_id]],check!$A$2:$P$26,16,FALSE)</f>
        <v>#N/A</v>
      </c>
      <c r="P29" s="298">
        <v>28</v>
      </c>
    </row>
    <row r="30" spans="1:16">
      <c r="A30" s="59">
        <v>15125</v>
      </c>
      <c r="B30" s="59">
        <v>5</v>
      </c>
      <c r="C30" s="59">
        <v>1</v>
      </c>
      <c r="D30" s="59">
        <v>2</v>
      </c>
      <c r="E30" s="59" t="s">
        <v>79</v>
      </c>
      <c r="F30" s="227">
        <v>4</v>
      </c>
      <c r="G30" s="59">
        <v>0</v>
      </c>
      <c r="H30" s="227">
        <v>3</v>
      </c>
      <c r="I30" s="227">
        <v>14</v>
      </c>
      <c r="J30" s="59">
        <v>1289</v>
      </c>
      <c r="K30" s="78">
        <f>VLOOKUP(volume[[#This Row],[hwycov_id]],cnf[],10,FALSE)</f>
        <v>1289</v>
      </c>
      <c r="L30" s="229">
        <f t="shared" si="0"/>
        <v>0</v>
      </c>
      <c r="M30" s="228">
        <f t="shared" si="1"/>
        <v>0</v>
      </c>
      <c r="N30" s="228">
        <f t="shared" si="2"/>
        <v>0</v>
      </c>
      <c r="O30" s="298" t="e">
        <f>VLOOKUP(volume[[#This Row],[hwycov_id]],check!$A$2:$P$26,16,FALSE)</f>
        <v>#N/A</v>
      </c>
      <c r="P30" s="298">
        <v>29</v>
      </c>
    </row>
    <row r="31" spans="1:16">
      <c r="A31" s="59">
        <v>23584</v>
      </c>
      <c r="B31" s="59">
        <v>4</v>
      </c>
      <c r="C31" s="59">
        <v>1</v>
      </c>
      <c r="D31" s="59">
        <v>2</v>
      </c>
      <c r="E31" s="59" t="s">
        <v>80</v>
      </c>
      <c r="F31" s="227">
        <v>4</v>
      </c>
      <c r="G31" s="59">
        <v>0</v>
      </c>
      <c r="H31" s="227">
        <v>8</v>
      </c>
      <c r="I31" s="227">
        <v>19</v>
      </c>
      <c r="J31" s="59">
        <v>1300</v>
      </c>
      <c r="K31" s="78">
        <f>VLOOKUP(volume[[#This Row],[hwycov_id]],cnf[],10,FALSE)</f>
        <v>1300</v>
      </c>
      <c r="L31" s="229">
        <f t="shared" si="0"/>
        <v>0</v>
      </c>
      <c r="M31" s="228">
        <f t="shared" si="1"/>
        <v>0</v>
      </c>
      <c r="N31" s="228">
        <f t="shared" si="2"/>
        <v>0</v>
      </c>
      <c r="O31" s="298" t="e">
        <f>VLOOKUP(volume[[#This Row],[hwycov_id]],check!$A$2:$P$26,16,FALSE)</f>
        <v>#N/A</v>
      </c>
      <c r="P31" s="298">
        <v>30</v>
      </c>
    </row>
    <row r="32" spans="1:16">
      <c r="A32" s="59">
        <v>10211</v>
      </c>
      <c r="B32" s="59">
        <v>4</v>
      </c>
      <c r="C32" s="59">
        <v>1</v>
      </c>
      <c r="D32" s="59">
        <v>2</v>
      </c>
      <c r="E32" s="59" t="s">
        <v>80</v>
      </c>
      <c r="F32" s="227">
        <v>4</v>
      </c>
      <c r="G32" s="59">
        <v>0</v>
      </c>
      <c r="H32" s="227">
        <v>2</v>
      </c>
      <c r="I32" s="227">
        <v>11</v>
      </c>
      <c r="J32" s="59">
        <v>1300</v>
      </c>
      <c r="K32" s="78">
        <f>VLOOKUP(volume[[#This Row],[hwycov_id]],cnf[],10,FALSE)</f>
        <v>1300</v>
      </c>
      <c r="L32" s="229">
        <f t="shared" si="0"/>
        <v>0</v>
      </c>
      <c r="M32" s="228">
        <f t="shared" si="1"/>
        <v>0</v>
      </c>
      <c r="N32" s="228">
        <f t="shared" si="2"/>
        <v>0</v>
      </c>
      <c r="O32" s="298" t="e">
        <f>VLOOKUP(volume[[#This Row],[hwycov_id]],check!$A$2:$P$26,16,FALSE)</f>
        <v>#N/A</v>
      </c>
      <c r="P32" s="298">
        <v>31</v>
      </c>
    </row>
    <row r="33" spans="1:16">
      <c r="A33" s="59">
        <v>6055</v>
      </c>
      <c r="B33" s="59">
        <v>4</v>
      </c>
      <c r="C33" s="59">
        <v>1</v>
      </c>
      <c r="D33" s="59">
        <v>2</v>
      </c>
      <c r="E33" s="59" t="s">
        <v>80</v>
      </c>
      <c r="F33" s="227">
        <v>4</v>
      </c>
      <c r="G33" s="59">
        <v>0</v>
      </c>
      <c r="H33" s="227">
        <v>5</v>
      </c>
      <c r="I33" s="227">
        <v>19</v>
      </c>
      <c r="J33" s="59">
        <v>1300</v>
      </c>
      <c r="K33" s="78">
        <f>VLOOKUP(volume[[#This Row],[hwycov_id]],cnf[],10,FALSE)</f>
        <v>1300</v>
      </c>
      <c r="L33" s="229">
        <f t="shared" si="0"/>
        <v>0</v>
      </c>
      <c r="M33" s="228">
        <f t="shared" si="1"/>
        <v>0</v>
      </c>
      <c r="N33" s="228">
        <f t="shared" si="2"/>
        <v>0</v>
      </c>
      <c r="O33" s="298" t="e">
        <f>VLOOKUP(volume[[#This Row],[hwycov_id]],check!$A$2:$P$26,16,FALSE)</f>
        <v>#N/A</v>
      </c>
      <c r="P33" s="298">
        <v>32</v>
      </c>
    </row>
    <row r="34" spans="1:16">
      <c r="A34" s="59">
        <v>13524</v>
      </c>
      <c r="B34" s="59">
        <v>9</v>
      </c>
      <c r="C34" s="59">
        <v>1</v>
      </c>
      <c r="D34" s="59">
        <v>1</v>
      </c>
      <c r="E34" s="59" t="s">
        <v>78</v>
      </c>
      <c r="F34" s="227">
        <v>2</v>
      </c>
      <c r="G34" s="59">
        <v>0</v>
      </c>
      <c r="H34" s="227">
        <v>6</v>
      </c>
      <c r="I34" s="227">
        <v>6</v>
      </c>
      <c r="J34" s="59">
        <v>1340</v>
      </c>
      <c r="K34" s="78">
        <f>VLOOKUP(volume[[#This Row],[hwycov_id]],cnf[],10,FALSE)</f>
        <v>1340</v>
      </c>
      <c r="L34" s="229">
        <f t="shared" si="0"/>
        <v>0</v>
      </c>
      <c r="M34" s="228">
        <f t="shared" si="1"/>
        <v>0</v>
      </c>
      <c r="N34" s="228">
        <f t="shared" si="2"/>
        <v>0</v>
      </c>
      <c r="O34" s="298" t="e">
        <f>VLOOKUP(volume[[#This Row],[hwycov_id]],check!$A$2:$P$26,16,FALSE)</f>
        <v>#N/A</v>
      </c>
      <c r="P34" s="298">
        <v>33</v>
      </c>
    </row>
    <row r="35" spans="1:16">
      <c r="A35" s="59">
        <v>2304</v>
      </c>
      <c r="B35" s="59">
        <v>5</v>
      </c>
      <c r="C35" s="59">
        <v>1</v>
      </c>
      <c r="D35" s="59">
        <v>2</v>
      </c>
      <c r="E35" s="59" t="s">
        <v>79</v>
      </c>
      <c r="F35" s="227">
        <v>4</v>
      </c>
      <c r="G35" s="59">
        <v>0</v>
      </c>
      <c r="H35" s="227">
        <v>3</v>
      </c>
      <c r="I35" s="227">
        <v>14</v>
      </c>
      <c r="J35" s="59">
        <v>1350</v>
      </c>
      <c r="K35" s="78">
        <f>VLOOKUP(volume[[#This Row],[hwycov_id]],cnf[],10,FALSE)</f>
        <v>1350</v>
      </c>
      <c r="L35" s="229">
        <f t="shared" si="0"/>
        <v>0</v>
      </c>
      <c r="M35" s="228">
        <f t="shared" si="1"/>
        <v>0</v>
      </c>
      <c r="N35" s="228">
        <f t="shared" si="2"/>
        <v>0</v>
      </c>
      <c r="O35" s="298" t="e">
        <f>VLOOKUP(volume[[#This Row],[hwycov_id]],check!$A$2:$P$26,16,FALSE)</f>
        <v>#N/A</v>
      </c>
      <c r="P35" s="298">
        <v>34</v>
      </c>
    </row>
    <row r="36" spans="1:16">
      <c r="A36" s="59">
        <v>7742</v>
      </c>
      <c r="B36" s="59">
        <v>3</v>
      </c>
      <c r="C36" s="59">
        <v>1</v>
      </c>
      <c r="D36" s="59">
        <v>2</v>
      </c>
      <c r="E36" s="59" t="s">
        <v>82</v>
      </c>
      <c r="F36" s="227">
        <v>3</v>
      </c>
      <c r="G36" s="59">
        <v>0</v>
      </c>
      <c r="H36" s="227">
        <v>8</v>
      </c>
      <c r="I36" s="227">
        <v>19</v>
      </c>
      <c r="J36" s="59">
        <v>1359</v>
      </c>
      <c r="K36" s="78">
        <f>VLOOKUP(volume[[#This Row],[hwycov_id]],cnf[],10,FALSE)</f>
        <v>1359</v>
      </c>
      <c r="L36" s="229">
        <f t="shared" si="0"/>
        <v>0</v>
      </c>
      <c r="M36" s="228">
        <f t="shared" si="1"/>
        <v>0</v>
      </c>
      <c r="N36" s="228">
        <f t="shared" si="2"/>
        <v>0</v>
      </c>
      <c r="O36" s="298" t="e">
        <f>VLOOKUP(volume[[#This Row],[hwycov_id]],check!$A$2:$P$26,16,FALSE)</f>
        <v>#N/A</v>
      </c>
      <c r="P36" s="298">
        <v>35</v>
      </c>
    </row>
    <row r="37" spans="1:16">
      <c r="A37" s="59">
        <v>12970</v>
      </c>
      <c r="B37" s="59">
        <v>7</v>
      </c>
      <c r="C37" s="59">
        <v>1</v>
      </c>
      <c r="D37" s="59">
        <v>2</v>
      </c>
      <c r="E37" s="59" t="s">
        <v>80</v>
      </c>
      <c r="F37" s="227">
        <v>4</v>
      </c>
      <c r="G37" s="59">
        <v>0</v>
      </c>
      <c r="H37" s="227">
        <v>5</v>
      </c>
      <c r="I37" s="227">
        <v>5</v>
      </c>
      <c r="J37" s="59">
        <v>1400</v>
      </c>
      <c r="K37" s="78">
        <f>VLOOKUP(volume[[#This Row],[hwycov_id]],cnf[],10,FALSE)</f>
        <v>1400</v>
      </c>
      <c r="L37" s="229">
        <f t="shared" si="0"/>
        <v>0</v>
      </c>
      <c r="M37" s="228">
        <f t="shared" si="1"/>
        <v>0</v>
      </c>
      <c r="N37" s="228">
        <f t="shared" si="2"/>
        <v>0</v>
      </c>
      <c r="O37" s="298" t="e">
        <f>VLOOKUP(volume[[#This Row],[hwycov_id]],check!$A$2:$P$26,16,FALSE)</f>
        <v>#N/A</v>
      </c>
      <c r="P37" s="298">
        <v>36</v>
      </c>
    </row>
    <row r="38" spans="1:16">
      <c r="A38" s="59">
        <v>23765</v>
      </c>
      <c r="B38" s="59">
        <v>5</v>
      </c>
      <c r="C38" s="59">
        <v>1</v>
      </c>
      <c r="D38" s="59">
        <v>2</v>
      </c>
      <c r="E38" s="59" t="s">
        <v>80</v>
      </c>
      <c r="F38" s="227">
        <v>4</v>
      </c>
      <c r="G38" s="59">
        <v>0</v>
      </c>
      <c r="H38" s="227">
        <v>5</v>
      </c>
      <c r="I38" s="227">
        <v>19</v>
      </c>
      <c r="J38" s="59">
        <v>1400</v>
      </c>
      <c r="K38" s="78">
        <f>VLOOKUP(volume[[#This Row],[hwycov_id]],cnf[],10,FALSE)</f>
        <v>1400</v>
      </c>
      <c r="L38" s="229">
        <f t="shared" si="0"/>
        <v>0</v>
      </c>
      <c r="M38" s="228">
        <f t="shared" si="1"/>
        <v>0</v>
      </c>
      <c r="N38" s="228">
        <f t="shared" si="2"/>
        <v>0</v>
      </c>
      <c r="O38" s="298" t="e">
        <f>VLOOKUP(volume[[#This Row],[hwycov_id]],check!$A$2:$P$26,16,FALSE)</f>
        <v>#N/A</v>
      </c>
      <c r="P38" s="298">
        <v>37</v>
      </c>
    </row>
    <row r="39" spans="1:16">
      <c r="A39" s="59">
        <v>23153</v>
      </c>
      <c r="B39" s="59">
        <v>6</v>
      </c>
      <c r="C39" s="59">
        <v>1</v>
      </c>
      <c r="D39" s="59">
        <v>2</v>
      </c>
      <c r="E39" s="59" t="s">
        <v>80</v>
      </c>
      <c r="F39" s="227">
        <v>4</v>
      </c>
      <c r="G39" s="59">
        <v>0</v>
      </c>
      <c r="H39" s="227">
        <v>5</v>
      </c>
      <c r="I39" s="227">
        <v>19</v>
      </c>
      <c r="J39" s="59">
        <v>1400</v>
      </c>
      <c r="K39" s="78">
        <f>VLOOKUP(volume[[#This Row],[hwycov_id]],cnf[],10,FALSE)</f>
        <v>1400</v>
      </c>
      <c r="L39" s="229">
        <f t="shared" si="0"/>
        <v>0</v>
      </c>
      <c r="M39" s="228">
        <f t="shared" si="1"/>
        <v>0</v>
      </c>
      <c r="N39" s="228">
        <f t="shared" si="2"/>
        <v>0</v>
      </c>
      <c r="O39" s="298" t="e">
        <f>VLOOKUP(volume[[#This Row],[hwycov_id]],check!$A$2:$P$26,16,FALSE)</f>
        <v>#N/A</v>
      </c>
      <c r="P39" s="298">
        <v>38</v>
      </c>
    </row>
    <row r="40" spans="1:16">
      <c r="A40" s="59">
        <v>10893</v>
      </c>
      <c r="B40" s="59">
        <v>9</v>
      </c>
      <c r="C40" s="59">
        <v>1</v>
      </c>
      <c r="D40" s="59">
        <v>1</v>
      </c>
      <c r="E40" s="59" t="s">
        <v>78</v>
      </c>
      <c r="F40" s="227">
        <v>2</v>
      </c>
      <c r="G40" s="59">
        <v>0</v>
      </c>
      <c r="H40" s="227">
        <v>3</v>
      </c>
      <c r="I40" s="227">
        <v>14</v>
      </c>
      <c r="J40" s="59">
        <v>1429</v>
      </c>
      <c r="K40" s="78">
        <f>VLOOKUP(volume[[#This Row],[hwycov_id]],cnf[],10,FALSE)</f>
        <v>1429</v>
      </c>
      <c r="L40" s="229">
        <f t="shared" si="0"/>
        <v>0</v>
      </c>
      <c r="M40" s="228">
        <f t="shared" si="1"/>
        <v>0</v>
      </c>
      <c r="N40" s="228">
        <f t="shared" si="2"/>
        <v>0</v>
      </c>
      <c r="O40" s="298" t="e">
        <f>VLOOKUP(volume[[#This Row],[hwycov_id]],check!$A$2:$P$26,16,FALSE)</f>
        <v>#N/A</v>
      </c>
      <c r="P40" s="298">
        <v>39</v>
      </c>
    </row>
    <row r="41" spans="1:16">
      <c r="A41" s="59">
        <v>14254</v>
      </c>
      <c r="B41" s="59">
        <v>9</v>
      </c>
      <c r="C41" s="59">
        <v>1</v>
      </c>
      <c r="D41" s="59">
        <v>1</v>
      </c>
      <c r="E41" s="59" t="s">
        <v>78</v>
      </c>
      <c r="F41" s="227">
        <v>2</v>
      </c>
      <c r="G41" s="59">
        <v>0</v>
      </c>
      <c r="H41" s="227">
        <v>3</v>
      </c>
      <c r="I41" s="227">
        <v>14</v>
      </c>
      <c r="J41" s="59">
        <v>1454</v>
      </c>
      <c r="K41" s="78">
        <f>VLOOKUP(volume[[#This Row],[hwycov_id]],cnf[],10,FALSE)</f>
        <v>1454</v>
      </c>
      <c r="L41" s="229">
        <f t="shared" si="0"/>
        <v>0</v>
      </c>
      <c r="M41" s="228">
        <f t="shared" si="1"/>
        <v>0</v>
      </c>
      <c r="N41" s="228">
        <f t="shared" si="2"/>
        <v>0</v>
      </c>
      <c r="O41" s="298" t="e">
        <f>VLOOKUP(volume[[#This Row],[hwycov_id]],check!$A$2:$P$26,16,FALSE)</f>
        <v>#N/A</v>
      </c>
      <c r="P41" s="298">
        <v>40</v>
      </c>
    </row>
    <row r="42" spans="1:16">
      <c r="A42" s="59">
        <v>10103</v>
      </c>
      <c r="B42" s="59">
        <v>5</v>
      </c>
      <c r="C42" s="59">
        <v>1</v>
      </c>
      <c r="D42" s="59">
        <v>2</v>
      </c>
      <c r="E42" s="59" t="s">
        <v>79</v>
      </c>
      <c r="F42" s="227">
        <v>4</v>
      </c>
      <c r="G42" s="59">
        <v>0</v>
      </c>
      <c r="H42" s="227">
        <v>3</v>
      </c>
      <c r="I42" s="227">
        <v>14</v>
      </c>
      <c r="J42" s="59">
        <v>1462</v>
      </c>
      <c r="K42" s="78">
        <f>VLOOKUP(volume[[#This Row],[hwycov_id]],cnf[],10,FALSE)</f>
        <v>1462</v>
      </c>
      <c r="L42" s="229">
        <f t="shared" si="0"/>
        <v>0</v>
      </c>
      <c r="M42" s="228">
        <f t="shared" si="1"/>
        <v>0</v>
      </c>
      <c r="N42" s="228">
        <f t="shared" si="2"/>
        <v>0</v>
      </c>
      <c r="O42" s="298" t="e">
        <f>VLOOKUP(volume[[#This Row],[hwycov_id]],check!$A$2:$P$26,16,FALSE)</f>
        <v>#N/A</v>
      </c>
      <c r="P42" s="298">
        <v>41</v>
      </c>
    </row>
    <row r="43" spans="1:16">
      <c r="A43" s="59">
        <v>19027</v>
      </c>
      <c r="B43" s="59">
        <v>4</v>
      </c>
      <c r="C43" s="59">
        <v>1</v>
      </c>
      <c r="D43" s="59">
        <v>2</v>
      </c>
      <c r="E43" s="59" t="s">
        <v>80</v>
      </c>
      <c r="F43" s="227">
        <v>4</v>
      </c>
      <c r="G43" s="59">
        <v>0</v>
      </c>
      <c r="H43" s="227">
        <v>2</v>
      </c>
      <c r="I43" s="227">
        <v>11</v>
      </c>
      <c r="J43" s="59">
        <v>1500</v>
      </c>
      <c r="K43" s="78">
        <f>VLOOKUP(volume[[#This Row],[hwycov_id]],cnf[],10,FALSE)</f>
        <v>1500</v>
      </c>
      <c r="L43" s="229">
        <f t="shared" si="0"/>
        <v>0</v>
      </c>
      <c r="M43" s="228">
        <f t="shared" si="1"/>
        <v>0</v>
      </c>
      <c r="N43" s="228">
        <f t="shared" si="2"/>
        <v>0</v>
      </c>
      <c r="O43" s="298" t="e">
        <f>VLOOKUP(volume[[#This Row],[hwycov_id]],check!$A$2:$P$26,16,FALSE)</f>
        <v>#N/A</v>
      </c>
      <c r="P43" s="298">
        <v>42</v>
      </c>
    </row>
    <row r="44" spans="1:16">
      <c r="A44" s="59">
        <v>6402</v>
      </c>
      <c r="B44" s="59">
        <v>5</v>
      </c>
      <c r="C44" s="59">
        <v>1</v>
      </c>
      <c r="D44" s="59">
        <v>2</v>
      </c>
      <c r="E44" s="59" t="s">
        <v>79</v>
      </c>
      <c r="F44" s="227">
        <v>4</v>
      </c>
      <c r="G44" s="59">
        <v>0</v>
      </c>
      <c r="H44" s="227">
        <v>2</v>
      </c>
      <c r="I44" s="227">
        <v>14</v>
      </c>
      <c r="J44" s="59">
        <v>1541</v>
      </c>
      <c r="K44" s="78">
        <f>VLOOKUP(volume[[#This Row],[hwycov_id]],cnf[],10,FALSE)</f>
        <v>1541</v>
      </c>
      <c r="L44" s="229">
        <f t="shared" si="0"/>
        <v>0</v>
      </c>
      <c r="M44" s="228">
        <f t="shared" si="1"/>
        <v>0</v>
      </c>
      <c r="N44" s="228">
        <f t="shared" si="2"/>
        <v>0</v>
      </c>
      <c r="O44" s="298" t="e">
        <f>VLOOKUP(volume[[#This Row],[hwycov_id]],check!$A$2:$P$26,16,FALSE)</f>
        <v>#N/A</v>
      </c>
      <c r="P44" s="298">
        <v>43</v>
      </c>
    </row>
    <row r="45" spans="1:16">
      <c r="A45" s="59">
        <v>28020</v>
      </c>
      <c r="B45" s="59">
        <v>9</v>
      </c>
      <c r="C45" s="59">
        <v>1</v>
      </c>
      <c r="D45" s="59">
        <v>1</v>
      </c>
      <c r="E45" s="59" t="s">
        <v>78</v>
      </c>
      <c r="F45" s="227">
        <v>2</v>
      </c>
      <c r="G45" s="59">
        <v>0</v>
      </c>
      <c r="H45" s="227">
        <v>3</v>
      </c>
      <c r="I45" s="227">
        <v>19</v>
      </c>
      <c r="J45" s="59">
        <v>1543</v>
      </c>
      <c r="K45" s="78">
        <f>VLOOKUP(volume[[#This Row],[hwycov_id]],cnf[],10,FALSE)</f>
        <v>1543</v>
      </c>
      <c r="L45" s="229">
        <f t="shared" si="0"/>
        <v>0</v>
      </c>
      <c r="M45" s="228">
        <f t="shared" si="1"/>
        <v>0</v>
      </c>
      <c r="N45" s="228">
        <f t="shared" si="2"/>
        <v>0</v>
      </c>
      <c r="O45" s="298" t="e">
        <f>VLOOKUP(volume[[#This Row],[hwycov_id]],check!$A$2:$P$26,16,FALSE)</f>
        <v>#N/A</v>
      </c>
      <c r="P45" s="298">
        <v>44</v>
      </c>
    </row>
    <row r="46" spans="1:16">
      <c r="A46" s="59">
        <v>11484</v>
      </c>
      <c r="B46" s="59">
        <v>9</v>
      </c>
      <c r="C46" s="59">
        <v>1</v>
      </c>
      <c r="D46" s="59">
        <v>1</v>
      </c>
      <c r="E46" s="59" t="s">
        <v>78</v>
      </c>
      <c r="F46" s="227">
        <v>2</v>
      </c>
      <c r="G46" s="59">
        <v>0</v>
      </c>
      <c r="H46" s="227">
        <v>3</v>
      </c>
      <c r="I46" s="227">
        <v>14</v>
      </c>
      <c r="J46" s="59">
        <v>1588</v>
      </c>
      <c r="K46" s="78">
        <f>VLOOKUP(volume[[#This Row],[hwycov_id]],cnf[],10,FALSE)</f>
        <v>1588</v>
      </c>
      <c r="L46" s="229">
        <f t="shared" si="0"/>
        <v>0</v>
      </c>
      <c r="M46" s="228">
        <f t="shared" si="1"/>
        <v>0</v>
      </c>
      <c r="N46" s="228">
        <f t="shared" si="2"/>
        <v>0</v>
      </c>
      <c r="O46" s="298" t="e">
        <f>VLOOKUP(volume[[#This Row],[hwycov_id]],check!$A$2:$P$26,16,FALSE)</f>
        <v>#N/A</v>
      </c>
      <c r="P46" s="298">
        <v>45</v>
      </c>
    </row>
    <row r="47" spans="1:16">
      <c r="A47" s="59">
        <v>5247</v>
      </c>
      <c r="B47" s="59">
        <v>4</v>
      </c>
      <c r="C47" s="59">
        <v>1</v>
      </c>
      <c r="D47" s="59">
        <v>2</v>
      </c>
      <c r="E47" s="59" t="s">
        <v>80</v>
      </c>
      <c r="F47" s="227">
        <v>4</v>
      </c>
      <c r="G47" s="59">
        <v>0</v>
      </c>
      <c r="H47" s="227">
        <v>8</v>
      </c>
      <c r="I47" s="227">
        <v>19</v>
      </c>
      <c r="J47" s="59">
        <v>1600</v>
      </c>
      <c r="K47" s="78">
        <f>VLOOKUP(volume[[#This Row],[hwycov_id]],cnf[],10,FALSE)</f>
        <v>1600</v>
      </c>
      <c r="L47" s="229">
        <f t="shared" si="0"/>
        <v>0</v>
      </c>
      <c r="M47" s="228">
        <f t="shared" si="1"/>
        <v>0</v>
      </c>
      <c r="N47" s="228">
        <f t="shared" si="2"/>
        <v>0</v>
      </c>
      <c r="O47" s="298" t="e">
        <f>VLOOKUP(volume[[#This Row],[hwycov_id]],check!$A$2:$P$26,16,FALSE)</f>
        <v>#N/A</v>
      </c>
      <c r="P47" s="298">
        <v>46</v>
      </c>
    </row>
    <row r="48" spans="1:16">
      <c r="A48" s="59">
        <v>18064</v>
      </c>
      <c r="B48" s="59">
        <v>7</v>
      </c>
      <c r="C48" s="59">
        <v>1</v>
      </c>
      <c r="D48" s="59">
        <v>2</v>
      </c>
      <c r="E48" s="59" t="s">
        <v>80</v>
      </c>
      <c r="F48" s="227">
        <v>4</v>
      </c>
      <c r="G48" s="59">
        <v>0</v>
      </c>
      <c r="H48" s="227">
        <v>5</v>
      </c>
      <c r="I48" s="227">
        <v>19</v>
      </c>
      <c r="J48" s="59">
        <v>1600</v>
      </c>
      <c r="K48" s="78">
        <f>VLOOKUP(volume[[#This Row],[hwycov_id]],cnf[],10,FALSE)</f>
        <v>1600</v>
      </c>
      <c r="L48" s="229">
        <f t="shared" si="0"/>
        <v>0</v>
      </c>
      <c r="M48" s="228">
        <f t="shared" si="1"/>
        <v>0</v>
      </c>
      <c r="N48" s="228">
        <f t="shared" si="2"/>
        <v>0</v>
      </c>
      <c r="O48" s="298" t="e">
        <f>VLOOKUP(volume[[#This Row],[hwycov_id]],check!$A$2:$P$26,16,FALSE)</f>
        <v>#N/A</v>
      </c>
      <c r="P48" s="298">
        <v>47</v>
      </c>
    </row>
    <row r="49" spans="1:16">
      <c r="A49" s="59">
        <v>15379</v>
      </c>
      <c r="B49" s="59">
        <v>6</v>
      </c>
      <c r="C49" s="59">
        <v>1</v>
      </c>
      <c r="D49" s="59">
        <v>2</v>
      </c>
      <c r="E49" s="59" t="s">
        <v>80</v>
      </c>
      <c r="F49" s="227">
        <v>4</v>
      </c>
      <c r="G49" s="59">
        <v>0</v>
      </c>
      <c r="H49" s="227">
        <v>5</v>
      </c>
      <c r="I49" s="227">
        <v>19</v>
      </c>
      <c r="J49" s="59">
        <v>1600</v>
      </c>
      <c r="K49" s="78">
        <f>VLOOKUP(volume[[#This Row],[hwycov_id]],cnf[],10,FALSE)</f>
        <v>1600</v>
      </c>
      <c r="L49" s="229">
        <f t="shared" si="0"/>
        <v>0</v>
      </c>
      <c r="M49" s="228">
        <f t="shared" si="1"/>
        <v>0</v>
      </c>
      <c r="N49" s="228">
        <f t="shared" si="2"/>
        <v>0</v>
      </c>
      <c r="O49" s="298" t="e">
        <f>VLOOKUP(volume[[#This Row],[hwycov_id]],check!$A$2:$P$26,16,FALSE)</f>
        <v>#N/A</v>
      </c>
      <c r="P49" s="298">
        <v>48</v>
      </c>
    </row>
    <row r="50" spans="1:16">
      <c r="A50" s="59">
        <v>10860</v>
      </c>
      <c r="B50" s="59">
        <v>9</v>
      </c>
      <c r="C50" s="59">
        <v>1</v>
      </c>
      <c r="D50" s="59">
        <v>1</v>
      </c>
      <c r="E50" s="59" t="s">
        <v>78</v>
      </c>
      <c r="F50" s="227">
        <v>2</v>
      </c>
      <c r="G50" s="59">
        <v>0</v>
      </c>
      <c r="H50" s="227">
        <v>3</v>
      </c>
      <c r="I50" s="227">
        <v>14</v>
      </c>
      <c r="J50" s="59">
        <v>1704</v>
      </c>
      <c r="K50" s="78">
        <f>VLOOKUP(volume[[#This Row],[hwycov_id]],cnf[],10,FALSE)</f>
        <v>1704</v>
      </c>
      <c r="L50" s="229">
        <f t="shared" si="0"/>
        <v>0</v>
      </c>
      <c r="M50" s="228">
        <f t="shared" si="1"/>
        <v>0</v>
      </c>
      <c r="N50" s="228">
        <f t="shared" si="2"/>
        <v>0</v>
      </c>
      <c r="O50" s="298" t="e">
        <f>VLOOKUP(volume[[#This Row],[hwycov_id]],check!$A$2:$P$26,16,FALSE)</f>
        <v>#N/A</v>
      </c>
      <c r="P50" s="298">
        <v>49</v>
      </c>
    </row>
    <row r="51" spans="1:16">
      <c r="A51" s="59">
        <v>19800</v>
      </c>
      <c r="B51" s="59">
        <v>4</v>
      </c>
      <c r="C51" s="59">
        <v>1</v>
      </c>
      <c r="D51" s="59">
        <v>2</v>
      </c>
      <c r="E51" s="59" t="s">
        <v>79</v>
      </c>
      <c r="F51" s="227">
        <v>4</v>
      </c>
      <c r="G51" s="59">
        <v>0</v>
      </c>
      <c r="H51" s="227">
        <v>2</v>
      </c>
      <c r="I51" s="227">
        <v>14</v>
      </c>
      <c r="J51" s="59">
        <v>1714</v>
      </c>
      <c r="K51" s="78">
        <f>VLOOKUP(volume[[#This Row],[hwycov_id]],cnf[],10,FALSE)</f>
        <v>1714</v>
      </c>
      <c r="L51" s="229">
        <f t="shared" si="0"/>
        <v>0</v>
      </c>
      <c r="M51" s="228">
        <f t="shared" si="1"/>
        <v>0</v>
      </c>
      <c r="N51" s="228">
        <f t="shared" si="2"/>
        <v>0</v>
      </c>
      <c r="O51" s="298" t="e">
        <f>VLOOKUP(volume[[#This Row],[hwycov_id]],check!$A$2:$P$26,16,FALSE)</f>
        <v>#N/A</v>
      </c>
      <c r="P51" s="298">
        <v>50</v>
      </c>
    </row>
    <row r="52" spans="1:16">
      <c r="A52" s="59">
        <v>6590</v>
      </c>
      <c r="B52" s="59">
        <v>5</v>
      </c>
      <c r="C52" s="59">
        <v>1</v>
      </c>
      <c r="D52" s="59">
        <v>2</v>
      </c>
      <c r="E52" s="59" t="s">
        <v>79</v>
      </c>
      <c r="F52" s="227">
        <v>4</v>
      </c>
      <c r="G52" s="59">
        <v>0</v>
      </c>
      <c r="H52" s="227">
        <v>2</v>
      </c>
      <c r="I52" s="227">
        <v>14</v>
      </c>
      <c r="J52" s="59">
        <v>1736</v>
      </c>
      <c r="K52" s="78">
        <f>VLOOKUP(volume[[#This Row],[hwycov_id]],cnf[],10,FALSE)</f>
        <v>1736</v>
      </c>
      <c r="L52" s="229">
        <f t="shared" si="0"/>
        <v>0</v>
      </c>
      <c r="M52" s="228">
        <f t="shared" si="1"/>
        <v>0</v>
      </c>
      <c r="N52" s="228">
        <f t="shared" si="2"/>
        <v>0</v>
      </c>
      <c r="O52" s="298" t="e">
        <f>VLOOKUP(volume[[#This Row],[hwycov_id]],check!$A$2:$P$26,16,FALSE)</f>
        <v>#N/A</v>
      </c>
      <c r="P52" s="298">
        <v>51</v>
      </c>
    </row>
    <row r="53" spans="1:16">
      <c r="A53" s="59">
        <v>8565</v>
      </c>
      <c r="B53" s="59">
        <v>6</v>
      </c>
      <c r="C53" s="59">
        <v>1</v>
      </c>
      <c r="D53" s="59">
        <v>2</v>
      </c>
      <c r="E53" s="59" t="s">
        <v>80</v>
      </c>
      <c r="F53" s="227">
        <v>4</v>
      </c>
      <c r="G53" s="59">
        <v>0</v>
      </c>
      <c r="H53" s="227">
        <v>5</v>
      </c>
      <c r="I53" s="227">
        <v>19</v>
      </c>
      <c r="J53" s="59">
        <v>1800</v>
      </c>
      <c r="K53" s="78">
        <f>VLOOKUP(volume[[#This Row],[hwycov_id]],cnf[],10,FALSE)</f>
        <v>1800</v>
      </c>
      <c r="L53" s="229">
        <f t="shared" si="0"/>
        <v>0</v>
      </c>
      <c r="M53" s="228">
        <f t="shared" si="1"/>
        <v>0</v>
      </c>
      <c r="N53" s="228">
        <f t="shared" si="2"/>
        <v>0</v>
      </c>
      <c r="O53" s="298" t="e">
        <f>VLOOKUP(volume[[#This Row],[hwycov_id]],check!$A$2:$P$26,16,FALSE)</f>
        <v>#N/A</v>
      </c>
      <c r="P53" s="298">
        <v>52</v>
      </c>
    </row>
    <row r="54" spans="1:16">
      <c r="A54" s="59">
        <v>13938</v>
      </c>
      <c r="B54" s="59">
        <v>5</v>
      </c>
      <c r="C54" s="59">
        <v>1</v>
      </c>
      <c r="D54" s="59">
        <v>2</v>
      </c>
      <c r="E54" s="59" t="s">
        <v>80</v>
      </c>
      <c r="F54" s="227">
        <v>4</v>
      </c>
      <c r="G54" s="59">
        <v>0</v>
      </c>
      <c r="H54" s="227">
        <v>4</v>
      </c>
      <c r="I54" s="227">
        <v>8</v>
      </c>
      <c r="J54" s="59">
        <v>1800</v>
      </c>
      <c r="K54" s="78">
        <f>VLOOKUP(volume[[#This Row],[hwycov_id]],cnf[],10,FALSE)</f>
        <v>1800</v>
      </c>
      <c r="L54" s="229">
        <f t="shared" si="0"/>
        <v>0</v>
      </c>
      <c r="M54" s="228">
        <f t="shared" si="1"/>
        <v>0</v>
      </c>
      <c r="N54" s="228">
        <f t="shared" si="2"/>
        <v>0</v>
      </c>
      <c r="O54" s="298" t="e">
        <f>VLOOKUP(volume[[#This Row],[hwycov_id]],check!$A$2:$P$26,16,FALSE)</f>
        <v>#N/A</v>
      </c>
      <c r="P54" s="298">
        <v>53</v>
      </c>
    </row>
    <row r="55" spans="1:16">
      <c r="A55" s="59">
        <v>21124</v>
      </c>
      <c r="B55" s="59">
        <v>7</v>
      </c>
      <c r="C55" s="59">
        <v>1</v>
      </c>
      <c r="D55" s="59">
        <v>2</v>
      </c>
      <c r="E55" s="59" t="s">
        <v>80</v>
      </c>
      <c r="F55" s="227">
        <v>4</v>
      </c>
      <c r="G55" s="59">
        <v>0</v>
      </c>
      <c r="H55" s="227">
        <v>8</v>
      </c>
      <c r="I55" s="227">
        <v>19</v>
      </c>
      <c r="J55" s="59">
        <v>1800</v>
      </c>
      <c r="K55" s="78">
        <f>VLOOKUP(volume[[#This Row],[hwycov_id]],cnf[],10,FALSE)</f>
        <v>1800</v>
      </c>
      <c r="L55" s="229">
        <f t="shared" si="0"/>
        <v>0</v>
      </c>
      <c r="M55" s="228">
        <f t="shared" si="1"/>
        <v>0</v>
      </c>
      <c r="N55" s="228">
        <f t="shared" si="2"/>
        <v>0</v>
      </c>
      <c r="O55" s="298" t="e">
        <f>VLOOKUP(volume[[#This Row],[hwycov_id]],check!$A$2:$P$26,16,FALSE)</f>
        <v>#N/A</v>
      </c>
      <c r="P55" s="298">
        <v>54</v>
      </c>
    </row>
    <row r="56" spans="1:16">
      <c r="A56" s="59">
        <v>27804</v>
      </c>
      <c r="B56" s="59">
        <v>9</v>
      </c>
      <c r="C56" s="59">
        <v>1</v>
      </c>
      <c r="D56" s="59">
        <v>1</v>
      </c>
      <c r="E56" s="59" t="s">
        <v>78</v>
      </c>
      <c r="F56" s="227">
        <v>2</v>
      </c>
      <c r="G56" s="59">
        <v>0</v>
      </c>
      <c r="H56" s="227">
        <v>2</v>
      </c>
      <c r="I56" s="227">
        <v>14</v>
      </c>
      <c r="J56" s="59">
        <v>1837</v>
      </c>
      <c r="K56" s="78">
        <f>VLOOKUP(volume[[#This Row],[hwycov_id]],cnf[],10,FALSE)</f>
        <v>1837</v>
      </c>
      <c r="L56" s="229">
        <f t="shared" si="0"/>
        <v>0</v>
      </c>
      <c r="M56" s="228">
        <f t="shared" si="1"/>
        <v>0</v>
      </c>
      <c r="N56" s="228">
        <f t="shared" si="2"/>
        <v>0</v>
      </c>
      <c r="O56" s="298" t="e">
        <f>VLOOKUP(volume[[#This Row],[hwycov_id]],check!$A$2:$P$26,16,FALSE)</f>
        <v>#N/A</v>
      </c>
      <c r="P56" s="298">
        <v>55</v>
      </c>
    </row>
    <row r="57" spans="1:16">
      <c r="A57" s="59">
        <v>11644</v>
      </c>
      <c r="B57" s="59">
        <v>5</v>
      </c>
      <c r="C57" s="59">
        <v>1</v>
      </c>
      <c r="D57" s="59">
        <v>2</v>
      </c>
      <c r="E57" s="59" t="s">
        <v>79</v>
      </c>
      <c r="F57" s="227">
        <v>4</v>
      </c>
      <c r="G57" s="59">
        <v>0</v>
      </c>
      <c r="H57" s="227">
        <v>2</v>
      </c>
      <c r="I57" s="227">
        <v>14</v>
      </c>
      <c r="J57" s="59">
        <v>1838</v>
      </c>
      <c r="K57" s="78">
        <f>VLOOKUP(volume[[#This Row],[hwycov_id]],cnf[],10,FALSE)</f>
        <v>1838</v>
      </c>
      <c r="L57" s="229">
        <f t="shared" si="0"/>
        <v>0</v>
      </c>
      <c r="M57" s="228">
        <f t="shared" si="1"/>
        <v>0</v>
      </c>
      <c r="N57" s="228">
        <f t="shared" si="2"/>
        <v>0</v>
      </c>
      <c r="O57" s="298" t="e">
        <f>VLOOKUP(volume[[#This Row],[hwycov_id]],check!$A$2:$P$26,16,FALSE)</f>
        <v>#N/A</v>
      </c>
      <c r="P57" s="298">
        <v>56</v>
      </c>
    </row>
    <row r="58" spans="1:16">
      <c r="A58" s="59">
        <v>29235</v>
      </c>
      <c r="B58" s="59">
        <v>9</v>
      </c>
      <c r="C58" s="59">
        <v>1</v>
      </c>
      <c r="D58" s="59">
        <v>1</v>
      </c>
      <c r="E58" s="59" t="s">
        <v>78</v>
      </c>
      <c r="F58" s="227">
        <v>2</v>
      </c>
      <c r="G58" s="59">
        <v>0</v>
      </c>
      <c r="H58" s="227">
        <v>2</v>
      </c>
      <c r="I58" s="227">
        <v>14</v>
      </c>
      <c r="J58" s="59">
        <v>1847</v>
      </c>
      <c r="K58" s="78">
        <f>VLOOKUP(volume[[#This Row],[hwycov_id]],cnf[],10,FALSE)</f>
        <v>1847</v>
      </c>
      <c r="L58" s="229">
        <f t="shared" si="0"/>
        <v>0</v>
      </c>
      <c r="M58" s="228">
        <f t="shared" si="1"/>
        <v>0</v>
      </c>
      <c r="N58" s="228">
        <f t="shared" si="2"/>
        <v>0</v>
      </c>
      <c r="O58" s="298" t="e">
        <f>VLOOKUP(volume[[#This Row],[hwycov_id]],check!$A$2:$P$26,16,FALSE)</f>
        <v>#N/A</v>
      </c>
      <c r="P58" s="298">
        <v>57</v>
      </c>
    </row>
    <row r="59" spans="1:16">
      <c r="A59" s="59">
        <v>22890</v>
      </c>
      <c r="B59" s="59">
        <v>3</v>
      </c>
      <c r="C59" s="59">
        <v>1</v>
      </c>
      <c r="D59" s="59">
        <v>2</v>
      </c>
      <c r="E59" s="59" t="s">
        <v>82</v>
      </c>
      <c r="F59" s="227">
        <v>3</v>
      </c>
      <c r="G59" s="59">
        <v>0</v>
      </c>
      <c r="H59" s="227">
        <v>8</v>
      </c>
      <c r="I59" s="227">
        <v>19</v>
      </c>
      <c r="J59" s="59">
        <v>1871</v>
      </c>
      <c r="K59" s="78">
        <f>VLOOKUP(volume[[#This Row],[hwycov_id]],cnf[],10,FALSE)</f>
        <v>1871</v>
      </c>
      <c r="L59" s="229">
        <f t="shared" si="0"/>
        <v>0</v>
      </c>
      <c r="M59" s="228">
        <f t="shared" si="1"/>
        <v>0</v>
      </c>
      <c r="N59" s="228">
        <f t="shared" si="2"/>
        <v>0</v>
      </c>
      <c r="O59" s="298" t="e">
        <f>VLOOKUP(volume[[#This Row],[hwycov_id]],check!$A$2:$P$26,16,FALSE)</f>
        <v>#N/A</v>
      </c>
      <c r="P59" s="298">
        <v>58</v>
      </c>
    </row>
    <row r="60" spans="1:16">
      <c r="A60" s="59">
        <v>30437</v>
      </c>
      <c r="B60" s="59">
        <v>4</v>
      </c>
      <c r="C60" s="59">
        <v>1</v>
      </c>
      <c r="D60" s="59">
        <v>2</v>
      </c>
      <c r="E60" s="59" t="s">
        <v>80</v>
      </c>
      <c r="F60" s="227">
        <v>4</v>
      </c>
      <c r="G60" s="59">
        <v>0</v>
      </c>
      <c r="H60" s="227">
        <v>5</v>
      </c>
      <c r="I60" s="227">
        <v>19</v>
      </c>
      <c r="J60" s="59">
        <v>1900</v>
      </c>
      <c r="K60" s="78">
        <f>VLOOKUP(volume[[#This Row],[hwycov_id]],cnf[],10,FALSE)</f>
        <v>1900</v>
      </c>
      <c r="L60" s="229">
        <f t="shared" si="0"/>
        <v>0</v>
      </c>
      <c r="M60" s="228">
        <f t="shared" si="1"/>
        <v>0</v>
      </c>
      <c r="N60" s="228">
        <f t="shared" si="2"/>
        <v>0</v>
      </c>
      <c r="O60" s="298" t="e">
        <f>VLOOKUP(volume[[#This Row],[hwycov_id]],check!$A$2:$P$26,16,FALSE)</f>
        <v>#N/A</v>
      </c>
      <c r="P60" s="298">
        <v>59</v>
      </c>
    </row>
    <row r="61" spans="1:16">
      <c r="A61" s="59">
        <v>15568</v>
      </c>
      <c r="B61" s="59">
        <v>5</v>
      </c>
      <c r="C61" s="59">
        <v>1</v>
      </c>
      <c r="D61" s="59">
        <v>2</v>
      </c>
      <c r="E61" s="59" t="s">
        <v>80</v>
      </c>
      <c r="F61" s="227">
        <v>4</v>
      </c>
      <c r="G61" s="59">
        <v>0</v>
      </c>
      <c r="H61" s="227">
        <v>4</v>
      </c>
      <c r="I61" s="227">
        <v>8</v>
      </c>
      <c r="J61" s="59">
        <v>1900</v>
      </c>
      <c r="K61" s="78">
        <f>VLOOKUP(volume[[#This Row],[hwycov_id]],cnf[],10,FALSE)</f>
        <v>1900</v>
      </c>
      <c r="L61" s="229">
        <f t="shared" si="0"/>
        <v>0</v>
      </c>
      <c r="M61" s="228">
        <f t="shared" si="1"/>
        <v>0</v>
      </c>
      <c r="N61" s="228">
        <f t="shared" si="2"/>
        <v>0</v>
      </c>
      <c r="O61" s="298" t="e">
        <f>VLOOKUP(volume[[#This Row],[hwycov_id]],check!$A$2:$P$26,16,FALSE)</f>
        <v>#N/A</v>
      </c>
      <c r="P61" s="298">
        <v>60</v>
      </c>
    </row>
    <row r="62" spans="1:16">
      <c r="A62" s="59">
        <v>10209</v>
      </c>
      <c r="B62" s="59">
        <v>4</v>
      </c>
      <c r="C62" s="59">
        <v>1</v>
      </c>
      <c r="D62" s="59">
        <v>2</v>
      </c>
      <c r="E62" s="59" t="s">
        <v>80</v>
      </c>
      <c r="F62" s="227">
        <v>4</v>
      </c>
      <c r="G62" s="59">
        <v>0</v>
      </c>
      <c r="H62" s="227">
        <v>2</v>
      </c>
      <c r="I62" s="227">
        <v>11</v>
      </c>
      <c r="J62" s="59">
        <v>1900</v>
      </c>
      <c r="K62" s="78">
        <f>VLOOKUP(volume[[#This Row],[hwycov_id]],cnf[],10,FALSE)</f>
        <v>1900</v>
      </c>
      <c r="L62" s="229">
        <f t="shared" si="0"/>
        <v>0</v>
      </c>
      <c r="M62" s="228">
        <f t="shared" si="1"/>
        <v>0</v>
      </c>
      <c r="N62" s="228">
        <f t="shared" si="2"/>
        <v>0</v>
      </c>
      <c r="O62" s="298" t="e">
        <f>VLOOKUP(volume[[#This Row],[hwycov_id]],check!$A$2:$P$26,16,FALSE)</f>
        <v>#N/A</v>
      </c>
      <c r="P62" s="298">
        <v>61</v>
      </c>
    </row>
    <row r="63" spans="1:16">
      <c r="A63" s="59">
        <v>28506</v>
      </c>
      <c r="B63" s="59">
        <v>9</v>
      </c>
      <c r="C63" s="59">
        <v>1</v>
      </c>
      <c r="D63" s="59">
        <v>1</v>
      </c>
      <c r="E63" s="59" t="s">
        <v>78</v>
      </c>
      <c r="F63" s="227">
        <v>2</v>
      </c>
      <c r="G63" s="59">
        <v>0</v>
      </c>
      <c r="H63" s="227">
        <v>6</v>
      </c>
      <c r="I63" s="227">
        <v>12</v>
      </c>
      <c r="J63" s="59">
        <v>1923</v>
      </c>
      <c r="K63" s="78">
        <f>VLOOKUP(volume[[#This Row],[hwycov_id]],cnf[],10,FALSE)</f>
        <v>1923</v>
      </c>
      <c r="L63" s="229">
        <f t="shared" si="0"/>
        <v>0</v>
      </c>
      <c r="M63" s="228">
        <f t="shared" si="1"/>
        <v>0</v>
      </c>
      <c r="N63" s="228">
        <f t="shared" si="2"/>
        <v>0</v>
      </c>
      <c r="O63" s="298" t="e">
        <f>VLOOKUP(volume[[#This Row],[hwycov_id]],check!$A$2:$P$26,16,FALSE)</f>
        <v>#N/A</v>
      </c>
      <c r="P63" s="298">
        <v>62</v>
      </c>
    </row>
    <row r="64" spans="1:16">
      <c r="A64" s="59">
        <v>23641</v>
      </c>
      <c r="B64" s="59">
        <v>3</v>
      </c>
      <c r="C64" s="59">
        <v>1</v>
      </c>
      <c r="D64" s="59">
        <v>2</v>
      </c>
      <c r="E64" s="59" t="s">
        <v>82</v>
      </c>
      <c r="F64" s="227">
        <v>3</v>
      </c>
      <c r="G64" s="59">
        <v>0</v>
      </c>
      <c r="H64" s="227">
        <v>8</v>
      </c>
      <c r="I64" s="227">
        <v>19</v>
      </c>
      <c r="J64" s="59">
        <v>1953</v>
      </c>
      <c r="K64" s="78">
        <f>VLOOKUP(volume[[#This Row],[hwycov_id]],cnf[],10,FALSE)</f>
        <v>1953</v>
      </c>
      <c r="L64" s="229">
        <f t="shared" si="0"/>
        <v>0</v>
      </c>
      <c r="M64" s="228">
        <f t="shared" si="1"/>
        <v>0</v>
      </c>
      <c r="N64" s="228">
        <f t="shared" si="2"/>
        <v>0</v>
      </c>
      <c r="O64" s="298" t="e">
        <f>VLOOKUP(volume[[#This Row],[hwycov_id]],check!$A$2:$P$26,16,FALSE)</f>
        <v>#N/A</v>
      </c>
      <c r="P64" s="298">
        <v>63</v>
      </c>
    </row>
    <row r="65" spans="1:16">
      <c r="A65" s="59">
        <v>9859</v>
      </c>
      <c r="B65" s="59">
        <v>4</v>
      </c>
      <c r="C65" s="59">
        <v>1</v>
      </c>
      <c r="D65" s="59">
        <v>2</v>
      </c>
      <c r="E65" s="59" t="s">
        <v>79</v>
      </c>
      <c r="F65" s="227">
        <v>4</v>
      </c>
      <c r="G65" s="59">
        <v>0</v>
      </c>
      <c r="H65" s="227">
        <v>2</v>
      </c>
      <c r="I65" s="227">
        <v>14</v>
      </c>
      <c r="J65" s="59">
        <v>1994</v>
      </c>
      <c r="K65" s="78">
        <f>VLOOKUP(volume[[#This Row],[hwycov_id]],cnf[],10,FALSE)</f>
        <v>1994</v>
      </c>
      <c r="L65" s="229">
        <f t="shared" si="0"/>
        <v>0</v>
      </c>
      <c r="M65" s="228">
        <f t="shared" si="1"/>
        <v>0</v>
      </c>
      <c r="N65" s="228">
        <f t="shared" si="2"/>
        <v>0</v>
      </c>
      <c r="O65" s="298" t="e">
        <f>VLOOKUP(volume[[#This Row],[hwycov_id]],check!$A$2:$P$26,16,FALSE)</f>
        <v>#N/A</v>
      </c>
      <c r="P65" s="298">
        <v>64</v>
      </c>
    </row>
    <row r="66" spans="1:16">
      <c r="A66" s="59">
        <v>12668</v>
      </c>
      <c r="B66" s="59">
        <v>5</v>
      </c>
      <c r="C66" s="59">
        <v>1</v>
      </c>
      <c r="D66" s="59">
        <v>2</v>
      </c>
      <c r="E66" s="59" t="s">
        <v>80</v>
      </c>
      <c r="F66" s="227">
        <v>4</v>
      </c>
      <c r="G66" s="59">
        <v>0</v>
      </c>
      <c r="H66" s="227">
        <v>5</v>
      </c>
      <c r="I66" s="227">
        <v>5</v>
      </c>
      <c r="J66" s="59">
        <v>2000</v>
      </c>
      <c r="K66" s="78">
        <f>VLOOKUP(volume[[#This Row],[hwycov_id]],cnf[],10,FALSE)</f>
        <v>2000</v>
      </c>
      <c r="L66" s="229">
        <f t="shared" ref="L66:L129" si="3">K66/J66-1</f>
        <v>0</v>
      </c>
      <c r="M66" s="228">
        <f t="shared" ref="M66:M129" si="4">K66-J66</f>
        <v>0</v>
      </c>
      <c r="N66" s="228">
        <f t="shared" ref="N66:N129" si="5">POWER(M66,2)</f>
        <v>0</v>
      </c>
      <c r="O66" s="298" t="e">
        <f>VLOOKUP(volume[[#This Row],[hwycov_id]],check!$A$2:$P$26,16,FALSE)</f>
        <v>#N/A</v>
      </c>
      <c r="P66" s="298">
        <v>65</v>
      </c>
    </row>
    <row r="67" spans="1:16">
      <c r="A67" s="59">
        <v>5193</v>
      </c>
      <c r="B67" s="59">
        <v>5</v>
      </c>
      <c r="C67" s="59">
        <v>1</v>
      </c>
      <c r="D67" s="59">
        <v>2</v>
      </c>
      <c r="E67" s="59" t="s">
        <v>80</v>
      </c>
      <c r="F67" s="227">
        <v>4</v>
      </c>
      <c r="G67" s="59">
        <v>0</v>
      </c>
      <c r="H67" s="227">
        <v>5</v>
      </c>
      <c r="I67" s="227">
        <v>16</v>
      </c>
      <c r="J67" s="59">
        <v>2000</v>
      </c>
      <c r="K67" s="78">
        <f>VLOOKUP(volume[[#This Row],[hwycov_id]],cnf[],10,FALSE)</f>
        <v>2000</v>
      </c>
      <c r="L67" s="229">
        <f t="shared" si="3"/>
        <v>0</v>
      </c>
      <c r="M67" s="228">
        <f t="shared" si="4"/>
        <v>0</v>
      </c>
      <c r="N67" s="228">
        <f t="shared" si="5"/>
        <v>0</v>
      </c>
      <c r="O67" s="298" t="e">
        <f>VLOOKUP(volume[[#This Row],[hwycov_id]],check!$A$2:$P$26,16,FALSE)</f>
        <v>#N/A</v>
      </c>
      <c r="P67" s="298">
        <v>66</v>
      </c>
    </row>
    <row r="68" spans="1:16">
      <c r="A68" s="59">
        <v>15360</v>
      </c>
      <c r="B68" s="59">
        <v>5</v>
      </c>
      <c r="C68" s="59">
        <v>1</v>
      </c>
      <c r="D68" s="59">
        <v>2</v>
      </c>
      <c r="E68" s="59" t="s">
        <v>80</v>
      </c>
      <c r="F68" s="227">
        <v>4</v>
      </c>
      <c r="G68" s="59">
        <v>0</v>
      </c>
      <c r="H68" s="227">
        <v>5</v>
      </c>
      <c r="I68" s="227">
        <v>19</v>
      </c>
      <c r="J68" s="59">
        <v>2000</v>
      </c>
      <c r="K68" s="78">
        <f>VLOOKUP(volume[[#This Row],[hwycov_id]],cnf[],10,FALSE)</f>
        <v>2000</v>
      </c>
      <c r="L68" s="229">
        <f t="shared" si="3"/>
        <v>0</v>
      </c>
      <c r="M68" s="228">
        <f t="shared" si="4"/>
        <v>0</v>
      </c>
      <c r="N68" s="228">
        <f t="shared" si="5"/>
        <v>0</v>
      </c>
      <c r="O68" s="298" t="e">
        <f>VLOOKUP(volume[[#This Row],[hwycov_id]],check!$A$2:$P$26,16,FALSE)</f>
        <v>#N/A</v>
      </c>
      <c r="P68" s="298">
        <v>67</v>
      </c>
    </row>
    <row r="69" spans="1:16">
      <c r="A69" s="59">
        <v>181</v>
      </c>
      <c r="B69" s="59">
        <v>3</v>
      </c>
      <c r="C69" s="59">
        <v>1</v>
      </c>
      <c r="D69" s="59">
        <v>2</v>
      </c>
      <c r="E69" s="59" t="s">
        <v>79</v>
      </c>
      <c r="F69" s="227">
        <v>3</v>
      </c>
      <c r="G69" s="59">
        <v>0</v>
      </c>
      <c r="H69" s="227">
        <v>3</v>
      </c>
      <c r="I69" s="227">
        <v>14</v>
      </c>
      <c r="J69" s="59">
        <v>2004</v>
      </c>
      <c r="K69" s="78">
        <f>VLOOKUP(volume[[#This Row],[hwycov_id]],cnf[],10,FALSE)</f>
        <v>2004</v>
      </c>
      <c r="L69" s="229">
        <f t="shared" si="3"/>
        <v>0</v>
      </c>
      <c r="M69" s="228">
        <f t="shared" si="4"/>
        <v>0</v>
      </c>
      <c r="N69" s="228">
        <f t="shared" si="5"/>
        <v>0</v>
      </c>
      <c r="O69" s="298" t="e">
        <f>VLOOKUP(volume[[#This Row],[hwycov_id]],check!$A$2:$P$26,16,FALSE)</f>
        <v>#N/A</v>
      </c>
      <c r="P69" s="298">
        <v>68</v>
      </c>
    </row>
    <row r="70" spans="1:16">
      <c r="A70" s="59">
        <v>21120</v>
      </c>
      <c r="B70" s="59">
        <v>6</v>
      </c>
      <c r="C70" s="59">
        <v>1</v>
      </c>
      <c r="D70" s="59">
        <v>2</v>
      </c>
      <c r="E70" s="59" t="s">
        <v>82</v>
      </c>
      <c r="F70" s="227">
        <v>4</v>
      </c>
      <c r="G70" s="59">
        <v>0</v>
      </c>
      <c r="H70" s="227">
        <v>8</v>
      </c>
      <c r="I70" s="227">
        <v>19</v>
      </c>
      <c r="J70" s="59">
        <v>2028</v>
      </c>
      <c r="K70" s="78">
        <f>VLOOKUP(volume[[#This Row],[hwycov_id]],cnf[],10,FALSE)</f>
        <v>2028</v>
      </c>
      <c r="L70" s="229">
        <f t="shared" si="3"/>
        <v>0</v>
      </c>
      <c r="M70" s="228">
        <f t="shared" si="4"/>
        <v>0</v>
      </c>
      <c r="N70" s="228">
        <f t="shared" si="5"/>
        <v>0</v>
      </c>
      <c r="O70" s="298" t="e">
        <f>VLOOKUP(volume[[#This Row],[hwycov_id]],check!$A$2:$P$26,16,FALSE)</f>
        <v>#N/A</v>
      </c>
      <c r="P70" s="298">
        <v>69</v>
      </c>
    </row>
    <row r="71" spans="1:16">
      <c r="A71" s="59">
        <v>5340</v>
      </c>
      <c r="B71" s="59">
        <v>5</v>
      </c>
      <c r="C71" s="59">
        <v>1</v>
      </c>
      <c r="D71" s="59">
        <v>2</v>
      </c>
      <c r="E71" s="59" t="s">
        <v>79</v>
      </c>
      <c r="F71" s="227">
        <v>4</v>
      </c>
      <c r="G71" s="59">
        <v>0</v>
      </c>
      <c r="H71" s="227">
        <v>2</v>
      </c>
      <c r="I71" s="227">
        <v>14</v>
      </c>
      <c r="J71" s="59">
        <v>2080</v>
      </c>
      <c r="K71" s="78">
        <f>VLOOKUP(volume[[#This Row],[hwycov_id]],cnf[],10,FALSE)</f>
        <v>2080</v>
      </c>
      <c r="L71" s="229">
        <f t="shared" si="3"/>
        <v>0</v>
      </c>
      <c r="M71" s="228">
        <f t="shared" si="4"/>
        <v>0</v>
      </c>
      <c r="N71" s="228">
        <f t="shared" si="5"/>
        <v>0</v>
      </c>
      <c r="O71" s="298" t="e">
        <f>VLOOKUP(volume[[#This Row],[hwycov_id]],check!$A$2:$P$26,16,FALSE)</f>
        <v>#N/A</v>
      </c>
      <c r="P71" s="298">
        <v>70</v>
      </c>
    </row>
    <row r="72" spans="1:16">
      <c r="A72" s="59">
        <v>22145</v>
      </c>
      <c r="B72" s="59">
        <v>6</v>
      </c>
      <c r="C72" s="59">
        <v>1</v>
      </c>
      <c r="D72" s="59">
        <v>2</v>
      </c>
      <c r="E72" s="59" t="s">
        <v>80</v>
      </c>
      <c r="F72" s="227">
        <v>4</v>
      </c>
      <c r="G72" s="59">
        <v>0</v>
      </c>
      <c r="H72" s="227">
        <v>5</v>
      </c>
      <c r="I72" s="227">
        <v>19</v>
      </c>
      <c r="J72" s="59">
        <v>2100</v>
      </c>
      <c r="K72" s="78">
        <f>VLOOKUP(volume[[#This Row],[hwycov_id]],cnf[],10,FALSE)</f>
        <v>2100</v>
      </c>
      <c r="L72" s="229">
        <f t="shared" si="3"/>
        <v>0</v>
      </c>
      <c r="M72" s="228">
        <f t="shared" si="4"/>
        <v>0</v>
      </c>
      <c r="N72" s="228">
        <f t="shared" si="5"/>
        <v>0</v>
      </c>
      <c r="O72" s="298" t="e">
        <f>VLOOKUP(volume[[#This Row],[hwycov_id]],check!$A$2:$P$26,16,FALSE)</f>
        <v>#N/A</v>
      </c>
      <c r="P72" s="298">
        <v>71</v>
      </c>
    </row>
    <row r="73" spans="1:16">
      <c r="A73" s="59">
        <v>17012</v>
      </c>
      <c r="B73" s="59">
        <v>4</v>
      </c>
      <c r="C73" s="59">
        <v>1</v>
      </c>
      <c r="D73" s="59">
        <v>2</v>
      </c>
      <c r="E73" s="59" t="s">
        <v>80</v>
      </c>
      <c r="F73" s="227">
        <v>4</v>
      </c>
      <c r="G73" s="59">
        <v>0</v>
      </c>
      <c r="H73" s="227">
        <v>8</v>
      </c>
      <c r="I73" s="227">
        <v>19</v>
      </c>
      <c r="J73" s="59">
        <v>2100</v>
      </c>
      <c r="K73" s="78">
        <f>VLOOKUP(volume[[#This Row],[hwycov_id]],cnf[],10,FALSE)</f>
        <v>2100</v>
      </c>
      <c r="L73" s="229">
        <f t="shared" si="3"/>
        <v>0</v>
      </c>
      <c r="M73" s="228">
        <f t="shared" si="4"/>
        <v>0</v>
      </c>
      <c r="N73" s="228">
        <f t="shared" si="5"/>
        <v>0</v>
      </c>
      <c r="O73" s="298" t="e">
        <f>VLOOKUP(volume[[#This Row],[hwycov_id]],check!$A$2:$P$26,16,FALSE)</f>
        <v>#N/A</v>
      </c>
      <c r="P73" s="298">
        <v>72</v>
      </c>
    </row>
    <row r="74" spans="1:16">
      <c r="A74" s="59">
        <v>18488</v>
      </c>
      <c r="B74" s="59">
        <v>5</v>
      </c>
      <c r="C74" s="59">
        <v>1</v>
      </c>
      <c r="D74" s="59">
        <v>1</v>
      </c>
      <c r="E74" s="59" t="s">
        <v>79</v>
      </c>
      <c r="F74" s="227">
        <v>4</v>
      </c>
      <c r="G74" s="59">
        <v>0</v>
      </c>
      <c r="H74" s="227">
        <v>1</v>
      </c>
      <c r="I74" s="227">
        <v>14</v>
      </c>
      <c r="J74" s="59">
        <v>2133</v>
      </c>
      <c r="K74" s="78">
        <f>VLOOKUP(volume[[#This Row],[hwycov_id]],cnf[],10,FALSE)</f>
        <v>2133</v>
      </c>
      <c r="L74" s="229">
        <f t="shared" si="3"/>
        <v>0</v>
      </c>
      <c r="M74" s="228">
        <f t="shared" si="4"/>
        <v>0</v>
      </c>
      <c r="N74" s="228">
        <f t="shared" si="5"/>
        <v>0</v>
      </c>
      <c r="O74" s="298" t="e">
        <f>VLOOKUP(volume[[#This Row],[hwycov_id]],check!$A$2:$P$26,16,FALSE)</f>
        <v>#N/A</v>
      </c>
      <c r="P74" s="298">
        <v>73</v>
      </c>
    </row>
    <row r="75" spans="1:16">
      <c r="A75" s="59">
        <v>18703</v>
      </c>
      <c r="B75" s="59">
        <v>5</v>
      </c>
      <c r="C75" s="59">
        <v>1</v>
      </c>
      <c r="D75" s="59">
        <v>2</v>
      </c>
      <c r="E75" s="59" t="s">
        <v>79</v>
      </c>
      <c r="F75" s="227">
        <v>4</v>
      </c>
      <c r="G75" s="59">
        <v>0</v>
      </c>
      <c r="H75" s="227">
        <v>1</v>
      </c>
      <c r="I75" s="227">
        <v>14</v>
      </c>
      <c r="J75" s="59">
        <v>2179</v>
      </c>
      <c r="K75" s="78">
        <f>VLOOKUP(volume[[#This Row],[hwycov_id]],cnf[],10,FALSE)</f>
        <v>2179</v>
      </c>
      <c r="L75" s="229">
        <f t="shared" si="3"/>
        <v>0</v>
      </c>
      <c r="M75" s="228">
        <f t="shared" si="4"/>
        <v>0</v>
      </c>
      <c r="N75" s="228">
        <f t="shared" si="5"/>
        <v>0</v>
      </c>
      <c r="O75" s="298" t="e">
        <f>VLOOKUP(volume[[#This Row],[hwycov_id]],check!$A$2:$P$26,16,FALSE)</f>
        <v>#N/A</v>
      </c>
      <c r="P75" s="298">
        <v>74</v>
      </c>
    </row>
    <row r="76" spans="1:16">
      <c r="A76" s="59">
        <v>21143</v>
      </c>
      <c r="B76" s="59">
        <v>7</v>
      </c>
      <c r="C76" s="59">
        <v>1</v>
      </c>
      <c r="D76" s="59">
        <v>2</v>
      </c>
      <c r="E76" s="59" t="s">
        <v>80</v>
      </c>
      <c r="F76" s="227">
        <v>4</v>
      </c>
      <c r="G76" s="59">
        <v>0</v>
      </c>
      <c r="H76" s="227">
        <v>5</v>
      </c>
      <c r="I76" s="227">
        <v>19</v>
      </c>
      <c r="J76" s="59">
        <v>2200</v>
      </c>
      <c r="K76" s="78">
        <f>VLOOKUP(volume[[#This Row],[hwycov_id]],cnf[],10,FALSE)</f>
        <v>2200</v>
      </c>
      <c r="L76" s="229">
        <f t="shared" si="3"/>
        <v>0</v>
      </c>
      <c r="M76" s="228">
        <f t="shared" si="4"/>
        <v>0</v>
      </c>
      <c r="N76" s="228">
        <f t="shared" si="5"/>
        <v>0</v>
      </c>
      <c r="O76" s="298" t="e">
        <f>VLOOKUP(volume[[#This Row],[hwycov_id]],check!$A$2:$P$26,16,FALSE)</f>
        <v>#N/A</v>
      </c>
      <c r="P76" s="298">
        <v>75</v>
      </c>
    </row>
    <row r="77" spans="1:16">
      <c r="A77" s="59">
        <v>28819</v>
      </c>
      <c r="B77" s="59">
        <v>9</v>
      </c>
      <c r="C77" s="59">
        <v>1</v>
      </c>
      <c r="D77" s="59">
        <v>1</v>
      </c>
      <c r="E77" s="59" t="s">
        <v>78</v>
      </c>
      <c r="F77" s="227">
        <v>2</v>
      </c>
      <c r="G77" s="59">
        <v>0</v>
      </c>
      <c r="H77" s="227">
        <v>3</v>
      </c>
      <c r="I77" s="227">
        <v>14</v>
      </c>
      <c r="J77" s="59">
        <v>2228</v>
      </c>
      <c r="K77" s="78">
        <f>VLOOKUP(volume[[#This Row],[hwycov_id]],cnf[],10,FALSE)</f>
        <v>2228</v>
      </c>
      <c r="L77" s="229">
        <f t="shared" si="3"/>
        <v>0</v>
      </c>
      <c r="M77" s="228">
        <f t="shared" si="4"/>
        <v>0</v>
      </c>
      <c r="N77" s="228">
        <f t="shared" si="5"/>
        <v>0</v>
      </c>
      <c r="O77" s="298" t="e">
        <f>VLOOKUP(volume[[#This Row],[hwycov_id]],check!$A$2:$P$26,16,FALSE)</f>
        <v>#N/A</v>
      </c>
      <c r="P77" s="298">
        <v>76</v>
      </c>
    </row>
    <row r="78" spans="1:16">
      <c r="A78" s="59">
        <v>18582</v>
      </c>
      <c r="B78" s="59">
        <v>3</v>
      </c>
      <c r="C78" s="59">
        <v>1</v>
      </c>
      <c r="D78" s="59">
        <v>1</v>
      </c>
      <c r="E78" s="59" t="s">
        <v>79</v>
      </c>
      <c r="F78" s="227">
        <v>3</v>
      </c>
      <c r="G78" s="59">
        <v>0</v>
      </c>
      <c r="H78" s="227">
        <v>1</v>
      </c>
      <c r="I78" s="227">
        <v>14</v>
      </c>
      <c r="J78" s="59">
        <v>2270</v>
      </c>
      <c r="K78" s="78">
        <f>VLOOKUP(volume[[#This Row],[hwycov_id]],cnf[],10,FALSE)</f>
        <v>2270</v>
      </c>
      <c r="L78" s="229">
        <f t="shared" si="3"/>
        <v>0</v>
      </c>
      <c r="M78" s="228">
        <f t="shared" si="4"/>
        <v>0</v>
      </c>
      <c r="N78" s="228">
        <f t="shared" si="5"/>
        <v>0</v>
      </c>
      <c r="O78" s="298" t="e">
        <f>VLOOKUP(volume[[#This Row],[hwycov_id]],check!$A$2:$P$26,16,FALSE)</f>
        <v>#N/A</v>
      </c>
      <c r="P78" s="298">
        <v>77</v>
      </c>
    </row>
    <row r="79" spans="1:16">
      <c r="A79" s="59">
        <v>20626</v>
      </c>
      <c r="B79" s="59">
        <v>5</v>
      </c>
      <c r="C79" s="59">
        <v>1</v>
      </c>
      <c r="D79" s="59">
        <v>2</v>
      </c>
      <c r="E79" s="59" t="s">
        <v>80</v>
      </c>
      <c r="F79" s="227">
        <v>4</v>
      </c>
      <c r="G79" s="59">
        <v>0</v>
      </c>
      <c r="H79" s="227">
        <v>7</v>
      </c>
      <c r="I79" s="227">
        <v>19</v>
      </c>
      <c r="J79" s="59">
        <v>2300</v>
      </c>
      <c r="K79" s="78">
        <f>VLOOKUP(volume[[#This Row],[hwycov_id]],cnf[],10,FALSE)</f>
        <v>2300</v>
      </c>
      <c r="L79" s="229">
        <f t="shared" si="3"/>
        <v>0</v>
      </c>
      <c r="M79" s="228">
        <f t="shared" si="4"/>
        <v>0</v>
      </c>
      <c r="N79" s="228">
        <f t="shared" si="5"/>
        <v>0</v>
      </c>
      <c r="O79" s="298" t="e">
        <f>VLOOKUP(volume[[#This Row],[hwycov_id]],check!$A$2:$P$26,16,FALSE)</f>
        <v>#N/A</v>
      </c>
      <c r="P79" s="298">
        <v>78</v>
      </c>
    </row>
    <row r="80" spans="1:16">
      <c r="A80" s="59">
        <v>9881</v>
      </c>
      <c r="B80" s="59">
        <v>9</v>
      </c>
      <c r="C80" s="59">
        <v>1</v>
      </c>
      <c r="D80" s="59">
        <v>1</v>
      </c>
      <c r="E80" s="59" t="s">
        <v>78</v>
      </c>
      <c r="F80" s="227">
        <v>2</v>
      </c>
      <c r="G80" s="59">
        <v>0</v>
      </c>
      <c r="H80" s="227">
        <v>4</v>
      </c>
      <c r="I80" s="227">
        <v>14</v>
      </c>
      <c r="J80" s="59">
        <v>2311</v>
      </c>
      <c r="K80" s="78">
        <f>VLOOKUP(volume[[#This Row],[hwycov_id]],cnf[],10,FALSE)</f>
        <v>2311</v>
      </c>
      <c r="L80" s="229">
        <f t="shared" si="3"/>
        <v>0</v>
      </c>
      <c r="M80" s="228">
        <f t="shared" si="4"/>
        <v>0</v>
      </c>
      <c r="N80" s="228">
        <f t="shared" si="5"/>
        <v>0</v>
      </c>
      <c r="O80" s="298" t="e">
        <f>VLOOKUP(volume[[#This Row],[hwycov_id]],check!$A$2:$P$26,16,FALSE)</f>
        <v>#N/A</v>
      </c>
      <c r="P80" s="298">
        <v>79</v>
      </c>
    </row>
    <row r="81" spans="1:16">
      <c r="A81" s="59">
        <v>13944</v>
      </c>
      <c r="B81" s="59">
        <v>5</v>
      </c>
      <c r="C81" s="59">
        <v>1</v>
      </c>
      <c r="D81" s="59">
        <v>2</v>
      </c>
      <c r="E81" s="59" t="s">
        <v>79</v>
      </c>
      <c r="F81" s="227">
        <v>4</v>
      </c>
      <c r="G81" s="59">
        <v>0</v>
      </c>
      <c r="H81" s="227">
        <v>4</v>
      </c>
      <c r="I81" s="227">
        <v>14</v>
      </c>
      <c r="J81" s="59">
        <v>2347</v>
      </c>
      <c r="K81" s="78">
        <f>VLOOKUP(volume[[#This Row],[hwycov_id]],cnf[],10,FALSE)</f>
        <v>2347</v>
      </c>
      <c r="L81" s="229">
        <f t="shared" si="3"/>
        <v>0</v>
      </c>
      <c r="M81" s="228">
        <f t="shared" si="4"/>
        <v>0</v>
      </c>
      <c r="N81" s="228">
        <f t="shared" si="5"/>
        <v>0</v>
      </c>
      <c r="O81" s="298" t="e">
        <f>VLOOKUP(volume[[#This Row],[hwycov_id]],check!$A$2:$P$26,16,FALSE)</f>
        <v>#N/A</v>
      </c>
      <c r="P81" s="298">
        <v>80</v>
      </c>
    </row>
    <row r="82" spans="1:16">
      <c r="A82" s="59">
        <v>8383</v>
      </c>
      <c r="B82" s="59">
        <v>5</v>
      </c>
      <c r="C82" s="59">
        <v>1</v>
      </c>
      <c r="D82" s="59">
        <v>2</v>
      </c>
      <c r="E82" s="59" t="s">
        <v>80</v>
      </c>
      <c r="F82" s="227">
        <v>4</v>
      </c>
      <c r="G82" s="59">
        <v>0</v>
      </c>
      <c r="H82" s="227">
        <v>5</v>
      </c>
      <c r="I82" s="227">
        <v>16</v>
      </c>
      <c r="J82" s="59">
        <v>2400</v>
      </c>
      <c r="K82" s="78">
        <f>VLOOKUP(volume[[#This Row],[hwycov_id]],cnf[],10,FALSE)</f>
        <v>2400</v>
      </c>
      <c r="L82" s="229">
        <f t="shared" si="3"/>
        <v>0</v>
      </c>
      <c r="M82" s="228">
        <f t="shared" si="4"/>
        <v>0</v>
      </c>
      <c r="N82" s="228">
        <f t="shared" si="5"/>
        <v>0</v>
      </c>
      <c r="O82" s="298" t="e">
        <f>VLOOKUP(volume[[#This Row],[hwycov_id]],check!$A$2:$P$26,16,FALSE)</f>
        <v>#N/A</v>
      </c>
      <c r="P82" s="298">
        <v>81</v>
      </c>
    </row>
    <row r="83" spans="1:16">
      <c r="A83" s="59">
        <v>16757</v>
      </c>
      <c r="B83" s="59">
        <v>5</v>
      </c>
      <c r="C83" s="59">
        <v>1</v>
      </c>
      <c r="D83" s="59">
        <v>2</v>
      </c>
      <c r="E83" s="59" t="s">
        <v>79</v>
      </c>
      <c r="F83" s="227">
        <v>4</v>
      </c>
      <c r="G83" s="59">
        <v>0</v>
      </c>
      <c r="H83" s="227">
        <v>1</v>
      </c>
      <c r="I83" s="227">
        <v>14</v>
      </c>
      <c r="J83" s="59">
        <v>2402</v>
      </c>
      <c r="K83" s="78">
        <f>VLOOKUP(volume[[#This Row],[hwycov_id]],cnf[],10,FALSE)</f>
        <v>2402</v>
      </c>
      <c r="L83" s="229">
        <f t="shared" si="3"/>
        <v>0</v>
      </c>
      <c r="M83" s="228">
        <f t="shared" si="4"/>
        <v>0</v>
      </c>
      <c r="N83" s="228">
        <f t="shared" si="5"/>
        <v>0</v>
      </c>
      <c r="O83" s="298" t="e">
        <f>VLOOKUP(volume[[#This Row],[hwycov_id]],check!$A$2:$P$26,16,FALSE)</f>
        <v>#N/A</v>
      </c>
      <c r="P83" s="298">
        <v>82</v>
      </c>
    </row>
    <row r="84" spans="1:16">
      <c r="A84" s="59">
        <v>8082</v>
      </c>
      <c r="B84" s="59">
        <v>3</v>
      </c>
      <c r="C84" s="59">
        <v>1</v>
      </c>
      <c r="D84" s="59">
        <v>2</v>
      </c>
      <c r="E84" s="59" t="s">
        <v>82</v>
      </c>
      <c r="F84" s="227">
        <v>3</v>
      </c>
      <c r="G84" s="59">
        <v>0</v>
      </c>
      <c r="H84" s="227">
        <v>8</v>
      </c>
      <c r="I84" s="227">
        <v>19</v>
      </c>
      <c r="J84" s="59">
        <v>2421</v>
      </c>
      <c r="K84" s="78">
        <f>VLOOKUP(volume[[#This Row],[hwycov_id]],cnf[],10,FALSE)</f>
        <v>2421</v>
      </c>
      <c r="L84" s="229">
        <f t="shared" si="3"/>
        <v>0</v>
      </c>
      <c r="M84" s="228">
        <f t="shared" si="4"/>
        <v>0</v>
      </c>
      <c r="N84" s="228">
        <f t="shared" si="5"/>
        <v>0</v>
      </c>
      <c r="O84" s="298" t="e">
        <f>VLOOKUP(volume[[#This Row],[hwycov_id]],check!$A$2:$P$26,16,FALSE)</f>
        <v>#N/A</v>
      </c>
      <c r="P84" s="298">
        <v>83</v>
      </c>
    </row>
    <row r="85" spans="1:16">
      <c r="A85" s="59">
        <v>13271</v>
      </c>
      <c r="B85" s="59">
        <v>9</v>
      </c>
      <c r="C85" s="59">
        <v>1</v>
      </c>
      <c r="D85" s="59">
        <v>1</v>
      </c>
      <c r="E85" s="59" t="s">
        <v>78</v>
      </c>
      <c r="F85" s="227">
        <v>2</v>
      </c>
      <c r="G85" s="59">
        <v>0</v>
      </c>
      <c r="H85" s="227">
        <v>6</v>
      </c>
      <c r="I85" s="227">
        <v>1</v>
      </c>
      <c r="J85" s="59">
        <v>2468</v>
      </c>
      <c r="K85" s="78">
        <f>VLOOKUP(volume[[#This Row],[hwycov_id]],cnf[],10,FALSE)</f>
        <v>2468</v>
      </c>
      <c r="L85" s="229">
        <f t="shared" si="3"/>
        <v>0</v>
      </c>
      <c r="M85" s="228">
        <f t="shared" si="4"/>
        <v>0</v>
      </c>
      <c r="N85" s="228">
        <f t="shared" si="5"/>
        <v>0</v>
      </c>
      <c r="O85" s="298" t="e">
        <f>VLOOKUP(volume[[#This Row],[hwycov_id]],check!$A$2:$P$26,16,FALSE)</f>
        <v>#N/A</v>
      </c>
      <c r="P85" s="298">
        <v>84</v>
      </c>
    </row>
    <row r="86" spans="1:16">
      <c r="A86" s="59">
        <v>1672</v>
      </c>
      <c r="B86" s="59">
        <v>4</v>
      </c>
      <c r="C86" s="59">
        <v>1</v>
      </c>
      <c r="D86" s="59">
        <v>2</v>
      </c>
      <c r="E86" s="59" t="s">
        <v>79</v>
      </c>
      <c r="F86" s="227">
        <v>4</v>
      </c>
      <c r="G86" s="59">
        <v>0</v>
      </c>
      <c r="H86" s="227">
        <v>2</v>
      </c>
      <c r="I86" s="227">
        <v>14</v>
      </c>
      <c r="J86" s="59">
        <v>2468</v>
      </c>
      <c r="K86" s="78">
        <f>VLOOKUP(volume[[#This Row],[hwycov_id]],cnf[],10,FALSE)</f>
        <v>2468</v>
      </c>
      <c r="L86" s="229">
        <f t="shared" si="3"/>
        <v>0</v>
      </c>
      <c r="M86" s="228">
        <f t="shared" si="4"/>
        <v>0</v>
      </c>
      <c r="N86" s="228">
        <f t="shared" si="5"/>
        <v>0</v>
      </c>
      <c r="O86" s="298" t="e">
        <f>VLOOKUP(volume[[#This Row],[hwycov_id]],check!$A$2:$P$26,16,FALSE)</f>
        <v>#N/A</v>
      </c>
      <c r="P86" s="298">
        <v>85</v>
      </c>
    </row>
    <row r="87" spans="1:16">
      <c r="A87" s="59">
        <v>21972</v>
      </c>
      <c r="B87" s="59">
        <v>5</v>
      </c>
      <c r="C87" s="59">
        <v>1</v>
      </c>
      <c r="D87" s="59">
        <v>2</v>
      </c>
      <c r="E87" s="59" t="s">
        <v>79</v>
      </c>
      <c r="F87" s="227">
        <v>4</v>
      </c>
      <c r="G87" s="59">
        <v>0</v>
      </c>
      <c r="H87" s="227">
        <v>2</v>
      </c>
      <c r="I87" s="227">
        <v>14</v>
      </c>
      <c r="J87" s="59">
        <v>2479</v>
      </c>
      <c r="K87" s="78">
        <f>VLOOKUP(volume[[#This Row],[hwycov_id]],cnf[],10,FALSE)</f>
        <v>2479</v>
      </c>
      <c r="L87" s="229">
        <f t="shared" si="3"/>
        <v>0</v>
      </c>
      <c r="M87" s="228">
        <f t="shared" si="4"/>
        <v>0</v>
      </c>
      <c r="N87" s="228">
        <f t="shared" si="5"/>
        <v>0</v>
      </c>
      <c r="O87" s="298" t="e">
        <f>VLOOKUP(volume[[#This Row],[hwycov_id]],check!$A$2:$P$26,16,FALSE)</f>
        <v>#N/A</v>
      </c>
      <c r="P87" s="298">
        <v>86</v>
      </c>
    </row>
    <row r="88" spans="1:16">
      <c r="A88" s="59">
        <v>8090</v>
      </c>
      <c r="B88" s="59">
        <v>6</v>
      </c>
      <c r="C88" s="59">
        <v>1</v>
      </c>
      <c r="D88" s="59">
        <v>2</v>
      </c>
      <c r="E88" s="59" t="s">
        <v>82</v>
      </c>
      <c r="F88" s="227">
        <v>4</v>
      </c>
      <c r="G88" s="59">
        <v>0</v>
      </c>
      <c r="H88" s="227">
        <v>8</v>
      </c>
      <c r="I88" s="227">
        <v>19</v>
      </c>
      <c r="J88" s="59">
        <v>2493</v>
      </c>
      <c r="K88" s="78">
        <f>VLOOKUP(volume[[#This Row],[hwycov_id]],cnf[],10,FALSE)</f>
        <v>2493</v>
      </c>
      <c r="L88" s="229">
        <f t="shared" si="3"/>
        <v>0</v>
      </c>
      <c r="M88" s="228">
        <f t="shared" si="4"/>
        <v>0</v>
      </c>
      <c r="N88" s="228">
        <f t="shared" si="5"/>
        <v>0</v>
      </c>
      <c r="O88" s="298" t="e">
        <f>VLOOKUP(volume[[#This Row],[hwycov_id]],check!$A$2:$P$26,16,FALSE)</f>
        <v>#N/A</v>
      </c>
      <c r="P88" s="298">
        <v>87</v>
      </c>
    </row>
    <row r="89" spans="1:16">
      <c r="A89" s="59">
        <v>12975</v>
      </c>
      <c r="B89" s="59">
        <v>5</v>
      </c>
      <c r="C89" s="59">
        <v>1</v>
      </c>
      <c r="D89" s="59">
        <v>2</v>
      </c>
      <c r="E89" s="59" t="s">
        <v>80</v>
      </c>
      <c r="F89" s="227">
        <v>4</v>
      </c>
      <c r="G89" s="59">
        <v>0</v>
      </c>
      <c r="H89" s="227">
        <v>5</v>
      </c>
      <c r="I89" s="227">
        <v>5</v>
      </c>
      <c r="J89" s="59">
        <v>2500</v>
      </c>
      <c r="K89" s="78">
        <f>VLOOKUP(volume[[#This Row],[hwycov_id]],cnf[],10,FALSE)</f>
        <v>2500</v>
      </c>
      <c r="L89" s="229">
        <f t="shared" si="3"/>
        <v>0</v>
      </c>
      <c r="M89" s="228">
        <f t="shared" si="4"/>
        <v>0</v>
      </c>
      <c r="N89" s="228">
        <f t="shared" si="5"/>
        <v>0</v>
      </c>
      <c r="O89" s="298" t="e">
        <f>VLOOKUP(volume[[#This Row],[hwycov_id]],check!$A$2:$P$26,16,FALSE)</f>
        <v>#N/A</v>
      </c>
      <c r="P89" s="298">
        <v>88</v>
      </c>
    </row>
    <row r="90" spans="1:16">
      <c r="A90" s="59">
        <v>14107</v>
      </c>
      <c r="B90" s="59">
        <v>4</v>
      </c>
      <c r="C90" s="59">
        <v>1</v>
      </c>
      <c r="D90" s="59">
        <v>2</v>
      </c>
      <c r="E90" s="59" t="s">
        <v>80</v>
      </c>
      <c r="F90" s="227">
        <v>4</v>
      </c>
      <c r="G90" s="59">
        <v>0</v>
      </c>
      <c r="H90" s="227">
        <v>4</v>
      </c>
      <c r="I90" s="227">
        <v>2</v>
      </c>
      <c r="J90" s="59">
        <v>2500</v>
      </c>
      <c r="K90" s="78">
        <f>VLOOKUP(volume[[#This Row],[hwycov_id]],cnf[],10,FALSE)</f>
        <v>2500</v>
      </c>
      <c r="L90" s="229">
        <f t="shared" si="3"/>
        <v>0</v>
      </c>
      <c r="M90" s="228">
        <f t="shared" si="4"/>
        <v>0</v>
      </c>
      <c r="N90" s="228">
        <f t="shared" si="5"/>
        <v>0</v>
      </c>
      <c r="O90" s="298" t="e">
        <f>VLOOKUP(volume[[#This Row],[hwycov_id]],check!$A$2:$P$26,16,FALSE)</f>
        <v>#N/A</v>
      </c>
      <c r="P90" s="298">
        <v>89</v>
      </c>
    </row>
    <row r="91" spans="1:16">
      <c r="A91" s="59">
        <v>2211</v>
      </c>
      <c r="B91" s="59">
        <v>5</v>
      </c>
      <c r="C91" s="59">
        <v>1</v>
      </c>
      <c r="D91" s="59">
        <v>2</v>
      </c>
      <c r="E91" s="59" t="s">
        <v>79</v>
      </c>
      <c r="F91" s="227">
        <v>4</v>
      </c>
      <c r="G91" s="59">
        <v>0</v>
      </c>
      <c r="H91" s="227">
        <v>2</v>
      </c>
      <c r="I91" s="227">
        <v>14</v>
      </c>
      <c r="J91" s="59">
        <v>2528</v>
      </c>
      <c r="K91" s="78">
        <f>VLOOKUP(volume[[#This Row],[hwycov_id]],cnf[],10,FALSE)</f>
        <v>2528</v>
      </c>
      <c r="L91" s="229">
        <f t="shared" si="3"/>
        <v>0</v>
      </c>
      <c r="M91" s="228">
        <f t="shared" si="4"/>
        <v>0</v>
      </c>
      <c r="N91" s="228">
        <f t="shared" si="5"/>
        <v>0</v>
      </c>
      <c r="O91" s="298" t="e">
        <f>VLOOKUP(volume[[#This Row],[hwycov_id]],check!$A$2:$P$26,16,FALSE)</f>
        <v>#N/A</v>
      </c>
      <c r="P91" s="298">
        <v>90</v>
      </c>
    </row>
    <row r="92" spans="1:16">
      <c r="A92" s="59">
        <v>17444</v>
      </c>
      <c r="B92" s="59">
        <v>5</v>
      </c>
      <c r="C92" s="59">
        <v>1</v>
      </c>
      <c r="D92" s="59">
        <v>2</v>
      </c>
      <c r="E92" s="59" t="s">
        <v>79</v>
      </c>
      <c r="F92" s="227">
        <v>4</v>
      </c>
      <c r="G92" s="59">
        <v>0</v>
      </c>
      <c r="H92" s="227">
        <v>3</v>
      </c>
      <c r="I92" s="227">
        <v>14</v>
      </c>
      <c r="J92" s="59">
        <v>2535</v>
      </c>
      <c r="K92" s="78">
        <f>VLOOKUP(volume[[#This Row],[hwycov_id]],cnf[],10,FALSE)</f>
        <v>2535</v>
      </c>
      <c r="L92" s="229">
        <f t="shared" si="3"/>
        <v>0</v>
      </c>
      <c r="M92" s="228">
        <f t="shared" si="4"/>
        <v>0</v>
      </c>
      <c r="N92" s="228">
        <f t="shared" si="5"/>
        <v>0</v>
      </c>
      <c r="O92" s="298" t="e">
        <f>VLOOKUP(volume[[#This Row],[hwycov_id]],check!$A$2:$P$26,16,FALSE)</f>
        <v>#N/A</v>
      </c>
      <c r="P92" s="298">
        <v>91</v>
      </c>
    </row>
    <row r="93" spans="1:16">
      <c r="A93" s="59">
        <v>28550</v>
      </c>
      <c r="B93" s="59">
        <v>9</v>
      </c>
      <c r="C93" s="59">
        <v>1</v>
      </c>
      <c r="D93" s="59">
        <v>1</v>
      </c>
      <c r="E93" s="59" t="s">
        <v>78</v>
      </c>
      <c r="F93" s="227">
        <v>2</v>
      </c>
      <c r="G93" s="59">
        <v>0</v>
      </c>
      <c r="H93" s="227">
        <v>6</v>
      </c>
      <c r="I93" s="227">
        <v>1</v>
      </c>
      <c r="J93" s="59">
        <v>2565</v>
      </c>
      <c r="K93" s="78">
        <f>VLOOKUP(volume[[#This Row],[hwycov_id]],cnf[],10,FALSE)</f>
        <v>2565</v>
      </c>
      <c r="L93" s="229">
        <f t="shared" si="3"/>
        <v>0</v>
      </c>
      <c r="M93" s="228">
        <f t="shared" si="4"/>
        <v>0</v>
      </c>
      <c r="N93" s="228">
        <f t="shared" si="5"/>
        <v>0</v>
      </c>
      <c r="O93" s="298" t="e">
        <f>VLOOKUP(volume[[#This Row],[hwycov_id]],check!$A$2:$P$26,16,FALSE)</f>
        <v>#N/A</v>
      </c>
      <c r="P93" s="298">
        <v>92</v>
      </c>
    </row>
    <row r="94" spans="1:16">
      <c r="A94" s="59">
        <v>11500</v>
      </c>
      <c r="B94" s="59">
        <v>5</v>
      </c>
      <c r="C94" s="59">
        <v>1</v>
      </c>
      <c r="D94" s="59">
        <v>2</v>
      </c>
      <c r="E94" s="59" t="s">
        <v>79</v>
      </c>
      <c r="F94" s="227">
        <v>4</v>
      </c>
      <c r="G94" s="59">
        <v>0</v>
      </c>
      <c r="H94" s="227">
        <v>3</v>
      </c>
      <c r="I94" s="227">
        <v>14</v>
      </c>
      <c r="J94" s="59">
        <v>2585</v>
      </c>
      <c r="K94" s="78">
        <f>VLOOKUP(volume[[#This Row],[hwycov_id]],cnf[],10,FALSE)</f>
        <v>2585</v>
      </c>
      <c r="L94" s="229">
        <f t="shared" si="3"/>
        <v>0</v>
      </c>
      <c r="M94" s="228">
        <f t="shared" si="4"/>
        <v>0</v>
      </c>
      <c r="N94" s="228">
        <f t="shared" si="5"/>
        <v>0</v>
      </c>
      <c r="O94" s="298" t="e">
        <f>VLOOKUP(volume[[#This Row],[hwycov_id]],check!$A$2:$P$26,16,FALSE)</f>
        <v>#N/A</v>
      </c>
      <c r="P94" s="298">
        <v>93</v>
      </c>
    </row>
    <row r="95" spans="1:16">
      <c r="A95" s="59">
        <v>14414</v>
      </c>
      <c r="B95" s="59">
        <v>9</v>
      </c>
      <c r="C95" s="59">
        <v>1</v>
      </c>
      <c r="D95" s="59">
        <v>1</v>
      </c>
      <c r="E95" s="59" t="s">
        <v>78</v>
      </c>
      <c r="F95" s="227">
        <v>2</v>
      </c>
      <c r="G95" s="59">
        <v>0</v>
      </c>
      <c r="H95" s="227">
        <v>3</v>
      </c>
      <c r="I95" s="227">
        <v>14</v>
      </c>
      <c r="J95" s="59">
        <v>2587</v>
      </c>
      <c r="K95" s="78">
        <f>VLOOKUP(volume[[#This Row],[hwycov_id]],cnf[],10,FALSE)</f>
        <v>2587</v>
      </c>
      <c r="L95" s="229">
        <f t="shared" si="3"/>
        <v>0</v>
      </c>
      <c r="M95" s="228">
        <f t="shared" si="4"/>
        <v>0</v>
      </c>
      <c r="N95" s="228">
        <f t="shared" si="5"/>
        <v>0</v>
      </c>
      <c r="O95" s="298" t="e">
        <f>VLOOKUP(volume[[#This Row],[hwycov_id]],check!$A$2:$P$26,16,FALSE)</f>
        <v>#N/A</v>
      </c>
      <c r="P95" s="298">
        <v>94</v>
      </c>
    </row>
    <row r="96" spans="1:16">
      <c r="A96" s="59">
        <v>14223</v>
      </c>
      <c r="B96" s="59">
        <v>4</v>
      </c>
      <c r="C96" s="59">
        <v>1</v>
      </c>
      <c r="D96" s="59">
        <v>2</v>
      </c>
      <c r="E96" s="59" t="s">
        <v>80</v>
      </c>
      <c r="F96" s="227">
        <v>4</v>
      </c>
      <c r="G96" s="59">
        <v>0</v>
      </c>
      <c r="H96" s="227">
        <v>2</v>
      </c>
      <c r="I96" s="227">
        <v>3</v>
      </c>
      <c r="J96" s="59">
        <v>2600</v>
      </c>
      <c r="K96" s="78">
        <f>VLOOKUP(volume[[#This Row],[hwycov_id]],cnf[],10,FALSE)</f>
        <v>2600</v>
      </c>
      <c r="L96" s="229">
        <f t="shared" si="3"/>
        <v>0</v>
      </c>
      <c r="M96" s="228">
        <f t="shared" si="4"/>
        <v>0</v>
      </c>
      <c r="N96" s="228">
        <f t="shared" si="5"/>
        <v>0</v>
      </c>
      <c r="O96" s="298" t="e">
        <f>VLOOKUP(volume[[#This Row],[hwycov_id]],check!$A$2:$P$26,16,FALSE)</f>
        <v>#N/A</v>
      </c>
      <c r="P96" s="298">
        <v>95</v>
      </c>
    </row>
    <row r="97" spans="1:16">
      <c r="A97" s="59">
        <v>8401</v>
      </c>
      <c r="B97" s="59">
        <v>7</v>
      </c>
      <c r="C97" s="59">
        <v>1</v>
      </c>
      <c r="D97" s="59">
        <v>2</v>
      </c>
      <c r="E97" s="59" t="s">
        <v>80</v>
      </c>
      <c r="F97" s="227">
        <v>4</v>
      </c>
      <c r="G97" s="59">
        <v>0</v>
      </c>
      <c r="H97" s="227">
        <v>5</v>
      </c>
      <c r="I97" s="227">
        <v>19</v>
      </c>
      <c r="J97" s="59">
        <v>2600</v>
      </c>
      <c r="K97" s="78">
        <f>VLOOKUP(volume[[#This Row],[hwycov_id]],cnf[],10,FALSE)</f>
        <v>2600</v>
      </c>
      <c r="L97" s="229">
        <f t="shared" si="3"/>
        <v>0</v>
      </c>
      <c r="M97" s="228">
        <f t="shared" si="4"/>
        <v>0</v>
      </c>
      <c r="N97" s="228">
        <f t="shared" si="5"/>
        <v>0</v>
      </c>
      <c r="O97" s="298" t="e">
        <f>VLOOKUP(volume[[#This Row],[hwycov_id]],check!$A$2:$P$26,16,FALSE)</f>
        <v>#N/A</v>
      </c>
      <c r="P97" s="298">
        <v>96</v>
      </c>
    </row>
    <row r="98" spans="1:16">
      <c r="A98" s="59">
        <v>49233</v>
      </c>
      <c r="B98" s="59">
        <v>7</v>
      </c>
      <c r="C98" s="59">
        <v>1</v>
      </c>
      <c r="D98" s="59">
        <v>2</v>
      </c>
      <c r="E98" s="59" t="s">
        <v>79</v>
      </c>
      <c r="F98" s="227">
        <v>4</v>
      </c>
      <c r="G98" s="59">
        <v>0</v>
      </c>
      <c r="H98" s="227">
        <v>3</v>
      </c>
      <c r="I98" s="227">
        <v>14</v>
      </c>
      <c r="J98" s="59">
        <v>2648</v>
      </c>
      <c r="K98" s="78">
        <f>VLOOKUP(volume[[#This Row],[hwycov_id]],cnf[],10,FALSE)</f>
        <v>2648</v>
      </c>
      <c r="L98" s="229">
        <f t="shared" si="3"/>
        <v>0</v>
      </c>
      <c r="M98" s="228">
        <f t="shared" si="4"/>
        <v>0</v>
      </c>
      <c r="N98" s="228">
        <f t="shared" si="5"/>
        <v>0</v>
      </c>
      <c r="O98" s="298" t="e">
        <f>VLOOKUP(volume[[#This Row],[hwycov_id]],check!$A$2:$P$26,16,FALSE)</f>
        <v>#N/A</v>
      </c>
      <c r="P98" s="298">
        <v>97</v>
      </c>
    </row>
    <row r="99" spans="1:16">
      <c r="A99" s="59">
        <v>3705</v>
      </c>
      <c r="B99" s="59">
        <v>9</v>
      </c>
      <c r="C99" s="59">
        <v>1</v>
      </c>
      <c r="D99" s="59">
        <v>1</v>
      </c>
      <c r="E99" s="59" t="s">
        <v>78</v>
      </c>
      <c r="F99" s="227">
        <v>2</v>
      </c>
      <c r="G99" s="59">
        <v>0</v>
      </c>
      <c r="H99" s="227">
        <v>3</v>
      </c>
      <c r="I99" s="227">
        <v>14</v>
      </c>
      <c r="J99" s="59">
        <v>2652</v>
      </c>
      <c r="K99" s="78">
        <f>VLOOKUP(volume[[#This Row],[hwycov_id]],cnf[],10,FALSE)</f>
        <v>2652</v>
      </c>
      <c r="L99" s="229">
        <f t="shared" si="3"/>
        <v>0</v>
      </c>
      <c r="M99" s="228">
        <f t="shared" si="4"/>
        <v>0</v>
      </c>
      <c r="N99" s="228">
        <f t="shared" si="5"/>
        <v>0</v>
      </c>
      <c r="O99" s="298" t="e">
        <f>VLOOKUP(volume[[#This Row],[hwycov_id]],check!$A$2:$P$26,16,FALSE)</f>
        <v>#N/A</v>
      </c>
      <c r="P99" s="298">
        <v>98</v>
      </c>
    </row>
    <row r="100" spans="1:16">
      <c r="A100" s="59">
        <v>8501</v>
      </c>
      <c r="B100" s="59">
        <v>5</v>
      </c>
      <c r="C100" s="59">
        <v>1</v>
      </c>
      <c r="D100" s="59">
        <v>2</v>
      </c>
      <c r="E100" s="59" t="s">
        <v>79</v>
      </c>
      <c r="F100" s="227">
        <v>4</v>
      </c>
      <c r="G100" s="59">
        <v>0</v>
      </c>
      <c r="H100" s="227">
        <v>2</v>
      </c>
      <c r="I100" s="227">
        <v>14</v>
      </c>
      <c r="J100" s="59">
        <v>2673</v>
      </c>
      <c r="K100" s="78">
        <f>VLOOKUP(volume[[#This Row],[hwycov_id]],cnf[],10,FALSE)</f>
        <v>2673</v>
      </c>
      <c r="L100" s="229">
        <f t="shared" si="3"/>
        <v>0</v>
      </c>
      <c r="M100" s="228">
        <f t="shared" si="4"/>
        <v>0</v>
      </c>
      <c r="N100" s="228">
        <f t="shared" si="5"/>
        <v>0</v>
      </c>
      <c r="O100" s="298" t="e">
        <f>VLOOKUP(volume[[#This Row],[hwycov_id]],check!$A$2:$P$26,16,FALSE)</f>
        <v>#N/A</v>
      </c>
      <c r="P100" s="298">
        <v>99</v>
      </c>
    </row>
    <row r="101" spans="1:16">
      <c r="A101" s="59">
        <v>19754</v>
      </c>
      <c r="B101" s="59">
        <v>4</v>
      </c>
      <c r="C101" s="59">
        <v>1</v>
      </c>
      <c r="D101" s="59">
        <v>2</v>
      </c>
      <c r="E101" s="59" t="s">
        <v>79</v>
      </c>
      <c r="F101" s="227">
        <v>4</v>
      </c>
      <c r="G101" s="59">
        <v>0</v>
      </c>
      <c r="H101" s="227">
        <v>2</v>
      </c>
      <c r="I101" s="227">
        <v>14</v>
      </c>
      <c r="J101" s="59">
        <v>2674</v>
      </c>
      <c r="K101" s="78">
        <f>VLOOKUP(volume[[#This Row],[hwycov_id]],cnf[],10,FALSE)</f>
        <v>2674</v>
      </c>
      <c r="L101" s="229">
        <f t="shared" si="3"/>
        <v>0</v>
      </c>
      <c r="M101" s="228">
        <f t="shared" si="4"/>
        <v>0</v>
      </c>
      <c r="N101" s="228">
        <f t="shared" si="5"/>
        <v>0</v>
      </c>
      <c r="O101" s="298" t="e">
        <f>VLOOKUP(volume[[#This Row],[hwycov_id]],check!$A$2:$P$26,16,FALSE)</f>
        <v>#N/A</v>
      </c>
      <c r="P101" s="298">
        <v>100</v>
      </c>
    </row>
    <row r="102" spans="1:16">
      <c r="A102" s="59">
        <v>40388</v>
      </c>
      <c r="B102" s="59">
        <v>4</v>
      </c>
      <c r="C102" s="59">
        <v>1</v>
      </c>
      <c r="D102" s="59">
        <v>1</v>
      </c>
      <c r="E102" s="59" t="s">
        <v>82</v>
      </c>
      <c r="F102" s="227">
        <v>4</v>
      </c>
      <c r="G102" s="59">
        <v>0</v>
      </c>
      <c r="H102" s="227">
        <v>4</v>
      </c>
      <c r="I102" s="227">
        <v>19</v>
      </c>
      <c r="J102" s="59">
        <v>2692</v>
      </c>
      <c r="K102" s="78">
        <f>VLOOKUP(volume[[#This Row],[hwycov_id]],cnf[],10,FALSE)</f>
        <v>2692</v>
      </c>
      <c r="L102" s="229">
        <f t="shared" si="3"/>
        <v>0</v>
      </c>
      <c r="M102" s="228">
        <f t="shared" si="4"/>
        <v>0</v>
      </c>
      <c r="N102" s="228">
        <f t="shared" si="5"/>
        <v>0</v>
      </c>
      <c r="O102" s="298" t="e">
        <f>VLOOKUP(volume[[#This Row],[hwycov_id]],check!$A$2:$P$26,16,FALSE)</f>
        <v>#N/A</v>
      </c>
      <c r="P102" s="298">
        <v>101</v>
      </c>
    </row>
    <row r="103" spans="1:16">
      <c r="A103" s="59">
        <v>24785</v>
      </c>
      <c r="B103" s="59">
        <v>3</v>
      </c>
      <c r="C103" s="59">
        <v>1</v>
      </c>
      <c r="D103" s="59">
        <v>2</v>
      </c>
      <c r="E103" s="59" t="s">
        <v>80</v>
      </c>
      <c r="F103" s="227">
        <v>3</v>
      </c>
      <c r="G103" s="59">
        <v>0</v>
      </c>
      <c r="H103" s="227">
        <v>8</v>
      </c>
      <c r="I103" s="227">
        <v>19</v>
      </c>
      <c r="J103" s="59">
        <v>2700</v>
      </c>
      <c r="K103" s="78">
        <f>VLOOKUP(volume[[#This Row],[hwycov_id]],cnf[],10,FALSE)</f>
        <v>2700</v>
      </c>
      <c r="L103" s="229">
        <f t="shared" si="3"/>
        <v>0</v>
      </c>
      <c r="M103" s="228">
        <f t="shared" si="4"/>
        <v>0</v>
      </c>
      <c r="N103" s="228">
        <f t="shared" si="5"/>
        <v>0</v>
      </c>
      <c r="O103" s="298" t="e">
        <f>VLOOKUP(volume[[#This Row],[hwycov_id]],check!$A$2:$P$26,16,FALSE)</f>
        <v>#N/A</v>
      </c>
      <c r="P103" s="298">
        <v>102</v>
      </c>
    </row>
    <row r="104" spans="1:16">
      <c r="A104" s="59">
        <v>21310</v>
      </c>
      <c r="B104" s="59">
        <v>4</v>
      </c>
      <c r="C104" s="59">
        <v>1</v>
      </c>
      <c r="D104" s="59">
        <v>2</v>
      </c>
      <c r="E104" s="59" t="s">
        <v>80</v>
      </c>
      <c r="F104" s="227">
        <v>4</v>
      </c>
      <c r="G104" s="59">
        <v>0</v>
      </c>
      <c r="H104" s="227">
        <v>5</v>
      </c>
      <c r="I104" s="227">
        <v>19</v>
      </c>
      <c r="J104" s="59">
        <v>2700</v>
      </c>
      <c r="K104" s="78">
        <f>VLOOKUP(volume[[#This Row],[hwycov_id]],cnf[],10,FALSE)</f>
        <v>2700</v>
      </c>
      <c r="L104" s="229">
        <f t="shared" si="3"/>
        <v>0</v>
      </c>
      <c r="M104" s="228">
        <f t="shared" si="4"/>
        <v>0</v>
      </c>
      <c r="N104" s="228">
        <f t="shared" si="5"/>
        <v>0</v>
      </c>
      <c r="O104" s="298" t="e">
        <f>VLOOKUP(volume[[#This Row],[hwycov_id]],check!$A$2:$P$26,16,FALSE)</f>
        <v>#N/A</v>
      </c>
      <c r="P104" s="298">
        <v>103</v>
      </c>
    </row>
    <row r="105" spans="1:16">
      <c r="A105" s="59">
        <v>9591</v>
      </c>
      <c r="B105" s="59">
        <v>6</v>
      </c>
      <c r="C105" s="59">
        <v>1</v>
      </c>
      <c r="D105" s="59">
        <v>2</v>
      </c>
      <c r="E105" s="59" t="s">
        <v>80</v>
      </c>
      <c r="F105" s="227">
        <v>4</v>
      </c>
      <c r="G105" s="59">
        <v>0</v>
      </c>
      <c r="H105" s="227">
        <v>5</v>
      </c>
      <c r="I105" s="227">
        <v>19</v>
      </c>
      <c r="J105" s="59">
        <v>2700</v>
      </c>
      <c r="K105" s="78">
        <f>VLOOKUP(volume[[#This Row],[hwycov_id]],cnf[],10,FALSE)</f>
        <v>2700</v>
      </c>
      <c r="L105" s="229">
        <f t="shared" si="3"/>
        <v>0</v>
      </c>
      <c r="M105" s="228">
        <f t="shared" si="4"/>
        <v>0</v>
      </c>
      <c r="N105" s="228">
        <f t="shared" si="5"/>
        <v>0</v>
      </c>
      <c r="O105" s="298" t="e">
        <f>VLOOKUP(volume[[#This Row],[hwycov_id]],check!$A$2:$P$26,16,FALSE)</f>
        <v>#N/A</v>
      </c>
      <c r="P105" s="298">
        <v>104</v>
      </c>
    </row>
    <row r="106" spans="1:16">
      <c r="A106" s="59">
        <v>11114</v>
      </c>
      <c r="B106" s="59">
        <v>9</v>
      </c>
      <c r="C106" s="59">
        <v>1</v>
      </c>
      <c r="D106" s="59">
        <v>1</v>
      </c>
      <c r="E106" s="59" t="s">
        <v>78</v>
      </c>
      <c r="F106" s="227">
        <v>2</v>
      </c>
      <c r="G106" s="59">
        <v>0</v>
      </c>
      <c r="H106" s="227">
        <v>3</v>
      </c>
      <c r="I106" s="227">
        <v>14</v>
      </c>
      <c r="J106" s="59">
        <v>2708</v>
      </c>
      <c r="K106" s="78">
        <f>VLOOKUP(volume[[#This Row],[hwycov_id]],cnf[],10,FALSE)</f>
        <v>2708</v>
      </c>
      <c r="L106" s="229">
        <f t="shared" si="3"/>
        <v>0</v>
      </c>
      <c r="M106" s="228">
        <f t="shared" si="4"/>
        <v>0</v>
      </c>
      <c r="N106" s="228">
        <f t="shared" si="5"/>
        <v>0</v>
      </c>
      <c r="O106" s="298" t="e">
        <f>VLOOKUP(volume[[#This Row],[hwycov_id]],check!$A$2:$P$26,16,FALSE)</f>
        <v>#N/A</v>
      </c>
      <c r="P106" s="298">
        <v>105</v>
      </c>
    </row>
    <row r="107" spans="1:16">
      <c r="A107" s="59">
        <v>22901</v>
      </c>
      <c r="B107" s="59">
        <v>6</v>
      </c>
      <c r="C107" s="59">
        <v>1</v>
      </c>
      <c r="D107" s="59">
        <v>2</v>
      </c>
      <c r="E107" s="59" t="s">
        <v>82</v>
      </c>
      <c r="F107" s="227">
        <v>4</v>
      </c>
      <c r="G107" s="59">
        <v>0</v>
      </c>
      <c r="H107" s="227">
        <v>8</v>
      </c>
      <c r="I107" s="227">
        <v>19</v>
      </c>
      <c r="J107" s="59">
        <v>2710</v>
      </c>
      <c r="K107" s="78">
        <f>VLOOKUP(volume[[#This Row],[hwycov_id]],cnf[],10,FALSE)</f>
        <v>2710</v>
      </c>
      <c r="L107" s="229">
        <f t="shared" si="3"/>
        <v>0</v>
      </c>
      <c r="M107" s="228">
        <f t="shared" si="4"/>
        <v>0</v>
      </c>
      <c r="N107" s="228">
        <f t="shared" si="5"/>
        <v>0</v>
      </c>
      <c r="O107" s="298" t="e">
        <f>VLOOKUP(volume[[#This Row],[hwycov_id]],check!$A$2:$P$26,16,FALSE)</f>
        <v>#N/A</v>
      </c>
      <c r="P107" s="298">
        <v>106</v>
      </c>
    </row>
    <row r="108" spans="1:16">
      <c r="A108" s="59">
        <v>28604</v>
      </c>
      <c r="B108" s="59">
        <v>9</v>
      </c>
      <c r="C108" s="59">
        <v>1</v>
      </c>
      <c r="D108" s="59">
        <v>1</v>
      </c>
      <c r="E108" s="59" t="s">
        <v>78</v>
      </c>
      <c r="F108" s="227">
        <v>2</v>
      </c>
      <c r="G108" s="59">
        <v>0</v>
      </c>
      <c r="H108" s="227">
        <v>5</v>
      </c>
      <c r="I108" s="227">
        <v>9</v>
      </c>
      <c r="J108" s="59">
        <v>2716</v>
      </c>
      <c r="K108" s="78">
        <f>VLOOKUP(volume[[#This Row],[hwycov_id]],cnf[],10,FALSE)</f>
        <v>2716</v>
      </c>
      <c r="L108" s="229">
        <f t="shared" si="3"/>
        <v>0</v>
      </c>
      <c r="M108" s="228">
        <f t="shared" si="4"/>
        <v>0</v>
      </c>
      <c r="N108" s="228">
        <f t="shared" si="5"/>
        <v>0</v>
      </c>
      <c r="O108" s="298" t="e">
        <f>VLOOKUP(volume[[#This Row],[hwycov_id]],check!$A$2:$P$26,16,FALSE)</f>
        <v>#N/A</v>
      </c>
      <c r="P108" s="298">
        <v>107</v>
      </c>
    </row>
    <row r="109" spans="1:16">
      <c r="A109" s="59">
        <v>16349</v>
      </c>
      <c r="B109" s="59">
        <v>9</v>
      </c>
      <c r="C109" s="59">
        <v>1</v>
      </c>
      <c r="D109" s="59">
        <v>1</v>
      </c>
      <c r="E109" s="59" t="s">
        <v>78</v>
      </c>
      <c r="F109" s="227">
        <v>2</v>
      </c>
      <c r="G109" s="59">
        <v>0</v>
      </c>
      <c r="H109" s="227">
        <v>3</v>
      </c>
      <c r="I109" s="227">
        <v>14</v>
      </c>
      <c r="J109" s="59">
        <v>2754</v>
      </c>
      <c r="K109" s="78">
        <f>VLOOKUP(volume[[#This Row],[hwycov_id]],cnf[],10,FALSE)</f>
        <v>2754</v>
      </c>
      <c r="L109" s="229">
        <f t="shared" si="3"/>
        <v>0</v>
      </c>
      <c r="M109" s="228">
        <f t="shared" si="4"/>
        <v>0</v>
      </c>
      <c r="N109" s="228">
        <f t="shared" si="5"/>
        <v>0</v>
      </c>
      <c r="O109" s="298" t="e">
        <f>VLOOKUP(volume[[#This Row],[hwycov_id]],check!$A$2:$P$26,16,FALSE)</f>
        <v>#N/A</v>
      </c>
      <c r="P109" s="298">
        <v>108</v>
      </c>
    </row>
    <row r="110" spans="1:16">
      <c r="A110" s="59">
        <v>28066</v>
      </c>
      <c r="B110" s="59">
        <v>9</v>
      </c>
      <c r="C110" s="59">
        <v>1</v>
      </c>
      <c r="D110" s="59">
        <v>1</v>
      </c>
      <c r="E110" s="59" t="s">
        <v>78</v>
      </c>
      <c r="F110" s="227">
        <v>2</v>
      </c>
      <c r="G110" s="59">
        <v>0</v>
      </c>
      <c r="H110" s="227">
        <v>3</v>
      </c>
      <c r="I110" s="227">
        <v>14</v>
      </c>
      <c r="J110" s="59">
        <v>2786</v>
      </c>
      <c r="K110" s="78">
        <f>VLOOKUP(volume[[#This Row],[hwycov_id]],cnf[],10,FALSE)</f>
        <v>2786</v>
      </c>
      <c r="L110" s="229">
        <f t="shared" si="3"/>
        <v>0</v>
      </c>
      <c r="M110" s="228">
        <f t="shared" si="4"/>
        <v>0</v>
      </c>
      <c r="N110" s="228">
        <f t="shared" si="5"/>
        <v>0</v>
      </c>
      <c r="O110" s="298" t="e">
        <f>VLOOKUP(volume[[#This Row],[hwycov_id]],check!$A$2:$P$26,16,FALSE)</f>
        <v>#N/A</v>
      </c>
      <c r="P110" s="298">
        <v>109</v>
      </c>
    </row>
    <row r="111" spans="1:16">
      <c r="A111" s="59">
        <v>27305</v>
      </c>
      <c r="B111" s="59">
        <v>9</v>
      </c>
      <c r="C111" s="59">
        <v>1</v>
      </c>
      <c r="D111" s="59">
        <v>1</v>
      </c>
      <c r="E111" s="59" t="s">
        <v>78</v>
      </c>
      <c r="F111" s="227">
        <v>2</v>
      </c>
      <c r="G111" s="59">
        <v>0</v>
      </c>
      <c r="H111" s="227">
        <v>3</v>
      </c>
      <c r="I111" s="227">
        <v>14</v>
      </c>
      <c r="J111" s="59">
        <v>2793</v>
      </c>
      <c r="K111" s="78">
        <f>VLOOKUP(volume[[#This Row],[hwycov_id]],cnf[],10,FALSE)</f>
        <v>2793</v>
      </c>
      <c r="L111" s="229">
        <f t="shared" si="3"/>
        <v>0</v>
      </c>
      <c r="M111" s="228">
        <f t="shared" si="4"/>
        <v>0</v>
      </c>
      <c r="N111" s="228">
        <f t="shared" si="5"/>
        <v>0</v>
      </c>
      <c r="O111" s="298" t="e">
        <f>VLOOKUP(volume[[#This Row],[hwycov_id]],check!$A$2:$P$26,16,FALSE)</f>
        <v>#N/A</v>
      </c>
      <c r="P111" s="298">
        <v>110</v>
      </c>
    </row>
    <row r="112" spans="1:16">
      <c r="A112" s="59">
        <v>37248</v>
      </c>
      <c r="B112" s="59">
        <v>7</v>
      </c>
      <c r="C112" s="59">
        <v>1</v>
      </c>
      <c r="D112" s="59">
        <v>2</v>
      </c>
      <c r="E112" s="59" t="s">
        <v>80</v>
      </c>
      <c r="F112" s="227">
        <v>4</v>
      </c>
      <c r="G112" s="59">
        <v>0</v>
      </c>
      <c r="H112" s="227">
        <v>4</v>
      </c>
      <c r="I112" s="227">
        <v>2</v>
      </c>
      <c r="J112" s="59">
        <v>2800</v>
      </c>
      <c r="K112" s="78">
        <f>VLOOKUP(volume[[#This Row],[hwycov_id]],cnf[],10,FALSE)</f>
        <v>2800</v>
      </c>
      <c r="L112" s="229">
        <f t="shared" si="3"/>
        <v>0</v>
      </c>
      <c r="M112" s="228">
        <f t="shared" si="4"/>
        <v>0</v>
      </c>
      <c r="N112" s="228">
        <f t="shared" si="5"/>
        <v>0</v>
      </c>
      <c r="O112" s="298" t="e">
        <f>VLOOKUP(volume[[#This Row],[hwycov_id]],check!$A$2:$P$26,16,FALSE)</f>
        <v>#N/A</v>
      </c>
      <c r="P112" s="298">
        <v>111</v>
      </c>
    </row>
    <row r="113" spans="1:16">
      <c r="A113" s="59">
        <v>15567</v>
      </c>
      <c r="B113" s="59">
        <v>5</v>
      </c>
      <c r="C113" s="59">
        <v>1</v>
      </c>
      <c r="D113" s="59">
        <v>2</v>
      </c>
      <c r="E113" s="59" t="s">
        <v>80</v>
      </c>
      <c r="F113" s="227">
        <v>4</v>
      </c>
      <c r="G113" s="59">
        <v>0</v>
      </c>
      <c r="H113" s="227">
        <v>4</v>
      </c>
      <c r="I113" s="227">
        <v>8</v>
      </c>
      <c r="J113" s="59">
        <v>2800</v>
      </c>
      <c r="K113" s="78">
        <f>VLOOKUP(volume[[#This Row],[hwycov_id]],cnf[],10,FALSE)</f>
        <v>2800</v>
      </c>
      <c r="L113" s="229">
        <f t="shared" si="3"/>
        <v>0</v>
      </c>
      <c r="M113" s="228">
        <f t="shared" si="4"/>
        <v>0</v>
      </c>
      <c r="N113" s="228">
        <f t="shared" si="5"/>
        <v>0</v>
      </c>
      <c r="O113" s="298" t="e">
        <f>VLOOKUP(volume[[#This Row],[hwycov_id]],check!$A$2:$P$26,16,FALSE)</f>
        <v>#N/A</v>
      </c>
      <c r="P113" s="298">
        <v>112</v>
      </c>
    </row>
    <row r="114" spans="1:16">
      <c r="A114" s="59">
        <v>15252</v>
      </c>
      <c r="B114" s="59">
        <v>5</v>
      </c>
      <c r="C114" s="59">
        <v>1</v>
      </c>
      <c r="D114" s="59">
        <v>2</v>
      </c>
      <c r="E114" s="59" t="s">
        <v>80</v>
      </c>
      <c r="F114" s="227">
        <v>4</v>
      </c>
      <c r="G114" s="59">
        <v>0</v>
      </c>
      <c r="H114" s="227">
        <v>5</v>
      </c>
      <c r="I114" s="227">
        <v>16</v>
      </c>
      <c r="J114" s="59">
        <v>2800</v>
      </c>
      <c r="K114" s="78">
        <f>VLOOKUP(volume[[#This Row],[hwycov_id]],cnf[],10,FALSE)</f>
        <v>2800</v>
      </c>
      <c r="L114" s="229">
        <f t="shared" si="3"/>
        <v>0</v>
      </c>
      <c r="M114" s="228">
        <f t="shared" si="4"/>
        <v>0</v>
      </c>
      <c r="N114" s="228">
        <f t="shared" si="5"/>
        <v>0</v>
      </c>
      <c r="O114" s="298" t="e">
        <f>VLOOKUP(volume[[#This Row],[hwycov_id]],check!$A$2:$P$26,16,FALSE)</f>
        <v>#N/A</v>
      </c>
      <c r="P114" s="298">
        <v>113</v>
      </c>
    </row>
    <row r="115" spans="1:16">
      <c r="A115" s="59">
        <v>11262</v>
      </c>
      <c r="B115" s="59">
        <v>5</v>
      </c>
      <c r="C115" s="59">
        <v>1</v>
      </c>
      <c r="D115" s="59">
        <v>2</v>
      </c>
      <c r="E115" s="59" t="s">
        <v>80</v>
      </c>
      <c r="F115" s="227">
        <v>4</v>
      </c>
      <c r="G115" s="59">
        <v>0</v>
      </c>
      <c r="H115" s="227">
        <v>5</v>
      </c>
      <c r="I115" s="227">
        <v>5</v>
      </c>
      <c r="J115" s="59">
        <v>2800</v>
      </c>
      <c r="K115" s="78">
        <f>VLOOKUP(volume[[#This Row],[hwycov_id]],cnf[],10,FALSE)</f>
        <v>2800</v>
      </c>
      <c r="L115" s="229">
        <f t="shared" si="3"/>
        <v>0</v>
      </c>
      <c r="M115" s="228">
        <f t="shared" si="4"/>
        <v>0</v>
      </c>
      <c r="N115" s="228">
        <f t="shared" si="5"/>
        <v>0</v>
      </c>
      <c r="O115" s="298" t="e">
        <f>VLOOKUP(volume[[#This Row],[hwycov_id]],check!$A$2:$P$26,16,FALSE)</f>
        <v>#N/A</v>
      </c>
      <c r="P115" s="298">
        <v>114</v>
      </c>
    </row>
    <row r="116" spans="1:16">
      <c r="A116" s="59">
        <v>14616</v>
      </c>
      <c r="B116" s="59">
        <v>9</v>
      </c>
      <c r="C116" s="59">
        <v>1</v>
      </c>
      <c r="D116" s="59">
        <v>1</v>
      </c>
      <c r="E116" s="59" t="s">
        <v>78</v>
      </c>
      <c r="F116" s="227">
        <v>2</v>
      </c>
      <c r="G116" s="59">
        <v>0</v>
      </c>
      <c r="H116" s="227">
        <v>7</v>
      </c>
      <c r="I116" s="227">
        <v>7</v>
      </c>
      <c r="J116" s="59">
        <v>2802</v>
      </c>
      <c r="K116" s="78">
        <f>VLOOKUP(volume[[#This Row],[hwycov_id]],cnf[],10,FALSE)</f>
        <v>2802</v>
      </c>
      <c r="L116" s="229">
        <f t="shared" si="3"/>
        <v>0</v>
      </c>
      <c r="M116" s="228">
        <f t="shared" si="4"/>
        <v>0</v>
      </c>
      <c r="N116" s="228">
        <f t="shared" si="5"/>
        <v>0</v>
      </c>
      <c r="O116" s="298" t="e">
        <f>VLOOKUP(volume[[#This Row],[hwycov_id]],check!$A$2:$P$26,16,FALSE)</f>
        <v>#N/A</v>
      </c>
      <c r="P116" s="298">
        <v>115</v>
      </c>
    </row>
    <row r="117" spans="1:16">
      <c r="A117" s="59">
        <v>6124</v>
      </c>
      <c r="B117" s="59">
        <v>5</v>
      </c>
      <c r="C117" s="59">
        <v>1</v>
      </c>
      <c r="D117" s="59">
        <v>2</v>
      </c>
      <c r="E117" s="59" t="s">
        <v>79</v>
      </c>
      <c r="F117" s="227">
        <v>4</v>
      </c>
      <c r="G117" s="59">
        <v>0</v>
      </c>
      <c r="H117" s="227">
        <v>3</v>
      </c>
      <c r="I117" s="227">
        <v>14</v>
      </c>
      <c r="J117" s="59">
        <v>2809</v>
      </c>
      <c r="K117" s="78">
        <f>VLOOKUP(volume[[#This Row],[hwycov_id]],cnf[],10,FALSE)</f>
        <v>2809</v>
      </c>
      <c r="L117" s="229">
        <f t="shared" si="3"/>
        <v>0</v>
      </c>
      <c r="M117" s="228">
        <f t="shared" si="4"/>
        <v>0</v>
      </c>
      <c r="N117" s="228">
        <f t="shared" si="5"/>
        <v>0</v>
      </c>
      <c r="O117" s="298" t="e">
        <f>VLOOKUP(volume[[#This Row],[hwycov_id]],check!$A$2:$P$26,16,FALSE)</f>
        <v>#N/A</v>
      </c>
      <c r="P117" s="298">
        <v>116</v>
      </c>
    </row>
    <row r="118" spans="1:16">
      <c r="A118" s="59">
        <v>28834</v>
      </c>
      <c r="B118" s="59">
        <v>9</v>
      </c>
      <c r="C118" s="59">
        <v>1</v>
      </c>
      <c r="D118" s="59">
        <v>1</v>
      </c>
      <c r="E118" s="59" t="s">
        <v>78</v>
      </c>
      <c r="F118" s="227">
        <v>2</v>
      </c>
      <c r="G118" s="59">
        <v>0</v>
      </c>
      <c r="H118" s="227">
        <v>3</v>
      </c>
      <c r="I118" s="227">
        <v>14</v>
      </c>
      <c r="J118" s="59">
        <v>2825</v>
      </c>
      <c r="K118" s="78">
        <f>VLOOKUP(volume[[#This Row],[hwycov_id]],cnf[],10,FALSE)</f>
        <v>2825</v>
      </c>
      <c r="L118" s="229">
        <f t="shared" si="3"/>
        <v>0</v>
      </c>
      <c r="M118" s="228">
        <f t="shared" si="4"/>
        <v>0</v>
      </c>
      <c r="N118" s="228">
        <f t="shared" si="5"/>
        <v>0</v>
      </c>
      <c r="O118" s="298" t="e">
        <f>VLOOKUP(volume[[#This Row],[hwycov_id]],check!$A$2:$P$26,16,FALSE)</f>
        <v>#N/A</v>
      </c>
      <c r="P118" s="298">
        <v>117</v>
      </c>
    </row>
    <row r="119" spans="1:16">
      <c r="A119" s="59">
        <v>8628</v>
      </c>
      <c r="B119" s="59">
        <v>5</v>
      </c>
      <c r="C119" s="59">
        <v>1</v>
      </c>
      <c r="D119" s="59">
        <v>1</v>
      </c>
      <c r="E119" s="59" t="s">
        <v>79</v>
      </c>
      <c r="F119" s="227">
        <v>4</v>
      </c>
      <c r="G119" s="59">
        <v>0</v>
      </c>
      <c r="H119" s="227">
        <v>1</v>
      </c>
      <c r="I119" s="227">
        <v>14</v>
      </c>
      <c r="J119" s="59">
        <v>2838</v>
      </c>
      <c r="K119" s="78">
        <f>VLOOKUP(volume[[#This Row],[hwycov_id]],cnf[],10,FALSE)</f>
        <v>2838</v>
      </c>
      <c r="L119" s="229">
        <f t="shared" si="3"/>
        <v>0</v>
      </c>
      <c r="M119" s="228">
        <f t="shared" si="4"/>
        <v>0</v>
      </c>
      <c r="N119" s="228">
        <f t="shared" si="5"/>
        <v>0</v>
      </c>
      <c r="O119" s="298" t="e">
        <f>VLOOKUP(volume[[#This Row],[hwycov_id]],check!$A$2:$P$26,16,FALSE)</f>
        <v>#N/A</v>
      </c>
      <c r="P119" s="298">
        <v>118</v>
      </c>
    </row>
    <row r="120" spans="1:16">
      <c r="A120" s="59">
        <v>49571</v>
      </c>
      <c r="B120" s="59">
        <v>7</v>
      </c>
      <c r="C120" s="59">
        <v>1</v>
      </c>
      <c r="D120" s="59">
        <v>2</v>
      </c>
      <c r="E120" s="59" t="s">
        <v>79</v>
      </c>
      <c r="F120" s="227">
        <v>4</v>
      </c>
      <c r="G120" s="59">
        <v>0</v>
      </c>
      <c r="H120" s="227">
        <v>3</v>
      </c>
      <c r="I120" s="227">
        <v>14</v>
      </c>
      <c r="J120" s="59">
        <v>2874</v>
      </c>
      <c r="K120" s="78">
        <f>VLOOKUP(volume[[#This Row],[hwycov_id]],cnf[],10,FALSE)</f>
        <v>2874</v>
      </c>
      <c r="L120" s="229">
        <f t="shared" si="3"/>
        <v>0</v>
      </c>
      <c r="M120" s="228">
        <f t="shared" si="4"/>
        <v>0</v>
      </c>
      <c r="N120" s="228">
        <f t="shared" si="5"/>
        <v>0</v>
      </c>
      <c r="O120" s="298" t="e">
        <f>VLOOKUP(volume[[#This Row],[hwycov_id]],check!$A$2:$P$26,16,FALSE)</f>
        <v>#N/A</v>
      </c>
      <c r="P120" s="298">
        <v>119</v>
      </c>
    </row>
    <row r="121" spans="1:16">
      <c r="A121" s="59">
        <v>40147</v>
      </c>
      <c r="B121" s="59">
        <v>5</v>
      </c>
      <c r="C121" s="59">
        <v>1</v>
      </c>
      <c r="D121" s="59">
        <v>2</v>
      </c>
      <c r="E121" s="59" t="s">
        <v>79</v>
      </c>
      <c r="F121" s="227">
        <v>4</v>
      </c>
      <c r="G121" s="59">
        <v>0</v>
      </c>
      <c r="H121" s="227">
        <v>3</v>
      </c>
      <c r="I121" s="227">
        <v>14</v>
      </c>
      <c r="J121" s="59">
        <v>2896</v>
      </c>
      <c r="K121" s="78">
        <f>VLOOKUP(volume[[#This Row],[hwycov_id]],cnf[],10,FALSE)</f>
        <v>2896</v>
      </c>
      <c r="L121" s="229">
        <f t="shared" si="3"/>
        <v>0</v>
      </c>
      <c r="M121" s="228">
        <f t="shared" si="4"/>
        <v>0</v>
      </c>
      <c r="N121" s="228">
        <f t="shared" si="5"/>
        <v>0</v>
      </c>
      <c r="O121" s="298" t="e">
        <f>VLOOKUP(volume[[#This Row],[hwycov_id]],check!$A$2:$P$26,16,FALSE)</f>
        <v>#N/A</v>
      </c>
      <c r="P121" s="298">
        <v>120</v>
      </c>
    </row>
    <row r="122" spans="1:16">
      <c r="A122" s="59">
        <v>31033</v>
      </c>
      <c r="B122" s="59">
        <v>3</v>
      </c>
      <c r="C122" s="59">
        <v>1</v>
      </c>
      <c r="D122" s="59">
        <v>2</v>
      </c>
      <c r="E122" s="59" t="s">
        <v>80</v>
      </c>
      <c r="F122" s="227">
        <v>3</v>
      </c>
      <c r="G122" s="59">
        <v>0</v>
      </c>
      <c r="H122" s="227">
        <v>5</v>
      </c>
      <c r="I122" s="227">
        <v>16</v>
      </c>
      <c r="J122" s="59">
        <v>2900</v>
      </c>
      <c r="K122" s="78">
        <f>VLOOKUP(volume[[#This Row],[hwycov_id]],cnf[],10,FALSE)</f>
        <v>2900</v>
      </c>
      <c r="L122" s="229">
        <f t="shared" si="3"/>
        <v>0</v>
      </c>
      <c r="M122" s="228">
        <f t="shared" si="4"/>
        <v>0</v>
      </c>
      <c r="N122" s="228">
        <f t="shared" si="5"/>
        <v>0</v>
      </c>
      <c r="O122" s="298" t="e">
        <f>VLOOKUP(volume[[#This Row],[hwycov_id]],check!$A$2:$P$26,16,FALSE)</f>
        <v>#N/A</v>
      </c>
      <c r="P122" s="298">
        <v>121</v>
      </c>
    </row>
    <row r="123" spans="1:16">
      <c r="A123" s="59">
        <v>22981</v>
      </c>
      <c r="B123" s="59">
        <v>4</v>
      </c>
      <c r="C123" s="59">
        <v>1</v>
      </c>
      <c r="D123" s="59">
        <v>2</v>
      </c>
      <c r="E123" s="59" t="s">
        <v>80</v>
      </c>
      <c r="F123" s="227">
        <v>4</v>
      </c>
      <c r="G123" s="59">
        <v>0</v>
      </c>
      <c r="H123" s="227">
        <v>2</v>
      </c>
      <c r="I123" s="227">
        <v>11</v>
      </c>
      <c r="J123" s="59">
        <v>2900</v>
      </c>
      <c r="K123" s="78">
        <f>VLOOKUP(volume[[#This Row],[hwycov_id]],cnf[],10,FALSE)</f>
        <v>2900</v>
      </c>
      <c r="L123" s="229">
        <f t="shared" si="3"/>
        <v>0</v>
      </c>
      <c r="M123" s="228">
        <f t="shared" si="4"/>
        <v>0</v>
      </c>
      <c r="N123" s="228">
        <f t="shared" si="5"/>
        <v>0</v>
      </c>
      <c r="O123" s="298" t="e">
        <f>VLOOKUP(volume[[#This Row],[hwycov_id]],check!$A$2:$P$26,16,FALSE)</f>
        <v>#N/A</v>
      </c>
      <c r="P123" s="298">
        <v>122</v>
      </c>
    </row>
    <row r="124" spans="1:16">
      <c r="A124" s="59">
        <v>3508</v>
      </c>
      <c r="B124" s="59">
        <v>4</v>
      </c>
      <c r="C124" s="59">
        <v>1</v>
      </c>
      <c r="D124" s="59">
        <v>2</v>
      </c>
      <c r="E124" s="59" t="s">
        <v>80</v>
      </c>
      <c r="F124" s="227">
        <v>4</v>
      </c>
      <c r="G124" s="59">
        <v>0</v>
      </c>
      <c r="H124" s="227">
        <v>5</v>
      </c>
      <c r="I124" s="227">
        <v>16</v>
      </c>
      <c r="J124" s="59">
        <v>2900</v>
      </c>
      <c r="K124" s="78">
        <f>VLOOKUP(volume[[#This Row],[hwycov_id]],cnf[],10,FALSE)</f>
        <v>2900</v>
      </c>
      <c r="L124" s="229">
        <f t="shared" si="3"/>
        <v>0</v>
      </c>
      <c r="M124" s="228">
        <f t="shared" si="4"/>
        <v>0</v>
      </c>
      <c r="N124" s="228">
        <f t="shared" si="5"/>
        <v>0</v>
      </c>
      <c r="O124" s="298" t="e">
        <f>VLOOKUP(volume[[#This Row],[hwycov_id]],check!$A$2:$P$26,16,FALSE)</f>
        <v>#N/A</v>
      </c>
      <c r="P124" s="298">
        <v>123</v>
      </c>
    </row>
    <row r="125" spans="1:16">
      <c r="A125" s="59">
        <v>28530</v>
      </c>
      <c r="B125" s="59">
        <v>9</v>
      </c>
      <c r="C125" s="59">
        <v>1</v>
      </c>
      <c r="D125" s="59">
        <v>1</v>
      </c>
      <c r="E125" s="59" t="s">
        <v>78</v>
      </c>
      <c r="F125" s="227">
        <v>2</v>
      </c>
      <c r="G125" s="59">
        <v>0</v>
      </c>
      <c r="H125" s="227">
        <v>6</v>
      </c>
      <c r="I125" s="227">
        <v>12</v>
      </c>
      <c r="J125" s="59">
        <v>2931</v>
      </c>
      <c r="K125" s="78">
        <f>VLOOKUP(volume[[#This Row],[hwycov_id]],cnf[],10,FALSE)</f>
        <v>2931</v>
      </c>
      <c r="L125" s="229">
        <f t="shared" si="3"/>
        <v>0</v>
      </c>
      <c r="M125" s="228">
        <f t="shared" si="4"/>
        <v>0</v>
      </c>
      <c r="N125" s="228">
        <f t="shared" si="5"/>
        <v>0</v>
      </c>
      <c r="O125" s="298" t="e">
        <f>VLOOKUP(volume[[#This Row],[hwycov_id]],check!$A$2:$P$26,16,FALSE)</f>
        <v>#N/A</v>
      </c>
      <c r="P125" s="298">
        <v>124</v>
      </c>
    </row>
    <row r="126" spans="1:16">
      <c r="A126" s="59">
        <v>8084</v>
      </c>
      <c r="B126" s="59">
        <v>3</v>
      </c>
      <c r="C126" s="59">
        <v>1</v>
      </c>
      <c r="D126" s="59">
        <v>2</v>
      </c>
      <c r="E126" s="59" t="s">
        <v>82</v>
      </c>
      <c r="F126" s="227">
        <v>3</v>
      </c>
      <c r="G126" s="59">
        <v>0</v>
      </c>
      <c r="H126" s="227">
        <v>8</v>
      </c>
      <c r="I126" s="227">
        <v>19</v>
      </c>
      <c r="J126" s="59">
        <v>2940</v>
      </c>
      <c r="K126" s="78">
        <f>VLOOKUP(volume[[#This Row],[hwycov_id]],cnf[],10,FALSE)</f>
        <v>2940</v>
      </c>
      <c r="L126" s="229">
        <f t="shared" si="3"/>
        <v>0</v>
      </c>
      <c r="M126" s="228">
        <f t="shared" si="4"/>
        <v>0</v>
      </c>
      <c r="N126" s="228">
        <f t="shared" si="5"/>
        <v>0</v>
      </c>
      <c r="O126" s="298" t="e">
        <f>VLOOKUP(volume[[#This Row],[hwycov_id]],check!$A$2:$P$26,16,FALSE)</f>
        <v>#N/A</v>
      </c>
      <c r="P126" s="298">
        <v>125</v>
      </c>
    </row>
    <row r="127" spans="1:16">
      <c r="A127" s="59">
        <v>79</v>
      </c>
      <c r="B127" s="59">
        <v>5</v>
      </c>
      <c r="C127" s="59">
        <v>1</v>
      </c>
      <c r="D127" s="59">
        <v>2</v>
      </c>
      <c r="E127" s="59" t="s">
        <v>79</v>
      </c>
      <c r="F127" s="227">
        <v>4</v>
      </c>
      <c r="G127" s="59">
        <v>0</v>
      </c>
      <c r="H127" s="227">
        <v>2</v>
      </c>
      <c r="I127" s="227">
        <v>14</v>
      </c>
      <c r="J127" s="59">
        <v>2958</v>
      </c>
      <c r="K127" s="78">
        <f>VLOOKUP(volume[[#This Row],[hwycov_id]],cnf[],10,FALSE)</f>
        <v>2958</v>
      </c>
      <c r="L127" s="229">
        <f t="shared" si="3"/>
        <v>0</v>
      </c>
      <c r="M127" s="228">
        <f t="shared" si="4"/>
        <v>0</v>
      </c>
      <c r="N127" s="228">
        <f t="shared" si="5"/>
        <v>0</v>
      </c>
      <c r="O127" s="298" t="e">
        <f>VLOOKUP(volume[[#This Row],[hwycov_id]],check!$A$2:$P$26,16,FALSE)</f>
        <v>#N/A</v>
      </c>
      <c r="P127" s="298">
        <v>126</v>
      </c>
    </row>
    <row r="128" spans="1:16">
      <c r="A128" s="59">
        <v>28685</v>
      </c>
      <c r="B128" s="59">
        <v>9</v>
      </c>
      <c r="C128" s="59">
        <v>1</v>
      </c>
      <c r="D128" s="59">
        <v>1</v>
      </c>
      <c r="E128" s="59" t="s">
        <v>78</v>
      </c>
      <c r="F128" s="227">
        <v>2</v>
      </c>
      <c r="G128" s="59">
        <v>0</v>
      </c>
      <c r="H128" s="227">
        <v>2</v>
      </c>
      <c r="I128" s="227">
        <v>14</v>
      </c>
      <c r="J128" s="59">
        <v>2958</v>
      </c>
      <c r="K128" s="78">
        <f>VLOOKUP(volume[[#This Row],[hwycov_id]],cnf[],10,FALSE)</f>
        <v>2958</v>
      </c>
      <c r="L128" s="229">
        <f t="shared" si="3"/>
        <v>0</v>
      </c>
      <c r="M128" s="228">
        <f t="shared" si="4"/>
        <v>0</v>
      </c>
      <c r="N128" s="228">
        <f t="shared" si="5"/>
        <v>0</v>
      </c>
      <c r="O128" s="298" t="e">
        <f>VLOOKUP(volume[[#This Row],[hwycov_id]],check!$A$2:$P$26,16,FALSE)</f>
        <v>#N/A</v>
      </c>
      <c r="P128" s="298">
        <v>127</v>
      </c>
    </row>
    <row r="129" spans="1:16">
      <c r="A129" s="59">
        <v>10040</v>
      </c>
      <c r="B129" s="59">
        <v>5</v>
      </c>
      <c r="C129" s="59">
        <v>1</v>
      </c>
      <c r="D129" s="59">
        <v>2</v>
      </c>
      <c r="E129" s="59" t="s">
        <v>79</v>
      </c>
      <c r="F129" s="227">
        <v>4</v>
      </c>
      <c r="G129" s="59">
        <v>0</v>
      </c>
      <c r="H129" s="227">
        <v>4</v>
      </c>
      <c r="I129" s="227">
        <v>14</v>
      </c>
      <c r="J129" s="59">
        <v>2959</v>
      </c>
      <c r="K129" s="78">
        <f>VLOOKUP(volume[[#This Row],[hwycov_id]],cnf[],10,FALSE)</f>
        <v>2959</v>
      </c>
      <c r="L129" s="229">
        <f t="shared" si="3"/>
        <v>0</v>
      </c>
      <c r="M129" s="228">
        <f t="shared" si="4"/>
        <v>0</v>
      </c>
      <c r="N129" s="228">
        <f t="shared" si="5"/>
        <v>0</v>
      </c>
      <c r="O129" s="298" t="e">
        <f>VLOOKUP(volume[[#This Row],[hwycov_id]],check!$A$2:$P$26,16,FALSE)</f>
        <v>#N/A</v>
      </c>
      <c r="P129" s="298">
        <v>128</v>
      </c>
    </row>
    <row r="130" spans="1:16">
      <c r="A130" s="59">
        <v>14648</v>
      </c>
      <c r="B130" s="59">
        <v>9</v>
      </c>
      <c r="C130" s="59">
        <v>1</v>
      </c>
      <c r="D130" s="59">
        <v>1</v>
      </c>
      <c r="E130" s="59" t="s">
        <v>78</v>
      </c>
      <c r="F130" s="227">
        <v>2</v>
      </c>
      <c r="G130" s="59">
        <v>0</v>
      </c>
      <c r="H130" s="227">
        <v>3</v>
      </c>
      <c r="I130" s="227">
        <v>14</v>
      </c>
      <c r="J130" s="59">
        <v>2985</v>
      </c>
      <c r="K130" s="78">
        <f>VLOOKUP(volume[[#This Row],[hwycov_id]],cnf[],10,FALSE)</f>
        <v>2985</v>
      </c>
      <c r="L130" s="229">
        <f t="shared" ref="L130:L193" si="6">K130/J130-1</f>
        <v>0</v>
      </c>
      <c r="M130" s="228">
        <f t="shared" ref="M130:M193" si="7">K130-J130</f>
        <v>0</v>
      </c>
      <c r="N130" s="228">
        <f t="shared" ref="N130:N193" si="8">POWER(M130,2)</f>
        <v>0</v>
      </c>
      <c r="O130" s="298" t="e">
        <f>VLOOKUP(volume[[#This Row],[hwycov_id]],check!$A$2:$P$26,16,FALSE)</f>
        <v>#N/A</v>
      </c>
      <c r="P130" s="298">
        <v>129</v>
      </c>
    </row>
    <row r="131" spans="1:16">
      <c r="A131" s="59">
        <v>14684</v>
      </c>
      <c r="B131" s="59">
        <v>9</v>
      </c>
      <c r="C131" s="59">
        <v>1</v>
      </c>
      <c r="D131" s="59">
        <v>1</v>
      </c>
      <c r="E131" s="59" t="s">
        <v>78</v>
      </c>
      <c r="F131" s="227">
        <v>2</v>
      </c>
      <c r="G131" s="59">
        <v>0</v>
      </c>
      <c r="H131" s="227">
        <v>3</v>
      </c>
      <c r="I131" s="227">
        <v>14</v>
      </c>
      <c r="J131" s="59">
        <v>2997</v>
      </c>
      <c r="K131" s="78">
        <f>VLOOKUP(volume[[#This Row],[hwycov_id]],cnf[],10,FALSE)</f>
        <v>2997</v>
      </c>
      <c r="L131" s="229">
        <f t="shared" si="6"/>
        <v>0</v>
      </c>
      <c r="M131" s="228">
        <f t="shared" si="7"/>
        <v>0</v>
      </c>
      <c r="N131" s="228">
        <f t="shared" si="8"/>
        <v>0</v>
      </c>
      <c r="O131" s="298" t="e">
        <f>VLOOKUP(volume[[#This Row],[hwycov_id]],check!$A$2:$P$26,16,FALSE)</f>
        <v>#N/A</v>
      </c>
      <c r="P131" s="298">
        <v>130</v>
      </c>
    </row>
    <row r="132" spans="1:16">
      <c r="A132" s="59">
        <v>20491</v>
      </c>
      <c r="B132" s="59">
        <v>7</v>
      </c>
      <c r="C132" s="59">
        <v>1</v>
      </c>
      <c r="D132" s="59">
        <v>2</v>
      </c>
      <c r="E132" s="59" t="s">
        <v>80</v>
      </c>
      <c r="F132" s="227">
        <v>4</v>
      </c>
      <c r="G132" s="59">
        <v>0</v>
      </c>
      <c r="H132" s="227">
        <v>6</v>
      </c>
      <c r="I132" s="227">
        <v>12</v>
      </c>
      <c r="J132" s="59">
        <v>3000</v>
      </c>
      <c r="K132" s="78">
        <f>VLOOKUP(volume[[#This Row],[hwycov_id]],cnf[],10,FALSE)</f>
        <v>3000</v>
      </c>
      <c r="L132" s="229">
        <f t="shared" si="6"/>
        <v>0</v>
      </c>
      <c r="M132" s="228">
        <f t="shared" si="7"/>
        <v>0</v>
      </c>
      <c r="N132" s="228">
        <f t="shared" si="8"/>
        <v>0</v>
      </c>
      <c r="O132" s="298" t="e">
        <f>VLOOKUP(volume[[#This Row],[hwycov_id]],check!$A$2:$P$26,16,FALSE)</f>
        <v>#N/A</v>
      </c>
      <c r="P132" s="298">
        <v>131</v>
      </c>
    </row>
    <row r="133" spans="1:16">
      <c r="A133" s="59">
        <v>11492</v>
      </c>
      <c r="B133" s="59">
        <v>5</v>
      </c>
      <c r="C133" s="59">
        <v>1</v>
      </c>
      <c r="D133" s="59">
        <v>2</v>
      </c>
      <c r="E133" s="59" t="s">
        <v>79</v>
      </c>
      <c r="F133" s="227">
        <v>4</v>
      </c>
      <c r="G133" s="59">
        <v>0</v>
      </c>
      <c r="H133" s="227">
        <v>3</v>
      </c>
      <c r="I133" s="227">
        <v>14</v>
      </c>
      <c r="J133" s="59">
        <v>3003</v>
      </c>
      <c r="K133" s="78">
        <f>VLOOKUP(volume[[#This Row],[hwycov_id]],cnf[],10,FALSE)</f>
        <v>3003</v>
      </c>
      <c r="L133" s="229">
        <f t="shared" si="6"/>
        <v>0</v>
      </c>
      <c r="M133" s="228">
        <f t="shared" si="7"/>
        <v>0</v>
      </c>
      <c r="N133" s="228">
        <f t="shared" si="8"/>
        <v>0</v>
      </c>
      <c r="O133" s="298" t="e">
        <f>VLOOKUP(volume[[#This Row],[hwycov_id]],check!$A$2:$P$26,16,FALSE)</f>
        <v>#N/A</v>
      </c>
      <c r="P133" s="298">
        <v>132</v>
      </c>
    </row>
    <row r="134" spans="1:16">
      <c r="A134" s="59">
        <v>28022</v>
      </c>
      <c r="B134" s="59">
        <v>9</v>
      </c>
      <c r="C134" s="59">
        <v>1</v>
      </c>
      <c r="D134" s="59">
        <v>1</v>
      </c>
      <c r="E134" s="59" t="s">
        <v>78</v>
      </c>
      <c r="F134" s="227">
        <v>2</v>
      </c>
      <c r="G134" s="59">
        <v>0</v>
      </c>
      <c r="H134" s="227">
        <v>7</v>
      </c>
      <c r="I134" s="227">
        <v>7</v>
      </c>
      <c r="J134" s="59">
        <v>3007</v>
      </c>
      <c r="K134" s="78">
        <f>VLOOKUP(volume[[#This Row],[hwycov_id]],cnf[],10,FALSE)</f>
        <v>3007</v>
      </c>
      <c r="L134" s="229">
        <f t="shared" si="6"/>
        <v>0</v>
      </c>
      <c r="M134" s="228">
        <f t="shared" si="7"/>
        <v>0</v>
      </c>
      <c r="N134" s="228">
        <f t="shared" si="8"/>
        <v>0</v>
      </c>
      <c r="O134" s="298" t="e">
        <f>VLOOKUP(volume[[#This Row],[hwycov_id]],check!$A$2:$P$26,16,FALSE)</f>
        <v>#N/A</v>
      </c>
      <c r="P134" s="298">
        <v>133</v>
      </c>
    </row>
    <row r="135" spans="1:16">
      <c r="A135" s="59">
        <v>2476</v>
      </c>
      <c r="B135" s="59">
        <v>9</v>
      </c>
      <c r="C135" s="59">
        <v>1</v>
      </c>
      <c r="D135" s="59">
        <v>1</v>
      </c>
      <c r="E135" s="59" t="s">
        <v>78</v>
      </c>
      <c r="F135" s="227">
        <v>2</v>
      </c>
      <c r="G135" s="59">
        <v>0</v>
      </c>
      <c r="H135" s="227">
        <v>2</v>
      </c>
      <c r="I135" s="227">
        <v>14</v>
      </c>
      <c r="J135" s="59">
        <v>3036</v>
      </c>
      <c r="K135" s="78">
        <f>VLOOKUP(volume[[#This Row],[hwycov_id]],cnf[],10,FALSE)</f>
        <v>3036</v>
      </c>
      <c r="L135" s="229">
        <f t="shared" si="6"/>
        <v>0</v>
      </c>
      <c r="M135" s="228">
        <f t="shared" si="7"/>
        <v>0</v>
      </c>
      <c r="N135" s="228">
        <f t="shared" si="8"/>
        <v>0</v>
      </c>
      <c r="O135" s="298" t="e">
        <f>VLOOKUP(volume[[#This Row],[hwycov_id]],check!$A$2:$P$26,16,FALSE)</f>
        <v>#N/A</v>
      </c>
      <c r="P135" s="298">
        <v>134</v>
      </c>
    </row>
    <row r="136" spans="1:16">
      <c r="A136" s="59">
        <v>50272</v>
      </c>
      <c r="B136" s="59">
        <v>7</v>
      </c>
      <c r="C136" s="59">
        <v>1</v>
      </c>
      <c r="D136" s="59">
        <v>2</v>
      </c>
      <c r="E136" s="59" t="s">
        <v>79</v>
      </c>
      <c r="F136" s="227">
        <v>4</v>
      </c>
      <c r="G136" s="59">
        <v>0</v>
      </c>
      <c r="H136" s="227">
        <v>2</v>
      </c>
      <c r="I136" s="227">
        <v>14</v>
      </c>
      <c r="J136" s="59">
        <v>3047</v>
      </c>
      <c r="K136" s="78">
        <f>VLOOKUP(volume[[#This Row],[hwycov_id]],cnf[],10,FALSE)</f>
        <v>3047</v>
      </c>
      <c r="L136" s="229">
        <f t="shared" si="6"/>
        <v>0</v>
      </c>
      <c r="M136" s="228">
        <f t="shared" si="7"/>
        <v>0</v>
      </c>
      <c r="N136" s="228">
        <f t="shared" si="8"/>
        <v>0</v>
      </c>
      <c r="O136" s="298" t="e">
        <f>VLOOKUP(volume[[#This Row],[hwycov_id]],check!$A$2:$P$26,16,FALSE)</f>
        <v>#N/A</v>
      </c>
      <c r="P136" s="298">
        <v>135</v>
      </c>
    </row>
    <row r="137" spans="1:16">
      <c r="A137" s="59">
        <v>27254</v>
      </c>
      <c r="B137" s="59">
        <v>9</v>
      </c>
      <c r="C137" s="59">
        <v>1</v>
      </c>
      <c r="D137" s="59">
        <v>1</v>
      </c>
      <c r="E137" s="59" t="s">
        <v>78</v>
      </c>
      <c r="F137" s="227">
        <v>2</v>
      </c>
      <c r="G137" s="59">
        <v>0</v>
      </c>
      <c r="H137" s="227">
        <v>7</v>
      </c>
      <c r="I137" s="227">
        <v>18</v>
      </c>
      <c r="J137" s="59">
        <v>3053</v>
      </c>
      <c r="K137" s="78">
        <f>VLOOKUP(volume[[#This Row],[hwycov_id]],cnf[],10,FALSE)</f>
        <v>3053</v>
      </c>
      <c r="L137" s="229">
        <f t="shared" si="6"/>
        <v>0</v>
      </c>
      <c r="M137" s="228">
        <f t="shared" si="7"/>
        <v>0</v>
      </c>
      <c r="N137" s="228">
        <f t="shared" si="8"/>
        <v>0</v>
      </c>
      <c r="O137" s="298" t="e">
        <f>VLOOKUP(volume[[#This Row],[hwycov_id]],check!$A$2:$P$26,16,FALSE)</f>
        <v>#N/A</v>
      </c>
      <c r="P137" s="298">
        <v>136</v>
      </c>
    </row>
    <row r="138" spans="1:16">
      <c r="A138" s="59">
        <v>28057</v>
      </c>
      <c r="B138" s="59">
        <v>9</v>
      </c>
      <c r="C138" s="59">
        <v>1</v>
      </c>
      <c r="D138" s="59">
        <v>1</v>
      </c>
      <c r="E138" s="59" t="s">
        <v>78</v>
      </c>
      <c r="F138" s="227">
        <v>2</v>
      </c>
      <c r="G138" s="59">
        <v>0</v>
      </c>
      <c r="H138" s="227">
        <v>3</v>
      </c>
      <c r="I138" s="227">
        <v>14</v>
      </c>
      <c r="J138" s="59">
        <v>3092</v>
      </c>
      <c r="K138" s="78">
        <f>VLOOKUP(volume[[#This Row],[hwycov_id]],cnf[],10,FALSE)</f>
        <v>3092</v>
      </c>
      <c r="L138" s="229">
        <f t="shared" si="6"/>
        <v>0</v>
      </c>
      <c r="M138" s="228">
        <f t="shared" si="7"/>
        <v>0</v>
      </c>
      <c r="N138" s="228">
        <f t="shared" si="8"/>
        <v>0</v>
      </c>
      <c r="O138" s="298" t="e">
        <f>VLOOKUP(volume[[#This Row],[hwycov_id]],check!$A$2:$P$26,16,FALSE)</f>
        <v>#N/A</v>
      </c>
      <c r="P138" s="298">
        <v>137</v>
      </c>
    </row>
    <row r="139" spans="1:16">
      <c r="A139" s="59">
        <v>5535</v>
      </c>
      <c r="B139" s="59">
        <v>5</v>
      </c>
      <c r="C139" s="59">
        <v>1</v>
      </c>
      <c r="D139" s="59">
        <v>2</v>
      </c>
      <c r="E139" s="59" t="s">
        <v>79</v>
      </c>
      <c r="F139" s="227">
        <v>4</v>
      </c>
      <c r="G139" s="59">
        <v>0</v>
      </c>
      <c r="H139" s="227">
        <v>4</v>
      </c>
      <c r="I139" s="227">
        <v>14</v>
      </c>
      <c r="J139" s="59">
        <v>3094</v>
      </c>
      <c r="K139" s="78">
        <f>VLOOKUP(volume[[#This Row],[hwycov_id]],cnf[],10,FALSE)</f>
        <v>3094</v>
      </c>
      <c r="L139" s="229">
        <f t="shared" si="6"/>
        <v>0</v>
      </c>
      <c r="M139" s="228">
        <f t="shared" si="7"/>
        <v>0</v>
      </c>
      <c r="N139" s="228">
        <f t="shared" si="8"/>
        <v>0</v>
      </c>
      <c r="O139" s="298" t="e">
        <f>VLOOKUP(volume[[#This Row],[hwycov_id]],check!$A$2:$P$26,16,FALSE)</f>
        <v>#N/A</v>
      </c>
      <c r="P139" s="298">
        <v>138</v>
      </c>
    </row>
    <row r="140" spans="1:16">
      <c r="A140" s="59">
        <v>13569</v>
      </c>
      <c r="B140" s="59">
        <v>5</v>
      </c>
      <c r="C140" s="59">
        <v>1</v>
      </c>
      <c r="D140" s="59">
        <v>2</v>
      </c>
      <c r="E140" s="59" t="s">
        <v>80</v>
      </c>
      <c r="F140" s="227">
        <v>4</v>
      </c>
      <c r="G140" s="59">
        <v>0</v>
      </c>
      <c r="H140" s="227">
        <v>6</v>
      </c>
      <c r="I140" s="227">
        <v>17</v>
      </c>
      <c r="J140" s="59">
        <v>3100</v>
      </c>
      <c r="K140" s="78">
        <f>VLOOKUP(volume[[#This Row],[hwycov_id]],cnf[],10,FALSE)</f>
        <v>3100</v>
      </c>
      <c r="L140" s="229">
        <f t="shared" si="6"/>
        <v>0</v>
      </c>
      <c r="M140" s="228">
        <f t="shared" si="7"/>
        <v>0</v>
      </c>
      <c r="N140" s="228">
        <f t="shared" si="8"/>
        <v>0</v>
      </c>
      <c r="O140" s="298" t="e">
        <f>VLOOKUP(volume[[#This Row],[hwycov_id]],check!$A$2:$P$26,16,FALSE)</f>
        <v>#N/A</v>
      </c>
      <c r="P140" s="298">
        <v>139</v>
      </c>
    </row>
    <row r="141" spans="1:16">
      <c r="A141" s="59">
        <v>23157</v>
      </c>
      <c r="B141" s="59">
        <v>7</v>
      </c>
      <c r="C141" s="59">
        <v>1</v>
      </c>
      <c r="D141" s="59">
        <v>2</v>
      </c>
      <c r="E141" s="59" t="s">
        <v>80</v>
      </c>
      <c r="F141" s="227">
        <v>4</v>
      </c>
      <c r="G141" s="59">
        <v>0</v>
      </c>
      <c r="H141" s="227">
        <v>5</v>
      </c>
      <c r="I141" s="227">
        <v>19</v>
      </c>
      <c r="J141" s="59">
        <v>3100</v>
      </c>
      <c r="K141" s="78">
        <f>VLOOKUP(volume[[#This Row],[hwycov_id]],cnf[],10,FALSE)</f>
        <v>3100</v>
      </c>
      <c r="L141" s="229">
        <f t="shared" si="6"/>
        <v>0</v>
      </c>
      <c r="M141" s="228">
        <f t="shared" si="7"/>
        <v>0</v>
      </c>
      <c r="N141" s="228">
        <f t="shared" si="8"/>
        <v>0</v>
      </c>
      <c r="O141" s="298" t="e">
        <f>VLOOKUP(volume[[#This Row],[hwycov_id]],check!$A$2:$P$26,16,FALSE)</f>
        <v>#N/A</v>
      </c>
      <c r="P141" s="298">
        <v>140</v>
      </c>
    </row>
    <row r="142" spans="1:16">
      <c r="A142" s="59">
        <v>19024</v>
      </c>
      <c r="B142" s="59">
        <v>5</v>
      </c>
      <c r="C142" s="59">
        <v>1</v>
      </c>
      <c r="D142" s="59">
        <v>2</v>
      </c>
      <c r="E142" s="59" t="s">
        <v>80</v>
      </c>
      <c r="F142" s="227">
        <v>4</v>
      </c>
      <c r="G142" s="59">
        <v>0</v>
      </c>
      <c r="H142" s="227">
        <v>2</v>
      </c>
      <c r="I142" s="227">
        <v>3</v>
      </c>
      <c r="J142" s="59">
        <v>3100</v>
      </c>
      <c r="K142" s="78">
        <f>VLOOKUP(volume[[#This Row],[hwycov_id]],cnf[],10,FALSE)</f>
        <v>3100</v>
      </c>
      <c r="L142" s="229">
        <f t="shared" si="6"/>
        <v>0</v>
      </c>
      <c r="M142" s="228">
        <f t="shared" si="7"/>
        <v>0</v>
      </c>
      <c r="N142" s="228">
        <f t="shared" si="8"/>
        <v>0</v>
      </c>
      <c r="O142" s="298" t="e">
        <f>VLOOKUP(volume[[#This Row],[hwycov_id]],check!$A$2:$P$26,16,FALSE)</f>
        <v>#N/A</v>
      </c>
      <c r="P142" s="298">
        <v>141</v>
      </c>
    </row>
    <row r="143" spans="1:16">
      <c r="A143" s="59">
        <v>21296</v>
      </c>
      <c r="B143" s="59">
        <v>5</v>
      </c>
      <c r="C143" s="59">
        <v>1</v>
      </c>
      <c r="D143" s="59">
        <v>2</v>
      </c>
      <c r="E143" s="59" t="s">
        <v>79</v>
      </c>
      <c r="F143" s="227">
        <v>4</v>
      </c>
      <c r="G143" s="59">
        <v>0</v>
      </c>
      <c r="H143" s="227">
        <v>3</v>
      </c>
      <c r="I143" s="227">
        <v>14</v>
      </c>
      <c r="J143" s="59">
        <v>3102</v>
      </c>
      <c r="K143" s="78">
        <f>VLOOKUP(volume[[#This Row],[hwycov_id]],cnf[],10,FALSE)</f>
        <v>3102</v>
      </c>
      <c r="L143" s="229">
        <f t="shared" si="6"/>
        <v>0</v>
      </c>
      <c r="M143" s="228">
        <f t="shared" si="7"/>
        <v>0</v>
      </c>
      <c r="N143" s="228">
        <f t="shared" si="8"/>
        <v>0</v>
      </c>
      <c r="O143" s="298" t="e">
        <f>VLOOKUP(volume[[#This Row],[hwycov_id]],check!$A$2:$P$26,16,FALSE)</f>
        <v>#N/A</v>
      </c>
      <c r="P143" s="298">
        <v>142</v>
      </c>
    </row>
    <row r="144" spans="1:16">
      <c r="A144" s="59">
        <v>28653</v>
      </c>
      <c r="B144" s="59">
        <v>9</v>
      </c>
      <c r="C144" s="59">
        <v>1</v>
      </c>
      <c r="D144" s="59">
        <v>1</v>
      </c>
      <c r="E144" s="59" t="s">
        <v>78</v>
      </c>
      <c r="F144" s="227">
        <v>2</v>
      </c>
      <c r="G144" s="59">
        <v>0</v>
      </c>
      <c r="H144" s="227">
        <v>6</v>
      </c>
      <c r="I144" s="227">
        <v>6</v>
      </c>
      <c r="J144" s="59">
        <v>3116</v>
      </c>
      <c r="K144" s="78">
        <f>VLOOKUP(volume[[#This Row],[hwycov_id]],cnf[],10,FALSE)</f>
        <v>3116</v>
      </c>
      <c r="L144" s="229">
        <f t="shared" si="6"/>
        <v>0</v>
      </c>
      <c r="M144" s="228">
        <f t="shared" si="7"/>
        <v>0</v>
      </c>
      <c r="N144" s="228">
        <f t="shared" si="8"/>
        <v>0</v>
      </c>
      <c r="O144" s="298" t="e">
        <f>VLOOKUP(volume[[#This Row],[hwycov_id]],check!$A$2:$P$26,16,FALSE)</f>
        <v>#N/A</v>
      </c>
      <c r="P144" s="298">
        <v>143</v>
      </c>
    </row>
    <row r="145" spans="1:16">
      <c r="A145" s="59">
        <v>28319</v>
      </c>
      <c r="B145" s="59">
        <v>9</v>
      </c>
      <c r="C145" s="59">
        <v>1</v>
      </c>
      <c r="D145" s="59">
        <v>1</v>
      </c>
      <c r="E145" s="59" t="s">
        <v>78</v>
      </c>
      <c r="F145" s="227">
        <v>2</v>
      </c>
      <c r="G145" s="59">
        <v>0</v>
      </c>
      <c r="H145" s="227">
        <v>7</v>
      </c>
      <c r="I145" s="227">
        <v>18</v>
      </c>
      <c r="J145" s="59">
        <v>3117</v>
      </c>
      <c r="K145" s="78">
        <f>VLOOKUP(volume[[#This Row],[hwycov_id]],cnf[],10,FALSE)</f>
        <v>3117</v>
      </c>
      <c r="L145" s="229">
        <f t="shared" si="6"/>
        <v>0</v>
      </c>
      <c r="M145" s="228">
        <f t="shared" si="7"/>
        <v>0</v>
      </c>
      <c r="N145" s="228">
        <f t="shared" si="8"/>
        <v>0</v>
      </c>
      <c r="O145" s="298" t="e">
        <f>VLOOKUP(volume[[#This Row],[hwycov_id]],check!$A$2:$P$26,16,FALSE)</f>
        <v>#N/A</v>
      </c>
      <c r="P145" s="298">
        <v>144</v>
      </c>
    </row>
    <row r="146" spans="1:16">
      <c r="A146" s="59">
        <v>16748</v>
      </c>
      <c r="B146" s="59">
        <v>5</v>
      </c>
      <c r="C146" s="59">
        <v>1</v>
      </c>
      <c r="D146" s="59">
        <v>1</v>
      </c>
      <c r="E146" s="59" t="s">
        <v>79</v>
      </c>
      <c r="F146" s="227">
        <v>4</v>
      </c>
      <c r="G146" s="59">
        <v>0</v>
      </c>
      <c r="H146" s="227">
        <v>1</v>
      </c>
      <c r="I146" s="227">
        <v>14</v>
      </c>
      <c r="J146" s="59">
        <v>3117</v>
      </c>
      <c r="K146" s="78">
        <f>VLOOKUP(volume[[#This Row],[hwycov_id]],cnf[],10,FALSE)</f>
        <v>3117</v>
      </c>
      <c r="L146" s="229">
        <f t="shared" si="6"/>
        <v>0</v>
      </c>
      <c r="M146" s="228">
        <f t="shared" si="7"/>
        <v>0</v>
      </c>
      <c r="N146" s="228">
        <f t="shared" si="8"/>
        <v>0</v>
      </c>
      <c r="O146" s="298" t="e">
        <f>VLOOKUP(volume[[#This Row],[hwycov_id]],check!$A$2:$P$26,16,FALSE)</f>
        <v>#N/A</v>
      </c>
      <c r="P146" s="298">
        <v>145</v>
      </c>
    </row>
    <row r="147" spans="1:16">
      <c r="A147" s="59">
        <v>20123</v>
      </c>
      <c r="B147" s="59">
        <v>5</v>
      </c>
      <c r="C147" s="59">
        <v>1</v>
      </c>
      <c r="D147" s="59">
        <v>2</v>
      </c>
      <c r="E147" s="59" t="s">
        <v>80</v>
      </c>
      <c r="F147" s="227">
        <v>4</v>
      </c>
      <c r="G147" s="59">
        <v>0</v>
      </c>
      <c r="H147" s="227">
        <v>5</v>
      </c>
      <c r="I147" s="227">
        <v>5</v>
      </c>
      <c r="J147" s="59">
        <v>3200</v>
      </c>
      <c r="K147" s="78">
        <f>VLOOKUP(volume[[#This Row],[hwycov_id]],cnf[],10,FALSE)</f>
        <v>3200</v>
      </c>
      <c r="L147" s="229">
        <f t="shared" si="6"/>
        <v>0</v>
      </c>
      <c r="M147" s="228">
        <f t="shared" si="7"/>
        <v>0</v>
      </c>
      <c r="N147" s="228">
        <f t="shared" si="8"/>
        <v>0</v>
      </c>
      <c r="O147" s="298" t="e">
        <f>VLOOKUP(volume[[#This Row],[hwycov_id]],check!$A$2:$P$26,16,FALSE)</f>
        <v>#N/A</v>
      </c>
      <c r="P147" s="298">
        <v>146</v>
      </c>
    </row>
    <row r="148" spans="1:16">
      <c r="A148" s="59">
        <v>16973</v>
      </c>
      <c r="B148" s="59">
        <v>4</v>
      </c>
      <c r="C148" s="59">
        <v>1</v>
      </c>
      <c r="D148" s="59">
        <v>2</v>
      </c>
      <c r="E148" s="59" t="s">
        <v>80</v>
      </c>
      <c r="F148" s="227">
        <v>4</v>
      </c>
      <c r="G148" s="59">
        <v>0</v>
      </c>
      <c r="H148" s="227">
        <v>4</v>
      </c>
      <c r="I148" s="227">
        <v>8</v>
      </c>
      <c r="J148" s="59">
        <v>3200</v>
      </c>
      <c r="K148" s="78">
        <f>VLOOKUP(volume[[#This Row],[hwycov_id]],cnf[],10,FALSE)</f>
        <v>3200</v>
      </c>
      <c r="L148" s="229">
        <f t="shared" si="6"/>
        <v>0</v>
      </c>
      <c r="M148" s="228">
        <f t="shared" si="7"/>
        <v>0</v>
      </c>
      <c r="N148" s="228">
        <f t="shared" si="8"/>
        <v>0</v>
      </c>
      <c r="O148" s="298" t="e">
        <f>VLOOKUP(volume[[#This Row],[hwycov_id]],check!$A$2:$P$26,16,FALSE)</f>
        <v>#N/A</v>
      </c>
      <c r="P148" s="298">
        <v>147</v>
      </c>
    </row>
    <row r="149" spans="1:16">
      <c r="A149" s="59">
        <v>23589</v>
      </c>
      <c r="B149" s="59">
        <v>4</v>
      </c>
      <c r="C149" s="59">
        <v>1</v>
      </c>
      <c r="D149" s="59">
        <v>2</v>
      </c>
      <c r="E149" s="59" t="s">
        <v>80</v>
      </c>
      <c r="F149" s="227">
        <v>4</v>
      </c>
      <c r="G149" s="59">
        <v>0</v>
      </c>
      <c r="H149" s="227">
        <v>8</v>
      </c>
      <c r="I149" s="227">
        <v>19</v>
      </c>
      <c r="J149" s="59">
        <v>3200</v>
      </c>
      <c r="K149" s="78">
        <f>VLOOKUP(volume[[#This Row],[hwycov_id]],cnf[],10,FALSE)</f>
        <v>3200</v>
      </c>
      <c r="L149" s="229">
        <f t="shared" si="6"/>
        <v>0</v>
      </c>
      <c r="M149" s="228">
        <f t="shared" si="7"/>
        <v>0</v>
      </c>
      <c r="N149" s="228">
        <f t="shared" si="8"/>
        <v>0</v>
      </c>
      <c r="O149" s="298" t="e">
        <f>VLOOKUP(volume[[#This Row],[hwycov_id]],check!$A$2:$P$26,16,FALSE)</f>
        <v>#N/A</v>
      </c>
      <c r="P149" s="298">
        <v>148</v>
      </c>
    </row>
    <row r="150" spans="1:16">
      <c r="A150" s="59">
        <v>13722</v>
      </c>
      <c r="B150" s="59">
        <v>6</v>
      </c>
      <c r="C150" s="59">
        <v>1</v>
      </c>
      <c r="D150" s="59">
        <v>2</v>
      </c>
      <c r="E150" s="59" t="s">
        <v>80</v>
      </c>
      <c r="F150" s="227">
        <v>4</v>
      </c>
      <c r="G150" s="59">
        <v>0</v>
      </c>
      <c r="H150" s="227">
        <v>3</v>
      </c>
      <c r="I150" s="227">
        <v>19</v>
      </c>
      <c r="J150" s="59">
        <v>3200</v>
      </c>
      <c r="K150" s="78">
        <f>VLOOKUP(volume[[#This Row],[hwycov_id]],cnf[],10,FALSE)</f>
        <v>3200</v>
      </c>
      <c r="L150" s="229">
        <f t="shared" si="6"/>
        <v>0</v>
      </c>
      <c r="M150" s="228">
        <f t="shared" si="7"/>
        <v>0</v>
      </c>
      <c r="N150" s="228">
        <f t="shared" si="8"/>
        <v>0</v>
      </c>
      <c r="O150" s="298" t="e">
        <f>VLOOKUP(volume[[#This Row],[hwycov_id]],check!$A$2:$P$26,16,FALSE)</f>
        <v>#N/A</v>
      </c>
      <c r="P150" s="298">
        <v>149</v>
      </c>
    </row>
    <row r="151" spans="1:16">
      <c r="A151" s="59">
        <v>11741</v>
      </c>
      <c r="B151" s="59">
        <v>4</v>
      </c>
      <c r="C151" s="59">
        <v>1</v>
      </c>
      <c r="D151" s="59">
        <v>2</v>
      </c>
      <c r="E151" s="59" t="s">
        <v>80</v>
      </c>
      <c r="F151" s="227">
        <v>4</v>
      </c>
      <c r="G151" s="59">
        <v>0</v>
      </c>
      <c r="H151" s="227">
        <v>7</v>
      </c>
      <c r="I151" s="227">
        <v>19</v>
      </c>
      <c r="J151" s="59">
        <v>3200</v>
      </c>
      <c r="K151" s="78">
        <f>VLOOKUP(volume[[#This Row],[hwycov_id]],cnf[],10,FALSE)</f>
        <v>3200</v>
      </c>
      <c r="L151" s="229">
        <f t="shared" si="6"/>
        <v>0</v>
      </c>
      <c r="M151" s="228">
        <f t="shared" si="7"/>
        <v>0</v>
      </c>
      <c r="N151" s="228">
        <f t="shared" si="8"/>
        <v>0</v>
      </c>
      <c r="O151" s="298" t="e">
        <f>VLOOKUP(volume[[#This Row],[hwycov_id]],check!$A$2:$P$26,16,FALSE)</f>
        <v>#N/A</v>
      </c>
      <c r="P151" s="298">
        <v>150</v>
      </c>
    </row>
    <row r="152" spans="1:16">
      <c r="A152" s="59">
        <v>16343</v>
      </c>
      <c r="B152" s="59">
        <v>9</v>
      </c>
      <c r="C152" s="59">
        <v>1</v>
      </c>
      <c r="D152" s="59">
        <v>1</v>
      </c>
      <c r="E152" s="59" t="s">
        <v>78</v>
      </c>
      <c r="F152" s="227">
        <v>2</v>
      </c>
      <c r="G152" s="59">
        <v>0</v>
      </c>
      <c r="H152" s="227">
        <v>3</v>
      </c>
      <c r="I152" s="227">
        <v>14</v>
      </c>
      <c r="J152" s="59">
        <v>3235</v>
      </c>
      <c r="K152" s="78">
        <f>VLOOKUP(volume[[#This Row],[hwycov_id]],cnf[],10,FALSE)</f>
        <v>3235</v>
      </c>
      <c r="L152" s="229">
        <f t="shared" si="6"/>
        <v>0</v>
      </c>
      <c r="M152" s="228">
        <f t="shared" si="7"/>
        <v>0</v>
      </c>
      <c r="N152" s="228">
        <f t="shared" si="8"/>
        <v>0</v>
      </c>
      <c r="O152" s="298" t="e">
        <f>VLOOKUP(volume[[#This Row],[hwycov_id]],check!$A$2:$P$26,16,FALSE)</f>
        <v>#N/A</v>
      </c>
      <c r="P152" s="298">
        <v>151</v>
      </c>
    </row>
    <row r="153" spans="1:16">
      <c r="A153" s="59">
        <v>1626</v>
      </c>
      <c r="B153" s="59">
        <v>7</v>
      </c>
      <c r="C153" s="59">
        <v>1</v>
      </c>
      <c r="D153" s="59">
        <v>2</v>
      </c>
      <c r="E153" s="59" t="s">
        <v>79</v>
      </c>
      <c r="F153" s="227">
        <v>4</v>
      </c>
      <c r="G153" s="59">
        <v>0</v>
      </c>
      <c r="H153" s="227">
        <v>3</v>
      </c>
      <c r="I153" s="227">
        <v>14</v>
      </c>
      <c r="J153" s="59">
        <v>3240</v>
      </c>
      <c r="K153" s="78">
        <f>VLOOKUP(volume[[#This Row],[hwycov_id]],cnf[],10,FALSE)</f>
        <v>3240</v>
      </c>
      <c r="L153" s="229">
        <f t="shared" si="6"/>
        <v>0</v>
      </c>
      <c r="M153" s="228">
        <f t="shared" si="7"/>
        <v>0</v>
      </c>
      <c r="N153" s="228">
        <f t="shared" si="8"/>
        <v>0</v>
      </c>
      <c r="O153" s="298" t="e">
        <f>VLOOKUP(volume[[#This Row],[hwycov_id]],check!$A$2:$P$26,16,FALSE)</f>
        <v>#N/A</v>
      </c>
      <c r="P153" s="298">
        <v>152</v>
      </c>
    </row>
    <row r="154" spans="1:16">
      <c r="A154" s="59">
        <v>9765</v>
      </c>
      <c r="B154" s="59">
        <v>5</v>
      </c>
      <c r="C154" s="59">
        <v>1</v>
      </c>
      <c r="D154" s="59">
        <v>2</v>
      </c>
      <c r="E154" s="59" t="s">
        <v>79</v>
      </c>
      <c r="F154" s="227">
        <v>4</v>
      </c>
      <c r="G154" s="59">
        <v>0</v>
      </c>
      <c r="H154" s="227">
        <v>2</v>
      </c>
      <c r="I154" s="227">
        <v>14</v>
      </c>
      <c r="J154" s="59">
        <v>3269</v>
      </c>
      <c r="K154" s="78">
        <f>VLOOKUP(volume[[#This Row],[hwycov_id]],cnf[],10,FALSE)</f>
        <v>3269</v>
      </c>
      <c r="L154" s="229">
        <f t="shared" si="6"/>
        <v>0</v>
      </c>
      <c r="M154" s="228">
        <f t="shared" si="7"/>
        <v>0</v>
      </c>
      <c r="N154" s="228">
        <f t="shared" si="8"/>
        <v>0</v>
      </c>
      <c r="O154" s="298" t="e">
        <f>VLOOKUP(volume[[#This Row],[hwycov_id]],check!$A$2:$P$26,16,FALSE)</f>
        <v>#N/A</v>
      </c>
      <c r="P154" s="298">
        <v>153</v>
      </c>
    </row>
    <row r="155" spans="1:16">
      <c r="A155" s="59">
        <v>28554</v>
      </c>
      <c r="B155" s="59">
        <v>9</v>
      </c>
      <c r="C155" s="59">
        <v>1</v>
      </c>
      <c r="D155" s="59">
        <v>1</v>
      </c>
      <c r="E155" s="59" t="s">
        <v>78</v>
      </c>
      <c r="F155" s="227">
        <v>2</v>
      </c>
      <c r="G155" s="59">
        <v>0</v>
      </c>
      <c r="H155" s="227">
        <v>6</v>
      </c>
      <c r="I155" s="227">
        <v>1</v>
      </c>
      <c r="J155" s="59">
        <v>3272</v>
      </c>
      <c r="K155" s="78">
        <f>VLOOKUP(volume[[#This Row],[hwycov_id]],cnf[],10,FALSE)</f>
        <v>3272</v>
      </c>
      <c r="L155" s="229">
        <f t="shared" si="6"/>
        <v>0</v>
      </c>
      <c r="M155" s="228">
        <f t="shared" si="7"/>
        <v>0</v>
      </c>
      <c r="N155" s="228">
        <f t="shared" si="8"/>
        <v>0</v>
      </c>
      <c r="O155" s="298" t="e">
        <f>VLOOKUP(volume[[#This Row],[hwycov_id]],check!$A$2:$P$26,16,FALSE)</f>
        <v>#N/A</v>
      </c>
      <c r="P155" s="298">
        <v>154</v>
      </c>
    </row>
    <row r="156" spans="1:16">
      <c r="A156" s="59">
        <v>3908</v>
      </c>
      <c r="B156" s="59">
        <v>3</v>
      </c>
      <c r="C156" s="59">
        <v>1</v>
      </c>
      <c r="D156" s="59">
        <v>2</v>
      </c>
      <c r="E156" s="59" t="s">
        <v>79</v>
      </c>
      <c r="F156" s="227">
        <v>3</v>
      </c>
      <c r="G156" s="59">
        <v>0</v>
      </c>
      <c r="H156" s="227">
        <v>3</v>
      </c>
      <c r="I156" s="227">
        <v>14</v>
      </c>
      <c r="J156" s="59">
        <v>3274</v>
      </c>
      <c r="K156" s="78">
        <f>VLOOKUP(volume[[#This Row],[hwycov_id]],cnf[],10,FALSE)</f>
        <v>3274</v>
      </c>
      <c r="L156" s="229">
        <f t="shared" si="6"/>
        <v>0</v>
      </c>
      <c r="M156" s="228">
        <f t="shared" si="7"/>
        <v>0</v>
      </c>
      <c r="N156" s="228">
        <f t="shared" si="8"/>
        <v>0</v>
      </c>
      <c r="O156" s="298" t="e">
        <f>VLOOKUP(volume[[#This Row],[hwycov_id]],check!$A$2:$P$26,16,FALSE)</f>
        <v>#N/A</v>
      </c>
      <c r="P156" s="298">
        <v>155</v>
      </c>
    </row>
    <row r="157" spans="1:16">
      <c r="A157" s="59">
        <v>27571</v>
      </c>
      <c r="B157" s="59">
        <v>9</v>
      </c>
      <c r="C157" s="59">
        <v>1</v>
      </c>
      <c r="D157" s="59">
        <v>1</v>
      </c>
      <c r="E157" s="59" t="s">
        <v>78</v>
      </c>
      <c r="F157" s="227">
        <v>2</v>
      </c>
      <c r="G157" s="59">
        <v>0</v>
      </c>
      <c r="H157" s="227">
        <v>2</v>
      </c>
      <c r="I157" s="227">
        <v>14</v>
      </c>
      <c r="J157" s="59">
        <v>3281</v>
      </c>
      <c r="K157" s="78">
        <f>VLOOKUP(volume[[#This Row],[hwycov_id]],cnf[],10,FALSE)</f>
        <v>3281</v>
      </c>
      <c r="L157" s="229">
        <f t="shared" si="6"/>
        <v>0</v>
      </c>
      <c r="M157" s="228">
        <f t="shared" si="7"/>
        <v>0</v>
      </c>
      <c r="N157" s="228">
        <f t="shared" si="8"/>
        <v>0</v>
      </c>
      <c r="O157" s="298" t="e">
        <f>VLOOKUP(volume[[#This Row],[hwycov_id]],check!$A$2:$P$26,16,FALSE)</f>
        <v>#N/A</v>
      </c>
      <c r="P157" s="298">
        <v>156</v>
      </c>
    </row>
    <row r="158" spans="1:16">
      <c r="A158" s="59">
        <v>27310</v>
      </c>
      <c r="B158" s="59">
        <v>9</v>
      </c>
      <c r="C158" s="59">
        <v>1</v>
      </c>
      <c r="D158" s="59">
        <v>1</v>
      </c>
      <c r="E158" s="59" t="s">
        <v>78</v>
      </c>
      <c r="F158" s="227">
        <v>2</v>
      </c>
      <c r="G158" s="59">
        <v>0</v>
      </c>
      <c r="H158" s="227">
        <v>7</v>
      </c>
      <c r="I158" s="227">
        <v>7</v>
      </c>
      <c r="J158" s="59">
        <v>3286</v>
      </c>
      <c r="K158" s="78">
        <f>VLOOKUP(volume[[#This Row],[hwycov_id]],cnf[],10,FALSE)</f>
        <v>3286</v>
      </c>
      <c r="L158" s="229">
        <f t="shared" si="6"/>
        <v>0</v>
      </c>
      <c r="M158" s="228">
        <f t="shared" si="7"/>
        <v>0</v>
      </c>
      <c r="N158" s="228">
        <f t="shared" si="8"/>
        <v>0</v>
      </c>
      <c r="O158" s="298" t="e">
        <f>VLOOKUP(volume[[#This Row],[hwycov_id]],check!$A$2:$P$26,16,FALSE)</f>
        <v>#N/A</v>
      </c>
      <c r="P158" s="298">
        <v>157</v>
      </c>
    </row>
    <row r="159" spans="1:16">
      <c r="A159" s="59">
        <v>28183</v>
      </c>
      <c r="B159" s="59">
        <v>9</v>
      </c>
      <c r="C159" s="59">
        <v>1</v>
      </c>
      <c r="D159" s="59">
        <v>1</v>
      </c>
      <c r="E159" s="59" t="s">
        <v>78</v>
      </c>
      <c r="F159" s="227">
        <v>2</v>
      </c>
      <c r="G159" s="59">
        <v>0</v>
      </c>
      <c r="H159" s="227">
        <v>5</v>
      </c>
      <c r="I159" s="227">
        <v>5</v>
      </c>
      <c r="J159" s="59">
        <v>3300</v>
      </c>
      <c r="K159" s="78">
        <f>VLOOKUP(volume[[#This Row],[hwycov_id]],cnf[],10,FALSE)</f>
        <v>3300</v>
      </c>
      <c r="L159" s="229">
        <f t="shared" si="6"/>
        <v>0</v>
      </c>
      <c r="M159" s="228">
        <f t="shared" si="7"/>
        <v>0</v>
      </c>
      <c r="N159" s="228">
        <f t="shared" si="8"/>
        <v>0</v>
      </c>
      <c r="O159" s="298" t="e">
        <f>VLOOKUP(volume[[#This Row],[hwycov_id]],check!$A$2:$P$26,16,FALSE)</f>
        <v>#N/A</v>
      </c>
      <c r="P159" s="298">
        <v>158</v>
      </c>
    </row>
    <row r="160" spans="1:16">
      <c r="A160" s="59">
        <v>5592</v>
      </c>
      <c r="B160" s="59">
        <v>4</v>
      </c>
      <c r="C160" s="59">
        <v>1</v>
      </c>
      <c r="D160" s="59">
        <v>2</v>
      </c>
      <c r="E160" s="59" t="s">
        <v>80</v>
      </c>
      <c r="F160" s="227">
        <v>4</v>
      </c>
      <c r="G160" s="59">
        <v>0</v>
      </c>
      <c r="H160" s="227">
        <v>5</v>
      </c>
      <c r="I160" s="227">
        <v>16</v>
      </c>
      <c r="J160" s="59">
        <v>3300</v>
      </c>
      <c r="K160" s="78">
        <f>VLOOKUP(volume[[#This Row],[hwycov_id]],cnf[],10,FALSE)</f>
        <v>3300</v>
      </c>
      <c r="L160" s="229">
        <f t="shared" si="6"/>
        <v>0</v>
      </c>
      <c r="M160" s="228">
        <f t="shared" si="7"/>
        <v>0</v>
      </c>
      <c r="N160" s="228">
        <f t="shared" si="8"/>
        <v>0</v>
      </c>
      <c r="O160" s="298" t="e">
        <f>VLOOKUP(volume[[#This Row],[hwycov_id]],check!$A$2:$P$26,16,FALSE)</f>
        <v>#N/A</v>
      </c>
      <c r="P160" s="298">
        <v>159</v>
      </c>
    </row>
    <row r="161" spans="1:16">
      <c r="A161" s="59">
        <v>549</v>
      </c>
      <c r="B161" s="59">
        <v>5</v>
      </c>
      <c r="C161" s="59">
        <v>1</v>
      </c>
      <c r="D161" s="59">
        <v>2</v>
      </c>
      <c r="E161" s="59" t="s">
        <v>80</v>
      </c>
      <c r="F161" s="227">
        <v>4</v>
      </c>
      <c r="G161" s="59">
        <v>0</v>
      </c>
      <c r="H161" s="227">
        <v>5</v>
      </c>
      <c r="I161" s="227">
        <v>16</v>
      </c>
      <c r="J161" s="59">
        <v>3300</v>
      </c>
      <c r="K161" s="78">
        <f>VLOOKUP(volume[[#This Row],[hwycov_id]],cnf[],10,FALSE)</f>
        <v>3300</v>
      </c>
      <c r="L161" s="229">
        <f t="shared" si="6"/>
        <v>0</v>
      </c>
      <c r="M161" s="228">
        <f t="shared" si="7"/>
        <v>0</v>
      </c>
      <c r="N161" s="228">
        <f t="shared" si="8"/>
        <v>0</v>
      </c>
      <c r="O161" s="298" t="e">
        <f>VLOOKUP(volume[[#This Row],[hwycov_id]],check!$A$2:$P$26,16,FALSE)</f>
        <v>#N/A</v>
      </c>
      <c r="P161" s="298">
        <v>160</v>
      </c>
    </row>
    <row r="162" spans="1:16">
      <c r="A162" s="59">
        <v>10120</v>
      </c>
      <c r="B162" s="59">
        <v>5</v>
      </c>
      <c r="C162" s="59">
        <v>1</v>
      </c>
      <c r="D162" s="59">
        <v>2</v>
      </c>
      <c r="E162" s="59" t="s">
        <v>79</v>
      </c>
      <c r="F162" s="227">
        <v>4</v>
      </c>
      <c r="G162" s="59">
        <v>0</v>
      </c>
      <c r="H162" s="227">
        <v>3</v>
      </c>
      <c r="I162" s="227">
        <v>14</v>
      </c>
      <c r="J162" s="59">
        <v>3310</v>
      </c>
      <c r="K162" s="78">
        <f>VLOOKUP(volume[[#This Row],[hwycov_id]],cnf[],10,FALSE)</f>
        <v>3310</v>
      </c>
      <c r="L162" s="229">
        <f t="shared" si="6"/>
        <v>0</v>
      </c>
      <c r="M162" s="228">
        <f t="shared" si="7"/>
        <v>0</v>
      </c>
      <c r="N162" s="228">
        <f t="shared" si="8"/>
        <v>0</v>
      </c>
      <c r="O162" s="298" t="e">
        <f>VLOOKUP(volume[[#This Row],[hwycov_id]],check!$A$2:$P$26,16,FALSE)</f>
        <v>#N/A</v>
      </c>
      <c r="P162" s="298">
        <v>161</v>
      </c>
    </row>
    <row r="163" spans="1:16">
      <c r="A163" s="59">
        <v>11485</v>
      </c>
      <c r="B163" s="59">
        <v>9</v>
      </c>
      <c r="C163" s="59">
        <v>1</v>
      </c>
      <c r="D163" s="59">
        <v>1</v>
      </c>
      <c r="E163" s="59" t="s">
        <v>78</v>
      </c>
      <c r="F163" s="227">
        <v>2</v>
      </c>
      <c r="G163" s="59">
        <v>0</v>
      </c>
      <c r="H163" s="227">
        <v>3</v>
      </c>
      <c r="I163" s="227">
        <v>14</v>
      </c>
      <c r="J163" s="59">
        <v>3347</v>
      </c>
      <c r="K163" s="78">
        <f>VLOOKUP(volume[[#This Row],[hwycov_id]],cnf[],10,FALSE)</f>
        <v>3347</v>
      </c>
      <c r="L163" s="229">
        <f t="shared" si="6"/>
        <v>0</v>
      </c>
      <c r="M163" s="228">
        <f t="shared" si="7"/>
        <v>0</v>
      </c>
      <c r="N163" s="228">
        <f t="shared" si="8"/>
        <v>0</v>
      </c>
      <c r="O163" s="298" t="e">
        <f>VLOOKUP(volume[[#This Row],[hwycov_id]],check!$A$2:$P$26,16,FALSE)</f>
        <v>#N/A</v>
      </c>
      <c r="P163" s="298">
        <v>162</v>
      </c>
    </row>
    <row r="164" spans="1:16">
      <c r="A164" s="59">
        <v>16608</v>
      </c>
      <c r="B164" s="59">
        <v>5</v>
      </c>
      <c r="C164" s="59">
        <v>1</v>
      </c>
      <c r="D164" s="59">
        <v>2</v>
      </c>
      <c r="E164" s="59" t="s">
        <v>79</v>
      </c>
      <c r="F164" s="227">
        <v>4</v>
      </c>
      <c r="G164" s="59">
        <v>0</v>
      </c>
      <c r="H164" s="227">
        <v>2</v>
      </c>
      <c r="I164" s="227">
        <v>14</v>
      </c>
      <c r="J164" s="59">
        <v>3348</v>
      </c>
      <c r="K164" s="78">
        <f>VLOOKUP(volume[[#This Row],[hwycov_id]],cnf[],10,FALSE)</f>
        <v>3348</v>
      </c>
      <c r="L164" s="229">
        <f t="shared" si="6"/>
        <v>0</v>
      </c>
      <c r="M164" s="228">
        <f t="shared" si="7"/>
        <v>0</v>
      </c>
      <c r="N164" s="228">
        <f t="shared" si="8"/>
        <v>0</v>
      </c>
      <c r="O164" s="298" t="e">
        <f>VLOOKUP(volume[[#This Row],[hwycov_id]],check!$A$2:$P$26,16,FALSE)</f>
        <v>#N/A</v>
      </c>
      <c r="P164" s="298">
        <v>163</v>
      </c>
    </row>
    <row r="165" spans="1:16">
      <c r="A165" s="59">
        <v>1967</v>
      </c>
      <c r="B165" s="59">
        <v>5</v>
      </c>
      <c r="C165" s="59">
        <v>1</v>
      </c>
      <c r="D165" s="59">
        <v>2</v>
      </c>
      <c r="E165" s="59" t="s">
        <v>79</v>
      </c>
      <c r="F165" s="227">
        <v>4</v>
      </c>
      <c r="G165" s="59">
        <v>0</v>
      </c>
      <c r="H165" s="227">
        <v>3</v>
      </c>
      <c r="I165" s="227">
        <v>14</v>
      </c>
      <c r="J165" s="59">
        <v>3394</v>
      </c>
      <c r="K165" s="78">
        <f>VLOOKUP(volume[[#This Row],[hwycov_id]],cnf[],10,FALSE)</f>
        <v>3394</v>
      </c>
      <c r="L165" s="229">
        <f t="shared" si="6"/>
        <v>0</v>
      </c>
      <c r="M165" s="228">
        <f t="shared" si="7"/>
        <v>0</v>
      </c>
      <c r="N165" s="228">
        <f t="shared" si="8"/>
        <v>0</v>
      </c>
      <c r="O165" s="298" t="e">
        <f>VLOOKUP(volume[[#This Row],[hwycov_id]],check!$A$2:$P$26,16,FALSE)</f>
        <v>#N/A</v>
      </c>
      <c r="P165" s="298">
        <v>164</v>
      </c>
    </row>
    <row r="166" spans="1:16">
      <c r="A166" s="59">
        <v>30899</v>
      </c>
      <c r="B166" s="59">
        <v>9</v>
      </c>
      <c r="C166" s="59">
        <v>1</v>
      </c>
      <c r="D166" s="59">
        <v>1</v>
      </c>
      <c r="E166" s="59" t="s">
        <v>78</v>
      </c>
      <c r="F166" s="227">
        <v>2</v>
      </c>
      <c r="G166" s="59">
        <v>0</v>
      </c>
      <c r="H166" s="227">
        <v>2</v>
      </c>
      <c r="I166" s="227">
        <v>14</v>
      </c>
      <c r="J166" s="59">
        <v>3395</v>
      </c>
      <c r="K166" s="78">
        <f>VLOOKUP(volume[[#This Row],[hwycov_id]],cnf[],10,FALSE)</f>
        <v>3395</v>
      </c>
      <c r="L166" s="229">
        <f t="shared" si="6"/>
        <v>0</v>
      </c>
      <c r="M166" s="228">
        <f t="shared" si="7"/>
        <v>0</v>
      </c>
      <c r="N166" s="228">
        <f t="shared" si="8"/>
        <v>0</v>
      </c>
      <c r="O166" s="298" t="e">
        <f>VLOOKUP(volume[[#This Row],[hwycov_id]],check!$A$2:$P$26,16,FALSE)</f>
        <v>#N/A</v>
      </c>
      <c r="P166" s="298">
        <v>165</v>
      </c>
    </row>
    <row r="167" spans="1:16">
      <c r="A167" s="59">
        <v>17337</v>
      </c>
      <c r="B167" s="59">
        <v>4</v>
      </c>
      <c r="C167" s="59">
        <v>1</v>
      </c>
      <c r="D167" s="59">
        <v>2</v>
      </c>
      <c r="E167" s="59" t="s">
        <v>80</v>
      </c>
      <c r="F167" s="227">
        <v>4</v>
      </c>
      <c r="G167" s="59">
        <v>0</v>
      </c>
      <c r="H167" s="227">
        <v>6</v>
      </c>
      <c r="I167" s="227">
        <v>17</v>
      </c>
      <c r="J167" s="59">
        <v>3400</v>
      </c>
      <c r="K167" s="78">
        <f>VLOOKUP(volume[[#This Row],[hwycov_id]],cnf[],10,FALSE)</f>
        <v>3400</v>
      </c>
      <c r="L167" s="229">
        <f t="shared" si="6"/>
        <v>0</v>
      </c>
      <c r="M167" s="228">
        <f t="shared" si="7"/>
        <v>0</v>
      </c>
      <c r="N167" s="228">
        <f t="shared" si="8"/>
        <v>0</v>
      </c>
      <c r="O167" s="298" t="e">
        <f>VLOOKUP(volume[[#This Row],[hwycov_id]],check!$A$2:$P$26,16,FALSE)</f>
        <v>#N/A</v>
      </c>
      <c r="P167" s="298">
        <v>166</v>
      </c>
    </row>
    <row r="168" spans="1:16">
      <c r="A168" s="59">
        <v>22431</v>
      </c>
      <c r="B168" s="59">
        <v>6</v>
      </c>
      <c r="C168" s="59">
        <v>1</v>
      </c>
      <c r="D168" s="59">
        <v>2</v>
      </c>
      <c r="E168" s="59" t="s">
        <v>80</v>
      </c>
      <c r="F168" s="227">
        <v>4</v>
      </c>
      <c r="G168" s="59">
        <v>0</v>
      </c>
      <c r="H168" s="227">
        <v>7</v>
      </c>
      <c r="I168" s="227">
        <v>19</v>
      </c>
      <c r="J168" s="59">
        <v>3400</v>
      </c>
      <c r="K168" s="78">
        <f>VLOOKUP(volume[[#This Row],[hwycov_id]],cnf[],10,FALSE)</f>
        <v>3400</v>
      </c>
      <c r="L168" s="229">
        <f t="shared" si="6"/>
        <v>0</v>
      </c>
      <c r="M168" s="228">
        <f t="shared" si="7"/>
        <v>0</v>
      </c>
      <c r="N168" s="228">
        <f t="shared" si="8"/>
        <v>0</v>
      </c>
      <c r="O168" s="298" t="e">
        <f>VLOOKUP(volume[[#This Row],[hwycov_id]],check!$A$2:$P$26,16,FALSE)</f>
        <v>#N/A</v>
      </c>
      <c r="P168" s="298">
        <v>167</v>
      </c>
    </row>
    <row r="169" spans="1:16">
      <c r="A169" s="59">
        <v>9684</v>
      </c>
      <c r="B169" s="59">
        <v>5</v>
      </c>
      <c r="C169" s="59">
        <v>1</v>
      </c>
      <c r="D169" s="59">
        <v>2</v>
      </c>
      <c r="E169" s="59" t="s">
        <v>79</v>
      </c>
      <c r="F169" s="227">
        <v>4</v>
      </c>
      <c r="G169" s="59">
        <v>0</v>
      </c>
      <c r="H169" s="227">
        <v>3</v>
      </c>
      <c r="I169" s="227">
        <v>14</v>
      </c>
      <c r="J169" s="59">
        <v>3413</v>
      </c>
      <c r="K169" s="78">
        <f>VLOOKUP(volume[[#This Row],[hwycov_id]],cnf[],10,FALSE)</f>
        <v>3413</v>
      </c>
      <c r="L169" s="229">
        <f t="shared" si="6"/>
        <v>0</v>
      </c>
      <c r="M169" s="228">
        <f t="shared" si="7"/>
        <v>0</v>
      </c>
      <c r="N169" s="228">
        <f t="shared" si="8"/>
        <v>0</v>
      </c>
      <c r="O169" s="298" t="e">
        <f>VLOOKUP(volume[[#This Row],[hwycov_id]],check!$A$2:$P$26,16,FALSE)</f>
        <v>#N/A</v>
      </c>
      <c r="P169" s="298">
        <v>168</v>
      </c>
    </row>
    <row r="170" spans="1:16">
      <c r="A170" s="59">
        <v>8547</v>
      </c>
      <c r="B170" s="59">
        <v>5</v>
      </c>
      <c r="C170" s="59">
        <v>1</v>
      </c>
      <c r="D170" s="59">
        <v>2</v>
      </c>
      <c r="E170" s="59" t="s">
        <v>79</v>
      </c>
      <c r="F170" s="227">
        <v>4</v>
      </c>
      <c r="G170" s="59">
        <v>0</v>
      </c>
      <c r="H170" s="227">
        <v>4</v>
      </c>
      <c r="I170" s="227">
        <v>14</v>
      </c>
      <c r="J170" s="59">
        <v>3454</v>
      </c>
      <c r="K170" s="78">
        <f>VLOOKUP(volume[[#This Row],[hwycov_id]],cnf[],10,FALSE)</f>
        <v>3454</v>
      </c>
      <c r="L170" s="229">
        <f t="shared" si="6"/>
        <v>0</v>
      </c>
      <c r="M170" s="228">
        <f t="shared" si="7"/>
        <v>0</v>
      </c>
      <c r="N170" s="228">
        <f t="shared" si="8"/>
        <v>0</v>
      </c>
      <c r="O170" s="298" t="e">
        <f>VLOOKUP(volume[[#This Row],[hwycov_id]],check!$A$2:$P$26,16,FALSE)</f>
        <v>#N/A</v>
      </c>
      <c r="P170" s="298">
        <v>169</v>
      </c>
    </row>
    <row r="171" spans="1:16">
      <c r="A171" s="59">
        <v>10931</v>
      </c>
      <c r="B171" s="59">
        <v>9</v>
      </c>
      <c r="C171" s="59">
        <v>1</v>
      </c>
      <c r="D171" s="59">
        <v>1</v>
      </c>
      <c r="E171" s="59" t="s">
        <v>78</v>
      </c>
      <c r="F171" s="227">
        <v>2</v>
      </c>
      <c r="G171" s="59">
        <v>0</v>
      </c>
      <c r="H171" s="227">
        <v>3</v>
      </c>
      <c r="I171" s="227">
        <v>14</v>
      </c>
      <c r="J171" s="59">
        <v>3466</v>
      </c>
      <c r="K171" s="78">
        <f>VLOOKUP(volume[[#This Row],[hwycov_id]],cnf[],10,FALSE)</f>
        <v>3466</v>
      </c>
      <c r="L171" s="229">
        <f t="shared" si="6"/>
        <v>0</v>
      </c>
      <c r="M171" s="228">
        <f t="shared" si="7"/>
        <v>0</v>
      </c>
      <c r="N171" s="228">
        <f t="shared" si="8"/>
        <v>0</v>
      </c>
      <c r="O171" s="298" t="e">
        <f>VLOOKUP(volume[[#This Row],[hwycov_id]],check!$A$2:$P$26,16,FALSE)</f>
        <v>#N/A</v>
      </c>
      <c r="P171" s="298">
        <v>170</v>
      </c>
    </row>
    <row r="172" spans="1:16">
      <c r="A172" s="59">
        <v>18125</v>
      </c>
      <c r="B172" s="59">
        <v>5</v>
      </c>
      <c r="C172" s="59">
        <v>1</v>
      </c>
      <c r="D172" s="59">
        <v>1</v>
      </c>
      <c r="E172" s="59" t="s">
        <v>79</v>
      </c>
      <c r="F172" s="227">
        <v>4</v>
      </c>
      <c r="G172" s="59">
        <v>0</v>
      </c>
      <c r="H172" s="227">
        <v>2</v>
      </c>
      <c r="I172" s="227">
        <v>14</v>
      </c>
      <c r="J172" s="59">
        <v>3474</v>
      </c>
      <c r="K172" s="78">
        <f>VLOOKUP(volume[[#This Row],[hwycov_id]],cnf[],10,FALSE)</f>
        <v>3474</v>
      </c>
      <c r="L172" s="229">
        <f t="shared" si="6"/>
        <v>0</v>
      </c>
      <c r="M172" s="228">
        <f t="shared" si="7"/>
        <v>0</v>
      </c>
      <c r="N172" s="228">
        <f t="shared" si="8"/>
        <v>0</v>
      </c>
      <c r="O172" s="298" t="e">
        <f>VLOOKUP(volume[[#This Row],[hwycov_id]],check!$A$2:$P$26,16,FALSE)</f>
        <v>#N/A</v>
      </c>
      <c r="P172" s="298">
        <v>171</v>
      </c>
    </row>
    <row r="173" spans="1:16">
      <c r="A173" s="59">
        <v>20209</v>
      </c>
      <c r="B173" s="59">
        <v>4</v>
      </c>
      <c r="C173" s="59">
        <v>1</v>
      </c>
      <c r="D173" s="59">
        <v>2</v>
      </c>
      <c r="E173" s="59" t="s">
        <v>80</v>
      </c>
      <c r="F173" s="227">
        <v>4</v>
      </c>
      <c r="G173" s="59">
        <v>0</v>
      </c>
      <c r="H173" s="227">
        <v>2</v>
      </c>
      <c r="I173" s="227">
        <v>11</v>
      </c>
      <c r="J173" s="59">
        <v>3500</v>
      </c>
      <c r="K173" s="78">
        <f>VLOOKUP(volume[[#This Row],[hwycov_id]],cnf[],10,FALSE)</f>
        <v>3500</v>
      </c>
      <c r="L173" s="229">
        <f t="shared" si="6"/>
        <v>0</v>
      </c>
      <c r="M173" s="228">
        <f t="shared" si="7"/>
        <v>0</v>
      </c>
      <c r="N173" s="228">
        <f t="shared" si="8"/>
        <v>0</v>
      </c>
      <c r="O173" s="298" t="e">
        <f>VLOOKUP(volume[[#This Row],[hwycov_id]],check!$A$2:$P$26,16,FALSE)</f>
        <v>#N/A</v>
      </c>
      <c r="P173" s="298">
        <v>172</v>
      </c>
    </row>
    <row r="174" spans="1:16">
      <c r="A174" s="59">
        <v>10621</v>
      </c>
      <c r="B174" s="59">
        <v>4</v>
      </c>
      <c r="C174" s="59">
        <v>1</v>
      </c>
      <c r="D174" s="59">
        <v>2</v>
      </c>
      <c r="E174" s="59" t="s">
        <v>80</v>
      </c>
      <c r="F174" s="227">
        <v>4</v>
      </c>
      <c r="G174" s="59">
        <v>0</v>
      </c>
      <c r="H174" s="227">
        <v>2</v>
      </c>
      <c r="I174" s="227">
        <v>11</v>
      </c>
      <c r="J174" s="59">
        <v>3500</v>
      </c>
      <c r="K174" s="78">
        <f>VLOOKUP(volume[[#This Row],[hwycov_id]],cnf[],10,FALSE)</f>
        <v>3500</v>
      </c>
      <c r="L174" s="229">
        <f t="shared" si="6"/>
        <v>0</v>
      </c>
      <c r="M174" s="228">
        <f t="shared" si="7"/>
        <v>0</v>
      </c>
      <c r="N174" s="228">
        <f t="shared" si="8"/>
        <v>0</v>
      </c>
      <c r="O174" s="298" t="e">
        <f>VLOOKUP(volume[[#This Row],[hwycov_id]],check!$A$2:$P$26,16,FALSE)</f>
        <v>#N/A</v>
      </c>
      <c r="P174" s="298">
        <v>173</v>
      </c>
    </row>
    <row r="175" spans="1:16">
      <c r="A175" s="59">
        <v>12664</v>
      </c>
      <c r="B175" s="59">
        <v>4</v>
      </c>
      <c r="C175" s="59">
        <v>1</v>
      </c>
      <c r="D175" s="59">
        <v>2</v>
      </c>
      <c r="E175" s="59" t="s">
        <v>80</v>
      </c>
      <c r="F175" s="227">
        <v>4</v>
      </c>
      <c r="G175" s="59">
        <v>0</v>
      </c>
      <c r="H175" s="227">
        <v>5</v>
      </c>
      <c r="I175" s="227">
        <v>5</v>
      </c>
      <c r="J175" s="59">
        <v>3500</v>
      </c>
      <c r="K175" s="78">
        <f>VLOOKUP(volume[[#This Row],[hwycov_id]],cnf[],10,FALSE)</f>
        <v>3500</v>
      </c>
      <c r="L175" s="229">
        <f t="shared" si="6"/>
        <v>0</v>
      </c>
      <c r="M175" s="228">
        <f t="shared" si="7"/>
        <v>0</v>
      </c>
      <c r="N175" s="228">
        <f t="shared" si="8"/>
        <v>0</v>
      </c>
      <c r="O175" s="298" t="e">
        <f>VLOOKUP(volume[[#This Row],[hwycov_id]],check!$A$2:$P$26,16,FALSE)</f>
        <v>#N/A</v>
      </c>
      <c r="P175" s="298">
        <v>174</v>
      </c>
    </row>
    <row r="176" spans="1:16">
      <c r="A176" s="59">
        <v>1003</v>
      </c>
      <c r="B176" s="59">
        <v>5</v>
      </c>
      <c r="C176" s="59">
        <v>1</v>
      </c>
      <c r="D176" s="59">
        <v>2</v>
      </c>
      <c r="E176" s="59" t="s">
        <v>80</v>
      </c>
      <c r="F176" s="227">
        <v>4</v>
      </c>
      <c r="G176" s="59">
        <v>0</v>
      </c>
      <c r="H176" s="227">
        <v>5</v>
      </c>
      <c r="I176" s="227">
        <v>5</v>
      </c>
      <c r="J176" s="59">
        <v>3500</v>
      </c>
      <c r="K176" s="78">
        <f>VLOOKUP(volume[[#This Row],[hwycov_id]],cnf[],10,FALSE)</f>
        <v>3500</v>
      </c>
      <c r="L176" s="229">
        <f t="shared" si="6"/>
        <v>0</v>
      </c>
      <c r="M176" s="228">
        <f t="shared" si="7"/>
        <v>0</v>
      </c>
      <c r="N176" s="228">
        <f t="shared" si="8"/>
        <v>0</v>
      </c>
      <c r="O176" s="298" t="e">
        <f>VLOOKUP(volume[[#This Row],[hwycov_id]],check!$A$2:$P$26,16,FALSE)</f>
        <v>#N/A</v>
      </c>
      <c r="P176" s="298">
        <v>175</v>
      </c>
    </row>
    <row r="177" spans="1:16">
      <c r="A177" s="59">
        <v>4981</v>
      </c>
      <c r="B177" s="59">
        <v>5</v>
      </c>
      <c r="C177" s="59">
        <v>1</v>
      </c>
      <c r="D177" s="59">
        <v>2</v>
      </c>
      <c r="E177" s="59" t="s">
        <v>79</v>
      </c>
      <c r="F177" s="227">
        <v>4</v>
      </c>
      <c r="G177" s="59">
        <v>0</v>
      </c>
      <c r="H177" s="227">
        <v>2</v>
      </c>
      <c r="I177" s="227">
        <v>14</v>
      </c>
      <c r="J177" s="59">
        <v>3506</v>
      </c>
      <c r="K177" s="78">
        <f>VLOOKUP(volume[[#This Row],[hwycov_id]],cnf[],10,FALSE)</f>
        <v>3506</v>
      </c>
      <c r="L177" s="229">
        <f t="shared" si="6"/>
        <v>0</v>
      </c>
      <c r="M177" s="228">
        <f t="shared" si="7"/>
        <v>0</v>
      </c>
      <c r="N177" s="228">
        <f t="shared" si="8"/>
        <v>0</v>
      </c>
      <c r="O177" s="298" t="e">
        <f>VLOOKUP(volume[[#This Row],[hwycov_id]],check!$A$2:$P$26,16,FALSE)</f>
        <v>#N/A</v>
      </c>
      <c r="P177" s="298">
        <v>176</v>
      </c>
    </row>
    <row r="178" spans="1:16">
      <c r="A178" s="59">
        <v>8415</v>
      </c>
      <c r="B178" s="59">
        <v>5</v>
      </c>
      <c r="C178" s="59">
        <v>1</v>
      </c>
      <c r="D178" s="59">
        <v>2</v>
      </c>
      <c r="E178" s="59" t="s">
        <v>79</v>
      </c>
      <c r="F178" s="227">
        <v>4</v>
      </c>
      <c r="G178" s="59">
        <v>0</v>
      </c>
      <c r="H178" s="227">
        <v>3</v>
      </c>
      <c r="I178" s="227">
        <v>14</v>
      </c>
      <c r="J178" s="59">
        <v>3520</v>
      </c>
      <c r="K178" s="78">
        <f>VLOOKUP(volume[[#This Row],[hwycov_id]],cnf[],10,FALSE)</f>
        <v>3520</v>
      </c>
      <c r="L178" s="229">
        <f t="shared" si="6"/>
        <v>0</v>
      </c>
      <c r="M178" s="228">
        <f t="shared" si="7"/>
        <v>0</v>
      </c>
      <c r="N178" s="228">
        <f t="shared" si="8"/>
        <v>0</v>
      </c>
      <c r="O178" s="298" t="e">
        <f>VLOOKUP(volume[[#This Row],[hwycov_id]],check!$A$2:$P$26,16,FALSE)</f>
        <v>#N/A</v>
      </c>
      <c r="P178" s="298">
        <v>177</v>
      </c>
    </row>
    <row r="179" spans="1:16">
      <c r="A179" s="59">
        <v>30995</v>
      </c>
      <c r="B179" s="59">
        <v>5</v>
      </c>
      <c r="C179" s="59">
        <v>1</v>
      </c>
      <c r="D179" s="59">
        <v>2</v>
      </c>
      <c r="E179" s="59" t="s">
        <v>79</v>
      </c>
      <c r="F179" s="227">
        <v>4</v>
      </c>
      <c r="G179" s="59">
        <v>0</v>
      </c>
      <c r="H179" s="227">
        <v>2</v>
      </c>
      <c r="I179" s="227">
        <v>14</v>
      </c>
      <c r="J179" s="59">
        <v>3535</v>
      </c>
      <c r="K179" s="78">
        <f>VLOOKUP(volume[[#This Row],[hwycov_id]],cnf[],10,FALSE)</f>
        <v>3535</v>
      </c>
      <c r="L179" s="229">
        <f t="shared" si="6"/>
        <v>0</v>
      </c>
      <c r="M179" s="228">
        <f t="shared" si="7"/>
        <v>0</v>
      </c>
      <c r="N179" s="228">
        <f t="shared" si="8"/>
        <v>0</v>
      </c>
      <c r="O179" s="298" t="e">
        <f>VLOOKUP(volume[[#This Row],[hwycov_id]],check!$A$2:$P$26,16,FALSE)</f>
        <v>#N/A</v>
      </c>
      <c r="P179" s="298">
        <v>178</v>
      </c>
    </row>
    <row r="180" spans="1:16">
      <c r="A180" s="59">
        <v>18577</v>
      </c>
      <c r="B180" s="59">
        <v>5</v>
      </c>
      <c r="C180" s="59">
        <v>1</v>
      </c>
      <c r="D180" s="59">
        <v>1</v>
      </c>
      <c r="E180" s="59" t="s">
        <v>79</v>
      </c>
      <c r="F180" s="227">
        <v>4</v>
      </c>
      <c r="G180" s="59">
        <v>0</v>
      </c>
      <c r="H180" s="227">
        <v>1</v>
      </c>
      <c r="I180" s="227">
        <v>14</v>
      </c>
      <c r="J180" s="59">
        <v>3547</v>
      </c>
      <c r="K180" s="78">
        <f>VLOOKUP(volume[[#This Row],[hwycov_id]],cnf[],10,FALSE)</f>
        <v>3547</v>
      </c>
      <c r="L180" s="229">
        <f t="shared" si="6"/>
        <v>0</v>
      </c>
      <c r="M180" s="228">
        <f t="shared" si="7"/>
        <v>0</v>
      </c>
      <c r="N180" s="228">
        <f t="shared" si="8"/>
        <v>0</v>
      </c>
      <c r="O180" s="298" t="e">
        <f>VLOOKUP(volume[[#This Row],[hwycov_id]],check!$A$2:$P$26,16,FALSE)</f>
        <v>#N/A</v>
      </c>
      <c r="P180" s="298">
        <v>179</v>
      </c>
    </row>
    <row r="181" spans="1:16">
      <c r="A181" s="59">
        <v>8361</v>
      </c>
      <c r="B181" s="59">
        <v>5</v>
      </c>
      <c r="C181" s="59">
        <v>1</v>
      </c>
      <c r="D181" s="59">
        <v>2</v>
      </c>
      <c r="E181" s="59" t="s">
        <v>79</v>
      </c>
      <c r="F181" s="227">
        <v>4</v>
      </c>
      <c r="G181" s="59">
        <v>0</v>
      </c>
      <c r="H181" s="227">
        <v>3</v>
      </c>
      <c r="I181" s="227">
        <v>14</v>
      </c>
      <c r="J181" s="59">
        <v>3552</v>
      </c>
      <c r="K181" s="78">
        <f>VLOOKUP(volume[[#This Row],[hwycov_id]],cnf[],10,FALSE)</f>
        <v>3552</v>
      </c>
      <c r="L181" s="229">
        <f t="shared" si="6"/>
        <v>0</v>
      </c>
      <c r="M181" s="228">
        <f t="shared" si="7"/>
        <v>0</v>
      </c>
      <c r="N181" s="228">
        <f t="shared" si="8"/>
        <v>0</v>
      </c>
      <c r="O181" s="298" t="e">
        <f>VLOOKUP(volume[[#This Row],[hwycov_id]],check!$A$2:$P$26,16,FALSE)</f>
        <v>#N/A</v>
      </c>
      <c r="P181" s="298">
        <v>180</v>
      </c>
    </row>
    <row r="182" spans="1:16">
      <c r="A182" s="59">
        <v>6305</v>
      </c>
      <c r="B182" s="59">
        <v>5</v>
      </c>
      <c r="C182" s="59">
        <v>1</v>
      </c>
      <c r="D182" s="59">
        <v>2</v>
      </c>
      <c r="E182" s="59" t="s">
        <v>79</v>
      </c>
      <c r="F182" s="227">
        <v>4</v>
      </c>
      <c r="G182" s="59">
        <v>0</v>
      </c>
      <c r="H182" s="227">
        <v>3</v>
      </c>
      <c r="I182" s="227">
        <v>14</v>
      </c>
      <c r="J182" s="59">
        <v>3553</v>
      </c>
      <c r="K182" s="78">
        <f>VLOOKUP(volume[[#This Row],[hwycov_id]],cnf[],10,FALSE)</f>
        <v>3553</v>
      </c>
      <c r="L182" s="229">
        <f t="shared" si="6"/>
        <v>0</v>
      </c>
      <c r="M182" s="228">
        <f t="shared" si="7"/>
        <v>0</v>
      </c>
      <c r="N182" s="228">
        <f t="shared" si="8"/>
        <v>0</v>
      </c>
      <c r="O182" s="298" t="e">
        <f>VLOOKUP(volume[[#This Row],[hwycov_id]],check!$A$2:$P$26,16,FALSE)</f>
        <v>#N/A</v>
      </c>
      <c r="P182" s="298">
        <v>181</v>
      </c>
    </row>
    <row r="183" spans="1:16">
      <c r="A183" s="59">
        <v>22102</v>
      </c>
      <c r="B183" s="59">
        <v>5</v>
      </c>
      <c r="C183" s="59">
        <v>1</v>
      </c>
      <c r="D183" s="59">
        <v>2</v>
      </c>
      <c r="E183" s="59" t="s">
        <v>79</v>
      </c>
      <c r="F183" s="227">
        <v>4</v>
      </c>
      <c r="G183" s="59">
        <v>0</v>
      </c>
      <c r="H183" s="227">
        <v>3</v>
      </c>
      <c r="I183" s="227">
        <v>14</v>
      </c>
      <c r="J183" s="59">
        <v>3594</v>
      </c>
      <c r="K183" s="78">
        <f>VLOOKUP(volume[[#This Row],[hwycov_id]],cnf[],10,FALSE)</f>
        <v>3594</v>
      </c>
      <c r="L183" s="229">
        <f t="shared" si="6"/>
        <v>0</v>
      </c>
      <c r="M183" s="228">
        <f t="shared" si="7"/>
        <v>0</v>
      </c>
      <c r="N183" s="228">
        <f t="shared" si="8"/>
        <v>0</v>
      </c>
      <c r="O183" s="298" t="e">
        <f>VLOOKUP(volume[[#This Row],[hwycov_id]],check!$A$2:$P$26,16,FALSE)</f>
        <v>#N/A</v>
      </c>
      <c r="P183" s="298">
        <v>182</v>
      </c>
    </row>
    <row r="184" spans="1:16">
      <c r="A184" s="59">
        <v>28684</v>
      </c>
      <c r="B184" s="59">
        <v>9</v>
      </c>
      <c r="C184" s="59">
        <v>1</v>
      </c>
      <c r="D184" s="59">
        <v>1</v>
      </c>
      <c r="E184" s="59" t="s">
        <v>78</v>
      </c>
      <c r="F184" s="227">
        <v>2</v>
      </c>
      <c r="G184" s="59">
        <v>0</v>
      </c>
      <c r="H184" s="227">
        <v>2</v>
      </c>
      <c r="I184" s="227">
        <v>19</v>
      </c>
      <c r="J184" s="59">
        <v>3597</v>
      </c>
      <c r="K184" s="78">
        <f>VLOOKUP(volume[[#This Row],[hwycov_id]],cnf[],10,FALSE)</f>
        <v>3597</v>
      </c>
      <c r="L184" s="229">
        <f t="shared" si="6"/>
        <v>0</v>
      </c>
      <c r="M184" s="228">
        <f t="shared" si="7"/>
        <v>0</v>
      </c>
      <c r="N184" s="228">
        <f t="shared" si="8"/>
        <v>0</v>
      </c>
      <c r="O184" s="298" t="e">
        <f>VLOOKUP(volume[[#This Row],[hwycov_id]],check!$A$2:$P$26,16,FALSE)</f>
        <v>#N/A</v>
      </c>
      <c r="P184" s="298">
        <v>183</v>
      </c>
    </row>
    <row r="185" spans="1:16">
      <c r="A185" s="59">
        <v>18981</v>
      </c>
      <c r="B185" s="59">
        <v>4</v>
      </c>
      <c r="C185" s="59">
        <v>1</v>
      </c>
      <c r="D185" s="59">
        <v>2</v>
      </c>
      <c r="E185" s="59" t="s">
        <v>80</v>
      </c>
      <c r="F185" s="227">
        <v>4</v>
      </c>
      <c r="G185" s="59">
        <v>0</v>
      </c>
      <c r="H185" s="227">
        <v>2</v>
      </c>
      <c r="I185" s="227">
        <v>3</v>
      </c>
      <c r="J185" s="59">
        <v>3600</v>
      </c>
      <c r="K185" s="78">
        <f>VLOOKUP(volume[[#This Row],[hwycov_id]],cnf[],10,FALSE)</f>
        <v>3600</v>
      </c>
      <c r="L185" s="229">
        <f t="shared" si="6"/>
        <v>0</v>
      </c>
      <c r="M185" s="228">
        <f t="shared" si="7"/>
        <v>0</v>
      </c>
      <c r="N185" s="228">
        <f t="shared" si="8"/>
        <v>0</v>
      </c>
      <c r="O185" s="298" t="e">
        <f>VLOOKUP(volume[[#This Row],[hwycov_id]],check!$A$2:$P$26,16,FALSE)</f>
        <v>#N/A</v>
      </c>
      <c r="P185" s="298">
        <v>184</v>
      </c>
    </row>
    <row r="186" spans="1:16">
      <c r="A186" s="59">
        <v>1114</v>
      </c>
      <c r="B186" s="59">
        <v>4</v>
      </c>
      <c r="C186" s="59">
        <v>1</v>
      </c>
      <c r="D186" s="59">
        <v>2</v>
      </c>
      <c r="E186" s="59" t="s">
        <v>80</v>
      </c>
      <c r="F186" s="227">
        <v>4</v>
      </c>
      <c r="G186" s="59">
        <v>0</v>
      </c>
      <c r="H186" s="227">
        <v>2</v>
      </c>
      <c r="I186" s="227">
        <v>11</v>
      </c>
      <c r="J186" s="59">
        <v>3600</v>
      </c>
      <c r="K186" s="78">
        <f>VLOOKUP(volume[[#This Row],[hwycov_id]],cnf[],10,FALSE)</f>
        <v>3600</v>
      </c>
      <c r="L186" s="229">
        <f t="shared" si="6"/>
        <v>0</v>
      </c>
      <c r="M186" s="228">
        <f t="shared" si="7"/>
        <v>0</v>
      </c>
      <c r="N186" s="228">
        <f t="shared" si="8"/>
        <v>0</v>
      </c>
      <c r="O186" s="298" t="e">
        <f>VLOOKUP(volume[[#This Row],[hwycov_id]],check!$A$2:$P$26,16,FALSE)</f>
        <v>#N/A</v>
      </c>
      <c r="P186" s="298">
        <v>185</v>
      </c>
    </row>
    <row r="187" spans="1:16">
      <c r="A187" s="59">
        <v>8253</v>
      </c>
      <c r="B187" s="59">
        <v>4</v>
      </c>
      <c r="C187" s="59">
        <v>1</v>
      </c>
      <c r="D187" s="59">
        <v>2</v>
      </c>
      <c r="E187" s="59" t="s">
        <v>80</v>
      </c>
      <c r="F187" s="227">
        <v>4</v>
      </c>
      <c r="G187" s="59">
        <v>0</v>
      </c>
      <c r="H187" s="227">
        <v>4</v>
      </c>
      <c r="I187" s="227">
        <v>8</v>
      </c>
      <c r="J187" s="59">
        <v>3600</v>
      </c>
      <c r="K187" s="78">
        <f>VLOOKUP(volume[[#This Row],[hwycov_id]],cnf[],10,FALSE)</f>
        <v>3600</v>
      </c>
      <c r="L187" s="229">
        <f t="shared" si="6"/>
        <v>0</v>
      </c>
      <c r="M187" s="228">
        <f t="shared" si="7"/>
        <v>0</v>
      </c>
      <c r="N187" s="228">
        <f t="shared" si="8"/>
        <v>0</v>
      </c>
      <c r="O187" s="298" t="e">
        <f>VLOOKUP(volume[[#This Row],[hwycov_id]],check!$A$2:$P$26,16,FALSE)</f>
        <v>#N/A</v>
      </c>
      <c r="P187" s="298">
        <v>186</v>
      </c>
    </row>
    <row r="188" spans="1:16">
      <c r="A188" s="59">
        <v>10364</v>
      </c>
      <c r="B188" s="59">
        <v>3</v>
      </c>
      <c r="C188" s="59">
        <v>1</v>
      </c>
      <c r="D188" s="59">
        <v>2</v>
      </c>
      <c r="E188" s="59" t="s">
        <v>79</v>
      </c>
      <c r="F188" s="227">
        <v>3</v>
      </c>
      <c r="G188" s="59">
        <v>0</v>
      </c>
      <c r="H188" s="227">
        <v>1</v>
      </c>
      <c r="I188" s="227">
        <v>14</v>
      </c>
      <c r="J188" s="59">
        <v>3610</v>
      </c>
      <c r="K188" s="78">
        <f>VLOOKUP(volume[[#This Row],[hwycov_id]],cnf[],10,FALSE)</f>
        <v>3610</v>
      </c>
      <c r="L188" s="229">
        <f t="shared" si="6"/>
        <v>0</v>
      </c>
      <c r="M188" s="228">
        <f t="shared" si="7"/>
        <v>0</v>
      </c>
      <c r="N188" s="228">
        <f t="shared" si="8"/>
        <v>0</v>
      </c>
      <c r="O188" s="298" t="e">
        <f>VLOOKUP(volume[[#This Row],[hwycov_id]],check!$A$2:$P$26,16,FALSE)</f>
        <v>#N/A</v>
      </c>
      <c r="P188" s="298">
        <v>187</v>
      </c>
    </row>
    <row r="189" spans="1:16">
      <c r="A189" s="59">
        <v>27763</v>
      </c>
      <c r="B189" s="59">
        <v>9</v>
      </c>
      <c r="C189" s="59">
        <v>1</v>
      </c>
      <c r="D189" s="59">
        <v>1</v>
      </c>
      <c r="E189" s="59" t="s">
        <v>78</v>
      </c>
      <c r="F189" s="227">
        <v>2</v>
      </c>
      <c r="G189" s="59">
        <v>0</v>
      </c>
      <c r="H189" s="227">
        <v>5</v>
      </c>
      <c r="I189" s="227">
        <v>9</v>
      </c>
      <c r="J189" s="59">
        <v>3615</v>
      </c>
      <c r="K189" s="78">
        <f>VLOOKUP(volume[[#This Row],[hwycov_id]],cnf[],10,FALSE)</f>
        <v>3615</v>
      </c>
      <c r="L189" s="229">
        <f t="shared" si="6"/>
        <v>0</v>
      </c>
      <c r="M189" s="228">
        <f t="shared" si="7"/>
        <v>0</v>
      </c>
      <c r="N189" s="228">
        <f t="shared" si="8"/>
        <v>0</v>
      </c>
      <c r="O189" s="298" t="e">
        <f>VLOOKUP(volume[[#This Row],[hwycov_id]],check!$A$2:$P$26,16,FALSE)</f>
        <v>#N/A</v>
      </c>
      <c r="P189" s="298">
        <v>188</v>
      </c>
    </row>
    <row r="190" spans="1:16">
      <c r="A190" s="59">
        <v>5817</v>
      </c>
      <c r="B190" s="59">
        <v>5</v>
      </c>
      <c r="C190" s="59">
        <v>1</v>
      </c>
      <c r="D190" s="59">
        <v>2</v>
      </c>
      <c r="E190" s="59" t="s">
        <v>79</v>
      </c>
      <c r="F190" s="227">
        <v>4</v>
      </c>
      <c r="G190" s="59">
        <v>0</v>
      </c>
      <c r="H190" s="227">
        <v>2</v>
      </c>
      <c r="I190" s="227">
        <v>14</v>
      </c>
      <c r="J190" s="59">
        <v>3625</v>
      </c>
      <c r="K190" s="78">
        <f>VLOOKUP(volume[[#This Row],[hwycov_id]],cnf[],10,FALSE)</f>
        <v>3625</v>
      </c>
      <c r="L190" s="229">
        <f t="shared" si="6"/>
        <v>0</v>
      </c>
      <c r="M190" s="228">
        <f t="shared" si="7"/>
        <v>0</v>
      </c>
      <c r="N190" s="228">
        <f t="shared" si="8"/>
        <v>0</v>
      </c>
      <c r="O190" s="298" t="e">
        <f>VLOOKUP(volume[[#This Row],[hwycov_id]],check!$A$2:$P$26,16,FALSE)</f>
        <v>#N/A</v>
      </c>
      <c r="P190" s="298">
        <v>189</v>
      </c>
    </row>
    <row r="191" spans="1:16">
      <c r="A191" s="59">
        <v>19402</v>
      </c>
      <c r="B191" s="59">
        <v>4</v>
      </c>
      <c r="C191" s="59">
        <v>1</v>
      </c>
      <c r="D191" s="59">
        <v>2</v>
      </c>
      <c r="E191" s="59" t="s">
        <v>79</v>
      </c>
      <c r="F191" s="227">
        <v>4</v>
      </c>
      <c r="G191" s="59">
        <v>0</v>
      </c>
      <c r="H191" s="227">
        <v>1</v>
      </c>
      <c r="I191" s="227">
        <v>14</v>
      </c>
      <c r="J191" s="59">
        <v>3661</v>
      </c>
      <c r="K191" s="78">
        <f>VLOOKUP(volume[[#This Row],[hwycov_id]],cnf[],10,FALSE)</f>
        <v>3661</v>
      </c>
      <c r="L191" s="229">
        <f t="shared" si="6"/>
        <v>0</v>
      </c>
      <c r="M191" s="228">
        <f t="shared" si="7"/>
        <v>0</v>
      </c>
      <c r="N191" s="228">
        <f t="shared" si="8"/>
        <v>0</v>
      </c>
      <c r="O191" s="298" t="e">
        <f>VLOOKUP(volume[[#This Row],[hwycov_id]],check!$A$2:$P$26,16,FALSE)</f>
        <v>#N/A</v>
      </c>
      <c r="P191" s="298">
        <v>190</v>
      </c>
    </row>
    <row r="192" spans="1:16">
      <c r="A192" s="59">
        <v>10184</v>
      </c>
      <c r="B192" s="59">
        <v>5</v>
      </c>
      <c r="C192" s="59">
        <v>1</v>
      </c>
      <c r="D192" s="59">
        <v>2</v>
      </c>
      <c r="E192" s="59" t="s">
        <v>79</v>
      </c>
      <c r="F192" s="227">
        <v>4</v>
      </c>
      <c r="G192" s="59">
        <v>0</v>
      </c>
      <c r="H192" s="227">
        <v>2</v>
      </c>
      <c r="I192" s="227">
        <v>14</v>
      </c>
      <c r="J192" s="59">
        <v>3662</v>
      </c>
      <c r="K192" s="78">
        <f>VLOOKUP(volume[[#This Row],[hwycov_id]],cnf[],10,FALSE)</f>
        <v>3662</v>
      </c>
      <c r="L192" s="229">
        <f t="shared" si="6"/>
        <v>0</v>
      </c>
      <c r="M192" s="228">
        <f t="shared" si="7"/>
        <v>0</v>
      </c>
      <c r="N192" s="228">
        <f t="shared" si="8"/>
        <v>0</v>
      </c>
      <c r="O192" s="298" t="e">
        <f>VLOOKUP(volume[[#This Row],[hwycov_id]],check!$A$2:$P$26,16,FALSE)</f>
        <v>#N/A</v>
      </c>
      <c r="P192" s="298">
        <v>191</v>
      </c>
    </row>
    <row r="193" spans="1:16">
      <c r="A193" s="59">
        <v>15170</v>
      </c>
      <c r="B193" s="59">
        <v>7</v>
      </c>
      <c r="C193" s="59">
        <v>1</v>
      </c>
      <c r="D193" s="59">
        <v>2</v>
      </c>
      <c r="E193" s="59" t="s">
        <v>79</v>
      </c>
      <c r="F193" s="227">
        <v>4</v>
      </c>
      <c r="G193" s="59">
        <v>0</v>
      </c>
      <c r="H193" s="227">
        <v>3</v>
      </c>
      <c r="I193" s="227">
        <v>14</v>
      </c>
      <c r="J193" s="59">
        <v>3676</v>
      </c>
      <c r="K193" s="78">
        <f>VLOOKUP(volume[[#This Row],[hwycov_id]],cnf[],10,FALSE)</f>
        <v>3676</v>
      </c>
      <c r="L193" s="229">
        <f t="shared" si="6"/>
        <v>0</v>
      </c>
      <c r="M193" s="228">
        <f t="shared" si="7"/>
        <v>0</v>
      </c>
      <c r="N193" s="228">
        <f t="shared" si="8"/>
        <v>0</v>
      </c>
      <c r="O193" s="298" t="e">
        <f>VLOOKUP(volume[[#This Row],[hwycov_id]],check!$A$2:$P$26,16,FALSE)</f>
        <v>#N/A</v>
      </c>
      <c r="P193" s="298">
        <v>192</v>
      </c>
    </row>
    <row r="194" spans="1:16">
      <c r="A194" s="59">
        <v>8464</v>
      </c>
      <c r="B194" s="59">
        <v>5</v>
      </c>
      <c r="C194" s="59">
        <v>1</v>
      </c>
      <c r="D194" s="59">
        <v>2</v>
      </c>
      <c r="E194" s="59" t="s">
        <v>79</v>
      </c>
      <c r="F194" s="227">
        <v>4</v>
      </c>
      <c r="G194" s="59">
        <v>0</v>
      </c>
      <c r="H194" s="227">
        <v>3</v>
      </c>
      <c r="I194" s="227">
        <v>14</v>
      </c>
      <c r="J194" s="59">
        <v>3687</v>
      </c>
      <c r="K194" s="78">
        <f>VLOOKUP(volume[[#This Row],[hwycov_id]],cnf[],10,FALSE)</f>
        <v>3687</v>
      </c>
      <c r="L194" s="229">
        <f t="shared" ref="L194:L257" si="9">K194/J194-1</f>
        <v>0</v>
      </c>
      <c r="M194" s="228">
        <f t="shared" ref="M194:M257" si="10">K194-J194</f>
        <v>0</v>
      </c>
      <c r="N194" s="228">
        <f t="shared" ref="N194:N257" si="11">POWER(M194,2)</f>
        <v>0</v>
      </c>
      <c r="O194" s="298" t="e">
        <f>VLOOKUP(volume[[#This Row],[hwycov_id]],check!$A$2:$P$26,16,FALSE)</f>
        <v>#N/A</v>
      </c>
      <c r="P194" s="298">
        <v>193</v>
      </c>
    </row>
    <row r="195" spans="1:16">
      <c r="A195" s="59">
        <v>11748</v>
      </c>
      <c r="B195" s="59">
        <v>4</v>
      </c>
      <c r="C195" s="59">
        <v>1</v>
      </c>
      <c r="D195" s="59">
        <v>2</v>
      </c>
      <c r="E195" s="59" t="s">
        <v>80</v>
      </c>
      <c r="F195" s="227">
        <v>4</v>
      </c>
      <c r="G195" s="59">
        <v>0</v>
      </c>
      <c r="H195" s="227">
        <v>8</v>
      </c>
      <c r="I195" s="227">
        <v>19</v>
      </c>
      <c r="J195" s="59">
        <v>3700</v>
      </c>
      <c r="K195" s="78">
        <f>VLOOKUP(volume[[#This Row],[hwycov_id]],cnf[],10,FALSE)</f>
        <v>3700</v>
      </c>
      <c r="L195" s="229">
        <f t="shared" si="9"/>
        <v>0</v>
      </c>
      <c r="M195" s="228">
        <f t="shared" si="10"/>
        <v>0</v>
      </c>
      <c r="N195" s="228">
        <f t="shared" si="11"/>
        <v>0</v>
      </c>
      <c r="O195" s="298" t="e">
        <f>VLOOKUP(volume[[#This Row],[hwycov_id]],check!$A$2:$P$26,16,FALSE)</f>
        <v>#N/A</v>
      </c>
      <c r="P195" s="298">
        <v>194</v>
      </c>
    </row>
    <row r="196" spans="1:16">
      <c r="A196" s="59">
        <v>15510</v>
      </c>
      <c r="B196" s="59">
        <v>4</v>
      </c>
      <c r="C196" s="59">
        <v>1</v>
      </c>
      <c r="D196" s="59">
        <v>2</v>
      </c>
      <c r="E196" s="59" t="s">
        <v>80</v>
      </c>
      <c r="F196" s="227">
        <v>4</v>
      </c>
      <c r="G196" s="59">
        <v>0</v>
      </c>
      <c r="H196" s="227">
        <v>2</v>
      </c>
      <c r="I196" s="227">
        <v>3</v>
      </c>
      <c r="J196" s="59">
        <v>3700</v>
      </c>
      <c r="K196" s="78">
        <f>VLOOKUP(volume[[#This Row],[hwycov_id]],cnf[],10,FALSE)</f>
        <v>3700</v>
      </c>
      <c r="L196" s="229">
        <f t="shared" si="9"/>
        <v>0</v>
      </c>
      <c r="M196" s="228">
        <f t="shared" si="10"/>
        <v>0</v>
      </c>
      <c r="N196" s="228">
        <f t="shared" si="11"/>
        <v>0</v>
      </c>
      <c r="O196" s="298" t="e">
        <f>VLOOKUP(volume[[#This Row],[hwycov_id]],check!$A$2:$P$26,16,FALSE)</f>
        <v>#N/A</v>
      </c>
      <c r="P196" s="298">
        <v>195</v>
      </c>
    </row>
    <row r="197" spans="1:16">
      <c r="A197" s="59">
        <v>17935</v>
      </c>
      <c r="B197" s="59">
        <v>5</v>
      </c>
      <c r="C197" s="59">
        <v>1</v>
      </c>
      <c r="D197" s="59">
        <v>2</v>
      </c>
      <c r="E197" s="59" t="s">
        <v>80</v>
      </c>
      <c r="F197" s="227">
        <v>4</v>
      </c>
      <c r="G197" s="59">
        <v>0</v>
      </c>
      <c r="H197" s="227">
        <v>6</v>
      </c>
      <c r="I197" s="227">
        <v>17</v>
      </c>
      <c r="J197" s="59">
        <v>3700</v>
      </c>
      <c r="K197" s="78">
        <f>VLOOKUP(volume[[#This Row],[hwycov_id]],cnf[],10,FALSE)</f>
        <v>3700</v>
      </c>
      <c r="L197" s="229">
        <f t="shared" si="9"/>
        <v>0</v>
      </c>
      <c r="M197" s="228">
        <f t="shared" si="10"/>
        <v>0</v>
      </c>
      <c r="N197" s="228">
        <f t="shared" si="11"/>
        <v>0</v>
      </c>
      <c r="O197" s="298" t="e">
        <f>VLOOKUP(volume[[#This Row],[hwycov_id]],check!$A$2:$P$26,16,FALSE)</f>
        <v>#N/A</v>
      </c>
      <c r="P197" s="298">
        <v>196</v>
      </c>
    </row>
    <row r="198" spans="1:16">
      <c r="A198" s="59">
        <v>37892</v>
      </c>
      <c r="B198" s="59">
        <v>4</v>
      </c>
      <c r="C198" s="59">
        <v>1</v>
      </c>
      <c r="D198" s="59">
        <v>2</v>
      </c>
      <c r="E198" s="59" t="s">
        <v>80</v>
      </c>
      <c r="F198" s="227">
        <v>4</v>
      </c>
      <c r="G198" s="59">
        <v>0</v>
      </c>
      <c r="H198" s="227">
        <v>2</v>
      </c>
      <c r="I198" s="227">
        <v>11</v>
      </c>
      <c r="J198" s="59">
        <v>3700</v>
      </c>
      <c r="K198" s="78">
        <f>VLOOKUP(volume[[#This Row],[hwycov_id]],cnf[],10,FALSE)</f>
        <v>3700</v>
      </c>
      <c r="L198" s="229">
        <f t="shared" si="9"/>
        <v>0</v>
      </c>
      <c r="M198" s="228">
        <f t="shared" si="10"/>
        <v>0</v>
      </c>
      <c r="N198" s="228">
        <f t="shared" si="11"/>
        <v>0</v>
      </c>
      <c r="O198" s="298" t="e">
        <f>VLOOKUP(volume[[#This Row],[hwycov_id]],check!$A$2:$P$26,16,FALSE)</f>
        <v>#N/A</v>
      </c>
      <c r="P198" s="298">
        <v>197</v>
      </c>
    </row>
    <row r="199" spans="1:16">
      <c r="A199" s="59">
        <v>11020</v>
      </c>
      <c r="B199" s="59">
        <v>9</v>
      </c>
      <c r="C199" s="59">
        <v>1</v>
      </c>
      <c r="D199" s="59">
        <v>1</v>
      </c>
      <c r="E199" s="59" t="s">
        <v>78</v>
      </c>
      <c r="F199" s="227">
        <v>2</v>
      </c>
      <c r="G199" s="59">
        <v>0</v>
      </c>
      <c r="H199" s="227">
        <v>2</v>
      </c>
      <c r="I199" s="227">
        <v>14</v>
      </c>
      <c r="J199" s="59">
        <v>3702</v>
      </c>
      <c r="K199" s="78">
        <f>VLOOKUP(volume[[#This Row],[hwycov_id]],cnf[],10,FALSE)</f>
        <v>3702</v>
      </c>
      <c r="L199" s="229">
        <f t="shared" si="9"/>
        <v>0</v>
      </c>
      <c r="M199" s="228">
        <f t="shared" si="10"/>
        <v>0</v>
      </c>
      <c r="N199" s="228">
        <f t="shared" si="11"/>
        <v>0</v>
      </c>
      <c r="O199" s="298" t="e">
        <f>VLOOKUP(volume[[#This Row],[hwycov_id]],check!$A$2:$P$26,16,FALSE)</f>
        <v>#N/A</v>
      </c>
      <c r="P199" s="298">
        <v>198</v>
      </c>
    </row>
    <row r="200" spans="1:16">
      <c r="A200" s="59">
        <v>880</v>
      </c>
      <c r="B200" s="59">
        <v>3</v>
      </c>
      <c r="C200" s="59">
        <v>1</v>
      </c>
      <c r="D200" s="59">
        <v>1</v>
      </c>
      <c r="E200" s="59" t="s">
        <v>79</v>
      </c>
      <c r="F200" s="227">
        <v>3</v>
      </c>
      <c r="G200" s="59">
        <v>0</v>
      </c>
      <c r="H200" s="227">
        <v>1</v>
      </c>
      <c r="I200" s="227">
        <v>14</v>
      </c>
      <c r="J200" s="59">
        <v>3708</v>
      </c>
      <c r="K200" s="78">
        <f>VLOOKUP(volume[[#This Row],[hwycov_id]],cnf[],10,FALSE)</f>
        <v>3708</v>
      </c>
      <c r="L200" s="229">
        <f t="shared" si="9"/>
        <v>0</v>
      </c>
      <c r="M200" s="228">
        <f t="shared" si="10"/>
        <v>0</v>
      </c>
      <c r="N200" s="228">
        <f t="shared" si="11"/>
        <v>0</v>
      </c>
      <c r="O200" s="298" t="e">
        <f>VLOOKUP(volume[[#This Row],[hwycov_id]],check!$A$2:$P$26,16,FALSE)</f>
        <v>#N/A</v>
      </c>
      <c r="P200" s="298">
        <v>199</v>
      </c>
    </row>
    <row r="201" spans="1:16">
      <c r="A201" s="59">
        <v>28212</v>
      </c>
      <c r="B201" s="59">
        <v>9</v>
      </c>
      <c r="C201" s="59">
        <v>1</v>
      </c>
      <c r="D201" s="59">
        <v>1</v>
      </c>
      <c r="E201" s="59" t="s">
        <v>78</v>
      </c>
      <c r="F201" s="227">
        <v>2</v>
      </c>
      <c r="G201" s="59">
        <v>0</v>
      </c>
      <c r="H201" s="227">
        <v>5</v>
      </c>
      <c r="I201" s="227">
        <v>19</v>
      </c>
      <c r="J201" s="59">
        <v>3711</v>
      </c>
      <c r="K201" s="78">
        <f>VLOOKUP(volume[[#This Row],[hwycov_id]],cnf[],10,FALSE)</f>
        <v>3711</v>
      </c>
      <c r="L201" s="229">
        <f t="shared" si="9"/>
        <v>0</v>
      </c>
      <c r="M201" s="228">
        <f t="shared" si="10"/>
        <v>0</v>
      </c>
      <c r="N201" s="228">
        <f t="shared" si="11"/>
        <v>0</v>
      </c>
      <c r="O201" s="298" t="e">
        <f>VLOOKUP(volume[[#This Row],[hwycov_id]],check!$A$2:$P$26,16,FALSE)</f>
        <v>#N/A</v>
      </c>
      <c r="P201" s="298">
        <v>200</v>
      </c>
    </row>
    <row r="202" spans="1:16">
      <c r="A202" s="59">
        <v>8425</v>
      </c>
      <c r="B202" s="59">
        <v>5</v>
      </c>
      <c r="C202" s="59">
        <v>1</v>
      </c>
      <c r="D202" s="59">
        <v>2</v>
      </c>
      <c r="E202" s="59" t="s">
        <v>79</v>
      </c>
      <c r="F202" s="227">
        <v>4</v>
      </c>
      <c r="G202" s="59">
        <v>0</v>
      </c>
      <c r="H202" s="227">
        <v>3</v>
      </c>
      <c r="I202" s="227">
        <v>14</v>
      </c>
      <c r="J202" s="59">
        <v>3712</v>
      </c>
      <c r="K202" s="78">
        <f>VLOOKUP(volume[[#This Row],[hwycov_id]],cnf[],10,FALSE)</f>
        <v>3712</v>
      </c>
      <c r="L202" s="229">
        <f t="shared" si="9"/>
        <v>0</v>
      </c>
      <c r="M202" s="228">
        <f t="shared" si="10"/>
        <v>0</v>
      </c>
      <c r="N202" s="228">
        <f t="shared" si="11"/>
        <v>0</v>
      </c>
      <c r="O202" s="298" t="e">
        <f>VLOOKUP(volume[[#This Row],[hwycov_id]],check!$A$2:$P$26,16,FALSE)</f>
        <v>#N/A</v>
      </c>
      <c r="P202" s="298">
        <v>201</v>
      </c>
    </row>
    <row r="203" spans="1:16">
      <c r="A203" s="59">
        <v>11257</v>
      </c>
      <c r="B203" s="59">
        <v>9</v>
      </c>
      <c r="C203" s="59">
        <v>1</v>
      </c>
      <c r="D203" s="59">
        <v>1</v>
      </c>
      <c r="E203" s="59" t="s">
        <v>78</v>
      </c>
      <c r="F203" s="227">
        <v>2</v>
      </c>
      <c r="G203" s="59">
        <v>0</v>
      </c>
      <c r="H203" s="227">
        <v>5</v>
      </c>
      <c r="I203" s="227">
        <v>9</v>
      </c>
      <c r="J203" s="59">
        <v>3719</v>
      </c>
      <c r="K203" s="78">
        <f>VLOOKUP(volume[[#This Row],[hwycov_id]],cnf[],10,FALSE)</f>
        <v>3719</v>
      </c>
      <c r="L203" s="229">
        <f t="shared" si="9"/>
        <v>0</v>
      </c>
      <c r="M203" s="228">
        <f t="shared" si="10"/>
        <v>0</v>
      </c>
      <c r="N203" s="228">
        <f t="shared" si="11"/>
        <v>0</v>
      </c>
      <c r="O203" s="298" t="e">
        <f>VLOOKUP(volume[[#This Row],[hwycov_id]],check!$A$2:$P$26,16,FALSE)</f>
        <v>#N/A</v>
      </c>
      <c r="P203" s="298">
        <v>202</v>
      </c>
    </row>
    <row r="204" spans="1:16">
      <c r="A204" s="59">
        <v>3344</v>
      </c>
      <c r="B204" s="59">
        <v>9</v>
      </c>
      <c r="C204" s="59">
        <v>1</v>
      </c>
      <c r="D204" s="59">
        <v>1</v>
      </c>
      <c r="E204" s="59" t="s">
        <v>78</v>
      </c>
      <c r="F204" s="227">
        <v>2</v>
      </c>
      <c r="G204" s="59">
        <v>0</v>
      </c>
      <c r="H204" s="227">
        <v>7</v>
      </c>
      <c r="I204" s="227">
        <v>15</v>
      </c>
      <c r="J204" s="59">
        <v>3720</v>
      </c>
      <c r="K204" s="78">
        <f>VLOOKUP(volume[[#This Row],[hwycov_id]],cnf[],10,FALSE)</f>
        <v>3720</v>
      </c>
      <c r="L204" s="229">
        <f t="shared" si="9"/>
        <v>0</v>
      </c>
      <c r="M204" s="228">
        <f t="shared" si="10"/>
        <v>0</v>
      </c>
      <c r="N204" s="228">
        <f t="shared" si="11"/>
        <v>0</v>
      </c>
      <c r="O204" s="298" t="e">
        <f>VLOOKUP(volume[[#This Row],[hwycov_id]],check!$A$2:$P$26,16,FALSE)</f>
        <v>#N/A</v>
      </c>
      <c r="P204" s="298">
        <v>203</v>
      </c>
    </row>
    <row r="205" spans="1:16">
      <c r="A205" s="59">
        <v>9987</v>
      </c>
      <c r="B205" s="59">
        <v>5</v>
      </c>
      <c r="C205" s="59">
        <v>1</v>
      </c>
      <c r="D205" s="59">
        <v>2</v>
      </c>
      <c r="E205" s="59" t="s">
        <v>79</v>
      </c>
      <c r="F205" s="227">
        <v>4</v>
      </c>
      <c r="G205" s="59">
        <v>0</v>
      </c>
      <c r="H205" s="227">
        <v>2</v>
      </c>
      <c r="I205" s="227">
        <v>14</v>
      </c>
      <c r="J205" s="59">
        <v>3733</v>
      </c>
      <c r="K205" s="78">
        <f>VLOOKUP(volume[[#This Row],[hwycov_id]],cnf[],10,FALSE)</f>
        <v>3733</v>
      </c>
      <c r="L205" s="229">
        <f t="shared" si="9"/>
        <v>0</v>
      </c>
      <c r="M205" s="228">
        <f t="shared" si="10"/>
        <v>0</v>
      </c>
      <c r="N205" s="228">
        <f t="shared" si="11"/>
        <v>0</v>
      </c>
      <c r="O205" s="298" t="e">
        <f>VLOOKUP(volume[[#This Row],[hwycov_id]],check!$A$2:$P$26,16,FALSE)</f>
        <v>#N/A</v>
      </c>
      <c r="P205" s="298">
        <v>204</v>
      </c>
    </row>
    <row r="206" spans="1:16">
      <c r="A206" s="59">
        <v>27152</v>
      </c>
      <c r="B206" s="59">
        <v>9</v>
      </c>
      <c r="C206" s="59">
        <v>1</v>
      </c>
      <c r="D206" s="59">
        <v>1</v>
      </c>
      <c r="E206" s="59" t="s">
        <v>78</v>
      </c>
      <c r="F206" s="227">
        <v>2</v>
      </c>
      <c r="G206" s="59">
        <v>0</v>
      </c>
      <c r="H206" s="227">
        <v>3</v>
      </c>
      <c r="I206" s="227">
        <v>14</v>
      </c>
      <c r="J206" s="59">
        <v>3765</v>
      </c>
      <c r="K206" s="78">
        <f>VLOOKUP(volume[[#This Row],[hwycov_id]],cnf[],10,FALSE)</f>
        <v>3765</v>
      </c>
      <c r="L206" s="229">
        <f t="shared" si="9"/>
        <v>0</v>
      </c>
      <c r="M206" s="228">
        <f t="shared" si="10"/>
        <v>0</v>
      </c>
      <c r="N206" s="228">
        <f t="shared" si="11"/>
        <v>0</v>
      </c>
      <c r="O206" s="298" t="e">
        <f>VLOOKUP(volume[[#This Row],[hwycov_id]],check!$A$2:$P$26,16,FALSE)</f>
        <v>#N/A</v>
      </c>
      <c r="P206" s="298">
        <v>205</v>
      </c>
    </row>
    <row r="207" spans="1:16">
      <c r="A207" s="59">
        <v>9979</v>
      </c>
      <c r="B207" s="59">
        <v>2</v>
      </c>
      <c r="C207" s="59">
        <v>1</v>
      </c>
      <c r="D207" s="59">
        <v>2</v>
      </c>
      <c r="E207" s="59" t="s">
        <v>79</v>
      </c>
      <c r="F207" s="227">
        <v>3</v>
      </c>
      <c r="G207" s="59">
        <v>0</v>
      </c>
      <c r="H207" s="227">
        <v>4</v>
      </c>
      <c r="I207" s="227">
        <v>14</v>
      </c>
      <c r="J207" s="59">
        <v>3767</v>
      </c>
      <c r="K207" s="78">
        <f>VLOOKUP(volume[[#This Row],[hwycov_id]],cnf[],10,FALSE)</f>
        <v>3767</v>
      </c>
      <c r="L207" s="229">
        <f t="shared" si="9"/>
        <v>0</v>
      </c>
      <c r="M207" s="228">
        <f t="shared" si="10"/>
        <v>0</v>
      </c>
      <c r="N207" s="228">
        <f t="shared" si="11"/>
        <v>0</v>
      </c>
      <c r="O207" s="298" t="e">
        <f>VLOOKUP(volume[[#This Row],[hwycov_id]],check!$A$2:$P$26,16,FALSE)</f>
        <v>#N/A</v>
      </c>
      <c r="P207" s="298">
        <v>206</v>
      </c>
    </row>
    <row r="208" spans="1:16">
      <c r="A208" s="59">
        <v>28489</v>
      </c>
      <c r="B208" s="59">
        <v>9</v>
      </c>
      <c r="C208" s="59">
        <v>1</v>
      </c>
      <c r="D208" s="59">
        <v>1</v>
      </c>
      <c r="E208" s="59" t="s">
        <v>78</v>
      </c>
      <c r="F208" s="227">
        <v>2</v>
      </c>
      <c r="G208" s="59">
        <v>0</v>
      </c>
      <c r="H208" s="227">
        <v>6</v>
      </c>
      <c r="I208" s="227">
        <v>12</v>
      </c>
      <c r="J208" s="59">
        <v>3776</v>
      </c>
      <c r="K208" s="78">
        <f>VLOOKUP(volume[[#This Row],[hwycov_id]],cnf[],10,FALSE)</f>
        <v>3776</v>
      </c>
      <c r="L208" s="229">
        <f t="shared" si="9"/>
        <v>0</v>
      </c>
      <c r="M208" s="228">
        <f t="shared" si="10"/>
        <v>0</v>
      </c>
      <c r="N208" s="228">
        <f t="shared" si="11"/>
        <v>0</v>
      </c>
      <c r="O208" s="298" t="e">
        <f>VLOOKUP(volume[[#This Row],[hwycov_id]],check!$A$2:$P$26,16,FALSE)</f>
        <v>#N/A</v>
      </c>
      <c r="P208" s="298">
        <v>207</v>
      </c>
    </row>
    <row r="209" spans="1:16">
      <c r="A209" s="59">
        <v>5720</v>
      </c>
      <c r="B209" s="59">
        <v>5</v>
      </c>
      <c r="C209" s="59">
        <v>1</v>
      </c>
      <c r="D209" s="59">
        <v>2</v>
      </c>
      <c r="E209" s="59" t="s">
        <v>79</v>
      </c>
      <c r="F209" s="227">
        <v>4</v>
      </c>
      <c r="G209" s="59">
        <v>0</v>
      </c>
      <c r="H209" s="227">
        <v>2</v>
      </c>
      <c r="I209" s="227">
        <v>14</v>
      </c>
      <c r="J209" s="59">
        <v>3779</v>
      </c>
      <c r="K209" s="78">
        <f>VLOOKUP(volume[[#This Row],[hwycov_id]],cnf[],10,FALSE)</f>
        <v>3779</v>
      </c>
      <c r="L209" s="229">
        <f t="shared" si="9"/>
        <v>0</v>
      </c>
      <c r="M209" s="228">
        <f t="shared" si="10"/>
        <v>0</v>
      </c>
      <c r="N209" s="228">
        <f t="shared" si="11"/>
        <v>0</v>
      </c>
      <c r="O209" s="298" t="e">
        <f>VLOOKUP(volume[[#This Row],[hwycov_id]],check!$A$2:$P$26,16,FALSE)</f>
        <v>#N/A</v>
      </c>
      <c r="P209" s="298">
        <v>208</v>
      </c>
    </row>
    <row r="210" spans="1:16">
      <c r="A210" s="59">
        <v>16601</v>
      </c>
      <c r="B210" s="59">
        <v>5</v>
      </c>
      <c r="C210" s="59">
        <v>1</v>
      </c>
      <c r="D210" s="59">
        <v>2</v>
      </c>
      <c r="E210" s="59" t="s">
        <v>79</v>
      </c>
      <c r="F210" s="227">
        <v>4</v>
      </c>
      <c r="G210" s="59">
        <v>0</v>
      </c>
      <c r="H210" s="227">
        <v>2</v>
      </c>
      <c r="I210" s="227">
        <v>14</v>
      </c>
      <c r="J210" s="59">
        <v>3788</v>
      </c>
      <c r="K210" s="78">
        <f>VLOOKUP(volume[[#This Row],[hwycov_id]],cnf[],10,FALSE)</f>
        <v>3788</v>
      </c>
      <c r="L210" s="229">
        <f t="shared" si="9"/>
        <v>0</v>
      </c>
      <c r="M210" s="228">
        <f t="shared" si="10"/>
        <v>0</v>
      </c>
      <c r="N210" s="228">
        <f t="shared" si="11"/>
        <v>0</v>
      </c>
      <c r="O210" s="298" t="e">
        <f>VLOOKUP(volume[[#This Row],[hwycov_id]],check!$A$2:$P$26,16,FALSE)</f>
        <v>#N/A</v>
      </c>
      <c r="P210" s="298">
        <v>209</v>
      </c>
    </row>
    <row r="211" spans="1:16">
      <c r="A211" s="59">
        <v>7277</v>
      </c>
      <c r="B211" s="59">
        <v>5</v>
      </c>
      <c r="C211" s="59">
        <v>1</v>
      </c>
      <c r="D211" s="59">
        <v>2</v>
      </c>
      <c r="E211" s="59" t="s">
        <v>80</v>
      </c>
      <c r="F211" s="227">
        <v>4</v>
      </c>
      <c r="G211" s="59">
        <v>0</v>
      </c>
      <c r="H211" s="227">
        <v>6</v>
      </c>
      <c r="I211" s="227">
        <v>12</v>
      </c>
      <c r="J211" s="59">
        <v>3800</v>
      </c>
      <c r="K211" s="78">
        <f>VLOOKUP(volume[[#This Row],[hwycov_id]],cnf[],10,FALSE)</f>
        <v>3800</v>
      </c>
      <c r="L211" s="229">
        <f t="shared" si="9"/>
        <v>0</v>
      </c>
      <c r="M211" s="228">
        <f t="shared" si="10"/>
        <v>0</v>
      </c>
      <c r="N211" s="228">
        <f t="shared" si="11"/>
        <v>0</v>
      </c>
      <c r="O211" s="298" t="e">
        <f>VLOOKUP(volume[[#This Row],[hwycov_id]],check!$A$2:$P$26,16,FALSE)</f>
        <v>#N/A</v>
      </c>
      <c r="P211" s="298">
        <v>210</v>
      </c>
    </row>
    <row r="212" spans="1:16">
      <c r="A212" s="59">
        <v>15306</v>
      </c>
      <c r="B212" s="59">
        <v>5</v>
      </c>
      <c r="C212" s="59">
        <v>1</v>
      </c>
      <c r="D212" s="59">
        <v>2</v>
      </c>
      <c r="E212" s="59" t="s">
        <v>79</v>
      </c>
      <c r="F212" s="227">
        <v>4</v>
      </c>
      <c r="G212" s="59">
        <v>0</v>
      </c>
      <c r="H212" s="227">
        <v>3</v>
      </c>
      <c r="I212" s="227">
        <v>14</v>
      </c>
      <c r="J212" s="59">
        <v>3808</v>
      </c>
      <c r="K212" s="78">
        <f>VLOOKUP(volume[[#This Row],[hwycov_id]],cnf[],10,FALSE)</f>
        <v>3808</v>
      </c>
      <c r="L212" s="229">
        <f t="shared" si="9"/>
        <v>0</v>
      </c>
      <c r="M212" s="228">
        <f t="shared" si="10"/>
        <v>0</v>
      </c>
      <c r="N212" s="228">
        <f t="shared" si="11"/>
        <v>0</v>
      </c>
      <c r="O212" s="298" t="e">
        <f>VLOOKUP(volume[[#This Row],[hwycov_id]],check!$A$2:$P$26,16,FALSE)</f>
        <v>#N/A</v>
      </c>
      <c r="P212" s="298">
        <v>211</v>
      </c>
    </row>
    <row r="213" spans="1:16">
      <c r="A213" s="59">
        <v>14768</v>
      </c>
      <c r="B213" s="59">
        <v>4</v>
      </c>
      <c r="C213" s="59">
        <v>1</v>
      </c>
      <c r="D213" s="59">
        <v>2</v>
      </c>
      <c r="E213" s="59" t="s">
        <v>79</v>
      </c>
      <c r="F213" s="227">
        <v>4</v>
      </c>
      <c r="G213" s="59">
        <v>0</v>
      </c>
      <c r="H213" s="227">
        <v>2</v>
      </c>
      <c r="I213" s="227">
        <v>14</v>
      </c>
      <c r="J213" s="59">
        <v>3852</v>
      </c>
      <c r="K213" s="78">
        <f>VLOOKUP(volume[[#This Row],[hwycov_id]],cnf[],10,FALSE)</f>
        <v>3852</v>
      </c>
      <c r="L213" s="229">
        <f t="shared" si="9"/>
        <v>0</v>
      </c>
      <c r="M213" s="228">
        <f t="shared" si="10"/>
        <v>0</v>
      </c>
      <c r="N213" s="228">
        <f t="shared" si="11"/>
        <v>0</v>
      </c>
      <c r="O213" s="298" t="e">
        <f>VLOOKUP(volume[[#This Row],[hwycov_id]],check!$A$2:$P$26,16,FALSE)</f>
        <v>#N/A</v>
      </c>
      <c r="P213" s="298">
        <v>212</v>
      </c>
    </row>
    <row r="214" spans="1:16">
      <c r="A214" s="59">
        <v>8646</v>
      </c>
      <c r="B214" s="59">
        <v>9</v>
      </c>
      <c r="C214" s="59">
        <v>1</v>
      </c>
      <c r="D214" s="59">
        <v>1</v>
      </c>
      <c r="E214" s="59" t="s">
        <v>78</v>
      </c>
      <c r="F214" s="227">
        <v>2</v>
      </c>
      <c r="G214" s="59">
        <v>0</v>
      </c>
      <c r="H214" s="227">
        <v>3</v>
      </c>
      <c r="I214" s="227">
        <v>14</v>
      </c>
      <c r="J214" s="59">
        <v>3863</v>
      </c>
      <c r="K214" s="78">
        <f>VLOOKUP(volume[[#This Row],[hwycov_id]],cnf[],10,FALSE)</f>
        <v>3863</v>
      </c>
      <c r="L214" s="229">
        <f t="shared" si="9"/>
        <v>0</v>
      </c>
      <c r="M214" s="228">
        <f t="shared" si="10"/>
        <v>0</v>
      </c>
      <c r="N214" s="228">
        <f t="shared" si="11"/>
        <v>0</v>
      </c>
      <c r="O214" s="298" t="e">
        <f>VLOOKUP(volume[[#This Row],[hwycov_id]],check!$A$2:$P$26,16,FALSE)</f>
        <v>#N/A</v>
      </c>
      <c r="P214" s="298">
        <v>213</v>
      </c>
    </row>
    <row r="215" spans="1:16">
      <c r="A215" s="59">
        <v>8508</v>
      </c>
      <c r="B215" s="59">
        <v>4</v>
      </c>
      <c r="C215" s="59">
        <v>1</v>
      </c>
      <c r="D215" s="59">
        <v>2</v>
      </c>
      <c r="E215" s="59" t="s">
        <v>80</v>
      </c>
      <c r="F215" s="227">
        <v>4</v>
      </c>
      <c r="G215" s="59">
        <v>0</v>
      </c>
      <c r="H215" s="227">
        <v>2</v>
      </c>
      <c r="I215" s="227">
        <v>11</v>
      </c>
      <c r="J215" s="59">
        <v>3900</v>
      </c>
      <c r="K215" s="78">
        <f>VLOOKUP(volume[[#This Row],[hwycov_id]],cnf[],10,FALSE)</f>
        <v>3900</v>
      </c>
      <c r="L215" s="229">
        <f t="shared" si="9"/>
        <v>0</v>
      </c>
      <c r="M215" s="228">
        <f t="shared" si="10"/>
        <v>0</v>
      </c>
      <c r="N215" s="228">
        <f t="shared" si="11"/>
        <v>0</v>
      </c>
      <c r="O215" s="298" t="e">
        <f>VLOOKUP(volume[[#This Row],[hwycov_id]],check!$A$2:$P$26,16,FALSE)</f>
        <v>#N/A</v>
      </c>
      <c r="P215" s="298">
        <v>214</v>
      </c>
    </row>
    <row r="216" spans="1:16">
      <c r="A216" s="59">
        <v>12783</v>
      </c>
      <c r="B216" s="59">
        <v>5</v>
      </c>
      <c r="C216" s="59">
        <v>1</v>
      </c>
      <c r="D216" s="59">
        <v>2</v>
      </c>
      <c r="E216" s="59" t="s">
        <v>80</v>
      </c>
      <c r="F216" s="227">
        <v>4</v>
      </c>
      <c r="G216" s="59">
        <v>0</v>
      </c>
      <c r="H216" s="227">
        <v>7</v>
      </c>
      <c r="I216" s="227">
        <v>7</v>
      </c>
      <c r="J216" s="59">
        <v>3900</v>
      </c>
      <c r="K216" s="78">
        <f>VLOOKUP(volume[[#This Row],[hwycov_id]],cnf[],10,FALSE)</f>
        <v>3900</v>
      </c>
      <c r="L216" s="229">
        <f t="shared" si="9"/>
        <v>0</v>
      </c>
      <c r="M216" s="228">
        <f t="shared" si="10"/>
        <v>0</v>
      </c>
      <c r="N216" s="228">
        <f t="shared" si="11"/>
        <v>0</v>
      </c>
      <c r="O216" s="298" t="e">
        <f>VLOOKUP(volume[[#This Row],[hwycov_id]],check!$A$2:$P$26,16,FALSE)</f>
        <v>#N/A</v>
      </c>
      <c r="P216" s="298">
        <v>215</v>
      </c>
    </row>
    <row r="217" spans="1:16">
      <c r="A217" s="59">
        <v>4642</v>
      </c>
      <c r="B217" s="59">
        <v>5</v>
      </c>
      <c r="C217" s="59">
        <v>1</v>
      </c>
      <c r="D217" s="59">
        <v>2</v>
      </c>
      <c r="E217" s="59" t="s">
        <v>80</v>
      </c>
      <c r="F217" s="227">
        <v>4</v>
      </c>
      <c r="G217" s="59">
        <v>0</v>
      </c>
      <c r="H217" s="227">
        <v>5</v>
      </c>
      <c r="I217" s="227">
        <v>5</v>
      </c>
      <c r="J217" s="59">
        <v>3900</v>
      </c>
      <c r="K217" s="78">
        <f>VLOOKUP(volume[[#This Row],[hwycov_id]],cnf[],10,FALSE)</f>
        <v>3900</v>
      </c>
      <c r="L217" s="229">
        <f t="shared" si="9"/>
        <v>0</v>
      </c>
      <c r="M217" s="228">
        <f t="shared" si="10"/>
        <v>0</v>
      </c>
      <c r="N217" s="228">
        <f t="shared" si="11"/>
        <v>0</v>
      </c>
      <c r="O217" s="298" t="e">
        <f>VLOOKUP(volume[[#This Row],[hwycov_id]],check!$A$2:$P$26,16,FALSE)</f>
        <v>#N/A</v>
      </c>
      <c r="P217" s="298">
        <v>216</v>
      </c>
    </row>
    <row r="218" spans="1:16">
      <c r="A218" s="59">
        <v>2677</v>
      </c>
      <c r="B218" s="59">
        <v>5</v>
      </c>
      <c r="C218" s="59">
        <v>1</v>
      </c>
      <c r="D218" s="59">
        <v>2</v>
      </c>
      <c r="E218" s="59" t="s">
        <v>80</v>
      </c>
      <c r="F218" s="227">
        <v>4</v>
      </c>
      <c r="G218" s="59">
        <v>0</v>
      </c>
      <c r="H218" s="227">
        <v>7</v>
      </c>
      <c r="I218" s="227">
        <v>19</v>
      </c>
      <c r="J218" s="59">
        <v>3900</v>
      </c>
      <c r="K218" s="78">
        <f>VLOOKUP(volume[[#This Row],[hwycov_id]],cnf[],10,FALSE)</f>
        <v>3900</v>
      </c>
      <c r="L218" s="229">
        <f t="shared" si="9"/>
        <v>0</v>
      </c>
      <c r="M218" s="228">
        <f t="shared" si="10"/>
        <v>0</v>
      </c>
      <c r="N218" s="228">
        <f t="shared" si="11"/>
        <v>0</v>
      </c>
      <c r="O218" s="298" t="e">
        <f>VLOOKUP(volume[[#This Row],[hwycov_id]],check!$A$2:$P$26,16,FALSE)</f>
        <v>#N/A</v>
      </c>
      <c r="P218" s="298">
        <v>217</v>
      </c>
    </row>
    <row r="219" spans="1:16">
      <c r="A219" s="59">
        <v>15253</v>
      </c>
      <c r="B219" s="59">
        <v>5</v>
      </c>
      <c r="C219" s="59">
        <v>1</v>
      </c>
      <c r="D219" s="59">
        <v>2</v>
      </c>
      <c r="E219" s="59" t="s">
        <v>80</v>
      </c>
      <c r="F219" s="227">
        <v>4</v>
      </c>
      <c r="G219" s="59">
        <v>0</v>
      </c>
      <c r="H219" s="227">
        <v>5</v>
      </c>
      <c r="I219" s="227">
        <v>16</v>
      </c>
      <c r="J219" s="59">
        <v>3900</v>
      </c>
      <c r="K219" s="78">
        <f>VLOOKUP(volume[[#This Row],[hwycov_id]],cnf[],10,FALSE)</f>
        <v>3900</v>
      </c>
      <c r="L219" s="229">
        <f t="shared" si="9"/>
        <v>0</v>
      </c>
      <c r="M219" s="228">
        <f t="shared" si="10"/>
        <v>0</v>
      </c>
      <c r="N219" s="228">
        <f t="shared" si="11"/>
        <v>0</v>
      </c>
      <c r="O219" s="298" t="e">
        <f>VLOOKUP(volume[[#This Row],[hwycov_id]],check!$A$2:$P$26,16,FALSE)</f>
        <v>#N/A</v>
      </c>
      <c r="P219" s="298">
        <v>218</v>
      </c>
    </row>
    <row r="220" spans="1:16">
      <c r="A220" s="59">
        <v>20369</v>
      </c>
      <c r="B220" s="59">
        <v>5</v>
      </c>
      <c r="C220" s="59">
        <v>1</v>
      </c>
      <c r="D220" s="59">
        <v>2</v>
      </c>
      <c r="E220" s="59" t="s">
        <v>80</v>
      </c>
      <c r="F220" s="227">
        <v>4</v>
      </c>
      <c r="G220" s="59">
        <v>0</v>
      </c>
      <c r="H220" s="227">
        <v>5</v>
      </c>
      <c r="I220" s="227">
        <v>16</v>
      </c>
      <c r="J220" s="59">
        <v>3900</v>
      </c>
      <c r="K220" s="78">
        <f>VLOOKUP(volume[[#This Row],[hwycov_id]],cnf[],10,FALSE)</f>
        <v>3900</v>
      </c>
      <c r="L220" s="229">
        <f t="shared" si="9"/>
        <v>0</v>
      </c>
      <c r="M220" s="228">
        <f t="shared" si="10"/>
        <v>0</v>
      </c>
      <c r="N220" s="228">
        <f t="shared" si="11"/>
        <v>0</v>
      </c>
      <c r="O220" s="298" t="e">
        <f>VLOOKUP(volume[[#This Row],[hwycov_id]],check!$A$2:$P$26,16,FALSE)</f>
        <v>#N/A</v>
      </c>
      <c r="P220" s="298">
        <v>219</v>
      </c>
    </row>
    <row r="221" spans="1:16">
      <c r="A221" s="59">
        <v>9898</v>
      </c>
      <c r="B221" s="59">
        <v>3</v>
      </c>
      <c r="C221" s="59">
        <v>1</v>
      </c>
      <c r="D221" s="59">
        <v>2</v>
      </c>
      <c r="E221" s="59" t="s">
        <v>79</v>
      </c>
      <c r="F221" s="227">
        <v>3</v>
      </c>
      <c r="G221" s="59">
        <v>0</v>
      </c>
      <c r="H221" s="227">
        <v>3</v>
      </c>
      <c r="I221" s="227">
        <v>14</v>
      </c>
      <c r="J221" s="59">
        <v>3903</v>
      </c>
      <c r="K221" s="78">
        <f>VLOOKUP(volume[[#This Row],[hwycov_id]],cnf[],10,FALSE)</f>
        <v>3903</v>
      </c>
      <c r="L221" s="229">
        <f t="shared" si="9"/>
        <v>0</v>
      </c>
      <c r="M221" s="228">
        <f t="shared" si="10"/>
        <v>0</v>
      </c>
      <c r="N221" s="228">
        <f t="shared" si="11"/>
        <v>0</v>
      </c>
      <c r="O221" s="298" t="e">
        <f>VLOOKUP(volume[[#This Row],[hwycov_id]],check!$A$2:$P$26,16,FALSE)</f>
        <v>#N/A</v>
      </c>
      <c r="P221" s="298">
        <v>220</v>
      </c>
    </row>
    <row r="222" spans="1:16">
      <c r="A222" s="59">
        <v>16159</v>
      </c>
      <c r="B222" s="59">
        <v>9</v>
      </c>
      <c r="C222" s="59">
        <v>1</v>
      </c>
      <c r="D222" s="59">
        <v>1</v>
      </c>
      <c r="E222" s="59" t="s">
        <v>78</v>
      </c>
      <c r="F222" s="227">
        <v>2</v>
      </c>
      <c r="G222" s="59">
        <v>0</v>
      </c>
      <c r="H222" s="227">
        <v>3</v>
      </c>
      <c r="I222" s="227">
        <v>14</v>
      </c>
      <c r="J222" s="59">
        <v>3910</v>
      </c>
      <c r="K222" s="78">
        <f>VLOOKUP(volume[[#This Row],[hwycov_id]],cnf[],10,FALSE)</f>
        <v>3910</v>
      </c>
      <c r="L222" s="229">
        <f t="shared" si="9"/>
        <v>0</v>
      </c>
      <c r="M222" s="228">
        <f t="shared" si="10"/>
        <v>0</v>
      </c>
      <c r="N222" s="228">
        <f t="shared" si="11"/>
        <v>0</v>
      </c>
      <c r="O222" s="298" t="e">
        <f>VLOOKUP(volume[[#This Row],[hwycov_id]],check!$A$2:$P$26,16,FALSE)</f>
        <v>#N/A</v>
      </c>
      <c r="P222" s="298">
        <v>221</v>
      </c>
    </row>
    <row r="223" spans="1:16">
      <c r="A223" s="59">
        <v>28862</v>
      </c>
      <c r="B223" s="59">
        <v>9</v>
      </c>
      <c r="C223" s="59">
        <v>1</v>
      </c>
      <c r="D223" s="59">
        <v>1</v>
      </c>
      <c r="E223" s="59" t="s">
        <v>78</v>
      </c>
      <c r="F223" s="227">
        <v>2</v>
      </c>
      <c r="G223" s="59">
        <v>0</v>
      </c>
      <c r="H223" s="227">
        <v>3</v>
      </c>
      <c r="I223" s="227">
        <v>14</v>
      </c>
      <c r="J223" s="59">
        <v>3930</v>
      </c>
      <c r="K223" s="78">
        <f>VLOOKUP(volume[[#This Row],[hwycov_id]],cnf[],10,FALSE)</f>
        <v>3930</v>
      </c>
      <c r="L223" s="229">
        <f t="shared" si="9"/>
        <v>0</v>
      </c>
      <c r="M223" s="228">
        <f t="shared" si="10"/>
        <v>0</v>
      </c>
      <c r="N223" s="228">
        <f t="shared" si="11"/>
        <v>0</v>
      </c>
      <c r="O223" s="298" t="e">
        <f>VLOOKUP(volume[[#This Row],[hwycov_id]],check!$A$2:$P$26,16,FALSE)</f>
        <v>#N/A</v>
      </c>
      <c r="P223" s="298">
        <v>222</v>
      </c>
    </row>
    <row r="224" spans="1:16">
      <c r="A224" s="59">
        <v>1783</v>
      </c>
      <c r="B224" s="59">
        <v>4</v>
      </c>
      <c r="C224" s="59">
        <v>1</v>
      </c>
      <c r="D224" s="59">
        <v>2</v>
      </c>
      <c r="E224" s="59" t="s">
        <v>79</v>
      </c>
      <c r="F224" s="227">
        <v>4</v>
      </c>
      <c r="G224" s="59">
        <v>0</v>
      </c>
      <c r="H224" s="227">
        <v>2</v>
      </c>
      <c r="I224" s="227">
        <v>14</v>
      </c>
      <c r="J224" s="59">
        <v>3937</v>
      </c>
      <c r="K224" s="78">
        <f>VLOOKUP(volume[[#This Row],[hwycov_id]],cnf[],10,FALSE)</f>
        <v>3937</v>
      </c>
      <c r="L224" s="229">
        <f t="shared" si="9"/>
        <v>0</v>
      </c>
      <c r="M224" s="228">
        <f t="shared" si="10"/>
        <v>0</v>
      </c>
      <c r="N224" s="228">
        <f t="shared" si="11"/>
        <v>0</v>
      </c>
      <c r="O224" s="298" t="e">
        <f>VLOOKUP(volume[[#This Row],[hwycov_id]],check!$A$2:$P$26,16,FALSE)</f>
        <v>#N/A</v>
      </c>
      <c r="P224" s="298">
        <v>223</v>
      </c>
    </row>
    <row r="225" spans="1:16">
      <c r="A225" s="59">
        <v>28164</v>
      </c>
      <c r="B225" s="59">
        <v>9</v>
      </c>
      <c r="C225" s="59">
        <v>1</v>
      </c>
      <c r="D225" s="59">
        <v>1</v>
      </c>
      <c r="E225" s="59" t="s">
        <v>78</v>
      </c>
      <c r="F225" s="227">
        <v>2</v>
      </c>
      <c r="G225" s="59">
        <v>0</v>
      </c>
      <c r="H225" s="227">
        <v>5</v>
      </c>
      <c r="I225" s="227">
        <v>5</v>
      </c>
      <c r="J225" s="59">
        <v>3944</v>
      </c>
      <c r="K225" s="78">
        <f>VLOOKUP(volume[[#This Row],[hwycov_id]],cnf[],10,FALSE)</f>
        <v>3944</v>
      </c>
      <c r="L225" s="229">
        <f t="shared" si="9"/>
        <v>0</v>
      </c>
      <c r="M225" s="228">
        <f t="shared" si="10"/>
        <v>0</v>
      </c>
      <c r="N225" s="228">
        <f t="shared" si="11"/>
        <v>0</v>
      </c>
      <c r="O225" s="298" t="e">
        <f>VLOOKUP(volume[[#This Row],[hwycov_id]],check!$A$2:$P$26,16,FALSE)</f>
        <v>#N/A</v>
      </c>
      <c r="P225" s="298">
        <v>224</v>
      </c>
    </row>
    <row r="226" spans="1:16">
      <c r="A226" s="59">
        <v>16097</v>
      </c>
      <c r="B226" s="59">
        <v>7</v>
      </c>
      <c r="C226" s="59">
        <v>1</v>
      </c>
      <c r="D226" s="59">
        <v>2</v>
      </c>
      <c r="E226" s="59" t="s">
        <v>79</v>
      </c>
      <c r="F226" s="227">
        <v>4</v>
      </c>
      <c r="G226" s="59">
        <v>0</v>
      </c>
      <c r="H226" s="227">
        <v>3</v>
      </c>
      <c r="I226" s="227">
        <v>14</v>
      </c>
      <c r="J226" s="59">
        <v>3950</v>
      </c>
      <c r="K226" s="78">
        <f>VLOOKUP(volume[[#This Row],[hwycov_id]],cnf[],10,FALSE)</f>
        <v>3950</v>
      </c>
      <c r="L226" s="229">
        <f t="shared" si="9"/>
        <v>0</v>
      </c>
      <c r="M226" s="228">
        <f t="shared" si="10"/>
        <v>0</v>
      </c>
      <c r="N226" s="228">
        <f t="shared" si="11"/>
        <v>0</v>
      </c>
      <c r="O226" s="298" t="e">
        <f>VLOOKUP(volume[[#This Row],[hwycov_id]],check!$A$2:$P$26,16,FALSE)</f>
        <v>#N/A</v>
      </c>
      <c r="P226" s="298">
        <v>225</v>
      </c>
    </row>
    <row r="227" spans="1:16">
      <c r="A227" s="59">
        <v>28146</v>
      </c>
      <c r="B227" s="59">
        <v>9</v>
      </c>
      <c r="C227" s="59">
        <v>1</v>
      </c>
      <c r="D227" s="59">
        <v>1</v>
      </c>
      <c r="E227" s="59" t="s">
        <v>78</v>
      </c>
      <c r="F227" s="227">
        <v>2</v>
      </c>
      <c r="G227" s="59">
        <v>0</v>
      </c>
      <c r="H227" s="227">
        <v>5</v>
      </c>
      <c r="I227" s="227">
        <v>9</v>
      </c>
      <c r="J227" s="59">
        <v>3992</v>
      </c>
      <c r="K227" s="78">
        <f>VLOOKUP(volume[[#This Row],[hwycov_id]],cnf[],10,FALSE)</f>
        <v>3992</v>
      </c>
      <c r="L227" s="229">
        <f t="shared" si="9"/>
        <v>0</v>
      </c>
      <c r="M227" s="228">
        <f t="shared" si="10"/>
        <v>0</v>
      </c>
      <c r="N227" s="228">
        <f t="shared" si="11"/>
        <v>0</v>
      </c>
      <c r="O227" s="298" t="e">
        <f>VLOOKUP(volume[[#This Row],[hwycov_id]],check!$A$2:$P$26,16,FALSE)</f>
        <v>#N/A</v>
      </c>
      <c r="P227" s="298">
        <v>226</v>
      </c>
    </row>
    <row r="228" spans="1:16">
      <c r="A228" s="59">
        <v>48918</v>
      </c>
      <c r="B228" s="59">
        <v>7</v>
      </c>
      <c r="C228" s="59">
        <v>1</v>
      </c>
      <c r="D228" s="59">
        <v>2</v>
      </c>
      <c r="E228" s="59" t="s">
        <v>79</v>
      </c>
      <c r="F228" s="227">
        <v>4</v>
      </c>
      <c r="G228" s="59">
        <v>0</v>
      </c>
      <c r="H228" s="227">
        <v>3</v>
      </c>
      <c r="I228" s="227">
        <v>14</v>
      </c>
      <c r="J228" s="59">
        <v>3997</v>
      </c>
      <c r="K228" s="78">
        <f>VLOOKUP(volume[[#This Row],[hwycov_id]],cnf[],10,FALSE)</f>
        <v>3997</v>
      </c>
      <c r="L228" s="229">
        <f t="shared" si="9"/>
        <v>0</v>
      </c>
      <c r="M228" s="228">
        <f t="shared" si="10"/>
        <v>0</v>
      </c>
      <c r="N228" s="228">
        <f t="shared" si="11"/>
        <v>0</v>
      </c>
      <c r="O228" s="298" t="e">
        <f>VLOOKUP(volume[[#This Row],[hwycov_id]],check!$A$2:$P$26,16,FALSE)</f>
        <v>#N/A</v>
      </c>
      <c r="P228" s="298">
        <v>227</v>
      </c>
    </row>
    <row r="229" spans="1:16">
      <c r="A229" s="59">
        <v>19975</v>
      </c>
      <c r="B229" s="59">
        <v>4</v>
      </c>
      <c r="C229" s="59">
        <v>1</v>
      </c>
      <c r="D229" s="59">
        <v>2</v>
      </c>
      <c r="E229" s="59" t="s">
        <v>80</v>
      </c>
      <c r="F229" s="227">
        <v>4</v>
      </c>
      <c r="G229" s="59">
        <v>0</v>
      </c>
      <c r="H229" s="227">
        <v>5</v>
      </c>
      <c r="I229" s="227">
        <v>5</v>
      </c>
      <c r="J229" s="59">
        <v>4000</v>
      </c>
      <c r="K229" s="78">
        <f>VLOOKUP(volume[[#This Row],[hwycov_id]],cnf[],10,FALSE)</f>
        <v>4000</v>
      </c>
      <c r="L229" s="229">
        <f t="shared" si="9"/>
        <v>0</v>
      </c>
      <c r="M229" s="228">
        <f t="shared" si="10"/>
        <v>0</v>
      </c>
      <c r="N229" s="228">
        <f t="shared" si="11"/>
        <v>0</v>
      </c>
      <c r="O229" s="298" t="e">
        <f>VLOOKUP(volume[[#This Row],[hwycov_id]],check!$A$2:$P$26,16,FALSE)</f>
        <v>#N/A</v>
      </c>
      <c r="P229" s="298">
        <v>228</v>
      </c>
    </row>
    <row r="230" spans="1:16">
      <c r="A230" s="59">
        <v>17509</v>
      </c>
      <c r="B230" s="59">
        <v>5</v>
      </c>
      <c r="C230" s="59">
        <v>1</v>
      </c>
      <c r="D230" s="59">
        <v>2</v>
      </c>
      <c r="E230" s="59" t="s">
        <v>80</v>
      </c>
      <c r="F230" s="227">
        <v>4</v>
      </c>
      <c r="G230" s="59">
        <v>0</v>
      </c>
      <c r="H230" s="227">
        <v>5</v>
      </c>
      <c r="I230" s="227">
        <v>5</v>
      </c>
      <c r="J230" s="59">
        <v>4000</v>
      </c>
      <c r="K230" s="78">
        <f>VLOOKUP(volume[[#This Row],[hwycov_id]],cnf[],10,FALSE)</f>
        <v>4000</v>
      </c>
      <c r="L230" s="229">
        <f t="shared" si="9"/>
        <v>0</v>
      </c>
      <c r="M230" s="228">
        <f t="shared" si="10"/>
        <v>0</v>
      </c>
      <c r="N230" s="228">
        <f t="shared" si="11"/>
        <v>0</v>
      </c>
      <c r="O230" s="298" t="e">
        <f>VLOOKUP(volume[[#This Row],[hwycov_id]],check!$A$2:$P$26,16,FALSE)</f>
        <v>#N/A</v>
      </c>
      <c r="P230" s="298">
        <v>229</v>
      </c>
    </row>
    <row r="231" spans="1:16">
      <c r="A231" s="59">
        <v>2192</v>
      </c>
      <c r="B231" s="59">
        <v>4</v>
      </c>
      <c r="C231" s="59">
        <v>1</v>
      </c>
      <c r="D231" s="59">
        <v>2</v>
      </c>
      <c r="E231" s="59" t="s">
        <v>80</v>
      </c>
      <c r="F231" s="227">
        <v>4</v>
      </c>
      <c r="G231" s="59">
        <v>0</v>
      </c>
      <c r="H231" s="227">
        <v>2</v>
      </c>
      <c r="I231" s="227">
        <v>11</v>
      </c>
      <c r="J231" s="59">
        <v>4000</v>
      </c>
      <c r="K231" s="78">
        <f>VLOOKUP(volume[[#This Row],[hwycov_id]],cnf[],10,FALSE)</f>
        <v>4000</v>
      </c>
      <c r="L231" s="229">
        <f t="shared" si="9"/>
        <v>0</v>
      </c>
      <c r="M231" s="228">
        <f t="shared" si="10"/>
        <v>0</v>
      </c>
      <c r="N231" s="228">
        <f t="shared" si="11"/>
        <v>0</v>
      </c>
      <c r="O231" s="298" t="e">
        <f>VLOOKUP(volume[[#This Row],[hwycov_id]],check!$A$2:$P$26,16,FALSE)</f>
        <v>#N/A</v>
      </c>
      <c r="P231" s="298">
        <v>230</v>
      </c>
    </row>
    <row r="232" spans="1:16">
      <c r="A232" s="59">
        <v>18333</v>
      </c>
      <c r="B232" s="59">
        <v>4</v>
      </c>
      <c r="C232" s="59">
        <v>1</v>
      </c>
      <c r="D232" s="59">
        <v>1</v>
      </c>
      <c r="E232" s="59" t="s">
        <v>79</v>
      </c>
      <c r="F232" s="227">
        <v>4</v>
      </c>
      <c r="G232" s="59">
        <v>0</v>
      </c>
      <c r="H232" s="227">
        <v>1</v>
      </c>
      <c r="I232" s="227">
        <v>14</v>
      </c>
      <c r="J232" s="59">
        <v>4004</v>
      </c>
      <c r="K232" s="78">
        <f>VLOOKUP(volume[[#This Row],[hwycov_id]],cnf[],10,FALSE)</f>
        <v>4004</v>
      </c>
      <c r="L232" s="229">
        <f t="shared" si="9"/>
        <v>0</v>
      </c>
      <c r="M232" s="228">
        <f t="shared" si="10"/>
        <v>0</v>
      </c>
      <c r="N232" s="228">
        <f t="shared" si="11"/>
        <v>0</v>
      </c>
      <c r="O232" s="298" t="e">
        <f>VLOOKUP(volume[[#This Row],[hwycov_id]],check!$A$2:$P$26,16,FALSE)</f>
        <v>#N/A</v>
      </c>
      <c r="P232" s="298">
        <v>231</v>
      </c>
    </row>
    <row r="233" spans="1:16">
      <c r="A233" s="59">
        <v>20111</v>
      </c>
      <c r="B233" s="59">
        <v>5</v>
      </c>
      <c r="C233" s="59">
        <v>1</v>
      </c>
      <c r="D233" s="59">
        <v>2</v>
      </c>
      <c r="E233" s="59" t="s">
        <v>79</v>
      </c>
      <c r="F233" s="227">
        <v>4</v>
      </c>
      <c r="G233" s="59">
        <v>0</v>
      </c>
      <c r="H233" s="227">
        <v>3</v>
      </c>
      <c r="I233" s="227">
        <v>14</v>
      </c>
      <c r="J233" s="59">
        <v>4029</v>
      </c>
      <c r="K233" s="78">
        <f>VLOOKUP(volume[[#This Row],[hwycov_id]],cnf[],10,FALSE)</f>
        <v>4029</v>
      </c>
      <c r="L233" s="229">
        <f t="shared" si="9"/>
        <v>0</v>
      </c>
      <c r="M233" s="228">
        <f t="shared" si="10"/>
        <v>0</v>
      </c>
      <c r="N233" s="228">
        <f t="shared" si="11"/>
        <v>0</v>
      </c>
      <c r="O233" s="298" t="e">
        <f>VLOOKUP(volume[[#This Row],[hwycov_id]],check!$A$2:$P$26,16,FALSE)</f>
        <v>#N/A</v>
      </c>
      <c r="P233" s="298">
        <v>232</v>
      </c>
    </row>
    <row r="234" spans="1:16">
      <c r="A234" s="59">
        <v>3353</v>
      </c>
      <c r="B234" s="59">
        <v>9</v>
      </c>
      <c r="C234" s="59">
        <v>1</v>
      </c>
      <c r="D234" s="59">
        <v>1</v>
      </c>
      <c r="E234" s="59" t="s">
        <v>78</v>
      </c>
      <c r="F234" s="227">
        <v>2</v>
      </c>
      <c r="G234" s="59">
        <v>0</v>
      </c>
      <c r="H234" s="227">
        <v>6</v>
      </c>
      <c r="I234" s="227">
        <v>17</v>
      </c>
      <c r="J234" s="59">
        <v>4058</v>
      </c>
      <c r="K234" s="78">
        <f>VLOOKUP(volume[[#This Row],[hwycov_id]],cnf[],10,FALSE)</f>
        <v>4058</v>
      </c>
      <c r="L234" s="229">
        <f t="shared" si="9"/>
        <v>0</v>
      </c>
      <c r="M234" s="228">
        <f t="shared" si="10"/>
        <v>0</v>
      </c>
      <c r="N234" s="228">
        <f t="shared" si="11"/>
        <v>0</v>
      </c>
      <c r="O234" s="298" t="e">
        <f>VLOOKUP(volume[[#This Row],[hwycov_id]],check!$A$2:$P$26,16,FALSE)</f>
        <v>#N/A</v>
      </c>
      <c r="P234" s="298">
        <v>233</v>
      </c>
    </row>
    <row r="235" spans="1:16">
      <c r="A235" s="59">
        <v>28987</v>
      </c>
      <c r="B235" s="59">
        <v>9</v>
      </c>
      <c r="C235" s="59">
        <v>1</v>
      </c>
      <c r="D235" s="59">
        <v>1</v>
      </c>
      <c r="E235" s="59" t="s">
        <v>78</v>
      </c>
      <c r="F235" s="227">
        <v>2</v>
      </c>
      <c r="G235" s="59">
        <v>0</v>
      </c>
      <c r="H235" s="227">
        <v>3</v>
      </c>
      <c r="I235" s="227">
        <v>14</v>
      </c>
      <c r="J235" s="59">
        <v>4059</v>
      </c>
      <c r="K235" s="78">
        <f>VLOOKUP(volume[[#This Row],[hwycov_id]],cnf[],10,FALSE)</f>
        <v>4059</v>
      </c>
      <c r="L235" s="229">
        <f t="shared" si="9"/>
        <v>0</v>
      </c>
      <c r="M235" s="228">
        <f t="shared" si="10"/>
        <v>0</v>
      </c>
      <c r="N235" s="228">
        <f t="shared" si="11"/>
        <v>0</v>
      </c>
      <c r="O235" s="298" t="e">
        <f>VLOOKUP(volume[[#This Row],[hwycov_id]],check!$A$2:$P$26,16,FALSE)</f>
        <v>#N/A</v>
      </c>
      <c r="P235" s="298">
        <v>234</v>
      </c>
    </row>
    <row r="236" spans="1:16">
      <c r="A236" s="59">
        <v>18554</v>
      </c>
      <c r="B236" s="59">
        <v>5</v>
      </c>
      <c r="C236" s="59">
        <v>1</v>
      </c>
      <c r="D236" s="59">
        <v>2</v>
      </c>
      <c r="E236" s="59" t="s">
        <v>79</v>
      </c>
      <c r="F236" s="227">
        <v>4</v>
      </c>
      <c r="G236" s="59">
        <v>0</v>
      </c>
      <c r="H236" s="227">
        <v>1</v>
      </c>
      <c r="I236" s="227">
        <v>14</v>
      </c>
      <c r="J236" s="59">
        <v>4064</v>
      </c>
      <c r="K236" s="78">
        <f>VLOOKUP(volume[[#This Row],[hwycov_id]],cnf[],10,FALSE)</f>
        <v>4064</v>
      </c>
      <c r="L236" s="229">
        <f t="shared" si="9"/>
        <v>0</v>
      </c>
      <c r="M236" s="228">
        <f t="shared" si="10"/>
        <v>0</v>
      </c>
      <c r="N236" s="228">
        <f t="shared" si="11"/>
        <v>0</v>
      </c>
      <c r="O236" s="298" t="e">
        <f>VLOOKUP(volume[[#This Row],[hwycov_id]],check!$A$2:$P$26,16,FALSE)</f>
        <v>#N/A</v>
      </c>
      <c r="P236" s="298">
        <v>235</v>
      </c>
    </row>
    <row r="237" spans="1:16">
      <c r="A237" s="59">
        <v>9507</v>
      </c>
      <c r="B237" s="59">
        <v>5</v>
      </c>
      <c r="C237" s="59">
        <v>1</v>
      </c>
      <c r="D237" s="59">
        <v>2</v>
      </c>
      <c r="E237" s="59" t="s">
        <v>79</v>
      </c>
      <c r="F237" s="227">
        <v>4</v>
      </c>
      <c r="G237" s="59">
        <v>0</v>
      </c>
      <c r="H237" s="227">
        <v>3</v>
      </c>
      <c r="I237" s="227">
        <v>14</v>
      </c>
      <c r="J237" s="59">
        <v>4065</v>
      </c>
      <c r="K237" s="78">
        <f>VLOOKUP(volume[[#This Row],[hwycov_id]],cnf[],10,FALSE)</f>
        <v>4065</v>
      </c>
      <c r="L237" s="229">
        <f t="shared" si="9"/>
        <v>0</v>
      </c>
      <c r="M237" s="228">
        <f t="shared" si="10"/>
        <v>0</v>
      </c>
      <c r="N237" s="228">
        <f t="shared" si="11"/>
        <v>0</v>
      </c>
      <c r="O237" s="298" t="e">
        <f>VLOOKUP(volume[[#This Row],[hwycov_id]],check!$A$2:$P$26,16,FALSE)</f>
        <v>#N/A</v>
      </c>
      <c r="P237" s="298">
        <v>236</v>
      </c>
    </row>
    <row r="238" spans="1:16">
      <c r="A238" s="59">
        <v>6237</v>
      </c>
      <c r="B238" s="59">
        <v>6</v>
      </c>
      <c r="C238" s="59">
        <v>1</v>
      </c>
      <c r="D238" s="59">
        <v>2</v>
      </c>
      <c r="E238" s="59" t="s">
        <v>82</v>
      </c>
      <c r="F238" s="227">
        <v>4</v>
      </c>
      <c r="G238" s="59">
        <v>0</v>
      </c>
      <c r="H238" s="227">
        <v>8</v>
      </c>
      <c r="I238" s="227">
        <v>19</v>
      </c>
      <c r="J238" s="59">
        <v>4076</v>
      </c>
      <c r="K238" s="78">
        <f>VLOOKUP(volume[[#This Row],[hwycov_id]],cnf[],10,FALSE)</f>
        <v>4076</v>
      </c>
      <c r="L238" s="229">
        <f t="shared" si="9"/>
        <v>0</v>
      </c>
      <c r="M238" s="228">
        <f t="shared" si="10"/>
        <v>0</v>
      </c>
      <c r="N238" s="228">
        <f t="shared" si="11"/>
        <v>0</v>
      </c>
      <c r="O238" s="298" t="e">
        <f>VLOOKUP(volume[[#This Row],[hwycov_id]],check!$A$2:$P$26,16,FALSE)</f>
        <v>#N/A</v>
      </c>
      <c r="P238" s="298">
        <v>237</v>
      </c>
    </row>
    <row r="239" spans="1:16">
      <c r="A239" s="59">
        <v>28966</v>
      </c>
      <c r="B239" s="59">
        <v>9</v>
      </c>
      <c r="C239" s="59">
        <v>1</v>
      </c>
      <c r="D239" s="59">
        <v>1</v>
      </c>
      <c r="E239" s="59" t="s">
        <v>78</v>
      </c>
      <c r="F239" s="227">
        <v>2</v>
      </c>
      <c r="G239" s="59">
        <v>0</v>
      </c>
      <c r="H239" s="227">
        <v>2</v>
      </c>
      <c r="I239" s="227">
        <v>14</v>
      </c>
      <c r="J239" s="59">
        <v>4076</v>
      </c>
      <c r="K239" s="78">
        <f>VLOOKUP(volume[[#This Row],[hwycov_id]],cnf[],10,FALSE)</f>
        <v>4076</v>
      </c>
      <c r="L239" s="229">
        <f t="shared" si="9"/>
        <v>0</v>
      </c>
      <c r="M239" s="228">
        <f t="shared" si="10"/>
        <v>0</v>
      </c>
      <c r="N239" s="228">
        <f t="shared" si="11"/>
        <v>0</v>
      </c>
      <c r="O239" s="298" t="e">
        <f>VLOOKUP(volume[[#This Row],[hwycov_id]],check!$A$2:$P$26,16,FALSE)</f>
        <v>#N/A</v>
      </c>
      <c r="P239" s="298">
        <v>238</v>
      </c>
    </row>
    <row r="240" spans="1:16">
      <c r="A240" s="59">
        <v>13644</v>
      </c>
      <c r="B240" s="59">
        <v>5</v>
      </c>
      <c r="C240" s="59">
        <v>1</v>
      </c>
      <c r="D240" s="59">
        <v>2</v>
      </c>
      <c r="E240" s="59" t="s">
        <v>79</v>
      </c>
      <c r="F240" s="227">
        <v>4</v>
      </c>
      <c r="G240" s="59">
        <v>0</v>
      </c>
      <c r="H240" s="227">
        <v>3</v>
      </c>
      <c r="I240" s="227">
        <v>14</v>
      </c>
      <c r="J240" s="59">
        <v>4084</v>
      </c>
      <c r="K240" s="78">
        <f>VLOOKUP(volume[[#This Row],[hwycov_id]],cnf[],10,FALSE)</f>
        <v>4084</v>
      </c>
      <c r="L240" s="229">
        <f t="shared" si="9"/>
        <v>0</v>
      </c>
      <c r="M240" s="228">
        <f t="shared" si="10"/>
        <v>0</v>
      </c>
      <c r="N240" s="228">
        <f t="shared" si="11"/>
        <v>0</v>
      </c>
      <c r="O240" s="298" t="e">
        <f>VLOOKUP(volume[[#This Row],[hwycov_id]],check!$A$2:$P$26,16,FALSE)</f>
        <v>#N/A</v>
      </c>
      <c r="P240" s="298">
        <v>239</v>
      </c>
    </row>
    <row r="241" spans="1:16">
      <c r="A241" s="59">
        <v>3897</v>
      </c>
      <c r="B241" s="59">
        <v>5</v>
      </c>
      <c r="C241" s="59">
        <v>1</v>
      </c>
      <c r="D241" s="59">
        <v>2</v>
      </c>
      <c r="E241" s="59" t="s">
        <v>79</v>
      </c>
      <c r="F241" s="227">
        <v>4</v>
      </c>
      <c r="G241" s="59">
        <v>0</v>
      </c>
      <c r="H241" s="227">
        <v>3</v>
      </c>
      <c r="I241" s="227">
        <v>14</v>
      </c>
      <c r="J241" s="59">
        <v>4087</v>
      </c>
      <c r="K241" s="78">
        <f>VLOOKUP(volume[[#This Row],[hwycov_id]],cnf[],10,FALSE)</f>
        <v>4087</v>
      </c>
      <c r="L241" s="229">
        <f t="shared" si="9"/>
        <v>0</v>
      </c>
      <c r="M241" s="228">
        <f t="shared" si="10"/>
        <v>0</v>
      </c>
      <c r="N241" s="228">
        <f t="shared" si="11"/>
        <v>0</v>
      </c>
      <c r="O241" s="298" t="e">
        <f>VLOOKUP(volume[[#This Row],[hwycov_id]],check!$A$2:$P$26,16,FALSE)</f>
        <v>#N/A</v>
      </c>
      <c r="P241" s="298">
        <v>240</v>
      </c>
    </row>
    <row r="242" spans="1:16">
      <c r="A242" s="59">
        <v>30747</v>
      </c>
      <c r="B242" s="59">
        <v>4</v>
      </c>
      <c r="C242" s="59">
        <v>1</v>
      </c>
      <c r="D242" s="59">
        <v>2</v>
      </c>
      <c r="E242" s="59" t="s">
        <v>80</v>
      </c>
      <c r="F242" s="227">
        <v>4</v>
      </c>
      <c r="G242" s="59">
        <v>0</v>
      </c>
      <c r="H242" s="227">
        <v>4</v>
      </c>
      <c r="I242" s="227">
        <v>8</v>
      </c>
      <c r="J242" s="59">
        <v>4100</v>
      </c>
      <c r="K242" s="78">
        <f>VLOOKUP(volume[[#This Row],[hwycov_id]],cnf[],10,FALSE)</f>
        <v>4100</v>
      </c>
      <c r="L242" s="229">
        <f t="shared" si="9"/>
        <v>0</v>
      </c>
      <c r="M242" s="228">
        <f t="shared" si="10"/>
        <v>0</v>
      </c>
      <c r="N242" s="228">
        <f t="shared" si="11"/>
        <v>0</v>
      </c>
      <c r="O242" s="298" t="e">
        <f>VLOOKUP(volume[[#This Row],[hwycov_id]],check!$A$2:$P$26,16,FALSE)</f>
        <v>#N/A</v>
      </c>
      <c r="P242" s="298">
        <v>241</v>
      </c>
    </row>
    <row r="243" spans="1:16">
      <c r="A243" s="59">
        <v>23196</v>
      </c>
      <c r="B243" s="59">
        <v>7</v>
      </c>
      <c r="C243" s="59">
        <v>1</v>
      </c>
      <c r="D243" s="59">
        <v>2</v>
      </c>
      <c r="E243" s="59" t="s">
        <v>79</v>
      </c>
      <c r="F243" s="227">
        <v>4</v>
      </c>
      <c r="G243" s="59">
        <v>0</v>
      </c>
      <c r="H243" s="227">
        <v>3</v>
      </c>
      <c r="I243" s="227">
        <v>14</v>
      </c>
      <c r="J243" s="59">
        <v>4112</v>
      </c>
      <c r="K243" s="78">
        <f>VLOOKUP(volume[[#This Row],[hwycov_id]],cnf[],10,FALSE)</f>
        <v>4112</v>
      </c>
      <c r="L243" s="229">
        <f t="shared" si="9"/>
        <v>0</v>
      </c>
      <c r="M243" s="228">
        <f t="shared" si="10"/>
        <v>0</v>
      </c>
      <c r="N243" s="228">
        <f t="shared" si="11"/>
        <v>0</v>
      </c>
      <c r="O243" s="298" t="e">
        <f>VLOOKUP(volume[[#This Row],[hwycov_id]],check!$A$2:$P$26,16,FALSE)</f>
        <v>#N/A</v>
      </c>
      <c r="P243" s="298">
        <v>242</v>
      </c>
    </row>
    <row r="244" spans="1:16">
      <c r="A244" s="59">
        <v>1793</v>
      </c>
      <c r="B244" s="59">
        <v>5</v>
      </c>
      <c r="C244" s="59">
        <v>1</v>
      </c>
      <c r="D244" s="59">
        <v>2</v>
      </c>
      <c r="E244" s="59" t="s">
        <v>79</v>
      </c>
      <c r="F244" s="227">
        <v>4</v>
      </c>
      <c r="G244" s="59">
        <v>0</v>
      </c>
      <c r="H244" s="227">
        <v>3</v>
      </c>
      <c r="I244" s="227">
        <v>14</v>
      </c>
      <c r="J244" s="59">
        <v>4114</v>
      </c>
      <c r="K244" s="78">
        <f>VLOOKUP(volume[[#This Row],[hwycov_id]],cnf[],10,FALSE)</f>
        <v>4114</v>
      </c>
      <c r="L244" s="229">
        <f t="shared" si="9"/>
        <v>0</v>
      </c>
      <c r="M244" s="228">
        <f t="shared" si="10"/>
        <v>0</v>
      </c>
      <c r="N244" s="228">
        <f t="shared" si="11"/>
        <v>0</v>
      </c>
      <c r="O244" s="298" t="e">
        <f>VLOOKUP(volume[[#This Row],[hwycov_id]],check!$A$2:$P$26,16,FALSE)</f>
        <v>#N/A</v>
      </c>
      <c r="P244" s="298">
        <v>243</v>
      </c>
    </row>
    <row r="245" spans="1:16">
      <c r="A245" s="59">
        <v>8631</v>
      </c>
      <c r="B245" s="59">
        <v>5</v>
      </c>
      <c r="C245" s="59">
        <v>1</v>
      </c>
      <c r="D245" s="59">
        <v>2</v>
      </c>
      <c r="E245" s="59" t="s">
        <v>79</v>
      </c>
      <c r="F245" s="227">
        <v>4</v>
      </c>
      <c r="G245" s="59">
        <v>0</v>
      </c>
      <c r="H245" s="227">
        <v>3</v>
      </c>
      <c r="I245" s="227">
        <v>14</v>
      </c>
      <c r="J245" s="59">
        <v>4115</v>
      </c>
      <c r="K245" s="78">
        <f>VLOOKUP(volume[[#This Row],[hwycov_id]],cnf[],10,FALSE)</f>
        <v>4115</v>
      </c>
      <c r="L245" s="229">
        <f t="shared" si="9"/>
        <v>0</v>
      </c>
      <c r="M245" s="228">
        <f t="shared" si="10"/>
        <v>0</v>
      </c>
      <c r="N245" s="228">
        <f t="shared" si="11"/>
        <v>0</v>
      </c>
      <c r="O245" s="298" t="e">
        <f>VLOOKUP(volume[[#This Row],[hwycov_id]],check!$A$2:$P$26,16,FALSE)</f>
        <v>#N/A</v>
      </c>
      <c r="P245" s="298">
        <v>244</v>
      </c>
    </row>
    <row r="246" spans="1:16">
      <c r="A246" s="59">
        <v>18140</v>
      </c>
      <c r="B246" s="59">
        <v>5</v>
      </c>
      <c r="C246" s="59">
        <v>1</v>
      </c>
      <c r="D246" s="59">
        <v>2</v>
      </c>
      <c r="E246" s="59" t="s">
        <v>79</v>
      </c>
      <c r="F246" s="227">
        <v>4</v>
      </c>
      <c r="G246" s="59">
        <v>0</v>
      </c>
      <c r="H246" s="227">
        <v>1</v>
      </c>
      <c r="I246" s="227">
        <v>14</v>
      </c>
      <c r="J246" s="59">
        <v>4130</v>
      </c>
      <c r="K246" s="78">
        <f>VLOOKUP(volume[[#This Row],[hwycov_id]],cnf[],10,FALSE)</f>
        <v>4130</v>
      </c>
      <c r="L246" s="229">
        <f t="shared" si="9"/>
        <v>0</v>
      </c>
      <c r="M246" s="228">
        <f t="shared" si="10"/>
        <v>0</v>
      </c>
      <c r="N246" s="228">
        <f t="shared" si="11"/>
        <v>0</v>
      </c>
      <c r="O246" s="298" t="e">
        <f>VLOOKUP(volume[[#This Row],[hwycov_id]],check!$A$2:$P$26,16,FALSE)</f>
        <v>#N/A</v>
      </c>
      <c r="P246" s="298">
        <v>245</v>
      </c>
    </row>
    <row r="247" spans="1:16">
      <c r="A247" s="59">
        <v>29011</v>
      </c>
      <c r="B247" s="59">
        <v>9</v>
      </c>
      <c r="C247" s="59">
        <v>1</v>
      </c>
      <c r="D247" s="59">
        <v>1</v>
      </c>
      <c r="E247" s="59" t="s">
        <v>78</v>
      </c>
      <c r="F247" s="227">
        <v>2</v>
      </c>
      <c r="G247" s="59">
        <v>0</v>
      </c>
      <c r="H247" s="227">
        <v>2</v>
      </c>
      <c r="I247" s="227">
        <v>14</v>
      </c>
      <c r="J247" s="59">
        <v>4168</v>
      </c>
      <c r="K247" s="78">
        <f>VLOOKUP(volume[[#This Row],[hwycov_id]],cnf[],10,FALSE)</f>
        <v>4168</v>
      </c>
      <c r="L247" s="229">
        <f t="shared" si="9"/>
        <v>0</v>
      </c>
      <c r="M247" s="228">
        <f t="shared" si="10"/>
        <v>0</v>
      </c>
      <c r="N247" s="228">
        <f t="shared" si="11"/>
        <v>0</v>
      </c>
      <c r="O247" s="298" t="e">
        <f>VLOOKUP(volume[[#This Row],[hwycov_id]],check!$A$2:$P$26,16,FALSE)</f>
        <v>#N/A</v>
      </c>
      <c r="P247" s="298">
        <v>246</v>
      </c>
    </row>
    <row r="248" spans="1:16">
      <c r="A248" s="59">
        <v>27253</v>
      </c>
      <c r="B248" s="59">
        <v>9</v>
      </c>
      <c r="C248" s="59">
        <v>1</v>
      </c>
      <c r="D248" s="59">
        <v>1</v>
      </c>
      <c r="E248" s="59" t="s">
        <v>78</v>
      </c>
      <c r="F248" s="227">
        <v>2</v>
      </c>
      <c r="G248" s="59">
        <v>0</v>
      </c>
      <c r="H248" s="227">
        <v>7</v>
      </c>
      <c r="I248" s="227">
        <v>18</v>
      </c>
      <c r="J248" s="59">
        <v>4186</v>
      </c>
      <c r="K248" s="78">
        <f>VLOOKUP(volume[[#This Row],[hwycov_id]],cnf[],10,FALSE)</f>
        <v>4186</v>
      </c>
      <c r="L248" s="229">
        <f t="shared" si="9"/>
        <v>0</v>
      </c>
      <c r="M248" s="228">
        <f t="shared" si="10"/>
        <v>0</v>
      </c>
      <c r="N248" s="228">
        <f t="shared" si="11"/>
        <v>0</v>
      </c>
      <c r="O248" s="298" t="e">
        <f>VLOOKUP(volume[[#This Row],[hwycov_id]],check!$A$2:$P$26,16,FALSE)</f>
        <v>#N/A</v>
      </c>
      <c r="P248" s="298">
        <v>247</v>
      </c>
    </row>
    <row r="249" spans="1:16">
      <c r="A249" s="59">
        <v>20130</v>
      </c>
      <c r="B249" s="59">
        <v>7</v>
      </c>
      <c r="C249" s="59">
        <v>1</v>
      </c>
      <c r="D249" s="59">
        <v>2</v>
      </c>
      <c r="E249" s="59" t="s">
        <v>80</v>
      </c>
      <c r="F249" s="227">
        <v>4</v>
      </c>
      <c r="G249" s="59">
        <v>0</v>
      </c>
      <c r="H249" s="227">
        <v>5</v>
      </c>
      <c r="I249" s="227">
        <v>19</v>
      </c>
      <c r="J249" s="59">
        <v>4200</v>
      </c>
      <c r="K249" s="78">
        <f>VLOOKUP(volume[[#This Row],[hwycov_id]],cnf[],10,FALSE)</f>
        <v>4200</v>
      </c>
      <c r="L249" s="229">
        <f t="shared" si="9"/>
        <v>0</v>
      </c>
      <c r="M249" s="228">
        <f t="shared" si="10"/>
        <v>0</v>
      </c>
      <c r="N249" s="228">
        <f t="shared" si="11"/>
        <v>0</v>
      </c>
      <c r="O249" s="298" t="e">
        <f>VLOOKUP(volume[[#This Row],[hwycov_id]],check!$A$2:$P$26,16,FALSE)</f>
        <v>#N/A</v>
      </c>
      <c r="P249" s="298">
        <v>248</v>
      </c>
    </row>
    <row r="250" spans="1:16">
      <c r="A250" s="59">
        <v>6328</v>
      </c>
      <c r="B250" s="59">
        <v>5</v>
      </c>
      <c r="C250" s="59">
        <v>1</v>
      </c>
      <c r="D250" s="59">
        <v>2</v>
      </c>
      <c r="E250" s="59" t="s">
        <v>80</v>
      </c>
      <c r="F250" s="227">
        <v>4</v>
      </c>
      <c r="G250" s="59">
        <v>0</v>
      </c>
      <c r="H250" s="227">
        <v>6</v>
      </c>
      <c r="I250" s="227">
        <v>12</v>
      </c>
      <c r="J250" s="59">
        <v>4200</v>
      </c>
      <c r="K250" s="78">
        <f>VLOOKUP(volume[[#This Row],[hwycov_id]],cnf[],10,FALSE)</f>
        <v>4200</v>
      </c>
      <c r="L250" s="229">
        <f t="shared" si="9"/>
        <v>0</v>
      </c>
      <c r="M250" s="228">
        <f t="shared" si="10"/>
        <v>0</v>
      </c>
      <c r="N250" s="228">
        <f t="shared" si="11"/>
        <v>0</v>
      </c>
      <c r="O250" s="298" t="e">
        <f>VLOOKUP(volume[[#This Row],[hwycov_id]],check!$A$2:$P$26,16,FALSE)</f>
        <v>#N/A</v>
      </c>
      <c r="P250" s="298">
        <v>249</v>
      </c>
    </row>
    <row r="251" spans="1:16">
      <c r="A251" s="59">
        <v>27307</v>
      </c>
      <c r="B251" s="59">
        <v>9</v>
      </c>
      <c r="C251" s="59">
        <v>1</v>
      </c>
      <c r="D251" s="59">
        <v>1</v>
      </c>
      <c r="E251" s="59" t="s">
        <v>78</v>
      </c>
      <c r="F251" s="227">
        <v>2</v>
      </c>
      <c r="G251" s="59">
        <v>0</v>
      </c>
      <c r="H251" s="227">
        <v>7</v>
      </c>
      <c r="I251" s="227">
        <v>7</v>
      </c>
      <c r="J251" s="59">
        <v>4215</v>
      </c>
      <c r="K251" s="78">
        <f>VLOOKUP(volume[[#This Row],[hwycov_id]],cnf[],10,FALSE)</f>
        <v>4215</v>
      </c>
      <c r="L251" s="229">
        <f t="shared" si="9"/>
        <v>0</v>
      </c>
      <c r="M251" s="228">
        <f t="shared" si="10"/>
        <v>0</v>
      </c>
      <c r="N251" s="228">
        <f t="shared" si="11"/>
        <v>0</v>
      </c>
      <c r="O251" s="298" t="e">
        <f>VLOOKUP(volume[[#This Row],[hwycov_id]],check!$A$2:$P$26,16,FALSE)</f>
        <v>#N/A</v>
      </c>
      <c r="P251" s="298">
        <v>250</v>
      </c>
    </row>
    <row r="252" spans="1:16">
      <c r="A252" s="59">
        <v>29252</v>
      </c>
      <c r="B252" s="59">
        <v>9</v>
      </c>
      <c r="C252" s="59">
        <v>1</v>
      </c>
      <c r="D252" s="59">
        <v>1</v>
      </c>
      <c r="E252" s="59" t="s">
        <v>78</v>
      </c>
      <c r="F252" s="227">
        <v>2</v>
      </c>
      <c r="G252" s="59">
        <v>0</v>
      </c>
      <c r="H252" s="227">
        <v>2</v>
      </c>
      <c r="I252" s="227">
        <v>14</v>
      </c>
      <c r="J252" s="59">
        <v>4240</v>
      </c>
      <c r="K252" s="78">
        <f>VLOOKUP(volume[[#This Row],[hwycov_id]],cnf[],10,FALSE)</f>
        <v>4240</v>
      </c>
      <c r="L252" s="229">
        <f t="shared" si="9"/>
        <v>0</v>
      </c>
      <c r="M252" s="228">
        <f t="shared" si="10"/>
        <v>0</v>
      </c>
      <c r="N252" s="228">
        <f t="shared" si="11"/>
        <v>0</v>
      </c>
      <c r="O252" s="298" t="e">
        <f>VLOOKUP(volume[[#This Row],[hwycov_id]],check!$A$2:$P$26,16,FALSE)</f>
        <v>#N/A</v>
      </c>
      <c r="P252" s="298">
        <v>251</v>
      </c>
    </row>
    <row r="253" spans="1:16">
      <c r="A253" s="59">
        <v>26013</v>
      </c>
      <c r="B253" s="59">
        <v>9</v>
      </c>
      <c r="C253" s="59">
        <v>1</v>
      </c>
      <c r="D253" s="59">
        <v>1</v>
      </c>
      <c r="E253" s="59" t="s">
        <v>78</v>
      </c>
      <c r="F253" s="227">
        <v>2</v>
      </c>
      <c r="G253" s="59">
        <v>0</v>
      </c>
      <c r="H253" s="227">
        <v>2</v>
      </c>
      <c r="I253" s="227">
        <v>14</v>
      </c>
      <c r="J253" s="59">
        <v>4245</v>
      </c>
      <c r="K253" s="78">
        <f>VLOOKUP(volume[[#This Row],[hwycov_id]],cnf[],10,FALSE)</f>
        <v>4245</v>
      </c>
      <c r="L253" s="229">
        <f t="shared" si="9"/>
        <v>0</v>
      </c>
      <c r="M253" s="228">
        <f t="shared" si="10"/>
        <v>0</v>
      </c>
      <c r="N253" s="228">
        <f t="shared" si="11"/>
        <v>0</v>
      </c>
      <c r="O253" s="298" t="e">
        <f>VLOOKUP(volume[[#This Row],[hwycov_id]],check!$A$2:$P$26,16,FALSE)</f>
        <v>#N/A</v>
      </c>
      <c r="P253" s="298">
        <v>252</v>
      </c>
    </row>
    <row r="254" spans="1:16">
      <c r="A254" s="59">
        <v>5812</v>
      </c>
      <c r="B254" s="59">
        <v>5</v>
      </c>
      <c r="C254" s="59">
        <v>1</v>
      </c>
      <c r="D254" s="59">
        <v>2</v>
      </c>
      <c r="E254" s="59" t="s">
        <v>79</v>
      </c>
      <c r="F254" s="227">
        <v>4</v>
      </c>
      <c r="G254" s="59">
        <v>0</v>
      </c>
      <c r="H254" s="227">
        <v>2</v>
      </c>
      <c r="I254" s="227">
        <v>14</v>
      </c>
      <c r="J254" s="59">
        <v>4269</v>
      </c>
      <c r="K254" s="78">
        <f>VLOOKUP(volume[[#This Row],[hwycov_id]],cnf[],10,FALSE)</f>
        <v>4269</v>
      </c>
      <c r="L254" s="229">
        <f t="shared" si="9"/>
        <v>0</v>
      </c>
      <c r="M254" s="228">
        <f t="shared" si="10"/>
        <v>0</v>
      </c>
      <c r="N254" s="228">
        <f t="shared" si="11"/>
        <v>0</v>
      </c>
      <c r="O254" s="298" t="e">
        <f>VLOOKUP(volume[[#This Row],[hwycov_id]],check!$A$2:$P$26,16,FALSE)</f>
        <v>#N/A</v>
      </c>
      <c r="P254" s="298">
        <v>253</v>
      </c>
    </row>
    <row r="255" spans="1:16">
      <c r="A255" s="59">
        <v>17092</v>
      </c>
      <c r="B255" s="59">
        <v>4</v>
      </c>
      <c r="C255" s="59">
        <v>1</v>
      </c>
      <c r="D255" s="59">
        <v>2</v>
      </c>
      <c r="E255" s="59" t="s">
        <v>79</v>
      </c>
      <c r="F255" s="227">
        <v>4</v>
      </c>
      <c r="G255" s="59">
        <v>0</v>
      </c>
      <c r="H255" s="227">
        <v>2</v>
      </c>
      <c r="I255" s="227">
        <v>14</v>
      </c>
      <c r="J255" s="59">
        <v>4277</v>
      </c>
      <c r="K255" s="78">
        <f>VLOOKUP(volume[[#This Row],[hwycov_id]],cnf[],10,FALSE)</f>
        <v>4277</v>
      </c>
      <c r="L255" s="229">
        <f t="shared" si="9"/>
        <v>0</v>
      </c>
      <c r="M255" s="228">
        <f t="shared" si="10"/>
        <v>0</v>
      </c>
      <c r="N255" s="228">
        <f t="shared" si="11"/>
        <v>0</v>
      </c>
      <c r="O255" s="298" t="e">
        <f>VLOOKUP(volume[[#This Row],[hwycov_id]],check!$A$2:$P$26,16,FALSE)</f>
        <v>#N/A</v>
      </c>
      <c r="P255" s="298">
        <v>254</v>
      </c>
    </row>
    <row r="256" spans="1:16">
      <c r="A256" s="59">
        <v>11513</v>
      </c>
      <c r="B256" s="59">
        <v>5</v>
      </c>
      <c r="C256" s="59">
        <v>1</v>
      </c>
      <c r="D256" s="59">
        <v>2</v>
      </c>
      <c r="E256" s="59" t="s">
        <v>79</v>
      </c>
      <c r="F256" s="227">
        <v>4</v>
      </c>
      <c r="G256" s="59">
        <v>0</v>
      </c>
      <c r="H256" s="227">
        <v>3</v>
      </c>
      <c r="I256" s="227">
        <v>14</v>
      </c>
      <c r="J256" s="59">
        <v>4297</v>
      </c>
      <c r="K256" s="78">
        <f>VLOOKUP(volume[[#This Row],[hwycov_id]],cnf[],10,FALSE)</f>
        <v>4297</v>
      </c>
      <c r="L256" s="229">
        <f t="shared" si="9"/>
        <v>0</v>
      </c>
      <c r="M256" s="228">
        <f t="shared" si="10"/>
        <v>0</v>
      </c>
      <c r="N256" s="228">
        <f t="shared" si="11"/>
        <v>0</v>
      </c>
      <c r="O256" s="298" t="e">
        <f>VLOOKUP(volume[[#This Row],[hwycov_id]],check!$A$2:$P$26,16,FALSE)</f>
        <v>#N/A</v>
      </c>
      <c r="P256" s="298">
        <v>255</v>
      </c>
    </row>
    <row r="257" spans="1:16">
      <c r="A257" s="59">
        <v>5163</v>
      </c>
      <c r="B257" s="59">
        <v>4</v>
      </c>
      <c r="C257" s="59">
        <v>1</v>
      </c>
      <c r="D257" s="59">
        <v>2</v>
      </c>
      <c r="E257" s="59" t="s">
        <v>79</v>
      </c>
      <c r="F257" s="227">
        <v>4</v>
      </c>
      <c r="G257" s="59">
        <v>0</v>
      </c>
      <c r="H257" s="227">
        <v>3</v>
      </c>
      <c r="I257" s="227">
        <v>14</v>
      </c>
      <c r="J257" s="59">
        <v>4299</v>
      </c>
      <c r="K257" s="78">
        <f>VLOOKUP(volume[[#This Row],[hwycov_id]],cnf[],10,FALSE)</f>
        <v>4299</v>
      </c>
      <c r="L257" s="229">
        <f t="shared" si="9"/>
        <v>0</v>
      </c>
      <c r="M257" s="228">
        <f t="shared" si="10"/>
        <v>0</v>
      </c>
      <c r="N257" s="228">
        <f t="shared" si="11"/>
        <v>0</v>
      </c>
      <c r="O257" s="298" t="e">
        <f>VLOOKUP(volume[[#This Row],[hwycov_id]],check!$A$2:$P$26,16,FALSE)</f>
        <v>#N/A</v>
      </c>
      <c r="P257" s="298">
        <v>256</v>
      </c>
    </row>
    <row r="258" spans="1:16">
      <c r="A258" s="59">
        <v>3787</v>
      </c>
      <c r="B258" s="59">
        <v>4</v>
      </c>
      <c r="C258" s="59">
        <v>1</v>
      </c>
      <c r="D258" s="59">
        <v>2</v>
      </c>
      <c r="E258" s="59" t="s">
        <v>80</v>
      </c>
      <c r="F258" s="227">
        <v>4</v>
      </c>
      <c r="G258" s="59">
        <v>0</v>
      </c>
      <c r="H258" s="227">
        <v>2</v>
      </c>
      <c r="I258" s="227">
        <v>11</v>
      </c>
      <c r="J258" s="59">
        <v>4300</v>
      </c>
      <c r="K258" s="78">
        <f>VLOOKUP(volume[[#This Row],[hwycov_id]],cnf[],10,FALSE)</f>
        <v>4300</v>
      </c>
      <c r="L258" s="229">
        <f t="shared" ref="L258:L321" si="12">K258/J258-1</f>
        <v>0</v>
      </c>
      <c r="M258" s="228">
        <f t="shared" ref="M258:M321" si="13">K258-J258</f>
        <v>0</v>
      </c>
      <c r="N258" s="228">
        <f t="shared" ref="N258:N321" si="14">POWER(M258,2)</f>
        <v>0</v>
      </c>
      <c r="O258" s="298" t="e">
        <f>VLOOKUP(volume[[#This Row],[hwycov_id]],check!$A$2:$P$26,16,FALSE)</f>
        <v>#N/A</v>
      </c>
      <c r="P258" s="298">
        <v>257</v>
      </c>
    </row>
    <row r="259" spans="1:16">
      <c r="A259" s="59">
        <v>5887</v>
      </c>
      <c r="B259" s="59">
        <v>4</v>
      </c>
      <c r="C259" s="59">
        <v>1</v>
      </c>
      <c r="D259" s="59">
        <v>2</v>
      </c>
      <c r="E259" s="59" t="s">
        <v>80</v>
      </c>
      <c r="F259" s="227">
        <v>4</v>
      </c>
      <c r="G259" s="59">
        <v>0</v>
      </c>
      <c r="H259" s="227">
        <v>2</v>
      </c>
      <c r="I259" s="227">
        <v>11</v>
      </c>
      <c r="J259" s="59">
        <v>4300</v>
      </c>
      <c r="K259" s="78">
        <f>VLOOKUP(volume[[#This Row],[hwycov_id]],cnf[],10,FALSE)</f>
        <v>4300</v>
      </c>
      <c r="L259" s="229">
        <f t="shared" si="12"/>
        <v>0</v>
      </c>
      <c r="M259" s="228">
        <f t="shared" si="13"/>
        <v>0</v>
      </c>
      <c r="N259" s="228">
        <f t="shared" si="14"/>
        <v>0</v>
      </c>
      <c r="O259" s="298" t="e">
        <f>VLOOKUP(volume[[#This Row],[hwycov_id]],check!$A$2:$P$26,16,FALSE)</f>
        <v>#N/A</v>
      </c>
      <c r="P259" s="298">
        <v>258</v>
      </c>
    </row>
    <row r="260" spans="1:16">
      <c r="A260" s="59">
        <v>5900</v>
      </c>
      <c r="B260" s="59">
        <v>4</v>
      </c>
      <c r="C260" s="59">
        <v>1</v>
      </c>
      <c r="D260" s="59">
        <v>2</v>
      </c>
      <c r="E260" s="59" t="s">
        <v>80</v>
      </c>
      <c r="F260" s="227">
        <v>4</v>
      </c>
      <c r="G260" s="59">
        <v>0</v>
      </c>
      <c r="H260" s="227">
        <v>2</v>
      </c>
      <c r="I260" s="227">
        <v>11</v>
      </c>
      <c r="J260" s="59">
        <v>4300</v>
      </c>
      <c r="K260" s="78">
        <f>VLOOKUP(volume[[#This Row],[hwycov_id]],cnf[],10,FALSE)</f>
        <v>4300</v>
      </c>
      <c r="L260" s="229">
        <f t="shared" si="12"/>
        <v>0</v>
      </c>
      <c r="M260" s="228">
        <f t="shared" si="13"/>
        <v>0</v>
      </c>
      <c r="N260" s="228">
        <f t="shared" si="14"/>
        <v>0</v>
      </c>
      <c r="O260" s="298" t="e">
        <f>VLOOKUP(volume[[#This Row],[hwycov_id]],check!$A$2:$P$26,16,FALSE)</f>
        <v>#N/A</v>
      </c>
      <c r="P260" s="298">
        <v>259</v>
      </c>
    </row>
    <row r="261" spans="1:16">
      <c r="A261" s="59">
        <v>15542</v>
      </c>
      <c r="B261" s="59">
        <v>5</v>
      </c>
      <c r="C261" s="59">
        <v>1</v>
      </c>
      <c r="D261" s="59">
        <v>2</v>
      </c>
      <c r="E261" s="59" t="s">
        <v>80</v>
      </c>
      <c r="F261" s="227">
        <v>4</v>
      </c>
      <c r="G261" s="59">
        <v>0</v>
      </c>
      <c r="H261" s="227">
        <v>4</v>
      </c>
      <c r="I261" s="227">
        <v>8</v>
      </c>
      <c r="J261" s="59">
        <v>4300</v>
      </c>
      <c r="K261" s="78">
        <f>VLOOKUP(volume[[#This Row],[hwycov_id]],cnf[],10,FALSE)</f>
        <v>4300</v>
      </c>
      <c r="L261" s="229">
        <f t="shared" si="12"/>
        <v>0</v>
      </c>
      <c r="M261" s="228">
        <f t="shared" si="13"/>
        <v>0</v>
      </c>
      <c r="N261" s="228">
        <f t="shared" si="14"/>
        <v>0</v>
      </c>
      <c r="O261" s="298" t="e">
        <f>VLOOKUP(volume[[#This Row],[hwycov_id]],check!$A$2:$P$26,16,FALSE)</f>
        <v>#N/A</v>
      </c>
      <c r="P261" s="298">
        <v>260</v>
      </c>
    </row>
    <row r="262" spans="1:16">
      <c r="A262" s="59">
        <v>4022</v>
      </c>
      <c r="B262" s="59">
        <v>9</v>
      </c>
      <c r="C262" s="59">
        <v>1</v>
      </c>
      <c r="D262" s="59">
        <v>1</v>
      </c>
      <c r="E262" s="59" t="s">
        <v>78</v>
      </c>
      <c r="F262" s="227">
        <v>2</v>
      </c>
      <c r="G262" s="59">
        <v>0</v>
      </c>
      <c r="H262" s="227">
        <v>2</v>
      </c>
      <c r="I262" s="227">
        <v>14</v>
      </c>
      <c r="J262" s="59">
        <v>4318</v>
      </c>
      <c r="K262" s="78">
        <f>VLOOKUP(volume[[#This Row],[hwycov_id]],cnf[],10,FALSE)</f>
        <v>4318</v>
      </c>
      <c r="L262" s="229">
        <f t="shared" si="12"/>
        <v>0</v>
      </c>
      <c r="M262" s="228">
        <f t="shared" si="13"/>
        <v>0</v>
      </c>
      <c r="N262" s="228">
        <f t="shared" si="14"/>
        <v>0</v>
      </c>
      <c r="O262" s="298" t="e">
        <f>VLOOKUP(volume[[#This Row],[hwycov_id]],check!$A$2:$P$26,16,FALSE)</f>
        <v>#N/A</v>
      </c>
      <c r="P262" s="298">
        <v>261</v>
      </c>
    </row>
    <row r="263" spans="1:16">
      <c r="A263" s="59">
        <v>11414</v>
      </c>
      <c r="B263" s="59">
        <v>3</v>
      </c>
      <c r="C263" s="59">
        <v>1</v>
      </c>
      <c r="D263" s="59">
        <v>2</v>
      </c>
      <c r="E263" s="59" t="s">
        <v>82</v>
      </c>
      <c r="F263" s="227">
        <v>3</v>
      </c>
      <c r="G263" s="59">
        <v>0</v>
      </c>
      <c r="H263" s="227">
        <v>5</v>
      </c>
      <c r="I263" s="227">
        <v>19</v>
      </c>
      <c r="J263" s="59">
        <v>4334</v>
      </c>
      <c r="K263" s="78">
        <f>VLOOKUP(volume[[#This Row],[hwycov_id]],cnf[],10,FALSE)</f>
        <v>4334</v>
      </c>
      <c r="L263" s="229">
        <f t="shared" si="12"/>
        <v>0</v>
      </c>
      <c r="M263" s="228">
        <f t="shared" si="13"/>
        <v>0</v>
      </c>
      <c r="N263" s="228">
        <f t="shared" si="14"/>
        <v>0</v>
      </c>
      <c r="O263" s="298" t="e">
        <f>VLOOKUP(volume[[#This Row],[hwycov_id]],check!$A$2:$P$26,16,FALSE)</f>
        <v>#N/A</v>
      </c>
      <c r="P263" s="298">
        <v>262</v>
      </c>
    </row>
    <row r="264" spans="1:16">
      <c r="A264" s="59">
        <v>28019</v>
      </c>
      <c r="B264" s="59">
        <v>9</v>
      </c>
      <c r="C264" s="59">
        <v>1</v>
      </c>
      <c r="D264" s="59">
        <v>1</v>
      </c>
      <c r="E264" s="59" t="s">
        <v>78</v>
      </c>
      <c r="F264" s="227">
        <v>2</v>
      </c>
      <c r="G264" s="59">
        <v>0</v>
      </c>
      <c r="H264" s="227">
        <v>3</v>
      </c>
      <c r="I264" s="227">
        <v>14</v>
      </c>
      <c r="J264" s="59">
        <v>4339</v>
      </c>
      <c r="K264" s="78">
        <f>VLOOKUP(volume[[#This Row],[hwycov_id]],cnf[],10,FALSE)</f>
        <v>4339</v>
      </c>
      <c r="L264" s="229">
        <f t="shared" si="12"/>
        <v>0</v>
      </c>
      <c r="M264" s="228">
        <f t="shared" si="13"/>
        <v>0</v>
      </c>
      <c r="N264" s="228">
        <f t="shared" si="14"/>
        <v>0</v>
      </c>
      <c r="O264" s="298" t="e">
        <f>VLOOKUP(volume[[#This Row],[hwycov_id]],check!$A$2:$P$26,16,FALSE)</f>
        <v>#N/A</v>
      </c>
      <c r="P264" s="298">
        <v>263</v>
      </c>
    </row>
    <row r="265" spans="1:16">
      <c r="A265" s="59">
        <v>10986</v>
      </c>
      <c r="B265" s="59">
        <v>9</v>
      </c>
      <c r="C265" s="59">
        <v>1</v>
      </c>
      <c r="D265" s="59">
        <v>1</v>
      </c>
      <c r="E265" s="59" t="s">
        <v>78</v>
      </c>
      <c r="F265" s="227">
        <v>2</v>
      </c>
      <c r="G265" s="59">
        <v>0</v>
      </c>
      <c r="H265" s="227">
        <v>3</v>
      </c>
      <c r="I265" s="227">
        <v>14</v>
      </c>
      <c r="J265" s="59">
        <v>4343</v>
      </c>
      <c r="K265" s="78">
        <f>VLOOKUP(volume[[#This Row],[hwycov_id]],cnf[],10,FALSE)</f>
        <v>4343</v>
      </c>
      <c r="L265" s="229">
        <f t="shared" si="12"/>
        <v>0</v>
      </c>
      <c r="M265" s="228">
        <f t="shared" si="13"/>
        <v>0</v>
      </c>
      <c r="N265" s="228">
        <f t="shared" si="14"/>
        <v>0</v>
      </c>
      <c r="O265" s="298" t="e">
        <f>VLOOKUP(volume[[#This Row],[hwycov_id]],check!$A$2:$P$26,16,FALSE)</f>
        <v>#N/A</v>
      </c>
      <c r="P265" s="298">
        <v>264</v>
      </c>
    </row>
    <row r="266" spans="1:16">
      <c r="A266" s="59">
        <v>18556</v>
      </c>
      <c r="B266" s="59">
        <v>5</v>
      </c>
      <c r="C266" s="59">
        <v>1</v>
      </c>
      <c r="D266" s="59">
        <v>2</v>
      </c>
      <c r="E266" s="59" t="s">
        <v>79</v>
      </c>
      <c r="F266" s="227">
        <v>4</v>
      </c>
      <c r="G266" s="59">
        <v>0</v>
      </c>
      <c r="H266" s="227">
        <v>1</v>
      </c>
      <c r="I266" s="227">
        <v>14</v>
      </c>
      <c r="J266" s="59">
        <v>4378</v>
      </c>
      <c r="K266" s="78">
        <f>VLOOKUP(volume[[#This Row],[hwycov_id]],cnf[],10,FALSE)</f>
        <v>4378</v>
      </c>
      <c r="L266" s="229">
        <f t="shared" si="12"/>
        <v>0</v>
      </c>
      <c r="M266" s="228">
        <f t="shared" si="13"/>
        <v>0</v>
      </c>
      <c r="N266" s="228">
        <f t="shared" si="14"/>
        <v>0</v>
      </c>
      <c r="O266" s="298" t="e">
        <f>VLOOKUP(volume[[#This Row],[hwycov_id]],check!$A$2:$P$26,16,FALSE)</f>
        <v>#N/A</v>
      </c>
      <c r="P266" s="298">
        <v>265</v>
      </c>
    </row>
    <row r="267" spans="1:16">
      <c r="A267" s="59">
        <v>15581</v>
      </c>
      <c r="B267" s="59">
        <v>5</v>
      </c>
      <c r="C267" s="59">
        <v>1</v>
      </c>
      <c r="D267" s="59">
        <v>2</v>
      </c>
      <c r="E267" s="59" t="s">
        <v>80</v>
      </c>
      <c r="F267" s="227">
        <v>4</v>
      </c>
      <c r="G267" s="59">
        <v>0</v>
      </c>
      <c r="H267" s="227">
        <v>4</v>
      </c>
      <c r="I267" s="227">
        <v>8</v>
      </c>
      <c r="J267" s="59">
        <v>4400</v>
      </c>
      <c r="K267" s="78">
        <f>VLOOKUP(volume[[#This Row],[hwycov_id]],cnf[],10,FALSE)</f>
        <v>4400</v>
      </c>
      <c r="L267" s="229">
        <f t="shared" si="12"/>
        <v>0</v>
      </c>
      <c r="M267" s="228">
        <f t="shared" si="13"/>
        <v>0</v>
      </c>
      <c r="N267" s="228">
        <f t="shared" si="14"/>
        <v>0</v>
      </c>
      <c r="O267" s="298" t="e">
        <f>VLOOKUP(volume[[#This Row],[hwycov_id]],check!$A$2:$P$26,16,FALSE)</f>
        <v>#N/A</v>
      </c>
      <c r="P267" s="298">
        <v>266</v>
      </c>
    </row>
    <row r="268" spans="1:16">
      <c r="A268" s="59">
        <v>15938</v>
      </c>
      <c r="B268" s="59">
        <v>7</v>
      </c>
      <c r="C268" s="59">
        <v>1</v>
      </c>
      <c r="D268" s="59">
        <v>2</v>
      </c>
      <c r="E268" s="59" t="s">
        <v>80</v>
      </c>
      <c r="F268" s="227">
        <v>4</v>
      </c>
      <c r="G268" s="59">
        <v>0</v>
      </c>
      <c r="H268" s="227">
        <v>6</v>
      </c>
      <c r="I268" s="227">
        <v>1</v>
      </c>
      <c r="J268" s="59">
        <v>4400</v>
      </c>
      <c r="K268" s="78">
        <f>VLOOKUP(volume[[#This Row],[hwycov_id]],cnf[],10,FALSE)</f>
        <v>4400</v>
      </c>
      <c r="L268" s="229">
        <f t="shared" si="12"/>
        <v>0</v>
      </c>
      <c r="M268" s="228">
        <f t="shared" si="13"/>
        <v>0</v>
      </c>
      <c r="N268" s="228">
        <f t="shared" si="14"/>
        <v>0</v>
      </c>
      <c r="O268" s="298" t="e">
        <f>VLOOKUP(volume[[#This Row],[hwycov_id]],check!$A$2:$P$26,16,FALSE)</f>
        <v>#N/A</v>
      </c>
      <c r="P268" s="298">
        <v>267</v>
      </c>
    </row>
    <row r="269" spans="1:16">
      <c r="A269" s="59">
        <v>15255</v>
      </c>
      <c r="B269" s="59">
        <v>4</v>
      </c>
      <c r="C269" s="59">
        <v>1</v>
      </c>
      <c r="D269" s="59">
        <v>2</v>
      </c>
      <c r="E269" s="59" t="s">
        <v>80</v>
      </c>
      <c r="F269" s="227">
        <v>4</v>
      </c>
      <c r="G269" s="59">
        <v>0</v>
      </c>
      <c r="H269" s="227">
        <v>5</v>
      </c>
      <c r="I269" s="227">
        <v>16</v>
      </c>
      <c r="J269" s="59">
        <v>4400</v>
      </c>
      <c r="K269" s="78">
        <f>VLOOKUP(volume[[#This Row],[hwycov_id]],cnf[],10,FALSE)</f>
        <v>4400</v>
      </c>
      <c r="L269" s="229">
        <f t="shared" si="12"/>
        <v>0</v>
      </c>
      <c r="M269" s="228">
        <f t="shared" si="13"/>
        <v>0</v>
      </c>
      <c r="N269" s="228">
        <f t="shared" si="14"/>
        <v>0</v>
      </c>
      <c r="O269" s="298" t="e">
        <f>VLOOKUP(volume[[#This Row],[hwycov_id]],check!$A$2:$P$26,16,FALSE)</f>
        <v>#N/A</v>
      </c>
      <c r="P269" s="298">
        <v>268</v>
      </c>
    </row>
    <row r="270" spans="1:16">
      <c r="A270" s="59">
        <v>37251</v>
      </c>
      <c r="B270" s="59">
        <v>7</v>
      </c>
      <c r="C270" s="59">
        <v>1</v>
      </c>
      <c r="D270" s="59">
        <v>2</v>
      </c>
      <c r="E270" s="59" t="s">
        <v>80</v>
      </c>
      <c r="F270" s="227">
        <v>4</v>
      </c>
      <c r="G270" s="59">
        <v>0</v>
      </c>
      <c r="H270" s="227">
        <v>5</v>
      </c>
      <c r="I270" s="227">
        <v>9</v>
      </c>
      <c r="J270" s="59">
        <v>4400</v>
      </c>
      <c r="K270" s="78">
        <f>VLOOKUP(volume[[#This Row],[hwycov_id]],cnf[],10,FALSE)</f>
        <v>4400</v>
      </c>
      <c r="L270" s="229">
        <f t="shared" si="12"/>
        <v>0</v>
      </c>
      <c r="M270" s="228">
        <f t="shared" si="13"/>
        <v>0</v>
      </c>
      <c r="N270" s="228">
        <f t="shared" si="14"/>
        <v>0</v>
      </c>
      <c r="O270" s="298" t="e">
        <f>VLOOKUP(volume[[#This Row],[hwycov_id]],check!$A$2:$P$26,16,FALSE)</f>
        <v>#N/A</v>
      </c>
      <c r="P270" s="298">
        <v>269</v>
      </c>
    </row>
    <row r="271" spans="1:16">
      <c r="A271" s="59">
        <v>5325</v>
      </c>
      <c r="B271" s="59">
        <v>4</v>
      </c>
      <c r="C271" s="59">
        <v>1</v>
      </c>
      <c r="D271" s="59">
        <v>2</v>
      </c>
      <c r="E271" s="59" t="s">
        <v>80</v>
      </c>
      <c r="F271" s="227">
        <v>4</v>
      </c>
      <c r="G271" s="59">
        <v>0</v>
      </c>
      <c r="H271" s="227">
        <v>2</v>
      </c>
      <c r="I271" s="227">
        <v>11</v>
      </c>
      <c r="J271" s="59">
        <v>4400</v>
      </c>
      <c r="K271" s="78">
        <f>VLOOKUP(volume[[#This Row],[hwycov_id]],cnf[],10,FALSE)</f>
        <v>4400</v>
      </c>
      <c r="L271" s="229">
        <f t="shared" si="12"/>
        <v>0</v>
      </c>
      <c r="M271" s="228">
        <f t="shared" si="13"/>
        <v>0</v>
      </c>
      <c r="N271" s="228">
        <f t="shared" si="14"/>
        <v>0</v>
      </c>
      <c r="O271" s="298" t="e">
        <f>VLOOKUP(volume[[#This Row],[hwycov_id]],check!$A$2:$P$26,16,FALSE)</f>
        <v>#N/A</v>
      </c>
      <c r="P271" s="298">
        <v>270</v>
      </c>
    </row>
    <row r="272" spans="1:16">
      <c r="A272" s="59">
        <v>5920</v>
      </c>
      <c r="B272" s="59">
        <v>5</v>
      </c>
      <c r="C272" s="59">
        <v>1</v>
      </c>
      <c r="D272" s="59">
        <v>2</v>
      </c>
      <c r="E272" s="59" t="s">
        <v>80</v>
      </c>
      <c r="F272" s="227">
        <v>4</v>
      </c>
      <c r="G272" s="59">
        <v>0</v>
      </c>
      <c r="H272" s="227">
        <v>2</v>
      </c>
      <c r="I272" s="227">
        <v>3</v>
      </c>
      <c r="J272" s="59">
        <v>4400</v>
      </c>
      <c r="K272" s="78">
        <f>VLOOKUP(volume[[#This Row],[hwycov_id]],cnf[],10,FALSE)</f>
        <v>4400</v>
      </c>
      <c r="L272" s="229">
        <f t="shared" si="12"/>
        <v>0</v>
      </c>
      <c r="M272" s="228">
        <f t="shared" si="13"/>
        <v>0</v>
      </c>
      <c r="N272" s="228">
        <f t="shared" si="14"/>
        <v>0</v>
      </c>
      <c r="O272" s="298" t="e">
        <f>VLOOKUP(volume[[#This Row],[hwycov_id]],check!$A$2:$P$26,16,FALSE)</f>
        <v>#N/A</v>
      </c>
      <c r="P272" s="298">
        <v>271</v>
      </c>
    </row>
    <row r="273" spans="1:16">
      <c r="A273" s="59">
        <v>1088</v>
      </c>
      <c r="B273" s="59">
        <v>5</v>
      </c>
      <c r="C273" s="59">
        <v>1</v>
      </c>
      <c r="D273" s="59">
        <v>2</v>
      </c>
      <c r="E273" s="59" t="s">
        <v>79</v>
      </c>
      <c r="F273" s="227">
        <v>4</v>
      </c>
      <c r="G273" s="59">
        <v>0</v>
      </c>
      <c r="H273" s="227">
        <v>2</v>
      </c>
      <c r="I273" s="227">
        <v>14</v>
      </c>
      <c r="J273" s="59">
        <v>4402</v>
      </c>
      <c r="K273" s="78">
        <f>VLOOKUP(volume[[#This Row],[hwycov_id]],cnf[],10,FALSE)</f>
        <v>4402</v>
      </c>
      <c r="L273" s="229">
        <f t="shared" si="12"/>
        <v>0</v>
      </c>
      <c r="M273" s="228">
        <f t="shared" si="13"/>
        <v>0</v>
      </c>
      <c r="N273" s="228">
        <f t="shared" si="14"/>
        <v>0</v>
      </c>
      <c r="O273" s="298" t="e">
        <f>VLOOKUP(volume[[#This Row],[hwycov_id]],check!$A$2:$P$26,16,FALSE)</f>
        <v>#N/A</v>
      </c>
      <c r="P273" s="298">
        <v>272</v>
      </c>
    </row>
    <row r="274" spans="1:16">
      <c r="A274" s="59">
        <v>1013</v>
      </c>
      <c r="B274" s="59">
        <v>4</v>
      </c>
      <c r="C274" s="59">
        <v>1</v>
      </c>
      <c r="D274" s="59">
        <v>2</v>
      </c>
      <c r="E274" s="59" t="s">
        <v>79</v>
      </c>
      <c r="F274" s="227">
        <v>4</v>
      </c>
      <c r="G274" s="59">
        <v>0</v>
      </c>
      <c r="H274" s="227">
        <v>2</v>
      </c>
      <c r="I274" s="227">
        <v>14</v>
      </c>
      <c r="J274" s="59">
        <v>4414</v>
      </c>
      <c r="K274" s="78">
        <f>VLOOKUP(volume[[#This Row],[hwycov_id]],cnf[],10,FALSE)</f>
        <v>4414</v>
      </c>
      <c r="L274" s="229">
        <f t="shared" si="12"/>
        <v>0</v>
      </c>
      <c r="M274" s="228">
        <f t="shared" si="13"/>
        <v>0</v>
      </c>
      <c r="N274" s="228">
        <f t="shared" si="14"/>
        <v>0</v>
      </c>
      <c r="O274" s="298" t="e">
        <f>VLOOKUP(volume[[#This Row],[hwycov_id]],check!$A$2:$P$26,16,FALSE)</f>
        <v>#N/A</v>
      </c>
      <c r="P274" s="298">
        <v>273</v>
      </c>
    </row>
    <row r="275" spans="1:16">
      <c r="A275" s="59">
        <v>27999</v>
      </c>
      <c r="B275" s="59">
        <v>9</v>
      </c>
      <c r="C275" s="59">
        <v>1</v>
      </c>
      <c r="D275" s="59">
        <v>1</v>
      </c>
      <c r="E275" s="59" t="s">
        <v>78</v>
      </c>
      <c r="F275" s="227">
        <v>2</v>
      </c>
      <c r="G275" s="59">
        <v>0</v>
      </c>
      <c r="H275" s="227">
        <v>5</v>
      </c>
      <c r="I275" s="227">
        <v>10</v>
      </c>
      <c r="J275" s="59">
        <v>4435</v>
      </c>
      <c r="K275" s="78">
        <f>VLOOKUP(volume[[#This Row],[hwycov_id]],cnf[],10,FALSE)</f>
        <v>4435</v>
      </c>
      <c r="L275" s="229">
        <f t="shared" si="12"/>
        <v>0</v>
      </c>
      <c r="M275" s="228">
        <f t="shared" si="13"/>
        <v>0</v>
      </c>
      <c r="N275" s="228">
        <f t="shared" si="14"/>
        <v>0</v>
      </c>
      <c r="O275" s="298" t="e">
        <f>VLOOKUP(volume[[#This Row],[hwycov_id]],check!$A$2:$P$26,16,FALSE)</f>
        <v>#N/A</v>
      </c>
      <c r="P275" s="298">
        <v>274</v>
      </c>
    </row>
    <row r="276" spans="1:16">
      <c r="A276" s="59">
        <v>8606</v>
      </c>
      <c r="B276" s="59">
        <v>7</v>
      </c>
      <c r="C276" s="59">
        <v>1</v>
      </c>
      <c r="D276" s="59">
        <v>2</v>
      </c>
      <c r="E276" s="59" t="s">
        <v>79</v>
      </c>
      <c r="F276" s="227">
        <v>4</v>
      </c>
      <c r="G276" s="59">
        <v>0</v>
      </c>
      <c r="H276" s="227">
        <v>2</v>
      </c>
      <c r="I276" s="227">
        <v>11</v>
      </c>
      <c r="J276" s="59">
        <v>4439</v>
      </c>
      <c r="K276" s="78">
        <f>VLOOKUP(volume[[#This Row],[hwycov_id]],cnf[],10,FALSE)</f>
        <v>4439</v>
      </c>
      <c r="L276" s="229">
        <f t="shared" si="12"/>
        <v>0</v>
      </c>
      <c r="M276" s="228">
        <f t="shared" si="13"/>
        <v>0</v>
      </c>
      <c r="N276" s="228">
        <f t="shared" si="14"/>
        <v>0</v>
      </c>
      <c r="O276" s="298" t="e">
        <f>VLOOKUP(volume[[#This Row],[hwycov_id]],check!$A$2:$P$26,16,FALSE)</f>
        <v>#N/A</v>
      </c>
      <c r="P276" s="298">
        <v>275</v>
      </c>
    </row>
    <row r="277" spans="1:16">
      <c r="A277" s="59">
        <v>10928</v>
      </c>
      <c r="B277" s="59">
        <v>9</v>
      </c>
      <c r="C277" s="59">
        <v>1</v>
      </c>
      <c r="D277" s="59">
        <v>1</v>
      </c>
      <c r="E277" s="59" t="s">
        <v>78</v>
      </c>
      <c r="F277" s="227">
        <v>2</v>
      </c>
      <c r="G277" s="59">
        <v>0</v>
      </c>
      <c r="H277" s="227">
        <v>3</v>
      </c>
      <c r="I277" s="227">
        <v>14</v>
      </c>
      <c r="J277" s="59">
        <v>4439</v>
      </c>
      <c r="K277" s="78">
        <f>VLOOKUP(volume[[#This Row],[hwycov_id]],cnf[],10,FALSE)</f>
        <v>4439</v>
      </c>
      <c r="L277" s="229">
        <f t="shared" si="12"/>
        <v>0</v>
      </c>
      <c r="M277" s="228">
        <f t="shared" si="13"/>
        <v>0</v>
      </c>
      <c r="N277" s="228">
        <f t="shared" si="14"/>
        <v>0</v>
      </c>
      <c r="O277" s="298" t="e">
        <f>VLOOKUP(volume[[#This Row],[hwycov_id]],check!$A$2:$P$26,16,FALSE)</f>
        <v>#N/A</v>
      </c>
      <c r="P277" s="298">
        <v>276</v>
      </c>
    </row>
    <row r="278" spans="1:16">
      <c r="A278" s="59">
        <v>28133</v>
      </c>
      <c r="B278" s="59">
        <v>9</v>
      </c>
      <c r="C278" s="59">
        <v>1</v>
      </c>
      <c r="D278" s="59">
        <v>1</v>
      </c>
      <c r="E278" s="59" t="s">
        <v>78</v>
      </c>
      <c r="F278" s="227">
        <v>2</v>
      </c>
      <c r="G278" s="59">
        <v>0</v>
      </c>
      <c r="H278" s="227">
        <v>5</v>
      </c>
      <c r="I278" s="227">
        <v>9</v>
      </c>
      <c r="J278" s="59">
        <v>4440</v>
      </c>
      <c r="K278" s="78">
        <f>VLOOKUP(volume[[#This Row],[hwycov_id]],cnf[],10,FALSE)</f>
        <v>4440</v>
      </c>
      <c r="L278" s="229">
        <f t="shared" si="12"/>
        <v>0</v>
      </c>
      <c r="M278" s="228">
        <f t="shared" si="13"/>
        <v>0</v>
      </c>
      <c r="N278" s="228">
        <f t="shared" si="14"/>
        <v>0</v>
      </c>
      <c r="O278" s="298" t="e">
        <f>VLOOKUP(volume[[#This Row],[hwycov_id]],check!$A$2:$P$26,16,FALSE)</f>
        <v>#N/A</v>
      </c>
      <c r="P278" s="298">
        <v>277</v>
      </c>
    </row>
    <row r="279" spans="1:16">
      <c r="A279" s="59">
        <v>2290</v>
      </c>
      <c r="B279" s="59">
        <v>5</v>
      </c>
      <c r="C279" s="59">
        <v>1</v>
      </c>
      <c r="D279" s="59">
        <v>2</v>
      </c>
      <c r="E279" s="59" t="s">
        <v>79</v>
      </c>
      <c r="F279" s="227">
        <v>4</v>
      </c>
      <c r="G279" s="59">
        <v>0</v>
      </c>
      <c r="H279" s="227">
        <v>3</v>
      </c>
      <c r="I279" s="227">
        <v>14</v>
      </c>
      <c r="J279" s="59">
        <v>4447</v>
      </c>
      <c r="K279" s="78">
        <f>VLOOKUP(volume[[#This Row],[hwycov_id]],cnf[],10,FALSE)</f>
        <v>4447</v>
      </c>
      <c r="L279" s="229">
        <f t="shared" si="12"/>
        <v>0</v>
      </c>
      <c r="M279" s="228">
        <f t="shared" si="13"/>
        <v>0</v>
      </c>
      <c r="N279" s="228">
        <f t="shared" si="14"/>
        <v>0</v>
      </c>
      <c r="O279" s="298" t="e">
        <f>VLOOKUP(volume[[#This Row],[hwycov_id]],check!$A$2:$P$26,16,FALSE)</f>
        <v>#N/A</v>
      </c>
      <c r="P279" s="298">
        <v>278</v>
      </c>
    </row>
    <row r="280" spans="1:16">
      <c r="A280" s="59">
        <v>17078</v>
      </c>
      <c r="B280" s="59">
        <v>4</v>
      </c>
      <c r="C280" s="59">
        <v>1</v>
      </c>
      <c r="D280" s="59">
        <v>2</v>
      </c>
      <c r="E280" s="59" t="s">
        <v>79</v>
      </c>
      <c r="F280" s="227">
        <v>4</v>
      </c>
      <c r="G280" s="59">
        <v>0</v>
      </c>
      <c r="H280" s="227">
        <v>2</v>
      </c>
      <c r="I280" s="227">
        <v>14</v>
      </c>
      <c r="J280" s="59">
        <v>4456</v>
      </c>
      <c r="K280" s="78">
        <f>VLOOKUP(volume[[#This Row],[hwycov_id]],cnf[],10,FALSE)</f>
        <v>4456</v>
      </c>
      <c r="L280" s="229">
        <f t="shared" si="12"/>
        <v>0</v>
      </c>
      <c r="M280" s="228">
        <f t="shared" si="13"/>
        <v>0</v>
      </c>
      <c r="N280" s="228">
        <f t="shared" si="14"/>
        <v>0</v>
      </c>
      <c r="O280" s="298" t="e">
        <f>VLOOKUP(volume[[#This Row],[hwycov_id]],check!$A$2:$P$26,16,FALSE)</f>
        <v>#N/A</v>
      </c>
      <c r="P280" s="298">
        <v>279</v>
      </c>
    </row>
    <row r="281" spans="1:16">
      <c r="A281" s="59">
        <v>10901</v>
      </c>
      <c r="B281" s="59">
        <v>9</v>
      </c>
      <c r="C281" s="59">
        <v>1</v>
      </c>
      <c r="D281" s="59">
        <v>1</v>
      </c>
      <c r="E281" s="59" t="s">
        <v>78</v>
      </c>
      <c r="F281" s="227">
        <v>2</v>
      </c>
      <c r="G281" s="59">
        <v>0</v>
      </c>
      <c r="H281" s="227">
        <v>3</v>
      </c>
      <c r="I281" s="227">
        <v>14</v>
      </c>
      <c r="J281" s="59">
        <v>4496</v>
      </c>
      <c r="K281" s="78">
        <f>VLOOKUP(volume[[#This Row],[hwycov_id]],cnf[],10,FALSE)</f>
        <v>4496</v>
      </c>
      <c r="L281" s="229">
        <f t="shared" si="12"/>
        <v>0</v>
      </c>
      <c r="M281" s="228">
        <f t="shared" si="13"/>
        <v>0</v>
      </c>
      <c r="N281" s="228">
        <f t="shared" si="14"/>
        <v>0</v>
      </c>
      <c r="O281" s="298" t="e">
        <f>VLOOKUP(volume[[#This Row],[hwycov_id]],check!$A$2:$P$26,16,FALSE)</f>
        <v>#N/A</v>
      </c>
      <c r="P281" s="298">
        <v>280</v>
      </c>
    </row>
    <row r="282" spans="1:16">
      <c r="A282" s="59">
        <v>15167</v>
      </c>
      <c r="B282" s="59">
        <v>5</v>
      </c>
      <c r="C282" s="59">
        <v>1</v>
      </c>
      <c r="D282" s="59">
        <v>2</v>
      </c>
      <c r="E282" s="59" t="s">
        <v>79</v>
      </c>
      <c r="F282" s="227">
        <v>4</v>
      </c>
      <c r="G282" s="59">
        <v>0</v>
      </c>
      <c r="H282" s="227">
        <v>3</v>
      </c>
      <c r="I282" s="227">
        <v>14</v>
      </c>
      <c r="J282" s="59">
        <v>4498</v>
      </c>
      <c r="K282" s="78">
        <f>VLOOKUP(volume[[#This Row],[hwycov_id]],cnf[],10,FALSE)</f>
        <v>4498</v>
      </c>
      <c r="L282" s="229">
        <f t="shared" si="12"/>
        <v>0</v>
      </c>
      <c r="M282" s="228">
        <f t="shared" si="13"/>
        <v>0</v>
      </c>
      <c r="N282" s="228">
        <f t="shared" si="14"/>
        <v>0</v>
      </c>
      <c r="O282" s="298" t="e">
        <f>VLOOKUP(volume[[#This Row],[hwycov_id]],check!$A$2:$P$26,16,FALSE)</f>
        <v>#N/A</v>
      </c>
      <c r="P282" s="298">
        <v>281</v>
      </c>
    </row>
    <row r="283" spans="1:16">
      <c r="A283" s="59">
        <v>18819</v>
      </c>
      <c r="B283" s="59">
        <v>4</v>
      </c>
      <c r="C283" s="59">
        <v>1</v>
      </c>
      <c r="D283" s="59">
        <v>1</v>
      </c>
      <c r="E283" s="59" t="s">
        <v>79</v>
      </c>
      <c r="F283" s="227">
        <v>4</v>
      </c>
      <c r="G283" s="59">
        <v>0</v>
      </c>
      <c r="H283" s="227">
        <v>1</v>
      </c>
      <c r="I283" s="227">
        <v>14</v>
      </c>
      <c r="J283" s="59">
        <v>4499</v>
      </c>
      <c r="K283" s="78">
        <f>VLOOKUP(volume[[#This Row],[hwycov_id]],cnf[],10,FALSE)</f>
        <v>4499</v>
      </c>
      <c r="L283" s="229">
        <f t="shared" si="12"/>
        <v>0</v>
      </c>
      <c r="M283" s="228">
        <f t="shared" si="13"/>
        <v>0</v>
      </c>
      <c r="N283" s="228">
        <f t="shared" si="14"/>
        <v>0</v>
      </c>
      <c r="O283" s="298" t="e">
        <f>VLOOKUP(volume[[#This Row],[hwycov_id]],check!$A$2:$P$26,16,FALSE)</f>
        <v>#N/A</v>
      </c>
      <c r="P283" s="298">
        <v>282</v>
      </c>
    </row>
    <row r="284" spans="1:16">
      <c r="A284" s="59">
        <v>19065</v>
      </c>
      <c r="B284" s="59">
        <v>4</v>
      </c>
      <c r="C284" s="59">
        <v>1</v>
      </c>
      <c r="D284" s="59">
        <v>2</v>
      </c>
      <c r="E284" s="59" t="s">
        <v>80</v>
      </c>
      <c r="F284" s="227">
        <v>4</v>
      </c>
      <c r="G284" s="59">
        <v>0</v>
      </c>
      <c r="H284" s="227">
        <v>2</v>
      </c>
      <c r="I284" s="227">
        <v>11</v>
      </c>
      <c r="J284" s="59">
        <v>4500</v>
      </c>
      <c r="K284" s="78">
        <f>VLOOKUP(volume[[#This Row],[hwycov_id]],cnf[],10,FALSE)</f>
        <v>4500</v>
      </c>
      <c r="L284" s="229">
        <f t="shared" si="12"/>
        <v>0</v>
      </c>
      <c r="M284" s="228">
        <f t="shared" si="13"/>
        <v>0</v>
      </c>
      <c r="N284" s="228">
        <f t="shared" si="14"/>
        <v>0</v>
      </c>
      <c r="O284" s="298" t="e">
        <f>VLOOKUP(volume[[#This Row],[hwycov_id]],check!$A$2:$P$26,16,FALSE)</f>
        <v>#N/A</v>
      </c>
      <c r="P284" s="298">
        <v>283</v>
      </c>
    </row>
    <row r="285" spans="1:16">
      <c r="A285" s="59">
        <v>23583</v>
      </c>
      <c r="B285" s="59">
        <v>6</v>
      </c>
      <c r="C285" s="59">
        <v>1</v>
      </c>
      <c r="D285" s="59">
        <v>2</v>
      </c>
      <c r="E285" s="59" t="s">
        <v>80</v>
      </c>
      <c r="F285" s="227">
        <v>4</v>
      </c>
      <c r="G285" s="59">
        <v>0</v>
      </c>
      <c r="H285" s="227">
        <v>7</v>
      </c>
      <c r="I285" s="227">
        <v>19</v>
      </c>
      <c r="J285" s="59">
        <v>4500</v>
      </c>
      <c r="K285" s="78">
        <f>VLOOKUP(volume[[#This Row],[hwycov_id]],cnf[],10,FALSE)</f>
        <v>4500</v>
      </c>
      <c r="L285" s="229">
        <f t="shared" si="12"/>
        <v>0</v>
      </c>
      <c r="M285" s="228">
        <f t="shared" si="13"/>
        <v>0</v>
      </c>
      <c r="N285" s="228">
        <f t="shared" si="14"/>
        <v>0</v>
      </c>
      <c r="O285" s="298" t="e">
        <f>VLOOKUP(volume[[#This Row],[hwycov_id]],check!$A$2:$P$26,16,FALSE)</f>
        <v>#N/A</v>
      </c>
      <c r="P285" s="298">
        <v>284</v>
      </c>
    </row>
    <row r="286" spans="1:16">
      <c r="A286" s="59">
        <v>23824</v>
      </c>
      <c r="B286" s="59">
        <v>4</v>
      </c>
      <c r="C286" s="59">
        <v>1</v>
      </c>
      <c r="D286" s="59">
        <v>2</v>
      </c>
      <c r="E286" s="59" t="s">
        <v>80</v>
      </c>
      <c r="F286" s="227">
        <v>4</v>
      </c>
      <c r="G286" s="59">
        <v>0</v>
      </c>
      <c r="H286" s="227">
        <v>5</v>
      </c>
      <c r="I286" s="227">
        <v>19</v>
      </c>
      <c r="J286" s="59">
        <v>4500</v>
      </c>
      <c r="K286" s="78">
        <f>VLOOKUP(volume[[#This Row],[hwycov_id]],cnf[],10,FALSE)</f>
        <v>4500</v>
      </c>
      <c r="L286" s="229">
        <f t="shared" si="12"/>
        <v>0</v>
      </c>
      <c r="M286" s="228">
        <f t="shared" si="13"/>
        <v>0</v>
      </c>
      <c r="N286" s="228">
        <f t="shared" si="14"/>
        <v>0</v>
      </c>
      <c r="O286" s="298" t="e">
        <f>VLOOKUP(volume[[#This Row],[hwycov_id]],check!$A$2:$P$26,16,FALSE)</f>
        <v>#N/A</v>
      </c>
      <c r="P286" s="298">
        <v>285</v>
      </c>
    </row>
    <row r="287" spans="1:16">
      <c r="A287" s="59">
        <v>10134</v>
      </c>
      <c r="B287" s="59">
        <v>9</v>
      </c>
      <c r="C287" s="59">
        <v>1</v>
      </c>
      <c r="D287" s="59">
        <v>1</v>
      </c>
      <c r="E287" s="59" t="s">
        <v>78</v>
      </c>
      <c r="F287" s="227">
        <v>2</v>
      </c>
      <c r="G287" s="59">
        <v>0</v>
      </c>
      <c r="H287" s="227">
        <v>2</v>
      </c>
      <c r="I287" s="227">
        <v>14</v>
      </c>
      <c r="J287" s="59">
        <v>4500</v>
      </c>
      <c r="K287" s="78">
        <f>VLOOKUP(volume[[#This Row],[hwycov_id]],cnf[],10,FALSE)</f>
        <v>4500</v>
      </c>
      <c r="L287" s="229">
        <f t="shared" si="12"/>
        <v>0</v>
      </c>
      <c r="M287" s="228">
        <f t="shared" si="13"/>
        <v>0</v>
      </c>
      <c r="N287" s="228">
        <f t="shared" si="14"/>
        <v>0</v>
      </c>
      <c r="O287" s="298" t="e">
        <f>VLOOKUP(volume[[#This Row],[hwycov_id]],check!$A$2:$P$26,16,FALSE)</f>
        <v>#N/A</v>
      </c>
      <c r="P287" s="298">
        <v>286</v>
      </c>
    </row>
    <row r="288" spans="1:16">
      <c r="A288" s="59">
        <v>12671</v>
      </c>
      <c r="B288" s="59">
        <v>3</v>
      </c>
      <c r="C288" s="59">
        <v>1</v>
      </c>
      <c r="D288" s="59">
        <v>2</v>
      </c>
      <c r="E288" s="59" t="s">
        <v>80</v>
      </c>
      <c r="F288" s="227">
        <v>3</v>
      </c>
      <c r="G288" s="59">
        <v>0</v>
      </c>
      <c r="H288" s="227">
        <v>5</v>
      </c>
      <c r="I288" s="227">
        <v>5</v>
      </c>
      <c r="J288" s="59">
        <v>4500</v>
      </c>
      <c r="K288" s="78">
        <f>VLOOKUP(volume[[#This Row],[hwycov_id]],cnf[],10,FALSE)</f>
        <v>4500</v>
      </c>
      <c r="L288" s="229">
        <f t="shared" si="12"/>
        <v>0</v>
      </c>
      <c r="M288" s="228">
        <f t="shared" si="13"/>
        <v>0</v>
      </c>
      <c r="N288" s="228">
        <f t="shared" si="14"/>
        <v>0</v>
      </c>
      <c r="O288" s="298" t="e">
        <f>VLOOKUP(volume[[#This Row],[hwycov_id]],check!$A$2:$P$26,16,FALSE)</f>
        <v>#N/A</v>
      </c>
      <c r="P288" s="298">
        <v>287</v>
      </c>
    </row>
    <row r="289" spans="1:16">
      <c r="A289" s="59">
        <v>12985</v>
      </c>
      <c r="B289" s="59">
        <v>4</v>
      </c>
      <c r="C289" s="59">
        <v>1</v>
      </c>
      <c r="D289" s="59">
        <v>2</v>
      </c>
      <c r="E289" s="59" t="s">
        <v>80</v>
      </c>
      <c r="F289" s="227">
        <v>4</v>
      </c>
      <c r="G289" s="59">
        <v>0</v>
      </c>
      <c r="H289" s="227">
        <v>5</v>
      </c>
      <c r="I289" s="227">
        <v>5</v>
      </c>
      <c r="J289" s="59">
        <v>4500</v>
      </c>
      <c r="K289" s="78">
        <f>VLOOKUP(volume[[#This Row],[hwycov_id]],cnf[],10,FALSE)</f>
        <v>4500</v>
      </c>
      <c r="L289" s="229">
        <f t="shared" si="12"/>
        <v>0</v>
      </c>
      <c r="M289" s="228">
        <f t="shared" si="13"/>
        <v>0</v>
      </c>
      <c r="N289" s="228">
        <f t="shared" si="14"/>
        <v>0</v>
      </c>
      <c r="O289" s="298" t="e">
        <f>VLOOKUP(volume[[#This Row],[hwycov_id]],check!$A$2:$P$26,16,FALSE)</f>
        <v>#N/A</v>
      </c>
      <c r="P289" s="298">
        <v>288</v>
      </c>
    </row>
    <row r="290" spans="1:16">
      <c r="A290" s="59">
        <v>28318</v>
      </c>
      <c r="B290" s="59">
        <v>9</v>
      </c>
      <c r="C290" s="59">
        <v>1</v>
      </c>
      <c r="D290" s="59">
        <v>1</v>
      </c>
      <c r="E290" s="59" t="s">
        <v>78</v>
      </c>
      <c r="F290" s="227">
        <v>2</v>
      </c>
      <c r="G290" s="59">
        <v>0</v>
      </c>
      <c r="H290" s="227">
        <v>7</v>
      </c>
      <c r="I290" s="227">
        <v>18</v>
      </c>
      <c r="J290" s="59">
        <v>4501</v>
      </c>
      <c r="K290" s="78">
        <f>VLOOKUP(volume[[#This Row],[hwycov_id]],cnf[],10,FALSE)</f>
        <v>4501</v>
      </c>
      <c r="L290" s="229">
        <f t="shared" si="12"/>
        <v>0</v>
      </c>
      <c r="M290" s="228">
        <f t="shared" si="13"/>
        <v>0</v>
      </c>
      <c r="N290" s="228">
        <f t="shared" si="14"/>
        <v>0</v>
      </c>
      <c r="O290" s="298" t="e">
        <f>VLOOKUP(volume[[#This Row],[hwycov_id]],check!$A$2:$P$26,16,FALSE)</f>
        <v>#N/A</v>
      </c>
      <c r="P290" s="298">
        <v>289</v>
      </c>
    </row>
    <row r="291" spans="1:16">
      <c r="A291" s="59">
        <v>8380</v>
      </c>
      <c r="B291" s="59">
        <v>5</v>
      </c>
      <c r="C291" s="59">
        <v>1</v>
      </c>
      <c r="D291" s="59">
        <v>2</v>
      </c>
      <c r="E291" s="59" t="s">
        <v>79</v>
      </c>
      <c r="F291" s="227">
        <v>4</v>
      </c>
      <c r="G291" s="59">
        <v>0</v>
      </c>
      <c r="H291" s="227">
        <v>3</v>
      </c>
      <c r="I291" s="227">
        <v>14</v>
      </c>
      <c r="J291" s="59">
        <v>4510</v>
      </c>
      <c r="K291" s="78">
        <f>VLOOKUP(volume[[#This Row],[hwycov_id]],cnf[],10,FALSE)</f>
        <v>4510</v>
      </c>
      <c r="L291" s="229">
        <f t="shared" si="12"/>
        <v>0</v>
      </c>
      <c r="M291" s="228">
        <f t="shared" si="13"/>
        <v>0</v>
      </c>
      <c r="N291" s="228">
        <f t="shared" si="14"/>
        <v>0</v>
      </c>
      <c r="O291" s="298" t="e">
        <f>VLOOKUP(volume[[#This Row],[hwycov_id]],check!$A$2:$P$26,16,FALSE)</f>
        <v>#N/A</v>
      </c>
      <c r="P291" s="298">
        <v>290</v>
      </c>
    </row>
    <row r="292" spans="1:16">
      <c r="A292" s="59">
        <v>19341</v>
      </c>
      <c r="B292" s="59">
        <v>5</v>
      </c>
      <c r="C292" s="59">
        <v>1</v>
      </c>
      <c r="D292" s="59">
        <v>2</v>
      </c>
      <c r="E292" s="59" t="s">
        <v>79</v>
      </c>
      <c r="F292" s="227">
        <v>4</v>
      </c>
      <c r="G292" s="59">
        <v>0</v>
      </c>
      <c r="H292" s="227">
        <v>4</v>
      </c>
      <c r="I292" s="227">
        <v>14</v>
      </c>
      <c r="J292" s="59">
        <v>4525</v>
      </c>
      <c r="K292" s="78">
        <f>VLOOKUP(volume[[#This Row],[hwycov_id]],cnf[],10,FALSE)</f>
        <v>4525</v>
      </c>
      <c r="L292" s="229">
        <f t="shared" si="12"/>
        <v>0</v>
      </c>
      <c r="M292" s="228">
        <f t="shared" si="13"/>
        <v>0</v>
      </c>
      <c r="N292" s="228">
        <f t="shared" si="14"/>
        <v>0</v>
      </c>
      <c r="O292" s="298" t="e">
        <f>VLOOKUP(volume[[#This Row],[hwycov_id]],check!$A$2:$P$26,16,FALSE)</f>
        <v>#N/A</v>
      </c>
      <c r="P292" s="298">
        <v>291</v>
      </c>
    </row>
    <row r="293" spans="1:16">
      <c r="A293" s="59">
        <v>5378</v>
      </c>
      <c r="B293" s="59">
        <v>5</v>
      </c>
      <c r="C293" s="59">
        <v>1</v>
      </c>
      <c r="D293" s="59">
        <v>2</v>
      </c>
      <c r="E293" s="59" t="s">
        <v>79</v>
      </c>
      <c r="F293" s="227">
        <v>4</v>
      </c>
      <c r="G293" s="59">
        <v>0</v>
      </c>
      <c r="H293" s="227">
        <v>3</v>
      </c>
      <c r="I293" s="227">
        <v>14</v>
      </c>
      <c r="J293" s="59">
        <v>4553</v>
      </c>
      <c r="K293" s="78">
        <f>VLOOKUP(volume[[#This Row],[hwycov_id]],cnf[],10,FALSE)</f>
        <v>4553</v>
      </c>
      <c r="L293" s="229">
        <f t="shared" si="12"/>
        <v>0</v>
      </c>
      <c r="M293" s="228">
        <f t="shared" si="13"/>
        <v>0</v>
      </c>
      <c r="N293" s="228">
        <f t="shared" si="14"/>
        <v>0</v>
      </c>
      <c r="O293" s="298" t="e">
        <f>VLOOKUP(volume[[#This Row],[hwycov_id]],check!$A$2:$P$26,16,FALSE)</f>
        <v>#N/A</v>
      </c>
      <c r="P293" s="298">
        <v>292</v>
      </c>
    </row>
    <row r="294" spans="1:16">
      <c r="A294" s="59">
        <v>28507</v>
      </c>
      <c r="B294" s="59">
        <v>9</v>
      </c>
      <c r="C294" s="59">
        <v>1</v>
      </c>
      <c r="D294" s="59">
        <v>1</v>
      </c>
      <c r="E294" s="59" t="s">
        <v>78</v>
      </c>
      <c r="F294" s="227">
        <v>2</v>
      </c>
      <c r="G294" s="59">
        <v>0</v>
      </c>
      <c r="H294" s="227">
        <v>6</v>
      </c>
      <c r="I294" s="227">
        <v>12</v>
      </c>
      <c r="J294" s="59">
        <v>4569</v>
      </c>
      <c r="K294" s="78">
        <f>VLOOKUP(volume[[#This Row],[hwycov_id]],cnf[],10,FALSE)</f>
        <v>4569</v>
      </c>
      <c r="L294" s="229">
        <f t="shared" si="12"/>
        <v>0</v>
      </c>
      <c r="M294" s="228">
        <f t="shared" si="13"/>
        <v>0</v>
      </c>
      <c r="N294" s="228">
        <f t="shared" si="14"/>
        <v>0</v>
      </c>
      <c r="O294" s="298" t="e">
        <f>VLOOKUP(volume[[#This Row],[hwycov_id]],check!$A$2:$P$26,16,FALSE)</f>
        <v>#N/A</v>
      </c>
      <c r="P294" s="298">
        <v>293</v>
      </c>
    </row>
    <row r="295" spans="1:16">
      <c r="A295" s="59">
        <v>27506</v>
      </c>
      <c r="B295" s="59">
        <v>9</v>
      </c>
      <c r="C295" s="59">
        <v>1</v>
      </c>
      <c r="D295" s="59">
        <v>1</v>
      </c>
      <c r="E295" s="59" t="s">
        <v>78</v>
      </c>
      <c r="F295" s="227">
        <v>2</v>
      </c>
      <c r="G295" s="59">
        <v>0</v>
      </c>
      <c r="H295" s="227">
        <v>3</v>
      </c>
      <c r="I295" s="227">
        <v>14</v>
      </c>
      <c r="J295" s="59">
        <v>4577</v>
      </c>
      <c r="K295" s="78">
        <f>VLOOKUP(volume[[#This Row],[hwycov_id]],cnf[],10,FALSE)</f>
        <v>4577</v>
      </c>
      <c r="L295" s="229">
        <f t="shared" si="12"/>
        <v>0</v>
      </c>
      <c r="M295" s="228">
        <f t="shared" si="13"/>
        <v>0</v>
      </c>
      <c r="N295" s="228">
        <f t="shared" si="14"/>
        <v>0</v>
      </c>
      <c r="O295" s="298" t="e">
        <f>VLOOKUP(volume[[#This Row],[hwycov_id]],check!$A$2:$P$26,16,FALSE)</f>
        <v>#N/A</v>
      </c>
      <c r="P295" s="298">
        <v>294</v>
      </c>
    </row>
    <row r="296" spans="1:16">
      <c r="A296" s="59">
        <v>2195</v>
      </c>
      <c r="B296" s="59">
        <v>4</v>
      </c>
      <c r="C296" s="59">
        <v>1</v>
      </c>
      <c r="D296" s="59">
        <v>2</v>
      </c>
      <c r="E296" s="59" t="s">
        <v>80</v>
      </c>
      <c r="F296" s="227">
        <v>4</v>
      </c>
      <c r="G296" s="59">
        <v>0</v>
      </c>
      <c r="H296" s="227">
        <v>2</v>
      </c>
      <c r="I296" s="227">
        <v>11</v>
      </c>
      <c r="J296" s="59">
        <v>4600</v>
      </c>
      <c r="K296" s="78">
        <f>VLOOKUP(volume[[#This Row],[hwycov_id]],cnf[],10,FALSE)</f>
        <v>4600</v>
      </c>
      <c r="L296" s="229">
        <f t="shared" si="12"/>
        <v>0</v>
      </c>
      <c r="M296" s="228">
        <f t="shared" si="13"/>
        <v>0</v>
      </c>
      <c r="N296" s="228">
        <f t="shared" si="14"/>
        <v>0</v>
      </c>
      <c r="O296" s="298" t="e">
        <f>VLOOKUP(volume[[#This Row],[hwycov_id]],check!$A$2:$P$26,16,FALSE)</f>
        <v>#N/A</v>
      </c>
      <c r="P296" s="298">
        <v>295</v>
      </c>
    </row>
    <row r="297" spans="1:16">
      <c r="A297" s="59">
        <v>8602</v>
      </c>
      <c r="B297" s="59">
        <v>4</v>
      </c>
      <c r="C297" s="59">
        <v>1</v>
      </c>
      <c r="D297" s="59">
        <v>2</v>
      </c>
      <c r="E297" s="59" t="s">
        <v>80</v>
      </c>
      <c r="F297" s="227">
        <v>4</v>
      </c>
      <c r="G297" s="59">
        <v>0</v>
      </c>
      <c r="H297" s="227">
        <v>2</v>
      </c>
      <c r="I297" s="227">
        <v>11</v>
      </c>
      <c r="J297" s="59">
        <v>4600</v>
      </c>
      <c r="K297" s="78">
        <f>VLOOKUP(volume[[#This Row],[hwycov_id]],cnf[],10,FALSE)</f>
        <v>4600</v>
      </c>
      <c r="L297" s="229">
        <f t="shared" si="12"/>
        <v>0</v>
      </c>
      <c r="M297" s="228">
        <f t="shared" si="13"/>
        <v>0</v>
      </c>
      <c r="N297" s="228">
        <f t="shared" si="14"/>
        <v>0</v>
      </c>
      <c r="O297" s="298" t="e">
        <f>VLOOKUP(volume[[#This Row],[hwycov_id]],check!$A$2:$P$26,16,FALSE)</f>
        <v>#N/A</v>
      </c>
      <c r="P297" s="298">
        <v>296</v>
      </c>
    </row>
    <row r="298" spans="1:16">
      <c r="A298" s="59">
        <v>28984</v>
      </c>
      <c r="B298" s="59">
        <v>9</v>
      </c>
      <c r="C298" s="59">
        <v>1</v>
      </c>
      <c r="D298" s="59">
        <v>1</v>
      </c>
      <c r="E298" s="59" t="s">
        <v>78</v>
      </c>
      <c r="F298" s="227">
        <v>2</v>
      </c>
      <c r="G298" s="59">
        <v>0</v>
      </c>
      <c r="H298" s="227">
        <v>3</v>
      </c>
      <c r="I298" s="227">
        <v>14</v>
      </c>
      <c r="J298" s="59">
        <v>4614</v>
      </c>
      <c r="K298" s="78">
        <f>VLOOKUP(volume[[#This Row],[hwycov_id]],cnf[],10,FALSE)</f>
        <v>4614</v>
      </c>
      <c r="L298" s="229">
        <f t="shared" si="12"/>
        <v>0</v>
      </c>
      <c r="M298" s="228">
        <f t="shared" si="13"/>
        <v>0</v>
      </c>
      <c r="N298" s="228">
        <f t="shared" si="14"/>
        <v>0</v>
      </c>
      <c r="O298" s="298" t="e">
        <f>VLOOKUP(volume[[#This Row],[hwycov_id]],check!$A$2:$P$26,16,FALSE)</f>
        <v>#N/A</v>
      </c>
      <c r="P298" s="298">
        <v>297</v>
      </c>
    </row>
    <row r="299" spans="1:16">
      <c r="A299" s="59">
        <v>13596</v>
      </c>
      <c r="B299" s="59">
        <v>9</v>
      </c>
      <c r="C299" s="59">
        <v>1</v>
      </c>
      <c r="D299" s="59">
        <v>1</v>
      </c>
      <c r="E299" s="59" t="s">
        <v>78</v>
      </c>
      <c r="F299" s="227">
        <v>2</v>
      </c>
      <c r="G299" s="59">
        <v>0</v>
      </c>
      <c r="H299" s="227">
        <v>6</v>
      </c>
      <c r="I299" s="227">
        <v>17</v>
      </c>
      <c r="J299" s="59">
        <v>4626</v>
      </c>
      <c r="K299" s="78">
        <f>VLOOKUP(volume[[#This Row],[hwycov_id]],cnf[],10,FALSE)</f>
        <v>4626</v>
      </c>
      <c r="L299" s="229">
        <f t="shared" si="12"/>
        <v>0</v>
      </c>
      <c r="M299" s="228">
        <f t="shared" si="13"/>
        <v>0</v>
      </c>
      <c r="N299" s="228">
        <f t="shared" si="14"/>
        <v>0</v>
      </c>
      <c r="O299" s="298" t="e">
        <f>VLOOKUP(volume[[#This Row],[hwycov_id]],check!$A$2:$P$26,16,FALSE)</f>
        <v>#N/A</v>
      </c>
      <c r="P299" s="298">
        <v>298</v>
      </c>
    </row>
    <row r="300" spans="1:16">
      <c r="A300" s="59">
        <v>30804</v>
      </c>
      <c r="B300" s="59">
        <v>5</v>
      </c>
      <c r="C300" s="59">
        <v>1</v>
      </c>
      <c r="D300" s="59">
        <v>2</v>
      </c>
      <c r="E300" s="59" t="s">
        <v>79</v>
      </c>
      <c r="F300" s="227">
        <v>4</v>
      </c>
      <c r="G300" s="59">
        <v>0</v>
      </c>
      <c r="H300" s="227">
        <v>2</v>
      </c>
      <c r="I300" s="227">
        <v>14</v>
      </c>
      <c r="J300" s="59">
        <v>4634</v>
      </c>
      <c r="K300" s="78">
        <f>VLOOKUP(volume[[#This Row],[hwycov_id]],cnf[],10,FALSE)</f>
        <v>4634</v>
      </c>
      <c r="L300" s="229">
        <f t="shared" si="12"/>
        <v>0</v>
      </c>
      <c r="M300" s="228">
        <f t="shared" si="13"/>
        <v>0</v>
      </c>
      <c r="N300" s="228">
        <f t="shared" si="14"/>
        <v>0</v>
      </c>
      <c r="O300" s="298" t="e">
        <f>VLOOKUP(volume[[#This Row],[hwycov_id]],check!$A$2:$P$26,16,FALSE)</f>
        <v>#N/A</v>
      </c>
      <c r="P300" s="298">
        <v>299</v>
      </c>
    </row>
    <row r="301" spans="1:16">
      <c r="A301" s="59">
        <v>8485</v>
      </c>
      <c r="B301" s="59">
        <v>4</v>
      </c>
      <c r="C301" s="59">
        <v>1</v>
      </c>
      <c r="D301" s="59">
        <v>2</v>
      </c>
      <c r="E301" s="59" t="s">
        <v>79</v>
      </c>
      <c r="F301" s="227">
        <v>4</v>
      </c>
      <c r="G301" s="59">
        <v>0</v>
      </c>
      <c r="H301" s="227">
        <v>3</v>
      </c>
      <c r="I301" s="227">
        <v>14</v>
      </c>
      <c r="J301" s="59">
        <v>4635</v>
      </c>
      <c r="K301" s="78">
        <f>VLOOKUP(volume[[#This Row],[hwycov_id]],cnf[],10,FALSE)</f>
        <v>4635</v>
      </c>
      <c r="L301" s="229">
        <f t="shared" si="12"/>
        <v>0</v>
      </c>
      <c r="M301" s="228">
        <f t="shared" si="13"/>
        <v>0</v>
      </c>
      <c r="N301" s="228">
        <f t="shared" si="14"/>
        <v>0</v>
      </c>
      <c r="O301" s="298" t="e">
        <f>VLOOKUP(volume[[#This Row],[hwycov_id]],check!$A$2:$P$26,16,FALSE)</f>
        <v>#N/A</v>
      </c>
      <c r="P301" s="298">
        <v>300</v>
      </c>
    </row>
    <row r="302" spans="1:16">
      <c r="A302" s="59">
        <v>17438</v>
      </c>
      <c r="B302" s="59">
        <v>7</v>
      </c>
      <c r="C302" s="59">
        <v>1</v>
      </c>
      <c r="D302" s="59">
        <v>2</v>
      </c>
      <c r="E302" s="59" t="s">
        <v>79</v>
      </c>
      <c r="F302" s="227">
        <v>4</v>
      </c>
      <c r="G302" s="59">
        <v>0</v>
      </c>
      <c r="H302" s="227">
        <v>3</v>
      </c>
      <c r="I302" s="227">
        <v>14</v>
      </c>
      <c r="J302" s="59">
        <v>4641</v>
      </c>
      <c r="K302" s="78">
        <f>VLOOKUP(volume[[#This Row],[hwycov_id]],cnf[],10,FALSE)</f>
        <v>4641</v>
      </c>
      <c r="L302" s="229">
        <f t="shared" si="12"/>
        <v>0</v>
      </c>
      <c r="M302" s="228">
        <f t="shared" si="13"/>
        <v>0</v>
      </c>
      <c r="N302" s="228">
        <f t="shared" si="14"/>
        <v>0</v>
      </c>
      <c r="O302" s="298" t="e">
        <f>VLOOKUP(volume[[#This Row],[hwycov_id]],check!$A$2:$P$26,16,FALSE)</f>
        <v>#N/A</v>
      </c>
      <c r="P302" s="298">
        <v>301</v>
      </c>
    </row>
    <row r="303" spans="1:16">
      <c r="A303" s="59">
        <v>2127</v>
      </c>
      <c r="B303" s="59">
        <v>5</v>
      </c>
      <c r="C303" s="59">
        <v>1</v>
      </c>
      <c r="D303" s="59">
        <v>2</v>
      </c>
      <c r="E303" s="59" t="s">
        <v>79</v>
      </c>
      <c r="F303" s="227">
        <v>4</v>
      </c>
      <c r="G303" s="59">
        <v>0</v>
      </c>
      <c r="H303" s="227">
        <v>2</v>
      </c>
      <c r="I303" s="227">
        <v>14</v>
      </c>
      <c r="J303" s="59">
        <v>4647</v>
      </c>
      <c r="K303" s="78">
        <f>VLOOKUP(volume[[#This Row],[hwycov_id]],cnf[],10,FALSE)</f>
        <v>4647</v>
      </c>
      <c r="L303" s="229">
        <f t="shared" si="12"/>
        <v>0</v>
      </c>
      <c r="M303" s="228">
        <f t="shared" si="13"/>
        <v>0</v>
      </c>
      <c r="N303" s="228">
        <f t="shared" si="14"/>
        <v>0</v>
      </c>
      <c r="O303" s="298" t="e">
        <f>VLOOKUP(volume[[#This Row],[hwycov_id]],check!$A$2:$P$26,16,FALSE)</f>
        <v>#N/A</v>
      </c>
      <c r="P303" s="298">
        <v>302</v>
      </c>
    </row>
    <row r="304" spans="1:16">
      <c r="A304" s="59">
        <v>18784</v>
      </c>
      <c r="B304" s="59">
        <v>4</v>
      </c>
      <c r="C304" s="59">
        <v>1</v>
      </c>
      <c r="D304" s="59">
        <v>1</v>
      </c>
      <c r="E304" s="59" t="s">
        <v>79</v>
      </c>
      <c r="F304" s="227">
        <v>4</v>
      </c>
      <c r="G304" s="59">
        <v>0</v>
      </c>
      <c r="H304" s="227">
        <v>1</v>
      </c>
      <c r="I304" s="227">
        <v>14</v>
      </c>
      <c r="J304" s="59">
        <v>4676</v>
      </c>
      <c r="K304" s="78">
        <f>VLOOKUP(volume[[#This Row],[hwycov_id]],cnf[],10,FALSE)</f>
        <v>4676</v>
      </c>
      <c r="L304" s="229">
        <f t="shared" si="12"/>
        <v>0</v>
      </c>
      <c r="M304" s="228">
        <f t="shared" si="13"/>
        <v>0</v>
      </c>
      <c r="N304" s="228">
        <f t="shared" si="14"/>
        <v>0</v>
      </c>
      <c r="O304" s="298" t="e">
        <f>VLOOKUP(volume[[#This Row],[hwycov_id]],check!$A$2:$P$26,16,FALSE)</f>
        <v>#N/A</v>
      </c>
      <c r="P304" s="298">
        <v>303</v>
      </c>
    </row>
    <row r="305" spans="1:16">
      <c r="A305" s="59">
        <v>27547</v>
      </c>
      <c r="B305" s="59">
        <v>9</v>
      </c>
      <c r="C305" s="59">
        <v>1</v>
      </c>
      <c r="D305" s="59">
        <v>1</v>
      </c>
      <c r="E305" s="59" t="s">
        <v>78</v>
      </c>
      <c r="F305" s="227">
        <v>2</v>
      </c>
      <c r="G305" s="59">
        <v>0</v>
      </c>
      <c r="H305" s="227">
        <v>6</v>
      </c>
      <c r="I305" s="227">
        <v>1</v>
      </c>
      <c r="J305" s="59">
        <v>4689</v>
      </c>
      <c r="K305" s="78">
        <f>VLOOKUP(volume[[#This Row],[hwycov_id]],cnf[],10,FALSE)</f>
        <v>4689</v>
      </c>
      <c r="L305" s="229">
        <f t="shared" si="12"/>
        <v>0</v>
      </c>
      <c r="M305" s="228">
        <f t="shared" si="13"/>
        <v>0</v>
      </c>
      <c r="N305" s="228">
        <f t="shared" si="14"/>
        <v>0</v>
      </c>
      <c r="O305" s="298" t="e">
        <f>VLOOKUP(volume[[#This Row],[hwycov_id]],check!$A$2:$P$26,16,FALSE)</f>
        <v>#N/A</v>
      </c>
      <c r="P305" s="298">
        <v>304</v>
      </c>
    </row>
    <row r="306" spans="1:16">
      <c r="A306" s="59">
        <v>1477</v>
      </c>
      <c r="B306" s="59">
        <v>4</v>
      </c>
      <c r="C306" s="59">
        <v>1</v>
      </c>
      <c r="D306" s="59">
        <v>2</v>
      </c>
      <c r="E306" s="59" t="s">
        <v>80</v>
      </c>
      <c r="F306" s="227">
        <v>4</v>
      </c>
      <c r="G306" s="59">
        <v>0</v>
      </c>
      <c r="H306" s="227">
        <v>5</v>
      </c>
      <c r="I306" s="227">
        <v>5</v>
      </c>
      <c r="J306" s="59">
        <v>4700</v>
      </c>
      <c r="K306" s="78">
        <f>VLOOKUP(volume[[#This Row],[hwycov_id]],cnf[],10,FALSE)</f>
        <v>4700</v>
      </c>
      <c r="L306" s="229">
        <f t="shared" si="12"/>
        <v>0</v>
      </c>
      <c r="M306" s="228">
        <f t="shared" si="13"/>
        <v>0</v>
      </c>
      <c r="N306" s="228">
        <f t="shared" si="14"/>
        <v>0</v>
      </c>
      <c r="O306" s="298" t="e">
        <f>VLOOKUP(volume[[#This Row],[hwycov_id]],check!$A$2:$P$26,16,FALSE)</f>
        <v>#N/A</v>
      </c>
      <c r="P306" s="298">
        <v>305</v>
      </c>
    </row>
    <row r="307" spans="1:16">
      <c r="A307" s="59">
        <v>6346</v>
      </c>
      <c r="B307" s="59">
        <v>4</v>
      </c>
      <c r="C307" s="59">
        <v>1</v>
      </c>
      <c r="D307" s="59">
        <v>2</v>
      </c>
      <c r="E307" s="59" t="s">
        <v>80</v>
      </c>
      <c r="F307" s="227">
        <v>4</v>
      </c>
      <c r="G307" s="59">
        <v>0</v>
      </c>
      <c r="H307" s="227">
        <v>7</v>
      </c>
      <c r="I307" s="227">
        <v>19</v>
      </c>
      <c r="J307" s="59">
        <v>4700</v>
      </c>
      <c r="K307" s="78">
        <f>VLOOKUP(volume[[#This Row],[hwycov_id]],cnf[],10,FALSE)</f>
        <v>4700</v>
      </c>
      <c r="L307" s="229">
        <f t="shared" si="12"/>
        <v>0</v>
      </c>
      <c r="M307" s="228">
        <f t="shared" si="13"/>
        <v>0</v>
      </c>
      <c r="N307" s="228">
        <f t="shared" si="14"/>
        <v>0</v>
      </c>
      <c r="O307" s="298" t="e">
        <f>VLOOKUP(volume[[#This Row],[hwycov_id]],check!$A$2:$P$26,16,FALSE)</f>
        <v>#N/A</v>
      </c>
      <c r="P307" s="298">
        <v>306</v>
      </c>
    </row>
    <row r="308" spans="1:16">
      <c r="A308" s="59">
        <v>12685</v>
      </c>
      <c r="B308" s="59">
        <v>3</v>
      </c>
      <c r="C308" s="59">
        <v>1</v>
      </c>
      <c r="D308" s="59">
        <v>2</v>
      </c>
      <c r="E308" s="59" t="s">
        <v>80</v>
      </c>
      <c r="F308" s="227">
        <v>3</v>
      </c>
      <c r="G308" s="59">
        <v>0</v>
      </c>
      <c r="H308" s="227">
        <v>5</v>
      </c>
      <c r="I308" s="227">
        <v>5</v>
      </c>
      <c r="J308" s="59">
        <v>4700</v>
      </c>
      <c r="K308" s="78">
        <f>VLOOKUP(volume[[#This Row],[hwycov_id]],cnf[],10,FALSE)</f>
        <v>4700</v>
      </c>
      <c r="L308" s="229">
        <f t="shared" si="12"/>
        <v>0</v>
      </c>
      <c r="M308" s="228">
        <f t="shared" si="13"/>
        <v>0</v>
      </c>
      <c r="N308" s="228">
        <f t="shared" si="14"/>
        <v>0</v>
      </c>
      <c r="O308" s="298" t="e">
        <f>VLOOKUP(volume[[#This Row],[hwycov_id]],check!$A$2:$P$26,16,FALSE)</f>
        <v>#N/A</v>
      </c>
      <c r="P308" s="298">
        <v>307</v>
      </c>
    </row>
    <row r="309" spans="1:16">
      <c r="A309" s="59">
        <v>3798</v>
      </c>
      <c r="B309" s="59">
        <v>5</v>
      </c>
      <c r="C309" s="59">
        <v>1</v>
      </c>
      <c r="D309" s="59">
        <v>2</v>
      </c>
      <c r="E309" s="59" t="s">
        <v>79</v>
      </c>
      <c r="F309" s="227">
        <v>4</v>
      </c>
      <c r="G309" s="59">
        <v>0</v>
      </c>
      <c r="H309" s="227">
        <v>2</v>
      </c>
      <c r="I309" s="227">
        <v>14</v>
      </c>
      <c r="J309" s="59">
        <v>4747</v>
      </c>
      <c r="K309" s="78">
        <f>VLOOKUP(volume[[#This Row],[hwycov_id]],cnf[],10,FALSE)</f>
        <v>4747</v>
      </c>
      <c r="L309" s="229">
        <f t="shared" si="12"/>
        <v>0</v>
      </c>
      <c r="M309" s="228">
        <f t="shared" si="13"/>
        <v>0</v>
      </c>
      <c r="N309" s="228">
        <f t="shared" si="14"/>
        <v>0</v>
      </c>
      <c r="O309" s="298" t="e">
        <f>VLOOKUP(volume[[#This Row],[hwycov_id]],check!$A$2:$P$26,16,FALSE)</f>
        <v>#N/A</v>
      </c>
      <c r="P309" s="298">
        <v>308</v>
      </c>
    </row>
    <row r="310" spans="1:16">
      <c r="A310" s="59">
        <v>8303</v>
      </c>
      <c r="B310" s="59">
        <v>5</v>
      </c>
      <c r="C310" s="59">
        <v>1</v>
      </c>
      <c r="D310" s="59">
        <v>2</v>
      </c>
      <c r="E310" s="59" t="s">
        <v>79</v>
      </c>
      <c r="F310" s="227">
        <v>4</v>
      </c>
      <c r="G310" s="59">
        <v>0</v>
      </c>
      <c r="H310" s="227">
        <v>3</v>
      </c>
      <c r="I310" s="227">
        <v>14</v>
      </c>
      <c r="J310" s="59">
        <v>4754</v>
      </c>
      <c r="K310" s="78">
        <f>VLOOKUP(volume[[#This Row],[hwycov_id]],cnf[],10,FALSE)</f>
        <v>4754</v>
      </c>
      <c r="L310" s="229">
        <f t="shared" si="12"/>
        <v>0</v>
      </c>
      <c r="M310" s="228">
        <f t="shared" si="13"/>
        <v>0</v>
      </c>
      <c r="N310" s="228">
        <f t="shared" si="14"/>
        <v>0</v>
      </c>
      <c r="O310" s="298" t="e">
        <f>VLOOKUP(volume[[#This Row],[hwycov_id]],check!$A$2:$P$26,16,FALSE)</f>
        <v>#N/A</v>
      </c>
      <c r="P310" s="298">
        <v>309</v>
      </c>
    </row>
    <row r="311" spans="1:16">
      <c r="A311" s="59">
        <v>19120</v>
      </c>
      <c r="B311" s="59">
        <v>7</v>
      </c>
      <c r="C311" s="59">
        <v>1</v>
      </c>
      <c r="D311" s="59">
        <v>2</v>
      </c>
      <c r="E311" s="59" t="s">
        <v>79</v>
      </c>
      <c r="F311" s="227">
        <v>4</v>
      </c>
      <c r="G311" s="59">
        <v>0</v>
      </c>
      <c r="H311" s="227">
        <v>3</v>
      </c>
      <c r="I311" s="227">
        <v>14</v>
      </c>
      <c r="J311" s="59">
        <v>4767</v>
      </c>
      <c r="K311" s="78">
        <f>VLOOKUP(volume[[#This Row],[hwycov_id]],cnf[],10,FALSE)</f>
        <v>4767</v>
      </c>
      <c r="L311" s="229">
        <f t="shared" si="12"/>
        <v>0</v>
      </c>
      <c r="M311" s="228">
        <f t="shared" si="13"/>
        <v>0</v>
      </c>
      <c r="N311" s="228">
        <f t="shared" si="14"/>
        <v>0</v>
      </c>
      <c r="O311" s="298" t="e">
        <f>VLOOKUP(volume[[#This Row],[hwycov_id]],check!$A$2:$P$26,16,FALSE)</f>
        <v>#N/A</v>
      </c>
      <c r="P311" s="298">
        <v>310</v>
      </c>
    </row>
    <row r="312" spans="1:16">
      <c r="A312" s="59">
        <v>16432</v>
      </c>
      <c r="B312" s="59">
        <v>9</v>
      </c>
      <c r="C312" s="59">
        <v>1</v>
      </c>
      <c r="D312" s="59">
        <v>1</v>
      </c>
      <c r="E312" s="59" t="s">
        <v>78</v>
      </c>
      <c r="F312" s="227">
        <v>2</v>
      </c>
      <c r="G312" s="59">
        <v>0</v>
      </c>
      <c r="H312" s="227">
        <v>7</v>
      </c>
      <c r="I312" s="227">
        <v>15</v>
      </c>
      <c r="J312" s="59">
        <v>4787</v>
      </c>
      <c r="K312" s="78">
        <f>VLOOKUP(volume[[#This Row],[hwycov_id]],cnf[],10,FALSE)</f>
        <v>4787</v>
      </c>
      <c r="L312" s="229">
        <f t="shared" si="12"/>
        <v>0</v>
      </c>
      <c r="M312" s="228">
        <f t="shared" si="13"/>
        <v>0</v>
      </c>
      <c r="N312" s="228">
        <f t="shared" si="14"/>
        <v>0</v>
      </c>
      <c r="O312" s="298" t="e">
        <f>VLOOKUP(volume[[#This Row],[hwycov_id]],check!$A$2:$P$26,16,FALSE)</f>
        <v>#N/A</v>
      </c>
      <c r="P312" s="298">
        <v>311</v>
      </c>
    </row>
    <row r="313" spans="1:16">
      <c r="A313" s="59">
        <v>17750</v>
      </c>
      <c r="B313" s="59">
        <v>4</v>
      </c>
      <c r="C313" s="59">
        <v>1</v>
      </c>
      <c r="D313" s="59">
        <v>2</v>
      </c>
      <c r="E313" s="59" t="s">
        <v>79</v>
      </c>
      <c r="F313" s="227">
        <v>4</v>
      </c>
      <c r="G313" s="59">
        <v>0</v>
      </c>
      <c r="H313" s="227">
        <v>2</v>
      </c>
      <c r="I313" s="227">
        <v>14</v>
      </c>
      <c r="J313" s="59">
        <v>4790</v>
      </c>
      <c r="K313" s="78">
        <f>VLOOKUP(volume[[#This Row],[hwycov_id]],cnf[],10,FALSE)</f>
        <v>4790</v>
      </c>
      <c r="L313" s="229">
        <f t="shared" si="12"/>
        <v>0</v>
      </c>
      <c r="M313" s="228">
        <f t="shared" si="13"/>
        <v>0</v>
      </c>
      <c r="N313" s="228">
        <f t="shared" si="14"/>
        <v>0</v>
      </c>
      <c r="O313" s="298" t="e">
        <f>VLOOKUP(volume[[#This Row],[hwycov_id]],check!$A$2:$P$26,16,FALSE)</f>
        <v>#N/A</v>
      </c>
      <c r="P313" s="298">
        <v>312</v>
      </c>
    </row>
    <row r="314" spans="1:16">
      <c r="A314" s="59">
        <v>19684</v>
      </c>
      <c r="B314" s="59">
        <v>5</v>
      </c>
      <c r="C314" s="59">
        <v>1</v>
      </c>
      <c r="D314" s="59">
        <v>2</v>
      </c>
      <c r="E314" s="59" t="s">
        <v>80</v>
      </c>
      <c r="F314" s="227">
        <v>4</v>
      </c>
      <c r="G314" s="59">
        <v>0</v>
      </c>
      <c r="H314" s="227">
        <v>7</v>
      </c>
      <c r="I314" s="227">
        <v>7</v>
      </c>
      <c r="J314" s="59">
        <v>4800</v>
      </c>
      <c r="K314" s="78">
        <f>VLOOKUP(volume[[#This Row],[hwycov_id]],cnf[],10,FALSE)</f>
        <v>4800</v>
      </c>
      <c r="L314" s="229">
        <f t="shared" si="12"/>
        <v>0</v>
      </c>
      <c r="M314" s="228">
        <f t="shared" si="13"/>
        <v>0</v>
      </c>
      <c r="N314" s="228">
        <f t="shared" si="14"/>
        <v>0</v>
      </c>
      <c r="O314" s="298" t="e">
        <f>VLOOKUP(volume[[#This Row],[hwycov_id]],check!$A$2:$P$26,16,FALSE)</f>
        <v>#N/A</v>
      </c>
      <c r="P314" s="298">
        <v>313</v>
      </c>
    </row>
    <row r="315" spans="1:16">
      <c r="A315" s="59">
        <v>14117</v>
      </c>
      <c r="B315" s="59">
        <v>3</v>
      </c>
      <c r="C315" s="59">
        <v>1</v>
      </c>
      <c r="D315" s="59">
        <v>2</v>
      </c>
      <c r="E315" s="59" t="s">
        <v>80</v>
      </c>
      <c r="F315" s="227">
        <v>3</v>
      </c>
      <c r="G315" s="59">
        <v>0</v>
      </c>
      <c r="H315" s="227">
        <v>4</v>
      </c>
      <c r="I315" s="227">
        <v>11</v>
      </c>
      <c r="J315" s="59">
        <v>4800</v>
      </c>
      <c r="K315" s="78">
        <f>VLOOKUP(volume[[#This Row],[hwycov_id]],cnf[],10,FALSE)</f>
        <v>4800</v>
      </c>
      <c r="L315" s="229">
        <f t="shared" si="12"/>
        <v>0</v>
      </c>
      <c r="M315" s="228">
        <f t="shared" si="13"/>
        <v>0</v>
      </c>
      <c r="N315" s="228">
        <f t="shared" si="14"/>
        <v>0</v>
      </c>
      <c r="O315" s="298" t="e">
        <f>VLOOKUP(volume[[#This Row],[hwycov_id]],check!$A$2:$P$26,16,FALSE)</f>
        <v>#N/A</v>
      </c>
      <c r="P315" s="298">
        <v>314</v>
      </c>
    </row>
    <row r="316" spans="1:16">
      <c r="A316" s="59">
        <v>5867</v>
      </c>
      <c r="B316" s="59">
        <v>4</v>
      </c>
      <c r="C316" s="59">
        <v>1</v>
      </c>
      <c r="D316" s="59">
        <v>2</v>
      </c>
      <c r="E316" s="59" t="s">
        <v>80</v>
      </c>
      <c r="F316" s="227">
        <v>4</v>
      </c>
      <c r="G316" s="59">
        <v>0</v>
      </c>
      <c r="H316" s="227">
        <v>2</v>
      </c>
      <c r="I316" s="227">
        <v>11</v>
      </c>
      <c r="J316" s="59">
        <v>4800</v>
      </c>
      <c r="K316" s="78">
        <f>VLOOKUP(volume[[#This Row],[hwycov_id]],cnf[],10,FALSE)</f>
        <v>4800</v>
      </c>
      <c r="L316" s="229">
        <f t="shared" si="12"/>
        <v>0</v>
      </c>
      <c r="M316" s="228">
        <f t="shared" si="13"/>
        <v>0</v>
      </c>
      <c r="N316" s="228">
        <f t="shared" si="14"/>
        <v>0</v>
      </c>
      <c r="O316" s="298" t="e">
        <f>VLOOKUP(volume[[#This Row],[hwycov_id]],check!$A$2:$P$26,16,FALSE)</f>
        <v>#N/A</v>
      </c>
      <c r="P316" s="298">
        <v>315</v>
      </c>
    </row>
    <row r="317" spans="1:16">
      <c r="A317" s="59">
        <v>3071</v>
      </c>
      <c r="B317" s="59">
        <v>7</v>
      </c>
      <c r="C317" s="59">
        <v>1</v>
      </c>
      <c r="D317" s="59">
        <v>2</v>
      </c>
      <c r="E317" s="59" t="s">
        <v>80</v>
      </c>
      <c r="F317" s="227">
        <v>4</v>
      </c>
      <c r="G317" s="59">
        <v>0</v>
      </c>
      <c r="H317" s="227">
        <v>4</v>
      </c>
      <c r="I317" s="227">
        <v>2</v>
      </c>
      <c r="J317" s="59">
        <v>4800</v>
      </c>
      <c r="K317" s="78">
        <f>VLOOKUP(volume[[#This Row],[hwycov_id]],cnf[],10,FALSE)</f>
        <v>4800</v>
      </c>
      <c r="L317" s="229">
        <f t="shared" si="12"/>
        <v>0</v>
      </c>
      <c r="M317" s="228">
        <f t="shared" si="13"/>
        <v>0</v>
      </c>
      <c r="N317" s="228">
        <f t="shared" si="14"/>
        <v>0</v>
      </c>
      <c r="O317" s="298" t="e">
        <f>VLOOKUP(volume[[#This Row],[hwycov_id]],check!$A$2:$P$26,16,FALSE)</f>
        <v>#N/A</v>
      </c>
      <c r="P317" s="298">
        <v>316</v>
      </c>
    </row>
    <row r="318" spans="1:16">
      <c r="A318" s="59">
        <v>973</v>
      </c>
      <c r="B318" s="59">
        <v>4</v>
      </c>
      <c r="C318" s="59">
        <v>1</v>
      </c>
      <c r="D318" s="59">
        <v>2</v>
      </c>
      <c r="E318" s="59" t="s">
        <v>80</v>
      </c>
      <c r="F318" s="227">
        <v>4</v>
      </c>
      <c r="G318" s="59">
        <v>0</v>
      </c>
      <c r="H318" s="227">
        <v>2</v>
      </c>
      <c r="I318" s="227">
        <v>11</v>
      </c>
      <c r="J318" s="59">
        <v>4800</v>
      </c>
      <c r="K318" s="78">
        <f>VLOOKUP(volume[[#This Row],[hwycov_id]],cnf[],10,FALSE)</f>
        <v>4800</v>
      </c>
      <c r="L318" s="229">
        <f t="shared" si="12"/>
        <v>0</v>
      </c>
      <c r="M318" s="228">
        <f t="shared" si="13"/>
        <v>0</v>
      </c>
      <c r="N318" s="228">
        <f t="shared" si="14"/>
        <v>0</v>
      </c>
      <c r="O318" s="298" t="e">
        <f>VLOOKUP(volume[[#This Row],[hwycov_id]],check!$A$2:$P$26,16,FALSE)</f>
        <v>#N/A</v>
      </c>
      <c r="P318" s="298">
        <v>317</v>
      </c>
    </row>
    <row r="319" spans="1:16">
      <c r="A319" s="59">
        <v>29020</v>
      </c>
      <c r="B319" s="59">
        <v>9</v>
      </c>
      <c r="C319" s="59">
        <v>1</v>
      </c>
      <c r="D319" s="59">
        <v>1</v>
      </c>
      <c r="E319" s="59" t="s">
        <v>78</v>
      </c>
      <c r="F319" s="227">
        <v>2</v>
      </c>
      <c r="G319" s="59">
        <v>0</v>
      </c>
      <c r="H319" s="227">
        <v>2</v>
      </c>
      <c r="I319" s="227">
        <v>14</v>
      </c>
      <c r="J319" s="59">
        <v>4812</v>
      </c>
      <c r="K319" s="78">
        <f>VLOOKUP(volume[[#This Row],[hwycov_id]],cnf[],10,FALSE)</f>
        <v>4812</v>
      </c>
      <c r="L319" s="229">
        <f t="shared" si="12"/>
        <v>0</v>
      </c>
      <c r="M319" s="228">
        <f t="shared" si="13"/>
        <v>0</v>
      </c>
      <c r="N319" s="228">
        <f t="shared" si="14"/>
        <v>0</v>
      </c>
      <c r="O319" s="298" t="e">
        <f>VLOOKUP(volume[[#This Row],[hwycov_id]],check!$A$2:$P$26,16,FALSE)</f>
        <v>#N/A</v>
      </c>
      <c r="P319" s="298">
        <v>318</v>
      </c>
    </row>
    <row r="320" spans="1:16">
      <c r="A320" s="59">
        <v>9483</v>
      </c>
      <c r="B320" s="59">
        <v>1</v>
      </c>
      <c r="C320" s="59">
        <v>4</v>
      </c>
      <c r="D320" s="59">
        <v>1</v>
      </c>
      <c r="E320" s="59" t="s">
        <v>77</v>
      </c>
      <c r="F320" s="227">
        <v>1</v>
      </c>
      <c r="G320" s="59">
        <v>0</v>
      </c>
      <c r="H320" s="227">
        <v>4</v>
      </c>
      <c r="I320" s="227">
        <v>2</v>
      </c>
      <c r="J320" s="59">
        <v>4818</v>
      </c>
      <c r="K320" s="78">
        <f>VLOOKUP(volume[[#This Row],[hwycov_id]],cnf[],10,FALSE)</f>
        <v>4818</v>
      </c>
      <c r="L320" s="229">
        <f t="shared" si="12"/>
        <v>0</v>
      </c>
      <c r="M320" s="228">
        <f t="shared" si="13"/>
        <v>0</v>
      </c>
      <c r="N320" s="228">
        <f t="shared" si="14"/>
        <v>0</v>
      </c>
      <c r="O320" s="298" t="e">
        <f>VLOOKUP(volume[[#This Row],[hwycov_id]],check!$A$2:$P$26,16,FALSE)</f>
        <v>#N/A</v>
      </c>
      <c r="P320" s="298">
        <v>319</v>
      </c>
    </row>
    <row r="321" spans="1:16">
      <c r="A321" s="59">
        <v>14625</v>
      </c>
      <c r="B321" s="59">
        <v>9</v>
      </c>
      <c r="C321" s="59">
        <v>1</v>
      </c>
      <c r="D321" s="59">
        <v>1</v>
      </c>
      <c r="E321" s="59" t="s">
        <v>78</v>
      </c>
      <c r="F321" s="227">
        <v>2</v>
      </c>
      <c r="G321" s="59">
        <v>0</v>
      </c>
      <c r="H321" s="227">
        <v>3</v>
      </c>
      <c r="I321" s="227">
        <v>14</v>
      </c>
      <c r="J321" s="59">
        <v>4828</v>
      </c>
      <c r="K321" s="78">
        <f>VLOOKUP(volume[[#This Row],[hwycov_id]],cnf[],10,FALSE)</f>
        <v>4828</v>
      </c>
      <c r="L321" s="229">
        <f t="shared" si="12"/>
        <v>0</v>
      </c>
      <c r="M321" s="228">
        <f t="shared" si="13"/>
        <v>0</v>
      </c>
      <c r="N321" s="228">
        <f t="shared" si="14"/>
        <v>0</v>
      </c>
      <c r="O321" s="298" t="e">
        <f>VLOOKUP(volume[[#This Row],[hwycov_id]],check!$A$2:$P$26,16,FALSE)</f>
        <v>#N/A</v>
      </c>
      <c r="P321" s="298">
        <v>320</v>
      </c>
    </row>
    <row r="322" spans="1:16">
      <c r="A322" s="59">
        <v>28937</v>
      </c>
      <c r="B322" s="59">
        <v>9</v>
      </c>
      <c r="C322" s="59">
        <v>1</v>
      </c>
      <c r="D322" s="59">
        <v>1</v>
      </c>
      <c r="E322" s="59" t="s">
        <v>78</v>
      </c>
      <c r="F322" s="227">
        <v>2</v>
      </c>
      <c r="G322" s="59">
        <v>0</v>
      </c>
      <c r="H322" s="227">
        <v>3</v>
      </c>
      <c r="I322" s="227">
        <v>9</v>
      </c>
      <c r="J322" s="59">
        <v>4837</v>
      </c>
      <c r="K322" s="78">
        <f>VLOOKUP(volume[[#This Row],[hwycov_id]],cnf[],10,FALSE)</f>
        <v>4837</v>
      </c>
      <c r="L322" s="229">
        <f t="shared" ref="L322:L385" si="15">K322/J322-1</f>
        <v>0</v>
      </c>
      <c r="M322" s="228">
        <f t="shared" ref="M322:M385" si="16">K322-J322</f>
        <v>0</v>
      </c>
      <c r="N322" s="228">
        <f t="shared" ref="N322:N385" si="17">POWER(M322,2)</f>
        <v>0</v>
      </c>
      <c r="O322" s="298" t="e">
        <f>VLOOKUP(volume[[#This Row],[hwycov_id]],check!$A$2:$P$26,16,FALSE)</f>
        <v>#N/A</v>
      </c>
      <c r="P322" s="298">
        <v>321</v>
      </c>
    </row>
    <row r="323" spans="1:16">
      <c r="A323" s="59">
        <v>10861</v>
      </c>
      <c r="B323" s="59">
        <v>9</v>
      </c>
      <c r="C323" s="59">
        <v>1</v>
      </c>
      <c r="D323" s="59">
        <v>1</v>
      </c>
      <c r="E323" s="59" t="s">
        <v>78</v>
      </c>
      <c r="F323" s="227">
        <v>2</v>
      </c>
      <c r="G323" s="59">
        <v>0</v>
      </c>
      <c r="H323" s="227">
        <v>3</v>
      </c>
      <c r="I323" s="227">
        <v>14</v>
      </c>
      <c r="J323" s="59">
        <v>4857</v>
      </c>
      <c r="K323" s="78">
        <f>VLOOKUP(volume[[#This Row],[hwycov_id]],cnf[],10,FALSE)</f>
        <v>4857</v>
      </c>
      <c r="L323" s="229">
        <f t="shared" si="15"/>
        <v>0</v>
      </c>
      <c r="M323" s="228">
        <f t="shared" si="16"/>
        <v>0</v>
      </c>
      <c r="N323" s="228">
        <f t="shared" si="17"/>
        <v>0</v>
      </c>
      <c r="O323" s="298" t="e">
        <f>VLOOKUP(volume[[#This Row],[hwycov_id]],check!$A$2:$P$26,16,FALSE)</f>
        <v>#N/A</v>
      </c>
      <c r="P323" s="298">
        <v>322</v>
      </c>
    </row>
    <row r="324" spans="1:16">
      <c r="A324" s="59">
        <v>7980</v>
      </c>
      <c r="B324" s="59">
        <v>5</v>
      </c>
      <c r="C324" s="59">
        <v>1</v>
      </c>
      <c r="D324" s="59">
        <v>2</v>
      </c>
      <c r="E324" s="59" t="s">
        <v>79</v>
      </c>
      <c r="F324" s="227">
        <v>4</v>
      </c>
      <c r="G324" s="59">
        <v>0</v>
      </c>
      <c r="H324" s="227">
        <v>3</v>
      </c>
      <c r="I324" s="227">
        <v>14</v>
      </c>
      <c r="J324" s="59">
        <v>4869</v>
      </c>
      <c r="K324" s="78">
        <f>VLOOKUP(volume[[#This Row],[hwycov_id]],cnf[],10,FALSE)</f>
        <v>4869</v>
      </c>
      <c r="L324" s="229">
        <f t="shared" si="15"/>
        <v>0</v>
      </c>
      <c r="M324" s="228">
        <f t="shared" si="16"/>
        <v>0</v>
      </c>
      <c r="N324" s="228">
        <f t="shared" si="17"/>
        <v>0</v>
      </c>
      <c r="O324" s="298" t="e">
        <f>VLOOKUP(volume[[#This Row],[hwycov_id]],check!$A$2:$P$26,16,FALSE)</f>
        <v>#N/A</v>
      </c>
      <c r="P324" s="298">
        <v>323</v>
      </c>
    </row>
    <row r="325" spans="1:16">
      <c r="A325" s="59">
        <v>2871</v>
      </c>
      <c r="B325" s="59">
        <v>5</v>
      </c>
      <c r="C325" s="59">
        <v>1</v>
      </c>
      <c r="D325" s="59">
        <v>2</v>
      </c>
      <c r="E325" s="59" t="s">
        <v>79</v>
      </c>
      <c r="F325" s="227">
        <v>4</v>
      </c>
      <c r="G325" s="59">
        <v>0</v>
      </c>
      <c r="H325" s="227">
        <v>2</v>
      </c>
      <c r="I325" s="227">
        <v>14</v>
      </c>
      <c r="J325" s="59">
        <v>4874</v>
      </c>
      <c r="K325" s="78">
        <f>VLOOKUP(volume[[#This Row],[hwycov_id]],cnf[],10,FALSE)</f>
        <v>4874</v>
      </c>
      <c r="L325" s="229">
        <f t="shared" si="15"/>
        <v>0</v>
      </c>
      <c r="M325" s="228">
        <f t="shared" si="16"/>
        <v>0</v>
      </c>
      <c r="N325" s="228">
        <f t="shared" si="17"/>
        <v>0</v>
      </c>
      <c r="O325" s="298" t="e">
        <f>VLOOKUP(volume[[#This Row],[hwycov_id]],check!$A$2:$P$26,16,FALSE)</f>
        <v>#N/A</v>
      </c>
      <c r="P325" s="298">
        <v>324</v>
      </c>
    </row>
    <row r="326" spans="1:16">
      <c r="A326" s="59">
        <v>9488</v>
      </c>
      <c r="B326" s="59">
        <v>1</v>
      </c>
      <c r="C326" s="59">
        <v>4</v>
      </c>
      <c r="D326" s="59">
        <v>1</v>
      </c>
      <c r="E326" s="59" t="s">
        <v>77</v>
      </c>
      <c r="F326" s="227">
        <v>1</v>
      </c>
      <c r="G326" s="59">
        <v>0</v>
      </c>
      <c r="H326" s="227">
        <v>4</v>
      </c>
      <c r="I326" s="227">
        <v>2</v>
      </c>
      <c r="J326" s="59">
        <v>4893</v>
      </c>
      <c r="K326" s="78">
        <f>VLOOKUP(volume[[#This Row],[hwycov_id]],cnf[],10,FALSE)</f>
        <v>4893</v>
      </c>
      <c r="L326" s="229">
        <f t="shared" si="15"/>
        <v>0</v>
      </c>
      <c r="M326" s="228">
        <f t="shared" si="16"/>
        <v>0</v>
      </c>
      <c r="N326" s="228">
        <f t="shared" si="17"/>
        <v>0</v>
      </c>
      <c r="O326" s="298" t="e">
        <f>VLOOKUP(volume[[#This Row],[hwycov_id]],check!$A$2:$P$26,16,FALSE)</f>
        <v>#N/A</v>
      </c>
      <c r="P326" s="298">
        <v>325</v>
      </c>
    </row>
    <row r="327" spans="1:16">
      <c r="A327" s="59">
        <v>12240</v>
      </c>
      <c r="B327" s="59">
        <v>4</v>
      </c>
      <c r="C327" s="59">
        <v>1</v>
      </c>
      <c r="D327" s="59">
        <v>2</v>
      </c>
      <c r="E327" s="59" t="s">
        <v>80</v>
      </c>
      <c r="F327" s="227">
        <v>4</v>
      </c>
      <c r="G327" s="59">
        <v>0</v>
      </c>
      <c r="H327" s="227">
        <v>6</v>
      </c>
      <c r="I327" s="227">
        <v>12</v>
      </c>
      <c r="J327" s="59">
        <v>4900</v>
      </c>
      <c r="K327" s="78">
        <f>VLOOKUP(volume[[#This Row],[hwycov_id]],cnf[],10,FALSE)</f>
        <v>4900</v>
      </c>
      <c r="L327" s="229">
        <f t="shared" si="15"/>
        <v>0</v>
      </c>
      <c r="M327" s="228">
        <f t="shared" si="16"/>
        <v>0</v>
      </c>
      <c r="N327" s="228">
        <f t="shared" si="17"/>
        <v>0</v>
      </c>
      <c r="O327" s="298" t="e">
        <f>VLOOKUP(volume[[#This Row],[hwycov_id]],check!$A$2:$P$26,16,FALSE)</f>
        <v>#N/A</v>
      </c>
      <c r="P327" s="298">
        <v>326</v>
      </c>
    </row>
    <row r="328" spans="1:16">
      <c r="A328" s="59">
        <v>7103</v>
      </c>
      <c r="B328" s="59">
        <v>4</v>
      </c>
      <c r="C328" s="59">
        <v>1</v>
      </c>
      <c r="D328" s="59">
        <v>2</v>
      </c>
      <c r="E328" s="59" t="s">
        <v>80</v>
      </c>
      <c r="F328" s="227">
        <v>4</v>
      </c>
      <c r="G328" s="59">
        <v>0</v>
      </c>
      <c r="H328" s="227">
        <v>2</v>
      </c>
      <c r="I328" s="227">
        <v>11</v>
      </c>
      <c r="J328" s="59">
        <v>4900</v>
      </c>
      <c r="K328" s="78">
        <f>VLOOKUP(volume[[#This Row],[hwycov_id]],cnf[],10,FALSE)</f>
        <v>4900</v>
      </c>
      <c r="L328" s="229">
        <f t="shared" si="15"/>
        <v>0</v>
      </c>
      <c r="M328" s="228">
        <f t="shared" si="16"/>
        <v>0</v>
      </c>
      <c r="N328" s="228">
        <f t="shared" si="17"/>
        <v>0</v>
      </c>
      <c r="O328" s="298" t="e">
        <f>VLOOKUP(volume[[#This Row],[hwycov_id]],check!$A$2:$P$26,16,FALSE)</f>
        <v>#N/A</v>
      </c>
      <c r="P328" s="298">
        <v>327</v>
      </c>
    </row>
    <row r="329" spans="1:16">
      <c r="A329" s="59">
        <v>17046</v>
      </c>
      <c r="B329" s="59">
        <v>4</v>
      </c>
      <c r="C329" s="59">
        <v>1</v>
      </c>
      <c r="D329" s="59">
        <v>2</v>
      </c>
      <c r="E329" s="59" t="s">
        <v>80</v>
      </c>
      <c r="F329" s="227">
        <v>4</v>
      </c>
      <c r="G329" s="59">
        <v>0</v>
      </c>
      <c r="H329" s="227">
        <v>5</v>
      </c>
      <c r="I329" s="227">
        <v>5</v>
      </c>
      <c r="J329" s="59">
        <v>4900</v>
      </c>
      <c r="K329" s="78">
        <f>VLOOKUP(volume[[#This Row],[hwycov_id]],cnf[],10,FALSE)</f>
        <v>4900</v>
      </c>
      <c r="L329" s="229">
        <f t="shared" si="15"/>
        <v>0</v>
      </c>
      <c r="M329" s="228">
        <f t="shared" si="16"/>
        <v>0</v>
      </c>
      <c r="N329" s="228">
        <f t="shared" si="17"/>
        <v>0</v>
      </c>
      <c r="O329" s="298" t="e">
        <f>VLOOKUP(volume[[#This Row],[hwycov_id]],check!$A$2:$P$26,16,FALSE)</f>
        <v>#N/A</v>
      </c>
      <c r="P329" s="298">
        <v>328</v>
      </c>
    </row>
    <row r="330" spans="1:16">
      <c r="A330" s="59">
        <v>8967</v>
      </c>
      <c r="B330" s="59">
        <v>9</v>
      </c>
      <c r="C330" s="59">
        <v>1</v>
      </c>
      <c r="D330" s="59">
        <v>1</v>
      </c>
      <c r="E330" s="59" t="s">
        <v>78</v>
      </c>
      <c r="F330" s="227">
        <v>2</v>
      </c>
      <c r="G330" s="59">
        <v>0</v>
      </c>
      <c r="H330" s="227">
        <v>2</v>
      </c>
      <c r="I330" s="227">
        <v>14</v>
      </c>
      <c r="J330" s="59">
        <v>4912</v>
      </c>
      <c r="K330" s="78">
        <f>VLOOKUP(volume[[#This Row],[hwycov_id]],cnf[],10,FALSE)</f>
        <v>4912</v>
      </c>
      <c r="L330" s="229">
        <f t="shared" si="15"/>
        <v>0</v>
      </c>
      <c r="M330" s="228">
        <f t="shared" si="16"/>
        <v>0</v>
      </c>
      <c r="N330" s="228">
        <f t="shared" si="17"/>
        <v>0</v>
      </c>
      <c r="O330" s="298" t="e">
        <f>VLOOKUP(volume[[#This Row],[hwycov_id]],check!$A$2:$P$26,16,FALSE)</f>
        <v>#N/A</v>
      </c>
      <c r="P330" s="298">
        <v>329</v>
      </c>
    </row>
    <row r="331" spans="1:16">
      <c r="A331" s="59">
        <v>5373</v>
      </c>
      <c r="B331" s="59">
        <v>5</v>
      </c>
      <c r="C331" s="59">
        <v>1</v>
      </c>
      <c r="D331" s="59">
        <v>2</v>
      </c>
      <c r="E331" s="59" t="s">
        <v>79</v>
      </c>
      <c r="F331" s="227">
        <v>4</v>
      </c>
      <c r="G331" s="59">
        <v>0</v>
      </c>
      <c r="H331" s="227">
        <v>3</v>
      </c>
      <c r="I331" s="227">
        <v>14</v>
      </c>
      <c r="J331" s="59">
        <v>4918</v>
      </c>
      <c r="K331" s="78">
        <f>VLOOKUP(volume[[#This Row],[hwycov_id]],cnf[],10,FALSE)</f>
        <v>4918</v>
      </c>
      <c r="L331" s="229">
        <f t="shared" si="15"/>
        <v>0</v>
      </c>
      <c r="M331" s="228">
        <f t="shared" si="16"/>
        <v>0</v>
      </c>
      <c r="N331" s="228">
        <f t="shared" si="17"/>
        <v>0</v>
      </c>
      <c r="O331" s="298" t="e">
        <f>VLOOKUP(volume[[#This Row],[hwycov_id]],check!$A$2:$P$26,16,FALSE)</f>
        <v>#N/A</v>
      </c>
      <c r="P331" s="298">
        <v>330</v>
      </c>
    </row>
    <row r="332" spans="1:16">
      <c r="A332" s="59">
        <v>7838</v>
      </c>
      <c r="B332" s="59">
        <v>6</v>
      </c>
      <c r="C332" s="59">
        <v>1</v>
      </c>
      <c r="D332" s="59">
        <v>2</v>
      </c>
      <c r="E332" s="59" t="s">
        <v>82</v>
      </c>
      <c r="F332" s="227">
        <v>4</v>
      </c>
      <c r="G332" s="59">
        <v>0</v>
      </c>
      <c r="H332" s="227">
        <v>8</v>
      </c>
      <c r="I332" s="227">
        <v>19</v>
      </c>
      <c r="J332" s="59">
        <v>4938</v>
      </c>
      <c r="K332" s="78">
        <f>VLOOKUP(volume[[#This Row],[hwycov_id]],cnf[],10,FALSE)</f>
        <v>4938</v>
      </c>
      <c r="L332" s="229">
        <f t="shared" si="15"/>
        <v>0</v>
      </c>
      <c r="M332" s="228">
        <f t="shared" si="16"/>
        <v>0</v>
      </c>
      <c r="N332" s="228">
        <f t="shared" si="17"/>
        <v>0</v>
      </c>
      <c r="O332" s="298" t="e">
        <f>VLOOKUP(volume[[#This Row],[hwycov_id]],check!$A$2:$P$26,16,FALSE)</f>
        <v>#N/A</v>
      </c>
      <c r="P332" s="298">
        <v>331</v>
      </c>
    </row>
    <row r="333" spans="1:16">
      <c r="A333" s="59">
        <v>16069</v>
      </c>
      <c r="B333" s="59">
        <v>4</v>
      </c>
      <c r="C333" s="59">
        <v>1</v>
      </c>
      <c r="D333" s="59">
        <v>2</v>
      </c>
      <c r="E333" s="59" t="s">
        <v>79</v>
      </c>
      <c r="F333" s="227">
        <v>4</v>
      </c>
      <c r="G333" s="59">
        <v>0</v>
      </c>
      <c r="H333" s="227">
        <v>3</v>
      </c>
      <c r="I333" s="227">
        <v>14</v>
      </c>
      <c r="J333" s="59">
        <v>4965</v>
      </c>
      <c r="K333" s="78">
        <f>VLOOKUP(volume[[#This Row],[hwycov_id]],cnf[],10,FALSE)</f>
        <v>4965</v>
      </c>
      <c r="L333" s="229">
        <f t="shared" si="15"/>
        <v>0</v>
      </c>
      <c r="M333" s="228">
        <f t="shared" si="16"/>
        <v>0</v>
      </c>
      <c r="N333" s="228">
        <f t="shared" si="17"/>
        <v>0</v>
      </c>
      <c r="O333" s="298" t="e">
        <f>VLOOKUP(volume[[#This Row],[hwycov_id]],check!$A$2:$P$26,16,FALSE)</f>
        <v>#N/A</v>
      </c>
      <c r="P333" s="298">
        <v>332</v>
      </c>
    </row>
    <row r="334" spans="1:16">
      <c r="A334" s="59">
        <v>16217</v>
      </c>
      <c r="B334" s="59">
        <v>4</v>
      </c>
      <c r="C334" s="59">
        <v>1</v>
      </c>
      <c r="D334" s="59">
        <v>2</v>
      </c>
      <c r="E334" s="59" t="s">
        <v>79</v>
      </c>
      <c r="F334" s="227">
        <v>4</v>
      </c>
      <c r="G334" s="59">
        <v>0</v>
      </c>
      <c r="H334" s="227">
        <v>4</v>
      </c>
      <c r="I334" s="227">
        <v>14</v>
      </c>
      <c r="J334" s="59">
        <v>4978</v>
      </c>
      <c r="K334" s="78">
        <f>VLOOKUP(volume[[#This Row],[hwycov_id]],cnf[],10,FALSE)</f>
        <v>4978</v>
      </c>
      <c r="L334" s="229">
        <f t="shared" si="15"/>
        <v>0</v>
      </c>
      <c r="M334" s="228">
        <f t="shared" si="16"/>
        <v>0</v>
      </c>
      <c r="N334" s="228">
        <f t="shared" si="17"/>
        <v>0</v>
      </c>
      <c r="O334" s="298" t="e">
        <f>VLOOKUP(volume[[#This Row],[hwycov_id]],check!$A$2:$P$26,16,FALSE)</f>
        <v>#N/A</v>
      </c>
      <c r="P334" s="298">
        <v>333</v>
      </c>
    </row>
    <row r="335" spans="1:16">
      <c r="A335" s="59">
        <v>10183</v>
      </c>
      <c r="B335" s="59">
        <v>5</v>
      </c>
      <c r="C335" s="59">
        <v>1</v>
      </c>
      <c r="D335" s="59">
        <v>2</v>
      </c>
      <c r="E335" s="59" t="s">
        <v>79</v>
      </c>
      <c r="F335" s="227">
        <v>4</v>
      </c>
      <c r="G335" s="59">
        <v>0</v>
      </c>
      <c r="H335" s="227">
        <v>2</v>
      </c>
      <c r="I335" s="227">
        <v>14</v>
      </c>
      <c r="J335" s="59">
        <v>4994</v>
      </c>
      <c r="K335" s="78">
        <f>VLOOKUP(volume[[#This Row],[hwycov_id]],cnf[],10,FALSE)</f>
        <v>4994</v>
      </c>
      <c r="L335" s="229">
        <f t="shared" si="15"/>
        <v>0</v>
      </c>
      <c r="M335" s="228">
        <f t="shared" si="16"/>
        <v>0</v>
      </c>
      <c r="N335" s="228">
        <f t="shared" si="17"/>
        <v>0</v>
      </c>
      <c r="O335" s="298" t="e">
        <f>VLOOKUP(volume[[#This Row],[hwycov_id]],check!$A$2:$P$26,16,FALSE)</f>
        <v>#N/A</v>
      </c>
      <c r="P335" s="298">
        <v>334</v>
      </c>
    </row>
    <row r="336" spans="1:16">
      <c r="A336" s="59">
        <v>13066</v>
      </c>
      <c r="B336" s="59">
        <v>5</v>
      </c>
      <c r="C336" s="59">
        <v>1</v>
      </c>
      <c r="D336" s="59">
        <v>2</v>
      </c>
      <c r="E336" s="59" t="s">
        <v>80</v>
      </c>
      <c r="F336" s="227">
        <v>4</v>
      </c>
      <c r="G336" s="59">
        <v>0</v>
      </c>
      <c r="H336" s="227">
        <v>5</v>
      </c>
      <c r="I336" s="227">
        <v>5</v>
      </c>
      <c r="J336" s="59">
        <v>5000</v>
      </c>
      <c r="K336" s="78">
        <f>VLOOKUP(volume[[#This Row],[hwycov_id]],cnf[],10,FALSE)</f>
        <v>5000</v>
      </c>
      <c r="L336" s="229">
        <f t="shared" si="15"/>
        <v>0</v>
      </c>
      <c r="M336" s="228">
        <f t="shared" si="16"/>
        <v>0</v>
      </c>
      <c r="N336" s="228">
        <f t="shared" si="17"/>
        <v>0</v>
      </c>
      <c r="O336" s="298" t="e">
        <f>VLOOKUP(volume[[#This Row],[hwycov_id]],check!$A$2:$P$26,16,FALSE)</f>
        <v>#N/A</v>
      </c>
      <c r="P336" s="298">
        <v>335</v>
      </c>
    </row>
    <row r="337" spans="1:16">
      <c r="A337" s="59">
        <v>29827</v>
      </c>
      <c r="B337" s="59">
        <v>4</v>
      </c>
      <c r="C337" s="59">
        <v>1</v>
      </c>
      <c r="D337" s="59">
        <v>2</v>
      </c>
      <c r="E337" s="59" t="s">
        <v>79</v>
      </c>
      <c r="F337" s="227">
        <v>4</v>
      </c>
      <c r="G337" s="59">
        <v>0</v>
      </c>
      <c r="H337" s="227">
        <v>4</v>
      </c>
      <c r="I337" s="227">
        <v>14</v>
      </c>
      <c r="J337" s="59">
        <v>5003</v>
      </c>
      <c r="K337" s="78">
        <f>VLOOKUP(volume[[#This Row],[hwycov_id]],cnf[],10,FALSE)</f>
        <v>5003</v>
      </c>
      <c r="L337" s="229">
        <f t="shared" si="15"/>
        <v>0</v>
      </c>
      <c r="M337" s="228">
        <f t="shared" si="16"/>
        <v>0</v>
      </c>
      <c r="N337" s="228">
        <f t="shared" si="17"/>
        <v>0</v>
      </c>
      <c r="O337" s="298" t="e">
        <f>VLOOKUP(volume[[#This Row],[hwycov_id]],check!$A$2:$P$26,16,FALSE)</f>
        <v>#N/A</v>
      </c>
      <c r="P337" s="298">
        <v>336</v>
      </c>
    </row>
    <row r="338" spans="1:16">
      <c r="A338" s="59">
        <v>23438</v>
      </c>
      <c r="B338" s="59">
        <v>5</v>
      </c>
      <c r="C338" s="59">
        <v>1</v>
      </c>
      <c r="D338" s="59">
        <v>2</v>
      </c>
      <c r="E338" s="59" t="s">
        <v>79</v>
      </c>
      <c r="F338" s="227">
        <v>4</v>
      </c>
      <c r="G338" s="59">
        <v>0</v>
      </c>
      <c r="H338" s="227">
        <v>3</v>
      </c>
      <c r="I338" s="227">
        <v>14</v>
      </c>
      <c r="J338" s="59">
        <v>5017</v>
      </c>
      <c r="K338" s="78">
        <f>VLOOKUP(volume[[#This Row],[hwycov_id]],cnf[],10,FALSE)</f>
        <v>5017</v>
      </c>
      <c r="L338" s="229">
        <f t="shared" si="15"/>
        <v>0</v>
      </c>
      <c r="M338" s="228">
        <f t="shared" si="16"/>
        <v>0</v>
      </c>
      <c r="N338" s="228">
        <f t="shared" si="17"/>
        <v>0</v>
      </c>
      <c r="O338" s="298" t="e">
        <f>VLOOKUP(volume[[#This Row],[hwycov_id]],check!$A$2:$P$26,16,FALSE)</f>
        <v>#N/A</v>
      </c>
      <c r="P338" s="298">
        <v>337</v>
      </c>
    </row>
    <row r="339" spans="1:16">
      <c r="A339" s="59">
        <v>27548</v>
      </c>
      <c r="B339" s="59">
        <v>9</v>
      </c>
      <c r="C339" s="59">
        <v>1</v>
      </c>
      <c r="D339" s="59">
        <v>1</v>
      </c>
      <c r="E339" s="59" t="s">
        <v>78</v>
      </c>
      <c r="F339" s="227">
        <v>2</v>
      </c>
      <c r="G339" s="59">
        <v>0</v>
      </c>
      <c r="H339" s="227">
        <v>6</v>
      </c>
      <c r="I339" s="227">
        <v>1</v>
      </c>
      <c r="J339" s="59">
        <v>5030</v>
      </c>
      <c r="K339" s="78">
        <f>VLOOKUP(volume[[#This Row],[hwycov_id]],cnf[],10,FALSE)</f>
        <v>5030</v>
      </c>
      <c r="L339" s="229">
        <f t="shared" si="15"/>
        <v>0</v>
      </c>
      <c r="M339" s="228">
        <f t="shared" si="16"/>
        <v>0</v>
      </c>
      <c r="N339" s="228">
        <f t="shared" si="17"/>
        <v>0</v>
      </c>
      <c r="O339" s="298" t="e">
        <f>VLOOKUP(volume[[#This Row],[hwycov_id]],check!$A$2:$P$26,16,FALSE)</f>
        <v>#N/A</v>
      </c>
      <c r="P339" s="298">
        <v>338</v>
      </c>
    </row>
    <row r="340" spans="1:16">
      <c r="A340" s="59">
        <v>27273</v>
      </c>
      <c r="B340" s="59">
        <v>9</v>
      </c>
      <c r="C340" s="59">
        <v>1</v>
      </c>
      <c r="D340" s="59">
        <v>1</v>
      </c>
      <c r="E340" s="59" t="s">
        <v>78</v>
      </c>
      <c r="F340" s="227">
        <v>2</v>
      </c>
      <c r="G340" s="59">
        <v>0</v>
      </c>
      <c r="H340" s="227">
        <v>6</v>
      </c>
      <c r="I340" s="227">
        <v>1</v>
      </c>
      <c r="J340" s="59">
        <v>5050</v>
      </c>
      <c r="K340" s="78">
        <f>VLOOKUP(volume[[#This Row],[hwycov_id]],cnf[],10,FALSE)</f>
        <v>5050</v>
      </c>
      <c r="L340" s="229">
        <f t="shared" si="15"/>
        <v>0</v>
      </c>
      <c r="M340" s="228">
        <f t="shared" si="16"/>
        <v>0</v>
      </c>
      <c r="N340" s="228">
        <f t="shared" si="17"/>
        <v>0</v>
      </c>
      <c r="O340" s="298" t="e">
        <f>VLOOKUP(volume[[#This Row],[hwycov_id]],check!$A$2:$P$26,16,FALSE)</f>
        <v>#N/A</v>
      </c>
      <c r="P340" s="298">
        <v>339</v>
      </c>
    </row>
    <row r="341" spans="1:16">
      <c r="A341" s="59">
        <v>28689</v>
      </c>
      <c r="B341" s="59">
        <v>9</v>
      </c>
      <c r="C341" s="59">
        <v>1</v>
      </c>
      <c r="D341" s="59">
        <v>1</v>
      </c>
      <c r="E341" s="59" t="s">
        <v>78</v>
      </c>
      <c r="F341" s="227">
        <v>2</v>
      </c>
      <c r="G341" s="59">
        <v>0</v>
      </c>
      <c r="H341" s="227">
        <v>2</v>
      </c>
      <c r="I341" s="227">
        <v>14</v>
      </c>
      <c r="J341" s="59">
        <v>5071</v>
      </c>
      <c r="K341" s="78">
        <f>VLOOKUP(volume[[#This Row],[hwycov_id]],cnf[],10,FALSE)</f>
        <v>5071</v>
      </c>
      <c r="L341" s="229">
        <f t="shared" si="15"/>
        <v>0</v>
      </c>
      <c r="M341" s="228">
        <f t="shared" si="16"/>
        <v>0</v>
      </c>
      <c r="N341" s="228">
        <f t="shared" si="17"/>
        <v>0</v>
      </c>
      <c r="O341" s="298" t="e">
        <f>VLOOKUP(volume[[#This Row],[hwycov_id]],check!$A$2:$P$26,16,FALSE)</f>
        <v>#N/A</v>
      </c>
      <c r="P341" s="298">
        <v>340</v>
      </c>
    </row>
    <row r="342" spans="1:16">
      <c r="A342" s="59">
        <v>2783</v>
      </c>
      <c r="B342" s="59">
        <v>9</v>
      </c>
      <c r="C342" s="59">
        <v>1</v>
      </c>
      <c r="D342" s="59">
        <v>1</v>
      </c>
      <c r="E342" s="59" t="s">
        <v>78</v>
      </c>
      <c r="F342" s="227">
        <v>2</v>
      </c>
      <c r="G342" s="59">
        <v>0</v>
      </c>
      <c r="H342" s="227">
        <v>1</v>
      </c>
      <c r="I342" s="227">
        <v>14</v>
      </c>
      <c r="J342" s="59">
        <v>5079</v>
      </c>
      <c r="K342" s="78">
        <f>VLOOKUP(volume[[#This Row],[hwycov_id]],cnf[],10,FALSE)</f>
        <v>5079</v>
      </c>
      <c r="L342" s="229">
        <f t="shared" si="15"/>
        <v>0</v>
      </c>
      <c r="M342" s="228">
        <f t="shared" si="16"/>
        <v>0</v>
      </c>
      <c r="N342" s="228">
        <f t="shared" si="17"/>
        <v>0</v>
      </c>
      <c r="O342" s="298" t="e">
        <f>VLOOKUP(volume[[#This Row],[hwycov_id]],check!$A$2:$P$26,16,FALSE)</f>
        <v>#N/A</v>
      </c>
      <c r="P342" s="298">
        <v>341</v>
      </c>
    </row>
    <row r="343" spans="1:16">
      <c r="A343" s="59">
        <v>5063</v>
      </c>
      <c r="B343" s="59">
        <v>5</v>
      </c>
      <c r="C343" s="59">
        <v>1</v>
      </c>
      <c r="D343" s="59">
        <v>2</v>
      </c>
      <c r="E343" s="59" t="s">
        <v>79</v>
      </c>
      <c r="F343" s="227">
        <v>4</v>
      </c>
      <c r="G343" s="59">
        <v>0</v>
      </c>
      <c r="H343" s="227">
        <v>3</v>
      </c>
      <c r="I343" s="227">
        <v>14</v>
      </c>
      <c r="J343" s="59">
        <v>5090</v>
      </c>
      <c r="K343" s="78">
        <f>VLOOKUP(volume[[#This Row],[hwycov_id]],cnf[],10,FALSE)</f>
        <v>5090</v>
      </c>
      <c r="L343" s="229">
        <f t="shared" si="15"/>
        <v>0</v>
      </c>
      <c r="M343" s="228">
        <f t="shared" si="16"/>
        <v>0</v>
      </c>
      <c r="N343" s="228">
        <f t="shared" si="17"/>
        <v>0</v>
      </c>
      <c r="O343" s="298" t="e">
        <f>VLOOKUP(volume[[#This Row],[hwycov_id]],check!$A$2:$P$26,16,FALSE)</f>
        <v>#N/A</v>
      </c>
      <c r="P343" s="298">
        <v>342</v>
      </c>
    </row>
    <row r="344" spans="1:16">
      <c r="A344" s="59">
        <v>11079</v>
      </c>
      <c r="B344" s="59">
        <v>9</v>
      </c>
      <c r="C344" s="59">
        <v>1</v>
      </c>
      <c r="D344" s="59">
        <v>1</v>
      </c>
      <c r="E344" s="59" t="s">
        <v>78</v>
      </c>
      <c r="F344" s="227">
        <v>2</v>
      </c>
      <c r="G344" s="59">
        <v>0</v>
      </c>
      <c r="H344" s="227">
        <v>5</v>
      </c>
      <c r="I344" s="227">
        <v>19</v>
      </c>
      <c r="J344" s="59">
        <v>5092</v>
      </c>
      <c r="K344" s="78">
        <f>VLOOKUP(volume[[#This Row],[hwycov_id]],cnf[],10,FALSE)</f>
        <v>5092</v>
      </c>
      <c r="L344" s="229">
        <f t="shared" si="15"/>
        <v>0</v>
      </c>
      <c r="M344" s="228">
        <f t="shared" si="16"/>
        <v>0</v>
      </c>
      <c r="N344" s="228">
        <f t="shared" si="17"/>
        <v>0</v>
      </c>
      <c r="O344" s="298" t="e">
        <f>VLOOKUP(volume[[#This Row],[hwycov_id]],check!$A$2:$P$26,16,FALSE)</f>
        <v>#N/A</v>
      </c>
      <c r="P344" s="298">
        <v>343</v>
      </c>
    </row>
    <row r="345" spans="1:16">
      <c r="A345" s="59">
        <v>9546</v>
      </c>
      <c r="B345" s="59">
        <v>5</v>
      </c>
      <c r="C345" s="59">
        <v>1</v>
      </c>
      <c r="D345" s="59">
        <v>2</v>
      </c>
      <c r="E345" s="59" t="s">
        <v>79</v>
      </c>
      <c r="F345" s="227">
        <v>4</v>
      </c>
      <c r="G345" s="59">
        <v>0</v>
      </c>
      <c r="H345" s="227">
        <v>2</v>
      </c>
      <c r="I345" s="227">
        <v>14</v>
      </c>
      <c r="J345" s="59">
        <v>5097</v>
      </c>
      <c r="K345" s="78">
        <f>VLOOKUP(volume[[#This Row],[hwycov_id]],cnf[],10,FALSE)</f>
        <v>5097</v>
      </c>
      <c r="L345" s="229">
        <f t="shared" si="15"/>
        <v>0</v>
      </c>
      <c r="M345" s="228">
        <f t="shared" si="16"/>
        <v>0</v>
      </c>
      <c r="N345" s="228">
        <f t="shared" si="17"/>
        <v>0</v>
      </c>
      <c r="O345" s="298" t="e">
        <f>VLOOKUP(volume[[#This Row],[hwycov_id]],check!$A$2:$P$26,16,FALSE)</f>
        <v>#N/A</v>
      </c>
      <c r="P345" s="298">
        <v>344</v>
      </c>
    </row>
    <row r="346" spans="1:16">
      <c r="A346" s="59">
        <v>17814</v>
      </c>
      <c r="B346" s="59">
        <v>5</v>
      </c>
      <c r="C346" s="59">
        <v>1</v>
      </c>
      <c r="D346" s="59">
        <v>2</v>
      </c>
      <c r="E346" s="59" t="s">
        <v>79</v>
      </c>
      <c r="F346" s="227">
        <v>4</v>
      </c>
      <c r="G346" s="59">
        <v>0</v>
      </c>
      <c r="H346" s="227">
        <v>4</v>
      </c>
      <c r="I346" s="227">
        <v>14</v>
      </c>
      <c r="J346" s="59">
        <v>5112</v>
      </c>
      <c r="K346" s="78">
        <f>VLOOKUP(volume[[#This Row],[hwycov_id]],cnf[],10,FALSE)</f>
        <v>5112</v>
      </c>
      <c r="L346" s="229">
        <f t="shared" si="15"/>
        <v>0</v>
      </c>
      <c r="M346" s="228">
        <f t="shared" si="16"/>
        <v>0</v>
      </c>
      <c r="N346" s="228">
        <f t="shared" si="17"/>
        <v>0</v>
      </c>
      <c r="O346" s="298" t="e">
        <f>VLOOKUP(volume[[#This Row],[hwycov_id]],check!$A$2:$P$26,16,FALSE)</f>
        <v>#N/A</v>
      </c>
      <c r="P346" s="298">
        <v>345</v>
      </c>
    </row>
    <row r="347" spans="1:16">
      <c r="A347" s="59">
        <v>20112</v>
      </c>
      <c r="B347" s="59">
        <v>5</v>
      </c>
      <c r="C347" s="59">
        <v>1</v>
      </c>
      <c r="D347" s="59">
        <v>2</v>
      </c>
      <c r="E347" s="59" t="s">
        <v>79</v>
      </c>
      <c r="F347" s="227">
        <v>4</v>
      </c>
      <c r="G347" s="59">
        <v>0</v>
      </c>
      <c r="H347" s="227">
        <v>3</v>
      </c>
      <c r="I347" s="227">
        <v>14</v>
      </c>
      <c r="J347" s="59">
        <v>5119</v>
      </c>
      <c r="K347" s="78">
        <f>VLOOKUP(volume[[#This Row],[hwycov_id]],cnf[],10,FALSE)</f>
        <v>5119</v>
      </c>
      <c r="L347" s="229">
        <f t="shared" si="15"/>
        <v>0</v>
      </c>
      <c r="M347" s="228">
        <f t="shared" si="16"/>
        <v>0</v>
      </c>
      <c r="N347" s="228">
        <f t="shared" si="17"/>
        <v>0</v>
      </c>
      <c r="O347" s="298" t="e">
        <f>VLOOKUP(volume[[#This Row],[hwycov_id]],check!$A$2:$P$26,16,FALSE)</f>
        <v>#N/A</v>
      </c>
      <c r="P347" s="298">
        <v>346</v>
      </c>
    </row>
    <row r="348" spans="1:16">
      <c r="A348" s="59">
        <v>27588</v>
      </c>
      <c r="B348" s="59">
        <v>9</v>
      </c>
      <c r="C348" s="59">
        <v>1</v>
      </c>
      <c r="D348" s="59">
        <v>1</v>
      </c>
      <c r="E348" s="59" t="s">
        <v>78</v>
      </c>
      <c r="F348" s="227">
        <v>2</v>
      </c>
      <c r="G348" s="59">
        <v>0</v>
      </c>
      <c r="H348" s="227">
        <v>2</v>
      </c>
      <c r="I348" s="227">
        <v>10</v>
      </c>
      <c r="J348" s="59">
        <v>5129</v>
      </c>
      <c r="K348" s="78">
        <f>VLOOKUP(volume[[#This Row],[hwycov_id]],cnf[],10,FALSE)</f>
        <v>5129</v>
      </c>
      <c r="L348" s="229">
        <f t="shared" si="15"/>
        <v>0</v>
      </c>
      <c r="M348" s="228">
        <f t="shared" si="16"/>
        <v>0</v>
      </c>
      <c r="N348" s="228">
        <f t="shared" si="17"/>
        <v>0</v>
      </c>
      <c r="O348" s="298" t="e">
        <f>VLOOKUP(volume[[#This Row],[hwycov_id]],check!$A$2:$P$26,16,FALSE)</f>
        <v>#N/A</v>
      </c>
      <c r="P348" s="298">
        <v>347</v>
      </c>
    </row>
    <row r="349" spans="1:16">
      <c r="A349" s="59">
        <v>30057</v>
      </c>
      <c r="B349" s="59">
        <v>9</v>
      </c>
      <c r="C349" s="59">
        <v>1</v>
      </c>
      <c r="D349" s="59">
        <v>1</v>
      </c>
      <c r="E349" s="59" t="s">
        <v>78</v>
      </c>
      <c r="F349" s="227">
        <v>2</v>
      </c>
      <c r="G349" s="59">
        <v>0</v>
      </c>
      <c r="H349" s="227">
        <v>6</v>
      </c>
      <c r="I349" s="227">
        <v>17</v>
      </c>
      <c r="J349" s="59">
        <v>5147</v>
      </c>
      <c r="K349" s="78">
        <f>VLOOKUP(volume[[#This Row],[hwycov_id]],cnf[],10,FALSE)</f>
        <v>5147</v>
      </c>
      <c r="L349" s="229">
        <f t="shared" si="15"/>
        <v>0</v>
      </c>
      <c r="M349" s="228">
        <f t="shared" si="16"/>
        <v>0</v>
      </c>
      <c r="N349" s="228">
        <f t="shared" si="17"/>
        <v>0</v>
      </c>
      <c r="O349" s="298" t="e">
        <f>VLOOKUP(volume[[#This Row],[hwycov_id]],check!$A$2:$P$26,16,FALSE)</f>
        <v>#N/A</v>
      </c>
      <c r="P349" s="298">
        <v>348</v>
      </c>
    </row>
    <row r="350" spans="1:16">
      <c r="A350" s="59">
        <v>17671</v>
      </c>
      <c r="B350" s="59">
        <v>5</v>
      </c>
      <c r="C350" s="59">
        <v>1</v>
      </c>
      <c r="D350" s="59">
        <v>2</v>
      </c>
      <c r="E350" s="59" t="s">
        <v>79</v>
      </c>
      <c r="F350" s="227">
        <v>4</v>
      </c>
      <c r="G350" s="59">
        <v>0</v>
      </c>
      <c r="H350" s="227">
        <v>2</v>
      </c>
      <c r="I350" s="227">
        <v>14</v>
      </c>
      <c r="J350" s="59">
        <v>5160</v>
      </c>
      <c r="K350" s="78">
        <f>VLOOKUP(volume[[#This Row],[hwycov_id]],cnf[],10,FALSE)</f>
        <v>5160</v>
      </c>
      <c r="L350" s="229">
        <f t="shared" si="15"/>
        <v>0</v>
      </c>
      <c r="M350" s="228">
        <f t="shared" si="16"/>
        <v>0</v>
      </c>
      <c r="N350" s="228">
        <f t="shared" si="17"/>
        <v>0</v>
      </c>
      <c r="O350" s="298" t="e">
        <f>VLOOKUP(volume[[#This Row],[hwycov_id]],check!$A$2:$P$26,16,FALSE)</f>
        <v>#N/A</v>
      </c>
      <c r="P350" s="298">
        <v>349</v>
      </c>
    </row>
    <row r="351" spans="1:16">
      <c r="A351" s="59">
        <v>37404</v>
      </c>
      <c r="B351" s="59">
        <v>7</v>
      </c>
      <c r="C351" s="59">
        <v>1</v>
      </c>
      <c r="D351" s="59">
        <v>2</v>
      </c>
      <c r="E351" s="59" t="s">
        <v>79</v>
      </c>
      <c r="F351" s="227">
        <v>4</v>
      </c>
      <c r="G351" s="59">
        <v>0</v>
      </c>
      <c r="H351" s="227">
        <v>2</v>
      </c>
      <c r="I351" s="227">
        <v>14</v>
      </c>
      <c r="J351" s="59">
        <v>5164</v>
      </c>
      <c r="K351" s="78">
        <f>VLOOKUP(volume[[#This Row],[hwycov_id]],cnf[],10,FALSE)</f>
        <v>5164</v>
      </c>
      <c r="L351" s="229">
        <f t="shared" si="15"/>
        <v>0</v>
      </c>
      <c r="M351" s="228">
        <f t="shared" si="16"/>
        <v>0</v>
      </c>
      <c r="N351" s="228">
        <f t="shared" si="17"/>
        <v>0</v>
      </c>
      <c r="O351" s="298" t="e">
        <f>VLOOKUP(volume[[#This Row],[hwycov_id]],check!$A$2:$P$26,16,FALSE)</f>
        <v>#N/A</v>
      </c>
      <c r="P351" s="298">
        <v>350</v>
      </c>
    </row>
    <row r="352" spans="1:16">
      <c r="A352" s="59">
        <v>5000</v>
      </c>
      <c r="B352" s="59">
        <v>5</v>
      </c>
      <c r="C352" s="59">
        <v>1</v>
      </c>
      <c r="D352" s="59">
        <v>2</v>
      </c>
      <c r="E352" s="59" t="s">
        <v>79</v>
      </c>
      <c r="F352" s="227">
        <v>4</v>
      </c>
      <c r="G352" s="59">
        <v>0</v>
      </c>
      <c r="H352" s="227">
        <v>3</v>
      </c>
      <c r="I352" s="227">
        <v>14</v>
      </c>
      <c r="J352" s="59">
        <v>5176</v>
      </c>
      <c r="K352" s="78">
        <f>VLOOKUP(volume[[#This Row],[hwycov_id]],cnf[],10,FALSE)</f>
        <v>5176</v>
      </c>
      <c r="L352" s="229">
        <f t="shared" si="15"/>
        <v>0</v>
      </c>
      <c r="M352" s="228">
        <f t="shared" si="16"/>
        <v>0</v>
      </c>
      <c r="N352" s="228">
        <f t="shared" si="17"/>
        <v>0</v>
      </c>
      <c r="O352" s="298" t="e">
        <f>VLOOKUP(volume[[#This Row],[hwycov_id]],check!$A$2:$P$26,16,FALSE)</f>
        <v>#N/A</v>
      </c>
      <c r="P352" s="298">
        <v>351</v>
      </c>
    </row>
    <row r="353" spans="1:16">
      <c r="A353" s="59">
        <v>14674</v>
      </c>
      <c r="B353" s="59">
        <v>9</v>
      </c>
      <c r="C353" s="59">
        <v>1</v>
      </c>
      <c r="D353" s="59">
        <v>1</v>
      </c>
      <c r="E353" s="59" t="s">
        <v>78</v>
      </c>
      <c r="F353" s="227">
        <v>2</v>
      </c>
      <c r="G353" s="59">
        <v>0</v>
      </c>
      <c r="H353" s="227">
        <v>3</v>
      </c>
      <c r="I353" s="227">
        <v>14</v>
      </c>
      <c r="J353" s="59">
        <v>5180</v>
      </c>
      <c r="K353" s="78">
        <f>VLOOKUP(volume[[#This Row],[hwycov_id]],cnf[],10,FALSE)</f>
        <v>5180</v>
      </c>
      <c r="L353" s="229">
        <f t="shared" si="15"/>
        <v>0</v>
      </c>
      <c r="M353" s="228">
        <f t="shared" si="16"/>
        <v>0</v>
      </c>
      <c r="N353" s="228">
        <f t="shared" si="17"/>
        <v>0</v>
      </c>
      <c r="O353" s="298" t="e">
        <f>VLOOKUP(volume[[#This Row],[hwycov_id]],check!$A$2:$P$26,16,FALSE)</f>
        <v>#N/A</v>
      </c>
      <c r="P353" s="298">
        <v>352</v>
      </c>
    </row>
    <row r="354" spans="1:16">
      <c r="A354" s="59">
        <v>28817</v>
      </c>
      <c r="B354" s="59">
        <v>9</v>
      </c>
      <c r="C354" s="59">
        <v>1</v>
      </c>
      <c r="D354" s="59">
        <v>1</v>
      </c>
      <c r="E354" s="59" t="s">
        <v>78</v>
      </c>
      <c r="F354" s="227">
        <v>2</v>
      </c>
      <c r="G354" s="59">
        <v>0</v>
      </c>
      <c r="H354" s="227">
        <v>3</v>
      </c>
      <c r="I354" s="227">
        <v>14</v>
      </c>
      <c r="J354" s="59">
        <v>5183</v>
      </c>
      <c r="K354" s="78">
        <f>VLOOKUP(volume[[#This Row],[hwycov_id]],cnf[],10,FALSE)</f>
        <v>5183</v>
      </c>
      <c r="L354" s="229">
        <f t="shared" si="15"/>
        <v>0</v>
      </c>
      <c r="M354" s="228">
        <f t="shared" si="16"/>
        <v>0</v>
      </c>
      <c r="N354" s="228">
        <f t="shared" si="17"/>
        <v>0</v>
      </c>
      <c r="O354" s="298" t="e">
        <f>VLOOKUP(volume[[#This Row],[hwycov_id]],check!$A$2:$P$26,16,FALSE)</f>
        <v>#N/A</v>
      </c>
      <c r="P354" s="298">
        <v>353</v>
      </c>
    </row>
    <row r="355" spans="1:16">
      <c r="A355" s="59">
        <v>28498</v>
      </c>
      <c r="B355" s="59">
        <v>9</v>
      </c>
      <c r="C355" s="59">
        <v>1</v>
      </c>
      <c r="D355" s="59">
        <v>1</v>
      </c>
      <c r="E355" s="59" t="s">
        <v>78</v>
      </c>
      <c r="F355" s="227">
        <v>2</v>
      </c>
      <c r="G355" s="59">
        <v>0</v>
      </c>
      <c r="H355" s="227">
        <v>6</v>
      </c>
      <c r="I355" s="227">
        <v>12</v>
      </c>
      <c r="J355" s="59">
        <v>5190</v>
      </c>
      <c r="K355" s="78">
        <f>VLOOKUP(volume[[#This Row],[hwycov_id]],cnf[],10,FALSE)</f>
        <v>5190</v>
      </c>
      <c r="L355" s="229">
        <f t="shared" si="15"/>
        <v>0</v>
      </c>
      <c r="M355" s="228">
        <f t="shared" si="16"/>
        <v>0</v>
      </c>
      <c r="N355" s="228">
        <f t="shared" si="17"/>
        <v>0</v>
      </c>
      <c r="O355" s="298" t="e">
        <f>VLOOKUP(volume[[#This Row],[hwycov_id]],check!$A$2:$P$26,16,FALSE)</f>
        <v>#N/A</v>
      </c>
      <c r="P355" s="298">
        <v>354</v>
      </c>
    </row>
    <row r="356" spans="1:16">
      <c r="A356" s="59">
        <v>10903</v>
      </c>
      <c r="B356" s="59">
        <v>9</v>
      </c>
      <c r="C356" s="59">
        <v>1</v>
      </c>
      <c r="D356" s="59">
        <v>1</v>
      </c>
      <c r="E356" s="59" t="s">
        <v>78</v>
      </c>
      <c r="F356" s="227">
        <v>2</v>
      </c>
      <c r="G356" s="59">
        <v>0</v>
      </c>
      <c r="H356" s="227">
        <v>6</v>
      </c>
      <c r="I356" s="227">
        <v>6</v>
      </c>
      <c r="J356" s="59">
        <v>5190</v>
      </c>
      <c r="K356" s="78">
        <f>VLOOKUP(volume[[#This Row],[hwycov_id]],cnf[],10,FALSE)</f>
        <v>5190</v>
      </c>
      <c r="L356" s="229">
        <f t="shared" si="15"/>
        <v>0</v>
      </c>
      <c r="M356" s="228">
        <f t="shared" si="16"/>
        <v>0</v>
      </c>
      <c r="N356" s="228">
        <f t="shared" si="17"/>
        <v>0</v>
      </c>
      <c r="O356" s="298" t="e">
        <f>VLOOKUP(volume[[#This Row],[hwycov_id]],check!$A$2:$P$26,16,FALSE)</f>
        <v>#N/A</v>
      </c>
      <c r="P356" s="298">
        <v>355</v>
      </c>
    </row>
    <row r="357" spans="1:16">
      <c r="A357" s="59">
        <v>7940</v>
      </c>
      <c r="B357" s="59">
        <v>5</v>
      </c>
      <c r="C357" s="59">
        <v>1</v>
      </c>
      <c r="D357" s="59">
        <v>2</v>
      </c>
      <c r="E357" s="59" t="s">
        <v>80</v>
      </c>
      <c r="F357" s="227">
        <v>4</v>
      </c>
      <c r="G357" s="59">
        <v>0</v>
      </c>
      <c r="H357" s="227">
        <v>5</v>
      </c>
      <c r="I357" s="227">
        <v>9</v>
      </c>
      <c r="J357" s="59">
        <v>5200</v>
      </c>
      <c r="K357" s="78">
        <f>VLOOKUP(volume[[#This Row],[hwycov_id]],cnf[],10,FALSE)</f>
        <v>5200</v>
      </c>
      <c r="L357" s="229">
        <f t="shared" si="15"/>
        <v>0</v>
      </c>
      <c r="M357" s="228">
        <f t="shared" si="16"/>
        <v>0</v>
      </c>
      <c r="N357" s="228">
        <f t="shared" si="17"/>
        <v>0</v>
      </c>
      <c r="O357" s="298" t="e">
        <f>VLOOKUP(volume[[#This Row],[hwycov_id]],check!$A$2:$P$26,16,FALSE)</f>
        <v>#N/A</v>
      </c>
      <c r="P357" s="298">
        <v>356</v>
      </c>
    </row>
    <row r="358" spans="1:16">
      <c r="A358" s="59">
        <v>22846</v>
      </c>
      <c r="B358" s="59">
        <v>4</v>
      </c>
      <c r="C358" s="59">
        <v>1</v>
      </c>
      <c r="D358" s="59">
        <v>2</v>
      </c>
      <c r="E358" s="59" t="s">
        <v>80</v>
      </c>
      <c r="F358" s="227">
        <v>4</v>
      </c>
      <c r="G358" s="59">
        <v>0</v>
      </c>
      <c r="H358" s="227">
        <v>7</v>
      </c>
      <c r="I358" s="227">
        <v>19</v>
      </c>
      <c r="J358" s="59">
        <v>5200</v>
      </c>
      <c r="K358" s="78">
        <f>VLOOKUP(volume[[#This Row],[hwycov_id]],cnf[],10,FALSE)</f>
        <v>5200</v>
      </c>
      <c r="L358" s="229">
        <f t="shared" si="15"/>
        <v>0</v>
      </c>
      <c r="M358" s="228">
        <f t="shared" si="16"/>
        <v>0</v>
      </c>
      <c r="N358" s="228">
        <f t="shared" si="17"/>
        <v>0</v>
      </c>
      <c r="O358" s="298" t="e">
        <f>VLOOKUP(volume[[#This Row],[hwycov_id]],check!$A$2:$P$26,16,FALSE)</f>
        <v>#N/A</v>
      </c>
      <c r="P358" s="298">
        <v>357</v>
      </c>
    </row>
    <row r="359" spans="1:16">
      <c r="A359" s="59">
        <v>1061</v>
      </c>
      <c r="B359" s="59">
        <v>5</v>
      </c>
      <c r="C359" s="59">
        <v>1</v>
      </c>
      <c r="D359" s="59">
        <v>2</v>
      </c>
      <c r="E359" s="59" t="s">
        <v>79</v>
      </c>
      <c r="F359" s="227">
        <v>4</v>
      </c>
      <c r="G359" s="59">
        <v>0</v>
      </c>
      <c r="H359" s="227">
        <v>2</v>
      </c>
      <c r="I359" s="227">
        <v>14</v>
      </c>
      <c r="J359" s="59">
        <v>5207</v>
      </c>
      <c r="K359" s="78">
        <f>VLOOKUP(volume[[#This Row],[hwycov_id]],cnf[],10,FALSE)</f>
        <v>5207</v>
      </c>
      <c r="L359" s="229">
        <f t="shared" si="15"/>
        <v>0</v>
      </c>
      <c r="M359" s="228">
        <f t="shared" si="16"/>
        <v>0</v>
      </c>
      <c r="N359" s="228">
        <f t="shared" si="17"/>
        <v>0</v>
      </c>
      <c r="O359" s="298" t="e">
        <f>VLOOKUP(volume[[#This Row],[hwycov_id]],check!$A$2:$P$26,16,FALSE)</f>
        <v>#N/A</v>
      </c>
      <c r="P359" s="298">
        <v>358</v>
      </c>
    </row>
    <row r="360" spans="1:16">
      <c r="A360" s="59">
        <v>8734</v>
      </c>
      <c r="B360" s="59">
        <v>4</v>
      </c>
      <c r="C360" s="59">
        <v>1</v>
      </c>
      <c r="D360" s="59">
        <v>2</v>
      </c>
      <c r="E360" s="59" t="s">
        <v>79</v>
      </c>
      <c r="F360" s="227">
        <v>4</v>
      </c>
      <c r="G360" s="59">
        <v>0</v>
      </c>
      <c r="H360" s="227">
        <v>4</v>
      </c>
      <c r="I360" s="227">
        <v>14</v>
      </c>
      <c r="J360" s="59">
        <v>5247</v>
      </c>
      <c r="K360" s="78">
        <f>VLOOKUP(volume[[#This Row],[hwycov_id]],cnf[],10,FALSE)</f>
        <v>5247</v>
      </c>
      <c r="L360" s="229">
        <f t="shared" si="15"/>
        <v>0</v>
      </c>
      <c r="M360" s="228">
        <f t="shared" si="16"/>
        <v>0</v>
      </c>
      <c r="N360" s="228">
        <f t="shared" si="17"/>
        <v>0</v>
      </c>
      <c r="O360" s="298" t="e">
        <f>VLOOKUP(volume[[#This Row],[hwycov_id]],check!$A$2:$P$26,16,FALSE)</f>
        <v>#N/A</v>
      </c>
      <c r="P360" s="298">
        <v>359</v>
      </c>
    </row>
    <row r="361" spans="1:16">
      <c r="A361" s="59">
        <v>13587</v>
      </c>
      <c r="B361" s="59">
        <v>9</v>
      </c>
      <c r="C361" s="59">
        <v>1</v>
      </c>
      <c r="D361" s="59">
        <v>1</v>
      </c>
      <c r="E361" s="59" t="s">
        <v>78</v>
      </c>
      <c r="F361" s="227">
        <v>2</v>
      </c>
      <c r="G361" s="59">
        <v>0</v>
      </c>
      <c r="H361" s="227">
        <v>6</v>
      </c>
      <c r="I361" s="227">
        <v>6</v>
      </c>
      <c r="J361" s="59">
        <v>5247</v>
      </c>
      <c r="K361" s="78">
        <f>VLOOKUP(volume[[#This Row],[hwycov_id]],cnf[],10,FALSE)</f>
        <v>5247</v>
      </c>
      <c r="L361" s="229">
        <f t="shared" si="15"/>
        <v>0</v>
      </c>
      <c r="M361" s="228">
        <f t="shared" si="16"/>
        <v>0</v>
      </c>
      <c r="N361" s="228">
        <f t="shared" si="17"/>
        <v>0</v>
      </c>
      <c r="O361" s="298" t="e">
        <f>VLOOKUP(volume[[#This Row],[hwycov_id]],check!$A$2:$P$26,16,FALSE)</f>
        <v>#N/A</v>
      </c>
      <c r="P361" s="298">
        <v>360</v>
      </c>
    </row>
    <row r="362" spans="1:16">
      <c r="A362" s="59">
        <v>26419</v>
      </c>
      <c r="B362" s="59">
        <v>9</v>
      </c>
      <c r="C362" s="59">
        <v>1</v>
      </c>
      <c r="D362" s="59">
        <v>1</v>
      </c>
      <c r="E362" s="59" t="s">
        <v>78</v>
      </c>
      <c r="F362" s="227">
        <v>2</v>
      </c>
      <c r="G362" s="59">
        <v>0</v>
      </c>
      <c r="H362" s="227">
        <v>7</v>
      </c>
      <c r="I362" s="227">
        <v>15</v>
      </c>
      <c r="J362" s="59">
        <v>5247</v>
      </c>
      <c r="K362" s="78">
        <f>VLOOKUP(volume[[#This Row],[hwycov_id]],cnf[],10,FALSE)</f>
        <v>5247</v>
      </c>
      <c r="L362" s="229">
        <f t="shared" si="15"/>
        <v>0</v>
      </c>
      <c r="M362" s="228">
        <f t="shared" si="16"/>
        <v>0</v>
      </c>
      <c r="N362" s="228">
        <f t="shared" si="17"/>
        <v>0</v>
      </c>
      <c r="O362" s="298" t="e">
        <f>VLOOKUP(volume[[#This Row],[hwycov_id]],check!$A$2:$P$26,16,FALSE)</f>
        <v>#N/A</v>
      </c>
      <c r="P362" s="298">
        <v>361</v>
      </c>
    </row>
    <row r="363" spans="1:16">
      <c r="A363" s="59">
        <v>18497</v>
      </c>
      <c r="B363" s="59">
        <v>5</v>
      </c>
      <c r="C363" s="59">
        <v>1</v>
      </c>
      <c r="D363" s="59">
        <v>1</v>
      </c>
      <c r="E363" s="59" t="s">
        <v>79</v>
      </c>
      <c r="F363" s="227">
        <v>4</v>
      </c>
      <c r="G363" s="59">
        <v>0</v>
      </c>
      <c r="H363" s="227">
        <v>1</v>
      </c>
      <c r="I363" s="227">
        <v>14</v>
      </c>
      <c r="J363" s="59">
        <v>5275</v>
      </c>
      <c r="K363" s="78">
        <f>VLOOKUP(volume[[#This Row],[hwycov_id]],cnf[],10,FALSE)</f>
        <v>5275</v>
      </c>
      <c r="L363" s="229">
        <f t="shared" si="15"/>
        <v>0</v>
      </c>
      <c r="M363" s="228">
        <f t="shared" si="16"/>
        <v>0</v>
      </c>
      <c r="N363" s="228">
        <f t="shared" si="17"/>
        <v>0</v>
      </c>
      <c r="O363" s="298" t="e">
        <f>VLOOKUP(volume[[#This Row],[hwycov_id]],check!$A$2:$P$26,16,FALSE)</f>
        <v>#N/A</v>
      </c>
      <c r="P363" s="298">
        <v>362</v>
      </c>
    </row>
    <row r="364" spans="1:16">
      <c r="A364" s="59">
        <v>8101</v>
      </c>
      <c r="B364" s="59">
        <v>4</v>
      </c>
      <c r="C364" s="59">
        <v>1</v>
      </c>
      <c r="D364" s="59">
        <v>2</v>
      </c>
      <c r="E364" s="59" t="s">
        <v>82</v>
      </c>
      <c r="F364" s="227">
        <v>4</v>
      </c>
      <c r="G364" s="59">
        <v>0</v>
      </c>
      <c r="H364" s="227">
        <v>8</v>
      </c>
      <c r="I364" s="227">
        <v>19</v>
      </c>
      <c r="J364" s="59">
        <v>5281</v>
      </c>
      <c r="K364" s="78">
        <f>VLOOKUP(volume[[#This Row],[hwycov_id]],cnf[],10,FALSE)</f>
        <v>5281</v>
      </c>
      <c r="L364" s="229">
        <f t="shared" si="15"/>
        <v>0</v>
      </c>
      <c r="M364" s="228">
        <f t="shared" si="16"/>
        <v>0</v>
      </c>
      <c r="N364" s="228">
        <f t="shared" si="17"/>
        <v>0</v>
      </c>
      <c r="O364" s="298" t="e">
        <f>VLOOKUP(volume[[#This Row],[hwycov_id]],check!$A$2:$P$26,16,FALSE)</f>
        <v>#N/A</v>
      </c>
      <c r="P364" s="298">
        <v>363</v>
      </c>
    </row>
    <row r="365" spans="1:16">
      <c r="A365" s="59">
        <v>10757</v>
      </c>
      <c r="B365" s="59">
        <v>4</v>
      </c>
      <c r="C365" s="59">
        <v>1</v>
      </c>
      <c r="D365" s="59">
        <v>2</v>
      </c>
      <c r="E365" s="59" t="s">
        <v>79</v>
      </c>
      <c r="F365" s="227">
        <v>4</v>
      </c>
      <c r="G365" s="59">
        <v>0</v>
      </c>
      <c r="H365" s="227">
        <v>2</v>
      </c>
      <c r="I365" s="227">
        <v>14</v>
      </c>
      <c r="J365" s="59">
        <v>5292</v>
      </c>
      <c r="K365" s="78">
        <f>VLOOKUP(volume[[#This Row],[hwycov_id]],cnf[],10,FALSE)</f>
        <v>5292</v>
      </c>
      <c r="L365" s="229">
        <f t="shared" si="15"/>
        <v>0</v>
      </c>
      <c r="M365" s="228">
        <f t="shared" si="16"/>
        <v>0</v>
      </c>
      <c r="N365" s="228">
        <f t="shared" si="17"/>
        <v>0</v>
      </c>
      <c r="O365" s="298" t="e">
        <f>VLOOKUP(volume[[#This Row],[hwycov_id]],check!$A$2:$P$26,16,FALSE)</f>
        <v>#N/A</v>
      </c>
      <c r="P365" s="298">
        <v>364</v>
      </c>
    </row>
    <row r="366" spans="1:16">
      <c r="A366" s="59">
        <v>1488</v>
      </c>
      <c r="B366" s="59">
        <v>3</v>
      </c>
      <c r="C366" s="59">
        <v>1</v>
      </c>
      <c r="D366" s="59">
        <v>2</v>
      </c>
      <c r="E366" s="59" t="s">
        <v>80</v>
      </c>
      <c r="F366" s="227">
        <v>3</v>
      </c>
      <c r="G366" s="59">
        <v>0</v>
      </c>
      <c r="H366" s="227">
        <v>5</v>
      </c>
      <c r="I366" s="227">
        <v>5</v>
      </c>
      <c r="J366" s="59">
        <v>5300</v>
      </c>
      <c r="K366" s="78">
        <f>VLOOKUP(volume[[#This Row],[hwycov_id]],cnf[],10,FALSE)</f>
        <v>5300</v>
      </c>
      <c r="L366" s="229">
        <f t="shared" si="15"/>
        <v>0</v>
      </c>
      <c r="M366" s="228">
        <f t="shared" si="16"/>
        <v>0</v>
      </c>
      <c r="N366" s="228">
        <f t="shared" si="17"/>
        <v>0</v>
      </c>
      <c r="O366" s="298" t="e">
        <f>VLOOKUP(volume[[#This Row],[hwycov_id]],check!$A$2:$P$26,16,FALSE)</f>
        <v>#N/A</v>
      </c>
      <c r="P366" s="298">
        <v>365</v>
      </c>
    </row>
    <row r="367" spans="1:16">
      <c r="A367" s="59">
        <v>6073</v>
      </c>
      <c r="B367" s="59">
        <v>5</v>
      </c>
      <c r="C367" s="59">
        <v>1</v>
      </c>
      <c r="D367" s="59">
        <v>2</v>
      </c>
      <c r="E367" s="59" t="s">
        <v>80</v>
      </c>
      <c r="F367" s="227">
        <v>4</v>
      </c>
      <c r="G367" s="59">
        <v>0</v>
      </c>
      <c r="H367" s="227">
        <v>5</v>
      </c>
      <c r="I367" s="227">
        <v>19</v>
      </c>
      <c r="J367" s="59">
        <v>5300</v>
      </c>
      <c r="K367" s="78">
        <f>VLOOKUP(volume[[#This Row],[hwycov_id]],cnf[],10,FALSE)</f>
        <v>5300</v>
      </c>
      <c r="L367" s="229">
        <f t="shared" si="15"/>
        <v>0</v>
      </c>
      <c r="M367" s="228">
        <f t="shared" si="16"/>
        <v>0</v>
      </c>
      <c r="N367" s="228">
        <f t="shared" si="17"/>
        <v>0</v>
      </c>
      <c r="O367" s="298" t="e">
        <f>VLOOKUP(volume[[#This Row],[hwycov_id]],check!$A$2:$P$26,16,FALSE)</f>
        <v>#N/A</v>
      </c>
      <c r="P367" s="298">
        <v>366</v>
      </c>
    </row>
    <row r="368" spans="1:16">
      <c r="A368" s="59">
        <v>20856</v>
      </c>
      <c r="B368" s="59">
        <v>4</v>
      </c>
      <c r="C368" s="59">
        <v>1</v>
      </c>
      <c r="D368" s="59">
        <v>2</v>
      </c>
      <c r="E368" s="59" t="s">
        <v>80</v>
      </c>
      <c r="F368" s="227">
        <v>4</v>
      </c>
      <c r="G368" s="59">
        <v>0</v>
      </c>
      <c r="H368" s="227">
        <v>7</v>
      </c>
      <c r="I368" s="227">
        <v>7</v>
      </c>
      <c r="J368" s="59">
        <v>5300</v>
      </c>
      <c r="K368" s="78">
        <f>VLOOKUP(volume[[#This Row],[hwycov_id]],cnf[],10,FALSE)</f>
        <v>5300</v>
      </c>
      <c r="L368" s="229">
        <f t="shared" si="15"/>
        <v>0</v>
      </c>
      <c r="M368" s="228">
        <f t="shared" si="16"/>
        <v>0</v>
      </c>
      <c r="N368" s="228">
        <f t="shared" si="17"/>
        <v>0</v>
      </c>
      <c r="O368" s="298" t="e">
        <f>VLOOKUP(volume[[#This Row],[hwycov_id]],check!$A$2:$P$26,16,FALSE)</f>
        <v>#N/A</v>
      </c>
      <c r="P368" s="298">
        <v>367</v>
      </c>
    </row>
    <row r="369" spans="1:16">
      <c r="A369" s="59">
        <v>27637</v>
      </c>
      <c r="B369" s="59">
        <v>9</v>
      </c>
      <c r="C369" s="59">
        <v>1</v>
      </c>
      <c r="D369" s="59">
        <v>1</v>
      </c>
      <c r="E369" s="59" t="s">
        <v>78</v>
      </c>
      <c r="F369" s="227">
        <v>2</v>
      </c>
      <c r="G369" s="59">
        <v>0</v>
      </c>
      <c r="H369" s="227">
        <v>3</v>
      </c>
      <c r="I369" s="227">
        <v>14</v>
      </c>
      <c r="J369" s="59">
        <v>5303</v>
      </c>
      <c r="K369" s="78">
        <f>VLOOKUP(volume[[#This Row],[hwycov_id]],cnf[],10,FALSE)</f>
        <v>5303</v>
      </c>
      <c r="L369" s="229">
        <f t="shared" si="15"/>
        <v>0</v>
      </c>
      <c r="M369" s="228">
        <f t="shared" si="16"/>
        <v>0</v>
      </c>
      <c r="N369" s="228">
        <f t="shared" si="17"/>
        <v>0</v>
      </c>
      <c r="O369" s="298" t="e">
        <f>VLOOKUP(volume[[#This Row],[hwycov_id]],check!$A$2:$P$26,16,FALSE)</f>
        <v>#N/A</v>
      </c>
      <c r="P369" s="298">
        <v>368</v>
      </c>
    </row>
    <row r="370" spans="1:16">
      <c r="A370" s="59">
        <v>28395</v>
      </c>
      <c r="B370" s="59">
        <v>9</v>
      </c>
      <c r="C370" s="59">
        <v>1</v>
      </c>
      <c r="D370" s="59">
        <v>1</v>
      </c>
      <c r="E370" s="59" t="s">
        <v>78</v>
      </c>
      <c r="F370" s="227">
        <v>2</v>
      </c>
      <c r="G370" s="59">
        <v>0</v>
      </c>
      <c r="H370" s="227">
        <v>5</v>
      </c>
      <c r="I370" s="227">
        <v>9</v>
      </c>
      <c r="J370" s="59">
        <v>5315</v>
      </c>
      <c r="K370" s="78">
        <f>VLOOKUP(volume[[#This Row],[hwycov_id]],cnf[],10,FALSE)</f>
        <v>5315</v>
      </c>
      <c r="L370" s="229">
        <f t="shared" si="15"/>
        <v>0</v>
      </c>
      <c r="M370" s="228">
        <f t="shared" si="16"/>
        <v>0</v>
      </c>
      <c r="N370" s="228">
        <f t="shared" si="17"/>
        <v>0</v>
      </c>
      <c r="O370" s="298" t="e">
        <f>VLOOKUP(volume[[#This Row],[hwycov_id]],check!$A$2:$P$26,16,FALSE)</f>
        <v>#N/A</v>
      </c>
      <c r="P370" s="298">
        <v>369</v>
      </c>
    </row>
    <row r="371" spans="1:16">
      <c r="A371" s="59">
        <v>28537</v>
      </c>
      <c r="B371" s="59">
        <v>9</v>
      </c>
      <c r="C371" s="59">
        <v>1</v>
      </c>
      <c r="D371" s="59">
        <v>1</v>
      </c>
      <c r="E371" s="59" t="s">
        <v>78</v>
      </c>
      <c r="F371" s="227">
        <v>2</v>
      </c>
      <c r="G371" s="59">
        <v>0</v>
      </c>
      <c r="H371" s="227">
        <v>6</v>
      </c>
      <c r="I371" s="227">
        <v>12</v>
      </c>
      <c r="J371" s="59">
        <v>5331</v>
      </c>
      <c r="K371" s="78">
        <f>VLOOKUP(volume[[#This Row],[hwycov_id]],cnf[],10,FALSE)</f>
        <v>5331</v>
      </c>
      <c r="L371" s="229">
        <f t="shared" si="15"/>
        <v>0</v>
      </c>
      <c r="M371" s="228">
        <f t="shared" si="16"/>
        <v>0</v>
      </c>
      <c r="N371" s="228">
        <f t="shared" si="17"/>
        <v>0</v>
      </c>
      <c r="O371" s="298" t="e">
        <f>VLOOKUP(volume[[#This Row],[hwycov_id]],check!$A$2:$P$26,16,FALSE)</f>
        <v>#N/A</v>
      </c>
      <c r="P371" s="298">
        <v>370</v>
      </c>
    </row>
    <row r="372" spans="1:16">
      <c r="A372" s="59">
        <v>29218</v>
      </c>
      <c r="B372" s="59">
        <v>9</v>
      </c>
      <c r="C372" s="59">
        <v>1</v>
      </c>
      <c r="D372" s="59">
        <v>1</v>
      </c>
      <c r="E372" s="59" t="s">
        <v>78</v>
      </c>
      <c r="F372" s="227">
        <v>2</v>
      </c>
      <c r="G372" s="59">
        <v>0</v>
      </c>
      <c r="H372" s="227">
        <v>2</v>
      </c>
      <c r="I372" s="227">
        <v>14</v>
      </c>
      <c r="J372" s="59">
        <v>5331</v>
      </c>
      <c r="K372" s="78">
        <f>VLOOKUP(volume[[#This Row],[hwycov_id]],cnf[],10,FALSE)</f>
        <v>5331</v>
      </c>
      <c r="L372" s="229">
        <f t="shared" si="15"/>
        <v>0</v>
      </c>
      <c r="M372" s="228">
        <f t="shared" si="16"/>
        <v>0</v>
      </c>
      <c r="N372" s="228">
        <f t="shared" si="17"/>
        <v>0</v>
      </c>
      <c r="O372" s="298" t="e">
        <f>VLOOKUP(volume[[#This Row],[hwycov_id]],check!$A$2:$P$26,16,FALSE)</f>
        <v>#N/A</v>
      </c>
      <c r="P372" s="298">
        <v>371</v>
      </c>
    </row>
    <row r="373" spans="1:16">
      <c r="A373" s="59">
        <v>14608</v>
      </c>
      <c r="B373" s="59">
        <v>5</v>
      </c>
      <c r="C373" s="59">
        <v>1</v>
      </c>
      <c r="D373" s="59">
        <v>2</v>
      </c>
      <c r="E373" s="59" t="s">
        <v>79</v>
      </c>
      <c r="F373" s="227">
        <v>4</v>
      </c>
      <c r="G373" s="59">
        <v>0</v>
      </c>
      <c r="H373" s="227">
        <v>2</v>
      </c>
      <c r="I373" s="227">
        <v>14</v>
      </c>
      <c r="J373" s="59">
        <v>5346</v>
      </c>
      <c r="K373" s="78">
        <f>VLOOKUP(volume[[#This Row],[hwycov_id]],cnf[],10,FALSE)</f>
        <v>5346</v>
      </c>
      <c r="L373" s="229">
        <f t="shared" si="15"/>
        <v>0</v>
      </c>
      <c r="M373" s="228">
        <f t="shared" si="16"/>
        <v>0</v>
      </c>
      <c r="N373" s="228">
        <f t="shared" si="17"/>
        <v>0</v>
      </c>
      <c r="O373" s="298" t="e">
        <f>VLOOKUP(volume[[#This Row],[hwycov_id]],check!$A$2:$P$26,16,FALSE)</f>
        <v>#N/A</v>
      </c>
      <c r="P373" s="298">
        <v>372</v>
      </c>
    </row>
    <row r="374" spans="1:16">
      <c r="A374" s="59">
        <v>13926</v>
      </c>
      <c r="B374" s="59">
        <v>5</v>
      </c>
      <c r="C374" s="59">
        <v>1</v>
      </c>
      <c r="D374" s="59">
        <v>2</v>
      </c>
      <c r="E374" s="59" t="s">
        <v>79</v>
      </c>
      <c r="F374" s="227">
        <v>4</v>
      </c>
      <c r="G374" s="59">
        <v>0</v>
      </c>
      <c r="H374" s="227">
        <v>4</v>
      </c>
      <c r="I374" s="227">
        <v>14</v>
      </c>
      <c r="J374" s="59">
        <v>5346</v>
      </c>
      <c r="K374" s="78">
        <f>VLOOKUP(volume[[#This Row],[hwycov_id]],cnf[],10,FALSE)</f>
        <v>5346</v>
      </c>
      <c r="L374" s="229">
        <f t="shared" si="15"/>
        <v>0</v>
      </c>
      <c r="M374" s="228">
        <f t="shared" si="16"/>
        <v>0</v>
      </c>
      <c r="N374" s="228">
        <f t="shared" si="17"/>
        <v>0</v>
      </c>
      <c r="O374" s="298" t="e">
        <f>VLOOKUP(volume[[#This Row],[hwycov_id]],check!$A$2:$P$26,16,FALSE)</f>
        <v>#N/A</v>
      </c>
      <c r="P374" s="298">
        <v>373</v>
      </c>
    </row>
    <row r="375" spans="1:16">
      <c r="A375" s="59">
        <v>20043</v>
      </c>
      <c r="B375" s="59">
        <v>5</v>
      </c>
      <c r="C375" s="59">
        <v>1</v>
      </c>
      <c r="D375" s="59">
        <v>2</v>
      </c>
      <c r="E375" s="59" t="s">
        <v>79</v>
      </c>
      <c r="F375" s="227">
        <v>4</v>
      </c>
      <c r="G375" s="59">
        <v>0</v>
      </c>
      <c r="H375" s="227">
        <v>3</v>
      </c>
      <c r="I375" s="227">
        <v>14</v>
      </c>
      <c r="J375" s="59">
        <v>5353</v>
      </c>
      <c r="K375" s="78">
        <f>VLOOKUP(volume[[#This Row],[hwycov_id]],cnf[],10,FALSE)</f>
        <v>5353</v>
      </c>
      <c r="L375" s="229">
        <f t="shared" si="15"/>
        <v>0</v>
      </c>
      <c r="M375" s="228">
        <f t="shared" si="16"/>
        <v>0</v>
      </c>
      <c r="N375" s="228">
        <f t="shared" si="17"/>
        <v>0</v>
      </c>
      <c r="O375" s="298" t="e">
        <f>VLOOKUP(volume[[#This Row],[hwycov_id]],check!$A$2:$P$26,16,FALSE)</f>
        <v>#N/A</v>
      </c>
      <c r="P375" s="298">
        <v>374</v>
      </c>
    </row>
    <row r="376" spans="1:16">
      <c r="A376" s="59">
        <v>9688</v>
      </c>
      <c r="B376" s="59">
        <v>5</v>
      </c>
      <c r="C376" s="59">
        <v>1</v>
      </c>
      <c r="D376" s="59">
        <v>2</v>
      </c>
      <c r="E376" s="59" t="s">
        <v>79</v>
      </c>
      <c r="F376" s="227">
        <v>4</v>
      </c>
      <c r="G376" s="59">
        <v>0</v>
      </c>
      <c r="H376" s="227">
        <v>3</v>
      </c>
      <c r="I376" s="227">
        <v>14</v>
      </c>
      <c r="J376" s="59">
        <v>5357</v>
      </c>
      <c r="K376" s="78">
        <f>VLOOKUP(volume[[#This Row],[hwycov_id]],cnf[],10,FALSE)</f>
        <v>5357</v>
      </c>
      <c r="L376" s="229">
        <f t="shared" si="15"/>
        <v>0</v>
      </c>
      <c r="M376" s="228">
        <f t="shared" si="16"/>
        <v>0</v>
      </c>
      <c r="N376" s="228">
        <f t="shared" si="17"/>
        <v>0</v>
      </c>
      <c r="O376" s="298" t="e">
        <f>VLOOKUP(volume[[#This Row],[hwycov_id]],check!$A$2:$P$26,16,FALSE)</f>
        <v>#N/A</v>
      </c>
      <c r="P376" s="298">
        <v>375</v>
      </c>
    </row>
    <row r="377" spans="1:16">
      <c r="A377" s="59">
        <v>29032</v>
      </c>
      <c r="B377" s="59">
        <v>9</v>
      </c>
      <c r="C377" s="59">
        <v>1</v>
      </c>
      <c r="D377" s="59">
        <v>1</v>
      </c>
      <c r="E377" s="59" t="s">
        <v>78</v>
      </c>
      <c r="F377" s="227">
        <v>2</v>
      </c>
      <c r="G377" s="59">
        <v>0</v>
      </c>
      <c r="H377" s="227">
        <v>2</v>
      </c>
      <c r="I377" s="227">
        <v>14</v>
      </c>
      <c r="J377" s="59">
        <v>5385</v>
      </c>
      <c r="K377" s="78">
        <f>VLOOKUP(volume[[#This Row],[hwycov_id]],cnf[],10,FALSE)</f>
        <v>5385</v>
      </c>
      <c r="L377" s="229">
        <f t="shared" si="15"/>
        <v>0</v>
      </c>
      <c r="M377" s="228">
        <f t="shared" si="16"/>
        <v>0</v>
      </c>
      <c r="N377" s="228">
        <f t="shared" si="17"/>
        <v>0</v>
      </c>
      <c r="O377" s="298" t="e">
        <f>VLOOKUP(volume[[#This Row],[hwycov_id]],check!$A$2:$P$26,16,FALSE)</f>
        <v>#N/A</v>
      </c>
      <c r="P377" s="298">
        <v>376</v>
      </c>
    </row>
    <row r="378" spans="1:16">
      <c r="A378" s="59">
        <v>19048</v>
      </c>
      <c r="B378" s="59">
        <v>4</v>
      </c>
      <c r="C378" s="59">
        <v>1</v>
      </c>
      <c r="D378" s="59">
        <v>2</v>
      </c>
      <c r="E378" s="59" t="s">
        <v>80</v>
      </c>
      <c r="F378" s="227">
        <v>4</v>
      </c>
      <c r="G378" s="59">
        <v>0</v>
      </c>
      <c r="H378" s="227">
        <v>2</v>
      </c>
      <c r="I378" s="227">
        <v>11</v>
      </c>
      <c r="J378" s="59">
        <v>5400</v>
      </c>
      <c r="K378" s="78">
        <f>VLOOKUP(volume[[#This Row],[hwycov_id]],cnf[],10,FALSE)</f>
        <v>5400</v>
      </c>
      <c r="L378" s="229">
        <f t="shared" si="15"/>
        <v>0</v>
      </c>
      <c r="M378" s="228">
        <f t="shared" si="16"/>
        <v>0</v>
      </c>
      <c r="N378" s="228">
        <f t="shared" si="17"/>
        <v>0</v>
      </c>
      <c r="O378" s="298" t="e">
        <f>VLOOKUP(volume[[#This Row],[hwycov_id]],check!$A$2:$P$26,16,FALSE)</f>
        <v>#N/A</v>
      </c>
      <c r="P378" s="298">
        <v>377</v>
      </c>
    </row>
    <row r="379" spans="1:16">
      <c r="A379" s="59">
        <v>15521</v>
      </c>
      <c r="B379" s="59">
        <v>4</v>
      </c>
      <c r="C379" s="59">
        <v>1</v>
      </c>
      <c r="D379" s="59">
        <v>2</v>
      </c>
      <c r="E379" s="59" t="s">
        <v>80</v>
      </c>
      <c r="F379" s="227">
        <v>4</v>
      </c>
      <c r="G379" s="59">
        <v>0</v>
      </c>
      <c r="H379" s="227">
        <v>2</v>
      </c>
      <c r="I379" s="227">
        <v>3</v>
      </c>
      <c r="J379" s="59">
        <v>5400</v>
      </c>
      <c r="K379" s="78">
        <f>VLOOKUP(volume[[#This Row],[hwycov_id]],cnf[],10,FALSE)</f>
        <v>5400</v>
      </c>
      <c r="L379" s="229">
        <f t="shared" si="15"/>
        <v>0</v>
      </c>
      <c r="M379" s="228">
        <f t="shared" si="16"/>
        <v>0</v>
      </c>
      <c r="N379" s="228">
        <f t="shared" si="17"/>
        <v>0</v>
      </c>
      <c r="O379" s="298" t="e">
        <f>VLOOKUP(volume[[#This Row],[hwycov_id]],check!$A$2:$P$26,16,FALSE)</f>
        <v>#N/A</v>
      </c>
      <c r="P379" s="298">
        <v>378</v>
      </c>
    </row>
    <row r="380" spans="1:16">
      <c r="A380" s="59">
        <v>12673</v>
      </c>
      <c r="B380" s="59">
        <v>4</v>
      </c>
      <c r="C380" s="59">
        <v>1</v>
      </c>
      <c r="D380" s="59">
        <v>2</v>
      </c>
      <c r="E380" s="59" t="s">
        <v>80</v>
      </c>
      <c r="F380" s="227">
        <v>4</v>
      </c>
      <c r="G380" s="59">
        <v>0</v>
      </c>
      <c r="H380" s="227">
        <v>5</v>
      </c>
      <c r="I380" s="227">
        <v>5</v>
      </c>
      <c r="J380" s="59">
        <v>5400</v>
      </c>
      <c r="K380" s="78">
        <f>VLOOKUP(volume[[#This Row],[hwycov_id]],cnf[],10,FALSE)</f>
        <v>5400</v>
      </c>
      <c r="L380" s="229">
        <f t="shared" si="15"/>
        <v>0</v>
      </c>
      <c r="M380" s="228">
        <f t="shared" si="16"/>
        <v>0</v>
      </c>
      <c r="N380" s="228">
        <f t="shared" si="17"/>
        <v>0</v>
      </c>
      <c r="O380" s="298" t="e">
        <f>VLOOKUP(volume[[#This Row],[hwycov_id]],check!$A$2:$P$26,16,FALSE)</f>
        <v>#N/A</v>
      </c>
      <c r="P380" s="298">
        <v>379</v>
      </c>
    </row>
    <row r="381" spans="1:16">
      <c r="A381" s="59">
        <v>11762</v>
      </c>
      <c r="B381" s="59">
        <v>4</v>
      </c>
      <c r="C381" s="59">
        <v>1</v>
      </c>
      <c r="D381" s="59">
        <v>2</v>
      </c>
      <c r="E381" s="59" t="s">
        <v>80</v>
      </c>
      <c r="F381" s="227">
        <v>4</v>
      </c>
      <c r="G381" s="59">
        <v>0</v>
      </c>
      <c r="H381" s="227">
        <v>8</v>
      </c>
      <c r="I381" s="227">
        <v>19</v>
      </c>
      <c r="J381" s="59">
        <v>5400</v>
      </c>
      <c r="K381" s="78">
        <f>VLOOKUP(volume[[#This Row],[hwycov_id]],cnf[],10,FALSE)</f>
        <v>5400</v>
      </c>
      <c r="L381" s="229">
        <f t="shared" si="15"/>
        <v>0</v>
      </c>
      <c r="M381" s="228">
        <f t="shared" si="16"/>
        <v>0</v>
      </c>
      <c r="N381" s="228">
        <f t="shared" si="17"/>
        <v>0</v>
      </c>
      <c r="O381" s="298" t="e">
        <f>VLOOKUP(volume[[#This Row],[hwycov_id]],check!$A$2:$P$26,16,FALSE)</f>
        <v>#N/A</v>
      </c>
      <c r="P381" s="298">
        <v>380</v>
      </c>
    </row>
    <row r="382" spans="1:16">
      <c r="A382" s="59">
        <v>6317</v>
      </c>
      <c r="B382" s="59">
        <v>4</v>
      </c>
      <c r="C382" s="59">
        <v>1</v>
      </c>
      <c r="D382" s="59">
        <v>2</v>
      </c>
      <c r="E382" s="59" t="s">
        <v>80</v>
      </c>
      <c r="F382" s="227">
        <v>4</v>
      </c>
      <c r="G382" s="59">
        <v>0</v>
      </c>
      <c r="H382" s="227">
        <v>5</v>
      </c>
      <c r="I382" s="227">
        <v>5</v>
      </c>
      <c r="J382" s="59">
        <v>5400</v>
      </c>
      <c r="K382" s="78">
        <f>VLOOKUP(volume[[#This Row],[hwycov_id]],cnf[],10,FALSE)</f>
        <v>5400</v>
      </c>
      <c r="L382" s="229">
        <f t="shared" si="15"/>
        <v>0</v>
      </c>
      <c r="M382" s="228">
        <f t="shared" si="16"/>
        <v>0</v>
      </c>
      <c r="N382" s="228">
        <f t="shared" si="17"/>
        <v>0</v>
      </c>
      <c r="O382" s="298" t="e">
        <f>VLOOKUP(volume[[#This Row],[hwycov_id]],check!$A$2:$P$26,16,FALSE)</f>
        <v>#N/A</v>
      </c>
      <c r="P382" s="298">
        <v>381</v>
      </c>
    </row>
    <row r="383" spans="1:16">
      <c r="A383" s="59">
        <v>22033</v>
      </c>
      <c r="B383" s="59">
        <v>5</v>
      </c>
      <c r="C383" s="59">
        <v>1</v>
      </c>
      <c r="D383" s="59">
        <v>2</v>
      </c>
      <c r="E383" s="59" t="s">
        <v>79</v>
      </c>
      <c r="F383" s="227">
        <v>4</v>
      </c>
      <c r="G383" s="59">
        <v>0</v>
      </c>
      <c r="H383" s="227">
        <v>3</v>
      </c>
      <c r="I383" s="227">
        <v>14</v>
      </c>
      <c r="J383" s="59">
        <v>5407</v>
      </c>
      <c r="K383" s="78">
        <f>VLOOKUP(volume[[#This Row],[hwycov_id]],cnf[],10,FALSE)</f>
        <v>5407</v>
      </c>
      <c r="L383" s="229">
        <f t="shared" si="15"/>
        <v>0</v>
      </c>
      <c r="M383" s="228">
        <f t="shared" si="16"/>
        <v>0</v>
      </c>
      <c r="N383" s="228">
        <f t="shared" si="17"/>
        <v>0</v>
      </c>
      <c r="O383" s="298" t="e">
        <f>VLOOKUP(volume[[#This Row],[hwycov_id]],check!$A$2:$P$26,16,FALSE)</f>
        <v>#N/A</v>
      </c>
      <c r="P383" s="298">
        <v>382</v>
      </c>
    </row>
    <row r="384" spans="1:16">
      <c r="A384" s="59">
        <v>1780</v>
      </c>
      <c r="B384" s="59">
        <v>4</v>
      </c>
      <c r="C384" s="59">
        <v>1</v>
      </c>
      <c r="D384" s="59">
        <v>2</v>
      </c>
      <c r="E384" s="59" t="s">
        <v>79</v>
      </c>
      <c r="F384" s="227">
        <v>4</v>
      </c>
      <c r="G384" s="59">
        <v>0</v>
      </c>
      <c r="H384" s="227">
        <v>2</v>
      </c>
      <c r="I384" s="227">
        <v>14</v>
      </c>
      <c r="J384" s="59">
        <v>5408</v>
      </c>
      <c r="K384" s="78">
        <f>VLOOKUP(volume[[#This Row],[hwycov_id]],cnf[],10,FALSE)</f>
        <v>5408</v>
      </c>
      <c r="L384" s="229">
        <f t="shared" si="15"/>
        <v>0</v>
      </c>
      <c r="M384" s="228">
        <f t="shared" si="16"/>
        <v>0</v>
      </c>
      <c r="N384" s="228">
        <f t="shared" si="17"/>
        <v>0</v>
      </c>
      <c r="O384" s="298" t="e">
        <f>VLOOKUP(volume[[#This Row],[hwycov_id]],check!$A$2:$P$26,16,FALSE)</f>
        <v>#N/A</v>
      </c>
      <c r="P384" s="298">
        <v>383</v>
      </c>
    </row>
    <row r="385" spans="1:16">
      <c r="A385" s="59">
        <v>18311</v>
      </c>
      <c r="B385" s="59">
        <v>3</v>
      </c>
      <c r="C385" s="59">
        <v>1</v>
      </c>
      <c r="D385" s="59">
        <v>1</v>
      </c>
      <c r="E385" s="59" t="s">
        <v>79</v>
      </c>
      <c r="F385" s="227">
        <v>3</v>
      </c>
      <c r="G385" s="59">
        <v>0</v>
      </c>
      <c r="H385" s="227">
        <v>1</v>
      </c>
      <c r="I385" s="227">
        <v>14</v>
      </c>
      <c r="J385" s="59">
        <v>5449</v>
      </c>
      <c r="K385" s="78">
        <f>VLOOKUP(volume[[#This Row],[hwycov_id]],cnf[],10,FALSE)</f>
        <v>5449</v>
      </c>
      <c r="L385" s="229">
        <f t="shared" si="15"/>
        <v>0</v>
      </c>
      <c r="M385" s="228">
        <f t="shared" si="16"/>
        <v>0</v>
      </c>
      <c r="N385" s="228">
        <f t="shared" si="17"/>
        <v>0</v>
      </c>
      <c r="O385" s="298" t="e">
        <f>VLOOKUP(volume[[#This Row],[hwycov_id]],check!$A$2:$P$26,16,FALSE)</f>
        <v>#N/A</v>
      </c>
      <c r="P385" s="298">
        <v>384</v>
      </c>
    </row>
    <row r="386" spans="1:16">
      <c r="A386" s="59">
        <v>29029</v>
      </c>
      <c r="B386" s="59">
        <v>9</v>
      </c>
      <c r="C386" s="59">
        <v>1</v>
      </c>
      <c r="D386" s="59">
        <v>1</v>
      </c>
      <c r="E386" s="59" t="s">
        <v>78</v>
      </c>
      <c r="F386" s="227">
        <v>2</v>
      </c>
      <c r="G386" s="59">
        <v>0</v>
      </c>
      <c r="H386" s="227">
        <v>2</v>
      </c>
      <c r="I386" s="227">
        <v>14</v>
      </c>
      <c r="J386" s="59">
        <v>5461</v>
      </c>
      <c r="K386" s="78">
        <f>VLOOKUP(volume[[#This Row],[hwycov_id]],cnf[],10,FALSE)</f>
        <v>5461</v>
      </c>
      <c r="L386" s="229">
        <f t="shared" ref="L386:L449" si="18">K386/J386-1</f>
        <v>0</v>
      </c>
      <c r="M386" s="228">
        <f t="shared" ref="M386:M449" si="19">K386-J386</f>
        <v>0</v>
      </c>
      <c r="N386" s="228">
        <f t="shared" ref="N386:N449" si="20">POWER(M386,2)</f>
        <v>0</v>
      </c>
      <c r="O386" s="298" t="e">
        <f>VLOOKUP(volume[[#This Row],[hwycov_id]],check!$A$2:$P$26,16,FALSE)</f>
        <v>#N/A</v>
      </c>
      <c r="P386" s="298">
        <v>385</v>
      </c>
    </row>
    <row r="387" spans="1:16">
      <c r="A387" s="59">
        <v>27982</v>
      </c>
      <c r="B387" s="59">
        <v>9</v>
      </c>
      <c r="C387" s="59">
        <v>1</v>
      </c>
      <c r="D387" s="59">
        <v>1</v>
      </c>
      <c r="E387" s="59" t="s">
        <v>78</v>
      </c>
      <c r="F387" s="227">
        <v>2</v>
      </c>
      <c r="G387" s="59">
        <v>0</v>
      </c>
      <c r="H387" s="227">
        <v>2</v>
      </c>
      <c r="I387" s="227">
        <v>14</v>
      </c>
      <c r="J387" s="59">
        <v>5465</v>
      </c>
      <c r="K387" s="78">
        <f>VLOOKUP(volume[[#This Row],[hwycov_id]],cnf[],10,FALSE)</f>
        <v>5465</v>
      </c>
      <c r="L387" s="229">
        <f t="shared" si="18"/>
        <v>0</v>
      </c>
      <c r="M387" s="228">
        <f t="shared" si="19"/>
        <v>0</v>
      </c>
      <c r="N387" s="228">
        <f t="shared" si="20"/>
        <v>0</v>
      </c>
      <c r="O387" s="298" t="e">
        <f>VLOOKUP(volume[[#This Row],[hwycov_id]],check!$A$2:$P$26,16,FALSE)</f>
        <v>#N/A</v>
      </c>
      <c r="P387" s="298">
        <v>386</v>
      </c>
    </row>
    <row r="388" spans="1:16">
      <c r="A388" s="59">
        <v>23172</v>
      </c>
      <c r="B388" s="59">
        <v>5</v>
      </c>
      <c r="C388" s="59">
        <v>1</v>
      </c>
      <c r="D388" s="59">
        <v>2</v>
      </c>
      <c r="E388" s="59" t="s">
        <v>79</v>
      </c>
      <c r="F388" s="227">
        <v>4</v>
      </c>
      <c r="G388" s="59">
        <v>0</v>
      </c>
      <c r="H388" s="227">
        <v>3</v>
      </c>
      <c r="I388" s="227">
        <v>14</v>
      </c>
      <c r="J388" s="59">
        <v>5470</v>
      </c>
      <c r="K388" s="78">
        <f>VLOOKUP(volume[[#This Row],[hwycov_id]],cnf[],10,FALSE)</f>
        <v>5470</v>
      </c>
      <c r="L388" s="229">
        <f t="shared" si="18"/>
        <v>0</v>
      </c>
      <c r="M388" s="228">
        <f t="shared" si="19"/>
        <v>0</v>
      </c>
      <c r="N388" s="228">
        <f t="shared" si="20"/>
        <v>0</v>
      </c>
      <c r="O388" s="298" t="e">
        <f>VLOOKUP(volume[[#This Row],[hwycov_id]],check!$A$2:$P$26,16,FALSE)</f>
        <v>#N/A</v>
      </c>
      <c r="P388" s="298">
        <v>387</v>
      </c>
    </row>
    <row r="389" spans="1:16">
      <c r="A389" s="59">
        <v>28158</v>
      </c>
      <c r="B389" s="59">
        <v>9</v>
      </c>
      <c r="C389" s="59">
        <v>1</v>
      </c>
      <c r="D389" s="59">
        <v>1</v>
      </c>
      <c r="E389" s="59" t="s">
        <v>78</v>
      </c>
      <c r="F389" s="227">
        <v>2</v>
      </c>
      <c r="G389" s="59">
        <v>0</v>
      </c>
      <c r="H389" s="227">
        <v>5</v>
      </c>
      <c r="I389" s="227">
        <v>5</v>
      </c>
      <c r="J389" s="59">
        <v>5513</v>
      </c>
      <c r="K389" s="78">
        <f>VLOOKUP(volume[[#This Row],[hwycov_id]],cnf[],10,FALSE)</f>
        <v>5513</v>
      </c>
      <c r="L389" s="229">
        <f t="shared" si="18"/>
        <v>0</v>
      </c>
      <c r="M389" s="228">
        <f t="shared" si="19"/>
        <v>0</v>
      </c>
      <c r="N389" s="228">
        <f t="shared" si="20"/>
        <v>0</v>
      </c>
      <c r="O389" s="298" t="e">
        <f>VLOOKUP(volume[[#This Row],[hwycov_id]],check!$A$2:$P$26,16,FALSE)</f>
        <v>#N/A</v>
      </c>
      <c r="P389" s="298">
        <v>388</v>
      </c>
    </row>
    <row r="390" spans="1:16">
      <c r="A390" s="59">
        <v>28590</v>
      </c>
      <c r="B390" s="59">
        <v>9</v>
      </c>
      <c r="C390" s="59">
        <v>1</v>
      </c>
      <c r="D390" s="59">
        <v>1</v>
      </c>
      <c r="E390" s="59" t="s">
        <v>78</v>
      </c>
      <c r="F390" s="227">
        <v>2</v>
      </c>
      <c r="G390" s="59">
        <v>0</v>
      </c>
      <c r="H390" s="227">
        <v>7</v>
      </c>
      <c r="I390" s="227">
        <v>7</v>
      </c>
      <c r="J390" s="59">
        <v>5518</v>
      </c>
      <c r="K390" s="78">
        <f>VLOOKUP(volume[[#This Row],[hwycov_id]],cnf[],10,FALSE)</f>
        <v>5518</v>
      </c>
      <c r="L390" s="229">
        <f t="shared" si="18"/>
        <v>0</v>
      </c>
      <c r="M390" s="228">
        <f t="shared" si="19"/>
        <v>0</v>
      </c>
      <c r="N390" s="228">
        <f t="shared" si="20"/>
        <v>0</v>
      </c>
      <c r="O390" s="298" t="e">
        <f>VLOOKUP(volume[[#This Row],[hwycov_id]],check!$A$2:$P$26,16,FALSE)</f>
        <v>#N/A</v>
      </c>
      <c r="P390" s="298">
        <v>389</v>
      </c>
    </row>
    <row r="391" spans="1:16">
      <c r="A391" s="59">
        <v>618</v>
      </c>
      <c r="B391" s="59">
        <v>9</v>
      </c>
      <c r="C391" s="59">
        <v>1</v>
      </c>
      <c r="D391" s="59">
        <v>1</v>
      </c>
      <c r="E391" s="59" t="s">
        <v>78</v>
      </c>
      <c r="F391" s="227">
        <v>2</v>
      </c>
      <c r="G391" s="59">
        <v>0</v>
      </c>
      <c r="H391" s="227">
        <v>2</v>
      </c>
      <c r="I391" s="227">
        <v>14</v>
      </c>
      <c r="J391" s="59">
        <v>5522</v>
      </c>
      <c r="K391" s="78">
        <f>VLOOKUP(volume[[#This Row],[hwycov_id]],cnf[],10,FALSE)</f>
        <v>5522</v>
      </c>
      <c r="L391" s="229">
        <f t="shared" si="18"/>
        <v>0</v>
      </c>
      <c r="M391" s="228">
        <f t="shared" si="19"/>
        <v>0</v>
      </c>
      <c r="N391" s="228">
        <f t="shared" si="20"/>
        <v>0</v>
      </c>
      <c r="O391" s="298" t="e">
        <f>VLOOKUP(volume[[#This Row],[hwycov_id]],check!$A$2:$P$26,16,FALSE)</f>
        <v>#N/A</v>
      </c>
      <c r="P391" s="298">
        <v>390</v>
      </c>
    </row>
    <row r="392" spans="1:16">
      <c r="A392" s="59">
        <v>11021</v>
      </c>
      <c r="B392" s="59">
        <v>9</v>
      </c>
      <c r="C392" s="59">
        <v>1</v>
      </c>
      <c r="D392" s="59">
        <v>1</v>
      </c>
      <c r="E392" s="59" t="s">
        <v>78</v>
      </c>
      <c r="F392" s="227">
        <v>2</v>
      </c>
      <c r="G392" s="59">
        <v>0</v>
      </c>
      <c r="H392" s="227">
        <v>2</v>
      </c>
      <c r="I392" s="227">
        <v>14</v>
      </c>
      <c r="J392" s="59">
        <v>5538</v>
      </c>
      <c r="K392" s="78">
        <f>VLOOKUP(volume[[#This Row],[hwycov_id]],cnf[],10,FALSE)</f>
        <v>5538</v>
      </c>
      <c r="L392" s="229">
        <f t="shared" si="18"/>
        <v>0</v>
      </c>
      <c r="M392" s="228">
        <f t="shared" si="19"/>
        <v>0</v>
      </c>
      <c r="N392" s="228">
        <f t="shared" si="20"/>
        <v>0</v>
      </c>
      <c r="O392" s="298" t="e">
        <f>VLOOKUP(volume[[#This Row],[hwycov_id]],check!$A$2:$P$26,16,FALSE)</f>
        <v>#N/A</v>
      </c>
      <c r="P392" s="298">
        <v>391</v>
      </c>
    </row>
    <row r="393" spans="1:16">
      <c r="A393" s="59">
        <v>8260</v>
      </c>
      <c r="B393" s="59">
        <v>6</v>
      </c>
      <c r="C393" s="59">
        <v>1</v>
      </c>
      <c r="D393" s="59">
        <v>2</v>
      </c>
      <c r="E393" s="59" t="s">
        <v>82</v>
      </c>
      <c r="F393" s="227">
        <v>4</v>
      </c>
      <c r="G393" s="59">
        <v>0</v>
      </c>
      <c r="H393" s="227">
        <v>8</v>
      </c>
      <c r="I393" s="227">
        <v>19</v>
      </c>
      <c r="J393" s="59">
        <v>5543</v>
      </c>
      <c r="K393" s="78">
        <f>VLOOKUP(volume[[#This Row],[hwycov_id]],cnf[],10,FALSE)</f>
        <v>5543</v>
      </c>
      <c r="L393" s="229">
        <f t="shared" si="18"/>
        <v>0</v>
      </c>
      <c r="M393" s="228">
        <f t="shared" si="19"/>
        <v>0</v>
      </c>
      <c r="N393" s="228">
        <f t="shared" si="20"/>
        <v>0</v>
      </c>
      <c r="O393" s="298" t="e">
        <f>VLOOKUP(volume[[#This Row],[hwycov_id]],check!$A$2:$P$26,16,FALSE)</f>
        <v>#N/A</v>
      </c>
      <c r="P393" s="298">
        <v>392</v>
      </c>
    </row>
    <row r="394" spans="1:16">
      <c r="A394" s="59">
        <v>5375</v>
      </c>
      <c r="B394" s="59">
        <v>5</v>
      </c>
      <c r="C394" s="59">
        <v>1</v>
      </c>
      <c r="D394" s="59">
        <v>2</v>
      </c>
      <c r="E394" s="59" t="s">
        <v>79</v>
      </c>
      <c r="F394" s="227">
        <v>4</v>
      </c>
      <c r="G394" s="59">
        <v>0</v>
      </c>
      <c r="H394" s="227">
        <v>3</v>
      </c>
      <c r="I394" s="227">
        <v>14</v>
      </c>
      <c r="J394" s="59">
        <v>5553</v>
      </c>
      <c r="K394" s="78">
        <f>VLOOKUP(volume[[#This Row],[hwycov_id]],cnf[],10,FALSE)</f>
        <v>5553</v>
      </c>
      <c r="L394" s="229">
        <f t="shared" si="18"/>
        <v>0</v>
      </c>
      <c r="M394" s="228">
        <f t="shared" si="19"/>
        <v>0</v>
      </c>
      <c r="N394" s="228">
        <f t="shared" si="20"/>
        <v>0</v>
      </c>
      <c r="O394" s="298" t="e">
        <f>VLOOKUP(volume[[#This Row],[hwycov_id]],check!$A$2:$P$26,16,FALSE)</f>
        <v>#N/A</v>
      </c>
      <c r="P394" s="298">
        <v>393</v>
      </c>
    </row>
    <row r="395" spans="1:16">
      <c r="A395" s="59">
        <v>25753</v>
      </c>
      <c r="B395" s="59">
        <v>9</v>
      </c>
      <c r="C395" s="59">
        <v>1</v>
      </c>
      <c r="D395" s="59">
        <v>1</v>
      </c>
      <c r="E395" s="59" t="s">
        <v>78</v>
      </c>
      <c r="F395" s="227">
        <v>2</v>
      </c>
      <c r="G395" s="59">
        <v>0</v>
      </c>
      <c r="H395" s="227">
        <v>7</v>
      </c>
      <c r="I395" s="227">
        <v>15</v>
      </c>
      <c r="J395" s="59">
        <v>5571</v>
      </c>
      <c r="K395" s="78">
        <f>VLOOKUP(volume[[#This Row],[hwycov_id]],cnf[],10,FALSE)</f>
        <v>5571</v>
      </c>
      <c r="L395" s="229">
        <f t="shared" si="18"/>
        <v>0</v>
      </c>
      <c r="M395" s="228">
        <f t="shared" si="19"/>
        <v>0</v>
      </c>
      <c r="N395" s="228">
        <f t="shared" si="20"/>
        <v>0</v>
      </c>
      <c r="O395" s="298" t="e">
        <f>VLOOKUP(volume[[#This Row],[hwycov_id]],check!$A$2:$P$26,16,FALSE)</f>
        <v>#N/A</v>
      </c>
      <c r="P395" s="298">
        <v>394</v>
      </c>
    </row>
    <row r="396" spans="1:16">
      <c r="A396" s="59">
        <v>21828</v>
      </c>
      <c r="B396" s="59">
        <v>6</v>
      </c>
      <c r="C396" s="59">
        <v>1</v>
      </c>
      <c r="D396" s="59">
        <v>2</v>
      </c>
      <c r="E396" s="59" t="s">
        <v>80</v>
      </c>
      <c r="F396" s="227">
        <v>4</v>
      </c>
      <c r="G396" s="59">
        <v>0</v>
      </c>
      <c r="H396" s="227">
        <v>5</v>
      </c>
      <c r="I396" s="227">
        <v>19</v>
      </c>
      <c r="J396" s="59">
        <v>5600</v>
      </c>
      <c r="K396" s="78">
        <f>VLOOKUP(volume[[#This Row],[hwycov_id]],cnf[],10,FALSE)</f>
        <v>5600</v>
      </c>
      <c r="L396" s="229">
        <f t="shared" si="18"/>
        <v>0</v>
      </c>
      <c r="M396" s="228">
        <f t="shared" si="19"/>
        <v>0</v>
      </c>
      <c r="N396" s="228">
        <f t="shared" si="20"/>
        <v>0</v>
      </c>
      <c r="O396" s="298" t="e">
        <f>VLOOKUP(volume[[#This Row],[hwycov_id]],check!$A$2:$P$26,16,FALSE)</f>
        <v>#N/A</v>
      </c>
      <c r="P396" s="298">
        <v>395</v>
      </c>
    </row>
    <row r="397" spans="1:16">
      <c r="A397" s="59">
        <v>6086</v>
      </c>
      <c r="B397" s="59">
        <v>3</v>
      </c>
      <c r="C397" s="59">
        <v>1</v>
      </c>
      <c r="D397" s="59">
        <v>2</v>
      </c>
      <c r="E397" s="59" t="s">
        <v>80</v>
      </c>
      <c r="F397" s="227">
        <v>3</v>
      </c>
      <c r="G397" s="59">
        <v>0</v>
      </c>
      <c r="H397" s="227">
        <v>5</v>
      </c>
      <c r="I397" s="227">
        <v>16</v>
      </c>
      <c r="J397" s="59">
        <v>5600</v>
      </c>
      <c r="K397" s="78">
        <f>VLOOKUP(volume[[#This Row],[hwycov_id]],cnf[],10,FALSE)</f>
        <v>5600</v>
      </c>
      <c r="L397" s="229">
        <f t="shared" si="18"/>
        <v>0</v>
      </c>
      <c r="M397" s="228">
        <f t="shared" si="19"/>
        <v>0</v>
      </c>
      <c r="N397" s="228">
        <f t="shared" si="20"/>
        <v>0</v>
      </c>
      <c r="O397" s="298" t="e">
        <f>VLOOKUP(volume[[#This Row],[hwycov_id]],check!$A$2:$P$26,16,FALSE)</f>
        <v>#N/A</v>
      </c>
      <c r="P397" s="298">
        <v>396</v>
      </c>
    </row>
    <row r="398" spans="1:16">
      <c r="A398" s="59">
        <v>115</v>
      </c>
      <c r="B398" s="59">
        <v>7</v>
      </c>
      <c r="C398" s="59">
        <v>1</v>
      </c>
      <c r="D398" s="59">
        <v>2</v>
      </c>
      <c r="E398" s="59" t="s">
        <v>80</v>
      </c>
      <c r="F398" s="227">
        <v>4</v>
      </c>
      <c r="G398" s="59">
        <v>0</v>
      </c>
      <c r="H398" s="227">
        <v>5</v>
      </c>
      <c r="I398" s="227">
        <v>19</v>
      </c>
      <c r="J398" s="59">
        <v>5600</v>
      </c>
      <c r="K398" s="78">
        <f>VLOOKUP(volume[[#This Row],[hwycov_id]],cnf[],10,FALSE)</f>
        <v>5600</v>
      </c>
      <c r="L398" s="229">
        <f t="shared" si="18"/>
        <v>0</v>
      </c>
      <c r="M398" s="228">
        <f t="shared" si="19"/>
        <v>0</v>
      </c>
      <c r="N398" s="228">
        <f t="shared" si="20"/>
        <v>0</v>
      </c>
      <c r="O398" s="298" t="e">
        <f>VLOOKUP(volume[[#This Row],[hwycov_id]],check!$A$2:$P$26,16,FALSE)</f>
        <v>#N/A</v>
      </c>
      <c r="P398" s="298">
        <v>397</v>
      </c>
    </row>
    <row r="399" spans="1:16">
      <c r="A399" s="59">
        <v>2364</v>
      </c>
      <c r="B399" s="59">
        <v>5</v>
      </c>
      <c r="C399" s="59">
        <v>1</v>
      </c>
      <c r="D399" s="59">
        <v>2</v>
      </c>
      <c r="E399" s="59" t="s">
        <v>79</v>
      </c>
      <c r="F399" s="227">
        <v>4</v>
      </c>
      <c r="G399" s="59">
        <v>0</v>
      </c>
      <c r="H399" s="227">
        <v>3</v>
      </c>
      <c r="I399" s="227">
        <v>14</v>
      </c>
      <c r="J399" s="59">
        <v>5602</v>
      </c>
      <c r="K399" s="78">
        <f>VLOOKUP(volume[[#This Row],[hwycov_id]],cnf[],10,FALSE)</f>
        <v>5602</v>
      </c>
      <c r="L399" s="229">
        <f t="shared" si="18"/>
        <v>0</v>
      </c>
      <c r="M399" s="228">
        <f t="shared" si="19"/>
        <v>0</v>
      </c>
      <c r="N399" s="228">
        <f t="shared" si="20"/>
        <v>0</v>
      </c>
      <c r="O399" s="298" t="e">
        <f>VLOOKUP(volume[[#This Row],[hwycov_id]],check!$A$2:$P$26,16,FALSE)</f>
        <v>#N/A</v>
      </c>
      <c r="P399" s="298">
        <v>398</v>
      </c>
    </row>
    <row r="400" spans="1:16">
      <c r="A400" s="59">
        <v>13583</v>
      </c>
      <c r="B400" s="59">
        <v>9</v>
      </c>
      <c r="C400" s="59">
        <v>1</v>
      </c>
      <c r="D400" s="59">
        <v>1</v>
      </c>
      <c r="E400" s="59" t="s">
        <v>78</v>
      </c>
      <c r="F400" s="227">
        <v>2</v>
      </c>
      <c r="G400" s="59">
        <v>0</v>
      </c>
      <c r="H400" s="227">
        <v>6</v>
      </c>
      <c r="I400" s="227">
        <v>6</v>
      </c>
      <c r="J400" s="59">
        <v>5630</v>
      </c>
      <c r="K400" s="78">
        <f>VLOOKUP(volume[[#This Row],[hwycov_id]],cnf[],10,FALSE)</f>
        <v>5630</v>
      </c>
      <c r="L400" s="229">
        <f t="shared" si="18"/>
        <v>0</v>
      </c>
      <c r="M400" s="228">
        <f t="shared" si="19"/>
        <v>0</v>
      </c>
      <c r="N400" s="228">
        <f t="shared" si="20"/>
        <v>0</v>
      </c>
      <c r="O400" s="298" t="e">
        <f>VLOOKUP(volume[[#This Row],[hwycov_id]],check!$A$2:$P$26,16,FALSE)</f>
        <v>#N/A</v>
      </c>
      <c r="P400" s="298">
        <v>399</v>
      </c>
    </row>
    <row r="401" spans="1:16">
      <c r="A401" s="59">
        <v>13013</v>
      </c>
      <c r="B401" s="59">
        <v>4</v>
      </c>
      <c r="C401" s="59">
        <v>1</v>
      </c>
      <c r="D401" s="59">
        <v>2</v>
      </c>
      <c r="E401" s="59" t="s">
        <v>80</v>
      </c>
      <c r="F401" s="227">
        <v>4</v>
      </c>
      <c r="G401" s="59">
        <v>0</v>
      </c>
      <c r="H401" s="227">
        <v>5</v>
      </c>
      <c r="I401" s="227">
        <v>5</v>
      </c>
      <c r="J401" s="59">
        <v>5650</v>
      </c>
      <c r="K401" s="78">
        <f>VLOOKUP(volume[[#This Row],[hwycov_id]],cnf[],10,FALSE)</f>
        <v>5650</v>
      </c>
      <c r="L401" s="229">
        <f t="shared" si="18"/>
        <v>0</v>
      </c>
      <c r="M401" s="228">
        <f t="shared" si="19"/>
        <v>0</v>
      </c>
      <c r="N401" s="228">
        <f t="shared" si="20"/>
        <v>0</v>
      </c>
      <c r="O401" s="298" t="e">
        <f>VLOOKUP(volume[[#This Row],[hwycov_id]],check!$A$2:$P$26,16,FALSE)</f>
        <v>#N/A</v>
      </c>
      <c r="P401" s="298">
        <v>400</v>
      </c>
    </row>
    <row r="402" spans="1:16">
      <c r="A402" s="59">
        <v>13559</v>
      </c>
      <c r="B402" s="59">
        <v>9</v>
      </c>
      <c r="C402" s="59">
        <v>1</v>
      </c>
      <c r="D402" s="59">
        <v>1</v>
      </c>
      <c r="E402" s="59" t="s">
        <v>78</v>
      </c>
      <c r="F402" s="227">
        <v>2</v>
      </c>
      <c r="G402" s="59">
        <v>0</v>
      </c>
      <c r="H402" s="227">
        <v>6</v>
      </c>
      <c r="I402" s="227">
        <v>14</v>
      </c>
      <c r="J402" s="59">
        <v>5651</v>
      </c>
      <c r="K402" s="78">
        <f>VLOOKUP(volume[[#This Row],[hwycov_id]],cnf[],10,FALSE)</f>
        <v>5651</v>
      </c>
      <c r="L402" s="229">
        <f t="shared" si="18"/>
        <v>0</v>
      </c>
      <c r="M402" s="228">
        <f t="shared" si="19"/>
        <v>0</v>
      </c>
      <c r="N402" s="228">
        <f t="shared" si="20"/>
        <v>0</v>
      </c>
      <c r="O402" s="298" t="e">
        <f>VLOOKUP(volume[[#This Row],[hwycov_id]],check!$A$2:$P$26,16,FALSE)</f>
        <v>#N/A</v>
      </c>
      <c r="P402" s="298">
        <v>401</v>
      </c>
    </row>
    <row r="403" spans="1:16">
      <c r="A403" s="59">
        <v>10990</v>
      </c>
      <c r="B403" s="59">
        <v>9</v>
      </c>
      <c r="C403" s="59">
        <v>1</v>
      </c>
      <c r="D403" s="59">
        <v>1</v>
      </c>
      <c r="E403" s="59" t="s">
        <v>78</v>
      </c>
      <c r="F403" s="227">
        <v>2</v>
      </c>
      <c r="G403" s="59">
        <v>0</v>
      </c>
      <c r="H403" s="227">
        <v>3</v>
      </c>
      <c r="I403" s="227">
        <v>14</v>
      </c>
      <c r="J403" s="59">
        <v>5652</v>
      </c>
      <c r="K403" s="78">
        <f>VLOOKUP(volume[[#This Row],[hwycov_id]],cnf[],10,FALSE)</f>
        <v>5652</v>
      </c>
      <c r="L403" s="229">
        <f t="shared" si="18"/>
        <v>0</v>
      </c>
      <c r="M403" s="228">
        <f t="shared" si="19"/>
        <v>0</v>
      </c>
      <c r="N403" s="228">
        <f t="shared" si="20"/>
        <v>0</v>
      </c>
      <c r="O403" s="298" t="e">
        <f>VLOOKUP(volume[[#This Row],[hwycov_id]],check!$A$2:$P$26,16,FALSE)</f>
        <v>#N/A</v>
      </c>
      <c r="P403" s="298">
        <v>402</v>
      </c>
    </row>
    <row r="404" spans="1:16">
      <c r="A404" s="59">
        <v>28957</v>
      </c>
      <c r="B404" s="59">
        <v>9</v>
      </c>
      <c r="C404" s="59">
        <v>1</v>
      </c>
      <c r="D404" s="59">
        <v>1</v>
      </c>
      <c r="E404" s="59" t="s">
        <v>78</v>
      </c>
      <c r="F404" s="227">
        <v>2</v>
      </c>
      <c r="G404" s="59">
        <v>0</v>
      </c>
      <c r="H404" s="227">
        <v>2</v>
      </c>
      <c r="I404" s="227">
        <v>14</v>
      </c>
      <c r="J404" s="59">
        <v>5654</v>
      </c>
      <c r="K404" s="78">
        <f>VLOOKUP(volume[[#This Row],[hwycov_id]],cnf[],10,FALSE)</f>
        <v>5654</v>
      </c>
      <c r="L404" s="229">
        <f t="shared" si="18"/>
        <v>0</v>
      </c>
      <c r="M404" s="228">
        <f t="shared" si="19"/>
        <v>0</v>
      </c>
      <c r="N404" s="228">
        <f t="shared" si="20"/>
        <v>0</v>
      </c>
      <c r="O404" s="298" t="e">
        <f>VLOOKUP(volume[[#This Row],[hwycov_id]],check!$A$2:$P$26,16,FALSE)</f>
        <v>#N/A</v>
      </c>
      <c r="P404" s="298">
        <v>403</v>
      </c>
    </row>
    <row r="405" spans="1:16">
      <c r="A405" s="59">
        <v>8443</v>
      </c>
      <c r="B405" s="59">
        <v>5</v>
      </c>
      <c r="C405" s="59">
        <v>1</v>
      </c>
      <c r="D405" s="59">
        <v>2</v>
      </c>
      <c r="E405" s="59" t="s">
        <v>79</v>
      </c>
      <c r="F405" s="227">
        <v>4</v>
      </c>
      <c r="G405" s="59">
        <v>0</v>
      </c>
      <c r="H405" s="227">
        <v>3</v>
      </c>
      <c r="I405" s="227">
        <v>14</v>
      </c>
      <c r="J405" s="59">
        <v>5681</v>
      </c>
      <c r="K405" s="78">
        <f>VLOOKUP(volume[[#This Row],[hwycov_id]],cnf[],10,FALSE)</f>
        <v>5681</v>
      </c>
      <c r="L405" s="229">
        <f t="shared" si="18"/>
        <v>0</v>
      </c>
      <c r="M405" s="228">
        <f t="shared" si="19"/>
        <v>0</v>
      </c>
      <c r="N405" s="228">
        <f t="shared" si="20"/>
        <v>0</v>
      </c>
      <c r="O405" s="298" t="e">
        <f>VLOOKUP(volume[[#This Row],[hwycov_id]],check!$A$2:$P$26,16,FALSE)</f>
        <v>#N/A</v>
      </c>
      <c r="P405" s="298">
        <v>404</v>
      </c>
    </row>
    <row r="406" spans="1:16">
      <c r="A406" s="59">
        <v>28207</v>
      </c>
      <c r="B406" s="59">
        <v>9</v>
      </c>
      <c r="C406" s="59">
        <v>1</v>
      </c>
      <c r="D406" s="59">
        <v>1</v>
      </c>
      <c r="E406" s="59" t="s">
        <v>78</v>
      </c>
      <c r="F406" s="227">
        <v>2</v>
      </c>
      <c r="G406" s="59">
        <v>0</v>
      </c>
      <c r="H406" s="227">
        <v>5</v>
      </c>
      <c r="I406" s="227">
        <v>19</v>
      </c>
      <c r="J406" s="59">
        <v>5685</v>
      </c>
      <c r="K406" s="78">
        <f>VLOOKUP(volume[[#This Row],[hwycov_id]],cnf[],10,FALSE)</f>
        <v>5685</v>
      </c>
      <c r="L406" s="229">
        <f t="shared" si="18"/>
        <v>0</v>
      </c>
      <c r="M406" s="228">
        <f t="shared" si="19"/>
        <v>0</v>
      </c>
      <c r="N406" s="228">
        <f t="shared" si="20"/>
        <v>0</v>
      </c>
      <c r="O406" s="298" t="e">
        <f>VLOOKUP(volume[[#This Row],[hwycov_id]],check!$A$2:$P$26,16,FALSE)</f>
        <v>#N/A</v>
      </c>
      <c r="P406" s="298">
        <v>405</v>
      </c>
    </row>
    <row r="407" spans="1:16">
      <c r="A407" s="59">
        <v>16313</v>
      </c>
      <c r="B407" s="59">
        <v>5</v>
      </c>
      <c r="C407" s="59">
        <v>1</v>
      </c>
      <c r="D407" s="59">
        <v>2</v>
      </c>
      <c r="E407" s="59" t="s">
        <v>80</v>
      </c>
      <c r="F407" s="227">
        <v>4</v>
      </c>
      <c r="G407" s="59">
        <v>0</v>
      </c>
      <c r="H407" s="227">
        <v>7</v>
      </c>
      <c r="I407" s="227">
        <v>7</v>
      </c>
      <c r="J407" s="59">
        <v>5700</v>
      </c>
      <c r="K407" s="78">
        <f>VLOOKUP(volume[[#This Row],[hwycov_id]],cnf[],10,FALSE)</f>
        <v>5700</v>
      </c>
      <c r="L407" s="229">
        <f t="shared" si="18"/>
        <v>0</v>
      </c>
      <c r="M407" s="228">
        <f t="shared" si="19"/>
        <v>0</v>
      </c>
      <c r="N407" s="228">
        <f t="shared" si="20"/>
        <v>0</v>
      </c>
      <c r="O407" s="298" t="e">
        <f>VLOOKUP(volume[[#This Row],[hwycov_id]],check!$A$2:$P$26,16,FALSE)</f>
        <v>#N/A</v>
      </c>
      <c r="P407" s="298">
        <v>406</v>
      </c>
    </row>
    <row r="408" spans="1:16">
      <c r="A408" s="59">
        <v>2454</v>
      </c>
      <c r="B408" s="59">
        <v>4</v>
      </c>
      <c r="C408" s="59">
        <v>1</v>
      </c>
      <c r="D408" s="59">
        <v>2</v>
      </c>
      <c r="E408" s="59" t="s">
        <v>80</v>
      </c>
      <c r="F408" s="227">
        <v>4</v>
      </c>
      <c r="G408" s="59">
        <v>0</v>
      </c>
      <c r="H408" s="227">
        <v>5</v>
      </c>
      <c r="I408" s="227">
        <v>5</v>
      </c>
      <c r="J408" s="59">
        <v>5700</v>
      </c>
      <c r="K408" s="78">
        <f>VLOOKUP(volume[[#This Row],[hwycov_id]],cnf[],10,FALSE)</f>
        <v>5700</v>
      </c>
      <c r="L408" s="229">
        <f t="shared" si="18"/>
        <v>0</v>
      </c>
      <c r="M408" s="228">
        <f t="shared" si="19"/>
        <v>0</v>
      </c>
      <c r="N408" s="228">
        <f t="shared" si="20"/>
        <v>0</v>
      </c>
      <c r="O408" s="298" t="e">
        <f>VLOOKUP(volume[[#This Row],[hwycov_id]],check!$A$2:$P$26,16,FALSE)</f>
        <v>#N/A</v>
      </c>
      <c r="P408" s="298">
        <v>407</v>
      </c>
    </row>
    <row r="409" spans="1:16">
      <c r="A409" s="59">
        <v>5863</v>
      </c>
      <c r="B409" s="59">
        <v>4</v>
      </c>
      <c r="C409" s="59">
        <v>1</v>
      </c>
      <c r="D409" s="59">
        <v>2</v>
      </c>
      <c r="E409" s="59" t="s">
        <v>80</v>
      </c>
      <c r="F409" s="227">
        <v>4</v>
      </c>
      <c r="G409" s="59">
        <v>0</v>
      </c>
      <c r="H409" s="227">
        <v>2</v>
      </c>
      <c r="I409" s="227">
        <v>11</v>
      </c>
      <c r="J409" s="59">
        <v>5700</v>
      </c>
      <c r="K409" s="78">
        <f>VLOOKUP(volume[[#This Row],[hwycov_id]],cnf[],10,FALSE)</f>
        <v>5700</v>
      </c>
      <c r="L409" s="229">
        <f t="shared" si="18"/>
        <v>0</v>
      </c>
      <c r="M409" s="228">
        <f t="shared" si="19"/>
        <v>0</v>
      </c>
      <c r="N409" s="228">
        <f t="shared" si="20"/>
        <v>0</v>
      </c>
      <c r="O409" s="298" t="e">
        <f>VLOOKUP(volume[[#This Row],[hwycov_id]],check!$A$2:$P$26,16,FALSE)</f>
        <v>#N/A</v>
      </c>
      <c r="P409" s="298">
        <v>408</v>
      </c>
    </row>
    <row r="410" spans="1:16">
      <c r="A410" s="59">
        <v>1216</v>
      </c>
      <c r="B410" s="59">
        <v>5</v>
      </c>
      <c r="C410" s="59">
        <v>1</v>
      </c>
      <c r="D410" s="59">
        <v>2</v>
      </c>
      <c r="E410" s="59" t="s">
        <v>79</v>
      </c>
      <c r="F410" s="227">
        <v>4</v>
      </c>
      <c r="G410" s="59">
        <v>0</v>
      </c>
      <c r="H410" s="227">
        <v>3</v>
      </c>
      <c r="I410" s="227">
        <v>14</v>
      </c>
      <c r="J410" s="59">
        <v>5720</v>
      </c>
      <c r="K410" s="78">
        <f>VLOOKUP(volume[[#This Row],[hwycov_id]],cnf[],10,FALSE)</f>
        <v>5720</v>
      </c>
      <c r="L410" s="229">
        <f t="shared" si="18"/>
        <v>0</v>
      </c>
      <c r="M410" s="228">
        <f t="shared" si="19"/>
        <v>0</v>
      </c>
      <c r="N410" s="228">
        <f t="shared" si="20"/>
        <v>0</v>
      </c>
      <c r="O410" s="298" t="e">
        <f>VLOOKUP(volume[[#This Row],[hwycov_id]],check!$A$2:$P$26,16,FALSE)</f>
        <v>#N/A</v>
      </c>
      <c r="P410" s="298">
        <v>409</v>
      </c>
    </row>
    <row r="411" spans="1:16">
      <c r="A411" s="59">
        <v>19452</v>
      </c>
      <c r="B411" s="59">
        <v>5</v>
      </c>
      <c r="C411" s="59">
        <v>1</v>
      </c>
      <c r="D411" s="59">
        <v>2</v>
      </c>
      <c r="E411" s="59" t="s">
        <v>79</v>
      </c>
      <c r="F411" s="227">
        <v>4</v>
      </c>
      <c r="G411" s="59">
        <v>0</v>
      </c>
      <c r="H411" s="227">
        <v>3</v>
      </c>
      <c r="I411" s="227">
        <v>14</v>
      </c>
      <c r="J411" s="59">
        <v>5725</v>
      </c>
      <c r="K411" s="78">
        <f>VLOOKUP(volume[[#This Row],[hwycov_id]],cnf[],10,FALSE)</f>
        <v>5725</v>
      </c>
      <c r="L411" s="229">
        <f t="shared" si="18"/>
        <v>0</v>
      </c>
      <c r="M411" s="228">
        <f t="shared" si="19"/>
        <v>0</v>
      </c>
      <c r="N411" s="228">
        <f t="shared" si="20"/>
        <v>0</v>
      </c>
      <c r="O411" s="298" t="e">
        <f>VLOOKUP(volume[[#This Row],[hwycov_id]],check!$A$2:$P$26,16,FALSE)</f>
        <v>#N/A</v>
      </c>
      <c r="P411" s="298">
        <v>410</v>
      </c>
    </row>
    <row r="412" spans="1:16">
      <c r="A412" s="59">
        <v>10934</v>
      </c>
      <c r="B412" s="59">
        <v>9</v>
      </c>
      <c r="C412" s="59">
        <v>1</v>
      </c>
      <c r="D412" s="59">
        <v>1</v>
      </c>
      <c r="E412" s="59" t="s">
        <v>78</v>
      </c>
      <c r="F412" s="227">
        <v>2</v>
      </c>
      <c r="G412" s="59">
        <v>0</v>
      </c>
      <c r="H412" s="227">
        <v>3</v>
      </c>
      <c r="I412" s="227">
        <v>14</v>
      </c>
      <c r="J412" s="59">
        <v>5738</v>
      </c>
      <c r="K412" s="78">
        <f>VLOOKUP(volume[[#This Row],[hwycov_id]],cnf[],10,FALSE)</f>
        <v>5738</v>
      </c>
      <c r="L412" s="229">
        <f t="shared" si="18"/>
        <v>0</v>
      </c>
      <c r="M412" s="228">
        <f t="shared" si="19"/>
        <v>0</v>
      </c>
      <c r="N412" s="228">
        <f t="shared" si="20"/>
        <v>0</v>
      </c>
      <c r="O412" s="298" t="e">
        <f>VLOOKUP(volume[[#This Row],[hwycov_id]],check!$A$2:$P$26,16,FALSE)</f>
        <v>#N/A</v>
      </c>
      <c r="P412" s="298">
        <v>411</v>
      </c>
    </row>
    <row r="413" spans="1:16">
      <c r="A413" s="59">
        <v>4304</v>
      </c>
      <c r="B413" s="59">
        <v>5</v>
      </c>
      <c r="C413" s="59">
        <v>1</v>
      </c>
      <c r="D413" s="59">
        <v>2</v>
      </c>
      <c r="E413" s="59" t="s">
        <v>79</v>
      </c>
      <c r="F413" s="227">
        <v>4</v>
      </c>
      <c r="G413" s="59">
        <v>0</v>
      </c>
      <c r="H413" s="227">
        <v>2</v>
      </c>
      <c r="I413" s="227">
        <v>14</v>
      </c>
      <c r="J413" s="59">
        <v>5740</v>
      </c>
      <c r="K413" s="78">
        <f>VLOOKUP(volume[[#This Row],[hwycov_id]],cnf[],10,FALSE)</f>
        <v>5740</v>
      </c>
      <c r="L413" s="229">
        <f t="shared" si="18"/>
        <v>0</v>
      </c>
      <c r="M413" s="228">
        <f t="shared" si="19"/>
        <v>0</v>
      </c>
      <c r="N413" s="228">
        <f t="shared" si="20"/>
        <v>0</v>
      </c>
      <c r="O413" s="298" t="e">
        <f>VLOOKUP(volume[[#This Row],[hwycov_id]],check!$A$2:$P$26,16,FALSE)</f>
        <v>#N/A</v>
      </c>
      <c r="P413" s="298">
        <v>412</v>
      </c>
    </row>
    <row r="414" spans="1:16">
      <c r="A414" s="59">
        <v>20104</v>
      </c>
      <c r="B414" s="59">
        <v>5</v>
      </c>
      <c r="C414" s="59">
        <v>1</v>
      </c>
      <c r="D414" s="59">
        <v>2</v>
      </c>
      <c r="E414" s="59" t="s">
        <v>79</v>
      </c>
      <c r="F414" s="227">
        <v>4</v>
      </c>
      <c r="G414" s="59">
        <v>0</v>
      </c>
      <c r="H414" s="227">
        <v>3</v>
      </c>
      <c r="I414" s="227">
        <v>14</v>
      </c>
      <c r="J414" s="59">
        <v>5767</v>
      </c>
      <c r="K414" s="78">
        <f>VLOOKUP(volume[[#This Row],[hwycov_id]],cnf[],10,FALSE)</f>
        <v>5767</v>
      </c>
      <c r="L414" s="229">
        <f t="shared" si="18"/>
        <v>0</v>
      </c>
      <c r="M414" s="228">
        <f t="shared" si="19"/>
        <v>0</v>
      </c>
      <c r="N414" s="228">
        <f t="shared" si="20"/>
        <v>0</v>
      </c>
      <c r="O414" s="298" t="e">
        <f>VLOOKUP(volume[[#This Row],[hwycov_id]],check!$A$2:$P$26,16,FALSE)</f>
        <v>#N/A</v>
      </c>
      <c r="P414" s="298">
        <v>413</v>
      </c>
    </row>
    <row r="415" spans="1:16">
      <c r="A415" s="59">
        <v>2122</v>
      </c>
      <c r="B415" s="59">
        <v>5</v>
      </c>
      <c r="C415" s="59">
        <v>1</v>
      </c>
      <c r="D415" s="59">
        <v>1</v>
      </c>
      <c r="E415" s="59" t="s">
        <v>79</v>
      </c>
      <c r="F415" s="227">
        <v>4</v>
      </c>
      <c r="G415" s="59">
        <v>0</v>
      </c>
      <c r="H415" s="227">
        <v>2</v>
      </c>
      <c r="I415" s="227">
        <v>14</v>
      </c>
      <c r="J415" s="59">
        <v>5768</v>
      </c>
      <c r="K415" s="78">
        <f>VLOOKUP(volume[[#This Row],[hwycov_id]],cnf[],10,FALSE)</f>
        <v>5768</v>
      </c>
      <c r="L415" s="229">
        <f t="shared" si="18"/>
        <v>0</v>
      </c>
      <c r="M415" s="228">
        <f t="shared" si="19"/>
        <v>0</v>
      </c>
      <c r="N415" s="228">
        <f t="shared" si="20"/>
        <v>0</v>
      </c>
      <c r="O415" s="298" t="e">
        <f>VLOOKUP(volume[[#This Row],[hwycov_id]],check!$A$2:$P$26,16,FALSE)</f>
        <v>#N/A</v>
      </c>
      <c r="P415" s="298">
        <v>414</v>
      </c>
    </row>
    <row r="416" spans="1:16">
      <c r="A416" s="59">
        <v>10880</v>
      </c>
      <c r="B416" s="59">
        <v>9</v>
      </c>
      <c r="C416" s="59">
        <v>1</v>
      </c>
      <c r="D416" s="59">
        <v>1</v>
      </c>
      <c r="E416" s="59" t="s">
        <v>78</v>
      </c>
      <c r="F416" s="227">
        <v>2</v>
      </c>
      <c r="G416" s="59">
        <v>0</v>
      </c>
      <c r="H416" s="227">
        <v>3</v>
      </c>
      <c r="I416" s="227">
        <v>14</v>
      </c>
      <c r="J416" s="59">
        <v>5781</v>
      </c>
      <c r="K416" s="78">
        <f>VLOOKUP(volume[[#This Row],[hwycov_id]],cnf[],10,FALSE)</f>
        <v>5781</v>
      </c>
      <c r="L416" s="229">
        <f t="shared" si="18"/>
        <v>0</v>
      </c>
      <c r="M416" s="228">
        <f t="shared" si="19"/>
        <v>0</v>
      </c>
      <c r="N416" s="228">
        <f t="shared" si="20"/>
        <v>0</v>
      </c>
      <c r="O416" s="298" t="e">
        <f>VLOOKUP(volume[[#This Row],[hwycov_id]],check!$A$2:$P$26,16,FALSE)</f>
        <v>#N/A</v>
      </c>
      <c r="P416" s="298">
        <v>415</v>
      </c>
    </row>
    <row r="417" spans="1:16">
      <c r="A417" s="59">
        <v>6609</v>
      </c>
      <c r="B417" s="59">
        <v>5</v>
      </c>
      <c r="C417" s="59">
        <v>1</v>
      </c>
      <c r="D417" s="59">
        <v>2</v>
      </c>
      <c r="E417" s="59" t="s">
        <v>79</v>
      </c>
      <c r="F417" s="227">
        <v>4</v>
      </c>
      <c r="G417" s="59">
        <v>0</v>
      </c>
      <c r="H417" s="227">
        <v>2</v>
      </c>
      <c r="I417" s="227">
        <v>14</v>
      </c>
      <c r="J417" s="59">
        <v>5783</v>
      </c>
      <c r="K417" s="78">
        <f>VLOOKUP(volume[[#This Row],[hwycov_id]],cnf[],10,FALSE)</f>
        <v>5783</v>
      </c>
      <c r="L417" s="229">
        <f t="shared" si="18"/>
        <v>0</v>
      </c>
      <c r="M417" s="228">
        <f t="shared" si="19"/>
        <v>0</v>
      </c>
      <c r="N417" s="228">
        <f t="shared" si="20"/>
        <v>0</v>
      </c>
      <c r="O417" s="298" t="e">
        <f>VLOOKUP(volume[[#This Row],[hwycov_id]],check!$A$2:$P$26,16,FALSE)</f>
        <v>#N/A</v>
      </c>
      <c r="P417" s="298">
        <v>416</v>
      </c>
    </row>
    <row r="418" spans="1:16">
      <c r="A418" s="59">
        <v>28860</v>
      </c>
      <c r="B418" s="59">
        <v>9</v>
      </c>
      <c r="C418" s="59">
        <v>1</v>
      </c>
      <c r="D418" s="59">
        <v>1</v>
      </c>
      <c r="E418" s="59" t="s">
        <v>78</v>
      </c>
      <c r="F418" s="227">
        <v>2</v>
      </c>
      <c r="G418" s="59">
        <v>0</v>
      </c>
      <c r="H418" s="227">
        <v>3</v>
      </c>
      <c r="I418" s="227">
        <v>14</v>
      </c>
      <c r="J418" s="59">
        <v>5786</v>
      </c>
      <c r="K418" s="78">
        <f>VLOOKUP(volume[[#This Row],[hwycov_id]],cnf[],10,FALSE)</f>
        <v>5786</v>
      </c>
      <c r="L418" s="229">
        <f t="shared" si="18"/>
        <v>0</v>
      </c>
      <c r="M418" s="228">
        <f t="shared" si="19"/>
        <v>0</v>
      </c>
      <c r="N418" s="228">
        <f t="shared" si="20"/>
        <v>0</v>
      </c>
      <c r="O418" s="298" t="e">
        <f>VLOOKUP(volume[[#This Row],[hwycov_id]],check!$A$2:$P$26,16,FALSE)</f>
        <v>#N/A</v>
      </c>
      <c r="P418" s="298">
        <v>417</v>
      </c>
    </row>
    <row r="419" spans="1:16">
      <c r="A419" s="59">
        <v>8235</v>
      </c>
      <c r="B419" s="59">
        <v>5</v>
      </c>
      <c r="C419" s="59">
        <v>1</v>
      </c>
      <c r="D419" s="59">
        <v>2</v>
      </c>
      <c r="E419" s="59" t="s">
        <v>79</v>
      </c>
      <c r="F419" s="227">
        <v>4</v>
      </c>
      <c r="G419" s="59">
        <v>0</v>
      </c>
      <c r="H419" s="227">
        <v>2</v>
      </c>
      <c r="I419" s="227">
        <v>14</v>
      </c>
      <c r="J419" s="59">
        <v>5797</v>
      </c>
      <c r="K419" s="78">
        <f>VLOOKUP(volume[[#This Row],[hwycov_id]],cnf[],10,FALSE)</f>
        <v>5797</v>
      </c>
      <c r="L419" s="229">
        <f t="shared" si="18"/>
        <v>0</v>
      </c>
      <c r="M419" s="228">
        <f t="shared" si="19"/>
        <v>0</v>
      </c>
      <c r="N419" s="228">
        <f t="shared" si="20"/>
        <v>0</v>
      </c>
      <c r="O419" s="298" t="e">
        <f>VLOOKUP(volume[[#This Row],[hwycov_id]],check!$A$2:$P$26,16,FALSE)</f>
        <v>#N/A</v>
      </c>
      <c r="P419" s="298">
        <v>418</v>
      </c>
    </row>
    <row r="420" spans="1:16">
      <c r="A420" s="59">
        <v>15578</v>
      </c>
      <c r="B420" s="59">
        <v>5</v>
      </c>
      <c r="C420" s="59">
        <v>1</v>
      </c>
      <c r="D420" s="59">
        <v>2</v>
      </c>
      <c r="E420" s="59" t="s">
        <v>80</v>
      </c>
      <c r="F420" s="227">
        <v>4</v>
      </c>
      <c r="G420" s="59">
        <v>0</v>
      </c>
      <c r="H420" s="227">
        <v>4</v>
      </c>
      <c r="I420" s="227">
        <v>8</v>
      </c>
      <c r="J420" s="59">
        <v>5800</v>
      </c>
      <c r="K420" s="78">
        <f>VLOOKUP(volume[[#This Row],[hwycov_id]],cnf[],10,FALSE)</f>
        <v>5800</v>
      </c>
      <c r="L420" s="229">
        <f t="shared" si="18"/>
        <v>0</v>
      </c>
      <c r="M420" s="228">
        <f t="shared" si="19"/>
        <v>0</v>
      </c>
      <c r="N420" s="228">
        <f t="shared" si="20"/>
        <v>0</v>
      </c>
      <c r="O420" s="298" t="e">
        <f>VLOOKUP(volume[[#This Row],[hwycov_id]],check!$A$2:$P$26,16,FALSE)</f>
        <v>#N/A</v>
      </c>
      <c r="P420" s="298">
        <v>419</v>
      </c>
    </row>
    <row r="421" spans="1:16">
      <c r="A421" s="59">
        <v>15639</v>
      </c>
      <c r="B421" s="59">
        <v>3</v>
      </c>
      <c r="C421" s="59">
        <v>1</v>
      </c>
      <c r="D421" s="59">
        <v>2</v>
      </c>
      <c r="E421" s="59" t="s">
        <v>80</v>
      </c>
      <c r="F421" s="227">
        <v>3</v>
      </c>
      <c r="G421" s="59">
        <v>0</v>
      </c>
      <c r="H421" s="227">
        <v>4</v>
      </c>
      <c r="I421" s="227">
        <v>2</v>
      </c>
      <c r="J421" s="59">
        <v>5800</v>
      </c>
      <c r="K421" s="78">
        <f>VLOOKUP(volume[[#This Row],[hwycov_id]],cnf[],10,FALSE)</f>
        <v>5800</v>
      </c>
      <c r="L421" s="229">
        <f t="shared" si="18"/>
        <v>0</v>
      </c>
      <c r="M421" s="228">
        <f t="shared" si="19"/>
        <v>0</v>
      </c>
      <c r="N421" s="228">
        <f t="shared" si="20"/>
        <v>0</v>
      </c>
      <c r="O421" s="298" t="e">
        <f>VLOOKUP(volume[[#This Row],[hwycov_id]],check!$A$2:$P$26,16,FALSE)</f>
        <v>#N/A</v>
      </c>
      <c r="P421" s="298">
        <v>420</v>
      </c>
    </row>
    <row r="422" spans="1:16">
      <c r="A422" s="59">
        <v>9951</v>
      </c>
      <c r="B422" s="59">
        <v>4</v>
      </c>
      <c r="C422" s="59">
        <v>1</v>
      </c>
      <c r="D422" s="59">
        <v>2</v>
      </c>
      <c r="E422" s="59" t="s">
        <v>79</v>
      </c>
      <c r="F422" s="227">
        <v>4</v>
      </c>
      <c r="G422" s="59">
        <v>0</v>
      </c>
      <c r="H422" s="227">
        <v>4</v>
      </c>
      <c r="I422" s="227">
        <v>14</v>
      </c>
      <c r="J422" s="59">
        <v>5808</v>
      </c>
      <c r="K422" s="78">
        <f>VLOOKUP(volume[[#This Row],[hwycov_id]],cnf[],10,FALSE)</f>
        <v>5808</v>
      </c>
      <c r="L422" s="229">
        <f t="shared" si="18"/>
        <v>0</v>
      </c>
      <c r="M422" s="228">
        <f t="shared" si="19"/>
        <v>0</v>
      </c>
      <c r="N422" s="228">
        <f t="shared" si="20"/>
        <v>0</v>
      </c>
      <c r="O422" s="298" t="e">
        <f>VLOOKUP(volume[[#This Row],[hwycov_id]],check!$A$2:$P$26,16,FALSE)</f>
        <v>#N/A</v>
      </c>
      <c r="P422" s="298">
        <v>421</v>
      </c>
    </row>
    <row r="423" spans="1:16">
      <c r="A423" s="59">
        <v>249</v>
      </c>
      <c r="B423" s="59">
        <v>7</v>
      </c>
      <c r="C423" s="59">
        <v>1</v>
      </c>
      <c r="D423" s="59">
        <v>2</v>
      </c>
      <c r="E423" s="59" t="s">
        <v>79</v>
      </c>
      <c r="F423" s="227">
        <v>4</v>
      </c>
      <c r="G423" s="59">
        <v>0</v>
      </c>
      <c r="H423" s="227">
        <v>2</v>
      </c>
      <c r="I423" s="227">
        <v>14</v>
      </c>
      <c r="J423" s="59">
        <v>5824</v>
      </c>
      <c r="K423" s="78">
        <f>VLOOKUP(volume[[#This Row],[hwycov_id]],cnf[],10,FALSE)</f>
        <v>5824</v>
      </c>
      <c r="L423" s="229">
        <f t="shared" si="18"/>
        <v>0</v>
      </c>
      <c r="M423" s="228">
        <f t="shared" si="19"/>
        <v>0</v>
      </c>
      <c r="N423" s="228">
        <f t="shared" si="20"/>
        <v>0</v>
      </c>
      <c r="O423" s="298" t="e">
        <f>VLOOKUP(volume[[#This Row],[hwycov_id]],check!$A$2:$P$26,16,FALSE)</f>
        <v>#N/A</v>
      </c>
      <c r="P423" s="298">
        <v>422</v>
      </c>
    </row>
    <row r="424" spans="1:16">
      <c r="A424" s="59">
        <v>18435</v>
      </c>
      <c r="B424" s="59">
        <v>4</v>
      </c>
      <c r="C424" s="59">
        <v>1</v>
      </c>
      <c r="D424" s="59">
        <v>1</v>
      </c>
      <c r="E424" s="59" t="s">
        <v>79</v>
      </c>
      <c r="F424" s="227">
        <v>4</v>
      </c>
      <c r="G424" s="59">
        <v>0</v>
      </c>
      <c r="H424" s="227">
        <v>1</v>
      </c>
      <c r="I424" s="227">
        <v>14</v>
      </c>
      <c r="J424" s="59">
        <v>5830</v>
      </c>
      <c r="K424" s="78">
        <f>VLOOKUP(volume[[#This Row],[hwycov_id]],cnf[],10,FALSE)</f>
        <v>5830</v>
      </c>
      <c r="L424" s="229">
        <f t="shared" si="18"/>
        <v>0</v>
      </c>
      <c r="M424" s="228">
        <f t="shared" si="19"/>
        <v>0</v>
      </c>
      <c r="N424" s="228">
        <f t="shared" si="20"/>
        <v>0</v>
      </c>
      <c r="O424" s="298" t="e">
        <f>VLOOKUP(volume[[#This Row],[hwycov_id]],check!$A$2:$P$26,16,FALSE)</f>
        <v>#N/A</v>
      </c>
      <c r="P424" s="298">
        <v>423</v>
      </c>
    </row>
    <row r="425" spans="1:16">
      <c r="A425" s="59">
        <v>3305</v>
      </c>
      <c r="B425" s="59">
        <v>9</v>
      </c>
      <c r="C425" s="59">
        <v>1</v>
      </c>
      <c r="D425" s="59">
        <v>1</v>
      </c>
      <c r="E425" s="59" t="s">
        <v>78</v>
      </c>
      <c r="F425" s="227">
        <v>2</v>
      </c>
      <c r="G425" s="59">
        <v>0</v>
      </c>
      <c r="H425" s="227">
        <v>2</v>
      </c>
      <c r="I425" s="227">
        <v>11</v>
      </c>
      <c r="J425" s="59">
        <v>5856</v>
      </c>
      <c r="K425" s="78">
        <f>VLOOKUP(volume[[#This Row],[hwycov_id]],cnf[],10,FALSE)</f>
        <v>5856</v>
      </c>
      <c r="L425" s="229">
        <f t="shared" si="18"/>
        <v>0</v>
      </c>
      <c r="M425" s="228">
        <f t="shared" si="19"/>
        <v>0</v>
      </c>
      <c r="N425" s="228">
        <f t="shared" si="20"/>
        <v>0</v>
      </c>
      <c r="O425" s="298" t="e">
        <f>VLOOKUP(volume[[#This Row],[hwycov_id]],check!$A$2:$P$26,16,FALSE)</f>
        <v>#N/A</v>
      </c>
      <c r="P425" s="298">
        <v>424</v>
      </c>
    </row>
    <row r="426" spans="1:16">
      <c r="A426" s="59">
        <v>2629</v>
      </c>
      <c r="B426" s="59">
        <v>3</v>
      </c>
      <c r="C426" s="59">
        <v>1</v>
      </c>
      <c r="D426" s="59">
        <v>1</v>
      </c>
      <c r="E426" s="59" t="s">
        <v>79</v>
      </c>
      <c r="F426" s="227">
        <v>3</v>
      </c>
      <c r="G426" s="59">
        <v>0</v>
      </c>
      <c r="H426" s="227">
        <v>2</v>
      </c>
      <c r="I426" s="227">
        <v>14</v>
      </c>
      <c r="J426" s="59">
        <v>5859</v>
      </c>
      <c r="K426" s="78">
        <f>VLOOKUP(volume[[#This Row],[hwycov_id]],cnf[],10,FALSE)</f>
        <v>5859</v>
      </c>
      <c r="L426" s="229">
        <f t="shared" si="18"/>
        <v>0</v>
      </c>
      <c r="M426" s="228">
        <f t="shared" si="19"/>
        <v>0</v>
      </c>
      <c r="N426" s="228">
        <f t="shared" si="20"/>
        <v>0</v>
      </c>
      <c r="O426" s="298" t="e">
        <f>VLOOKUP(volume[[#This Row],[hwycov_id]],check!$A$2:$P$26,16,FALSE)</f>
        <v>#N/A</v>
      </c>
      <c r="P426" s="298">
        <v>425</v>
      </c>
    </row>
    <row r="427" spans="1:16">
      <c r="A427" s="59">
        <v>14622</v>
      </c>
      <c r="B427" s="59">
        <v>9</v>
      </c>
      <c r="C427" s="59">
        <v>1</v>
      </c>
      <c r="D427" s="59">
        <v>1</v>
      </c>
      <c r="E427" s="59" t="s">
        <v>78</v>
      </c>
      <c r="F427" s="227">
        <v>2</v>
      </c>
      <c r="G427" s="59">
        <v>0</v>
      </c>
      <c r="H427" s="227">
        <v>3</v>
      </c>
      <c r="I427" s="227">
        <v>14</v>
      </c>
      <c r="J427" s="59">
        <v>5880</v>
      </c>
      <c r="K427" s="78">
        <f>VLOOKUP(volume[[#This Row],[hwycov_id]],cnf[],10,FALSE)</f>
        <v>5880</v>
      </c>
      <c r="L427" s="229">
        <f t="shared" si="18"/>
        <v>0</v>
      </c>
      <c r="M427" s="228">
        <f t="shared" si="19"/>
        <v>0</v>
      </c>
      <c r="N427" s="228">
        <f t="shared" si="20"/>
        <v>0</v>
      </c>
      <c r="O427" s="298" t="e">
        <f>VLOOKUP(volume[[#This Row],[hwycov_id]],check!$A$2:$P$26,16,FALSE)</f>
        <v>#N/A</v>
      </c>
      <c r="P427" s="298">
        <v>426</v>
      </c>
    </row>
    <row r="428" spans="1:16">
      <c r="A428" s="59">
        <v>2218</v>
      </c>
      <c r="B428" s="59">
        <v>5</v>
      </c>
      <c r="C428" s="59">
        <v>1</v>
      </c>
      <c r="D428" s="59">
        <v>2</v>
      </c>
      <c r="E428" s="59" t="s">
        <v>79</v>
      </c>
      <c r="F428" s="227">
        <v>4</v>
      </c>
      <c r="G428" s="59">
        <v>0</v>
      </c>
      <c r="H428" s="227">
        <v>2</v>
      </c>
      <c r="I428" s="227">
        <v>14</v>
      </c>
      <c r="J428" s="59">
        <v>5881</v>
      </c>
      <c r="K428" s="78">
        <f>VLOOKUP(volume[[#This Row],[hwycov_id]],cnf[],10,FALSE)</f>
        <v>5881</v>
      </c>
      <c r="L428" s="229">
        <f t="shared" si="18"/>
        <v>0</v>
      </c>
      <c r="M428" s="228">
        <f t="shared" si="19"/>
        <v>0</v>
      </c>
      <c r="N428" s="228">
        <f t="shared" si="20"/>
        <v>0</v>
      </c>
      <c r="O428" s="298" t="e">
        <f>VLOOKUP(volume[[#This Row],[hwycov_id]],check!$A$2:$P$26,16,FALSE)</f>
        <v>#N/A</v>
      </c>
      <c r="P428" s="298">
        <v>427</v>
      </c>
    </row>
    <row r="429" spans="1:16">
      <c r="A429" s="59">
        <v>11244</v>
      </c>
      <c r="B429" s="59">
        <v>9</v>
      </c>
      <c r="C429" s="59">
        <v>1</v>
      </c>
      <c r="D429" s="59">
        <v>1</v>
      </c>
      <c r="E429" s="59" t="s">
        <v>78</v>
      </c>
      <c r="F429" s="227">
        <v>2</v>
      </c>
      <c r="G429" s="59">
        <v>0</v>
      </c>
      <c r="H429" s="227">
        <v>5</v>
      </c>
      <c r="I429" s="227">
        <v>9</v>
      </c>
      <c r="J429" s="59">
        <v>5881</v>
      </c>
      <c r="K429" s="78">
        <f>VLOOKUP(volume[[#This Row],[hwycov_id]],cnf[],10,FALSE)</f>
        <v>5881</v>
      </c>
      <c r="L429" s="229">
        <f t="shared" si="18"/>
        <v>0</v>
      </c>
      <c r="M429" s="228">
        <f t="shared" si="19"/>
        <v>0</v>
      </c>
      <c r="N429" s="228">
        <f t="shared" si="20"/>
        <v>0</v>
      </c>
      <c r="O429" s="298" t="e">
        <f>VLOOKUP(volume[[#This Row],[hwycov_id]],check!$A$2:$P$26,16,FALSE)</f>
        <v>#N/A</v>
      </c>
      <c r="P429" s="298">
        <v>428</v>
      </c>
    </row>
    <row r="430" spans="1:16">
      <c r="A430" s="59">
        <v>1069</v>
      </c>
      <c r="B430" s="59">
        <v>5</v>
      </c>
      <c r="C430" s="59">
        <v>1</v>
      </c>
      <c r="D430" s="59">
        <v>2</v>
      </c>
      <c r="E430" s="59" t="s">
        <v>79</v>
      </c>
      <c r="F430" s="227">
        <v>4</v>
      </c>
      <c r="G430" s="59">
        <v>0</v>
      </c>
      <c r="H430" s="227">
        <v>2</v>
      </c>
      <c r="I430" s="227">
        <v>14</v>
      </c>
      <c r="J430" s="59">
        <v>5894</v>
      </c>
      <c r="K430" s="78">
        <f>VLOOKUP(volume[[#This Row],[hwycov_id]],cnf[],10,FALSE)</f>
        <v>5894</v>
      </c>
      <c r="L430" s="229">
        <f t="shared" si="18"/>
        <v>0</v>
      </c>
      <c r="M430" s="228">
        <f t="shared" si="19"/>
        <v>0</v>
      </c>
      <c r="N430" s="228">
        <f t="shared" si="20"/>
        <v>0</v>
      </c>
      <c r="O430" s="298" t="e">
        <f>VLOOKUP(volume[[#This Row],[hwycov_id]],check!$A$2:$P$26,16,FALSE)</f>
        <v>#N/A</v>
      </c>
      <c r="P430" s="298">
        <v>429</v>
      </c>
    </row>
    <row r="431" spans="1:16">
      <c r="A431" s="59">
        <v>31274</v>
      </c>
      <c r="B431" s="59">
        <v>3</v>
      </c>
      <c r="C431" s="59">
        <v>1</v>
      </c>
      <c r="D431" s="59">
        <v>2</v>
      </c>
      <c r="E431" s="59" t="s">
        <v>79</v>
      </c>
      <c r="F431" s="227">
        <v>3</v>
      </c>
      <c r="G431" s="59">
        <v>0</v>
      </c>
      <c r="H431" s="227">
        <v>2</v>
      </c>
      <c r="I431" s="227">
        <v>14</v>
      </c>
      <c r="J431" s="59">
        <v>5896</v>
      </c>
      <c r="K431" s="78">
        <f>VLOOKUP(volume[[#This Row],[hwycov_id]],cnf[],10,FALSE)</f>
        <v>5896</v>
      </c>
      <c r="L431" s="229">
        <f t="shared" si="18"/>
        <v>0</v>
      </c>
      <c r="M431" s="228">
        <f t="shared" si="19"/>
        <v>0</v>
      </c>
      <c r="N431" s="228">
        <f t="shared" si="20"/>
        <v>0</v>
      </c>
      <c r="O431" s="298" t="e">
        <f>VLOOKUP(volume[[#This Row],[hwycov_id]],check!$A$2:$P$26,16,FALSE)</f>
        <v>#N/A</v>
      </c>
      <c r="P431" s="298">
        <v>430</v>
      </c>
    </row>
    <row r="432" spans="1:16">
      <c r="A432" s="59">
        <v>23825</v>
      </c>
      <c r="B432" s="59">
        <v>4</v>
      </c>
      <c r="C432" s="59">
        <v>1</v>
      </c>
      <c r="D432" s="59">
        <v>2</v>
      </c>
      <c r="E432" s="59" t="s">
        <v>80</v>
      </c>
      <c r="F432" s="227">
        <v>4</v>
      </c>
      <c r="G432" s="59">
        <v>0</v>
      </c>
      <c r="H432" s="227">
        <v>5</v>
      </c>
      <c r="I432" s="227">
        <v>19</v>
      </c>
      <c r="J432" s="59">
        <v>5900</v>
      </c>
      <c r="K432" s="78">
        <f>VLOOKUP(volume[[#This Row],[hwycov_id]],cnf[],10,FALSE)</f>
        <v>5900</v>
      </c>
      <c r="L432" s="229">
        <f t="shared" si="18"/>
        <v>0</v>
      </c>
      <c r="M432" s="228">
        <f t="shared" si="19"/>
        <v>0</v>
      </c>
      <c r="N432" s="228">
        <f t="shared" si="20"/>
        <v>0</v>
      </c>
      <c r="O432" s="298" t="e">
        <f>VLOOKUP(volume[[#This Row],[hwycov_id]],check!$A$2:$P$26,16,FALSE)</f>
        <v>#N/A</v>
      </c>
      <c r="P432" s="298">
        <v>431</v>
      </c>
    </row>
    <row r="433" spans="1:16">
      <c r="A433" s="59">
        <v>4392</v>
      </c>
      <c r="B433" s="59">
        <v>4</v>
      </c>
      <c r="C433" s="59">
        <v>1</v>
      </c>
      <c r="D433" s="59">
        <v>2</v>
      </c>
      <c r="E433" s="59" t="s">
        <v>80</v>
      </c>
      <c r="F433" s="227">
        <v>4</v>
      </c>
      <c r="G433" s="59">
        <v>0</v>
      </c>
      <c r="H433" s="227">
        <v>2</v>
      </c>
      <c r="I433" s="227">
        <v>11</v>
      </c>
      <c r="J433" s="59">
        <v>5900</v>
      </c>
      <c r="K433" s="78">
        <f>VLOOKUP(volume[[#This Row],[hwycov_id]],cnf[],10,FALSE)</f>
        <v>5900</v>
      </c>
      <c r="L433" s="229">
        <f t="shared" si="18"/>
        <v>0</v>
      </c>
      <c r="M433" s="228">
        <f t="shared" si="19"/>
        <v>0</v>
      </c>
      <c r="N433" s="228">
        <f t="shared" si="20"/>
        <v>0</v>
      </c>
      <c r="O433" s="298" t="e">
        <f>VLOOKUP(volume[[#This Row],[hwycov_id]],check!$A$2:$P$26,16,FALSE)</f>
        <v>#N/A</v>
      </c>
      <c r="P433" s="298">
        <v>432</v>
      </c>
    </row>
    <row r="434" spans="1:16">
      <c r="A434" s="59">
        <v>5224</v>
      </c>
      <c r="B434" s="59">
        <v>4</v>
      </c>
      <c r="C434" s="59">
        <v>1</v>
      </c>
      <c r="D434" s="59">
        <v>2</v>
      </c>
      <c r="E434" s="59" t="s">
        <v>80</v>
      </c>
      <c r="F434" s="227">
        <v>4</v>
      </c>
      <c r="G434" s="59">
        <v>0</v>
      </c>
      <c r="H434" s="227">
        <v>2</v>
      </c>
      <c r="I434" s="227">
        <v>11</v>
      </c>
      <c r="J434" s="59">
        <v>5900</v>
      </c>
      <c r="K434" s="78">
        <f>VLOOKUP(volume[[#This Row],[hwycov_id]],cnf[],10,FALSE)</f>
        <v>5900</v>
      </c>
      <c r="L434" s="229">
        <f t="shared" si="18"/>
        <v>0</v>
      </c>
      <c r="M434" s="228">
        <f t="shared" si="19"/>
        <v>0</v>
      </c>
      <c r="N434" s="228">
        <f t="shared" si="20"/>
        <v>0</v>
      </c>
      <c r="O434" s="298" t="e">
        <f>VLOOKUP(volume[[#This Row],[hwycov_id]],check!$A$2:$P$26,16,FALSE)</f>
        <v>#N/A</v>
      </c>
      <c r="P434" s="298">
        <v>433</v>
      </c>
    </row>
    <row r="435" spans="1:16">
      <c r="A435" s="59">
        <v>4969</v>
      </c>
      <c r="B435" s="59">
        <v>4</v>
      </c>
      <c r="C435" s="59">
        <v>1</v>
      </c>
      <c r="D435" s="59">
        <v>2</v>
      </c>
      <c r="E435" s="59" t="s">
        <v>80</v>
      </c>
      <c r="F435" s="227">
        <v>4</v>
      </c>
      <c r="G435" s="59">
        <v>0</v>
      </c>
      <c r="H435" s="227">
        <v>2</v>
      </c>
      <c r="I435" s="227">
        <v>11</v>
      </c>
      <c r="J435" s="59">
        <v>5900</v>
      </c>
      <c r="K435" s="78">
        <f>VLOOKUP(volume[[#This Row],[hwycov_id]],cnf[],10,FALSE)</f>
        <v>5900</v>
      </c>
      <c r="L435" s="229">
        <f t="shared" si="18"/>
        <v>0</v>
      </c>
      <c r="M435" s="228">
        <f t="shared" si="19"/>
        <v>0</v>
      </c>
      <c r="N435" s="228">
        <f t="shared" si="20"/>
        <v>0</v>
      </c>
      <c r="O435" s="298" t="e">
        <f>VLOOKUP(volume[[#This Row],[hwycov_id]],check!$A$2:$P$26,16,FALSE)</f>
        <v>#N/A</v>
      </c>
      <c r="P435" s="298">
        <v>434</v>
      </c>
    </row>
    <row r="436" spans="1:16">
      <c r="A436" s="59">
        <v>6503</v>
      </c>
      <c r="B436" s="59">
        <v>4</v>
      </c>
      <c r="C436" s="59">
        <v>1</v>
      </c>
      <c r="D436" s="59">
        <v>2</v>
      </c>
      <c r="E436" s="59" t="s">
        <v>80</v>
      </c>
      <c r="F436" s="227">
        <v>4</v>
      </c>
      <c r="G436" s="59">
        <v>0</v>
      </c>
      <c r="H436" s="227">
        <v>2</v>
      </c>
      <c r="I436" s="227">
        <v>11</v>
      </c>
      <c r="J436" s="59">
        <v>5900</v>
      </c>
      <c r="K436" s="78">
        <f>VLOOKUP(volume[[#This Row],[hwycov_id]],cnf[],10,FALSE)</f>
        <v>5900</v>
      </c>
      <c r="L436" s="229">
        <f t="shared" si="18"/>
        <v>0</v>
      </c>
      <c r="M436" s="228">
        <f t="shared" si="19"/>
        <v>0</v>
      </c>
      <c r="N436" s="228">
        <f t="shared" si="20"/>
        <v>0</v>
      </c>
      <c r="O436" s="298" t="e">
        <f>VLOOKUP(volume[[#This Row],[hwycov_id]],check!$A$2:$P$26,16,FALSE)</f>
        <v>#N/A</v>
      </c>
      <c r="P436" s="298">
        <v>435</v>
      </c>
    </row>
    <row r="437" spans="1:16">
      <c r="A437" s="59">
        <v>10307</v>
      </c>
      <c r="B437" s="59">
        <v>4</v>
      </c>
      <c r="C437" s="59">
        <v>1</v>
      </c>
      <c r="D437" s="59">
        <v>2</v>
      </c>
      <c r="E437" s="59" t="s">
        <v>80</v>
      </c>
      <c r="F437" s="227">
        <v>4</v>
      </c>
      <c r="G437" s="59">
        <v>0</v>
      </c>
      <c r="H437" s="227">
        <v>2</v>
      </c>
      <c r="I437" s="227">
        <v>11</v>
      </c>
      <c r="J437" s="59">
        <v>5900</v>
      </c>
      <c r="K437" s="78">
        <f>VLOOKUP(volume[[#This Row],[hwycov_id]],cnf[],10,FALSE)</f>
        <v>5900</v>
      </c>
      <c r="L437" s="229">
        <f t="shared" si="18"/>
        <v>0</v>
      </c>
      <c r="M437" s="228">
        <f t="shared" si="19"/>
        <v>0</v>
      </c>
      <c r="N437" s="228">
        <f t="shared" si="20"/>
        <v>0</v>
      </c>
      <c r="O437" s="298" t="e">
        <f>VLOOKUP(volume[[#This Row],[hwycov_id]],check!$A$2:$P$26,16,FALSE)</f>
        <v>#N/A</v>
      </c>
      <c r="P437" s="298">
        <v>436</v>
      </c>
    </row>
    <row r="438" spans="1:16">
      <c r="A438" s="59">
        <v>8257</v>
      </c>
      <c r="B438" s="59">
        <v>3</v>
      </c>
      <c r="C438" s="59">
        <v>1</v>
      </c>
      <c r="D438" s="59">
        <v>2</v>
      </c>
      <c r="E438" s="59" t="s">
        <v>79</v>
      </c>
      <c r="F438" s="227">
        <v>3</v>
      </c>
      <c r="G438" s="59">
        <v>0</v>
      </c>
      <c r="H438" s="227">
        <v>4</v>
      </c>
      <c r="I438" s="227">
        <v>14</v>
      </c>
      <c r="J438" s="59">
        <v>5904</v>
      </c>
      <c r="K438" s="78">
        <f>VLOOKUP(volume[[#This Row],[hwycov_id]],cnf[],10,FALSE)</f>
        <v>5904</v>
      </c>
      <c r="L438" s="229">
        <f t="shared" si="18"/>
        <v>0</v>
      </c>
      <c r="M438" s="228">
        <f t="shared" si="19"/>
        <v>0</v>
      </c>
      <c r="N438" s="228">
        <f t="shared" si="20"/>
        <v>0</v>
      </c>
      <c r="O438" s="298" t="e">
        <f>VLOOKUP(volume[[#This Row],[hwycov_id]],check!$A$2:$P$26,16,FALSE)</f>
        <v>#N/A</v>
      </c>
      <c r="P438" s="298">
        <v>437</v>
      </c>
    </row>
    <row r="439" spans="1:16">
      <c r="A439" s="59">
        <v>27461</v>
      </c>
      <c r="B439" s="59">
        <v>5</v>
      </c>
      <c r="C439" s="59">
        <v>1</v>
      </c>
      <c r="D439" s="59">
        <v>2</v>
      </c>
      <c r="E439" s="59" t="s">
        <v>79</v>
      </c>
      <c r="F439" s="227">
        <v>4</v>
      </c>
      <c r="G439" s="59">
        <v>0</v>
      </c>
      <c r="H439" s="227">
        <v>3</v>
      </c>
      <c r="I439" s="227">
        <v>14</v>
      </c>
      <c r="J439" s="59">
        <v>5908</v>
      </c>
      <c r="K439" s="78">
        <f>VLOOKUP(volume[[#This Row],[hwycov_id]],cnf[],10,FALSE)</f>
        <v>5908</v>
      </c>
      <c r="L439" s="229">
        <f t="shared" si="18"/>
        <v>0</v>
      </c>
      <c r="M439" s="228">
        <f t="shared" si="19"/>
        <v>0</v>
      </c>
      <c r="N439" s="228">
        <f t="shared" si="20"/>
        <v>0</v>
      </c>
      <c r="O439" s="298" t="e">
        <f>VLOOKUP(volume[[#This Row],[hwycov_id]],check!$A$2:$P$26,16,FALSE)</f>
        <v>#N/A</v>
      </c>
      <c r="P439" s="298">
        <v>438</v>
      </c>
    </row>
    <row r="440" spans="1:16">
      <c r="A440" s="59">
        <v>14621</v>
      </c>
      <c r="B440" s="59">
        <v>9</v>
      </c>
      <c r="C440" s="59">
        <v>1</v>
      </c>
      <c r="D440" s="59">
        <v>1</v>
      </c>
      <c r="E440" s="59" t="s">
        <v>78</v>
      </c>
      <c r="F440" s="227">
        <v>2</v>
      </c>
      <c r="G440" s="59">
        <v>0</v>
      </c>
      <c r="H440" s="227">
        <v>3</v>
      </c>
      <c r="I440" s="227">
        <v>14</v>
      </c>
      <c r="J440" s="59">
        <v>5910</v>
      </c>
      <c r="K440" s="78">
        <f>VLOOKUP(volume[[#This Row],[hwycov_id]],cnf[],10,FALSE)</f>
        <v>5910</v>
      </c>
      <c r="L440" s="229">
        <f t="shared" si="18"/>
        <v>0</v>
      </c>
      <c r="M440" s="228">
        <f t="shared" si="19"/>
        <v>0</v>
      </c>
      <c r="N440" s="228">
        <f t="shared" si="20"/>
        <v>0</v>
      </c>
      <c r="O440" s="298" t="e">
        <f>VLOOKUP(volume[[#This Row],[hwycov_id]],check!$A$2:$P$26,16,FALSE)</f>
        <v>#N/A</v>
      </c>
      <c r="P440" s="298">
        <v>439</v>
      </c>
    </row>
    <row r="441" spans="1:16">
      <c r="A441" s="59">
        <v>14626</v>
      </c>
      <c r="B441" s="59">
        <v>9</v>
      </c>
      <c r="C441" s="59">
        <v>1</v>
      </c>
      <c r="D441" s="59">
        <v>1</v>
      </c>
      <c r="E441" s="59" t="s">
        <v>78</v>
      </c>
      <c r="F441" s="227">
        <v>2</v>
      </c>
      <c r="G441" s="59">
        <v>0</v>
      </c>
      <c r="H441" s="227">
        <v>3</v>
      </c>
      <c r="I441" s="227">
        <v>14</v>
      </c>
      <c r="J441" s="59">
        <v>5936</v>
      </c>
      <c r="K441" s="78">
        <f>VLOOKUP(volume[[#This Row],[hwycov_id]],cnf[],10,FALSE)</f>
        <v>5936</v>
      </c>
      <c r="L441" s="229">
        <f t="shared" si="18"/>
        <v>0</v>
      </c>
      <c r="M441" s="228">
        <f t="shared" si="19"/>
        <v>0</v>
      </c>
      <c r="N441" s="228">
        <f t="shared" si="20"/>
        <v>0</v>
      </c>
      <c r="O441" s="298" t="e">
        <f>VLOOKUP(volume[[#This Row],[hwycov_id]],check!$A$2:$P$26,16,FALSE)</f>
        <v>#N/A</v>
      </c>
      <c r="P441" s="298">
        <v>440</v>
      </c>
    </row>
    <row r="442" spans="1:16">
      <c r="A442" s="59">
        <v>14613</v>
      </c>
      <c r="B442" s="59">
        <v>9</v>
      </c>
      <c r="C442" s="59">
        <v>1</v>
      </c>
      <c r="D442" s="59">
        <v>1</v>
      </c>
      <c r="E442" s="59" t="s">
        <v>78</v>
      </c>
      <c r="F442" s="227">
        <v>2</v>
      </c>
      <c r="G442" s="59">
        <v>0</v>
      </c>
      <c r="H442" s="227">
        <v>7</v>
      </c>
      <c r="I442" s="227">
        <v>7</v>
      </c>
      <c r="J442" s="59">
        <v>5954</v>
      </c>
      <c r="K442" s="78">
        <f>VLOOKUP(volume[[#This Row],[hwycov_id]],cnf[],10,FALSE)</f>
        <v>5954</v>
      </c>
      <c r="L442" s="229">
        <f t="shared" si="18"/>
        <v>0</v>
      </c>
      <c r="M442" s="228">
        <f t="shared" si="19"/>
        <v>0</v>
      </c>
      <c r="N442" s="228">
        <f t="shared" si="20"/>
        <v>0</v>
      </c>
      <c r="O442" s="298" t="e">
        <f>VLOOKUP(volume[[#This Row],[hwycov_id]],check!$A$2:$P$26,16,FALSE)</f>
        <v>#N/A</v>
      </c>
      <c r="P442" s="298">
        <v>441</v>
      </c>
    </row>
    <row r="443" spans="1:16">
      <c r="A443" s="59">
        <v>27255</v>
      </c>
      <c r="B443" s="59">
        <v>9</v>
      </c>
      <c r="C443" s="59">
        <v>1</v>
      </c>
      <c r="D443" s="59">
        <v>1</v>
      </c>
      <c r="E443" s="59" t="s">
        <v>78</v>
      </c>
      <c r="F443" s="227">
        <v>2</v>
      </c>
      <c r="G443" s="59">
        <v>0</v>
      </c>
      <c r="H443" s="227">
        <v>7</v>
      </c>
      <c r="I443" s="227">
        <v>15</v>
      </c>
      <c r="J443" s="59">
        <v>5956</v>
      </c>
      <c r="K443" s="78">
        <f>VLOOKUP(volume[[#This Row],[hwycov_id]],cnf[],10,FALSE)</f>
        <v>5956</v>
      </c>
      <c r="L443" s="229">
        <f t="shared" si="18"/>
        <v>0</v>
      </c>
      <c r="M443" s="228">
        <f t="shared" si="19"/>
        <v>0</v>
      </c>
      <c r="N443" s="228">
        <f t="shared" si="20"/>
        <v>0</v>
      </c>
      <c r="O443" s="298" t="e">
        <f>VLOOKUP(volume[[#This Row],[hwycov_id]],check!$A$2:$P$26,16,FALSE)</f>
        <v>#N/A</v>
      </c>
      <c r="P443" s="298">
        <v>442</v>
      </c>
    </row>
    <row r="444" spans="1:16">
      <c r="A444" s="59">
        <v>19757</v>
      </c>
      <c r="B444" s="59">
        <v>4</v>
      </c>
      <c r="C444" s="59">
        <v>1</v>
      </c>
      <c r="D444" s="59">
        <v>2</v>
      </c>
      <c r="E444" s="59" t="s">
        <v>79</v>
      </c>
      <c r="F444" s="227">
        <v>4</v>
      </c>
      <c r="G444" s="59">
        <v>0</v>
      </c>
      <c r="H444" s="227">
        <v>2</v>
      </c>
      <c r="I444" s="227">
        <v>14</v>
      </c>
      <c r="J444" s="59">
        <v>5972</v>
      </c>
      <c r="K444" s="78">
        <f>VLOOKUP(volume[[#This Row],[hwycov_id]],cnf[],10,FALSE)</f>
        <v>5972</v>
      </c>
      <c r="L444" s="229">
        <f t="shared" si="18"/>
        <v>0</v>
      </c>
      <c r="M444" s="228">
        <f t="shared" si="19"/>
        <v>0</v>
      </c>
      <c r="N444" s="228">
        <f t="shared" si="20"/>
        <v>0</v>
      </c>
      <c r="O444" s="298" t="e">
        <f>VLOOKUP(volume[[#This Row],[hwycov_id]],check!$A$2:$P$26,16,FALSE)</f>
        <v>#N/A</v>
      </c>
      <c r="P444" s="298">
        <v>443</v>
      </c>
    </row>
    <row r="445" spans="1:16">
      <c r="A445" s="59">
        <v>23078</v>
      </c>
      <c r="B445" s="59">
        <v>5</v>
      </c>
      <c r="C445" s="59">
        <v>1</v>
      </c>
      <c r="D445" s="59">
        <v>2</v>
      </c>
      <c r="E445" s="59" t="s">
        <v>79</v>
      </c>
      <c r="F445" s="227">
        <v>4</v>
      </c>
      <c r="G445" s="59">
        <v>0</v>
      </c>
      <c r="H445" s="227">
        <v>3</v>
      </c>
      <c r="I445" s="227">
        <v>14</v>
      </c>
      <c r="J445" s="59">
        <v>5977</v>
      </c>
      <c r="K445" s="78">
        <f>VLOOKUP(volume[[#This Row],[hwycov_id]],cnf[],10,FALSE)</f>
        <v>5977</v>
      </c>
      <c r="L445" s="229">
        <f t="shared" si="18"/>
        <v>0</v>
      </c>
      <c r="M445" s="228">
        <f t="shared" si="19"/>
        <v>0</v>
      </c>
      <c r="N445" s="228">
        <f t="shared" si="20"/>
        <v>0</v>
      </c>
      <c r="O445" s="298" t="e">
        <f>VLOOKUP(volume[[#This Row],[hwycov_id]],check!$A$2:$P$26,16,FALSE)</f>
        <v>#N/A</v>
      </c>
      <c r="P445" s="298">
        <v>444</v>
      </c>
    </row>
    <row r="446" spans="1:16">
      <c r="A446" s="59">
        <v>2962</v>
      </c>
      <c r="B446" s="59">
        <v>5</v>
      </c>
      <c r="C446" s="59">
        <v>1</v>
      </c>
      <c r="D446" s="59">
        <v>2</v>
      </c>
      <c r="E446" s="59" t="s">
        <v>79</v>
      </c>
      <c r="F446" s="227">
        <v>4</v>
      </c>
      <c r="G446" s="59">
        <v>0</v>
      </c>
      <c r="H446" s="227">
        <v>3</v>
      </c>
      <c r="I446" s="227">
        <v>14</v>
      </c>
      <c r="J446" s="59">
        <v>5985</v>
      </c>
      <c r="K446" s="78">
        <f>VLOOKUP(volume[[#This Row],[hwycov_id]],cnf[],10,FALSE)</f>
        <v>5985</v>
      </c>
      <c r="L446" s="229">
        <f t="shared" si="18"/>
        <v>0</v>
      </c>
      <c r="M446" s="228">
        <f t="shared" si="19"/>
        <v>0</v>
      </c>
      <c r="N446" s="228">
        <f t="shared" si="20"/>
        <v>0</v>
      </c>
      <c r="O446" s="298" t="e">
        <f>VLOOKUP(volume[[#This Row],[hwycov_id]],check!$A$2:$P$26,16,FALSE)</f>
        <v>#N/A</v>
      </c>
      <c r="P446" s="298">
        <v>445</v>
      </c>
    </row>
    <row r="447" spans="1:16">
      <c r="A447" s="59">
        <v>28773</v>
      </c>
      <c r="B447" s="59">
        <v>9</v>
      </c>
      <c r="C447" s="59">
        <v>1</v>
      </c>
      <c r="D447" s="59">
        <v>1</v>
      </c>
      <c r="E447" s="59" t="s">
        <v>78</v>
      </c>
      <c r="F447" s="227">
        <v>2</v>
      </c>
      <c r="G447" s="59">
        <v>0</v>
      </c>
      <c r="H447" s="227">
        <v>2</v>
      </c>
      <c r="I447" s="227">
        <v>14</v>
      </c>
      <c r="J447" s="59">
        <v>5995</v>
      </c>
      <c r="K447" s="78">
        <f>VLOOKUP(volume[[#This Row],[hwycov_id]],cnf[],10,FALSE)</f>
        <v>5995</v>
      </c>
      <c r="L447" s="229">
        <f t="shared" si="18"/>
        <v>0</v>
      </c>
      <c r="M447" s="228">
        <f t="shared" si="19"/>
        <v>0</v>
      </c>
      <c r="N447" s="228">
        <f t="shared" si="20"/>
        <v>0</v>
      </c>
      <c r="O447" s="298" t="e">
        <f>VLOOKUP(volume[[#This Row],[hwycov_id]],check!$A$2:$P$26,16,FALSE)</f>
        <v>#N/A</v>
      </c>
      <c r="P447" s="298">
        <v>446</v>
      </c>
    </row>
    <row r="448" spans="1:16">
      <c r="A448" s="59">
        <v>28659</v>
      </c>
      <c r="B448" s="59">
        <v>7</v>
      </c>
      <c r="C448" s="59">
        <v>1</v>
      </c>
      <c r="D448" s="59">
        <v>2</v>
      </c>
      <c r="E448" s="59" t="s">
        <v>80</v>
      </c>
      <c r="F448" s="227">
        <v>4</v>
      </c>
      <c r="G448" s="59">
        <v>0</v>
      </c>
      <c r="H448" s="227">
        <v>3</v>
      </c>
      <c r="I448" s="227">
        <v>4</v>
      </c>
      <c r="J448" s="59">
        <v>6000</v>
      </c>
      <c r="K448" s="78">
        <f>VLOOKUP(volume[[#This Row],[hwycov_id]],cnf[],10,FALSE)</f>
        <v>6000</v>
      </c>
      <c r="L448" s="229">
        <f t="shared" si="18"/>
        <v>0</v>
      </c>
      <c r="M448" s="228">
        <f t="shared" si="19"/>
        <v>0</v>
      </c>
      <c r="N448" s="228">
        <f t="shared" si="20"/>
        <v>0</v>
      </c>
      <c r="O448" s="298" t="e">
        <f>VLOOKUP(volume[[#This Row],[hwycov_id]],check!$A$2:$P$26,16,FALSE)</f>
        <v>#N/A</v>
      </c>
      <c r="P448" s="298">
        <v>447</v>
      </c>
    </row>
    <row r="449" spans="1:16">
      <c r="A449" s="59">
        <v>31029</v>
      </c>
      <c r="B449" s="59">
        <v>4</v>
      </c>
      <c r="C449" s="59">
        <v>1</v>
      </c>
      <c r="D449" s="59">
        <v>2</v>
      </c>
      <c r="E449" s="59" t="s">
        <v>80</v>
      </c>
      <c r="F449" s="227">
        <v>4</v>
      </c>
      <c r="G449" s="59">
        <v>0</v>
      </c>
      <c r="H449" s="227">
        <v>5</v>
      </c>
      <c r="I449" s="227">
        <v>16</v>
      </c>
      <c r="J449" s="59">
        <v>6000</v>
      </c>
      <c r="K449" s="78">
        <f>VLOOKUP(volume[[#This Row],[hwycov_id]],cnf[],10,FALSE)</f>
        <v>6000</v>
      </c>
      <c r="L449" s="229">
        <f t="shared" si="18"/>
        <v>0</v>
      </c>
      <c r="M449" s="228">
        <f t="shared" si="19"/>
        <v>0</v>
      </c>
      <c r="N449" s="228">
        <f t="shared" si="20"/>
        <v>0</v>
      </c>
      <c r="O449" s="298" t="e">
        <f>VLOOKUP(volume[[#This Row],[hwycov_id]],check!$A$2:$P$26,16,FALSE)</f>
        <v>#N/A</v>
      </c>
      <c r="P449" s="298">
        <v>448</v>
      </c>
    </row>
    <row r="450" spans="1:16">
      <c r="A450" s="59">
        <v>20347</v>
      </c>
      <c r="B450" s="59">
        <v>3</v>
      </c>
      <c r="C450" s="59">
        <v>1</v>
      </c>
      <c r="D450" s="59">
        <v>2</v>
      </c>
      <c r="E450" s="59" t="s">
        <v>80</v>
      </c>
      <c r="F450" s="227">
        <v>3</v>
      </c>
      <c r="G450" s="59">
        <v>0</v>
      </c>
      <c r="H450" s="227">
        <v>5</v>
      </c>
      <c r="I450" s="227">
        <v>16</v>
      </c>
      <c r="J450" s="59">
        <v>6000</v>
      </c>
      <c r="K450" s="78">
        <f>VLOOKUP(volume[[#This Row],[hwycov_id]],cnf[],10,FALSE)</f>
        <v>6000</v>
      </c>
      <c r="L450" s="229">
        <f t="shared" ref="L450:L513" si="21">K450/J450-1</f>
        <v>0</v>
      </c>
      <c r="M450" s="228">
        <f t="shared" ref="M450:M513" si="22">K450-J450</f>
        <v>0</v>
      </c>
      <c r="N450" s="228">
        <f t="shared" ref="N450:N513" si="23">POWER(M450,2)</f>
        <v>0</v>
      </c>
      <c r="O450" s="298" t="e">
        <f>VLOOKUP(volume[[#This Row],[hwycov_id]],check!$A$2:$P$26,16,FALSE)</f>
        <v>#N/A</v>
      </c>
      <c r="P450" s="298">
        <v>449</v>
      </c>
    </row>
    <row r="451" spans="1:16">
      <c r="A451" s="59">
        <v>28691</v>
      </c>
      <c r="B451" s="59">
        <v>9</v>
      </c>
      <c r="C451" s="59">
        <v>1</v>
      </c>
      <c r="D451" s="59">
        <v>1</v>
      </c>
      <c r="E451" s="59" t="s">
        <v>78</v>
      </c>
      <c r="F451" s="227">
        <v>2</v>
      </c>
      <c r="G451" s="59">
        <v>0</v>
      </c>
      <c r="H451" s="227">
        <v>2</v>
      </c>
      <c r="I451" s="227">
        <v>19</v>
      </c>
      <c r="J451" s="59">
        <v>6026</v>
      </c>
      <c r="K451" s="78">
        <f>VLOOKUP(volume[[#This Row],[hwycov_id]],cnf[],10,FALSE)</f>
        <v>6026</v>
      </c>
      <c r="L451" s="229">
        <f t="shared" si="21"/>
        <v>0</v>
      </c>
      <c r="M451" s="228">
        <f t="shared" si="22"/>
        <v>0</v>
      </c>
      <c r="N451" s="228">
        <f t="shared" si="23"/>
        <v>0</v>
      </c>
      <c r="O451" s="298" t="e">
        <f>VLOOKUP(volume[[#This Row],[hwycov_id]],check!$A$2:$P$26,16,FALSE)</f>
        <v>#N/A</v>
      </c>
      <c r="P451" s="298">
        <v>450</v>
      </c>
    </row>
    <row r="452" spans="1:16">
      <c r="A452" s="59">
        <v>28692</v>
      </c>
      <c r="B452" s="59">
        <v>9</v>
      </c>
      <c r="C452" s="59">
        <v>1</v>
      </c>
      <c r="D452" s="59">
        <v>1</v>
      </c>
      <c r="E452" s="59" t="s">
        <v>78</v>
      </c>
      <c r="F452" s="227">
        <v>2</v>
      </c>
      <c r="G452" s="59">
        <v>0</v>
      </c>
      <c r="H452" s="227">
        <v>2</v>
      </c>
      <c r="I452" s="227">
        <v>19</v>
      </c>
      <c r="J452" s="59">
        <v>6026</v>
      </c>
      <c r="K452" s="78">
        <f>VLOOKUP(volume[[#This Row],[hwycov_id]],cnf[],10,FALSE)</f>
        <v>6026</v>
      </c>
      <c r="L452" s="229">
        <f t="shared" si="21"/>
        <v>0</v>
      </c>
      <c r="M452" s="228">
        <f t="shared" si="22"/>
        <v>0</v>
      </c>
      <c r="N452" s="228">
        <f t="shared" si="23"/>
        <v>0</v>
      </c>
      <c r="O452" s="298" t="e">
        <f>VLOOKUP(volume[[#This Row],[hwycov_id]],check!$A$2:$P$26,16,FALSE)</f>
        <v>#N/A</v>
      </c>
      <c r="P452" s="298">
        <v>451</v>
      </c>
    </row>
    <row r="453" spans="1:16">
      <c r="A453" s="59">
        <v>3425</v>
      </c>
      <c r="B453" s="59">
        <v>5</v>
      </c>
      <c r="C453" s="59">
        <v>1</v>
      </c>
      <c r="D453" s="59">
        <v>2</v>
      </c>
      <c r="E453" s="59" t="s">
        <v>79</v>
      </c>
      <c r="F453" s="227">
        <v>4</v>
      </c>
      <c r="G453" s="59">
        <v>0</v>
      </c>
      <c r="H453" s="227">
        <v>2</v>
      </c>
      <c r="I453" s="227">
        <v>14</v>
      </c>
      <c r="J453" s="59">
        <v>6028</v>
      </c>
      <c r="K453" s="78">
        <f>VLOOKUP(volume[[#This Row],[hwycov_id]],cnf[],10,FALSE)</f>
        <v>6028</v>
      </c>
      <c r="L453" s="229">
        <f t="shared" si="21"/>
        <v>0</v>
      </c>
      <c r="M453" s="228">
        <f t="shared" si="22"/>
        <v>0</v>
      </c>
      <c r="N453" s="228">
        <f t="shared" si="23"/>
        <v>0</v>
      </c>
      <c r="O453" s="298" t="e">
        <f>VLOOKUP(volume[[#This Row],[hwycov_id]],check!$A$2:$P$26,16,FALSE)</f>
        <v>#N/A</v>
      </c>
      <c r="P453" s="298">
        <v>452</v>
      </c>
    </row>
    <row r="454" spans="1:16">
      <c r="A454" s="59">
        <v>10705</v>
      </c>
      <c r="B454" s="59">
        <v>9</v>
      </c>
      <c r="C454" s="59">
        <v>1</v>
      </c>
      <c r="D454" s="59">
        <v>1</v>
      </c>
      <c r="E454" s="59" t="s">
        <v>78</v>
      </c>
      <c r="F454" s="227">
        <v>2</v>
      </c>
      <c r="G454" s="59">
        <v>0</v>
      </c>
      <c r="H454" s="227">
        <v>2</v>
      </c>
      <c r="I454" s="227">
        <v>14</v>
      </c>
      <c r="J454" s="59">
        <v>6035</v>
      </c>
      <c r="K454" s="78">
        <f>VLOOKUP(volume[[#This Row],[hwycov_id]],cnf[],10,FALSE)</f>
        <v>6035</v>
      </c>
      <c r="L454" s="229">
        <f t="shared" si="21"/>
        <v>0</v>
      </c>
      <c r="M454" s="228">
        <f t="shared" si="22"/>
        <v>0</v>
      </c>
      <c r="N454" s="228">
        <f t="shared" si="23"/>
        <v>0</v>
      </c>
      <c r="O454" s="298" t="e">
        <f>VLOOKUP(volume[[#This Row],[hwycov_id]],check!$A$2:$P$26,16,FALSE)</f>
        <v>#N/A</v>
      </c>
      <c r="P454" s="298">
        <v>453</v>
      </c>
    </row>
    <row r="455" spans="1:16">
      <c r="A455" s="59">
        <v>11283</v>
      </c>
      <c r="B455" s="59">
        <v>9</v>
      </c>
      <c r="C455" s="59">
        <v>1</v>
      </c>
      <c r="D455" s="59">
        <v>1</v>
      </c>
      <c r="E455" s="59" t="s">
        <v>78</v>
      </c>
      <c r="F455" s="227">
        <v>2</v>
      </c>
      <c r="G455" s="59">
        <v>0</v>
      </c>
      <c r="H455" s="227">
        <v>5</v>
      </c>
      <c r="I455" s="227">
        <v>9</v>
      </c>
      <c r="J455" s="59">
        <v>6062</v>
      </c>
      <c r="K455" s="78">
        <f>VLOOKUP(volume[[#This Row],[hwycov_id]],cnf[],10,FALSE)</f>
        <v>6062</v>
      </c>
      <c r="L455" s="229">
        <f t="shared" si="21"/>
        <v>0</v>
      </c>
      <c r="M455" s="228">
        <f t="shared" si="22"/>
        <v>0</v>
      </c>
      <c r="N455" s="228">
        <f t="shared" si="23"/>
        <v>0</v>
      </c>
      <c r="O455" s="298" t="e">
        <f>VLOOKUP(volume[[#This Row],[hwycov_id]],check!$A$2:$P$26,16,FALSE)</f>
        <v>#N/A</v>
      </c>
      <c r="P455" s="298">
        <v>454</v>
      </c>
    </row>
    <row r="456" spans="1:16">
      <c r="A456" s="59">
        <v>9221</v>
      </c>
      <c r="B456" s="59">
        <v>7</v>
      </c>
      <c r="C456" s="59">
        <v>1</v>
      </c>
      <c r="D456" s="59">
        <v>1</v>
      </c>
      <c r="E456" s="59" t="s">
        <v>79</v>
      </c>
      <c r="F456" s="227">
        <v>4</v>
      </c>
      <c r="G456" s="59">
        <v>0</v>
      </c>
      <c r="H456" s="227">
        <v>3</v>
      </c>
      <c r="I456" s="227">
        <v>14</v>
      </c>
      <c r="J456" s="59">
        <v>6066</v>
      </c>
      <c r="K456" s="78">
        <f>VLOOKUP(volume[[#This Row],[hwycov_id]],cnf[],10,FALSE)</f>
        <v>6066</v>
      </c>
      <c r="L456" s="229">
        <f t="shared" si="21"/>
        <v>0</v>
      </c>
      <c r="M456" s="228">
        <f t="shared" si="22"/>
        <v>0</v>
      </c>
      <c r="N456" s="228">
        <f t="shared" si="23"/>
        <v>0</v>
      </c>
      <c r="O456" s="298" t="e">
        <f>VLOOKUP(volume[[#This Row],[hwycov_id]],check!$A$2:$P$26,16,FALSE)</f>
        <v>#N/A</v>
      </c>
      <c r="P456" s="298">
        <v>455</v>
      </c>
    </row>
    <row r="457" spans="1:16">
      <c r="A457" s="59">
        <v>10127</v>
      </c>
      <c r="B457" s="59">
        <v>5</v>
      </c>
      <c r="C457" s="59">
        <v>1</v>
      </c>
      <c r="D457" s="59">
        <v>2</v>
      </c>
      <c r="E457" s="59" t="s">
        <v>79</v>
      </c>
      <c r="F457" s="227">
        <v>4</v>
      </c>
      <c r="G457" s="59">
        <v>0</v>
      </c>
      <c r="H457" s="227">
        <v>2</v>
      </c>
      <c r="I457" s="227">
        <v>14</v>
      </c>
      <c r="J457" s="59">
        <v>6070</v>
      </c>
      <c r="K457" s="78">
        <f>VLOOKUP(volume[[#This Row],[hwycov_id]],cnf[],10,FALSE)</f>
        <v>6070</v>
      </c>
      <c r="L457" s="229">
        <f t="shared" si="21"/>
        <v>0</v>
      </c>
      <c r="M457" s="228">
        <f t="shared" si="22"/>
        <v>0</v>
      </c>
      <c r="N457" s="228">
        <f t="shared" si="23"/>
        <v>0</v>
      </c>
      <c r="O457" s="298" t="e">
        <f>VLOOKUP(volume[[#This Row],[hwycov_id]],check!$A$2:$P$26,16,FALSE)</f>
        <v>#N/A</v>
      </c>
      <c r="P457" s="298">
        <v>456</v>
      </c>
    </row>
    <row r="458" spans="1:16">
      <c r="A458" s="59">
        <v>1952</v>
      </c>
      <c r="B458" s="59">
        <v>4</v>
      </c>
      <c r="C458" s="59">
        <v>1</v>
      </c>
      <c r="D458" s="59">
        <v>2</v>
      </c>
      <c r="E458" s="59" t="s">
        <v>79</v>
      </c>
      <c r="F458" s="227">
        <v>4</v>
      </c>
      <c r="G458" s="59">
        <v>0</v>
      </c>
      <c r="H458" s="227">
        <v>3</v>
      </c>
      <c r="I458" s="227">
        <v>14</v>
      </c>
      <c r="J458" s="59">
        <v>6072</v>
      </c>
      <c r="K458" s="78">
        <f>VLOOKUP(volume[[#This Row],[hwycov_id]],cnf[],10,FALSE)</f>
        <v>6072</v>
      </c>
      <c r="L458" s="229">
        <f t="shared" si="21"/>
        <v>0</v>
      </c>
      <c r="M458" s="228">
        <f t="shared" si="22"/>
        <v>0</v>
      </c>
      <c r="N458" s="228">
        <f t="shared" si="23"/>
        <v>0</v>
      </c>
      <c r="O458" s="298" t="e">
        <f>VLOOKUP(volume[[#This Row],[hwycov_id]],check!$A$2:$P$26,16,FALSE)</f>
        <v>#N/A</v>
      </c>
      <c r="P458" s="298">
        <v>457</v>
      </c>
    </row>
    <row r="459" spans="1:16">
      <c r="A459" s="59">
        <v>4369</v>
      </c>
      <c r="B459" s="59">
        <v>4</v>
      </c>
      <c r="C459" s="59">
        <v>1</v>
      </c>
      <c r="D459" s="59">
        <v>2</v>
      </c>
      <c r="E459" s="59" t="s">
        <v>80</v>
      </c>
      <c r="F459" s="227">
        <v>4</v>
      </c>
      <c r="G459" s="59">
        <v>0</v>
      </c>
      <c r="H459" s="227">
        <v>2</v>
      </c>
      <c r="I459" s="227">
        <v>11</v>
      </c>
      <c r="J459" s="59">
        <v>6100</v>
      </c>
      <c r="K459" s="78">
        <f>VLOOKUP(volume[[#This Row],[hwycov_id]],cnf[],10,FALSE)</f>
        <v>6100</v>
      </c>
      <c r="L459" s="229">
        <f t="shared" si="21"/>
        <v>0</v>
      </c>
      <c r="M459" s="228">
        <f t="shared" si="22"/>
        <v>0</v>
      </c>
      <c r="N459" s="228">
        <f t="shared" si="23"/>
        <v>0</v>
      </c>
      <c r="O459" s="298" t="e">
        <f>VLOOKUP(volume[[#This Row],[hwycov_id]],check!$A$2:$P$26,16,FALSE)</f>
        <v>#N/A</v>
      </c>
      <c r="P459" s="298">
        <v>458</v>
      </c>
    </row>
    <row r="460" spans="1:16">
      <c r="A460" s="59">
        <v>13321</v>
      </c>
      <c r="B460" s="59">
        <v>4</v>
      </c>
      <c r="C460" s="59">
        <v>1</v>
      </c>
      <c r="D460" s="59">
        <v>2</v>
      </c>
      <c r="E460" s="59" t="s">
        <v>80</v>
      </c>
      <c r="F460" s="227">
        <v>4</v>
      </c>
      <c r="G460" s="59">
        <v>0</v>
      </c>
      <c r="H460" s="227">
        <v>7</v>
      </c>
      <c r="I460" s="227">
        <v>7</v>
      </c>
      <c r="J460" s="59">
        <v>6100</v>
      </c>
      <c r="K460" s="78">
        <f>VLOOKUP(volume[[#This Row],[hwycov_id]],cnf[],10,FALSE)</f>
        <v>6100</v>
      </c>
      <c r="L460" s="229">
        <f t="shared" si="21"/>
        <v>0</v>
      </c>
      <c r="M460" s="228">
        <f t="shared" si="22"/>
        <v>0</v>
      </c>
      <c r="N460" s="228">
        <f t="shared" si="23"/>
        <v>0</v>
      </c>
      <c r="O460" s="298" t="e">
        <f>VLOOKUP(volume[[#This Row],[hwycov_id]],check!$A$2:$P$26,16,FALSE)</f>
        <v>#N/A</v>
      </c>
      <c r="P460" s="298">
        <v>459</v>
      </c>
    </row>
    <row r="461" spans="1:16">
      <c r="A461" s="59">
        <v>19169</v>
      </c>
      <c r="B461" s="59">
        <v>4</v>
      </c>
      <c r="C461" s="59">
        <v>1</v>
      </c>
      <c r="D461" s="59">
        <v>2</v>
      </c>
      <c r="E461" s="59" t="s">
        <v>80</v>
      </c>
      <c r="F461" s="227">
        <v>4</v>
      </c>
      <c r="G461" s="59">
        <v>0</v>
      </c>
      <c r="H461" s="227">
        <v>4</v>
      </c>
      <c r="I461" s="227">
        <v>8</v>
      </c>
      <c r="J461" s="59">
        <v>6100</v>
      </c>
      <c r="K461" s="78">
        <f>VLOOKUP(volume[[#This Row],[hwycov_id]],cnf[],10,FALSE)</f>
        <v>6100</v>
      </c>
      <c r="L461" s="229">
        <f t="shared" si="21"/>
        <v>0</v>
      </c>
      <c r="M461" s="228">
        <f t="shared" si="22"/>
        <v>0</v>
      </c>
      <c r="N461" s="228">
        <f t="shared" si="23"/>
        <v>0</v>
      </c>
      <c r="O461" s="298" t="e">
        <f>VLOOKUP(volume[[#This Row],[hwycov_id]],check!$A$2:$P$26,16,FALSE)</f>
        <v>#N/A</v>
      </c>
      <c r="P461" s="298">
        <v>460</v>
      </c>
    </row>
    <row r="462" spans="1:16">
      <c r="A462" s="59">
        <v>14482</v>
      </c>
      <c r="B462" s="59">
        <v>4</v>
      </c>
      <c r="C462" s="59">
        <v>1</v>
      </c>
      <c r="D462" s="59">
        <v>2</v>
      </c>
      <c r="E462" s="59" t="s">
        <v>80</v>
      </c>
      <c r="F462" s="227">
        <v>4</v>
      </c>
      <c r="G462" s="59">
        <v>0</v>
      </c>
      <c r="H462" s="227">
        <v>5</v>
      </c>
      <c r="I462" s="227">
        <v>5</v>
      </c>
      <c r="J462" s="59">
        <v>6100</v>
      </c>
      <c r="K462" s="78">
        <f>VLOOKUP(volume[[#This Row],[hwycov_id]],cnf[],10,FALSE)</f>
        <v>6100</v>
      </c>
      <c r="L462" s="229">
        <f t="shared" si="21"/>
        <v>0</v>
      </c>
      <c r="M462" s="228">
        <f t="shared" si="22"/>
        <v>0</v>
      </c>
      <c r="N462" s="228">
        <f t="shared" si="23"/>
        <v>0</v>
      </c>
      <c r="O462" s="298" t="e">
        <f>VLOOKUP(volume[[#This Row],[hwycov_id]],check!$A$2:$P$26,16,FALSE)</f>
        <v>#N/A</v>
      </c>
      <c r="P462" s="298">
        <v>461</v>
      </c>
    </row>
    <row r="463" spans="1:16">
      <c r="A463" s="59">
        <v>10890</v>
      </c>
      <c r="B463" s="59">
        <v>9</v>
      </c>
      <c r="C463" s="59">
        <v>1</v>
      </c>
      <c r="D463" s="59">
        <v>1</v>
      </c>
      <c r="E463" s="59" t="s">
        <v>78</v>
      </c>
      <c r="F463" s="227">
        <v>2</v>
      </c>
      <c r="G463" s="59">
        <v>0</v>
      </c>
      <c r="H463" s="227">
        <v>3</v>
      </c>
      <c r="I463" s="227">
        <v>14</v>
      </c>
      <c r="J463" s="59">
        <v>6115</v>
      </c>
      <c r="K463" s="78">
        <f>VLOOKUP(volume[[#This Row],[hwycov_id]],cnf[],10,FALSE)</f>
        <v>6115</v>
      </c>
      <c r="L463" s="229">
        <f t="shared" si="21"/>
        <v>0</v>
      </c>
      <c r="M463" s="228">
        <f t="shared" si="22"/>
        <v>0</v>
      </c>
      <c r="N463" s="228">
        <f t="shared" si="23"/>
        <v>0</v>
      </c>
      <c r="O463" s="298" t="e">
        <f>VLOOKUP(volume[[#This Row],[hwycov_id]],check!$A$2:$P$26,16,FALSE)</f>
        <v>#N/A</v>
      </c>
      <c r="P463" s="298">
        <v>462</v>
      </c>
    </row>
    <row r="464" spans="1:16">
      <c r="A464" s="59">
        <v>3573</v>
      </c>
      <c r="B464" s="59">
        <v>9</v>
      </c>
      <c r="C464" s="59">
        <v>1</v>
      </c>
      <c r="D464" s="59">
        <v>1</v>
      </c>
      <c r="E464" s="59" t="s">
        <v>78</v>
      </c>
      <c r="F464" s="227">
        <v>2</v>
      </c>
      <c r="G464" s="59">
        <v>0</v>
      </c>
      <c r="H464" s="227">
        <v>2</v>
      </c>
      <c r="I464" s="227">
        <v>19</v>
      </c>
      <c r="J464" s="59">
        <v>6136</v>
      </c>
      <c r="K464" s="78">
        <f>VLOOKUP(volume[[#This Row],[hwycov_id]],cnf[],10,FALSE)</f>
        <v>6136</v>
      </c>
      <c r="L464" s="229">
        <f t="shared" si="21"/>
        <v>0</v>
      </c>
      <c r="M464" s="228">
        <f t="shared" si="22"/>
        <v>0</v>
      </c>
      <c r="N464" s="228">
        <f t="shared" si="23"/>
        <v>0</v>
      </c>
      <c r="O464" s="298" t="e">
        <f>VLOOKUP(volume[[#This Row],[hwycov_id]],check!$A$2:$P$26,16,FALSE)</f>
        <v>#N/A</v>
      </c>
      <c r="P464" s="298">
        <v>463</v>
      </c>
    </row>
    <row r="465" spans="1:16">
      <c r="A465" s="59">
        <v>37212</v>
      </c>
      <c r="B465" s="59">
        <v>9</v>
      </c>
      <c r="C465" s="59">
        <v>1</v>
      </c>
      <c r="D465" s="59">
        <v>1</v>
      </c>
      <c r="E465" s="59" t="s">
        <v>78</v>
      </c>
      <c r="F465" s="227">
        <v>2</v>
      </c>
      <c r="G465" s="59">
        <v>0</v>
      </c>
      <c r="H465" s="227">
        <v>3</v>
      </c>
      <c r="I465" s="227">
        <v>14</v>
      </c>
      <c r="J465" s="59">
        <v>6172</v>
      </c>
      <c r="K465" s="78">
        <f>VLOOKUP(volume[[#This Row],[hwycov_id]],cnf[],10,FALSE)</f>
        <v>6172</v>
      </c>
      <c r="L465" s="229">
        <f t="shared" si="21"/>
        <v>0</v>
      </c>
      <c r="M465" s="228">
        <f t="shared" si="22"/>
        <v>0</v>
      </c>
      <c r="N465" s="228">
        <f t="shared" si="23"/>
        <v>0</v>
      </c>
      <c r="O465" s="298" t="e">
        <f>VLOOKUP(volume[[#This Row],[hwycov_id]],check!$A$2:$P$26,16,FALSE)</f>
        <v>#N/A</v>
      </c>
      <c r="P465" s="298">
        <v>464</v>
      </c>
    </row>
    <row r="466" spans="1:16">
      <c r="A466" s="59">
        <v>24754</v>
      </c>
      <c r="B466" s="59">
        <v>4</v>
      </c>
      <c r="C466" s="59">
        <v>1</v>
      </c>
      <c r="D466" s="59">
        <v>2</v>
      </c>
      <c r="E466" s="59" t="s">
        <v>79</v>
      </c>
      <c r="F466" s="227">
        <v>4</v>
      </c>
      <c r="G466" s="59">
        <v>0</v>
      </c>
      <c r="H466" s="227">
        <v>2</v>
      </c>
      <c r="I466" s="227">
        <v>14</v>
      </c>
      <c r="J466" s="59">
        <v>6189</v>
      </c>
      <c r="K466" s="78">
        <f>VLOOKUP(volume[[#This Row],[hwycov_id]],cnf[],10,FALSE)</f>
        <v>6189</v>
      </c>
      <c r="L466" s="229">
        <f t="shared" si="21"/>
        <v>0</v>
      </c>
      <c r="M466" s="228">
        <f t="shared" si="22"/>
        <v>0</v>
      </c>
      <c r="N466" s="228">
        <f t="shared" si="23"/>
        <v>0</v>
      </c>
      <c r="O466" s="298" t="e">
        <f>VLOOKUP(volume[[#This Row],[hwycov_id]],check!$A$2:$P$26,16,FALSE)</f>
        <v>#N/A</v>
      </c>
      <c r="P466" s="298">
        <v>465</v>
      </c>
    </row>
    <row r="467" spans="1:16">
      <c r="A467" s="59">
        <v>25807</v>
      </c>
      <c r="B467" s="59">
        <v>4</v>
      </c>
      <c r="C467" s="59">
        <v>1</v>
      </c>
      <c r="D467" s="59">
        <v>2</v>
      </c>
      <c r="E467" s="59" t="s">
        <v>80</v>
      </c>
      <c r="F467" s="227">
        <v>4</v>
      </c>
      <c r="G467" s="59">
        <v>0</v>
      </c>
      <c r="H467" s="227">
        <v>4</v>
      </c>
      <c r="I467" s="227">
        <v>8</v>
      </c>
      <c r="J467" s="59">
        <v>6200</v>
      </c>
      <c r="K467" s="78">
        <f>VLOOKUP(volume[[#This Row],[hwycov_id]],cnf[],10,FALSE)</f>
        <v>6200</v>
      </c>
      <c r="L467" s="229">
        <f t="shared" si="21"/>
        <v>0</v>
      </c>
      <c r="M467" s="228">
        <f t="shared" si="22"/>
        <v>0</v>
      </c>
      <c r="N467" s="228">
        <f t="shared" si="23"/>
        <v>0</v>
      </c>
      <c r="O467" s="298" t="e">
        <f>VLOOKUP(volume[[#This Row],[hwycov_id]],check!$A$2:$P$26,16,FALSE)</f>
        <v>#N/A</v>
      </c>
      <c r="P467" s="298">
        <v>466</v>
      </c>
    </row>
    <row r="468" spans="1:16">
      <c r="A468" s="59">
        <v>5864</v>
      </c>
      <c r="B468" s="59">
        <v>4</v>
      </c>
      <c r="C468" s="59">
        <v>1</v>
      </c>
      <c r="D468" s="59">
        <v>2</v>
      </c>
      <c r="E468" s="59" t="s">
        <v>80</v>
      </c>
      <c r="F468" s="227">
        <v>4</v>
      </c>
      <c r="G468" s="59">
        <v>0</v>
      </c>
      <c r="H468" s="227">
        <v>2</v>
      </c>
      <c r="I468" s="227">
        <v>11</v>
      </c>
      <c r="J468" s="59">
        <v>6200</v>
      </c>
      <c r="K468" s="78">
        <f>VLOOKUP(volume[[#This Row],[hwycov_id]],cnf[],10,FALSE)</f>
        <v>6200</v>
      </c>
      <c r="L468" s="229">
        <f t="shared" si="21"/>
        <v>0</v>
      </c>
      <c r="M468" s="228">
        <f t="shared" si="22"/>
        <v>0</v>
      </c>
      <c r="N468" s="228">
        <f t="shared" si="23"/>
        <v>0</v>
      </c>
      <c r="O468" s="298" t="e">
        <f>VLOOKUP(volume[[#This Row],[hwycov_id]],check!$A$2:$P$26,16,FALSE)</f>
        <v>#N/A</v>
      </c>
      <c r="P468" s="298">
        <v>467</v>
      </c>
    </row>
    <row r="469" spans="1:16">
      <c r="A469" s="59">
        <v>2395</v>
      </c>
      <c r="B469" s="59">
        <v>7</v>
      </c>
      <c r="C469" s="59">
        <v>1</v>
      </c>
      <c r="D469" s="59">
        <v>2</v>
      </c>
      <c r="E469" s="59" t="s">
        <v>80</v>
      </c>
      <c r="F469" s="227">
        <v>4</v>
      </c>
      <c r="G469" s="59">
        <v>0</v>
      </c>
      <c r="H469" s="227">
        <v>4</v>
      </c>
      <c r="I469" s="227">
        <v>2</v>
      </c>
      <c r="J469" s="59">
        <v>6200</v>
      </c>
      <c r="K469" s="78">
        <f>VLOOKUP(volume[[#This Row],[hwycov_id]],cnf[],10,FALSE)</f>
        <v>6200</v>
      </c>
      <c r="L469" s="229">
        <f t="shared" si="21"/>
        <v>0</v>
      </c>
      <c r="M469" s="228">
        <f t="shared" si="22"/>
        <v>0</v>
      </c>
      <c r="N469" s="228">
        <f t="shared" si="23"/>
        <v>0</v>
      </c>
      <c r="O469" s="298" t="e">
        <f>VLOOKUP(volume[[#This Row],[hwycov_id]],check!$A$2:$P$26,16,FALSE)</f>
        <v>#N/A</v>
      </c>
      <c r="P469" s="298">
        <v>468</v>
      </c>
    </row>
    <row r="470" spans="1:16">
      <c r="A470" s="59">
        <v>13592</v>
      </c>
      <c r="B470" s="59">
        <v>9</v>
      </c>
      <c r="C470" s="59">
        <v>1</v>
      </c>
      <c r="D470" s="59">
        <v>1</v>
      </c>
      <c r="E470" s="59" t="s">
        <v>78</v>
      </c>
      <c r="F470" s="227">
        <v>2</v>
      </c>
      <c r="G470" s="59">
        <v>0</v>
      </c>
      <c r="H470" s="227">
        <v>6</v>
      </c>
      <c r="I470" s="227">
        <v>6</v>
      </c>
      <c r="J470" s="59">
        <v>6201</v>
      </c>
      <c r="K470" s="78">
        <f>VLOOKUP(volume[[#This Row],[hwycov_id]],cnf[],10,FALSE)</f>
        <v>6201</v>
      </c>
      <c r="L470" s="229">
        <f t="shared" si="21"/>
        <v>0</v>
      </c>
      <c r="M470" s="228">
        <f t="shared" si="22"/>
        <v>0</v>
      </c>
      <c r="N470" s="228">
        <f t="shared" si="23"/>
        <v>0</v>
      </c>
      <c r="O470" s="298" t="e">
        <f>VLOOKUP(volume[[#This Row],[hwycov_id]],check!$A$2:$P$26,16,FALSE)</f>
        <v>#N/A</v>
      </c>
      <c r="P470" s="298">
        <v>469</v>
      </c>
    </row>
    <row r="471" spans="1:16">
      <c r="A471" s="59">
        <v>11541</v>
      </c>
      <c r="B471" s="59">
        <v>5</v>
      </c>
      <c r="C471" s="59">
        <v>1</v>
      </c>
      <c r="D471" s="59">
        <v>2</v>
      </c>
      <c r="E471" s="59" t="s">
        <v>79</v>
      </c>
      <c r="F471" s="227">
        <v>4</v>
      </c>
      <c r="G471" s="59">
        <v>0</v>
      </c>
      <c r="H471" s="227">
        <v>3</v>
      </c>
      <c r="I471" s="227">
        <v>14</v>
      </c>
      <c r="J471" s="59">
        <v>6201</v>
      </c>
      <c r="K471" s="78">
        <f>VLOOKUP(volume[[#This Row],[hwycov_id]],cnf[],10,FALSE)</f>
        <v>6201</v>
      </c>
      <c r="L471" s="229">
        <f t="shared" si="21"/>
        <v>0</v>
      </c>
      <c r="M471" s="228">
        <f t="shared" si="22"/>
        <v>0</v>
      </c>
      <c r="N471" s="228">
        <f t="shared" si="23"/>
        <v>0</v>
      </c>
      <c r="O471" s="298" t="e">
        <f>VLOOKUP(volume[[#This Row],[hwycov_id]],check!$A$2:$P$26,16,FALSE)</f>
        <v>#N/A</v>
      </c>
      <c r="P471" s="298">
        <v>470</v>
      </c>
    </row>
    <row r="472" spans="1:16">
      <c r="A472" s="59">
        <v>11147</v>
      </c>
      <c r="B472" s="59">
        <v>9</v>
      </c>
      <c r="C472" s="59">
        <v>1</v>
      </c>
      <c r="D472" s="59">
        <v>1</v>
      </c>
      <c r="E472" s="59" t="s">
        <v>78</v>
      </c>
      <c r="F472" s="227">
        <v>2</v>
      </c>
      <c r="G472" s="59">
        <v>0</v>
      </c>
      <c r="H472" s="227">
        <v>4</v>
      </c>
      <c r="I472" s="227">
        <v>2</v>
      </c>
      <c r="J472" s="59">
        <v>6210</v>
      </c>
      <c r="K472" s="78">
        <f>VLOOKUP(volume[[#This Row],[hwycov_id]],cnf[],10,FALSE)</f>
        <v>6210</v>
      </c>
      <c r="L472" s="229">
        <f t="shared" si="21"/>
        <v>0</v>
      </c>
      <c r="M472" s="228">
        <f t="shared" si="22"/>
        <v>0</v>
      </c>
      <c r="N472" s="228">
        <f t="shared" si="23"/>
        <v>0</v>
      </c>
      <c r="O472" s="298" t="e">
        <f>VLOOKUP(volume[[#This Row],[hwycov_id]],check!$A$2:$P$26,16,FALSE)</f>
        <v>#N/A</v>
      </c>
      <c r="P472" s="298">
        <v>471</v>
      </c>
    </row>
    <row r="473" spans="1:16">
      <c r="A473" s="59">
        <v>3814</v>
      </c>
      <c r="B473" s="59">
        <v>3</v>
      </c>
      <c r="C473" s="59">
        <v>1</v>
      </c>
      <c r="D473" s="59">
        <v>2</v>
      </c>
      <c r="E473" s="59" t="s">
        <v>79</v>
      </c>
      <c r="F473" s="227">
        <v>3</v>
      </c>
      <c r="G473" s="59">
        <v>0</v>
      </c>
      <c r="H473" s="227">
        <v>2</v>
      </c>
      <c r="I473" s="227">
        <v>14</v>
      </c>
      <c r="J473" s="59">
        <v>6218</v>
      </c>
      <c r="K473" s="78">
        <f>VLOOKUP(volume[[#This Row],[hwycov_id]],cnf[],10,FALSE)</f>
        <v>6218</v>
      </c>
      <c r="L473" s="229">
        <f t="shared" si="21"/>
        <v>0</v>
      </c>
      <c r="M473" s="228">
        <f t="shared" si="22"/>
        <v>0</v>
      </c>
      <c r="N473" s="228">
        <f t="shared" si="23"/>
        <v>0</v>
      </c>
      <c r="O473" s="298" t="e">
        <f>VLOOKUP(volume[[#This Row],[hwycov_id]],check!$A$2:$P$26,16,FALSE)</f>
        <v>#N/A</v>
      </c>
      <c r="P473" s="298">
        <v>472</v>
      </c>
    </row>
    <row r="474" spans="1:16">
      <c r="A474" s="59">
        <v>10877</v>
      </c>
      <c r="B474" s="59">
        <v>9</v>
      </c>
      <c r="C474" s="59">
        <v>1</v>
      </c>
      <c r="D474" s="59">
        <v>1</v>
      </c>
      <c r="E474" s="59" t="s">
        <v>78</v>
      </c>
      <c r="F474" s="227">
        <v>2</v>
      </c>
      <c r="G474" s="59">
        <v>0</v>
      </c>
      <c r="H474" s="227">
        <v>3</v>
      </c>
      <c r="I474" s="227">
        <v>14</v>
      </c>
      <c r="J474" s="59">
        <v>6229</v>
      </c>
      <c r="K474" s="78">
        <f>VLOOKUP(volume[[#This Row],[hwycov_id]],cnf[],10,FALSE)</f>
        <v>6229</v>
      </c>
      <c r="L474" s="229">
        <f t="shared" si="21"/>
        <v>0</v>
      </c>
      <c r="M474" s="228">
        <f t="shared" si="22"/>
        <v>0</v>
      </c>
      <c r="N474" s="228">
        <f t="shared" si="23"/>
        <v>0</v>
      </c>
      <c r="O474" s="298" t="e">
        <f>VLOOKUP(volume[[#This Row],[hwycov_id]],check!$A$2:$P$26,16,FALSE)</f>
        <v>#N/A</v>
      </c>
      <c r="P474" s="298">
        <v>473</v>
      </c>
    </row>
    <row r="475" spans="1:16">
      <c r="A475" s="59">
        <v>13601</v>
      </c>
      <c r="B475" s="59">
        <v>9</v>
      </c>
      <c r="C475" s="59">
        <v>1</v>
      </c>
      <c r="D475" s="59">
        <v>1</v>
      </c>
      <c r="E475" s="59" t="s">
        <v>78</v>
      </c>
      <c r="F475" s="227">
        <v>2</v>
      </c>
      <c r="G475" s="59">
        <v>0</v>
      </c>
      <c r="H475" s="227">
        <v>6</v>
      </c>
      <c r="I475" s="227">
        <v>17</v>
      </c>
      <c r="J475" s="59">
        <v>6238</v>
      </c>
      <c r="K475" s="78">
        <f>VLOOKUP(volume[[#This Row],[hwycov_id]],cnf[],10,FALSE)</f>
        <v>6238</v>
      </c>
      <c r="L475" s="229">
        <f t="shared" si="21"/>
        <v>0</v>
      </c>
      <c r="M475" s="228">
        <f t="shared" si="22"/>
        <v>0</v>
      </c>
      <c r="N475" s="228">
        <f t="shared" si="23"/>
        <v>0</v>
      </c>
      <c r="O475" s="298" t="e">
        <f>VLOOKUP(volume[[#This Row],[hwycov_id]],check!$A$2:$P$26,16,FALSE)</f>
        <v>#N/A</v>
      </c>
      <c r="P475" s="298">
        <v>474</v>
      </c>
    </row>
    <row r="476" spans="1:16">
      <c r="A476" s="59">
        <v>2812</v>
      </c>
      <c r="B476" s="59">
        <v>5</v>
      </c>
      <c r="C476" s="59">
        <v>1</v>
      </c>
      <c r="D476" s="59">
        <v>2</v>
      </c>
      <c r="E476" s="59" t="s">
        <v>79</v>
      </c>
      <c r="F476" s="227">
        <v>4</v>
      </c>
      <c r="G476" s="59">
        <v>0</v>
      </c>
      <c r="H476" s="227">
        <v>2</v>
      </c>
      <c r="I476" s="227">
        <v>14</v>
      </c>
      <c r="J476" s="59">
        <v>6258</v>
      </c>
      <c r="K476" s="78">
        <f>VLOOKUP(volume[[#This Row],[hwycov_id]],cnf[],10,FALSE)</f>
        <v>6258</v>
      </c>
      <c r="L476" s="229">
        <f t="shared" si="21"/>
        <v>0</v>
      </c>
      <c r="M476" s="228">
        <f t="shared" si="22"/>
        <v>0</v>
      </c>
      <c r="N476" s="228">
        <f t="shared" si="23"/>
        <v>0</v>
      </c>
      <c r="O476" s="298" t="e">
        <f>VLOOKUP(volume[[#This Row],[hwycov_id]],check!$A$2:$P$26,16,FALSE)</f>
        <v>#N/A</v>
      </c>
      <c r="P476" s="298">
        <v>475</v>
      </c>
    </row>
    <row r="477" spans="1:16">
      <c r="A477" s="59">
        <v>12652</v>
      </c>
      <c r="B477" s="59">
        <v>7</v>
      </c>
      <c r="C477" s="59">
        <v>1</v>
      </c>
      <c r="D477" s="59">
        <v>2</v>
      </c>
      <c r="E477" s="59" t="s">
        <v>79</v>
      </c>
      <c r="F477" s="227">
        <v>4</v>
      </c>
      <c r="G477" s="59">
        <v>0</v>
      </c>
      <c r="H477" s="227">
        <v>3</v>
      </c>
      <c r="I477" s="227">
        <v>14</v>
      </c>
      <c r="J477" s="59">
        <v>6275</v>
      </c>
      <c r="K477" s="78">
        <f>VLOOKUP(volume[[#This Row],[hwycov_id]],cnf[],10,FALSE)</f>
        <v>6275</v>
      </c>
      <c r="L477" s="229">
        <f t="shared" si="21"/>
        <v>0</v>
      </c>
      <c r="M477" s="228">
        <f t="shared" si="22"/>
        <v>0</v>
      </c>
      <c r="N477" s="228">
        <f t="shared" si="23"/>
        <v>0</v>
      </c>
      <c r="O477" s="298" t="e">
        <f>VLOOKUP(volume[[#This Row],[hwycov_id]],check!$A$2:$P$26,16,FALSE)</f>
        <v>#N/A</v>
      </c>
      <c r="P477" s="298">
        <v>476</v>
      </c>
    </row>
    <row r="478" spans="1:16">
      <c r="A478" s="59">
        <v>28306</v>
      </c>
      <c r="B478" s="59">
        <v>9</v>
      </c>
      <c r="C478" s="59">
        <v>1</v>
      </c>
      <c r="D478" s="59">
        <v>1</v>
      </c>
      <c r="E478" s="59" t="s">
        <v>78</v>
      </c>
      <c r="F478" s="227">
        <v>2</v>
      </c>
      <c r="G478" s="59">
        <v>0</v>
      </c>
      <c r="H478" s="227">
        <v>2</v>
      </c>
      <c r="I478" s="227">
        <v>14</v>
      </c>
      <c r="J478" s="59">
        <v>6286</v>
      </c>
      <c r="K478" s="78">
        <f>VLOOKUP(volume[[#This Row],[hwycov_id]],cnf[],10,FALSE)</f>
        <v>6286</v>
      </c>
      <c r="L478" s="229">
        <f t="shared" si="21"/>
        <v>0</v>
      </c>
      <c r="M478" s="228">
        <f t="shared" si="22"/>
        <v>0</v>
      </c>
      <c r="N478" s="228">
        <f t="shared" si="23"/>
        <v>0</v>
      </c>
      <c r="O478" s="298" t="e">
        <f>VLOOKUP(volume[[#This Row],[hwycov_id]],check!$A$2:$P$26,16,FALSE)</f>
        <v>#N/A</v>
      </c>
      <c r="P478" s="298">
        <v>477</v>
      </c>
    </row>
    <row r="479" spans="1:16">
      <c r="A479" s="59">
        <v>18377</v>
      </c>
      <c r="B479" s="59">
        <v>5</v>
      </c>
      <c r="C479" s="59">
        <v>1</v>
      </c>
      <c r="D479" s="59">
        <v>2</v>
      </c>
      <c r="E479" s="59" t="s">
        <v>79</v>
      </c>
      <c r="F479" s="227">
        <v>4</v>
      </c>
      <c r="G479" s="59">
        <v>0</v>
      </c>
      <c r="H479" s="227">
        <v>2</v>
      </c>
      <c r="I479" s="227">
        <v>14</v>
      </c>
      <c r="J479" s="59">
        <v>6288</v>
      </c>
      <c r="K479" s="78">
        <f>VLOOKUP(volume[[#This Row],[hwycov_id]],cnf[],10,FALSE)</f>
        <v>6288</v>
      </c>
      <c r="L479" s="229">
        <f t="shared" si="21"/>
        <v>0</v>
      </c>
      <c r="M479" s="228">
        <f t="shared" si="22"/>
        <v>0</v>
      </c>
      <c r="N479" s="228">
        <f t="shared" si="23"/>
        <v>0</v>
      </c>
      <c r="O479" s="298" t="e">
        <f>VLOOKUP(volume[[#This Row],[hwycov_id]],check!$A$2:$P$26,16,FALSE)</f>
        <v>#N/A</v>
      </c>
      <c r="P479" s="298">
        <v>478</v>
      </c>
    </row>
    <row r="480" spans="1:16">
      <c r="A480" s="59">
        <v>18983</v>
      </c>
      <c r="B480" s="59">
        <v>5</v>
      </c>
      <c r="C480" s="59">
        <v>1</v>
      </c>
      <c r="D480" s="59">
        <v>2</v>
      </c>
      <c r="E480" s="59" t="s">
        <v>80</v>
      </c>
      <c r="F480" s="227">
        <v>4</v>
      </c>
      <c r="G480" s="59">
        <v>0</v>
      </c>
      <c r="H480" s="227">
        <v>2</v>
      </c>
      <c r="I480" s="227">
        <v>3</v>
      </c>
      <c r="J480" s="59">
        <v>6300</v>
      </c>
      <c r="K480" s="78">
        <f>VLOOKUP(volume[[#This Row],[hwycov_id]],cnf[],10,FALSE)</f>
        <v>6300</v>
      </c>
      <c r="L480" s="229">
        <f t="shared" si="21"/>
        <v>0</v>
      </c>
      <c r="M480" s="228">
        <f t="shared" si="22"/>
        <v>0</v>
      </c>
      <c r="N480" s="228">
        <f t="shared" si="23"/>
        <v>0</v>
      </c>
      <c r="O480" s="298" t="e">
        <f>VLOOKUP(volume[[#This Row],[hwycov_id]],check!$A$2:$P$26,16,FALSE)</f>
        <v>#N/A</v>
      </c>
      <c r="P480" s="298">
        <v>479</v>
      </c>
    </row>
    <row r="481" spans="1:16">
      <c r="A481" s="59">
        <v>20144</v>
      </c>
      <c r="B481" s="59">
        <v>6</v>
      </c>
      <c r="C481" s="59">
        <v>1</v>
      </c>
      <c r="D481" s="59">
        <v>2</v>
      </c>
      <c r="E481" s="59" t="s">
        <v>80</v>
      </c>
      <c r="F481" s="227">
        <v>4</v>
      </c>
      <c r="G481" s="59">
        <v>0</v>
      </c>
      <c r="H481" s="227">
        <v>5</v>
      </c>
      <c r="I481" s="227">
        <v>19</v>
      </c>
      <c r="J481" s="59">
        <v>6300</v>
      </c>
      <c r="K481" s="78">
        <f>VLOOKUP(volume[[#This Row],[hwycov_id]],cnf[],10,FALSE)</f>
        <v>6300</v>
      </c>
      <c r="L481" s="229">
        <f t="shared" si="21"/>
        <v>0</v>
      </c>
      <c r="M481" s="228">
        <f t="shared" si="22"/>
        <v>0</v>
      </c>
      <c r="N481" s="228">
        <f t="shared" si="23"/>
        <v>0</v>
      </c>
      <c r="O481" s="298" t="e">
        <f>VLOOKUP(volume[[#This Row],[hwycov_id]],check!$A$2:$P$26,16,FALSE)</f>
        <v>#N/A</v>
      </c>
      <c r="P481" s="298">
        <v>480</v>
      </c>
    </row>
    <row r="482" spans="1:16">
      <c r="A482" s="59">
        <v>20923</v>
      </c>
      <c r="B482" s="59">
        <v>5</v>
      </c>
      <c r="C482" s="59">
        <v>1</v>
      </c>
      <c r="D482" s="59">
        <v>2</v>
      </c>
      <c r="E482" s="59" t="s">
        <v>80</v>
      </c>
      <c r="F482" s="227">
        <v>4</v>
      </c>
      <c r="G482" s="59">
        <v>0</v>
      </c>
      <c r="H482" s="227">
        <v>7</v>
      </c>
      <c r="I482" s="227">
        <v>7</v>
      </c>
      <c r="J482" s="59">
        <v>6300</v>
      </c>
      <c r="K482" s="78">
        <f>VLOOKUP(volume[[#This Row],[hwycov_id]],cnf[],10,FALSE)</f>
        <v>6300</v>
      </c>
      <c r="L482" s="229">
        <f t="shared" si="21"/>
        <v>0</v>
      </c>
      <c r="M482" s="228">
        <f t="shared" si="22"/>
        <v>0</v>
      </c>
      <c r="N482" s="228">
        <f t="shared" si="23"/>
        <v>0</v>
      </c>
      <c r="O482" s="298" t="e">
        <f>VLOOKUP(volume[[#This Row],[hwycov_id]],check!$A$2:$P$26,16,FALSE)</f>
        <v>#N/A</v>
      </c>
      <c r="P482" s="298">
        <v>481</v>
      </c>
    </row>
    <row r="483" spans="1:16">
      <c r="A483" s="59">
        <v>22478</v>
      </c>
      <c r="B483" s="59">
        <v>4</v>
      </c>
      <c r="C483" s="59">
        <v>1</v>
      </c>
      <c r="D483" s="59">
        <v>2</v>
      </c>
      <c r="E483" s="59" t="s">
        <v>80</v>
      </c>
      <c r="F483" s="227">
        <v>4</v>
      </c>
      <c r="G483" s="59">
        <v>0</v>
      </c>
      <c r="H483" s="227">
        <v>7</v>
      </c>
      <c r="I483" s="227">
        <v>7</v>
      </c>
      <c r="J483" s="59">
        <v>6300</v>
      </c>
      <c r="K483" s="78">
        <f>VLOOKUP(volume[[#This Row],[hwycov_id]],cnf[],10,FALSE)</f>
        <v>6300</v>
      </c>
      <c r="L483" s="229">
        <f t="shared" si="21"/>
        <v>0</v>
      </c>
      <c r="M483" s="228">
        <f t="shared" si="22"/>
        <v>0</v>
      </c>
      <c r="N483" s="228">
        <f t="shared" si="23"/>
        <v>0</v>
      </c>
      <c r="O483" s="298" t="e">
        <f>VLOOKUP(volume[[#This Row],[hwycov_id]],check!$A$2:$P$26,16,FALSE)</f>
        <v>#N/A</v>
      </c>
      <c r="P483" s="298">
        <v>482</v>
      </c>
    </row>
    <row r="484" spans="1:16">
      <c r="A484" s="59">
        <v>11697</v>
      </c>
      <c r="B484" s="59">
        <v>4</v>
      </c>
      <c r="C484" s="59">
        <v>1</v>
      </c>
      <c r="D484" s="59">
        <v>2</v>
      </c>
      <c r="E484" s="59" t="s">
        <v>79</v>
      </c>
      <c r="F484" s="227">
        <v>4</v>
      </c>
      <c r="G484" s="59">
        <v>0</v>
      </c>
      <c r="H484" s="227">
        <v>3</v>
      </c>
      <c r="I484" s="227">
        <v>14</v>
      </c>
      <c r="J484" s="59">
        <v>6300</v>
      </c>
      <c r="K484" s="78">
        <f>VLOOKUP(volume[[#This Row],[hwycov_id]],cnf[],10,FALSE)</f>
        <v>6300</v>
      </c>
      <c r="L484" s="229">
        <f t="shared" si="21"/>
        <v>0</v>
      </c>
      <c r="M484" s="228">
        <f t="shared" si="22"/>
        <v>0</v>
      </c>
      <c r="N484" s="228">
        <f t="shared" si="23"/>
        <v>0</v>
      </c>
      <c r="O484" s="298" t="e">
        <f>VLOOKUP(volume[[#This Row],[hwycov_id]],check!$A$2:$P$26,16,FALSE)</f>
        <v>#N/A</v>
      </c>
      <c r="P484" s="298">
        <v>483</v>
      </c>
    </row>
    <row r="485" spans="1:16">
      <c r="A485" s="59">
        <v>2851</v>
      </c>
      <c r="B485" s="59">
        <v>3</v>
      </c>
      <c r="C485" s="59">
        <v>1</v>
      </c>
      <c r="D485" s="59">
        <v>2</v>
      </c>
      <c r="E485" s="59" t="s">
        <v>80</v>
      </c>
      <c r="F485" s="227">
        <v>3</v>
      </c>
      <c r="G485" s="59">
        <v>0</v>
      </c>
      <c r="H485" s="227">
        <v>2</v>
      </c>
      <c r="I485" s="227">
        <v>11</v>
      </c>
      <c r="J485" s="59">
        <v>6300</v>
      </c>
      <c r="K485" s="78">
        <f>VLOOKUP(volume[[#This Row],[hwycov_id]],cnf[],10,FALSE)</f>
        <v>6300</v>
      </c>
      <c r="L485" s="229">
        <f t="shared" si="21"/>
        <v>0</v>
      </c>
      <c r="M485" s="228">
        <f t="shared" si="22"/>
        <v>0</v>
      </c>
      <c r="N485" s="228">
        <f t="shared" si="23"/>
        <v>0</v>
      </c>
      <c r="O485" s="298" t="e">
        <f>VLOOKUP(volume[[#This Row],[hwycov_id]],check!$A$2:$P$26,16,FALSE)</f>
        <v>#N/A</v>
      </c>
      <c r="P485" s="298">
        <v>484</v>
      </c>
    </row>
    <row r="486" spans="1:16">
      <c r="A486" s="59">
        <v>3266</v>
      </c>
      <c r="B486" s="59">
        <v>4</v>
      </c>
      <c r="C486" s="59">
        <v>1</v>
      </c>
      <c r="D486" s="59">
        <v>2</v>
      </c>
      <c r="E486" s="59" t="s">
        <v>80</v>
      </c>
      <c r="F486" s="227">
        <v>4</v>
      </c>
      <c r="G486" s="59">
        <v>0</v>
      </c>
      <c r="H486" s="227">
        <v>7</v>
      </c>
      <c r="I486" s="227">
        <v>7</v>
      </c>
      <c r="J486" s="59">
        <v>6300</v>
      </c>
      <c r="K486" s="78">
        <f>VLOOKUP(volume[[#This Row],[hwycov_id]],cnf[],10,FALSE)</f>
        <v>6300</v>
      </c>
      <c r="L486" s="229">
        <f t="shared" si="21"/>
        <v>0</v>
      </c>
      <c r="M486" s="228">
        <f t="shared" si="22"/>
        <v>0</v>
      </c>
      <c r="N486" s="228">
        <f t="shared" si="23"/>
        <v>0</v>
      </c>
      <c r="O486" s="298" t="e">
        <f>VLOOKUP(volume[[#This Row],[hwycov_id]],check!$A$2:$P$26,16,FALSE)</f>
        <v>#N/A</v>
      </c>
      <c r="P486" s="298">
        <v>485</v>
      </c>
    </row>
    <row r="487" spans="1:16">
      <c r="A487" s="59">
        <v>20052</v>
      </c>
      <c r="B487" s="59">
        <v>4</v>
      </c>
      <c r="C487" s="59">
        <v>1</v>
      </c>
      <c r="D487" s="59">
        <v>2</v>
      </c>
      <c r="E487" s="59" t="s">
        <v>79</v>
      </c>
      <c r="F487" s="227">
        <v>4</v>
      </c>
      <c r="G487" s="59">
        <v>0</v>
      </c>
      <c r="H487" s="227">
        <v>2</v>
      </c>
      <c r="I487" s="227">
        <v>14</v>
      </c>
      <c r="J487" s="59">
        <v>6304</v>
      </c>
      <c r="K487" s="78">
        <f>VLOOKUP(volume[[#This Row],[hwycov_id]],cnf[],10,FALSE)</f>
        <v>6304</v>
      </c>
      <c r="L487" s="229">
        <f t="shared" si="21"/>
        <v>0</v>
      </c>
      <c r="M487" s="228">
        <f t="shared" si="22"/>
        <v>0</v>
      </c>
      <c r="N487" s="228">
        <f t="shared" si="23"/>
        <v>0</v>
      </c>
      <c r="O487" s="298" t="e">
        <f>VLOOKUP(volume[[#This Row],[hwycov_id]],check!$A$2:$P$26,16,FALSE)</f>
        <v>#N/A</v>
      </c>
      <c r="P487" s="298">
        <v>486</v>
      </c>
    </row>
    <row r="488" spans="1:16">
      <c r="A488" s="59">
        <v>17754</v>
      </c>
      <c r="B488" s="59">
        <v>5</v>
      </c>
      <c r="C488" s="59">
        <v>1</v>
      </c>
      <c r="D488" s="59">
        <v>2</v>
      </c>
      <c r="E488" s="59" t="s">
        <v>79</v>
      </c>
      <c r="F488" s="227">
        <v>4</v>
      </c>
      <c r="G488" s="59">
        <v>0</v>
      </c>
      <c r="H488" s="227">
        <v>2</v>
      </c>
      <c r="I488" s="227">
        <v>14</v>
      </c>
      <c r="J488" s="59">
        <v>6310</v>
      </c>
      <c r="K488" s="78">
        <f>VLOOKUP(volume[[#This Row],[hwycov_id]],cnf[],10,FALSE)</f>
        <v>6310</v>
      </c>
      <c r="L488" s="229">
        <f t="shared" si="21"/>
        <v>0</v>
      </c>
      <c r="M488" s="228">
        <f t="shared" si="22"/>
        <v>0</v>
      </c>
      <c r="N488" s="228">
        <f t="shared" si="23"/>
        <v>0</v>
      </c>
      <c r="O488" s="298" t="e">
        <f>VLOOKUP(volume[[#This Row],[hwycov_id]],check!$A$2:$P$26,16,FALSE)</f>
        <v>#N/A</v>
      </c>
      <c r="P488" s="298">
        <v>487</v>
      </c>
    </row>
    <row r="489" spans="1:16">
      <c r="A489" s="59">
        <v>10875</v>
      </c>
      <c r="B489" s="59">
        <v>9</v>
      </c>
      <c r="C489" s="59">
        <v>1</v>
      </c>
      <c r="D489" s="59">
        <v>1</v>
      </c>
      <c r="E489" s="59" t="s">
        <v>78</v>
      </c>
      <c r="F489" s="227">
        <v>2</v>
      </c>
      <c r="G489" s="59">
        <v>0</v>
      </c>
      <c r="H489" s="227">
        <v>3</v>
      </c>
      <c r="I489" s="227">
        <v>14</v>
      </c>
      <c r="J489" s="59">
        <v>6322</v>
      </c>
      <c r="K489" s="78">
        <f>VLOOKUP(volume[[#This Row],[hwycov_id]],cnf[],10,FALSE)</f>
        <v>6322</v>
      </c>
      <c r="L489" s="229">
        <f t="shared" si="21"/>
        <v>0</v>
      </c>
      <c r="M489" s="228">
        <f t="shared" si="22"/>
        <v>0</v>
      </c>
      <c r="N489" s="228">
        <f t="shared" si="23"/>
        <v>0</v>
      </c>
      <c r="O489" s="298" t="e">
        <f>VLOOKUP(volume[[#This Row],[hwycov_id]],check!$A$2:$P$26,16,FALSE)</f>
        <v>#N/A</v>
      </c>
      <c r="P489" s="298">
        <v>488</v>
      </c>
    </row>
    <row r="490" spans="1:16">
      <c r="A490" s="59">
        <v>2350</v>
      </c>
      <c r="B490" s="59">
        <v>5</v>
      </c>
      <c r="C490" s="59">
        <v>1</v>
      </c>
      <c r="D490" s="59">
        <v>2</v>
      </c>
      <c r="E490" s="59" t="s">
        <v>79</v>
      </c>
      <c r="F490" s="227">
        <v>4</v>
      </c>
      <c r="G490" s="59">
        <v>0</v>
      </c>
      <c r="H490" s="227">
        <v>3</v>
      </c>
      <c r="I490" s="227">
        <v>14</v>
      </c>
      <c r="J490" s="59">
        <v>6341</v>
      </c>
      <c r="K490" s="78">
        <f>VLOOKUP(volume[[#This Row],[hwycov_id]],cnf[],10,FALSE)</f>
        <v>6341</v>
      </c>
      <c r="L490" s="229">
        <f t="shared" si="21"/>
        <v>0</v>
      </c>
      <c r="M490" s="228">
        <f t="shared" si="22"/>
        <v>0</v>
      </c>
      <c r="N490" s="228">
        <f t="shared" si="23"/>
        <v>0</v>
      </c>
      <c r="O490" s="298" t="e">
        <f>VLOOKUP(volume[[#This Row],[hwycov_id]],check!$A$2:$P$26,16,FALSE)</f>
        <v>#N/A</v>
      </c>
      <c r="P490" s="298">
        <v>489</v>
      </c>
    </row>
    <row r="491" spans="1:16">
      <c r="A491" s="59">
        <v>10882</v>
      </c>
      <c r="B491" s="59">
        <v>9</v>
      </c>
      <c r="C491" s="59">
        <v>1</v>
      </c>
      <c r="D491" s="59">
        <v>1</v>
      </c>
      <c r="E491" s="59" t="s">
        <v>78</v>
      </c>
      <c r="F491" s="227">
        <v>2</v>
      </c>
      <c r="G491" s="59">
        <v>0</v>
      </c>
      <c r="H491" s="227">
        <v>3</v>
      </c>
      <c r="I491" s="227">
        <v>14</v>
      </c>
      <c r="J491" s="59">
        <v>6359</v>
      </c>
      <c r="K491" s="78">
        <f>VLOOKUP(volume[[#This Row],[hwycov_id]],cnf[],10,FALSE)</f>
        <v>6359</v>
      </c>
      <c r="L491" s="229">
        <f t="shared" si="21"/>
        <v>0</v>
      </c>
      <c r="M491" s="228">
        <f t="shared" si="22"/>
        <v>0</v>
      </c>
      <c r="N491" s="228">
        <f t="shared" si="23"/>
        <v>0</v>
      </c>
      <c r="O491" s="298" t="e">
        <f>VLOOKUP(volume[[#This Row],[hwycov_id]],check!$A$2:$P$26,16,FALSE)</f>
        <v>#N/A</v>
      </c>
      <c r="P491" s="298">
        <v>490</v>
      </c>
    </row>
    <row r="492" spans="1:16">
      <c r="A492" s="59">
        <v>3813</v>
      </c>
      <c r="B492" s="59">
        <v>3</v>
      </c>
      <c r="C492" s="59">
        <v>1</v>
      </c>
      <c r="D492" s="59">
        <v>2</v>
      </c>
      <c r="E492" s="59" t="s">
        <v>79</v>
      </c>
      <c r="F492" s="227">
        <v>3</v>
      </c>
      <c r="G492" s="59">
        <v>0</v>
      </c>
      <c r="H492" s="227">
        <v>2</v>
      </c>
      <c r="I492" s="227">
        <v>14</v>
      </c>
      <c r="J492" s="59">
        <v>6360</v>
      </c>
      <c r="K492" s="78">
        <f>VLOOKUP(volume[[#This Row],[hwycov_id]],cnf[],10,FALSE)</f>
        <v>6360</v>
      </c>
      <c r="L492" s="229">
        <f t="shared" si="21"/>
        <v>0</v>
      </c>
      <c r="M492" s="228">
        <f t="shared" si="22"/>
        <v>0</v>
      </c>
      <c r="N492" s="228">
        <f t="shared" si="23"/>
        <v>0</v>
      </c>
      <c r="O492" s="298" t="e">
        <f>VLOOKUP(volume[[#This Row],[hwycov_id]],check!$A$2:$P$26,16,FALSE)</f>
        <v>#N/A</v>
      </c>
      <c r="P492" s="298">
        <v>491</v>
      </c>
    </row>
    <row r="493" spans="1:16">
      <c r="A493" s="59">
        <v>29034</v>
      </c>
      <c r="B493" s="59">
        <v>9</v>
      </c>
      <c r="C493" s="59">
        <v>1</v>
      </c>
      <c r="D493" s="59">
        <v>1</v>
      </c>
      <c r="E493" s="59" t="s">
        <v>78</v>
      </c>
      <c r="F493" s="227">
        <v>2</v>
      </c>
      <c r="G493" s="59">
        <v>0</v>
      </c>
      <c r="H493" s="227">
        <v>2</v>
      </c>
      <c r="I493" s="227">
        <v>14</v>
      </c>
      <c r="J493" s="59">
        <v>6361</v>
      </c>
      <c r="K493" s="78">
        <f>VLOOKUP(volume[[#This Row],[hwycov_id]],cnf[],10,FALSE)</f>
        <v>6361</v>
      </c>
      <c r="L493" s="229">
        <f t="shared" si="21"/>
        <v>0</v>
      </c>
      <c r="M493" s="228">
        <f t="shared" si="22"/>
        <v>0</v>
      </c>
      <c r="N493" s="228">
        <f t="shared" si="23"/>
        <v>0</v>
      </c>
      <c r="O493" s="298" t="e">
        <f>VLOOKUP(volume[[#This Row],[hwycov_id]],check!$A$2:$P$26,16,FALSE)</f>
        <v>#N/A</v>
      </c>
      <c r="P493" s="298">
        <v>492</v>
      </c>
    </row>
    <row r="494" spans="1:16">
      <c r="A494" s="59">
        <v>1825</v>
      </c>
      <c r="B494" s="59">
        <v>5</v>
      </c>
      <c r="C494" s="59">
        <v>1</v>
      </c>
      <c r="D494" s="59">
        <v>1</v>
      </c>
      <c r="E494" s="59" t="s">
        <v>79</v>
      </c>
      <c r="F494" s="227">
        <v>4</v>
      </c>
      <c r="G494" s="59">
        <v>0</v>
      </c>
      <c r="H494" s="227">
        <v>2</v>
      </c>
      <c r="I494" s="227">
        <v>14</v>
      </c>
      <c r="J494" s="59">
        <v>6363</v>
      </c>
      <c r="K494" s="78">
        <f>VLOOKUP(volume[[#This Row],[hwycov_id]],cnf[],10,FALSE)</f>
        <v>6363</v>
      </c>
      <c r="L494" s="229">
        <f t="shared" si="21"/>
        <v>0</v>
      </c>
      <c r="M494" s="228">
        <f t="shared" si="22"/>
        <v>0</v>
      </c>
      <c r="N494" s="228">
        <f t="shared" si="23"/>
        <v>0</v>
      </c>
      <c r="O494" s="298" t="e">
        <f>VLOOKUP(volume[[#This Row],[hwycov_id]],check!$A$2:$P$26,16,FALSE)</f>
        <v>#N/A</v>
      </c>
      <c r="P494" s="298">
        <v>493</v>
      </c>
    </row>
    <row r="495" spans="1:16">
      <c r="A495" s="59">
        <v>15687</v>
      </c>
      <c r="B495" s="59">
        <v>9</v>
      </c>
      <c r="C495" s="59">
        <v>1</v>
      </c>
      <c r="D495" s="59">
        <v>1</v>
      </c>
      <c r="E495" s="59" t="s">
        <v>78</v>
      </c>
      <c r="F495" s="227">
        <v>2</v>
      </c>
      <c r="G495" s="59">
        <v>0</v>
      </c>
      <c r="H495" s="227">
        <v>3</v>
      </c>
      <c r="I495" s="227">
        <v>14</v>
      </c>
      <c r="J495" s="59">
        <v>6372</v>
      </c>
      <c r="K495" s="78">
        <f>VLOOKUP(volume[[#This Row],[hwycov_id]],cnf[],10,FALSE)</f>
        <v>6372</v>
      </c>
      <c r="L495" s="229">
        <f t="shared" si="21"/>
        <v>0</v>
      </c>
      <c r="M495" s="228">
        <f t="shared" si="22"/>
        <v>0</v>
      </c>
      <c r="N495" s="228">
        <f t="shared" si="23"/>
        <v>0</v>
      </c>
      <c r="O495" s="298" t="e">
        <f>VLOOKUP(volume[[#This Row],[hwycov_id]],check!$A$2:$P$26,16,FALSE)</f>
        <v>#N/A</v>
      </c>
      <c r="P495" s="298">
        <v>494</v>
      </c>
    </row>
    <row r="496" spans="1:16">
      <c r="A496" s="59">
        <v>2500</v>
      </c>
      <c r="B496" s="59">
        <v>9</v>
      </c>
      <c r="C496" s="59">
        <v>1</v>
      </c>
      <c r="D496" s="59">
        <v>1</v>
      </c>
      <c r="E496" s="59" t="s">
        <v>78</v>
      </c>
      <c r="F496" s="227">
        <v>2</v>
      </c>
      <c r="G496" s="59">
        <v>0</v>
      </c>
      <c r="H496" s="227">
        <v>6</v>
      </c>
      <c r="I496" s="227">
        <v>12</v>
      </c>
      <c r="J496" s="59">
        <v>6385</v>
      </c>
      <c r="K496" s="78">
        <f>VLOOKUP(volume[[#This Row],[hwycov_id]],cnf[],10,FALSE)</f>
        <v>6385</v>
      </c>
      <c r="L496" s="229">
        <f t="shared" si="21"/>
        <v>0</v>
      </c>
      <c r="M496" s="228">
        <f t="shared" si="22"/>
        <v>0</v>
      </c>
      <c r="N496" s="228">
        <f t="shared" si="23"/>
        <v>0</v>
      </c>
      <c r="O496" s="298" t="e">
        <f>VLOOKUP(volume[[#This Row],[hwycov_id]],check!$A$2:$P$26,16,FALSE)</f>
        <v>#N/A</v>
      </c>
      <c r="P496" s="298">
        <v>495</v>
      </c>
    </row>
    <row r="497" spans="1:16">
      <c r="A497" s="59">
        <v>12223</v>
      </c>
      <c r="B497" s="59">
        <v>9</v>
      </c>
      <c r="C497" s="59">
        <v>1</v>
      </c>
      <c r="D497" s="59">
        <v>1</v>
      </c>
      <c r="E497" s="59" t="s">
        <v>78</v>
      </c>
      <c r="F497" s="227">
        <v>2</v>
      </c>
      <c r="G497" s="59">
        <v>0</v>
      </c>
      <c r="H497" s="227">
        <v>6</v>
      </c>
      <c r="I497" s="227">
        <v>12</v>
      </c>
      <c r="J497" s="59">
        <v>6389</v>
      </c>
      <c r="K497" s="78">
        <f>VLOOKUP(volume[[#This Row],[hwycov_id]],cnf[],10,FALSE)</f>
        <v>6389</v>
      </c>
      <c r="L497" s="229">
        <f t="shared" si="21"/>
        <v>0</v>
      </c>
      <c r="M497" s="228">
        <f t="shared" si="22"/>
        <v>0</v>
      </c>
      <c r="N497" s="228">
        <f t="shared" si="23"/>
        <v>0</v>
      </c>
      <c r="O497" s="298" t="e">
        <f>VLOOKUP(volume[[#This Row],[hwycov_id]],check!$A$2:$P$26,16,FALSE)</f>
        <v>#N/A</v>
      </c>
      <c r="P497" s="298">
        <v>496</v>
      </c>
    </row>
    <row r="498" spans="1:16">
      <c r="A498" s="59">
        <v>5012</v>
      </c>
      <c r="B498" s="59">
        <v>5</v>
      </c>
      <c r="C498" s="59">
        <v>1</v>
      </c>
      <c r="D498" s="59">
        <v>2</v>
      </c>
      <c r="E498" s="59" t="s">
        <v>79</v>
      </c>
      <c r="F498" s="227">
        <v>4</v>
      </c>
      <c r="G498" s="59">
        <v>0</v>
      </c>
      <c r="H498" s="227">
        <v>2</v>
      </c>
      <c r="I498" s="227">
        <v>14</v>
      </c>
      <c r="J498" s="59">
        <v>6394</v>
      </c>
      <c r="K498" s="78">
        <f>VLOOKUP(volume[[#This Row],[hwycov_id]],cnf[],10,FALSE)</f>
        <v>6394</v>
      </c>
      <c r="L498" s="229">
        <f t="shared" si="21"/>
        <v>0</v>
      </c>
      <c r="M498" s="228">
        <f t="shared" si="22"/>
        <v>0</v>
      </c>
      <c r="N498" s="228">
        <f t="shared" si="23"/>
        <v>0</v>
      </c>
      <c r="O498" s="298" t="e">
        <f>VLOOKUP(volume[[#This Row],[hwycov_id]],check!$A$2:$P$26,16,FALSE)</f>
        <v>#N/A</v>
      </c>
      <c r="P498" s="298">
        <v>497</v>
      </c>
    </row>
    <row r="499" spans="1:16">
      <c r="A499" s="59">
        <v>1873</v>
      </c>
      <c r="B499" s="59">
        <v>4</v>
      </c>
      <c r="C499" s="59">
        <v>1</v>
      </c>
      <c r="D499" s="59">
        <v>2</v>
      </c>
      <c r="E499" s="59" t="s">
        <v>80</v>
      </c>
      <c r="F499" s="227">
        <v>4</v>
      </c>
      <c r="G499" s="59">
        <v>0</v>
      </c>
      <c r="H499" s="227">
        <v>4</v>
      </c>
      <c r="I499" s="227">
        <v>2</v>
      </c>
      <c r="J499" s="59">
        <v>6400</v>
      </c>
      <c r="K499" s="78">
        <f>VLOOKUP(volume[[#This Row],[hwycov_id]],cnf[],10,FALSE)</f>
        <v>6400</v>
      </c>
      <c r="L499" s="229">
        <f t="shared" si="21"/>
        <v>0</v>
      </c>
      <c r="M499" s="228">
        <f t="shared" si="22"/>
        <v>0</v>
      </c>
      <c r="N499" s="228">
        <f t="shared" si="23"/>
        <v>0</v>
      </c>
      <c r="O499" s="298" t="e">
        <f>VLOOKUP(volume[[#This Row],[hwycov_id]],check!$A$2:$P$26,16,FALSE)</f>
        <v>#N/A</v>
      </c>
      <c r="P499" s="298">
        <v>498</v>
      </c>
    </row>
    <row r="500" spans="1:16">
      <c r="A500" s="59">
        <v>11878</v>
      </c>
      <c r="B500" s="59">
        <v>6</v>
      </c>
      <c r="C500" s="59">
        <v>1</v>
      </c>
      <c r="D500" s="59">
        <v>2</v>
      </c>
      <c r="E500" s="59" t="s">
        <v>80</v>
      </c>
      <c r="F500" s="227">
        <v>4</v>
      </c>
      <c r="G500" s="59">
        <v>0</v>
      </c>
      <c r="H500" s="227">
        <v>7</v>
      </c>
      <c r="I500" s="227">
        <v>19</v>
      </c>
      <c r="J500" s="59">
        <v>6400</v>
      </c>
      <c r="K500" s="78">
        <f>VLOOKUP(volume[[#This Row],[hwycov_id]],cnf[],10,FALSE)</f>
        <v>6400</v>
      </c>
      <c r="L500" s="229">
        <f t="shared" si="21"/>
        <v>0</v>
      </c>
      <c r="M500" s="228">
        <f t="shared" si="22"/>
        <v>0</v>
      </c>
      <c r="N500" s="228">
        <f t="shared" si="23"/>
        <v>0</v>
      </c>
      <c r="O500" s="298" t="e">
        <f>VLOOKUP(volume[[#This Row],[hwycov_id]],check!$A$2:$P$26,16,FALSE)</f>
        <v>#N/A</v>
      </c>
      <c r="P500" s="298">
        <v>499</v>
      </c>
    </row>
    <row r="501" spans="1:16">
      <c r="A501" s="59">
        <v>15508</v>
      </c>
      <c r="B501" s="59">
        <v>4</v>
      </c>
      <c r="C501" s="59">
        <v>1</v>
      </c>
      <c r="D501" s="59">
        <v>2</v>
      </c>
      <c r="E501" s="59" t="s">
        <v>80</v>
      </c>
      <c r="F501" s="227">
        <v>4</v>
      </c>
      <c r="G501" s="59">
        <v>0</v>
      </c>
      <c r="H501" s="227">
        <v>2</v>
      </c>
      <c r="I501" s="227">
        <v>3</v>
      </c>
      <c r="J501" s="59">
        <v>6400</v>
      </c>
      <c r="K501" s="78">
        <f>VLOOKUP(volume[[#This Row],[hwycov_id]],cnf[],10,FALSE)</f>
        <v>6400</v>
      </c>
      <c r="L501" s="229">
        <f t="shared" si="21"/>
        <v>0</v>
      </c>
      <c r="M501" s="228">
        <f t="shared" si="22"/>
        <v>0</v>
      </c>
      <c r="N501" s="228">
        <f t="shared" si="23"/>
        <v>0</v>
      </c>
      <c r="O501" s="298" t="e">
        <f>VLOOKUP(volume[[#This Row],[hwycov_id]],check!$A$2:$P$26,16,FALSE)</f>
        <v>#N/A</v>
      </c>
      <c r="P501" s="298">
        <v>500</v>
      </c>
    </row>
    <row r="502" spans="1:16">
      <c r="A502" s="59">
        <v>28373</v>
      </c>
      <c r="B502" s="59">
        <v>9</v>
      </c>
      <c r="C502" s="59">
        <v>1</v>
      </c>
      <c r="D502" s="59">
        <v>1</v>
      </c>
      <c r="E502" s="59" t="s">
        <v>78</v>
      </c>
      <c r="F502" s="227">
        <v>2</v>
      </c>
      <c r="G502" s="59">
        <v>0</v>
      </c>
      <c r="H502" s="227">
        <v>2</v>
      </c>
      <c r="I502" s="227">
        <v>14</v>
      </c>
      <c r="J502" s="59">
        <v>6406</v>
      </c>
      <c r="K502" s="78">
        <f>VLOOKUP(volume[[#This Row],[hwycov_id]],cnf[],10,FALSE)</f>
        <v>6406</v>
      </c>
      <c r="L502" s="229">
        <f t="shared" si="21"/>
        <v>0</v>
      </c>
      <c r="M502" s="228">
        <f t="shared" si="22"/>
        <v>0</v>
      </c>
      <c r="N502" s="228">
        <f t="shared" si="23"/>
        <v>0</v>
      </c>
      <c r="O502" s="298" t="e">
        <f>VLOOKUP(volume[[#This Row],[hwycov_id]],check!$A$2:$P$26,16,FALSE)</f>
        <v>#N/A</v>
      </c>
      <c r="P502" s="298">
        <v>501</v>
      </c>
    </row>
    <row r="503" spans="1:16">
      <c r="A503" s="59">
        <v>10936</v>
      </c>
      <c r="B503" s="59">
        <v>9</v>
      </c>
      <c r="C503" s="59">
        <v>1</v>
      </c>
      <c r="D503" s="59">
        <v>1</v>
      </c>
      <c r="E503" s="59" t="s">
        <v>78</v>
      </c>
      <c r="F503" s="227">
        <v>2</v>
      </c>
      <c r="G503" s="59">
        <v>0</v>
      </c>
      <c r="H503" s="227">
        <v>3</v>
      </c>
      <c r="I503" s="227">
        <v>14</v>
      </c>
      <c r="J503" s="59">
        <v>6412</v>
      </c>
      <c r="K503" s="78">
        <f>VLOOKUP(volume[[#This Row],[hwycov_id]],cnf[],10,FALSE)</f>
        <v>6412</v>
      </c>
      <c r="L503" s="229">
        <f t="shared" si="21"/>
        <v>0</v>
      </c>
      <c r="M503" s="228">
        <f t="shared" si="22"/>
        <v>0</v>
      </c>
      <c r="N503" s="228">
        <f t="shared" si="23"/>
        <v>0</v>
      </c>
      <c r="O503" s="298" t="e">
        <f>VLOOKUP(volume[[#This Row],[hwycov_id]],check!$A$2:$P$26,16,FALSE)</f>
        <v>#N/A</v>
      </c>
      <c r="P503" s="298">
        <v>502</v>
      </c>
    </row>
    <row r="504" spans="1:16">
      <c r="A504" s="59">
        <v>9509</v>
      </c>
      <c r="B504" s="59">
        <v>1</v>
      </c>
      <c r="C504" s="59">
        <v>4</v>
      </c>
      <c r="D504" s="59">
        <v>1</v>
      </c>
      <c r="E504" s="59" t="s">
        <v>77</v>
      </c>
      <c r="F504" s="227">
        <v>1</v>
      </c>
      <c r="G504" s="59">
        <v>0</v>
      </c>
      <c r="H504" s="227">
        <v>4</v>
      </c>
      <c r="I504" s="227">
        <v>2</v>
      </c>
      <c r="J504" s="59">
        <v>6412</v>
      </c>
      <c r="K504" s="78">
        <f>VLOOKUP(volume[[#This Row],[hwycov_id]],cnf[],10,FALSE)</f>
        <v>6412</v>
      </c>
      <c r="L504" s="229">
        <f t="shared" si="21"/>
        <v>0</v>
      </c>
      <c r="M504" s="228">
        <f t="shared" si="22"/>
        <v>0</v>
      </c>
      <c r="N504" s="228">
        <f t="shared" si="23"/>
        <v>0</v>
      </c>
      <c r="O504" s="298" t="e">
        <f>VLOOKUP(volume[[#This Row],[hwycov_id]],check!$A$2:$P$26,16,FALSE)</f>
        <v>#N/A</v>
      </c>
      <c r="P504" s="298">
        <v>503</v>
      </c>
    </row>
    <row r="505" spans="1:16">
      <c r="A505" s="59">
        <v>2639</v>
      </c>
      <c r="B505" s="59">
        <v>9</v>
      </c>
      <c r="C505" s="59">
        <v>1</v>
      </c>
      <c r="D505" s="59">
        <v>1</v>
      </c>
      <c r="E505" s="59" t="s">
        <v>78</v>
      </c>
      <c r="F505" s="227">
        <v>2</v>
      </c>
      <c r="G505" s="59">
        <v>0</v>
      </c>
      <c r="H505" s="227">
        <v>6</v>
      </c>
      <c r="I505" s="227">
        <v>6</v>
      </c>
      <c r="J505" s="59">
        <v>6458</v>
      </c>
      <c r="K505" s="78">
        <f>VLOOKUP(volume[[#This Row],[hwycov_id]],cnf[],10,FALSE)</f>
        <v>6458</v>
      </c>
      <c r="L505" s="229">
        <f t="shared" si="21"/>
        <v>0</v>
      </c>
      <c r="M505" s="228">
        <f t="shared" si="22"/>
        <v>0</v>
      </c>
      <c r="N505" s="228">
        <f t="shared" si="23"/>
        <v>0</v>
      </c>
      <c r="O505" s="298" t="e">
        <f>VLOOKUP(volume[[#This Row],[hwycov_id]],check!$A$2:$P$26,16,FALSE)</f>
        <v>#N/A</v>
      </c>
      <c r="P505" s="298">
        <v>504</v>
      </c>
    </row>
    <row r="506" spans="1:16">
      <c r="A506" s="59">
        <v>3834</v>
      </c>
      <c r="B506" s="59">
        <v>5</v>
      </c>
      <c r="C506" s="59">
        <v>1</v>
      </c>
      <c r="D506" s="59">
        <v>2</v>
      </c>
      <c r="E506" s="59" t="s">
        <v>79</v>
      </c>
      <c r="F506" s="227">
        <v>4</v>
      </c>
      <c r="G506" s="59">
        <v>0</v>
      </c>
      <c r="H506" s="227">
        <v>3</v>
      </c>
      <c r="I506" s="227">
        <v>14</v>
      </c>
      <c r="J506" s="59">
        <v>6473</v>
      </c>
      <c r="K506" s="78">
        <f>VLOOKUP(volume[[#This Row],[hwycov_id]],cnf[],10,FALSE)</f>
        <v>6473</v>
      </c>
      <c r="L506" s="229">
        <f t="shared" si="21"/>
        <v>0</v>
      </c>
      <c r="M506" s="228">
        <f t="shared" si="22"/>
        <v>0</v>
      </c>
      <c r="N506" s="228">
        <f t="shared" si="23"/>
        <v>0</v>
      </c>
      <c r="O506" s="298" t="e">
        <f>VLOOKUP(volume[[#This Row],[hwycov_id]],check!$A$2:$P$26,16,FALSE)</f>
        <v>#N/A</v>
      </c>
      <c r="P506" s="298">
        <v>505</v>
      </c>
    </row>
    <row r="507" spans="1:16">
      <c r="A507" s="59">
        <v>10372</v>
      </c>
      <c r="B507" s="59">
        <v>3</v>
      </c>
      <c r="C507" s="59">
        <v>1</v>
      </c>
      <c r="D507" s="59">
        <v>2</v>
      </c>
      <c r="E507" s="59" t="s">
        <v>79</v>
      </c>
      <c r="F507" s="227">
        <v>3</v>
      </c>
      <c r="G507" s="59">
        <v>0</v>
      </c>
      <c r="H507" s="227">
        <v>1</v>
      </c>
      <c r="I507" s="227">
        <v>14</v>
      </c>
      <c r="J507" s="59">
        <v>6489</v>
      </c>
      <c r="K507" s="78">
        <f>VLOOKUP(volume[[#This Row],[hwycov_id]],cnf[],10,FALSE)</f>
        <v>6489</v>
      </c>
      <c r="L507" s="229">
        <f t="shared" si="21"/>
        <v>0</v>
      </c>
      <c r="M507" s="228">
        <f t="shared" si="22"/>
        <v>0</v>
      </c>
      <c r="N507" s="228">
        <f t="shared" si="23"/>
        <v>0</v>
      </c>
      <c r="O507" s="298" t="e">
        <f>VLOOKUP(volume[[#This Row],[hwycov_id]],check!$A$2:$P$26,16,FALSE)</f>
        <v>#N/A</v>
      </c>
      <c r="P507" s="298">
        <v>506</v>
      </c>
    </row>
    <row r="508" spans="1:16">
      <c r="A508" s="59">
        <v>28811</v>
      </c>
      <c r="B508" s="59">
        <v>9</v>
      </c>
      <c r="C508" s="59">
        <v>1</v>
      </c>
      <c r="D508" s="59">
        <v>1</v>
      </c>
      <c r="E508" s="59" t="s">
        <v>78</v>
      </c>
      <c r="F508" s="227">
        <v>2</v>
      </c>
      <c r="G508" s="59">
        <v>0</v>
      </c>
      <c r="H508" s="227">
        <v>3</v>
      </c>
      <c r="I508" s="227">
        <v>14</v>
      </c>
      <c r="J508" s="59">
        <v>6494</v>
      </c>
      <c r="K508" s="78">
        <f>VLOOKUP(volume[[#This Row],[hwycov_id]],cnf[],10,FALSE)</f>
        <v>6494</v>
      </c>
      <c r="L508" s="229">
        <f t="shared" si="21"/>
        <v>0</v>
      </c>
      <c r="M508" s="228">
        <f t="shared" si="22"/>
        <v>0</v>
      </c>
      <c r="N508" s="228">
        <f t="shared" si="23"/>
        <v>0</v>
      </c>
      <c r="O508" s="298" t="e">
        <f>VLOOKUP(volume[[#This Row],[hwycov_id]],check!$A$2:$P$26,16,FALSE)</f>
        <v>#N/A</v>
      </c>
      <c r="P508" s="298">
        <v>507</v>
      </c>
    </row>
    <row r="509" spans="1:16">
      <c r="A509" s="59">
        <v>24565</v>
      </c>
      <c r="B509" s="59">
        <v>5</v>
      </c>
      <c r="C509" s="59">
        <v>1</v>
      </c>
      <c r="D509" s="59">
        <v>2</v>
      </c>
      <c r="E509" s="59" t="s">
        <v>79</v>
      </c>
      <c r="F509" s="227">
        <v>4</v>
      </c>
      <c r="G509" s="59">
        <v>0</v>
      </c>
      <c r="H509" s="227">
        <v>2</v>
      </c>
      <c r="I509" s="227">
        <v>14</v>
      </c>
      <c r="J509" s="59">
        <v>6495</v>
      </c>
      <c r="K509" s="78">
        <f>VLOOKUP(volume[[#This Row],[hwycov_id]],cnf[],10,FALSE)</f>
        <v>6495</v>
      </c>
      <c r="L509" s="229">
        <f t="shared" si="21"/>
        <v>0</v>
      </c>
      <c r="M509" s="228">
        <f t="shared" si="22"/>
        <v>0</v>
      </c>
      <c r="N509" s="228">
        <f t="shared" si="23"/>
        <v>0</v>
      </c>
      <c r="O509" s="298" t="e">
        <f>VLOOKUP(volume[[#This Row],[hwycov_id]],check!$A$2:$P$26,16,FALSE)</f>
        <v>#N/A</v>
      </c>
      <c r="P509" s="298">
        <v>508</v>
      </c>
    </row>
    <row r="510" spans="1:16">
      <c r="A510" s="59">
        <v>4394</v>
      </c>
      <c r="B510" s="59">
        <v>4</v>
      </c>
      <c r="C510" s="59">
        <v>1</v>
      </c>
      <c r="D510" s="59">
        <v>2</v>
      </c>
      <c r="E510" s="59" t="s">
        <v>80</v>
      </c>
      <c r="F510" s="227">
        <v>4</v>
      </c>
      <c r="G510" s="59">
        <v>0</v>
      </c>
      <c r="H510" s="227">
        <v>2</v>
      </c>
      <c r="I510" s="227">
        <v>11</v>
      </c>
      <c r="J510" s="59">
        <v>6500</v>
      </c>
      <c r="K510" s="78">
        <f>VLOOKUP(volume[[#This Row],[hwycov_id]],cnf[],10,FALSE)</f>
        <v>6500</v>
      </c>
      <c r="L510" s="229">
        <f t="shared" si="21"/>
        <v>0</v>
      </c>
      <c r="M510" s="228">
        <f t="shared" si="22"/>
        <v>0</v>
      </c>
      <c r="N510" s="228">
        <f t="shared" si="23"/>
        <v>0</v>
      </c>
      <c r="O510" s="298" t="e">
        <f>VLOOKUP(volume[[#This Row],[hwycov_id]],check!$A$2:$P$26,16,FALSE)</f>
        <v>#N/A</v>
      </c>
      <c r="P510" s="298">
        <v>509</v>
      </c>
    </row>
    <row r="511" spans="1:16">
      <c r="A511" s="59">
        <v>3884</v>
      </c>
      <c r="B511" s="59">
        <v>5</v>
      </c>
      <c r="C511" s="59">
        <v>1</v>
      </c>
      <c r="D511" s="59">
        <v>2</v>
      </c>
      <c r="E511" s="59" t="s">
        <v>79</v>
      </c>
      <c r="F511" s="227">
        <v>4</v>
      </c>
      <c r="G511" s="59">
        <v>0</v>
      </c>
      <c r="H511" s="227">
        <v>3</v>
      </c>
      <c r="I511" s="227">
        <v>14</v>
      </c>
      <c r="J511" s="59">
        <v>6523</v>
      </c>
      <c r="K511" s="78">
        <f>VLOOKUP(volume[[#This Row],[hwycov_id]],cnf[],10,FALSE)</f>
        <v>6523</v>
      </c>
      <c r="L511" s="229">
        <f t="shared" si="21"/>
        <v>0</v>
      </c>
      <c r="M511" s="228">
        <f t="shared" si="22"/>
        <v>0</v>
      </c>
      <c r="N511" s="228">
        <f t="shared" si="23"/>
        <v>0</v>
      </c>
      <c r="O511" s="298" t="e">
        <f>VLOOKUP(volume[[#This Row],[hwycov_id]],check!$A$2:$P$26,16,FALSE)</f>
        <v>#N/A</v>
      </c>
      <c r="P511" s="298">
        <v>510</v>
      </c>
    </row>
    <row r="512" spans="1:16">
      <c r="A512" s="59">
        <v>28917</v>
      </c>
      <c r="B512" s="59">
        <v>9</v>
      </c>
      <c r="C512" s="59">
        <v>1</v>
      </c>
      <c r="D512" s="59">
        <v>1</v>
      </c>
      <c r="E512" s="59" t="s">
        <v>78</v>
      </c>
      <c r="F512" s="227">
        <v>2</v>
      </c>
      <c r="G512" s="59">
        <v>0</v>
      </c>
      <c r="H512" s="227">
        <v>5</v>
      </c>
      <c r="I512" s="227">
        <v>5</v>
      </c>
      <c r="J512" s="59">
        <v>6547</v>
      </c>
      <c r="K512" s="78">
        <f>VLOOKUP(volume[[#This Row],[hwycov_id]],cnf[],10,FALSE)</f>
        <v>6547</v>
      </c>
      <c r="L512" s="229">
        <f t="shared" si="21"/>
        <v>0</v>
      </c>
      <c r="M512" s="228">
        <f t="shared" si="22"/>
        <v>0</v>
      </c>
      <c r="N512" s="228">
        <f t="shared" si="23"/>
        <v>0</v>
      </c>
      <c r="O512" s="298" t="e">
        <f>VLOOKUP(volume[[#This Row],[hwycov_id]],check!$A$2:$P$26,16,FALSE)</f>
        <v>#N/A</v>
      </c>
      <c r="P512" s="298">
        <v>511</v>
      </c>
    </row>
    <row r="513" spans="1:16">
      <c r="A513" s="59">
        <v>2580</v>
      </c>
      <c r="B513" s="59">
        <v>9</v>
      </c>
      <c r="C513" s="59">
        <v>1</v>
      </c>
      <c r="D513" s="59">
        <v>1</v>
      </c>
      <c r="E513" s="59" t="s">
        <v>78</v>
      </c>
      <c r="F513" s="227">
        <v>2</v>
      </c>
      <c r="G513" s="59">
        <v>0</v>
      </c>
      <c r="H513" s="227">
        <v>3</v>
      </c>
      <c r="I513" s="227">
        <v>14</v>
      </c>
      <c r="J513" s="59">
        <v>6560</v>
      </c>
      <c r="K513" s="78">
        <f>VLOOKUP(volume[[#This Row],[hwycov_id]],cnf[],10,FALSE)</f>
        <v>6560</v>
      </c>
      <c r="L513" s="229">
        <f t="shared" si="21"/>
        <v>0</v>
      </c>
      <c r="M513" s="228">
        <f t="shared" si="22"/>
        <v>0</v>
      </c>
      <c r="N513" s="228">
        <f t="shared" si="23"/>
        <v>0</v>
      </c>
      <c r="O513" s="298" t="e">
        <f>VLOOKUP(volume[[#This Row],[hwycov_id]],check!$A$2:$P$26,16,FALSE)</f>
        <v>#N/A</v>
      </c>
      <c r="P513" s="298">
        <v>512</v>
      </c>
    </row>
    <row r="514" spans="1:16">
      <c r="A514" s="59">
        <v>28482</v>
      </c>
      <c r="B514" s="59">
        <v>9</v>
      </c>
      <c r="C514" s="59">
        <v>1</v>
      </c>
      <c r="D514" s="59">
        <v>1</v>
      </c>
      <c r="E514" s="59" t="s">
        <v>78</v>
      </c>
      <c r="F514" s="227">
        <v>2</v>
      </c>
      <c r="G514" s="59">
        <v>0</v>
      </c>
      <c r="H514" s="227">
        <v>6</v>
      </c>
      <c r="I514" s="227">
        <v>6</v>
      </c>
      <c r="J514" s="59">
        <v>6572</v>
      </c>
      <c r="K514" s="78">
        <f>VLOOKUP(volume[[#This Row],[hwycov_id]],cnf[],10,FALSE)</f>
        <v>6572</v>
      </c>
      <c r="L514" s="229">
        <f t="shared" ref="L514:L577" si="24">K514/J514-1</f>
        <v>0</v>
      </c>
      <c r="M514" s="228">
        <f t="shared" ref="M514:M577" si="25">K514-J514</f>
        <v>0</v>
      </c>
      <c r="N514" s="228">
        <f t="shared" ref="N514:N577" si="26">POWER(M514,2)</f>
        <v>0</v>
      </c>
      <c r="O514" s="298" t="e">
        <f>VLOOKUP(volume[[#This Row],[hwycov_id]],check!$A$2:$P$26,16,FALSE)</f>
        <v>#N/A</v>
      </c>
      <c r="P514" s="298">
        <v>513</v>
      </c>
    </row>
    <row r="515" spans="1:16">
      <c r="A515" s="59">
        <v>29059</v>
      </c>
      <c r="B515" s="59">
        <v>9</v>
      </c>
      <c r="C515" s="59">
        <v>1</v>
      </c>
      <c r="D515" s="59">
        <v>1</v>
      </c>
      <c r="E515" s="59" t="s">
        <v>78</v>
      </c>
      <c r="F515" s="227">
        <v>2</v>
      </c>
      <c r="G515" s="59">
        <v>0</v>
      </c>
      <c r="H515" s="227">
        <v>2</v>
      </c>
      <c r="I515" s="227">
        <v>14</v>
      </c>
      <c r="J515" s="59">
        <v>6584</v>
      </c>
      <c r="K515" s="78">
        <f>VLOOKUP(volume[[#This Row],[hwycov_id]],cnf[],10,FALSE)</f>
        <v>6584</v>
      </c>
      <c r="L515" s="229">
        <f t="shared" si="24"/>
        <v>0</v>
      </c>
      <c r="M515" s="228">
        <f t="shared" si="25"/>
        <v>0</v>
      </c>
      <c r="N515" s="228">
        <f t="shared" si="26"/>
        <v>0</v>
      </c>
      <c r="O515" s="298" t="e">
        <f>VLOOKUP(volume[[#This Row],[hwycov_id]],check!$A$2:$P$26,16,FALSE)</f>
        <v>#N/A</v>
      </c>
      <c r="P515" s="298">
        <v>514</v>
      </c>
    </row>
    <row r="516" spans="1:16">
      <c r="A516" s="59">
        <v>1962</v>
      </c>
      <c r="B516" s="59">
        <v>4</v>
      </c>
      <c r="C516" s="59">
        <v>1</v>
      </c>
      <c r="D516" s="59">
        <v>2</v>
      </c>
      <c r="E516" s="59" t="s">
        <v>79</v>
      </c>
      <c r="F516" s="227">
        <v>4</v>
      </c>
      <c r="G516" s="59">
        <v>0</v>
      </c>
      <c r="H516" s="227">
        <v>3</v>
      </c>
      <c r="I516" s="227">
        <v>14</v>
      </c>
      <c r="J516" s="59">
        <v>6585</v>
      </c>
      <c r="K516" s="78">
        <f>VLOOKUP(volume[[#This Row],[hwycov_id]],cnf[],10,FALSE)</f>
        <v>6585</v>
      </c>
      <c r="L516" s="229">
        <f t="shared" si="24"/>
        <v>0</v>
      </c>
      <c r="M516" s="228">
        <f t="shared" si="25"/>
        <v>0</v>
      </c>
      <c r="N516" s="228">
        <f t="shared" si="26"/>
        <v>0</v>
      </c>
      <c r="O516" s="298" t="e">
        <f>VLOOKUP(volume[[#This Row],[hwycov_id]],check!$A$2:$P$26,16,FALSE)</f>
        <v>#N/A</v>
      </c>
      <c r="P516" s="298">
        <v>515</v>
      </c>
    </row>
    <row r="517" spans="1:16">
      <c r="A517" s="59">
        <v>11156</v>
      </c>
      <c r="B517" s="59">
        <v>4</v>
      </c>
      <c r="C517" s="59">
        <v>1</v>
      </c>
      <c r="D517" s="59">
        <v>2</v>
      </c>
      <c r="E517" s="59" t="s">
        <v>79</v>
      </c>
      <c r="F517" s="227">
        <v>4</v>
      </c>
      <c r="G517" s="59">
        <v>0</v>
      </c>
      <c r="H517" s="227">
        <v>2</v>
      </c>
      <c r="I517" s="227">
        <v>14</v>
      </c>
      <c r="J517" s="59">
        <v>6586</v>
      </c>
      <c r="K517" s="78">
        <f>VLOOKUP(volume[[#This Row],[hwycov_id]],cnf[],10,FALSE)</f>
        <v>6586</v>
      </c>
      <c r="L517" s="229">
        <f t="shared" si="24"/>
        <v>0</v>
      </c>
      <c r="M517" s="228">
        <f t="shared" si="25"/>
        <v>0</v>
      </c>
      <c r="N517" s="228">
        <f t="shared" si="26"/>
        <v>0</v>
      </c>
      <c r="O517" s="298" t="e">
        <f>VLOOKUP(volume[[#This Row],[hwycov_id]],check!$A$2:$P$26,16,FALSE)</f>
        <v>#N/A</v>
      </c>
      <c r="P517" s="298">
        <v>516</v>
      </c>
    </row>
    <row r="518" spans="1:16">
      <c r="A518" s="59">
        <v>11882</v>
      </c>
      <c r="B518" s="59">
        <v>4</v>
      </c>
      <c r="C518" s="59">
        <v>1</v>
      </c>
      <c r="D518" s="59">
        <v>2</v>
      </c>
      <c r="E518" s="59" t="s">
        <v>80</v>
      </c>
      <c r="F518" s="227">
        <v>4</v>
      </c>
      <c r="G518" s="59">
        <v>0</v>
      </c>
      <c r="H518" s="227">
        <v>7</v>
      </c>
      <c r="I518" s="227">
        <v>19</v>
      </c>
      <c r="J518" s="59">
        <v>6600</v>
      </c>
      <c r="K518" s="78">
        <f>VLOOKUP(volume[[#This Row],[hwycov_id]],cnf[],10,FALSE)</f>
        <v>6600</v>
      </c>
      <c r="L518" s="229">
        <f t="shared" si="24"/>
        <v>0</v>
      </c>
      <c r="M518" s="228">
        <f t="shared" si="25"/>
        <v>0</v>
      </c>
      <c r="N518" s="228">
        <f t="shared" si="26"/>
        <v>0</v>
      </c>
      <c r="O518" s="298" t="e">
        <f>VLOOKUP(volume[[#This Row],[hwycov_id]],check!$A$2:$P$26,16,FALSE)</f>
        <v>#N/A</v>
      </c>
      <c r="P518" s="298">
        <v>517</v>
      </c>
    </row>
    <row r="519" spans="1:16">
      <c r="A519" s="59">
        <v>13202</v>
      </c>
      <c r="B519" s="59">
        <v>4</v>
      </c>
      <c r="C519" s="59">
        <v>1</v>
      </c>
      <c r="D519" s="59">
        <v>2</v>
      </c>
      <c r="E519" s="59" t="s">
        <v>80</v>
      </c>
      <c r="F519" s="227">
        <v>4</v>
      </c>
      <c r="G519" s="59">
        <v>0</v>
      </c>
      <c r="H519" s="227">
        <v>5</v>
      </c>
      <c r="I519" s="227">
        <v>5</v>
      </c>
      <c r="J519" s="59">
        <v>6600</v>
      </c>
      <c r="K519" s="78">
        <f>VLOOKUP(volume[[#This Row],[hwycov_id]],cnf[],10,FALSE)</f>
        <v>6600</v>
      </c>
      <c r="L519" s="229">
        <f t="shared" si="24"/>
        <v>0</v>
      </c>
      <c r="M519" s="228">
        <f t="shared" si="25"/>
        <v>0</v>
      </c>
      <c r="N519" s="228">
        <f t="shared" si="26"/>
        <v>0</v>
      </c>
      <c r="O519" s="298" t="e">
        <f>VLOOKUP(volume[[#This Row],[hwycov_id]],check!$A$2:$P$26,16,FALSE)</f>
        <v>#N/A</v>
      </c>
      <c r="P519" s="298">
        <v>518</v>
      </c>
    </row>
    <row r="520" spans="1:16">
      <c r="A520" s="59">
        <v>4646</v>
      </c>
      <c r="B520" s="59">
        <v>4</v>
      </c>
      <c r="C520" s="59">
        <v>1</v>
      </c>
      <c r="D520" s="59">
        <v>2</v>
      </c>
      <c r="E520" s="59" t="s">
        <v>80</v>
      </c>
      <c r="F520" s="227">
        <v>4</v>
      </c>
      <c r="G520" s="59">
        <v>0</v>
      </c>
      <c r="H520" s="227">
        <v>5</v>
      </c>
      <c r="I520" s="227">
        <v>5</v>
      </c>
      <c r="J520" s="59">
        <v>6600</v>
      </c>
      <c r="K520" s="78">
        <f>VLOOKUP(volume[[#This Row],[hwycov_id]],cnf[],10,FALSE)</f>
        <v>6600</v>
      </c>
      <c r="L520" s="229">
        <f t="shared" si="24"/>
        <v>0</v>
      </c>
      <c r="M520" s="228">
        <f t="shared" si="25"/>
        <v>0</v>
      </c>
      <c r="N520" s="228">
        <f t="shared" si="26"/>
        <v>0</v>
      </c>
      <c r="O520" s="298" t="e">
        <f>VLOOKUP(volume[[#This Row],[hwycov_id]],check!$A$2:$P$26,16,FALSE)</f>
        <v>#N/A</v>
      </c>
      <c r="P520" s="298">
        <v>519</v>
      </c>
    </row>
    <row r="521" spans="1:16">
      <c r="A521" s="59">
        <v>6078</v>
      </c>
      <c r="B521" s="59">
        <v>4</v>
      </c>
      <c r="C521" s="59">
        <v>1</v>
      </c>
      <c r="D521" s="59">
        <v>2</v>
      </c>
      <c r="E521" s="59" t="s">
        <v>80</v>
      </c>
      <c r="F521" s="227">
        <v>4</v>
      </c>
      <c r="G521" s="59">
        <v>0</v>
      </c>
      <c r="H521" s="227">
        <v>5</v>
      </c>
      <c r="I521" s="227">
        <v>19</v>
      </c>
      <c r="J521" s="59">
        <v>6600</v>
      </c>
      <c r="K521" s="78">
        <f>VLOOKUP(volume[[#This Row],[hwycov_id]],cnf[],10,FALSE)</f>
        <v>6600</v>
      </c>
      <c r="L521" s="229">
        <f t="shared" si="24"/>
        <v>0</v>
      </c>
      <c r="M521" s="228">
        <f t="shared" si="25"/>
        <v>0</v>
      </c>
      <c r="N521" s="228">
        <f t="shared" si="26"/>
        <v>0</v>
      </c>
      <c r="O521" s="298" t="e">
        <f>VLOOKUP(volume[[#This Row],[hwycov_id]],check!$A$2:$P$26,16,FALSE)</f>
        <v>#N/A</v>
      </c>
      <c r="P521" s="298">
        <v>520</v>
      </c>
    </row>
    <row r="522" spans="1:16">
      <c r="A522" s="59">
        <v>9510</v>
      </c>
      <c r="B522" s="59">
        <v>1</v>
      </c>
      <c r="C522" s="59">
        <v>4</v>
      </c>
      <c r="D522" s="59">
        <v>1</v>
      </c>
      <c r="E522" s="59" t="s">
        <v>77</v>
      </c>
      <c r="F522" s="227">
        <v>1</v>
      </c>
      <c r="G522" s="59">
        <v>0</v>
      </c>
      <c r="H522" s="227">
        <v>4</v>
      </c>
      <c r="I522" s="227">
        <v>2</v>
      </c>
      <c r="J522" s="59">
        <v>6601</v>
      </c>
      <c r="K522" s="78">
        <f>VLOOKUP(volume[[#This Row],[hwycov_id]],cnf[],10,FALSE)</f>
        <v>6601</v>
      </c>
      <c r="L522" s="229">
        <f t="shared" si="24"/>
        <v>0</v>
      </c>
      <c r="M522" s="228">
        <f t="shared" si="25"/>
        <v>0</v>
      </c>
      <c r="N522" s="228">
        <f t="shared" si="26"/>
        <v>0</v>
      </c>
      <c r="O522" s="298" t="e">
        <f>VLOOKUP(volume[[#This Row],[hwycov_id]],check!$A$2:$P$26,16,FALSE)</f>
        <v>#N/A</v>
      </c>
      <c r="P522" s="298">
        <v>521</v>
      </c>
    </row>
    <row r="523" spans="1:16">
      <c r="A523" s="59">
        <v>2611</v>
      </c>
      <c r="B523" s="59">
        <v>9</v>
      </c>
      <c r="C523" s="59">
        <v>1</v>
      </c>
      <c r="D523" s="59">
        <v>1</v>
      </c>
      <c r="E523" s="59" t="s">
        <v>78</v>
      </c>
      <c r="F523" s="227">
        <v>2</v>
      </c>
      <c r="G523" s="59">
        <v>0</v>
      </c>
      <c r="H523" s="227">
        <v>6</v>
      </c>
      <c r="I523" s="227">
        <v>1</v>
      </c>
      <c r="J523" s="59">
        <v>6602</v>
      </c>
      <c r="K523" s="78">
        <f>VLOOKUP(volume[[#This Row],[hwycov_id]],cnf[],10,FALSE)</f>
        <v>6602</v>
      </c>
      <c r="L523" s="229">
        <f t="shared" si="24"/>
        <v>0</v>
      </c>
      <c r="M523" s="228">
        <f t="shared" si="25"/>
        <v>0</v>
      </c>
      <c r="N523" s="228">
        <f t="shared" si="26"/>
        <v>0</v>
      </c>
      <c r="O523" s="298" t="e">
        <f>VLOOKUP(volume[[#This Row],[hwycov_id]],check!$A$2:$P$26,16,FALSE)</f>
        <v>#N/A</v>
      </c>
      <c r="P523" s="298">
        <v>522</v>
      </c>
    </row>
    <row r="524" spans="1:16">
      <c r="A524" s="59">
        <v>8338</v>
      </c>
      <c r="B524" s="59">
        <v>3</v>
      </c>
      <c r="C524" s="59">
        <v>1</v>
      </c>
      <c r="D524" s="59">
        <v>2</v>
      </c>
      <c r="E524" s="59" t="s">
        <v>82</v>
      </c>
      <c r="F524" s="227">
        <v>3</v>
      </c>
      <c r="G524" s="59">
        <v>0</v>
      </c>
      <c r="H524" s="227">
        <v>8</v>
      </c>
      <c r="I524" s="227">
        <v>19</v>
      </c>
      <c r="J524" s="59">
        <v>6635</v>
      </c>
      <c r="K524" s="78">
        <f>VLOOKUP(volume[[#This Row],[hwycov_id]],cnf[],10,FALSE)</f>
        <v>6635</v>
      </c>
      <c r="L524" s="229">
        <f t="shared" si="24"/>
        <v>0</v>
      </c>
      <c r="M524" s="228">
        <f t="shared" si="25"/>
        <v>0</v>
      </c>
      <c r="N524" s="228">
        <f t="shared" si="26"/>
        <v>0</v>
      </c>
      <c r="O524" s="298" t="e">
        <f>VLOOKUP(volume[[#This Row],[hwycov_id]],check!$A$2:$P$26,16,FALSE)</f>
        <v>#N/A</v>
      </c>
      <c r="P524" s="298">
        <v>523</v>
      </c>
    </row>
    <row r="525" spans="1:16">
      <c r="A525" s="59">
        <v>24657</v>
      </c>
      <c r="B525" s="59">
        <v>4</v>
      </c>
      <c r="C525" s="59">
        <v>1</v>
      </c>
      <c r="D525" s="59">
        <v>2</v>
      </c>
      <c r="E525" s="59" t="s">
        <v>79</v>
      </c>
      <c r="F525" s="227">
        <v>4</v>
      </c>
      <c r="G525" s="59">
        <v>0</v>
      </c>
      <c r="H525" s="227">
        <v>4</v>
      </c>
      <c r="I525" s="227">
        <v>14</v>
      </c>
      <c r="J525" s="59">
        <v>6638</v>
      </c>
      <c r="K525" s="78">
        <f>VLOOKUP(volume[[#This Row],[hwycov_id]],cnf[],10,FALSE)</f>
        <v>6638</v>
      </c>
      <c r="L525" s="229">
        <f t="shared" si="24"/>
        <v>0</v>
      </c>
      <c r="M525" s="228">
        <f t="shared" si="25"/>
        <v>0</v>
      </c>
      <c r="N525" s="228">
        <f t="shared" si="26"/>
        <v>0</v>
      </c>
      <c r="O525" s="298" t="e">
        <f>VLOOKUP(volume[[#This Row],[hwycov_id]],check!$A$2:$P$26,16,FALSE)</f>
        <v>#N/A</v>
      </c>
      <c r="P525" s="298">
        <v>524</v>
      </c>
    </row>
    <row r="526" spans="1:16">
      <c r="A526" s="59">
        <v>20315</v>
      </c>
      <c r="B526" s="59">
        <v>5</v>
      </c>
      <c r="C526" s="59">
        <v>1</v>
      </c>
      <c r="D526" s="59">
        <v>2</v>
      </c>
      <c r="E526" s="59" t="s">
        <v>79</v>
      </c>
      <c r="F526" s="227">
        <v>4</v>
      </c>
      <c r="G526" s="59">
        <v>0</v>
      </c>
      <c r="H526" s="227">
        <v>2</v>
      </c>
      <c r="I526" s="227">
        <v>14</v>
      </c>
      <c r="J526" s="59">
        <v>6651</v>
      </c>
      <c r="K526" s="78">
        <f>VLOOKUP(volume[[#This Row],[hwycov_id]],cnf[],10,FALSE)</f>
        <v>6651</v>
      </c>
      <c r="L526" s="229">
        <f t="shared" si="24"/>
        <v>0</v>
      </c>
      <c r="M526" s="228">
        <f t="shared" si="25"/>
        <v>0</v>
      </c>
      <c r="N526" s="228">
        <f t="shared" si="26"/>
        <v>0</v>
      </c>
      <c r="O526" s="298" t="e">
        <f>VLOOKUP(volume[[#This Row],[hwycov_id]],check!$A$2:$P$26,16,FALSE)</f>
        <v>#N/A</v>
      </c>
      <c r="P526" s="298">
        <v>525</v>
      </c>
    </row>
    <row r="527" spans="1:16">
      <c r="A527" s="59">
        <v>10647</v>
      </c>
      <c r="B527" s="59">
        <v>4</v>
      </c>
      <c r="C527" s="59">
        <v>1</v>
      </c>
      <c r="D527" s="59">
        <v>2</v>
      </c>
      <c r="E527" s="59" t="s">
        <v>79</v>
      </c>
      <c r="F527" s="227">
        <v>4</v>
      </c>
      <c r="G527" s="59">
        <v>0</v>
      </c>
      <c r="H527" s="227">
        <v>2</v>
      </c>
      <c r="I527" s="227">
        <v>14</v>
      </c>
      <c r="J527" s="59">
        <v>6651</v>
      </c>
      <c r="K527" s="78">
        <f>VLOOKUP(volume[[#This Row],[hwycov_id]],cnf[],10,FALSE)</f>
        <v>6651</v>
      </c>
      <c r="L527" s="229">
        <f t="shared" si="24"/>
        <v>0</v>
      </c>
      <c r="M527" s="228">
        <f t="shared" si="25"/>
        <v>0</v>
      </c>
      <c r="N527" s="228">
        <f t="shared" si="26"/>
        <v>0</v>
      </c>
      <c r="O527" s="298" t="e">
        <f>VLOOKUP(volume[[#This Row],[hwycov_id]],check!$A$2:$P$26,16,FALSE)</f>
        <v>#N/A</v>
      </c>
      <c r="P527" s="298">
        <v>526</v>
      </c>
    </row>
    <row r="528" spans="1:16">
      <c r="A528" s="59">
        <v>11638</v>
      </c>
      <c r="B528" s="59">
        <v>5</v>
      </c>
      <c r="C528" s="59">
        <v>1</v>
      </c>
      <c r="D528" s="59">
        <v>2</v>
      </c>
      <c r="E528" s="59" t="s">
        <v>79</v>
      </c>
      <c r="F528" s="227">
        <v>4</v>
      </c>
      <c r="G528" s="59">
        <v>0</v>
      </c>
      <c r="H528" s="227">
        <v>2</v>
      </c>
      <c r="I528" s="227">
        <v>14</v>
      </c>
      <c r="J528" s="59">
        <v>6651</v>
      </c>
      <c r="K528" s="78">
        <f>VLOOKUP(volume[[#This Row],[hwycov_id]],cnf[],10,FALSE)</f>
        <v>6651</v>
      </c>
      <c r="L528" s="229">
        <f t="shared" si="24"/>
        <v>0</v>
      </c>
      <c r="M528" s="228">
        <f t="shared" si="25"/>
        <v>0</v>
      </c>
      <c r="N528" s="228">
        <f t="shared" si="26"/>
        <v>0</v>
      </c>
      <c r="O528" s="298" t="e">
        <f>VLOOKUP(volume[[#This Row],[hwycov_id]],check!$A$2:$P$26,16,FALSE)</f>
        <v>#N/A</v>
      </c>
      <c r="P528" s="298">
        <v>527</v>
      </c>
    </row>
    <row r="529" spans="1:16">
      <c r="A529" s="59">
        <v>2734</v>
      </c>
      <c r="B529" s="59">
        <v>9</v>
      </c>
      <c r="C529" s="59">
        <v>1</v>
      </c>
      <c r="D529" s="59">
        <v>1</v>
      </c>
      <c r="E529" s="59" t="s">
        <v>78</v>
      </c>
      <c r="F529" s="227">
        <v>2</v>
      </c>
      <c r="G529" s="59">
        <v>0</v>
      </c>
      <c r="H529" s="227">
        <v>6</v>
      </c>
      <c r="I529" s="227">
        <v>1</v>
      </c>
      <c r="J529" s="59">
        <v>6656</v>
      </c>
      <c r="K529" s="78">
        <f>VLOOKUP(volume[[#This Row],[hwycov_id]],cnf[],10,FALSE)</f>
        <v>6656</v>
      </c>
      <c r="L529" s="229">
        <f t="shared" si="24"/>
        <v>0</v>
      </c>
      <c r="M529" s="228">
        <f t="shared" si="25"/>
        <v>0</v>
      </c>
      <c r="N529" s="228">
        <f t="shared" si="26"/>
        <v>0</v>
      </c>
      <c r="O529" s="298" t="e">
        <f>VLOOKUP(volume[[#This Row],[hwycov_id]],check!$A$2:$P$26,16,FALSE)</f>
        <v>#N/A</v>
      </c>
      <c r="P529" s="298">
        <v>528</v>
      </c>
    </row>
    <row r="530" spans="1:16">
      <c r="A530" s="59">
        <v>28536</v>
      </c>
      <c r="B530" s="59">
        <v>9</v>
      </c>
      <c r="C530" s="59">
        <v>1</v>
      </c>
      <c r="D530" s="59">
        <v>1</v>
      </c>
      <c r="E530" s="59" t="s">
        <v>78</v>
      </c>
      <c r="F530" s="227">
        <v>2</v>
      </c>
      <c r="G530" s="59">
        <v>0</v>
      </c>
      <c r="H530" s="227">
        <v>6</v>
      </c>
      <c r="I530" s="227">
        <v>12</v>
      </c>
      <c r="J530" s="59">
        <v>6661</v>
      </c>
      <c r="K530" s="78">
        <f>VLOOKUP(volume[[#This Row],[hwycov_id]],cnf[],10,FALSE)</f>
        <v>6661</v>
      </c>
      <c r="L530" s="229">
        <f t="shared" si="24"/>
        <v>0</v>
      </c>
      <c r="M530" s="228">
        <f t="shared" si="25"/>
        <v>0</v>
      </c>
      <c r="N530" s="228">
        <f t="shared" si="26"/>
        <v>0</v>
      </c>
      <c r="O530" s="298" t="e">
        <f>VLOOKUP(volume[[#This Row],[hwycov_id]],check!$A$2:$P$26,16,FALSE)</f>
        <v>#N/A</v>
      </c>
      <c r="P530" s="298">
        <v>529</v>
      </c>
    </row>
    <row r="531" spans="1:16">
      <c r="A531" s="59">
        <v>14947</v>
      </c>
      <c r="B531" s="59">
        <v>9</v>
      </c>
      <c r="C531" s="59">
        <v>1</v>
      </c>
      <c r="D531" s="59">
        <v>1</v>
      </c>
      <c r="E531" s="59" t="s">
        <v>78</v>
      </c>
      <c r="F531" s="227">
        <v>2</v>
      </c>
      <c r="G531" s="59">
        <v>0</v>
      </c>
      <c r="H531" s="227">
        <v>3</v>
      </c>
      <c r="I531" s="227">
        <v>14</v>
      </c>
      <c r="J531" s="59">
        <v>6668</v>
      </c>
      <c r="K531" s="78">
        <f>VLOOKUP(volume[[#This Row],[hwycov_id]],cnf[],10,FALSE)</f>
        <v>6668</v>
      </c>
      <c r="L531" s="229">
        <f t="shared" si="24"/>
        <v>0</v>
      </c>
      <c r="M531" s="228">
        <f t="shared" si="25"/>
        <v>0</v>
      </c>
      <c r="N531" s="228">
        <f t="shared" si="26"/>
        <v>0</v>
      </c>
      <c r="O531" s="298" t="e">
        <f>VLOOKUP(volume[[#This Row],[hwycov_id]],check!$A$2:$P$26,16,FALSE)</f>
        <v>#N/A</v>
      </c>
      <c r="P531" s="298">
        <v>530</v>
      </c>
    </row>
    <row r="532" spans="1:16">
      <c r="A532" s="59">
        <v>7437</v>
      </c>
      <c r="B532" s="59">
        <v>4</v>
      </c>
      <c r="C532" s="59">
        <v>1</v>
      </c>
      <c r="D532" s="59">
        <v>2</v>
      </c>
      <c r="E532" s="59" t="s">
        <v>80</v>
      </c>
      <c r="F532" s="227">
        <v>4</v>
      </c>
      <c r="G532" s="59">
        <v>0</v>
      </c>
      <c r="H532" s="227">
        <v>5</v>
      </c>
      <c r="I532" s="227">
        <v>16</v>
      </c>
      <c r="J532" s="59">
        <v>6670</v>
      </c>
      <c r="K532" s="78">
        <f>VLOOKUP(volume[[#This Row],[hwycov_id]],cnf[],10,FALSE)</f>
        <v>6670</v>
      </c>
      <c r="L532" s="229">
        <f t="shared" si="24"/>
        <v>0</v>
      </c>
      <c r="M532" s="228">
        <f t="shared" si="25"/>
        <v>0</v>
      </c>
      <c r="N532" s="228">
        <f t="shared" si="26"/>
        <v>0</v>
      </c>
      <c r="O532" s="298" t="e">
        <f>VLOOKUP(volume[[#This Row],[hwycov_id]],check!$A$2:$P$26,16,FALSE)</f>
        <v>#N/A</v>
      </c>
      <c r="P532" s="298">
        <v>531</v>
      </c>
    </row>
    <row r="533" spans="1:16">
      <c r="A533" s="59">
        <v>1716</v>
      </c>
      <c r="B533" s="59">
        <v>3</v>
      </c>
      <c r="C533" s="59">
        <v>1</v>
      </c>
      <c r="D533" s="59">
        <v>1</v>
      </c>
      <c r="E533" s="59" t="s">
        <v>79</v>
      </c>
      <c r="F533" s="227">
        <v>3</v>
      </c>
      <c r="G533" s="59">
        <v>0</v>
      </c>
      <c r="H533" s="227">
        <v>4</v>
      </c>
      <c r="I533" s="227">
        <v>14</v>
      </c>
      <c r="J533" s="59">
        <v>6674</v>
      </c>
      <c r="K533" s="78">
        <f>VLOOKUP(volume[[#This Row],[hwycov_id]],cnf[],10,FALSE)</f>
        <v>6674</v>
      </c>
      <c r="L533" s="229">
        <f t="shared" si="24"/>
        <v>0</v>
      </c>
      <c r="M533" s="228">
        <f t="shared" si="25"/>
        <v>0</v>
      </c>
      <c r="N533" s="228">
        <f t="shared" si="26"/>
        <v>0</v>
      </c>
      <c r="O533" s="298" t="e">
        <f>VLOOKUP(volume[[#This Row],[hwycov_id]],check!$A$2:$P$26,16,FALSE)</f>
        <v>#N/A</v>
      </c>
      <c r="P533" s="298">
        <v>532</v>
      </c>
    </row>
    <row r="534" spans="1:16">
      <c r="A534" s="59">
        <v>15408</v>
      </c>
      <c r="B534" s="59">
        <v>9</v>
      </c>
      <c r="C534" s="59">
        <v>1</v>
      </c>
      <c r="D534" s="59">
        <v>1</v>
      </c>
      <c r="E534" s="59" t="s">
        <v>78</v>
      </c>
      <c r="F534" s="227">
        <v>2</v>
      </c>
      <c r="G534" s="59">
        <v>0</v>
      </c>
      <c r="H534" s="227">
        <v>5</v>
      </c>
      <c r="I534" s="227">
        <v>9</v>
      </c>
      <c r="J534" s="59">
        <v>6676</v>
      </c>
      <c r="K534" s="78">
        <f>VLOOKUP(volume[[#This Row],[hwycov_id]],cnf[],10,FALSE)</f>
        <v>6676</v>
      </c>
      <c r="L534" s="229">
        <f t="shared" si="24"/>
        <v>0</v>
      </c>
      <c r="M534" s="228">
        <f t="shared" si="25"/>
        <v>0</v>
      </c>
      <c r="N534" s="228">
        <f t="shared" si="26"/>
        <v>0</v>
      </c>
      <c r="O534" s="298" t="e">
        <f>VLOOKUP(volume[[#This Row],[hwycov_id]],check!$A$2:$P$26,16,FALSE)</f>
        <v>#N/A</v>
      </c>
      <c r="P534" s="298">
        <v>533</v>
      </c>
    </row>
    <row r="535" spans="1:16">
      <c r="A535" s="59">
        <v>4435</v>
      </c>
      <c r="B535" s="59">
        <v>4</v>
      </c>
      <c r="C535" s="59">
        <v>1</v>
      </c>
      <c r="D535" s="59">
        <v>2</v>
      </c>
      <c r="E535" s="59" t="s">
        <v>79</v>
      </c>
      <c r="F535" s="227">
        <v>4</v>
      </c>
      <c r="G535" s="59">
        <v>0</v>
      </c>
      <c r="H535" s="227">
        <v>2</v>
      </c>
      <c r="I535" s="227">
        <v>14</v>
      </c>
      <c r="J535" s="59">
        <v>6698</v>
      </c>
      <c r="K535" s="78">
        <f>VLOOKUP(volume[[#This Row],[hwycov_id]],cnf[],10,FALSE)</f>
        <v>6698</v>
      </c>
      <c r="L535" s="229">
        <f t="shared" si="24"/>
        <v>0</v>
      </c>
      <c r="M535" s="228">
        <f t="shared" si="25"/>
        <v>0</v>
      </c>
      <c r="N535" s="228">
        <f t="shared" si="26"/>
        <v>0</v>
      </c>
      <c r="O535" s="298" t="e">
        <f>VLOOKUP(volume[[#This Row],[hwycov_id]],check!$A$2:$P$26,16,FALSE)</f>
        <v>#N/A</v>
      </c>
      <c r="P535" s="298">
        <v>534</v>
      </c>
    </row>
    <row r="536" spans="1:16">
      <c r="A536" s="59">
        <v>4239</v>
      </c>
      <c r="B536" s="59">
        <v>5</v>
      </c>
      <c r="C536" s="59">
        <v>1</v>
      </c>
      <c r="D536" s="59">
        <v>2</v>
      </c>
      <c r="E536" s="59" t="s">
        <v>80</v>
      </c>
      <c r="F536" s="227">
        <v>4</v>
      </c>
      <c r="G536" s="59">
        <v>0</v>
      </c>
      <c r="H536" s="227">
        <v>7</v>
      </c>
      <c r="I536" s="227">
        <v>7</v>
      </c>
      <c r="J536" s="59">
        <v>6700</v>
      </c>
      <c r="K536" s="78">
        <f>VLOOKUP(volume[[#This Row],[hwycov_id]],cnf[],10,FALSE)</f>
        <v>6700</v>
      </c>
      <c r="L536" s="229">
        <f t="shared" si="24"/>
        <v>0</v>
      </c>
      <c r="M536" s="228">
        <f t="shared" si="25"/>
        <v>0</v>
      </c>
      <c r="N536" s="228">
        <f t="shared" si="26"/>
        <v>0</v>
      </c>
      <c r="O536" s="298" t="e">
        <f>VLOOKUP(volume[[#This Row],[hwycov_id]],check!$A$2:$P$26,16,FALSE)</f>
        <v>#N/A</v>
      </c>
      <c r="P536" s="298">
        <v>535</v>
      </c>
    </row>
    <row r="537" spans="1:16">
      <c r="A537" s="59">
        <v>6401</v>
      </c>
      <c r="B537" s="59">
        <v>4</v>
      </c>
      <c r="C537" s="59">
        <v>1</v>
      </c>
      <c r="D537" s="59">
        <v>2</v>
      </c>
      <c r="E537" s="59" t="s">
        <v>80</v>
      </c>
      <c r="F537" s="227">
        <v>4</v>
      </c>
      <c r="G537" s="59">
        <v>0</v>
      </c>
      <c r="H537" s="227">
        <v>2</v>
      </c>
      <c r="I537" s="227">
        <v>11</v>
      </c>
      <c r="J537" s="59">
        <v>6700</v>
      </c>
      <c r="K537" s="78">
        <f>VLOOKUP(volume[[#This Row],[hwycov_id]],cnf[],10,FALSE)</f>
        <v>6700</v>
      </c>
      <c r="L537" s="229">
        <f t="shared" si="24"/>
        <v>0</v>
      </c>
      <c r="M537" s="228">
        <f t="shared" si="25"/>
        <v>0</v>
      </c>
      <c r="N537" s="228">
        <f t="shared" si="26"/>
        <v>0</v>
      </c>
      <c r="O537" s="298" t="e">
        <f>VLOOKUP(volume[[#This Row],[hwycov_id]],check!$A$2:$P$26,16,FALSE)</f>
        <v>#N/A</v>
      </c>
      <c r="P537" s="298">
        <v>536</v>
      </c>
    </row>
    <row r="538" spans="1:16">
      <c r="A538" s="59">
        <v>164</v>
      </c>
      <c r="B538" s="59">
        <v>4</v>
      </c>
      <c r="C538" s="59">
        <v>1</v>
      </c>
      <c r="D538" s="59">
        <v>2</v>
      </c>
      <c r="E538" s="59" t="s">
        <v>80</v>
      </c>
      <c r="F538" s="227">
        <v>4</v>
      </c>
      <c r="G538" s="59">
        <v>0</v>
      </c>
      <c r="H538" s="227">
        <v>2</v>
      </c>
      <c r="I538" s="227">
        <v>11</v>
      </c>
      <c r="J538" s="59">
        <v>6700</v>
      </c>
      <c r="K538" s="78">
        <f>VLOOKUP(volume[[#This Row],[hwycov_id]],cnf[],10,FALSE)</f>
        <v>6700</v>
      </c>
      <c r="L538" s="229">
        <f t="shared" si="24"/>
        <v>0</v>
      </c>
      <c r="M538" s="228">
        <f t="shared" si="25"/>
        <v>0</v>
      </c>
      <c r="N538" s="228">
        <f t="shared" si="26"/>
        <v>0</v>
      </c>
      <c r="O538" s="298" t="e">
        <f>VLOOKUP(volume[[#This Row],[hwycov_id]],check!$A$2:$P$26,16,FALSE)</f>
        <v>#N/A</v>
      </c>
      <c r="P538" s="298">
        <v>537</v>
      </c>
    </row>
    <row r="539" spans="1:16">
      <c r="A539" s="59">
        <v>22377</v>
      </c>
      <c r="B539" s="59">
        <v>5</v>
      </c>
      <c r="C539" s="59">
        <v>1</v>
      </c>
      <c r="D539" s="59">
        <v>2</v>
      </c>
      <c r="E539" s="59" t="s">
        <v>80</v>
      </c>
      <c r="F539" s="227">
        <v>4</v>
      </c>
      <c r="G539" s="59">
        <v>0</v>
      </c>
      <c r="H539" s="227">
        <v>5</v>
      </c>
      <c r="I539" s="227">
        <v>19</v>
      </c>
      <c r="J539" s="59">
        <v>6700</v>
      </c>
      <c r="K539" s="78">
        <f>VLOOKUP(volume[[#This Row],[hwycov_id]],cnf[],10,FALSE)</f>
        <v>6700</v>
      </c>
      <c r="L539" s="229">
        <f t="shared" si="24"/>
        <v>0</v>
      </c>
      <c r="M539" s="228">
        <f t="shared" si="25"/>
        <v>0</v>
      </c>
      <c r="N539" s="228">
        <f t="shared" si="26"/>
        <v>0</v>
      </c>
      <c r="O539" s="298" t="e">
        <f>VLOOKUP(volume[[#This Row],[hwycov_id]],check!$A$2:$P$26,16,FALSE)</f>
        <v>#N/A</v>
      </c>
      <c r="P539" s="298">
        <v>538</v>
      </c>
    </row>
    <row r="540" spans="1:16">
      <c r="A540" s="59">
        <v>27580</v>
      </c>
      <c r="B540" s="59">
        <v>9</v>
      </c>
      <c r="C540" s="59">
        <v>1</v>
      </c>
      <c r="D540" s="59">
        <v>1</v>
      </c>
      <c r="E540" s="59" t="s">
        <v>78</v>
      </c>
      <c r="F540" s="227">
        <v>2</v>
      </c>
      <c r="G540" s="59">
        <v>0</v>
      </c>
      <c r="H540" s="227">
        <v>2</v>
      </c>
      <c r="I540" s="227">
        <v>14</v>
      </c>
      <c r="J540" s="59">
        <v>6731</v>
      </c>
      <c r="K540" s="78">
        <f>VLOOKUP(volume[[#This Row],[hwycov_id]],cnf[],10,FALSE)</f>
        <v>6731</v>
      </c>
      <c r="L540" s="229">
        <f t="shared" si="24"/>
        <v>0</v>
      </c>
      <c r="M540" s="228">
        <f t="shared" si="25"/>
        <v>0</v>
      </c>
      <c r="N540" s="228">
        <f t="shared" si="26"/>
        <v>0</v>
      </c>
      <c r="O540" s="298" t="e">
        <f>VLOOKUP(volume[[#This Row],[hwycov_id]],check!$A$2:$P$26,16,FALSE)</f>
        <v>#N/A</v>
      </c>
      <c r="P540" s="298">
        <v>539</v>
      </c>
    </row>
    <row r="541" spans="1:16">
      <c r="A541" s="59">
        <v>16210</v>
      </c>
      <c r="B541" s="59">
        <v>4</v>
      </c>
      <c r="C541" s="59">
        <v>1</v>
      </c>
      <c r="D541" s="59">
        <v>2</v>
      </c>
      <c r="E541" s="59" t="s">
        <v>79</v>
      </c>
      <c r="F541" s="227">
        <v>4</v>
      </c>
      <c r="G541" s="59">
        <v>0</v>
      </c>
      <c r="H541" s="227">
        <v>4</v>
      </c>
      <c r="I541" s="227">
        <v>14</v>
      </c>
      <c r="J541" s="59">
        <v>6737</v>
      </c>
      <c r="K541" s="78">
        <f>VLOOKUP(volume[[#This Row],[hwycov_id]],cnf[],10,FALSE)</f>
        <v>6737</v>
      </c>
      <c r="L541" s="229">
        <f t="shared" si="24"/>
        <v>0</v>
      </c>
      <c r="M541" s="228">
        <f t="shared" si="25"/>
        <v>0</v>
      </c>
      <c r="N541" s="228">
        <f t="shared" si="26"/>
        <v>0</v>
      </c>
      <c r="O541" s="298" t="e">
        <f>VLOOKUP(volume[[#This Row],[hwycov_id]],check!$A$2:$P$26,16,FALSE)</f>
        <v>#N/A</v>
      </c>
      <c r="P541" s="298">
        <v>540</v>
      </c>
    </row>
    <row r="542" spans="1:16">
      <c r="A542" s="59">
        <v>8420</v>
      </c>
      <c r="B542" s="59">
        <v>5</v>
      </c>
      <c r="C542" s="59">
        <v>1</v>
      </c>
      <c r="D542" s="59">
        <v>2</v>
      </c>
      <c r="E542" s="59" t="s">
        <v>79</v>
      </c>
      <c r="F542" s="227">
        <v>4</v>
      </c>
      <c r="G542" s="59">
        <v>0</v>
      </c>
      <c r="H542" s="227">
        <v>3</v>
      </c>
      <c r="I542" s="227">
        <v>14</v>
      </c>
      <c r="J542" s="59">
        <v>6738</v>
      </c>
      <c r="K542" s="78">
        <f>VLOOKUP(volume[[#This Row],[hwycov_id]],cnf[],10,FALSE)</f>
        <v>6738</v>
      </c>
      <c r="L542" s="229">
        <f t="shared" si="24"/>
        <v>0</v>
      </c>
      <c r="M542" s="228">
        <f t="shared" si="25"/>
        <v>0</v>
      </c>
      <c r="N542" s="228">
        <f t="shared" si="26"/>
        <v>0</v>
      </c>
      <c r="O542" s="298" t="e">
        <f>VLOOKUP(volume[[#This Row],[hwycov_id]],check!$A$2:$P$26,16,FALSE)</f>
        <v>#N/A</v>
      </c>
      <c r="P542" s="298">
        <v>541</v>
      </c>
    </row>
    <row r="543" spans="1:16">
      <c r="A543" s="59">
        <v>28548</v>
      </c>
      <c r="B543" s="59">
        <v>9</v>
      </c>
      <c r="C543" s="59">
        <v>1</v>
      </c>
      <c r="D543" s="59">
        <v>1</v>
      </c>
      <c r="E543" s="59" t="s">
        <v>78</v>
      </c>
      <c r="F543" s="227">
        <v>2</v>
      </c>
      <c r="G543" s="59">
        <v>0</v>
      </c>
      <c r="H543" s="227">
        <v>6</v>
      </c>
      <c r="I543" s="227">
        <v>1</v>
      </c>
      <c r="J543" s="59">
        <v>6766</v>
      </c>
      <c r="K543" s="78">
        <f>VLOOKUP(volume[[#This Row],[hwycov_id]],cnf[],10,FALSE)</f>
        <v>6766</v>
      </c>
      <c r="L543" s="229">
        <f t="shared" si="24"/>
        <v>0</v>
      </c>
      <c r="M543" s="228">
        <f t="shared" si="25"/>
        <v>0</v>
      </c>
      <c r="N543" s="228">
        <f t="shared" si="26"/>
        <v>0</v>
      </c>
      <c r="O543" s="298" t="e">
        <f>VLOOKUP(volume[[#This Row],[hwycov_id]],check!$A$2:$P$26,16,FALSE)</f>
        <v>#N/A</v>
      </c>
      <c r="P543" s="298">
        <v>542</v>
      </c>
    </row>
    <row r="544" spans="1:16">
      <c r="A544" s="59">
        <v>28533</v>
      </c>
      <c r="B544" s="59">
        <v>9</v>
      </c>
      <c r="C544" s="59">
        <v>1</v>
      </c>
      <c r="D544" s="59">
        <v>1</v>
      </c>
      <c r="E544" s="59" t="s">
        <v>78</v>
      </c>
      <c r="F544" s="227">
        <v>2</v>
      </c>
      <c r="G544" s="59">
        <v>0</v>
      </c>
      <c r="H544" s="227">
        <v>7</v>
      </c>
      <c r="I544" s="227">
        <v>18</v>
      </c>
      <c r="J544" s="59">
        <v>6772</v>
      </c>
      <c r="K544" s="78">
        <f>VLOOKUP(volume[[#This Row],[hwycov_id]],cnf[],10,FALSE)</f>
        <v>6772</v>
      </c>
      <c r="L544" s="229">
        <f t="shared" si="24"/>
        <v>0</v>
      </c>
      <c r="M544" s="228">
        <f t="shared" si="25"/>
        <v>0</v>
      </c>
      <c r="N544" s="228">
        <f t="shared" si="26"/>
        <v>0</v>
      </c>
      <c r="O544" s="298" t="e">
        <f>VLOOKUP(volume[[#This Row],[hwycov_id]],check!$A$2:$P$26,16,FALSE)</f>
        <v>#N/A</v>
      </c>
      <c r="P544" s="298">
        <v>543</v>
      </c>
    </row>
    <row r="545" spans="1:16">
      <c r="A545" s="59">
        <v>29407</v>
      </c>
      <c r="B545" s="59">
        <v>8</v>
      </c>
      <c r="C545" s="59">
        <v>2</v>
      </c>
      <c r="D545" s="59">
        <v>1</v>
      </c>
      <c r="E545" s="59" t="s">
        <v>78</v>
      </c>
      <c r="F545" s="227">
        <v>2</v>
      </c>
      <c r="G545" s="59">
        <v>0</v>
      </c>
      <c r="H545" s="227">
        <v>3</v>
      </c>
      <c r="I545" s="227">
        <v>14</v>
      </c>
      <c r="J545" s="59">
        <v>6775</v>
      </c>
      <c r="K545" s="78">
        <f>VLOOKUP(volume[[#This Row],[hwycov_id]],cnf[],10,FALSE)</f>
        <v>6775</v>
      </c>
      <c r="L545" s="229">
        <f t="shared" si="24"/>
        <v>0</v>
      </c>
      <c r="M545" s="228">
        <f t="shared" si="25"/>
        <v>0</v>
      </c>
      <c r="N545" s="228">
        <f t="shared" si="26"/>
        <v>0</v>
      </c>
      <c r="O545" s="298" t="e">
        <f>VLOOKUP(volume[[#This Row],[hwycov_id]],check!$A$2:$P$26,16,FALSE)</f>
        <v>#N/A</v>
      </c>
      <c r="P545" s="298">
        <v>544</v>
      </c>
    </row>
    <row r="546" spans="1:16">
      <c r="A546" s="59">
        <v>7083</v>
      </c>
      <c r="B546" s="59">
        <v>4</v>
      </c>
      <c r="C546" s="59">
        <v>1</v>
      </c>
      <c r="D546" s="59">
        <v>2</v>
      </c>
      <c r="E546" s="59" t="s">
        <v>79</v>
      </c>
      <c r="F546" s="227">
        <v>4</v>
      </c>
      <c r="G546" s="59">
        <v>0</v>
      </c>
      <c r="H546" s="227">
        <v>2</v>
      </c>
      <c r="I546" s="227">
        <v>14</v>
      </c>
      <c r="J546" s="59">
        <v>6793</v>
      </c>
      <c r="K546" s="78">
        <f>VLOOKUP(volume[[#This Row],[hwycov_id]],cnf[],10,FALSE)</f>
        <v>6793</v>
      </c>
      <c r="L546" s="229">
        <f t="shared" si="24"/>
        <v>0</v>
      </c>
      <c r="M546" s="228">
        <f t="shared" si="25"/>
        <v>0</v>
      </c>
      <c r="N546" s="228">
        <f t="shared" si="26"/>
        <v>0</v>
      </c>
      <c r="O546" s="298" t="e">
        <f>VLOOKUP(volume[[#This Row],[hwycov_id]],check!$A$2:$P$26,16,FALSE)</f>
        <v>#N/A</v>
      </c>
      <c r="P546" s="298">
        <v>545</v>
      </c>
    </row>
    <row r="547" spans="1:16">
      <c r="A547" s="59">
        <v>14125</v>
      </c>
      <c r="B547" s="59">
        <v>9</v>
      </c>
      <c r="C547" s="59">
        <v>1</v>
      </c>
      <c r="D547" s="59">
        <v>1</v>
      </c>
      <c r="E547" s="59" t="s">
        <v>78</v>
      </c>
      <c r="F547" s="227">
        <v>2</v>
      </c>
      <c r="G547" s="59">
        <v>0</v>
      </c>
      <c r="H547" s="227">
        <v>2</v>
      </c>
      <c r="I547" s="227">
        <v>11</v>
      </c>
      <c r="J547" s="59">
        <v>6796</v>
      </c>
      <c r="K547" s="78">
        <f>VLOOKUP(volume[[#This Row],[hwycov_id]],cnf[],10,FALSE)</f>
        <v>6796</v>
      </c>
      <c r="L547" s="229">
        <f t="shared" si="24"/>
        <v>0</v>
      </c>
      <c r="M547" s="228">
        <f t="shared" si="25"/>
        <v>0</v>
      </c>
      <c r="N547" s="228">
        <f t="shared" si="26"/>
        <v>0</v>
      </c>
      <c r="O547" s="298" t="e">
        <f>VLOOKUP(volume[[#This Row],[hwycov_id]],check!$A$2:$P$26,16,FALSE)</f>
        <v>#N/A</v>
      </c>
      <c r="P547" s="298">
        <v>546</v>
      </c>
    </row>
    <row r="548" spans="1:16">
      <c r="A548" s="59">
        <v>8667</v>
      </c>
      <c r="B548" s="59">
        <v>7</v>
      </c>
      <c r="C548" s="59">
        <v>1</v>
      </c>
      <c r="D548" s="59">
        <v>2</v>
      </c>
      <c r="E548" s="59" t="s">
        <v>80</v>
      </c>
      <c r="F548" s="227">
        <v>4</v>
      </c>
      <c r="G548" s="59">
        <v>0</v>
      </c>
      <c r="H548" s="227">
        <v>6</v>
      </c>
      <c r="I548" s="227">
        <v>1</v>
      </c>
      <c r="J548" s="59">
        <v>6800</v>
      </c>
      <c r="K548" s="78">
        <f>VLOOKUP(volume[[#This Row],[hwycov_id]],cnf[],10,FALSE)</f>
        <v>6800</v>
      </c>
      <c r="L548" s="229">
        <f t="shared" si="24"/>
        <v>0</v>
      </c>
      <c r="M548" s="228">
        <f t="shared" si="25"/>
        <v>0</v>
      </c>
      <c r="N548" s="228">
        <f t="shared" si="26"/>
        <v>0</v>
      </c>
      <c r="O548" s="298" t="e">
        <f>VLOOKUP(volume[[#This Row],[hwycov_id]],check!$A$2:$P$26,16,FALSE)</f>
        <v>#N/A</v>
      </c>
      <c r="P548" s="298">
        <v>547</v>
      </c>
    </row>
    <row r="549" spans="1:16">
      <c r="A549" s="59">
        <v>5886</v>
      </c>
      <c r="B549" s="59">
        <v>4</v>
      </c>
      <c r="C549" s="59">
        <v>1</v>
      </c>
      <c r="D549" s="59">
        <v>2</v>
      </c>
      <c r="E549" s="59" t="s">
        <v>80</v>
      </c>
      <c r="F549" s="227">
        <v>4</v>
      </c>
      <c r="G549" s="59">
        <v>0</v>
      </c>
      <c r="H549" s="227">
        <v>2</v>
      </c>
      <c r="I549" s="227">
        <v>11</v>
      </c>
      <c r="J549" s="59">
        <v>6800</v>
      </c>
      <c r="K549" s="78">
        <f>VLOOKUP(volume[[#This Row],[hwycov_id]],cnf[],10,FALSE)</f>
        <v>6800</v>
      </c>
      <c r="L549" s="229">
        <f t="shared" si="24"/>
        <v>0</v>
      </c>
      <c r="M549" s="228">
        <f t="shared" si="25"/>
        <v>0</v>
      </c>
      <c r="N549" s="228">
        <f t="shared" si="26"/>
        <v>0</v>
      </c>
      <c r="O549" s="298" t="e">
        <f>VLOOKUP(volume[[#This Row],[hwycov_id]],check!$A$2:$P$26,16,FALSE)</f>
        <v>#N/A</v>
      </c>
      <c r="P549" s="298">
        <v>548</v>
      </c>
    </row>
    <row r="550" spans="1:16">
      <c r="A550" s="59">
        <v>17760</v>
      </c>
      <c r="B550" s="59">
        <v>5</v>
      </c>
      <c r="C550" s="59">
        <v>1</v>
      </c>
      <c r="D550" s="59">
        <v>2</v>
      </c>
      <c r="E550" s="59" t="s">
        <v>80</v>
      </c>
      <c r="F550" s="227">
        <v>4</v>
      </c>
      <c r="G550" s="59">
        <v>0</v>
      </c>
      <c r="H550" s="227">
        <v>2</v>
      </c>
      <c r="I550" s="227">
        <v>3</v>
      </c>
      <c r="J550" s="59">
        <v>6800</v>
      </c>
      <c r="K550" s="78">
        <f>VLOOKUP(volume[[#This Row],[hwycov_id]],cnf[],10,FALSE)</f>
        <v>6800</v>
      </c>
      <c r="L550" s="229">
        <f t="shared" si="24"/>
        <v>0</v>
      </c>
      <c r="M550" s="228">
        <f t="shared" si="25"/>
        <v>0</v>
      </c>
      <c r="N550" s="228">
        <f t="shared" si="26"/>
        <v>0</v>
      </c>
      <c r="O550" s="298" t="e">
        <f>VLOOKUP(volume[[#This Row],[hwycov_id]],check!$A$2:$P$26,16,FALSE)</f>
        <v>#N/A</v>
      </c>
      <c r="P550" s="298">
        <v>549</v>
      </c>
    </row>
    <row r="551" spans="1:16">
      <c r="A551" s="59">
        <v>15144</v>
      </c>
      <c r="B551" s="59">
        <v>3</v>
      </c>
      <c r="C551" s="59">
        <v>1</v>
      </c>
      <c r="D551" s="59">
        <v>2</v>
      </c>
      <c r="E551" s="59" t="s">
        <v>79</v>
      </c>
      <c r="F551" s="227">
        <v>3</v>
      </c>
      <c r="G551" s="59">
        <v>0</v>
      </c>
      <c r="H551" s="227">
        <v>3</v>
      </c>
      <c r="I551" s="227">
        <v>14</v>
      </c>
      <c r="J551" s="59">
        <v>6801</v>
      </c>
      <c r="K551" s="78">
        <f>VLOOKUP(volume[[#This Row],[hwycov_id]],cnf[],10,FALSE)</f>
        <v>6801</v>
      </c>
      <c r="L551" s="229">
        <f t="shared" si="24"/>
        <v>0</v>
      </c>
      <c r="M551" s="228">
        <f t="shared" si="25"/>
        <v>0</v>
      </c>
      <c r="N551" s="228">
        <f t="shared" si="26"/>
        <v>0</v>
      </c>
      <c r="O551" s="298" t="e">
        <f>VLOOKUP(volume[[#This Row],[hwycov_id]],check!$A$2:$P$26,16,FALSE)</f>
        <v>#N/A</v>
      </c>
      <c r="P551" s="298">
        <v>550</v>
      </c>
    </row>
    <row r="552" spans="1:16">
      <c r="A552" s="59">
        <v>28044</v>
      </c>
      <c r="B552" s="59">
        <v>9</v>
      </c>
      <c r="C552" s="59">
        <v>1</v>
      </c>
      <c r="D552" s="59">
        <v>1</v>
      </c>
      <c r="E552" s="59" t="s">
        <v>78</v>
      </c>
      <c r="F552" s="227">
        <v>2</v>
      </c>
      <c r="G552" s="59">
        <v>0</v>
      </c>
      <c r="H552" s="227">
        <v>3</v>
      </c>
      <c r="I552" s="227">
        <v>14</v>
      </c>
      <c r="J552" s="59">
        <v>6802</v>
      </c>
      <c r="K552" s="78">
        <f>VLOOKUP(volume[[#This Row],[hwycov_id]],cnf[],10,FALSE)</f>
        <v>6802</v>
      </c>
      <c r="L552" s="229">
        <f t="shared" si="24"/>
        <v>0</v>
      </c>
      <c r="M552" s="228">
        <f t="shared" si="25"/>
        <v>0</v>
      </c>
      <c r="N552" s="228">
        <f t="shared" si="26"/>
        <v>0</v>
      </c>
      <c r="O552" s="298" t="e">
        <f>VLOOKUP(volume[[#This Row],[hwycov_id]],check!$A$2:$P$26,16,FALSE)</f>
        <v>#N/A</v>
      </c>
      <c r="P552" s="298">
        <v>551</v>
      </c>
    </row>
    <row r="553" spans="1:16">
      <c r="A553" s="59">
        <v>28583</v>
      </c>
      <c r="B553" s="59">
        <v>9</v>
      </c>
      <c r="C553" s="59">
        <v>1</v>
      </c>
      <c r="D553" s="59">
        <v>1</v>
      </c>
      <c r="E553" s="59" t="s">
        <v>78</v>
      </c>
      <c r="F553" s="227">
        <v>2</v>
      </c>
      <c r="G553" s="59">
        <v>0</v>
      </c>
      <c r="H553" s="227">
        <v>7</v>
      </c>
      <c r="I553" s="227">
        <v>15</v>
      </c>
      <c r="J553" s="59">
        <v>6824</v>
      </c>
      <c r="K553" s="78">
        <f>VLOOKUP(volume[[#This Row],[hwycov_id]],cnf[],10,FALSE)</f>
        <v>6824</v>
      </c>
      <c r="L553" s="229">
        <f t="shared" si="24"/>
        <v>0</v>
      </c>
      <c r="M553" s="228">
        <f t="shared" si="25"/>
        <v>0</v>
      </c>
      <c r="N553" s="228">
        <f t="shared" si="26"/>
        <v>0</v>
      </c>
      <c r="O553" s="298" t="e">
        <f>VLOOKUP(volume[[#This Row],[hwycov_id]],check!$A$2:$P$26,16,FALSE)</f>
        <v>#N/A</v>
      </c>
      <c r="P553" s="298">
        <v>552</v>
      </c>
    </row>
    <row r="554" spans="1:16">
      <c r="A554" s="59">
        <v>24739</v>
      </c>
      <c r="B554" s="59">
        <v>4</v>
      </c>
      <c r="C554" s="59">
        <v>1</v>
      </c>
      <c r="D554" s="59">
        <v>2</v>
      </c>
      <c r="E554" s="59" t="s">
        <v>79</v>
      </c>
      <c r="F554" s="227">
        <v>4</v>
      </c>
      <c r="G554" s="59">
        <v>0</v>
      </c>
      <c r="H554" s="227">
        <v>4</v>
      </c>
      <c r="I554" s="227">
        <v>14</v>
      </c>
      <c r="J554" s="59">
        <v>6831</v>
      </c>
      <c r="K554" s="78">
        <f>VLOOKUP(volume[[#This Row],[hwycov_id]],cnf[],10,FALSE)</f>
        <v>6831</v>
      </c>
      <c r="L554" s="229">
        <f t="shared" si="24"/>
        <v>0</v>
      </c>
      <c r="M554" s="228">
        <f t="shared" si="25"/>
        <v>0</v>
      </c>
      <c r="N554" s="228">
        <f t="shared" si="26"/>
        <v>0</v>
      </c>
      <c r="O554" s="298" t="e">
        <f>VLOOKUP(volume[[#This Row],[hwycov_id]],check!$A$2:$P$26,16,FALSE)</f>
        <v>#N/A</v>
      </c>
      <c r="P554" s="298">
        <v>553</v>
      </c>
    </row>
    <row r="555" spans="1:16">
      <c r="A555" s="59">
        <v>8619</v>
      </c>
      <c r="B555" s="59">
        <v>2</v>
      </c>
      <c r="C555" s="59">
        <v>1</v>
      </c>
      <c r="D555" s="59">
        <v>1</v>
      </c>
      <c r="E555" s="59" t="s">
        <v>79</v>
      </c>
      <c r="F555" s="227">
        <v>3</v>
      </c>
      <c r="G555" s="59">
        <v>0</v>
      </c>
      <c r="H555" s="227">
        <v>2</v>
      </c>
      <c r="I555" s="227">
        <v>14</v>
      </c>
      <c r="J555" s="59">
        <v>6871</v>
      </c>
      <c r="K555" s="78">
        <f>VLOOKUP(volume[[#This Row],[hwycov_id]],cnf[],10,FALSE)</f>
        <v>6871</v>
      </c>
      <c r="L555" s="229">
        <f t="shared" si="24"/>
        <v>0</v>
      </c>
      <c r="M555" s="228">
        <f t="shared" si="25"/>
        <v>0</v>
      </c>
      <c r="N555" s="228">
        <f t="shared" si="26"/>
        <v>0</v>
      </c>
      <c r="O555" s="298" t="e">
        <f>VLOOKUP(volume[[#This Row],[hwycov_id]],check!$A$2:$P$26,16,FALSE)</f>
        <v>#N/A</v>
      </c>
      <c r="P555" s="298">
        <v>554</v>
      </c>
    </row>
    <row r="556" spans="1:16">
      <c r="A556" s="59">
        <v>270</v>
      </c>
      <c r="B556" s="59">
        <v>5</v>
      </c>
      <c r="C556" s="59">
        <v>1</v>
      </c>
      <c r="D556" s="59">
        <v>1</v>
      </c>
      <c r="E556" s="59" t="s">
        <v>79</v>
      </c>
      <c r="F556" s="227">
        <v>4</v>
      </c>
      <c r="G556" s="59">
        <v>0</v>
      </c>
      <c r="H556" s="227">
        <v>2</v>
      </c>
      <c r="I556" s="227">
        <v>14</v>
      </c>
      <c r="J556" s="59">
        <v>6878</v>
      </c>
      <c r="K556" s="78">
        <f>VLOOKUP(volume[[#This Row],[hwycov_id]],cnf[],10,FALSE)</f>
        <v>6878</v>
      </c>
      <c r="L556" s="229">
        <f t="shared" si="24"/>
        <v>0</v>
      </c>
      <c r="M556" s="228">
        <f t="shared" si="25"/>
        <v>0</v>
      </c>
      <c r="N556" s="228">
        <f t="shared" si="26"/>
        <v>0</v>
      </c>
      <c r="O556" s="298" t="e">
        <f>VLOOKUP(volume[[#This Row],[hwycov_id]],check!$A$2:$P$26,16,FALSE)</f>
        <v>#N/A</v>
      </c>
      <c r="P556" s="298">
        <v>555</v>
      </c>
    </row>
    <row r="557" spans="1:16">
      <c r="A557" s="59">
        <v>14627</v>
      </c>
      <c r="B557" s="59">
        <v>9</v>
      </c>
      <c r="C557" s="59">
        <v>1</v>
      </c>
      <c r="D557" s="59">
        <v>1</v>
      </c>
      <c r="E557" s="59" t="s">
        <v>78</v>
      </c>
      <c r="F557" s="227">
        <v>2</v>
      </c>
      <c r="G557" s="59">
        <v>0</v>
      </c>
      <c r="H557" s="227">
        <v>3</v>
      </c>
      <c r="I557" s="227">
        <v>14</v>
      </c>
      <c r="J557" s="59">
        <v>6891</v>
      </c>
      <c r="K557" s="78">
        <f>VLOOKUP(volume[[#This Row],[hwycov_id]],cnf[],10,FALSE)</f>
        <v>6891</v>
      </c>
      <c r="L557" s="229">
        <f t="shared" si="24"/>
        <v>0</v>
      </c>
      <c r="M557" s="228">
        <f t="shared" si="25"/>
        <v>0</v>
      </c>
      <c r="N557" s="228">
        <f t="shared" si="26"/>
        <v>0</v>
      </c>
      <c r="O557" s="298" t="e">
        <f>VLOOKUP(volume[[#This Row],[hwycov_id]],check!$A$2:$P$26,16,FALSE)</f>
        <v>#N/A</v>
      </c>
      <c r="P557" s="298">
        <v>556</v>
      </c>
    </row>
    <row r="558" spans="1:16">
      <c r="A558" s="59">
        <v>383</v>
      </c>
      <c r="B558" s="59">
        <v>4</v>
      </c>
      <c r="C558" s="59">
        <v>1</v>
      </c>
      <c r="D558" s="59">
        <v>2</v>
      </c>
      <c r="E558" s="59" t="s">
        <v>80</v>
      </c>
      <c r="F558" s="227">
        <v>4</v>
      </c>
      <c r="G558" s="59">
        <v>0</v>
      </c>
      <c r="H558" s="227">
        <v>2</v>
      </c>
      <c r="I558" s="227">
        <v>11</v>
      </c>
      <c r="J558" s="59">
        <v>6900</v>
      </c>
      <c r="K558" s="78">
        <f>VLOOKUP(volume[[#This Row],[hwycov_id]],cnf[],10,FALSE)</f>
        <v>6900</v>
      </c>
      <c r="L558" s="229">
        <f t="shared" si="24"/>
        <v>0</v>
      </c>
      <c r="M558" s="228">
        <f t="shared" si="25"/>
        <v>0</v>
      </c>
      <c r="N558" s="228">
        <f t="shared" si="26"/>
        <v>0</v>
      </c>
      <c r="O558" s="298" t="e">
        <f>VLOOKUP(volume[[#This Row],[hwycov_id]],check!$A$2:$P$26,16,FALSE)</f>
        <v>#N/A</v>
      </c>
      <c r="P558" s="298">
        <v>557</v>
      </c>
    </row>
    <row r="559" spans="1:16">
      <c r="A559" s="59">
        <v>2538</v>
      </c>
      <c r="B559" s="59">
        <v>7</v>
      </c>
      <c r="C559" s="59">
        <v>1</v>
      </c>
      <c r="D559" s="59">
        <v>2</v>
      </c>
      <c r="E559" s="59" t="s">
        <v>80</v>
      </c>
      <c r="F559" s="227">
        <v>4</v>
      </c>
      <c r="G559" s="59">
        <v>0</v>
      </c>
      <c r="H559" s="227">
        <v>6</v>
      </c>
      <c r="I559" s="227">
        <v>19</v>
      </c>
      <c r="J559" s="59">
        <v>6900</v>
      </c>
      <c r="K559" s="78">
        <f>VLOOKUP(volume[[#This Row],[hwycov_id]],cnf[],10,FALSE)</f>
        <v>6900</v>
      </c>
      <c r="L559" s="229">
        <f t="shared" si="24"/>
        <v>0</v>
      </c>
      <c r="M559" s="228">
        <f t="shared" si="25"/>
        <v>0</v>
      </c>
      <c r="N559" s="228">
        <f t="shared" si="26"/>
        <v>0</v>
      </c>
      <c r="O559" s="298" t="e">
        <f>VLOOKUP(volume[[#This Row],[hwycov_id]],check!$A$2:$P$26,16,FALSE)</f>
        <v>#N/A</v>
      </c>
      <c r="P559" s="298">
        <v>558</v>
      </c>
    </row>
    <row r="560" spans="1:16">
      <c r="A560" s="59">
        <v>5890</v>
      </c>
      <c r="B560" s="59">
        <v>4</v>
      </c>
      <c r="C560" s="59">
        <v>1</v>
      </c>
      <c r="D560" s="59">
        <v>2</v>
      </c>
      <c r="E560" s="59" t="s">
        <v>80</v>
      </c>
      <c r="F560" s="227">
        <v>4</v>
      </c>
      <c r="G560" s="59">
        <v>0</v>
      </c>
      <c r="H560" s="227">
        <v>2</v>
      </c>
      <c r="I560" s="227">
        <v>11</v>
      </c>
      <c r="J560" s="59">
        <v>6900</v>
      </c>
      <c r="K560" s="78">
        <f>VLOOKUP(volume[[#This Row],[hwycov_id]],cnf[],10,FALSE)</f>
        <v>6900</v>
      </c>
      <c r="L560" s="229">
        <f t="shared" si="24"/>
        <v>0</v>
      </c>
      <c r="M560" s="228">
        <f t="shared" si="25"/>
        <v>0</v>
      </c>
      <c r="N560" s="228">
        <f t="shared" si="26"/>
        <v>0</v>
      </c>
      <c r="O560" s="298" t="e">
        <f>VLOOKUP(volume[[#This Row],[hwycov_id]],check!$A$2:$P$26,16,FALSE)</f>
        <v>#N/A</v>
      </c>
      <c r="P560" s="298">
        <v>559</v>
      </c>
    </row>
    <row r="561" spans="1:16">
      <c r="A561" s="59">
        <v>11618</v>
      </c>
      <c r="B561" s="59">
        <v>5</v>
      </c>
      <c r="C561" s="59">
        <v>1</v>
      </c>
      <c r="D561" s="59">
        <v>2</v>
      </c>
      <c r="E561" s="59" t="s">
        <v>79</v>
      </c>
      <c r="F561" s="227">
        <v>4</v>
      </c>
      <c r="G561" s="59">
        <v>0</v>
      </c>
      <c r="H561" s="227">
        <v>3</v>
      </c>
      <c r="I561" s="227">
        <v>14</v>
      </c>
      <c r="J561" s="59">
        <v>6933</v>
      </c>
      <c r="K561" s="78">
        <f>VLOOKUP(volume[[#This Row],[hwycov_id]],cnf[],10,FALSE)</f>
        <v>6933</v>
      </c>
      <c r="L561" s="229">
        <f t="shared" si="24"/>
        <v>0</v>
      </c>
      <c r="M561" s="228">
        <f t="shared" si="25"/>
        <v>0</v>
      </c>
      <c r="N561" s="228">
        <f t="shared" si="26"/>
        <v>0</v>
      </c>
      <c r="O561" s="298" t="e">
        <f>VLOOKUP(volume[[#This Row],[hwycov_id]],check!$A$2:$P$26,16,FALSE)</f>
        <v>#N/A</v>
      </c>
      <c r="P561" s="298">
        <v>560</v>
      </c>
    </row>
    <row r="562" spans="1:16">
      <c r="A562" s="59">
        <v>25471</v>
      </c>
      <c r="B562" s="59">
        <v>9</v>
      </c>
      <c r="C562" s="59">
        <v>1</v>
      </c>
      <c r="D562" s="59">
        <v>1</v>
      </c>
      <c r="E562" s="59" t="s">
        <v>78</v>
      </c>
      <c r="F562" s="227">
        <v>2</v>
      </c>
      <c r="G562" s="59">
        <v>0</v>
      </c>
      <c r="H562" s="227">
        <v>3</v>
      </c>
      <c r="I562" s="227">
        <v>14</v>
      </c>
      <c r="J562" s="59">
        <v>6941</v>
      </c>
      <c r="K562" s="78">
        <f>VLOOKUP(volume[[#This Row],[hwycov_id]],cnf[],10,FALSE)</f>
        <v>6941</v>
      </c>
      <c r="L562" s="229">
        <f t="shared" si="24"/>
        <v>0</v>
      </c>
      <c r="M562" s="228">
        <f t="shared" si="25"/>
        <v>0</v>
      </c>
      <c r="N562" s="228">
        <f t="shared" si="26"/>
        <v>0</v>
      </c>
      <c r="O562" s="298" t="e">
        <f>VLOOKUP(volume[[#This Row],[hwycov_id]],check!$A$2:$P$26,16,FALSE)</f>
        <v>#N/A</v>
      </c>
      <c r="P562" s="298">
        <v>561</v>
      </c>
    </row>
    <row r="563" spans="1:16">
      <c r="A563" s="59">
        <v>17488</v>
      </c>
      <c r="B563" s="59">
        <v>4</v>
      </c>
      <c r="C563" s="59">
        <v>1</v>
      </c>
      <c r="D563" s="59">
        <v>2</v>
      </c>
      <c r="E563" s="59" t="s">
        <v>80</v>
      </c>
      <c r="F563" s="227">
        <v>4</v>
      </c>
      <c r="G563" s="59">
        <v>0</v>
      </c>
      <c r="H563" s="227">
        <v>5</v>
      </c>
      <c r="I563" s="227">
        <v>5</v>
      </c>
      <c r="J563" s="59">
        <v>7000</v>
      </c>
      <c r="K563" s="78">
        <f>VLOOKUP(volume[[#This Row],[hwycov_id]],cnf[],10,FALSE)</f>
        <v>7000</v>
      </c>
      <c r="L563" s="229">
        <f t="shared" si="24"/>
        <v>0</v>
      </c>
      <c r="M563" s="228">
        <f t="shared" si="25"/>
        <v>0</v>
      </c>
      <c r="N563" s="228">
        <f t="shared" si="26"/>
        <v>0</v>
      </c>
      <c r="O563" s="298" t="e">
        <f>VLOOKUP(volume[[#This Row],[hwycov_id]],check!$A$2:$P$26,16,FALSE)</f>
        <v>#N/A</v>
      </c>
      <c r="P563" s="298">
        <v>562</v>
      </c>
    </row>
    <row r="564" spans="1:16">
      <c r="A564" s="59">
        <v>20351</v>
      </c>
      <c r="B564" s="59">
        <v>3</v>
      </c>
      <c r="C564" s="59">
        <v>1</v>
      </c>
      <c r="D564" s="59">
        <v>2</v>
      </c>
      <c r="E564" s="59" t="s">
        <v>80</v>
      </c>
      <c r="F564" s="227">
        <v>3</v>
      </c>
      <c r="G564" s="59">
        <v>0</v>
      </c>
      <c r="H564" s="227">
        <v>5</v>
      </c>
      <c r="I564" s="227">
        <v>16</v>
      </c>
      <c r="J564" s="59">
        <v>7000</v>
      </c>
      <c r="K564" s="78">
        <f>VLOOKUP(volume[[#This Row],[hwycov_id]],cnf[],10,FALSE)</f>
        <v>7000</v>
      </c>
      <c r="L564" s="229">
        <f t="shared" si="24"/>
        <v>0</v>
      </c>
      <c r="M564" s="228">
        <f t="shared" si="25"/>
        <v>0</v>
      </c>
      <c r="N564" s="228">
        <f t="shared" si="26"/>
        <v>0</v>
      </c>
      <c r="O564" s="298" t="e">
        <f>VLOOKUP(volume[[#This Row],[hwycov_id]],check!$A$2:$P$26,16,FALSE)</f>
        <v>#N/A</v>
      </c>
      <c r="P564" s="298">
        <v>563</v>
      </c>
    </row>
    <row r="565" spans="1:16">
      <c r="A565" s="59">
        <v>10668</v>
      </c>
      <c r="B565" s="59">
        <v>4</v>
      </c>
      <c r="C565" s="59">
        <v>1</v>
      </c>
      <c r="D565" s="59">
        <v>2</v>
      </c>
      <c r="E565" s="59" t="s">
        <v>80</v>
      </c>
      <c r="F565" s="227">
        <v>4</v>
      </c>
      <c r="G565" s="59">
        <v>0</v>
      </c>
      <c r="H565" s="227">
        <v>2</v>
      </c>
      <c r="I565" s="227">
        <v>11</v>
      </c>
      <c r="J565" s="59">
        <v>7000</v>
      </c>
      <c r="K565" s="78">
        <f>VLOOKUP(volume[[#This Row],[hwycov_id]],cnf[],10,FALSE)</f>
        <v>7000</v>
      </c>
      <c r="L565" s="229">
        <f t="shared" si="24"/>
        <v>0</v>
      </c>
      <c r="M565" s="228">
        <f t="shared" si="25"/>
        <v>0</v>
      </c>
      <c r="N565" s="228">
        <f t="shared" si="26"/>
        <v>0</v>
      </c>
      <c r="O565" s="298" t="e">
        <f>VLOOKUP(volume[[#This Row],[hwycov_id]],check!$A$2:$P$26,16,FALSE)</f>
        <v>#N/A</v>
      </c>
      <c r="P565" s="298">
        <v>564</v>
      </c>
    </row>
    <row r="566" spans="1:16">
      <c r="A566" s="59">
        <v>13651</v>
      </c>
      <c r="B566" s="59">
        <v>9</v>
      </c>
      <c r="C566" s="59">
        <v>1</v>
      </c>
      <c r="D566" s="59">
        <v>1</v>
      </c>
      <c r="E566" s="59" t="s">
        <v>78</v>
      </c>
      <c r="F566" s="227">
        <v>2</v>
      </c>
      <c r="G566" s="59">
        <v>0</v>
      </c>
      <c r="H566" s="227">
        <v>3</v>
      </c>
      <c r="I566" s="227">
        <v>14</v>
      </c>
      <c r="J566" s="59">
        <v>7008</v>
      </c>
      <c r="K566" s="78">
        <f>VLOOKUP(volume[[#This Row],[hwycov_id]],cnf[],10,FALSE)</f>
        <v>7008</v>
      </c>
      <c r="L566" s="229">
        <f t="shared" si="24"/>
        <v>0</v>
      </c>
      <c r="M566" s="228">
        <f t="shared" si="25"/>
        <v>0</v>
      </c>
      <c r="N566" s="228">
        <f t="shared" si="26"/>
        <v>0</v>
      </c>
      <c r="O566" s="298" t="e">
        <f>VLOOKUP(volume[[#This Row],[hwycov_id]],check!$A$2:$P$26,16,FALSE)</f>
        <v>#N/A</v>
      </c>
      <c r="P566" s="298">
        <v>565</v>
      </c>
    </row>
    <row r="567" spans="1:16">
      <c r="A567" s="59">
        <v>6605</v>
      </c>
      <c r="B567" s="59">
        <v>2</v>
      </c>
      <c r="C567" s="59">
        <v>1</v>
      </c>
      <c r="D567" s="59">
        <v>1</v>
      </c>
      <c r="E567" s="59" t="s">
        <v>79</v>
      </c>
      <c r="F567" s="227">
        <v>3</v>
      </c>
      <c r="G567" s="59">
        <v>0</v>
      </c>
      <c r="H567" s="227">
        <v>2</v>
      </c>
      <c r="I567" s="227">
        <v>14</v>
      </c>
      <c r="J567" s="59">
        <v>7017</v>
      </c>
      <c r="K567" s="78">
        <f>VLOOKUP(volume[[#This Row],[hwycov_id]],cnf[],10,FALSE)</f>
        <v>7017</v>
      </c>
      <c r="L567" s="229">
        <f t="shared" si="24"/>
        <v>0</v>
      </c>
      <c r="M567" s="228">
        <f t="shared" si="25"/>
        <v>0</v>
      </c>
      <c r="N567" s="228">
        <f t="shared" si="26"/>
        <v>0</v>
      </c>
      <c r="O567" s="298" t="e">
        <f>VLOOKUP(volume[[#This Row],[hwycov_id]],check!$A$2:$P$26,16,FALSE)</f>
        <v>#N/A</v>
      </c>
      <c r="P567" s="298">
        <v>566</v>
      </c>
    </row>
    <row r="568" spans="1:16">
      <c r="A568" s="59">
        <v>3904</v>
      </c>
      <c r="B568" s="59">
        <v>4</v>
      </c>
      <c r="C568" s="59">
        <v>1</v>
      </c>
      <c r="D568" s="59">
        <v>2</v>
      </c>
      <c r="E568" s="59" t="s">
        <v>79</v>
      </c>
      <c r="F568" s="227">
        <v>4</v>
      </c>
      <c r="G568" s="59">
        <v>0</v>
      </c>
      <c r="H568" s="227">
        <v>3</v>
      </c>
      <c r="I568" s="227">
        <v>14</v>
      </c>
      <c r="J568" s="59">
        <v>7020</v>
      </c>
      <c r="K568" s="78">
        <f>VLOOKUP(volume[[#This Row],[hwycov_id]],cnf[],10,FALSE)</f>
        <v>7020</v>
      </c>
      <c r="L568" s="229">
        <f t="shared" si="24"/>
        <v>0</v>
      </c>
      <c r="M568" s="228">
        <f t="shared" si="25"/>
        <v>0</v>
      </c>
      <c r="N568" s="228">
        <f t="shared" si="26"/>
        <v>0</v>
      </c>
      <c r="O568" s="298" t="e">
        <f>VLOOKUP(volume[[#This Row],[hwycov_id]],check!$A$2:$P$26,16,FALSE)</f>
        <v>#N/A</v>
      </c>
      <c r="P568" s="298">
        <v>567</v>
      </c>
    </row>
    <row r="569" spans="1:16">
      <c r="A569" s="59">
        <v>11046</v>
      </c>
      <c r="B569" s="59">
        <v>9</v>
      </c>
      <c r="C569" s="59">
        <v>1</v>
      </c>
      <c r="D569" s="59">
        <v>1</v>
      </c>
      <c r="E569" s="59" t="s">
        <v>78</v>
      </c>
      <c r="F569" s="227">
        <v>2</v>
      </c>
      <c r="G569" s="59">
        <v>0</v>
      </c>
      <c r="H569" s="227">
        <v>5</v>
      </c>
      <c r="I569" s="227">
        <v>9</v>
      </c>
      <c r="J569" s="59">
        <v>7028</v>
      </c>
      <c r="K569" s="78">
        <f>VLOOKUP(volume[[#This Row],[hwycov_id]],cnf[],10,FALSE)</f>
        <v>7028</v>
      </c>
      <c r="L569" s="229">
        <f t="shared" si="24"/>
        <v>0</v>
      </c>
      <c r="M569" s="228">
        <f t="shared" si="25"/>
        <v>0</v>
      </c>
      <c r="N569" s="228">
        <f t="shared" si="26"/>
        <v>0</v>
      </c>
      <c r="O569" s="298" t="e">
        <f>VLOOKUP(volume[[#This Row],[hwycov_id]],check!$A$2:$P$26,16,FALSE)</f>
        <v>#N/A</v>
      </c>
      <c r="P569" s="298">
        <v>568</v>
      </c>
    </row>
    <row r="570" spans="1:16">
      <c r="A570" s="59">
        <v>21943</v>
      </c>
      <c r="B570" s="59">
        <v>5</v>
      </c>
      <c r="C570" s="59">
        <v>1</v>
      </c>
      <c r="D570" s="59">
        <v>2</v>
      </c>
      <c r="E570" s="59" t="s">
        <v>79</v>
      </c>
      <c r="F570" s="227">
        <v>4</v>
      </c>
      <c r="G570" s="59">
        <v>0</v>
      </c>
      <c r="H570" s="227">
        <v>3</v>
      </c>
      <c r="I570" s="227">
        <v>14</v>
      </c>
      <c r="J570" s="59">
        <v>7031</v>
      </c>
      <c r="K570" s="78">
        <f>VLOOKUP(volume[[#This Row],[hwycov_id]],cnf[],10,FALSE)</f>
        <v>7031</v>
      </c>
      <c r="L570" s="229">
        <f t="shared" si="24"/>
        <v>0</v>
      </c>
      <c r="M570" s="228">
        <f t="shared" si="25"/>
        <v>0</v>
      </c>
      <c r="N570" s="228">
        <f t="shared" si="26"/>
        <v>0</v>
      </c>
      <c r="O570" s="298" t="e">
        <f>VLOOKUP(volume[[#This Row],[hwycov_id]],check!$A$2:$P$26,16,FALSE)</f>
        <v>#N/A</v>
      </c>
      <c r="P570" s="298">
        <v>569</v>
      </c>
    </row>
    <row r="571" spans="1:16">
      <c r="A571" s="59">
        <v>6829</v>
      </c>
      <c r="B571" s="59">
        <v>4</v>
      </c>
      <c r="C571" s="59">
        <v>1</v>
      </c>
      <c r="D571" s="59">
        <v>2</v>
      </c>
      <c r="E571" s="59" t="s">
        <v>79</v>
      </c>
      <c r="F571" s="227">
        <v>4</v>
      </c>
      <c r="G571" s="59">
        <v>0</v>
      </c>
      <c r="H571" s="227">
        <v>4</v>
      </c>
      <c r="I571" s="227">
        <v>14</v>
      </c>
      <c r="J571" s="59">
        <v>7032</v>
      </c>
      <c r="K571" s="78">
        <f>VLOOKUP(volume[[#This Row],[hwycov_id]],cnf[],10,FALSE)</f>
        <v>7032</v>
      </c>
      <c r="L571" s="229">
        <f t="shared" si="24"/>
        <v>0</v>
      </c>
      <c r="M571" s="228">
        <f t="shared" si="25"/>
        <v>0</v>
      </c>
      <c r="N571" s="228">
        <f t="shared" si="26"/>
        <v>0</v>
      </c>
      <c r="O571" s="298" t="e">
        <f>VLOOKUP(volume[[#This Row],[hwycov_id]],check!$A$2:$P$26,16,FALSE)</f>
        <v>#N/A</v>
      </c>
      <c r="P571" s="298">
        <v>570</v>
      </c>
    </row>
    <row r="572" spans="1:16">
      <c r="A572" s="59">
        <v>14767</v>
      </c>
      <c r="B572" s="59">
        <v>5</v>
      </c>
      <c r="C572" s="59">
        <v>1</v>
      </c>
      <c r="D572" s="59">
        <v>2</v>
      </c>
      <c r="E572" s="59" t="s">
        <v>79</v>
      </c>
      <c r="F572" s="227">
        <v>4</v>
      </c>
      <c r="G572" s="59">
        <v>0</v>
      </c>
      <c r="H572" s="227">
        <v>3</v>
      </c>
      <c r="I572" s="227">
        <v>14</v>
      </c>
      <c r="J572" s="59">
        <v>7075</v>
      </c>
      <c r="K572" s="78">
        <f>VLOOKUP(volume[[#This Row],[hwycov_id]],cnf[],10,FALSE)</f>
        <v>7075</v>
      </c>
      <c r="L572" s="229">
        <f t="shared" si="24"/>
        <v>0</v>
      </c>
      <c r="M572" s="228">
        <f t="shared" si="25"/>
        <v>0</v>
      </c>
      <c r="N572" s="228">
        <f t="shared" si="26"/>
        <v>0</v>
      </c>
      <c r="O572" s="298" t="e">
        <f>VLOOKUP(volume[[#This Row],[hwycov_id]],check!$A$2:$P$26,16,FALSE)</f>
        <v>#N/A</v>
      </c>
      <c r="P572" s="298">
        <v>571</v>
      </c>
    </row>
    <row r="573" spans="1:16">
      <c r="A573" s="59">
        <v>1929</v>
      </c>
      <c r="B573" s="59">
        <v>5</v>
      </c>
      <c r="C573" s="59">
        <v>1</v>
      </c>
      <c r="D573" s="59">
        <v>2</v>
      </c>
      <c r="E573" s="59" t="s">
        <v>79</v>
      </c>
      <c r="F573" s="227">
        <v>4</v>
      </c>
      <c r="G573" s="59">
        <v>0</v>
      </c>
      <c r="H573" s="227">
        <v>2</v>
      </c>
      <c r="I573" s="227">
        <v>14</v>
      </c>
      <c r="J573" s="59">
        <v>7086</v>
      </c>
      <c r="K573" s="78">
        <f>VLOOKUP(volume[[#This Row],[hwycov_id]],cnf[],10,FALSE)</f>
        <v>7086</v>
      </c>
      <c r="L573" s="229">
        <f t="shared" si="24"/>
        <v>0</v>
      </c>
      <c r="M573" s="228">
        <f t="shared" si="25"/>
        <v>0</v>
      </c>
      <c r="N573" s="228">
        <f t="shared" si="26"/>
        <v>0</v>
      </c>
      <c r="O573" s="298" t="e">
        <f>VLOOKUP(volume[[#This Row],[hwycov_id]],check!$A$2:$P$26,16,FALSE)</f>
        <v>#N/A</v>
      </c>
      <c r="P573" s="298">
        <v>572</v>
      </c>
    </row>
    <row r="574" spans="1:16">
      <c r="A574" s="59">
        <v>10985</v>
      </c>
      <c r="B574" s="59">
        <v>4</v>
      </c>
      <c r="C574" s="59">
        <v>1</v>
      </c>
      <c r="D574" s="59">
        <v>2</v>
      </c>
      <c r="E574" s="59" t="s">
        <v>79</v>
      </c>
      <c r="F574" s="227">
        <v>4</v>
      </c>
      <c r="G574" s="59">
        <v>0</v>
      </c>
      <c r="H574" s="227">
        <v>3</v>
      </c>
      <c r="I574" s="227">
        <v>14</v>
      </c>
      <c r="J574" s="59">
        <v>7090</v>
      </c>
      <c r="K574" s="78">
        <f>VLOOKUP(volume[[#This Row],[hwycov_id]],cnf[],10,FALSE)</f>
        <v>7090</v>
      </c>
      <c r="L574" s="229">
        <f t="shared" si="24"/>
        <v>0</v>
      </c>
      <c r="M574" s="228">
        <f t="shared" si="25"/>
        <v>0</v>
      </c>
      <c r="N574" s="228">
        <f t="shared" si="26"/>
        <v>0</v>
      </c>
      <c r="O574" s="298" t="e">
        <f>VLOOKUP(volume[[#This Row],[hwycov_id]],check!$A$2:$P$26,16,FALSE)</f>
        <v>#N/A</v>
      </c>
      <c r="P574" s="298">
        <v>573</v>
      </c>
    </row>
    <row r="575" spans="1:16">
      <c r="A575" s="59">
        <v>4519</v>
      </c>
      <c r="B575" s="59">
        <v>5</v>
      </c>
      <c r="C575" s="59">
        <v>1</v>
      </c>
      <c r="D575" s="59">
        <v>2</v>
      </c>
      <c r="E575" s="59" t="s">
        <v>79</v>
      </c>
      <c r="F575" s="227">
        <v>4</v>
      </c>
      <c r="G575" s="59">
        <v>0</v>
      </c>
      <c r="H575" s="227">
        <v>3</v>
      </c>
      <c r="I575" s="227">
        <v>14</v>
      </c>
      <c r="J575" s="59">
        <v>7149</v>
      </c>
      <c r="K575" s="78">
        <f>VLOOKUP(volume[[#This Row],[hwycov_id]],cnf[],10,FALSE)</f>
        <v>7149</v>
      </c>
      <c r="L575" s="229">
        <f t="shared" si="24"/>
        <v>0</v>
      </c>
      <c r="M575" s="228">
        <f t="shared" si="25"/>
        <v>0</v>
      </c>
      <c r="N575" s="228">
        <f t="shared" si="26"/>
        <v>0</v>
      </c>
      <c r="O575" s="298" t="e">
        <f>VLOOKUP(volume[[#This Row],[hwycov_id]],check!$A$2:$P$26,16,FALSE)</f>
        <v>#N/A</v>
      </c>
      <c r="P575" s="298">
        <v>574</v>
      </c>
    </row>
    <row r="576" spans="1:16">
      <c r="A576" s="59">
        <v>27540</v>
      </c>
      <c r="B576" s="59">
        <v>1</v>
      </c>
      <c r="C576" s="59">
        <v>1</v>
      </c>
      <c r="D576" s="59">
        <v>1</v>
      </c>
      <c r="E576" s="59" t="s">
        <v>82</v>
      </c>
      <c r="F576" s="227">
        <v>1</v>
      </c>
      <c r="G576" s="59">
        <v>0</v>
      </c>
      <c r="H576" s="227">
        <v>8</v>
      </c>
      <c r="I576" s="227">
        <v>19</v>
      </c>
      <c r="J576" s="59">
        <v>7157</v>
      </c>
      <c r="K576" s="78">
        <f>VLOOKUP(volume[[#This Row],[hwycov_id]],cnf[],10,FALSE)</f>
        <v>7157</v>
      </c>
      <c r="L576" s="229">
        <f t="shared" si="24"/>
        <v>0</v>
      </c>
      <c r="M576" s="228">
        <f t="shared" si="25"/>
        <v>0</v>
      </c>
      <c r="N576" s="228">
        <f t="shared" si="26"/>
        <v>0</v>
      </c>
      <c r="O576" s="298" t="e">
        <f>VLOOKUP(volume[[#This Row],[hwycov_id]],check!$A$2:$P$26,16,FALSE)</f>
        <v>#N/A</v>
      </c>
      <c r="P576" s="298">
        <v>575</v>
      </c>
    </row>
    <row r="577" spans="1:16">
      <c r="A577" s="59">
        <v>18471</v>
      </c>
      <c r="B577" s="59">
        <v>3</v>
      </c>
      <c r="C577" s="59">
        <v>1</v>
      </c>
      <c r="D577" s="59">
        <v>1</v>
      </c>
      <c r="E577" s="59" t="s">
        <v>79</v>
      </c>
      <c r="F577" s="227">
        <v>3</v>
      </c>
      <c r="G577" s="59">
        <v>0</v>
      </c>
      <c r="H577" s="227">
        <v>1</v>
      </c>
      <c r="I577" s="227">
        <v>14</v>
      </c>
      <c r="J577" s="59">
        <v>7159</v>
      </c>
      <c r="K577" s="78">
        <f>VLOOKUP(volume[[#This Row],[hwycov_id]],cnf[],10,FALSE)</f>
        <v>7159</v>
      </c>
      <c r="L577" s="229">
        <f t="shared" si="24"/>
        <v>0</v>
      </c>
      <c r="M577" s="228">
        <f t="shared" si="25"/>
        <v>0</v>
      </c>
      <c r="N577" s="228">
        <f t="shared" si="26"/>
        <v>0</v>
      </c>
      <c r="O577" s="298" t="e">
        <f>VLOOKUP(volume[[#This Row],[hwycov_id]],check!$A$2:$P$26,16,FALSE)</f>
        <v>#N/A</v>
      </c>
      <c r="P577" s="298">
        <v>576</v>
      </c>
    </row>
    <row r="578" spans="1:16">
      <c r="A578" s="59">
        <v>30835</v>
      </c>
      <c r="B578" s="59">
        <v>4</v>
      </c>
      <c r="C578" s="59">
        <v>1</v>
      </c>
      <c r="D578" s="59">
        <v>2</v>
      </c>
      <c r="E578" s="59" t="s">
        <v>79</v>
      </c>
      <c r="F578" s="227">
        <v>4</v>
      </c>
      <c r="G578" s="59">
        <v>0</v>
      </c>
      <c r="H578" s="227">
        <v>2</v>
      </c>
      <c r="I578" s="227">
        <v>14</v>
      </c>
      <c r="J578" s="59">
        <v>7161</v>
      </c>
      <c r="K578" s="78">
        <f>VLOOKUP(volume[[#This Row],[hwycov_id]],cnf[],10,FALSE)</f>
        <v>7161</v>
      </c>
      <c r="L578" s="229">
        <f t="shared" ref="L578:L641" si="27">K578/J578-1</f>
        <v>0</v>
      </c>
      <c r="M578" s="228">
        <f t="shared" ref="M578:M641" si="28">K578-J578</f>
        <v>0</v>
      </c>
      <c r="N578" s="228">
        <f t="shared" ref="N578:N641" si="29">POWER(M578,2)</f>
        <v>0</v>
      </c>
      <c r="O578" s="298" t="e">
        <f>VLOOKUP(volume[[#This Row],[hwycov_id]],check!$A$2:$P$26,16,FALSE)</f>
        <v>#N/A</v>
      </c>
      <c r="P578" s="298">
        <v>577</v>
      </c>
    </row>
    <row r="579" spans="1:16">
      <c r="A579" s="59">
        <v>10951</v>
      </c>
      <c r="B579" s="59">
        <v>9</v>
      </c>
      <c r="C579" s="59">
        <v>1</v>
      </c>
      <c r="D579" s="59">
        <v>1</v>
      </c>
      <c r="E579" s="59" t="s">
        <v>78</v>
      </c>
      <c r="F579" s="227">
        <v>2</v>
      </c>
      <c r="G579" s="59">
        <v>0</v>
      </c>
      <c r="H579" s="227">
        <v>3</v>
      </c>
      <c r="I579" s="227">
        <v>14</v>
      </c>
      <c r="J579" s="59">
        <v>7170</v>
      </c>
      <c r="K579" s="78">
        <f>VLOOKUP(volume[[#This Row],[hwycov_id]],cnf[],10,FALSE)</f>
        <v>7170</v>
      </c>
      <c r="L579" s="229">
        <f t="shared" si="27"/>
        <v>0</v>
      </c>
      <c r="M579" s="228">
        <f t="shared" si="28"/>
        <v>0</v>
      </c>
      <c r="N579" s="228">
        <f t="shared" si="29"/>
        <v>0</v>
      </c>
      <c r="O579" s="298" t="e">
        <f>VLOOKUP(volume[[#This Row],[hwycov_id]],check!$A$2:$P$26,16,FALSE)</f>
        <v>#N/A</v>
      </c>
      <c r="P579" s="298">
        <v>578</v>
      </c>
    </row>
    <row r="580" spans="1:16">
      <c r="A580" s="59">
        <v>10187</v>
      </c>
      <c r="B580" s="59">
        <v>4</v>
      </c>
      <c r="C580" s="59">
        <v>1</v>
      </c>
      <c r="D580" s="59">
        <v>2</v>
      </c>
      <c r="E580" s="59" t="s">
        <v>79</v>
      </c>
      <c r="F580" s="227">
        <v>4</v>
      </c>
      <c r="G580" s="59">
        <v>0</v>
      </c>
      <c r="H580" s="227">
        <v>2</v>
      </c>
      <c r="I580" s="227">
        <v>14</v>
      </c>
      <c r="J580" s="59">
        <v>7174</v>
      </c>
      <c r="K580" s="78">
        <f>VLOOKUP(volume[[#This Row],[hwycov_id]],cnf[],10,FALSE)</f>
        <v>7174</v>
      </c>
      <c r="L580" s="229">
        <f t="shared" si="27"/>
        <v>0</v>
      </c>
      <c r="M580" s="228">
        <f t="shared" si="28"/>
        <v>0</v>
      </c>
      <c r="N580" s="228">
        <f t="shared" si="29"/>
        <v>0</v>
      </c>
      <c r="O580" s="298" t="e">
        <f>VLOOKUP(volume[[#This Row],[hwycov_id]],check!$A$2:$P$26,16,FALSE)</f>
        <v>#N/A</v>
      </c>
      <c r="P580" s="298">
        <v>579</v>
      </c>
    </row>
    <row r="581" spans="1:16">
      <c r="A581" s="59">
        <v>27990</v>
      </c>
      <c r="B581" s="59">
        <v>9</v>
      </c>
      <c r="C581" s="59">
        <v>1</v>
      </c>
      <c r="D581" s="59">
        <v>1</v>
      </c>
      <c r="E581" s="59" t="s">
        <v>78</v>
      </c>
      <c r="F581" s="227">
        <v>2</v>
      </c>
      <c r="G581" s="59">
        <v>0</v>
      </c>
      <c r="H581" s="227">
        <v>5</v>
      </c>
      <c r="I581" s="227">
        <v>10</v>
      </c>
      <c r="J581" s="59">
        <v>7181</v>
      </c>
      <c r="K581" s="78">
        <f>VLOOKUP(volume[[#This Row],[hwycov_id]],cnf[],10,FALSE)</f>
        <v>7181</v>
      </c>
      <c r="L581" s="229">
        <f t="shared" si="27"/>
        <v>0</v>
      </c>
      <c r="M581" s="228">
        <f t="shared" si="28"/>
        <v>0</v>
      </c>
      <c r="N581" s="228">
        <f t="shared" si="29"/>
        <v>0</v>
      </c>
      <c r="O581" s="298" t="e">
        <f>VLOOKUP(volume[[#This Row],[hwycov_id]],check!$A$2:$P$26,16,FALSE)</f>
        <v>#N/A</v>
      </c>
      <c r="P581" s="298">
        <v>580</v>
      </c>
    </row>
    <row r="582" spans="1:16">
      <c r="A582" s="59">
        <v>13783</v>
      </c>
      <c r="B582" s="59">
        <v>6</v>
      </c>
      <c r="C582" s="59">
        <v>1</v>
      </c>
      <c r="D582" s="59">
        <v>2</v>
      </c>
      <c r="E582" s="59" t="s">
        <v>80</v>
      </c>
      <c r="F582" s="227">
        <v>4</v>
      </c>
      <c r="G582" s="59">
        <v>0</v>
      </c>
      <c r="H582" s="227">
        <v>5</v>
      </c>
      <c r="I582" s="227">
        <v>19</v>
      </c>
      <c r="J582" s="59">
        <v>7200</v>
      </c>
      <c r="K582" s="78">
        <f>VLOOKUP(volume[[#This Row],[hwycov_id]],cnf[],10,FALSE)</f>
        <v>7200</v>
      </c>
      <c r="L582" s="229">
        <f t="shared" si="27"/>
        <v>0</v>
      </c>
      <c r="M582" s="228">
        <f t="shared" si="28"/>
        <v>0</v>
      </c>
      <c r="N582" s="228">
        <f t="shared" si="29"/>
        <v>0</v>
      </c>
      <c r="O582" s="298" t="e">
        <f>VLOOKUP(volume[[#This Row],[hwycov_id]],check!$A$2:$P$26,16,FALSE)</f>
        <v>#N/A</v>
      </c>
      <c r="P582" s="298">
        <v>581</v>
      </c>
    </row>
    <row r="583" spans="1:16">
      <c r="A583" s="59">
        <v>5903</v>
      </c>
      <c r="B583" s="59">
        <v>4</v>
      </c>
      <c r="C583" s="59">
        <v>1</v>
      </c>
      <c r="D583" s="59">
        <v>2</v>
      </c>
      <c r="E583" s="59" t="s">
        <v>80</v>
      </c>
      <c r="F583" s="227">
        <v>4</v>
      </c>
      <c r="G583" s="59">
        <v>0</v>
      </c>
      <c r="H583" s="227">
        <v>2</v>
      </c>
      <c r="I583" s="227">
        <v>11</v>
      </c>
      <c r="J583" s="59">
        <v>7200</v>
      </c>
      <c r="K583" s="78">
        <f>VLOOKUP(volume[[#This Row],[hwycov_id]],cnf[],10,FALSE)</f>
        <v>7200</v>
      </c>
      <c r="L583" s="229">
        <f t="shared" si="27"/>
        <v>0</v>
      </c>
      <c r="M583" s="228">
        <f t="shared" si="28"/>
        <v>0</v>
      </c>
      <c r="N583" s="228">
        <f t="shared" si="29"/>
        <v>0</v>
      </c>
      <c r="O583" s="298" t="e">
        <f>VLOOKUP(volume[[#This Row],[hwycov_id]],check!$A$2:$P$26,16,FALSE)</f>
        <v>#N/A</v>
      </c>
      <c r="P583" s="298">
        <v>582</v>
      </c>
    </row>
    <row r="584" spans="1:16">
      <c r="A584" s="59">
        <v>26117</v>
      </c>
      <c r="B584" s="59">
        <v>1</v>
      </c>
      <c r="C584" s="59">
        <v>2</v>
      </c>
      <c r="D584" s="59">
        <v>1</v>
      </c>
      <c r="E584" s="59" t="s">
        <v>78</v>
      </c>
      <c r="F584" s="227">
        <v>1</v>
      </c>
      <c r="G584" s="59">
        <v>0</v>
      </c>
      <c r="H584" s="227">
        <v>3</v>
      </c>
      <c r="I584" s="227">
        <v>14</v>
      </c>
      <c r="J584" s="59">
        <v>7212</v>
      </c>
      <c r="K584" s="78">
        <f>VLOOKUP(volume[[#This Row],[hwycov_id]],cnf[],10,FALSE)</f>
        <v>7212</v>
      </c>
      <c r="L584" s="229">
        <f t="shared" si="27"/>
        <v>0</v>
      </c>
      <c r="M584" s="228">
        <f t="shared" si="28"/>
        <v>0</v>
      </c>
      <c r="N584" s="228">
        <f t="shared" si="29"/>
        <v>0</v>
      </c>
      <c r="O584" s="298" t="e">
        <f>VLOOKUP(volume[[#This Row],[hwycov_id]],check!$A$2:$P$26,16,FALSE)</f>
        <v>#N/A</v>
      </c>
      <c r="P584" s="298">
        <v>583</v>
      </c>
    </row>
    <row r="585" spans="1:16">
      <c r="A585" s="59">
        <v>27304</v>
      </c>
      <c r="B585" s="59">
        <v>9</v>
      </c>
      <c r="C585" s="59">
        <v>1</v>
      </c>
      <c r="D585" s="59">
        <v>1</v>
      </c>
      <c r="E585" s="59" t="s">
        <v>78</v>
      </c>
      <c r="F585" s="227">
        <v>2</v>
      </c>
      <c r="G585" s="59">
        <v>0</v>
      </c>
      <c r="H585" s="227">
        <v>3</v>
      </c>
      <c r="I585" s="227">
        <v>14</v>
      </c>
      <c r="J585" s="59">
        <v>7220</v>
      </c>
      <c r="K585" s="78">
        <f>VLOOKUP(volume[[#This Row],[hwycov_id]],cnf[],10,FALSE)</f>
        <v>7220</v>
      </c>
      <c r="L585" s="229">
        <f t="shared" si="27"/>
        <v>0</v>
      </c>
      <c r="M585" s="228">
        <f t="shared" si="28"/>
        <v>0</v>
      </c>
      <c r="N585" s="228">
        <f t="shared" si="29"/>
        <v>0</v>
      </c>
      <c r="O585" s="298" t="e">
        <f>VLOOKUP(volume[[#This Row],[hwycov_id]],check!$A$2:$P$26,16,FALSE)</f>
        <v>#N/A</v>
      </c>
      <c r="P585" s="298">
        <v>584</v>
      </c>
    </row>
    <row r="586" spans="1:16">
      <c r="A586" s="59">
        <v>10894</v>
      </c>
      <c r="B586" s="59">
        <v>9</v>
      </c>
      <c r="C586" s="59">
        <v>1</v>
      </c>
      <c r="D586" s="59">
        <v>1</v>
      </c>
      <c r="E586" s="59" t="s">
        <v>78</v>
      </c>
      <c r="F586" s="227">
        <v>2</v>
      </c>
      <c r="G586" s="59">
        <v>0</v>
      </c>
      <c r="H586" s="227">
        <v>3</v>
      </c>
      <c r="I586" s="227">
        <v>14</v>
      </c>
      <c r="J586" s="59">
        <v>7237</v>
      </c>
      <c r="K586" s="78">
        <f>VLOOKUP(volume[[#This Row],[hwycov_id]],cnf[],10,FALSE)</f>
        <v>7237</v>
      </c>
      <c r="L586" s="229">
        <f t="shared" si="27"/>
        <v>0</v>
      </c>
      <c r="M586" s="228">
        <f t="shared" si="28"/>
        <v>0</v>
      </c>
      <c r="N586" s="228">
        <f t="shared" si="29"/>
        <v>0</v>
      </c>
      <c r="O586" s="298" t="e">
        <f>VLOOKUP(volume[[#This Row],[hwycov_id]],check!$A$2:$P$26,16,FALSE)</f>
        <v>#N/A</v>
      </c>
      <c r="P586" s="298">
        <v>585</v>
      </c>
    </row>
    <row r="587" spans="1:16">
      <c r="A587" s="59">
        <v>5878</v>
      </c>
      <c r="B587" s="59">
        <v>4</v>
      </c>
      <c r="C587" s="59">
        <v>1</v>
      </c>
      <c r="D587" s="59">
        <v>2</v>
      </c>
      <c r="E587" s="59" t="s">
        <v>79</v>
      </c>
      <c r="F587" s="227">
        <v>4</v>
      </c>
      <c r="G587" s="59">
        <v>0</v>
      </c>
      <c r="H587" s="227">
        <v>2</v>
      </c>
      <c r="I587" s="227">
        <v>14</v>
      </c>
      <c r="J587" s="59">
        <v>7251</v>
      </c>
      <c r="K587" s="78">
        <f>VLOOKUP(volume[[#This Row],[hwycov_id]],cnf[],10,FALSE)</f>
        <v>7251</v>
      </c>
      <c r="L587" s="229">
        <f t="shared" si="27"/>
        <v>0</v>
      </c>
      <c r="M587" s="228">
        <f t="shared" si="28"/>
        <v>0</v>
      </c>
      <c r="N587" s="228">
        <f t="shared" si="29"/>
        <v>0</v>
      </c>
      <c r="O587" s="298" t="e">
        <f>VLOOKUP(volume[[#This Row],[hwycov_id]],check!$A$2:$P$26,16,FALSE)</f>
        <v>#N/A</v>
      </c>
      <c r="P587" s="298">
        <v>586</v>
      </c>
    </row>
    <row r="588" spans="1:16">
      <c r="A588" s="59">
        <v>11023</v>
      </c>
      <c r="B588" s="59">
        <v>9</v>
      </c>
      <c r="C588" s="59">
        <v>1</v>
      </c>
      <c r="D588" s="59">
        <v>1</v>
      </c>
      <c r="E588" s="59" t="s">
        <v>78</v>
      </c>
      <c r="F588" s="227">
        <v>2</v>
      </c>
      <c r="G588" s="59">
        <v>0</v>
      </c>
      <c r="H588" s="227">
        <v>5</v>
      </c>
      <c r="I588" s="227">
        <v>9</v>
      </c>
      <c r="J588" s="59">
        <v>7255</v>
      </c>
      <c r="K588" s="78">
        <f>VLOOKUP(volume[[#This Row],[hwycov_id]],cnf[],10,FALSE)</f>
        <v>7255</v>
      </c>
      <c r="L588" s="229">
        <f t="shared" si="27"/>
        <v>0</v>
      </c>
      <c r="M588" s="228">
        <f t="shared" si="28"/>
        <v>0</v>
      </c>
      <c r="N588" s="228">
        <f t="shared" si="29"/>
        <v>0</v>
      </c>
      <c r="O588" s="298" t="e">
        <f>VLOOKUP(volume[[#This Row],[hwycov_id]],check!$A$2:$P$26,16,FALSE)</f>
        <v>#N/A</v>
      </c>
      <c r="P588" s="298">
        <v>587</v>
      </c>
    </row>
    <row r="589" spans="1:16">
      <c r="A589" s="59">
        <v>4090</v>
      </c>
      <c r="B589" s="59">
        <v>9</v>
      </c>
      <c r="C589" s="59">
        <v>1</v>
      </c>
      <c r="D589" s="59">
        <v>1</v>
      </c>
      <c r="E589" s="59" t="s">
        <v>78</v>
      </c>
      <c r="F589" s="227">
        <v>2</v>
      </c>
      <c r="G589" s="59">
        <v>0</v>
      </c>
      <c r="H589" s="227">
        <v>2</v>
      </c>
      <c r="I589" s="227">
        <v>10</v>
      </c>
      <c r="J589" s="59">
        <v>7272</v>
      </c>
      <c r="K589" s="78">
        <f>VLOOKUP(volume[[#This Row],[hwycov_id]],cnf[],10,FALSE)</f>
        <v>7272</v>
      </c>
      <c r="L589" s="229">
        <f t="shared" si="27"/>
        <v>0</v>
      </c>
      <c r="M589" s="228">
        <f t="shared" si="28"/>
        <v>0</v>
      </c>
      <c r="N589" s="228">
        <f t="shared" si="29"/>
        <v>0</v>
      </c>
      <c r="O589" s="298" t="e">
        <f>VLOOKUP(volume[[#This Row],[hwycov_id]],check!$A$2:$P$26,16,FALSE)</f>
        <v>#N/A</v>
      </c>
      <c r="P589" s="298">
        <v>588</v>
      </c>
    </row>
    <row r="590" spans="1:16">
      <c r="A590" s="59">
        <v>28323</v>
      </c>
      <c r="B590" s="59">
        <v>9</v>
      </c>
      <c r="C590" s="59">
        <v>1</v>
      </c>
      <c r="D590" s="59">
        <v>1</v>
      </c>
      <c r="E590" s="59" t="s">
        <v>78</v>
      </c>
      <c r="F590" s="227">
        <v>2</v>
      </c>
      <c r="G590" s="59">
        <v>0</v>
      </c>
      <c r="H590" s="227">
        <v>7</v>
      </c>
      <c r="I590" s="227">
        <v>15</v>
      </c>
      <c r="J590" s="59">
        <v>7283</v>
      </c>
      <c r="K590" s="78">
        <f>VLOOKUP(volume[[#This Row],[hwycov_id]],cnf[],10,FALSE)</f>
        <v>7283</v>
      </c>
      <c r="L590" s="229">
        <f t="shared" si="27"/>
        <v>0</v>
      </c>
      <c r="M590" s="228">
        <f t="shared" si="28"/>
        <v>0</v>
      </c>
      <c r="N590" s="228">
        <f t="shared" si="29"/>
        <v>0</v>
      </c>
      <c r="O590" s="298" t="e">
        <f>VLOOKUP(volume[[#This Row],[hwycov_id]],check!$A$2:$P$26,16,FALSE)</f>
        <v>#N/A</v>
      </c>
      <c r="P590" s="298">
        <v>589</v>
      </c>
    </row>
    <row r="591" spans="1:16">
      <c r="A591" s="59">
        <v>3142</v>
      </c>
      <c r="B591" s="59">
        <v>4</v>
      </c>
      <c r="C591" s="59">
        <v>1</v>
      </c>
      <c r="D591" s="59">
        <v>2</v>
      </c>
      <c r="E591" s="59" t="s">
        <v>80</v>
      </c>
      <c r="F591" s="227">
        <v>4</v>
      </c>
      <c r="G591" s="59">
        <v>0</v>
      </c>
      <c r="H591" s="227">
        <v>5</v>
      </c>
      <c r="I591" s="227">
        <v>5</v>
      </c>
      <c r="J591" s="59">
        <v>7300</v>
      </c>
      <c r="K591" s="78">
        <f>VLOOKUP(volume[[#This Row],[hwycov_id]],cnf[],10,FALSE)</f>
        <v>7300</v>
      </c>
      <c r="L591" s="229">
        <f t="shared" si="27"/>
        <v>0</v>
      </c>
      <c r="M591" s="228">
        <f t="shared" si="28"/>
        <v>0</v>
      </c>
      <c r="N591" s="228">
        <f t="shared" si="29"/>
        <v>0</v>
      </c>
      <c r="O591" s="298" t="e">
        <f>VLOOKUP(volume[[#This Row],[hwycov_id]],check!$A$2:$P$26,16,FALSE)</f>
        <v>#N/A</v>
      </c>
      <c r="P591" s="298">
        <v>590</v>
      </c>
    </row>
    <row r="592" spans="1:16">
      <c r="A592" s="59">
        <v>393</v>
      </c>
      <c r="B592" s="59">
        <v>4</v>
      </c>
      <c r="C592" s="59">
        <v>1</v>
      </c>
      <c r="D592" s="59">
        <v>2</v>
      </c>
      <c r="E592" s="59" t="s">
        <v>80</v>
      </c>
      <c r="F592" s="227">
        <v>4</v>
      </c>
      <c r="G592" s="59">
        <v>0</v>
      </c>
      <c r="H592" s="227">
        <v>2</v>
      </c>
      <c r="I592" s="227">
        <v>11</v>
      </c>
      <c r="J592" s="59">
        <v>7300</v>
      </c>
      <c r="K592" s="78">
        <f>VLOOKUP(volume[[#This Row],[hwycov_id]],cnf[],10,FALSE)</f>
        <v>7300</v>
      </c>
      <c r="L592" s="229">
        <f t="shared" si="27"/>
        <v>0</v>
      </c>
      <c r="M592" s="228">
        <f t="shared" si="28"/>
        <v>0</v>
      </c>
      <c r="N592" s="228">
        <f t="shared" si="29"/>
        <v>0</v>
      </c>
      <c r="O592" s="298" t="e">
        <f>VLOOKUP(volume[[#This Row],[hwycov_id]],check!$A$2:$P$26,16,FALSE)</f>
        <v>#N/A</v>
      </c>
      <c r="P592" s="298">
        <v>591</v>
      </c>
    </row>
    <row r="593" spans="1:16">
      <c r="A593" s="59">
        <v>1272</v>
      </c>
      <c r="B593" s="59">
        <v>4</v>
      </c>
      <c r="C593" s="59">
        <v>1</v>
      </c>
      <c r="D593" s="59">
        <v>2</v>
      </c>
      <c r="E593" s="59" t="s">
        <v>79</v>
      </c>
      <c r="F593" s="227">
        <v>4</v>
      </c>
      <c r="G593" s="59">
        <v>0</v>
      </c>
      <c r="H593" s="227">
        <v>3</v>
      </c>
      <c r="I593" s="227">
        <v>14</v>
      </c>
      <c r="J593" s="59">
        <v>7312</v>
      </c>
      <c r="K593" s="78">
        <f>VLOOKUP(volume[[#This Row],[hwycov_id]],cnf[],10,FALSE)</f>
        <v>7312</v>
      </c>
      <c r="L593" s="229">
        <f t="shared" si="27"/>
        <v>0</v>
      </c>
      <c r="M593" s="228">
        <f t="shared" si="28"/>
        <v>0</v>
      </c>
      <c r="N593" s="228">
        <f t="shared" si="29"/>
        <v>0</v>
      </c>
      <c r="O593" s="298" t="e">
        <f>VLOOKUP(volume[[#This Row],[hwycov_id]],check!$A$2:$P$26,16,FALSE)</f>
        <v>#N/A</v>
      </c>
      <c r="P593" s="298">
        <v>592</v>
      </c>
    </row>
    <row r="594" spans="1:16">
      <c r="A594" s="59">
        <v>28117</v>
      </c>
      <c r="B594" s="59">
        <v>9</v>
      </c>
      <c r="C594" s="59">
        <v>1</v>
      </c>
      <c r="D594" s="59">
        <v>1</v>
      </c>
      <c r="E594" s="59" t="s">
        <v>78</v>
      </c>
      <c r="F594" s="227">
        <v>2</v>
      </c>
      <c r="G594" s="59">
        <v>0</v>
      </c>
      <c r="H594" s="227">
        <v>5</v>
      </c>
      <c r="I594" s="227">
        <v>9</v>
      </c>
      <c r="J594" s="59">
        <v>7319</v>
      </c>
      <c r="K594" s="78">
        <f>VLOOKUP(volume[[#This Row],[hwycov_id]],cnf[],10,FALSE)</f>
        <v>7319</v>
      </c>
      <c r="L594" s="229">
        <f t="shared" si="27"/>
        <v>0</v>
      </c>
      <c r="M594" s="228">
        <f t="shared" si="28"/>
        <v>0</v>
      </c>
      <c r="N594" s="228">
        <f t="shared" si="29"/>
        <v>0</v>
      </c>
      <c r="O594" s="298" t="e">
        <f>VLOOKUP(volume[[#This Row],[hwycov_id]],check!$A$2:$P$26,16,FALSE)</f>
        <v>#N/A</v>
      </c>
      <c r="P594" s="298">
        <v>593</v>
      </c>
    </row>
    <row r="595" spans="1:16">
      <c r="A595" s="59">
        <v>17591</v>
      </c>
      <c r="B595" s="59">
        <v>5</v>
      </c>
      <c r="C595" s="59">
        <v>1</v>
      </c>
      <c r="D595" s="59">
        <v>2</v>
      </c>
      <c r="E595" s="59" t="s">
        <v>79</v>
      </c>
      <c r="F595" s="227">
        <v>4</v>
      </c>
      <c r="G595" s="59">
        <v>0</v>
      </c>
      <c r="H595" s="227">
        <v>2</v>
      </c>
      <c r="I595" s="227">
        <v>14</v>
      </c>
      <c r="J595" s="59">
        <v>7333</v>
      </c>
      <c r="K595" s="78">
        <f>VLOOKUP(volume[[#This Row],[hwycov_id]],cnf[],10,FALSE)</f>
        <v>7333</v>
      </c>
      <c r="L595" s="229">
        <f t="shared" si="27"/>
        <v>0</v>
      </c>
      <c r="M595" s="228">
        <f t="shared" si="28"/>
        <v>0</v>
      </c>
      <c r="N595" s="228">
        <f t="shared" si="29"/>
        <v>0</v>
      </c>
      <c r="O595" s="298" t="e">
        <f>VLOOKUP(volume[[#This Row],[hwycov_id]],check!$A$2:$P$26,16,FALSE)</f>
        <v>#N/A</v>
      </c>
      <c r="P595" s="298">
        <v>594</v>
      </c>
    </row>
    <row r="596" spans="1:16">
      <c r="A596" s="59">
        <v>29166</v>
      </c>
      <c r="B596" s="59">
        <v>9</v>
      </c>
      <c r="C596" s="59">
        <v>1</v>
      </c>
      <c r="D596" s="59">
        <v>1</v>
      </c>
      <c r="E596" s="59" t="s">
        <v>78</v>
      </c>
      <c r="F596" s="227">
        <v>2</v>
      </c>
      <c r="G596" s="59">
        <v>0</v>
      </c>
      <c r="H596" s="227">
        <v>6</v>
      </c>
      <c r="I596" s="227">
        <v>6</v>
      </c>
      <c r="J596" s="59">
        <v>7334</v>
      </c>
      <c r="K596" s="78">
        <f>VLOOKUP(volume[[#This Row],[hwycov_id]],cnf[],10,FALSE)</f>
        <v>7334</v>
      </c>
      <c r="L596" s="229">
        <f t="shared" si="27"/>
        <v>0</v>
      </c>
      <c r="M596" s="228">
        <f t="shared" si="28"/>
        <v>0</v>
      </c>
      <c r="N596" s="228">
        <f t="shared" si="29"/>
        <v>0</v>
      </c>
      <c r="O596" s="298" t="e">
        <f>VLOOKUP(volume[[#This Row],[hwycov_id]],check!$A$2:$P$26,16,FALSE)</f>
        <v>#N/A</v>
      </c>
      <c r="P596" s="298">
        <v>595</v>
      </c>
    </row>
    <row r="597" spans="1:16">
      <c r="A597" s="59">
        <v>14624</v>
      </c>
      <c r="B597" s="59">
        <v>9</v>
      </c>
      <c r="C597" s="59">
        <v>1</v>
      </c>
      <c r="D597" s="59">
        <v>1</v>
      </c>
      <c r="E597" s="59" t="s">
        <v>78</v>
      </c>
      <c r="F597" s="227">
        <v>2</v>
      </c>
      <c r="G597" s="59">
        <v>0</v>
      </c>
      <c r="H597" s="227">
        <v>3</v>
      </c>
      <c r="I597" s="227">
        <v>14</v>
      </c>
      <c r="J597" s="59">
        <v>7338</v>
      </c>
      <c r="K597" s="78">
        <f>VLOOKUP(volume[[#This Row],[hwycov_id]],cnf[],10,FALSE)</f>
        <v>7338</v>
      </c>
      <c r="L597" s="229">
        <f t="shared" si="27"/>
        <v>0</v>
      </c>
      <c r="M597" s="228">
        <f t="shared" si="28"/>
        <v>0</v>
      </c>
      <c r="N597" s="228">
        <f t="shared" si="29"/>
        <v>0</v>
      </c>
      <c r="O597" s="298" t="e">
        <f>VLOOKUP(volume[[#This Row],[hwycov_id]],check!$A$2:$P$26,16,FALSE)</f>
        <v>#N/A</v>
      </c>
      <c r="P597" s="298">
        <v>596</v>
      </c>
    </row>
    <row r="598" spans="1:16">
      <c r="A598" s="59">
        <v>11276</v>
      </c>
      <c r="B598" s="59">
        <v>9</v>
      </c>
      <c r="C598" s="59">
        <v>1</v>
      </c>
      <c r="D598" s="59">
        <v>1</v>
      </c>
      <c r="E598" s="59" t="s">
        <v>78</v>
      </c>
      <c r="F598" s="227">
        <v>2</v>
      </c>
      <c r="G598" s="59">
        <v>0</v>
      </c>
      <c r="H598" s="227">
        <v>5</v>
      </c>
      <c r="I598" s="227">
        <v>9</v>
      </c>
      <c r="J598" s="59">
        <v>7338</v>
      </c>
      <c r="K598" s="78">
        <f>VLOOKUP(volume[[#This Row],[hwycov_id]],cnf[],10,FALSE)</f>
        <v>7338</v>
      </c>
      <c r="L598" s="229">
        <f t="shared" si="27"/>
        <v>0</v>
      </c>
      <c r="M598" s="228">
        <f t="shared" si="28"/>
        <v>0</v>
      </c>
      <c r="N598" s="228">
        <f t="shared" si="29"/>
        <v>0</v>
      </c>
      <c r="O598" s="298" t="e">
        <f>VLOOKUP(volume[[#This Row],[hwycov_id]],check!$A$2:$P$26,16,FALSE)</f>
        <v>#N/A</v>
      </c>
      <c r="P598" s="298">
        <v>597</v>
      </c>
    </row>
    <row r="599" spans="1:16">
      <c r="A599" s="59">
        <v>14301</v>
      </c>
      <c r="B599" s="59">
        <v>3</v>
      </c>
      <c r="C599" s="59">
        <v>1</v>
      </c>
      <c r="D599" s="59">
        <v>2</v>
      </c>
      <c r="E599" s="59" t="s">
        <v>79</v>
      </c>
      <c r="F599" s="227">
        <v>3</v>
      </c>
      <c r="G599" s="59">
        <v>0</v>
      </c>
      <c r="H599" s="227">
        <v>3</v>
      </c>
      <c r="I599" s="227">
        <v>14</v>
      </c>
      <c r="J599" s="59">
        <v>7346</v>
      </c>
      <c r="K599" s="78">
        <f>VLOOKUP(volume[[#This Row],[hwycov_id]],cnf[],10,FALSE)</f>
        <v>7346</v>
      </c>
      <c r="L599" s="229">
        <f t="shared" si="27"/>
        <v>0</v>
      </c>
      <c r="M599" s="228">
        <f t="shared" si="28"/>
        <v>0</v>
      </c>
      <c r="N599" s="228">
        <f t="shared" si="29"/>
        <v>0</v>
      </c>
      <c r="O599" s="298" t="e">
        <f>VLOOKUP(volume[[#This Row],[hwycov_id]],check!$A$2:$P$26,16,FALSE)</f>
        <v>#N/A</v>
      </c>
      <c r="P599" s="298">
        <v>598</v>
      </c>
    </row>
    <row r="600" spans="1:16">
      <c r="A600" s="59">
        <v>27802</v>
      </c>
      <c r="B600" s="59">
        <v>9</v>
      </c>
      <c r="C600" s="59">
        <v>1</v>
      </c>
      <c r="D600" s="59">
        <v>1</v>
      </c>
      <c r="E600" s="59" t="s">
        <v>78</v>
      </c>
      <c r="F600" s="227">
        <v>2</v>
      </c>
      <c r="G600" s="59">
        <v>0</v>
      </c>
      <c r="H600" s="227">
        <v>2</v>
      </c>
      <c r="I600" s="227">
        <v>14</v>
      </c>
      <c r="J600" s="59">
        <v>7349</v>
      </c>
      <c r="K600" s="78">
        <f>VLOOKUP(volume[[#This Row],[hwycov_id]],cnf[],10,FALSE)</f>
        <v>7349</v>
      </c>
      <c r="L600" s="229">
        <f t="shared" si="27"/>
        <v>0</v>
      </c>
      <c r="M600" s="228">
        <f t="shared" si="28"/>
        <v>0</v>
      </c>
      <c r="N600" s="228">
        <f t="shared" si="29"/>
        <v>0</v>
      </c>
      <c r="O600" s="298" t="e">
        <f>VLOOKUP(volume[[#This Row],[hwycov_id]],check!$A$2:$P$26,16,FALSE)</f>
        <v>#N/A</v>
      </c>
      <c r="P600" s="298">
        <v>599</v>
      </c>
    </row>
    <row r="601" spans="1:16">
      <c r="A601" s="59">
        <v>28591</v>
      </c>
      <c r="B601" s="59">
        <v>9</v>
      </c>
      <c r="C601" s="59">
        <v>1</v>
      </c>
      <c r="D601" s="59">
        <v>1</v>
      </c>
      <c r="E601" s="59" t="s">
        <v>78</v>
      </c>
      <c r="F601" s="227">
        <v>2</v>
      </c>
      <c r="G601" s="59">
        <v>0</v>
      </c>
      <c r="H601" s="227">
        <v>7</v>
      </c>
      <c r="I601" s="227">
        <v>7</v>
      </c>
      <c r="J601" s="59">
        <v>7353</v>
      </c>
      <c r="K601" s="78">
        <f>VLOOKUP(volume[[#This Row],[hwycov_id]],cnf[],10,FALSE)</f>
        <v>7353</v>
      </c>
      <c r="L601" s="229">
        <f t="shared" si="27"/>
        <v>0</v>
      </c>
      <c r="M601" s="228">
        <f t="shared" si="28"/>
        <v>0</v>
      </c>
      <c r="N601" s="228">
        <f t="shared" si="29"/>
        <v>0</v>
      </c>
      <c r="O601" s="298" t="e">
        <f>VLOOKUP(volume[[#This Row],[hwycov_id]],check!$A$2:$P$26,16,FALSE)</f>
        <v>#N/A</v>
      </c>
      <c r="P601" s="298">
        <v>600</v>
      </c>
    </row>
    <row r="602" spans="1:16">
      <c r="A602" s="59">
        <v>9186</v>
      </c>
      <c r="B602" s="59">
        <v>4</v>
      </c>
      <c r="C602" s="59">
        <v>1</v>
      </c>
      <c r="D602" s="59">
        <v>2</v>
      </c>
      <c r="E602" s="59" t="s">
        <v>79</v>
      </c>
      <c r="F602" s="227">
        <v>4</v>
      </c>
      <c r="G602" s="59">
        <v>0</v>
      </c>
      <c r="H602" s="227">
        <v>3</v>
      </c>
      <c r="I602" s="227">
        <v>14</v>
      </c>
      <c r="J602" s="59">
        <v>7353</v>
      </c>
      <c r="K602" s="78">
        <f>VLOOKUP(volume[[#This Row],[hwycov_id]],cnf[],10,FALSE)</f>
        <v>7353</v>
      </c>
      <c r="L602" s="229">
        <f t="shared" si="27"/>
        <v>0</v>
      </c>
      <c r="M602" s="228">
        <f t="shared" si="28"/>
        <v>0</v>
      </c>
      <c r="N602" s="228">
        <f t="shared" si="29"/>
        <v>0</v>
      </c>
      <c r="O602" s="298" t="e">
        <f>VLOOKUP(volume[[#This Row],[hwycov_id]],check!$A$2:$P$26,16,FALSE)</f>
        <v>#N/A</v>
      </c>
      <c r="P602" s="298">
        <v>601</v>
      </c>
    </row>
    <row r="603" spans="1:16">
      <c r="A603" s="59">
        <v>27539</v>
      </c>
      <c r="B603" s="59">
        <v>1</v>
      </c>
      <c r="C603" s="59">
        <v>1</v>
      </c>
      <c r="D603" s="59">
        <v>1</v>
      </c>
      <c r="E603" s="59" t="s">
        <v>82</v>
      </c>
      <c r="F603" s="227">
        <v>1</v>
      </c>
      <c r="G603" s="59">
        <v>0</v>
      </c>
      <c r="H603" s="227">
        <v>8</v>
      </c>
      <c r="I603" s="227">
        <v>19</v>
      </c>
      <c r="J603" s="59">
        <v>7355</v>
      </c>
      <c r="K603" s="78">
        <f>VLOOKUP(volume[[#This Row],[hwycov_id]],cnf[],10,FALSE)</f>
        <v>7355</v>
      </c>
      <c r="L603" s="229">
        <f t="shared" si="27"/>
        <v>0</v>
      </c>
      <c r="M603" s="228">
        <f t="shared" si="28"/>
        <v>0</v>
      </c>
      <c r="N603" s="228">
        <f t="shared" si="29"/>
        <v>0</v>
      </c>
      <c r="O603" s="298" t="e">
        <f>VLOOKUP(volume[[#This Row],[hwycov_id]],check!$A$2:$P$26,16,FALSE)</f>
        <v>#N/A</v>
      </c>
      <c r="P603" s="298">
        <v>602</v>
      </c>
    </row>
    <row r="604" spans="1:16">
      <c r="A604" s="59">
        <v>28531</v>
      </c>
      <c r="B604" s="59">
        <v>9</v>
      </c>
      <c r="C604" s="59">
        <v>1</v>
      </c>
      <c r="D604" s="59">
        <v>1</v>
      </c>
      <c r="E604" s="59" t="s">
        <v>78</v>
      </c>
      <c r="F604" s="227">
        <v>2</v>
      </c>
      <c r="G604" s="59">
        <v>0</v>
      </c>
      <c r="H604" s="227">
        <v>7</v>
      </c>
      <c r="I604" s="227">
        <v>18</v>
      </c>
      <c r="J604" s="59">
        <v>7365</v>
      </c>
      <c r="K604" s="78">
        <f>VLOOKUP(volume[[#This Row],[hwycov_id]],cnf[],10,FALSE)</f>
        <v>7365</v>
      </c>
      <c r="L604" s="229">
        <f t="shared" si="27"/>
        <v>0</v>
      </c>
      <c r="M604" s="228">
        <f t="shared" si="28"/>
        <v>0</v>
      </c>
      <c r="N604" s="228">
        <f t="shared" si="29"/>
        <v>0</v>
      </c>
      <c r="O604" s="298" t="e">
        <f>VLOOKUP(volume[[#This Row],[hwycov_id]],check!$A$2:$P$26,16,FALSE)</f>
        <v>#N/A</v>
      </c>
      <c r="P604" s="298">
        <v>603</v>
      </c>
    </row>
    <row r="605" spans="1:16">
      <c r="A605" s="59">
        <v>4121</v>
      </c>
      <c r="B605" s="59">
        <v>9</v>
      </c>
      <c r="C605" s="59">
        <v>1</v>
      </c>
      <c r="D605" s="59">
        <v>1</v>
      </c>
      <c r="E605" s="59" t="s">
        <v>78</v>
      </c>
      <c r="F605" s="227">
        <v>2</v>
      </c>
      <c r="G605" s="59">
        <v>0</v>
      </c>
      <c r="H605" s="227">
        <v>3</v>
      </c>
      <c r="I605" s="227">
        <v>14</v>
      </c>
      <c r="J605" s="59">
        <v>7381</v>
      </c>
      <c r="K605" s="78">
        <f>VLOOKUP(volume[[#This Row],[hwycov_id]],cnf[],10,FALSE)</f>
        <v>7381</v>
      </c>
      <c r="L605" s="229">
        <f t="shared" si="27"/>
        <v>0</v>
      </c>
      <c r="M605" s="228">
        <f t="shared" si="28"/>
        <v>0</v>
      </c>
      <c r="N605" s="228">
        <f t="shared" si="29"/>
        <v>0</v>
      </c>
      <c r="O605" s="298" t="e">
        <f>VLOOKUP(volume[[#This Row],[hwycov_id]],check!$A$2:$P$26,16,FALSE)</f>
        <v>#N/A</v>
      </c>
      <c r="P605" s="298">
        <v>604</v>
      </c>
    </row>
    <row r="606" spans="1:16">
      <c r="A606" s="59">
        <v>2958</v>
      </c>
      <c r="B606" s="59">
        <v>5</v>
      </c>
      <c r="C606" s="59">
        <v>1</v>
      </c>
      <c r="D606" s="59">
        <v>2</v>
      </c>
      <c r="E606" s="59" t="s">
        <v>79</v>
      </c>
      <c r="F606" s="227">
        <v>4</v>
      </c>
      <c r="G606" s="59">
        <v>0</v>
      </c>
      <c r="H606" s="227">
        <v>3</v>
      </c>
      <c r="I606" s="227">
        <v>14</v>
      </c>
      <c r="J606" s="59">
        <v>7382</v>
      </c>
      <c r="K606" s="78">
        <f>VLOOKUP(volume[[#This Row],[hwycov_id]],cnf[],10,FALSE)</f>
        <v>7382</v>
      </c>
      <c r="L606" s="229">
        <f t="shared" si="27"/>
        <v>0</v>
      </c>
      <c r="M606" s="228">
        <f t="shared" si="28"/>
        <v>0</v>
      </c>
      <c r="N606" s="228">
        <f t="shared" si="29"/>
        <v>0</v>
      </c>
      <c r="O606" s="298" t="e">
        <f>VLOOKUP(volume[[#This Row],[hwycov_id]],check!$A$2:$P$26,16,FALSE)</f>
        <v>#N/A</v>
      </c>
      <c r="P606" s="298">
        <v>605</v>
      </c>
    </row>
    <row r="607" spans="1:16">
      <c r="A607" s="59">
        <v>3163</v>
      </c>
      <c r="B607" s="59">
        <v>4</v>
      </c>
      <c r="C607" s="59">
        <v>1</v>
      </c>
      <c r="D607" s="59">
        <v>2</v>
      </c>
      <c r="E607" s="59" t="s">
        <v>80</v>
      </c>
      <c r="F607" s="227">
        <v>4</v>
      </c>
      <c r="G607" s="59">
        <v>0</v>
      </c>
      <c r="H607" s="227">
        <v>5</v>
      </c>
      <c r="I607" s="227">
        <v>5</v>
      </c>
      <c r="J607" s="59">
        <v>7400</v>
      </c>
      <c r="K607" s="78">
        <f>VLOOKUP(volume[[#This Row],[hwycov_id]],cnf[],10,FALSE)</f>
        <v>7400</v>
      </c>
      <c r="L607" s="229">
        <f t="shared" si="27"/>
        <v>0</v>
      </c>
      <c r="M607" s="228">
        <f t="shared" si="28"/>
        <v>0</v>
      </c>
      <c r="N607" s="228">
        <f t="shared" si="29"/>
        <v>0</v>
      </c>
      <c r="O607" s="298" t="e">
        <f>VLOOKUP(volume[[#This Row],[hwycov_id]],check!$A$2:$P$26,16,FALSE)</f>
        <v>#N/A</v>
      </c>
      <c r="P607" s="298">
        <v>606</v>
      </c>
    </row>
    <row r="608" spans="1:16">
      <c r="A608" s="59">
        <v>12601</v>
      </c>
      <c r="B608" s="59">
        <v>4</v>
      </c>
      <c r="C608" s="59">
        <v>1</v>
      </c>
      <c r="D608" s="59">
        <v>2</v>
      </c>
      <c r="E608" s="59" t="s">
        <v>80</v>
      </c>
      <c r="F608" s="227">
        <v>4</v>
      </c>
      <c r="G608" s="59">
        <v>0</v>
      </c>
      <c r="H608" s="227">
        <v>6</v>
      </c>
      <c r="I608" s="227">
        <v>12</v>
      </c>
      <c r="J608" s="59">
        <v>7400</v>
      </c>
      <c r="K608" s="78">
        <f>VLOOKUP(volume[[#This Row],[hwycov_id]],cnf[],10,FALSE)</f>
        <v>7400</v>
      </c>
      <c r="L608" s="229">
        <f t="shared" si="27"/>
        <v>0</v>
      </c>
      <c r="M608" s="228">
        <f t="shared" si="28"/>
        <v>0</v>
      </c>
      <c r="N608" s="228">
        <f t="shared" si="29"/>
        <v>0</v>
      </c>
      <c r="O608" s="298" t="e">
        <f>VLOOKUP(volume[[#This Row],[hwycov_id]],check!$A$2:$P$26,16,FALSE)</f>
        <v>#N/A</v>
      </c>
      <c r="P608" s="298">
        <v>607</v>
      </c>
    </row>
    <row r="609" spans="1:16">
      <c r="A609" s="59">
        <v>28058</v>
      </c>
      <c r="B609" s="59">
        <v>9</v>
      </c>
      <c r="C609" s="59">
        <v>1</v>
      </c>
      <c r="D609" s="59">
        <v>1</v>
      </c>
      <c r="E609" s="59" t="s">
        <v>78</v>
      </c>
      <c r="F609" s="227">
        <v>2</v>
      </c>
      <c r="G609" s="59">
        <v>0</v>
      </c>
      <c r="H609" s="227">
        <v>3</v>
      </c>
      <c r="I609" s="227">
        <v>14</v>
      </c>
      <c r="J609" s="59">
        <v>7406</v>
      </c>
      <c r="K609" s="78">
        <f>VLOOKUP(volume[[#This Row],[hwycov_id]],cnf[],10,FALSE)</f>
        <v>7406</v>
      </c>
      <c r="L609" s="229">
        <f t="shared" si="27"/>
        <v>0</v>
      </c>
      <c r="M609" s="228">
        <f t="shared" si="28"/>
        <v>0</v>
      </c>
      <c r="N609" s="228">
        <f t="shared" si="29"/>
        <v>0</v>
      </c>
      <c r="O609" s="298" t="e">
        <f>VLOOKUP(volume[[#This Row],[hwycov_id]],check!$A$2:$P$26,16,FALSE)</f>
        <v>#N/A</v>
      </c>
      <c r="P609" s="298">
        <v>608</v>
      </c>
    </row>
    <row r="610" spans="1:16">
      <c r="A610" s="59">
        <v>17567</v>
      </c>
      <c r="B610" s="59">
        <v>5</v>
      </c>
      <c r="C610" s="59">
        <v>1</v>
      </c>
      <c r="D610" s="59">
        <v>1</v>
      </c>
      <c r="E610" s="59" t="s">
        <v>79</v>
      </c>
      <c r="F610" s="227">
        <v>4</v>
      </c>
      <c r="G610" s="59">
        <v>0</v>
      </c>
      <c r="H610" s="227">
        <v>2</v>
      </c>
      <c r="I610" s="227">
        <v>14</v>
      </c>
      <c r="J610" s="59">
        <v>7422</v>
      </c>
      <c r="K610" s="78">
        <f>VLOOKUP(volume[[#This Row],[hwycov_id]],cnf[],10,FALSE)</f>
        <v>7422</v>
      </c>
      <c r="L610" s="229">
        <f t="shared" si="27"/>
        <v>0</v>
      </c>
      <c r="M610" s="228">
        <f t="shared" si="28"/>
        <v>0</v>
      </c>
      <c r="N610" s="228">
        <f t="shared" si="29"/>
        <v>0</v>
      </c>
      <c r="O610" s="298" t="e">
        <f>VLOOKUP(volume[[#This Row],[hwycov_id]],check!$A$2:$P$26,16,FALSE)</f>
        <v>#N/A</v>
      </c>
      <c r="P610" s="298">
        <v>609</v>
      </c>
    </row>
    <row r="611" spans="1:16">
      <c r="A611" s="59">
        <v>1153</v>
      </c>
      <c r="B611" s="59">
        <v>4</v>
      </c>
      <c r="C611" s="59">
        <v>1</v>
      </c>
      <c r="D611" s="59">
        <v>2</v>
      </c>
      <c r="E611" s="59" t="s">
        <v>79</v>
      </c>
      <c r="F611" s="227">
        <v>4</v>
      </c>
      <c r="G611" s="59">
        <v>0</v>
      </c>
      <c r="H611" s="227">
        <v>2</v>
      </c>
      <c r="I611" s="227">
        <v>14</v>
      </c>
      <c r="J611" s="59">
        <v>7465</v>
      </c>
      <c r="K611" s="78">
        <f>VLOOKUP(volume[[#This Row],[hwycov_id]],cnf[],10,FALSE)</f>
        <v>7465</v>
      </c>
      <c r="L611" s="229">
        <f t="shared" si="27"/>
        <v>0</v>
      </c>
      <c r="M611" s="228">
        <f t="shared" si="28"/>
        <v>0</v>
      </c>
      <c r="N611" s="228">
        <f t="shared" si="29"/>
        <v>0</v>
      </c>
      <c r="O611" s="298" t="e">
        <f>VLOOKUP(volume[[#This Row],[hwycov_id]],check!$A$2:$P$26,16,FALSE)</f>
        <v>#N/A</v>
      </c>
      <c r="P611" s="298">
        <v>610</v>
      </c>
    </row>
    <row r="612" spans="1:16">
      <c r="A612" s="59">
        <v>2801</v>
      </c>
      <c r="B612" s="59">
        <v>9</v>
      </c>
      <c r="C612" s="59">
        <v>1</v>
      </c>
      <c r="D612" s="59">
        <v>1</v>
      </c>
      <c r="E612" s="59" t="s">
        <v>78</v>
      </c>
      <c r="F612" s="227">
        <v>2</v>
      </c>
      <c r="G612" s="59">
        <v>0</v>
      </c>
      <c r="H612" s="227">
        <v>3</v>
      </c>
      <c r="I612" s="227">
        <v>14</v>
      </c>
      <c r="J612" s="59">
        <v>7486</v>
      </c>
      <c r="K612" s="78">
        <f>VLOOKUP(volume[[#This Row],[hwycov_id]],cnf[],10,FALSE)</f>
        <v>7486</v>
      </c>
      <c r="L612" s="229">
        <f t="shared" si="27"/>
        <v>0</v>
      </c>
      <c r="M612" s="228">
        <f t="shared" si="28"/>
        <v>0</v>
      </c>
      <c r="N612" s="228">
        <f t="shared" si="29"/>
        <v>0</v>
      </c>
      <c r="O612" s="298" t="e">
        <f>VLOOKUP(volume[[#This Row],[hwycov_id]],check!$A$2:$P$26,16,FALSE)</f>
        <v>#N/A</v>
      </c>
      <c r="P612" s="298">
        <v>611</v>
      </c>
    </row>
    <row r="613" spans="1:16">
      <c r="A613" s="59">
        <v>4083</v>
      </c>
      <c r="B613" s="59">
        <v>4</v>
      </c>
      <c r="C613" s="59">
        <v>1</v>
      </c>
      <c r="D613" s="59">
        <v>2</v>
      </c>
      <c r="E613" s="59" t="s">
        <v>80</v>
      </c>
      <c r="F613" s="227">
        <v>4</v>
      </c>
      <c r="G613" s="59">
        <v>0</v>
      </c>
      <c r="H613" s="227">
        <v>7</v>
      </c>
      <c r="I613" s="227">
        <v>7</v>
      </c>
      <c r="J613" s="59">
        <v>7500</v>
      </c>
      <c r="K613" s="78">
        <f>VLOOKUP(volume[[#This Row],[hwycov_id]],cnf[],10,FALSE)</f>
        <v>7500</v>
      </c>
      <c r="L613" s="229">
        <f t="shared" si="27"/>
        <v>0</v>
      </c>
      <c r="M613" s="228">
        <f t="shared" si="28"/>
        <v>0</v>
      </c>
      <c r="N613" s="228">
        <f t="shared" si="29"/>
        <v>0</v>
      </c>
      <c r="O613" s="298" t="e">
        <f>VLOOKUP(volume[[#This Row],[hwycov_id]],check!$A$2:$P$26,16,FALSE)</f>
        <v>#N/A</v>
      </c>
      <c r="P613" s="298">
        <v>612</v>
      </c>
    </row>
    <row r="614" spans="1:16">
      <c r="A614" s="59">
        <v>4571</v>
      </c>
      <c r="B614" s="59">
        <v>5</v>
      </c>
      <c r="C614" s="59">
        <v>1</v>
      </c>
      <c r="D614" s="59">
        <v>2</v>
      </c>
      <c r="E614" s="59" t="s">
        <v>80</v>
      </c>
      <c r="F614" s="227">
        <v>4</v>
      </c>
      <c r="G614" s="59">
        <v>0</v>
      </c>
      <c r="H614" s="227">
        <v>4</v>
      </c>
      <c r="I614" s="227">
        <v>2</v>
      </c>
      <c r="J614" s="59">
        <v>7500</v>
      </c>
      <c r="K614" s="78">
        <f>VLOOKUP(volume[[#This Row],[hwycov_id]],cnf[],10,FALSE)</f>
        <v>7500</v>
      </c>
      <c r="L614" s="229">
        <f t="shared" si="27"/>
        <v>0</v>
      </c>
      <c r="M614" s="228">
        <f t="shared" si="28"/>
        <v>0</v>
      </c>
      <c r="N614" s="228">
        <f t="shared" si="29"/>
        <v>0</v>
      </c>
      <c r="O614" s="298" t="e">
        <f>VLOOKUP(volume[[#This Row],[hwycov_id]],check!$A$2:$P$26,16,FALSE)</f>
        <v>#N/A</v>
      </c>
      <c r="P614" s="298">
        <v>613</v>
      </c>
    </row>
    <row r="615" spans="1:16">
      <c r="A615" s="59">
        <v>5336</v>
      </c>
      <c r="B615" s="59">
        <v>4</v>
      </c>
      <c r="C615" s="59">
        <v>1</v>
      </c>
      <c r="D615" s="59">
        <v>2</v>
      </c>
      <c r="E615" s="59" t="s">
        <v>80</v>
      </c>
      <c r="F615" s="227">
        <v>4</v>
      </c>
      <c r="G615" s="59">
        <v>0</v>
      </c>
      <c r="H615" s="227">
        <v>2</v>
      </c>
      <c r="I615" s="227">
        <v>11</v>
      </c>
      <c r="J615" s="59">
        <v>7500</v>
      </c>
      <c r="K615" s="78">
        <f>VLOOKUP(volume[[#This Row],[hwycov_id]],cnf[],10,FALSE)</f>
        <v>7500</v>
      </c>
      <c r="L615" s="229">
        <f t="shared" si="27"/>
        <v>0</v>
      </c>
      <c r="M615" s="228">
        <f t="shared" si="28"/>
        <v>0</v>
      </c>
      <c r="N615" s="228">
        <f t="shared" si="29"/>
        <v>0</v>
      </c>
      <c r="O615" s="298" t="e">
        <f>VLOOKUP(volume[[#This Row],[hwycov_id]],check!$A$2:$P$26,16,FALSE)</f>
        <v>#N/A</v>
      </c>
      <c r="P615" s="298">
        <v>614</v>
      </c>
    </row>
    <row r="616" spans="1:16">
      <c r="A616" s="59">
        <v>3351</v>
      </c>
      <c r="B616" s="59">
        <v>7</v>
      </c>
      <c r="C616" s="59">
        <v>1</v>
      </c>
      <c r="D616" s="59">
        <v>2</v>
      </c>
      <c r="E616" s="59" t="s">
        <v>79</v>
      </c>
      <c r="F616" s="227">
        <v>4</v>
      </c>
      <c r="G616" s="59">
        <v>0</v>
      </c>
      <c r="H616" s="227">
        <v>2</v>
      </c>
      <c r="I616" s="227">
        <v>14</v>
      </c>
      <c r="J616" s="59">
        <v>7504</v>
      </c>
      <c r="K616" s="78">
        <f>VLOOKUP(volume[[#This Row],[hwycov_id]],cnf[],10,FALSE)</f>
        <v>7504</v>
      </c>
      <c r="L616" s="229">
        <f t="shared" si="27"/>
        <v>0</v>
      </c>
      <c r="M616" s="228">
        <f t="shared" si="28"/>
        <v>0</v>
      </c>
      <c r="N616" s="228">
        <f t="shared" si="29"/>
        <v>0</v>
      </c>
      <c r="O616" s="298" t="e">
        <f>VLOOKUP(volume[[#This Row],[hwycov_id]],check!$A$2:$P$26,16,FALSE)</f>
        <v>#N/A</v>
      </c>
      <c r="P616" s="298">
        <v>615</v>
      </c>
    </row>
    <row r="617" spans="1:16">
      <c r="A617" s="59">
        <v>18732</v>
      </c>
      <c r="B617" s="59">
        <v>5</v>
      </c>
      <c r="C617" s="59">
        <v>1</v>
      </c>
      <c r="D617" s="59">
        <v>2</v>
      </c>
      <c r="E617" s="59" t="s">
        <v>79</v>
      </c>
      <c r="F617" s="227">
        <v>4</v>
      </c>
      <c r="G617" s="59">
        <v>0</v>
      </c>
      <c r="H617" s="227">
        <v>2</v>
      </c>
      <c r="I617" s="227">
        <v>14</v>
      </c>
      <c r="J617" s="59">
        <v>7519</v>
      </c>
      <c r="K617" s="78">
        <f>VLOOKUP(volume[[#This Row],[hwycov_id]],cnf[],10,FALSE)</f>
        <v>7519</v>
      </c>
      <c r="L617" s="229">
        <f t="shared" si="27"/>
        <v>0</v>
      </c>
      <c r="M617" s="228">
        <f t="shared" si="28"/>
        <v>0</v>
      </c>
      <c r="N617" s="228">
        <f t="shared" si="29"/>
        <v>0</v>
      </c>
      <c r="O617" s="298" t="e">
        <f>VLOOKUP(volume[[#This Row],[hwycov_id]],check!$A$2:$P$26,16,FALSE)</f>
        <v>#N/A</v>
      </c>
      <c r="P617" s="298">
        <v>616</v>
      </c>
    </row>
    <row r="618" spans="1:16">
      <c r="A618" s="59">
        <v>8371</v>
      </c>
      <c r="B618" s="59">
        <v>5</v>
      </c>
      <c r="C618" s="59">
        <v>1</v>
      </c>
      <c r="D618" s="59">
        <v>2</v>
      </c>
      <c r="E618" s="59" t="s">
        <v>79</v>
      </c>
      <c r="F618" s="227">
        <v>4</v>
      </c>
      <c r="G618" s="59">
        <v>0</v>
      </c>
      <c r="H618" s="227">
        <v>3</v>
      </c>
      <c r="I618" s="227">
        <v>14</v>
      </c>
      <c r="J618" s="59">
        <v>7520</v>
      </c>
      <c r="K618" s="78">
        <f>VLOOKUP(volume[[#This Row],[hwycov_id]],cnf[],10,FALSE)</f>
        <v>7520</v>
      </c>
      <c r="L618" s="229">
        <f t="shared" si="27"/>
        <v>0</v>
      </c>
      <c r="M618" s="228">
        <f t="shared" si="28"/>
        <v>0</v>
      </c>
      <c r="N618" s="228">
        <f t="shared" si="29"/>
        <v>0</v>
      </c>
      <c r="O618" s="298" t="e">
        <f>VLOOKUP(volume[[#This Row],[hwycov_id]],check!$A$2:$P$26,16,FALSE)</f>
        <v>#N/A</v>
      </c>
      <c r="P618" s="298">
        <v>617</v>
      </c>
    </row>
    <row r="619" spans="1:16">
      <c r="A619" s="59">
        <v>18408</v>
      </c>
      <c r="B619" s="59">
        <v>4</v>
      </c>
      <c r="C619" s="59">
        <v>1</v>
      </c>
      <c r="D619" s="59">
        <v>1</v>
      </c>
      <c r="E619" s="59" t="s">
        <v>79</v>
      </c>
      <c r="F619" s="227">
        <v>4</v>
      </c>
      <c r="G619" s="59">
        <v>0</v>
      </c>
      <c r="H619" s="227">
        <v>1</v>
      </c>
      <c r="I619" s="227">
        <v>14</v>
      </c>
      <c r="J619" s="59">
        <v>7531</v>
      </c>
      <c r="K619" s="78">
        <f>VLOOKUP(volume[[#This Row],[hwycov_id]],cnf[],10,FALSE)</f>
        <v>7531</v>
      </c>
      <c r="L619" s="229">
        <f t="shared" si="27"/>
        <v>0</v>
      </c>
      <c r="M619" s="228">
        <f t="shared" si="28"/>
        <v>0</v>
      </c>
      <c r="N619" s="228">
        <f t="shared" si="29"/>
        <v>0</v>
      </c>
      <c r="O619" s="298" t="e">
        <f>VLOOKUP(volume[[#This Row],[hwycov_id]],check!$A$2:$P$26,16,FALSE)</f>
        <v>#N/A</v>
      </c>
      <c r="P619" s="298">
        <v>618</v>
      </c>
    </row>
    <row r="620" spans="1:16">
      <c r="A620" s="59">
        <v>17983</v>
      </c>
      <c r="B620" s="59">
        <v>5</v>
      </c>
      <c r="C620" s="59">
        <v>1</v>
      </c>
      <c r="D620" s="59">
        <v>2</v>
      </c>
      <c r="E620" s="59" t="s">
        <v>79</v>
      </c>
      <c r="F620" s="227">
        <v>4</v>
      </c>
      <c r="G620" s="59">
        <v>0</v>
      </c>
      <c r="H620" s="227">
        <v>3</v>
      </c>
      <c r="I620" s="227">
        <v>14</v>
      </c>
      <c r="J620" s="59">
        <v>7538</v>
      </c>
      <c r="K620" s="78">
        <f>VLOOKUP(volume[[#This Row],[hwycov_id]],cnf[],10,FALSE)</f>
        <v>7538</v>
      </c>
      <c r="L620" s="229">
        <f t="shared" si="27"/>
        <v>0</v>
      </c>
      <c r="M620" s="228">
        <f t="shared" si="28"/>
        <v>0</v>
      </c>
      <c r="N620" s="228">
        <f t="shared" si="29"/>
        <v>0</v>
      </c>
      <c r="O620" s="298" t="e">
        <f>VLOOKUP(volume[[#This Row],[hwycov_id]],check!$A$2:$P$26,16,FALSE)</f>
        <v>#N/A</v>
      </c>
      <c r="P620" s="298">
        <v>619</v>
      </c>
    </row>
    <row r="621" spans="1:16">
      <c r="A621" s="59">
        <v>10929</v>
      </c>
      <c r="B621" s="59">
        <v>9</v>
      </c>
      <c r="C621" s="59">
        <v>1</v>
      </c>
      <c r="D621" s="59">
        <v>1</v>
      </c>
      <c r="E621" s="59" t="s">
        <v>78</v>
      </c>
      <c r="F621" s="227">
        <v>2</v>
      </c>
      <c r="G621" s="59">
        <v>0</v>
      </c>
      <c r="H621" s="227">
        <v>3</v>
      </c>
      <c r="I621" s="227">
        <v>14</v>
      </c>
      <c r="J621" s="59">
        <v>7539</v>
      </c>
      <c r="K621" s="78">
        <f>VLOOKUP(volume[[#This Row],[hwycov_id]],cnf[],10,FALSE)</f>
        <v>7539</v>
      </c>
      <c r="L621" s="229">
        <f t="shared" si="27"/>
        <v>0</v>
      </c>
      <c r="M621" s="228">
        <f t="shared" si="28"/>
        <v>0</v>
      </c>
      <c r="N621" s="228">
        <f t="shared" si="29"/>
        <v>0</v>
      </c>
      <c r="O621" s="298" t="e">
        <f>VLOOKUP(volume[[#This Row],[hwycov_id]],check!$A$2:$P$26,16,FALSE)</f>
        <v>#N/A</v>
      </c>
      <c r="P621" s="298">
        <v>620</v>
      </c>
    </row>
    <row r="622" spans="1:16">
      <c r="A622" s="59">
        <v>420</v>
      </c>
      <c r="B622" s="59">
        <v>4</v>
      </c>
      <c r="C622" s="59">
        <v>1</v>
      </c>
      <c r="D622" s="59">
        <v>2</v>
      </c>
      <c r="E622" s="59" t="s">
        <v>79</v>
      </c>
      <c r="F622" s="227">
        <v>4</v>
      </c>
      <c r="G622" s="59">
        <v>0</v>
      </c>
      <c r="H622" s="227">
        <v>3</v>
      </c>
      <c r="I622" s="227">
        <v>14</v>
      </c>
      <c r="J622" s="59">
        <v>7542</v>
      </c>
      <c r="K622" s="78">
        <f>VLOOKUP(volume[[#This Row],[hwycov_id]],cnf[],10,FALSE)</f>
        <v>7542</v>
      </c>
      <c r="L622" s="229">
        <f t="shared" si="27"/>
        <v>0</v>
      </c>
      <c r="M622" s="228">
        <f t="shared" si="28"/>
        <v>0</v>
      </c>
      <c r="N622" s="228">
        <f t="shared" si="29"/>
        <v>0</v>
      </c>
      <c r="O622" s="298" t="e">
        <f>VLOOKUP(volume[[#This Row],[hwycov_id]],check!$A$2:$P$26,16,FALSE)</f>
        <v>#N/A</v>
      </c>
      <c r="P622" s="298">
        <v>621</v>
      </c>
    </row>
    <row r="623" spans="1:16">
      <c r="A623" s="59">
        <v>28004</v>
      </c>
      <c r="B623" s="59">
        <v>9</v>
      </c>
      <c r="C623" s="59">
        <v>1</v>
      </c>
      <c r="D623" s="59">
        <v>1</v>
      </c>
      <c r="E623" s="59" t="s">
        <v>78</v>
      </c>
      <c r="F623" s="227">
        <v>2</v>
      </c>
      <c r="G623" s="59">
        <v>0</v>
      </c>
      <c r="H623" s="227">
        <v>5</v>
      </c>
      <c r="I623" s="227">
        <v>9</v>
      </c>
      <c r="J623" s="59">
        <v>7585</v>
      </c>
      <c r="K623" s="78">
        <f>VLOOKUP(volume[[#This Row],[hwycov_id]],cnf[],10,FALSE)</f>
        <v>7585</v>
      </c>
      <c r="L623" s="229">
        <f t="shared" si="27"/>
        <v>0</v>
      </c>
      <c r="M623" s="228">
        <f t="shared" si="28"/>
        <v>0</v>
      </c>
      <c r="N623" s="228">
        <f t="shared" si="29"/>
        <v>0</v>
      </c>
      <c r="O623" s="298" t="e">
        <f>VLOOKUP(volume[[#This Row],[hwycov_id]],check!$A$2:$P$26,16,FALSE)</f>
        <v>#N/A</v>
      </c>
      <c r="P623" s="298">
        <v>622</v>
      </c>
    </row>
    <row r="624" spans="1:16">
      <c r="A624" s="59">
        <v>8580</v>
      </c>
      <c r="B624" s="59">
        <v>5</v>
      </c>
      <c r="C624" s="59">
        <v>1</v>
      </c>
      <c r="D624" s="59">
        <v>2</v>
      </c>
      <c r="E624" s="59" t="s">
        <v>80</v>
      </c>
      <c r="F624" s="227">
        <v>4</v>
      </c>
      <c r="G624" s="59">
        <v>0</v>
      </c>
      <c r="H624" s="227">
        <v>7</v>
      </c>
      <c r="I624" s="227">
        <v>19</v>
      </c>
      <c r="J624" s="59">
        <v>7600</v>
      </c>
      <c r="K624" s="78">
        <f>VLOOKUP(volume[[#This Row],[hwycov_id]],cnf[],10,FALSE)</f>
        <v>7600</v>
      </c>
      <c r="L624" s="229">
        <f t="shared" si="27"/>
        <v>0</v>
      </c>
      <c r="M624" s="228">
        <f t="shared" si="28"/>
        <v>0</v>
      </c>
      <c r="N624" s="228">
        <f t="shared" si="29"/>
        <v>0</v>
      </c>
      <c r="O624" s="298" t="e">
        <f>VLOOKUP(volume[[#This Row],[hwycov_id]],check!$A$2:$P$26,16,FALSE)</f>
        <v>#N/A</v>
      </c>
      <c r="P624" s="298">
        <v>623</v>
      </c>
    </row>
    <row r="625" spans="1:16">
      <c r="A625" s="59">
        <v>18490</v>
      </c>
      <c r="B625" s="59">
        <v>4</v>
      </c>
      <c r="C625" s="59">
        <v>1</v>
      </c>
      <c r="D625" s="59">
        <v>1</v>
      </c>
      <c r="E625" s="59" t="s">
        <v>79</v>
      </c>
      <c r="F625" s="227">
        <v>4</v>
      </c>
      <c r="G625" s="59">
        <v>0</v>
      </c>
      <c r="H625" s="227">
        <v>1</v>
      </c>
      <c r="I625" s="227">
        <v>14</v>
      </c>
      <c r="J625" s="59">
        <v>7607</v>
      </c>
      <c r="K625" s="78">
        <f>VLOOKUP(volume[[#This Row],[hwycov_id]],cnf[],10,FALSE)</f>
        <v>7607</v>
      </c>
      <c r="L625" s="229">
        <f t="shared" si="27"/>
        <v>0</v>
      </c>
      <c r="M625" s="228">
        <f t="shared" si="28"/>
        <v>0</v>
      </c>
      <c r="N625" s="228">
        <f t="shared" si="29"/>
        <v>0</v>
      </c>
      <c r="O625" s="298" t="e">
        <f>VLOOKUP(volume[[#This Row],[hwycov_id]],check!$A$2:$P$26,16,FALSE)</f>
        <v>#N/A</v>
      </c>
      <c r="P625" s="298">
        <v>624</v>
      </c>
    </row>
    <row r="626" spans="1:16">
      <c r="A626" s="59">
        <v>10878</v>
      </c>
      <c r="B626" s="59">
        <v>9</v>
      </c>
      <c r="C626" s="59">
        <v>1</v>
      </c>
      <c r="D626" s="59">
        <v>1</v>
      </c>
      <c r="E626" s="59" t="s">
        <v>78</v>
      </c>
      <c r="F626" s="227">
        <v>2</v>
      </c>
      <c r="G626" s="59">
        <v>0</v>
      </c>
      <c r="H626" s="227">
        <v>3</v>
      </c>
      <c r="I626" s="227">
        <v>14</v>
      </c>
      <c r="J626" s="59">
        <v>7612</v>
      </c>
      <c r="K626" s="78">
        <f>VLOOKUP(volume[[#This Row],[hwycov_id]],cnf[],10,FALSE)</f>
        <v>7612</v>
      </c>
      <c r="L626" s="229">
        <f t="shared" si="27"/>
        <v>0</v>
      </c>
      <c r="M626" s="228">
        <f t="shared" si="28"/>
        <v>0</v>
      </c>
      <c r="N626" s="228">
        <f t="shared" si="29"/>
        <v>0</v>
      </c>
      <c r="O626" s="298" t="e">
        <f>VLOOKUP(volume[[#This Row],[hwycov_id]],check!$A$2:$P$26,16,FALSE)</f>
        <v>#N/A</v>
      </c>
      <c r="P626" s="298">
        <v>625</v>
      </c>
    </row>
    <row r="627" spans="1:16">
      <c r="A627" s="59">
        <v>10896</v>
      </c>
      <c r="B627" s="59">
        <v>9</v>
      </c>
      <c r="C627" s="59">
        <v>1</v>
      </c>
      <c r="D627" s="59">
        <v>1</v>
      </c>
      <c r="E627" s="59" t="s">
        <v>78</v>
      </c>
      <c r="F627" s="227">
        <v>2</v>
      </c>
      <c r="G627" s="59">
        <v>0</v>
      </c>
      <c r="H627" s="227">
        <v>3</v>
      </c>
      <c r="I627" s="227">
        <v>14</v>
      </c>
      <c r="J627" s="59">
        <v>7626</v>
      </c>
      <c r="K627" s="78">
        <f>VLOOKUP(volume[[#This Row],[hwycov_id]],cnf[],10,FALSE)</f>
        <v>7626</v>
      </c>
      <c r="L627" s="229">
        <f t="shared" si="27"/>
        <v>0</v>
      </c>
      <c r="M627" s="228">
        <f t="shared" si="28"/>
        <v>0</v>
      </c>
      <c r="N627" s="228">
        <f t="shared" si="29"/>
        <v>0</v>
      </c>
      <c r="O627" s="298" t="e">
        <f>VLOOKUP(volume[[#This Row],[hwycov_id]],check!$A$2:$P$26,16,FALSE)</f>
        <v>#N/A</v>
      </c>
      <c r="P627" s="298">
        <v>626</v>
      </c>
    </row>
    <row r="628" spans="1:16">
      <c r="A628" s="59">
        <v>40257</v>
      </c>
      <c r="B628" s="59">
        <v>9</v>
      </c>
      <c r="C628" s="59">
        <v>1</v>
      </c>
      <c r="D628" s="59">
        <v>1</v>
      </c>
      <c r="E628" s="59" t="s">
        <v>78</v>
      </c>
      <c r="F628" s="227">
        <v>2</v>
      </c>
      <c r="G628" s="59">
        <v>0</v>
      </c>
      <c r="H628" s="227">
        <v>3</v>
      </c>
      <c r="I628" s="227">
        <v>14</v>
      </c>
      <c r="J628" s="59">
        <v>7636</v>
      </c>
      <c r="K628" s="78">
        <f>VLOOKUP(volume[[#This Row],[hwycov_id]],cnf[],10,FALSE)</f>
        <v>7636</v>
      </c>
      <c r="L628" s="229">
        <f t="shared" si="27"/>
        <v>0</v>
      </c>
      <c r="M628" s="228">
        <f t="shared" si="28"/>
        <v>0</v>
      </c>
      <c r="N628" s="228">
        <f t="shared" si="29"/>
        <v>0</v>
      </c>
      <c r="O628" s="298" t="e">
        <f>VLOOKUP(volume[[#This Row],[hwycov_id]],check!$A$2:$P$26,16,FALSE)</f>
        <v>#N/A</v>
      </c>
      <c r="P628" s="298">
        <v>627</v>
      </c>
    </row>
    <row r="629" spans="1:16">
      <c r="A629" s="59">
        <v>6443</v>
      </c>
      <c r="B629" s="59">
        <v>4</v>
      </c>
      <c r="C629" s="59">
        <v>1</v>
      </c>
      <c r="D629" s="59">
        <v>2</v>
      </c>
      <c r="E629" s="59" t="s">
        <v>79</v>
      </c>
      <c r="F629" s="227">
        <v>4</v>
      </c>
      <c r="G629" s="59">
        <v>0</v>
      </c>
      <c r="H629" s="227">
        <v>2</v>
      </c>
      <c r="I629" s="227">
        <v>14</v>
      </c>
      <c r="J629" s="59">
        <v>7638</v>
      </c>
      <c r="K629" s="78">
        <f>VLOOKUP(volume[[#This Row],[hwycov_id]],cnf[],10,FALSE)</f>
        <v>7638</v>
      </c>
      <c r="L629" s="229">
        <f t="shared" si="27"/>
        <v>0</v>
      </c>
      <c r="M629" s="228">
        <f t="shared" si="28"/>
        <v>0</v>
      </c>
      <c r="N629" s="228">
        <f t="shared" si="29"/>
        <v>0</v>
      </c>
      <c r="O629" s="298" t="e">
        <f>VLOOKUP(volume[[#This Row],[hwycov_id]],check!$A$2:$P$26,16,FALSE)</f>
        <v>#N/A</v>
      </c>
      <c r="P629" s="298">
        <v>628</v>
      </c>
    </row>
    <row r="630" spans="1:16">
      <c r="A630" s="59">
        <v>11145</v>
      </c>
      <c r="B630" s="59">
        <v>9</v>
      </c>
      <c r="C630" s="59">
        <v>1</v>
      </c>
      <c r="D630" s="59">
        <v>1</v>
      </c>
      <c r="E630" s="59" t="s">
        <v>78</v>
      </c>
      <c r="F630" s="227">
        <v>2</v>
      </c>
      <c r="G630" s="59">
        <v>0</v>
      </c>
      <c r="H630" s="227">
        <v>5</v>
      </c>
      <c r="I630" s="227">
        <v>10</v>
      </c>
      <c r="J630" s="59">
        <v>7664</v>
      </c>
      <c r="K630" s="78">
        <f>VLOOKUP(volume[[#This Row],[hwycov_id]],cnf[],10,FALSE)</f>
        <v>7664</v>
      </c>
      <c r="L630" s="229">
        <f t="shared" si="27"/>
        <v>0</v>
      </c>
      <c r="M630" s="228">
        <f t="shared" si="28"/>
        <v>0</v>
      </c>
      <c r="N630" s="228">
        <f t="shared" si="29"/>
        <v>0</v>
      </c>
      <c r="O630" s="298" t="e">
        <f>VLOOKUP(volume[[#This Row],[hwycov_id]],check!$A$2:$P$26,16,FALSE)</f>
        <v>#N/A</v>
      </c>
      <c r="P630" s="298">
        <v>629</v>
      </c>
    </row>
    <row r="631" spans="1:16">
      <c r="A631" s="59">
        <v>18800</v>
      </c>
      <c r="B631" s="59">
        <v>4</v>
      </c>
      <c r="C631" s="59">
        <v>1</v>
      </c>
      <c r="D631" s="59">
        <v>2</v>
      </c>
      <c r="E631" s="59" t="s">
        <v>79</v>
      </c>
      <c r="F631" s="227">
        <v>4</v>
      </c>
      <c r="G631" s="59">
        <v>0</v>
      </c>
      <c r="H631" s="227">
        <v>3</v>
      </c>
      <c r="I631" s="227">
        <v>14</v>
      </c>
      <c r="J631" s="59">
        <v>7670</v>
      </c>
      <c r="K631" s="78">
        <f>VLOOKUP(volume[[#This Row],[hwycov_id]],cnf[],10,FALSE)</f>
        <v>7670</v>
      </c>
      <c r="L631" s="229">
        <f t="shared" si="27"/>
        <v>0</v>
      </c>
      <c r="M631" s="228">
        <f t="shared" si="28"/>
        <v>0</v>
      </c>
      <c r="N631" s="228">
        <f t="shared" si="29"/>
        <v>0</v>
      </c>
      <c r="O631" s="298" t="e">
        <f>VLOOKUP(volume[[#This Row],[hwycov_id]],check!$A$2:$P$26,16,FALSE)</f>
        <v>#N/A</v>
      </c>
      <c r="P631" s="298">
        <v>630</v>
      </c>
    </row>
    <row r="632" spans="1:16">
      <c r="A632" s="59">
        <v>17990</v>
      </c>
      <c r="B632" s="59">
        <v>3</v>
      </c>
      <c r="C632" s="59">
        <v>1</v>
      </c>
      <c r="D632" s="59">
        <v>2</v>
      </c>
      <c r="E632" s="59" t="s">
        <v>79</v>
      </c>
      <c r="F632" s="227">
        <v>3</v>
      </c>
      <c r="G632" s="59">
        <v>0</v>
      </c>
      <c r="H632" s="227">
        <v>3</v>
      </c>
      <c r="I632" s="227">
        <v>14</v>
      </c>
      <c r="J632" s="59">
        <v>7673</v>
      </c>
      <c r="K632" s="78">
        <f>VLOOKUP(volume[[#This Row],[hwycov_id]],cnf[],10,FALSE)</f>
        <v>7673</v>
      </c>
      <c r="L632" s="229">
        <f t="shared" si="27"/>
        <v>0</v>
      </c>
      <c r="M632" s="228">
        <f t="shared" si="28"/>
        <v>0</v>
      </c>
      <c r="N632" s="228">
        <f t="shared" si="29"/>
        <v>0</v>
      </c>
      <c r="O632" s="298" t="e">
        <f>VLOOKUP(volume[[#This Row],[hwycov_id]],check!$A$2:$P$26,16,FALSE)</f>
        <v>#N/A</v>
      </c>
      <c r="P632" s="298">
        <v>631</v>
      </c>
    </row>
    <row r="633" spans="1:16">
      <c r="A633" s="59">
        <v>8627</v>
      </c>
      <c r="B633" s="59">
        <v>4</v>
      </c>
      <c r="C633" s="59">
        <v>1</v>
      </c>
      <c r="D633" s="59">
        <v>2</v>
      </c>
      <c r="E633" s="59" t="s">
        <v>79</v>
      </c>
      <c r="F633" s="227">
        <v>4</v>
      </c>
      <c r="G633" s="59">
        <v>0</v>
      </c>
      <c r="H633" s="227">
        <v>3</v>
      </c>
      <c r="I633" s="227">
        <v>14</v>
      </c>
      <c r="J633" s="59">
        <v>7675</v>
      </c>
      <c r="K633" s="78">
        <f>VLOOKUP(volume[[#This Row],[hwycov_id]],cnf[],10,FALSE)</f>
        <v>7675</v>
      </c>
      <c r="L633" s="229">
        <f t="shared" si="27"/>
        <v>0</v>
      </c>
      <c r="M633" s="228">
        <f t="shared" si="28"/>
        <v>0</v>
      </c>
      <c r="N633" s="228">
        <f t="shared" si="29"/>
        <v>0</v>
      </c>
      <c r="O633" s="298" t="e">
        <f>VLOOKUP(volume[[#This Row],[hwycov_id]],check!$A$2:$P$26,16,FALSE)</f>
        <v>#N/A</v>
      </c>
      <c r="P633" s="298">
        <v>632</v>
      </c>
    </row>
    <row r="634" spans="1:16">
      <c r="A634" s="59">
        <v>7998</v>
      </c>
      <c r="B634" s="59">
        <v>4</v>
      </c>
      <c r="C634" s="59">
        <v>1</v>
      </c>
      <c r="D634" s="59">
        <v>2</v>
      </c>
      <c r="E634" s="59" t="s">
        <v>79</v>
      </c>
      <c r="F634" s="227">
        <v>4</v>
      </c>
      <c r="G634" s="59">
        <v>0</v>
      </c>
      <c r="H634" s="227">
        <v>3</v>
      </c>
      <c r="I634" s="227">
        <v>14</v>
      </c>
      <c r="J634" s="59">
        <v>7679</v>
      </c>
      <c r="K634" s="78">
        <f>VLOOKUP(volume[[#This Row],[hwycov_id]],cnf[],10,FALSE)</f>
        <v>7679</v>
      </c>
      <c r="L634" s="229">
        <f t="shared" si="27"/>
        <v>0</v>
      </c>
      <c r="M634" s="228">
        <f t="shared" si="28"/>
        <v>0</v>
      </c>
      <c r="N634" s="228">
        <f t="shared" si="29"/>
        <v>0</v>
      </c>
      <c r="O634" s="298" t="e">
        <f>VLOOKUP(volume[[#This Row],[hwycov_id]],check!$A$2:$P$26,16,FALSE)</f>
        <v>#N/A</v>
      </c>
      <c r="P634" s="298">
        <v>633</v>
      </c>
    </row>
    <row r="635" spans="1:16">
      <c r="A635" s="59">
        <v>27563</v>
      </c>
      <c r="B635" s="59">
        <v>9</v>
      </c>
      <c r="C635" s="59">
        <v>1</v>
      </c>
      <c r="D635" s="59">
        <v>1</v>
      </c>
      <c r="E635" s="59" t="s">
        <v>78</v>
      </c>
      <c r="F635" s="227">
        <v>2</v>
      </c>
      <c r="G635" s="59">
        <v>0</v>
      </c>
      <c r="H635" s="227">
        <v>6</v>
      </c>
      <c r="I635" s="227">
        <v>1</v>
      </c>
      <c r="J635" s="59">
        <v>7680</v>
      </c>
      <c r="K635" s="78">
        <f>VLOOKUP(volume[[#This Row],[hwycov_id]],cnf[],10,FALSE)</f>
        <v>7680</v>
      </c>
      <c r="L635" s="229">
        <f t="shared" si="27"/>
        <v>0</v>
      </c>
      <c r="M635" s="228">
        <f t="shared" si="28"/>
        <v>0</v>
      </c>
      <c r="N635" s="228">
        <f t="shared" si="29"/>
        <v>0</v>
      </c>
      <c r="O635" s="298" t="e">
        <f>VLOOKUP(volume[[#This Row],[hwycov_id]],check!$A$2:$P$26,16,FALSE)</f>
        <v>#N/A</v>
      </c>
      <c r="P635" s="298">
        <v>634</v>
      </c>
    </row>
    <row r="636" spans="1:16">
      <c r="A636" s="59">
        <v>18621</v>
      </c>
      <c r="B636" s="59">
        <v>3</v>
      </c>
      <c r="C636" s="59">
        <v>1</v>
      </c>
      <c r="D636" s="59">
        <v>1</v>
      </c>
      <c r="E636" s="59" t="s">
        <v>79</v>
      </c>
      <c r="F636" s="227">
        <v>3</v>
      </c>
      <c r="G636" s="59">
        <v>0</v>
      </c>
      <c r="H636" s="227">
        <v>1</v>
      </c>
      <c r="I636" s="227">
        <v>14</v>
      </c>
      <c r="J636" s="59">
        <v>7690</v>
      </c>
      <c r="K636" s="78">
        <f>VLOOKUP(volume[[#This Row],[hwycov_id]],cnf[],10,FALSE)</f>
        <v>7690</v>
      </c>
      <c r="L636" s="229">
        <f t="shared" si="27"/>
        <v>0</v>
      </c>
      <c r="M636" s="228">
        <f t="shared" si="28"/>
        <v>0</v>
      </c>
      <c r="N636" s="228">
        <f t="shared" si="29"/>
        <v>0</v>
      </c>
      <c r="O636" s="298" t="e">
        <f>VLOOKUP(volume[[#This Row],[hwycov_id]],check!$A$2:$P$26,16,FALSE)</f>
        <v>#N/A</v>
      </c>
      <c r="P636" s="298">
        <v>635</v>
      </c>
    </row>
    <row r="637" spans="1:16">
      <c r="A637" s="59">
        <v>8985</v>
      </c>
      <c r="B637" s="59">
        <v>4</v>
      </c>
      <c r="C637" s="59">
        <v>1</v>
      </c>
      <c r="D637" s="59">
        <v>2</v>
      </c>
      <c r="E637" s="59" t="s">
        <v>80</v>
      </c>
      <c r="F637" s="227">
        <v>4</v>
      </c>
      <c r="G637" s="59">
        <v>0</v>
      </c>
      <c r="H637" s="227">
        <v>2</v>
      </c>
      <c r="I637" s="227">
        <v>11</v>
      </c>
      <c r="J637" s="59">
        <v>7700</v>
      </c>
      <c r="K637" s="78">
        <f>VLOOKUP(volume[[#This Row],[hwycov_id]],cnf[],10,FALSE)</f>
        <v>7700</v>
      </c>
      <c r="L637" s="229">
        <f t="shared" si="27"/>
        <v>0</v>
      </c>
      <c r="M637" s="228">
        <f t="shared" si="28"/>
        <v>0</v>
      </c>
      <c r="N637" s="228">
        <f t="shared" si="29"/>
        <v>0</v>
      </c>
      <c r="O637" s="298" t="e">
        <f>VLOOKUP(volume[[#This Row],[hwycov_id]],check!$A$2:$P$26,16,FALSE)</f>
        <v>#N/A</v>
      </c>
      <c r="P637" s="298">
        <v>636</v>
      </c>
    </row>
    <row r="638" spans="1:16">
      <c r="A638" s="59">
        <v>5786</v>
      </c>
      <c r="B638" s="59">
        <v>5</v>
      </c>
      <c r="C638" s="59">
        <v>1</v>
      </c>
      <c r="D638" s="59">
        <v>2</v>
      </c>
      <c r="E638" s="59" t="s">
        <v>80</v>
      </c>
      <c r="F638" s="227">
        <v>4</v>
      </c>
      <c r="G638" s="59">
        <v>0</v>
      </c>
      <c r="H638" s="227">
        <v>6</v>
      </c>
      <c r="I638" s="227">
        <v>12</v>
      </c>
      <c r="J638" s="59">
        <v>7700</v>
      </c>
      <c r="K638" s="78">
        <f>VLOOKUP(volume[[#This Row],[hwycov_id]],cnf[],10,FALSE)</f>
        <v>7700</v>
      </c>
      <c r="L638" s="229">
        <f t="shared" si="27"/>
        <v>0</v>
      </c>
      <c r="M638" s="228">
        <f t="shared" si="28"/>
        <v>0</v>
      </c>
      <c r="N638" s="228">
        <f t="shared" si="29"/>
        <v>0</v>
      </c>
      <c r="O638" s="298" t="e">
        <f>VLOOKUP(volume[[#This Row],[hwycov_id]],check!$A$2:$P$26,16,FALSE)</f>
        <v>#N/A</v>
      </c>
      <c r="P638" s="298">
        <v>637</v>
      </c>
    </row>
    <row r="639" spans="1:16">
      <c r="A639" s="59">
        <v>1009</v>
      </c>
      <c r="B639" s="59">
        <v>4</v>
      </c>
      <c r="C639" s="59">
        <v>1</v>
      </c>
      <c r="D639" s="59">
        <v>2</v>
      </c>
      <c r="E639" s="59" t="s">
        <v>80</v>
      </c>
      <c r="F639" s="227">
        <v>4</v>
      </c>
      <c r="G639" s="59">
        <v>0</v>
      </c>
      <c r="H639" s="227">
        <v>5</v>
      </c>
      <c r="I639" s="227">
        <v>5</v>
      </c>
      <c r="J639" s="59">
        <v>7700</v>
      </c>
      <c r="K639" s="78">
        <f>VLOOKUP(volume[[#This Row],[hwycov_id]],cnf[],10,FALSE)</f>
        <v>7700</v>
      </c>
      <c r="L639" s="229">
        <f t="shared" si="27"/>
        <v>0</v>
      </c>
      <c r="M639" s="228">
        <f t="shared" si="28"/>
        <v>0</v>
      </c>
      <c r="N639" s="228">
        <f t="shared" si="29"/>
        <v>0</v>
      </c>
      <c r="O639" s="298" t="e">
        <f>VLOOKUP(volume[[#This Row],[hwycov_id]],check!$A$2:$P$26,16,FALSE)</f>
        <v>#N/A</v>
      </c>
      <c r="P639" s="298">
        <v>638</v>
      </c>
    </row>
    <row r="640" spans="1:16">
      <c r="A640" s="59">
        <v>28030</v>
      </c>
      <c r="B640" s="59">
        <v>9</v>
      </c>
      <c r="C640" s="59">
        <v>1</v>
      </c>
      <c r="D640" s="59">
        <v>1</v>
      </c>
      <c r="E640" s="59" t="s">
        <v>78</v>
      </c>
      <c r="F640" s="227">
        <v>2</v>
      </c>
      <c r="G640" s="59">
        <v>0</v>
      </c>
      <c r="H640" s="227">
        <v>6</v>
      </c>
      <c r="I640" s="227">
        <v>17</v>
      </c>
      <c r="J640" s="59">
        <v>7714</v>
      </c>
      <c r="K640" s="78">
        <f>VLOOKUP(volume[[#This Row],[hwycov_id]],cnf[],10,FALSE)</f>
        <v>7714</v>
      </c>
      <c r="L640" s="229">
        <f t="shared" si="27"/>
        <v>0</v>
      </c>
      <c r="M640" s="228">
        <f t="shared" si="28"/>
        <v>0</v>
      </c>
      <c r="N640" s="228">
        <f t="shared" si="29"/>
        <v>0</v>
      </c>
      <c r="O640" s="298" t="e">
        <f>VLOOKUP(volume[[#This Row],[hwycov_id]],check!$A$2:$P$26,16,FALSE)</f>
        <v>#N/A</v>
      </c>
      <c r="P640" s="298">
        <v>639</v>
      </c>
    </row>
    <row r="641" spans="1:16">
      <c r="A641" s="59">
        <v>27800</v>
      </c>
      <c r="B641" s="59">
        <v>9</v>
      </c>
      <c r="C641" s="59">
        <v>1</v>
      </c>
      <c r="D641" s="59">
        <v>1</v>
      </c>
      <c r="E641" s="59" t="s">
        <v>78</v>
      </c>
      <c r="F641" s="227">
        <v>2</v>
      </c>
      <c r="G641" s="59">
        <v>0</v>
      </c>
      <c r="H641" s="227">
        <v>2</v>
      </c>
      <c r="I641" s="227">
        <v>14</v>
      </c>
      <c r="J641" s="59">
        <v>7744</v>
      </c>
      <c r="K641" s="78">
        <f>VLOOKUP(volume[[#This Row],[hwycov_id]],cnf[],10,FALSE)</f>
        <v>7744</v>
      </c>
      <c r="L641" s="229">
        <f t="shared" si="27"/>
        <v>0</v>
      </c>
      <c r="M641" s="228">
        <f t="shared" si="28"/>
        <v>0</v>
      </c>
      <c r="N641" s="228">
        <f t="shared" si="29"/>
        <v>0</v>
      </c>
      <c r="O641" s="298" t="e">
        <f>VLOOKUP(volume[[#This Row],[hwycov_id]],check!$A$2:$P$26,16,FALSE)</f>
        <v>#N/A</v>
      </c>
      <c r="P641" s="298">
        <v>640</v>
      </c>
    </row>
    <row r="642" spans="1:16">
      <c r="A642" s="59">
        <v>1838</v>
      </c>
      <c r="B642" s="59">
        <v>4</v>
      </c>
      <c r="C642" s="59">
        <v>1</v>
      </c>
      <c r="D642" s="59">
        <v>1</v>
      </c>
      <c r="E642" s="59" t="s">
        <v>79</v>
      </c>
      <c r="F642" s="227">
        <v>4</v>
      </c>
      <c r="G642" s="59">
        <v>0</v>
      </c>
      <c r="H642" s="227">
        <v>2</v>
      </c>
      <c r="I642" s="227">
        <v>14</v>
      </c>
      <c r="J642" s="59">
        <v>7747</v>
      </c>
      <c r="K642" s="78">
        <f>VLOOKUP(volume[[#This Row],[hwycov_id]],cnf[],10,FALSE)</f>
        <v>7747</v>
      </c>
      <c r="L642" s="229">
        <f t="shared" ref="L642:L705" si="30">K642/J642-1</f>
        <v>0</v>
      </c>
      <c r="M642" s="228">
        <f t="shared" ref="M642:M705" si="31">K642-J642</f>
        <v>0</v>
      </c>
      <c r="N642" s="228">
        <f t="shared" ref="N642:N705" si="32">POWER(M642,2)</f>
        <v>0</v>
      </c>
      <c r="O642" s="298" t="e">
        <f>VLOOKUP(volume[[#This Row],[hwycov_id]],check!$A$2:$P$26,16,FALSE)</f>
        <v>#N/A</v>
      </c>
      <c r="P642" s="298">
        <v>641</v>
      </c>
    </row>
    <row r="643" spans="1:16">
      <c r="A643" s="59">
        <v>2721</v>
      </c>
      <c r="B643" s="59">
        <v>9</v>
      </c>
      <c r="C643" s="59">
        <v>1</v>
      </c>
      <c r="D643" s="59">
        <v>1</v>
      </c>
      <c r="E643" s="59" t="s">
        <v>78</v>
      </c>
      <c r="F643" s="227">
        <v>2</v>
      </c>
      <c r="G643" s="59">
        <v>0</v>
      </c>
      <c r="H643" s="227">
        <v>6</v>
      </c>
      <c r="I643" s="227">
        <v>1</v>
      </c>
      <c r="J643" s="59">
        <v>7755</v>
      </c>
      <c r="K643" s="78">
        <f>VLOOKUP(volume[[#This Row],[hwycov_id]],cnf[],10,FALSE)</f>
        <v>7755</v>
      </c>
      <c r="L643" s="229">
        <f t="shared" si="30"/>
        <v>0</v>
      </c>
      <c r="M643" s="228">
        <f t="shared" si="31"/>
        <v>0</v>
      </c>
      <c r="N643" s="228">
        <f t="shared" si="32"/>
        <v>0</v>
      </c>
      <c r="O643" s="298" t="e">
        <f>VLOOKUP(volume[[#This Row],[hwycov_id]],check!$A$2:$P$26,16,FALSE)</f>
        <v>#N/A</v>
      </c>
      <c r="P643" s="298">
        <v>642</v>
      </c>
    </row>
    <row r="644" spans="1:16">
      <c r="A644" s="59">
        <v>8950</v>
      </c>
      <c r="B644" s="59">
        <v>9</v>
      </c>
      <c r="C644" s="59">
        <v>1</v>
      </c>
      <c r="D644" s="59">
        <v>1</v>
      </c>
      <c r="E644" s="59" t="s">
        <v>78</v>
      </c>
      <c r="F644" s="227">
        <v>2</v>
      </c>
      <c r="G644" s="59">
        <v>0</v>
      </c>
      <c r="H644" s="227">
        <v>2</v>
      </c>
      <c r="I644" s="227">
        <v>14</v>
      </c>
      <c r="J644" s="59">
        <v>7827</v>
      </c>
      <c r="K644" s="78">
        <f>VLOOKUP(volume[[#This Row],[hwycov_id]],cnf[],10,FALSE)</f>
        <v>7827</v>
      </c>
      <c r="L644" s="229">
        <f t="shared" si="30"/>
        <v>0</v>
      </c>
      <c r="M644" s="228">
        <f t="shared" si="31"/>
        <v>0</v>
      </c>
      <c r="N644" s="228">
        <f t="shared" si="32"/>
        <v>0</v>
      </c>
      <c r="O644" s="298" t="e">
        <f>VLOOKUP(volume[[#This Row],[hwycov_id]],check!$A$2:$P$26,16,FALSE)</f>
        <v>#N/A</v>
      </c>
      <c r="P644" s="298">
        <v>643</v>
      </c>
    </row>
    <row r="645" spans="1:16">
      <c r="A645" s="59">
        <v>2086</v>
      </c>
      <c r="B645" s="59">
        <v>5</v>
      </c>
      <c r="C645" s="59">
        <v>1</v>
      </c>
      <c r="D645" s="59">
        <v>2</v>
      </c>
      <c r="E645" s="59" t="s">
        <v>79</v>
      </c>
      <c r="F645" s="227">
        <v>4</v>
      </c>
      <c r="G645" s="59">
        <v>0</v>
      </c>
      <c r="H645" s="227">
        <v>2</v>
      </c>
      <c r="I645" s="227">
        <v>14</v>
      </c>
      <c r="J645" s="59">
        <v>7868</v>
      </c>
      <c r="K645" s="78">
        <f>VLOOKUP(volume[[#This Row],[hwycov_id]],cnf[],10,FALSE)</f>
        <v>7868</v>
      </c>
      <c r="L645" s="229">
        <f t="shared" si="30"/>
        <v>0</v>
      </c>
      <c r="M645" s="228">
        <f t="shared" si="31"/>
        <v>0</v>
      </c>
      <c r="N645" s="228">
        <f t="shared" si="32"/>
        <v>0</v>
      </c>
      <c r="O645" s="298" t="e">
        <f>VLOOKUP(volume[[#This Row],[hwycov_id]],check!$A$2:$P$26,16,FALSE)</f>
        <v>#N/A</v>
      </c>
      <c r="P645" s="298">
        <v>644</v>
      </c>
    </row>
    <row r="646" spans="1:16">
      <c r="A646" s="59">
        <v>24815</v>
      </c>
      <c r="B646" s="59">
        <v>4</v>
      </c>
      <c r="C646" s="59">
        <v>1</v>
      </c>
      <c r="D646" s="59">
        <v>2</v>
      </c>
      <c r="E646" s="59" t="s">
        <v>79</v>
      </c>
      <c r="F646" s="227">
        <v>4</v>
      </c>
      <c r="G646" s="59">
        <v>0</v>
      </c>
      <c r="H646" s="227">
        <v>2</v>
      </c>
      <c r="I646" s="227">
        <v>14</v>
      </c>
      <c r="J646" s="59">
        <v>7894</v>
      </c>
      <c r="K646" s="78">
        <f>VLOOKUP(volume[[#This Row],[hwycov_id]],cnf[],10,FALSE)</f>
        <v>7894</v>
      </c>
      <c r="L646" s="229">
        <f t="shared" si="30"/>
        <v>0</v>
      </c>
      <c r="M646" s="228">
        <f t="shared" si="31"/>
        <v>0</v>
      </c>
      <c r="N646" s="228">
        <f t="shared" si="32"/>
        <v>0</v>
      </c>
      <c r="O646" s="298" t="e">
        <f>VLOOKUP(volume[[#This Row],[hwycov_id]],check!$A$2:$P$26,16,FALSE)</f>
        <v>#N/A</v>
      </c>
      <c r="P646" s="298">
        <v>645</v>
      </c>
    </row>
    <row r="647" spans="1:16">
      <c r="A647" s="59">
        <v>17610</v>
      </c>
      <c r="B647" s="59">
        <v>4</v>
      </c>
      <c r="C647" s="59">
        <v>1</v>
      </c>
      <c r="D647" s="59">
        <v>2</v>
      </c>
      <c r="E647" s="59" t="s">
        <v>79</v>
      </c>
      <c r="F647" s="227">
        <v>4</v>
      </c>
      <c r="G647" s="59">
        <v>0</v>
      </c>
      <c r="H647" s="227">
        <v>3</v>
      </c>
      <c r="I647" s="227">
        <v>14</v>
      </c>
      <c r="J647" s="59">
        <v>7925</v>
      </c>
      <c r="K647" s="78">
        <f>VLOOKUP(volume[[#This Row],[hwycov_id]],cnf[],10,FALSE)</f>
        <v>7925</v>
      </c>
      <c r="L647" s="229">
        <f t="shared" si="30"/>
        <v>0</v>
      </c>
      <c r="M647" s="228">
        <f t="shared" si="31"/>
        <v>0</v>
      </c>
      <c r="N647" s="228">
        <f t="shared" si="32"/>
        <v>0</v>
      </c>
      <c r="O647" s="298" t="e">
        <f>VLOOKUP(volume[[#This Row],[hwycov_id]],check!$A$2:$P$26,16,FALSE)</f>
        <v>#N/A</v>
      </c>
      <c r="P647" s="298">
        <v>646</v>
      </c>
    </row>
    <row r="648" spans="1:16">
      <c r="A648" s="59">
        <v>18410</v>
      </c>
      <c r="B648" s="59">
        <v>4</v>
      </c>
      <c r="C648" s="59">
        <v>1</v>
      </c>
      <c r="D648" s="59">
        <v>1</v>
      </c>
      <c r="E648" s="59" t="s">
        <v>79</v>
      </c>
      <c r="F648" s="227">
        <v>4</v>
      </c>
      <c r="G648" s="59">
        <v>0</v>
      </c>
      <c r="H648" s="227">
        <v>1</v>
      </c>
      <c r="I648" s="227">
        <v>14</v>
      </c>
      <c r="J648" s="59">
        <v>7935</v>
      </c>
      <c r="K648" s="78">
        <f>VLOOKUP(volume[[#This Row],[hwycov_id]],cnf[],10,FALSE)</f>
        <v>7935</v>
      </c>
      <c r="L648" s="229">
        <f t="shared" si="30"/>
        <v>0</v>
      </c>
      <c r="M648" s="228">
        <f t="shared" si="31"/>
        <v>0</v>
      </c>
      <c r="N648" s="228">
        <f t="shared" si="32"/>
        <v>0</v>
      </c>
      <c r="O648" s="298" t="e">
        <f>VLOOKUP(volume[[#This Row],[hwycov_id]],check!$A$2:$P$26,16,FALSE)</f>
        <v>#N/A</v>
      </c>
      <c r="P648" s="298">
        <v>647</v>
      </c>
    </row>
    <row r="649" spans="1:16">
      <c r="A649" s="59">
        <v>2810</v>
      </c>
      <c r="B649" s="59">
        <v>9</v>
      </c>
      <c r="C649" s="59">
        <v>1</v>
      </c>
      <c r="D649" s="59">
        <v>1</v>
      </c>
      <c r="E649" s="59" t="s">
        <v>78</v>
      </c>
      <c r="F649" s="227">
        <v>2</v>
      </c>
      <c r="G649" s="59">
        <v>0</v>
      </c>
      <c r="H649" s="227">
        <v>6</v>
      </c>
      <c r="I649" s="227">
        <v>6</v>
      </c>
      <c r="J649" s="59">
        <v>7958</v>
      </c>
      <c r="K649" s="78">
        <f>VLOOKUP(volume[[#This Row],[hwycov_id]],cnf[],10,FALSE)</f>
        <v>7958</v>
      </c>
      <c r="L649" s="229">
        <f t="shared" si="30"/>
        <v>0</v>
      </c>
      <c r="M649" s="228">
        <f t="shared" si="31"/>
        <v>0</v>
      </c>
      <c r="N649" s="228">
        <f t="shared" si="32"/>
        <v>0</v>
      </c>
      <c r="O649" s="298" t="e">
        <f>VLOOKUP(volume[[#This Row],[hwycov_id]],check!$A$2:$P$26,16,FALSE)</f>
        <v>#N/A</v>
      </c>
      <c r="P649" s="298">
        <v>648</v>
      </c>
    </row>
    <row r="650" spans="1:16">
      <c r="A650" s="59">
        <v>8849</v>
      </c>
      <c r="B650" s="59">
        <v>9</v>
      </c>
      <c r="C650" s="59">
        <v>1</v>
      </c>
      <c r="D650" s="59">
        <v>1</v>
      </c>
      <c r="E650" s="59" t="s">
        <v>78</v>
      </c>
      <c r="F650" s="227">
        <v>2</v>
      </c>
      <c r="G650" s="59">
        <v>0</v>
      </c>
      <c r="H650" s="227">
        <v>3</v>
      </c>
      <c r="I650" s="227">
        <v>14</v>
      </c>
      <c r="J650" s="59">
        <v>7962</v>
      </c>
      <c r="K650" s="78">
        <f>VLOOKUP(volume[[#This Row],[hwycov_id]],cnf[],10,FALSE)</f>
        <v>7962</v>
      </c>
      <c r="L650" s="229">
        <f t="shared" si="30"/>
        <v>0</v>
      </c>
      <c r="M650" s="228">
        <f t="shared" si="31"/>
        <v>0</v>
      </c>
      <c r="N650" s="228">
        <f t="shared" si="32"/>
        <v>0</v>
      </c>
      <c r="O650" s="298" t="e">
        <f>VLOOKUP(volume[[#This Row],[hwycov_id]],check!$A$2:$P$26,16,FALSE)</f>
        <v>#N/A</v>
      </c>
      <c r="P650" s="298">
        <v>649</v>
      </c>
    </row>
    <row r="651" spans="1:16">
      <c r="A651" s="59">
        <v>16155</v>
      </c>
      <c r="B651" s="59">
        <v>9</v>
      </c>
      <c r="C651" s="59">
        <v>1</v>
      </c>
      <c r="D651" s="59">
        <v>1</v>
      </c>
      <c r="E651" s="59" t="s">
        <v>78</v>
      </c>
      <c r="F651" s="227">
        <v>2</v>
      </c>
      <c r="G651" s="59">
        <v>0</v>
      </c>
      <c r="H651" s="227">
        <v>3</v>
      </c>
      <c r="I651" s="227">
        <v>14</v>
      </c>
      <c r="J651" s="59">
        <v>7975</v>
      </c>
      <c r="K651" s="78">
        <f>VLOOKUP(volume[[#This Row],[hwycov_id]],cnf[],10,FALSE)</f>
        <v>7975</v>
      </c>
      <c r="L651" s="229">
        <f t="shared" si="30"/>
        <v>0</v>
      </c>
      <c r="M651" s="228">
        <f t="shared" si="31"/>
        <v>0</v>
      </c>
      <c r="N651" s="228">
        <f t="shared" si="32"/>
        <v>0</v>
      </c>
      <c r="O651" s="298" t="e">
        <f>VLOOKUP(volume[[#This Row],[hwycov_id]],check!$A$2:$P$26,16,FALSE)</f>
        <v>#N/A</v>
      </c>
      <c r="P651" s="298">
        <v>650</v>
      </c>
    </row>
    <row r="652" spans="1:16">
      <c r="A652" s="59">
        <v>5062</v>
      </c>
      <c r="B652" s="59">
        <v>3</v>
      </c>
      <c r="C652" s="59">
        <v>1</v>
      </c>
      <c r="D652" s="59">
        <v>2</v>
      </c>
      <c r="E652" s="59" t="s">
        <v>79</v>
      </c>
      <c r="F652" s="227">
        <v>3</v>
      </c>
      <c r="G652" s="59">
        <v>0</v>
      </c>
      <c r="H652" s="227">
        <v>3</v>
      </c>
      <c r="I652" s="227">
        <v>14</v>
      </c>
      <c r="J652" s="59">
        <v>7976</v>
      </c>
      <c r="K652" s="78">
        <f>VLOOKUP(volume[[#This Row],[hwycov_id]],cnf[],10,FALSE)</f>
        <v>7976</v>
      </c>
      <c r="L652" s="229">
        <f t="shared" si="30"/>
        <v>0</v>
      </c>
      <c r="M652" s="228">
        <f t="shared" si="31"/>
        <v>0</v>
      </c>
      <c r="N652" s="228">
        <f t="shared" si="32"/>
        <v>0</v>
      </c>
      <c r="O652" s="298" t="e">
        <f>VLOOKUP(volume[[#This Row],[hwycov_id]],check!$A$2:$P$26,16,FALSE)</f>
        <v>#N/A</v>
      </c>
      <c r="P652" s="298">
        <v>651</v>
      </c>
    </row>
    <row r="653" spans="1:16">
      <c r="A653" s="59">
        <v>14311</v>
      </c>
      <c r="B653" s="59">
        <v>3</v>
      </c>
      <c r="C653" s="59">
        <v>1</v>
      </c>
      <c r="D653" s="59">
        <v>2</v>
      </c>
      <c r="E653" s="59" t="s">
        <v>79</v>
      </c>
      <c r="F653" s="227">
        <v>3</v>
      </c>
      <c r="G653" s="59">
        <v>0</v>
      </c>
      <c r="H653" s="227">
        <v>3</v>
      </c>
      <c r="I653" s="227">
        <v>14</v>
      </c>
      <c r="J653" s="59">
        <v>7983</v>
      </c>
      <c r="K653" s="78">
        <f>VLOOKUP(volume[[#This Row],[hwycov_id]],cnf[],10,FALSE)</f>
        <v>7983</v>
      </c>
      <c r="L653" s="229">
        <f t="shared" si="30"/>
        <v>0</v>
      </c>
      <c r="M653" s="228">
        <f t="shared" si="31"/>
        <v>0</v>
      </c>
      <c r="N653" s="228">
        <f t="shared" si="32"/>
        <v>0</v>
      </c>
      <c r="O653" s="298" t="e">
        <f>VLOOKUP(volume[[#This Row],[hwycov_id]],check!$A$2:$P$26,16,FALSE)</f>
        <v>#N/A</v>
      </c>
      <c r="P653" s="298">
        <v>652</v>
      </c>
    </row>
    <row r="654" spans="1:16">
      <c r="A654" s="59">
        <v>17967</v>
      </c>
      <c r="B654" s="59">
        <v>3</v>
      </c>
      <c r="C654" s="59">
        <v>1</v>
      </c>
      <c r="D654" s="59">
        <v>2</v>
      </c>
      <c r="E654" s="59" t="s">
        <v>80</v>
      </c>
      <c r="F654" s="227">
        <v>3</v>
      </c>
      <c r="G654" s="59">
        <v>0</v>
      </c>
      <c r="H654" s="227">
        <v>5</v>
      </c>
      <c r="I654" s="227">
        <v>16</v>
      </c>
      <c r="J654" s="59">
        <v>8000</v>
      </c>
      <c r="K654" s="78">
        <f>VLOOKUP(volume[[#This Row],[hwycov_id]],cnf[],10,FALSE)</f>
        <v>8000</v>
      </c>
      <c r="L654" s="229">
        <f t="shared" si="30"/>
        <v>0</v>
      </c>
      <c r="M654" s="228">
        <f t="shared" si="31"/>
        <v>0</v>
      </c>
      <c r="N654" s="228">
        <f t="shared" si="32"/>
        <v>0</v>
      </c>
      <c r="O654" s="298" t="e">
        <f>VLOOKUP(volume[[#This Row],[hwycov_id]],check!$A$2:$P$26,16,FALSE)</f>
        <v>#N/A</v>
      </c>
      <c r="P654" s="298">
        <v>653</v>
      </c>
    </row>
    <row r="655" spans="1:16">
      <c r="A655" s="59">
        <v>16869</v>
      </c>
      <c r="B655" s="59">
        <v>5</v>
      </c>
      <c r="C655" s="59">
        <v>1</v>
      </c>
      <c r="D655" s="59">
        <v>2</v>
      </c>
      <c r="E655" s="59" t="s">
        <v>80</v>
      </c>
      <c r="F655" s="227">
        <v>4</v>
      </c>
      <c r="G655" s="59">
        <v>0</v>
      </c>
      <c r="H655" s="227">
        <v>7</v>
      </c>
      <c r="I655" s="227">
        <v>7</v>
      </c>
      <c r="J655" s="59">
        <v>8000</v>
      </c>
      <c r="K655" s="78">
        <f>VLOOKUP(volume[[#This Row],[hwycov_id]],cnf[],10,FALSE)</f>
        <v>8000</v>
      </c>
      <c r="L655" s="229">
        <f t="shared" si="30"/>
        <v>0</v>
      </c>
      <c r="M655" s="228">
        <f t="shared" si="31"/>
        <v>0</v>
      </c>
      <c r="N655" s="228">
        <f t="shared" si="32"/>
        <v>0</v>
      </c>
      <c r="O655" s="298" t="e">
        <f>VLOOKUP(volume[[#This Row],[hwycov_id]],check!$A$2:$P$26,16,FALSE)</f>
        <v>#N/A</v>
      </c>
      <c r="P655" s="298">
        <v>654</v>
      </c>
    </row>
    <row r="656" spans="1:16">
      <c r="A656" s="59">
        <v>17088</v>
      </c>
      <c r="B656" s="59">
        <v>4</v>
      </c>
      <c r="C656" s="59">
        <v>1</v>
      </c>
      <c r="D656" s="59">
        <v>2</v>
      </c>
      <c r="E656" s="59" t="s">
        <v>80</v>
      </c>
      <c r="F656" s="227">
        <v>4</v>
      </c>
      <c r="G656" s="59">
        <v>0</v>
      </c>
      <c r="H656" s="227">
        <v>7</v>
      </c>
      <c r="I656" s="227">
        <v>19</v>
      </c>
      <c r="J656" s="59">
        <v>8000</v>
      </c>
      <c r="K656" s="78">
        <f>VLOOKUP(volume[[#This Row],[hwycov_id]],cnf[],10,FALSE)</f>
        <v>8000</v>
      </c>
      <c r="L656" s="229">
        <f t="shared" si="30"/>
        <v>0</v>
      </c>
      <c r="M656" s="228">
        <f t="shared" si="31"/>
        <v>0</v>
      </c>
      <c r="N656" s="228">
        <f t="shared" si="32"/>
        <v>0</v>
      </c>
      <c r="O656" s="298" t="e">
        <f>VLOOKUP(volume[[#This Row],[hwycov_id]],check!$A$2:$P$26,16,FALSE)</f>
        <v>#N/A</v>
      </c>
      <c r="P656" s="298">
        <v>655</v>
      </c>
    </row>
    <row r="657" spans="1:16">
      <c r="A657" s="59">
        <v>24067</v>
      </c>
      <c r="B657" s="59">
        <v>4</v>
      </c>
      <c r="C657" s="59">
        <v>1</v>
      </c>
      <c r="D657" s="59">
        <v>2</v>
      </c>
      <c r="E657" s="59" t="s">
        <v>80</v>
      </c>
      <c r="F657" s="227">
        <v>4</v>
      </c>
      <c r="G657" s="59">
        <v>0</v>
      </c>
      <c r="H657" s="227">
        <v>5</v>
      </c>
      <c r="I657" s="227">
        <v>19</v>
      </c>
      <c r="J657" s="59">
        <v>8000</v>
      </c>
      <c r="K657" s="78">
        <f>VLOOKUP(volume[[#This Row],[hwycov_id]],cnf[],10,FALSE)</f>
        <v>8000</v>
      </c>
      <c r="L657" s="229">
        <f t="shared" si="30"/>
        <v>0</v>
      </c>
      <c r="M657" s="228">
        <f t="shared" si="31"/>
        <v>0</v>
      </c>
      <c r="N657" s="228">
        <f t="shared" si="32"/>
        <v>0</v>
      </c>
      <c r="O657" s="298" t="e">
        <f>VLOOKUP(volume[[#This Row],[hwycov_id]],check!$A$2:$P$26,16,FALSE)</f>
        <v>#N/A</v>
      </c>
      <c r="P657" s="298">
        <v>656</v>
      </c>
    </row>
    <row r="658" spans="1:16">
      <c r="A658" s="59">
        <v>4386</v>
      </c>
      <c r="B658" s="59">
        <v>4</v>
      </c>
      <c r="C658" s="59">
        <v>1</v>
      </c>
      <c r="D658" s="59">
        <v>2</v>
      </c>
      <c r="E658" s="59" t="s">
        <v>80</v>
      </c>
      <c r="F658" s="227">
        <v>4</v>
      </c>
      <c r="G658" s="59">
        <v>0</v>
      </c>
      <c r="H658" s="227">
        <v>2</v>
      </c>
      <c r="I658" s="227">
        <v>11</v>
      </c>
      <c r="J658" s="59">
        <v>8000</v>
      </c>
      <c r="K658" s="78">
        <f>VLOOKUP(volume[[#This Row],[hwycov_id]],cnf[],10,FALSE)</f>
        <v>8000</v>
      </c>
      <c r="L658" s="229">
        <f t="shared" si="30"/>
        <v>0</v>
      </c>
      <c r="M658" s="228">
        <f t="shared" si="31"/>
        <v>0</v>
      </c>
      <c r="N658" s="228">
        <f t="shared" si="32"/>
        <v>0</v>
      </c>
      <c r="O658" s="298" t="e">
        <f>VLOOKUP(volume[[#This Row],[hwycov_id]],check!$A$2:$P$26,16,FALSE)</f>
        <v>#N/A</v>
      </c>
      <c r="P658" s="298">
        <v>657</v>
      </c>
    </row>
    <row r="659" spans="1:16">
      <c r="A659" s="59">
        <v>7090</v>
      </c>
      <c r="B659" s="59">
        <v>4</v>
      </c>
      <c r="C659" s="59">
        <v>1</v>
      </c>
      <c r="D659" s="59">
        <v>2</v>
      </c>
      <c r="E659" s="59" t="s">
        <v>80</v>
      </c>
      <c r="F659" s="227">
        <v>4</v>
      </c>
      <c r="G659" s="59">
        <v>0</v>
      </c>
      <c r="H659" s="227">
        <v>2</v>
      </c>
      <c r="I659" s="227">
        <v>11</v>
      </c>
      <c r="J659" s="59">
        <v>8000</v>
      </c>
      <c r="K659" s="78">
        <f>VLOOKUP(volume[[#This Row],[hwycov_id]],cnf[],10,FALSE)</f>
        <v>8000</v>
      </c>
      <c r="L659" s="229">
        <f t="shared" si="30"/>
        <v>0</v>
      </c>
      <c r="M659" s="228">
        <f t="shared" si="31"/>
        <v>0</v>
      </c>
      <c r="N659" s="228">
        <f t="shared" si="32"/>
        <v>0</v>
      </c>
      <c r="O659" s="298" t="e">
        <f>VLOOKUP(volume[[#This Row],[hwycov_id]],check!$A$2:$P$26,16,FALSE)</f>
        <v>#N/A</v>
      </c>
      <c r="P659" s="298">
        <v>658</v>
      </c>
    </row>
    <row r="660" spans="1:16">
      <c r="A660" s="59">
        <v>7218</v>
      </c>
      <c r="B660" s="59">
        <v>4</v>
      </c>
      <c r="C660" s="59">
        <v>1</v>
      </c>
      <c r="D660" s="59">
        <v>2</v>
      </c>
      <c r="E660" s="59" t="s">
        <v>80</v>
      </c>
      <c r="F660" s="227">
        <v>4</v>
      </c>
      <c r="G660" s="59">
        <v>0</v>
      </c>
      <c r="H660" s="227">
        <v>7</v>
      </c>
      <c r="I660" s="227">
        <v>7</v>
      </c>
      <c r="J660" s="59">
        <v>8000</v>
      </c>
      <c r="K660" s="78">
        <f>VLOOKUP(volume[[#This Row],[hwycov_id]],cnf[],10,FALSE)</f>
        <v>8000</v>
      </c>
      <c r="L660" s="229">
        <f t="shared" si="30"/>
        <v>0</v>
      </c>
      <c r="M660" s="228">
        <f t="shared" si="31"/>
        <v>0</v>
      </c>
      <c r="N660" s="228">
        <f t="shared" si="32"/>
        <v>0</v>
      </c>
      <c r="O660" s="298" t="e">
        <f>VLOOKUP(volume[[#This Row],[hwycov_id]],check!$A$2:$P$26,16,FALSE)</f>
        <v>#N/A</v>
      </c>
      <c r="P660" s="298">
        <v>659</v>
      </c>
    </row>
    <row r="661" spans="1:16">
      <c r="A661" s="59">
        <v>12225</v>
      </c>
      <c r="B661" s="59">
        <v>9</v>
      </c>
      <c r="C661" s="59">
        <v>1</v>
      </c>
      <c r="D661" s="59">
        <v>1</v>
      </c>
      <c r="E661" s="59" t="s">
        <v>78</v>
      </c>
      <c r="F661" s="227">
        <v>2</v>
      </c>
      <c r="G661" s="59">
        <v>0</v>
      </c>
      <c r="H661" s="227">
        <v>6</v>
      </c>
      <c r="I661" s="227">
        <v>12</v>
      </c>
      <c r="J661" s="59">
        <v>8001</v>
      </c>
      <c r="K661" s="78">
        <f>VLOOKUP(volume[[#This Row],[hwycov_id]],cnf[],10,FALSE)</f>
        <v>8001</v>
      </c>
      <c r="L661" s="229">
        <f t="shared" si="30"/>
        <v>0</v>
      </c>
      <c r="M661" s="228">
        <f t="shared" si="31"/>
        <v>0</v>
      </c>
      <c r="N661" s="228">
        <f t="shared" si="32"/>
        <v>0</v>
      </c>
      <c r="O661" s="298" t="e">
        <f>VLOOKUP(volume[[#This Row],[hwycov_id]],check!$A$2:$P$26,16,FALSE)</f>
        <v>#N/A</v>
      </c>
      <c r="P661" s="298">
        <v>660</v>
      </c>
    </row>
    <row r="662" spans="1:16">
      <c r="A662" s="59">
        <v>27264</v>
      </c>
      <c r="B662" s="59">
        <v>9</v>
      </c>
      <c r="C662" s="59">
        <v>1</v>
      </c>
      <c r="D662" s="59">
        <v>1</v>
      </c>
      <c r="E662" s="59" t="s">
        <v>78</v>
      </c>
      <c r="F662" s="227">
        <v>2</v>
      </c>
      <c r="G662" s="59">
        <v>0</v>
      </c>
      <c r="H662" s="227">
        <v>2</v>
      </c>
      <c r="I662" s="227">
        <v>14</v>
      </c>
      <c r="J662" s="59">
        <v>8004</v>
      </c>
      <c r="K662" s="78">
        <f>VLOOKUP(volume[[#This Row],[hwycov_id]],cnf[],10,FALSE)</f>
        <v>8004</v>
      </c>
      <c r="L662" s="229">
        <f t="shared" si="30"/>
        <v>0</v>
      </c>
      <c r="M662" s="228">
        <f t="shared" si="31"/>
        <v>0</v>
      </c>
      <c r="N662" s="228">
        <f t="shared" si="32"/>
        <v>0</v>
      </c>
      <c r="O662" s="298" t="e">
        <f>VLOOKUP(volume[[#This Row],[hwycov_id]],check!$A$2:$P$26,16,FALSE)</f>
        <v>#N/A</v>
      </c>
      <c r="P662" s="298">
        <v>661</v>
      </c>
    </row>
    <row r="663" spans="1:16">
      <c r="A663" s="59">
        <v>27269</v>
      </c>
      <c r="B663" s="59">
        <v>9</v>
      </c>
      <c r="C663" s="59">
        <v>1</v>
      </c>
      <c r="D663" s="59">
        <v>1</v>
      </c>
      <c r="E663" s="59" t="s">
        <v>78</v>
      </c>
      <c r="F663" s="227">
        <v>2</v>
      </c>
      <c r="G663" s="59">
        <v>0</v>
      </c>
      <c r="H663" s="227">
        <v>6</v>
      </c>
      <c r="I663" s="227">
        <v>6</v>
      </c>
      <c r="J663" s="59">
        <v>8030</v>
      </c>
      <c r="K663" s="78">
        <f>VLOOKUP(volume[[#This Row],[hwycov_id]],cnf[],10,FALSE)</f>
        <v>8030</v>
      </c>
      <c r="L663" s="229">
        <f t="shared" si="30"/>
        <v>0</v>
      </c>
      <c r="M663" s="228">
        <f t="shared" si="31"/>
        <v>0</v>
      </c>
      <c r="N663" s="228">
        <f t="shared" si="32"/>
        <v>0</v>
      </c>
      <c r="O663" s="298" t="e">
        <f>VLOOKUP(volume[[#This Row],[hwycov_id]],check!$A$2:$P$26,16,FALSE)</f>
        <v>#N/A</v>
      </c>
      <c r="P663" s="298">
        <v>662</v>
      </c>
    </row>
    <row r="664" spans="1:16">
      <c r="A664" s="59">
        <v>11062</v>
      </c>
      <c r="B664" s="59">
        <v>9</v>
      </c>
      <c r="C664" s="59">
        <v>1</v>
      </c>
      <c r="D664" s="59">
        <v>1</v>
      </c>
      <c r="E664" s="59" t="s">
        <v>78</v>
      </c>
      <c r="F664" s="227">
        <v>2</v>
      </c>
      <c r="G664" s="59">
        <v>0</v>
      </c>
      <c r="H664" s="227">
        <v>5</v>
      </c>
      <c r="I664" s="227">
        <v>5</v>
      </c>
      <c r="J664" s="59">
        <v>8038</v>
      </c>
      <c r="K664" s="78">
        <f>VLOOKUP(volume[[#This Row],[hwycov_id]],cnf[],10,FALSE)</f>
        <v>8038</v>
      </c>
      <c r="L664" s="229">
        <f t="shared" si="30"/>
        <v>0</v>
      </c>
      <c r="M664" s="228">
        <f t="shared" si="31"/>
        <v>0</v>
      </c>
      <c r="N664" s="228">
        <f t="shared" si="32"/>
        <v>0</v>
      </c>
      <c r="O664" s="298" t="e">
        <f>VLOOKUP(volume[[#This Row],[hwycov_id]],check!$A$2:$P$26,16,FALSE)</f>
        <v>#N/A</v>
      </c>
      <c r="P664" s="298">
        <v>663</v>
      </c>
    </row>
    <row r="665" spans="1:16">
      <c r="A665" s="59">
        <v>13929</v>
      </c>
      <c r="B665" s="59">
        <v>4</v>
      </c>
      <c r="C665" s="59">
        <v>1</v>
      </c>
      <c r="D665" s="59">
        <v>2</v>
      </c>
      <c r="E665" s="59" t="s">
        <v>79</v>
      </c>
      <c r="F665" s="227">
        <v>4</v>
      </c>
      <c r="G665" s="59">
        <v>0</v>
      </c>
      <c r="H665" s="227">
        <v>4</v>
      </c>
      <c r="I665" s="227">
        <v>14</v>
      </c>
      <c r="J665" s="59">
        <v>8041</v>
      </c>
      <c r="K665" s="78">
        <f>VLOOKUP(volume[[#This Row],[hwycov_id]],cnf[],10,FALSE)</f>
        <v>8041</v>
      </c>
      <c r="L665" s="229">
        <f t="shared" si="30"/>
        <v>0</v>
      </c>
      <c r="M665" s="228">
        <f t="shared" si="31"/>
        <v>0</v>
      </c>
      <c r="N665" s="228">
        <f t="shared" si="32"/>
        <v>0</v>
      </c>
      <c r="O665" s="298" t="e">
        <f>VLOOKUP(volume[[#This Row],[hwycov_id]],check!$A$2:$P$26,16,FALSE)</f>
        <v>#N/A</v>
      </c>
      <c r="P665" s="298">
        <v>664</v>
      </c>
    </row>
    <row r="666" spans="1:16">
      <c r="A666" s="59">
        <v>8453</v>
      </c>
      <c r="B666" s="59">
        <v>3</v>
      </c>
      <c r="C666" s="59">
        <v>1</v>
      </c>
      <c r="D666" s="59">
        <v>2</v>
      </c>
      <c r="E666" s="59" t="s">
        <v>79</v>
      </c>
      <c r="F666" s="227">
        <v>3</v>
      </c>
      <c r="G666" s="59">
        <v>0</v>
      </c>
      <c r="H666" s="227">
        <v>3</v>
      </c>
      <c r="I666" s="227">
        <v>14</v>
      </c>
      <c r="J666" s="59">
        <v>8050</v>
      </c>
      <c r="K666" s="78">
        <f>VLOOKUP(volume[[#This Row],[hwycov_id]],cnf[],10,FALSE)</f>
        <v>8050</v>
      </c>
      <c r="L666" s="229">
        <f t="shared" si="30"/>
        <v>0</v>
      </c>
      <c r="M666" s="228">
        <f t="shared" si="31"/>
        <v>0</v>
      </c>
      <c r="N666" s="228">
        <f t="shared" si="32"/>
        <v>0</v>
      </c>
      <c r="O666" s="298" t="e">
        <f>VLOOKUP(volume[[#This Row],[hwycov_id]],check!$A$2:$P$26,16,FALSE)</f>
        <v>#N/A</v>
      </c>
      <c r="P666" s="298">
        <v>665</v>
      </c>
    </row>
    <row r="667" spans="1:16">
      <c r="A667" s="59">
        <v>2742</v>
      </c>
      <c r="B667" s="59">
        <v>9</v>
      </c>
      <c r="C667" s="59">
        <v>1</v>
      </c>
      <c r="D667" s="59">
        <v>1</v>
      </c>
      <c r="E667" s="59" t="s">
        <v>78</v>
      </c>
      <c r="F667" s="227">
        <v>2</v>
      </c>
      <c r="G667" s="59">
        <v>0</v>
      </c>
      <c r="H667" s="227">
        <v>6</v>
      </c>
      <c r="I667" s="227">
        <v>1</v>
      </c>
      <c r="J667" s="59">
        <v>8082</v>
      </c>
      <c r="K667" s="78">
        <f>VLOOKUP(volume[[#This Row],[hwycov_id]],cnf[],10,FALSE)</f>
        <v>8082</v>
      </c>
      <c r="L667" s="229">
        <f t="shared" si="30"/>
        <v>0</v>
      </c>
      <c r="M667" s="228">
        <f t="shared" si="31"/>
        <v>0</v>
      </c>
      <c r="N667" s="228">
        <f t="shared" si="32"/>
        <v>0</v>
      </c>
      <c r="O667" s="298" t="e">
        <f>VLOOKUP(volume[[#This Row],[hwycov_id]],check!$A$2:$P$26,16,FALSE)</f>
        <v>#N/A</v>
      </c>
      <c r="P667" s="298">
        <v>666</v>
      </c>
    </row>
    <row r="668" spans="1:16">
      <c r="A668" s="59">
        <v>18606</v>
      </c>
      <c r="B668" s="59">
        <v>5</v>
      </c>
      <c r="C668" s="59">
        <v>1</v>
      </c>
      <c r="D668" s="59">
        <v>1</v>
      </c>
      <c r="E668" s="59" t="s">
        <v>79</v>
      </c>
      <c r="F668" s="227">
        <v>4</v>
      </c>
      <c r="G668" s="59">
        <v>0</v>
      </c>
      <c r="H668" s="227">
        <v>1</v>
      </c>
      <c r="I668" s="227">
        <v>14</v>
      </c>
      <c r="J668" s="59">
        <v>8098</v>
      </c>
      <c r="K668" s="78">
        <f>VLOOKUP(volume[[#This Row],[hwycov_id]],cnf[],10,FALSE)</f>
        <v>8098</v>
      </c>
      <c r="L668" s="229">
        <f t="shared" si="30"/>
        <v>0</v>
      </c>
      <c r="M668" s="228">
        <f t="shared" si="31"/>
        <v>0</v>
      </c>
      <c r="N668" s="228">
        <f t="shared" si="32"/>
        <v>0</v>
      </c>
      <c r="O668" s="298" t="e">
        <f>VLOOKUP(volume[[#This Row],[hwycov_id]],check!$A$2:$P$26,16,FALSE)</f>
        <v>#N/A</v>
      </c>
      <c r="P668" s="298">
        <v>667</v>
      </c>
    </row>
    <row r="669" spans="1:16">
      <c r="A669" s="59">
        <v>24142</v>
      </c>
      <c r="B669" s="59">
        <v>3</v>
      </c>
      <c r="C669" s="59">
        <v>1</v>
      </c>
      <c r="D669" s="59">
        <v>2</v>
      </c>
      <c r="E669" s="59" t="s">
        <v>80</v>
      </c>
      <c r="F669" s="227">
        <v>3</v>
      </c>
      <c r="G669" s="59">
        <v>0</v>
      </c>
      <c r="H669" s="227">
        <v>5</v>
      </c>
      <c r="I669" s="227">
        <v>19</v>
      </c>
      <c r="J669" s="59">
        <v>8100</v>
      </c>
      <c r="K669" s="78">
        <f>VLOOKUP(volume[[#This Row],[hwycov_id]],cnf[],10,FALSE)</f>
        <v>8100</v>
      </c>
      <c r="L669" s="229">
        <f t="shared" si="30"/>
        <v>0</v>
      </c>
      <c r="M669" s="228">
        <f t="shared" si="31"/>
        <v>0</v>
      </c>
      <c r="N669" s="228">
        <f t="shared" si="32"/>
        <v>0</v>
      </c>
      <c r="O669" s="298" t="e">
        <f>VLOOKUP(volume[[#This Row],[hwycov_id]],check!$A$2:$P$26,16,FALSE)</f>
        <v>#N/A</v>
      </c>
      <c r="P669" s="298">
        <v>668</v>
      </c>
    </row>
    <row r="670" spans="1:16">
      <c r="A670" s="59">
        <v>10674</v>
      </c>
      <c r="B670" s="59">
        <v>4</v>
      </c>
      <c r="C670" s="59">
        <v>1</v>
      </c>
      <c r="D670" s="59">
        <v>2</v>
      </c>
      <c r="E670" s="59" t="s">
        <v>80</v>
      </c>
      <c r="F670" s="227">
        <v>4</v>
      </c>
      <c r="G670" s="59">
        <v>0</v>
      </c>
      <c r="H670" s="227">
        <v>2</v>
      </c>
      <c r="I670" s="227">
        <v>11</v>
      </c>
      <c r="J670" s="59">
        <v>8100</v>
      </c>
      <c r="K670" s="78">
        <f>VLOOKUP(volume[[#This Row],[hwycov_id]],cnf[],10,FALSE)</f>
        <v>8100</v>
      </c>
      <c r="L670" s="229">
        <f t="shared" si="30"/>
        <v>0</v>
      </c>
      <c r="M670" s="228">
        <f t="shared" si="31"/>
        <v>0</v>
      </c>
      <c r="N670" s="228">
        <f t="shared" si="32"/>
        <v>0</v>
      </c>
      <c r="O670" s="298" t="e">
        <f>VLOOKUP(volume[[#This Row],[hwycov_id]],check!$A$2:$P$26,16,FALSE)</f>
        <v>#N/A</v>
      </c>
      <c r="P670" s="298">
        <v>669</v>
      </c>
    </row>
    <row r="671" spans="1:16">
      <c r="A671" s="59">
        <v>9068</v>
      </c>
      <c r="B671" s="59">
        <v>3</v>
      </c>
      <c r="C671" s="59">
        <v>1</v>
      </c>
      <c r="D671" s="59">
        <v>2</v>
      </c>
      <c r="E671" s="59" t="s">
        <v>79</v>
      </c>
      <c r="F671" s="227">
        <v>3</v>
      </c>
      <c r="G671" s="59">
        <v>0</v>
      </c>
      <c r="H671" s="227">
        <v>4</v>
      </c>
      <c r="I671" s="227">
        <v>14</v>
      </c>
      <c r="J671" s="59">
        <v>8122</v>
      </c>
      <c r="K671" s="78">
        <f>VLOOKUP(volume[[#This Row],[hwycov_id]],cnf[],10,FALSE)</f>
        <v>8122</v>
      </c>
      <c r="L671" s="229">
        <f t="shared" si="30"/>
        <v>0</v>
      </c>
      <c r="M671" s="228">
        <f t="shared" si="31"/>
        <v>0</v>
      </c>
      <c r="N671" s="228">
        <f t="shared" si="32"/>
        <v>0</v>
      </c>
      <c r="O671" s="298" t="e">
        <f>VLOOKUP(volume[[#This Row],[hwycov_id]],check!$A$2:$P$26,16,FALSE)</f>
        <v>#N/A</v>
      </c>
      <c r="P671" s="298">
        <v>670</v>
      </c>
    </row>
    <row r="672" spans="1:16">
      <c r="A672" s="59">
        <v>28335</v>
      </c>
      <c r="B672" s="59">
        <v>9</v>
      </c>
      <c r="C672" s="59">
        <v>1</v>
      </c>
      <c r="D672" s="59">
        <v>1</v>
      </c>
      <c r="E672" s="59" t="s">
        <v>78</v>
      </c>
      <c r="F672" s="227">
        <v>2</v>
      </c>
      <c r="G672" s="59">
        <v>0</v>
      </c>
      <c r="H672" s="227">
        <v>2</v>
      </c>
      <c r="I672" s="227">
        <v>14</v>
      </c>
      <c r="J672" s="59">
        <v>8123</v>
      </c>
      <c r="K672" s="78">
        <f>VLOOKUP(volume[[#This Row],[hwycov_id]],cnf[],10,FALSE)</f>
        <v>8123</v>
      </c>
      <c r="L672" s="229">
        <f t="shared" si="30"/>
        <v>0</v>
      </c>
      <c r="M672" s="228">
        <f t="shared" si="31"/>
        <v>0</v>
      </c>
      <c r="N672" s="228">
        <f t="shared" si="32"/>
        <v>0</v>
      </c>
      <c r="O672" s="298" t="e">
        <f>VLOOKUP(volume[[#This Row],[hwycov_id]],check!$A$2:$P$26,16,FALSE)</f>
        <v>#N/A</v>
      </c>
      <c r="P672" s="298">
        <v>671</v>
      </c>
    </row>
    <row r="673" spans="1:16">
      <c r="A673" s="59">
        <v>3652</v>
      </c>
      <c r="B673" s="59">
        <v>9</v>
      </c>
      <c r="C673" s="59">
        <v>1</v>
      </c>
      <c r="D673" s="59">
        <v>1</v>
      </c>
      <c r="E673" s="59" t="s">
        <v>78</v>
      </c>
      <c r="F673" s="227">
        <v>2</v>
      </c>
      <c r="G673" s="59">
        <v>0</v>
      </c>
      <c r="H673" s="227">
        <v>2</v>
      </c>
      <c r="I673" s="227">
        <v>19</v>
      </c>
      <c r="J673" s="59">
        <v>8129</v>
      </c>
      <c r="K673" s="78">
        <f>VLOOKUP(volume[[#This Row],[hwycov_id]],cnf[],10,FALSE)</f>
        <v>8129</v>
      </c>
      <c r="L673" s="229">
        <f t="shared" si="30"/>
        <v>0</v>
      </c>
      <c r="M673" s="228">
        <f t="shared" si="31"/>
        <v>0</v>
      </c>
      <c r="N673" s="228">
        <f t="shared" si="32"/>
        <v>0</v>
      </c>
      <c r="O673" s="298" t="e">
        <f>VLOOKUP(volume[[#This Row],[hwycov_id]],check!$A$2:$P$26,16,FALSE)</f>
        <v>#N/A</v>
      </c>
      <c r="P673" s="298">
        <v>672</v>
      </c>
    </row>
    <row r="674" spans="1:16">
      <c r="A674" s="59">
        <v>28270</v>
      </c>
      <c r="B674" s="59">
        <v>1</v>
      </c>
      <c r="C674" s="59">
        <v>1</v>
      </c>
      <c r="D674" s="59">
        <v>1</v>
      </c>
      <c r="E674" s="59" t="s">
        <v>82</v>
      </c>
      <c r="F674" s="227">
        <v>1</v>
      </c>
      <c r="G674" s="59">
        <v>0</v>
      </c>
      <c r="H674" s="227">
        <v>8</v>
      </c>
      <c r="I674" s="227">
        <v>19</v>
      </c>
      <c r="J674" s="59">
        <v>8138</v>
      </c>
      <c r="K674" s="78">
        <f>VLOOKUP(volume[[#This Row],[hwycov_id]],cnf[],10,FALSE)</f>
        <v>8138</v>
      </c>
      <c r="L674" s="229">
        <f t="shared" si="30"/>
        <v>0</v>
      </c>
      <c r="M674" s="228">
        <f t="shared" si="31"/>
        <v>0</v>
      </c>
      <c r="N674" s="228">
        <f t="shared" si="32"/>
        <v>0</v>
      </c>
      <c r="O674" s="298" t="e">
        <f>VLOOKUP(volume[[#This Row],[hwycov_id]],check!$A$2:$P$26,16,FALSE)</f>
        <v>#N/A</v>
      </c>
      <c r="P674" s="298">
        <v>673</v>
      </c>
    </row>
    <row r="675" spans="1:16">
      <c r="A675" s="59">
        <v>3860</v>
      </c>
      <c r="B675" s="59">
        <v>7</v>
      </c>
      <c r="C675" s="59">
        <v>1</v>
      </c>
      <c r="D675" s="59">
        <v>2</v>
      </c>
      <c r="E675" s="59" t="s">
        <v>79</v>
      </c>
      <c r="F675" s="227">
        <v>4</v>
      </c>
      <c r="G675" s="59">
        <v>0</v>
      </c>
      <c r="H675" s="227">
        <v>3</v>
      </c>
      <c r="I675" s="227">
        <v>14</v>
      </c>
      <c r="J675" s="59">
        <v>8145</v>
      </c>
      <c r="K675" s="78">
        <f>VLOOKUP(volume[[#This Row],[hwycov_id]],cnf[],10,FALSE)</f>
        <v>8145</v>
      </c>
      <c r="L675" s="229">
        <f t="shared" si="30"/>
        <v>0</v>
      </c>
      <c r="M675" s="228">
        <f t="shared" si="31"/>
        <v>0</v>
      </c>
      <c r="N675" s="228">
        <f t="shared" si="32"/>
        <v>0</v>
      </c>
      <c r="O675" s="298" t="e">
        <f>VLOOKUP(volume[[#This Row],[hwycov_id]],check!$A$2:$P$26,16,FALSE)</f>
        <v>#N/A</v>
      </c>
      <c r="P675" s="298">
        <v>674</v>
      </c>
    </row>
    <row r="676" spans="1:16">
      <c r="A676" s="59">
        <v>8639</v>
      </c>
      <c r="B676" s="59">
        <v>9</v>
      </c>
      <c r="C676" s="59">
        <v>1</v>
      </c>
      <c r="D676" s="59">
        <v>1</v>
      </c>
      <c r="E676" s="59" t="s">
        <v>78</v>
      </c>
      <c r="F676" s="227">
        <v>2</v>
      </c>
      <c r="G676" s="59">
        <v>0</v>
      </c>
      <c r="H676" s="227">
        <v>3</v>
      </c>
      <c r="I676" s="227">
        <v>14</v>
      </c>
      <c r="J676" s="59">
        <v>8152</v>
      </c>
      <c r="K676" s="78">
        <f>VLOOKUP(volume[[#This Row],[hwycov_id]],cnf[],10,FALSE)</f>
        <v>8152</v>
      </c>
      <c r="L676" s="229">
        <f t="shared" si="30"/>
        <v>0</v>
      </c>
      <c r="M676" s="228">
        <f t="shared" si="31"/>
        <v>0</v>
      </c>
      <c r="N676" s="228">
        <f t="shared" si="32"/>
        <v>0</v>
      </c>
      <c r="O676" s="298" t="e">
        <f>VLOOKUP(volume[[#This Row],[hwycov_id]],check!$A$2:$P$26,16,FALSE)</f>
        <v>#N/A</v>
      </c>
      <c r="P676" s="298">
        <v>675</v>
      </c>
    </row>
    <row r="677" spans="1:16">
      <c r="A677" s="59">
        <v>5032</v>
      </c>
      <c r="B677" s="59">
        <v>5</v>
      </c>
      <c r="C677" s="59">
        <v>1</v>
      </c>
      <c r="D677" s="59">
        <v>2</v>
      </c>
      <c r="E677" s="59" t="s">
        <v>79</v>
      </c>
      <c r="F677" s="227">
        <v>4</v>
      </c>
      <c r="G677" s="59">
        <v>0</v>
      </c>
      <c r="H677" s="227">
        <v>2</v>
      </c>
      <c r="I677" s="227">
        <v>14</v>
      </c>
      <c r="J677" s="59">
        <v>8185</v>
      </c>
      <c r="K677" s="78">
        <f>VLOOKUP(volume[[#This Row],[hwycov_id]],cnf[],10,FALSE)</f>
        <v>8185</v>
      </c>
      <c r="L677" s="229">
        <f t="shared" si="30"/>
        <v>0</v>
      </c>
      <c r="M677" s="228">
        <f t="shared" si="31"/>
        <v>0</v>
      </c>
      <c r="N677" s="228">
        <f t="shared" si="32"/>
        <v>0</v>
      </c>
      <c r="O677" s="298" t="e">
        <f>VLOOKUP(volume[[#This Row],[hwycov_id]],check!$A$2:$P$26,16,FALSE)</f>
        <v>#N/A</v>
      </c>
      <c r="P677" s="298">
        <v>676</v>
      </c>
    </row>
    <row r="678" spans="1:16">
      <c r="A678" s="59">
        <v>2578</v>
      </c>
      <c r="B678" s="59">
        <v>9</v>
      </c>
      <c r="C678" s="59">
        <v>1</v>
      </c>
      <c r="D678" s="59">
        <v>1</v>
      </c>
      <c r="E678" s="59" t="s">
        <v>78</v>
      </c>
      <c r="F678" s="227">
        <v>2</v>
      </c>
      <c r="G678" s="59">
        <v>0</v>
      </c>
      <c r="H678" s="227">
        <v>2</v>
      </c>
      <c r="I678" s="227">
        <v>14</v>
      </c>
      <c r="J678" s="59">
        <v>8196</v>
      </c>
      <c r="K678" s="78">
        <f>VLOOKUP(volume[[#This Row],[hwycov_id]],cnf[],10,FALSE)</f>
        <v>8196</v>
      </c>
      <c r="L678" s="229">
        <f t="shared" si="30"/>
        <v>0</v>
      </c>
      <c r="M678" s="228">
        <f t="shared" si="31"/>
        <v>0</v>
      </c>
      <c r="N678" s="228">
        <f t="shared" si="32"/>
        <v>0</v>
      </c>
      <c r="O678" s="298" t="e">
        <f>VLOOKUP(volume[[#This Row],[hwycov_id]],check!$A$2:$P$26,16,FALSE)</f>
        <v>#N/A</v>
      </c>
      <c r="P678" s="298">
        <v>677</v>
      </c>
    </row>
    <row r="679" spans="1:16">
      <c r="A679" s="59">
        <v>18403</v>
      </c>
      <c r="B679" s="59">
        <v>3</v>
      </c>
      <c r="C679" s="59">
        <v>1</v>
      </c>
      <c r="D679" s="59">
        <v>1</v>
      </c>
      <c r="E679" s="59" t="s">
        <v>79</v>
      </c>
      <c r="F679" s="227">
        <v>3</v>
      </c>
      <c r="G679" s="59">
        <v>0</v>
      </c>
      <c r="H679" s="227">
        <v>1</v>
      </c>
      <c r="I679" s="227">
        <v>14</v>
      </c>
      <c r="J679" s="59">
        <v>8196</v>
      </c>
      <c r="K679" s="78">
        <f>VLOOKUP(volume[[#This Row],[hwycov_id]],cnf[],10,FALSE)</f>
        <v>8196</v>
      </c>
      <c r="L679" s="229">
        <f t="shared" si="30"/>
        <v>0</v>
      </c>
      <c r="M679" s="228">
        <f t="shared" si="31"/>
        <v>0</v>
      </c>
      <c r="N679" s="228">
        <f t="shared" si="32"/>
        <v>0</v>
      </c>
      <c r="O679" s="298" t="e">
        <f>VLOOKUP(volume[[#This Row],[hwycov_id]],check!$A$2:$P$26,16,FALSE)</f>
        <v>#N/A</v>
      </c>
      <c r="P679" s="298">
        <v>678</v>
      </c>
    </row>
    <row r="680" spans="1:16">
      <c r="A680" s="59">
        <v>1476</v>
      </c>
      <c r="B680" s="59">
        <v>4</v>
      </c>
      <c r="C680" s="59">
        <v>1</v>
      </c>
      <c r="D680" s="59">
        <v>2</v>
      </c>
      <c r="E680" s="59" t="s">
        <v>80</v>
      </c>
      <c r="F680" s="227">
        <v>4</v>
      </c>
      <c r="G680" s="59">
        <v>0</v>
      </c>
      <c r="H680" s="227">
        <v>5</v>
      </c>
      <c r="I680" s="227">
        <v>5</v>
      </c>
      <c r="J680" s="59">
        <v>8200</v>
      </c>
      <c r="K680" s="78">
        <f>VLOOKUP(volume[[#This Row],[hwycov_id]],cnf[],10,FALSE)</f>
        <v>8200</v>
      </c>
      <c r="L680" s="229">
        <f t="shared" si="30"/>
        <v>0</v>
      </c>
      <c r="M680" s="228">
        <f t="shared" si="31"/>
        <v>0</v>
      </c>
      <c r="N680" s="228">
        <f t="shared" si="32"/>
        <v>0</v>
      </c>
      <c r="O680" s="298" t="e">
        <f>VLOOKUP(volume[[#This Row],[hwycov_id]],check!$A$2:$P$26,16,FALSE)</f>
        <v>#N/A</v>
      </c>
      <c r="P680" s="298">
        <v>679</v>
      </c>
    </row>
    <row r="681" spans="1:16">
      <c r="A681" s="59">
        <v>4087</v>
      </c>
      <c r="B681" s="59">
        <v>4</v>
      </c>
      <c r="C681" s="59">
        <v>1</v>
      </c>
      <c r="D681" s="59">
        <v>2</v>
      </c>
      <c r="E681" s="59" t="s">
        <v>80</v>
      </c>
      <c r="F681" s="227">
        <v>4</v>
      </c>
      <c r="G681" s="59">
        <v>0</v>
      </c>
      <c r="H681" s="227">
        <v>7</v>
      </c>
      <c r="I681" s="227">
        <v>7</v>
      </c>
      <c r="J681" s="59">
        <v>8200</v>
      </c>
      <c r="K681" s="78">
        <f>VLOOKUP(volume[[#This Row],[hwycov_id]],cnf[],10,FALSE)</f>
        <v>8200</v>
      </c>
      <c r="L681" s="229">
        <f t="shared" si="30"/>
        <v>0</v>
      </c>
      <c r="M681" s="228">
        <f t="shared" si="31"/>
        <v>0</v>
      </c>
      <c r="N681" s="228">
        <f t="shared" si="32"/>
        <v>0</v>
      </c>
      <c r="O681" s="298" t="e">
        <f>VLOOKUP(volume[[#This Row],[hwycov_id]],check!$A$2:$P$26,16,FALSE)</f>
        <v>#N/A</v>
      </c>
      <c r="P681" s="298">
        <v>680</v>
      </c>
    </row>
    <row r="682" spans="1:16">
      <c r="A682" s="59">
        <v>5905</v>
      </c>
      <c r="B682" s="59">
        <v>4</v>
      </c>
      <c r="C682" s="59">
        <v>1</v>
      </c>
      <c r="D682" s="59">
        <v>2</v>
      </c>
      <c r="E682" s="59" t="s">
        <v>80</v>
      </c>
      <c r="F682" s="227">
        <v>4</v>
      </c>
      <c r="G682" s="59">
        <v>0</v>
      </c>
      <c r="H682" s="227">
        <v>2</v>
      </c>
      <c r="I682" s="227">
        <v>11</v>
      </c>
      <c r="J682" s="59">
        <v>8200</v>
      </c>
      <c r="K682" s="78">
        <f>VLOOKUP(volume[[#This Row],[hwycov_id]],cnf[],10,FALSE)</f>
        <v>8200</v>
      </c>
      <c r="L682" s="229">
        <f t="shared" si="30"/>
        <v>0</v>
      </c>
      <c r="M682" s="228">
        <f t="shared" si="31"/>
        <v>0</v>
      </c>
      <c r="N682" s="228">
        <f t="shared" si="32"/>
        <v>0</v>
      </c>
      <c r="O682" s="298" t="e">
        <f>VLOOKUP(volume[[#This Row],[hwycov_id]],check!$A$2:$P$26,16,FALSE)</f>
        <v>#N/A</v>
      </c>
      <c r="P682" s="298">
        <v>681</v>
      </c>
    </row>
    <row r="683" spans="1:16">
      <c r="A683" s="59">
        <v>8724</v>
      </c>
      <c r="B683" s="59">
        <v>7</v>
      </c>
      <c r="C683" s="59">
        <v>1</v>
      </c>
      <c r="D683" s="59">
        <v>2</v>
      </c>
      <c r="E683" s="59" t="s">
        <v>79</v>
      </c>
      <c r="F683" s="227">
        <v>4</v>
      </c>
      <c r="G683" s="59">
        <v>0</v>
      </c>
      <c r="H683" s="227">
        <v>3</v>
      </c>
      <c r="I683" s="227">
        <v>14</v>
      </c>
      <c r="J683" s="59">
        <v>8204</v>
      </c>
      <c r="K683" s="78">
        <f>VLOOKUP(volume[[#This Row],[hwycov_id]],cnf[],10,FALSE)</f>
        <v>8204</v>
      </c>
      <c r="L683" s="229">
        <f t="shared" si="30"/>
        <v>0</v>
      </c>
      <c r="M683" s="228">
        <f t="shared" si="31"/>
        <v>0</v>
      </c>
      <c r="N683" s="228">
        <f t="shared" si="32"/>
        <v>0</v>
      </c>
      <c r="O683" s="298" t="e">
        <f>VLOOKUP(volume[[#This Row],[hwycov_id]],check!$A$2:$P$26,16,FALSE)</f>
        <v>#N/A</v>
      </c>
      <c r="P683" s="298">
        <v>682</v>
      </c>
    </row>
    <row r="684" spans="1:16">
      <c r="A684" s="59">
        <v>28883</v>
      </c>
      <c r="B684" s="59">
        <v>9</v>
      </c>
      <c r="C684" s="59">
        <v>1</v>
      </c>
      <c r="D684" s="59">
        <v>1</v>
      </c>
      <c r="E684" s="59" t="s">
        <v>78</v>
      </c>
      <c r="F684" s="227">
        <v>2</v>
      </c>
      <c r="G684" s="59">
        <v>0</v>
      </c>
      <c r="H684" s="227">
        <v>3</v>
      </c>
      <c r="I684" s="227">
        <v>14</v>
      </c>
      <c r="J684" s="59">
        <v>8222</v>
      </c>
      <c r="K684" s="78">
        <f>VLOOKUP(volume[[#This Row],[hwycov_id]],cnf[],10,FALSE)</f>
        <v>8222</v>
      </c>
      <c r="L684" s="229">
        <f t="shared" si="30"/>
        <v>0</v>
      </c>
      <c r="M684" s="228">
        <f t="shared" si="31"/>
        <v>0</v>
      </c>
      <c r="N684" s="228">
        <f t="shared" si="32"/>
        <v>0</v>
      </c>
      <c r="O684" s="298" t="e">
        <f>VLOOKUP(volume[[#This Row],[hwycov_id]],check!$A$2:$P$26,16,FALSE)</f>
        <v>#N/A</v>
      </c>
      <c r="P684" s="298">
        <v>683</v>
      </c>
    </row>
    <row r="685" spans="1:16">
      <c r="A685" s="59">
        <v>28784</v>
      </c>
      <c r="B685" s="59">
        <v>9</v>
      </c>
      <c r="C685" s="59">
        <v>1</v>
      </c>
      <c r="D685" s="59">
        <v>1</v>
      </c>
      <c r="E685" s="59" t="s">
        <v>78</v>
      </c>
      <c r="F685" s="227">
        <v>2</v>
      </c>
      <c r="G685" s="59">
        <v>0</v>
      </c>
      <c r="H685" s="227">
        <v>3</v>
      </c>
      <c r="I685" s="227">
        <v>14</v>
      </c>
      <c r="J685" s="59">
        <v>8226</v>
      </c>
      <c r="K685" s="78">
        <f>VLOOKUP(volume[[#This Row],[hwycov_id]],cnf[],10,FALSE)</f>
        <v>8226</v>
      </c>
      <c r="L685" s="229">
        <f t="shared" si="30"/>
        <v>0</v>
      </c>
      <c r="M685" s="228">
        <f t="shared" si="31"/>
        <v>0</v>
      </c>
      <c r="N685" s="228">
        <f t="shared" si="32"/>
        <v>0</v>
      </c>
      <c r="O685" s="298" t="e">
        <f>VLOOKUP(volume[[#This Row],[hwycov_id]],check!$A$2:$P$26,16,FALSE)</f>
        <v>#N/A</v>
      </c>
      <c r="P685" s="298">
        <v>684</v>
      </c>
    </row>
    <row r="686" spans="1:16">
      <c r="A686" s="59">
        <v>10075</v>
      </c>
      <c r="B686" s="59">
        <v>9</v>
      </c>
      <c r="C686" s="59">
        <v>1</v>
      </c>
      <c r="D686" s="59">
        <v>1</v>
      </c>
      <c r="E686" s="59" t="s">
        <v>78</v>
      </c>
      <c r="F686" s="227">
        <v>2</v>
      </c>
      <c r="G686" s="59">
        <v>0</v>
      </c>
      <c r="H686" s="227">
        <v>5</v>
      </c>
      <c r="I686" s="227">
        <v>9</v>
      </c>
      <c r="J686" s="59">
        <v>8241</v>
      </c>
      <c r="K686" s="78">
        <f>VLOOKUP(volume[[#This Row],[hwycov_id]],cnf[],10,FALSE)</f>
        <v>8241</v>
      </c>
      <c r="L686" s="229">
        <f t="shared" si="30"/>
        <v>0</v>
      </c>
      <c r="M686" s="228">
        <f t="shared" si="31"/>
        <v>0</v>
      </c>
      <c r="N686" s="228">
        <f t="shared" si="32"/>
        <v>0</v>
      </c>
      <c r="O686" s="298" t="e">
        <f>VLOOKUP(volume[[#This Row],[hwycov_id]],check!$A$2:$P$26,16,FALSE)</f>
        <v>#N/A</v>
      </c>
      <c r="P686" s="298">
        <v>685</v>
      </c>
    </row>
    <row r="687" spans="1:16">
      <c r="A687" s="59">
        <v>16607</v>
      </c>
      <c r="B687" s="59">
        <v>5</v>
      </c>
      <c r="C687" s="59">
        <v>1</v>
      </c>
      <c r="D687" s="59">
        <v>2</v>
      </c>
      <c r="E687" s="59" t="s">
        <v>79</v>
      </c>
      <c r="F687" s="227">
        <v>4</v>
      </c>
      <c r="G687" s="59">
        <v>0</v>
      </c>
      <c r="H687" s="227">
        <v>2</v>
      </c>
      <c r="I687" s="227">
        <v>14</v>
      </c>
      <c r="J687" s="59">
        <v>8260</v>
      </c>
      <c r="K687" s="78">
        <f>VLOOKUP(volume[[#This Row],[hwycov_id]],cnf[],10,FALSE)</f>
        <v>8260</v>
      </c>
      <c r="L687" s="229">
        <f t="shared" si="30"/>
        <v>0</v>
      </c>
      <c r="M687" s="228">
        <f t="shared" si="31"/>
        <v>0</v>
      </c>
      <c r="N687" s="228">
        <f t="shared" si="32"/>
        <v>0</v>
      </c>
      <c r="O687" s="298" t="e">
        <f>VLOOKUP(volume[[#This Row],[hwycov_id]],check!$A$2:$P$26,16,FALSE)</f>
        <v>#N/A</v>
      </c>
      <c r="P687" s="298">
        <v>686</v>
      </c>
    </row>
    <row r="688" spans="1:16">
      <c r="A688" s="59">
        <v>28153</v>
      </c>
      <c r="B688" s="59">
        <v>9</v>
      </c>
      <c r="C688" s="59">
        <v>1</v>
      </c>
      <c r="D688" s="59">
        <v>1</v>
      </c>
      <c r="E688" s="59" t="s">
        <v>78</v>
      </c>
      <c r="F688" s="227">
        <v>2</v>
      </c>
      <c r="G688" s="59">
        <v>0</v>
      </c>
      <c r="H688" s="227">
        <v>5</v>
      </c>
      <c r="I688" s="227">
        <v>5</v>
      </c>
      <c r="J688" s="59">
        <v>8262</v>
      </c>
      <c r="K688" s="78">
        <f>VLOOKUP(volume[[#This Row],[hwycov_id]],cnf[],10,FALSE)</f>
        <v>8262</v>
      </c>
      <c r="L688" s="229">
        <f t="shared" si="30"/>
        <v>0</v>
      </c>
      <c r="M688" s="228">
        <f t="shared" si="31"/>
        <v>0</v>
      </c>
      <c r="N688" s="228">
        <f t="shared" si="32"/>
        <v>0</v>
      </c>
      <c r="O688" s="298" t="e">
        <f>VLOOKUP(volume[[#This Row],[hwycov_id]],check!$A$2:$P$26,16,FALSE)</f>
        <v>#N/A</v>
      </c>
      <c r="P688" s="298">
        <v>687</v>
      </c>
    </row>
    <row r="689" spans="1:16">
      <c r="A689" s="59">
        <v>7400</v>
      </c>
      <c r="B689" s="59">
        <v>3</v>
      </c>
      <c r="C689" s="59">
        <v>1</v>
      </c>
      <c r="D689" s="59">
        <v>2</v>
      </c>
      <c r="E689" s="59" t="s">
        <v>80</v>
      </c>
      <c r="F689" s="227">
        <v>3</v>
      </c>
      <c r="G689" s="59">
        <v>0</v>
      </c>
      <c r="H689" s="227">
        <v>7</v>
      </c>
      <c r="I689" s="227">
        <v>7</v>
      </c>
      <c r="J689" s="59">
        <v>8300</v>
      </c>
      <c r="K689" s="78">
        <f>VLOOKUP(volume[[#This Row],[hwycov_id]],cnf[],10,FALSE)</f>
        <v>8300</v>
      </c>
      <c r="L689" s="229">
        <f t="shared" si="30"/>
        <v>0</v>
      </c>
      <c r="M689" s="228">
        <f t="shared" si="31"/>
        <v>0</v>
      </c>
      <c r="N689" s="228">
        <f t="shared" si="32"/>
        <v>0</v>
      </c>
      <c r="O689" s="298" t="e">
        <f>VLOOKUP(volume[[#This Row],[hwycov_id]],check!$A$2:$P$26,16,FALSE)</f>
        <v>#N/A</v>
      </c>
      <c r="P689" s="298">
        <v>688</v>
      </c>
    </row>
    <row r="690" spans="1:16">
      <c r="A690" s="59">
        <v>5330</v>
      </c>
      <c r="B690" s="59">
        <v>4</v>
      </c>
      <c r="C690" s="59">
        <v>1</v>
      </c>
      <c r="D690" s="59">
        <v>2</v>
      </c>
      <c r="E690" s="59" t="s">
        <v>80</v>
      </c>
      <c r="F690" s="227">
        <v>4</v>
      </c>
      <c r="G690" s="59">
        <v>0</v>
      </c>
      <c r="H690" s="227">
        <v>2</v>
      </c>
      <c r="I690" s="227">
        <v>11</v>
      </c>
      <c r="J690" s="59">
        <v>8300</v>
      </c>
      <c r="K690" s="78">
        <f>VLOOKUP(volume[[#This Row],[hwycov_id]],cnf[],10,FALSE)</f>
        <v>8300</v>
      </c>
      <c r="L690" s="229">
        <f t="shared" si="30"/>
        <v>0</v>
      </c>
      <c r="M690" s="228">
        <f t="shared" si="31"/>
        <v>0</v>
      </c>
      <c r="N690" s="228">
        <f t="shared" si="32"/>
        <v>0</v>
      </c>
      <c r="O690" s="298" t="e">
        <f>VLOOKUP(volume[[#This Row],[hwycov_id]],check!$A$2:$P$26,16,FALSE)</f>
        <v>#N/A</v>
      </c>
      <c r="P690" s="298">
        <v>689</v>
      </c>
    </row>
    <row r="691" spans="1:16">
      <c r="A691" s="59">
        <v>10906</v>
      </c>
      <c r="B691" s="59">
        <v>9</v>
      </c>
      <c r="C691" s="59">
        <v>1</v>
      </c>
      <c r="D691" s="59">
        <v>1</v>
      </c>
      <c r="E691" s="59" t="s">
        <v>78</v>
      </c>
      <c r="F691" s="227">
        <v>2</v>
      </c>
      <c r="G691" s="59">
        <v>0</v>
      </c>
      <c r="H691" s="227">
        <v>6</v>
      </c>
      <c r="I691" s="227">
        <v>1</v>
      </c>
      <c r="J691" s="59">
        <v>8319</v>
      </c>
      <c r="K691" s="78">
        <f>VLOOKUP(volume[[#This Row],[hwycov_id]],cnf[],10,FALSE)</f>
        <v>8319</v>
      </c>
      <c r="L691" s="229">
        <f t="shared" si="30"/>
        <v>0</v>
      </c>
      <c r="M691" s="228">
        <f t="shared" si="31"/>
        <v>0</v>
      </c>
      <c r="N691" s="228">
        <f t="shared" si="32"/>
        <v>0</v>
      </c>
      <c r="O691" s="298" t="e">
        <f>VLOOKUP(volume[[#This Row],[hwycov_id]],check!$A$2:$P$26,16,FALSE)</f>
        <v>#N/A</v>
      </c>
      <c r="P691" s="298">
        <v>690</v>
      </c>
    </row>
    <row r="692" spans="1:16">
      <c r="A692" s="59">
        <v>28570</v>
      </c>
      <c r="B692" s="59">
        <v>9</v>
      </c>
      <c r="C692" s="59">
        <v>1</v>
      </c>
      <c r="D692" s="59">
        <v>1</v>
      </c>
      <c r="E692" s="59" t="s">
        <v>78</v>
      </c>
      <c r="F692" s="227">
        <v>2</v>
      </c>
      <c r="G692" s="59">
        <v>0</v>
      </c>
      <c r="H692" s="227">
        <v>7</v>
      </c>
      <c r="I692" s="227">
        <v>7</v>
      </c>
      <c r="J692" s="59">
        <v>8332</v>
      </c>
      <c r="K692" s="78">
        <f>VLOOKUP(volume[[#This Row],[hwycov_id]],cnf[],10,FALSE)</f>
        <v>8332</v>
      </c>
      <c r="L692" s="229">
        <f t="shared" si="30"/>
        <v>0</v>
      </c>
      <c r="M692" s="228">
        <f t="shared" si="31"/>
        <v>0</v>
      </c>
      <c r="N692" s="228">
        <f t="shared" si="32"/>
        <v>0</v>
      </c>
      <c r="O692" s="298" t="e">
        <f>VLOOKUP(volume[[#This Row],[hwycov_id]],check!$A$2:$P$26,16,FALSE)</f>
        <v>#N/A</v>
      </c>
      <c r="P692" s="298">
        <v>691</v>
      </c>
    </row>
    <row r="693" spans="1:16">
      <c r="A693" s="59">
        <v>17989</v>
      </c>
      <c r="B693" s="59">
        <v>7</v>
      </c>
      <c r="C693" s="59">
        <v>1</v>
      </c>
      <c r="D693" s="59">
        <v>2</v>
      </c>
      <c r="E693" s="59" t="s">
        <v>79</v>
      </c>
      <c r="F693" s="227">
        <v>4</v>
      </c>
      <c r="G693" s="59">
        <v>0</v>
      </c>
      <c r="H693" s="227">
        <v>3</v>
      </c>
      <c r="I693" s="227">
        <v>14</v>
      </c>
      <c r="J693" s="59">
        <v>8350</v>
      </c>
      <c r="K693" s="78">
        <f>VLOOKUP(volume[[#This Row],[hwycov_id]],cnf[],10,FALSE)</f>
        <v>8350</v>
      </c>
      <c r="L693" s="229">
        <f t="shared" si="30"/>
        <v>0</v>
      </c>
      <c r="M693" s="228">
        <f t="shared" si="31"/>
        <v>0</v>
      </c>
      <c r="N693" s="228">
        <f t="shared" si="32"/>
        <v>0</v>
      </c>
      <c r="O693" s="298" t="e">
        <f>VLOOKUP(volume[[#This Row],[hwycov_id]],check!$A$2:$P$26,16,FALSE)</f>
        <v>#N/A</v>
      </c>
      <c r="P693" s="298">
        <v>692</v>
      </c>
    </row>
    <row r="694" spans="1:16">
      <c r="A694" s="59">
        <v>5339</v>
      </c>
      <c r="B694" s="59">
        <v>5</v>
      </c>
      <c r="C694" s="59">
        <v>1</v>
      </c>
      <c r="D694" s="59">
        <v>2</v>
      </c>
      <c r="E694" s="59" t="s">
        <v>79</v>
      </c>
      <c r="F694" s="227">
        <v>4</v>
      </c>
      <c r="G694" s="59">
        <v>0</v>
      </c>
      <c r="H694" s="227">
        <v>2</v>
      </c>
      <c r="I694" s="227">
        <v>14</v>
      </c>
      <c r="J694" s="59">
        <v>8359</v>
      </c>
      <c r="K694" s="78">
        <f>VLOOKUP(volume[[#This Row],[hwycov_id]],cnf[],10,FALSE)</f>
        <v>8359</v>
      </c>
      <c r="L694" s="229">
        <f t="shared" si="30"/>
        <v>0</v>
      </c>
      <c r="M694" s="228">
        <f t="shared" si="31"/>
        <v>0</v>
      </c>
      <c r="N694" s="228">
        <f t="shared" si="32"/>
        <v>0</v>
      </c>
      <c r="O694" s="298" t="e">
        <f>VLOOKUP(volume[[#This Row],[hwycov_id]],check!$A$2:$P$26,16,FALSE)</f>
        <v>#N/A</v>
      </c>
      <c r="P694" s="298">
        <v>693</v>
      </c>
    </row>
    <row r="695" spans="1:16">
      <c r="A695" s="59">
        <v>389</v>
      </c>
      <c r="B695" s="59">
        <v>4</v>
      </c>
      <c r="C695" s="59">
        <v>1</v>
      </c>
      <c r="D695" s="59">
        <v>2</v>
      </c>
      <c r="E695" s="59" t="s">
        <v>79</v>
      </c>
      <c r="F695" s="227">
        <v>4</v>
      </c>
      <c r="G695" s="59">
        <v>0</v>
      </c>
      <c r="H695" s="227">
        <v>3</v>
      </c>
      <c r="I695" s="227">
        <v>14</v>
      </c>
      <c r="J695" s="59">
        <v>8372</v>
      </c>
      <c r="K695" s="78">
        <f>VLOOKUP(volume[[#This Row],[hwycov_id]],cnf[],10,FALSE)</f>
        <v>8372</v>
      </c>
      <c r="L695" s="229">
        <f t="shared" si="30"/>
        <v>0</v>
      </c>
      <c r="M695" s="228">
        <f t="shared" si="31"/>
        <v>0</v>
      </c>
      <c r="N695" s="228">
        <f t="shared" si="32"/>
        <v>0</v>
      </c>
      <c r="O695" s="298" t="e">
        <f>VLOOKUP(volume[[#This Row],[hwycov_id]],check!$A$2:$P$26,16,FALSE)</f>
        <v>#N/A</v>
      </c>
      <c r="P695" s="298">
        <v>694</v>
      </c>
    </row>
    <row r="696" spans="1:16">
      <c r="A696" s="59">
        <v>8949</v>
      </c>
      <c r="B696" s="59">
        <v>9</v>
      </c>
      <c r="C696" s="59">
        <v>1</v>
      </c>
      <c r="D696" s="59">
        <v>1</v>
      </c>
      <c r="E696" s="59" t="s">
        <v>78</v>
      </c>
      <c r="F696" s="227">
        <v>2</v>
      </c>
      <c r="G696" s="59">
        <v>0</v>
      </c>
      <c r="H696" s="227">
        <v>2</v>
      </c>
      <c r="I696" s="227">
        <v>14</v>
      </c>
      <c r="J696" s="59">
        <v>8376</v>
      </c>
      <c r="K696" s="78">
        <f>VLOOKUP(volume[[#This Row],[hwycov_id]],cnf[],10,FALSE)</f>
        <v>8376</v>
      </c>
      <c r="L696" s="229">
        <f t="shared" si="30"/>
        <v>0</v>
      </c>
      <c r="M696" s="228">
        <f t="shared" si="31"/>
        <v>0</v>
      </c>
      <c r="N696" s="228">
        <f t="shared" si="32"/>
        <v>0</v>
      </c>
      <c r="O696" s="298" t="e">
        <f>VLOOKUP(volume[[#This Row],[hwycov_id]],check!$A$2:$P$26,16,FALSE)</f>
        <v>#N/A</v>
      </c>
      <c r="P696" s="298">
        <v>695</v>
      </c>
    </row>
    <row r="697" spans="1:16">
      <c r="A697" s="59">
        <v>29176</v>
      </c>
      <c r="B697" s="59">
        <v>9</v>
      </c>
      <c r="C697" s="59">
        <v>1</v>
      </c>
      <c r="D697" s="59">
        <v>1</v>
      </c>
      <c r="E697" s="59" t="s">
        <v>78</v>
      </c>
      <c r="F697" s="227">
        <v>2</v>
      </c>
      <c r="G697" s="59">
        <v>0</v>
      </c>
      <c r="H697" s="227">
        <v>7</v>
      </c>
      <c r="I697" s="227">
        <v>15</v>
      </c>
      <c r="J697" s="59">
        <v>8390</v>
      </c>
      <c r="K697" s="78">
        <f>VLOOKUP(volume[[#This Row],[hwycov_id]],cnf[],10,FALSE)</f>
        <v>8390</v>
      </c>
      <c r="L697" s="229">
        <f t="shared" si="30"/>
        <v>0</v>
      </c>
      <c r="M697" s="228">
        <f t="shared" si="31"/>
        <v>0</v>
      </c>
      <c r="N697" s="228">
        <f t="shared" si="32"/>
        <v>0</v>
      </c>
      <c r="O697" s="298" t="e">
        <f>VLOOKUP(volume[[#This Row],[hwycov_id]],check!$A$2:$P$26,16,FALSE)</f>
        <v>#N/A</v>
      </c>
      <c r="P697" s="298">
        <v>696</v>
      </c>
    </row>
    <row r="698" spans="1:16">
      <c r="A698" s="59">
        <v>23365</v>
      </c>
      <c r="B698" s="59">
        <v>4</v>
      </c>
      <c r="C698" s="59">
        <v>1</v>
      </c>
      <c r="D698" s="59">
        <v>1</v>
      </c>
      <c r="E698" s="59" t="s">
        <v>79</v>
      </c>
      <c r="F698" s="227">
        <v>4</v>
      </c>
      <c r="G698" s="59">
        <v>0</v>
      </c>
      <c r="H698" s="227">
        <v>2</v>
      </c>
      <c r="I698" s="227">
        <v>14</v>
      </c>
      <c r="J698" s="59">
        <v>8391</v>
      </c>
      <c r="K698" s="78">
        <f>VLOOKUP(volume[[#This Row],[hwycov_id]],cnf[],10,FALSE)</f>
        <v>8391</v>
      </c>
      <c r="L698" s="229">
        <f t="shared" si="30"/>
        <v>0</v>
      </c>
      <c r="M698" s="228">
        <f t="shared" si="31"/>
        <v>0</v>
      </c>
      <c r="N698" s="228">
        <f t="shared" si="32"/>
        <v>0</v>
      </c>
      <c r="O698" s="298" t="e">
        <f>VLOOKUP(volume[[#This Row],[hwycov_id]],check!$A$2:$P$26,16,FALSE)</f>
        <v>#N/A</v>
      </c>
      <c r="P698" s="298">
        <v>697</v>
      </c>
    </row>
    <row r="699" spans="1:16">
      <c r="A699" s="59">
        <v>28944</v>
      </c>
      <c r="B699" s="59">
        <v>9</v>
      </c>
      <c r="C699" s="59">
        <v>1</v>
      </c>
      <c r="D699" s="59">
        <v>1</v>
      </c>
      <c r="E699" s="59" t="s">
        <v>78</v>
      </c>
      <c r="F699" s="227">
        <v>2</v>
      </c>
      <c r="G699" s="59">
        <v>0</v>
      </c>
      <c r="H699" s="227">
        <v>5</v>
      </c>
      <c r="I699" s="227">
        <v>5</v>
      </c>
      <c r="J699" s="59">
        <v>8400</v>
      </c>
      <c r="K699" s="78">
        <f>VLOOKUP(volume[[#This Row],[hwycov_id]],cnf[],10,FALSE)</f>
        <v>8400</v>
      </c>
      <c r="L699" s="229">
        <f t="shared" si="30"/>
        <v>0</v>
      </c>
      <c r="M699" s="228">
        <f t="shared" si="31"/>
        <v>0</v>
      </c>
      <c r="N699" s="228">
        <f t="shared" si="32"/>
        <v>0</v>
      </c>
      <c r="O699" s="298" t="e">
        <f>VLOOKUP(volume[[#This Row],[hwycov_id]],check!$A$2:$P$26,16,FALSE)</f>
        <v>#N/A</v>
      </c>
      <c r="P699" s="298">
        <v>698</v>
      </c>
    </row>
    <row r="700" spans="1:16">
      <c r="A700" s="59">
        <v>20775</v>
      </c>
      <c r="B700" s="59">
        <v>4</v>
      </c>
      <c r="C700" s="59">
        <v>1</v>
      </c>
      <c r="D700" s="59">
        <v>2</v>
      </c>
      <c r="E700" s="59" t="s">
        <v>80</v>
      </c>
      <c r="F700" s="227">
        <v>4</v>
      </c>
      <c r="G700" s="59">
        <v>0</v>
      </c>
      <c r="H700" s="227">
        <v>7</v>
      </c>
      <c r="I700" s="227">
        <v>19</v>
      </c>
      <c r="J700" s="59">
        <v>8400</v>
      </c>
      <c r="K700" s="78">
        <f>VLOOKUP(volume[[#This Row],[hwycov_id]],cnf[],10,FALSE)</f>
        <v>8400</v>
      </c>
      <c r="L700" s="229">
        <f t="shared" si="30"/>
        <v>0</v>
      </c>
      <c r="M700" s="228">
        <f t="shared" si="31"/>
        <v>0</v>
      </c>
      <c r="N700" s="228">
        <f t="shared" si="32"/>
        <v>0</v>
      </c>
      <c r="O700" s="298" t="e">
        <f>VLOOKUP(volume[[#This Row],[hwycov_id]],check!$A$2:$P$26,16,FALSE)</f>
        <v>#N/A</v>
      </c>
      <c r="P700" s="298">
        <v>699</v>
      </c>
    </row>
    <row r="701" spans="1:16">
      <c r="A701" s="59">
        <v>3110</v>
      </c>
      <c r="B701" s="59">
        <v>4</v>
      </c>
      <c r="C701" s="59">
        <v>1</v>
      </c>
      <c r="D701" s="59">
        <v>2</v>
      </c>
      <c r="E701" s="59" t="s">
        <v>80</v>
      </c>
      <c r="F701" s="227">
        <v>4</v>
      </c>
      <c r="G701" s="59">
        <v>0</v>
      </c>
      <c r="H701" s="227">
        <v>5</v>
      </c>
      <c r="I701" s="227">
        <v>5</v>
      </c>
      <c r="J701" s="59">
        <v>8400</v>
      </c>
      <c r="K701" s="78">
        <f>VLOOKUP(volume[[#This Row],[hwycov_id]],cnf[],10,FALSE)</f>
        <v>8400</v>
      </c>
      <c r="L701" s="229">
        <f t="shared" si="30"/>
        <v>0</v>
      </c>
      <c r="M701" s="228">
        <f t="shared" si="31"/>
        <v>0</v>
      </c>
      <c r="N701" s="228">
        <f t="shared" si="32"/>
        <v>0</v>
      </c>
      <c r="O701" s="298" t="e">
        <f>VLOOKUP(volume[[#This Row],[hwycov_id]],check!$A$2:$P$26,16,FALSE)</f>
        <v>#N/A</v>
      </c>
      <c r="P701" s="298">
        <v>700</v>
      </c>
    </row>
    <row r="702" spans="1:16">
      <c r="A702" s="59">
        <v>6726</v>
      </c>
      <c r="B702" s="59">
        <v>4</v>
      </c>
      <c r="C702" s="59">
        <v>1</v>
      </c>
      <c r="D702" s="59">
        <v>2</v>
      </c>
      <c r="E702" s="59" t="s">
        <v>80</v>
      </c>
      <c r="F702" s="227">
        <v>4</v>
      </c>
      <c r="G702" s="59">
        <v>0</v>
      </c>
      <c r="H702" s="227">
        <v>2</v>
      </c>
      <c r="I702" s="227">
        <v>11</v>
      </c>
      <c r="J702" s="59">
        <v>8400</v>
      </c>
      <c r="K702" s="78">
        <f>VLOOKUP(volume[[#This Row],[hwycov_id]],cnf[],10,FALSE)</f>
        <v>8400</v>
      </c>
      <c r="L702" s="229">
        <f t="shared" si="30"/>
        <v>0</v>
      </c>
      <c r="M702" s="228">
        <f t="shared" si="31"/>
        <v>0</v>
      </c>
      <c r="N702" s="228">
        <f t="shared" si="32"/>
        <v>0</v>
      </c>
      <c r="O702" s="298" t="e">
        <f>VLOOKUP(volume[[#This Row],[hwycov_id]],check!$A$2:$P$26,16,FALSE)</f>
        <v>#N/A</v>
      </c>
      <c r="P702" s="298">
        <v>701</v>
      </c>
    </row>
    <row r="703" spans="1:16">
      <c r="A703" s="59">
        <v>28846</v>
      </c>
      <c r="B703" s="59">
        <v>9</v>
      </c>
      <c r="C703" s="59">
        <v>1</v>
      </c>
      <c r="D703" s="59">
        <v>1</v>
      </c>
      <c r="E703" s="59" t="s">
        <v>78</v>
      </c>
      <c r="F703" s="227">
        <v>2</v>
      </c>
      <c r="G703" s="59">
        <v>0</v>
      </c>
      <c r="H703" s="227">
        <v>7</v>
      </c>
      <c r="I703" s="227">
        <v>18</v>
      </c>
      <c r="J703" s="59">
        <v>8414</v>
      </c>
      <c r="K703" s="78">
        <f>VLOOKUP(volume[[#This Row],[hwycov_id]],cnf[],10,FALSE)</f>
        <v>8414</v>
      </c>
      <c r="L703" s="229">
        <f t="shared" si="30"/>
        <v>0</v>
      </c>
      <c r="M703" s="228">
        <f t="shared" si="31"/>
        <v>0</v>
      </c>
      <c r="N703" s="228">
        <f t="shared" si="32"/>
        <v>0</v>
      </c>
      <c r="O703" s="298" t="e">
        <f>VLOOKUP(volume[[#This Row],[hwycov_id]],check!$A$2:$P$26,16,FALSE)</f>
        <v>#N/A</v>
      </c>
      <c r="P703" s="298">
        <v>702</v>
      </c>
    </row>
    <row r="704" spans="1:16">
      <c r="A704" s="59">
        <v>9882</v>
      </c>
      <c r="B704" s="59">
        <v>3</v>
      </c>
      <c r="C704" s="59">
        <v>1</v>
      </c>
      <c r="D704" s="59">
        <v>2</v>
      </c>
      <c r="E704" s="59" t="s">
        <v>79</v>
      </c>
      <c r="F704" s="227">
        <v>3</v>
      </c>
      <c r="G704" s="59">
        <v>0</v>
      </c>
      <c r="H704" s="227">
        <v>3</v>
      </c>
      <c r="I704" s="227">
        <v>14</v>
      </c>
      <c r="J704" s="59">
        <v>8417</v>
      </c>
      <c r="K704" s="78">
        <f>VLOOKUP(volume[[#This Row],[hwycov_id]],cnf[],10,FALSE)</f>
        <v>8417</v>
      </c>
      <c r="L704" s="229">
        <f t="shared" si="30"/>
        <v>0</v>
      </c>
      <c r="M704" s="228">
        <f t="shared" si="31"/>
        <v>0</v>
      </c>
      <c r="N704" s="228">
        <f t="shared" si="32"/>
        <v>0</v>
      </c>
      <c r="O704" s="298" t="e">
        <f>VLOOKUP(volume[[#This Row],[hwycov_id]],check!$A$2:$P$26,16,FALSE)</f>
        <v>#N/A</v>
      </c>
      <c r="P704" s="298">
        <v>703</v>
      </c>
    </row>
    <row r="705" spans="1:16">
      <c r="A705" s="59">
        <v>18544</v>
      </c>
      <c r="B705" s="59">
        <v>3</v>
      </c>
      <c r="C705" s="59">
        <v>1</v>
      </c>
      <c r="D705" s="59">
        <v>1</v>
      </c>
      <c r="E705" s="59" t="s">
        <v>79</v>
      </c>
      <c r="F705" s="227">
        <v>3</v>
      </c>
      <c r="G705" s="59">
        <v>0</v>
      </c>
      <c r="H705" s="227">
        <v>1</v>
      </c>
      <c r="I705" s="227">
        <v>14</v>
      </c>
      <c r="J705" s="59">
        <v>8432</v>
      </c>
      <c r="K705" s="78">
        <f>VLOOKUP(volume[[#This Row],[hwycov_id]],cnf[],10,FALSE)</f>
        <v>8432</v>
      </c>
      <c r="L705" s="229">
        <f t="shared" si="30"/>
        <v>0</v>
      </c>
      <c r="M705" s="228">
        <f t="shared" si="31"/>
        <v>0</v>
      </c>
      <c r="N705" s="228">
        <f t="shared" si="32"/>
        <v>0</v>
      </c>
      <c r="O705" s="298" t="e">
        <f>VLOOKUP(volume[[#This Row],[hwycov_id]],check!$A$2:$P$26,16,FALSE)</f>
        <v>#N/A</v>
      </c>
      <c r="P705" s="298">
        <v>704</v>
      </c>
    </row>
    <row r="706" spans="1:16">
      <c r="A706" s="59">
        <v>14769</v>
      </c>
      <c r="B706" s="59">
        <v>4</v>
      </c>
      <c r="C706" s="59">
        <v>1</v>
      </c>
      <c r="D706" s="59">
        <v>2</v>
      </c>
      <c r="E706" s="59" t="s">
        <v>79</v>
      </c>
      <c r="F706" s="227">
        <v>4</v>
      </c>
      <c r="G706" s="59">
        <v>0</v>
      </c>
      <c r="H706" s="227">
        <v>3</v>
      </c>
      <c r="I706" s="227">
        <v>14</v>
      </c>
      <c r="J706" s="59">
        <v>8450</v>
      </c>
      <c r="K706" s="78">
        <f>VLOOKUP(volume[[#This Row],[hwycov_id]],cnf[],10,FALSE)</f>
        <v>8450</v>
      </c>
      <c r="L706" s="229">
        <f t="shared" ref="L706:L769" si="33">K706/J706-1</f>
        <v>0</v>
      </c>
      <c r="M706" s="228">
        <f t="shared" ref="M706:M769" si="34">K706-J706</f>
        <v>0</v>
      </c>
      <c r="N706" s="228">
        <f t="shared" ref="N706:N769" si="35">POWER(M706,2)</f>
        <v>0</v>
      </c>
      <c r="O706" s="298" t="e">
        <f>VLOOKUP(volume[[#This Row],[hwycov_id]],check!$A$2:$P$26,16,FALSE)</f>
        <v>#N/A</v>
      </c>
      <c r="P706" s="298">
        <v>705</v>
      </c>
    </row>
    <row r="707" spans="1:16">
      <c r="A707" s="59">
        <v>14991</v>
      </c>
      <c r="B707" s="59">
        <v>5</v>
      </c>
      <c r="C707" s="59">
        <v>1</v>
      </c>
      <c r="D707" s="59">
        <v>2</v>
      </c>
      <c r="E707" s="59" t="s">
        <v>79</v>
      </c>
      <c r="F707" s="227">
        <v>4</v>
      </c>
      <c r="G707" s="59">
        <v>0</v>
      </c>
      <c r="H707" s="227">
        <v>3</v>
      </c>
      <c r="I707" s="227">
        <v>14</v>
      </c>
      <c r="J707" s="59">
        <v>8464</v>
      </c>
      <c r="K707" s="78">
        <f>VLOOKUP(volume[[#This Row],[hwycov_id]],cnf[],10,FALSE)</f>
        <v>8464</v>
      </c>
      <c r="L707" s="229">
        <f t="shared" si="33"/>
        <v>0</v>
      </c>
      <c r="M707" s="228">
        <f t="shared" si="34"/>
        <v>0</v>
      </c>
      <c r="N707" s="228">
        <f t="shared" si="35"/>
        <v>0</v>
      </c>
      <c r="O707" s="298" t="e">
        <f>VLOOKUP(volume[[#This Row],[hwycov_id]],check!$A$2:$P$26,16,FALSE)</f>
        <v>#N/A</v>
      </c>
      <c r="P707" s="298">
        <v>706</v>
      </c>
    </row>
    <row r="708" spans="1:16">
      <c r="A708" s="59">
        <v>16434</v>
      </c>
      <c r="B708" s="59">
        <v>9</v>
      </c>
      <c r="C708" s="59">
        <v>1</v>
      </c>
      <c r="D708" s="59">
        <v>1</v>
      </c>
      <c r="E708" s="59" t="s">
        <v>78</v>
      </c>
      <c r="F708" s="227">
        <v>2</v>
      </c>
      <c r="G708" s="59">
        <v>0</v>
      </c>
      <c r="H708" s="227">
        <v>7</v>
      </c>
      <c r="I708" s="227">
        <v>15</v>
      </c>
      <c r="J708" s="59">
        <v>8466</v>
      </c>
      <c r="K708" s="78">
        <f>VLOOKUP(volume[[#This Row],[hwycov_id]],cnf[],10,FALSE)</f>
        <v>8466</v>
      </c>
      <c r="L708" s="229">
        <f t="shared" si="33"/>
        <v>0</v>
      </c>
      <c r="M708" s="228">
        <f t="shared" si="34"/>
        <v>0</v>
      </c>
      <c r="N708" s="228">
        <f t="shared" si="35"/>
        <v>0</v>
      </c>
      <c r="O708" s="298" t="e">
        <f>VLOOKUP(volume[[#This Row],[hwycov_id]],check!$A$2:$P$26,16,FALSE)</f>
        <v>#N/A</v>
      </c>
      <c r="P708" s="298">
        <v>707</v>
      </c>
    </row>
    <row r="709" spans="1:16">
      <c r="A709" s="59">
        <v>11017</v>
      </c>
      <c r="B709" s="59">
        <v>9</v>
      </c>
      <c r="C709" s="59">
        <v>1</v>
      </c>
      <c r="D709" s="59">
        <v>1</v>
      </c>
      <c r="E709" s="59" t="s">
        <v>78</v>
      </c>
      <c r="F709" s="227">
        <v>2</v>
      </c>
      <c r="G709" s="59">
        <v>0</v>
      </c>
      <c r="H709" s="227">
        <v>3</v>
      </c>
      <c r="I709" s="227">
        <v>14</v>
      </c>
      <c r="J709" s="59">
        <v>8476</v>
      </c>
      <c r="K709" s="78">
        <f>VLOOKUP(volume[[#This Row],[hwycov_id]],cnf[],10,FALSE)</f>
        <v>8476</v>
      </c>
      <c r="L709" s="229">
        <f t="shared" si="33"/>
        <v>0</v>
      </c>
      <c r="M709" s="228">
        <f t="shared" si="34"/>
        <v>0</v>
      </c>
      <c r="N709" s="228">
        <f t="shared" si="35"/>
        <v>0</v>
      </c>
      <c r="O709" s="298" t="e">
        <f>VLOOKUP(volume[[#This Row],[hwycov_id]],check!$A$2:$P$26,16,FALSE)</f>
        <v>#N/A</v>
      </c>
      <c r="P709" s="298">
        <v>708</v>
      </c>
    </row>
    <row r="710" spans="1:16">
      <c r="A710" s="59">
        <v>2739</v>
      </c>
      <c r="B710" s="59">
        <v>9</v>
      </c>
      <c r="C710" s="59">
        <v>1</v>
      </c>
      <c r="D710" s="59">
        <v>1</v>
      </c>
      <c r="E710" s="59" t="s">
        <v>78</v>
      </c>
      <c r="F710" s="227">
        <v>2</v>
      </c>
      <c r="G710" s="59">
        <v>0</v>
      </c>
      <c r="H710" s="227">
        <v>6</v>
      </c>
      <c r="I710" s="227">
        <v>1</v>
      </c>
      <c r="J710" s="59">
        <v>8479</v>
      </c>
      <c r="K710" s="78">
        <f>VLOOKUP(volume[[#This Row],[hwycov_id]],cnf[],10,FALSE)</f>
        <v>8479</v>
      </c>
      <c r="L710" s="229">
        <f t="shared" si="33"/>
        <v>0</v>
      </c>
      <c r="M710" s="228">
        <f t="shared" si="34"/>
        <v>0</v>
      </c>
      <c r="N710" s="228">
        <f t="shared" si="35"/>
        <v>0</v>
      </c>
      <c r="O710" s="298" t="e">
        <f>VLOOKUP(volume[[#This Row],[hwycov_id]],check!$A$2:$P$26,16,FALSE)</f>
        <v>#N/A</v>
      </c>
      <c r="P710" s="298">
        <v>709</v>
      </c>
    </row>
    <row r="711" spans="1:16">
      <c r="A711" s="59">
        <v>12568</v>
      </c>
      <c r="B711" s="59">
        <v>9</v>
      </c>
      <c r="C711" s="59">
        <v>1</v>
      </c>
      <c r="D711" s="59">
        <v>1</v>
      </c>
      <c r="E711" s="59" t="s">
        <v>78</v>
      </c>
      <c r="F711" s="227">
        <v>2</v>
      </c>
      <c r="G711" s="59">
        <v>0</v>
      </c>
      <c r="H711" s="227">
        <v>6</v>
      </c>
      <c r="I711" s="227">
        <v>12</v>
      </c>
      <c r="J711" s="59">
        <v>8483</v>
      </c>
      <c r="K711" s="78">
        <f>VLOOKUP(volume[[#This Row],[hwycov_id]],cnf[],10,FALSE)</f>
        <v>8483</v>
      </c>
      <c r="L711" s="229">
        <f t="shared" si="33"/>
        <v>0</v>
      </c>
      <c r="M711" s="228">
        <f t="shared" si="34"/>
        <v>0</v>
      </c>
      <c r="N711" s="228">
        <f t="shared" si="35"/>
        <v>0</v>
      </c>
      <c r="O711" s="298" t="e">
        <f>VLOOKUP(volume[[#This Row],[hwycov_id]],check!$A$2:$P$26,16,FALSE)</f>
        <v>#N/A</v>
      </c>
      <c r="P711" s="298">
        <v>710</v>
      </c>
    </row>
    <row r="712" spans="1:16">
      <c r="A712" s="59">
        <v>28739</v>
      </c>
      <c r="B712" s="59">
        <v>9</v>
      </c>
      <c r="C712" s="59">
        <v>1</v>
      </c>
      <c r="D712" s="59">
        <v>1</v>
      </c>
      <c r="E712" s="59" t="s">
        <v>78</v>
      </c>
      <c r="F712" s="227">
        <v>2</v>
      </c>
      <c r="G712" s="59">
        <v>0</v>
      </c>
      <c r="H712" s="227">
        <v>2</v>
      </c>
      <c r="I712" s="227">
        <v>14</v>
      </c>
      <c r="J712" s="59">
        <v>8489</v>
      </c>
      <c r="K712" s="78">
        <f>VLOOKUP(volume[[#This Row],[hwycov_id]],cnf[],10,FALSE)</f>
        <v>8489</v>
      </c>
      <c r="L712" s="229">
        <f t="shared" si="33"/>
        <v>0</v>
      </c>
      <c r="M712" s="228">
        <f t="shared" si="34"/>
        <v>0</v>
      </c>
      <c r="N712" s="228">
        <f t="shared" si="35"/>
        <v>0</v>
      </c>
      <c r="O712" s="298" t="e">
        <f>VLOOKUP(volume[[#This Row],[hwycov_id]],check!$A$2:$P$26,16,FALSE)</f>
        <v>#N/A</v>
      </c>
      <c r="P712" s="298">
        <v>711</v>
      </c>
    </row>
    <row r="713" spans="1:16">
      <c r="A713" s="59">
        <v>11407</v>
      </c>
      <c r="B713" s="59">
        <v>2</v>
      </c>
      <c r="C713" s="59">
        <v>1</v>
      </c>
      <c r="D713" s="59">
        <v>2</v>
      </c>
      <c r="E713" s="59" t="s">
        <v>79</v>
      </c>
      <c r="F713" s="227">
        <v>3</v>
      </c>
      <c r="G713" s="59">
        <v>0</v>
      </c>
      <c r="H713" s="227">
        <v>4</v>
      </c>
      <c r="I713" s="227">
        <v>14</v>
      </c>
      <c r="J713" s="59">
        <v>8491</v>
      </c>
      <c r="K713" s="78">
        <f>VLOOKUP(volume[[#This Row],[hwycov_id]],cnf[],10,FALSE)</f>
        <v>8491</v>
      </c>
      <c r="L713" s="229">
        <f t="shared" si="33"/>
        <v>0</v>
      </c>
      <c r="M713" s="228">
        <f t="shared" si="34"/>
        <v>0</v>
      </c>
      <c r="N713" s="228">
        <f t="shared" si="35"/>
        <v>0</v>
      </c>
      <c r="O713" s="298" t="e">
        <f>VLOOKUP(volume[[#This Row],[hwycov_id]],check!$A$2:$P$26,16,FALSE)</f>
        <v>#N/A</v>
      </c>
      <c r="P713" s="298">
        <v>712</v>
      </c>
    </row>
    <row r="714" spans="1:16">
      <c r="A714" s="59">
        <v>28918</v>
      </c>
      <c r="B714" s="59">
        <v>9</v>
      </c>
      <c r="C714" s="59">
        <v>1</v>
      </c>
      <c r="D714" s="59">
        <v>1</v>
      </c>
      <c r="E714" s="59" t="s">
        <v>78</v>
      </c>
      <c r="F714" s="227">
        <v>2</v>
      </c>
      <c r="G714" s="59">
        <v>0</v>
      </c>
      <c r="H714" s="227">
        <v>5</v>
      </c>
      <c r="I714" s="227">
        <v>5</v>
      </c>
      <c r="J714" s="59">
        <v>8494</v>
      </c>
      <c r="K714" s="78">
        <f>VLOOKUP(volume[[#This Row],[hwycov_id]],cnf[],10,FALSE)</f>
        <v>8494</v>
      </c>
      <c r="L714" s="229">
        <f t="shared" si="33"/>
        <v>0</v>
      </c>
      <c r="M714" s="228">
        <f t="shared" si="34"/>
        <v>0</v>
      </c>
      <c r="N714" s="228">
        <f t="shared" si="35"/>
        <v>0</v>
      </c>
      <c r="O714" s="298" t="e">
        <f>VLOOKUP(volume[[#This Row],[hwycov_id]],check!$A$2:$P$26,16,FALSE)</f>
        <v>#N/A</v>
      </c>
      <c r="P714" s="298">
        <v>713</v>
      </c>
    </row>
    <row r="715" spans="1:16">
      <c r="A715" s="59">
        <v>28269</v>
      </c>
      <c r="B715" s="59">
        <v>1</v>
      </c>
      <c r="C715" s="59">
        <v>1</v>
      </c>
      <c r="D715" s="59">
        <v>1</v>
      </c>
      <c r="E715" s="59" t="s">
        <v>82</v>
      </c>
      <c r="F715" s="227">
        <v>1</v>
      </c>
      <c r="G715" s="59">
        <v>0</v>
      </c>
      <c r="H715" s="227">
        <v>8</v>
      </c>
      <c r="I715" s="227">
        <v>19</v>
      </c>
      <c r="J715" s="59">
        <v>8499</v>
      </c>
      <c r="K715" s="78">
        <f>VLOOKUP(volume[[#This Row],[hwycov_id]],cnf[],10,FALSE)</f>
        <v>8499</v>
      </c>
      <c r="L715" s="229">
        <f t="shared" si="33"/>
        <v>0</v>
      </c>
      <c r="M715" s="228">
        <f t="shared" si="34"/>
        <v>0</v>
      </c>
      <c r="N715" s="228">
        <f t="shared" si="35"/>
        <v>0</v>
      </c>
      <c r="O715" s="298" t="e">
        <f>VLOOKUP(volume[[#This Row],[hwycov_id]],check!$A$2:$P$26,16,FALSE)</f>
        <v>#N/A</v>
      </c>
      <c r="P715" s="298">
        <v>714</v>
      </c>
    </row>
    <row r="716" spans="1:16">
      <c r="A716" s="59">
        <v>8505</v>
      </c>
      <c r="B716" s="59">
        <v>3</v>
      </c>
      <c r="C716" s="59">
        <v>1</v>
      </c>
      <c r="D716" s="59">
        <v>2</v>
      </c>
      <c r="E716" s="59" t="s">
        <v>80</v>
      </c>
      <c r="F716" s="227">
        <v>3</v>
      </c>
      <c r="G716" s="59">
        <v>0</v>
      </c>
      <c r="H716" s="227">
        <v>2</v>
      </c>
      <c r="I716" s="227">
        <v>11</v>
      </c>
      <c r="J716" s="59">
        <v>8500</v>
      </c>
      <c r="K716" s="78">
        <f>VLOOKUP(volume[[#This Row],[hwycov_id]],cnf[],10,FALSE)</f>
        <v>8500</v>
      </c>
      <c r="L716" s="229">
        <f t="shared" si="33"/>
        <v>0</v>
      </c>
      <c r="M716" s="228">
        <f t="shared" si="34"/>
        <v>0</v>
      </c>
      <c r="N716" s="228">
        <f t="shared" si="35"/>
        <v>0</v>
      </c>
      <c r="O716" s="298" t="e">
        <f>VLOOKUP(volume[[#This Row],[hwycov_id]],check!$A$2:$P$26,16,FALSE)</f>
        <v>#N/A</v>
      </c>
      <c r="P716" s="298">
        <v>715</v>
      </c>
    </row>
    <row r="717" spans="1:16">
      <c r="A717" s="59">
        <v>29030</v>
      </c>
      <c r="B717" s="59">
        <v>9</v>
      </c>
      <c r="C717" s="59">
        <v>1</v>
      </c>
      <c r="D717" s="59">
        <v>1</v>
      </c>
      <c r="E717" s="59" t="s">
        <v>78</v>
      </c>
      <c r="F717" s="227">
        <v>2</v>
      </c>
      <c r="G717" s="59">
        <v>0</v>
      </c>
      <c r="H717" s="227">
        <v>2</v>
      </c>
      <c r="I717" s="227">
        <v>14</v>
      </c>
      <c r="J717" s="59">
        <v>8522</v>
      </c>
      <c r="K717" s="78">
        <f>VLOOKUP(volume[[#This Row],[hwycov_id]],cnf[],10,FALSE)</f>
        <v>8522</v>
      </c>
      <c r="L717" s="229">
        <f t="shared" si="33"/>
        <v>0</v>
      </c>
      <c r="M717" s="228">
        <f t="shared" si="34"/>
        <v>0</v>
      </c>
      <c r="N717" s="228">
        <f t="shared" si="35"/>
        <v>0</v>
      </c>
      <c r="O717" s="298" t="e">
        <f>VLOOKUP(volume[[#This Row],[hwycov_id]],check!$A$2:$P$26,16,FALSE)</f>
        <v>#N/A</v>
      </c>
      <c r="P717" s="298">
        <v>716</v>
      </c>
    </row>
    <row r="718" spans="1:16">
      <c r="A718" s="59">
        <v>29177</v>
      </c>
      <c r="B718" s="59">
        <v>9</v>
      </c>
      <c r="C718" s="59">
        <v>1</v>
      </c>
      <c r="D718" s="59">
        <v>1</v>
      </c>
      <c r="E718" s="59" t="s">
        <v>78</v>
      </c>
      <c r="F718" s="227">
        <v>2</v>
      </c>
      <c r="G718" s="59">
        <v>0</v>
      </c>
      <c r="H718" s="227">
        <v>7</v>
      </c>
      <c r="I718" s="227">
        <v>15</v>
      </c>
      <c r="J718" s="59">
        <v>8535</v>
      </c>
      <c r="K718" s="78">
        <f>VLOOKUP(volume[[#This Row],[hwycov_id]],cnf[],10,FALSE)</f>
        <v>8535</v>
      </c>
      <c r="L718" s="229">
        <f t="shared" si="33"/>
        <v>0</v>
      </c>
      <c r="M718" s="228">
        <f t="shared" si="34"/>
        <v>0</v>
      </c>
      <c r="N718" s="228">
        <f t="shared" si="35"/>
        <v>0</v>
      </c>
      <c r="O718" s="298" t="e">
        <f>VLOOKUP(volume[[#This Row],[hwycov_id]],check!$A$2:$P$26,16,FALSE)</f>
        <v>#N/A</v>
      </c>
      <c r="P718" s="298">
        <v>717</v>
      </c>
    </row>
    <row r="719" spans="1:16">
      <c r="A719" s="59">
        <v>10853</v>
      </c>
      <c r="B719" s="59">
        <v>9</v>
      </c>
      <c r="C719" s="59">
        <v>1</v>
      </c>
      <c r="D719" s="59">
        <v>1</v>
      </c>
      <c r="E719" s="59" t="s">
        <v>78</v>
      </c>
      <c r="F719" s="227">
        <v>2</v>
      </c>
      <c r="G719" s="59">
        <v>0</v>
      </c>
      <c r="H719" s="227">
        <v>3</v>
      </c>
      <c r="I719" s="227">
        <v>14</v>
      </c>
      <c r="J719" s="59">
        <v>8538</v>
      </c>
      <c r="K719" s="78">
        <f>VLOOKUP(volume[[#This Row],[hwycov_id]],cnf[],10,FALSE)</f>
        <v>8538</v>
      </c>
      <c r="L719" s="229">
        <f t="shared" si="33"/>
        <v>0</v>
      </c>
      <c r="M719" s="228">
        <f t="shared" si="34"/>
        <v>0</v>
      </c>
      <c r="N719" s="228">
        <f t="shared" si="35"/>
        <v>0</v>
      </c>
      <c r="O719" s="298" t="e">
        <f>VLOOKUP(volume[[#This Row],[hwycov_id]],check!$A$2:$P$26,16,FALSE)</f>
        <v>#N/A</v>
      </c>
      <c r="P719" s="298">
        <v>718</v>
      </c>
    </row>
    <row r="720" spans="1:16">
      <c r="A720" s="59">
        <v>27546</v>
      </c>
      <c r="B720" s="59">
        <v>9</v>
      </c>
      <c r="C720" s="59">
        <v>1</v>
      </c>
      <c r="D720" s="59">
        <v>1</v>
      </c>
      <c r="E720" s="59" t="s">
        <v>78</v>
      </c>
      <c r="F720" s="227">
        <v>2</v>
      </c>
      <c r="G720" s="59">
        <v>0</v>
      </c>
      <c r="H720" s="227">
        <v>5</v>
      </c>
      <c r="I720" s="227">
        <v>10</v>
      </c>
      <c r="J720" s="59">
        <v>8544</v>
      </c>
      <c r="K720" s="78">
        <f>VLOOKUP(volume[[#This Row],[hwycov_id]],cnf[],10,FALSE)</f>
        <v>8544</v>
      </c>
      <c r="L720" s="229">
        <f t="shared" si="33"/>
        <v>0</v>
      </c>
      <c r="M720" s="228">
        <f t="shared" si="34"/>
        <v>0</v>
      </c>
      <c r="N720" s="228">
        <f t="shared" si="35"/>
        <v>0</v>
      </c>
      <c r="O720" s="298" t="e">
        <f>VLOOKUP(volume[[#This Row],[hwycov_id]],check!$A$2:$P$26,16,FALSE)</f>
        <v>#N/A</v>
      </c>
      <c r="P720" s="298">
        <v>719</v>
      </c>
    </row>
    <row r="721" spans="1:16">
      <c r="A721" s="59">
        <v>27141</v>
      </c>
      <c r="B721" s="59">
        <v>9</v>
      </c>
      <c r="C721" s="59">
        <v>1</v>
      </c>
      <c r="D721" s="59">
        <v>1</v>
      </c>
      <c r="E721" s="59" t="s">
        <v>78</v>
      </c>
      <c r="F721" s="227">
        <v>2</v>
      </c>
      <c r="G721" s="59">
        <v>0</v>
      </c>
      <c r="H721" s="227">
        <v>2</v>
      </c>
      <c r="I721" s="227">
        <v>19</v>
      </c>
      <c r="J721" s="59">
        <v>8547</v>
      </c>
      <c r="K721" s="78">
        <f>VLOOKUP(volume[[#This Row],[hwycov_id]],cnf[],10,FALSE)</f>
        <v>8547</v>
      </c>
      <c r="L721" s="229">
        <f t="shared" si="33"/>
        <v>0</v>
      </c>
      <c r="M721" s="228">
        <f t="shared" si="34"/>
        <v>0</v>
      </c>
      <c r="N721" s="228">
        <f t="shared" si="35"/>
        <v>0</v>
      </c>
      <c r="O721" s="298" t="e">
        <f>VLOOKUP(volume[[#This Row],[hwycov_id]],check!$A$2:$P$26,16,FALSE)</f>
        <v>#N/A</v>
      </c>
      <c r="P721" s="298">
        <v>720</v>
      </c>
    </row>
    <row r="722" spans="1:16">
      <c r="A722" s="59">
        <v>3810</v>
      </c>
      <c r="B722" s="59">
        <v>5</v>
      </c>
      <c r="C722" s="59">
        <v>1</v>
      </c>
      <c r="D722" s="59">
        <v>2</v>
      </c>
      <c r="E722" s="59" t="s">
        <v>79</v>
      </c>
      <c r="F722" s="227">
        <v>4</v>
      </c>
      <c r="G722" s="59">
        <v>0</v>
      </c>
      <c r="H722" s="227">
        <v>2</v>
      </c>
      <c r="I722" s="227">
        <v>14</v>
      </c>
      <c r="J722" s="59">
        <v>8574</v>
      </c>
      <c r="K722" s="78">
        <f>VLOOKUP(volume[[#This Row],[hwycov_id]],cnf[],10,FALSE)</f>
        <v>8574</v>
      </c>
      <c r="L722" s="229">
        <f t="shared" si="33"/>
        <v>0</v>
      </c>
      <c r="M722" s="228">
        <f t="shared" si="34"/>
        <v>0</v>
      </c>
      <c r="N722" s="228">
        <f t="shared" si="35"/>
        <v>0</v>
      </c>
      <c r="O722" s="298" t="e">
        <f>VLOOKUP(volume[[#This Row],[hwycov_id]],check!$A$2:$P$26,16,FALSE)</f>
        <v>#N/A</v>
      </c>
      <c r="P722" s="298">
        <v>721</v>
      </c>
    </row>
    <row r="723" spans="1:16">
      <c r="A723" s="59">
        <v>15174</v>
      </c>
      <c r="B723" s="59">
        <v>9</v>
      </c>
      <c r="C723" s="59">
        <v>1</v>
      </c>
      <c r="D723" s="59">
        <v>1</v>
      </c>
      <c r="E723" s="59" t="s">
        <v>78</v>
      </c>
      <c r="F723" s="227">
        <v>2</v>
      </c>
      <c r="G723" s="59">
        <v>0</v>
      </c>
      <c r="H723" s="227">
        <v>3</v>
      </c>
      <c r="I723" s="227">
        <v>14</v>
      </c>
      <c r="J723" s="59">
        <v>8575</v>
      </c>
      <c r="K723" s="78">
        <f>VLOOKUP(volume[[#This Row],[hwycov_id]],cnf[],10,FALSE)</f>
        <v>8575</v>
      </c>
      <c r="L723" s="229">
        <f t="shared" si="33"/>
        <v>0</v>
      </c>
      <c r="M723" s="228">
        <f t="shared" si="34"/>
        <v>0</v>
      </c>
      <c r="N723" s="228">
        <f t="shared" si="35"/>
        <v>0</v>
      </c>
      <c r="O723" s="298" t="e">
        <f>VLOOKUP(volume[[#This Row],[hwycov_id]],check!$A$2:$P$26,16,FALSE)</f>
        <v>#N/A</v>
      </c>
      <c r="P723" s="298">
        <v>722</v>
      </c>
    </row>
    <row r="724" spans="1:16">
      <c r="A724" s="59">
        <v>14775</v>
      </c>
      <c r="B724" s="59">
        <v>3</v>
      </c>
      <c r="C724" s="59">
        <v>1</v>
      </c>
      <c r="D724" s="59">
        <v>2</v>
      </c>
      <c r="E724" s="59" t="s">
        <v>80</v>
      </c>
      <c r="F724" s="227">
        <v>3</v>
      </c>
      <c r="G724" s="59">
        <v>0</v>
      </c>
      <c r="H724" s="227">
        <v>5</v>
      </c>
      <c r="I724" s="227">
        <v>5</v>
      </c>
      <c r="J724" s="59">
        <v>8600</v>
      </c>
      <c r="K724" s="78">
        <f>VLOOKUP(volume[[#This Row],[hwycov_id]],cnf[],10,FALSE)</f>
        <v>8600</v>
      </c>
      <c r="L724" s="229">
        <f t="shared" si="33"/>
        <v>0</v>
      </c>
      <c r="M724" s="228">
        <f t="shared" si="34"/>
        <v>0</v>
      </c>
      <c r="N724" s="228">
        <f t="shared" si="35"/>
        <v>0</v>
      </c>
      <c r="O724" s="298" t="e">
        <f>VLOOKUP(volume[[#This Row],[hwycov_id]],check!$A$2:$P$26,16,FALSE)</f>
        <v>#N/A</v>
      </c>
      <c r="P724" s="298">
        <v>723</v>
      </c>
    </row>
    <row r="725" spans="1:16">
      <c r="A725" s="59">
        <v>3114</v>
      </c>
      <c r="B725" s="59">
        <v>4</v>
      </c>
      <c r="C725" s="59">
        <v>1</v>
      </c>
      <c r="D725" s="59">
        <v>2</v>
      </c>
      <c r="E725" s="59" t="s">
        <v>80</v>
      </c>
      <c r="F725" s="227">
        <v>4</v>
      </c>
      <c r="G725" s="59">
        <v>0</v>
      </c>
      <c r="H725" s="227">
        <v>5</v>
      </c>
      <c r="I725" s="227">
        <v>5</v>
      </c>
      <c r="J725" s="59">
        <v>8600</v>
      </c>
      <c r="K725" s="78">
        <f>VLOOKUP(volume[[#This Row],[hwycov_id]],cnf[],10,FALSE)</f>
        <v>8600</v>
      </c>
      <c r="L725" s="229">
        <f t="shared" si="33"/>
        <v>0</v>
      </c>
      <c r="M725" s="228">
        <f t="shared" si="34"/>
        <v>0</v>
      </c>
      <c r="N725" s="228">
        <f t="shared" si="35"/>
        <v>0</v>
      </c>
      <c r="O725" s="298" t="e">
        <f>VLOOKUP(volume[[#This Row],[hwycov_id]],check!$A$2:$P$26,16,FALSE)</f>
        <v>#N/A</v>
      </c>
      <c r="P725" s="298">
        <v>724</v>
      </c>
    </row>
    <row r="726" spans="1:16">
      <c r="A726" s="59">
        <v>29181</v>
      </c>
      <c r="B726" s="59">
        <v>9</v>
      </c>
      <c r="C726" s="59">
        <v>1</v>
      </c>
      <c r="D726" s="59">
        <v>1</v>
      </c>
      <c r="E726" s="59" t="s">
        <v>78</v>
      </c>
      <c r="F726" s="227">
        <v>2</v>
      </c>
      <c r="G726" s="59">
        <v>0</v>
      </c>
      <c r="H726" s="227">
        <v>7</v>
      </c>
      <c r="I726" s="227">
        <v>15</v>
      </c>
      <c r="J726" s="59">
        <v>8637</v>
      </c>
      <c r="K726" s="78">
        <f>VLOOKUP(volume[[#This Row],[hwycov_id]],cnf[],10,FALSE)</f>
        <v>8637</v>
      </c>
      <c r="L726" s="229">
        <f t="shared" si="33"/>
        <v>0</v>
      </c>
      <c r="M726" s="228">
        <f t="shared" si="34"/>
        <v>0</v>
      </c>
      <c r="N726" s="228">
        <f t="shared" si="35"/>
        <v>0</v>
      </c>
      <c r="O726" s="298" t="e">
        <f>VLOOKUP(volume[[#This Row],[hwycov_id]],check!$A$2:$P$26,16,FALSE)</f>
        <v>#N/A</v>
      </c>
      <c r="P726" s="298">
        <v>725</v>
      </c>
    </row>
    <row r="727" spans="1:16">
      <c r="A727" s="59">
        <v>5814</v>
      </c>
      <c r="B727" s="59">
        <v>3</v>
      </c>
      <c r="C727" s="59">
        <v>1</v>
      </c>
      <c r="D727" s="59">
        <v>2</v>
      </c>
      <c r="E727" s="59" t="s">
        <v>79</v>
      </c>
      <c r="F727" s="227">
        <v>3</v>
      </c>
      <c r="G727" s="59">
        <v>0</v>
      </c>
      <c r="H727" s="227">
        <v>3</v>
      </c>
      <c r="I727" s="227">
        <v>14</v>
      </c>
      <c r="J727" s="59">
        <v>8659</v>
      </c>
      <c r="K727" s="78">
        <f>VLOOKUP(volume[[#This Row],[hwycov_id]],cnf[],10,FALSE)</f>
        <v>8659</v>
      </c>
      <c r="L727" s="229">
        <f t="shared" si="33"/>
        <v>0</v>
      </c>
      <c r="M727" s="228">
        <f t="shared" si="34"/>
        <v>0</v>
      </c>
      <c r="N727" s="228">
        <f t="shared" si="35"/>
        <v>0</v>
      </c>
      <c r="O727" s="298" t="e">
        <f>VLOOKUP(volume[[#This Row],[hwycov_id]],check!$A$2:$P$26,16,FALSE)</f>
        <v>#N/A</v>
      </c>
      <c r="P727" s="298">
        <v>726</v>
      </c>
    </row>
    <row r="728" spans="1:16">
      <c r="A728" s="59">
        <v>5830</v>
      </c>
      <c r="B728" s="59">
        <v>4</v>
      </c>
      <c r="C728" s="59">
        <v>1</v>
      </c>
      <c r="D728" s="59">
        <v>2</v>
      </c>
      <c r="E728" s="59" t="s">
        <v>79</v>
      </c>
      <c r="F728" s="227">
        <v>4</v>
      </c>
      <c r="G728" s="59">
        <v>0</v>
      </c>
      <c r="H728" s="227">
        <v>2</v>
      </c>
      <c r="I728" s="227">
        <v>14</v>
      </c>
      <c r="J728" s="59">
        <v>8673</v>
      </c>
      <c r="K728" s="78">
        <f>VLOOKUP(volume[[#This Row],[hwycov_id]],cnf[],10,FALSE)</f>
        <v>8673</v>
      </c>
      <c r="L728" s="229">
        <f t="shared" si="33"/>
        <v>0</v>
      </c>
      <c r="M728" s="228">
        <f t="shared" si="34"/>
        <v>0</v>
      </c>
      <c r="N728" s="228">
        <f t="shared" si="35"/>
        <v>0</v>
      </c>
      <c r="O728" s="298" t="e">
        <f>VLOOKUP(volume[[#This Row],[hwycov_id]],check!$A$2:$P$26,16,FALSE)</f>
        <v>#N/A</v>
      </c>
      <c r="P728" s="298">
        <v>727</v>
      </c>
    </row>
    <row r="729" spans="1:16">
      <c r="A729" s="59">
        <v>8034</v>
      </c>
      <c r="B729" s="59">
        <v>5</v>
      </c>
      <c r="C729" s="59">
        <v>1</v>
      </c>
      <c r="D729" s="59">
        <v>2</v>
      </c>
      <c r="E729" s="59" t="s">
        <v>80</v>
      </c>
      <c r="F729" s="227">
        <v>4</v>
      </c>
      <c r="G729" s="59">
        <v>0</v>
      </c>
      <c r="H729" s="227">
        <v>5</v>
      </c>
      <c r="I729" s="227">
        <v>16</v>
      </c>
      <c r="J729" s="59">
        <v>8700</v>
      </c>
      <c r="K729" s="78">
        <f>VLOOKUP(volume[[#This Row],[hwycov_id]],cnf[],10,FALSE)</f>
        <v>8700</v>
      </c>
      <c r="L729" s="229">
        <f t="shared" si="33"/>
        <v>0</v>
      </c>
      <c r="M729" s="228">
        <f t="shared" si="34"/>
        <v>0</v>
      </c>
      <c r="N729" s="228">
        <f t="shared" si="35"/>
        <v>0</v>
      </c>
      <c r="O729" s="298" t="e">
        <f>VLOOKUP(volume[[#This Row],[hwycov_id]],check!$A$2:$P$26,16,FALSE)</f>
        <v>#N/A</v>
      </c>
      <c r="P729" s="298">
        <v>728</v>
      </c>
    </row>
    <row r="730" spans="1:16">
      <c r="A730" s="59">
        <v>23874</v>
      </c>
      <c r="B730" s="59">
        <v>3</v>
      </c>
      <c r="C730" s="59">
        <v>1</v>
      </c>
      <c r="D730" s="59">
        <v>2</v>
      </c>
      <c r="E730" s="59" t="s">
        <v>80</v>
      </c>
      <c r="F730" s="227">
        <v>3</v>
      </c>
      <c r="G730" s="59">
        <v>0</v>
      </c>
      <c r="H730" s="227">
        <v>5</v>
      </c>
      <c r="I730" s="227">
        <v>19</v>
      </c>
      <c r="J730" s="59">
        <v>8700</v>
      </c>
      <c r="K730" s="78">
        <f>VLOOKUP(volume[[#This Row],[hwycov_id]],cnf[],10,FALSE)</f>
        <v>8700</v>
      </c>
      <c r="L730" s="229">
        <f t="shared" si="33"/>
        <v>0</v>
      </c>
      <c r="M730" s="228">
        <f t="shared" si="34"/>
        <v>0</v>
      </c>
      <c r="N730" s="228">
        <f t="shared" si="35"/>
        <v>0</v>
      </c>
      <c r="O730" s="298" t="e">
        <f>VLOOKUP(volume[[#This Row],[hwycov_id]],check!$A$2:$P$26,16,FALSE)</f>
        <v>#N/A</v>
      </c>
      <c r="P730" s="298">
        <v>729</v>
      </c>
    </row>
    <row r="731" spans="1:16">
      <c r="A731" s="59">
        <v>8024</v>
      </c>
      <c r="B731" s="59">
        <v>3</v>
      </c>
      <c r="C731" s="59">
        <v>1</v>
      </c>
      <c r="D731" s="59">
        <v>2</v>
      </c>
      <c r="E731" s="59" t="s">
        <v>79</v>
      </c>
      <c r="F731" s="227">
        <v>3</v>
      </c>
      <c r="G731" s="59">
        <v>0</v>
      </c>
      <c r="H731" s="227">
        <v>3</v>
      </c>
      <c r="I731" s="227">
        <v>14</v>
      </c>
      <c r="J731" s="59">
        <v>8707</v>
      </c>
      <c r="K731" s="78">
        <f>VLOOKUP(volume[[#This Row],[hwycov_id]],cnf[],10,FALSE)</f>
        <v>8707</v>
      </c>
      <c r="L731" s="229">
        <f t="shared" si="33"/>
        <v>0</v>
      </c>
      <c r="M731" s="228">
        <f t="shared" si="34"/>
        <v>0</v>
      </c>
      <c r="N731" s="228">
        <f t="shared" si="35"/>
        <v>0</v>
      </c>
      <c r="O731" s="298" t="e">
        <f>VLOOKUP(volume[[#This Row],[hwycov_id]],check!$A$2:$P$26,16,FALSE)</f>
        <v>#N/A</v>
      </c>
      <c r="P731" s="298">
        <v>730</v>
      </c>
    </row>
    <row r="732" spans="1:16">
      <c r="A732" s="59">
        <v>28061</v>
      </c>
      <c r="B732" s="59">
        <v>9</v>
      </c>
      <c r="C732" s="59">
        <v>1</v>
      </c>
      <c r="D732" s="59">
        <v>1</v>
      </c>
      <c r="E732" s="59" t="s">
        <v>78</v>
      </c>
      <c r="F732" s="227">
        <v>2</v>
      </c>
      <c r="G732" s="59">
        <v>0</v>
      </c>
      <c r="H732" s="227">
        <v>3</v>
      </c>
      <c r="I732" s="227">
        <v>14</v>
      </c>
      <c r="J732" s="59">
        <v>8710</v>
      </c>
      <c r="K732" s="78">
        <f>VLOOKUP(volume[[#This Row],[hwycov_id]],cnf[],10,FALSE)</f>
        <v>8710</v>
      </c>
      <c r="L732" s="229">
        <f t="shared" si="33"/>
        <v>0</v>
      </c>
      <c r="M732" s="228">
        <f t="shared" si="34"/>
        <v>0</v>
      </c>
      <c r="N732" s="228">
        <f t="shared" si="35"/>
        <v>0</v>
      </c>
      <c r="O732" s="298" t="e">
        <f>VLOOKUP(volume[[#This Row],[hwycov_id]],check!$A$2:$P$26,16,FALSE)</f>
        <v>#N/A</v>
      </c>
      <c r="P732" s="298">
        <v>731</v>
      </c>
    </row>
    <row r="733" spans="1:16">
      <c r="A733" s="59">
        <v>10933</v>
      </c>
      <c r="B733" s="59">
        <v>9</v>
      </c>
      <c r="C733" s="59">
        <v>1</v>
      </c>
      <c r="D733" s="59">
        <v>1</v>
      </c>
      <c r="E733" s="59" t="s">
        <v>78</v>
      </c>
      <c r="F733" s="227">
        <v>2</v>
      </c>
      <c r="G733" s="59">
        <v>0</v>
      </c>
      <c r="H733" s="227">
        <v>3</v>
      </c>
      <c r="I733" s="227">
        <v>14</v>
      </c>
      <c r="J733" s="59">
        <v>8719</v>
      </c>
      <c r="K733" s="78">
        <f>VLOOKUP(volume[[#This Row],[hwycov_id]],cnf[],10,FALSE)</f>
        <v>8719</v>
      </c>
      <c r="L733" s="229">
        <f t="shared" si="33"/>
        <v>0</v>
      </c>
      <c r="M733" s="228">
        <f t="shared" si="34"/>
        <v>0</v>
      </c>
      <c r="N733" s="228">
        <f t="shared" si="35"/>
        <v>0</v>
      </c>
      <c r="O733" s="298" t="e">
        <f>VLOOKUP(volume[[#This Row],[hwycov_id]],check!$A$2:$P$26,16,FALSE)</f>
        <v>#N/A</v>
      </c>
      <c r="P733" s="298">
        <v>732</v>
      </c>
    </row>
    <row r="734" spans="1:16">
      <c r="A734" s="59">
        <v>13668</v>
      </c>
      <c r="B734" s="59">
        <v>9</v>
      </c>
      <c r="C734" s="59">
        <v>1</v>
      </c>
      <c r="D734" s="59">
        <v>1</v>
      </c>
      <c r="E734" s="59" t="s">
        <v>78</v>
      </c>
      <c r="F734" s="227">
        <v>2</v>
      </c>
      <c r="G734" s="59">
        <v>0</v>
      </c>
      <c r="H734" s="227">
        <v>3</v>
      </c>
      <c r="I734" s="227">
        <v>14</v>
      </c>
      <c r="J734" s="59">
        <v>8730</v>
      </c>
      <c r="K734" s="78">
        <f>VLOOKUP(volume[[#This Row],[hwycov_id]],cnf[],10,FALSE)</f>
        <v>8730</v>
      </c>
      <c r="L734" s="229">
        <f t="shared" si="33"/>
        <v>0</v>
      </c>
      <c r="M734" s="228">
        <f t="shared" si="34"/>
        <v>0</v>
      </c>
      <c r="N734" s="228">
        <f t="shared" si="35"/>
        <v>0</v>
      </c>
      <c r="O734" s="298" t="e">
        <f>VLOOKUP(volume[[#This Row],[hwycov_id]],check!$A$2:$P$26,16,FALSE)</f>
        <v>#N/A</v>
      </c>
      <c r="P734" s="298">
        <v>733</v>
      </c>
    </row>
    <row r="735" spans="1:16">
      <c r="A735" s="59">
        <v>28946</v>
      </c>
      <c r="B735" s="59">
        <v>9</v>
      </c>
      <c r="C735" s="59">
        <v>1</v>
      </c>
      <c r="D735" s="59">
        <v>1</v>
      </c>
      <c r="E735" s="59" t="s">
        <v>78</v>
      </c>
      <c r="F735" s="227">
        <v>2</v>
      </c>
      <c r="G735" s="59">
        <v>0</v>
      </c>
      <c r="H735" s="227">
        <v>3</v>
      </c>
      <c r="I735" s="227">
        <v>5</v>
      </c>
      <c r="J735" s="59">
        <v>8739</v>
      </c>
      <c r="K735" s="78">
        <f>VLOOKUP(volume[[#This Row],[hwycov_id]],cnf[],10,FALSE)</f>
        <v>8739</v>
      </c>
      <c r="L735" s="229">
        <f t="shared" si="33"/>
        <v>0</v>
      </c>
      <c r="M735" s="228">
        <f t="shared" si="34"/>
        <v>0</v>
      </c>
      <c r="N735" s="228">
        <f t="shared" si="35"/>
        <v>0</v>
      </c>
      <c r="O735" s="298" t="e">
        <f>VLOOKUP(volume[[#This Row],[hwycov_id]],check!$A$2:$P$26,16,FALSE)</f>
        <v>#N/A</v>
      </c>
      <c r="P735" s="298">
        <v>734</v>
      </c>
    </row>
    <row r="736" spans="1:16">
      <c r="A736" s="59">
        <v>28516</v>
      </c>
      <c r="B736" s="59">
        <v>9</v>
      </c>
      <c r="C736" s="59">
        <v>1</v>
      </c>
      <c r="D736" s="59">
        <v>1</v>
      </c>
      <c r="E736" s="59" t="s">
        <v>78</v>
      </c>
      <c r="F736" s="227">
        <v>2</v>
      </c>
      <c r="G736" s="59">
        <v>0</v>
      </c>
      <c r="H736" s="227">
        <v>6</v>
      </c>
      <c r="I736" s="227">
        <v>18</v>
      </c>
      <c r="J736" s="59">
        <v>8764</v>
      </c>
      <c r="K736" s="78">
        <f>VLOOKUP(volume[[#This Row],[hwycov_id]],cnf[],10,FALSE)</f>
        <v>8764</v>
      </c>
      <c r="L736" s="229">
        <f t="shared" si="33"/>
        <v>0</v>
      </c>
      <c r="M736" s="228">
        <f t="shared" si="34"/>
        <v>0</v>
      </c>
      <c r="N736" s="228">
        <f t="shared" si="35"/>
        <v>0</v>
      </c>
      <c r="O736" s="298" t="e">
        <f>VLOOKUP(volume[[#This Row],[hwycov_id]],check!$A$2:$P$26,16,FALSE)</f>
        <v>#N/A</v>
      </c>
      <c r="P736" s="298">
        <v>735</v>
      </c>
    </row>
    <row r="737" spans="1:16">
      <c r="A737" s="59">
        <v>11642</v>
      </c>
      <c r="B737" s="59">
        <v>5</v>
      </c>
      <c r="C737" s="59">
        <v>1</v>
      </c>
      <c r="D737" s="59">
        <v>2</v>
      </c>
      <c r="E737" s="59" t="s">
        <v>79</v>
      </c>
      <c r="F737" s="227">
        <v>4</v>
      </c>
      <c r="G737" s="59">
        <v>0</v>
      </c>
      <c r="H737" s="227">
        <v>2</v>
      </c>
      <c r="I737" s="227">
        <v>14</v>
      </c>
      <c r="J737" s="59">
        <v>8786</v>
      </c>
      <c r="K737" s="78">
        <f>VLOOKUP(volume[[#This Row],[hwycov_id]],cnf[],10,FALSE)</f>
        <v>8786</v>
      </c>
      <c r="L737" s="229">
        <f t="shared" si="33"/>
        <v>0</v>
      </c>
      <c r="M737" s="228">
        <f t="shared" si="34"/>
        <v>0</v>
      </c>
      <c r="N737" s="228">
        <f t="shared" si="35"/>
        <v>0</v>
      </c>
      <c r="O737" s="298" t="e">
        <f>VLOOKUP(volume[[#This Row],[hwycov_id]],check!$A$2:$P$26,16,FALSE)</f>
        <v>#N/A</v>
      </c>
      <c r="P737" s="298">
        <v>736</v>
      </c>
    </row>
    <row r="738" spans="1:16">
      <c r="A738" s="59">
        <v>9728</v>
      </c>
      <c r="B738" s="59">
        <v>4</v>
      </c>
      <c r="C738" s="59">
        <v>1</v>
      </c>
      <c r="D738" s="59">
        <v>2</v>
      </c>
      <c r="E738" s="59" t="s">
        <v>80</v>
      </c>
      <c r="F738" s="227">
        <v>4</v>
      </c>
      <c r="G738" s="59">
        <v>0</v>
      </c>
      <c r="H738" s="227">
        <v>5</v>
      </c>
      <c r="I738" s="227">
        <v>19</v>
      </c>
      <c r="J738" s="59">
        <v>8800</v>
      </c>
      <c r="K738" s="78">
        <f>VLOOKUP(volume[[#This Row],[hwycov_id]],cnf[],10,FALSE)</f>
        <v>8800</v>
      </c>
      <c r="L738" s="229">
        <f t="shared" si="33"/>
        <v>0</v>
      </c>
      <c r="M738" s="228">
        <f t="shared" si="34"/>
        <v>0</v>
      </c>
      <c r="N738" s="228">
        <f t="shared" si="35"/>
        <v>0</v>
      </c>
      <c r="O738" s="298" t="e">
        <f>VLOOKUP(volume[[#This Row],[hwycov_id]],check!$A$2:$P$26,16,FALSE)</f>
        <v>#N/A</v>
      </c>
      <c r="P738" s="298">
        <v>737</v>
      </c>
    </row>
    <row r="739" spans="1:16">
      <c r="A739" s="59">
        <v>5891</v>
      </c>
      <c r="B739" s="59">
        <v>4</v>
      </c>
      <c r="C739" s="59">
        <v>1</v>
      </c>
      <c r="D739" s="59">
        <v>2</v>
      </c>
      <c r="E739" s="59" t="s">
        <v>80</v>
      </c>
      <c r="F739" s="227">
        <v>4</v>
      </c>
      <c r="G739" s="59">
        <v>0</v>
      </c>
      <c r="H739" s="227">
        <v>2</v>
      </c>
      <c r="I739" s="227">
        <v>11</v>
      </c>
      <c r="J739" s="59">
        <v>8800</v>
      </c>
      <c r="K739" s="78">
        <f>VLOOKUP(volume[[#This Row],[hwycov_id]],cnf[],10,FALSE)</f>
        <v>8800</v>
      </c>
      <c r="L739" s="229">
        <f t="shared" si="33"/>
        <v>0</v>
      </c>
      <c r="M739" s="228">
        <f t="shared" si="34"/>
        <v>0</v>
      </c>
      <c r="N739" s="228">
        <f t="shared" si="35"/>
        <v>0</v>
      </c>
      <c r="O739" s="298" t="e">
        <f>VLOOKUP(volume[[#This Row],[hwycov_id]],check!$A$2:$P$26,16,FALSE)</f>
        <v>#N/A</v>
      </c>
      <c r="P739" s="298">
        <v>738</v>
      </c>
    </row>
    <row r="740" spans="1:16">
      <c r="A740" s="59">
        <v>7440</v>
      </c>
      <c r="B740" s="59">
        <v>3</v>
      </c>
      <c r="C740" s="59">
        <v>1</v>
      </c>
      <c r="D740" s="59">
        <v>2</v>
      </c>
      <c r="E740" s="59" t="s">
        <v>80</v>
      </c>
      <c r="F740" s="227">
        <v>3</v>
      </c>
      <c r="G740" s="59">
        <v>0</v>
      </c>
      <c r="H740" s="227">
        <v>5</v>
      </c>
      <c r="I740" s="227">
        <v>16</v>
      </c>
      <c r="J740" s="59">
        <v>8800</v>
      </c>
      <c r="K740" s="78">
        <f>VLOOKUP(volume[[#This Row],[hwycov_id]],cnf[],10,FALSE)</f>
        <v>8800</v>
      </c>
      <c r="L740" s="229">
        <f t="shared" si="33"/>
        <v>0</v>
      </c>
      <c r="M740" s="228">
        <f t="shared" si="34"/>
        <v>0</v>
      </c>
      <c r="N740" s="228">
        <f t="shared" si="35"/>
        <v>0</v>
      </c>
      <c r="O740" s="298" t="e">
        <f>VLOOKUP(volume[[#This Row],[hwycov_id]],check!$A$2:$P$26,16,FALSE)</f>
        <v>#N/A</v>
      </c>
      <c r="P740" s="298">
        <v>739</v>
      </c>
    </row>
    <row r="741" spans="1:16">
      <c r="A741" s="59">
        <v>3171</v>
      </c>
      <c r="B741" s="59">
        <v>4</v>
      </c>
      <c r="C741" s="59">
        <v>1</v>
      </c>
      <c r="D741" s="59">
        <v>2</v>
      </c>
      <c r="E741" s="59" t="s">
        <v>80</v>
      </c>
      <c r="F741" s="227">
        <v>4</v>
      </c>
      <c r="G741" s="59">
        <v>0</v>
      </c>
      <c r="H741" s="227">
        <v>5</v>
      </c>
      <c r="I741" s="227">
        <v>5</v>
      </c>
      <c r="J741" s="59">
        <v>8800</v>
      </c>
      <c r="K741" s="78">
        <f>VLOOKUP(volume[[#This Row],[hwycov_id]],cnf[],10,FALSE)</f>
        <v>8800</v>
      </c>
      <c r="L741" s="229">
        <f t="shared" si="33"/>
        <v>0</v>
      </c>
      <c r="M741" s="228">
        <f t="shared" si="34"/>
        <v>0</v>
      </c>
      <c r="N741" s="228">
        <f t="shared" si="35"/>
        <v>0</v>
      </c>
      <c r="O741" s="298" t="e">
        <f>VLOOKUP(volume[[#This Row],[hwycov_id]],check!$A$2:$P$26,16,FALSE)</f>
        <v>#N/A</v>
      </c>
      <c r="P741" s="298">
        <v>740</v>
      </c>
    </row>
    <row r="742" spans="1:16">
      <c r="A742" s="59">
        <v>10728</v>
      </c>
      <c r="B742" s="59">
        <v>7</v>
      </c>
      <c r="C742" s="59">
        <v>1</v>
      </c>
      <c r="D742" s="59">
        <v>2</v>
      </c>
      <c r="E742" s="59" t="s">
        <v>79</v>
      </c>
      <c r="F742" s="227">
        <v>4</v>
      </c>
      <c r="G742" s="59">
        <v>0</v>
      </c>
      <c r="H742" s="227">
        <v>3</v>
      </c>
      <c r="I742" s="227">
        <v>14</v>
      </c>
      <c r="J742" s="59">
        <v>8875</v>
      </c>
      <c r="K742" s="78">
        <f>VLOOKUP(volume[[#This Row],[hwycov_id]],cnf[],10,FALSE)</f>
        <v>8875</v>
      </c>
      <c r="L742" s="229">
        <f t="shared" si="33"/>
        <v>0</v>
      </c>
      <c r="M742" s="228">
        <f t="shared" si="34"/>
        <v>0</v>
      </c>
      <c r="N742" s="228">
        <f t="shared" si="35"/>
        <v>0</v>
      </c>
      <c r="O742" s="298" t="e">
        <f>VLOOKUP(volume[[#This Row],[hwycov_id]],check!$A$2:$P$26,16,FALSE)</f>
        <v>#N/A</v>
      </c>
      <c r="P742" s="298">
        <v>741</v>
      </c>
    </row>
    <row r="743" spans="1:16">
      <c r="A743" s="59">
        <v>6581</v>
      </c>
      <c r="B743" s="59">
        <v>5</v>
      </c>
      <c r="C743" s="59">
        <v>1</v>
      </c>
      <c r="D743" s="59">
        <v>2</v>
      </c>
      <c r="E743" s="59" t="s">
        <v>79</v>
      </c>
      <c r="F743" s="227">
        <v>4</v>
      </c>
      <c r="G743" s="59">
        <v>0</v>
      </c>
      <c r="H743" s="227">
        <v>2</v>
      </c>
      <c r="I743" s="227">
        <v>14</v>
      </c>
      <c r="J743" s="59">
        <v>8889</v>
      </c>
      <c r="K743" s="78">
        <f>VLOOKUP(volume[[#This Row],[hwycov_id]],cnf[],10,FALSE)</f>
        <v>8889</v>
      </c>
      <c r="L743" s="229">
        <f t="shared" si="33"/>
        <v>0</v>
      </c>
      <c r="M743" s="228">
        <f t="shared" si="34"/>
        <v>0</v>
      </c>
      <c r="N743" s="228">
        <f t="shared" si="35"/>
        <v>0</v>
      </c>
      <c r="O743" s="298" t="e">
        <f>VLOOKUP(volume[[#This Row],[hwycov_id]],check!$A$2:$P$26,16,FALSE)</f>
        <v>#N/A</v>
      </c>
      <c r="P743" s="298">
        <v>742</v>
      </c>
    </row>
    <row r="744" spans="1:16">
      <c r="A744" s="59">
        <v>27502</v>
      </c>
      <c r="B744" s="59">
        <v>9</v>
      </c>
      <c r="C744" s="59">
        <v>1</v>
      </c>
      <c r="D744" s="59">
        <v>1</v>
      </c>
      <c r="E744" s="59" t="s">
        <v>78</v>
      </c>
      <c r="F744" s="227">
        <v>2</v>
      </c>
      <c r="G744" s="59">
        <v>0</v>
      </c>
      <c r="H744" s="227">
        <v>3</v>
      </c>
      <c r="I744" s="227">
        <v>14</v>
      </c>
      <c r="J744" s="59">
        <v>8894</v>
      </c>
      <c r="K744" s="78">
        <f>VLOOKUP(volume[[#This Row],[hwycov_id]],cnf[],10,FALSE)</f>
        <v>8894</v>
      </c>
      <c r="L744" s="229">
        <f t="shared" si="33"/>
        <v>0</v>
      </c>
      <c r="M744" s="228">
        <f t="shared" si="34"/>
        <v>0</v>
      </c>
      <c r="N744" s="228">
        <f t="shared" si="35"/>
        <v>0</v>
      </c>
      <c r="O744" s="298" t="e">
        <f>VLOOKUP(volume[[#This Row],[hwycov_id]],check!$A$2:$P$26,16,FALSE)</f>
        <v>#N/A</v>
      </c>
      <c r="P744" s="298">
        <v>743</v>
      </c>
    </row>
    <row r="745" spans="1:16">
      <c r="A745" s="59">
        <v>15810</v>
      </c>
      <c r="B745" s="59">
        <v>3</v>
      </c>
      <c r="C745" s="59">
        <v>1</v>
      </c>
      <c r="D745" s="59">
        <v>2</v>
      </c>
      <c r="E745" s="59" t="s">
        <v>80</v>
      </c>
      <c r="F745" s="227">
        <v>3</v>
      </c>
      <c r="G745" s="59">
        <v>0</v>
      </c>
      <c r="H745" s="227">
        <v>5</v>
      </c>
      <c r="I745" s="227">
        <v>9</v>
      </c>
      <c r="J745" s="59">
        <v>8900</v>
      </c>
      <c r="K745" s="78">
        <f>VLOOKUP(volume[[#This Row],[hwycov_id]],cnf[],10,FALSE)</f>
        <v>8900</v>
      </c>
      <c r="L745" s="229">
        <f t="shared" si="33"/>
        <v>0</v>
      </c>
      <c r="M745" s="228">
        <f t="shared" si="34"/>
        <v>0</v>
      </c>
      <c r="N745" s="228">
        <f t="shared" si="35"/>
        <v>0</v>
      </c>
      <c r="O745" s="298" t="e">
        <f>VLOOKUP(volume[[#This Row],[hwycov_id]],check!$A$2:$P$26,16,FALSE)</f>
        <v>#N/A</v>
      </c>
      <c r="P745" s="298">
        <v>744</v>
      </c>
    </row>
    <row r="746" spans="1:16">
      <c r="A746" s="59">
        <v>20979</v>
      </c>
      <c r="B746" s="59">
        <v>3</v>
      </c>
      <c r="C746" s="59">
        <v>1</v>
      </c>
      <c r="D746" s="59">
        <v>2</v>
      </c>
      <c r="E746" s="59" t="s">
        <v>80</v>
      </c>
      <c r="F746" s="227">
        <v>3</v>
      </c>
      <c r="G746" s="59">
        <v>0</v>
      </c>
      <c r="H746" s="227">
        <v>7</v>
      </c>
      <c r="I746" s="227">
        <v>19</v>
      </c>
      <c r="J746" s="59">
        <v>8900</v>
      </c>
      <c r="K746" s="78">
        <f>VLOOKUP(volume[[#This Row],[hwycov_id]],cnf[],10,FALSE)</f>
        <v>8900</v>
      </c>
      <c r="L746" s="229">
        <f t="shared" si="33"/>
        <v>0</v>
      </c>
      <c r="M746" s="228">
        <f t="shared" si="34"/>
        <v>0</v>
      </c>
      <c r="N746" s="228">
        <f t="shared" si="35"/>
        <v>0</v>
      </c>
      <c r="O746" s="298" t="e">
        <f>VLOOKUP(volume[[#This Row],[hwycov_id]],check!$A$2:$P$26,16,FALSE)</f>
        <v>#N/A</v>
      </c>
      <c r="P746" s="298">
        <v>745</v>
      </c>
    </row>
    <row r="747" spans="1:16">
      <c r="A747" s="59">
        <v>21291</v>
      </c>
      <c r="B747" s="59">
        <v>3</v>
      </c>
      <c r="C747" s="59">
        <v>1</v>
      </c>
      <c r="D747" s="59">
        <v>2</v>
      </c>
      <c r="E747" s="59" t="s">
        <v>80</v>
      </c>
      <c r="F747" s="227">
        <v>3</v>
      </c>
      <c r="G747" s="59">
        <v>0</v>
      </c>
      <c r="H747" s="227">
        <v>5</v>
      </c>
      <c r="I747" s="227">
        <v>19</v>
      </c>
      <c r="J747" s="59">
        <v>8900</v>
      </c>
      <c r="K747" s="78">
        <f>VLOOKUP(volume[[#This Row],[hwycov_id]],cnf[],10,FALSE)</f>
        <v>8900</v>
      </c>
      <c r="L747" s="229">
        <f t="shared" si="33"/>
        <v>0</v>
      </c>
      <c r="M747" s="228">
        <f t="shared" si="34"/>
        <v>0</v>
      </c>
      <c r="N747" s="228">
        <f t="shared" si="35"/>
        <v>0</v>
      </c>
      <c r="O747" s="298" t="e">
        <f>VLOOKUP(volume[[#This Row],[hwycov_id]],check!$A$2:$P$26,16,FALSE)</f>
        <v>#N/A</v>
      </c>
      <c r="P747" s="298">
        <v>746</v>
      </c>
    </row>
    <row r="748" spans="1:16">
      <c r="A748" s="59">
        <v>7096</v>
      </c>
      <c r="B748" s="59">
        <v>2</v>
      </c>
      <c r="C748" s="59">
        <v>1</v>
      </c>
      <c r="D748" s="59">
        <v>2</v>
      </c>
      <c r="E748" s="59" t="s">
        <v>80</v>
      </c>
      <c r="F748" s="227">
        <v>3</v>
      </c>
      <c r="G748" s="59">
        <v>0</v>
      </c>
      <c r="H748" s="227">
        <v>2</v>
      </c>
      <c r="I748" s="227">
        <v>11</v>
      </c>
      <c r="J748" s="59">
        <v>8900</v>
      </c>
      <c r="K748" s="78">
        <f>VLOOKUP(volume[[#This Row],[hwycov_id]],cnf[],10,FALSE)</f>
        <v>8900</v>
      </c>
      <c r="L748" s="229">
        <f t="shared" si="33"/>
        <v>0</v>
      </c>
      <c r="M748" s="228">
        <f t="shared" si="34"/>
        <v>0</v>
      </c>
      <c r="N748" s="228">
        <f t="shared" si="35"/>
        <v>0</v>
      </c>
      <c r="O748" s="298" t="e">
        <f>VLOOKUP(volume[[#This Row],[hwycov_id]],check!$A$2:$P$26,16,FALSE)</f>
        <v>#N/A</v>
      </c>
      <c r="P748" s="298">
        <v>747</v>
      </c>
    </row>
    <row r="749" spans="1:16">
      <c r="A749" s="59">
        <v>9697</v>
      </c>
      <c r="B749" s="59">
        <v>4</v>
      </c>
      <c r="C749" s="59">
        <v>1</v>
      </c>
      <c r="D749" s="59">
        <v>2</v>
      </c>
      <c r="E749" s="59" t="s">
        <v>80</v>
      </c>
      <c r="F749" s="227">
        <v>4</v>
      </c>
      <c r="G749" s="59">
        <v>0</v>
      </c>
      <c r="H749" s="227">
        <v>6</v>
      </c>
      <c r="I749" s="227">
        <v>1</v>
      </c>
      <c r="J749" s="59">
        <v>8900</v>
      </c>
      <c r="K749" s="78">
        <f>VLOOKUP(volume[[#This Row],[hwycov_id]],cnf[],10,FALSE)</f>
        <v>8900</v>
      </c>
      <c r="L749" s="229">
        <f t="shared" si="33"/>
        <v>0</v>
      </c>
      <c r="M749" s="228">
        <f t="shared" si="34"/>
        <v>0</v>
      </c>
      <c r="N749" s="228">
        <f t="shared" si="35"/>
        <v>0</v>
      </c>
      <c r="O749" s="298" t="e">
        <f>VLOOKUP(volume[[#This Row],[hwycov_id]],check!$A$2:$P$26,16,FALSE)</f>
        <v>#N/A</v>
      </c>
      <c r="P749" s="298">
        <v>748</v>
      </c>
    </row>
    <row r="750" spans="1:16">
      <c r="A750" s="59">
        <v>11181</v>
      </c>
      <c r="B750" s="59">
        <v>3</v>
      </c>
      <c r="C750" s="59">
        <v>1</v>
      </c>
      <c r="D750" s="59">
        <v>2</v>
      </c>
      <c r="E750" s="59" t="s">
        <v>79</v>
      </c>
      <c r="F750" s="227">
        <v>3</v>
      </c>
      <c r="G750" s="59">
        <v>0</v>
      </c>
      <c r="H750" s="227">
        <v>2</v>
      </c>
      <c r="I750" s="227">
        <v>14</v>
      </c>
      <c r="J750" s="59">
        <v>8902</v>
      </c>
      <c r="K750" s="78">
        <f>VLOOKUP(volume[[#This Row],[hwycov_id]],cnf[],10,FALSE)</f>
        <v>8902</v>
      </c>
      <c r="L750" s="229">
        <f t="shared" si="33"/>
        <v>0</v>
      </c>
      <c r="M750" s="228">
        <f t="shared" si="34"/>
        <v>0</v>
      </c>
      <c r="N750" s="228">
        <f t="shared" si="35"/>
        <v>0</v>
      </c>
      <c r="O750" s="298" t="e">
        <f>VLOOKUP(volume[[#This Row],[hwycov_id]],check!$A$2:$P$26,16,FALSE)</f>
        <v>#N/A</v>
      </c>
      <c r="P750" s="298">
        <v>749</v>
      </c>
    </row>
    <row r="751" spans="1:16">
      <c r="A751" s="59">
        <v>14313</v>
      </c>
      <c r="B751" s="59">
        <v>3</v>
      </c>
      <c r="C751" s="59">
        <v>1</v>
      </c>
      <c r="D751" s="59">
        <v>2</v>
      </c>
      <c r="E751" s="59" t="s">
        <v>79</v>
      </c>
      <c r="F751" s="227">
        <v>3</v>
      </c>
      <c r="G751" s="59">
        <v>0</v>
      </c>
      <c r="H751" s="227">
        <v>3</v>
      </c>
      <c r="I751" s="227">
        <v>14</v>
      </c>
      <c r="J751" s="59">
        <v>8914</v>
      </c>
      <c r="K751" s="78">
        <f>VLOOKUP(volume[[#This Row],[hwycov_id]],cnf[],10,FALSE)</f>
        <v>8914</v>
      </c>
      <c r="L751" s="229">
        <f t="shared" si="33"/>
        <v>0</v>
      </c>
      <c r="M751" s="228">
        <f t="shared" si="34"/>
        <v>0</v>
      </c>
      <c r="N751" s="228">
        <f t="shared" si="35"/>
        <v>0</v>
      </c>
      <c r="O751" s="298" t="e">
        <f>VLOOKUP(volume[[#This Row],[hwycov_id]],check!$A$2:$P$26,16,FALSE)</f>
        <v>#N/A</v>
      </c>
      <c r="P751" s="298">
        <v>750</v>
      </c>
    </row>
    <row r="752" spans="1:16">
      <c r="A752" s="59">
        <v>14623</v>
      </c>
      <c r="B752" s="59">
        <v>9</v>
      </c>
      <c r="C752" s="59">
        <v>1</v>
      </c>
      <c r="D752" s="59">
        <v>1</v>
      </c>
      <c r="E752" s="59" t="s">
        <v>78</v>
      </c>
      <c r="F752" s="227">
        <v>2</v>
      </c>
      <c r="G752" s="59">
        <v>0</v>
      </c>
      <c r="H752" s="227">
        <v>3</v>
      </c>
      <c r="I752" s="227">
        <v>14</v>
      </c>
      <c r="J752" s="59">
        <v>8914</v>
      </c>
      <c r="K752" s="78">
        <f>VLOOKUP(volume[[#This Row],[hwycov_id]],cnf[],10,FALSE)</f>
        <v>8914</v>
      </c>
      <c r="L752" s="229">
        <f t="shared" si="33"/>
        <v>0</v>
      </c>
      <c r="M752" s="228">
        <f t="shared" si="34"/>
        <v>0</v>
      </c>
      <c r="N752" s="228">
        <f t="shared" si="35"/>
        <v>0</v>
      </c>
      <c r="O752" s="298" t="e">
        <f>VLOOKUP(volume[[#This Row],[hwycov_id]],check!$A$2:$P$26,16,FALSE)</f>
        <v>#N/A</v>
      </c>
      <c r="P752" s="298">
        <v>751</v>
      </c>
    </row>
    <row r="753" spans="1:16">
      <c r="A753" s="59">
        <v>12545</v>
      </c>
      <c r="B753" s="59">
        <v>9</v>
      </c>
      <c r="C753" s="59">
        <v>1</v>
      </c>
      <c r="D753" s="59">
        <v>1</v>
      </c>
      <c r="E753" s="59" t="s">
        <v>78</v>
      </c>
      <c r="F753" s="227">
        <v>2</v>
      </c>
      <c r="G753" s="59">
        <v>0</v>
      </c>
      <c r="H753" s="227">
        <v>6</v>
      </c>
      <c r="I753" s="227">
        <v>12</v>
      </c>
      <c r="J753" s="59">
        <v>8932</v>
      </c>
      <c r="K753" s="78">
        <f>VLOOKUP(volume[[#This Row],[hwycov_id]],cnf[],10,FALSE)</f>
        <v>8932</v>
      </c>
      <c r="L753" s="229">
        <f t="shared" si="33"/>
        <v>0</v>
      </c>
      <c r="M753" s="228">
        <f t="shared" si="34"/>
        <v>0</v>
      </c>
      <c r="N753" s="228">
        <f t="shared" si="35"/>
        <v>0</v>
      </c>
      <c r="O753" s="298" t="e">
        <f>VLOOKUP(volume[[#This Row],[hwycov_id]],check!$A$2:$P$26,16,FALSE)</f>
        <v>#N/A</v>
      </c>
      <c r="P753" s="298">
        <v>752</v>
      </c>
    </row>
    <row r="754" spans="1:16">
      <c r="A754" s="59">
        <v>18546</v>
      </c>
      <c r="B754" s="59">
        <v>4</v>
      </c>
      <c r="C754" s="59">
        <v>1</v>
      </c>
      <c r="D754" s="59">
        <v>2</v>
      </c>
      <c r="E754" s="59" t="s">
        <v>79</v>
      </c>
      <c r="F754" s="227">
        <v>4</v>
      </c>
      <c r="G754" s="59">
        <v>0</v>
      </c>
      <c r="H754" s="227">
        <v>1</v>
      </c>
      <c r="I754" s="227">
        <v>14</v>
      </c>
      <c r="J754" s="59">
        <v>8934</v>
      </c>
      <c r="K754" s="78">
        <f>VLOOKUP(volume[[#This Row],[hwycov_id]],cnf[],10,FALSE)</f>
        <v>8934</v>
      </c>
      <c r="L754" s="229">
        <f t="shared" si="33"/>
        <v>0</v>
      </c>
      <c r="M754" s="228">
        <f t="shared" si="34"/>
        <v>0</v>
      </c>
      <c r="N754" s="228">
        <f t="shared" si="35"/>
        <v>0</v>
      </c>
      <c r="O754" s="298" t="e">
        <f>VLOOKUP(volume[[#This Row],[hwycov_id]],check!$A$2:$P$26,16,FALSE)</f>
        <v>#N/A</v>
      </c>
      <c r="P754" s="298">
        <v>753</v>
      </c>
    </row>
    <row r="755" spans="1:16">
      <c r="A755" s="59">
        <v>12821</v>
      </c>
      <c r="B755" s="59">
        <v>9</v>
      </c>
      <c r="C755" s="59">
        <v>1</v>
      </c>
      <c r="D755" s="59">
        <v>1</v>
      </c>
      <c r="E755" s="59" t="s">
        <v>78</v>
      </c>
      <c r="F755" s="227">
        <v>2</v>
      </c>
      <c r="G755" s="59">
        <v>0</v>
      </c>
      <c r="H755" s="227">
        <v>7</v>
      </c>
      <c r="I755" s="227">
        <v>7</v>
      </c>
      <c r="J755" s="59">
        <v>8943</v>
      </c>
      <c r="K755" s="78">
        <f>VLOOKUP(volume[[#This Row],[hwycov_id]],cnf[],10,FALSE)</f>
        <v>8943</v>
      </c>
      <c r="L755" s="229">
        <f t="shared" si="33"/>
        <v>0</v>
      </c>
      <c r="M755" s="228">
        <f t="shared" si="34"/>
        <v>0</v>
      </c>
      <c r="N755" s="228">
        <f t="shared" si="35"/>
        <v>0</v>
      </c>
      <c r="O755" s="298" t="e">
        <f>VLOOKUP(volume[[#This Row],[hwycov_id]],check!$A$2:$P$26,16,FALSE)</f>
        <v>#N/A</v>
      </c>
      <c r="P755" s="298">
        <v>754</v>
      </c>
    </row>
    <row r="756" spans="1:16">
      <c r="A756" s="59">
        <v>17055</v>
      </c>
      <c r="B756" s="59">
        <v>5</v>
      </c>
      <c r="C756" s="59">
        <v>1</v>
      </c>
      <c r="D756" s="59">
        <v>2</v>
      </c>
      <c r="E756" s="59" t="s">
        <v>79</v>
      </c>
      <c r="F756" s="227">
        <v>4</v>
      </c>
      <c r="G756" s="59">
        <v>0</v>
      </c>
      <c r="H756" s="227">
        <v>4</v>
      </c>
      <c r="I756" s="227">
        <v>14</v>
      </c>
      <c r="J756" s="59">
        <v>8949</v>
      </c>
      <c r="K756" s="78">
        <f>VLOOKUP(volume[[#This Row],[hwycov_id]],cnf[],10,FALSE)</f>
        <v>8949</v>
      </c>
      <c r="L756" s="229">
        <f t="shared" si="33"/>
        <v>0</v>
      </c>
      <c r="M756" s="228">
        <f t="shared" si="34"/>
        <v>0</v>
      </c>
      <c r="N756" s="228">
        <f t="shared" si="35"/>
        <v>0</v>
      </c>
      <c r="O756" s="298" t="e">
        <f>VLOOKUP(volume[[#This Row],[hwycov_id]],check!$A$2:$P$26,16,FALSE)</f>
        <v>#N/A</v>
      </c>
      <c r="P756" s="298">
        <v>755</v>
      </c>
    </row>
    <row r="757" spans="1:16">
      <c r="A757" s="59">
        <v>28448</v>
      </c>
      <c r="B757" s="59">
        <v>9</v>
      </c>
      <c r="C757" s="59">
        <v>1</v>
      </c>
      <c r="D757" s="59">
        <v>1</v>
      </c>
      <c r="E757" s="59" t="s">
        <v>78</v>
      </c>
      <c r="F757" s="227">
        <v>2</v>
      </c>
      <c r="G757" s="59">
        <v>0</v>
      </c>
      <c r="H757" s="227">
        <v>3</v>
      </c>
      <c r="I757" s="227">
        <v>14</v>
      </c>
      <c r="J757" s="59">
        <v>8953</v>
      </c>
      <c r="K757" s="78">
        <f>VLOOKUP(volume[[#This Row],[hwycov_id]],cnf[],10,FALSE)</f>
        <v>8953</v>
      </c>
      <c r="L757" s="229">
        <f t="shared" si="33"/>
        <v>0</v>
      </c>
      <c r="M757" s="228">
        <f t="shared" si="34"/>
        <v>0</v>
      </c>
      <c r="N757" s="228">
        <f t="shared" si="35"/>
        <v>0</v>
      </c>
      <c r="O757" s="298" t="e">
        <f>VLOOKUP(volume[[#This Row],[hwycov_id]],check!$A$2:$P$26,16,FALSE)</f>
        <v>#N/A</v>
      </c>
      <c r="P757" s="298">
        <v>756</v>
      </c>
    </row>
    <row r="758" spans="1:16">
      <c r="A758" s="59">
        <v>14215</v>
      </c>
      <c r="B758" s="59">
        <v>9</v>
      </c>
      <c r="C758" s="59">
        <v>1</v>
      </c>
      <c r="D758" s="59">
        <v>1</v>
      </c>
      <c r="E758" s="59" t="s">
        <v>78</v>
      </c>
      <c r="F758" s="227">
        <v>2</v>
      </c>
      <c r="G758" s="59">
        <v>0</v>
      </c>
      <c r="H758" s="227">
        <v>2</v>
      </c>
      <c r="I758" s="227">
        <v>14</v>
      </c>
      <c r="J758" s="59">
        <v>8974</v>
      </c>
      <c r="K758" s="78">
        <f>VLOOKUP(volume[[#This Row],[hwycov_id]],cnf[],10,FALSE)</f>
        <v>8974</v>
      </c>
      <c r="L758" s="229">
        <f t="shared" si="33"/>
        <v>0</v>
      </c>
      <c r="M758" s="228">
        <f t="shared" si="34"/>
        <v>0</v>
      </c>
      <c r="N758" s="228">
        <f t="shared" si="35"/>
        <v>0</v>
      </c>
      <c r="O758" s="298" t="e">
        <f>VLOOKUP(volume[[#This Row],[hwycov_id]],check!$A$2:$P$26,16,FALSE)</f>
        <v>#N/A</v>
      </c>
      <c r="P758" s="298">
        <v>757</v>
      </c>
    </row>
    <row r="759" spans="1:16">
      <c r="A759" s="59">
        <v>17563</v>
      </c>
      <c r="B759" s="59">
        <v>4</v>
      </c>
      <c r="C759" s="59">
        <v>1</v>
      </c>
      <c r="D759" s="59">
        <v>2</v>
      </c>
      <c r="E759" s="59" t="s">
        <v>80</v>
      </c>
      <c r="F759" s="227">
        <v>4</v>
      </c>
      <c r="G759" s="59">
        <v>0</v>
      </c>
      <c r="H759" s="227">
        <v>4</v>
      </c>
      <c r="I759" s="227">
        <v>8</v>
      </c>
      <c r="J759" s="59">
        <v>9000</v>
      </c>
      <c r="K759" s="78">
        <f>VLOOKUP(volume[[#This Row],[hwycov_id]],cnf[],10,FALSE)</f>
        <v>9000</v>
      </c>
      <c r="L759" s="229">
        <f t="shared" si="33"/>
        <v>0</v>
      </c>
      <c r="M759" s="228">
        <f t="shared" si="34"/>
        <v>0</v>
      </c>
      <c r="N759" s="228">
        <f t="shared" si="35"/>
        <v>0</v>
      </c>
      <c r="O759" s="298" t="e">
        <f>VLOOKUP(volume[[#This Row],[hwycov_id]],check!$A$2:$P$26,16,FALSE)</f>
        <v>#N/A</v>
      </c>
      <c r="P759" s="298">
        <v>758</v>
      </c>
    </row>
    <row r="760" spans="1:16">
      <c r="A760" s="59">
        <v>6989</v>
      </c>
      <c r="B760" s="59">
        <v>4</v>
      </c>
      <c r="C760" s="59">
        <v>1</v>
      </c>
      <c r="D760" s="59">
        <v>2</v>
      </c>
      <c r="E760" s="59" t="s">
        <v>80</v>
      </c>
      <c r="F760" s="227">
        <v>4</v>
      </c>
      <c r="G760" s="59">
        <v>0</v>
      </c>
      <c r="H760" s="227">
        <v>5</v>
      </c>
      <c r="I760" s="227">
        <v>5</v>
      </c>
      <c r="J760" s="59">
        <v>9000</v>
      </c>
      <c r="K760" s="78">
        <f>VLOOKUP(volume[[#This Row],[hwycov_id]],cnf[],10,FALSE)</f>
        <v>9000</v>
      </c>
      <c r="L760" s="229">
        <f t="shared" si="33"/>
        <v>0</v>
      </c>
      <c r="M760" s="228">
        <f t="shared" si="34"/>
        <v>0</v>
      </c>
      <c r="N760" s="228">
        <f t="shared" si="35"/>
        <v>0</v>
      </c>
      <c r="O760" s="298" t="e">
        <f>VLOOKUP(volume[[#This Row],[hwycov_id]],check!$A$2:$P$26,16,FALSE)</f>
        <v>#N/A</v>
      </c>
      <c r="P760" s="298">
        <v>759</v>
      </c>
    </row>
    <row r="761" spans="1:16">
      <c r="A761" s="59">
        <v>1451</v>
      </c>
      <c r="B761" s="59">
        <v>4</v>
      </c>
      <c r="C761" s="59">
        <v>1</v>
      </c>
      <c r="D761" s="59">
        <v>2</v>
      </c>
      <c r="E761" s="59" t="s">
        <v>80</v>
      </c>
      <c r="F761" s="227">
        <v>4</v>
      </c>
      <c r="G761" s="59">
        <v>0</v>
      </c>
      <c r="H761" s="227">
        <v>5</v>
      </c>
      <c r="I761" s="227">
        <v>5</v>
      </c>
      <c r="J761" s="59">
        <v>9000</v>
      </c>
      <c r="K761" s="78">
        <f>VLOOKUP(volume[[#This Row],[hwycov_id]],cnf[],10,FALSE)</f>
        <v>9000</v>
      </c>
      <c r="L761" s="229">
        <f t="shared" si="33"/>
        <v>0</v>
      </c>
      <c r="M761" s="228">
        <f t="shared" si="34"/>
        <v>0</v>
      </c>
      <c r="N761" s="228">
        <f t="shared" si="35"/>
        <v>0</v>
      </c>
      <c r="O761" s="298" t="e">
        <f>VLOOKUP(volume[[#This Row],[hwycov_id]],check!$A$2:$P$26,16,FALSE)</f>
        <v>#N/A</v>
      </c>
      <c r="P761" s="298">
        <v>760</v>
      </c>
    </row>
    <row r="762" spans="1:16">
      <c r="A762" s="59">
        <v>16270</v>
      </c>
      <c r="B762" s="59">
        <v>9</v>
      </c>
      <c r="C762" s="59">
        <v>1</v>
      </c>
      <c r="D762" s="59">
        <v>1</v>
      </c>
      <c r="E762" s="59" t="s">
        <v>78</v>
      </c>
      <c r="F762" s="227">
        <v>2</v>
      </c>
      <c r="G762" s="59">
        <v>0</v>
      </c>
      <c r="H762" s="227">
        <v>6</v>
      </c>
      <c r="I762" s="227">
        <v>6</v>
      </c>
      <c r="J762" s="59">
        <v>9005</v>
      </c>
      <c r="K762" s="78">
        <f>VLOOKUP(volume[[#This Row],[hwycov_id]],cnf[],10,FALSE)</f>
        <v>9005</v>
      </c>
      <c r="L762" s="229">
        <f t="shared" si="33"/>
        <v>0</v>
      </c>
      <c r="M762" s="228">
        <f t="shared" si="34"/>
        <v>0</v>
      </c>
      <c r="N762" s="228">
        <f t="shared" si="35"/>
        <v>0</v>
      </c>
      <c r="O762" s="298" t="e">
        <f>VLOOKUP(volume[[#This Row],[hwycov_id]],check!$A$2:$P$26,16,FALSE)</f>
        <v>#N/A</v>
      </c>
      <c r="P762" s="298">
        <v>761</v>
      </c>
    </row>
    <row r="763" spans="1:16">
      <c r="A763" s="59">
        <v>14742</v>
      </c>
      <c r="B763" s="59">
        <v>9</v>
      </c>
      <c r="C763" s="59">
        <v>1</v>
      </c>
      <c r="D763" s="59">
        <v>1</v>
      </c>
      <c r="E763" s="59" t="s">
        <v>78</v>
      </c>
      <c r="F763" s="227">
        <v>2</v>
      </c>
      <c r="G763" s="59">
        <v>0</v>
      </c>
      <c r="H763" s="227">
        <v>7</v>
      </c>
      <c r="I763" s="227">
        <v>18</v>
      </c>
      <c r="J763" s="59">
        <v>9018</v>
      </c>
      <c r="K763" s="78">
        <f>VLOOKUP(volume[[#This Row],[hwycov_id]],cnf[],10,FALSE)</f>
        <v>9018</v>
      </c>
      <c r="L763" s="229">
        <f t="shared" si="33"/>
        <v>0</v>
      </c>
      <c r="M763" s="228">
        <f t="shared" si="34"/>
        <v>0</v>
      </c>
      <c r="N763" s="228">
        <f t="shared" si="35"/>
        <v>0</v>
      </c>
      <c r="O763" s="298" t="e">
        <f>VLOOKUP(volume[[#This Row],[hwycov_id]],check!$A$2:$P$26,16,FALSE)</f>
        <v>#N/A</v>
      </c>
      <c r="P763" s="298">
        <v>762</v>
      </c>
    </row>
    <row r="764" spans="1:16">
      <c r="A764" s="59">
        <v>8853</v>
      </c>
      <c r="B764" s="59">
        <v>9</v>
      </c>
      <c r="C764" s="59">
        <v>1</v>
      </c>
      <c r="D764" s="59">
        <v>1</v>
      </c>
      <c r="E764" s="59" t="s">
        <v>78</v>
      </c>
      <c r="F764" s="227">
        <v>2</v>
      </c>
      <c r="G764" s="59">
        <v>0</v>
      </c>
      <c r="H764" s="227">
        <v>6</v>
      </c>
      <c r="I764" s="227">
        <v>1</v>
      </c>
      <c r="J764" s="59">
        <v>9030</v>
      </c>
      <c r="K764" s="78">
        <f>VLOOKUP(volume[[#This Row],[hwycov_id]],cnf[],10,FALSE)</f>
        <v>9030</v>
      </c>
      <c r="L764" s="229">
        <f t="shared" si="33"/>
        <v>0</v>
      </c>
      <c r="M764" s="228">
        <f t="shared" si="34"/>
        <v>0</v>
      </c>
      <c r="N764" s="228">
        <f t="shared" si="35"/>
        <v>0</v>
      </c>
      <c r="O764" s="298" t="e">
        <f>VLOOKUP(volume[[#This Row],[hwycov_id]],check!$A$2:$P$26,16,FALSE)</f>
        <v>#N/A</v>
      </c>
      <c r="P764" s="298">
        <v>763</v>
      </c>
    </row>
    <row r="765" spans="1:16">
      <c r="A765" s="59">
        <v>6863</v>
      </c>
      <c r="B765" s="59">
        <v>4</v>
      </c>
      <c r="C765" s="59">
        <v>1</v>
      </c>
      <c r="D765" s="59">
        <v>2</v>
      </c>
      <c r="E765" s="59" t="s">
        <v>79</v>
      </c>
      <c r="F765" s="227">
        <v>4</v>
      </c>
      <c r="G765" s="59">
        <v>0</v>
      </c>
      <c r="H765" s="227">
        <v>3</v>
      </c>
      <c r="I765" s="227">
        <v>14</v>
      </c>
      <c r="J765" s="59">
        <v>9049</v>
      </c>
      <c r="K765" s="78">
        <f>VLOOKUP(volume[[#This Row],[hwycov_id]],cnf[],10,FALSE)</f>
        <v>9049</v>
      </c>
      <c r="L765" s="229">
        <f t="shared" si="33"/>
        <v>0</v>
      </c>
      <c r="M765" s="228">
        <f t="shared" si="34"/>
        <v>0</v>
      </c>
      <c r="N765" s="228">
        <f t="shared" si="35"/>
        <v>0</v>
      </c>
      <c r="O765" s="298" t="e">
        <f>VLOOKUP(volume[[#This Row],[hwycov_id]],check!$A$2:$P$26,16,FALSE)</f>
        <v>#N/A</v>
      </c>
      <c r="P765" s="298">
        <v>764</v>
      </c>
    </row>
    <row r="766" spans="1:16">
      <c r="A766" s="59">
        <v>14401</v>
      </c>
      <c r="B766" s="59">
        <v>9</v>
      </c>
      <c r="C766" s="59">
        <v>1</v>
      </c>
      <c r="D766" s="59">
        <v>1</v>
      </c>
      <c r="E766" s="59" t="s">
        <v>78</v>
      </c>
      <c r="F766" s="227">
        <v>2</v>
      </c>
      <c r="G766" s="59">
        <v>0</v>
      </c>
      <c r="H766" s="227">
        <v>3</v>
      </c>
      <c r="I766" s="227">
        <v>14</v>
      </c>
      <c r="J766" s="59">
        <v>9054</v>
      </c>
      <c r="K766" s="78">
        <f>VLOOKUP(volume[[#This Row],[hwycov_id]],cnf[],10,FALSE)</f>
        <v>9054</v>
      </c>
      <c r="L766" s="229">
        <f t="shared" si="33"/>
        <v>0</v>
      </c>
      <c r="M766" s="228">
        <f t="shared" si="34"/>
        <v>0</v>
      </c>
      <c r="N766" s="228">
        <f t="shared" si="35"/>
        <v>0</v>
      </c>
      <c r="O766" s="298" t="e">
        <f>VLOOKUP(volume[[#This Row],[hwycov_id]],check!$A$2:$P$26,16,FALSE)</f>
        <v>#N/A</v>
      </c>
      <c r="P766" s="298">
        <v>765</v>
      </c>
    </row>
    <row r="767" spans="1:16">
      <c r="A767" s="59">
        <v>8943</v>
      </c>
      <c r="B767" s="59">
        <v>9</v>
      </c>
      <c r="C767" s="59">
        <v>1</v>
      </c>
      <c r="D767" s="59">
        <v>1</v>
      </c>
      <c r="E767" s="59" t="s">
        <v>78</v>
      </c>
      <c r="F767" s="227">
        <v>2</v>
      </c>
      <c r="G767" s="59">
        <v>0</v>
      </c>
      <c r="H767" s="227">
        <v>2</v>
      </c>
      <c r="I767" s="227">
        <v>14</v>
      </c>
      <c r="J767" s="59">
        <v>9058</v>
      </c>
      <c r="K767" s="78">
        <f>VLOOKUP(volume[[#This Row],[hwycov_id]],cnf[],10,FALSE)</f>
        <v>9058</v>
      </c>
      <c r="L767" s="229">
        <f t="shared" si="33"/>
        <v>0</v>
      </c>
      <c r="M767" s="228">
        <f t="shared" si="34"/>
        <v>0</v>
      </c>
      <c r="N767" s="228">
        <f t="shared" si="35"/>
        <v>0</v>
      </c>
      <c r="O767" s="298" t="e">
        <f>VLOOKUP(volume[[#This Row],[hwycov_id]],check!$A$2:$P$26,16,FALSE)</f>
        <v>#N/A</v>
      </c>
      <c r="P767" s="298">
        <v>766</v>
      </c>
    </row>
    <row r="768" spans="1:16">
      <c r="A768" s="59">
        <v>11019</v>
      </c>
      <c r="B768" s="59">
        <v>9</v>
      </c>
      <c r="C768" s="59">
        <v>1</v>
      </c>
      <c r="D768" s="59">
        <v>1</v>
      </c>
      <c r="E768" s="59" t="s">
        <v>78</v>
      </c>
      <c r="F768" s="227">
        <v>2</v>
      </c>
      <c r="G768" s="59">
        <v>0</v>
      </c>
      <c r="H768" s="227">
        <v>3</v>
      </c>
      <c r="I768" s="227">
        <v>14</v>
      </c>
      <c r="J768" s="59">
        <v>9064</v>
      </c>
      <c r="K768" s="78">
        <f>VLOOKUP(volume[[#This Row],[hwycov_id]],cnf[],10,FALSE)</f>
        <v>9064</v>
      </c>
      <c r="L768" s="229">
        <f t="shared" si="33"/>
        <v>0</v>
      </c>
      <c r="M768" s="228">
        <f t="shared" si="34"/>
        <v>0</v>
      </c>
      <c r="N768" s="228">
        <f t="shared" si="35"/>
        <v>0</v>
      </c>
      <c r="O768" s="298" t="e">
        <f>VLOOKUP(volume[[#This Row],[hwycov_id]],check!$A$2:$P$26,16,FALSE)</f>
        <v>#N/A</v>
      </c>
      <c r="P768" s="298">
        <v>767</v>
      </c>
    </row>
    <row r="769" spans="1:16">
      <c r="A769" s="59">
        <v>7893</v>
      </c>
      <c r="B769" s="59">
        <v>4</v>
      </c>
      <c r="C769" s="59">
        <v>1</v>
      </c>
      <c r="D769" s="59">
        <v>2</v>
      </c>
      <c r="E769" s="59" t="s">
        <v>80</v>
      </c>
      <c r="F769" s="227">
        <v>4</v>
      </c>
      <c r="G769" s="59">
        <v>0</v>
      </c>
      <c r="H769" s="227">
        <v>5</v>
      </c>
      <c r="I769" s="227">
        <v>9</v>
      </c>
      <c r="J769" s="59">
        <v>9100</v>
      </c>
      <c r="K769" s="78">
        <f>VLOOKUP(volume[[#This Row],[hwycov_id]],cnf[],10,FALSE)</f>
        <v>9100</v>
      </c>
      <c r="L769" s="229">
        <f t="shared" si="33"/>
        <v>0</v>
      </c>
      <c r="M769" s="228">
        <f t="shared" si="34"/>
        <v>0</v>
      </c>
      <c r="N769" s="228">
        <f t="shared" si="35"/>
        <v>0</v>
      </c>
      <c r="O769" s="298" t="e">
        <f>VLOOKUP(volume[[#This Row],[hwycov_id]],check!$A$2:$P$26,16,FALSE)</f>
        <v>#N/A</v>
      </c>
      <c r="P769" s="298">
        <v>768</v>
      </c>
    </row>
    <row r="770" spans="1:16">
      <c r="A770" s="59">
        <v>5904</v>
      </c>
      <c r="B770" s="59">
        <v>4</v>
      </c>
      <c r="C770" s="59">
        <v>1</v>
      </c>
      <c r="D770" s="59">
        <v>2</v>
      </c>
      <c r="E770" s="59" t="s">
        <v>80</v>
      </c>
      <c r="F770" s="227">
        <v>4</v>
      </c>
      <c r="G770" s="59">
        <v>0</v>
      </c>
      <c r="H770" s="227">
        <v>2</v>
      </c>
      <c r="I770" s="227">
        <v>11</v>
      </c>
      <c r="J770" s="59">
        <v>9100</v>
      </c>
      <c r="K770" s="78">
        <f>VLOOKUP(volume[[#This Row],[hwycov_id]],cnf[],10,FALSE)</f>
        <v>9100</v>
      </c>
      <c r="L770" s="229">
        <f t="shared" ref="L770:L833" si="36">K770/J770-1</f>
        <v>0</v>
      </c>
      <c r="M770" s="228">
        <f t="shared" ref="M770:M833" si="37">K770-J770</f>
        <v>0</v>
      </c>
      <c r="N770" s="228">
        <f t="shared" ref="N770:N833" si="38">POWER(M770,2)</f>
        <v>0</v>
      </c>
      <c r="O770" s="298" t="e">
        <f>VLOOKUP(volume[[#This Row],[hwycov_id]],check!$A$2:$P$26,16,FALSE)</f>
        <v>#N/A</v>
      </c>
      <c r="P770" s="298">
        <v>769</v>
      </c>
    </row>
    <row r="771" spans="1:16">
      <c r="A771" s="59">
        <v>2978</v>
      </c>
      <c r="B771" s="59">
        <v>5</v>
      </c>
      <c r="C771" s="59">
        <v>1</v>
      </c>
      <c r="D771" s="59">
        <v>2</v>
      </c>
      <c r="E771" s="59" t="s">
        <v>79</v>
      </c>
      <c r="F771" s="227">
        <v>4</v>
      </c>
      <c r="G771" s="59">
        <v>0</v>
      </c>
      <c r="H771" s="227">
        <v>3</v>
      </c>
      <c r="I771" s="227">
        <v>14</v>
      </c>
      <c r="J771" s="59">
        <v>9133</v>
      </c>
      <c r="K771" s="78">
        <f>VLOOKUP(volume[[#This Row],[hwycov_id]],cnf[],10,FALSE)</f>
        <v>9133</v>
      </c>
      <c r="L771" s="229">
        <f t="shared" si="36"/>
        <v>0</v>
      </c>
      <c r="M771" s="228">
        <f t="shared" si="37"/>
        <v>0</v>
      </c>
      <c r="N771" s="228">
        <f t="shared" si="38"/>
        <v>0</v>
      </c>
      <c r="O771" s="298" t="e">
        <f>VLOOKUP(volume[[#This Row],[hwycov_id]],check!$A$2:$P$26,16,FALSE)</f>
        <v>#N/A</v>
      </c>
      <c r="P771" s="298">
        <v>770</v>
      </c>
    </row>
    <row r="772" spans="1:16">
      <c r="A772" s="59">
        <v>9240</v>
      </c>
      <c r="B772" s="59">
        <v>9</v>
      </c>
      <c r="C772" s="59">
        <v>1</v>
      </c>
      <c r="D772" s="59">
        <v>1</v>
      </c>
      <c r="E772" s="59" t="s">
        <v>78</v>
      </c>
      <c r="F772" s="227">
        <v>2</v>
      </c>
      <c r="G772" s="59">
        <v>0</v>
      </c>
      <c r="H772" s="227">
        <v>3</v>
      </c>
      <c r="I772" s="227">
        <v>14</v>
      </c>
      <c r="J772" s="59">
        <v>9136</v>
      </c>
      <c r="K772" s="78">
        <f>VLOOKUP(volume[[#This Row],[hwycov_id]],cnf[],10,FALSE)</f>
        <v>9136</v>
      </c>
      <c r="L772" s="229">
        <f t="shared" si="36"/>
        <v>0</v>
      </c>
      <c r="M772" s="228">
        <f t="shared" si="37"/>
        <v>0</v>
      </c>
      <c r="N772" s="228">
        <f t="shared" si="38"/>
        <v>0</v>
      </c>
      <c r="O772" s="298" t="e">
        <f>VLOOKUP(volume[[#This Row],[hwycov_id]],check!$A$2:$P$26,16,FALSE)</f>
        <v>#N/A</v>
      </c>
      <c r="P772" s="298">
        <v>771</v>
      </c>
    </row>
    <row r="773" spans="1:16">
      <c r="A773" s="59">
        <v>14771</v>
      </c>
      <c r="B773" s="59">
        <v>4</v>
      </c>
      <c r="C773" s="59">
        <v>1</v>
      </c>
      <c r="D773" s="59">
        <v>2</v>
      </c>
      <c r="E773" s="59" t="s">
        <v>79</v>
      </c>
      <c r="F773" s="227">
        <v>4</v>
      </c>
      <c r="G773" s="59">
        <v>0</v>
      </c>
      <c r="H773" s="227">
        <v>3</v>
      </c>
      <c r="I773" s="227">
        <v>14</v>
      </c>
      <c r="J773" s="59">
        <v>9160</v>
      </c>
      <c r="K773" s="78">
        <f>VLOOKUP(volume[[#This Row],[hwycov_id]],cnf[],10,FALSE)</f>
        <v>9160</v>
      </c>
      <c r="L773" s="229">
        <f t="shared" si="36"/>
        <v>0</v>
      </c>
      <c r="M773" s="228">
        <f t="shared" si="37"/>
        <v>0</v>
      </c>
      <c r="N773" s="228">
        <f t="shared" si="38"/>
        <v>0</v>
      </c>
      <c r="O773" s="298" t="e">
        <f>VLOOKUP(volume[[#This Row],[hwycov_id]],check!$A$2:$P$26,16,FALSE)</f>
        <v>#N/A</v>
      </c>
      <c r="P773" s="298">
        <v>772</v>
      </c>
    </row>
    <row r="774" spans="1:16">
      <c r="A774" s="59">
        <v>14245</v>
      </c>
      <c r="B774" s="59">
        <v>9</v>
      </c>
      <c r="C774" s="59">
        <v>1</v>
      </c>
      <c r="D774" s="59">
        <v>1</v>
      </c>
      <c r="E774" s="59" t="s">
        <v>78</v>
      </c>
      <c r="F774" s="227">
        <v>2</v>
      </c>
      <c r="G774" s="59">
        <v>0</v>
      </c>
      <c r="H774" s="227">
        <v>3</v>
      </c>
      <c r="I774" s="227">
        <v>14</v>
      </c>
      <c r="J774" s="59">
        <v>9191</v>
      </c>
      <c r="K774" s="78">
        <f>VLOOKUP(volume[[#This Row],[hwycov_id]],cnf[],10,FALSE)</f>
        <v>9191</v>
      </c>
      <c r="L774" s="229">
        <f t="shared" si="36"/>
        <v>0</v>
      </c>
      <c r="M774" s="228">
        <f t="shared" si="37"/>
        <v>0</v>
      </c>
      <c r="N774" s="228">
        <f t="shared" si="38"/>
        <v>0</v>
      </c>
      <c r="O774" s="298" t="e">
        <f>VLOOKUP(volume[[#This Row],[hwycov_id]],check!$A$2:$P$26,16,FALSE)</f>
        <v>#N/A</v>
      </c>
      <c r="P774" s="298">
        <v>773</v>
      </c>
    </row>
    <row r="775" spans="1:16">
      <c r="A775" s="59">
        <v>15286</v>
      </c>
      <c r="B775" s="59">
        <v>4</v>
      </c>
      <c r="C775" s="59">
        <v>1</v>
      </c>
      <c r="D775" s="59">
        <v>2</v>
      </c>
      <c r="E775" s="59" t="s">
        <v>80</v>
      </c>
      <c r="F775" s="227">
        <v>4</v>
      </c>
      <c r="G775" s="59">
        <v>0</v>
      </c>
      <c r="H775" s="227">
        <v>5</v>
      </c>
      <c r="I775" s="227">
        <v>16</v>
      </c>
      <c r="J775" s="59">
        <v>9200</v>
      </c>
      <c r="K775" s="78">
        <f>VLOOKUP(volume[[#This Row],[hwycov_id]],cnf[],10,FALSE)</f>
        <v>9200</v>
      </c>
      <c r="L775" s="229">
        <f t="shared" si="36"/>
        <v>0</v>
      </c>
      <c r="M775" s="228">
        <f t="shared" si="37"/>
        <v>0</v>
      </c>
      <c r="N775" s="228">
        <f t="shared" si="38"/>
        <v>0</v>
      </c>
      <c r="O775" s="298" t="e">
        <f>VLOOKUP(volume[[#This Row],[hwycov_id]],check!$A$2:$P$26,16,FALSE)</f>
        <v>#N/A</v>
      </c>
      <c r="P775" s="298">
        <v>774</v>
      </c>
    </row>
    <row r="776" spans="1:16">
      <c r="A776" s="59">
        <v>15525</v>
      </c>
      <c r="B776" s="59">
        <v>4</v>
      </c>
      <c r="C776" s="59">
        <v>1</v>
      </c>
      <c r="D776" s="59">
        <v>2</v>
      </c>
      <c r="E776" s="59" t="s">
        <v>80</v>
      </c>
      <c r="F776" s="227">
        <v>4</v>
      </c>
      <c r="G776" s="59">
        <v>0</v>
      </c>
      <c r="H776" s="227">
        <v>2</v>
      </c>
      <c r="I776" s="227">
        <v>3</v>
      </c>
      <c r="J776" s="59">
        <v>9200</v>
      </c>
      <c r="K776" s="78">
        <f>VLOOKUP(volume[[#This Row],[hwycov_id]],cnf[],10,FALSE)</f>
        <v>9200</v>
      </c>
      <c r="L776" s="229">
        <f t="shared" si="36"/>
        <v>0</v>
      </c>
      <c r="M776" s="228">
        <f t="shared" si="37"/>
        <v>0</v>
      </c>
      <c r="N776" s="228">
        <f t="shared" si="38"/>
        <v>0</v>
      </c>
      <c r="O776" s="298" t="e">
        <f>VLOOKUP(volume[[#This Row],[hwycov_id]],check!$A$2:$P$26,16,FALSE)</f>
        <v>#N/A</v>
      </c>
      <c r="P776" s="298">
        <v>775</v>
      </c>
    </row>
    <row r="777" spans="1:16">
      <c r="A777" s="59">
        <v>19174</v>
      </c>
      <c r="B777" s="59">
        <v>4</v>
      </c>
      <c r="C777" s="59">
        <v>1</v>
      </c>
      <c r="D777" s="59">
        <v>2</v>
      </c>
      <c r="E777" s="59" t="s">
        <v>80</v>
      </c>
      <c r="F777" s="227">
        <v>4</v>
      </c>
      <c r="G777" s="59">
        <v>0</v>
      </c>
      <c r="H777" s="227">
        <v>4</v>
      </c>
      <c r="I777" s="227">
        <v>8</v>
      </c>
      <c r="J777" s="59">
        <v>9200</v>
      </c>
      <c r="K777" s="78">
        <f>VLOOKUP(volume[[#This Row],[hwycov_id]],cnf[],10,FALSE)</f>
        <v>9200</v>
      </c>
      <c r="L777" s="229">
        <f t="shared" si="36"/>
        <v>0</v>
      </c>
      <c r="M777" s="228">
        <f t="shared" si="37"/>
        <v>0</v>
      </c>
      <c r="N777" s="228">
        <f t="shared" si="38"/>
        <v>0</v>
      </c>
      <c r="O777" s="298" t="e">
        <f>VLOOKUP(volume[[#This Row],[hwycov_id]],check!$A$2:$P$26,16,FALSE)</f>
        <v>#N/A</v>
      </c>
      <c r="P777" s="298">
        <v>776</v>
      </c>
    </row>
    <row r="778" spans="1:16">
      <c r="A778" s="59">
        <v>10306</v>
      </c>
      <c r="B778" s="59">
        <v>3</v>
      </c>
      <c r="C778" s="59">
        <v>1</v>
      </c>
      <c r="D778" s="59">
        <v>2</v>
      </c>
      <c r="E778" s="59" t="s">
        <v>80</v>
      </c>
      <c r="F778" s="227">
        <v>3</v>
      </c>
      <c r="G778" s="59">
        <v>0</v>
      </c>
      <c r="H778" s="227">
        <v>2</v>
      </c>
      <c r="I778" s="227">
        <v>11</v>
      </c>
      <c r="J778" s="59">
        <v>9200</v>
      </c>
      <c r="K778" s="78">
        <f>VLOOKUP(volume[[#This Row],[hwycov_id]],cnf[],10,FALSE)</f>
        <v>9200</v>
      </c>
      <c r="L778" s="229">
        <f t="shared" si="36"/>
        <v>0</v>
      </c>
      <c r="M778" s="228">
        <f t="shared" si="37"/>
        <v>0</v>
      </c>
      <c r="N778" s="228">
        <f t="shared" si="38"/>
        <v>0</v>
      </c>
      <c r="O778" s="298" t="e">
        <f>VLOOKUP(volume[[#This Row],[hwycov_id]],check!$A$2:$P$26,16,FALSE)</f>
        <v>#N/A</v>
      </c>
      <c r="P778" s="298">
        <v>777</v>
      </c>
    </row>
    <row r="779" spans="1:16">
      <c r="A779" s="59">
        <v>1611</v>
      </c>
      <c r="B779" s="59">
        <v>4</v>
      </c>
      <c r="C779" s="59">
        <v>1</v>
      </c>
      <c r="D779" s="59">
        <v>2</v>
      </c>
      <c r="E779" s="59" t="s">
        <v>80</v>
      </c>
      <c r="F779" s="227">
        <v>4</v>
      </c>
      <c r="G779" s="59">
        <v>0</v>
      </c>
      <c r="H779" s="227">
        <v>5</v>
      </c>
      <c r="I779" s="227">
        <v>5</v>
      </c>
      <c r="J779" s="59">
        <v>9200</v>
      </c>
      <c r="K779" s="78">
        <f>VLOOKUP(volume[[#This Row],[hwycov_id]],cnf[],10,FALSE)</f>
        <v>9200</v>
      </c>
      <c r="L779" s="229">
        <f t="shared" si="36"/>
        <v>0</v>
      </c>
      <c r="M779" s="228">
        <f t="shared" si="37"/>
        <v>0</v>
      </c>
      <c r="N779" s="228">
        <f t="shared" si="38"/>
        <v>0</v>
      </c>
      <c r="O779" s="298" t="e">
        <f>VLOOKUP(volume[[#This Row],[hwycov_id]],check!$A$2:$P$26,16,FALSE)</f>
        <v>#N/A</v>
      </c>
      <c r="P779" s="298">
        <v>778</v>
      </c>
    </row>
    <row r="780" spans="1:16">
      <c r="A780" s="59">
        <v>1085</v>
      </c>
      <c r="B780" s="59">
        <v>4</v>
      </c>
      <c r="C780" s="59">
        <v>1</v>
      </c>
      <c r="D780" s="59">
        <v>2</v>
      </c>
      <c r="E780" s="59" t="s">
        <v>80</v>
      </c>
      <c r="F780" s="227">
        <v>4</v>
      </c>
      <c r="G780" s="59">
        <v>0</v>
      </c>
      <c r="H780" s="227">
        <v>5</v>
      </c>
      <c r="I780" s="227">
        <v>5</v>
      </c>
      <c r="J780" s="59">
        <v>9200</v>
      </c>
      <c r="K780" s="78">
        <f>VLOOKUP(volume[[#This Row],[hwycov_id]],cnf[],10,FALSE)</f>
        <v>9200</v>
      </c>
      <c r="L780" s="229">
        <f t="shared" si="36"/>
        <v>0</v>
      </c>
      <c r="M780" s="228">
        <f t="shared" si="37"/>
        <v>0</v>
      </c>
      <c r="N780" s="228">
        <f t="shared" si="38"/>
        <v>0</v>
      </c>
      <c r="O780" s="298" t="e">
        <f>VLOOKUP(volume[[#This Row],[hwycov_id]],check!$A$2:$P$26,16,FALSE)</f>
        <v>#N/A</v>
      </c>
      <c r="P780" s="298">
        <v>779</v>
      </c>
    </row>
    <row r="781" spans="1:16">
      <c r="A781" s="59">
        <v>5121</v>
      </c>
      <c r="B781" s="59">
        <v>4</v>
      </c>
      <c r="C781" s="59">
        <v>1</v>
      </c>
      <c r="D781" s="59">
        <v>2</v>
      </c>
      <c r="E781" s="59" t="s">
        <v>80</v>
      </c>
      <c r="F781" s="227">
        <v>4</v>
      </c>
      <c r="G781" s="59">
        <v>0</v>
      </c>
      <c r="H781" s="227">
        <v>2</v>
      </c>
      <c r="I781" s="227">
        <v>11</v>
      </c>
      <c r="J781" s="59">
        <v>9200</v>
      </c>
      <c r="K781" s="78">
        <f>VLOOKUP(volume[[#This Row],[hwycov_id]],cnf[],10,FALSE)</f>
        <v>9200</v>
      </c>
      <c r="L781" s="229">
        <f t="shared" si="36"/>
        <v>0</v>
      </c>
      <c r="M781" s="228">
        <f t="shared" si="37"/>
        <v>0</v>
      </c>
      <c r="N781" s="228">
        <f t="shared" si="38"/>
        <v>0</v>
      </c>
      <c r="O781" s="298" t="e">
        <f>VLOOKUP(volume[[#This Row],[hwycov_id]],check!$A$2:$P$26,16,FALSE)</f>
        <v>#N/A</v>
      </c>
      <c r="P781" s="298">
        <v>780</v>
      </c>
    </row>
    <row r="782" spans="1:16">
      <c r="A782" s="59">
        <v>18539</v>
      </c>
      <c r="B782" s="59">
        <v>4</v>
      </c>
      <c r="C782" s="59">
        <v>1</v>
      </c>
      <c r="D782" s="59">
        <v>2</v>
      </c>
      <c r="E782" s="59" t="s">
        <v>79</v>
      </c>
      <c r="F782" s="227">
        <v>4</v>
      </c>
      <c r="G782" s="59">
        <v>0</v>
      </c>
      <c r="H782" s="227">
        <v>1</v>
      </c>
      <c r="I782" s="227">
        <v>14</v>
      </c>
      <c r="J782" s="59">
        <v>9215</v>
      </c>
      <c r="K782" s="78">
        <f>VLOOKUP(volume[[#This Row],[hwycov_id]],cnf[],10,FALSE)</f>
        <v>9215</v>
      </c>
      <c r="L782" s="229">
        <f t="shared" si="36"/>
        <v>0</v>
      </c>
      <c r="M782" s="228">
        <f t="shared" si="37"/>
        <v>0</v>
      </c>
      <c r="N782" s="228">
        <f t="shared" si="38"/>
        <v>0</v>
      </c>
      <c r="O782" s="298" t="e">
        <f>VLOOKUP(volume[[#This Row],[hwycov_id]],check!$A$2:$P$26,16,FALSE)</f>
        <v>#N/A</v>
      </c>
      <c r="P782" s="298">
        <v>781</v>
      </c>
    </row>
    <row r="783" spans="1:16">
      <c r="A783" s="59">
        <v>18777</v>
      </c>
      <c r="B783" s="59">
        <v>4</v>
      </c>
      <c r="C783" s="59">
        <v>1</v>
      </c>
      <c r="D783" s="59">
        <v>1</v>
      </c>
      <c r="E783" s="59" t="s">
        <v>79</v>
      </c>
      <c r="F783" s="227">
        <v>4</v>
      </c>
      <c r="G783" s="59">
        <v>0</v>
      </c>
      <c r="H783" s="227">
        <v>1</v>
      </c>
      <c r="I783" s="227">
        <v>14</v>
      </c>
      <c r="J783" s="59">
        <v>9224</v>
      </c>
      <c r="K783" s="78">
        <f>VLOOKUP(volume[[#This Row],[hwycov_id]],cnf[],10,FALSE)</f>
        <v>9224</v>
      </c>
      <c r="L783" s="229">
        <f t="shared" si="36"/>
        <v>0</v>
      </c>
      <c r="M783" s="228">
        <f t="shared" si="37"/>
        <v>0</v>
      </c>
      <c r="N783" s="228">
        <f t="shared" si="38"/>
        <v>0</v>
      </c>
      <c r="O783" s="298" t="e">
        <f>VLOOKUP(volume[[#This Row],[hwycov_id]],check!$A$2:$P$26,16,FALSE)</f>
        <v>#N/A</v>
      </c>
      <c r="P783" s="298">
        <v>782</v>
      </c>
    </row>
    <row r="784" spans="1:16">
      <c r="A784" s="59">
        <v>10275</v>
      </c>
      <c r="B784" s="59">
        <v>3</v>
      </c>
      <c r="C784" s="59">
        <v>1</v>
      </c>
      <c r="D784" s="59">
        <v>2</v>
      </c>
      <c r="E784" s="59" t="s">
        <v>79</v>
      </c>
      <c r="F784" s="227">
        <v>3</v>
      </c>
      <c r="G784" s="59">
        <v>0</v>
      </c>
      <c r="H784" s="227">
        <v>4</v>
      </c>
      <c r="I784" s="227">
        <v>14</v>
      </c>
      <c r="J784" s="59">
        <v>9232</v>
      </c>
      <c r="K784" s="78">
        <f>VLOOKUP(volume[[#This Row],[hwycov_id]],cnf[],10,FALSE)</f>
        <v>9232</v>
      </c>
      <c r="L784" s="229">
        <f t="shared" si="36"/>
        <v>0</v>
      </c>
      <c r="M784" s="228">
        <f t="shared" si="37"/>
        <v>0</v>
      </c>
      <c r="N784" s="228">
        <f t="shared" si="38"/>
        <v>0</v>
      </c>
      <c r="O784" s="298" t="e">
        <f>VLOOKUP(volume[[#This Row],[hwycov_id]],check!$A$2:$P$26,16,FALSE)</f>
        <v>#N/A</v>
      </c>
      <c r="P784" s="298">
        <v>783</v>
      </c>
    </row>
    <row r="785" spans="1:16">
      <c r="A785" s="59">
        <v>28845</v>
      </c>
      <c r="B785" s="59">
        <v>9</v>
      </c>
      <c r="C785" s="59">
        <v>1</v>
      </c>
      <c r="D785" s="59">
        <v>1</v>
      </c>
      <c r="E785" s="59" t="s">
        <v>78</v>
      </c>
      <c r="F785" s="227">
        <v>2</v>
      </c>
      <c r="G785" s="59">
        <v>0</v>
      </c>
      <c r="H785" s="227">
        <v>7</v>
      </c>
      <c r="I785" s="227">
        <v>18</v>
      </c>
      <c r="J785" s="59">
        <v>9247</v>
      </c>
      <c r="K785" s="78">
        <f>VLOOKUP(volume[[#This Row],[hwycov_id]],cnf[],10,FALSE)</f>
        <v>9247</v>
      </c>
      <c r="L785" s="229">
        <f t="shared" si="36"/>
        <v>0</v>
      </c>
      <c r="M785" s="228">
        <f t="shared" si="37"/>
        <v>0</v>
      </c>
      <c r="N785" s="228">
        <f t="shared" si="38"/>
        <v>0</v>
      </c>
      <c r="O785" s="298" t="e">
        <f>VLOOKUP(volume[[#This Row],[hwycov_id]],check!$A$2:$P$26,16,FALSE)</f>
        <v>#N/A</v>
      </c>
      <c r="P785" s="298">
        <v>784</v>
      </c>
    </row>
    <row r="786" spans="1:16">
      <c r="A786" s="59">
        <v>9516</v>
      </c>
      <c r="B786" s="59">
        <v>1</v>
      </c>
      <c r="C786" s="59">
        <v>4</v>
      </c>
      <c r="D786" s="59">
        <v>1</v>
      </c>
      <c r="E786" s="59" t="s">
        <v>77</v>
      </c>
      <c r="F786" s="227">
        <v>1</v>
      </c>
      <c r="G786" s="59">
        <v>0</v>
      </c>
      <c r="H786" s="227">
        <v>4</v>
      </c>
      <c r="I786" s="227">
        <v>2</v>
      </c>
      <c r="J786" s="59">
        <v>9252</v>
      </c>
      <c r="K786" s="78">
        <f>VLOOKUP(volume[[#This Row],[hwycov_id]],cnf[],10,FALSE)</f>
        <v>9252</v>
      </c>
      <c r="L786" s="229">
        <f t="shared" si="36"/>
        <v>0</v>
      </c>
      <c r="M786" s="228">
        <f t="shared" si="37"/>
        <v>0</v>
      </c>
      <c r="N786" s="228">
        <f t="shared" si="38"/>
        <v>0</v>
      </c>
      <c r="O786" s="298" t="e">
        <f>VLOOKUP(volume[[#This Row],[hwycov_id]],check!$A$2:$P$26,16,FALSE)</f>
        <v>#N/A</v>
      </c>
      <c r="P786" s="298">
        <v>785</v>
      </c>
    </row>
    <row r="787" spans="1:16">
      <c r="A787" s="59">
        <v>28788</v>
      </c>
      <c r="B787" s="59">
        <v>9</v>
      </c>
      <c r="C787" s="59">
        <v>1</v>
      </c>
      <c r="D787" s="59">
        <v>1</v>
      </c>
      <c r="E787" s="59" t="s">
        <v>78</v>
      </c>
      <c r="F787" s="227">
        <v>2</v>
      </c>
      <c r="G787" s="59">
        <v>0</v>
      </c>
      <c r="H787" s="227">
        <v>3</v>
      </c>
      <c r="I787" s="227">
        <v>14</v>
      </c>
      <c r="J787" s="59">
        <v>9260</v>
      </c>
      <c r="K787" s="78">
        <f>VLOOKUP(volume[[#This Row],[hwycov_id]],cnf[],10,FALSE)</f>
        <v>9260</v>
      </c>
      <c r="L787" s="229">
        <f t="shared" si="36"/>
        <v>0</v>
      </c>
      <c r="M787" s="228">
        <f t="shared" si="37"/>
        <v>0</v>
      </c>
      <c r="N787" s="228">
        <f t="shared" si="38"/>
        <v>0</v>
      </c>
      <c r="O787" s="298" t="e">
        <f>VLOOKUP(volume[[#This Row],[hwycov_id]],check!$A$2:$P$26,16,FALSE)</f>
        <v>#N/A</v>
      </c>
      <c r="P787" s="298">
        <v>786</v>
      </c>
    </row>
    <row r="788" spans="1:16">
      <c r="A788" s="59">
        <v>9345</v>
      </c>
      <c r="B788" s="59">
        <v>9</v>
      </c>
      <c r="C788" s="59">
        <v>1</v>
      </c>
      <c r="D788" s="59">
        <v>1</v>
      </c>
      <c r="E788" s="59" t="s">
        <v>78</v>
      </c>
      <c r="F788" s="227">
        <v>2</v>
      </c>
      <c r="G788" s="59">
        <v>0</v>
      </c>
      <c r="H788" s="227">
        <v>3</v>
      </c>
      <c r="I788" s="227">
        <v>14</v>
      </c>
      <c r="J788" s="59">
        <v>9295</v>
      </c>
      <c r="K788" s="78">
        <f>VLOOKUP(volume[[#This Row],[hwycov_id]],cnf[],10,FALSE)</f>
        <v>9295</v>
      </c>
      <c r="L788" s="229">
        <f t="shared" si="36"/>
        <v>0</v>
      </c>
      <c r="M788" s="228">
        <f t="shared" si="37"/>
        <v>0</v>
      </c>
      <c r="N788" s="228">
        <f t="shared" si="38"/>
        <v>0</v>
      </c>
      <c r="O788" s="298" t="e">
        <f>VLOOKUP(volume[[#This Row],[hwycov_id]],check!$A$2:$P$26,16,FALSE)</f>
        <v>#N/A</v>
      </c>
      <c r="P788" s="298">
        <v>787</v>
      </c>
    </row>
    <row r="789" spans="1:16">
      <c r="A789" s="59">
        <v>13322</v>
      </c>
      <c r="B789" s="59">
        <v>4</v>
      </c>
      <c r="C789" s="59">
        <v>1</v>
      </c>
      <c r="D789" s="59">
        <v>2</v>
      </c>
      <c r="E789" s="59" t="s">
        <v>80</v>
      </c>
      <c r="F789" s="227">
        <v>4</v>
      </c>
      <c r="G789" s="59">
        <v>0</v>
      </c>
      <c r="H789" s="227">
        <v>7</v>
      </c>
      <c r="I789" s="227">
        <v>7</v>
      </c>
      <c r="J789" s="59">
        <v>9300</v>
      </c>
      <c r="K789" s="78">
        <f>VLOOKUP(volume[[#This Row],[hwycov_id]],cnf[],10,FALSE)</f>
        <v>9300</v>
      </c>
      <c r="L789" s="229">
        <f t="shared" si="36"/>
        <v>0</v>
      </c>
      <c r="M789" s="228">
        <f t="shared" si="37"/>
        <v>0</v>
      </c>
      <c r="N789" s="228">
        <f t="shared" si="38"/>
        <v>0</v>
      </c>
      <c r="O789" s="298" t="e">
        <f>VLOOKUP(volume[[#This Row],[hwycov_id]],check!$A$2:$P$26,16,FALSE)</f>
        <v>#N/A</v>
      </c>
      <c r="P789" s="298">
        <v>788</v>
      </c>
    </row>
    <row r="790" spans="1:16">
      <c r="A790" s="59">
        <v>187</v>
      </c>
      <c r="B790" s="59">
        <v>4</v>
      </c>
      <c r="C790" s="59">
        <v>1</v>
      </c>
      <c r="D790" s="59">
        <v>2</v>
      </c>
      <c r="E790" s="59" t="s">
        <v>80</v>
      </c>
      <c r="F790" s="227">
        <v>4</v>
      </c>
      <c r="G790" s="59">
        <v>0</v>
      </c>
      <c r="H790" s="227">
        <v>2</v>
      </c>
      <c r="I790" s="227">
        <v>11</v>
      </c>
      <c r="J790" s="59">
        <v>9300</v>
      </c>
      <c r="K790" s="78">
        <f>VLOOKUP(volume[[#This Row],[hwycov_id]],cnf[],10,FALSE)</f>
        <v>9300</v>
      </c>
      <c r="L790" s="229">
        <f t="shared" si="36"/>
        <v>0</v>
      </c>
      <c r="M790" s="228">
        <f t="shared" si="37"/>
        <v>0</v>
      </c>
      <c r="N790" s="228">
        <f t="shared" si="38"/>
        <v>0</v>
      </c>
      <c r="O790" s="298" t="e">
        <f>VLOOKUP(volume[[#This Row],[hwycov_id]],check!$A$2:$P$26,16,FALSE)</f>
        <v>#N/A</v>
      </c>
      <c r="P790" s="298">
        <v>789</v>
      </c>
    </row>
    <row r="791" spans="1:16">
      <c r="A791" s="59">
        <v>1433</v>
      </c>
      <c r="B791" s="59">
        <v>4</v>
      </c>
      <c r="C791" s="59">
        <v>1</v>
      </c>
      <c r="D791" s="59">
        <v>2</v>
      </c>
      <c r="E791" s="59" t="s">
        <v>80</v>
      </c>
      <c r="F791" s="227">
        <v>4</v>
      </c>
      <c r="G791" s="59">
        <v>0</v>
      </c>
      <c r="H791" s="227">
        <v>5</v>
      </c>
      <c r="I791" s="227">
        <v>19</v>
      </c>
      <c r="J791" s="59">
        <v>9300</v>
      </c>
      <c r="K791" s="78">
        <f>VLOOKUP(volume[[#This Row],[hwycov_id]],cnf[],10,FALSE)</f>
        <v>9300</v>
      </c>
      <c r="L791" s="229">
        <f t="shared" si="36"/>
        <v>0</v>
      </c>
      <c r="M791" s="228">
        <f t="shared" si="37"/>
        <v>0</v>
      </c>
      <c r="N791" s="228">
        <f t="shared" si="38"/>
        <v>0</v>
      </c>
      <c r="O791" s="298" t="e">
        <f>VLOOKUP(volume[[#This Row],[hwycov_id]],check!$A$2:$P$26,16,FALSE)</f>
        <v>#N/A</v>
      </c>
      <c r="P791" s="298">
        <v>790</v>
      </c>
    </row>
    <row r="792" spans="1:16">
      <c r="A792" s="59">
        <v>1944</v>
      </c>
      <c r="B792" s="59">
        <v>4</v>
      </c>
      <c r="C792" s="59">
        <v>1</v>
      </c>
      <c r="D792" s="59">
        <v>2</v>
      </c>
      <c r="E792" s="59" t="s">
        <v>80</v>
      </c>
      <c r="F792" s="227">
        <v>4</v>
      </c>
      <c r="G792" s="59">
        <v>0</v>
      </c>
      <c r="H792" s="227">
        <v>5</v>
      </c>
      <c r="I792" s="227">
        <v>5</v>
      </c>
      <c r="J792" s="59">
        <v>9300</v>
      </c>
      <c r="K792" s="78">
        <f>VLOOKUP(volume[[#This Row],[hwycov_id]],cnf[],10,FALSE)</f>
        <v>9300</v>
      </c>
      <c r="L792" s="229">
        <f t="shared" si="36"/>
        <v>0</v>
      </c>
      <c r="M792" s="228">
        <f t="shared" si="37"/>
        <v>0</v>
      </c>
      <c r="N792" s="228">
        <f t="shared" si="38"/>
        <v>0</v>
      </c>
      <c r="O792" s="298" t="e">
        <f>VLOOKUP(volume[[#This Row],[hwycov_id]],check!$A$2:$P$26,16,FALSE)</f>
        <v>#N/A</v>
      </c>
      <c r="P792" s="298">
        <v>791</v>
      </c>
    </row>
    <row r="793" spans="1:16">
      <c r="A793" s="59">
        <v>17077</v>
      </c>
      <c r="B793" s="59">
        <v>4</v>
      </c>
      <c r="C793" s="59">
        <v>1</v>
      </c>
      <c r="D793" s="59">
        <v>2</v>
      </c>
      <c r="E793" s="59" t="s">
        <v>80</v>
      </c>
      <c r="F793" s="227">
        <v>4</v>
      </c>
      <c r="G793" s="59">
        <v>0</v>
      </c>
      <c r="H793" s="227">
        <v>5</v>
      </c>
      <c r="I793" s="227">
        <v>5</v>
      </c>
      <c r="J793" s="59">
        <v>9300</v>
      </c>
      <c r="K793" s="78">
        <f>VLOOKUP(volume[[#This Row],[hwycov_id]],cnf[],10,FALSE)</f>
        <v>9300</v>
      </c>
      <c r="L793" s="229">
        <f t="shared" si="36"/>
        <v>0</v>
      </c>
      <c r="M793" s="228">
        <f t="shared" si="37"/>
        <v>0</v>
      </c>
      <c r="N793" s="228">
        <f t="shared" si="38"/>
        <v>0</v>
      </c>
      <c r="O793" s="298" t="e">
        <f>VLOOKUP(volume[[#This Row],[hwycov_id]],check!$A$2:$P$26,16,FALSE)</f>
        <v>#N/A</v>
      </c>
      <c r="P793" s="298">
        <v>792</v>
      </c>
    </row>
    <row r="794" spans="1:16">
      <c r="A794" s="59">
        <v>27585</v>
      </c>
      <c r="B794" s="59">
        <v>9</v>
      </c>
      <c r="C794" s="59">
        <v>1</v>
      </c>
      <c r="D794" s="59">
        <v>1</v>
      </c>
      <c r="E794" s="59" t="s">
        <v>78</v>
      </c>
      <c r="F794" s="227">
        <v>2</v>
      </c>
      <c r="G794" s="59">
        <v>0</v>
      </c>
      <c r="H794" s="227">
        <v>2</v>
      </c>
      <c r="I794" s="227">
        <v>14</v>
      </c>
      <c r="J794" s="59">
        <v>9301</v>
      </c>
      <c r="K794" s="78">
        <f>VLOOKUP(volume[[#This Row],[hwycov_id]],cnf[],10,FALSE)</f>
        <v>9301</v>
      </c>
      <c r="L794" s="229">
        <f t="shared" si="36"/>
        <v>0</v>
      </c>
      <c r="M794" s="228">
        <f t="shared" si="37"/>
        <v>0</v>
      </c>
      <c r="N794" s="228">
        <f t="shared" si="38"/>
        <v>0</v>
      </c>
      <c r="O794" s="298" t="e">
        <f>VLOOKUP(volume[[#This Row],[hwycov_id]],check!$A$2:$P$26,16,FALSE)</f>
        <v>#N/A</v>
      </c>
      <c r="P794" s="298">
        <v>793</v>
      </c>
    </row>
    <row r="795" spans="1:16">
      <c r="A795" s="59">
        <v>18552</v>
      </c>
      <c r="B795" s="59">
        <v>4</v>
      </c>
      <c r="C795" s="59">
        <v>1</v>
      </c>
      <c r="D795" s="59">
        <v>2</v>
      </c>
      <c r="E795" s="59" t="s">
        <v>79</v>
      </c>
      <c r="F795" s="227">
        <v>4</v>
      </c>
      <c r="G795" s="59">
        <v>0</v>
      </c>
      <c r="H795" s="227">
        <v>1</v>
      </c>
      <c r="I795" s="227">
        <v>14</v>
      </c>
      <c r="J795" s="59">
        <v>9303</v>
      </c>
      <c r="K795" s="78">
        <f>VLOOKUP(volume[[#This Row],[hwycov_id]],cnf[],10,FALSE)</f>
        <v>9303</v>
      </c>
      <c r="L795" s="229">
        <f t="shared" si="36"/>
        <v>0</v>
      </c>
      <c r="M795" s="228">
        <f t="shared" si="37"/>
        <v>0</v>
      </c>
      <c r="N795" s="228">
        <f t="shared" si="38"/>
        <v>0</v>
      </c>
      <c r="O795" s="298" t="e">
        <f>VLOOKUP(volume[[#This Row],[hwycov_id]],check!$A$2:$P$26,16,FALSE)</f>
        <v>#N/A</v>
      </c>
      <c r="P795" s="298">
        <v>794</v>
      </c>
    </row>
    <row r="796" spans="1:16">
      <c r="A796" s="59">
        <v>28045</v>
      </c>
      <c r="B796" s="59">
        <v>9</v>
      </c>
      <c r="C796" s="59">
        <v>1</v>
      </c>
      <c r="D796" s="59">
        <v>1</v>
      </c>
      <c r="E796" s="59" t="s">
        <v>78</v>
      </c>
      <c r="F796" s="227">
        <v>2</v>
      </c>
      <c r="G796" s="59">
        <v>0</v>
      </c>
      <c r="H796" s="227">
        <v>3</v>
      </c>
      <c r="I796" s="227">
        <v>14</v>
      </c>
      <c r="J796" s="59">
        <v>9308</v>
      </c>
      <c r="K796" s="78">
        <f>VLOOKUP(volume[[#This Row],[hwycov_id]],cnf[],10,FALSE)</f>
        <v>9308</v>
      </c>
      <c r="L796" s="229">
        <f t="shared" si="36"/>
        <v>0</v>
      </c>
      <c r="M796" s="228">
        <f t="shared" si="37"/>
        <v>0</v>
      </c>
      <c r="N796" s="228">
        <f t="shared" si="38"/>
        <v>0</v>
      </c>
      <c r="O796" s="298" t="e">
        <f>VLOOKUP(volume[[#This Row],[hwycov_id]],check!$A$2:$P$26,16,FALSE)</f>
        <v>#N/A</v>
      </c>
      <c r="P796" s="298">
        <v>795</v>
      </c>
    </row>
    <row r="797" spans="1:16">
      <c r="A797" s="59">
        <v>27991</v>
      </c>
      <c r="B797" s="59">
        <v>9</v>
      </c>
      <c r="C797" s="59">
        <v>1</v>
      </c>
      <c r="D797" s="59">
        <v>1</v>
      </c>
      <c r="E797" s="59" t="s">
        <v>78</v>
      </c>
      <c r="F797" s="227">
        <v>2</v>
      </c>
      <c r="G797" s="59">
        <v>0</v>
      </c>
      <c r="H797" s="227">
        <v>5</v>
      </c>
      <c r="I797" s="227">
        <v>10</v>
      </c>
      <c r="J797" s="59">
        <v>9328</v>
      </c>
      <c r="K797" s="78">
        <f>VLOOKUP(volume[[#This Row],[hwycov_id]],cnf[],10,FALSE)</f>
        <v>9328</v>
      </c>
      <c r="L797" s="229">
        <f t="shared" si="36"/>
        <v>0</v>
      </c>
      <c r="M797" s="228">
        <f t="shared" si="37"/>
        <v>0</v>
      </c>
      <c r="N797" s="228">
        <f t="shared" si="38"/>
        <v>0</v>
      </c>
      <c r="O797" s="298" t="e">
        <f>VLOOKUP(volume[[#This Row],[hwycov_id]],check!$A$2:$P$26,16,FALSE)</f>
        <v>#N/A</v>
      </c>
      <c r="P797" s="298">
        <v>796</v>
      </c>
    </row>
    <row r="798" spans="1:16">
      <c r="A798" s="59">
        <v>18477</v>
      </c>
      <c r="B798" s="59">
        <v>4</v>
      </c>
      <c r="C798" s="59">
        <v>1</v>
      </c>
      <c r="D798" s="59">
        <v>1</v>
      </c>
      <c r="E798" s="59" t="s">
        <v>79</v>
      </c>
      <c r="F798" s="227">
        <v>4</v>
      </c>
      <c r="G798" s="59">
        <v>0</v>
      </c>
      <c r="H798" s="227">
        <v>1</v>
      </c>
      <c r="I798" s="227">
        <v>14</v>
      </c>
      <c r="J798" s="59">
        <v>9333</v>
      </c>
      <c r="K798" s="78">
        <f>VLOOKUP(volume[[#This Row],[hwycov_id]],cnf[],10,FALSE)</f>
        <v>9333</v>
      </c>
      <c r="L798" s="229">
        <f t="shared" si="36"/>
        <v>0</v>
      </c>
      <c r="M798" s="228">
        <f t="shared" si="37"/>
        <v>0</v>
      </c>
      <c r="N798" s="228">
        <f t="shared" si="38"/>
        <v>0</v>
      </c>
      <c r="O798" s="298" t="e">
        <f>VLOOKUP(volume[[#This Row],[hwycov_id]],check!$A$2:$P$26,16,FALSE)</f>
        <v>#N/A</v>
      </c>
      <c r="P798" s="298">
        <v>797</v>
      </c>
    </row>
    <row r="799" spans="1:16">
      <c r="A799" s="59">
        <v>12548</v>
      </c>
      <c r="B799" s="59">
        <v>9</v>
      </c>
      <c r="C799" s="59">
        <v>1</v>
      </c>
      <c r="D799" s="59">
        <v>1</v>
      </c>
      <c r="E799" s="59" t="s">
        <v>78</v>
      </c>
      <c r="F799" s="227">
        <v>2</v>
      </c>
      <c r="G799" s="59">
        <v>0</v>
      </c>
      <c r="H799" s="227">
        <v>6</v>
      </c>
      <c r="I799" s="227">
        <v>12</v>
      </c>
      <c r="J799" s="59">
        <v>9333</v>
      </c>
      <c r="K799" s="78">
        <f>VLOOKUP(volume[[#This Row],[hwycov_id]],cnf[],10,FALSE)</f>
        <v>9333</v>
      </c>
      <c r="L799" s="229">
        <f t="shared" si="36"/>
        <v>0</v>
      </c>
      <c r="M799" s="228">
        <f t="shared" si="37"/>
        <v>0</v>
      </c>
      <c r="N799" s="228">
        <f t="shared" si="38"/>
        <v>0</v>
      </c>
      <c r="O799" s="298" t="e">
        <f>VLOOKUP(volume[[#This Row],[hwycov_id]],check!$A$2:$P$26,16,FALSE)</f>
        <v>#N/A</v>
      </c>
      <c r="P799" s="298">
        <v>798</v>
      </c>
    </row>
    <row r="800" spans="1:16">
      <c r="A800" s="59">
        <v>3804</v>
      </c>
      <c r="B800" s="59">
        <v>5</v>
      </c>
      <c r="C800" s="59">
        <v>1</v>
      </c>
      <c r="D800" s="59">
        <v>2</v>
      </c>
      <c r="E800" s="59" t="s">
        <v>79</v>
      </c>
      <c r="F800" s="227">
        <v>4</v>
      </c>
      <c r="G800" s="59">
        <v>0</v>
      </c>
      <c r="H800" s="227">
        <v>2</v>
      </c>
      <c r="I800" s="227">
        <v>14</v>
      </c>
      <c r="J800" s="59">
        <v>9343</v>
      </c>
      <c r="K800" s="78">
        <f>VLOOKUP(volume[[#This Row],[hwycov_id]],cnf[],10,FALSE)</f>
        <v>9343</v>
      </c>
      <c r="L800" s="229">
        <f t="shared" si="36"/>
        <v>0</v>
      </c>
      <c r="M800" s="228">
        <f t="shared" si="37"/>
        <v>0</v>
      </c>
      <c r="N800" s="228">
        <f t="shared" si="38"/>
        <v>0</v>
      </c>
      <c r="O800" s="298" t="e">
        <f>VLOOKUP(volume[[#This Row],[hwycov_id]],check!$A$2:$P$26,16,FALSE)</f>
        <v>#N/A</v>
      </c>
      <c r="P800" s="298">
        <v>799</v>
      </c>
    </row>
    <row r="801" spans="1:16">
      <c r="A801" s="59">
        <v>30058</v>
      </c>
      <c r="B801" s="59">
        <v>9</v>
      </c>
      <c r="C801" s="59">
        <v>1</v>
      </c>
      <c r="D801" s="59">
        <v>1</v>
      </c>
      <c r="E801" s="59" t="s">
        <v>78</v>
      </c>
      <c r="F801" s="227">
        <v>2</v>
      </c>
      <c r="G801" s="59">
        <v>0</v>
      </c>
      <c r="H801" s="227">
        <v>6</v>
      </c>
      <c r="I801" s="227">
        <v>17</v>
      </c>
      <c r="J801" s="59">
        <v>9353</v>
      </c>
      <c r="K801" s="78">
        <f>VLOOKUP(volume[[#This Row],[hwycov_id]],cnf[],10,FALSE)</f>
        <v>9353</v>
      </c>
      <c r="L801" s="229">
        <f t="shared" si="36"/>
        <v>0</v>
      </c>
      <c r="M801" s="228">
        <f t="shared" si="37"/>
        <v>0</v>
      </c>
      <c r="N801" s="228">
        <f t="shared" si="38"/>
        <v>0</v>
      </c>
      <c r="O801" s="298" t="e">
        <f>VLOOKUP(volume[[#This Row],[hwycov_id]],check!$A$2:$P$26,16,FALSE)</f>
        <v>#N/A</v>
      </c>
      <c r="P801" s="298">
        <v>800</v>
      </c>
    </row>
    <row r="802" spans="1:16">
      <c r="A802" s="59">
        <v>10871</v>
      </c>
      <c r="B802" s="59">
        <v>9</v>
      </c>
      <c r="C802" s="59">
        <v>1</v>
      </c>
      <c r="D802" s="59">
        <v>1</v>
      </c>
      <c r="E802" s="59" t="s">
        <v>78</v>
      </c>
      <c r="F802" s="227">
        <v>2</v>
      </c>
      <c r="G802" s="59">
        <v>0</v>
      </c>
      <c r="H802" s="227">
        <v>7</v>
      </c>
      <c r="I802" s="227">
        <v>7</v>
      </c>
      <c r="J802" s="59">
        <v>9371</v>
      </c>
      <c r="K802" s="78">
        <f>VLOOKUP(volume[[#This Row],[hwycov_id]],cnf[],10,FALSE)</f>
        <v>9371</v>
      </c>
      <c r="L802" s="229">
        <f t="shared" si="36"/>
        <v>0</v>
      </c>
      <c r="M802" s="228">
        <f t="shared" si="37"/>
        <v>0</v>
      </c>
      <c r="N802" s="228">
        <f t="shared" si="38"/>
        <v>0</v>
      </c>
      <c r="O802" s="298" t="e">
        <f>VLOOKUP(volume[[#This Row],[hwycov_id]],check!$A$2:$P$26,16,FALSE)</f>
        <v>#N/A</v>
      </c>
      <c r="P802" s="298">
        <v>801</v>
      </c>
    </row>
    <row r="803" spans="1:16">
      <c r="A803" s="59">
        <v>11193</v>
      </c>
      <c r="B803" s="59">
        <v>9</v>
      </c>
      <c r="C803" s="59">
        <v>1</v>
      </c>
      <c r="D803" s="59">
        <v>1</v>
      </c>
      <c r="E803" s="59" t="s">
        <v>78</v>
      </c>
      <c r="F803" s="227">
        <v>2</v>
      </c>
      <c r="G803" s="59">
        <v>0</v>
      </c>
      <c r="H803" s="227">
        <v>3</v>
      </c>
      <c r="I803" s="227">
        <v>14</v>
      </c>
      <c r="J803" s="59">
        <v>9380</v>
      </c>
      <c r="K803" s="78">
        <f>VLOOKUP(volume[[#This Row],[hwycov_id]],cnf[],10,FALSE)</f>
        <v>9380</v>
      </c>
      <c r="L803" s="229">
        <f t="shared" si="36"/>
        <v>0</v>
      </c>
      <c r="M803" s="228">
        <f t="shared" si="37"/>
        <v>0</v>
      </c>
      <c r="N803" s="228">
        <f t="shared" si="38"/>
        <v>0</v>
      </c>
      <c r="O803" s="298" t="e">
        <f>VLOOKUP(volume[[#This Row],[hwycov_id]],check!$A$2:$P$26,16,FALSE)</f>
        <v>#N/A</v>
      </c>
      <c r="P803" s="298">
        <v>802</v>
      </c>
    </row>
    <row r="804" spans="1:16">
      <c r="A804" s="59">
        <v>14772</v>
      </c>
      <c r="B804" s="59">
        <v>4</v>
      </c>
      <c r="C804" s="59">
        <v>1</v>
      </c>
      <c r="D804" s="59">
        <v>2</v>
      </c>
      <c r="E804" s="59" t="s">
        <v>79</v>
      </c>
      <c r="F804" s="227">
        <v>4</v>
      </c>
      <c r="G804" s="59">
        <v>0</v>
      </c>
      <c r="H804" s="227">
        <v>3</v>
      </c>
      <c r="I804" s="227">
        <v>14</v>
      </c>
      <c r="J804" s="59">
        <v>9393</v>
      </c>
      <c r="K804" s="78">
        <f>VLOOKUP(volume[[#This Row],[hwycov_id]],cnf[],10,FALSE)</f>
        <v>9393</v>
      </c>
      <c r="L804" s="229">
        <f t="shared" si="36"/>
        <v>0</v>
      </c>
      <c r="M804" s="228">
        <f t="shared" si="37"/>
        <v>0</v>
      </c>
      <c r="N804" s="228">
        <f t="shared" si="38"/>
        <v>0</v>
      </c>
      <c r="O804" s="298" t="e">
        <f>VLOOKUP(volume[[#This Row],[hwycov_id]],check!$A$2:$P$26,16,FALSE)</f>
        <v>#N/A</v>
      </c>
      <c r="P804" s="298">
        <v>803</v>
      </c>
    </row>
    <row r="805" spans="1:16">
      <c r="A805" s="59">
        <v>28309</v>
      </c>
      <c r="B805" s="59">
        <v>9</v>
      </c>
      <c r="C805" s="59">
        <v>1</v>
      </c>
      <c r="D805" s="59">
        <v>1</v>
      </c>
      <c r="E805" s="59" t="s">
        <v>78</v>
      </c>
      <c r="F805" s="227">
        <v>2</v>
      </c>
      <c r="G805" s="59">
        <v>0</v>
      </c>
      <c r="H805" s="227">
        <v>2</v>
      </c>
      <c r="I805" s="227">
        <v>14</v>
      </c>
      <c r="J805" s="59">
        <v>9412</v>
      </c>
      <c r="K805" s="78">
        <f>VLOOKUP(volume[[#This Row],[hwycov_id]],cnf[],10,FALSE)</f>
        <v>9412</v>
      </c>
      <c r="L805" s="229">
        <f t="shared" si="36"/>
        <v>0</v>
      </c>
      <c r="M805" s="228">
        <f t="shared" si="37"/>
        <v>0</v>
      </c>
      <c r="N805" s="228">
        <f t="shared" si="38"/>
        <v>0</v>
      </c>
      <c r="O805" s="298" t="e">
        <f>VLOOKUP(volume[[#This Row],[hwycov_id]],check!$A$2:$P$26,16,FALSE)</f>
        <v>#N/A</v>
      </c>
      <c r="P805" s="298">
        <v>804</v>
      </c>
    </row>
    <row r="806" spans="1:16">
      <c r="A806" s="59">
        <v>10995</v>
      </c>
      <c r="B806" s="59">
        <v>4</v>
      </c>
      <c r="C806" s="59">
        <v>1</v>
      </c>
      <c r="D806" s="59">
        <v>2</v>
      </c>
      <c r="E806" s="59" t="s">
        <v>79</v>
      </c>
      <c r="F806" s="227">
        <v>4</v>
      </c>
      <c r="G806" s="59">
        <v>0</v>
      </c>
      <c r="H806" s="227">
        <v>3</v>
      </c>
      <c r="I806" s="227">
        <v>14</v>
      </c>
      <c r="J806" s="59">
        <v>9419</v>
      </c>
      <c r="K806" s="78">
        <f>VLOOKUP(volume[[#This Row],[hwycov_id]],cnf[],10,FALSE)</f>
        <v>9419</v>
      </c>
      <c r="L806" s="229">
        <f t="shared" si="36"/>
        <v>0</v>
      </c>
      <c r="M806" s="228">
        <f t="shared" si="37"/>
        <v>0</v>
      </c>
      <c r="N806" s="228">
        <f t="shared" si="38"/>
        <v>0</v>
      </c>
      <c r="O806" s="298" t="e">
        <f>VLOOKUP(volume[[#This Row],[hwycov_id]],check!$A$2:$P$26,16,FALSE)</f>
        <v>#N/A</v>
      </c>
      <c r="P806" s="298">
        <v>805</v>
      </c>
    </row>
    <row r="807" spans="1:16">
      <c r="A807" s="59">
        <v>5940</v>
      </c>
      <c r="B807" s="59">
        <v>5</v>
      </c>
      <c r="C807" s="59">
        <v>1</v>
      </c>
      <c r="D807" s="59">
        <v>2</v>
      </c>
      <c r="E807" s="59" t="s">
        <v>79</v>
      </c>
      <c r="F807" s="227">
        <v>4</v>
      </c>
      <c r="G807" s="59">
        <v>0</v>
      </c>
      <c r="H807" s="227">
        <v>3</v>
      </c>
      <c r="I807" s="227">
        <v>14</v>
      </c>
      <c r="J807" s="59">
        <v>9420</v>
      </c>
      <c r="K807" s="78">
        <f>VLOOKUP(volume[[#This Row],[hwycov_id]],cnf[],10,FALSE)</f>
        <v>9420</v>
      </c>
      <c r="L807" s="229">
        <f t="shared" si="36"/>
        <v>0</v>
      </c>
      <c r="M807" s="228">
        <f t="shared" si="37"/>
        <v>0</v>
      </c>
      <c r="N807" s="228">
        <f t="shared" si="38"/>
        <v>0</v>
      </c>
      <c r="O807" s="298" t="e">
        <f>VLOOKUP(volume[[#This Row],[hwycov_id]],check!$A$2:$P$26,16,FALSE)</f>
        <v>#N/A</v>
      </c>
      <c r="P807" s="298">
        <v>806</v>
      </c>
    </row>
    <row r="808" spans="1:16">
      <c r="A808" s="59">
        <v>7005</v>
      </c>
      <c r="B808" s="59">
        <v>9</v>
      </c>
      <c r="C808" s="59">
        <v>1</v>
      </c>
      <c r="D808" s="59">
        <v>1</v>
      </c>
      <c r="E808" s="59" t="s">
        <v>78</v>
      </c>
      <c r="F808" s="227">
        <v>2</v>
      </c>
      <c r="G808" s="59">
        <v>0</v>
      </c>
      <c r="H808" s="227">
        <v>3</v>
      </c>
      <c r="I808" s="227">
        <v>14</v>
      </c>
      <c r="J808" s="59">
        <v>9423</v>
      </c>
      <c r="K808" s="78">
        <f>VLOOKUP(volume[[#This Row],[hwycov_id]],cnf[],10,FALSE)</f>
        <v>9423</v>
      </c>
      <c r="L808" s="229">
        <f t="shared" si="36"/>
        <v>0</v>
      </c>
      <c r="M808" s="228">
        <f t="shared" si="37"/>
        <v>0</v>
      </c>
      <c r="N808" s="228">
        <f t="shared" si="38"/>
        <v>0</v>
      </c>
      <c r="O808" s="298" t="e">
        <f>VLOOKUP(volume[[#This Row],[hwycov_id]],check!$A$2:$P$26,16,FALSE)</f>
        <v>#N/A</v>
      </c>
      <c r="P808" s="298">
        <v>807</v>
      </c>
    </row>
    <row r="809" spans="1:16">
      <c r="A809" s="59">
        <v>15455</v>
      </c>
      <c r="B809" s="59">
        <v>9</v>
      </c>
      <c r="C809" s="59">
        <v>1</v>
      </c>
      <c r="D809" s="59">
        <v>1</v>
      </c>
      <c r="E809" s="59" t="s">
        <v>78</v>
      </c>
      <c r="F809" s="227">
        <v>2</v>
      </c>
      <c r="G809" s="59">
        <v>0</v>
      </c>
      <c r="H809" s="227">
        <v>3</v>
      </c>
      <c r="I809" s="227">
        <v>14</v>
      </c>
      <c r="J809" s="59">
        <v>9428</v>
      </c>
      <c r="K809" s="78">
        <f>VLOOKUP(volume[[#This Row],[hwycov_id]],cnf[],10,FALSE)</f>
        <v>9428</v>
      </c>
      <c r="L809" s="229">
        <f t="shared" si="36"/>
        <v>0</v>
      </c>
      <c r="M809" s="228">
        <f t="shared" si="37"/>
        <v>0</v>
      </c>
      <c r="N809" s="228">
        <f t="shared" si="38"/>
        <v>0</v>
      </c>
      <c r="O809" s="298" t="e">
        <f>VLOOKUP(volume[[#This Row],[hwycov_id]],check!$A$2:$P$26,16,FALSE)</f>
        <v>#N/A</v>
      </c>
      <c r="P809" s="298">
        <v>808</v>
      </c>
    </row>
    <row r="810" spans="1:16">
      <c r="A810" s="59">
        <v>10885</v>
      </c>
      <c r="B810" s="59">
        <v>9</v>
      </c>
      <c r="C810" s="59">
        <v>1</v>
      </c>
      <c r="D810" s="59">
        <v>1</v>
      </c>
      <c r="E810" s="59" t="s">
        <v>78</v>
      </c>
      <c r="F810" s="227">
        <v>2</v>
      </c>
      <c r="G810" s="59">
        <v>0</v>
      </c>
      <c r="H810" s="227">
        <v>3</v>
      </c>
      <c r="I810" s="227">
        <v>14</v>
      </c>
      <c r="J810" s="59">
        <v>9470</v>
      </c>
      <c r="K810" s="78">
        <f>VLOOKUP(volume[[#This Row],[hwycov_id]],cnf[],10,FALSE)</f>
        <v>9470</v>
      </c>
      <c r="L810" s="229">
        <f t="shared" si="36"/>
        <v>0</v>
      </c>
      <c r="M810" s="228">
        <f t="shared" si="37"/>
        <v>0</v>
      </c>
      <c r="N810" s="228">
        <f t="shared" si="38"/>
        <v>0</v>
      </c>
      <c r="O810" s="298" t="e">
        <f>VLOOKUP(volume[[#This Row],[hwycov_id]],check!$A$2:$P$26,16,FALSE)</f>
        <v>#N/A</v>
      </c>
      <c r="P810" s="298">
        <v>809</v>
      </c>
    </row>
    <row r="811" spans="1:16">
      <c r="A811" s="59">
        <v>27966</v>
      </c>
      <c r="B811" s="59">
        <v>9</v>
      </c>
      <c r="C811" s="59">
        <v>1</v>
      </c>
      <c r="D811" s="59">
        <v>1</v>
      </c>
      <c r="E811" s="59" t="s">
        <v>78</v>
      </c>
      <c r="F811" s="227">
        <v>2</v>
      </c>
      <c r="G811" s="59">
        <v>0</v>
      </c>
      <c r="H811" s="227">
        <v>4</v>
      </c>
      <c r="I811" s="227">
        <v>2</v>
      </c>
      <c r="J811" s="59">
        <v>9488</v>
      </c>
      <c r="K811" s="78">
        <f>VLOOKUP(volume[[#This Row],[hwycov_id]],cnf[],10,FALSE)</f>
        <v>9488</v>
      </c>
      <c r="L811" s="229">
        <f t="shared" si="36"/>
        <v>0</v>
      </c>
      <c r="M811" s="228">
        <f t="shared" si="37"/>
        <v>0</v>
      </c>
      <c r="N811" s="228">
        <f t="shared" si="38"/>
        <v>0</v>
      </c>
      <c r="O811" s="298" t="e">
        <f>VLOOKUP(volume[[#This Row],[hwycov_id]],check!$A$2:$P$26,16,FALSE)</f>
        <v>#N/A</v>
      </c>
      <c r="P811" s="298">
        <v>810</v>
      </c>
    </row>
    <row r="812" spans="1:16">
      <c r="A812" s="59">
        <v>13068</v>
      </c>
      <c r="B812" s="59">
        <v>3</v>
      </c>
      <c r="C812" s="59">
        <v>1</v>
      </c>
      <c r="D812" s="59">
        <v>2</v>
      </c>
      <c r="E812" s="59" t="s">
        <v>80</v>
      </c>
      <c r="F812" s="227">
        <v>3</v>
      </c>
      <c r="G812" s="59">
        <v>0</v>
      </c>
      <c r="H812" s="227">
        <v>5</v>
      </c>
      <c r="I812" s="227">
        <v>5</v>
      </c>
      <c r="J812" s="59">
        <v>9500</v>
      </c>
      <c r="K812" s="78">
        <f>VLOOKUP(volume[[#This Row],[hwycov_id]],cnf[],10,FALSE)</f>
        <v>9500</v>
      </c>
      <c r="L812" s="229">
        <f t="shared" si="36"/>
        <v>0</v>
      </c>
      <c r="M812" s="228">
        <f t="shared" si="37"/>
        <v>0</v>
      </c>
      <c r="N812" s="228">
        <f t="shared" si="38"/>
        <v>0</v>
      </c>
      <c r="O812" s="298" t="e">
        <f>VLOOKUP(volume[[#This Row],[hwycov_id]],check!$A$2:$P$26,16,FALSE)</f>
        <v>#N/A</v>
      </c>
      <c r="P812" s="298">
        <v>811</v>
      </c>
    </row>
    <row r="813" spans="1:16">
      <c r="A813" s="59">
        <v>3183</v>
      </c>
      <c r="B813" s="59">
        <v>4</v>
      </c>
      <c r="C813" s="59">
        <v>1</v>
      </c>
      <c r="D813" s="59">
        <v>2</v>
      </c>
      <c r="E813" s="59" t="s">
        <v>80</v>
      </c>
      <c r="F813" s="227">
        <v>4</v>
      </c>
      <c r="G813" s="59">
        <v>0</v>
      </c>
      <c r="H813" s="227">
        <v>7</v>
      </c>
      <c r="I813" s="227">
        <v>7</v>
      </c>
      <c r="J813" s="59">
        <v>9500</v>
      </c>
      <c r="K813" s="78">
        <f>VLOOKUP(volume[[#This Row],[hwycov_id]],cnf[],10,FALSE)</f>
        <v>9500</v>
      </c>
      <c r="L813" s="229">
        <f t="shared" si="36"/>
        <v>0</v>
      </c>
      <c r="M813" s="228">
        <f t="shared" si="37"/>
        <v>0</v>
      </c>
      <c r="N813" s="228">
        <f t="shared" si="38"/>
        <v>0</v>
      </c>
      <c r="O813" s="298" t="e">
        <f>VLOOKUP(volume[[#This Row],[hwycov_id]],check!$A$2:$P$26,16,FALSE)</f>
        <v>#N/A</v>
      </c>
      <c r="P813" s="298">
        <v>812</v>
      </c>
    </row>
    <row r="814" spans="1:16">
      <c r="A814" s="59">
        <v>14620</v>
      </c>
      <c r="B814" s="59">
        <v>9</v>
      </c>
      <c r="C814" s="59">
        <v>1</v>
      </c>
      <c r="D814" s="59">
        <v>1</v>
      </c>
      <c r="E814" s="59" t="s">
        <v>78</v>
      </c>
      <c r="F814" s="227">
        <v>2</v>
      </c>
      <c r="G814" s="59">
        <v>0</v>
      </c>
      <c r="H814" s="227">
        <v>3</v>
      </c>
      <c r="I814" s="227">
        <v>14</v>
      </c>
      <c r="J814" s="59">
        <v>9524</v>
      </c>
      <c r="K814" s="78">
        <f>VLOOKUP(volume[[#This Row],[hwycov_id]],cnf[],10,FALSE)</f>
        <v>9524</v>
      </c>
      <c r="L814" s="229">
        <f t="shared" si="36"/>
        <v>0</v>
      </c>
      <c r="M814" s="228">
        <f t="shared" si="37"/>
        <v>0</v>
      </c>
      <c r="N814" s="228">
        <f t="shared" si="38"/>
        <v>0</v>
      </c>
      <c r="O814" s="298" t="e">
        <f>VLOOKUP(volume[[#This Row],[hwycov_id]],check!$A$2:$P$26,16,FALSE)</f>
        <v>#N/A</v>
      </c>
      <c r="P814" s="298">
        <v>813</v>
      </c>
    </row>
    <row r="815" spans="1:16">
      <c r="A815" s="59">
        <v>16436</v>
      </c>
      <c r="B815" s="59">
        <v>9</v>
      </c>
      <c r="C815" s="59">
        <v>1</v>
      </c>
      <c r="D815" s="59">
        <v>1</v>
      </c>
      <c r="E815" s="59" t="s">
        <v>78</v>
      </c>
      <c r="F815" s="227">
        <v>2</v>
      </c>
      <c r="G815" s="59">
        <v>0</v>
      </c>
      <c r="H815" s="227">
        <v>7</v>
      </c>
      <c r="I815" s="227">
        <v>15</v>
      </c>
      <c r="J815" s="59">
        <v>9529</v>
      </c>
      <c r="K815" s="78">
        <f>VLOOKUP(volume[[#This Row],[hwycov_id]],cnf[],10,FALSE)</f>
        <v>9529</v>
      </c>
      <c r="L815" s="229">
        <f t="shared" si="36"/>
        <v>0</v>
      </c>
      <c r="M815" s="228">
        <f t="shared" si="37"/>
        <v>0</v>
      </c>
      <c r="N815" s="228">
        <f t="shared" si="38"/>
        <v>0</v>
      </c>
      <c r="O815" s="298" t="e">
        <f>VLOOKUP(volume[[#This Row],[hwycov_id]],check!$A$2:$P$26,16,FALSE)</f>
        <v>#N/A</v>
      </c>
      <c r="P815" s="298">
        <v>814</v>
      </c>
    </row>
    <row r="816" spans="1:16">
      <c r="A816" s="59">
        <v>28786</v>
      </c>
      <c r="B816" s="59">
        <v>9</v>
      </c>
      <c r="C816" s="59">
        <v>1</v>
      </c>
      <c r="D816" s="59">
        <v>1</v>
      </c>
      <c r="E816" s="59" t="s">
        <v>78</v>
      </c>
      <c r="F816" s="227">
        <v>2</v>
      </c>
      <c r="G816" s="59">
        <v>0</v>
      </c>
      <c r="H816" s="227">
        <v>3</v>
      </c>
      <c r="I816" s="227">
        <v>14</v>
      </c>
      <c r="J816" s="59">
        <v>9533</v>
      </c>
      <c r="K816" s="78">
        <f>VLOOKUP(volume[[#This Row],[hwycov_id]],cnf[],10,FALSE)</f>
        <v>9533</v>
      </c>
      <c r="L816" s="229">
        <f t="shared" si="36"/>
        <v>0</v>
      </c>
      <c r="M816" s="228">
        <f t="shared" si="37"/>
        <v>0</v>
      </c>
      <c r="N816" s="228">
        <f t="shared" si="38"/>
        <v>0</v>
      </c>
      <c r="O816" s="298" t="e">
        <f>VLOOKUP(volume[[#This Row],[hwycov_id]],check!$A$2:$P$26,16,FALSE)</f>
        <v>#N/A</v>
      </c>
      <c r="P816" s="298">
        <v>815</v>
      </c>
    </row>
    <row r="817" spans="1:16">
      <c r="A817" s="59">
        <v>13272</v>
      </c>
      <c r="B817" s="59">
        <v>9</v>
      </c>
      <c r="C817" s="59">
        <v>1</v>
      </c>
      <c r="D817" s="59">
        <v>1</v>
      </c>
      <c r="E817" s="59" t="s">
        <v>78</v>
      </c>
      <c r="F817" s="227">
        <v>2</v>
      </c>
      <c r="G817" s="59">
        <v>0</v>
      </c>
      <c r="H817" s="227">
        <v>6</v>
      </c>
      <c r="I817" s="227">
        <v>1</v>
      </c>
      <c r="J817" s="59">
        <v>9550</v>
      </c>
      <c r="K817" s="78">
        <f>VLOOKUP(volume[[#This Row],[hwycov_id]],cnf[],10,FALSE)</f>
        <v>9550</v>
      </c>
      <c r="L817" s="229">
        <f t="shared" si="36"/>
        <v>0</v>
      </c>
      <c r="M817" s="228">
        <f t="shared" si="37"/>
        <v>0</v>
      </c>
      <c r="N817" s="228">
        <f t="shared" si="38"/>
        <v>0</v>
      </c>
      <c r="O817" s="298" t="e">
        <f>VLOOKUP(volume[[#This Row],[hwycov_id]],check!$A$2:$P$26,16,FALSE)</f>
        <v>#N/A</v>
      </c>
      <c r="P817" s="298">
        <v>816</v>
      </c>
    </row>
    <row r="818" spans="1:16">
      <c r="A818" s="59">
        <v>12825</v>
      </c>
      <c r="B818" s="59">
        <v>4</v>
      </c>
      <c r="C818" s="59">
        <v>1</v>
      </c>
      <c r="D818" s="59">
        <v>2</v>
      </c>
      <c r="E818" s="59" t="s">
        <v>80</v>
      </c>
      <c r="F818" s="227">
        <v>4</v>
      </c>
      <c r="G818" s="59">
        <v>0</v>
      </c>
      <c r="H818" s="227">
        <v>7</v>
      </c>
      <c r="I818" s="227">
        <v>7</v>
      </c>
      <c r="J818" s="59">
        <v>9600</v>
      </c>
      <c r="K818" s="78">
        <f>VLOOKUP(volume[[#This Row],[hwycov_id]],cnf[],10,FALSE)</f>
        <v>9600</v>
      </c>
      <c r="L818" s="229">
        <f t="shared" si="36"/>
        <v>0</v>
      </c>
      <c r="M818" s="228">
        <f t="shared" si="37"/>
        <v>0</v>
      </c>
      <c r="N818" s="228">
        <f t="shared" si="38"/>
        <v>0</v>
      </c>
      <c r="O818" s="298" t="e">
        <f>VLOOKUP(volume[[#This Row],[hwycov_id]],check!$A$2:$P$26,16,FALSE)</f>
        <v>#N/A</v>
      </c>
      <c r="P818" s="298">
        <v>818</v>
      </c>
    </row>
    <row r="819" spans="1:16">
      <c r="A819" s="59">
        <v>7755</v>
      </c>
      <c r="B819" s="59">
        <v>3</v>
      </c>
      <c r="C819" s="59">
        <v>1</v>
      </c>
      <c r="D819" s="59">
        <v>2</v>
      </c>
      <c r="E819" s="59" t="s">
        <v>80</v>
      </c>
      <c r="F819" s="227">
        <v>3</v>
      </c>
      <c r="G819" s="59">
        <v>0</v>
      </c>
      <c r="H819" s="227">
        <v>5</v>
      </c>
      <c r="I819" s="227">
        <v>16</v>
      </c>
      <c r="J819" s="59">
        <v>9600</v>
      </c>
      <c r="K819" s="78">
        <f>VLOOKUP(volume[[#This Row],[hwycov_id]],cnf[],10,FALSE)</f>
        <v>9600</v>
      </c>
      <c r="L819" s="229">
        <f t="shared" si="36"/>
        <v>0</v>
      </c>
      <c r="M819" s="228">
        <f t="shared" si="37"/>
        <v>0</v>
      </c>
      <c r="N819" s="228">
        <f t="shared" si="38"/>
        <v>0</v>
      </c>
      <c r="O819" s="298" t="e">
        <f>VLOOKUP(volume[[#This Row],[hwycov_id]],check!$A$2:$P$26,16,FALSE)</f>
        <v>#N/A</v>
      </c>
      <c r="P819" s="298">
        <v>819</v>
      </c>
    </row>
    <row r="820" spans="1:16">
      <c r="A820" s="59">
        <v>28865</v>
      </c>
      <c r="B820" s="59">
        <v>9</v>
      </c>
      <c r="C820" s="59">
        <v>1</v>
      </c>
      <c r="D820" s="59">
        <v>1</v>
      </c>
      <c r="E820" s="59" t="s">
        <v>78</v>
      </c>
      <c r="F820" s="227">
        <v>2</v>
      </c>
      <c r="G820" s="59">
        <v>0</v>
      </c>
      <c r="H820" s="227">
        <v>3</v>
      </c>
      <c r="I820" s="227">
        <v>14</v>
      </c>
      <c r="J820" s="59">
        <v>9620</v>
      </c>
      <c r="K820" s="78">
        <f>VLOOKUP(volume[[#This Row],[hwycov_id]],cnf[],10,FALSE)</f>
        <v>9620</v>
      </c>
      <c r="L820" s="229">
        <f t="shared" si="36"/>
        <v>0</v>
      </c>
      <c r="M820" s="228">
        <f t="shared" si="37"/>
        <v>0</v>
      </c>
      <c r="N820" s="228">
        <f t="shared" si="38"/>
        <v>0</v>
      </c>
      <c r="O820" s="298" t="e">
        <f>VLOOKUP(volume[[#This Row],[hwycov_id]],check!$A$2:$P$26,16,FALSE)</f>
        <v>#N/A</v>
      </c>
      <c r="P820" s="298">
        <v>820</v>
      </c>
    </row>
    <row r="821" spans="1:16">
      <c r="A821" s="59">
        <v>25381</v>
      </c>
      <c r="B821" s="59">
        <v>1</v>
      </c>
      <c r="C821" s="59">
        <v>2</v>
      </c>
      <c r="D821" s="59">
        <v>1</v>
      </c>
      <c r="E821" s="59" t="s">
        <v>78</v>
      </c>
      <c r="F821" s="227">
        <v>1</v>
      </c>
      <c r="G821" s="59">
        <v>0</v>
      </c>
      <c r="H821" s="227">
        <v>3</v>
      </c>
      <c r="I821" s="227">
        <v>14</v>
      </c>
      <c r="J821" s="59">
        <v>9629</v>
      </c>
      <c r="K821" s="78">
        <f>VLOOKUP(volume[[#This Row],[hwycov_id]],cnf[],10,FALSE)</f>
        <v>9629</v>
      </c>
      <c r="L821" s="229">
        <f t="shared" si="36"/>
        <v>0</v>
      </c>
      <c r="M821" s="228">
        <f t="shared" si="37"/>
        <v>0</v>
      </c>
      <c r="N821" s="228">
        <f t="shared" si="38"/>
        <v>0</v>
      </c>
      <c r="O821" s="298" t="e">
        <f>VLOOKUP(volume[[#This Row],[hwycov_id]],check!$A$2:$P$26,16,FALSE)</f>
        <v>#N/A</v>
      </c>
      <c r="P821" s="298">
        <v>821</v>
      </c>
    </row>
    <row r="822" spans="1:16">
      <c r="A822" s="59">
        <v>28544</v>
      </c>
      <c r="B822" s="59">
        <v>9</v>
      </c>
      <c r="C822" s="59">
        <v>1</v>
      </c>
      <c r="D822" s="59">
        <v>1</v>
      </c>
      <c r="E822" s="59" t="s">
        <v>78</v>
      </c>
      <c r="F822" s="227">
        <v>2</v>
      </c>
      <c r="G822" s="59">
        <v>0</v>
      </c>
      <c r="H822" s="227">
        <v>6</v>
      </c>
      <c r="I822" s="227">
        <v>12</v>
      </c>
      <c r="J822" s="59">
        <v>9636</v>
      </c>
      <c r="K822" s="78">
        <f>VLOOKUP(volume[[#This Row],[hwycov_id]],cnf[],10,FALSE)</f>
        <v>9636</v>
      </c>
      <c r="L822" s="229">
        <f t="shared" si="36"/>
        <v>0</v>
      </c>
      <c r="M822" s="228">
        <f t="shared" si="37"/>
        <v>0</v>
      </c>
      <c r="N822" s="228">
        <f t="shared" si="38"/>
        <v>0</v>
      </c>
      <c r="O822" s="298" t="e">
        <f>VLOOKUP(volume[[#This Row],[hwycov_id]],check!$A$2:$P$26,16,FALSE)</f>
        <v>#N/A</v>
      </c>
      <c r="P822" s="298">
        <v>822</v>
      </c>
    </row>
    <row r="823" spans="1:16">
      <c r="A823" s="59">
        <v>1571</v>
      </c>
      <c r="B823" s="59">
        <v>3</v>
      </c>
      <c r="C823" s="59">
        <v>1</v>
      </c>
      <c r="D823" s="59">
        <v>2</v>
      </c>
      <c r="E823" s="59" t="s">
        <v>79</v>
      </c>
      <c r="F823" s="227">
        <v>3</v>
      </c>
      <c r="G823" s="59">
        <v>0</v>
      </c>
      <c r="H823" s="227">
        <v>1</v>
      </c>
      <c r="I823" s="227">
        <v>14</v>
      </c>
      <c r="J823" s="59">
        <v>9661</v>
      </c>
      <c r="K823" s="78">
        <f>VLOOKUP(volume[[#This Row],[hwycov_id]],cnf[],10,FALSE)</f>
        <v>9661</v>
      </c>
      <c r="L823" s="229">
        <f t="shared" si="36"/>
        <v>0</v>
      </c>
      <c r="M823" s="228">
        <f t="shared" si="37"/>
        <v>0</v>
      </c>
      <c r="N823" s="228">
        <f t="shared" si="38"/>
        <v>0</v>
      </c>
      <c r="O823" s="298" t="e">
        <f>VLOOKUP(volume[[#This Row],[hwycov_id]],check!$A$2:$P$26,16,FALSE)</f>
        <v>#N/A</v>
      </c>
      <c r="P823" s="298">
        <v>823</v>
      </c>
    </row>
    <row r="824" spans="1:16">
      <c r="A824" s="59">
        <v>15205</v>
      </c>
      <c r="B824" s="59">
        <v>9</v>
      </c>
      <c r="C824" s="59">
        <v>1</v>
      </c>
      <c r="D824" s="59">
        <v>1</v>
      </c>
      <c r="E824" s="59" t="s">
        <v>78</v>
      </c>
      <c r="F824" s="227">
        <v>2</v>
      </c>
      <c r="G824" s="59">
        <v>0</v>
      </c>
      <c r="H824" s="227">
        <v>3</v>
      </c>
      <c r="I824" s="227">
        <v>14</v>
      </c>
      <c r="J824" s="59">
        <v>9669</v>
      </c>
      <c r="K824" s="78">
        <f>VLOOKUP(volume[[#This Row],[hwycov_id]],cnf[],10,FALSE)</f>
        <v>9669</v>
      </c>
      <c r="L824" s="229">
        <f t="shared" si="36"/>
        <v>0</v>
      </c>
      <c r="M824" s="228">
        <f t="shared" si="37"/>
        <v>0</v>
      </c>
      <c r="N824" s="228">
        <f t="shared" si="38"/>
        <v>0</v>
      </c>
      <c r="O824" s="298" t="e">
        <f>VLOOKUP(volume[[#This Row],[hwycov_id]],check!$A$2:$P$26,16,FALSE)</f>
        <v>#N/A</v>
      </c>
      <c r="P824" s="298">
        <v>824</v>
      </c>
    </row>
    <row r="825" spans="1:16">
      <c r="A825" s="59">
        <v>10384</v>
      </c>
      <c r="B825" s="59">
        <v>3</v>
      </c>
      <c r="C825" s="59">
        <v>1</v>
      </c>
      <c r="D825" s="59">
        <v>2</v>
      </c>
      <c r="E825" s="59" t="s">
        <v>79</v>
      </c>
      <c r="F825" s="227">
        <v>3</v>
      </c>
      <c r="G825" s="59">
        <v>0</v>
      </c>
      <c r="H825" s="227">
        <v>2</v>
      </c>
      <c r="I825" s="227">
        <v>14</v>
      </c>
      <c r="J825" s="59">
        <v>9681</v>
      </c>
      <c r="K825" s="78">
        <f>VLOOKUP(volume[[#This Row],[hwycov_id]],cnf[],10,FALSE)</f>
        <v>9681</v>
      </c>
      <c r="L825" s="229">
        <f t="shared" si="36"/>
        <v>0</v>
      </c>
      <c r="M825" s="228">
        <f t="shared" si="37"/>
        <v>0</v>
      </c>
      <c r="N825" s="228">
        <f t="shared" si="38"/>
        <v>0</v>
      </c>
      <c r="O825" s="298" t="e">
        <f>VLOOKUP(volume[[#This Row],[hwycov_id]],check!$A$2:$P$26,16,FALSE)</f>
        <v>#N/A</v>
      </c>
      <c r="P825" s="298">
        <v>825</v>
      </c>
    </row>
    <row r="826" spans="1:16">
      <c r="A826" s="59">
        <v>28005</v>
      </c>
      <c r="B826" s="59">
        <v>9</v>
      </c>
      <c r="C826" s="59">
        <v>1</v>
      </c>
      <c r="D826" s="59">
        <v>1</v>
      </c>
      <c r="E826" s="59" t="s">
        <v>78</v>
      </c>
      <c r="F826" s="227">
        <v>2</v>
      </c>
      <c r="G826" s="59">
        <v>0</v>
      </c>
      <c r="H826" s="227">
        <v>5</v>
      </c>
      <c r="I826" s="227">
        <v>9</v>
      </c>
      <c r="J826" s="59">
        <v>9694</v>
      </c>
      <c r="K826" s="78">
        <f>VLOOKUP(volume[[#This Row],[hwycov_id]],cnf[],10,FALSE)</f>
        <v>9694</v>
      </c>
      <c r="L826" s="229">
        <f t="shared" si="36"/>
        <v>0</v>
      </c>
      <c r="M826" s="228">
        <f t="shared" si="37"/>
        <v>0</v>
      </c>
      <c r="N826" s="228">
        <f t="shared" si="38"/>
        <v>0</v>
      </c>
      <c r="O826" s="298" t="e">
        <f>VLOOKUP(volume[[#This Row],[hwycov_id]],check!$A$2:$P$26,16,FALSE)</f>
        <v>#N/A</v>
      </c>
      <c r="P826" s="298">
        <v>826</v>
      </c>
    </row>
    <row r="827" spans="1:16">
      <c r="A827" s="59">
        <v>1110</v>
      </c>
      <c r="B827" s="59">
        <v>4</v>
      </c>
      <c r="C827" s="59">
        <v>1</v>
      </c>
      <c r="D827" s="59">
        <v>2</v>
      </c>
      <c r="E827" s="59" t="s">
        <v>79</v>
      </c>
      <c r="F827" s="227">
        <v>4</v>
      </c>
      <c r="G827" s="59">
        <v>0</v>
      </c>
      <c r="H827" s="227">
        <v>2</v>
      </c>
      <c r="I827" s="227">
        <v>14</v>
      </c>
      <c r="J827" s="59">
        <v>9721</v>
      </c>
      <c r="K827" s="78">
        <f>VLOOKUP(volume[[#This Row],[hwycov_id]],cnf[],10,FALSE)</f>
        <v>9721</v>
      </c>
      <c r="L827" s="229">
        <f t="shared" si="36"/>
        <v>0</v>
      </c>
      <c r="M827" s="228">
        <f t="shared" si="37"/>
        <v>0</v>
      </c>
      <c r="N827" s="228">
        <f t="shared" si="38"/>
        <v>0</v>
      </c>
      <c r="O827" s="298" t="e">
        <f>VLOOKUP(volume[[#This Row],[hwycov_id]],check!$A$2:$P$26,16,FALSE)</f>
        <v>#N/A</v>
      </c>
      <c r="P827" s="298">
        <v>827</v>
      </c>
    </row>
    <row r="828" spans="1:16">
      <c r="A828" s="59">
        <v>30752</v>
      </c>
      <c r="B828" s="59">
        <v>3</v>
      </c>
      <c r="C828" s="59">
        <v>1</v>
      </c>
      <c r="D828" s="59">
        <v>2</v>
      </c>
      <c r="E828" s="59" t="s">
        <v>82</v>
      </c>
      <c r="F828" s="227">
        <v>3</v>
      </c>
      <c r="G828" s="59">
        <v>0</v>
      </c>
      <c r="H828" s="227">
        <v>7</v>
      </c>
      <c r="I828" s="227">
        <v>14</v>
      </c>
      <c r="J828" s="59">
        <v>9738</v>
      </c>
      <c r="K828" s="78">
        <f>VLOOKUP(volume[[#This Row],[hwycov_id]],cnf[],10,FALSE)</f>
        <v>9738</v>
      </c>
      <c r="L828" s="229">
        <f t="shared" si="36"/>
        <v>0</v>
      </c>
      <c r="M828" s="228">
        <f t="shared" si="37"/>
        <v>0</v>
      </c>
      <c r="N828" s="228">
        <f t="shared" si="38"/>
        <v>0</v>
      </c>
      <c r="O828" s="298" t="e">
        <f>VLOOKUP(volume[[#This Row],[hwycov_id]],check!$A$2:$P$26,16,FALSE)</f>
        <v>#N/A</v>
      </c>
      <c r="P828" s="298">
        <v>828</v>
      </c>
    </row>
    <row r="829" spans="1:16">
      <c r="A829" s="59">
        <v>18734</v>
      </c>
      <c r="B829" s="59">
        <v>3</v>
      </c>
      <c r="C829" s="59">
        <v>1</v>
      </c>
      <c r="D829" s="59">
        <v>2</v>
      </c>
      <c r="E829" s="59" t="s">
        <v>79</v>
      </c>
      <c r="F829" s="227">
        <v>3</v>
      </c>
      <c r="G829" s="59">
        <v>0</v>
      </c>
      <c r="H829" s="227">
        <v>2</v>
      </c>
      <c r="I829" s="227">
        <v>14</v>
      </c>
      <c r="J829" s="59">
        <v>9761</v>
      </c>
      <c r="K829" s="78">
        <f>VLOOKUP(volume[[#This Row],[hwycov_id]],cnf[],10,FALSE)</f>
        <v>9761</v>
      </c>
      <c r="L829" s="229">
        <f t="shared" si="36"/>
        <v>0</v>
      </c>
      <c r="M829" s="228">
        <f t="shared" si="37"/>
        <v>0</v>
      </c>
      <c r="N829" s="228">
        <f t="shared" si="38"/>
        <v>0</v>
      </c>
      <c r="O829" s="298" t="e">
        <f>VLOOKUP(volume[[#This Row],[hwycov_id]],check!$A$2:$P$26,16,FALSE)</f>
        <v>#N/A</v>
      </c>
      <c r="P829" s="298">
        <v>829</v>
      </c>
    </row>
    <row r="830" spans="1:16">
      <c r="A830" s="59">
        <v>19568</v>
      </c>
      <c r="B830" s="59">
        <v>9</v>
      </c>
      <c r="C830" s="59">
        <v>1</v>
      </c>
      <c r="D830" s="59">
        <v>1</v>
      </c>
      <c r="E830" s="59" t="s">
        <v>78</v>
      </c>
      <c r="F830" s="227">
        <v>2</v>
      </c>
      <c r="G830" s="59">
        <v>0</v>
      </c>
      <c r="H830" s="227">
        <v>7</v>
      </c>
      <c r="I830" s="227">
        <v>15</v>
      </c>
      <c r="J830" s="59">
        <v>9766</v>
      </c>
      <c r="K830" s="78">
        <f>VLOOKUP(volume[[#This Row],[hwycov_id]],cnf[],10,FALSE)</f>
        <v>9766</v>
      </c>
      <c r="L830" s="229">
        <f t="shared" si="36"/>
        <v>0</v>
      </c>
      <c r="M830" s="228">
        <f t="shared" si="37"/>
        <v>0</v>
      </c>
      <c r="N830" s="228">
        <f t="shared" si="38"/>
        <v>0</v>
      </c>
      <c r="O830" s="298" t="e">
        <f>VLOOKUP(volume[[#This Row],[hwycov_id]],check!$A$2:$P$26,16,FALSE)</f>
        <v>#N/A</v>
      </c>
      <c r="P830" s="298">
        <v>830</v>
      </c>
    </row>
    <row r="831" spans="1:16">
      <c r="A831" s="59">
        <v>28162</v>
      </c>
      <c r="B831" s="59">
        <v>9</v>
      </c>
      <c r="C831" s="59">
        <v>1</v>
      </c>
      <c r="D831" s="59">
        <v>1</v>
      </c>
      <c r="E831" s="59" t="s">
        <v>78</v>
      </c>
      <c r="F831" s="227">
        <v>2</v>
      </c>
      <c r="G831" s="59">
        <v>0</v>
      </c>
      <c r="H831" s="227">
        <v>5</v>
      </c>
      <c r="I831" s="227">
        <v>5</v>
      </c>
      <c r="J831" s="59">
        <v>9766</v>
      </c>
      <c r="K831" s="78">
        <f>VLOOKUP(volume[[#This Row],[hwycov_id]],cnf[],10,FALSE)</f>
        <v>9766</v>
      </c>
      <c r="L831" s="229">
        <f t="shared" si="36"/>
        <v>0</v>
      </c>
      <c r="M831" s="228">
        <f t="shared" si="37"/>
        <v>0</v>
      </c>
      <c r="N831" s="228">
        <f t="shared" si="38"/>
        <v>0</v>
      </c>
      <c r="O831" s="298" t="e">
        <f>VLOOKUP(volume[[#This Row],[hwycov_id]],check!$A$2:$P$26,16,FALSE)</f>
        <v>#N/A</v>
      </c>
      <c r="P831" s="298">
        <v>831</v>
      </c>
    </row>
    <row r="832" spans="1:16">
      <c r="A832" s="59">
        <v>2157</v>
      </c>
      <c r="B832" s="59">
        <v>3</v>
      </c>
      <c r="C832" s="59">
        <v>1</v>
      </c>
      <c r="D832" s="59">
        <v>2</v>
      </c>
      <c r="E832" s="59" t="s">
        <v>79</v>
      </c>
      <c r="F832" s="227">
        <v>3</v>
      </c>
      <c r="G832" s="59">
        <v>0</v>
      </c>
      <c r="H832" s="227">
        <v>2</v>
      </c>
      <c r="I832" s="227">
        <v>14</v>
      </c>
      <c r="J832" s="59">
        <v>9798</v>
      </c>
      <c r="K832" s="78">
        <f>VLOOKUP(volume[[#This Row],[hwycov_id]],cnf[],10,FALSE)</f>
        <v>9798</v>
      </c>
      <c r="L832" s="229">
        <f t="shared" si="36"/>
        <v>0</v>
      </c>
      <c r="M832" s="228">
        <f t="shared" si="37"/>
        <v>0</v>
      </c>
      <c r="N832" s="228">
        <f t="shared" si="38"/>
        <v>0</v>
      </c>
      <c r="O832" s="298" t="e">
        <f>VLOOKUP(volume[[#This Row],[hwycov_id]],check!$A$2:$P$26,16,FALSE)</f>
        <v>#N/A</v>
      </c>
      <c r="P832" s="298">
        <v>832</v>
      </c>
    </row>
    <row r="833" spans="1:16">
      <c r="A833" s="59">
        <v>2487</v>
      </c>
      <c r="B833" s="59">
        <v>9</v>
      </c>
      <c r="C833" s="59">
        <v>1</v>
      </c>
      <c r="D833" s="59">
        <v>1</v>
      </c>
      <c r="E833" s="59" t="s">
        <v>78</v>
      </c>
      <c r="F833" s="227">
        <v>2</v>
      </c>
      <c r="G833" s="59">
        <v>0</v>
      </c>
      <c r="H833" s="227">
        <v>5</v>
      </c>
      <c r="I833" s="227">
        <v>19</v>
      </c>
      <c r="J833" s="59">
        <v>9800</v>
      </c>
      <c r="K833" s="78">
        <f>VLOOKUP(volume[[#This Row],[hwycov_id]],cnf[],10,FALSE)</f>
        <v>9800</v>
      </c>
      <c r="L833" s="229">
        <f t="shared" si="36"/>
        <v>0</v>
      </c>
      <c r="M833" s="228">
        <f t="shared" si="37"/>
        <v>0</v>
      </c>
      <c r="N833" s="228">
        <f t="shared" si="38"/>
        <v>0</v>
      </c>
      <c r="O833" s="298" t="e">
        <f>VLOOKUP(volume[[#This Row],[hwycov_id]],check!$A$2:$P$26,16,FALSE)</f>
        <v>#N/A</v>
      </c>
      <c r="P833" s="298">
        <v>833</v>
      </c>
    </row>
    <row r="834" spans="1:16">
      <c r="A834" s="59">
        <v>2460</v>
      </c>
      <c r="B834" s="59">
        <v>4</v>
      </c>
      <c r="C834" s="59">
        <v>1</v>
      </c>
      <c r="D834" s="59">
        <v>2</v>
      </c>
      <c r="E834" s="59" t="s">
        <v>80</v>
      </c>
      <c r="F834" s="227">
        <v>4</v>
      </c>
      <c r="G834" s="59">
        <v>0</v>
      </c>
      <c r="H834" s="227">
        <v>5</v>
      </c>
      <c r="I834" s="227">
        <v>5</v>
      </c>
      <c r="J834" s="59">
        <v>9800</v>
      </c>
      <c r="K834" s="78">
        <f>VLOOKUP(volume[[#This Row],[hwycov_id]],cnf[],10,FALSE)</f>
        <v>9800</v>
      </c>
      <c r="L834" s="229">
        <f t="shared" ref="L834:L897" si="39">K834/J834-1</f>
        <v>0</v>
      </c>
      <c r="M834" s="228">
        <f t="shared" ref="M834:M897" si="40">K834-J834</f>
        <v>0</v>
      </c>
      <c r="N834" s="228">
        <f t="shared" ref="N834:N897" si="41">POWER(M834,2)</f>
        <v>0</v>
      </c>
      <c r="O834" s="298" t="e">
        <f>VLOOKUP(volume[[#This Row],[hwycov_id]],check!$A$2:$P$26,16,FALSE)</f>
        <v>#N/A</v>
      </c>
      <c r="P834" s="298">
        <v>834</v>
      </c>
    </row>
    <row r="835" spans="1:16">
      <c r="A835" s="59">
        <v>601</v>
      </c>
      <c r="B835" s="59">
        <v>3</v>
      </c>
      <c r="C835" s="59">
        <v>1</v>
      </c>
      <c r="D835" s="59">
        <v>2</v>
      </c>
      <c r="E835" s="59" t="s">
        <v>80</v>
      </c>
      <c r="F835" s="227">
        <v>3</v>
      </c>
      <c r="G835" s="59">
        <v>0</v>
      </c>
      <c r="H835" s="227">
        <v>5</v>
      </c>
      <c r="I835" s="227">
        <v>5</v>
      </c>
      <c r="J835" s="59">
        <v>9800</v>
      </c>
      <c r="K835" s="78">
        <f>VLOOKUP(volume[[#This Row],[hwycov_id]],cnf[],10,FALSE)</f>
        <v>9800</v>
      </c>
      <c r="L835" s="229">
        <f t="shared" si="39"/>
        <v>0</v>
      </c>
      <c r="M835" s="228">
        <f t="shared" si="40"/>
        <v>0</v>
      </c>
      <c r="N835" s="228">
        <f t="shared" si="41"/>
        <v>0</v>
      </c>
      <c r="O835" s="298" t="e">
        <f>VLOOKUP(volume[[#This Row],[hwycov_id]],check!$A$2:$P$26,16,FALSE)</f>
        <v>#N/A</v>
      </c>
      <c r="P835" s="298">
        <v>835</v>
      </c>
    </row>
    <row r="836" spans="1:16">
      <c r="A836" s="59">
        <v>13181</v>
      </c>
      <c r="B836" s="59">
        <v>3</v>
      </c>
      <c r="C836" s="59">
        <v>1</v>
      </c>
      <c r="D836" s="59">
        <v>2</v>
      </c>
      <c r="E836" s="59" t="s">
        <v>80</v>
      </c>
      <c r="F836" s="227">
        <v>3</v>
      </c>
      <c r="G836" s="59">
        <v>0</v>
      </c>
      <c r="H836" s="227">
        <v>5</v>
      </c>
      <c r="I836" s="227">
        <v>5</v>
      </c>
      <c r="J836" s="59">
        <v>9800</v>
      </c>
      <c r="K836" s="78">
        <f>VLOOKUP(volume[[#This Row],[hwycov_id]],cnf[],10,FALSE)</f>
        <v>9800</v>
      </c>
      <c r="L836" s="229">
        <f t="shared" si="39"/>
        <v>0</v>
      </c>
      <c r="M836" s="228">
        <f t="shared" si="40"/>
        <v>0</v>
      </c>
      <c r="N836" s="228">
        <f t="shared" si="41"/>
        <v>0</v>
      </c>
      <c r="O836" s="298" t="e">
        <f>VLOOKUP(volume[[#This Row],[hwycov_id]],check!$A$2:$P$26,16,FALSE)</f>
        <v>#N/A</v>
      </c>
      <c r="P836" s="298">
        <v>836</v>
      </c>
    </row>
    <row r="837" spans="1:16">
      <c r="A837" s="59">
        <v>18569</v>
      </c>
      <c r="B837" s="59">
        <v>3</v>
      </c>
      <c r="C837" s="59">
        <v>1</v>
      </c>
      <c r="D837" s="59">
        <v>2</v>
      </c>
      <c r="E837" s="59" t="s">
        <v>79</v>
      </c>
      <c r="F837" s="227">
        <v>3</v>
      </c>
      <c r="G837" s="59">
        <v>0</v>
      </c>
      <c r="H837" s="227">
        <v>1</v>
      </c>
      <c r="I837" s="227">
        <v>14</v>
      </c>
      <c r="J837" s="59">
        <v>9830</v>
      </c>
      <c r="K837" s="78">
        <f>VLOOKUP(volume[[#This Row],[hwycov_id]],cnf[],10,FALSE)</f>
        <v>9830</v>
      </c>
      <c r="L837" s="229">
        <f t="shared" si="39"/>
        <v>0</v>
      </c>
      <c r="M837" s="228">
        <f t="shared" si="40"/>
        <v>0</v>
      </c>
      <c r="N837" s="228">
        <f t="shared" si="41"/>
        <v>0</v>
      </c>
      <c r="O837" s="298" t="e">
        <f>VLOOKUP(volume[[#This Row],[hwycov_id]],check!$A$2:$P$26,16,FALSE)</f>
        <v>#N/A</v>
      </c>
      <c r="P837" s="298">
        <v>837</v>
      </c>
    </row>
    <row r="838" spans="1:16">
      <c r="A838" s="59">
        <v>29178</v>
      </c>
      <c r="B838" s="59">
        <v>9</v>
      </c>
      <c r="C838" s="59">
        <v>1</v>
      </c>
      <c r="D838" s="59">
        <v>1</v>
      </c>
      <c r="E838" s="59" t="s">
        <v>78</v>
      </c>
      <c r="F838" s="227">
        <v>2</v>
      </c>
      <c r="G838" s="59">
        <v>0</v>
      </c>
      <c r="H838" s="227">
        <v>7</v>
      </c>
      <c r="I838" s="227">
        <v>15</v>
      </c>
      <c r="J838" s="59">
        <v>9840</v>
      </c>
      <c r="K838" s="78">
        <f>VLOOKUP(volume[[#This Row],[hwycov_id]],cnf[],10,FALSE)</f>
        <v>9840</v>
      </c>
      <c r="L838" s="229">
        <f t="shared" si="39"/>
        <v>0</v>
      </c>
      <c r="M838" s="228">
        <f t="shared" si="40"/>
        <v>0</v>
      </c>
      <c r="N838" s="228">
        <f t="shared" si="41"/>
        <v>0</v>
      </c>
      <c r="O838" s="298" t="e">
        <f>VLOOKUP(volume[[#This Row],[hwycov_id]],check!$A$2:$P$26,16,FALSE)</f>
        <v>#N/A</v>
      </c>
      <c r="P838" s="298">
        <v>838</v>
      </c>
    </row>
    <row r="839" spans="1:16">
      <c r="A839" s="59">
        <v>28539</v>
      </c>
      <c r="B839" s="59">
        <v>9</v>
      </c>
      <c r="C839" s="59">
        <v>1</v>
      </c>
      <c r="D839" s="59">
        <v>1</v>
      </c>
      <c r="E839" s="59" t="s">
        <v>78</v>
      </c>
      <c r="F839" s="227">
        <v>2</v>
      </c>
      <c r="G839" s="59">
        <v>0</v>
      </c>
      <c r="H839" s="227">
        <v>6</v>
      </c>
      <c r="I839" s="227">
        <v>12</v>
      </c>
      <c r="J839" s="59">
        <v>9849</v>
      </c>
      <c r="K839" s="78">
        <f>VLOOKUP(volume[[#This Row],[hwycov_id]],cnf[],10,FALSE)</f>
        <v>9849</v>
      </c>
      <c r="L839" s="229">
        <f t="shared" si="39"/>
        <v>0</v>
      </c>
      <c r="M839" s="228">
        <f t="shared" si="40"/>
        <v>0</v>
      </c>
      <c r="N839" s="228">
        <f t="shared" si="41"/>
        <v>0</v>
      </c>
      <c r="O839" s="298" t="e">
        <f>VLOOKUP(volume[[#This Row],[hwycov_id]],check!$A$2:$P$26,16,FALSE)</f>
        <v>#N/A</v>
      </c>
      <c r="P839" s="298">
        <v>839</v>
      </c>
    </row>
    <row r="840" spans="1:16">
      <c r="A840" s="59">
        <v>2600</v>
      </c>
      <c r="B840" s="59">
        <v>9</v>
      </c>
      <c r="C840" s="59">
        <v>1</v>
      </c>
      <c r="D840" s="59">
        <v>1</v>
      </c>
      <c r="E840" s="59" t="s">
        <v>78</v>
      </c>
      <c r="F840" s="227">
        <v>2</v>
      </c>
      <c r="G840" s="59">
        <v>0</v>
      </c>
      <c r="H840" s="227">
        <v>6</v>
      </c>
      <c r="I840" s="227">
        <v>1</v>
      </c>
      <c r="J840" s="59">
        <v>9851</v>
      </c>
      <c r="K840" s="78">
        <f>VLOOKUP(volume[[#This Row],[hwycov_id]],cnf[],10,FALSE)</f>
        <v>9851</v>
      </c>
      <c r="L840" s="229">
        <f t="shared" si="39"/>
        <v>0</v>
      </c>
      <c r="M840" s="228">
        <f t="shared" si="40"/>
        <v>0</v>
      </c>
      <c r="N840" s="228">
        <f t="shared" si="41"/>
        <v>0</v>
      </c>
      <c r="O840" s="298" t="e">
        <f>VLOOKUP(volume[[#This Row],[hwycov_id]],check!$A$2:$P$26,16,FALSE)</f>
        <v>#N/A</v>
      </c>
      <c r="P840" s="298">
        <v>840</v>
      </c>
    </row>
    <row r="841" spans="1:16">
      <c r="A841" s="59">
        <v>28538</v>
      </c>
      <c r="B841" s="59">
        <v>9</v>
      </c>
      <c r="C841" s="59">
        <v>1</v>
      </c>
      <c r="D841" s="59">
        <v>1</v>
      </c>
      <c r="E841" s="59" t="s">
        <v>78</v>
      </c>
      <c r="F841" s="227">
        <v>2</v>
      </c>
      <c r="G841" s="59">
        <v>0</v>
      </c>
      <c r="H841" s="227">
        <v>6</v>
      </c>
      <c r="I841" s="227">
        <v>12</v>
      </c>
      <c r="J841" s="59">
        <v>9863</v>
      </c>
      <c r="K841" s="78">
        <f>VLOOKUP(volume[[#This Row],[hwycov_id]],cnf[],10,FALSE)</f>
        <v>9863</v>
      </c>
      <c r="L841" s="229">
        <f t="shared" si="39"/>
        <v>0</v>
      </c>
      <c r="M841" s="228">
        <f t="shared" si="40"/>
        <v>0</v>
      </c>
      <c r="N841" s="228">
        <f t="shared" si="41"/>
        <v>0</v>
      </c>
      <c r="O841" s="298" t="e">
        <f>VLOOKUP(volume[[#This Row],[hwycov_id]],check!$A$2:$P$26,16,FALSE)</f>
        <v>#N/A</v>
      </c>
      <c r="P841" s="298">
        <v>841</v>
      </c>
    </row>
    <row r="842" spans="1:16">
      <c r="A842" s="59">
        <v>29571</v>
      </c>
      <c r="B842" s="59">
        <v>1</v>
      </c>
      <c r="C842" s="59">
        <v>2</v>
      </c>
      <c r="D842" s="59">
        <v>1</v>
      </c>
      <c r="E842" s="59" t="s">
        <v>78</v>
      </c>
      <c r="F842" s="227">
        <v>1</v>
      </c>
      <c r="G842" s="59">
        <v>0</v>
      </c>
      <c r="H842" s="227">
        <v>3</v>
      </c>
      <c r="I842" s="227">
        <v>14</v>
      </c>
      <c r="J842" s="59">
        <v>9864</v>
      </c>
      <c r="K842" s="78">
        <f>VLOOKUP(volume[[#This Row],[hwycov_id]],cnf[],10,FALSE)</f>
        <v>9864</v>
      </c>
      <c r="L842" s="229">
        <f t="shared" si="39"/>
        <v>0</v>
      </c>
      <c r="M842" s="228">
        <f t="shared" si="40"/>
        <v>0</v>
      </c>
      <c r="N842" s="228">
        <f t="shared" si="41"/>
        <v>0</v>
      </c>
      <c r="O842" s="298" t="e">
        <f>VLOOKUP(volume[[#This Row],[hwycov_id]],check!$A$2:$P$26,16,FALSE)</f>
        <v>#N/A</v>
      </c>
      <c r="P842" s="298">
        <v>842</v>
      </c>
    </row>
    <row r="843" spans="1:16">
      <c r="A843" s="59">
        <v>19021</v>
      </c>
      <c r="B843" s="59">
        <v>4</v>
      </c>
      <c r="C843" s="59">
        <v>1</v>
      </c>
      <c r="D843" s="59">
        <v>2</v>
      </c>
      <c r="E843" s="59" t="s">
        <v>80</v>
      </c>
      <c r="F843" s="227">
        <v>4</v>
      </c>
      <c r="G843" s="59">
        <v>0</v>
      </c>
      <c r="H843" s="227">
        <v>2</v>
      </c>
      <c r="I843" s="227">
        <v>3</v>
      </c>
      <c r="J843" s="59">
        <v>9900</v>
      </c>
      <c r="K843" s="78">
        <f>VLOOKUP(volume[[#This Row],[hwycov_id]],cnf[],10,FALSE)</f>
        <v>9900</v>
      </c>
      <c r="L843" s="229">
        <f t="shared" si="39"/>
        <v>0</v>
      </c>
      <c r="M843" s="228">
        <f t="shared" si="40"/>
        <v>0</v>
      </c>
      <c r="N843" s="228">
        <f t="shared" si="41"/>
        <v>0</v>
      </c>
      <c r="O843" s="298" t="e">
        <f>VLOOKUP(volume[[#This Row],[hwycov_id]],check!$A$2:$P$26,16,FALSE)</f>
        <v>#N/A</v>
      </c>
      <c r="P843" s="298">
        <v>843</v>
      </c>
    </row>
    <row r="844" spans="1:16">
      <c r="A844" s="59">
        <v>3111</v>
      </c>
      <c r="B844" s="59">
        <v>4</v>
      </c>
      <c r="C844" s="59">
        <v>1</v>
      </c>
      <c r="D844" s="59">
        <v>2</v>
      </c>
      <c r="E844" s="59" t="s">
        <v>80</v>
      </c>
      <c r="F844" s="227">
        <v>4</v>
      </c>
      <c r="G844" s="59">
        <v>0</v>
      </c>
      <c r="H844" s="227">
        <v>5</v>
      </c>
      <c r="I844" s="227">
        <v>5</v>
      </c>
      <c r="J844" s="59">
        <v>9900</v>
      </c>
      <c r="K844" s="78">
        <f>VLOOKUP(volume[[#This Row],[hwycov_id]],cnf[],10,FALSE)</f>
        <v>9900</v>
      </c>
      <c r="L844" s="229">
        <f t="shared" si="39"/>
        <v>0</v>
      </c>
      <c r="M844" s="228">
        <f t="shared" si="40"/>
        <v>0</v>
      </c>
      <c r="N844" s="228">
        <f t="shared" si="41"/>
        <v>0</v>
      </c>
      <c r="O844" s="298" t="e">
        <f>VLOOKUP(volume[[#This Row],[hwycov_id]],check!$A$2:$P$26,16,FALSE)</f>
        <v>#N/A</v>
      </c>
      <c r="P844" s="298">
        <v>844</v>
      </c>
    </row>
    <row r="845" spans="1:16">
      <c r="A845" s="59">
        <v>2899</v>
      </c>
      <c r="B845" s="59">
        <v>5</v>
      </c>
      <c r="C845" s="59">
        <v>1</v>
      </c>
      <c r="D845" s="59">
        <v>2</v>
      </c>
      <c r="E845" s="59" t="s">
        <v>79</v>
      </c>
      <c r="F845" s="227">
        <v>4</v>
      </c>
      <c r="G845" s="59">
        <v>0</v>
      </c>
      <c r="H845" s="227">
        <v>3</v>
      </c>
      <c r="I845" s="227">
        <v>14</v>
      </c>
      <c r="J845" s="59">
        <v>9912</v>
      </c>
      <c r="K845" s="78">
        <f>VLOOKUP(volume[[#This Row],[hwycov_id]],cnf[],10,FALSE)</f>
        <v>9912</v>
      </c>
      <c r="L845" s="229">
        <f t="shared" si="39"/>
        <v>0</v>
      </c>
      <c r="M845" s="228">
        <f t="shared" si="40"/>
        <v>0</v>
      </c>
      <c r="N845" s="228">
        <f t="shared" si="41"/>
        <v>0</v>
      </c>
      <c r="O845" s="298" t="e">
        <f>VLOOKUP(volume[[#This Row],[hwycov_id]],check!$A$2:$P$26,16,FALSE)</f>
        <v>#N/A</v>
      </c>
      <c r="P845" s="298">
        <v>845</v>
      </c>
    </row>
    <row r="846" spans="1:16">
      <c r="A846" s="59">
        <v>28813</v>
      </c>
      <c r="B846" s="59">
        <v>9</v>
      </c>
      <c r="C846" s="59">
        <v>1</v>
      </c>
      <c r="D846" s="59">
        <v>1</v>
      </c>
      <c r="E846" s="59" t="s">
        <v>78</v>
      </c>
      <c r="F846" s="227">
        <v>2</v>
      </c>
      <c r="G846" s="59">
        <v>0</v>
      </c>
      <c r="H846" s="227">
        <v>3</v>
      </c>
      <c r="I846" s="227">
        <v>19</v>
      </c>
      <c r="J846" s="59">
        <v>9962</v>
      </c>
      <c r="K846" s="78">
        <f>VLOOKUP(volume[[#This Row],[hwycov_id]],cnf[],10,FALSE)</f>
        <v>9962</v>
      </c>
      <c r="L846" s="229">
        <f t="shared" si="39"/>
        <v>0</v>
      </c>
      <c r="M846" s="228">
        <f t="shared" si="40"/>
        <v>0</v>
      </c>
      <c r="N846" s="228">
        <f t="shared" si="41"/>
        <v>0</v>
      </c>
      <c r="O846" s="298" t="e">
        <f>VLOOKUP(volume[[#This Row],[hwycov_id]],check!$A$2:$P$26,16,FALSE)</f>
        <v>#N/A</v>
      </c>
      <c r="P846" s="298">
        <v>846</v>
      </c>
    </row>
    <row r="847" spans="1:16">
      <c r="A847" s="59">
        <v>4055</v>
      </c>
      <c r="B847" s="59">
        <v>9</v>
      </c>
      <c r="C847" s="59">
        <v>1</v>
      </c>
      <c r="D847" s="59">
        <v>1</v>
      </c>
      <c r="E847" s="59" t="s">
        <v>78</v>
      </c>
      <c r="F847" s="227">
        <v>2</v>
      </c>
      <c r="G847" s="59">
        <v>0</v>
      </c>
      <c r="H847" s="227">
        <v>2</v>
      </c>
      <c r="I847" s="227">
        <v>14</v>
      </c>
      <c r="J847" s="59">
        <v>9988</v>
      </c>
      <c r="K847" s="78">
        <f>VLOOKUP(volume[[#This Row],[hwycov_id]],cnf[],10,FALSE)</f>
        <v>9988</v>
      </c>
      <c r="L847" s="229">
        <f t="shared" si="39"/>
        <v>0</v>
      </c>
      <c r="M847" s="228">
        <f t="shared" si="40"/>
        <v>0</v>
      </c>
      <c r="N847" s="228">
        <f t="shared" si="41"/>
        <v>0</v>
      </c>
      <c r="O847" s="298" t="e">
        <f>VLOOKUP(volume[[#This Row],[hwycov_id]],check!$A$2:$P$26,16,FALSE)</f>
        <v>#N/A</v>
      </c>
      <c r="P847" s="298">
        <v>847</v>
      </c>
    </row>
    <row r="848" spans="1:16">
      <c r="A848" s="59">
        <v>10905</v>
      </c>
      <c r="B848" s="59">
        <v>9</v>
      </c>
      <c r="C848" s="59">
        <v>1</v>
      </c>
      <c r="D848" s="59">
        <v>1</v>
      </c>
      <c r="E848" s="59" t="s">
        <v>78</v>
      </c>
      <c r="F848" s="227">
        <v>2</v>
      </c>
      <c r="G848" s="59">
        <v>0</v>
      </c>
      <c r="H848" s="227">
        <v>6</v>
      </c>
      <c r="I848" s="227">
        <v>6</v>
      </c>
      <c r="J848" s="59">
        <v>9989</v>
      </c>
      <c r="K848" s="78">
        <f>VLOOKUP(volume[[#This Row],[hwycov_id]],cnf[],10,FALSE)</f>
        <v>9989</v>
      </c>
      <c r="L848" s="229">
        <f t="shared" si="39"/>
        <v>0</v>
      </c>
      <c r="M848" s="228">
        <f t="shared" si="40"/>
        <v>0</v>
      </c>
      <c r="N848" s="228">
        <f t="shared" si="41"/>
        <v>0</v>
      </c>
      <c r="O848" s="298" t="e">
        <f>VLOOKUP(volume[[#This Row],[hwycov_id]],check!$A$2:$P$26,16,FALSE)</f>
        <v>#N/A</v>
      </c>
      <c r="P848" s="298">
        <v>848</v>
      </c>
    </row>
    <row r="849" spans="1:16">
      <c r="A849" s="59">
        <v>2720</v>
      </c>
      <c r="B849" s="59">
        <v>4</v>
      </c>
      <c r="C849" s="59">
        <v>1</v>
      </c>
      <c r="D849" s="59">
        <v>2</v>
      </c>
      <c r="E849" s="59" t="s">
        <v>80</v>
      </c>
      <c r="F849" s="227">
        <v>4</v>
      </c>
      <c r="G849" s="59">
        <v>1</v>
      </c>
      <c r="H849" s="227">
        <v>7</v>
      </c>
      <c r="I849" s="227">
        <v>7</v>
      </c>
      <c r="J849" s="59">
        <v>10000</v>
      </c>
      <c r="K849" s="78">
        <f>VLOOKUP(volume[[#This Row],[hwycov_id]],cnf[],10,FALSE)</f>
        <v>10000</v>
      </c>
      <c r="L849" s="229">
        <f t="shared" si="39"/>
        <v>0</v>
      </c>
      <c r="M849" s="228">
        <f t="shared" si="40"/>
        <v>0</v>
      </c>
      <c r="N849" s="228">
        <f t="shared" si="41"/>
        <v>0</v>
      </c>
      <c r="O849" s="298" t="e">
        <f>VLOOKUP(volume[[#This Row],[hwycov_id]],check!$A$2:$P$26,16,FALSE)</f>
        <v>#N/A</v>
      </c>
      <c r="P849" s="298">
        <v>849</v>
      </c>
    </row>
    <row r="850" spans="1:16">
      <c r="A850" s="59">
        <v>1116</v>
      </c>
      <c r="B850" s="59">
        <v>3</v>
      </c>
      <c r="C850" s="59">
        <v>1</v>
      </c>
      <c r="D850" s="59">
        <v>2</v>
      </c>
      <c r="E850" s="59" t="s">
        <v>80</v>
      </c>
      <c r="F850" s="227">
        <v>3</v>
      </c>
      <c r="G850" s="59">
        <v>1</v>
      </c>
      <c r="H850" s="227">
        <v>2</v>
      </c>
      <c r="I850" s="227">
        <v>11</v>
      </c>
      <c r="J850" s="59">
        <v>10000</v>
      </c>
      <c r="K850" s="78">
        <f>VLOOKUP(volume[[#This Row],[hwycov_id]],cnf[],10,FALSE)</f>
        <v>10000</v>
      </c>
      <c r="L850" s="229">
        <f t="shared" si="39"/>
        <v>0</v>
      </c>
      <c r="M850" s="228">
        <f t="shared" si="40"/>
        <v>0</v>
      </c>
      <c r="N850" s="228">
        <f t="shared" si="41"/>
        <v>0</v>
      </c>
      <c r="O850" s="298" t="e">
        <f>VLOOKUP(volume[[#This Row],[hwycov_id]],check!$A$2:$P$26,16,FALSE)</f>
        <v>#N/A</v>
      </c>
      <c r="P850" s="298">
        <v>850</v>
      </c>
    </row>
    <row r="851" spans="1:16">
      <c r="A851" s="59">
        <v>16743</v>
      </c>
      <c r="B851" s="59">
        <v>3</v>
      </c>
      <c r="C851" s="59">
        <v>1</v>
      </c>
      <c r="D851" s="59">
        <v>2</v>
      </c>
      <c r="E851" s="59" t="s">
        <v>79</v>
      </c>
      <c r="F851" s="227">
        <v>3</v>
      </c>
      <c r="G851" s="59">
        <v>1</v>
      </c>
      <c r="H851" s="227">
        <v>1</v>
      </c>
      <c r="I851" s="227">
        <v>14</v>
      </c>
      <c r="J851" s="59">
        <v>10002</v>
      </c>
      <c r="K851" s="78">
        <f>VLOOKUP(volume[[#This Row],[hwycov_id]],cnf[],10,FALSE)</f>
        <v>10002</v>
      </c>
      <c r="L851" s="229">
        <f t="shared" si="39"/>
        <v>0</v>
      </c>
      <c r="M851" s="228">
        <f t="shared" si="40"/>
        <v>0</v>
      </c>
      <c r="N851" s="228">
        <f t="shared" si="41"/>
        <v>0</v>
      </c>
      <c r="O851" s="298" t="e">
        <f>VLOOKUP(volume[[#This Row],[hwycov_id]],check!$A$2:$P$26,16,FALSE)</f>
        <v>#N/A</v>
      </c>
      <c r="P851" s="298">
        <v>851</v>
      </c>
    </row>
    <row r="852" spans="1:16">
      <c r="A852" s="59">
        <v>8960</v>
      </c>
      <c r="B852" s="59">
        <v>9</v>
      </c>
      <c r="C852" s="59">
        <v>1</v>
      </c>
      <c r="D852" s="59">
        <v>1</v>
      </c>
      <c r="E852" s="59" t="s">
        <v>78</v>
      </c>
      <c r="F852" s="227">
        <v>2</v>
      </c>
      <c r="G852" s="59">
        <v>1</v>
      </c>
      <c r="H852" s="227">
        <v>2</v>
      </c>
      <c r="I852" s="227">
        <v>14</v>
      </c>
      <c r="J852" s="59">
        <v>10009</v>
      </c>
      <c r="K852" s="78">
        <f>VLOOKUP(volume[[#This Row],[hwycov_id]],cnf[],10,FALSE)</f>
        <v>10009</v>
      </c>
      <c r="L852" s="229">
        <f t="shared" si="39"/>
        <v>0</v>
      </c>
      <c r="M852" s="228">
        <f t="shared" si="40"/>
        <v>0</v>
      </c>
      <c r="N852" s="228">
        <f t="shared" si="41"/>
        <v>0</v>
      </c>
      <c r="O852" s="298" t="e">
        <f>VLOOKUP(volume[[#This Row],[hwycov_id]],check!$A$2:$P$26,16,FALSE)</f>
        <v>#N/A</v>
      </c>
      <c r="P852" s="298">
        <v>852</v>
      </c>
    </row>
    <row r="853" spans="1:16">
      <c r="A853" s="59">
        <v>29884</v>
      </c>
      <c r="B853" s="59">
        <v>9</v>
      </c>
      <c r="C853" s="59">
        <v>1</v>
      </c>
      <c r="D853" s="59">
        <v>1</v>
      </c>
      <c r="E853" s="59" t="s">
        <v>78</v>
      </c>
      <c r="F853" s="227">
        <v>2</v>
      </c>
      <c r="G853" s="59">
        <v>1</v>
      </c>
      <c r="H853" s="227">
        <v>3</v>
      </c>
      <c r="I853" s="227">
        <v>14</v>
      </c>
      <c r="J853" s="59">
        <v>10023</v>
      </c>
      <c r="K853" s="78">
        <f>VLOOKUP(volume[[#This Row],[hwycov_id]],cnf[],10,FALSE)</f>
        <v>10023</v>
      </c>
      <c r="L853" s="229">
        <f t="shared" si="39"/>
        <v>0</v>
      </c>
      <c r="M853" s="228">
        <f t="shared" si="40"/>
        <v>0</v>
      </c>
      <c r="N853" s="228">
        <f t="shared" si="41"/>
        <v>0</v>
      </c>
      <c r="O853" s="298" t="e">
        <f>VLOOKUP(volume[[#This Row],[hwycov_id]],check!$A$2:$P$26,16,FALSE)</f>
        <v>#N/A</v>
      </c>
      <c r="P853" s="298">
        <v>853</v>
      </c>
    </row>
    <row r="854" spans="1:16">
      <c r="A854" s="59">
        <v>28953</v>
      </c>
      <c r="B854" s="59">
        <v>9</v>
      </c>
      <c r="C854" s="59">
        <v>1</v>
      </c>
      <c r="D854" s="59">
        <v>1</v>
      </c>
      <c r="E854" s="59" t="s">
        <v>78</v>
      </c>
      <c r="F854" s="227">
        <v>2</v>
      </c>
      <c r="G854" s="59">
        <v>1</v>
      </c>
      <c r="H854" s="227">
        <v>5</v>
      </c>
      <c r="I854" s="227">
        <v>9</v>
      </c>
      <c r="J854" s="59">
        <v>10047</v>
      </c>
      <c r="K854" s="78">
        <f>VLOOKUP(volume[[#This Row],[hwycov_id]],cnf[],10,FALSE)</f>
        <v>10047</v>
      </c>
      <c r="L854" s="229">
        <f t="shared" si="39"/>
        <v>0</v>
      </c>
      <c r="M854" s="228">
        <f t="shared" si="40"/>
        <v>0</v>
      </c>
      <c r="N854" s="228">
        <f t="shared" si="41"/>
        <v>0</v>
      </c>
      <c r="O854" s="298" t="e">
        <f>VLOOKUP(volume[[#This Row],[hwycov_id]],check!$A$2:$P$26,16,FALSE)</f>
        <v>#N/A</v>
      </c>
      <c r="P854" s="298">
        <v>854</v>
      </c>
    </row>
    <row r="855" spans="1:16">
      <c r="A855" s="59">
        <v>18200</v>
      </c>
      <c r="B855" s="59">
        <v>3</v>
      </c>
      <c r="C855" s="59">
        <v>1</v>
      </c>
      <c r="D855" s="59">
        <v>2</v>
      </c>
      <c r="E855" s="59" t="s">
        <v>79</v>
      </c>
      <c r="F855" s="227">
        <v>3</v>
      </c>
      <c r="G855" s="59">
        <v>1</v>
      </c>
      <c r="H855" s="227">
        <v>1</v>
      </c>
      <c r="I855" s="227">
        <v>14</v>
      </c>
      <c r="J855" s="59">
        <v>10080</v>
      </c>
      <c r="K855" s="78">
        <f>VLOOKUP(volume[[#This Row],[hwycov_id]],cnf[],10,FALSE)</f>
        <v>10080</v>
      </c>
      <c r="L855" s="229">
        <f t="shared" si="39"/>
        <v>0</v>
      </c>
      <c r="M855" s="228">
        <f t="shared" si="40"/>
        <v>0</v>
      </c>
      <c r="N855" s="228">
        <f t="shared" si="41"/>
        <v>0</v>
      </c>
      <c r="O855" s="298" t="e">
        <f>VLOOKUP(volume[[#This Row],[hwycov_id]],check!$A$2:$P$26,16,FALSE)</f>
        <v>#N/A</v>
      </c>
      <c r="P855" s="298">
        <v>855</v>
      </c>
    </row>
    <row r="856" spans="1:16">
      <c r="A856" s="59">
        <v>10874</v>
      </c>
      <c r="B856" s="59">
        <v>9</v>
      </c>
      <c r="C856" s="59">
        <v>1</v>
      </c>
      <c r="D856" s="59">
        <v>1</v>
      </c>
      <c r="E856" s="59" t="s">
        <v>78</v>
      </c>
      <c r="F856" s="227">
        <v>2</v>
      </c>
      <c r="G856" s="59">
        <v>1</v>
      </c>
      <c r="H856" s="227">
        <v>3</v>
      </c>
      <c r="I856" s="227">
        <v>14</v>
      </c>
      <c r="J856" s="59">
        <v>10096</v>
      </c>
      <c r="K856" s="78">
        <f>VLOOKUP(volume[[#This Row],[hwycov_id]],cnf[],10,FALSE)</f>
        <v>10096</v>
      </c>
      <c r="L856" s="229">
        <f t="shared" si="39"/>
        <v>0</v>
      </c>
      <c r="M856" s="228">
        <f t="shared" si="40"/>
        <v>0</v>
      </c>
      <c r="N856" s="228">
        <f t="shared" si="41"/>
        <v>0</v>
      </c>
      <c r="O856" s="298" t="e">
        <f>VLOOKUP(volume[[#This Row],[hwycov_id]],check!$A$2:$P$26,16,FALSE)</f>
        <v>#N/A</v>
      </c>
      <c r="P856" s="298">
        <v>856</v>
      </c>
    </row>
    <row r="857" spans="1:16">
      <c r="A857" s="59">
        <v>18644</v>
      </c>
      <c r="B857" s="59">
        <v>3</v>
      </c>
      <c r="C857" s="59">
        <v>1</v>
      </c>
      <c r="D857" s="59">
        <v>1</v>
      </c>
      <c r="E857" s="59" t="s">
        <v>79</v>
      </c>
      <c r="F857" s="227">
        <v>3</v>
      </c>
      <c r="G857" s="59">
        <v>1</v>
      </c>
      <c r="H857" s="227">
        <v>1</v>
      </c>
      <c r="I857" s="227">
        <v>14</v>
      </c>
      <c r="J857" s="59">
        <v>10098</v>
      </c>
      <c r="K857" s="78">
        <f>VLOOKUP(volume[[#This Row],[hwycov_id]],cnf[],10,FALSE)</f>
        <v>10098</v>
      </c>
      <c r="L857" s="229">
        <f t="shared" si="39"/>
        <v>0</v>
      </c>
      <c r="M857" s="228">
        <f t="shared" si="40"/>
        <v>0</v>
      </c>
      <c r="N857" s="228">
        <f t="shared" si="41"/>
        <v>0</v>
      </c>
      <c r="O857" s="298" t="e">
        <f>VLOOKUP(volume[[#This Row],[hwycov_id]],check!$A$2:$P$26,16,FALSE)</f>
        <v>#N/A</v>
      </c>
      <c r="P857" s="298">
        <v>857</v>
      </c>
    </row>
    <row r="858" spans="1:16">
      <c r="A858" s="59">
        <v>28529</v>
      </c>
      <c r="B858" s="59">
        <v>9</v>
      </c>
      <c r="C858" s="59">
        <v>1</v>
      </c>
      <c r="D858" s="59">
        <v>1</v>
      </c>
      <c r="E858" s="59" t="s">
        <v>78</v>
      </c>
      <c r="F858" s="227">
        <v>2</v>
      </c>
      <c r="G858" s="59">
        <v>1</v>
      </c>
      <c r="H858" s="227">
        <v>6</v>
      </c>
      <c r="I858" s="227">
        <v>12</v>
      </c>
      <c r="J858" s="59">
        <v>10099</v>
      </c>
      <c r="K858" s="78">
        <f>VLOOKUP(volume[[#This Row],[hwycov_id]],cnf[],10,FALSE)</f>
        <v>10099</v>
      </c>
      <c r="L858" s="229">
        <f t="shared" si="39"/>
        <v>0</v>
      </c>
      <c r="M858" s="228">
        <f t="shared" si="40"/>
        <v>0</v>
      </c>
      <c r="N858" s="228">
        <f t="shared" si="41"/>
        <v>0</v>
      </c>
      <c r="O858" s="298" t="e">
        <f>VLOOKUP(volume[[#This Row],[hwycov_id]],check!$A$2:$P$26,16,FALSE)</f>
        <v>#N/A</v>
      </c>
      <c r="P858" s="298">
        <v>858</v>
      </c>
    </row>
    <row r="859" spans="1:16">
      <c r="A859" s="59">
        <v>1322</v>
      </c>
      <c r="B859" s="59">
        <v>4</v>
      </c>
      <c r="C859" s="59">
        <v>1</v>
      </c>
      <c r="D859" s="59">
        <v>2</v>
      </c>
      <c r="E859" s="59" t="s">
        <v>80</v>
      </c>
      <c r="F859" s="227">
        <v>4</v>
      </c>
      <c r="G859" s="59">
        <v>1</v>
      </c>
      <c r="H859" s="227">
        <v>4</v>
      </c>
      <c r="I859" s="227">
        <v>2</v>
      </c>
      <c r="J859" s="59">
        <v>10100</v>
      </c>
      <c r="K859" s="78">
        <f>VLOOKUP(volume[[#This Row],[hwycov_id]],cnf[],10,FALSE)</f>
        <v>10100</v>
      </c>
      <c r="L859" s="229">
        <f t="shared" si="39"/>
        <v>0</v>
      </c>
      <c r="M859" s="228">
        <f t="shared" si="40"/>
        <v>0</v>
      </c>
      <c r="N859" s="228">
        <f t="shared" si="41"/>
        <v>0</v>
      </c>
      <c r="O859" s="298" t="e">
        <f>VLOOKUP(volume[[#This Row],[hwycov_id]],check!$A$2:$P$26,16,FALSE)</f>
        <v>#N/A</v>
      </c>
      <c r="P859" s="298">
        <v>859</v>
      </c>
    </row>
    <row r="860" spans="1:16">
      <c r="A860" s="59">
        <v>14169</v>
      </c>
      <c r="B860" s="59">
        <v>4</v>
      </c>
      <c r="C860" s="59">
        <v>1</v>
      </c>
      <c r="D860" s="59">
        <v>2</v>
      </c>
      <c r="E860" s="59" t="s">
        <v>79</v>
      </c>
      <c r="F860" s="227">
        <v>4</v>
      </c>
      <c r="G860" s="59">
        <v>1</v>
      </c>
      <c r="H860" s="227">
        <v>2</v>
      </c>
      <c r="I860" s="227">
        <v>14</v>
      </c>
      <c r="J860" s="59">
        <v>10111</v>
      </c>
      <c r="K860" s="78">
        <f>VLOOKUP(volume[[#This Row],[hwycov_id]],cnf[],10,FALSE)</f>
        <v>10111</v>
      </c>
      <c r="L860" s="229">
        <f t="shared" si="39"/>
        <v>0</v>
      </c>
      <c r="M860" s="228">
        <f t="shared" si="40"/>
        <v>0</v>
      </c>
      <c r="N860" s="228">
        <f t="shared" si="41"/>
        <v>0</v>
      </c>
      <c r="O860" s="298" t="e">
        <f>VLOOKUP(volume[[#This Row],[hwycov_id]],check!$A$2:$P$26,16,FALSE)</f>
        <v>#N/A</v>
      </c>
      <c r="P860" s="298">
        <v>860</v>
      </c>
    </row>
    <row r="861" spans="1:16">
      <c r="A861" s="59">
        <v>28497</v>
      </c>
      <c r="B861" s="59">
        <v>9</v>
      </c>
      <c r="C861" s="59">
        <v>1</v>
      </c>
      <c r="D861" s="59">
        <v>1</v>
      </c>
      <c r="E861" s="59" t="s">
        <v>78</v>
      </c>
      <c r="F861" s="227">
        <v>2</v>
      </c>
      <c r="G861" s="59">
        <v>1</v>
      </c>
      <c r="H861" s="227">
        <v>6</v>
      </c>
      <c r="I861" s="227">
        <v>12</v>
      </c>
      <c r="J861" s="59">
        <v>10154</v>
      </c>
      <c r="K861" s="78">
        <f>VLOOKUP(volume[[#This Row],[hwycov_id]],cnf[],10,FALSE)</f>
        <v>10154</v>
      </c>
      <c r="L861" s="229">
        <f t="shared" si="39"/>
        <v>0</v>
      </c>
      <c r="M861" s="228">
        <f t="shared" si="40"/>
        <v>0</v>
      </c>
      <c r="N861" s="228">
        <f t="shared" si="41"/>
        <v>0</v>
      </c>
      <c r="O861" s="298" t="e">
        <f>VLOOKUP(volume[[#This Row],[hwycov_id]],check!$A$2:$P$26,16,FALSE)</f>
        <v>#N/A</v>
      </c>
      <c r="P861" s="298">
        <v>861</v>
      </c>
    </row>
    <row r="862" spans="1:16">
      <c r="A862" s="59">
        <v>9719</v>
      </c>
      <c r="B862" s="59">
        <v>3</v>
      </c>
      <c r="C862" s="59">
        <v>1</v>
      </c>
      <c r="D862" s="59">
        <v>2</v>
      </c>
      <c r="E862" s="59" t="s">
        <v>79</v>
      </c>
      <c r="F862" s="227">
        <v>3</v>
      </c>
      <c r="G862" s="59">
        <v>1</v>
      </c>
      <c r="H862" s="227">
        <v>3</v>
      </c>
      <c r="I862" s="227">
        <v>14</v>
      </c>
      <c r="J862" s="59">
        <v>10177</v>
      </c>
      <c r="K862" s="78">
        <f>VLOOKUP(volume[[#This Row],[hwycov_id]],cnf[],10,FALSE)</f>
        <v>10177</v>
      </c>
      <c r="L862" s="229">
        <f t="shared" si="39"/>
        <v>0</v>
      </c>
      <c r="M862" s="228">
        <f t="shared" si="40"/>
        <v>0</v>
      </c>
      <c r="N862" s="228">
        <f t="shared" si="41"/>
        <v>0</v>
      </c>
      <c r="O862" s="298" t="e">
        <f>VLOOKUP(volume[[#This Row],[hwycov_id]],check!$A$2:$P$26,16,FALSE)</f>
        <v>#N/A</v>
      </c>
      <c r="P862" s="298">
        <v>862</v>
      </c>
    </row>
    <row r="863" spans="1:16">
      <c r="A863" s="59">
        <v>29835</v>
      </c>
      <c r="B863" s="59">
        <v>9</v>
      </c>
      <c r="C863" s="59">
        <v>1</v>
      </c>
      <c r="D863" s="59">
        <v>1</v>
      </c>
      <c r="E863" s="59" t="s">
        <v>78</v>
      </c>
      <c r="F863" s="227">
        <v>2</v>
      </c>
      <c r="G863" s="59">
        <v>1</v>
      </c>
      <c r="H863" s="227">
        <v>6</v>
      </c>
      <c r="I863" s="227">
        <v>6</v>
      </c>
      <c r="J863" s="59">
        <v>10194</v>
      </c>
      <c r="K863" s="78">
        <f>VLOOKUP(volume[[#This Row],[hwycov_id]],cnf[],10,FALSE)</f>
        <v>10194</v>
      </c>
      <c r="L863" s="229">
        <f t="shared" si="39"/>
        <v>0</v>
      </c>
      <c r="M863" s="228">
        <f t="shared" si="40"/>
        <v>0</v>
      </c>
      <c r="N863" s="228">
        <f t="shared" si="41"/>
        <v>0</v>
      </c>
      <c r="O863" s="298" t="e">
        <f>VLOOKUP(volume[[#This Row],[hwycov_id]],check!$A$2:$P$26,16,FALSE)</f>
        <v>#N/A</v>
      </c>
      <c r="P863" s="298">
        <v>863</v>
      </c>
    </row>
    <row r="864" spans="1:16">
      <c r="A864" s="59">
        <v>19180</v>
      </c>
      <c r="B864" s="59">
        <v>4</v>
      </c>
      <c r="C864" s="59">
        <v>1</v>
      </c>
      <c r="D864" s="59">
        <v>2</v>
      </c>
      <c r="E864" s="59" t="s">
        <v>80</v>
      </c>
      <c r="F864" s="227">
        <v>4</v>
      </c>
      <c r="G864" s="59">
        <v>1</v>
      </c>
      <c r="H864" s="227">
        <v>4</v>
      </c>
      <c r="I864" s="227">
        <v>8</v>
      </c>
      <c r="J864" s="59">
        <v>10200</v>
      </c>
      <c r="K864" s="78">
        <f>VLOOKUP(volume[[#This Row],[hwycov_id]],cnf[],10,FALSE)</f>
        <v>10200</v>
      </c>
      <c r="L864" s="229">
        <f t="shared" si="39"/>
        <v>0</v>
      </c>
      <c r="M864" s="228">
        <f t="shared" si="40"/>
        <v>0</v>
      </c>
      <c r="N864" s="228">
        <f t="shared" si="41"/>
        <v>0</v>
      </c>
      <c r="O864" s="298" t="e">
        <f>VLOOKUP(volume[[#This Row],[hwycov_id]],check!$A$2:$P$26,16,FALSE)</f>
        <v>#N/A</v>
      </c>
      <c r="P864" s="298">
        <v>864</v>
      </c>
    </row>
    <row r="865" spans="1:16">
      <c r="A865" s="59">
        <v>2415</v>
      </c>
      <c r="B865" s="59">
        <v>4</v>
      </c>
      <c r="C865" s="59">
        <v>1</v>
      </c>
      <c r="D865" s="59">
        <v>2</v>
      </c>
      <c r="E865" s="59" t="s">
        <v>80</v>
      </c>
      <c r="F865" s="227">
        <v>4</v>
      </c>
      <c r="G865" s="59">
        <v>1</v>
      </c>
      <c r="H865" s="227">
        <v>4</v>
      </c>
      <c r="I865" s="227">
        <v>2</v>
      </c>
      <c r="J865" s="59">
        <v>10200</v>
      </c>
      <c r="K865" s="78">
        <f>VLOOKUP(volume[[#This Row],[hwycov_id]],cnf[],10,FALSE)</f>
        <v>10200</v>
      </c>
      <c r="L865" s="229">
        <f t="shared" si="39"/>
        <v>0</v>
      </c>
      <c r="M865" s="228">
        <f t="shared" si="40"/>
        <v>0</v>
      </c>
      <c r="N865" s="228">
        <f t="shared" si="41"/>
        <v>0</v>
      </c>
      <c r="O865" s="298" t="e">
        <f>VLOOKUP(volume[[#This Row],[hwycov_id]],check!$A$2:$P$26,16,FALSE)</f>
        <v>#N/A</v>
      </c>
      <c r="P865" s="298">
        <v>865</v>
      </c>
    </row>
    <row r="866" spans="1:16">
      <c r="A866" s="59">
        <v>3164</v>
      </c>
      <c r="B866" s="59">
        <v>4</v>
      </c>
      <c r="C866" s="59">
        <v>1</v>
      </c>
      <c r="D866" s="59">
        <v>2</v>
      </c>
      <c r="E866" s="59" t="s">
        <v>80</v>
      </c>
      <c r="F866" s="227">
        <v>4</v>
      </c>
      <c r="G866" s="59">
        <v>1</v>
      </c>
      <c r="H866" s="227">
        <v>5</v>
      </c>
      <c r="I866" s="227">
        <v>5</v>
      </c>
      <c r="J866" s="59">
        <v>10200</v>
      </c>
      <c r="K866" s="78">
        <f>VLOOKUP(volume[[#This Row],[hwycov_id]],cnf[],10,FALSE)</f>
        <v>10200</v>
      </c>
      <c r="L866" s="229">
        <f t="shared" si="39"/>
        <v>0</v>
      </c>
      <c r="M866" s="228">
        <f t="shared" si="40"/>
        <v>0</v>
      </c>
      <c r="N866" s="228">
        <f t="shared" si="41"/>
        <v>0</v>
      </c>
      <c r="O866" s="298" t="e">
        <f>VLOOKUP(volume[[#This Row],[hwycov_id]],check!$A$2:$P$26,16,FALSE)</f>
        <v>#N/A</v>
      </c>
      <c r="P866" s="298">
        <v>866</v>
      </c>
    </row>
    <row r="867" spans="1:16">
      <c r="A867" s="59">
        <v>6308</v>
      </c>
      <c r="B867" s="59">
        <v>5</v>
      </c>
      <c r="C867" s="59">
        <v>1</v>
      </c>
      <c r="D867" s="59">
        <v>2</v>
      </c>
      <c r="E867" s="59" t="s">
        <v>79</v>
      </c>
      <c r="F867" s="227">
        <v>4</v>
      </c>
      <c r="G867" s="59">
        <v>1</v>
      </c>
      <c r="H867" s="227">
        <v>3</v>
      </c>
      <c r="I867" s="227">
        <v>14</v>
      </c>
      <c r="J867" s="59">
        <v>10204</v>
      </c>
      <c r="K867" s="78">
        <f>VLOOKUP(volume[[#This Row],[hwycov_id]],cnf[],10,FALSE)</f>
        <v>10204</v>
      </c>
      <c r="L867" s="229">
        <f t="shared" si="39"/>
        <v>0</v>
      </c>
      <c r="M867" s="228">
        <f t="shared" si="40"/>
        <v>0</v>
      </c>
      <c r="N867" s="228">
        <f t="shared" si="41"/>
        <v>0</v>
      </c>
      <c r="O867" s="298" t="e">
        <f>VLOOKUP(volume[[#This Row],[hwycov_id]],check!$A$2:$P$26,16,FALSE)</f>
        <v>#N/A</v>
      </c>
      <c r="P867" s="298">
        <v>867</v>
      </c>
    </row>
    <row r="868" spans="1:16">
      <c r="A868" s="59">
        <v>19765</v>
      </c>
      <c r="B868" s="59">
        <v>3</v>
      </c>
      <c r="C868" s="59">
        <v>1</v>
      </c>
      <c r="D868" s="59">
        <v>2</v>
      </c>
      <c r="E868" s="59" t="s">
        <v>79</v>
      </c>
      <c r="F868" s="227">
        <v>3</v>
      </c>
      <c r="G868" s="59">
        <v>1</v>
      </c>
      <c r="H868" s="227">
        <v>2</v>
      </c>
      <c r="I868" s="227">
        <v>14</v>
      </c>
      <c r="J868" s="59">
        <v>10219</v>
      </c>
      <c r="K868" s="78">
        <f>VLOOKUP(volume[[#This Row],[hwycov_id]],cnf[],10,FALSE)</f>
        <v>10219</v>
      </c>
      <c r="L868" s="229">
        <f t="shared" si="39"/>
        <v>0</v>
      </c>
      <c r="M868" s="228">
        <f t="shared" si="40"/>
        <v>0</v>
      </c>
      <c r="N868" s="228">
        <f t="shared" si="41"/>
        <v>0</v>
      </c>
      <c r="O868" s="298" t="e">
        <f>VLOOKUP(volume[[#This Row],[hwycov_id]],check!$A$2:$P$26,16,FALSE)</f>
        <v>#N/A</v>
      </c>
      <c r="P868" s="298">
        <v>868</v>
      </c>
    </row>
    <row r="869" spans="1:16">
      <c r="A869" s="59">
        <v>14630</v>
      </c>
      <c r="B869" s="59">
        <v>9</v>
      </c>
      <c r="C869" s="59">
        <v>1</v>
      </c>
      <c r="D869" s="59">
        <v>1</v>
      </c>
      <c r="E869" s="59" t="s">
        <v>78</v>
      </c>
      <c r="F869" s="227">
        <v>2</v>
      </c>
      <c r="G869" s="59">
        <v>1</v>
      </c>
      <c r="H869" s="227">
        <v>3</v>
      </c>
      <c r="I869" s="227">
        <v>14</v>
      </c>
      <c r="J869" s="59">
        <v>10233</v>
      </c>
      <c r="K869" s="78">
        <f>VLOOKUP(volume[[#This Row],[hwycov_id]],cnf[],10,FALSE)</f>
        <v>10233</v>
      </c>
      <c r="L869" s="229">
        <f t="shared" si="39"/>
        <v>0</v>
      </c>
      <c r="M869" s="228">
        <f t="shared" si="40"/>
        <v>0</v>
      </c>
      <c r="N869" s="228">
        <f t="shared" si="41"/>
        <v>0</v>
      </c>
      <c r="O869" s="298" t="e">
        <f>VLOOKUP(volume[[#This Row],[hwycov_id]],check!$A$2:$P$26,16,FALSE)</f>
        <v>#N/A</v>
      </c>
      <c r="P869" s="298">
        <v>869</v>
      </c>
    </row>
    <row r="870" spans="1:16">
      <c r="A870" s="59">
        <v>9519</v>
      </c>
      <c r="B870" s="59">
        <v>1</v>
      </c>
      <c r="C870" s="59">
        <v>4</v>
      </c>
      <c r="D870" s="59">
        <v>1</v>
      </c>
      <c r="E870" s="59" t="s">
        <v>77</v>
      </c>
      <c r="F870" s="227">
        <v>1</v>
      </c>
      <c r="G870" s="59">
        <v>1</v>
      </c>
      <c r="H870" s="227">
        <v>4</v>
      </c>
      <c r="I870" s="227">
        <v>2</v>
      </c>
      <c r="J870" s="59">
        <v>10237</v>
      </c>
      <c r="K870" s="78">
        <f>VLOOKUP(volume[[#This Row],[hwycov_id]],cnf[],10,FALSE)</f>
        <v>10237</v>
      </c>
      <c r="L870" s="229">
        <f t="shared" si="39"/>
        <v>0</v>
      </c>
      <c r="M870" s="228">
        <f t="shared" si="40"/>
        <v>0</v>
      </c>
      <c r="N870" s="228">
        <f t="shared" si="41"/>
        <v>0</v>
      </c>
      <c r="O870" s="298" t="e">
        <f>VLOOKUP(volume[[#This Row],[hwycov_id]],check!$A$2:$P$26,16,FALSE)</f>
        <v>#N/A</v>
      </c>
      <c r="P870" s="298">
        <v>870</v>
      </c>
    </row>
    <row r="871" spans="1:16">
      <c r="A871" s="59">
        <v>12909</v>
      </c>
      <c r="B871" s="59">
        <v>3</v>
      </c>
      <c r="C871" s="59">
        <v>1</v>
      </c>
      <c r="D871" s="59">
        <v>2</v>
      </c>
      <c r="E871" s="59" t="s">
        <v>79</v>
      </c>
      <c r="F871" s="227">
        <v>3</v>
      </c>
      <c r="G871" s="59">
        <v>1</v>
      </c>
      <c r="H871" s="227">
        <v>2</v>
      </c>
      <c r="I871" s="227">
        <v>14</v>
      </c>
      <c r="J871" s="59">
        <v>10248</v>
      </c>
      <c r="K871" s="78">
        <f>VLOOKUP(volume[[#This Row],[hwycov_id]],cnf[],10,FALSE)</f>
        <v>10248</v>
      </c>
      <c r="L871" s="229">
        <f t="shared" si="39"/>
        <v>0</v>
      </c>
      <c r="M871" s="228">
        <f t="shared" si="40"/>
        <v>0</v>
      </c>
      <c r="N871" s="228">
        <f t="shared" si="41"/>
        <v>0</v>
      </c>
      <c r="O871" s="298" t="e">
        <f>VLOOKUP(volume[[#This Row],[hwycov_id]],check!$A$2:$P$26,16,FALSE)</f>
        <v>#N/A</v>
      </c>
      <c r="P871" s="298">
        <v>871</v>
      </c>
    </row>
    <row r="872" spans="1:16">
      <c r="A872" s="59">
        <v>2577</v>
      </c>
      <c r="B872" s="59">
        <v>9</v>
      </c>
      <c r="C872" s="59">
        <v>1</v>
      </c>
      <c r="D872" s="59">
        <v>1</v>
      </c>
      <c r="E872" s="59" t="s">
        <v>78</v>
      </c>
      <c r="F872" s="227">
        <v>2</v>
      </c>
      <c r="G872" s="59">
        <v>1</v>
      </c>
      <c r="H872" s="227">
        <v>2</v>
      </c>
      <c r="I872" s="227">
        <v>14</v>
      </c>
      <c r="J872" s="59">
        <v>10255</v>
      </c>
      <c r="K872" s="78">
        <f>VLOOKUP(volume[[#This Row],[hwycov_id]],cnf[],10,FALSE)</f>
        <v>10255</v>
      </c>
      <c r="L872" s="229">
        <f t="shared" si="39"/>
        <v>0</v>
      </c>
      <c r="M872" s="228">
        <f t="shared" si="40"/>
        <v>0</v>
      </c>
      <c r="N872" s="228">
        <f t="shared" si="41"/>
        <v>0</v>
      </c>
      <c r="O872" s="298" t="e">
        <f>VLOOKUP(volume[[#This Row],[hwycov_id]],check!$A$2:$P$26,16,FALSE)</f>
        <v>#N/A</v>
      </c>
      <c r="P872" s="298">
        <v>872</v>
      </c>
    </row>
    <row r="873" spans="1:16">
      <c r="A873" s="59">
        <v>2621</v>
      </c>
      <c r="B873" s="59">
        <v>9</v>
      </c>
      <c r="C873" s="59">
        <v>1</v>
      </c>
      <c r="D873" s="59">
        <v>1</v>
      </c>
      <c r="E873" s="59" t="s">
        <v>78</v>
      </c>
      <c r="F873" s="227">
        <v>2</v>
      </c>
      <c r="G873" s="59">
        <v>1</v>
      </c>
      <c r="H873" s="227">
        <v>6</v>
      </c>
      <c r="I873" s="227">
        <v>6</v>
      </c>
      <c r="J873" s="59">
        <v>10265</v>
      </c>
      <c r="K873" s="78">
        <f>VLOOKUP(volume[[#This Row],[hwycov_id]],cnf[],10,FALSE)</f>
        <v>10265</v>
      </c>
      <c r="L873" s="229">
        <f t="shared" si="39"/>
        <v>0</v>
      </c>
      <c r="M873" s="228">
        <f t="shared" si="40"/>
        <v>0</v>
      </c>
      <c r="N873" s="228">
        <f t="shared" si="41"/>
        <v>0</v>
      </c>
      <c r="O873" s="298" t="e">
        <f>VLOOKUP(volume[[#This Row],[hwycov_id]],check!$A$2:$P$26,16,FALSE)</f>
        <v>#N/A</v>
      </c>
      <c r="P873" s="298">
        <v>873</v>
      </c>
    </row>
    <row r="874" spans="1:16">
      <c r="A874" s="59">
        <v>29188</v>
      </c>
      <c r="B874" s="59">
        <v>9</v>
      </c>
      <c r="C874" s="59">
        <v>1</v>
      </c>
      <c r="D874" s="59">
        <v>1</v>
      </c>
      <c r="E874" s="59" t="s">
        <v>78</v>
      </c>
      <c r="F874" s="227">
        <v>2</v>
      </c>
      <c r="G874" s="59">
        <v>1</v>
      </c>
      <c r="H874" s="227">
        <v>7</v>
      </c>
      <c r="I874" s="227">
        <v>15</v>
      </c>
      <c r="J874" s="59">
        <v>10266</v>
      </c>
      <c r="K874" s="78">
        <f>VLOOKUP(volume[[#This Row],[hwycov_id]],cnf[],10,FALSE)</f>
        <v>10266</v>
      </c>
      <c r="L874" s="229">
        <f t="shared" si="39"/>
        <v>0</v>
      </c>
      <c r="M874" s="228">
        <f t="shared" si="40"/>
        <v>0</v>
      </c>
      <c r="N874" s="228">
        <f t="shared" si="41"/>
        <v>0</v>
      </c>
      <c r="O874" s="298" t="e">
        <f>VLOOKUP(volume[[#This Row],[hwycov_id]],check!$A$2:$P$26,16,FALSE)</f>
        <v>#N/A</v>
      </c>
      <c r="P874" s="298">
        <v>874</v>
      </c>
    </row>
    <row r="875" spans="1:16">
      <c r="A875" s="59">
        <v>632</v>
      </c>
      <c r="B875" s="59">
        <v>3</v>
      </c>
      <c r="C875" s="59">
        <v>1</v>
      </c>
      <c r="D875" s="59">
        <v>2</v>
      </c>
      <c r="E875" s="59" t="s">
        <v>82</v>
      </c>
      <c r="F875" s="227">
        <v>3</v>
      </c>
      <c r="G875" s="59">
        <v>1</v>
      </c>
      <c r="H875" s="227">
        <v>5</v>
      </c>
      <c r="I875" s="227">
        <v>19</v>
      </c>
      <c r="J875" s="59">
        <v>10272</v>
      </c>
      <c r="K875" s="78">
        <f>VLOOKUP(volume[[#This Row],[hwycov_id]],cnf[],10,FALSE)</f>
        <v>10272</v>
      </c>
      <c r="L875" s="229">
        <f t="shared" si="39"/>
        <v>0</v>
      </c>
      <c r="M875" s="228">
        <f t="shared" si="40"/>
        <v>0</v>
      </c>
      <c r="N875" s="228">
        <f t="shared" si="41"/>
        <v>0</v>
      </c>
      <c r="O875" s="298" t="e">
        <f>VLOOKUP(volume[[#This Row],[hwycov_id]],check!$A$2:$P$26,16,FALSE)</f>
        <v>#N/A</v>
      </c>
      <c r="P875" s="298">
        <v>875</v>
      </c>
    </row>
    <row r="876" spans="1:16">
      <c r="A876" s="59">
        <v>899</v>
      </c>
      <c r="B876" s="59">
        <v>4</v>
      </c>
      <c r="C876" s="59">
        <v>1</v>
      </c>
      <c r="D876" s="59">
        <v>1</v>
      </c>
      <c r="E876" s="59" t="s">
        <v>79</v>
      </c>
      <c r="F876" s="227">
        <v>4</v>
      </c>
      <c r="G876" s="59">
        <v>1</v>
      </c>
      <c r="H876" s="227">
        <v>2</v>
      </c>
      <c r="I876" s="227">
        <v>14</v>
      </c>
      <c r="J876" s="59">
        <v>10276</v>
      </c>
      <c r="K876" s="78">
        <f>VLOOKUP(volume[[#This Row],[hwycov_id]],cnf[],10,FALSE)</f>
        <v>10276</v>
      </c>
      <c r="L876" s="229">
        <f t="shared" si="39"/>
        <v>0</v>
      </c>
      <c r="M876" s="228">
        <f t="shared" si="40"/>
        <v>0</v>
      </c>
      <c r="N876" s="228">
        <f t="shared" si="41"/>
        <v>0</v>
      </c>
      <c r="O876" s="298" t="e">
        <f>VLOOKUP(volume[[#This Row],[hwycov_id]],check!$A$2:$P$26,16,FALSE)</f>
        <v>#N/A</v>
      </c>
      <c r="P876" s="298">
        <v>876</v>
      </c>
    </row>
    <row r="877" spans="1:16">
      <c r="A877" s="59">
        <v>13553</v>
      </c>
      <c r="B877" s="59">
        <v>9</v>
      </c>
      <c r="C877" s="59">
        <v>1</v>
      </c>
      <c r="D877" s="59">
        <v>1</v>
      </c>
      <c r="E877" s="59" t="s">
        <v>78</v>
      </c>
      <c r="F877" s="227">
        <v>2</v>
      </c>
      <c r="G877" s="59">
        <v>1</v>
      </c>
      <c r="H877" s="227">
        <v>6</v>
      </c>
      <c r="I877" s="227">
        <v>17</v>
      </c>
      <c r="J877" s="59">
        <v>10277</v>
      </c>
      <c r="K877" s="78">
        <f>VLOOKUP(volume[[#This Row],[hwycov_id]],cnf[],10,FALSE)</f>
        <v>10277</v>
      </c>
      <c r="L877" s="229">
        <f t="shared" si="39"/>
        <v>0</v>
      </c>
      <c r="M877" s="228">
        <f t="shared" si="40"/>
        <v>0</v>
      </c>
      <c r="N877" s="228">
        <f t="shared" si="41"/>
        <v>0</v>
      </c>
      <c r="O877" s="298" t="e">
        <f>VLOOKUP(volume[[#This Row],[hwycov_id]],check!$A$2:$P$26,16,FALSE)</f>
        <v>#N/A</v>
      </c>
      <c r="P877" s="298">
        <v>877</v>
      </c>
    </row>
    <row r="878" spans="1:16">
      <c r="A878" s="59">
        <v>1239</v>
      </c>
      <c r="B878" s="59">
        <v>3</v>
      </c>
      <c r="C878" s="59">
        <v>1</v>
      </c>
      <c r="D878" s="59">
        <v>2</v>
      </c>
      <c r="E878" s="59" t="s">
        <v>79</v>
      </c>
      <c r="F878" s="227">
        <v>3</v>
      </c>
      <c r="G878" s="59">
        <v>1</v>
      </c>
      <c r="H878" s="227">
        <v>3</v>
      </c>
      <c r="I878" s="227">
        <v>14</v>
      </c>
      <c r="J878" s="59">
        <v>10295</v>
      </c>
      <c r="K878" s="78">
        <f>VLOOKUP(volume[[#This Row],[hwycov_id]],cnf[],10,FALSE)</f>
        <v>10295</v>
      </c>
      <c r="L878" s="229">
        <f t="shared" si="39"/>
        <v>0</v>
      </c>
      <c r="M878" s="228">
        <f t="shared" si="40"/>
        <v>0</v>
      </c>
      <c r="N878" s="228">
        <f t="shared" si="41"/>
        <v>0</v>
      </c>
      <c r="O878" s="298" t="e">
        <f>VLOOKUP(volume[[#This Row],[hwycov_id]],check!$A$2:$P$26,16,FALSE)</f>
        <v>#N/A</v>
      </c>
      <c r="P878" s="298">
        <v>878</v>
      </c>
    </row>
    <row r="879" spans="1:16">
      <c r="A879" s="59">
        <v>6052</v>
      </c>
      <c r="B879" s="59">
        <v>5</v>
      </c>
      <c r="C879" s="59">
        <v>1</v>
      </c>
      <c r="D879" s="59">
        <v>2</v>
      </c>
      <c r="E879" s="59" t="s">
        <v>79</v>
      </c>
      <c r="F879" s="227">
        <v>4</v>
      </c>
      <c r="G879" s="59">
        <v>1</v>
      </c>
      <c r="H879" s="227">
        <v>3</v>
      </c>
      <c r="I879" s="227">
        <v>14</v>
      </c>
      <c r="J879" s="59">
        <v>10298</v>
      </c>
      <c r="K879" s="78">
        <f>VLOOKUP(volume[[#This Row],[hwycov_id]],cnf[],10,FALSE)</f>
        <v>10298</v>
      </c>
      <c r="L879" s="229">
        <f t="shared" si="39"/>
        <v>0</v>
      </c>
      <c r="M879" s="228">
        <f t="shared" si="40"/>
        <v>0</v>
      </c>
      <c r="N879" s="228">
        <f t="shared" si="41"/>
        <v>0</v>
      </c>
      <c r="O879" s="298" t="e">
        <f>VLOOKUP(volume[[#This Row],[hwycov_id]],check!$A$2:$P$26,16,FALSE)</f>
        <v>#N/A</v>
      </c>
      <c r="P879" s="298">
        <v>879</v>
      </c>
    </row>
    <row r="880" spans="1:16">
      <c r="A880" s="59">
        <v>5865</v>
      </c>
      <c r="B880" s="59">
        <v>3</v>
      </c>
      <c r="C880" s="59">
        <v>1</v>
      </c>
      <c r="D880" s="59">
        <v>2</v>
      </c>
      <c r="E880" s="59" t="s">
        <v>80</v>
      </c>
      <c r="F880" s="227">
        <v>3</v>
      </c>
      <c r="G880" s="59">
        <v>1</v>
      </c>
      <c r="H880" s="227">
        <v>2</v>
      </c>
      <c r="I880" s="227">
        <v>11</v>
      </c>
      <c r="J880" s="59">
        <v>10300</v>
      </c>
      <c r="K880" s="78">
        <f>VLOOKUP(volume[[#This Row],[hwycov_id]],cnf[],10,FALSE)</f>
        <v>10300</v>
      </c>
      <c r="L880" s="229">
        <f t="shared" si="39"/>
        <v>0</v>
      </c>
      <c r="M880" s="228">
        <f t="shared" si="40"/>
        <v>0</v>
      </c>
      <c r="N880" s="228">
        <f t="shared" si="41"/>
        <v>0</v>
      </c>
      <c r="O880" s="298" t="e">
        <f>VLOOKUP(volume[[#This Row],[hwycov_id]],check!$A$2:$P$26,16,FALSE)</f>
        <v>#N/A</v>
      </c>
      <c r="P880" s="298">
        <v>880</v>
      </c>
    </row>
    <row r="881" spans="1:16">
      <c r="A881" s="59">
        <v>28633</v>
      </c>
      <c r="B881" s="59">
        <v>9</v>
      </c>
      <c r="C881" s="59">
        <v>1</v>
      </c>
      <c r="D881" s="59">
        <v>1</v>
      </c>
      <c r="E881" s="59" t="s">
        <v>78</v>
      </c>
      <c r="F881" s="227">
        <v>2</v>
      </c>
      <c r="G881" s="59">
        <v>1</v>
      </c>
      <c r="H881" s="227">
        <v>5</v>
      </c>
      <c r="I881" s="227">
        <v>5</v>
      </c>
      <c r="J881" s="59">
        <v>10303</v>
      </c>
      <c r="K881" s="78">
        <f>VLOOKUP(volume[[#This Row],[hwycov_id]],cnf[],10,FALSE)</f>
        <v>10303</v>
      </c>
      <c r="L881" s="229">
        <f t="shared" si="39"/>
        <v>0</v>
      </c>
      <c r="M881" s="228">
        <f t="shared" si="40"/>
        <v>0</v>
      </c>
      <c r="N881" s="228">
        <f t="shared" si="41"/>
        <v>0</v>
      </c>
      <c r="O881" s="298" t="e">
        <f>VLOOKUP(volume[[#This Row],[hwycov_id]],check!$A$2:$P$26,16,FALSE)</f>
        <v>#N/A</v>
      </c>
      <c r="P881" s="298">
        <v>881</v>
      </c>
    </row>
    <row r="882" spans="1:16">
      <c r="A882" s="59">
        <v>10935</v>
      </c>
      <c r="B882" s="59">
        <v>9</v>
      </c>
      <c r="C882" s="59">
        <v>1</v>
      </c>
      <c r="D882" s="59">
        <v>1</v>
      </c>
      <c r="E882" s="59" t="s">
        <v>78</v>
      </c>
      <c r="F882" s="227">
        <v>2</v>
      </c>
      <c r="G882" s="59">
        <v>1</v>
      </c>
      <c r="H882" s="227">
        <v>3</v>
      </c>
      <c r="I882" s="227">
        <v>14</v>
      </c>
      <c r="J882" s="59">
        <v>10309</v>
      </c>
      <c r="K882" s="78">
        <f>VLOOKUP(volume[[#This Row],[hwycov_id]],cnf[],10,FALSE)</f>
        <v>10309</v>
      </c>
      <c r="L882" s="229">
        <f t="shared" si="39"/>
        <v>0</v>
      </c>
      <c r="M882" s="228">
        <f t="shared" si="40"/>
        <v>0</v>
      </c>
      <c r="N882" s="228">
        <f t="shared" si="41"/>
        <v>0</v>
      </c>
      <c r="O882" s="298" t="e">
        <f>VLOOKUP(volume[[#This Row],[hwycov_id]],check!$A$2:$P$26,16,FALSE)</f>
        <v>#N/A</v>
      </c>
      <c r="P882" s="298">
        <v>882</v>
      </c>
    </row>
    <row r="883" spans="1:16">
      <c r="A883" s="59">
        <v>9305</v>
      </c>
      <c r="B883" s="59">
        <v>3</v>
      </c>
      <c r="C883" s="59">
        <v>1</v>
      </c>
      <c r="D883" s="59">
        <v>2</v>
      </c>
      <c r="E883" s="59" t="s">
        <v>79</v>
      </c>
      <c r="F883" s="227">
        <v>3</v>
      </c>
      <c r="G883" s="59">
        <v>1</v>
      </c>
      <c r="H883" s="227">
        <v>3</v>
      </c>
      <c r="I883" s="227">
        <v>14</v>
      </c>
      <c r="J883" s="59">
        <v>10337</v>
      </c>
      <c r="K883" s="78">
        <f>VLOOKUP(volume[[#This Row],[hwycov_id]],cnf[],10,FALSE)</f>
        <v>10337</v>
      </c>
      <c r="L883" s="229">
        <f t="shared" si="39"/>
        <v>0</v>
      </c>
      <c r="M883" s="228">
        <f t="shared" si="40"/>
        <v>0</v>
      </c>
      <c r="N883" s="228">
        <f t="shared" si="41"/>
        <v>0</v>
      </c>
      <c r="O883" s="298" t="e">
        <f>VLOOKUP(volume[[#This Row],[hwycov_id]],check!$A$2:$P$26,16,FALSE)</f>
        <v>#N/A</v>
      </c>
      <c r="P883" s="298">
        <v>883</v>
      </c>
    </row>
    <row r="884" spans="1:16">
      <c r="A884" s="59">
        <v>11006</v>
      </c>
      <c r="B884" s="59">
        <v>9</v>
      </c>
      <c r="C884" s="59">
        <v>1</v>
      </c>
      <c r="D884" s="59">
        <v>1</v>
      </c>
      <c r="E884" s="59" t="s">
        <v>78</v>
      </c>
      <c r="F884" s="227">
        <v>2</v>
      </c>
      <c r="G884" s="59">
        <v>1</v>
      </c>
      <c r="H884" s="227">
        <v>3</v>
      </c>
      <c r="I884" s="227">
        <v>14</v>
      </c>
      <c r="J884" s="59">
        <v>10376</v>
      </c>
      <c r="K884" s="78">
        <f>VLOOKUP(volume[[#This Row],[hwycov_id]],cnf[],10,FALSE)</f>
        <v>10376</v>
      </c>
      <c r="L884" s="229">
        <f t="shared" si="39"/>
        <v>0</v>
      </c>
      <c r="M884" s="228">
        <f t="shared" si="40"/>
        <v>0</v>
      </c>
      <c r="N884" s="228">
        <f t="shared" si="41"/>
        <v>0</v>
      </c>
      <c r="O884" s="298" t="e">
        <f>VLOOKUP(volume[[#This Row],[hwycov_id]],check!$A$2:$P$26,16,FALSE)</f>
        <v>#N/A</v>
      </c>
      <c r="P884" s="298">
        <v>884</v>
      </c>
    </row>
    <row r="885" spans="1:16">
      <c r="A885" s="59">
        <v>18349</v>
      </c>
      <c r="B885" s="59">
        <v>3</v>
      </c>
      <c r="C885" s="59">
        <v>1</v>
      </c>
      <c r="D885" s="59">
        <v>1</v>
      </c>
      <c r="E885" s="59" t="s">
        <v>79</v>
      </c>
      <c r="F885" s="227">
        <v>3</v>
      </c>
      <c r="G885" s="59">
        <v>1</v>
      </c>
      <c r="H885" s="227">
        <v>1</v>
      </c>
      <c r="I885" s="227">
        <v>14</v>
      </c>
      <c r="J885" s="59">
        <v>10399</v>
      </c>
      <c r="K885" s="78">
        <f>VLOOKUP(volume[[#This Row],[hwycov_id]],cnf[],10,FALSE)</f>
        <v>10399</v>
      </c>
      <c r="L885" s="229">
        <f t="shared" si="39"/>
        <v>0</v>
      </c>
      <c r="M885" s="228">
        <f t="shared" si="40"/>
        <v>0</v>
      </c>
      <c r="N885" s="228">
        <f t="shared" si="41"/>
        <v>0</v>
      </c>
      <c r="O885" s="298" t="e">
        <f>VLOOKUP(volume[[#This Row],[hwycov_id]],check!$A$2:$P$26,16,FALSE)</f>
        <v>#N/A</v>
      </c>
      <c r="P885" s="298">
        <v>885</v>
      </c>
    </row>
    <row r="886" spans="1:16">
      <c r="A886" s="59">
        <v>4782</v>
      </c>
      <c r="B886" s="59">
        <v>3</v>
      </c>
      <c r="C886" s="59">
        <v>1</v>
      </c>
      <c r="D886" s="59">
        <v>2</v>
      </c>
      <c r="E886" s="59" t="s">
        <v>80</v>
      </c>
      <c r="F886" s="227">
        <v>3</v>
      </c>
      <c r="G886" s="59">
        <v>1</v>
      </c>
      <c r="H886" s="227">
        <v>5</v>
      </c>
      <c r="I886" s="227">
        <v>16</v>
      </c>
      <c r="J886" s="59">
        <v>10400</v>
      </c>
      <c r="K886" s="78">
        <f>VLOOKUP(volume[[#This Row],[hwycov_id]],cnf[],10,FALSE)</f>
        <v>10400</v>
      </c>
      <c r="L886" s="229">
        <f t="shared" si="39"/>
        <v>0</v>
      </c>
      <c r="M886" s="228">
        <f t="shared" si="40"/>
        <v>0</v>
      </c>
      <c r="N886" s="228">
        <f t="shared" si="41"/>
        <v>0</v>
      </c>
      <c r="O886" s="298" t="e">
        <f>VLOOKUP(volume[[#This Row],[hwycov_id]],check!$A$2:$P$26,16,FALSE)</f>
        <v>#N/A</v>
      </c>
      <c r="P886" s="298">
        <v>886</v>
      </c>
    </row>
    <row r="887" spans="1:16">
      <c r="A887" s="59">
        <v>563</v>
      </c>
      <c r="B887" s="59">
        <v>4</v>
      </c>
      <c r="C887" s="59">
        <v>1</v>
      </c>
      <c r="D887" s="59">
        <v>2</v>
      </c>
      <c r="E887" s="59" t="s">
        <v>80</v>
      </c>
      <c r="F887" s="227">
        <v>4</v>
      </c>
      <c r="G887" s="59">
        <v>1</v>
      </c>
      <c r="H887" s="227">
        <v>5</v>
      </c>
      <c r="I887" s="227">
        <v>5</v>
      </c>
      <c r="J887" s="59">
        <v>10400</v>
      </c>
      <c r="K887" s="78">
        <f>VLOOKUP(volume[[#This Row],[hwycov_id]],cnf[],10,FALSE)</f>
        <v>10400</v>
      </c>
      <c r="L887" s="229">
        <f t="shared" si="39"/>
        <v>0</v>
      </c>
      <c r="M887" s="228">
        <f t="shared" si="40"/>
        <v>0</v>
      </c>
      <c r="N887" s="228">
        <f t="shared" si="41"/>
        <v>0</v>
      </c>
      <c r="O887" s="298" t="e">
        <f>VLOOKUP(volume[[#This Row],[hwycov_id]],check!$A$2:$P$26,16,FALSE)</f>
        <v>#N/A</v>
      </c>
      <c r="P887" s="298">
        <v>887</v>
      </c>
    </row>
    <row r="888" spans="1:16">
      <c r="A888" s="59">
        <v>29565</v>
      </c>
      <c r="B888" s="59">
        <v>1</v>
      </c>
      <c r="C888" s="59">
        <v>2</v>
      </c>
      <c r="D888" s="59">
        <v>1</v>
      </c>
      <c r="E888" s="59" t="s">
        <v>78</v>
      </c>
      <c r="F888" s="227">
        <v>1</v>
      </c>
      <c r="G888" s="59">
        <v>1</v>
      </c>
      <c r="H888" s="227">
        <v>3</v>
      </c>
      <c r="I888" s="227">
        <v>14</v>
      </c>
      <c r="J888" s="59">
        <v>10402</v>
      </c>
      <c r="K888" s="78">
        <f>VLOOKUP(volume[[#This Row],[hwycov_id]],cnf[],10,FALSE)</f>
        <v>10402</v>
      </c>
      <c r="L888" s="229">
        <f t="shared" si="39"/>
        <v>0</v>
      </c>
      <c r="M888" s="228">
        <f t="shared" si="40"/>
        <v>0</v>
      </c>
      <c r="N888" s="228">
        <f t="shared" si="41"/>
        <v>0</v>
      </c>
      <c r="O888" s="298" t="e">
        <f>VLOOKUP(volume[[#This Row],[hwycov_id]],check!$A$2:$P$26,16,FALSE)</f>
        <v>#N/A</v>
      </c>
      <c r="P888" s="298">
        <v>888</v>
      </c>
    </row>
    <row r="889" spans="1:16">
      <c r="A889" s="59">
        <v>10954</v>
      </c>
      <c r="B889" s="59">
        <v>9</v>
      </c>
      <c r="C889" s="59">
        <v>1</v>
      </c>
      <c r="D889" s="59">
        <v>1</v>
      </c>
      <c r="E889" s="59" t="s">
        <v>78</v>
      </c>
      <c r="F889" s="227">
        <v>2</v>
      </c>
      <c r="G889" s="59">
        <v>1</v>
      </c>
      <c r="H889" s="227">
        <v>3</v>
      </c>
      <c r="I889" s="227">
        <v>14</v>
      </c>
      <c r="J889" s="59">
        <v>10421</v>
      </c>
      <c r="K889" s="78">
        <f>VLOOKUP(volume[[#This Row],[hwycov_id]],cnf[],10,FALSE)</f>
        <v>10421</v>
      </c>
      <c r="L889" s="229">
        <f t="shared" si="39"/>
        <v>0</v>
      </c>
      <c r="M889" s="228">
        <f t="shared" si="40"/>
        <v>0</v>
      </c>
      <c r="N889" s="228">
        <f t="shared" si="41"/>
        <v>0</v>
      </c>
      <c r="O889" s="298" t="e">
        <f>VLOOKUP(volume[[#This Row],[hwycov_id]],check!$A$2:$P$26,16,FALSE)</f>
        <v>#N/A</v>
      </c>
      <c r="P889" s="298">
        <v>889</v>
      </c>
    </row>
    <row r="890" spans="1:16">
      <c r="A890" s="59">
        <v>11133</v>
      </c>
      <c r="B890" s="59">
        <v>9</v>
      </c>
      <c r="C890" s="59">
        <v>1</v>
      </c>
      <c r="D890" s="59">
        <v>1</v>
      </c>
      <c r="E890" s="59" t="s">
        <v>78</v>
      </c>
      <c r="F890" s="227">
        <v>2</v>
      </c>
      <c r="G890" s="59">
        <v>1</v>
      </c>
      <c r="H890" s="227">
        <v>6</v>
      </c>
      <c r="I890" s="227">
        <v>1</v>
      </c>
      <c r="J890" s="59">
        <v>10427</v>
      </c>
      <c r="K890" s="78">
        <f>VLOOKUP(volume[[#This Row],[hwycov_id]],cnf[],10,FALSE)</f>
        <v>10427</v>
      </c>
      <c r="L890" s="229">
        <f t="shared" si="39"/>
        <v>0</v>
      </c>
      <c r="M890" s="228">
        <f t="shared" si="40"/>
        <v>0</v>
      </c>
      <c r="N890" s="228">
        <f t="shared" si="41"/>
        <v>0</v>
      </c>
      <c r="O890" s="298" t="e">
        <f>VLOOKUP(volume[[#This Row],[hwycov_id]],check!$A$2:$P$26,16,FALSE)</f>
        <v>#N/A</v>
      </c>
      <c r="P890" s="298">
        <v>890</v>
      </c>
    </row>
    <row r="891" spans="1:16">
      <c r="A891" s="59">
        <v>15051</v>
      </c>
      <c r="B891" s="59">
        <v>3</v>
      </c>
      <c r="C891" s="59">
        <v>1</v>
      </c>
      <c r="D891" s="59">
        <v>2</v>
      </c>
      <c r="E891" s="59" t="s">
        <v>79</v>
      </c>
      <c r="F891" s="227">
        <v>3</v>
      </c>
      <c r="G891" s="59">
        <v>1</v>
      </c>
      <c r="H891" s="227">
        <v>3</v>
      </c>
      <c r="I891" s="227">
        <v>14</v>
      </c>
      <c r="J891" s="59">
        <v>10437</v>
      </c>
      <c r="K891" s="78">
        <f>VLOOKUP(volume[[#This Row],[hwycov_id]],cnf[],10,FALSE)</f>
        <v>10437</v>
      </c>
      <c r="L891" s="229">
        <f t="shared" si="39"/>
        <v>0</v>
      </c>
      <c r="M891" s="228">
        <f t="shared" si="40"/>
        <v>0</v>
      </c>
      <c r="N891" s="228">
        <f t="shared" si="41"/>
        <v>0</v>
      </c>
      <c r="O891" s="298" t="e">
        <f>VLOOKUP(volume[[#This Row],[hwycov_id]],check!$A$2:$P$26,16,FALSE)</f>
        <v>#N/A</v>
      </c>
      <c r="P891" s="298">
        <v>891</v>
      </c>
    </row>
    <row r="892" spans="1:16">
      <c r="A892" s="59">
        <v>17457</v>
      </c>
      <c r="B892" s="59">
        <v>3</v>
      </c>
      <c r="C892" s="59">
        <v>1</v>
      </c>
      <c r="D892" s="59">
        <v>2</v>
      </c>
      <c r="E892" s="59" t="s">
        <v>79</v>
      </c>
      <c r="F892" s="227">
        <v>3</v>
      </c>
      <c r="G892" s="59">
        <v>1</v>
      </c>
      <c r="H892" s="227">
        <v>3</v>
      </c>
      <c r="I892" s="227">
        <v>14</v>
      </c>
      <c r="J892" s="59">
        <v>10442</v>
      </c>
      <c r="K892" s="78">
        <f>VLOOKUP(volume[[#This Row],[hwycov_id]],cnf[],10,FALSE)</f>
        <v>10442</v>
      </c>
      <c r="L892" s="229">
        <f t="shared" si="39"/>
        <v>0</v>
      </c>
      <c r="M892" s="228">
        <f t="shared" si="40"/>
        <v>0</v>
      </c>
      <c r="N892" s="228">
        <f t="shared" si="41"/>
        <v>0</v>
      </c>
      <c r="O892" s="298" t="e">
        <f>VLOOKUP(volume[[#This Row],[hwycov_id]],check!$A$2:$P$26,16,FALSE)</f>
        <v>#N/A</v>
      </c>
      <c r="P892" s="298">
        <v>892</v>
      </c>
    </row>
    <row r="893" spans="1:16">
      <c r="A893" s="59">
        <v>18355</v>
      </c>
      <c r="B893" s="59">
        <v>3</v>
      </c>
      <c r="C893" s="59">
        <v>1</v>
      </c>
      <c r="D893" s="59">
        <v>1</v>
      </c>
      <c r="E893" s="59" t="s">
        <v>82</v>
      </c>
      <c r="F893" s="227">
        <v>3</v>
      </c>
      <c r="G893" s="59">
        <v>1</v>
      </c>
      <c r="H893" s="227">
        <v>1</v>
      </c>
      <c r="I893" s="227">
        <v>14</v>
      </c>
      <c r="J893" s="59">
        <v>10454</v>
      </c>
      <c r="K893" s="78">
        <f>VLOOKUP(volume[[#This Row],[hwycov_id]],cnf[],10,FALSE)</f>
        <v>10454</v>
      </c>
      <c r="L893" s="229">
        <f t="shared" si="39"/>
        <v>0</v>
      </c>
      <c r="M893" s="228">
        <f t="shared" si="40"/>
        <v>0</v>
      </c>
      <c r="N893" s="228">
        <f t="shared" si="41"/>
        <v>0</v>
      </c>
      <c r="O893" s="298" t="e">
        <f>VLOOKUP(volume[[#This Row],[hwycov_id]],check!$A$2:$P$26,16,FALSE)</f>
        <v>#N/A</v>
      </c>
      <c r="P893" s="298">
        <v>893</v>
      </c>
    </row>
    <row r="894" spans="1:16">
      <c r="A894" s="59">
        <v>2932</v>
      </c>
      <c r="B894" s="59">
        <v>5</v>
      </c>
      <c r="C894" s="59">
        <v>1</v>
      </c>
      <c r="D894" s="59">
        <v>2</v>
      </c>
      <c r="E894" s="59" t="s">
        <v>79</v>
      </c>
      <c r="F894" s="227">
        <v>4</v>
      </c>
      <c r="G894" s="59">
        <v>1</v>
      </c>
      <c r="H894" s="227">
        <v>3</v>
      </c>
      <c r="I894" s="227">
        <v>14</v>
      </c>
      <c r="J894" s="59">
        <v>10469</v>
      </c>
      <c r="K894" s="78">
        <f>VLOOKUP(volume[[#This Row],[hwycov_id]],cnf[],10,FALSE)</f>
        <v>10469</v>
      </c>
      <c r="L894" s="229">
        <f t="shared" si="39"/>
        <v>0</v>
      </c>
      <c r="M894" s="228">
        <f t="shared" si="40"/>
        <v>0</v>
      </c>
      <c r="N894" s="228">
        <f t="shared" si="41"/>
        <v>0</v>
      </c>
      <c r="O894" s="298" t="e">
        <f>VLOOKUP(volume[[#This Row],[hwycov_id]],check!$A$2:$P$26,16,FALSE)</f>
        <v>#N/A</v>
      </c>
      <c r="P894" s="298">
        <v>894</v>
      </c>
    </row>
    <row r="895" spans="1:16">
      <c r="A895" s="59">
        <v>5870</v>
      </c>
      <c r="B895" s="59">
        <v>3</v>
      </c>
      <c r="C895" s="59">
        <v>1</v>
      </c>
      <c r="D895" s="59">
        <v>2</v>
      </c>
      <c r="E895" s="59" t="s">
        <v>80</v>
      </c>
      <c r="F895" s="227">
        <v>3</v>
      </c>
      <c r="G895" s="59">
        <v>1</v>
      </c>
      <c r="H895" s="227">
        <v>2</v>
      </c>
      <c r="I895" s="227">
        <v>11</v>
      </c>
      <c r="J895" s="59">
        <v>10500</v>
      </c>
      <c r="K895" s="78">
        <f>VLOOKUP(volume[[#This Row],[hwycov_id]],cnf[],10,FALSE)</f>
        <v>10500</v>
      </c>
      <c r="L895" s="229">
        <f t="shared" si="39"/>
        <v>0</v>
      </c>
      <c r="M895" s="228">
        <f t="shared" si="40"/>
        <v>0</v>
      </c>
      <c r="N895" s="228">
        <f t="shared" si="41"/>
        <v>0</v>
      </c>
      <c r="O895" s="298" t="e">
        <f>VLOOKUP(volume[[#This Row],[hwycov_id]],check!$A$2:$P$26,16,FALSE)</f>
        <v>#N/A</v>
      </c>
      <c r="P895" s="298">
        <v>895</v>
      </c>
    </row>
    <row r="896" spans="1:16">
      <c r="A896" s="59">
        <v>18990</v>
      </c>
      <c r="B896" s="59">
        <v>4</v>
      </c>
      <c r="C896" s="59">
        <v>1</v>
      </c>
      <c r="D896" s="59">
        <v>2</v>
      </c>
      <c r="E896" s="59" t="s">
        <v>80</v>
      </c>
      <c r="F896" s="227">
        <v>4</v>
      </c>
      <c r="G896" s="59">
        <v>1</v>
      </c>
      <c r="H896" s="227">
        <v>2</v>
      </c>
      <c r="I896" s="227">
        <v>3</v>
      </c>
      <c r="J896" s="59">
        <v>10500</v>
      </c>
      <c r="K896" s="78">
        <f>VLOOKUP(volume[[#This Row],[hwycov_id]],cnf[],10,FALSE)</f>
        <v>10500</v>
      </c>
      <c r="L896" s="229">
        <f t="shared" si="39"/>
        <v>0</v>
      </c>
      <c r="M896" s="228">
        <f t="shared" si="40"/>
        <v>0</v>
      </c>
      <c r="N896" s="228">
        <f t="shared" si="41"/>
        <v>0</v>
      </c>
      <c r="O896" s="298" t="e">
        <f>VLOOKUP(volume[[#This Row],[hwycov_id]],check!$A$2:$P$26,16,FALSE)</f>
        <v>#N/A</v>
      </c>
      <c r="P896" s="298">
        <v>896</v>
      </c>
    </row>
    <row r="897" spans="1:16">
      <c r="A897" s="59">
        <v>28532</v>
      </c>
      <c r="B897" s="59">
        <v>9</v>
      </c>
      <c r="C897" s="59">
        <v>1</v>
      </c>
      <c r="D897" s="59">
        <v>1</v>
      </c>
      <c r="E897" s="59" t="s">
        <v>78</v>
      </c>
      <c r="F897" s="227">
        <v>2</v>
      </c>
      <c r="G897" s="59">
        <v>1</v>
      </c>
      <c r="H897" s="227">
        <v>7</v>
      </c>
      <c r="I897" s="227">
        <v>18</v>
      </c>
      <c r="J897" s="59">
        <v>10531</v>
      </c>
      <c r="K897" s="78">
        <f>VLOOKUP(volume[[#This Row],[hwycov_id]],cnf[],10,FALSE)</f>
        <v>10531</v>
      </c>
      <c r="L897" s="229">
        <f t="shared" si="39"/>
        <v>0</v>
      </c>
      <c r="M897" s="228">
        <f t="shared" si="40"/>
        <v>0</v>
      </c>
      <c r="N897" s="228">
        <f t="shared" si="41"/>
        <v>0</v>
      </c>
      <c r="O897" s="298" t="e">
        <f>VLOOKUP(volume[[#This Row],[hwycov_id]],check!$A$2:$P$26,16,FALSE)</f>
        <v>#N/A</v>
      </c>
      <c r="P897" s="298">
        <v>897</v>
      </c>
    </row>
    <row r="898" spans="1:16">
      <c r="A898" s="59">
        <v>28254</v>
      </c>
      <c r="B898" s="59">
        <v>1</v>
      </c>
      <c r="C898" s="59">
        <v>1</v>
      </c>
      <c r="D898" s="59">
        <v>1</v>
      </c>
      <c r="E898" s="59" t="s">
        <v>82</v>
      </c>
      <c r="F898" s="227">
        <v>1</v>
      </c>
      <c r="G898" s="59">
        <v>1</v>
      </c>
      <c r="H898" s="227">
        <v>8</v>
      </c>
      <c r="I898" s="227">
        <v>19</v>
      </c>
      <c r="J898" s="59">
        <v>10533</v>
      </c>
      <c r="K898" s="78">
        <f>VLOOKUP(volume[[#This Row],[hwycov_id]],cnf[],10,FALSE)</f>
        <v>10533</v>
      </c>
      <c r="L898" s="229">
        <f t="shared" ref="L898:L961" si="42">K898/J898-1</f>
        <v>0</v>
      </c>
      <c r="M898" s="228">
        <f t="shared" ref="M898:M961" si="43">K898-J898</f>
        <v>0</v>
      </c>
      <c r="N898" s="228">
        <f t="shared" ref="N898:N961" si="44">POWER(M898,2)</f>
        <v>0</v>
      </c>
      <c r="O898" s="298" t="e">
        <f>VLOOKUP(volume[[#This Row],[hwycov_id]],check!$A$2:$P$26,16,FALSE)</f>
        <v>#N/A</v>
      </c>
      <c r="P898" s="298">
        <v>898</v>
      </c>
    </row>
    <row r="899" spans="1:16">
      <c r="A899" s="59">
        <v>3886</v>
      </c>
      <c r="B899" s="59">
        <v>3</v>
      </c>
      <c r="C899" s="59">
        <v>1</v>
      </c>
      <c r="D899" s="59">
        <v>2</v>
      </c>
      <c r="E899" s="59" t="s">
        <v>79</v>
      </c>
      <c r="F899" s="227">
        <v>3</v>
      </c>
      <c r="G899" s="59">
        <v>1</v>
      </c>
      <c r="H899" s="227">
        <v>3</v>
      </c>
      <c r="I899" s="227">
        <v>14</v>
      </c>
      <c r="J899" s="59">
        <v>10558</v>
      </c>
      <c r="K899" s="78">
        <f>VLOOKUP(volume[[#This Row],[hwycov_id]],cnf[],10,FALSE)</f>
        <v>10558</v>
      </c>
      <c r="L899" s="229">
        <f t="shared" si="42"/>
        <v>0</v>
      </c>
      <c r="M899" s="228">
        <f t="shared" si="43"/>
        <v>0</v>
      </c>
      <c r="N899" s="228">
        <f t="shared" si="44"/>
        <v>0</v>
      </c>
      <c r="O899" s="298" t="e">
        <f>VLOOKUP(volume[[#This Row],[hwycov_id]],check!$A$2:$P$26,16,FALSE)</f>
        <v>#N/A</v>
      </c>
      <c r="P899" s="298">
        <v>899</v>
      </c>
    </row>
    <row r="900" spans="1:16">
      <c r="A900" s="59">
        <v>18531</v>
      </c>
      <c r="B900" s="59">
        <v>4</v>
      </c>
      <c r="C900" s="59">
        <v>1</v>
      </c>
      <c r="D900" s="59">
        <v>2</v>
      </c>
      <c r="E900" s="59" t="s">
        <v>79</v>
      </c>
      <c r="F900" s="227">
        <v>4</v>
      </c>
      <c r="G900" s="59">
        <v>1</v>
      </c>
      <c r="H900" s="227">
        <v>1</v>
      </c>
      <c r="I900" s="227">
        <v>14</v>
      </c>
      <c r="J900" s="59">
        <v>10590</v>
      </c>
      <c r="K900" s="78">
        <f>VLOOKUP(volume[[#This Row],[hwycov_id]],cnf[],10,FALSE)</f>
        <v>10590</v>
      </c>
      <c r="L900" s="229">
        <f t="shared" si="42"/>
        <v>0</v>
      </c>
      <c r="M900" s="228">
        <f t="shared" si="43"/>
        <v>0</v>
      </c>
      <c r="N900" s="228">
        <f t="shared" si="44"/>
        <v>0</v>
      </c>
      <c r="O900" s="298" t="e">
        <f>VLOOKUP(volume[[#This Row],[hwycov_id]],check!$A$2:$P$26,16,FALSE)</f>
        <v>#N/A</v>
      </c>
      <c r="P900" s="298">
        <v>900</v>
      </c>
    </row>
    <row r="901" spans="1:16">
      <c r="A901" s="59">
        <v>27139</v>
      </c>
      <c r="B901" s="59">
        <v>9</v>
      </c>
      <c r="C901" s="59">
        <v>1</v>
      </c>
      <c r="D901" s="59">
        <v>1</v>
      </c>
      <c r="E901" s="59" t="s">
        <v>78</v>
      </c>
      <c r="F901" s="227">
        <v>2</v>
      </c>
      <c r="G901" s="59">
        <v>1</v>
      </c>
      <c r="H901" s="227">
        <v>2</v>
      </c>
      <c r="I901" s="227">
        <v>19</v>
      </c>
      <c r="J901" s="59">
        <v>10603</v>
      </c>
      <c r="K901" s="78">
        <f>VLOOKUP(volume[[#This Row],[hwycov_id]],cnf[],10,FALSE)</f>
        <v>10603</v>
      </c>
      <c r="L901" s="229">
        <f t="shared" si="42"/>
        <v>0</v>
      </c>
      <c r="M901" s="228">
        <f t="shared" si="43"/>
        <v>0</v>
      </c>
      <c r="N901" s="228">
        <f t="shared" si="44"/>
        <v>0</v>
      </c>
      <c r="O901" s="298" t="e">
        <f>VLOOKUP(volume[[#This Row],[hwycov_id]],check!$A$2:$P$26,16,FALSE)</f>
        <v>#N/A</v>
      </c>
      <c r="P901" s="298">
        <v>901</v>
      </c>
    </row>
    <row r="902" spans="1:16">
      <c r="A902" s="59">
        <v>627</v>
      </c>
      <c r="B902" s="59">
        <v>9</v>
      </c>
      <c r="C902" s="59">
        <v>1</v>
      </c>
      <c r="D902" s="59">
        <v>1</v>
      </c>
      <c r="E902" s="59" t="s">
        <v>78</v>
      </c>
      <c r="F902" s="227">
        <v>2</v>
      </c>
      <c r="G902" s="59">
        <v>1</v>
      </c>
      <c r="H902" s="227">
        <v>3</v>
      </c>
      <c r="I902" s="227">
        <v>14</v>
      </c>
      <c r="J902" s="59">
        <v>10633</v>
      </c>
      <c r="K902" s="78">
        <f>VLOOKUP(volume[[#This Row],[hwycov_id]],cnf[],10,FALSE)</f>
        <v>10633</v>
      </c>
      <c r="L902" s="229">
        <f t="shared" si="42"/>
        <v>0</v>
      </c>
      <c r="M902" s="228">
        <f t="shared" si="43"/>
        <v>0</v>
      </c>
      <c r="N902" s="228">
        <f t="shared" si="44"/>
        <v>0</v>
      </c>
      <c r="O902" s="298" t="e">
        <f>VLOOKUP(volume[[#This Row],[hwycov_id]],check!$A$2:$P$26,16,FALSE)</f>
        <v>#N/A</v>
      </c>
      <c r="P902" s="298">
        <v>902</v>
      </c>
    </row>
    <row r="903" spans="1:16">
      <c r="A903" s="59">
        <v>12499</v>
      </c>
      <c r="B903" s="59">
        <v>9</v>
      </c>
      <c r="C903" s="59">
        <v>1</v>
      </c>
      <c r="D903" s="59">
        <v>1</v>
      </c>
      <c r="E903" s="59" t="s">
        <v>78</v>
      </c>
      <c r="F903" s="227">
        <v>2</v>
      </c>
      <c r="G903" s="59">
        <v>1</v>
      </c>
      <c r="H903" s="227">
        <v>7</v>
      </c>
      <c r="I903" s="227">
        <v>18</v>
      </c>
      <c r="J903" s="59">
        <v>10659</v>
      </c>
      <c r="K903" s="78">
        <f>VLOOKUP(volume[[#This Row],[hwycov_id]],cnf[],10,FALSE)</f>
        <v>10659</v>
      </c>
      <c r="L903" s="229">
        <f t="shared" si="42"/>
        <v>0</v>
      </c>
      <c r="M903" s="228">
        <f t="shared" si="43"/>
        <v>0</v>
      </c>
      <c r="N903" s="228">
        <f t="shared" si="44"/>
        <v>0</v>
      </c>
      <c r="O903" s="298" t="e">
        <f>VLOOKUP(volume[[#This Row],[hwycov_id]],check!$A$2:$P$26,16,FALSE)</f>
        <v>#N/A</v>
      </c>
      <c r="P903" s="298">
        <v>903</v>
      </c>
    </row>
    <row r="904" spans="1:16">
      <c r="A904" s="59">
        <v>28674</v>
      </c>
      <c r="B904" s="59">
        <v>9</v>
      </c>
      <c r="C904" s="59">
        <v>1</v>
      </c>
      <c r="D904" s="59">
        <v>1</v>
      </c>
      <c r="E904" s="59" t="s">
        <v>78</v>
      </c>
      <c r="F904" s="227">
        <v>2</v>
      </c>
      <c r="G904" s="59">
        <v>1</v>
      </c>
      <c r="H904" s="227">
        <v>2</v>
      </c>
      <c r="I904" s="227">
        <v>14</v>
      </c>
      <c r="J904" s="59">
        <v>10706</v>
      </c>
      <c r="K904" s="78">
        <f>VLOOKUP(volume[[#This Row],[hwycov_id]],cnf[],10,FALSE)</f>
        <v>10706</v>
      </c>
      <c r="L904" s="229">
        <f t="shared" si="42"/>
        <v>0</v>
      </c>
      <c r="M904" s="228">
        <f t="shared" si="43"/>
        <v>0</v>
      </c>
      <c r="N904" s="228">
        <f t="shared" si="44"/>
        <v>0</v>
      </c>
      <c r="O904" s="298" t="e">
        <f>VLOOKUP(volume[[#This Row],[hwycov_id]],check!$A$2:$P$26,16,FALSE)</f>
        <v>#N/A</v>
      </c>
      <c r="P904" s="298">
        <v>904</v>
      </c>
    </row>
    <row r="905" spans="1:16">
      <c r="A905" s="59">
        <v>27400</v>
      </c>
      <c r="B905" s="59">
        <v>9</v>
      </c>
      <c r="C905" s="59">
        <v>1</v>
      </c>
      <c r="D905" s="59">
        <v>1</v>
      </c>
      <c r="E905" s="59" t="s">
        <v>78</v>
      </c>
      <c r="F905" s="227">
        <v>2</v>
      </c>
      <c r="G905" s="59">
        <v>1</v>
      </c>
      <c r="H905" s="227">
        <v>3</v>
      </c>
      <c r="I905" s="227">
        <v>14</v>
      </c>
      <c r="J905" s="59">
        <v>10709</v>
      </c>
      <c r="K905" s="78">
        <f>VLOOKUP(volume[[#This Row],[hwycov_id]],cnf[],10,FALSE)</f>
        <v>10709</v>
      </c>
      <c r="L905" s="229">
        <f t="shared" si="42"/>
        <v>0</v>
      </c>
      <c r="M905" s="228">
        <f t="shared" si="43"/>
        <v>0</v>
      </c>
      <c r="N905" s="228">
        <f t="shared" si="44"/>
        <v>0</v>
      </c>
      <c r="O905" s="298" t="e">
        <f>VLOOKUP(volume[[#This Row],[hwycov_id]],check!$A$2:$P$26,16,FALSE)</f>
        <v>#N/A</v>
      </c>
      <c r="P905" s="298">
        <v>905</v>
      </c>
    </row>
    <row r="906" spans="1:16">
      <c r="A906" s="59">
        <v>17764</v>
      </c>
      <c r="B906" s="59">
        <v>3</v>
      </c>
      <c r="C906" s="59">
        <v>1</v>
      </c>
      <c r="D906" s="59">
        <v>2</v>
      </c>
      <c r="E906" s="59" t="s">
        <v>79</v>
      </c>
      <c r="F906" s="227">
        <v>3</v>
      </c>
      <c r="G906" s="59">
        <v>1</v>
      </c>
      <c r="H906" s="227">
        <v>2</v>
      </c>
      <c r="I906" s="227">
        <v>14</v>
      </c>
      <c r="J906" s="59">
        <v>10737</v>
      </c>
      <c r="K906" s="78">
        <f>VLOOKUP(volume[[#This Row],[hwycov_id]],cnf[],10,FALSE)</f>
        <v>10737</v>
      </c>
      <c r="L906" s="229">
        <f t="shared" si="42"/>
        <v>0</v>
      </c>
      <c r="M906" s="228">
        <f t="shared" si="43"/>
        <v>0</v>
      </c>
      <c r="N906" s="228">
        <f t="shared" si="44"/>
        <v>0</v>
      </c>
      <c r="O906" s="298" t="e">
        <f>VLOOKUP(volume[[#This Row],[hwycov_id]],check!$A$2:$P$26,16,FALSE)</f>
        <v>#N/A</v>
      </c>
      <c r="P906" s="298">
        <v>906</v>
      </c>
    </row>
    <row r="907" spans="1:16">
      <c r="A907" s="59">
        <v>15778</v>
      </c>
      <c r="B907" s="59">
        <v>9</v>
      </c>
      <c r="C907" s="59">
        <v>1</v>
      </c>
      <c r="D907" s="59">
        <v>1</v>
      </c>
      <c r="E907" s="59" t="s">
        <v>78</v>
      </c>
      <c r="F907" s="227">
        <v>2</v>
      </c>
      <c r="G907" s="59">
        <v>1</v>
      </c>
      <c r="H907" s="227">
        <v>3</v>
      </c>
      <c r="I907" s="227">
        <v>14</v>
      </c>
      <c r="J907" s="59">
        <v>10739</v>
      </c>
      <c r="K907" s="78">
        <f>VLOOKUP(volume[[#This Row],[hwycov_id]],cnf[],10,FALSE)</f>
        <v>10739</v>
      </c>
      <c r="L907" s="229">
        <f t="shared" si="42"/>
        <v>0</v>
      </c>
      <c r="M907" s="228">
        <f t="shared" si="43"/>
        <v>0</v>
      </c>
      <c r="N907" s="228">
        <f t="shared" si="44"/>
        <v>0</v>
      </c>
      <c r="O907" s="298" t="e">
        <f>VLOOKUP(volume[[#This Row],[hwycov_id]],check!$A$2:$P$26,16,FALSE)</f>
        <v>#N/A</v>
      </c>
      <c r="P907" s="298">
        <v>907</v>
      </c>
    </row>
    <row r="908" spans="1:16">
      <c r="A908" s="59">
        <v>28483</v>
      </c>
      <c r="B908" s="59">
        <v>9</v>
      </c>
      <c r="C908" s="59">
        <v>1</v>
      </c>
      <c r="D908" s="59">
        <v>1</v>
      </c>
      <c r="E908" s="59" t="s">
        <v>78</v>
      </c>
      <c r="F908" s="227">
        <v>2</v>
      </c>
      <c r="G908" s="59">
        <v>1</v>
      </c>
      <c r="H908" s="227">
        <v>6</v>
      </c>
      <c r="I908" s="227">
        <v>6</v>
      </c>
      <c r="J908" s="59">
        <v>10749</v>
      </c>
      <c r="K908" s="78">
        <f>VLOOKUP(volume[[#This Row],[hwycov_id]],cnf[],10,FALSE)</f>
        <v>10749</v>
      </c>
      <c r="L908" s="229">
        <f t="shared" si="42"/>
        <v>0</v>
      </c>
      <c r="M908" s="228">
        <f t="shared" si="43"/>
        <v>0</v>
      </c>
      <c r="N908" s="228">
        <f t="shared" si="44"/>
        <v>0</v>
      </c>
      <c r="O908" s="298" t="e">
        <f>VLOOKUP(volume[[#This Row],[hwycov_id]],check!$A$2:$P$26,16,FALSE)</f>
        <v>#N/A</v>
      </c>
      <c r="P908" s="298">
        <v>908</v>
      </c>
    </row>
    <row r="909" spans="1:16">
      <c r="A909" s="59">
        <v>27185</v>
      </c>
      <c r="B909" s="59">
        <v>9</v>
      </c>
      <c r="C909" s="59">
        <v>1</v>
      </c>
      <c r="D909" s="59">
        <v>1</v>
      </c>
      <c r="E909" s="59" t="s">
        <v>78</v>
      </c>
      <c r="F909" s="227">
        <v>2</v>
      </c>
      <c r="G909" s="59">
        <v>1</v>
      </c>
      <c r="H909" s="227">
        <v>7</v>
      </c>
      <c r="I909" s="227">
        <v>15</v>
      </c>
      <c r="J909" s="59">
        <v>10750</v>
      </c>
      <c r="K909" s="78">
        <f>VLOOKUP(volume[[#This Row],[hwycov_id]],cnf[],10,FALSE)</f>
        <v>10750</v>
      </c>
      <c r="L909" s="229">
        <f t="shared" si="42"/>
        <v>0</v>
      </c>
      <c r="M909" s="228">
        <f t="shared" si="43"/>
        <v>0</v>
      </c>
      <c r="N909" s="228">
        <f t="shared" si="44"/>
        <v>0</v>
      </c>
      <c r="O909" s="298" t="e">
        <f>VLOOKUP(volume[[#This Row],[hwycov_id]],check!$A$2:$P$26,16,FALSE)</f>
        <v>#N/A</v>
      </c>
      <c r="P909" s="298">
        <v>909</v>
      </c>
    </row>
    <row r="910" spans="1:16">
      <c r="A910" s="59">
        <v>14656</v>
      </c>
      <c r="B910" s="59">
        <v>9</v>
      </c>
      <c r="C910" s="59">
        <v>1</v>
      </c>
      <c r="D910" s="59">
        <v>1</v>
      </c>
      <c r="E910" s="59" t="s">
        <v>78</v>
      </c>
      <c r="F910" s="227">
        <v>2</v>
      </c>
      <c r="G910" s="59">
        <v>1</v>
      </c>
      <c r="H910" s="227">
        <v>3</v>
      </c>
      <c r="I910" s="227">
        <v>14</v>
      </c>
      <c r="J910" s="59">
        <v>10758</v>
      </c>
      <c r="K910" s="78">
        <f>VLOOKUP(volume[[#This Row],[hwycov_id]],cnf[],10,FALSE)</f>
        <v>10758</v>
      </c>
      <c r="L910" s="229">
        <f t="shared" si="42"/>
        <v>0</v>
      </c>
      <c r="M910" s="228">
        <f t="shared" si="43"/>
        <v>0</v>
      </c>
      <c r="N910" s="228">
        <f t="shared" si="44"/>
        <v>0</v>
      </c>
      <c r="O910" s="298" t="e">
        <f>VLOOKUP(volume[[#This Row],[hwycov_id]],check!$A$2:$P$26,16,FALSE)</f>
        <v>#N/A</v>
      </c>
      <c r="P910" s="298">
        <v>910</v>
      </c>
    </row>
    <row r="911" spans="1:16">
      <c r="A911" s="59">
        <v>29136</v>
      </c>
      <c r="B911" s="59">
        <v>9</v>
      </c>
      <c r="C911" s="59">
        <v>1</v>
      </c>
      <c r="D911" s="59">
        <v>1</v>
      </c>
      <c r="E911" s="59" t="s">
        <v>78</v>
      </c>
      <c r="F911" s="227">
        <v>2</v>
      </c>
      <c r="G911" s="59">
        <v>1</v>
      </c>
      <c r="H911" s="227">
        <v>4</v>
      </c>
      <c r="I911" s="227">
        <v>2</v>
      </c>
      <c r="J911" s="59">
        <v>10772</v>
      </c>
      <c r="K911" s="78">
        <f>VLOOKUP(volume[[#This Row],[hwycov_id]],cnf[],10,FALSE)</f>
        <v>10772</v>
      </c>
      <c r="L911" s="229">
        <f t="shared" si="42"/>
        <v>0</v>
      </c>
      <c r="M911" s="228">
        <f t="shared" si="43"/>
        <v>0</v>
      </c>
      <c r="N911" s="228">
        <f t="shared" si="44"/>
        <v>0</v>
      </c>
      <c r="O911" s="298" t="e">
        <f>VLOOKUP(volume[[#This Row],[hwycov_id]],check!$A$2:$P$26,16,FALSE)</f>
        <v>#N/A</v>
      </c>
      <c r="P911" s="298">
        <v>911</v>
      </c>
    </row>
    <row r="912" spans="1:16">
      <c r="A912" s="59">
        <v>13278</v>
      </c>
      <c r="B912" s="59">
        <v>9</v>
      </c>
      <c r="C912" s="59">
        <v>1</v>
      </c>
      <c r="D912" s="59">
        <v>1</v>
      </c>
      <c r="E912" s="59" t="s">
        <v>78</v>
      </c>
      <c r="F912" s="227">
        <v>2</v>
      </c>
      <c r="G912" s="59">
        <v>1</v>
      </c>
      <c r="H912" s="227">
        <v>6</v>
      </c>
      <c r="I912" s="227">
        <v>1</v>
      </c>
      <c r="J912" s="59">
        <v>10772</v>
      </c>
      <c r="K912" s="78">
        <f>VLOOKUP(volume[[#This Row],[hwycov_id]],cnf[],10,FALSE)</f>
        <v>10772</v>
      </c>
      <c r="L912" s="229">
        <f t="shared" si="42"/>
        <v>0</v>
      </c>
      <c r="M912" s="228">
        <f t="shared" si="43"/>
        <v>0</v>
      </c>
      <c r="N912" s="228">
        <f t="shared" si="44"/>
        <v>0</v>
      </c>
      <c r="O912" s="298" t="e">
        <f>VLOOKUP(volume[[#This Row],[hwycov_id]],check!$A$2:$P$26,16,FALSE)</f>
        <v>#N/A</v>
      </c>
      <c r="P912" s="298">
        <v>912</v>
      </c>
    </row>
    <row r="913" spans="1:16">
      <c r="A913" s="59">
        <v>28851</v>
      </c>
      <c r="B913" s="59">
        <v>9</v>
      </c>
      <c r="C913" s="59">
        <v>1</v>
      </c>
      <c r="D913" s="59">
        <v>1</v>
      </c>
      <c r="E913" s="59" t="s">
        <v>78</v>
      </c>
      <c r="F913" s="227">
        <v>2</v>
      </c>
      <c r="G913" s="59">
        <v>1</v>
      </c>
      <c r="H913" s="227">
        <v>6</v>
      </c>
      <c r="I913" s="227">
        <v>18</v>
      </c>
      <c r="J913" s="59">
        <v>10790</v>
      </c>
      <c r="K913" s="78">
        <f>VLOOKUP(volume[[#This Row],[hwycov_id]],cnf[],10,FALSE)</f>
        <v>10790</v>
      </c>
      <c r="L913" s="229">
        <f t="shared" si="42"/>
        <v>0</v>
      </c>
      <c r="M913" s="228">
        <f t="shared" si="43"/>
        <v>0</v>
      </c>
      <c r="N913" s="228">
        <f t="shared" si="44"/>
        <v>0</v>
      </c>
      <c r="O913" s="298" t="e">
        <f>VLOOKUP(volume[[#This Row],[hwycov_id]],check!$A$2:$P$26,16,FALSE)</f>
        <v>#N/A</v>
      </c>
      <c r="P913" s="298">
        <v>913</v>
      </c>
    </row>
    <row r="914" spans="1:16">
      <c r="A914" s="59">
        <v>10281</v>
      </c>
      <c r="B914" s="59">
        <v>3</v>
      </c>
      <c r="C914" s="59">
        <v>1</v>
      </c>
      <c r="D914" s="59">
        <v>2</v>
      </c>
      <c r="E914" s="59" t="s">
        <v>79</v>
      </c>
      <c r="F914" s="227">
        <v>3</v>
      </c>
      <c r="G914" s="59">
        <v>1</v>
      </c>
      <c r="H914" s="227">
        <v>4</v>
      </c>
      <c r="I914" s="227">
        <v>14</v>
      </c>
      <c r="J914" s="59">
        <v>10791</v>
      </c>
      <c r="K914" s="78">
        <f>VLOOKUP(volume[[#This Row],[hwycov_id]],cnf[],10,FALSE)</f>
        <v>10791</v>
      </c>
      <c r="L914" s="229">
        <f t="shared" si="42"/>
        <v>0</v>
      </c>
      <c r="M914" s="228">
        <f t="shared" si="43"/>
        <v>0</v>
      </c>
      <c r="N914" s="228">
        <f t="shared" si="44"/>
        <v>0</v>
      </c>
      <c r="O914" s="298" t="e">
        <f>VLOOKUP(volume[[#This Row],[hwycov_id]],check!$A$2:$P$26,16,FALSE)</f>
        <v>#N/A</v>
      </c>
      <c r="P914" s="298">
        <v>914</v>
      </c>
    </row>
    <row r="915" spans="1:16">
      <c r="A915" s="59">
        <v>6099</v>
      </c>
      <c r="B915" s="59">
        <v>4</v>
      </c>
      <c r="C915" s="59">
        <v>1</v>
      </c>
      <c r="D915" s="59">
        <v>2</v>
      </c>
      <c r="E915" s="59" t="s">
        <v>80</v>
      </c>
      <c r="F915" s="227">
        <v>4</v>
      </c>
      <c r="G915" s="59">
        <v>1</v>
      </c>
      <c r="H915" s="227">
        <v>5</v>
      </c>
      <c r="I915" s="227">
        <v>5</v>
      </c>
      <c r="J915" s="59">
        <v>10800</v>
      </c>
      <c r="K915" s="78">
        <f>VLOOKUP(volume[[#This Row],[hwycov_id]],cnf[],10,FALSE)</f>
        <v>10800</v>
      </c>
      <c r="L915" s="229">
        <f t="shared" si="42"/>
        <v>0</v>
      </c>
      <c r="M915" s="228">
        <f t="shared" si="43"/>
        <v>0</v>
      </c>
      <c r="N915" s="228">
        <f t="shared" si="44"/>
        <v>0</v>
      </c>
      <c r="O915" s="298" t="e">
        <f>VLOOKUP(volume[[#This Row],[hwycov_id]],check!$A$2:$P$26,16,FALSE)</f>
        <v>#N/A</v>
      </c>
      <c r="P915" s="298">
        <v>915</v>
      </c>
    </row>
    <row r="916" spans="1:16">
      <c r="A916" s="59">
        <v>29215</v>
      </c>
      <c r="B916" s="59">
        <v>1</v>
      </c>
      <c r="C916" s="59">
        <v>1</v>
      </c>
      <c r="D916" s="59">
        <v>1</v>
      </c>
      <c r="E916" s="59" t="s">
        <v>82</v>
      </c>
      <c r="F916" s="227">
        <v>1</v>
      </c>
      <c r="G916" s="59">
        <v>1</v>
      </c>
      <c r="H916" s="227">
        <v>8</v>
      </c>
      <c r="I916" s="227">
        <v>19</v>
      </c>
      <c r="J916" s="59">
        <v>10818</v>
      </c>
      <c r="K916" s="78">
        <f>VLOOKUP(volume[[#This Row],[hwycov_id]],cnf[],10,FALSE)</f>
        <v>10818</v>
      </c>
      <c r="L916" s="229">
        <f t="shared" si="42"/>
        <v>0</v>
      </c>
      <c r="M916" s="228">
        <f t="shared" si="43"/>
        <v>0</v>
      </c>
      <c r="N916" s="228">
        <f t="shared" si="44"/>
        <v>0</v>
      </c>
      <c r="O916" s="298" t="e">
        <f>VLOOKUP(volume[[#This Row],[hwycov_id]],check!$A$2:$P$26,16,FALSE)</f>
        <v>#N/A</v>
      </c>
      <c r="P916" s="298">
        <v>916</v>
      </c>
    </row>
    <row r="917" spans="1:16">
      <c r="A917" s="59">
        <v>15004</v>
      </c>
      <c r="B917" s="59">
        <v>3</v>
      </c>
      <c r="C917" s="59">
        <v>1</v>
      </c>
      <c r="D917" s="59">
        <v>2</v>
      </c>
      <c r="E917" s="59" t="s">
        <v>79</v>
      </c>
      <c r="F917" s="227">
        <v>3</v>
      </c>
      <c r="G917" s="59">
        <v>1</v>
      </c>
      <c r="H917" s="227">
        <v>3</v>
      </c>
      <c r="I917" s="227">
        <v>14</v>
      </c>
      <c r="J917" s="59">
        <v>10824</v>
      </c>
      <c r="K917" s="78">
        <f>VLOOKUP(volume[[#This Row],[hwycov_id]],cnf[],10,FALSE)</f>
        <v>10824</v>
      </c>
      <c r="L917" s="229">
        <f t="shared" si="42"/>
        <v>0</v>
      </c>
      <c r="M917" s="228">
        <f t="shared" si="43"/>
        <v>0</v>
      </c>
      <c r="N917" s="228">
        <f t="shared" si="44"/>
        <v>0</v>
      </c>
      <c r="O917" s="298" t="e">
        <f>VLOOKUP(volume[[#This Row],[hwycov_id]],check!$A$2:$P$26,16,FALSE)</f>
        <v>#N/A</v>
      </c>
      <c r="P917" s="298">
        <v>917</v>
      </c>
    </row>
    <row r="918" spans="1:16">
      <c r="A918" s="59">
        <v>11030</v>
      </c>
      <c r="B918" s="59">
        <v>9</v>
      </c>
      <c r="C918" s="59">
        <v>1</v>
      </c>
      <c r="D918" s="59">
        <v>1</v>
      </c>
      <c r="E918" s="59" t="s">
        <v>78</v>
      </c>
      <c r="F918" s="227">
        <v>2</v>
      </c>
      <c r="G918" s="59">
        <v>1</v>
      </c>
      <c r="H918" s="227">
        <v>5</v>
      </c>
      <c r="I918" s="227">
        <v>9</v>
      </c>
      <c r="J918" s="59">
        <v>10824</v>
      </c>
      <c r="K918" s="78">
        <f>VLOOKUP(volume[[#This Row],[hwycov_id]],cnf[],10,FALSE)</f>
        <v>10824</v>
      </c>
      <c r="L918" s="229">
        <f t="shared" si="42"/>
        <v>0</v>
      </c>
      <c r="M918" s="228">
        <f t="shared" si="43"/>
        <v>0</v>
      </c>
      <c r="N918" s="228">
        <f t="shared" si="44"/>
        <v>0</v>
      </c>
      <c r="O918" s="298" t="e">
        <f>VLOOKUP(volume[[#This Row],[hwycov_id]],check!$A$2:$P$26,16,FALSE)</f>
        <v>#N/A</v>
      </c>
      <c r="P918" s="298">
        <v>918</v>
      </c>
    </row>
    <row r="919" spans="1:16">
      <c r="A919" s="59">
        <v>8375</v>
      </c>
      <c r="B919" s="59">
        <v>5</v>
      </c>
      <c r="C919" s="59">
        <v>1</v>
      </c>
      <c r="D919" s="59">
        <v>2</v>
      </c>
      <c r="E919" s="59" t="s">
        <v>79</v>
      </c>
      <c r="F919" s="227">
        <v>4</v>
      </c>
      <c r="G919" s="59">
        <v>1</v>
      </c>
      <c r="H919" s="227">
        <v>3</v>
      </c>
      <c r="I919" s="227">
        <v>14</v>
      </c>
      <c r="J919" s="59">
        <v>10826</v>
      </c>
      <c r="K919" s="78">
        <f>VLOOKUP(volume[[#This Row],[hwycov_id]],cnf[],10,FALSE)</f>
        <v>10826</v>
      </c>
      <c r="L919" s="229">
        <f t="shared" si="42"/>
        <v>0</v>
      </c>
      <c r="M919" s="228">
        <f t="shared" si="43"/>
        <v>0</v>
      </c>
      <c r="N919" s="228">
        <f t="shared" si="44"/>
        <v>0</v>
      </c>
      <c r="O919" s="298" t="e">
        <f>VLOOKUP(volume[[#This Row],[hwycov_id]],check!$A$2:$P$26,16,FALSE)</f>
        <v>#N/A</v>
      </c>
      <c r="P919" s="298">
        <v>919</v>
      </c>
    </row>
    <row r="920" spans="1:16">
      <c r="A920" s="59">
        <v>15235</v>
      </c>
      <c r="B920" s="59">
        <v>3</v>
      </c>
      <c r="C920" s="59">
        <v>1</v>
      </c>
      <c r="D920" s="59">
        <v>2</v>
      </c>
      <c r="E920" s="59" t="s">
        <v>79</v>
      </c>
      <c r="F920" s="227">
        <v>3</v>
      </c>
      <c r="G920" s="59">
        <v>1</v>
      </c>
      <c r="H920" s="227">
        <v>3</v>
      </c>
      <c r="I920" s="227">
        <v>14</v>
      </c>
      <c r="J920" s="59">
        <v>10870</v>
      </c>
      <c r="K920" s="78">
        <f>VLOOKUP(volume[[#This Row],[hwycov_id]],cnf[],10,FALSE)</f>
        <v>10870</v>
      </c>
      <c r="L920" s="229">
        <f t="shared" si="42"/>
        <v>0</v>
      </c>
      <c r="M920" s="228">
        <f t="shared" si="43"/>
        <v>0</v>
      </c>
      <c r="N920" s="228">
        <f t="shared" si="44"/>
        <v>0</v>
      </c>
      <c r="O920" s="298" t="e">
        <f>VLOOKUP(volume[[#This Row],[hwycov_id]],check!$A$2:$P$26,16,FALSE)</f>
        <v>#N/A</v>
      </c>
      <c r="P920" s="298">
        <v>920</v>
      </c>
    </row>
    <row r="921" spans="1:16">
      <c r="A921" s="59">
        <v>15197</v>
      </c>
      <c r="B921" s="59">
        <v>9</v>
      </c>
      <c r="C921" s="59">
        <v>1</v>
      </c>
      <c r="D921" s="59">
        <v>1</v>
      </c>
      <c r="E921" s="59" t="s">
        <v>78</v>
      </c>
      <c r="F921" s="227">
        <v>2</v>
      </c>
      <c r="G921" s="59">
        <v>1</v>
      </c>
      <c r="H921" s="227">
        <v>3</v>
      </c>
      <c r="I921" s="227">
        <v>14</v>
      </c>
      <c r="J921" s="59">
        <v>10875</v>
      </c>
      <c r="K921" s="78">
        <f>VLOOKUP(volume[[#This Row],[hwycov_id]],cnf[],10,FALSE)</f>
        <v>10875</v>
      </c>
      <c r="L921" s="229">
        <f t="shared" si="42"/>
        <v>0</v>
      </c>
      <c r="M921" s="228">
        <f t="shared" si="43"/>
        <v>0</v>
      </c>
      <c r="N921" s="228">
        <f t="shared" si="44"/>
        <v>0</v>
      </c>
      <c r="O921" s="298" t="e">
        <f>VLOOKUP(volume[[#This Row],[hwycov_id]],check!$A$2:$P$26,16,FALSE)</f>
        <v>#N/A</v>
      </c>
      <c r="P921" s="298">
        <v>921</v>
      </c>
    </row>
    <row r="922" spans="1:16">
      <c r="A922" s="59">
        <v>45606</v>
      </c>
      <c r="B922" s="59">
        <v>9</v>
      </c>
      <c r="C922" s="59">
        <v>1</v>
      </c>
      <c r="D922" s="59">
        <v>1</v>
      </c>
      <c r="E922" s="59" t="s">
        <v>78</v>
      </c>
      <c r="F922" s="227">
        <v>2</v>
      </c>
      <c r="G922" s="59">
        <v>1</v>
      </c>
      <c r="H922" s="227">
        <v>3</v>
      </c>
      <c r="I922" s="227">
        <v>14</v>
      </c>
      <c r="J922" s="59">
        <v>10889</v>
      </c>
      <c r="K922" s="78">
        <f>VLOOKUP(volume[[#This Row],[hwycov_id]],cnf[],10,FALSE)</f>
        <v>10889</v>
      </c>
      <c r="L922" s="229">
        <f t="shared" si="42"/>
        <v>0</v>
      </c>
      <c r="M922" s="228">
        <f t="shared" si="43"/>
        <v>0</v>
      </c>
      <c r="N922" s="228">
        <f t="shared" si="44"/>
        <v>0</v>
      </c>
      <c r="O922" s="298" t="e">
        <f>VLOOKUP(volume[[#This Row],[hwycov_id]],check!$A$2:$P$26,16,FALSE)</f>
        <v>#N/A</v>
      </c>
      <c r="P922" s="298">
        <v>922</v>
      </c>
    </row>
    <row r="923" spans="1:16">
      <c r="A923" s="59">
        <v>14196</v>
      </c>
      <c r="B923" s="59">
        <v>3</v>
      </c>
      <c r="C923" s="59">
        <v>1</v>
      </c>
      <c r="D923" s="59">
        <v>2</v>
      </c>
      <c r="E923" s="59" t="s">
        <v>80</v>
      </c>
      <c r="F923" s="227">
        <v>3</v>
      </c>
      <c r="G923" s="59">
        <v>1</v>
      </c>
      <c r="H923" s="227">
        <v>2</v>
      </c>
      <c r="I923" s="227">
        <v>11</v>
      </c>
      <c r="J923" s="59">
        <v>10900</v>
      </c>
      <c r="K923" s="78">
        <f>VLOOKUP(volume[[#This Row],[hwycov_id]],cnf[],10,FALSE)</f>
        <v>10900</v>
      </c>
      <c r="L923" s="229">
        <f t="shared" si="42"/>
        <v>0</v>
      </c>
      <c r="M923" s="228">
        <f t="shared" si="43"/>
        <v>0</v>
      </c>
      <c r="N923" s="228">
        <f t="shared" si="44"/>
        <v>0</v>
      </c>
      <c r="O923" s="298" t="e">
        <f>VLOOKUP(volume[[#This Row],[hwycov_id]],check!$A$2:$P$26,16,FALSE)</f>
        <v>#N/A</v>
      </c>
      <c r="P923" s="298">
        <v>923</v>
      </c>
    </row>
    <row r="924" spans="1:16">
      <c r="A924" s="59">
        <v>20010</v>
      </c>
      <c r="B924" s="59">
        <v>4</v>
      </c>
      <c r="C924" s="59">
        <v>1</v>
      </c>
      <c r="D924" s="59">
        <v>2</v>
      </c>
      <c r="E924" s="59" t="s">
        <v>80</v>
      </c>
      <c r="F924" s="227">
        <v>4</v>
      </c>
      <c r="G924" s="59">
        <v>1</v>
      </c>
      <c r="H924" s="227">
        <v>7</v>
      </c>
      <c r="I924" s="227">
        <v>19</v>
      </c>
      <c r="J924" s="59">
        <v>10900</v>
      </c>
      <c r="K924" s="78">
        <f>VLOOKUP(volume[[#This Row],[hwycov_id]],cnf[],10,FALSE)</f>
        <v>10900</v>
      </c>
      <c r="L924" s="229">
        <f t="shared" si="42"/>
        <v>0</v>
      </c>
      <c r="M924" s="228">
        <f t="shared" si="43"/>
        <v>0</v>
      </c>
      <c r="N924" s="228">
        <f t="shared" si="44"/>
        <v>0</v>
      </c>
      <c r="O924" s="298" t="e">
        <f>VLOOKUP(volume[[#This Row],[hwycov_id]],check!$A$2:$P$26,16,FALSE)</f>
        <v>#N/A</v>
      </c>
      <c r="P924" s="298">
        <v>924</v>
      </c>
    </row>
    <row r="925" spans="1:16">
      <c r="A925" s="59">
        <v>13654</v>
      </c>
      <c r="B925" s="59">
        <v>9</v>
      </c>
      <c r="C925" s="59">
        <v>1</v>
      </c>
      <c r="D925" s="59">
        <v>1</v>
      </c>
      <c r="E925" s="59" t="s">
        <v>78</v>
      </c>
      <c r="F925" s="227">
        <v>2</v>
      </c>
      <c r="G925" s="59">
        <v>1</v>
      </c>
      <c r="H925" s="227">
        <v>3</v>
      </c>
      <c r="I925" s="227">
        <v>14</v>
      </c>
      <c r="J925" s="59">
        <v>10900</v>
      </c>
      <c r="K925" s="78">
        <f>VLOOKUP(volume[[#This Row],[hwycov_id]],cnf[],10,FALSE)</f>
        <v>10900</v>
      </c>
      <c r="L925" s="229">
        <f t="shared" si="42"/>
        <v>0</v>
      </c>
      <c r="M925" s="228">
        <f t="shared" si="43"/>
        <v>0</v>
      </c>
      <c r="N925" s="228">
        <f t="shared" si="44"/>
        <v>0</v>
      </c>
      <c r="O925" s="298" t="e">
        <f>VLOOKUP(volume[[#This Row],[hwycov_id]],check!$A$2:$P$26,16,FALSE)</f>
        <v>#N/A</v>
      </c>
      <c r="P925" s="298">
        <v>925</v>
      </c>
    </row>
    <row r="926" spans="1:16">
      <c r="A926" s="59">
        <v>325</v>
      </c>
      <c r="B926" s="59">
        <v>4</v>
      </c>
      <c r="C926" s="59">
        <v>1</v>
      </c>
      <c r="D926" s="59">
        <v>2</v>
      </c>
      <c r="E926" s="59" t="s">
        <v>80</v>
      </c>
      <c r="F926" s="227">
        <v>4</v>
      </c>
      <c r="G926" s="59">
        <v>1</v>
      </c>
      <c r="H926" s="227">
        <v>5</v>
      </c>
      <c r="I926" s="227">
        <v>5</v>
      </c>
      <c r="J926" s="59">
        <v>10900</v>
      </c>
      <c r="K926" s="78">
        <f>VLOOKUP(volume[[#This Row],[hwycov_id]],cnf[],10,FALSE)</f>
        <v>10900</v>
      </c>
      <c r="L926" s="229">
        <f t="shared" si="42"/>
        <v>0</v>
      </c>
      <c r="M926" s="228">
        <f t="shared" si="43"/>
        <v>0</v>
      </c>
      <c r="N926" s="228">
        <f t="shared" si="44"/>
        <v>0</v>
      </c>
      <c r="O926" s="298" t="e">
        <f>VLOOKUP(volume[[#This Row],[hwycov_id]],check!$A$2:$P$26,16,FALSE)</f>
        <v>#N/A</v>
      </c>
      <c r="P926" s="298">
        <v>926</v>
      </c>
    </row>
    <row r="927" spans="1:16">
      <c r="A927" s="59">
        <v>18803</v>
      </c>
      <c r="B927" s="59">
        <v>4</v>
      </c>
      <c r="C927" s="59">
        <v>1</v>
      </c>
      <c r="D927" s="59">
        <v>1</v>
      </c>
      <c r="E927" s="59" t="s">
        <v>79</v>
      </c>
      <c r="F927" s="227">
        <v>4</v>
      </c>
      <c r="G927" s="59">
        <v>1</v>
      </c>
      <c r="H927" s="227">
        <v>1</v>
      </c>
      <c r="I927" s="227">
        <v>14</v>
      </c>
      <c r="J927" s="59">
        <v>10923</v>
      </c>
      <c r="K927" s="78">
        <f>VLOOKUP(volume[[#This Row],[hwycov_id]],cnf[],10,FALSE)</f>
        <v>10923</v>
      </c>
      <c r="L927" s="229">
        <f t="shared" si="42"/>
        <v>0</v>
      </c>
      <c r="M927" s="228">
        <f t="shared" si="43"/>
        <v>0</v>
      </c>
      <c r="N927" s="228">
        <f t="shared" si="44"/>
        <v>0</v>
      </c>
      <c r="O927" s="298" t="e">
        <f>VLOOKUP(volume[[#This Row],[hwycov_id]],check!$A$2:$P$26,16,FALSE)</f>
        <v>#N/A</v>
      </c>
      <c r="P927" s="298">
        <v>927</v>
      </c>
    </row>
    <row r="928" spans="1:16">
      <c r="A928" s="59">
        <v>1858</v>
      </c>
      <c r="B928" s="59">
        <v>4</v>
      </c>
      <c r="C928" s="59">
        <v>1</v>
      </c>
      <c r="D928" s="59">
        <v>2</v>
      </c>
      <c r="E928" s="59" t="s">
        <v>79</v>
      </c>
      <c r="F928" s="227">
        <v>4</v>
      </c>
      <c r="G928" s="59">
        <v>1</v>
      </c>
      <c r="H928" s="227">
        <v>2</v>
      </c>
      <c r="I928" s="227">
        <v>14</v>
      </c>
      <c r="J928" s="59">
        <v>10954</v>
      </c>
      <c r="K928" s="78">
        <f>VLOOKUP(volume[[#This Row],[hwycov_id]],cnf[],10,FALSE)</f>
        <v>10954</v>
      </c>
      <c r="L928" s="229">
        <f t="shared" si="42"/>
        <v>0</v>
      </c>
      <c r="M928" s="228">
        <f t="shared" si="43"/>
        <v>0</v>
      </c>
      <c r="N928" s="228">
        <f t="shared" si="44"/>
        <v>0</v>
      </c>
      <c r="O928" s="298" t="e">
        <f>VLOOKUP(volume[[#This Row],[hwycov_id]],check!$A$2:$P$26,16,FALSE)</f>
        <v>#N/A</v>
      </c>
      <c r="P928" s="298">
        <v>928</v>
      </c>
    </row>
    <row r="929" spans="1:16">
      <c r="A929" s="59">
        <v>3962</v>
      </c>
      <c r="B929" s="59">
        <v>4</v>
      </c>
      <c r="C929" s="59">
        <v>1</v>
      </c>
      <c r="D929" s="59">
        <v>2</v>
      </c>
      <c r="E929" s="59" t="s">
        <v>79</v>
      </c>
      <c r="F929" s="227">
        <v>4</v>
      </c>
      <c r="G929" s="59">
        <v>1</v>
      </c>
      <c r="H929" s="227">
        <v>3</v>
      </c>
      <c r="I929" s="227">
        <v>14</v>
      </c>
      <c r="J929" s="59">
        <v>10988</v>
      </c>
      <c r="K929" s="78">
        <f>VLOOKUP(volume[[#This Row],[hwycov_id]],cnf[],10,FALSE)</f>
        <v>10988</v>
      </c>
      <c r="L929" s="229">
        <f t="shared" si="42"/>
        <v>0</v>
      </c>
      <c r="M929" s="228">
        <f t="shared" si="43"/>
        <v>0</v>
      </c>
      <c r="N929" s="228">
        <f t="shared" si="44"/>
        <v>0</v>
      </c>
      <c r="O929" s="298" t="e">
        <f>VLOOKUP(volume[[#This Row],[hwycov_id]],check!$A$2:$P$26,16,FALSE)</f>
        <v>#N/A</v>
      </c>
      <c r="P929" s="298">
        <v>929</v>
      </c>
    </row>
    <row r="930" spans="1:16">
      <c r="A930" s="59">
        <v>1482</v>
      </c>
      <c r="B930" s="59">
        <v>3</v>
      </c>
      <c r="C930" s="59">
        <v>1</v>
      </c>
      <c r="D930" s="59">
        <v>2</v>
      </c>
      <c r="E930" s="59" t="s">
        <v>79</v>
      </c>
      <c r="F930" s="227">
        <v>3</v>
      </c>
      <c r="G930" s="59">
        <v>1</v>
      </c>
      <c r="H930" s="227">
        <v>3</v>
      </c>
      <c r="I930" s="227">
        <v>14</v>
      </c>
      <c r="J930" s="59">
        <v>10997</v>
      </c>
      <c r="K930" s="78">
        <f>VLOOKUP(volume[[#This Row],[hwycov_id]],cnf[],10,FALSE)</f>
        <v>10997</v>
      </c>
      <c r="L930" s="229">
        <f t="shared" si="42"/>
        <v>0</v>
      </c>
      <c r="M930" s="228">
        <f t="shared" si="43"/>
        <v>0</v>
      </c>
      <c r="N930" s="228">
        <f t="shared" si="44"/>
        <v>0</v>
      </c>
      <c r="O930" s="298" t="e">
        <f>VLOOKUP(volume[[#This Row],[hwycov_id]],check!$A$2:$P$26,16,FALSE)</f>
        <v>#N/A</v>
      </c>
      <c r="P930" s="298">
        <v>930</v>
      </c>
    </row>
    <row r="931" spans="1:16">
      <c r="A931" s="59">
        <v>14761</v>
      </c>
      <c r="B931" s="59">
        <v>3</v>
      </c>
      <c r="C931" s="59">
        <v>1</v>
      </c>
      <c r="D931" s="59">
        <v>2</v>
      </c>
      <c r="E931" s="59" t="s">
        <v>79</v>
      </c>
      <c r="F931" s="227">
        <v>3</v>
      </c>
      <c r="G931" s="59">
        <v>1</v>
      </c>
      <c r="H931" s="227">
        <v>2</v>
      </c>
      <c r="I931" s="227">
        <v>14</v>
      </c>
      <c r="J931" s="59">
        <v>10998</v>
      </c>
      <c r="K931" s="78">
        <f>VLOOKUP(volume[[#This Row],[hwycov_id]],cnf[],10,FALSE)</f>
        <v>10998</v>
      </c>
      <c r="L931" s="229">
        <f t="shared" si="42"/>
        <v>0</v>
      </c>
      <c r="M931" s="228">
        <f t="shared" si="43"/>
        <v>0</v>
      </c>
      <c r="N931" s="228">
        <f t="shared" si="44"/>
        <v>0</v>
      </c>
      <c r="O931" s="298" t="e">
        <f>VLOOKUP(volume[[#This Row],[hwycov_id]],check!$A$2:$P$26,16,FALSE)</f>
        <v>#N/A</v>
      </c>
      <c r="P931" s="298">
        <v>931</v>
      </c>
    </row>
    <row r="932" spans="1:16">
      <c r="A932" s="59">
        <v>3488</v>
      </c>
      <c r="B932" s="59">
        <v>5</v>
      </c>
      <c r="C932" s="59">
        <v>1</v>
      </c>
      <c r="D932" s="59">
        <v>2</v>
      </c>
      <c r="E932" s="59" t="s">
        <v>80</v>
      </c>
      <c r="F932" s="227">
        <v>4</v>
      </c>
      <c r="G932" s="59">
        <v>1</v>
      </c>
      <c r="H932" s="227">
        <v>2</v>
      </c>
      <c r="I932" s="227">
        <v>3</v>
      </c>
      <c r="J932" s="59">
        <v>11000</v>
      </c>
      <c r="K932" s="78">
        <f>VLOOKUP(volume[[#This Row],[hwycov_id]],cnf[],10,FALSE)</f>
        <v>11000</v>
      </c>
      <c r="L932" s="229">
        <f t="shared" si="42"/>
        <v>0</v>
      </c>
      <c r="M932" s="228">
        <f t="shared" si="43"/>
        <v>0</v>
      </c>
      <c r="N932" s="228">
        <f t="shared" si="44"/>
        <v>0</v>
      </c>
      <c r="O932" s="298" t="e">
        <f>VLOOKUP(volume[[#This Row],[hwycov_id]],check!$A$2:$P$26,16,FALSE)</f>
        <v>#N/A</v>
      </c>
      <c r="P932" s="298">
        <v>932</v>
      </c>
    </row>
    <row r="933" spans="1:16">
      <c r="A933" s="59">
        <v>7448</v>
      </c>
      <c r="B933" s="59">
        <v>5</v>
      </c>
      <c r="C933" s="59">
        <v>1</v>
      </c>
      <c r="D933" s="59">
        <v>2</v>
      </c>
      <c r="E933" s="59" t="s">
        <v>80</v>
      </c>
      <c r="F933" s="227">
        <v>4</v>
      </c>
      <c r="G933" s="59">
        <v>1</v>
      </c>
      <c r="H933" s="227">
        <v>5</v>
      </c>
      <c r="I933" s="227">
        <v>16</v>
      </c>
      <c r="J933" s="59">
        <v>11000</v>
      </c>
      <c r="K933" s="78">
        <f>VLOOKUP(volume[[#This Row],[hwycov_id]],cnf[],10,FALSE)</f>
        <v>11000</v>
      </c>
      <c r="L933" s="229">
        <f t="shared" si="42"/>
        <v>0</v>
      </c>
      <c r="M933" s="228">
        <f t="shared" si="43"/>
        <v>0</v>
      </c>
      <c r="N933" s="228">
        <f t="shared" si="44"/>
        <v>0</v>
      </c>
      <c r="O933" s="298" t="e">
        <f>VLOOKUP(volume[[#This Row],[hwycov_id]],check!$A$2:$P$26,16,FALSE)</f>
        <v>#N/A</v>
      </c>
      <c r="P933" s="298">
        <v>933</v>
      </c>
    </row>
    <row r="934" spans="1:16">
      <c r="A934" s="59">
        <v>12393</v>
      </c>
      <c r="B934" s="59">
        <v>4</v>
      </c>
      <c r="C934" s="59">
        <v>1</v>
      </c>
      <c r="D934" s="59">
        <v>2</v>
      </c>
      <c r="E934" s="59" t="s">
        <v>80</v>
      </c>
      <c r="F934" s="227">
        <v>4</v>
      </c>
      <c r="G934" s="59">
        <v>1</v>
      </c>
      <c r="H934" s="227">
        <v>7</v>
      </c>
      <c r="I934" s="227">
        <v>7</v>
      </c>
      <c r="J934" s="59">
        <v>11000</v>
      </c>
      <c r="K934" s="78">
        <f>VLOOKUP(volume[[#This Row],[hwycov_id]],cnf[],10,FALSE)</f>
        <v>11000</v>
      </c>
      <c r="L934" s="229">
        <f t="shared" si="42"/>
        <v>0</v>
      </c>
      <c r="M934" s="228">
        <f t="shared" si="43"/>
        <v>0</v>
      </c>
      <c r="N934" s="228">
        <f t="shared" si="44"/>
        <v>0</v>
      </c>
      <c r="O934" s="298" t="e">
        <f>VLOOKUP(volume[[#This Row],[hwycov_id]],check!$A$2:$P$26,16,FALSE)</f>
        <v>#N/A</v>
      </c>
      <c r="P934" s="298">
        <v>934</v>
      </c>
    </row>
    <row r="935" spans="1:16">
      <c r="A935" s="59">
        <v>10406</v>
      </c>
      <c r="B935" s="59">
        <v>9</v>
      </c>
      <c r="C935" s="59">
        <v>1</v>
      </c>
      <c r="D935" s="59">
        <v>1</v>
      </c>
      <c r="E935" s="59" t="s">
        <v>78</v>
      </c>
      <c r="F935" s="227">
        <v>2</v>
      </c>
      <c r="G935" s="59">
        <v>1</v>
      </c>
      <c r="H935" s="227">
        <v>1</v>
      </c>
      <c r="I935" s="227">
        <v>14</v>
      </c>
      <c r="J935" s="59">
        <v>11024</v>
      </c>
      <c r="K935" s="78">
        <f>VLOOKUP(volume[[#This Row],[hwycov_id]],cnf[],10,FALSE)</f>
        <v>11024</v>
      </c>
      <c r="L935" s="229">
        <f t="shared" si="42"/>
        <v>0</v>
      </c>
      <c r="M935" s="228">
        <f t="shared" si="43"/>
        <v>0</v>
      </c>
      <c r="N935" s="228">
        <f t="shared" si="44"/>
        <v>0</v>
      </c>
      <c r="O935" s="298" t="e">
        <f>VLOOKUP(volume[[#This Row],[hwycov_id]],check!$A$2:$P$26,16,FALSE)</f>
        <v>#N/A</v>
      </c>
      <c r="P935" s="298">
        <v>935</v>
      </c>
    </row>
    <row r="936" spans="1:16">
      <c r="A936" s="59">
        <v>13647</v>
      </c>
      <c r="B936" s="59">
        <v>9</v>
      </c>
      <c r="C936" s="59">
        <v>1</v>
      </c>
      <c r="D936" s="59">
        <v>1</v>
      </c>
      <c r="E936" s="59" t="s">
        <v>78</v>
      </c>
      <c r="F936" s="227">
        <v>2</v>
      </c>
      <c r="G936" s="59">
        <v>1</v>
      </c>
      <c r="H936" s="227">
        <v>3</v>
      </c>
      <c r="I936" s="227">
        <v>14</v>
      </c>
      <c r="J936" s="59">
        <v>11028</v>
      </c>
      <c r="K936" s="78">
        <f>VLOOKUP(volume[[#This Row],[hwycov_id]],cnf[],10,FALSE)</f>
        <v>11028</v>
      </c>
      <c r="L936" s="229">
        <f t="shared" si="42"/>
        <v>0</v>
      </c>
      <c r="M936" s="228">
        <f t="shared" si="43"/>
        <v>0</v>
      </c>
      <c r="N936" s="228">
        <f t="shared" si="44"/>
        <v>0</v>
      </c>
      <c r="O936" s="298" t="e">
        <f>VLOOKUP(volume[[#This Row],[hwycov_id]],check!$A$2:$P$26,16,FALSE)</f>
        <v>#N/A</v>
      </c>
      <c r="P936" s="298">
        <v>936</v>
      </c>
    </row>
    <row r="937" spans="1:16">
      <c r="A937" s="59">
        <v>18687</v>
      </c>
      <c r="B937" s="59">
        <v>3</v>
      </c>
      <c r="C937" s="59">
        <v>1</v>
      </c>
      <c r="D937" s="59">
        <v>1</v>
      </c>
      <c r="E937" s="59" t="s">
        <v>79</v>
      </c>
      <c r="F937" s="227">
        <v>3</v>
      </c>
      <c r="G937" s="59">
        <v>1</v>
      </c>
      <c r="H937" s="227">
        <v>1</v>
      </c>
      <c r="I937" s="227">
        <v>14</v>
      </c>
      <c r="J937" s="59">
        <v>11030</v>
      </c>
      <c r="K937" s="78">
        <f>VLOOKUP(volume[[#This Row],[hwycov_id]],cnf[],10,FALSE)</f>
        <v>11030</v>
      </c>
      <c r="L937" s="229">
        <f t="shared" si="42"/>
        <v>0</v>
      </c>
      <c r="M937" s="228">
        <f t="shared" si="43"/>
        <v>0</v>
      </c>
      <c r="N937" s="228">
        <f t="shared" si="44"/>
        <v>0</v>
      </c>
      <c r="O937" s="298" t="e">
        <f>VLOOKUP(volume[[#This Row],[hwycov_id]],check!$A$2:$P$26,16,FALSE)</f>
        <v>#N/A</v>
      </c>
      <c r="P937" s="298">
        <v>937</v>
      </c>
    </row>
    <row r="938" spans="1:16">
      <c r="A938" s="59">
        <v>15092</v>
      </c>
      <c r="B938" s="59">
        <v>3</v>
      </c>
      <c r="C938" s="59">
        <v>1</v>
      </c>
      <c r="D938" s="59">
        <v>2</v>
      </c>
      <c r="E938" s="59" t="s">
        <v>79</v>
      </c>
      <c r="F938" s="227">
        <v>3</v>
      </c>
      <c r="G938" s="59">
        <v>1</v>
      </c>
      <c r="H938" s="227">
        <v>4</v>
      </c>
      <c r="I938" s="227">
        <v>14</v>
      </c>
      <c r="J938" s="59">
        <v>11049</v>
      </c>
      <c r="K938" s="78">
        <f>VLOOKUP(volume[[#This Row],[hwycov_id]],cnf[],10,FALSE)</f>
        <v>11049</v>
      </c>
      <c r="L938" s="229">
        <f t="shared" si="42"/>
        <v>0</v>
      </c>
      <c r="M938" s="228">
        <f t="shared" si="43"/>
        <v>0</v>
      </c>
      <c r="N938" s="228">
        <f t="shared" si="44"/>
        <v>0</v>
      </c>
      <c r="O938" s="298" t="e">
        <f>VLOOKUP(volume[[#This Row],[hwycov_id]],check!$A$2:$P$26,16,FALSE)</f>
        <v>#N/A</v>
      </c>
      <c r="P938" s="298">
        <v>938</v>
      </c>
    </row>
    <row r="939" spans="1:16">
      <c r="A939" s="59">
        <v>10646</v>
      </c>
      <c r="B939" s="59">
        <v>9</v>
      </c>
      <c r="C939" s="59">
        <v>1</v>
      </c>
      <c r="D939" s="59">
        <v>1</v>
      </c>
      <c r="E939" s="59" t="s">
        <v>78</v>
      </c>
      <c r="F939" s="227">
        <v>2</v>
      </c>
      <c r="G939" s="59">
        <v>1</v>
      </c>
      <c r="H939" s="227">
        <v>4</v>
      </c>
      <c r="I939" s="227">
        <v>19</v>
      </c>
      <c r="J939" s="59">
        <v>11050</v>
      </c>
      <c r="K939" s="78">
        <f>VLOOKUP(volume[[#This Row],[hwycov_id]],cnf[],10,FALSE)</f>
        <v>11050</v>
      </c>
      <c r="L939" s="229">
        <f t="shared" si="42"/>
        <v>0</v>
      </c>
      <c r="M939" s="228">
        <f t="shared" si="43"/>
        <v>0</v>
      </c>
      <c r="N939" s="228">
        <f t="shared" si="44"/>
        <v>0</v>
      </c>
      <c r="O939" s="298" t="e">
        <f>VLOOKUP(volume[[#This Row],[hwycov_id]],check!$A$2:$P$26,16,FALSE)</f>
        <v>#N/A</v>
      </c>
      <c r="P939" s="298">
        <v>939</v>
      </c>
    </row>
    <row r="940" spans="1:16">
      <c r="A940" s="59">
        <v>18483</v>
      </c>
      <c r="B940" s="59">
        <v>3</v>
      </c>
      <c r="C940" s="59">
        <v>1</v>
      </c>
      <c r="D940" s="59">
        <v>2</v>
      </c>
      <c r="E940" s="59" t="s">
        <v>79</v>
      </c>
      <c r="F940" s="227">
        <v>3</v>
      </c>
      <c r="G940" s="59">
        <v>1</v>
      </c>
      <c r="H940" s="227">
        <v>1</v>
      </c>
      <c r="I940" s="227">
        <v>14</v>
      </c>
      <c r="J940" s="59">
        <v>11064</v>
      </c>
      <c r="K940" s="78">
        <f>VLOOKUP(volume[[#This Row],[hwycov_id]],cnf[],10,FALSE)</f>
        <v>11064</v>
      </c>
      <c r="L940" s="229">
        <f t="shared" si="42"/>
        <v>0</v>
      </c>
      <c r="M940" s="228">
        <f t="shared" si="43"/>
        <v>0</v>
      </c>
      <c r="N940" s="228">
        <f t="shared" si="44"/>
        <v>0</v>
      </c>
      <c r="O940" s="298" t="e">
        <f>VLOOKUP(volume[[#This Row],[hwycov_id]],check!$A$2:$P$26,16,FALSE)</f>
        <v>#N/A</v>
      </c>
      <c r="P940" s="298">
        <v>940</v>
      </c>
    </row>
    <row r="941" spans="1:16">
      <c r="A941" s="59">
        <v>11820</v>
      </c>
      <c r="B941" s="59">
        <v>5</v>
      </c>
      <c r="C941" s="59">
        <v>1</v>
      </c>
      <c r="D941" s="59">
        <v>2</v>
      </c>
      <c r="E941" s="59" t="s">
        <v>80</v>
      </c>
      <c r="F941" s="227">
        <v>4</v>
      </c>
      <c r="G941" s="59">
        <v>1</v>
      </c>
      <c r="H941" s="227">
        <v>5</v>
      </c>
      <c r="I941" s="227">
        <v>19</v>
      </c>
      <c r="J941" s="59">
        <v>11100</v>
      </c>
      <c r="K941" s="78">
        <f>VLOOKUP(volume[[#This Row],[hwycov_id]],cnf[],10,FALSE)</f>
        <v>11100</v>
      </c>
      <c r="L941" s="229">
        <f t="shared" si="42"/>
        <v>0</v>
      </c>
      <c r="M941" s="228">
        <f t="shared" si="43"/>
        <v>0</v>
      </c>
      <c r="N941" s="228">
        <f t="shared" si="44"/>
        <v>0</v>
      </c>
      <c r="O941" s="298" t="e">
        <f>VLOOKUP(volume[[#This Row],[hwycov_id]],check!$A$2:$P$26,16,FALSE)</f>
        <v>#N/A</v>
      </c>
      <c r="P941" s="298">
        <v>941</v>
      </c>
    </row>
    <row r="942" spans="1:16">
      <c r="A942" s="59">
        <v>18567</v>
      </c>
      <c r="B942" s="59">
        <v>3</v>
      </c>
      <c r="C942" s="59">
        <v>1</v>
      </c>
      <c r="D942" s="59">
        <v>2</v>
      </c>
      <c r="E942" s="59" t="s">
        <v>79</v>
      </c>
      <c r="F942" s="227">
        <v>3</v>
      </c>
      <c r="G942" s="59">
        <v>1</v>
      </c>
      <c r="H942" s="227">
        <v>1</v>
      </c>
      <c r="I942" s="227">
        <v>14</v>
      </c>
      <c r="J942" s="59">
        <v>11128</v>
      </c>
      <c r="K942" s="78">
        <f>VLOOKUP(volume[[#This Row],[hwycov_id]],cnf[],10,FALSE)</f>
        <v>11128</v>
      </c>
      <c r="L942" s="229">
        <f t="shared" si="42"/>
        <v>0</v>
      </c>
      <c r="M942" s="228">
        <f t="shared" si="43"/>
        <v>0</v>
      </c>
      <c r="N942" s="228">
        <f t="shared" si="44"/>
        <v>0</v>
      </c>
      <c r="O942" s="298" t="e">
        <f>VLOOKUP(volume[[#This Row],[hwycov_id]],check!$A$2:$P$26,16,FALSE)</f>
        <v>#N/A</v>
      </c>
      <c r="P942" s="298">
        <v>942</v>
      </c>
    </row>
    <row r="943" spans="1:16">
      <c r="A943" s="59">
        <v>10388</v>
      </c>
      <c r="B943" s="59">
        <v>3</v>
      </c>
      <c r="C943" s="59">
        <v>1</v>
      </c>
      <c r="D943" s="59">
        <v>2</v>
      </c>
      <c r="E943" s="59" t="s">
        <v>79</v>
      </c>
      <c r="F943" s="227">
        <v>3</v>
      </c>
      <c r="G943" s="59">
        <v>1</v>
      </c>
      <c r="H943" s="227">
        <v>2</v>
      </c>
      <c r="I943" s="227">
        <v>14</v>
      </c>
      <c r="J943" s="59">
        <v>11132</v>
      </c>
      <c r="K943" s="78">
        <f>VLOOKUP(volume[[#This Row],[hwycov_id]],cnf[],10,FALSE)</f>
        <v>11132</v>
      </c>
      <c r="L943" s="229">
        <f t="shared" si="42"/>
        <v>0</v>
      </c>
      <c r="M943" s="228">
        <f t="shared" si="43"/>
        <v>0</v>
      </c>
      <c r="N943" s="228">
        <f t="shared" si="44"/>
        <v>0</v>
      </c>
      <c r="O943" s="298" t="e">
        <f>VLOOKUP(volume[[#This Row],[hwycov_id]],check!$A$2:$P$26,16,FALSE)</f>
        <v>#N/A</v>
      </c>
      <c r="P943" s="298">
        <v>943</v>
      </c>
    </row>
    <row r="944" spans="1:16">
      <c r="A944" s="59">
        <v>28110</v>
      </c>
      <c r="B944" s="59">
        <v>8</v>
      </c>
      <c r="C944" s="59">
        <v>1</v>
      </c>
      <c r="D944" s="59">
        <v>1</v>
      </c>
      <c r="E944" s="59" t="s">
        <v>78</v>
      </c>
      <c r="F944" s="227">
        <v>2</v>
      </c>
      <c r="G944" s="59">
        <v>1</v>
      </c>
      <c r="H944" s="227">
        <v>2</v>
      </c>
      <c r="I944" s="227">
        <v>14</v>
      </c>
      <c r="J944" s="59">
        <v>11163</v>
      </c>
      <c r="K944" s="78">
        <f>VLOOKUP(volume[[#This Row],[hwycov_id]],cnf[],10,FALSE)</f>
        <v>11163</v>
      </c>
      <c r="L944" s="229">
        <f t="shared" si="42"/>
        <v>0</v>
      </c>
      <c r="M944" s="228">
        <f t="shared" si="43"/>
        <v>0</v>
      </c>
      <c r="N944" s="228">
        <f t="shared" si="44"/>
        <v>0</v>
      </c>
      <c r="O944" s="298" t="e">
        <f>VLOOKUP(volume[[#This Row],[hwycov_id]],check!$A$2:$P$26,16,FALSE)</f>
        <v>#N/A</v>
      </c>
      <c r="P944" s="298">
        <v>944</v>
      </c>
    </row>
    <row r="945" spans="1:16">
      <c r="A945" s="59">
        <v>28857</v>
      </c>
      <c r="B945" s="59">
        <v>9</v>
      </c>
      <c r="C945" s="59">
        <v>1</v>
      </c>
      <c r="D945" s="59">
        <v>1</v>
      </c>
      <c r="E945" s="59" t="s">
        <v>78</v>
      </c>
      <c r="F945" s="227">
        <v>2</v>
      </c>
      <c r="G945" s="59">
        <v>1</v>
      </c>
      <c r="H945" s="227">
        <v>3</v>
      </c>
      <c r="I945" s="227">
        <v>14</v>
      </c>
      <c r="J945" s="59">
        <v>11168</v>
      </c>
      <c r="K945" s="78">
        <f>VLOOKUP(volume[[#This Row],[hwycov_id]],cnf[],10,FALSE)</f>
        <v>11168</v>
      </c>
      <c r="L945" s="229">
        <f t="shared" si="42"/>
        <v>0</v>
      </c>
      <c r="M945" s="228">
        <f t="shared" si="43"/>
        <v>0</v>
      </c>
      <c r="N945" s="228">
        <f t="shared" si="44"/>
        <v>0</v>
      </c>
      <c r="O945" s="298" t="e">
        <f>VLOOKUP(volume[[#This Row],[hwycov_id]],check!$A$2:$P$26,16,FALSE)</f>
        <v>#N/A</v>
      </c>
      <c r="P945" s="298">
        <v>945</v>
      </c>
    </row>
    <row r="946" spans="1:16">
      <c r="A946" s="59">
        <v>14398</v>
      </c>
      <c r="B946" s="59">
        <v>9</v>
      </c>
      <c r="C946" s="59">
        <v>1</v>
      </c>
      <c r="D946" s="59">
        <v>1</v>
      </c>
      <c r="E946" s="59" t="s">
        <v>78</v>
      </c>
      <c r="F946" s="227">
        <v>2</v>
      </c>
      <c r="G946" s="59">
        <v>1</v>
      </c>
      <c r="H946" s="227">
        <v>3</v>
      </c>
      <c r="I946" s="227">
        <v>14</v>
      </c>
      <c r="J946" s="59">
        <v>11170</v>
      </c>
      <c r="K946" s="78">
        <f>VLOOKUP(volume[[#This Row],[hwycov_id]],cnf[],10,FALSE)</f>
        <v>11170</v>
      </c>
      <c r="L946" s="229">
        <f t="shared" si="42"/>
        <v>0</v>
      </c>
      <c r="M946" s="228">
        <f t="shared" si="43"/>
        <v>0</v>
      </c>
      <c r="N946" s="228">
        <f t="shared" si="44"/>
        <v>0</v>
      </c>
      <c r="O946" s="298" t="e">
        <f>VLOOKUP(volume[[#This Row],[hwycov_id]],check!$A$2:$P$26,16,FALSE)</f>
        <v>#N/A</v>
      </c>
      <c r="P946" s="298">
        <v>946</v>
      </c>
    </row>
    <row r="947" spans="1:16">
      <c r="A947" s="59">
        <v>15470</v>
      </c>
      <c r="B947" s="59">
        <v>2</v>
      </c>
      <c r="C947" s="59">
        <v>1</v>
      </c>
      <c r="D947" s="59">
        <v>2</v>
      </c>
      <c r="E947" s="59" t="s">
        <v>80</v>
      </c>
      <c r="F947" s="227">
        <v>3</v>
      </c>
      <c r="G947" s="59">
        <v>1</v>
      </c>
      <c r="H947" s="227">
        <v>5</v>
      </c>
      <c r="I947" s="227">
        <v>5</v>
      </c>
      <c r="J947" s="59">
        <v>11200</v>
      </c>
      <c r="K947" s="78">
        <f>VLOOKUP(volume[[#This Row],[hwycov_id]],cnf[],10,FALSE)</f>
        <v>11200</v>
      </c>
      <c r="L947" s="229">
        <f t="shared" si="42"/>
        <v>0</v>
      </c>
      <c r="M947" s="228">
        <f t="shared" si="43"/>
        <v>0</v>
      </c>
      <c r="N947" s="228">
        <f t="shared" si="44"/>
        <v>0</v>
      </c>
      <c r="O947" s="298" t="e">
        <f>VLOOKUP(volume[[#This Row],[hwycov_id]],check!$A$2:$P$26,16,FALSE)</f>
        <v>#N/A</v>
      </c>
      <c r="P947" s="298">
        <v>947</v>
      </c>
    </row>
    <row r="948" spans="1:16">
      <c r="A948" s="59">
        <v>18218</v>
      </c>
      <c r="B948" s="59">
        <v>3</v>
      </c>
      <c r="C948" s="59">
        <v>1</v>
      </c>
      <c r="D948" s="59">
        <v>1</v>
      </c>
      <c r="E948" s="59" t="s">
        <v>79</v>
      </c>
      <c r="F948" s="227">
        <v>3</v>
      </c>
      <c r="G948" s="59">
        <v>1</v>
      </c>
      <c r="H948" s="227">
        <v>1</v>
      </c>
      <c r="I948" s="227">
        <v>14</v>
      </c>
      <c r="J948" s="59">
        <v>11211</v>
      </c>
      <c r="K948" s="78">
        <f>VLOOKUP(volume[[#This Row],[hwycov_id]],cnf[],10,FALSE)</f>
        <v>11211</v>
      </c>
      <c r="L948" s="229">
        <f t="shared" si="42"/>
        <v>0</v>
      </c>
      <c r="M948" s="228">
        <f t="shared" si="43"/>
        <v>0</v>
      </c>
      <c r="N948" s="228">
        <f t="shared" si="44"/>
        <v>0</v>
      </c>
      <c r="O948" s="298" t="e">
        <f>VLOOKUP(volume[[#This Row],[hwycov_id]],check!$A$2:$P$26,16,FALSE)</f>
        <v>#N/A</v>
      </c>
      <c r="P948" s="298">
        <v>949</v>
      </c>
    </row>
    <row r="949" spans="1:16">
      <c r="A949" s="59">
        <v>1787</v>
      </c>
      <c r="B949" s="59">
        <v>4</v>
      </c>
      <c r="C949" s="59">
        <v>1</v>
      </c>
      <c r="D949" s="59">
        <v>2</v>
      </c>
      <c r="E949" s="59" t="s">
        <v>79</v>
      </c>
      <c r="F949" s="227">
        <v>4</v>
      </c>
      <c r="G949" s="59">
        <v>1</v>
      </c>
      <c r="H949" s="227">
        <v>2</v>
      </c>
      <c r="I949" s="227">
        <v>14</v>
      </c>
      <c r="J949" s="59">
        <v>11230</v>
      </c>
      <c r="K949" s="78">
        <f>VLOOKUP(volume[[#This Row],[hwycov_id]],cnf[],10,FALSE)</f>
        <v>11230</v>
      </c>
      <c r="L949" s="229">
        <f t="shared" si="42"/>
        <v>0</v>
      </c>
      <c r="M949" s="228">
        <f t="shared" si="43"/>
        <v>0</v>
      </c>
      <c r="N949" s="228">
        <f t="shared" si="44"/>
        <v>0</v>
      </c>
      <c r="O949" s="298" t="e">
        <f>VLOOKUP(volume[[#This Row],[hwycov_id]],check!$A$2:$P$26,16,FALSE)</f>
        <v>#N/A</v>
      </c>
      <c r="P949" s="298">
        <v>950</v>
      </c>
    </row>
    <row r="950" spans="1:16">
      <c r="A950" s="59">
        <v>28137</v>
      </c>
      <c r="B950" s="59">
        <v>9</v>
      </c>
      <c r="C950" s="59">
        <v>1</v>
      </c>
      <c r="D950" s="59">
        <v>1</v>
      </c>
      <c r="E950" s="59" t="s">
        <v>78</v>
      </c>
      <c r="F950" s="227">
        <v>2</v>
      </c>
      <c r="G950" s="59">
        <v>1</v>
      </c>
      <c r="H950" s="227">
        <v>5</v>
      </c>
      <c r="I950" s="227">
        <v>9</v>
      </c>
      <c r="J950" s="59">
        <v>11260</v>
      </c>
      <c r="K950" s="78">
        <f>VLOOKUP(volume[[#This Row],[hwycov_id]],cnf[],10,FALSE)</f>
        <v>11260</v>
      </c>
      <c r="L950" s="229">
        <f t="shared" si="42"/>
        <v>0</v>
      </c>
      <c r="M950" s="228">
        <f t="shared" si="43"/>
        <v>0</v>
      </c>
      <c r="N950" s="228">
        <f t="shared" si="44"/>
        <v>0</v>
      </c>
      <c r="O950" s="298" t="e">
        <f>VLOOKUP(volume[[#This Row],[hwycov_id]],check!$A$2:$P$26,16,FALSE)</f>
        <v>#N/A</v>
      </c>
      <c r="P950" s="298">
        <v>951</v>
      </c>
    </row>
    <row r="951" spans="1:16">
      <c r="A951" s="59">
        <v>3634</v>
      </c>
      <c r="B951" s="59">
        <v>9</v>
      </c>
      <c r="C951" s="59">
        <v>1</v>
      </c>
      <c r="D951" s="59">
        <v>1</v>
      </c>
      <c r="E951" s="59" t="s">
        <v>78</v>
      </c>
      <c r="F951" s="227">
        <v>2</v>
      </c>
      <c r="G951" s="59">
        <v>1</v>
      </c>
      <c r="H951" s="227">
        <v>2</v>
      </c>
      <c r="I951" s="227">
        <v>19</v>
      </c>
      <c r="J951" s="59">
        <v>11263</v>
      </c>
      <c r="K951" s="78">
        <f>VLOOKUP(volume[[#This Row],[hwycov_id]],cnf[],10,FALSE)</f>
        <v>11263</v>
      </c>
      <c r="L951" s="229">
        <f t="shared" si="42"/>
        <v>0</v>
      </c>
      <c r="M951" s="228">
        <f t="shared" si="43"/>
        <v>0</v>
      </c>
      <c r="N951" s="228">
        <f t="shared" si="44"/>
        <v>0</v>
      </c>
      <c r="O951" s="298" t="e">
        <f>VLOOKUP(volume[[#This Row],[hwycov_id]],check!$A$2:$P$26,16,FALSE)</f>
        <v>#N/A</v>
      </c>
      <c r="P951" s="298">
        <v>952</v>
      </c>
    </row>
    <row r="952" spans="1:16">
      <c r="A952" s="59">
        <v>10322</v>
      </c>
      <c r="B952" s="59">
        <v>4</v>
      </c>
      <c r="C952" s="59">
        <v>1</v>
      </c>
      <c r="D952" s="59">
        <v>2</v>
      </c>
      <c r="E952" s="59" t="s">
        <v>79</v>
      </c>
      <c r="F952" s="227">
        <v>4</v>
      </c>
      <c r="G952" s="59">
        <v>1</v>
      </c>
      <c r="H952" s="227">
        <v>2</v>
      </c>
      <c r="I952" s="227">
        <v>14</v>
      </c>
      <c r="J952" s="59">
        <v>11381</v>
      </c>
      <c r="K952" s="78">
        <f>VLOOKUP(volume[[#This Row],[hwycov_id]],cnf[],10,FALSE)</f>
        <v>11381</v>
      </c>
      <c r="L952" s="229">
        <f t="shared" si="42"/>
        <v>0</v>
      </c>
      <c r="M952" s="228">
        <f t="shared" si="43"/>
        <v>0</v>
      </c>
      <c r="N952" s="228">
        <f t="shared" si="44"/>
        <v>0</v>
      </c>
      <c r="O952" s="298" t="e">
        <f>VLOOKUP(volume[[#This Row],[hwycov_id]],check!$A$2:$P$26,16,FALSE)</f>
        <v>#N/A</v>
      </c>
      <c r="P952" s="298">
        <v>953</v>
      </c>
    </row>
    <row r="953" spans="1:16">
      <c r="A953" s="59">
        <v>13010</v>
      </c>
      <c r="B953" s="59">
        <v>3</v>
      </c>
      <c r="C953" s="59">
        <v>1</v>
      </c>
      <c r="D953" s="59">
        <v>2</v>
      </c>
      <c r="E953" s="59" t="s">
        <v>80</v>
      </c>
      <c r="F953" s="227">
        <v>3</v>
      </c>
      <c r="G953" s="59">
        <v>1</v>
      </c>
      <c r="H953" s="227">
        <v>5</v>
      </c>
      <c r="I953" s="227">
        <v>5</v>
      </c>
      <c r="J953" s="59">
        <v>11400</v>
      </c>
      <c r="K953" s="78">
        <f>VLOOKUP(volume[[#This Row],[hwycov_id]],cnf[],10,FALSE)</f>
        <v>11400</v>
      </c>
      <c r="L953" s="229">
        <f t="shared" si="42"/>
        <v>0</v>
      </c>
      <c r="M953" s="228">
        <f t="shared" si="43"/>
        <v>0</v>
      </c>
      <c r="N953" s="228">
        <f t="shared" si="44"/>
        <v>0</v>
      </c>
      <c r="O953" s="298" t="e">
        <f>VLOOKUP(volume[[#This Row],[hwycov_id]],check!$A$2:$P$26,16,FALSE)</f>
        <v>#N/A</v>
      </c>
      <c r="P953" s="298">
        <v>954</v>
      </c>
    </row>
    <row r="954" spans="1:16">
      <c r="A954" s="59">
        <v>2184</v>
      </c>
      <c r="B954" s="59">
        <v>3</v>
      </c>
      <c r="C954" s="59">
        <v>1</v>
      </c>
      <c r="D954" s="59">
        <v>2</v>
      </c>
      <c r="E954" s="59" t="s">
        <v>79</v>
      </c>
      <c r="F954" s="227">
        <v>3</v>
      </c>
      <c r="G954" s="59">
        <v>1</v>
      </c>
      <c r="H954" s="227">
        <v>2</v>
      </c>
      <c r="I954" s="227">
        <v>14</v>
      </c>
      <c r="J954" s="59">
        <v>11426</v>
      </c>
      <c r="K954" s="78">
        <f>VLOOKUP(volume[[#This Row],[hwycov_id]],cnf[],10,FALSE)</f>
        <v>11426</v>
      </c>
      <c r="L954" s="229">
        <f t="shared" si="42"/>
        <v>0</v>
      </c>
      <c r="M954" s="228">
        <f t="shared" si="43"/>
        <v>0</v>
      </c>
      <c r="N954" s="228">
        <f t="shared" si="44"/>
        <v>0</v>
      </c>
      <c r="O954" s="298" t="e">
        <f>VLOOKUP(volume[[#This Row],[hwycov_id]],check!$A$2:$P$26,16,FALSE)</f>
        <v>#N/A</v>
      </c>
      <c r="P954" s="298">
        <v>955</v>
      </c>
    </row>
    <row r="955" spans="1:16">
      <c r="A955" s="59">
        <v>11152</v>
      </c>
      <c r="B955" s="59">
        <v>9</v>
      </c>
      <c r="C955" s="59">
        <v>1</v>
      </c>
      <c r="D955" s="59">
        <v>1</v>
      </c>
      <c r="E955" s="59" t="s">
        <v>78</v>
      </c>
      <c r="F955" s="227">
        <v>2</v>
      </c>
      <c r="G955" s="59">
        <v>1</v>
      </c>
      <c r="H955" s="227">
        <v>4</v>
      </c>
      <c r="I955" s="227">
        <v>19</v>
      </c>
      <c r="J955" s="59">
        <v>11478</v>
      </c>
      <c r="K955" s="78">
        <f>VLOOKUP(volume[[#This Row],[hwycov_id]],cnf[],10,FALSE)</f>
        <v>11478</v>
      </c>
      <c r="L955" s="229">
        <f t="shared" si="42"/>
        <v>0</v>
      </c>
      <c r="M955" s="228">
        <f t="shared" si="43"/>
        <v>0</v>
      </c>
      <c r="N955" s="228">
        <f t="shared" si="44"/>
        <v>0</v>
      </c>
      <c r="O955" s="298" t="e">
        <f>VLOOKUP(volume[[#This Row],[hwycov_id]],check!$A$2:$P$26,16,FALSE)</f>
        <v>#N/A</v>
      </c>
      <c r="P955" s="298">
        <v>956</v>
      </c>
    </row>
    <row r="956" spans="1:16">
      <c r="A956" s="59">
        <v>5331</v>
      </c>
      <c r="B956" s="59">
        <v>4</v>
      </c>
      <c r="C956" s="59">
        <v>1</v>
      </c>
      <c r="D956" s="59">
        <v>2</v>
      </c>
      <c r="E956" s="59" t="s">
        <v>80</v>
      </c>
      <c r="F956" s="227">
        <v>4</v>
      </c>
      <c r="G956" s="59">
        <v>1</v>
      </c>
      <c r="H956" s="227">
        <v>2</v>
      </c>
      <c r="I956" s="227">
        <v>11</v>
      </c>
      <c r="J956" s="59">
        <v>11500</v>
      </c>
      <c r="K956" s="78">
        <f>VLOOKUP(volume[[#This Row],[hwycov_id]],cnf[],10,FALSE)</f>
        <v>11500</v>
      </c>
      <c r="L956" s="229">
        <f t="shared" si="42"/>
        <v>0</v>
      </c>
      <c r="M956" s="228">
        <f t="shared" si="43"/>
        <v>0</v>
      </c>
      <c r="N956" s="228">
        <f t="shared" si="44"/>
        <v>0</v>
      </c>
      <c r="O956" s="298" t="e">
        <f>VLOOKUP(volume[[#This Row],[hwycov_id]],check!$A$2:$P$26,16,FALSE)</f>
        <v>#N/A</v>
      </c>
      <c r="P956" s="298">
        <v>957</v>
      </c>
    </row>
    <row r="957" spans="1:16">
      <c r="A957" s="59">
        <v>6261</v>
      </c>
      <c r="B957" s="59">
        <v>3</v>
      </c>
      <c r="C957" s="59">
        <v>1</v>
      </c>
      <c r="D957" s="59">
        <v>2</v>
      </c>
      <c r="E957" s="59" t="s">
        <v>80</v>
      </c>
      <c r="F957" s="227">
        <v>3</v>
      </c>
      <c r="G957" s="59">
        <v>1</v>
      </c>
      <c r="H957" s="227">
        <v>6</v>
      </c>
      <c r="I957" s="227">
        <v>1</v>
      </c>
      <c r="J957" s="59">
        <v>11500</v>
      </c>
      <c r="K957" s="78">
        <f>VLOOKUP(volume[[#This Row],[hwycov_id]],cnf[],10,FALSE)</f>
        <v>11500</v>
      </c>
      <c r="L957" s="229">
        <f t="shared" si="42"/>
        <v>0</v>
      </c>
      <c r="M957" s="228">
        <f t="shared" si="43"/>
        <v>0</v>
      </c>
      <c r="N957" s="228">
        <f t="shared" si="44"/>
        <v>0</v>
      </c>
      <c r="O957" s="298" t="e">
        <f>VLOOKUP(volume[[#This Row],[hwycov_id]],check!$A$2:$P$26,16,FALSE)</f>
        <v>#N/A</v>
      </c>
      <c r="P957" s="298">
        <v>958</v>
      </c>
    </row>
    <row r="958" spans="1:16">
      <c r="A958" s="59">
        <v>15289</v>
      </c>
      <c r="B958" s="59">
        <v>3</v>
      </c>
      <c r="C958" s="59">
        <v>1</v>
      </c>
      <c r="D958" s="59">
        <v>2</v>
      </c>
      <c r="E958" s="59" t="s">
        <v>80</v>
      </c>
      <c r="F958" s="227">
        <v>3</v>
      </c>
      <c r="G958" s="59">
        <v>1</v>
      </c>
      <c r="H958" s="227">
        <v>5</v>
      </c>
      <c r="I958" s="227">
        <v>16</v>
      </c>
      <c r="J958" s="59">
        <v>11500</v>
      </c>
      <c r="K958" s="78">
        <f>VLOOKUP(volume[[#This Row],[hwycov_id]],cnf[],10,FALSE)</f>
        <v>11500</v>
      </c>
      <c r="L958" s="229">
        <f t="shared" si="42"/>
        <v>0</v>
      </c>
      <c r="M958" s="228">
        <f t="shared" si="43"/>
        <v>0</v>
      </c>
      <c r="N958" s="228">
        <f t="shared" si="44"/>
        <v>0</v>
      </c>
      <c r="O958" s="298" t="e">
        <f>VLOOKUP(volume[[#This Row],[hwycov_id]],check!$A$2:$P$26,16,FALSE)</f>
        <v>#N/A</v>
      </c>
      <c r="P958" s="298">
        <v>959</v>
      </c>
    </row>
    <row r="959" spans="1:16">
      <c r="A959" s="59">
        <v>28304</v>
      </c>
      <c r="B959" s="59">
        <v>9</v>
      </c>
      <c r="C959" s="59">
        <v>1</v>
      </c>
      <c r="D959" s="59">
        <v>1</v>
      </c>
      <c r="E959" s="59" t="s">
        <v>78</v>
      </c>
      <c r="F959" s="227">
        <v>2</v>
      </c>
      <c r="G959" s="59">
        <v>1</v>
      </c>
      <c r="H959" s="227">
        <v>2</v>
      </c>
      <c r="I959" s="227">
        <v>14</v>
      </c>
      <c r="J959" s="59">
        <v>11519</v>
      </c>
      <c r="K959" s="78">
        <f>VLOOKUP(volume[[#This Row],[hwycov_id]],cnf[],10,FALSE)</f>
        <v>11519</v>
      </c>
      <c r="L959" s="229">
        <f t="shared" si="42"/>
        <v>0</v>
      </c>
      <c r="M959" s="228">
        <f t="shared" si="43"/>
        <v>0</v>
      </c>
      <c r="N959" s="228">
        <f t="shared" si="44"/>
        <v>0</v>
      </c>
      <c r="O959" s="298" t="e">
        <f>VLOOKUP(volume[[#This Row],[hwycov_id]],check!$A$2:$P$26,16,FALSE)</f>
        <v>#N/A</v>
      </c>
      <c r="P959" s="298">
        <v>960</v>
      </c>
    </row>
    <row r="960" spans="1:16">
      <c r="A960" s="59">
        <v>9316</v>
      </c>
      <c r="B960" s="59">
        <v>3</v>
      </c>
      <c r="C960" s="59">
        <v>1</v>
      </c>
      <c r="D960" s="59">
        <v>2</v>
      </c>
      <c r="E960" s="59" t="s">
        <v>79</v>
      </c>
      <c r="F960" s="227">
        <v>3</v>
      </c>
      <c r="G960" s="59">
        <v>1</v>
      </c>
      <c r="H960" s="227">
        <v>3</v>
      </c>
      <c r="I960" s="227">
        <v>14</v>
      </c>
      <c r="J960" s="59">
        <v>11524</v>
      </c>
      <c r="K960" s="78">
        <f>VLOOKUP(volume[[#This Row],[hwycov_id]],cnf[],10,FALSE)</f>
        <v>11524</v>
      </c>
      <c r="L960" s="229">
        <f t="shared" si="42"/>
        <v>0</v>
      </c>
      <c r="M960" s="228">
        <f t="shared" si="43"/>
        <v>0</v>
      </c>
      <c r="N960" s="228">
        <f t="shared" si="44"/>
        <v>0</v>
      </c>
      <c r="O960" s="298" t="e">
        <f>VLOOKUP(volume[[#This Row],[hwycov_id]],check!$A$2:$P$26,16,FALSE)</f>
        <v>#N/A</v>
      </c>
      <c r="P960" s="298">
        <v>961</v>
      </c>
    </row>
    <row r="961" spans="1:16">
      <c r="A961" s="59">
        <v>16800</v>
      </c>
      <c r="B961" s="59">
        <v>3</v>
      </c>
      <c r="C961" s="59">
        <v>1</v>
      </c>
      <c r="D961" s="59">
        <v>2</v>
      </c>
      <c r="E961" s="59" t="s">
        <v>79</v>
      </c>
      <c r="F961" s="227">
        <v>3</v>
      </c>
      <c r="G961" s="59">
        <v>1</v>
      </c>
      <c r="H961" s="227">
        <v>2</v>
      </c>
      <c r="I961" s="227">
        <v>14</v>
      </c>
      <c r="J961" s="59">
        <v>11527</v>
      </c>
      <c r="K961" s="78">
        <f>VLOOKUP(volume[[#This Row],[hwycov_id]],cnf[],10,FALSE)</f>
        <v>11527</v>
      </c>
      <c r="L961" s="229">
        <f t="shared" si="42"/>
        <v>0</v>
      </c>
      <c r="M961" s="228">
        <f t="shared" si="43"/>
        <v>0</v>
      </c>
      <c r="N961" s="228">
        <f t="shared" si="44"/>
        <v>0</v>
      </c>
      <c r="O961" s="298" t="e">
        <f>VLOOKUP(volume[[#This Row],[hwycov_id]],check!$A$2:$P$26,16,FALSE)</f>
        <v>#N/A</v>
      </c>
      <c r="P961" s="298">
        <v>962</v>
      </c>
    </row>
    <row r="962" spans="1:16">
      <c r="A962" s="59">
        <v>18359</v>
      </c>
      <c r="B962" s="59">
        <v>3</v>
      </c>
      <c r="C962" s="59">
        <v>1</v>
      </c>
      <c r="D962" s="59">
        <v>1</v>
      </c>
      <c r="E962" s="59" t="s">
        <v>79</v>
      </c>
      <c r="F962" s="227">
        <v>3</v>
      </c>
      <c r="G962" s="59">
        <v>1</v>
      </c>
      <c r="H962" s="227">
        <v>1</v>
      </c>
      <c r="I962" s="227">
        <v>14</v>
      </c>
      <c r="J962" s="59">
        <v>11537</v>
      </c>
      <c r="K962" s="78">
        <f>VLOOKUP(volume[[#This Row],[hwycov_id]],cnf[],10,FALSE)</f>
        <v>11537</v>
      </c>
      <c r="L962" s="229">
        <f t="shared" ref="L962:L1025" si="45">K962/J962-1</f>
        <v>0</v>
      </c>
      <c r="M962" s="228">
        <f t="shared" ref="M962:M1025" si="46">K962-J962</f>
        <v>0</v>
      </c>
      <c r="N962" s="228">
        <f t="shared" ref="N962:N1025" si="47">POWER(M962,2)</f>
        <v>0</v>
      </c>
      <c r="O962" s="298" t="e">
        <f>VLOOKUP(volume[[#This Row],[hwycov_id]],check!$A$2:$P$26,16,FALSE)</f>
        <v>#N/A</v>
      </c>
      <c r="P962" s="298">
        <v>963</v>
      </c>
    </row>
    <row r="963" spans="1:16">
      <c r="A963" s="59">
        <v>16632</v>
      </c>
      <c r="B963" s="59">
        <v>4</v>
      </c>
      <c r="C963" s="59">
        <v>1</v>
      </c>
      <c r="D963" s="59">
        <v>2</v>
      </c>
      <c r="E963" s="59" t="s">
        <v>80</v>
      </c>
      <c r="F963" s="227">
        <v>4</v>
      </c>
      <c r="G963" s="59">
        <v>1</v>
      </c>
      <c r="H963" s="227">
        <v>5</v>
      </c>
      <c r="I963" s="227">
        <v>5</v>
      </c>
      <c r="J963" s="59">
        <v>11600</v>
      </c>
      <c r="K963" s="78">
        <f>VLOOKUP(volume[[#This Row],[hwycov_id]],cnf[],10,FALSE)</f>
        <v>11600</v>
      </c>
      <c r="L963" s="229">
        <f t="shared" si="45"/>
        <v>0</v>
      </c>
      <c r="M963" s="228">
        <f t="shared" si="46"/>
        <v>0</v>
      </c>
      <c r="N963" s="228">
        <f t="shared" si="47"/>
        <v>0</v>
      </c>
      <c r="O963" s="298" t="e">
        <f>VLOOKUP(volume[[#This Row],[hwycov_id]],check!$A$2:$P$26,16,FALSE)</f>
        <v>#N/A</v>
      </c>
      <c r="P963" s="298">
        <v>964</v>
      </c>
    </row>
    <row r="964" spans="1:16">
      <c r="A964" s="59">
        <v>10843</v>
      </c>
      <c r="B964" s="59">
        <v>3</v>
      </c>
      <c r="C964" s="59">
        <v>1</v>
      </c>
      <c r="D964" s="59">
        <v>2</v>
      </c>
      <c r="E964" s="59" t="s">
        <v>80</v>
      </c>
      <c r="F964" s="227">
        <v>3</v>
      </c>
      <c r="G964" s="59">
        <v>1</v>
      </c>
      <c r="H964" s="227">
        <v>5</v>
      </c>
      <c r="I964" s="227">
        <v>10</v>
      </c>
      <c r="J964" s="59">
        <v>11600</v>
      </c>
      <c r="K964" s="78">
        <f>VLOOKUP(volume[[#This Row],[hwycov_id]],cnf[],10,FALSE)</f>
        <v>11600</v>
      </c>
      <c r="L964" s="229">
        <f t="shared" si="45"/>
        <v>0</v>
      </c>
      <c r="M964" s="228">
        <f t="shared" si="46"/>
        <v>0</v>
      </c>
      <c r="N964" s="228">
        <f t="shared" si="47"/>
        <v>0</v>
      </c>
      <c r="O964" s="298" t="e">
        <f>VLOOKUP(volume[[#This Row],[hwycov_id]],check!$A$2:$P$26,16,FALSE)</f>
        <v>#N/A</v>
      </c>
      <c r="P964" s="298">
        <v>965</v>
      </c>
    </row>
    <row r="965" spans="1:16">
      <c r="A965" s="59">
        <v>4621</v>
      </c>
      <c r="B965" s="59">
        <v>4</v>
      </c>
      <c r="C965" s="59">
        <v>1</v>
      </c>
      <c r="D965" s="59">
        <v>2</v>
      </c>
      <c r="E965" s="59" t="s">
        <v>80</v>
      </c>
      <c r="F965" s="227">
        <v>4</v>
      </c>
      <c r="G965" s="59">
        <v>1</v>
      </c>
      <c r="H965" s="227">
        <v>5</v>
      </c>
      <c r="I965" s="227">
        <v>5</v>
      </c>
      <c r="J965" s="59">
        <v>11600</v>
      </c>
      <c r="K965" s="78">
        <f>VLOOKUP(volume[[#This Row],[hwycov_id]],cnf[],10,FALSE)</f>
        <v>11600</v>
      </c>
      <c r="L965" s="229">
        <f t="shared" si="45"/>
        <v>0</v>
      </c>
      <c r="M965" s="228">
        <f t="shared" si="46"/>
        <v>0</v>
      </c>
      <c r="N965" s="228">
        <f t="shared" si="47"/>
        <v>0</v>
      </c>
      <c r="O965" s="298" t="e">
        <f>VLOOKUP(volume[[#This Row],[hwycov_id]],check!$A$2:$P$26,16,FALSE)</f>
        <v>#N/A</v>
      </c>
      <c r="P965" s="298">
        <v>966</v>
      </c>
    </row>
    <row r="966" spans="1:16">
      <c r="A966" s="59">
        <v>3501</v>
      </c>
      <c r="B966" s="59">
        <v>5</v>
      </c>
      <c r="C966" s="59">
        <v>1</v>
      </c>
      <c r="D966" s="59">
        <v>2</v>
      </c>
      <c r="E966" s="59" t="s">
        <v>80</v>
      </c>
      <c r="F966" s="227">
        <v>4</v>
      </c>
      <c r="G966" s="59">
        <v>1</v>
      </c>
      <c r="H966" s="227">
        <v>5</v>
      </c>
      <c r="I966" s="227">
        <v>16</v>
      </c>
      <c r="J966" s="59">
        <v>11600</v>
      </c>
      <c r="K966" s="78">
        <f>VLOOKUP(volume[[#This Row],[hwycov_id]],cnf[],10,FALSE)</f>
        <v>11600</v>
      </c>
      <c r="L966" s="229">
        <f t="shared" si="45"/>
        <v>0</v>
      </c>
      <c r="M966" s="228">
        <f t="shared" si="46"/>
        <v>0</v>
      </c>
      <c r="N966" s="228">
        <f t="shared" si="47"/>
        <v>0</v>
      </c>
      <c r="O966" s="298" t="e">
        <f>VLOOKUP(volume[[#This Row],[hwycov_id]],check!$A$2:$P$26,16,FALSE)</f>
        <v>#N/A</v>
      </c>
      <c r="P966" s="298">
        <v>967</v>
      </c>
    </row>
    <row r="967" spans="1:16">
      <c r="A967" s="59">
        <v>3982</v>
      </c>
      <c r="B967" s="59">
        <v>5</v>
      </c>
      <c r="C967" s="59">
        <v>1</v>
      </c>
      <c r="D967" s="59">
        <v>2</v>
      </c>
      <c r="E967" s="59" t="s">
        <v>80</v>
      </c>
      <c r="F967" s="227">
        <v>4</v>
      </c>
      <c r="G967" s="59">
        <v>1</v>
      </c>
      <c r="H967" s="227">
        <v>4</v>
      </c>
      <c r="I967" s="227">
        <v>2</v>
      </c>
      <c r="J967" s="59">
        <v>11600</v>
      </c>
      <c r="K967" s="78">
        <f>VLOOKUP(volume[[#This Row],[hwycov_id]],cnf[],10,FALSE)</f>
        <v>11600</v>
      </c>
      <c r="L967" s="229">
        <f t="shared" si="45"/>
        <v>0</v>
      </c>
      <c r="M967" s="228">
        <f t="shared" si="46"/>
        <v>0</v>
      </c>
      <c r="N967" s="228">
        <f t="shared" si="47"/>
        <v>0</v>
      </c>
      <c r="O967" s="298" t="e">
        <f>VLOOKUP(volume[[#This Row],[hwycov_id]],check!$A$2:$P$26,16,FALSE)</f>
        <v>#N/A</v>
      </c>
      <c r="P967" s="298">
        <v>968</v>
      </c>
    </row>
    <row r="968" spans="1:16">
      <c r="A968" s="59">
        <v>5988</v>
      </c>
      <c r="B968" s="59">
        <v>5</v>
      </c>
      <c r="C968" s="59">
        <v>1</v>
      </c>
      <c r="D968" s="59">
        <v>2</v>
      </c>
      <c r="E968" s="59" t="s">
        <v>79</v>
      </c>
      <c r="F968" s="227">
        <v>4</v>
      </c>
      <c r="G968" s="59">
        <v>1</v>
      </c>
      <c r="H968" s="227">
        <v>3</v>
      </c>
      <c r="I968" s="227">
        <v>14</v>
      </c>
      <c r="J968" s="59">
        <v>11608</v>
      </c>
      <c r="K968" s="78">
        <f>VLOOKUP(volume[[#This Row],[hwycov_id]],cnf[],10,FALSE)</f>
        <v>11608</v>
      </c>
      <c r="L968" s="229">
        <f t="shared" si="45"/>
        <v>0</v>
      </c>
      <c r="M968" s="228">
        <f t="shared" si="46"/>
        <v>0</v>
      </c>
      <c r="N968" s="228">
        <f t="shared" si="47"/>
        <v>0</v>
      </c>
      <c r="O968" s="298" t="e">
        <f>VLOOKUP(volume[[#This Row],[hwycov_id]],check!$A$2:$P$26,16,FALSE)</f>
        <v>#N/A</v>
      </c>
      <c r="P968" s="298">
        <v>969</v>
      </c>
    </row>
    <row r="969" spans="1:16">
      <c r="A969" s="59">
        <v>28812</v>
      </c>
      <c r="B969" s="59">
        <v>9</v>
      </c>
      <c r="C969" s="59">
        <v>1</v>
      </c>
      <c r="D969" s="59">
        <v>1</v>
      </c>
      <c r="E969" s="59" t="s">
        <v>78</v>
      </c>
      <c r="F969" s="227">
        <v>2</v>
      </c>
      <c r="G969" s="59">
        <v>1</v>
      </c>
      <c r="H969" s="227">
        <v>3</v>
      </c>
      <c r="I969" s="227">
        <v>14</v>
      </c>
      <c r="J969" s="59">
        <v>11620</v>
      </c>
      <c r="K969" s="78">
        <f>VLOOKUP(volume[[#This Row],[hwycov_id]],cnf[],10,FALSE)</f>
        <v>11620</v>
      </c>
      <c r="L969" s="229">
        <f t="shared" si="45"/>
        <v>0</v>
      </c>
      <c r="M969" s="228">
        <f t="shared" si="46"/>
        <v>0</v>
      </c>
      <c r="N969" s="228">
        <f t="shared" si="47"/>
        <v>0</v>
      </c>
      <c r="O969" s="298" t="e">
        <f>VLOOKUP(volume[[#This Row],[hwycov_id]],check!$A$2:$P$26,16,FALSE)</f>
        <v>#N/A</v>
      </c>
      <c r="P969" s="298">
        <v>970</v>
      </c>
    </row>
    <row r="970" spans="1:16">
      <c r="A970" s="59">
        <v>22491</v>
      </c>
      <c r="B970" s="59">
        <v>5</v>
      </c>
      <c r="C970" s="59">
        <v>1</v>
      </c>
      <c r="D970" s="59">
        <v>2</v>
      </c>
      <c r="E970" s="59" t="s">
        <v>79</v>
      </c>
      <c r="F970" s="227">
        <v>4</v>
      </c>
      <c r="G970" s="59">
        <v>1</v>
      </c>
      <c r="H970" s="227">
        <v>2</v>
      </c>
      <c r="I970" s="227">
        <v>14</v>
      </c>
      <c r="J970" s="59">
        <v>11628</v>
      </c>
      <c r="K970" s="78">
        <f>VLOOKUP(volume[[#This Row],[hwycov_id]],cnf[],10,FALSE)</f>
        <v>11628</v>
      </c>
      <c r="L970" s="229">
        <f t="shared" si="45"/>
        <v>0</v>
      </c>
      <c r="M970" s="228">
        <f t="shared" si="46"/>
        <v>0</v>
      </c>
      <c r="N970" s="228">
        <f t="shared" si="47"/>
        <v>0</v>
      </c>
      <c r="O970" s="298" t="e">
        <f>VLOOKUP(volume[[#This Row],[hwycov_id]],check!$A$2:$P$26,16,FALSE)</f>
        <v>#N/A</v>
      </c>
      <c r="P970" s="298">
        <v>971</v>
      </c>
    </row>
    <row r="971" spans="1:16">
      <c r="A971" s="59">
        <v>2751</v>
      </c>
      <c r="B971" s="59">
        <v>9</v>
      </c>
      <c r="C971" s="59">
        <v>1</v>
      </c>
      <c r="D971" s="59">
        <v>1</v>
      </c>
      <c r="E971" s="59" t="s">
        <v>78</v>
      </c>
      <c r="F971" s="227">
        <v>2</v>
      </c>
      <c r="G971" s="59">
        <v>1</v>
      </c>
      <c r="H971" s="227">
        <v>3</v>
      </c>
      <c r="I971" s="227">
        <v>14</v>
      </c>
      <c r="J971" s="59">
        <v>11636</v>
      </c>
      <c r="K971" s="78">
        <f>VLOOKUP(volume[[#This Row],[hwycov_id]],cnf[],10,FALSE)</f>
        <v>11636</v>
      </c>
      <c r="L971" s="229">
        <f t="shared" si="45"/>
        <v>0</v>
      </c>
      <c r="M971" s="228">
        <f t="shared" si="46"/>
        <v>0</v>
      </c>
      <c r="N971" s="228">
        <f t="shared" si="47"/>
        <v>0</v>
      </c>
      <c r="O971" s="298" t="e">
        <f>VLOOKUP(volume[[#This Row],[hwycov_id]],check!$A$2:$P$26,16,FALSE)</f>
        <v>#N/A</v>
      </c>
      <c r="P971" s="298">
        <v>972</v>
      </c>
    </row>
    <row r="972" spans="1:16">
      <c r="A972" s="59">
        <v>28955</v>
      </c>
      <c r="B972" s="59">
        <v>9</v>
      </c>
      <c r="C972" s="59">
        <v>1</v>
      </c>
      <c r="D972" s="59">
        <v>1</v>
      </c>
      <c r="E972" s="59" t="s">
        <v>78</v>
      </c>
      <c r="F972" s="227">
        <v>2</v>
      </c>
      <c r="G972" s="59">
        <v>1</v>
      </c>
      <c r="H972" s="227">
        <v>3</v>
      </c>
      <c r="I972" s="227">
        <v>14</v>
      </c>
      <c r="J972" s="59">
        <v>11666</v>
      </c>
      <c r="K972" s="78">
        <f>VLOOKUP(volume[[#This Row],[hwycov_id]],cnf[],10,FALSE)</f>
        <v>11666</v>
      </c>
      <c r="L972" s="229">
        <f t="shared" si="45"/>
        <v>0</v>
      </c>
      <c r="M972" s="228">
        <f t="shared" si="46"/>
        <v>0</v>
      </c>
      <c r="N972" s="228">
        <f t="shared" si="47"/>
        <v>0</v>
      </c>
      <c r="O972" s="298" t="e">
        <f>VLOOKUP(volume[[#This Row],[hwycov_id]],check!$A$2:$P$26,16,FALSE)</f>
        <v>#N/A</v>
      </c>
      <c r="P972" s="298">
        <v>973</v>
      </c>
    </row>
    <row r="973" spans="1:16">
      <c r="A973" s="59">
        <v>18406</v>
      </c>
      <c r="B973" s="59">
        <v>3</v>
      </c>
      <c r="C973" s="59">
        <v>1</v>
      </c>
      <c r="D973" s="59">
        <v>1</v>
      </c>
      <c r="E973" s="59" t="s">
        <v>79</v>
      </c>
      <c r="F973" s="227">
        <v>3</v>
      </c>
      <c r="G973" s="59">
        <v>1</v>
      </c>
      <c r="H973" s="227">
        <v>1</v>
      </c>
      <c r="I973" s="227">
        <v>14</v>
      </c>
      <c r="J973" s="59">
        <v>11670</v>
      </c>
      <c r="K973" s="78">
        <f>VLOOKUP(volume[[#This Row],[hwycov_id]],cnf[],10,FALSE)</f>
        <v>11670</v>
      </c>
      <c r="L973" s="229">
        <f t="shared" si="45"/>
        <v>0</v>
      </c>
      <c r="M973" s="228">
        <f t="shared" si="46"/>
        <v>0</v>
      </c>
      <c r="N973" s="228">
        <f t="shared" si="47"/>
        <v>0</v>
      </c>
      <c r="O973" s="298" t="e">
        <f>VLOOKUP(volume[[#This Row],[hwycov_id]],check!$A$2:$P$26,16,FALSE)</f>
        <v>#N/A</v>
      </c>
      <c r="P973" s="298">
        <v>974</v>
      </c>
    </row>
    <row r="974" spans="1:16">
      <c r="A974" s="59">
        <v>8387</v>
      </c>
      <c r="B974" s="59">
        <v>4</v>
      </c>
      <c r="C974" s="59">
        <v>1</v>
      </c>
      <c r="D974" s="59">
        <v>2</v>
      </c>
      <c r="E974" s="59" t="s">
        <v>80</v>
      </c>
      <c r="F974" s="227">
        <v>4</v>
      </c>
      <c r="G974" s="59">
        <v>1</v>
      </c>
      <c r="H974" s="227">
        <v>5</v>
      </c>
      <c r="I974" s="227">
        <v>5</v>
      </c>
      <c r="J974" s="59">
        <v>11700</v>
      </c>
      <c r="K974" s="78">
        <f>VLOOKUP(volume[[#This Row],[hwycov_id]],cnf[],10,FALSE)</f>
        <v>11700</v>
      </c>
      <c r="L974" s="229">
        <f t="shared" si="45"/>
        <v>0</v>
      </c>
      <c r="M974" s="228">
        <f t="shared" si="46"/>
        <v>0</v>
      </c>
      <c r="N974" s="228">
        <f t="shared" si="47"/>
        <v>0</v>
      </c>
      <c r="O974" s="298" t="e">
        <f>VLOOKUP(volume[[#This Row],[hwycov_id]],check!$A$2:$P$26,16,FALSE)</f>
        <v>#N/A</v>
      </c>
      <c r="P974" s="298">
        <v>975</v>
      </c>
    </row>
    <row r="975" spans="1:16">
      <c r="A975" s="59">
        <v>11040</v>
      </c>
      <c r="B975" s="59">
        <v>9</v>
      </c>
      <c r="C975" s="59">
        <v>1</v>
      </c>
      <c r="D975" s="59">
        <v>1</v>
      </c>
      <c r="E975" s="59" t="s">
        <v>78</v>
      </c>
      <c r="F975" s="227">
        <v>2</v>
      </c>
      <c r="G975" s="59">
        <v>1</v>
      </c>
      <c r="H975" s="227">
        <v>5</v>
      </c>
      <c r="I975" s="227">
        <v>9</v>
      </c>
      <c r="J975" s="59">
        <v>11703</v>
      </c>
      <c r="K975" s="78">
        <f>VLOOKUP(volume[[#This Row],[hwycov_id]],cnf[],10,FALSE)</f>
        <v>11703</v>
      </c>
      <c r="L975" s="229">
        <f t="shared" si="45"/>
        <v>0</v>
      </c>
      <c r="M975" s="228">
        <f t="shared" si="46"/>
        <v>0</v>
      </c>
      <c r="N975" s="228">
        <f t="shared" si="47"/>
        <v>0</v>
      </c>
      <c r="O975" s="298" t="e">
        <f>VLOOKUP(volume[[#This Row],[hwycov_id]],check!$A$2:$P$26,16,FALSE)</f>
        <v>#N/A</v>
      </c>
      <c r="P975" s="298">
        <v>976</v>
      </c>
    </row>
    <row r="976" spans="1:16">
      <c r="A976" s="59">
        <v>18620</v>
      </c>
      <c r="B976" s="59">
        <v>5</v>
      </c>
      <c r="C976" s="59">
        <v>1</v>
      </c>
      <c r="D976" s="59">
        <v>1</v>
      </c>
      <c r="E976" s="59" t="s">
        <v>79</v>
      </c>
      <c r="F976" s="227">
        <v>4</v>
      </c>
      <c r="G976" s="59">
        <v>1</v>
      </c>
      <c r="H976" s="227">
        <v>1</v>
      </c>
      <c r="I976" s="227">
        <v>14</v>
      </c>
      <c r="J976" s="59">
        <v>11703</v>
      </c>
      <c r="K976" s="78">
        <f>VLOOKUP(volume[[#This Row],[hwycov_id]],cnf[],10,FALSE)</f>
        <v>11703</v>
      </c>
      <c r="L976" s="229">
        <f t="shared" si="45"/>
        <v>0</v>
      </c>
      <c r="M976" s="228">
        <f t="shared" si="46"/>
        <v>0</v>
      </c>
      <c r="N976" s="228">
        <f t="shared" si="47"/>
        <v>0</v>
      </c>
      <c r="O976" s="298" t="e">
        <f>VLOOKUP(volume[[#This Row],[hwycov_id]],check!$A$2:$P$26,16,FALSE)</f>
        <v>#N/A</v>
      </c>
      <c r="P976" s="298">
        <v>977</v>
      </c>
    </row>
    <row r="977" spans="1:16">
      <c r="A977" s="59">
        <v>8952</v>
      </c>
      <c r="B977" s="59">
        <v>9</v>
      </c>
      <c r="C977" s="59">
        <v>1</v>
      </c>
      <c r="D977" s="59">
        <v>1</v>
      </c>
      <c r="E977" s="59" t="s">
        <v>78</v>
      </c>
      <c r="F977" s="227">
        <v>2</v>
      </c>
      <c r="G977" s="59">
        <v>1</v>
      </c>
      <c r="H977" s="227">
        <v>2</v>
      </c>
      <c r="I977" s="227">
        <v>14</v>
      </c>
      <c r="J977" s="59">
        <v>11713</v>
      </c>
      <c r="K977" s="78">
        <f>VLOOKUP(volume[[#This Row],[hwycov_id]],cnf[],10,FALSE)</f>
        <v>11713</v>
      </c>
      <c r="L977" s="229">
        <f t="shared" si="45"/>
        <v>0</v>
      </c>
      <c r="M977" s="228">
        <f t="shared" si="46"/>
        <v>0</v>
      </c>
      <c r="N977" s="228">
        <f t="shared" si="47"/>
        <v>0</v>
      </c>
      <c r="O977" s="298" t="e">
        <f>VLOOKUP(volume[[#This Row],[hwycov_id]],check!$A$2:$P$26,16,FALSE)</f>
        <v>#N/A</v>
      </c>
      <c r="P977" s="298">
        <v>978</v>
      </c>
    </row>
    <row r="978" spans="1:16">
      <c r="A978" s="59">
        <v>7521</v>
      </c>
      <c r="B978" s="59">
        <v>5</v>
      </c>
      <c r="C978" s="59">
        <v>1</v>
      </c>
      <c r="D978" s="59">
        <v>2</v>
      </c>
      <c r="E978" s="59" t="s">
        <v>79</v>
      </c>
      <c r="F978" s="227">
        <v>4</v>
      </c>
      <c r="G978" s="59">
        <v>1</v>
      </c>
      <c r="H978" s="227">
        <v>2</v>
      </c>
      <c r="I978" s="227">
        <v>14</v>
      </c>
      <c r="J978" s="59">
        <v>11743</v>
      </c>
      <c r="K978" s="78">
        <f>VLOOKUP(volume[[#This Row],[hwycov_id]],cnf[],10,FALSE)</f>
        <v>11743</v>
      </c>
      <c r="L978" s="229">
        <f t="shared" si="45"/>
        <v>0</v>
      </c>
      <c r="M978" s="228">
        <f t="shared" si="46"/>
        <v>0</v>
      </c>
      <c r="N978" s="228">
        <f t="shared" si="47"/>
        <v>0</v>
      </c>
      <c r="O978" s="298" t="e">
        <f>VLOOKUP(volume[[#This Row],[hwycov_id]],check!$A$2:$P$26,16,FALSE)</f>
        <v>#N/A</v>
      </c>
      <c r="P978" s="298">
        <v>979</v>
      </c>
    </row>
    <row r="979" spans="1:16">
      <c r="A979" s="59">
        <v>947</v>
      </c>
      <c r="B979" s="59">
        <v>4</v>
      </c>
      <c r="C979" s="59">
        <v>1</v>
      </c>
      <c r="D979" s="59">
        <v>2</v>
      </c>
      <c r="E979" s="59" t="s">
        <v>79</v>
      </c>
      <c r="F979" s="227">
        <v>4</v>
      </c>
      <c r="G979" s="59">
        <v>1</v>
      </c>
      <c r="H979" s="227">
        <v>3</v>
      </c>
      <c r="I979" s="227">
        <v>14</v>
      </c>
      <c r="J979" s="59">
        <v>11749</v>
      </c>
      <c r="K979" s="78">
        <f>VLOOKUP(volume[[#This Row],[hwycov_id]],cnf[],10,FALSE)</f>
        <v>11749</v>
      </c>
      <c r="L979" s="229">
        <f t="shared" si="45"/>
        <v>0</v>
      </c>
      <c r="M979" s="228">
        <f t="shared" si="46"/>
        <v>0</v>
      </c>
      <c r="N979" s="228">
        <f t="shared" si="47"/>
        <v>0</v>
      </c>
      <c r="O979" s="298" t="e">
        <f>VLOOKUP(volume[[#This Row],[hwycov_id]],check!$A$2:$P$26,16,FALSE)</f>
        <v>#N/A</v>
      </c>
      <c r="P979" s="298">
        <v>980</v>
      </c>
    </row>
    <row r="980" spans="1:16">
      <c r="A980" s="59">
        <v>19011</v>
      </c>
      <c r="B980" s="59">
        <v>3</v>
      </c>
      <c r="C980" s="59">
        <v>1</v>
      </c>
      <c r="D980" s="59">
        <v>2</v>
      </c>
      <c r="E980" s="59" t="s">
        <v>79</v>
      </c>
      <c r="F980" s="227">
        <v>3</v>
      </c>
      <c r="G980" s="59">
        <v>1</v>
      </c>
      <c r="H980" s="227">
        <v>2</v>
      </c>
      <c r="I980" s="227">
        <v>14</v>
      </c>
      <c r="J980" s="59">
        <v>11759</v>
      </c>
      <c r="K980" s="78">
        <f>VLOOKUP(volume[[#This Row],[hwycov_id]],cnf[],10,FALSE)</f>
        <v>11759</v>
      </c>
      <c r="L980" s="229">
        <f t="shared" si="45"/>
        <v>0</v>
      </c>
      <c r="M980" s="228">
        <f t="shared" si="46"/>
        <v>0</v>
      </c>
      <c r="N980" s="228">
        <f t="shared" si="47"/>
        <v>0</v>
      </c>
      <c r="O980" s="298" t="e">
        <f>VLOOKUP(volume[[#This Row],[hwycov_id]],check!$A$2:$P$26,16,FALSE)</f>
        <v>#N/A</v>
      </c>
      <c r="P980" s="298">
        <v>981</v>
      </c>
    </row>
    <row r="981" spans="1:16">
      <c r="A981" s="59">
        <v>30751</v>
      </c>
      <c r="B981" s="59">
        <v>3</v>
      </c>
      <c r="C981" s="59">
        <v>1</v>
      </c>
      <c r="D981" s="59">
        <v>2</v>
      </c>
      <c r="E981" s="59" t="s">
        <v>79</v>
      </c>
      <c r="F981" s="227">
        <v>3</v>
      </c>
      <c r="G981" s="59">
        <v>1</v>
      </c>
      <c r="H981" s="227">
        <v>4</v>
      </c>
      <c r="I981" s="227">
        <v>14</v>
      </c>
      <c r="J981" s="59">
        <v>11781</v>
      </c>
      <c r="K981" s="78">
        <f>VLOOKUP(volume[[#This Row],[hwycov_id]],cnf[],10,FALSE)</f>
        <v>11781</v>
      </c>
      <c r="L981" s="229">
        <f t="shared" si="45"/>
        <v>0</v>
      </c>
      <c r="M981" s="228">
        <f t="shared" si="46"/>
        <v>0</v>
      </c>
      <c r="N981" s="228">
        <f t="shared" si="47"/>
        <v>0</v>
      </c>
      <c r="O981" s="298" t="e">
        <f>VLOOKUP(volume[[#This Row],[hwycov_id]],check!$A$2:$P$26,16,FALSE)</f>
        <v>#N/A</v>
      </c>
      <c r="P981" s="298">
        <v>982</v>
      </c>
    </row>
    <row r="982" spans="1:16">
      <c r="A982" s="59">
        <v>2482</v>
      </c>
      <c r="B982" s="59">
        <v>3</v>
      </c>
      <c r="C982" s="59">
        <v>1</v>
      </c>
      <c r="D982" s="59">
        <v>2</v>
      </c>
      <c r="E982" s="59" t="s">
        <v>80</v>
      </c>
      <c r="F982" s="227">
        <v>3</v>
      </c>
      <c r="G982" s="59">
        <v>1</v>
      </c>
      <c r="H982" s="227">
        <v>5</v>
      </c>
      <c r="I982" s="227">
        <v>5</v>
      </c>
      <c r="J982" s="59">
        <v>11800</v>
      </c>
      <c r="K982" s="78">
        <f>VLOOKUP(volume[[#This Row],[hwycov_id]],cnf[],10,FALSE)</f>
        <v>11800</v>
      </c>
      <c r="L982" s="229">
        <f t="shared" si="45"/>
        <v>0</v>
      </c>
      <c r="M982" s="228">
        <f t="shared" si="46"/>
        <v>0</v>
      </c>
      <c r="N982" s="228">
        <f t="shared" si="47"/>
        <v>0</v>
      </c>
      <c r="O982" s="298" t="e">
        <f>VLOOKUP(volume[[#This Row],[hwycov_id]],check!$A$2:$P$26,16,FALSE)</f>
        <v>#N/A</v>
      </c>
      <c r="P982" s="298">
        <v>983</v>
      </c>
    </row>
    <row r="983" spans="1:16">
      <c r="A983" s="59">
        <v>28131</v>
      </c>
      <c r="B983" s="59">
        <v>9</v>
      </c>
      <c r="C983" s="59">
        <v>1</v>
      </c>
      <c r="D983" s="59">
        <v>1</v>
      </c>
      <c r="E983" s="59" t="s">
        <v>78</v>
      </c>
      <c r="F983" s="227">
        <v>2</v>
      </c>
      <c r="G983" s="59">
        <v>1</v>
      </c>
      <c r="H983" s="227">
        <v>5</v>
      </c>
      <c r="I983" s="227">
        <v>9</v>
      </c>
      <c r="J983" s="59">
        <v>11849</v>
      </c>
      <c r="K983" s="78">
        <f>VLOOKUP(volume[[#This Row],[hwycov_id]],cnf[],10,FALSE)</f>
        <v>11849</v>
      </c>
      <c r="L983" s="229">
        <f t="shared" si="45"/>
        <v>0</v>
      </c>
      <c r="M983" s="228">
        <f t="shared" si="46"/>
        <v>0</v>
      </c>
      <c r="N983" s="228">
        <f t="shared" si="47"/>
        <v>0</v>
      </c>
      <c r="O983" s="298" t="e">
        <f>VLOOKUP(volume[[#This Row],[hwycov_id]],check!$A$2:$P$26,16,FALSE)</f>
        <v>#N/A</v>
      </c>
      <c r="P983" s="298">
        <v>984</v>
      </c>
    </row>
    <row r="984" spans="1:16">
      <c r="A984" s="59">
        <v>18595</v>
      </c>
      <c r="B984" s="59">
        <v>3</v>
      </c>
      <c r="C984" s="59">
        <v>1</v>
      </c>
      <c r="D984" s="59">
        <v>1</v>
      </c>
      <c r="E984" s="59" t="s">
        <v>79</v>
      </c>
      <c r="F984" s="227">
        <v>3</v>
      </c>
      <c r="G984" s="59">
        <v>1</v>
      </c>
      <c r="H984" s="227">
        <v>1</v>
      </c>
      <c r="I984" s="227">
        <v>14</v>
      </c>
      <c r="J984" s="59">
        <v>11862</v>
      </c>
      <c r="K984" s="78">
        <f>VLOOKUP(volume[[#This Row],[hwycov_id]],cnf[],10,FALSE)</f>
        <v>11862</v>
      </c>
      <c r="L984" s="229">
        <f t="shared" si="45"/>
        <v>0</v>
      </c>
      <c r="M984" s="228">
        <f t="shared" si="46"/>
        <v>0</v>
      </c>
      <c r="N984" s="228">
        <f t="shared" si="47"/>
        <v>0</v>
      </c>
      <c r="O984" s="298" t="e">
        <f>VLOOKUP(volume[[#This Row],[hwycov_id]],check!$A$2:$P$26,16,FALSE)</f>
        <v>#N/A</v>
      </c>
      <c r="P984" s="298">
        <v>985</v>
      </c>
    </row>
    <row r="985" spans="1:16">
      <c r="A985" s="59">
        <v>16908</v>
      </c>
      <c r="B985" s="59">
        <v>3</v>
      </c>
      <c r="C985" s="59">
        <v>1</v>
      </c>
      <c r="D985" s="59">
        <v>2</v>
      </c>
      <c r="E985" s="59" t="s">
        <v>79</v>
      </c>
      <c r="F985" s="227">
        <v>3</v>
      </c>
      <c r="G985" s="59">
        <v>1</v>
      </c>
      <c r="H985" s="227">
        <v>2</v>
      </c>
      <c r="I985" s="227">
        <v>14</v>
      </c>
      <c r="J985" s="59">
        <v>11880</v>
      </c>
      <c r="K985" s="78">
        <f>VLOOKUP(volume[[#This Row],[hwycov_id]],cnf[],10,FALSE)</f>
        <v>11880</v>
      </c>
      <c r="L985" s="229">
        <f t="shared" si="45"/>
        <v>0</v>
      </c>
      <c r="M985" s="228">
        <f t="shared" si="46"/>
        <v>0</v>
      </c>
      <c r="N985" s="228">
        <f t="shared" si="47"/>
        <v>0</v>
      </c>
      <c r="O985" s="298" t="e">
        <f>VLOOKUP(volume[[#This Row],[hwycov_id]],check!$A$2:$P$26,16,FALSE)</f>
        <v>#N/A</v>
      </c>
      <c r="P985" s="298">
        <v>986</v>
      </c>
    </row>
    <row r="986" spans="1:16">
      <c r="A986" s="59">
        <v>8000</v>
      </c>
      <c r="B986" s="59">
        <v>4</v>
      </c>
      <c r="C986" s="59">
        <v>1</v>
      </c>
      <c r="D986" s="59">
        <v>2</v>
      </c>
      <c r="E986" s="59" t="s">
        <v>79</v>
      </c>
      <c r="F986" s="227">
        <v>4</v>
      </c>
      <c r="G986" s="59">
        <v>1</v>
      </c>
      <c r="H986" s="227">
        <v>3</v>
      </c>
      <c r="I986" s="227">
        <v>14</v>
      </c>
      <c r="J986" s="59">
        <v>11884</v>
      </c>
      <c r="K986" s="78">
        <f>VLOOKUP(volume[[#This Row],[hwycov_id]],cnf[],10,FALSE)</f>
        <v>11884</v>
      </c>
      <c r="L986" s="229">
        <f t="shared" si="45"/>
        <v>0</v>
      </c>
      <c r="M986" s="228">
        <f t="shared" si="46"/>
        <v>0</v>
      </c>
      <c r="N986" s="228">
        <f t="shared" si="47"/>
        <v>0</v>
      </c>
      <c r="O986" s="298" t="e">
        <f>VLOOKUP(volume[[#This Row],[hwycov_id]],check!$A$2:$P$26,16,FALSE)</f>
        <v>#N/A</v>
      </c>
      <c r="P986" s="298">
        <v>987</v>
      </c>
    </row>
    <row r="987" spans="1:16">
      <c r="A987" s="59">
        <v>5174</v>
      </c>
      <c r="B987" s="59">
        <v>3</v>
      </c>
      <c r="C987" s="59">
        <v>1</v>
      </c>
      <c r="D987" s="59">
        <v>2</v>
      </c>
      <c r="E987" s="59" t="s">
        <v>79</v>
      </c>
      <c r="F987" s="227">
        <v>3</v>
      </c>
      <c r="G987" s="59">
        <v>1</v>
      </c>
      <c r="H987" s="227">
        <v>3</v>
      </c>
      <c r="I987" s="227">
        <v>14</v>
      </c>
      <c r="J987" s="59">
        <v>11887</v>
      </c>
      <c r="K987" s="78">
        <f>VLOOKUP(volume[[#This Row],[hwycov_id]],cnf[],10,FALSE)</f>
        <v>11887</v>
      </c>
      <c r="L987" s="229">
        <f t="shared" si="45"/>
        <v>0</v>
      </c>
      <c r="M987" s="228">
        <f t="shared" si="46"/>
        <v>0</v>
      </c>
      <c r="N987" s="228">
        <f t="shared" si="47"/>
        <v>0</v>
      </c>
      <c r="O987" s="298" t="e">
        <f>VLOOKUP(volume[[#This Row],[hwycov_id]],check!$A$2:$P$26,16,FALSE)</f>
        <v>#N/A</v>
      </c>
      <c r="P987" s="298">
        <v>988</v>
      </c>
    </row>
    <row r="988" spans="1:16">
      <c r="A988" s="59">
        <v>18650</v>
      </c>
      <c r="B988" s="59">
        <v>3</v>
      </c>
      <c r="C988" s="59">
        <v>1</v>
      </c>
      <c r="D988" s="59">
        <v>1</v>
      </c>
      <c r="E988" s="59" t="s">
        <v>79</v>
      </c>
      <c r="F988" s="227">
        <v>3</v>
      </c>
      <c r="G988" s="59">
        <v>1</v>
      </c>
      <c r="H988" s="227">
        <v>1</v>
      </c>
      <c r="I988" s="227">
        <v>14</v>
      </c>
      <c r="J988" s="59">
        <v>11895</v>
      </c>
      <c r="K988" s="78">
        <f>VLOOKUP(volume[[#This Row],[hwycov_id]],cnf[],10,FALSE)</f>
        <v>11895</v>
      </c>
      <c r="L988" s="229">
        <f t="shared" si="45"/>
        <v>0</v>
      </c>
      <c r="M988" s="228">
        <f t="shared" si="46"/>
        <v>0</v>
      </c>
      <c r="N988" s="228">
        <f t="shared" si="47"/>
        <v>0</v>
      </c>
      <c r="O988" s="298" t="e">
        <f>VLOOKUP(volume[[#This Row],[hwycov_id]],check!$A$2:$P$26,16,FALSE)</f>
        <v>#N/A</v>
      </c>
      <c r="P988" s="298">
        <v>989</v>
      </c>
    </row>
    <row r="989" spans="1:16">
      <c r="A989" s="59">
        <v>27996</v>
      </c>
      <c r="B989" s="59">
        <v>9</v>
      </c>
      <c r="C989" s="59">
        <v>1</v>
      </c>
      <c r="D989" s="59">
        <v>1</v>
      </c>
      <c r="E989" s="59" t="s">
        <v>78</v>
      </c>
      <c r="F989" s="227">
        <v>2</v>
      </c>
      <c r="G989" s="59">
        <v>1</v>
      </c>
      <c r="H989" s="227">
        <v>5</v>
      </c>
      <c r="I989" s="227">
        <v>10</v>
      </c>
      <c r="J989" s="59">
        <v>11917</v>
      </c>
      <c r="K989" s="78">
        <f>VLOOKUP(volume[[#This Row],[hwycov_id]],cnf[],10,FALSE)</f>
        <v>11917</v>
      </c>
      <c r="L989" s="229">
        <f t="shared" si="45"/>
        <v>0</v>
      </c>
      <c r="M989" s="228">
        <f t="shared" si="46"/>
        <v>0</v>
      </c>
      <c r="N989" s="228">
        <f t="shared" si="47"/>
        <v>0</v>
      </c>
      <c r="O989" s="298" t="e">
        <f>VLOOKUP(volume[[#This Row],[hwycov_id]],check!$A$2:$P$26,16,FALSE)</f>
        <v>#N/A</v>
      </c>
      <c r="P989" s="298">
        <v>990</v>
      </c>
    </row>
    <row r="990" spans="1:16">
      <c r="A990" s="59">
        <v>14510</v>
      </c>
      <c r="B990" s="59">
        <v>4</v>
      </c>
      <c r="C990" s="59">
        <v>1</v>
      </c>
      <c r="D990" s="59">
        <v>2</v>
      </c>
      <c r="E990" s="59" t="s">
        <v>79</v>
      </c>
      <c r="F990" s="227">
        <v>4</v>
      </c>
      <c r="G990" s="59">
        <v>1</v>
      </c>
      <c r="H990" s="227">
        <v>3</v>
      </c>
      <c r="I990" s="227">
        <v>14</v>
      </c>
      <c r="J990" s="59">
        <v>11933</v>
      </c>
      <c r="K990" s="78">
        <f>VLOOKUP(volume[[#This Row],[hwycov_id]],cnf[],10,FALSE)</f>
        <v>11933</v>
      </c>
      <c r="L990" s="229">
        <f t="shared" si="45"/>
        <v>0</v>
      </c>
      <c r="M990" s="228">
        <f t="shared" si="46"/>
        <v>0</v>
      </c>
      <c r="N990" s="228">
        <f t="shared" si="47"/>
        <v>0</v>
      </c>
      <c r="O990" s="298" t="e">
        <f>VLOOKUP(volume[[#This Row],[hwycov_id]],check!$A$2:$P$26,16,FALSE)</f>
        <v>#N/A</v>
      </c>
      <c r="P990" s="298">
        <v>992</v>
      </c>
    </row>
    <row r="991" spans="1:16">
      <c r="A991" s="59">
        <v>18632</v>
      </c>
      <c r="B991" s="59">
        <v>3</v>
      </c>
      <c r="C991" s="59">
        <v>1</v>
      </c>
      <c r="D991" s="59">
        <v>1</v>
      </c>
      <c r="E991" s="59" t="s">
        <v>79</v>
      </c>
      <c r="F991" s="227">
        <v>3</v>
      </c>
      <c r="G991" s="59">
        <v>1</v>
      </c>
      <c r="H991" s="227">
        <v>1</v>
      </c>
      <c r="I991" s="227">
        <v>14</v>
      </c>
      <c r="J991" s="59">
        <v>11951</v>
      </c>
      <c r="K991" s="78">
        <f>VLOOKUP(volume[[#This Row],[hwycov_id]],cnf[],10,FALSE)</f>
        <v>11951</v>
      </c>
      <c r="L991" s="229">
        <f t="shared" si="45"/>
        <v>0</v>
      </c>
      <c r="M991" s="228">
        <f t="shared" si="46"/>
        <v>0</v>
      </c>
      <c r="N991" s="228">
        <f t="shared" si="47"/>
        <v>0</v>
      </c>
      <c r="O991" s="298" t="e">
        <f>VLOOKUP(volume[[#This Row],[hwycov_id]],check!$A$2:$P$26,16,FALSE)</f>
        <v>#N/A</v>
      </c>
      <c r="P991" s="298">
        <v>993</v>
      </c>
    </row>
    <row r="992" spans="1:16">
      <c r="A992" s="59">
        <v>14216</v>
      </c>
      <c r="B992" s="59">
        <v>4</v>
      </c>
      <c r="C992" s="59">
        <v>1</v>
      </c>
      <c r="D992" s="59">
        <v>2</v>
      </c>
      <c r="E992" s="59" t="s">
        <v>79</v>
      </c>
      <c r="F992" s="227">
        <v>4</v>
      </c>
      <c r="G992" s="59">
        <v>1</v>
      </c>
      <c r="H992" s="227">
        <v>2</v>
      </c>
      <c r="I992" s="227">
        <v>14</v>
      </c>
      <c r="J992" s="59">
        <v>11952</v>
      </c>
      <c r="K992" s="78">
        <f>VLOOKUP(volume[[#This Row],[hwycov_id]],cnf[],10,FALSE)</f>
        <v>11952</v>
      </c>
      <c r="L992" s="229">
        <f t="shared" si="45"/>
        <v>0</v>
      </c>
      <c r="M992" s="228">
        <f t="shared" si="46"/>
        <v>0</v>
      </c>
      <c r="N992" s="228">
        <f t="shared" si="47"/>
        <v>0</v>
      </c>
      <c r="O992" s="298" t="e">
        <f>VLOOKUP(volume[[#This Row],[hwycov_id]],check!$A$2:$P$26,16,FALSE)</f>
        <v>#N/A</v>
      </c>
      <c r="P992" s="298">
        <v>994</v>
      </c>
    </row>
    <row r="993" spans="1:16">
      <c r="A993" s="59">
        <v>14653</v>
      </c>
      <c r="B993" s="59">
        <v>9</v>
      </c>
      <c r="C993" s="59">
        <v>1</v>
      </c>
      <c r="D993" s="59">
        <v>1</v>
      </c>
      <c r="E993" s="59" t="s">
        <v>78</v>
      </c>
      <c r="F993" s="227">
        <v>2</v>
      </c>
      <c r="G993" s="59">
        <v>1</v>
      </c>
      <c r="H993" s="227">
        <v>3</v>
      </c>
      <c r="I993" s="227">
        <v>14</v>
      </c>
      <c r="J993" s="59">
        <v>11955</v>
      </c>
      <c r="K993" s="78">
        <f>VLOOKUP(volume[[#This Row],[hwycov_id]],cnf[],10,FALSE)</f>
        <v>11955</v>
      </c>
      <c r="L993" s="229">
        <f t="shared" si="45"/>
        <v>0</v>
      </c>
      <c r="M993" s="228">
        <f t="shared" si="46"/>
        <v>0</v>
      </c>
      <c r="N993" s="228">
        <f t="shared" si="47"/>
        <v>0</v>
      </c>
      <c r="O993" s="298" t="e">
        <f>VLOOKUP(volume[[#This Row],[hwycov_id]],check!$A$2:$P$26,16,FALSE)</f>
        <v>#N/A</v>
      </c>
      <c r="P993" s="298">
        <v>995</v>
      </c>
    </row>
    <row r="994" spans="1:16">
      <c r="A994" s="59">
        <v>18788</v>
      </c>
      <c r="B994" s="59">
        <v>3</v>
      </c>
      <c r="C994" s="59">
        <v>1</v>
      </c>
      <c r="D994" s="59">
        <v>2</v>
      </c>
      <c r="E994" s="59" t="s">
        <v>79</v>
      </c>
      <c r="F994" s="227">
        <v>3</v>
      </c>
      <c r="G994" s="59">
        <v>1</v>
      </c>
      <c r="H994" s="227">
        <v>1</v>
      </c>
      <c r="I994" s="227">
        <v>14</v>
      </c>
      <c r="J994" s="59">
        <v>11957</v>
      </c>
      <c r="K994" s="78">
        <f>VLOOKUP(volume[[#This Row],[hwycov_id]],cnf[],10,FALSE)</f>
        <v>11957</v>
      </c>
      <c r="L994" s="229">
        <f t="shared" si="45"/>
        <v>0</v>
      </c>
      <c r="M994" s="228">
        <f t="shared" si="46"/>
        <v>0</v>
      </c>
      <c r="N994" s="228">
        <f t="shared" si="47"/>
        <v>0</v>
      </c>
      <c r="O994" s="298" t="e">
        <f>VLOOKUP(volume[[#This Row],[hwycov_id]],check!$A$2:$P$26,16,FALSE)</f>
        <v>#N/A</v>
      </c>
      <c r="P994" s="298">
        <v>996</v>
      </c>
    </row>
    <row r="995" spans="1:16">
      <c r="A995" s="59">
        <v>28836</v>
      </c>
      <c r="B995" s="59">
        <v>9</v>
      </c>
      <c r="C995" s="59">
        <v>1</v>
      </c>
      <c r="D995" s="59">
        <v>1</v>
      </c>
      <c r="E995" s="59" t="s">
        <v>78</v>
      </c>
      <c r="F995" s="227">
        <v>2</v>
      </c>
      <c r="G995" s="59">
        <v>1</v>
      </c>
      <c r="H995" s="227">
        <v>3</v>
      </c>
      <c r="I995" s="227">
        <v>14</v>
      </c>
      <c r="J995" s="59">
        <v>11957</v>
      </c>
      <c r="K995" s="78">
        <f>VLOOKUP(volume[[#This Row],[hwycov_id]],cnf[],10,FALSE)</f>
        <v>11957</v>
      </c>
      <c r="L995" s="229">
        <f t="shared" si="45"/>
        <v>0</v>
      </c>
      <c r="M995" s="228">
        <f t="shared" si="46"/>
        <v>0</v>
      </c>
      <c r="N995" s="228">
        <f t="shared" si="47"/>
        <v>0</v>
      </c>
      <c r="O995" s="298" t="e">
        <f>VLOOKUP(volume[[#This Row],[hwycov_id]],check!$A$2:$P$26,16,FALSE)</f>
        <v>#N/A</v>
      </c>
      <c r="P995" s="298">
        <v>997</v>
      </c>
    </row>
    <row r="996" spans="1:16">
      <c r="A996" s="59">
        <v>16700</v>
      </c>
      <c r="B996" s="59">
        <v>5</v>
      </c>
      <c r="C996" s="59">
        <v>1</v>
      </c>
      <c r="D996" s="59">
        <v>2</v>
      </c>
      <c r="E996" s="59" t="s">
        <v>79</v>
      </c>
      <c r="F996" s="227">
        <v>4</v>
      </c>
      <c r="G996" s="59">
        <v>1</v>
      </c>
      <c r="H996" s="227">
        <v>2</v>
      </c>
      <c r="I996" s="227">
        <v>14</v>
      </c>
      <c r="J996" s="59">
        <v>11978</v>
      </c>
      <c r="K996" s="78">
        <f>VLOOKUP(volume[[#This Row],[hwycov_id]],cnf[],10,FALSE)</f>
        <v>11978</v>
      </c>
      <c r="L996" s="229">
        <f t="shared" si="45"/>
        <v>0</v>
      </c>
      <c r="M996" s="228">
        <f t="shared" si="46"/>
        <v>0</v>
      </c>
      <c r="N996" s="228">
        <f t="shared" si="47"/>
        <v>0</v>
      </c>
      <c r="O996" s="298" t="e">
        <f>VLOOKUP(volume[[#This Row],[hwycov_id]],check!$A$2:$P$26,16,FALSE)</f>
        <v>#N/A</v>
      </c>
      <c r="P996" s="298">
        <v>998</v>
      </c>
    </row>
    <row r="997" spans="1:16">
      <c r="A997" s="59">
        <v>18473</v>
      </c>
      <c r="B997" s="59">
        <v>3</v>
      </c>
      <c r="C997" s="59">
        <v>1</v>
      </c>
      <c r="D997" s="59">
        <v>2</v>
      </c>
      <c r="E997" s="59" t="s">
        <v>79</v>
      </c>
      <c r="F997" s="227">
        <v>3</v>
      </c>
      <c r="G997" s="59">
        <v>1</v>
      </c>
      <c r="H997" s="227">
        <v>1</v>
      </c>
      <c r="I997" s="227">
        <v>14</v>
      </c>
      <c r="J997" s="59">
        <v>11983</v>
      </c>
      <c r="K997" s="78">
        <f>VLOOKUP(volume[[#This Row],[hwycov_id]],cnf[],10,FALSE)</f>
        <v>11983</v>
      </c>
      <c r="L997" s="229">
        <f t="shared" si="45"/>
        <v>0</v>
      </c>
      <c r="M997" s="228">
        <f t="shared" si="46"/>
        <v>0</v>
      </c>
      <c r="N997" s="228">
        <f t="shared" si="47"/>
        <v>0</v>
      </c>
      <c r="O997" s="298" t="e">
        <f>VLOOKUP(volume[[#This Row],[hwycov_id]],check!$A$2:$P$26,16,FALSE)</f>
        <v>#N/A</v>
      </c>
      <c r="P997" s="298">
        <v>999</v>
      </c>
    </row>
    <row r="998" spans="1:16">
      <c r="A998" s="59">
        <v>11018</v>
      </c>
      <c r="B998" s="59">
        <v>9</v>
      </c>
      <c r="C998" s="59">
        <v>1</v>
      </c>
      <c r="D998" s="59">
        <v>1</v>
      </c>
      <c r="E998" s="59" t="s">
        <v>78</v>
      </c>
      <c r="F998" s="227">
        <v>2</v>
      </c>
      <c r="G998" s="59">
        <v>1</v>
      </c>
      <c r="H998" s="227">
        <v>3</v>
      </c>
      <c r="I998" s="227">
        <v>14</v>
      </c>
      <c r="J998" s="59">
        <v>11987</v>
      </c>
      <c r="K998" s="78">
        <f>VLOOKUP(volume[[#This Row],[hwycov_id]],cnf[],10,FALSE)</f>
        <v>11987</v>
      </c>
      <c r="L998" s="229">
        <f t="shared" si="45"/>
        <v>0</v>
      </c>
      <c r="M998" s="228">
        <f t="shared" si="46"/>
        <v>0</v>
      </c>
      <c r="N998" s="228">
        <f t="shared" si="47"/>
        <v>0</v>
      </c>
      <c r="O998" s="298" t="e">
        <f>VLOOKUP(volume[[#This Row],[hwycov_id]],check!$A$2:$P$26,16,FALSE)</f>
        <v>#N/A</v>
      </c>
      <c r="P998" s="298">
        <v>1000</v>
      </c>
    </row>
    <row r="999" spans="1:16">
      <c r="A999" s="59">
        <v>2776</v>
      </c>
      <c r="B999" s="59">
        <v>2</v>
      </c>
      <c r="C999" s="59">
        <v>1</v>
      </c>
      <c r="D999" s="59">
        <v>2</v>
      </c>
      <c r="E999" s="59" t="s">
        <v>80</v>
      </c>
      <c r="F999" s="227">
        <v>3</v>
      </c>
      <c r="G999" s="59">
        <v>1</v>
      </c>
      <c r="H999" s="227">
        <v>2</v>
      </c>
      <c r="I999" s="227">
        <v>11</v>
      </c>
      <c r="J999" s="59">
        <v>12000</v>
      </c>
      <c r="K999" s="78">
        <f>VLOOKUP(volume[[#This Row],[hwycov_id]],cnf[],10,FALSE)</f>
        <v>12000</v>
      </c>
      <c r="L999" s="229">
        <f t="shared" si="45"/>
        <v>0</v>
      </c>
      <c r="M999" s="228">
        <f t="shared" si="46"/>
        <v>0</v>
      </c>
      <c r="N999" s="228">
        <f t="shared" si="47"/>
        <v>0</v>
      </c>
      <c r="O999" s="298" t="e">
        <f>VLOOKUP(volume[[#This Row],[hwycov_id]],check!$A$2:$P$26,16,FALSE)</f>
        <v>#N/A</v>
      </c>
      <c r="P999" s="298">
        <v>1001</v>
      </c>
    </row>
    <row r="1000" spans="1:16">
      <c r="A1000" s="59">
        <v>17485</v>
      </c>
      <c r="B1000" s="59">
        <v>3</v>
      </c>
      <c r="C1000" s="59">
        <v>1</v>
      </c>
      <c r="D1000" s="59">
        <v>2</v>
      </c>
      <c r="E1000" s="59" t="s">
        <v>80</v>
      </c>
      <c r="F1000" s="227">
        <v>3</v>
      </c>
      <c r="G1000" s="59">
        <v>1</v>
      </c>
      <c r="H1000" s="227">
        <v>5</v>
      </c>
      <c r="I1000" s="227">
        <v>5</v>
      </c>
      <c r="J1000" s="59">
        <v>12000</v>
      </c>
      <c r="K1000" s="78">
        <f>VLOOKUP(volume[[#This Row],[hwycov_id]],cnf[],10,FALSE)</f>
        <v>12000</v>
      </c>
      <c r="L1000" s="229">
        <f t="shared" si="45"/>
        <v>0</v>
      </c>
      <c r="M1000" s="228">
        <f t="shared" si="46"/>
        <v>0</v>
      </c>
      <c r="N1000" s="228">
        <f t="shared" si="47"/>
        <v>0</v>
      </c>
      <c r="O1000" s="298" t="e">
        <f>VLOOKUP(volume[[#This Row],[hwycov_id]],check!$A$2:$P$26,16,FALSE)</f>
        <v>#N/A</v>
      </c>
      <c r="P1000" s="298">
        <v>1002</v>
      </c>
    </row>
    <row r="1001" spans="1:16">
      <c r="A1001" s="59">
        <v>16118</v>
      </c>
      <c r="B1001" s="59">
        <v>3</v>
      </c>
      <c r="C1001" s="59">
        <v>1</v>
      </c>
      <c r="D1001" s="59">
        <v>2</v>
      </c>
      <c r="E1001" s="59" t="s">
        <v>80</v>
      </c>
      <c r="F1001" s="227">
        <v>3</v>
      </c>
      <c r="G1001" s="59">
        <v>1</v>
      </c>
      <c r="H1001" s="227">
        <v>5</v>
      </c>
      <c r="I1001" s="227">
        <v>19</v>
      </c>
      <c r="J1001" s="59">
        <v>12000</v>
      </c>
      <c r="K1001" s="78">
        <f>VLOOKUP(volume[[#This Row],[hwycov_id]],cnf[],10,FALSE)</f>
        <v>12000</v>
      </c>
      <c r="L1001" s="229">
        <f t="shared" si="45"/>
        <v>0</v>
      </c>
      <c r="M1001" s="228">
        <f t="shared" si="46"/>
        <v>0</v>
      </c>
      <c r="N1001" s="228">
        <f t="shared" si="47"/>
        <v>0</v>
      </c>
      <c r="O1001" s="298" t="e">
        <f>VLOOKUP(volume[[#This Row],[hwycov_id]],check!$A$2:$P$26,16,FALSE)</f>
        <v>#N/A</v>
      </c>
      <c r="P1001" s="298">
        <v>1003</v>
      </c>
    </row>
    <row r="1002" spans="1:16">
      <c r="A1002" s="59">
        <v>10883</v>
      </c>
      <c r="B1002" s="59">
        <v>9</v>
      </c>
      <c r="C1002" s="59">
        <v>1</v>
      </c>
      <c r="D1002" s="59">
        <v>1</v>
      </c>
      <c r="E1002" s="59" t="s">
        <v>78</v>
      </c>
      <c r="F1002" s="227">
        <v>2</v>
      </c>
      <c r="G1002" s="59">
        <v>1</v>
      </c>
      <c r="H1002" s="227">
        <v>3</v>
      </c>
      <c r="I1002" s="227">
        <v>14</v>
      </c>
      <c r="J1002" s="59">
        <v>12002</v>
      </c>
      <c r="K1002" s="78">
        <f>VLOOKUP(volume[[#This Row],[hwycov_id]],cnf[],10,FALSE)</f>
        <v>12002</v>
      </c>
      <c r="L1002" s="229">
        <f t="shared" si="45"/>
        <v>0</v>
      </c>
      <c r="M1002" s="228">
        <f t="shared" si="46"/>
        <v>0</v>
      </c>
      <c r="N1002" s="228">
        <f t="shared" si="47"/>
        <v>0</v>
      </c>
      <c r="O1002" s="298" t="e">
        <f>VLOOKUP(volume[[#This Row],[hwycov_id]],check!$A$2:$P$26,16,FALSE)</f>
        <v>#N/A</v>
      </c>
      <c r="P1002" s="298">
        <v>1004</v>
      </c>
    </row>
    <row r="1003" spans="1:16">
      <c r="A1003" s="59">
        <v>5777</v>
      </c>
      <c r="B1003" s="59">
        <v>3</v>
      </c>
      <c r="C1003" s="59">
        <v>1</v>
      </c>
      <c r="D1003" s="59">
        <v>2</v>
      </c>
      <c r="E1003" s="59" t="s">
        <v>79</v>
      </c>
      <c r="F1003" s="227">
        <v>3</v>
      </c>
      <c r="G1003" s="59">
        <v>1</v>
      </c>
      <c r="H1003" s="227">
        <v>3</v>
      </c>
      <c r="I1003" s="227">
        <v>14</v>
      </c>
      <c r="J1003" s="59">
        <v>12033</v>
      </c>
      <c r="K1003" s="78">
        <f>VLOOKUP(volume[[#This Row],[hwycov_id]],cnf[],10,FALSE)</f>
        <v>12033</v>
      </c>
      <c r="L1003" s="229">
        <f t="shared" si="45"/>
        <v>0</v>
      </c>
      <c r="M1003" s="228">
        <f t="shared" si="46"/>
        <v>0</v>
      </c>
      <c r="N1003" s="228">
        <f t="shared" si="47"/>
        <v>0</v>
      </c>
      <c r="O1003" s="298" t="e">
        <f>VLOOKUP(volume[[#This Row],[hwycov_id]],check!$A$2:$P$26,16,FALSE)</f>
        <v>#N/A</v>
      </c>
      <c r="P1003" s="298">
        <v>1005</v>
      </c>
    </row>
    <row r="1004" spans="1:16">
      <c r="A1004" s="59">
        <v>14668</v>
      </c>
      <c r="B1004" s="59">
        <v>9</v>
      </c>
      <c r="C1004" s="59">
        <v>1</v>
      </c>
      <c r="D1004" s="59">
        <v>1</v>
      </c>
      <c r="E1004" s="59" t="s">
        <v>78</v>
      </c>
      <c r="F1004" s="227">
        <v>2</v>
      </c>
      <c r="G1004" s="59">
        <v>1</v>
      </c>
      <c r="H1004" s="227">
        <v>3</v>
      </c>
      <c r="I1004" s="227">
        <v>14</v>
      </c>
      <c r="J1004" s="59">
        <v>12050</v>
      </c>
      <c r="K1004" s="78">
        <f>VLOOKUP(volume[[#This Row],[hwycov_id]],cnf[],10,FALSE)</f>
        <v>12050</v>
      </c>
      <c r="L1004" s="229">
        <f t="shared" si="45"/>
        <v>0</v>
      </c>
      <c r="M1004" s="228">
        <f t="shared" si="46"/>
        <v>0</v>
      </c>
      <c r="N1004" s="228">
        <f t="shared" si="47"/>
        <v>0</v>
      </c>
      <c r="O1004" s="298" t="e">
        <f>VLOOKUP(volume[[#This Row],[hwycov_id]],check!$A$2:$P$26,16,FALSE)</f>
        <v>#N/A</v>
      </c>
      <c r="P1004" s="298">
        <v>1006</v>
      </c>
    </row>
    <row r="1005" spans="1:16">
      <c r="A1005" s="59">
        <v>865</v>
      </c>
      <c r="B1005" s="59">
        <v>3</v>
      </c>
      <c r="C1005" s="59">
        <v>1</v>
      </c>
      <c r="D1005" s="59">
        <v>2</v>
      </c>
      <c r="E1005" s="59" t="s">
        <v>79</v>
      </c>
      <c r="F1005" s="227">
        <v>3</v>
      </c>
      <c r="G1005" s="59">
        <v>1</v>
      </c>
      <c r="H1005" s="227">
        <v>2</v>
      </c>
      <c r="I1005" s="227">
        <v>14</v>
      </c>
      <c r="J1005" s="59">
        <v>12089</v>
      </c>
      <c r="K1005" s="78">
        <f>VLOOKUP(volume[[#This Row],[hwycov_id]],cnf[],10,FALSE)</f>
        <v>12089</v>
      </c>
      <c r="L1005" s="229">
        <f t="shared" si="45"/>
        <v>0</v>
      </c>
      <c r="M1005" s="228">
        <f t="shared" si="46"/>
        <v>0</v>
      </c>
      <c r="N1005" s="228">
        <f t="shared" si="47"/>
        <v>0</v>
      </c>
      <c r="O1005" s="298" t="e">
        <f>VLOOKUP(volume[[#This Row],[hwycov_id]],check!$A$2:$P$26,16,FALSE)</f>
        <v>#N/A</v>
      </c>
      <c r="P1005" s="298">
        <v>1007</v>
      </c>
    </row>
    <row r="1006" spans="1:16">
      <c r="A1006" s="59">
        <v>31045</v>
      </c>
      <c r="B1006" s="59">
        <v>3</v>
      </c>
      <c r="C1006" s="59">
        <v>1</v>
      </c>
      <c r="D1006" s="59">
        <v>2</v>
      </c>
      <c r="E1006" s="59" t="s">
        <v>79</v>
      </c>
      <c r="F1006" s="227">
        <v>3</v>
      </c>
      <c r="G1006" s="59">
        <v>1</v>
      </c>
      <c r="H1006" s="227">
        <v>3</v>
      </c>
      <c r="I1006" s="227">
        <v>14</v>
      </c>
      <c r="J1006" s="59">
        <v>12100</v>
      </c>
      <c r="K1006" s="78">
        <f>VLOOKUP(volume[[#This Row],[hwycov_id]],cnf[],10,FALSE)</f>
        <v>12100</v>
      </c>
      <c r="L1006" s="229">
        <f t="shared" si="45"/>
        <v>0</v>
      </c>
      <c r="M1006" s="228">
        <f t="shared" si="46"/>
        <v>0</v>
      </c>
      <c r="N1006" s="228">
        <f t="shared" si="47"/>
        <v>0</v>
      </c>
      <c r="O1006" s="298" t="e">
        <f>VLOOKUP(volume[[#This Row],[hwycov_id]],check!$A$2:$P$26,16,FALSE)</f>
        <v>#N/A</v>
      </c>
      <c r="P1006" s="298">
        <v>1008</v>
      </c>
    </row>
    <row r="1007" spans="1:16">
      <c r="A1007" s="59">
        <v>1729</v>
      </c>
      <c r="B1007" s="59">
        <v>3</v>
      </c>
      <c r="C1007" s="59">
        <v>1</v>
      </c>
      <c r="D1007" s="59">
        <v>2</v>
      </c>
      <c r="E1007" s="59" t="s">
        <v>79</v>
      </c>
      <c r="F1007" s="227">
        <v>3</v>
      </c>
      <c r="G1007" s="59">
        <v>1</v>
      </c>
      <c r="H1007" s="227">
        <v>1</v>
      </c>
      <c r="I1007" s="227">
        <v>14</v>
      </c>
      <c r="J1007" s="59">
        <v>12104</v>
      </c>
      <c r="K1007" s="78">
        <f>VLOOKUP(volume[[#This Row],[hwycov_id]],cnf[],10,FALSE)</f>
        <v>12104</v>
      </c>
      <c r="L1007" s="229">
        <f t="shared" si="45"/>
        <v>0</v>
      </c>
      <c r="M1007" s="228">
        <f t="shared" si="46"/>
        <v>0</v>
      </c>
      <c r="N1007" s="228">
        <f t="shared" si="47"/>
        <v>0</v>
      </c>
      <c r="O1007" s="298" t="e">
        <f>VLOOKUP(volume[[#This Row],[hwycov_id]],check!$A$2:$P$26,16,FALSE)</f>
        <v>#N/A</v>
      </c>
      <c r="P1007" s="298">
        <v>1009</v>
      </c>
    </row>
    <row r="1008" spans="1:16">
      <c r="A1008" s="59">
        <v>14511</v>
      </c>
      <c r="B1008" s="59">
        <v>9</v>
      </c>
      <c r="C1008" s="59">
        <v>1</v>
      </c>
      <c r="D1008" s="59">
        <v>1</v>
      </c>
      <c r="E1008" s="59" t="s">
        <v>78</v>
      </c>
      <c r="F1008" s="227">
        <v>2</v>
      </c>
      <c r="G1008" s="59">
        <v>1</v>
      </c>
      <c r="H1008" s="227">
        <v>2</v>
      </c>
      <c r="I1008" s="227">
        <v>14</v>
      </c>
      <c r="J1008" s="59">
        <v>12106</v>
      </c>
      <c r="K1008" s="78">
        <f>VLOOKUP(volume[[#This Row],[hwycov_id]],cnf[],10,FALSE)</f>
        <v>12106</v>
      </c>
      <c r="L1008" s="229">
        <f t="shared" si="45"/>
        <v>0</v>
      </c>
      <c r="M1008" s="228">
        <f t="shared" si="46"/>
        <v>0</v>
      </c>
      <c r="N1008" s="228">
        <f t="shared" si="47"/>
        <v>0</v>
      </c>
      <c r="O1008" s="298" t="e">
        <f>VLOOKUP(volume[[#This Row],[hwycov_id]],check!$A$2:$P$26,16,FALSE)</f>
        <v>#N/A</v>
      </c>
      <c r="P1008" s="298">
        <v>1010</v>
      </c>
    </row>
    <row r="1009" spans="1:16">
      <c r="A1009" s="59">
        <v>4425</v>
      </c>
      <c r="B1009" s="59">
        <v>5</v>
      </c>
      <c r="C1009" s="59">
        <v>1</v>
      </c>
      <c r="D1009" s="59">
        <v>2</v>
      </c>
      <c r="E1009" s="59" t="s">
        <v>79</v>
      </c>
      <c r="F1009" s="227">
        <v>4</v>
      </c>
      <c r="G1009" s="59">
        <v>1</v>
      </c>
      <c r="H1009" s="227">
        <v>2</v>
      </c>
      <c r="I1009" s="227">
        <v>14</v>
      </c>
      <c r="J1009" s="59">
        <v>12133</v>
      </c>
      <c r="K1009" s="78">
        <f>VLOOKUP(volume[[#This Row],[hwycov_id]],cnf[],10,FALSE)</f>
        <v>12133</v>
      </c>
      <c r="L1009" s="229">
        <f t="shared" si="45"/>
        <v>0</v>
      </c>
      <c r="M1009" s="228">
        <f t="shared" si="46"/>
        <v>0</v>
      </c>
      <c r="N1009" s="228">
        <f t="shared" si="47"/>
        <v>0</v>
      </c>
      <c r="O1009" s="298" t="e">
        <f>VLOOKUP(volume[[#This Row],[hwycov_id]],check!$A$2:$P$26,16,FALSE)</f>
        <v>#N/A</v>
      </c>
      <c r="P1009" s="298">
        <v>1011</v>
      </c>
    </row>
    <row r="1010" spans="1:16">
      <c r="A1010" s="59">
        <v>14174</v>
      </c>
      <c r="B1010" s="59">
        <v>5</v>
      </c>
      <c r="C1010" s="59">
        <v>1</v>
      </c>
      <c r="D1010" s="59">
        <v>2</v>
      </c>
      <c r="E1010" s="59" t="s">
        <v>79</v>
      </c>
      <c r="F1010" s="227">
        <v>4</v>
      </c>
      <c r="G1010" s="59">
        <v>1</v>
      </c>
      <c r="H1010" s="227">
        <v>2</v>
      </c>
      <c r="I1010" s="227">
        <v>14</v>
      </c>
      <c r="J1010" s="59">
        <v>12147</v>
      </c>
      <c r="K1010" s="78">
        <f>VLOOKUP(volume[[#This Row],[hwycov_id]],cnf[],10,FALSE)</f>
        <v>12147</v>
      </c>
      <c r="L1010" s="229">
        <f t="shared" si="45"/>
        <v>0</v>
      </c>
      <c r="M1010" s="228">
        <f t="shared" si="46"/>
        <v>0</v>
      </c>
      <c r="N1010" s="228">
        <f t="shared" si="47"/>
        <v>0</v>
      </c>
      <c r="O1010" s="298" t="e">
        <f>VLOOKUP(volume[[#This Row],[hwycov_id]],check!$A$2:$P$26,16,FALSE)</f>
        <v>#N/A</v>
      </c>
      <c r="P1010" s="298">
        <v>1012</v>
      </c>
    </row>
    <row r="1011" spans="1:16">
      <c r="A1011" s="59">
        <v>18004</v>
      </c>
      <c r="B1011" s="59">
        <v>3</v>
      </c>
      <c r="C1011" s="59">
        <v>1</v>
      </c>
      <c r="D1011" s="59">
        <v>2</v>
      </c>
      <c r="E1011" s="59" t="s">
        <v>80</v>
      </c>
      <c r="F1011" s="227">
        <v>3</v>
      </c>
      <c r="G1011" s="59">
        <v>1</v>
      </c>
      <c r="H1011" s="227">
        <v>5</v>
      </c>
      <c r="I1011" s="227">
        <v>5</v>
      </c>
      <c r="J1011" s="59">
        <v>12200</v>
      </c>
      <c r="K1011" s="78">
        <f>VLOOKUP(volume[[#This Row],[hwycov_id]],cnf[],10,FALSE)</f>
        <v>12200</v>
      </c>
      <c r="L1011" s="229">
        <f t="shared" si="45"/>
        <v>0</v>
      </c>
      <c r="M1011" s="228">
        <f t="shared" si="46"/>
        <v>0</v>
      </c>
      <c r="N1011" s="228">
        <f t="shared" si="47"/>
        <v>0</v>
      </c>
      <c r="O1011" s="298" t="e">
        <f>VLOOKUP(volume[[#This Row],[hwycov_id]],check!$A$2:$P$26,16,FALSE)</f>
        <v>#N/A</v>
      </c>
      <c r="P1011" s="298">
        <v>1013</v>
      </c>
    </row>
    <row r="1012" spans="1:16">
      <c r="A1012" s="59">
        <v>14792</v>
      </c>
      <c r="B1012" s="59">
        <v>3</v>
      </c>
      <c r="C1012" s="59">
        <v>1</v>
      </c>
      <c r="D1012" s="59">
        <v>2</v>
      </c>
      <c r="E1012" s="59" t="s">
        <v>79</v>
      </c>
      <c r="F1012" s="227">
        <v>3</v>
      </c>
      <c r="G1012" s="59">
        <v>1</v>
      </c>
      <c r="H1012" s="227">
        <v>2</v>
      </c>
      <c r="I1012" s="227">
        <v>14</v>
      </c>
      <c r="J1012" s="59">
        <v>12232</v>
      </c>
      <c r="K1012" s="78">
        <f>VLOOKUP(volume[[#This Row],[hwycov_id]],cnf[],10,FALSE)</f>
        <v>12232</v>
      </c>
      <c r="L1012" s="229">
        <f t="shared" si="45"/>
        <v>0</v>
      </c>
      <c r="M1012" s="228">
        <f t="shared" si="46"/>
        <v>0</v>
      </c>
      <c r="N1012" s="228">
        <f t="shared" si="47"/>
        <v>0</v>
      </c>
      <c r="O1012" s="298" t="e">
        <f>VLOOKUP(volume[[#This Row],[hwycov_id]],check!$A$2:$P$26,16,FALSE)</f>
        <v>#N/A</v>
      </c>
      <c r="P1012" s="298">
        <v>1014</v>
      </c>
    </row>
    <row r="1013" spans="1:16">
      <c r="A1013" s="59">
        <v>3607</v>
      </c>
      <c r="B1013" s="59">
        <v>4</v>
      </c>
      <c r="C1013" s="59">
        <v>1</v>
      </c>
      <c r="D1013" s="59">
        <v>2</v>
      </c>
      <c r="E1013" s="59" t="s">
        <v>79</v>
      </c>
      <c r="F1013" s="227">
        <v>4</v>
      </c>
      <c r="G1013" s="59">
        <v>1</v>
      </c>
      <c r="H1013" s="227">
        <v>3</v>
      </c>
      <c r="I1013" s="227">
        <v>14</v>
      </c>
      <c r="J1013" s="59">
        <v>12252</v>
      </c>
      <c r="K1013" s="78">
        <f>VLOOKUP(volume[[#This Row],[hwycov_id]],cnf[],10,FALSE)</f>
        <v>12252</v>
      </c>
      <c r="L1013" s="229">
        <f t="shared" si="45"/>
        <v>0</v>
      </c>
      <c r="M1013" s="228">
        <f t="shared" si="46"/>
        <v>0</v>
      </c>
      <c r="N1013" s="228">
        <f t="shared" si="47"/>
        <v>0</v>
      </c>
      <c r="O1013" s="298" t="e">
        <f>VLOOKUP(volume[[#This Row],[hwycov_id]],check!$A$2:$P$26,16,FALSE)</f>
        <v>#N/A</v>
      </c>
      <c r="P1013" s="298">
        <v>1015</v>
      </c>
    </row>
    <row r="1014" spans="1:16">
      <c r="A1014" s="59">
        <v>10415</v>
      </c>
      <c r="B1014" s="59">
        <v>3</v>
      </c>
      <c r="C1014" s="59">
        <v>1</v>
      </c>
      <c r="D1014" s="59">
        <v>2</v>
      </c>
      <c r="E1014" s="59" t="s">
        <v>79</v>
      </c>
      <c r="F1014" s="227">
        <v>3</v>
      </c>
      <c r="G1014" s="59">
        <v>1</v>
      </c>
      <c r="H1014" s="227">
        <v>4</v>
      </c>
      <c r="I1014" s="227">
        <v>14</v>
      </c>
      <c r="J1014" s="59">
        <v>12286</v>
      </c>
      <c r="K1014" s="78">
        <f>VLOOKUP(volume[[#This Row],[hwycov_id]],cnf[],10,FALSE)</f>
        <v>12286</v>
      </c>
      <c r="L1014" s="229">
        <f t="shared" si="45"/>
        <v>0</v>
      </c>
      <c r="M1014" s="228">
        <f t="shared" si="46"/>
        <v>0</v>
      </c>
      <c r="N1014" s="228">
        <f t="shared" si="47"/>
        <v>0</v>
      </c>
      <c r="O1014" s="298" t="e">
        <f>VLOOKUP(volume[[#This Row],[hwycov_id]],check!$A$2:$P$26,16,FALSE)</f>
        <v>#N/A</v>
      </c>
      <c r="P1014" s="298">
        <v>1016</v>
      </c>
    </row>
    <row r="1015" spans="1:16">
      <c r="A1015" s="59">
        <v>12645</v>
      </c>
      <c r="B1015" s="59">
        <v>4</v>
      </c>
      <c r="C1015" s="59">
        <v>1</v>
      </c>
      <c r="D1015" s="59">
        <v>2</v>
      </c>
      <c r="E1015" s="59" t="s">
        <v>80</v>
      </c>
      <c r="F1015" s="227">
        <v>4</v>
      </c>
      <c r="G1015" s="59">
        <v>1</v>
      </c>
      <c r="H1015" s="227">
        <v>6</v>
      </c>
      <c r="I1015" s="227">
        <v>1</v>
      </c>
      <c r="J1015" s="59">
        <v>12300</v>
      </c>
      <c r="K1015" s="78">
        <f>VLOOKUP(volume[[#This Row],[hwycov_id]],cnf[],10,FALSE)</f>
        <v>12300</v>
      </c>
      <c r="L1015" s="229">
        <f t="shared" si="45"/>
        <v>0</v>
      </c>
      <c r="M1015" s="228">
        <f t="shared" si="46"/>
        <v>0</v>
      </c>
      <c r="N1015" s="228">
        <f t="shared" si="47"/>
        <v>0</v>
      </c>
      <c r="O1015" s="298" t="e">
        <f>VLOOKUP(volume[[#This Row],[hwycov_id]],check!$A$2:$P$26,16,FALSE)</f>
        <v>#N/A</v>
      </c>
      <c r="P1015" s="298">
        <v>1017</v>
      </c>
    </row>
    <row r="1016" spans="1:16">
      <c r="A1016" s="59">
        <v>17499</v>
      </c>
      <c r="B1016" s="59">
        <v>4</v>
      </c>
      <c r="C1016" s="59">
        <v>1</v>
      </c>
      <c r="D1016" s="59">
        <v>2</v>
      </c>
      <c r="E1016" s="59" t="s">
        <v>80</v>
      </c>
      <c r="F1016" s="227">
        <v>4</v>
      </c>
      <c r="G1016" s="59">
        <v>1</v>
      </c>
      <c r="H1016" s="227">
        <v>5</v>
      </c>
      <c r="I1016" s="227">
        <v>5</v>
      </c>
      <c r="J1016" s="59">
        <v>12300</v>
      </c>
      <c r="K1016" s="78">
        <f>VLOOKUP(volume[[#This Row],[hwycov_id]],cnf[],10,FALSE)</f>
        <v>12300</v>
      </c>
      <c r="L1016" s="229">
        <f t="shared" si="45"/>
        <v>0</v>
      </c>
      <c r="M1016" s="228">
        <f t="shared" si="46"/>
        <v>0</v>
      </c>
      <c r="N1016" s="228">
        <f t="shared" si="47"/>
        <v>0</v>
      </c>
      <c r="O1016" s="298" t="e">
        <f>VLOOKUP(volume[[#This Row],[hwycov_id]],check!$A$2:$P$26,16,FALSE)</f>
        <v>#N/A</v>
      </c>
      <c r="P1016" s="298">
        <v>1018</v>
      </c>
    </row>
    <row r="1017" spans="1:16">
      <c r="A1017" s="59">
        <v>28942</v>
      </c>
      <c r="B1017" s="59">
        <v>9</v>
      </c>
      <c r="C1017" s="59">
        <v>1</v>
      </c>
      <c r="D1017" s="59">
        <v>1</v>
      </c>
      <c r="E1017" s="59" t="s">
        <v>78</v>
      </c>
      <c r="F1017" s="227">
        <v>2</v>
      </c>
      <c r="G1017" s="59">
        <v>1</v>
      </c>
      <c r="H1017" s="227">
        <v>5</v>
      </c>
      <c r="I1017" s="227">
        <v>5</v>
      </c>
      <c r="J1017" s="59">
        <v>12310</v>
      </c>
      <c r="K1017" s="78">
        <f>VLOOKUP(volume[[#This Row],[hwycov_id]],cnf[],10,FALSE)</f>
        <v>12310</v>
      </c>
      <c r="L1017" s="229">
        <f t="shared" si="45"/>
        <v>0</v>
      </c>
      <c r="M1017" s="228">
        <f t="shared" si="46"/>
        <v>0</v>
      </c>
      <c r="N1017" s="228">
        <f t="shared" si="47"/>
        <v>0</v>
      </c>
      <c r="O1017" s="298" t="e">
        <f>VLOOKUP(volume[[#This Row],[hwycov_id]],check!$A$2:$P$26,16,FALSE)</f>
        <v>#N/A</v>
      </c>
      <c r="P1017" s="298">
        <v>1019</v>
      </c>
    </row>
    <row r="1018" spans="1:16">
      <c r="A1018" s="59">
        <v>16698</v>
      </c>
      <c r="B1018" s="59">
        <v>4</v>
      </c>
      <c r="C1018" s="59">
        <v>1</v>
      </c>
      <c r="D1018" s="59">
        <v>2</v>
      </c>
      <c r="E1018" s="59" t="s">
        <v>79</v>
      </c>
      <c r="F1018" s="227">
        <v>4</v>
      </c>
      <c r="G1018" s="59">
        <v>1</v>
      </c>
      <c r="H1018" s="227">
        <v>2</v>
      </c>
      <c r="I1018" s="227">
        <v>14</v>
      </c>
      <c r="J1018" s="59">
        <v>12363</v>
      </c>
      <c r="K1018" s="78">
        <f>VLOOKUP(volume[[#This Row],[hwycov_id]],cnf[],10,FALSE)</f>
        <v>12363</v>
      </c>
      <c r="L1018" s="229">
        <f t="shared" si="45"/>
        <v>0</v>
      </c>
      <c r="M1018" s="228">
        <f t="shared" si="46"/>
        <v>0</v>
      </c>
      <c r="N1018" s="228">
        <f t="shared" si="47"/>
        <v>0</v>
      </c>
      <c r="O1018" s="298" t="e">
        <f>VLOOKUP(volume[[#This Row],[hwycov_id]],check!$A$2:$P$26,16,FALSE)</f>
        <v>#N/A</v>
      </c>
      <c r="P1018" s="298">
        <v>1020</v>
      </c>
    </row>
    <row r="1019" spans="1:16">
      <c r="A1019" s="59">
        <v>10881</v>
      </c>
      <c r="B1019" s="59">
        <v>9</v>
      </c>
      <c r="C1019" s="59">
        <v>1</v>
      </c>
      <c r="D1019" s="59">
        <v>1</v>
      </c>
      <c r="E1019" s="59" t="s">
        <v>78</v>
      </c>
      <c r="F1019" s="227">
        <v>2</v>
      </c>
      <c r="G1019" s="59">
        <v>1</v>
      </c>
      <c r="H1019" s="227">
        <v>3</v>
      </c>
      <c r="I1019" s="227">
        <v>14</v>
      </c>
      <c r="J1019" s="59">
        <v>12368</v>
      </c>
      <c r="K1019" s="78">
        <f>VLOOKUP(volume[[#This Row],[hwycov_id]],cnf[],10,FALSE)</f>
        <v>12368</v>
      </c>
      <c r="L1019" s="229">
        <f t="shared" si="45"/>
        <v>0</v>
      </c>
      <c r="M1019" s="228">
        <f t="shared" si="46"/>
        <v>0</v>
      </c>
      <c r="N1019" s="228">
        <f t="shared" si="47"/>
        <v>0</v>
      </c>
      <c r="O1019" s="298" t="e">
        <f>VLOOKUP(volume[[#This Row],[hwycov_id]],check!$A$2:$P$26,16,FALSE)</f>
        <v>#N/A</v>
      </c>
      <c r="P1019" s="298">
        <v>1021</v>
      </c>
    </row>
    <row r="1020" spans="1:16">
      <c r="A1020" s="59">
        <v>25470</v>
      </c>
      <c r="B1020" s="59">
        <v>9</v>
      </c>
      <c r="C1020" s="59">
        <v>1</v>
      </c>
      <c r="D1020" s="59">
        <v>1</v>
      </c>
      <c r="E1020" s="59" t="s">
        <v>78</v>
      </c>
      <c r="F1020" s="227">
        <v>2</v>
      </c>
      <c r="G1020" s="59">
        <v>1</v>
      </c>
      <c r="H1020" s="227">
        <v>3</v>
      </c>
      <c r="I1020" s="227">
        <v>14</v>
      </c>
      <c r="J1020" s="59">
        <v>12370</v>
      </c>
      <c r="K1020" s="78">
        <f>VLOOKUP(volume[[#This Row],[hwycov_id]],cnf[],10,FALSE)</f>
        <v>12370</v>
      </c>
      <c r="L1020" s="229">
        <f t="shared" si="45"/>
        <v>0</v>
      </c>
      <c r="M1020" s="228">
        <f t="shared" si="46"/>
        <v>0</v>
      </c>
      <c r="N1020" s="228">
        <f t="shared" si="47"/>
        <v>0</v>
      </c>
      <c r="O1020" s="298" t="e">
        <f>VLOOKUP(volume[[#This Row],[hwycov_id]],check!$A$2:$P$26,16,FALSE)</f>
        <v>#N/A</v>
      </c>
      <c r="P1020" s="298">
        <v>1022</v>
      </c>
    </row>
    <row r="1021" spans="1:16">
      <c r="A1021" s="59">
        <v>28632</v>
      </c>
      <c r="B1021" s="59">
        <v>9</v>
      </c>
      <c r="C1021" s="59">
        <v>1</v>
      </c>
      <c r="D1021" s="59">
        <v>1</v>
      </c>
      <c r="E1021" s="59" t="s">
        <v>78</v>
      </c>
      <c r="F1021" s="227">
        <v>2</v>
      </c>
      <c r="G1021" s="59">
        <v>1</v>
      </c>
      <c r="H1021" s="227">
        <v>5</v>
      </c>
      <c r="I1021" s="227">
        <v>5</v>
      </c>
      <c r="J1021" s="59">
        <v>12399</v>
      </c>
      <c r="K1021" s="78">
        <f>VLOOKUP(volume[[#This Row],[hwycov_id]],cnf[],10,FALSE)</f>
        <v>12399</v>
      </c>
      <c r="L1021" s="229">
        <f t="shared" si="45"/>
        <v>0</v>
      </c>
      <c r="M1021" s="228">
        <f t="shared" si="46"/>
        <v>0</v>
      </c>
      <c r="N1021" s="228">
        <f t="shared" si="47"/>
        <v>0</v>
      </c>
      <c r="O1021" s="298" t="e">
        <f>VLOOKUP(volume[[#This Row],[hwycov_id]],check!$A$2:$P$26,16,FALSE)</f>
        <v>#N/A</v>
      </c>
      <c r="P1021" s="298">
        <v>1023</v>
      </c>
    </row>
    <row r="1022" spans="1:16">
      <c r="A1022" s="59">
        <v>15880</v>
      </c>
      <c r="B1022" s="59">
        <v>4</v>
      </c>
      <c r="C1022" s="59">
        <v>1</v>
      </c>
      <c r="D1022" s="59">
        <v>2</v>
      </c>
      <c r="E1022" s="59" t="s">
        <v>80</v>
      </c>
      <c r="F1022" s="227">
        <v>4</v>
      </c>
      <c r="G1022" s="59">
        <v>1</v>
      </c>
      <c r="H1022" s="227">
        <v>6</v>
      </c>
      <c r="I1022" s="227">
        <v>17</v>
      </c>
      <c r="J1022" s="59">
        <v>12400</v>
      </c>
      <c r="K1022" s="78">
        <f>VLOOKUP(volume[[#This Row],[hwycov_id]],cnf[],10,FALSE)</f>
        <v>12400</v>
      </c>
      <c r="L1022" s="229">
        <f t="shared" si="45"/>
        <v>0</v>
      </c>
      <c r="M1022" s="228">
        <f t="shared" si="46"/>
        <v>0</v>
      </c>
      <c r="N1022" s="228">
        <f t="shared" si="47"/>
        <v>0</v>
      </c>
      <c r="O1022" s="298" t="e">
        <f>VLOOKUP(volume[[#This Row],[hwycov_id]],check!$A$2:$P$26,16,FALSE)</f>
        <v>#N/A</v>
      </c>
      <c r="P1022" s="298">
        <v>1024</v>
      </c>
    </row>
    <row r="1023" spans="1:16">
      <c r="A1023" s="59">
        <v>10915</v>
      </c>
      <c r="B1023" s="59">
        <v>9</v>
      </c>
      <c r="C1023" s="59">
        <v>1</v>
      </c>
      <c r="D1023" s="59">
        <v>1</v>
      </c>
      <c r="E1023" s="59" t="s">
        <v>78</v>
      </c>
      <c r="F1023" s="227">
        <v>2</v>
      </c>
      <c r="G1023" s="59">
        <v>1</v>
      </c>
      <c r="H1023" s="227">
        <v>3</v>
      </c>
      <c r="I1023" s="227">
        <v>14</v>
      </c>
      <c r="J1023" s="59">
        <v>12428</v>
      </c>
      <c r="K1023" s="78">
        <f>VLOOKUP(volume[[#This Row],[hwycov_id]],cnf[],10,FALSE)</f>
        <v>12428</v>
      </c>
      <c r="L1023" s="229">
        <f t="shared" si="45"/>
        <v>0</v>
      </c>
      <c r="M1023" s="228">
        <f t="shared" si="46"/>
        <v>0</v>
      </c>
      <c r="N1023" s="228">
        <f t="shared" si="47"/>
        <v>0</v>
      </c>
      <c r="O1023" s="298" t="e">
        <f>VLOOKUP(volume[[#This Row],[hwycov_id]],check!$A$2:$P$26,16,FALSE)</f>
        <v>#N/A</v>
      </c>
      <c r="P1023" s="298">
        <v>1025</v>
      </c>
    </row>
    <row r="1024" spans="1:16">
      <c r="A1024" s="59">
        <v>9538</v>
      </c>
      <c r="B1024" s="59">
        <v>3</v>
      </c>
      <c r="C1024" s="59">
        <v>1</v>
      </c>
      <c r="D1024" s="59">
        <v>2</v>
      </c>
      <c r="E1024" s="59" t="s">
        <v>79</v>
      </c>
      <c r="F1024" s="227">
        <v>3</v>
      </c>
      <c r="G1024" s="59">
        <v>1</v>
      </c>
      <c r="H1024" s="227">
        <v>2</v>
      </c>
      <c r="I1024" s="227">
        <v>14</v>
      </c>
      <c r="J1024" s="59">
        <v>12495</v>
      </c>
      <c r="K1024" s="78">
        <f>VLOOKUP(volume[[#This Row],[hwycov_id]],cnf[],10,FALSE)</f>
        <v>12495</v>
      </c>
      <c r="L1024" s="229">
        <f t="shared" si="45"/>
        <v>0</v>
      </c>
      <c r="M1024" s="228">
        <f t="shared" si="46"/>
        <v>0</v>
      </c>
      <c r="N1024" s="228">
        <f t="shared" si="47"/>
        <v>0</v>
      </c>
      <c r="O1024" s="298" t="e">
        <f>VLOOKUP(volume[[#This Row],[hwycov_id]],check!$A$2:$P$26,16,FALSE)</f>
        <v>#N/A</v>
      </c>
      <c r="P1024" s="298">
        <v>1026</v>
      </c>
    </row>
    <row r="1025" spans="1:16">
      <c r="A1025" s="59">
        <v>11809</v>
      </c>
      <c r="B1025" s="59">
        <v>5</v>
      </c>
      <c r="C1025" s="59">
        <v>1</v>
      </c>
      <c r="D1025" s="59">
        <v>2</v>
      </c>
      <c r="E1025" s="59" t="s">
        <v>80</v>
      </c>
      <c r="F1025" s="227">
        <v>4</v>
      </c>
      <c r="G1025" s="59">
        <v>1</v>
      </c>
      <c r="H1025" s="227">
        <v>5</v>
      </c>
      <c r="I1025" s="227">
        <v>19</v>
      </c>
      <c r="J1025" s="59">
        <v>12500</v>
      </c>
      <c r="K1025" s="78">
        <f>VLOOKUP(volume[[#This Row],[hwycov_id]],cnf[],10,FALSE)</f>
        <v>12500</v>
      </c>
      <c r="L1025" s="229">
        <f t="shared" si="45"/>
        <v>0</v>
      </c>
      <c r="M1025" s="228">
        <f t="shared" si="46"/>
        <v>0</v>
      </c>
      <c r="N1025" s="228">
        <f t="shared" si="47"/>
        <v>0</v>
      </c>
      <c r="O1025" s="298" t="e">
        <f>VLOOKUP(volume[[#This Row],[hwycov_id]],check!$A$2:$P$26,16,FALSE)</f>
        <v>#N/A</v>
      </c>
      <c r="P1025" s="298">
        <v>1027</v>
      </c>
    </row>
    <row r="1026" spans="1:16">
      <c r="A1026" s="59">
        <v>27249</v>
      </c>
      <c r="B1026" s="59">
        <v>9</v>
      </c>
      <c r="C1026" s="59">
        <v>1</v>
      </c>
      <c r="D1026" s="59">
        <v>1</v>
      </c>
      <c r="E1026" s="59" t="s">
        <v>78</v>
      </c>
      <c r="F1026" s="227">
        <v>2</v>
      </c>
      <c r="G1026" s="59">
        <v>1</v>
      </c>
      <c r="H1026" s="227">
        <v>7</v>
      </c>
      <c r="I1026" s="227">
        <v>19</v>
      </c>
      <c r="J1026" s="59">
        <v>12584</v>
      </c>
      <c r="K1026" s="78">
        <f>VLOOKUP(volume[[#This Row],[hwycov_id]],cnf[],10,FALSE)</f>
        <v>12584</v>
      </c>
      <c r="L1026" s="229">
        <f t="shared" ref="L1026:L1089" si="48">K1026/J1026-1</f>
        <v>0</v>
      </c>
      <c r="M1026" s="228">
        <f t="shared" ref="M1026:M1089" si="49">K1026-J1026</f>
        <v>0</v>
      </c>
      <c r="N1026" s="228">
        <f t="shared" ref="N1026:N1089" si="50">POWER(M1026,2)</f>
        <v>0</v>
      </c>
      <c r="O1026" s="298" t="e">
        <f>VLOOKUP(volume[[#This Row],[hwycov_id]],check!$A$2:$P$26,16,FALSE)</f>
        <v>#N/A</v>
      </c>
      <c r="P1026" s="298">
        <v>1028</v>
      </c>
    </row>
    <row r="1027" spans="1:16">
      <c r="A1027" s="59">
        <v>19008</v>
      </c>
      <c r="B1027" s="59">
        <v>3</v>
      </c>
      <c r="C1027" s="59">
        <v>1</v>
      </c>
      <c r="D1027" s="59">
        <v>2</v>
      </c>
      <c r="E1027" s="59" t="s">
        <v>80</v>
      </c>
      <c r="F1027" s="227">
        <v>3</v>
      </c>
      <c r="G1027" s="59">
        <v>1</v>
      </c>
      <c r="H1027" s="227">
        <v>2</v>
      </c>
      <c r="I1027" s="227">
        <v>11</v>
      </c>
      <c r="J1027" s="59">
        <v>12600</v>
      </c>
      <c r="K1027" s="78">
        <f>VLOOKUP(volume[[#This Row],[hwycov_id]],cnf[],10,FALSE)</f>
        <v>12600</v>
      </c>
      <c r="L1027" s="229">
        <f t="shared" si="48"/>
        <v>0</v>
      </c>
      <c r="M1027" s="228">
        <f t="shared" si="49"/>
        <v>0</v>
      </c>
      <c r="N1027" s="228">
        <f t="shared" si="50"/>
        <v>0</v>
      </c>
      <c r="O1027" s="298" t="e">
        <f>VLOOKUP(volume[[#This Row],[hwycov_id]],check!$A$2:$P$26,16,FALSE)</f>
        <v>#N/A</v>
      </c>
      <c r="P1027" s="298">
        <v>1029</v>
      </c>
    </row>
    <row r="1028" spans="1:16">
      <c r="A1028" s="59">
        <v>1905</v>
      </c>
      <c r="B1028" s="59">
        <v>3</v>
      </c>
      <c r="C1028" s="59">
        <v>1</v>
      </c>
      <c r="D1028" s="59">
        <v>2</v>
      </c>
      <c r="E1028" s="59" t="s">
        <v>80</v>
      </c>
      <c r="F1028" s="227">
        <v>3</v>
      </c>
      <c r="G1028" s="59">
        <v>1</v>
      </c>
      <c r="H1028" s="227">
        <v>2</v>
      </c>
      <c r="I1028" s="227">
        <v>11</v>
      </c>
      <c r="J1028" s="59">
        <v>12600</v>
      </c>
      <c r="K1028" s="78">
        <f>VLOOKUP(volume[[#This Row],[hwycov_id]],cnf[],10,FALSE)</f>
        <v>12600</v>
      </c>
      <c r="L1028" s="229">
        <f t="shared" si="48"/>
        <v>0</v>
      </c>
      <c r="M1028" s="228">
        <f t="shared" si="49"/>
        <v>0</v>
      </c>
      <c r="N1028" s="228">
        <f t="shared" si="50"/>
        <v>0</v>
      </c>
      <c r="O1028" s="298" t="e">
        <f>VLOOKUP(volume[[#This Row],[hwycov_id]],check!$A$2:$P$26,16,FALSE)</f>
        <v>#N/A</v>
      </c>
      <c r="P1028" s="298">
        <v>1030</v>
      </c>
    </row>
    <row r="1029" spans="1:16">
      <c r="A1029" s="59">
        <v>29008</v>
      </c>
      <c r="B1029" s="59">
        <v>9</v>
      </c>
      <c r="C1029" s="59">
        <v>1</v>
      </c>
      <c r="D1029" s="59">
        <v>1</v>
      </c>
      <c r="E1029" s="59" t="s">
        <v>78</v>
      </c>
      <c r="F1029" s="227">
        <v>2</v>
      </c>
      <c r="G1029" s="59">
        <v>1</v>
      </c>
      <c r="H1029" s="227">
        <v>2</v>
      </c>
      <c r="I1029" s="227">
        <v>14</v>
      </c>
      <c r="J1029" s="59">
        <v>12627</v>
      </c>
      <c r="K1029" s="78">
        <f>VLOOKUP(volume[[#This Row],[hwycov_id]],cnf[],10,FALSE)</f>
        <v>12627</v>
      </c>
      <c r="L1029" s="229">
        <f t="shared" si="48"/>
        <v>0</v>
      </c>
      <c r="M1029" s="228">
        <f t="shared" si="49"/>
        <v>0</v>
      </c>
      <c r="N1029" s="228">
        <f t="shared" si="50"/>
        <v>0</v>
      </c>
      <c r="O1029" s="298" t="e">
        <f>VLOOKUP(volume[[#This Row],[hwycov_id]],check!$A$2:$P$26,16,FALSE)</f>
        <v>#N/A</v>
      </c>
      <c r="P1029" s="298">
        <v>1031</v>
      </c>
    </row>
    <row r="1030" spans="1:16">
      <c r="A1030" s="59">
        <v>15693</v>
      </c>
      <c r="B1030" s="59">
        <v>4</v>
      </c>
      <c r="C1030" s="59">
        <v>1</v>
      </c>
      <c r="D1030" s="59">
        <v>2</v>
      </c>
      <c r="E1030" s="59" t="s">
        <v>79</v>
      </c>
      <c r="F1030" s="227">
        <v>4</v>
      </c>
      <c r="G1030" s="59">
        <v>1</v>
      </c>
      <c r="H1030" s="227">
        <v>3</v>
      </c>
      <c r="I1030" s="227">
        <v>14</v>
      </c>
      <c r="J1030" s="59">
        <v>12693</v>
      </c>
      <c r="K1030" s="78">
        <f>VLOOKUP(volume[[#This Row],[hwycov_id]],cnf[],10,FALSE)</f>
        <v>12693</v>
      </c>
      <c r="L1030" s="229">
        <f t="shared" si="48"/>
        <v>0</v>
      </c>
      <c r="M1030" s="228">
        <f t="shared" si="49"/>
        <v>0</v>
      </c>
      <c r="N1030" s="228">
        <f t="shared" si="50"/>
        <v>0</v>
      </c>
      <c r="O1030" s="298" t="e">
        <f>VLOOKUP(volume[[#This Row],[hwycov_id]],check!$A$2:$P$26,16,FALSE)</f>
        <v>#N/A</v>
      </c>
      <c r="P1030" s="298">
        <v>1032</v>
      </c>
    </row>
    <row r="1031" spans="1:16">
      <c r="A1031" s="59">
        <v>1891</v>
      </c>
      <c r="B1031" s="59">
        <v>3</v>
      </c>
      <c r="C1031" s="59">
        <v>1</v>
      </c>
      <c r="D1031" s="59">
        <v>2</v>
      </c>
      <c r="E1031" s="59" t="s">
        <v>80</v>
      </c>
      <c r="F1031" s="227">
        <v>3</v>
      </c>
      <c r="G1031" s="59">
        <v>1</v>
      </c>
      <c r="H1031" s="227">
        <v>4</v>
      </c>
      <c r="I1031" s="227">
        <v>8</v>
      </c>
      <c r="J1031" s="59">
        <v>12700</v>
      </c>
      <c r="K1031" s="78">
        <f>VLOOKUP(volume[[#This Row],[hwycov_id]],cnf[],10,FALSE)</f>
        <v>12700</v>
      </c>
      <c r="L1031" s="229">
        <f t="shared" si="48"/>
        <v>0</v>
      </c>
      <c r="M1031" s="228">
        <f t="shared" si="49"/>
        <v>0</v>
      </c>
      <c r="N1031" s="228">
        <f t="shared" si="50"/>
        <v>0</v>
      </c>
      <c r="O1031" s="298" t="e">
        <f>VLOOKUP(volume[[#This Row],[hwycov_id]],check!$A$2:$P$26,16,FALSE)</f>
        <v>#N/A</v>
      </c>
      <c r="P1031" s="298">
        <v>1033</v>
      </c>
    </row>
    <row r="1032" spans="1:16">
      <c r="A1032" s="59">
        <v>28923</v>
      </c>
      <c r="B1032" s="59">
        <v>1</v>
      </c>
      <c r="C1032" s="59">
        <v>1</v>
      </c>
      <c r="D1032" s="59">
        <v>1</v>
      </c>
      <c r="E1032" s="59" t="s">
        <v>82</v>
      </c>
      <c r="F1032" s="227">
        <v>1</v>
      </c>
      <c r="G1032" s="59">
        <v>1</v>
      </c>
      <c r="H1032" s="227">
        <v>5</v>
      </c>
      <c r="I1032" s="227">
        <v>16</v>
      </c>
      <c r="J1032" s="59">
        <v>12707</v>
      </c>
      <c r="K1032" s="78">
        <f>VLOOKUP(volume[[#This Row],[hwycov_id]],cnf[],10,FALSE)</f>
        <v>12707</v>
      </c>
      <c r="L1032" s="229">
        <f t="shared" si="48"/>
        <v>0</v>
      </c>
      <c r="M1032" s="228">
        <f t="shared" si="49"/>
        <v>0</v>
      </c>
      <c r="N1032" s="228">
        <f t="shared" si="50"/>
        <v>0</v>
      </c>
      <c r="O1032" s="298" t="e">
        <f>VLOOKUP(volume[[#This Row],[hwycov_id]],check!$A$2:$P$26,16,FALSE)</f>
        <v>#N/A</v>
      </c>
      <c r="P1032" s="298">
        <v>1034</v>
      </c>
    </row>
    <row r="1033" spans="1:16">
      <c r="A1033" s="59">
        <v>28943</v>
      </c>
      <c r="B1033" s="59">
        <v>9</v>
      </c>
      <c r="C1033" s="59">
        <v>1</v>
      </c>
      <c r="D1033" s="59">
        <v>1</v>
      </c>
      <c r="E1033" s="59" t="s">
        <v>78</v>
      </c>
      <c r="F1033" s="227">
        <v>2</v>
      </c>
      <c r="G1033" s="59">
        <v>1</v>
      </c>
      <c r="H1033" s="227">
        <v>3</v>
      </c>
      <c r="I1033" s="227">
        <v>5</v>
      </c>
      <c r="J1033" s="59">
        <v>12715</v>
      </c>
      <c r="K1033" s="78">
        <f>VLOOKUP(volume[[#This Row],[hwycov_id]],cnf[],10,FALSE)</f>
        <v>12715</v>
      </c>
      <c r="L1033" s="229">
        <f t="shared" si="48"/>
        <v>0</v>
      </c>
      <c r="M1033" s="228">
        <f t="shared" si="49"/>
        <v>0</v>
      </c>
      <c r="N1033" s="228">
        <f t="shared" si="50"/>
        <v>0</v>
      </c>
      <c r="O1033" s="298" t="e">
        <f>VLOOKUP(volume[[#This Row],[hwycov_id]],check!$A$2:$P$26,16,FALSE)</f>
        <v>#N/A</v>
      </c>
      <c r="P1033" s="298">
        <v>1035</v>
      </c>
    </row>
    <row r="1034" spans="1:16">
      <c r="A1034" s="59">
        <v>5982</v>
      </c>
      <c r="B1034" s="59">
        <v>3</v>
      </c>
      <c r="C1034" s="59">
        <v>1</v>
      </c>
      <c r="D1034" s="59">
        <v>2</v>
      </c>
      <c r="E1034" s="59" t="s">
        <v>79</v>
      </c>
      <c r="F1034" s="227">
        <v>3</v>
      </c>
      <c r="G1034" s="59">
        <v>1</v>
      </c>
      <c r="H1034" s="227">
        <v>3</v>
      </c>
      <c r="I1034" s="227">
        <v>14</v>
      </c>
      <c r="J1034" s="59">
        <v>12753</v>
      </c>
      <c r="K1034" s="78">
        <f>VLOOKUP(volume[[#This Row],[hwycov_id]],cnf[],10,FALSE)</f>
        <v>12753</v>
      </c>
      <c r="L1034" s="229">
        <f t="shared" si="48"/>
        <v>0</v>
      </c>
      <c r="M1034" s="228">
        <f t="shared" si="49"/>
        <v>0</v>
      </c>
      <c r="N1034" s="228">
        <f t="shared" si="50"/>
        <v>0</v>
      </c>
      <c r="O1034" s="298" t="e">
        <f>VLOOKUP(volume[[#This Row],[hwycov_id]],check!$A$2:$P$26,16,FALSE)</f>
        <v>#N/A</v>
      </c>
      <c r="P1034" s="298">
        <v>1036</v>
      </c>
    </row>
    <row r="1035" spans="1:16">
      <c r="A1035" s="59">
        <v>28181</v>
      </c>
      <c r="B1035" s="59">
        <v>9</v>
      </c>
      <c r="C1035" s="59">
        <v>1</v>
      </c>
      <c r="D1035" s="59">
        <v>1</v>
      </c>
      <c r="E1035" s="59" t="s">
        <v>78</v>
      </c>
      <c r="F1035" s="227">
        <v>2</v>
      </c>
      <c r="G1035" s="59">
        <v>1</v>
      </c>
      <c r="H1035" s="227">
        <v>5</v>
      </c>
      <c r="I1035" s="227">
        <v>5</v>
      </c>
      <c r="J1035" s="59">
        <v>12797</v>
      </c>
      <c r="K1035" s="78">
        <f>VLOOKUP(volume[[#This Row],[hwycov_id]],cnf[],10,FALSE)</f>
        <v>12797</v>
      </c>
      <c r="L1035" s="229">
        <f t="shared" si="48"/>
        <v>0</v>
      </c>
      <c r="M1035" s="228">
        <f t="shared" si="49"/>
        <v>0</v>
      </c>
      <c r="N1035" s="228">
        <f t="shared" si="50"/>
        <v>0</v>
      </c>
      <c r="O1035" s="298" t="e">
        <f>VLOOKUP(volume[[#This Row],[hwycov_id]],check!$A$2:$P$26,16,FALSE)</f>
        <v>#N/A</v>
      </c>
      <c r="P1035" s="298">
        <v>1037</v>
      </c>
    </row>
    <row r="1036" spans="1:16">
      <c r="A1036" s="59">
        <v>28204</v>
      </c>
      <c r="B1036" s="59">
        <v>9</v>
      </c>
      <c r="C1036" s="59">
        <v>1</v>
      </c>
      <c r="D1036" s="59">
        <v>1</v>
      </c>
      <c r="E1036" s="59" t="s">
        <v>78</v>
      </c>
      <c r="F1036" s="227">
        <v>2</v>
      </c>
      <c r="G1036" s="59">
        <v>1</v>
      </c>
      <c r="H1036" s="227">
        <v>5</v>
      </c>
      <c r="I1036" s="227">
        <v>19</v>
      </c>
      <c r="J1036" s="59">
        <v>12799</v>
      </c>
      <c r="K1036" s="78">
        <f>VLOOKUP(volume[[#This Row],[hwycov_id]],cnf[],10,FALSE)</f>
        <v>12799</v>
      </c>
      <c r="L1036" s="229">
        <f t="shared" si="48"/>
        <v>0</v>
      </c>
      <c r="M1036" s="228">
        <f t="shared" si="49"/>
        <v>0</v>
      </c>
      <c r="N1036" s="228">
        <f t="shared" si="50"/>
        <v>0</v>
      </c>
      <c r="O1036" s="298" t="e">
        <f>VLOOKUP(volume[[#This Row],[hwycov_id]],check!$A$2:$P$26,16,FALSE)</f>
        <v>#N/A</v>
      </c>
      <c r="P1036" s="298">
        <v>1038</v>
      </c>
    </row>
    <row r="1037" spans="1:16">
      <c r="A1037" s="59">
        <v>19321</v>
      </c>
      <c r="B1037" s="59">
        <v>3</v>
      </c>
      <c r="C1037" s="59">
        <v>1</v>
      </c>
      <c r="D1037" s="59">
        <v>2</v>
      </c>
      <c r="E1037" s="59" t="s">
        <v>80</v>
      </c>
      <c r="F1037" s="227">
        <v>3</v>
      </c>
      <c r="G1037" s="59">
        <v>1</v>
      </c>
      <c r="H1037" s="227">
        <v>7</v>
      </c>
      <c r="I1037" s="227">
        <v>7</v>
      </c>
      <c r="J1037" s="59">
        <v>12800</v>
      </c>
      <c r="K1037" s="78">
        <f>VLOOKUP(volume[[#This Row],[hwycov_id]],cnf[],10,FALSE)</f>
        <v>12800</v>
      </c>
      <c r="L1037" s="229">
        <f t="shared" si="48"/>
        <v>0</v>
      </c>
      <c r="M1037" s="228">
        <f t="shared" si="49"/>
        <v>0</v>
      </c>
      <c r="N1037" s="228">
        <f t="shared" si="50"/>
        <v>0</v>
      </c>
      <c r="O1037" s="298" t="e">
        <f>VLOOKUP(volume[[#This Row],[hwycov_id]],check!$A$2:$P$26,16,FALSE)</f>
        <v>#N/A</v>
      </c>
      <c r="P1037" s="298">
        <v>1039</v>
      </c>
    </row>
    <row r="1038" spans="1:16">
      <c r="A1038" s="59">
        <v>7099</v>
      </c>
      <c r="B1038" s="59">
        <v>3</v>
      </c>
      <c r="C1038" s="59">
        <v>1</v>
      </c>
      <c r="D1038" s="59">
        <v>2</v>
      </c>
      <c r="E1038" s="59" t="s">
        <v>80</v>
      </c>
      <c r="F1038" s="227">
        <v>3</v>
      </c>
      <c r="G1038" s="59">
        <v>1</v>
      </c>
      <c r="H1038" s="227">
        <v>2</v>
      </c>
      <c r="I1038" s="227">
        <v>11</v>
      </c>
      <c r="J1038" s="59">
        <v>12800</v>
      </c>
      <c r="K1038" s="78">
        <f>VLOOKUP(volume[[#This Row],[hwycov_id]],cnf[],10,FALSE)</f>
        <v>12800</v>
      </c>
      <c r="L1038" s="229">
        <f t="shared" si="48"/>
        <v>0</v>
      </c>
      <c r="M1038" s="228">
        <f t="shared" si="49"/>
        <v>0</v>
      </c>
      <c r="N1038" s="228">
        <f t="shared" si="50"/>
        <v>0</v>
      </c>
      <c r="O1038" s="298" t="e">
        <f>VLOOKUP(volume[[#This Row],[hwycov_id]],check!$A$2:$P$26,16,FALSE)</f>
        <v>#N/A</v>
      </c>
      <c r="P1038" s="298">
        <v>1040</v>
      </c>
    </row>
    <row r="1039" spans="1:16">
      <c r="A1039" s="59">
        <v>20157</v>
      </c>
      <c r="B1039" s="59">
        <v>4</v>
      </c>
      <c r="C1039" s="59">
        <v>1</v>
      </c>
      <c r="D1039" s="59">
        <v>2</v>
      </c>
      <c r="E1039" s="59" t="s">
        <v>79</v>
      </c>
      <c r="F1039" s="227">
        <v>4</v>
      </c>
      <c r="G1039" s="59">
        <v>1</v>
      </c>
      <c r="H1039" s="227">
        <v>4</v>
      </c>
      <c r="I1039" s="227">
        <v>14</v>
      </c>
      <c r="J1039" s="59">
        <v>12808</v>
      </c>
      <c r="K1039" s="78">
        <f>VLOOKUP(volume[[#This Row],[hwycov_id]],cnf[],10,FALSE)</f>
        <v>12808</v>
      </c>
      <c r="L1039" s="229">
        <f t="shared" si="48"/>
        <v>0</v>
      </c>
      <c r="M1039" s="228">
        <f t="shared" si="49"/>
        <v>0</v>
      </c>
      <c r="N1039" s="228">
        <f t="shared" si="50"/>
        <v>0</v>
      </c>
      <c r="O1039" s="298" t="e">
        <f>VLOOKUP(volume[[#This Row],[hwycov_id]],check!$A$2:$P$26,16,FALSE)</f>
        <v>#N/A</v>
      </c>
      <c r="P1039" s="298">
        <v>1041</v>
      </c>
    </row>
    <row r="1040" spans="1:16">
      <c r="A1040" s="59">
        <v>281</v>
      </c>
      <c r="B1040" s="59">
        <v>4</v>
      </c>
      <c r="C1040" s="59">
        <v>1</v>
      </c>
      <c r="D1040" s="59">
        <v>2</v>
      </c>
      <c r="E1040" s="59" t="s">
        <v>79</v>
      </c>
      <c r="F1040" s="227">
        <v>4</v>
      </c>
      <c r="G1040" s="59">
        <v>1</v>
      </c>
      <c r="H1040" s="227">
        <v>2</v>
      </c>
      <c r="I1040" s="227">
        <v>14</v>
      </c>
      <c r="J1040" s="59">
        <v>12827</v>
      </c>
      <c r="K1040" s="78">
        <f>VLOOKUP(volume[[#This Row],[hwycov_id]],cnf[],10,FALSE)</f>
        <v>12827</v>
      </c>
      <c r="L1040" s="229">
        <f t="shared" si="48"/>
        <v>0</v>
      </c>
      <c r="M1040" s="228">
        <f t="shared" si="49"/>
        <v>0</v>
      </c>
      <c r="N1040" s="228">
        <f t="shared" si="50"/>
        <v>0</v>
      </c>
      <c r="O1040" s="298" t="e">
        <f>VLOOKUP(volume[[#This Row],[hwycov_id]],check!$A$2:$P$26,16,FALSE)</f>
        <v>#N/A</v>
      </c>
      <c r="P1040" s="298">
        <v>1042</v>
      </c>
    </row>
    <row r="1041" spans="1:16">
      <c r="A1041" s="59">
        <v>379</v>
      </c>
      <c r="B1041" s="59">
        <v>5</v>
      </c>
      <c r="C1041" s="59">
        <v>1</v>
      </c>
      <c r="D1041" s="59">
        <v>1</v>
      </c>
      <c r="E1041" s="59" t="s">
        <v>79</v>
      </c>
      <c r="F1041" s="227">
        <v>4</v>
      </c>
      <c r="G1041" s="59">
        <v>1</v>
      </c>
      <c r="H1041" s="227">
        <v>2</v>
      </c>
      <c r="I1041" s="227">
        <v>14</v>
      </c>
      <c r="J1041" s="59">
        <v>12838</v>
      </c>
      <c r="K1041" s="78">
        <f>VLOOKUP(volume[[#This Row],[hwycov_id]],cnf[],10,FALSE)</f>
        <v>12838</v>
      </c>
      <c r="L1041" s="229">
        <f t="shared" si="48"/>
        <v>0</v>
      </c>
      <c r="M1041" s="228">
        <f t="shared" si="49"/>
        <v>0</v>
      </c>
      <c r="N1041" s="228">
        <f t="shared" si="50"/>
        <v>0</v>
      </c>
      <c r="O1041" s="298" t="e">
        <f>VLOOKUP(volume[[#This Row],[hwycov_id]],check!$A$2:$P$26,16,FALSE)</f>
        <v>#N/A</v>
      </c>
      <c r="P1041" s="298">
        <v>1043</v>
      </c>
    </row>
    <row r="1042" spans="1:16">
      <c r="A1042" s="59">
        <v>5454</v>
      </c>
      <c r="B1042" s="59">
        <v>3</v>
      </c>
      <c r="C1042" s="59">
        <v>1</v>
      </c>
      <c r="D1042" s="59">
        <v>2</v>
      </c>
      <c r="E1042" s="59" t="s">
        <v>79</v>
      </c>
      <c r="F1042" s="227">
        <v>3</v>
      </c>
      <c r="G1042" s="59">
        <v>1</v>
      </c>
      <c r="H1042" s="227">
        <v>3</v>
      </c>
      <c r="I1042" s="227">
        <v>14</v>
      </c>
      <c r="J1042" s="59">
        <v>12873</v>
      </c>
      <c r="K1042" s="78">
        <f>VLOOKUP(volume[[#This Row],[hwycov_id]],cnf[],10,FALSE)</f>
        <v>12873</v>
      </c>
      <c r="L1042" s="229">
        <f t="shared" si="48"/>
        <v>0</v>
      </c>
      <c r="M1042" s="228">
        <f t="shared" si="49"/>
        <v>0</v>
      </c>
      <c r="N1042" s="228">
        <f t="shared" si="50"/>
        <v>0</v>
      </c>
      <c r="O1042" s="298" t="e">
        <f>VLOOKUP(volume[[#This Row],[hwycov_id]],check!$A$2:$P$26,16,FALSE)</f>
        <v>#N/A</v>
      </c>
      <c r="P1042" s="298">
        <v>1044</v>
      </c>
    </row>
    <row r="1043" spans="1:16">
      <c r="A1043" s="59">
        <v>28038</v>
      </c>
      <c r="B1043" s="59">
        <v>9</v>
      </c>
      <c r="C1043" s="59">
        <v>1</v>
      </c>
      <c r="D1043" s="59">
        <v>1</v>
      </c>
      <c r="E1043" s="59" t="s">
        <v>78</v>
      </c>
      <c r="F1043" s="227">
        <v>2</v>
      </c>
      <c r="G1043" s="59">
        <v>1</v>
      </c>
      <c r="H1043" s="227">
        <v>3</v>
      </c>
      <c r="I1043" s="227">
        <v>14</v>
      </c>
      <c r="J1043" s="59">
        <v>12881</v>
      </c>
      <c r="K1043" s="78">
        <f>VLOOKUP(volume[[#This Row],[hwycov_id]],cnf[],10,FALSE)</f>
        <v>12881</v>
      </c>
      <c r="L1043" s="229">
        <f t="shared" si="48"/>
        <v>0</v>
      </c>
      <c r="M1043" s="228">
        <f t="shared" si="49"/>
        <v>0</v>
      </c>
      <c r="N1043" s="228">
        <f t="shared" si="50"/>
        <v>0</v>
      </c>
      <c r="O1043" s="298" t="e">
        <f>VLOOKUP(volume[[#This Row],[hwycov_id]],check!$A$2:$P$26,16,FALSE)</f>
        <v>#N/A</v>
      </c>
      <c r="P1043" s="298">
        <v>1045</v>
      </c>
    </row>
    <row r="1044" spans="1:16">
      <c r="A1044" s="59">
        <v>8449</v>
      </c>
      <c r="B1044" s="59">
        <v>3</v>
      </c>
      <c r="C1044" s="59">
        <v>1</v>
      </c>
      <c r="D1044" s="59">
        <v>2</v>
      </c>
      <c r="E1044" s="59" t="s">
        <v>79</v>
      </c>
      <c r="F1044" s="227">
        <v>3</v>
      </c>
      <c r="G1044" s="59">
        <v>1</v>
      </c>
      <c r="H1044" s="227">
        <v>3</v>
      </c>
      <c r="I1044" s="227">
        <v>14</v>
      </c>
      <c r="J1044" s="59">
        <v>12883</v>
      </c>
      <c r="K1044" s="78">
        <f>VLOOKUP(volume[[#This Row],[hwycov_id]],cnf[],10,FALSE)</f>
        <v>12883</v>
      </c>
      <c r="L1044" s="229">
        <f t="shared" si="48"/>
        <v>0</v>
      </c>
      <c r="M1044" s="228">
        <f t="shared" si="49"/>
        <v>0</v>
      </c>
      <c r="N1044" s="228">
        <f t="shared" si="50"/>
        <v>0</v>
      </c>
      <c r="O1044" s="298" t="e">
        <f>VLOOKUP(volume[[#This Row],[hwycov_id]],check!$A$2:$P$26,16,FALSE)</f>
        <v>#N/A</v>
      </c>
      <c r="P1044" s="298">
        <v>1046</v>
      </c>
    </row>
    <row r="1045" spans="1:16">
      <c r="A1045" s="59">
        <v>10130</v>
      </c>
      <c r="B1045" s="59">
        <v>3</v>
      </c>
      <c r="C1045" s="59">
        <v>1</v>
      </c>
      <c r="D1045" s="59">
        <v>2</v>
      </c>
      <c r="E1045" s="59" t="s">
        <v>79</v>
      </c>
      <c r="F1045" s="227">
        <v>3</v>
      </c>
      <c r="G1045" s="59">
        <v>1</v>
      </c>
      <c r="H1045" s="227">
        <v>2</v>
      </c>
      <c r="I1045" s="227">
        <v>14</v>
      </c>
      <c r="J1045" s="59">
        <v>12893</v>
      </c>
      <c r="K1045" s="78">
        <f>VLOOKUP(volume[[#This Row],[hwycov_id]],cnf[],10,FALSE)</f>
        <v>12893</v>
      </c>
      <c r="L1045" s="229">
        <f t="shared" si="48"/>
        <v>0</v>
      </c>
      <c r="M1045" s="228">
        <f t="shared" si="49"/>
        <v>0</v>
      </c>
      <c r="N1045" s="228">
        <f t="shared" si="50"/>
        <v>0</v>
      </c>
      <c r="O1045" s="298" t="e">
        <f>VLOOKUP(volume[[#This Row],[hwycov_id]],check!$A$2:$P$26,16,FALSE)</f>
        <v>#N/A</v>
      </c>
      <c r="P1045" s="298">
        <v>1047</v>
      </c>
    </row>
    <row r="1046" spans="1:16">
      <c r="A1046" s="59">
        <v>12396</v>
      </c>
      <c r="B1046" s="59">
        <v>4</v>
      </c>
      <c r="C1046" s="59">
        <v>1</v>
      </c>
      <c r="D1046" s="59">
        <v>2</v>
      </c>
      <c r="E1046" s="59" t="s">
        <v>80</v>
      </c>
      <c r="F1046" s="227">
        <v>4</v>
      </c>
      <c r="G1046" s="59">
        <v>1</v>
      </c>
      <c r="H1046" s="227">
        <v>7</v>
      </c>
      <c r="I1046" s="227">
        <v>7</v>
      </c>
      <c r="J1046" s="59">
        <v>12900</v>
      </c>
      <c r="K1046" s="78">
        <f>VLOOKUP(volume[[#This Row],[hwycov_id]],cnf[],10,FALSE)</f>
        <v>12900</v>
      </c>
      <c r="L1046" s="229">
        <f t="shared" si="48"/>
        <v>0</v>
      </c>
      <c r="M1046" s="228">
        <f t="shared" si="49"/>
        <v>0</v>
      </c>
      <c r="N1046" s="228">
        <f t="shared" si="50"/>
        <v>0</v>
      </c>
      <c r="O1046" s="298" t="e">
        <f>VLOOKUP(volume[[#This Row],[hwycov_id]],check!$A$2:$P$26,16,FALSE)</f>
        <v>#N/A</v>
      </c>
      <c r="P1046" s="298">
        <v>1048</v>
      </c>
    </row>
    <row r="1047" spans="1:16">
      <c r="A1047" s="59">
        <v>5754</v>
      </c>
      <c r="B1047" s="59">
        <v>5</v>
      </c>
      <c r="C1047" s="59">
        <v>1</v>
      </c>
      <c r="D1047" s="59">
        <v>2</v>
      </c>
      <c r="E1047" s="59" t="s">
        <v>80</v>
      </c>
      <c r="F1047" s="227">
        <v>4</v>
      </c>
      <c r="G1047" s="59">
        <v>1</v>
      </c>
      <c r="H1047" s="227">
        <v>7</v>
      </c>
      <c r="I1047" s="227">
        <v>19</v>
      </c>
      <c r="J1047" s="59">
        <v>12900</v>
      </c>
      <c r="K1047" s="78">
        <f>VLOOKUP(volume[[#This Row],[hwycov_id]],cnf[],10,FALSE)</f>
        <v>12900</v>
      </c>
      <c r="L1047" s="229">
        <f t="shared" si="48"/>
        <v>0</v>
      </c>
      <c r="M1047" s="228">
        <f t="shared" si="49"/>
        <v>0</v>
      </c>
      <c r="N1047" s="228">
        <f t="shared" si="50"/>
        <v>0</v>
      </c>
      <c r="O1047" s="298" t="e">
        <f>VLOOKUP(volume[[#This Row],[hwycov_id]],check!$A$2:$P$26,16,FALSE)</f>
        <v>#N/A</v>
      </c>
      <c r="P1047" s="298">
        <v>1049</v>
      </c>
    </row>
    <row r="1048" spans="1:16">
      <c r="A1048" s="59">
        <v>5120</v>
      </c>
      <c r="B1048" s="59">
        <v>3</v>
      </c>
      <c r="C1048" s="59">
        <v>1</v>
      </c>
      <c r="D1048" s="59">
        <v>2</v>
      </c>
      <c r="E1048" s="59" t="s">
        <v>80</v>
      </c>
      <c r="F1048" s="227">
        <v>3</v>
      </c>
      <c r="G1048" s="59">
        <v>1</v>
      </c>
      <c r="H1048" s="227">
        <v>2</v>
      </c>
      <c r="I1048" s="227">
        <v>11</v>
      </c>
      <c r="J1048" s="59">
        <v>12900</v>
      </c>
      <c r="K1048" s="78">
        <f>VLOOKUP(volume[[#This Row],[hwycov_id]],cnf[],10,FALSE)</f>
        <v>12900</v>
      </c>
      <c r="L1048" s="229">
        <f t="shared" si="48"/>
        <v>0</v>
      </c>
      <c r="M1048" s="228">
        <f t="shared" si="49"/>
        <v>0</v>
      </c>
      <c r="N1048" s="228">
        <f t="shared" si="50"/>
        <v>0</v>
      </c>
      <c r="O1048" s="298" t="e">
        <f>VLOOKUP(volume[[#This Row],[hwycov_id]],check!$A$2:$P$26,16,FALSE)</f>
        <v>#N/A</v>
      </c>
      <c r="P1048" s="298">
        <v>1050</v>
      </c>
    </row>
    <row r="1049" spans="1:16">
      <c r="A1049" s="59">
        <v>20173</v>
      </c>
      <c r="B1049" s="59">
        <v>3</v>
      </c>
      <c r="C1049" s="59">
        <v>1</v>
      </c>
      <c r="D1049" s="59">
        <v>2</v>
      </c>
      <c r="E1049" s="59" t="s">
        <v>80</v>
      </c>
      <c r="F1049" s="227">
        <v>3</v>
      </c>
      <c r="G1049" s="59">
        <v>1</v>
      </c>
      <c r="H1049" s="227">
        <v>5</v>
      </c>
      <c r="I1049" s="227">
        <v>19</v>
      </c>
      <c r="J1049" s="59">
        <v>12900</v>
      </c>
      <c r="K1049" s="78">
        <f>VLOOKUP(volume[[#This Row],[hwycov_id]],cnf[],10,FALSE)</f>
        <v>12900</v>
      </c>
      <c r="L1049" s="229">
        <f t="shared" si="48"/>
        <v>0</v>
      </c>
      <c r="M1049" s="228">
        <f t="shared" si="49"/>
        <v>0</v>
      </c>
      <c r="N1049" s="228">
        <f t="shared" si="50"/>
        <v>0</v>
      </c>
      <c r="O1049" s="298" t="e">
        <f>VLOOKUP(volume[[#This Row],[hwycov_id]],check!$A$2:$P$26,16,FALSE)</f>
        <v>#N/A</v>
      </c>
      <c r="P1049" s="298">
        <v>1051</v>
      </c>
    </row>
    <row r="1050" spans="1:16">
      <c r="A1050" s="59">
        <v>10950</v>
      </c>
      <c r="B1050" s="59">
        <v>9</v>
      </c>
      <c r="C1050" s="59">
        <v>1</v>
      </c>
      <c r="D1050" s="59">
        <v>1</v>
      </c>
      <c r="E1050" s="59" t="s">
        <v>78</v>
      </c>
      <c r="F1050" s="227">
        <v>2</v>
      </c>
      <c r="G1050" s="59">
        <v>1</v>
      </c>
      <c r="H1050" s="227">
        <v>3</v>
      </c>
      <c r="I1050" s="227">
        <v>14</v>
      </c>
      <c r="J1050" s="59">
        <v>12927</v>
      </c>
      <c r="K1050" s="78">
        <f>VLOOKUP(volume[[#This Row],[hwycov_id]],cnf[],10,FALSE)</f>
        <v>12927</v>
      </c>
      <c r="L1050" s="229">
        <f t="shared" si="48"/>
        <v>0</v>
      </c>
      <c r="M1050" s="228">
        <f t="shared" si="49"/>
        <v>0</v>
      </c>
      <c r="N1050" s="228">
        <f t="shared" si="50"/>
        <v>0</v>
      </c>
      <c r="O1050" s="298" t="e">
        <f>VLOOKUP(volume[[#This Row],[hwycov_id]],check!$A$2:$P$26,16,FALSE)</f>
        <v>#N/A</v>
      </c>
      <c r="P1050" s="298">
        <v>1052</v>
      </c>
    </row>
    <row r="1051" spans="1:16">
      <c r="A1051" s="59">
        <v>18637</v>
      </c>
      <c r="B1051" s="59">
        <v>3</v>
      </c>
      <c r="C1051" s="59">
        <v>1</v>
      </c>
      <c r="D1051" s="59">
        <v>1</v>
      </c>
      <c r="E1051" s="59" t="s">
        <v>79</v>
      </c>
      <c r="F1051" s="227">
        <v>3</v>
      </c>
      <c r="G1051" s="59">
        <v>1</v>
      </c>
      <c r="H1051" s="227">
        <v>1</v>
      </c>
      <c r="I1051" s="227">
        <v>14</v>
      </c>
      <c r="J1051" s="59">
        <v>12930</v>
      </c>
      <c r="K1051" s="78">
        <f>VLOOKUP(volume[[#This Row],[hwycov_id]],cnf[],10,FALSE)</f>
        <v>12930</v>
      </c>
      <c r="L1051" s="229">
        <f t="shared" si="48"/>
        <v>0</v>
      </c>
      <c r="M1051" s="228">
        <f t="shared" si="49"/>
        <v>0</v>
      </c>
      <c r="N1051" s="228">
        <f t="shared" si="50"/>
        <v>0</v>
      </c>
      <c r="O1051" s="298" t="e">
        <f>VLOOKUP(volume[[#This Row],[hwycov_id]],check!$A$2:$P$26,16,FALSE)</f>
        <v>#N/A</v>
      </c>
      <c r="P1051" s="298">
        <v>1053</v>
      </c>
    </row>
    <row r="1052" spans="1:16">
      <c r="A1052" s="59">
        <v>28642</v>
      </c>
      <c r="B1052" s="59">
        <v>9</v>
      </c>
      <c r="C1052" s="59">
        <v>1</v>
      </c>
      <c r="D1052" s="59">
        <v>1</v>
      </c>
      <c r="E1052" s="59" t="s">
        <v>78</v>
      </c>
      <c r="F1052" s="227">
        <v>2</v>
      </c>
      <c r="G1052" s="59">
        <v>1</v>
      </c>
      <c r="H1052" s="227">
        <v>6</v>
      </c>
      <c r="I1052" s="227">
        <v>1</v>
      </c>
      <c r="J1052" s="59">
        <v>12933</v>
      </c>
      <c r="K1052" s="78">
        <f>VLOOKUP(volume[[#This Row],[hwycov_id]],cnf[],10,FALSE)</f>
        <v>12933</v>
      </c>
      <c r="L1052" s="229">
        <f t="shared" si="48"/>
        <v>0</v>
      </c>
      <c r="M1052" s="228">
        <f t="shared" si="49"/>
        <v>0</v>
      </c>
      <c r="N1052" s="228">
        <f t="shared" si="50"/>
        <v>0</v>
      </c>
      <c r="O1052" s="298" t="e">
        <f>VLOOKUP(volume[[#This Row],[hwycov_id]],check!$A$2:$P$26,16,FALSE)</f>
        <v>#N/A</v>
      </c>
      <c r="P1052" s="298">
        <v>1054</v>
      </c>
    </row>
    <row r="1053" spans="1:16">
      <c r="A1053" s="59">
        <v>9142</v>
      </c>
      <c r="B1053" s="59">
        <v>1</v>
      </c>
      <c r="C1053" s="59">
        <v>4</v>
      </c>
      <c r="D1053" s="59">
        <v>1</v>
      </c>
      <c r="E1053" s="59" t="s">
        <v>77</v>
      </c>
      <c r="F1053" s="227">
        <v>1</v>
      </c>
      <c r="G1053" s="59">
        <v>1</v>
      </c>
      <c r="H1053" s="227">
        <v>4</v>
      </c>
      <c r="I1053" s="227">
        <v>2</v>
      </c>
      <c r="J1053" s="59">
        <v>12993</v>
      </c>
      <c r="K1053" s="78">
        <f>VLOOKUP(volume[[#This Row],[hwycov_id]],cnf[],10,FALSE)</f>
        <v>12993</v>
      </c>
      <c r="L1053" s="229">
        <f t="shared" si="48"/>
        <v>0</v>
      </c>
      <c r="M1053" s="228">
        <f t="shared" si="49"/>
        <v>0</v>
      </c>
      <c r="N1053" s="228">
        <f t="shared" si="50"/>
        <v>0</v>
      </c>
      <c r="O1053" s="298" t="e">
        <f>VLOOKUP(volume[[#This Row],[hwycov_id]],check!$A$2:$P$26,16,FALSE)</f>
        <v>#N/A</v>
      </c>
      <c r="P1053" s="298">
        <v>1055</v>
      </c>
    </row>
    <row r="1054" spans="1:16">
      <c r="A1054" s="59">
        <v>8983</v>
      </c>
      <c r="B1054" s="59">
        <v>3</v>
      </c>
      <c r="C1054" s="59">
        <v>1</v>
      </c>
      <c r="D1054" s="59">
        <v>2</v>
      </c>
      <c r="E1054" s="59" t="s">
        <v>80</v>
      </c>
      <c r="F1054" s="227">
        <v>3</v>
      </c>
      <c r="G1054" s="59">
        <v>1</v>
      </c>
      <c r="H1054" s="227">
        <v>2</v>
      </c>
      <c r="I1054" s="227">
        <v>11</v>
      </c>
      <c r="J1054" s="59">
        <v>13000</v>
      </c>
      <c r="K1054" s="78">
        <f>VLOOKUP(volume[[#This Row],[hwycov_id]],cnf[],10,FALSE)</f>
        <v>13000</v>
      </c>
      <c r="L1054" s="229">
        <f t="shared" si="48"/>
        <v>0</v>
      </c>
      <c r="M1054" s="228">
        <f t="shared" si="49"/>
        <v>0</v>
      </c>
      <c r="N1054" s="228">
        <f t="shared" si="50"/>
        <v>0</v>
      </c>
      <c r="O1054" s="298" t="e">
        <f>VLOOKUP(volume[[#This Row],[hwycov_id]],check!$A$2:$P$26,16,FALSE)</f>
        <v>#N/A</v>
      </c>
      <c r="P1054" s="298">
        <v>1056</v>
      </c>
    </row>
    <row r="1055" spans="1:16">
      <c r="A1055" s="59">
        <v>11867</v>
      </c>
      <c r="B1055" s="59">
        <v>4</v>
      </c>
      <c r="C1055" s="59">
        <v>1</v>
      </c>
      <c r="D1055" s="59">
        <v>2</v>
      </c>
      <c r="E1055" s="59" t="s">
        <v>80</v>
      </c>
      <c r="F1055" s="227">
        <v>4</v>
      </c>
      <c r="G1055" s="59">
        <v>1</v>
      </c>
      <c r="H1055" s="227">
        <v>7</v>
      </c>
      <c r="I1055" s="227">
        <v>19</v>
      </c>
      <c r="J1055" s="59">
        <v>13000</v>
      </c>
      <c r="K1055" s="78">
        <f>VLOOKUP(volume[[#This Row],[hwycov_id]],cnf[],10,FALSE)</f>
        <v>13000</v>
      </c>
      <c r="L1055" s="229">
        <f t="shared" si="48"/>
        <v>0</v>
      </c>
      <c r="M1055" s="228">
        <f t="shared" si="49"/>
        <v>0</v>
      </c>
      <c r="N1055" s="228">
        <f t="shared" si="50"/>
        <v>0</v>
      </c>
      <c r="O1055" s="298" t="e">
        <f>VLOOKUP(volume[[#This Row],[hwycov_id]],check!$A$2:$P$26,16,FALSE)</f>
        <v>#N/A</v>
      </c>
      <c r="P1055" s="298">
        <v>1057</v>
      </c>
    </row>
    <row r="1056" spans="1:16">
      <c r="A1056" s="59">
        <v>1502</v>
      </c>
      <c r="B1056" s="59">
        <v>3</v>
      </c>
      <c r="C1056" s="59">
        <v>1</v>
      </c>
      <c r="D1056" s="59">
        <v>2</v>
      </c>
      <c r="E1056" s="59" t="s">
        <v>80</v>
      </c>
      <c r="F1056" s="227">
        <v>3</v>
      </c>
      <c r="G1056" s="59">
        <v>1</v>
      </c>
      <c r="H1056" s="227">
        <v>2</v>
      </c>
      <c r="I1056" s="227">
        <v>11</v>
      </c>
      <c r="J1056" s="59">
        <v>13000</v>
      </c>
      <c r="K1056" s="78">
        <f>VLOOKUP(volume[[#This Row],[hwycov_id]],cnf[],10,FALSE)</f>
        <v>13000</v>
      </c>
      <c r="L1056" s="229">
        <f t="shared" si="48"/>
        <v>0</v>
      </c>
      <c r="M1056" s="228">
        <f t="shared" si="49"/>
        <v>0</v>
      </c>
      <c r="N1056" s="228">
        <f t="shared" si="50"/>
        <v>0</v>
      </c>
      <c r="O1056" s="298" t="e">
        <f>VLOOKUP(volume[[#This Row],[hwycov_id]],check!$A$2:$P$26,16,FALSE)</f>
        <v>#N/A</v>
      </c>
      <c r="P1056" s="298">
        <v>1058</v>
      </c>
    </row>
    <row r="1057" spans="1:16">
      <c r="A1057" s="59">
        <v>11131</v>
      </c>
      <c r="B1057" s="59">
        <v>9</v>
      </c>
      <c r="C1057" s="59">
        <v>1</v>
      </c>
      <c r="D1057" s="59">
        <v>1</v>
      </c>
      <c r="E1057" s="59" t="s">
        <v>78</v>
      </c>
      <c r="F1057" s="227">
        <v>2</v>
      </c>
      <c r="G1057" s="59">
        <v>1</v>
      </c>
      <c r="H1057" s="227">
        <v>4</v>
      </c>
      <c r="I1057" s="227">
        <v>2</v>
      </c>
      <c r="J1057" s="59">
        <v>13040</v>
      </c>
      <c r="K1057" s="78">
        <f>VLOOKUP(volume[[#This Row],[hwycov_id]],cnf[],10,FALSE)</f>
        <v>13040</v>
      </c>
      <c r="L1057" s="229">
        <f t="shared" si="48"/>
        <v>0</v>
      </c>
      <c r="M1057" s="228">
        <f t="shared" si="49"/>
        <v>0</v>
      </c>
      <c r="N1057" s="228">
        <f t="shared" si="50"/>
        <v>0</v>
      </c>
      <c r="O1057" s="298" t="e">
        <f>VLOOKUP(volume[[#This Row],[hwycov_id]],check!$A$2:$P$26,16,FALSE)</f>
        <v>#N/A</v>
      </c>
      <c r="P1057" s="298">
        <v>1059</v>
      </c>
    </row>
    <row r="1058" spans="1:16">
      <c r="A1058" s="59">
        <v>28328</v>
      </c>
      <c r="B1058" s="59">
        <v>9</v>
      </c>
      <c r="C1058" s="59">
        <v>1</v>
      </c>
      <c r="D1058" s="59">
        <v>1</v>
      </c>
      <c r="E1058" s="59" t="s">
        <v>78</v>
      </c>
      <c r="F1058" s="227">
        <v>2</v>
      </c>
      <c r="G1058" s="59">
        <v>1</v>
      </c>
      <c r="H1058" s="227">
        <v>7</v>
      </c>
      <c r="I1058" s="227">
        <v>15</v>
      </c>
      <c r="J1058" s="59">
        <v>13056</v>
      </c>
      <c r="K1058" s="78">
        <f>VLOOKUP(volume[[#This Row],[hwycov_id]],cnf[],10,FALSE)</f>
        <v>13056</v>
      </c>
      <c r="L1058" s="229">
        <f t="shared" si="48"/>
        <v>0</v>
      </c>
      <c r="M1058" s="228">
        <f t="shared" si="49"/>
        <v>0</v>
      </c>
      <c r="N1058" s="228">
        <f t="shared" si="50"/>
        <v>0</v>
      </c>
      <c r="O1058" s="298" t="e">
        <f>VLOOKUP(volume[[#This Row],[hwycov_id]],check!$A$2:$P$26,16,FALSE)</f>
        <v>#N/A</v>
      </c>
      <c r="P1058" s="298">
        <v>1060</v>
      </c>
    </row>
    <row r="1059" spans="1:16">
      <c r="A1059" s="59">
        <v>5460</v>
      </c>
      <c r="B1059" s="59">
        <v>3</v>
      </c>
      <c r="C1059" s="59">
        <v>1</v>
      </c>
      <c r="D1059" s="59">
        <v>2</v>
      </c>
      <c r="E1059" s="59" t="s">
        <v>79</v>
      </c>
      <c r="F1059" s="227">
        <v>3</v>
      </c>
      <c r="G1059" s="59">
        <v>1</v>
      </c>
      <c r="H1059" s="227">
        <v>3</v>
      </c>
      <c r="I1059" s="227">
        <v>14</v>
      </c>
      <c r="J1059" s="59">
        <v>13084</v>
      </c>
      <c r="K1059" s="78">
        <f>VLOOKUP(volume[[#This Row],[hwycov_id]],cnf[],10,FALSE)</f>
        <v>13084</v>
      </c>
      <c r="L1059" s="229">
        <f t="shared" si="48"/>
        <v>0</v>
      </c>
      <c r="M1059" s="228">
        <f t="shared" si="49"/>
        <v>0</v>
      </c>
      <c r="N1059" s="228">
        <f t="shared" si="50"/>
        <v>0</v>
      </c>
      <c r="O1059" s="298" t="e">
        <f>VLOOKUP(volume[[#This Row],[hwycov_id]],check!$A$2:$P$26,16,FALSE)</f>
        <v>#N/A</v>
      </c>
      <c r="P1059" s="298">
        <v>1061</v>
      </c>
    </row>
    <row r="1060" spans="1:16">
      <c r="A1060" s="59">
        <v>28853</v>
      </c>
      <c r="B1060" s="59">
        <v>8</v>
      </c>
      <c r="C1060" s="59">
        <v>1</v>
      </c>
      <c r="D1060" s="59">
        <v>1</v>
      </c>
      <c r="E1060" s="59" t="s">
        <v>78</v>
      </c>
      <c r="F1060" s="227">
        <v>2</v>
      </c>
      <c r="G1060" s="59">
        <v>1</v>
      </c>
      <c r="H1060" s="227">
        <v>3</v>
      </c>
      <c r="I1060" s="227">
        <v>14</v>
      </c>
      <c r="J1060" s="59">
        <v>13090</v>
      </c>
      <c r="K1060" s="78">
        <f>VLOOKUP(volume[[#This Row],[hwycov_id]],cnf[],10,FALSE)</f>
        <v>13090</v>
      </c>
      <c r="L1060" s="229">
        <f t="shared" si="48"/>
        <v>0</v>
      </c>
      <c r="M1060" s="228">
        <f t="shared" si="49"/>
        <v>0</v>
      </c>
      <c r="N1060" s="228">
        <f t="shared" si="50"/>
        <v>0</v>
      </c>
      <c r="O1060" s="298" t="e">
        <f>VLOOKUP(volume[[#This Row],[hwycov_id]],check!$A$2:$P$26,16,FALSE)</f>
        <v>#N/A</v>
      </c>
      <c r="P1060" s="298">
        <v>1062</v>
      </c>
    </row>
    <row r="1061" spans="1:16">
      <c r="A1061" s="59">
        <v>14755</v>
      </c>
      <c r="B1061" s="59">
        <v>3</v>
      </c>
      <c r="C1061" s="59">
        <v>1</v>
      </c>
      <c r="D1061" s="59">
        <v>2</v>
      </c>
      <c r="E1061" s="59" t="s">
        <v>79</v>
      </c>
      <c r="F1061" s="227">
        <v>3</v>
      </c>
      <c r="G1061" s="59">
        <v>1</v>
      </c>
      <c r="H1061" s="227">
        <v>2</v>
      </c>
      <c r="I1061" s="227">
        <v>14</v>
      </c>
      <c r="J1061" s="59">
        <v>13097</v>
      </c>
      <c r="K1061" s="78">
        <f>VLOOKUP(volume[[#This Row],[hwycov_id]],cnf[],10,FALSE)</f>
        <v>13097</v>
      </c>
      <c r="L1061" s="229">
        <f t="shared" si="48"/>
        <v>0</v>
      </c>
      <c r="M1061" s="228">
        <f t="shared" si="49"/>
        <v>0</v>
      </c>
      <c r="N1061" s="228">
        <f t="shared" si="50"/>
        <v>0</v>
      </c>
      <c r="O1061" s="298" t="e">
        <f>VLOOKUP(volume[[#This Row],[hwycov_id]],check!$A$2:$P$26,16,FALSE)</f>
        <v>#N/A</v>
      </c>
      <c r="P1061" s="298">
        <v>1063</v>
      </c>
    </row>
    <row r="1062" spans="1:16">
      <c r="A1062" s="59">
        <v>1422</v>
      </c>
      <c r="B1062" s="59">
        <v>3</v>
      </c>
      <c r="C1062" s="59">
        <v>1</v>
      </c>
      <c r="D1062" s="59">
        <v>2</v>
      </c>
      <c r="E1062" s="59" t="s">
        <v>80</v>
      </c>
      <c r="F1062" s="227">
        <v>3</v>
      </c>
      <c r="G1062" s="59">
        <v>1</v>
      </c>
      <c r="H1062" s="227">
        <v>5</v>
      </c>
      <c r="I1062" s="227">
        <v>5</v>
      </c>
      <c r="J1062" s="59">
        <v>13100</v>
      </c>
      <c r="K1062" s="78">
        <f>VLOOKUP(volume[[#This Row],[hwycov_id]],cnf[],10,FALSE)</f>
        <v>13100</v>
      </c>
      <c r="L1062" s="229">
        <f t="shared" si="48"/>
        <v>0</v>
      </c>
      <c r="M1062" s="228">
        <f t="shared" si="49"/>
        <v>0</v>
      </c>
      <c r="N1062" s="228">
        <f t="shared" si="50"/>
        <v>0</v>
      </c>
      <c r="O1062" s="298" t="e">
        <f>VLOOKUP(volume[[#This Row],[hwycov_id]],check!$A$2:$P$26,16,FALSE)</f>
        <v>#N/A</v>
      </c>
      <c r="P1062" s="298">
        <v>1064</v>
      </c>
    </row>
    <row r="1063" spans="1:16">
      <c r="A1063" s="59">
        <v>13564</v>
      </c>
      <c r="B1063" s="59">
        <v>3</v>
      </c>
      <c r="C1063" s="59">
        <v>1</v>
      </c>
      <c r="D1063" s="59">
        <v>2</v>
      </c>
      <c r="E1063" s="59" t="s">
        <v>80</v>
      </c>
      <c r="F1063" s="227">
        <v>3</v>
      </c>
      <c r="G1063" s="59">
        <v>1</v>
      </c>
      <c r="H1063" s="227">
        <v>6</v>
      </c>
      <c r="I1063" s="227">
        <v>17</v>
      </c>
      <c r="J1063" s="59">
        <v>13100</v>
      </c>
      <c r="K1063" s="78">
        <f>VLOOKUP(volume[[#This Row],[hwycov_id]],cnf[],10,FALSE)</f>
        <v>13100</v>
      </c>
      <c r="L1063" s="229">
        <f t="shared" si="48"/>
        <v>0</v>
      </c>
      <c r="M1063" s="228">
        <f t="shared" si="49"/>
        <v>0</v>
      </c>
      <c r="N1063" s="228">
        <f t="shared" si="50"/>
        <v>0</v>
      </c>
      <c r="O1063" s="298" t="e">
        <f>VLOOKUP(volume[[#This Row],[hwycov_id]],check!$A$2:$P$26,16,FALSE)</f>
        <v>#N/A</v>
      </c>
      <c r="P1063" s="298">
        <v>1065</v>
      </c>
    </row>
    <row r="1064" spans="1:16">
      <c r="A1064" s="59">
        <v>8366</v>
      </c>
      <c r="B1064" s="59">
        <v>3</v>
      </c>
      <c r="C1064" s="59">
        <v>1</v>
      </c>
      <c r="D1064" s="59">
        <v>2</v>
      </c>
      <c r="E1064" s="59" t="s">
        <v>79</v>
      </c>
      <c r="F1064" s="227">
        <v>3</v>
      </c>
      <c r="G1064" s="59">
        <v>1</v>
      </c>
      <c r="H1064" s="227">
        <v>3</v>
      </c>
      <c r="I1064" s="227">
        <v>14</v>
      </c>
      <c r="J1064" s="59">
        <v>13127</v>
      </c>
      <c r="K1064" s="78">
        <f>VLOOKUP(volume[[#This Row],[hwycov_id]],cnf[],10,FALSE)</f>
        <v>13127</v>
      </c>
      <c r="L1064" s="229">
        <f t="shared" si="48"/>
        <v>0</v>
      </c>
      <c r="M1064" s="228">
        <f t="shared" si="49"/>
        <v>0</v>
      </c>
      <c r="N1064" s="228">
        <f t="shared" si="50"/>
        <v>0</v>
      </c>
      <c r="O1064" s="298" t="e">
        <f>VLOOKUP(volume[[#This Row],[hwycov_id]],check!$A$2:$P$26,16,FALSE)</f>
        <v>#N/A</v>
      </c>
      <c r="P1064" s="298">
        <v>1066</v>
      </c>
    </row>
    <row r="1065" spans="1:16">
      <c r="A1065" s="59">
        <v>12933</v>
      </c>
      <c r="B1065" s="59">
        <v>9</v>
      </c>
      <c r="C1065" s="59">
        <v>1</v>
      </c>
      <c r="D1065" s="59">
        <v>1</v>
      </c>
      <c r="E1065" s="59" t="s">
        <v>78</v>
      </c>
      <c r="F1065" s="227">
        <v>2</v>
      </c>
      <c r="G1065" s="59">
        <v>1</v>
      </c>
      <c r="H1065" s="227">
        <v>7</v>
      </c>
      <c r="I1065" s="227">
        <v>7</v>
      </c>
      <c r="J1065" s="59">
        <v>13162</v>
      </c>
      <c r="K1065" s="78">
        <f>VLOOKUP(volume[[#This Row],[hwycov_id]],cnf[],10,FALSE)</f>
        <v>13162</v>
      </c>
      <c r="L1065" s="229">
        <f t="shared" si="48"/>
        <v>0</v>
      </c>
      <c r="M1065" s="228">
        <f t="shared" si="49"/>
        <v>0</v>
      </c>
      <c r="N1065" s="228">
        <f t="shared" si="50"/>
        <v>0</v>
      </c>
      <c r="O1065" s="298" t="e">
        <f>VLOOKUP(volume[[#This Row],[hwycov_id]],check!$A$2:$P$26,16,FALSE)</f>
        <v>#N/A</v>
      </c>
      <c r="P1065" s="298">
        <v>1067</v>
      </c>
    </row>
    <row r="1066" spans="1:16">
      <c r="A1066" s="59">
        <v>27251</v>
      </c>
      <c r="B1066" s="59">
        <v>9</v>
      </c>
      <c r="C1066" s="59">
        <v>1</v>
      </c>
      <c r="D1066" s="59">
        <v>1</v>
      </c>
      <c r="E1066" s="59" t="s">
        <v>78</v>
      </c>
      <c r="F1066" s="227">
        <v>2</v>
      </c>
      <c r="G1066" s="59">
        <v>1</v>
      </c>
      <c r="H1066" s="227">
        <v>7</v>
      </c>
      <c r="I1066" s="227">
        <v>18</v>
      </c>
      <c r="J1066" s="59">
        <v>13167</v>
      </c>
      <c r="K1066" s="78">
        <f>VLOOKUP(volume[[#This Row],[hwycov_id]],cnf[],10,FALSE)</f>
        <v>13167</v>
      </c>
      <c r="L1066" s="229">
        <f t="shared" si="48"/>
        <v>0</v>
      </c>
      <c r="M1066" s="228">
        <f t="shared" si="49"/>
        <v>0</v>
      </c>
      <c r="N1066" s="228">
        <f t="shared" si="50"/>
        <v>0</v>
      </c>
      <c r="O1066" s="298" t="e">
        <f>VLOOKUP(volume[[#This Row],[hwycov_id]],check!$A$2:$P$26,16,FALSE)</f>
        <v>#N/A</v>
      </c>
      <c r="P1066" s="298">
        <v>1068</v>
      </c>
    </row>
    <row r="1067" spans="1:16">
      <c r="A1067" s="59">
        <v>18645</v>
      </c>
      <c r="B1067" s="59">
        <v>3</v>
      </c>
      <c r="C1067" s="59">
        <v>1</v>
      </c>
      <c r="D1067" s="59">
        <v>1</v>
      </c>
      <c r="E1067" s="59" t="s">
        <v>79</v>
      </c>
      <c r="F1067" s="227">
        <v>3</v>
      </c>
      <c r="G1067" s="59">
        <v>1</v>
      </c>
      <c r="H1067" s="227">
        <v>1</v>
      </c>
      <c r="I1067" s="227">
        <v>14</v>
      </c>
      <c r="J1067" s="59">
        <v>13174</v>
      </c>
      <c r="K1067" s="78">
        <f>VLOOKUP(volume[[#This Row],[hwycov_id]],cnf[],10,FALSE)</f>
        <v>13174</v>
      </c>
      <c r="L1067" s="229">
        <f t="shared" si="48"/>
        <v>0</v>
      </c>
      <c r="M1067" s="228">
        <f t="shared" si="49"/>
        <v>0</v>
      </c>
      <c r="N1067" s="228">
        <f t="shared" si="50"/>
        <v>0</v>
      </c>
      <c r="O1067" s="298" t="e">
        <f>VLOOKUP(volume[[#This Row],[hwycov_id]],check!$A$2:$P$26,16,FALSE)</f>
        <v>#N/A</v>
      </c>
      <c r="P1067" s="298">
        <v>1069</v>
      </c>
    </row>
    <row r="1068" spans="1:16">
      <c r="A1068" s="59">
        <v>5426</v>
      </c>
      <c r="B1068" s="59">
        <v>3</v>
      </c>
      <c r="C1068" s="59">
        <v>1</v>
      </c>
      <c r="D1068" s="59">
        <v>2</v>
      </c>
      <c r="E1068" s="59" t="s">
        <v>79</v>
      </c>
      <c r="F1068" s="227">
        <v>3</v>
      </c>
      <c r="G1068" s="59">
        <v>1</v>
      </c>
      <c r="H1068" s="227">
        <v>3</v>
      </c>
      <c r="I1068" s="227">
        <v>14</v>
      </c>
      <c r="J1068" s="59">
        <v>13194</v>
      </c>
      <c r="K1068" s="78">
        <f>VLOOKUP(volume[[#This Row],[hwycov_id]],cnf[],10,FALSE)</f>
        <v>13194</v>
      </c>
      <c r="L1068" s="229">
        <f t="shared" si="48"/>
        <v>0</v>
      </c>
      <c r="M1068" s="228">
        <f t="shared" si="49"/>
        <v>0</v>
      </c>
      <c r="N1068" s="228">
        <f t="shared" si="50"/>
        <v>0</v>
      </c>
      <c r="O1068" s="298" t="e">
        <f>VLOOKUP(volume[[#This Row],[hwycov_id]],check!$A$2:$P$26,16,FALSE)</f>
        <v>#N/A</v>
      </c>
      <c r="P1068" s="298">
        <v>1070</v>
      </c>
    </row>
    <row r="1069" spans="1:16">
      <c r="A1069" s="59">
        <v>19030</v>
      </c>
      <c r="B1069" s="59">
        <v>3</v>
      </c>
      <c r="C1069" s="59">
        <v>1</v>
      </c>
      <c r="D1069" s="59">
        <v>2</v>
      </c>
      <c r="E1069" s="59" t="s">
        <v>80</v>
      </c>
      <c r="F1069" s="227">
        <v>3</v>
      </c>
      <c r="G1069" s="59">
        <v>1</v>
      </c>
      <c r="H1069" s="227">
        <v>2</v>
      </c>
      <c r="I1069" s="227">
        <v>11</v>
      </c>
      <c r="J1069" s="59">
        <v>13200</v>
      </c>
      <c r="K1069" s="78">
        <f>VLOOKUP(volume[[#This Row],[hwycov_id]],cnf[],10,FALSE)</f>
        <v>13200</v>
      </c>
      <c r="L1069" s="229">
        <f t="shared" si="48"/>
        <v>0</v>
      </c>
      <c r="M1069" s="228">
        <f t="shared" si="49"/>
        <v>0</v>
      </c>
      <c r="N1069" s="228">
        <f t="shared" si="50"/>
        <v>0</v>
      </c>
      <c r="O1069" s="298" t="e">
        <f>VLOOKUP(volume[[#This Row],[hwycov_id]],check!$A$2:$P$26,16,FALSE)</f>
        <v>#N/A</v>
      </c>
      <c r="P1069" s="298">
        <v>1071</v>
      </c>
    </row>
    <row r="1070" spans="1:16">
      <c r="A1070" s="59">
        <v>17884</v>
      </c>
      <c r="B1070" s="59">
        <v>3</v>
      </c>
      <c r="C1070" s="59">
        <v>1</v>
      </c>
      <c r="D1070" s="59">
        <v>2</v>
      </c>
      <c r="E1070" s="59" t="s">
        <v>80</v>
      </c>
      <c r="F1070" s="227">
        <v>3</v>
      </c>
      <c r="G1070" s="59">
        <v>1</v>
      </c>
      <c r="H1070" s="227">
        <v>7</v>
      </c>
      <c r="I1070" s="227">
        <v>7</v>
      </c>
      <c r="J1070" s="59">
        <v>13200</v>
      </c>
      <c r="K1070" s="78">
        <f>VLOOKUP(volume[[#This Row],[hwycov_id]],cnf[],10,FALSE)</f>
        <v>13200</v>
      </c>
      <c r="L1070" s="229">
        <f t="shared" si="48"/>
        <v>0</v>
      </c>
      <c r="M1070" s="228">
        <f t="shared" si="49"/>
        <v>0</v>
      </c>
      <c r="N1070" s="228">
        <f t="shared" si="50"/>
        <v>0</v>
      </c>
      <c r="O1070" s="298" t="e">
        <f>VLOOKUP(volume[[#This Row],[hwycov_id]],check!$A$2:$P$26,16,FALSE)</f>
        <v>#N/A</v>
      </c>
      <c r="P1070" s="298">
        <v>1072</v>
      </c>
    </row>
    <row r="1071" spans="1:16">
      <c r="A1071" s="59">
        <v>18627</v>
      </c>
      <c r="B1071" s="59">
        <v>4</v>
      </c>
      <c r="C1071" s="59">
        <v>1</v>
      </c>
      <c r="D1071" s="59">
        <v>1</v>
      </c>
      <c r="E1071" s="59" t="s">
        <v>79</v>
      </c>
      <c r="F1071" s="227">
        <v>4</v>
      </c>
      <c r="G1071" s="59">
        <v>1</v>
      </c>
      <c r="H1071" s="227">
        <v>1</v>
      </c>
      <c r="I1071" s="227">
        <v>14</v>
      </c>
      <c r="J1071" s="59">
        <v>13209</v>
      </c>
      <c r="K1071" s="78">
        <f>VLOOKUP(volume[[#This Row],[hwycov_id]],cnf[],10,FALSE)</f>
        <v>13209</v>
      </c>
      <c r="L1071" s="229">
        <f t="shared" si="48"/>
        <v>0</v>
      </c>
      <c r="M1071" s="228">
        <f t="shared" si="49"/>
        <v>0</v>
      </c>
      <c r="N1071" s="228">
        <f t="shared" si="50"/>
        <v>0</v>
      </c>
      <c r="O1071" s="298" t="e">
        <f>VLOOKUP(volume[[#This Row],[hwycov_id]],check!$A$2:$P$26,16,FALSE)</f>
        <v>#N/A</v>
      </c>
      <c r="P1071" s="298">
        <v>1073</v>
      </c>
    </row>
    <row r="1072" spans="1:16">
      <c r="A1072" s="59">
        <v>29184</v>
      </c>
      <c r="B1072" s="59">
        <v>9</v>
      </c>
      <c r="C1072" s="59">
        <v>1</v>
      </c>
      <c r="D1072" s="59">
        <v>1</v>
      </c>
      <c r="E1072" s="59" t="s">
        <v>78</v>
      </c>
      <c r="F1072" s="227">
        <v>2</v>
      </c>
      <c r="G1072" s="59">
        <v>1</v>
      </c>
      <c r="H1072" s="227">
        <v>7</v>
      </c>
      <c r="I1072" s="227">
        <v>15</v>
      </c>
      <c r="J1072" s="59">
        <v>13235</v>
      </c>
      <c r="K1072" s="78">
        <f>VLOOKUP(volume[[#This Row],[hwycov_id]],cnf[],10,FALSE)</f>
        <v>13235</v>
      </c>
      <c r="L1072" s="229">
        <f t="shared" si="48"/>
        <v>0</v>
      </c>
      <c r="M1072" s="228">
        <f t="shared" si="49"/>
        <v>0</v>
      </c>
      <c r="N1072" s="228">
        <f t="shared" si="50"/>
        <v>0</v>
      </c>
      <c r="O1072" s="298" t="e">
        <f>VLOOKUP(volume[[#This Row],[hwycov_id]],check!$A$2:$P$26,16,FALSE)</f>
        <v>#N/A</v>
      </c>
      <c r="P1072" s="298">
        <v>1074</v>
      </c>
    </row>
    <row r="1073" spans="1:16">
      <c r="A1073" s="59">
        <v>27611</v>
      </c>
      <c r="B1073" s="59">
        <v>9</v>
      </c>
      <c r="C1073" s="59">
        <v>1</v>
      </c>
      <c r="D1073" s="59">
        <v>1</v>
      </c>
      <c r="E1073" s="59" t="s">
        <v>78</v>
      </c>
      <c r="F1073" s="227">
        <v>2</v>
      </c>
      <c r="G1073" s="59">
        <v>1</v>
      </c>
      <c r="H1073" s="227">
        <v>4</v>
      </c>
      <c r="I1073" s="227">
        <v>2</v>
      </c>
      <c r="J1073" s="59">
        <v>13241</v>
      </c>
      <c r="K1073" s="78">
        <f>VLOOKUP(volume[[#This Row],[hwycov_id]],cnf[],10,FALSE)</f>
        <v>13241</v>
      </c>
      <c r="L1073" s="229">
        <f t="shared" si="48"/>
        <v>0</v>
      </c>
      <c r="M1073" s="228">
        <f t="shared" si="49"/>
        <v>0</v>
      </c>
      <c r="N1073" s="228">
        <f t="shared" si="50"/>
        <v>0</v>
      </c>
      <c r="O1073" s="298" t="e">
        <f>VLOOKUP(volume[[#This Row],[hwycov_id]],check!$A$2:$P$26,16,FALSE)</f>
        <v>#N/A</v>
      </c>
      <c r="P1073" s="298">
        <v>1075</v>
      </c>
    </row>
    <row r="1074" spans="1:16">
      <c r="A1074" s="59">
        <v>28978</v>
      </c>
      <c r="B1074" s="59">
        <v>8</v>
      </c>
      <c r="C1074" s="59">
        <v>1</v>
      </c>
      <c r="D1074" s="59">
        <v>1</v>
      </c>
      <c r="E1074" s="59" t="s">
        <v>78</v>
      </c>
      <c r="F1074" s="227">
        <v>2</v>
      </c>
      <c r="G1074" s="59">
        <v>1</v>
      </c>
      <c r="H1074" s="227">
        <v>3</v>
      </c>
      <c r="I1074" s="227">
        <v>14</v>
      </c>
      <c r="J1074" s="59">
        <v>13259</v>
      </c>
      <c r="K1074" s="78">
        <f>VLOOKUP(volume[[#This Row],[hwycov_id]],cnf[],10,FALSE)</f>
        <v>13259</v>
      </c>
      <c r="L1074" s="229">
        <f t="shared" si="48"/>
        <v>0</v>
      </c>
      <c r="M1074" s="228">
        <f t="shared" si="49"/>
        <v>0</v>
      </c>
      <c r="N1074" s="228">
        <f t="shared" si="50"/>
        <v>0</v>
      </c>
      <c r="O1074" s="298" t="e">
        <f>VLOOKUP(volume[[#This Row],[hwycov_id]],check!$A$2:$P$26,16,FALSE)</f>
        <v>#N/A</v>
      </c>
      <c r="P1074" s="298">
        <v>1076</v>
      </c>
    </row>
    <row r="1075" spans="1:16">
      <c r="A1075" s="59">
        <v>6986</v>
      </c>
      <c r="B1075" s="59">
        <v>3</v>
      </c>
      <c r="C1075" s="59">
        <v>1</v>
      </c>
      <c r="D1075" s="59">
        <v>2</v>
      </c>
      <c r="E1075" s="59" t="s">
        <v>80</v>
      </c>
      <c r="F1075" s="227">
        <v>3</v>
      </c>
      <c r="G1075" s="59">
        <v>1</v>
      </c>
      <c r="H1075" s="227">
        <v>5</v>
      </c>
      <c r="I1075" s="227">
        <v>5</v>
      </c>
      <c r="J1075" s="59">
        <v>13300</v>
      </c>
      <c r="K1075" s="78">
        <f>VLOOKUP(volume[[#This Row],[hwycov_id]],cnf[],10,FALSE)</f>
        <v>13300</v>
      </c>
      <c r="L1075" s="229">
        <f t="shared" si="48"/>
        <v>0</v>
      </c>
      <c r="M1075" s="228">
        <f t="shared" si="49"/>
        <v>0</v>
      </c>
      <c r="N1075" s="228">
        <f t="shared" si="50"/>
        <v>0</v>
      </c>
      <c r="O1075" s="298" t="e">
        <f>VLOOKUP(volume[[#This Row],[hwycov_id]],check!$A$2:$P$26,16,FALSE)</f>
        <v>#N/A</v>
      </c>
      <c r="P1075" s="298">
        <v>1077</v>
      </c>
    </row>
    <row r="1076" spans="1:16">
      <c r="A1076" s="59">
        <v>5072</v>
      </c>
      <c r="B1076" s="59">
        <v>4</v>
      </c>
      <c r="C1076" s="59">
        <v>1</v>
      </c>
      <c r="D1076" s="59">
        <v>2</v>
      </c>
      <c r="E1076" s="59" t="s">
        <v>79</v>
      </c>
      <c r="F1076" s="227">
        <v>4</v>
      </c>
      <c r="G1076" s="59">
        <v>1</v>
      </c>
      <c r="H1076" s="227">
        <v>3</v>
      </c>
      <c r="I1076" s="227">
        <v>14</v>
      </c>
      <c r="J1076" s="59">
        <v>13349</v>
      </c>
      <c r="K1076" s="78">
        <f>VLOOKUP(volume[[#This Row],[hwycov_id]],cnf[],10,FALSE)</f>
        <v>13349</v>
      </c>
      <c r="L1076" s="229">
        <f t="shared" si="48"/>
        <v>0</v>
      </c>
      <c r="M1076" s="228">
        <f t="shared" si="49"/>
        <v>0</v>
      </c>
      <c r="N1076" s="228">
        <f t="shared" si="50"/>
        <v>0</v>
      </c>
      <c r="O1076" s="298" t="e">
        <f>VLOOKUP(volume[[#This Row],[hwycov_id]],check!$A$2:$P$26,16,FALSE)</f>
        <v>#N/A</v>
      </c>
      <c r="P1076" s="298">
        <v>1078</v>
      </c>
    </row>
    <row r="1077" spans="1:16">
      <c r="A1077" s="59">
        <v>3843</v>
      </c>
      <c r="B1077" s="59">
        <v>4</v>
      </c>
      <c r="C1077" s="59">
        <v>1</v>
      </c>
      <c r="D1077" s="59">
        <v>2</v>
      </c>
      <c r="E1077" s="59" t="s">
        <v>79</v>
      </c>
      <c r="F1077" s="227">
        <v>4</v>
      </c>
      <c r="G1077" s="59">
        <v>1</v>
      </c>
      <c r="H1077" s="227">
        <v>3</v>
      </c>
      <c r="I1077" s="227">
        <v>14</v>
      </c>
      <c r="J1077" s="59">
        <v>13419</v>
      </c>
      <c r="K1077" s="78">
        <f>VLOOKUP(volume[[#This Row],[hwycov_id]],cnf[],10,FALSE)</f>
        <v>13419</v>
      </c>
      <c r="L1077" s="229">
        <f t="shared" si="48"/>
        <v>0</v>
      </c>
      <c r="M1077" s="228">
        <f t="shared" si="49"/>
        <v>0</v>
      </c>
      <c r="N1077" s="228">
        <f t="shared" si="50"/>
        <v>0</v>
      </c>
      <c r="O1077" s="298" t="e">
        <f>VLOOKUP(volume[[#This Row],[hwycov_id]],check!$A$2:$P$26,16,FALSE)</f>
        <v>#N/A</v>
      </c>
      <c r="P1077" s="298">
        <v>1079</v>
      </c>
    </row>
    <row r="1078" spans="1:16">
      <c r="A1078" s="59">
        <v>6641</v>
      </c>
      <c r="B1078" s="59">
        <v>3</v>
      </c>
      <c r="C1078" s="59">
        <v>1</v>
      </c>
      <c r="D1078" s="59">
        <v>2</v>
      </c>
      <c r="E1078" s="59" t="s">
        <v>79</v>
      </c>
      <c r="F1078" s="227">
        <v>3</v>
      </c>
      <c r="G1078" s="59">
        <v>1</v>
      </c>
      <c r="H1078" s="227">
        <v>3</v>
      </c>
      <c r="I1078" s="227">
        <v>14</v>
      </c>
      <c r="J1078" s="59">
        <v>13422</v>
      </c>
      <c r="K1078" s="78">
        <f>VLOOKUP(volume[[#This Row],[hwycov_id]],cnf[],10,FALSE)</f>
        <v>13422</v>
      </c>
      <c r="L1078" s="229">
        <f t="shared" si="48"/>
        <v>0</v>
      </c>
      <c r="M1078" s="228">
        <f t="shared" si="49"/>
        <v>0</v>
      </c>
      <c r="N1078" s="228">
        <f t="shared" si="50"/>
        <v>0</v>
      </c>
      <c r="O1078" s="298" t="e">
        <f>VLOOKUP(volume[[#This Row],[hwycov_id]],check!$A$2:$P$26,16,FALSE)</f>
        <v>#N/A</v>
      </c>
      <c r="P1078" s="298">
        <v>1080</v>
      </c>
    </row>
    <row r="1079" spans="1:16">
      <c r="A1079" s="59">
        <v>10016</v>
      </c>
      <c r="B1079" s="59">
        <v>1</v>
      </c>
      <c r="C1079" s="59">
        <v>1</v>
      </c>
      <c r="D1079" s="59">
        <v>1</v>
      </c>
      <c r="E1079" s="59" t="s">
        <v>82</v>
      </c>
      <c r="F1079" s="227">
        <v>1</v>
      </c>
      <c r="G1079" s="59">
        <v>1</v>
      </c>
      <c r="H1079" s="227">
        <v>4</v>
      </c>
      <c r="I1079" s="227">
        <v>14</v>
      </c>
      <c r="J1079" s="59">
        <v>13427</v>
      </c>
      <c r="K1079" s="78">
        <f>VLOOKUP(volume[[#This Row],[hwycov_id]],cnf[],10,FALSE)</f>
        <v>13427</v>
      </c>
      <c r="L1079" s="229">
        <f t="shared" si="48"/>
        <v>0</v>
      </c>
      <c r="M1079" s="228">
        <f t="shared" si="49"/>
        <v>0</v>
      </c>
      <c r="N1079" s="228">
        <f t="shared" si="50"/>
        <v>0</v>
      </c>
      <c r="O1079" s="298" t="e">
        <f>VLOOKUP(volume[[#This Row],[hwycov_id]],check!$A$2:$P$26,16,FALSE)</f>
        <v>#N/A</v>
      </c>
      <c r="P1079" s="298">
        <v>1081</v>
      </c>
    </row>
    <row r="1080" spans="1:16">
      <c r="A1080" s="59">
        <v>10650</v>
      </c>
      <c r="B1080" s="59">
        <v>9</v>
      </c>
      <c r="C1080" s="59">
        <v>1</v>
      </c>
      <c r="D1080" s="59">
        <v>1</v>
      </c>
      <c r="E1080" s="59" t="s">
        <v>78</v>
      </c>
      <c r="F1080" s="227">
        <v>2</v>
      </c>
      <c r="G1080" s="59">
        <v>1</v>
      </c>
      <c r="H1080" s="227">
        <v>4</v>
      </c>
      <c r="I1080" s="227">
        <v>2</v>
      </c>
      <c r="J1080" s="59">
        <v>13498</v>
      </c>
      <c r="K1080" s="78">
        <f>VLOOKUP(volume[[#This Row],[hwycov_id]],cnf[],10,FALSE)</f>
        <v>13498</v>
      </c>
      <c r="L1080" s="229">
        <f t="shared" si="48"/>
        <v>0</v>
      </c>
      <c r="M1080" s="228">
        <f t="shared" si="49"/>
        <v>0</v>
      </c>
      <c r="N1080" s="228">
        <f t="shared" si="50"/>
        <v>0</v>
      </c>
      <c r="O1080" s="298" t="e">
        <f>VLOOKUP(volume[[#This Row],[hwycov_id]],check!$A$2:$P$26,16,FALSE)</f>
        <v>#N/A</v>
      </c>
      <c r="P1080" s="298">
        <v>1082</v>
      </c>
    </row>
    <row r="1081" spans="1:16">
      <c r="A1081" s="59">
        <v>13557</v>
      </c>
      <c r="B1081" s="59">
        <v>4</v>
      </c>
      <c r="C1081" s="59">
        <v>1</v>
      </c>
      <c r="D1081" s="59">
        <v>2</v>
      </c>
      <c r="E1081" s="59" t="s">
        <v>80</v>
      </c>
      <c r="F1081" s="227">
        <v>4</v>
      </c>
      <c r="G1081" s="59">
        <v>1</v>
      </c>
      <c r="H1081" s="227">
        <v>6</v>
      </c>
      <c r="I1081" s="227">
        <v>17</v>
      </c>
      <c r="J1081" s="59">
        <v>13500</v>
      </c>
      <c r="K1081" s="78">
        <f>VLOOKUP(volume[[#This Row],[hwycov_id]],cnf[],10,FALSE)</f>
        <v>13500</v>
      </c>
      <c r="L1081" s="229">
        <f t="shared" si="48"/>
        <v>0</v>
      </c>
      <c r="M1081" s="228">
        <f t="shared" si="49"/>
        <v>0</v>
      </c>
      <c r="N1081" s="228">
        <f t="shared" si="50"/>
        <v>0</v>
      </c>
      <c r="O1081" s="298" t="e">
        <f>VLOOKUP(volume[[#This Row],[hwycov_id]],check!$A$2:$P$26,16,FALSE)</f>
        <v>#N/A</v>
      </c>
      <c r="P1081" s="298">
        <v>1083</v>
      </c>
    </row>
    <row r="1082" spans="1:16">
      <c r="A1082" s="59">
        <v>19046</v>
      </c>
      <c r="B1082" s="59">
        <v>3</v>
      </c>
      <c r="C1082" s="59">
        <v>1</v>
      </c>
      <c r="D1082" s="59">
        <v>2</v>
      </c>
      <c r="E1082" s="59" t="s">
        <v>80</v>
      </c>
      <c r="F1082" s="227">
        <v>3</v>
      </c>
      <c r="G1082" s="59">
        <v>1</v>
      </c>
      <c r="H1082" s="227">
        <v>2</v>
      </c>
      <c r="I1082" s="227">
        <v>11</v>
      </c>
      <c r="J1082" s="59">
        <v>13500</v>
      </c>
      <c r="K1082" s="78">
        <f>VLOOKUP(volume[[#This Row],[hwycov_id]],cnf[],10,FALSE)</f>
        <v>13500</v>
      </c>
      <c r="L1082" s="229">
        <f t="shared" si="48"/>
        <v>0</v>
      </c>
      <c r="M1082" s="228">
        <f t="shared" si="49"/>
        <v>0</v>
      </c>
      <c r="N1082" s="228">
        <f t="shared" si="50"/>
        <v>0</v>
      </c>
      <c r="O1082" s="298" t="e">
        <f>VLOOKUP(volume[[#This Row],[hwycov_id]],check!$A$2:$P$26,16,FALSE)</f>
        <v>#N/A</v>
      </c>
      <c r="P1082" s="298">
        <v>1084</v>
      </c>
    </row>
    <row r="1083" spans="1:16">
      <c r="A1083" s="59">
        <v>9357</v>
      </c>
      <c r="B1083" s="59">
        <v>2</v>
      </c>
      <c r="C1083" s="59">
        <v>1</v>
      </c>
      <c r="D1083" s="59">
        <v>2</v>
      </c>
      <c r="E1083" s="59" t="s">
        <v>79</v>
      </c>
      <c r="F1083" s="227">
        <v>3</v>
      </c>
      <c r="G1083" s="59">
        <v>1</v>
      </c>
      <c r="H1083" s="227">
        <v>2</v>
      </c>
      <c r="I1083" s="227">
        <v>14</v>
      </c>
      <c r="J1083" s="59">
        <v>13501</v>
      </c>
      <c r="K1083" s="78">
        <f>VLOOKUP(volume[[#This Row],[hwycov_id]],cnf[],10,FALSE)</f>
        <v>13501</v>
      </c>
      <c r="L1083" s="229">
        <f t="shared" si="48"/>
        <v>0</v>
      </c>
      <c r="M1083" s="228">
        <f t="shared" si="49"/>
        <v>0</v>
      </c>
      <c r="N1083" s="228">
        <f t="shared" si="50"/>
        <v>0</v>
      </c>
      <c r="O1083" s="298" t="e">
        <f>VLOOKUP(volume[[#This Row],[hwycov_id]],check!$A$2:$P$26,16,FALSE)</f>
        <v>#N/A</v>
      </c>
      <c r="P1083" s="298">
        <v>1085</v>
      </c>
    </row>
    <row r="1084" spans="1:16">
      <c r="A1084" s="59">
        <v>18300</v>
      </c>
      <c r="B1084" s="59">
        <v>3</v>
      </c>
      <c r="C1084" s="59">
        <v>1</v>
      </c>
      <c r="D1084" s="59">
        <v>1</v>
      </c>
      <c r="E1084" s="59" t="s">
        <v>79</v>
      </c>
      <c r="F1084" s="227">
        <v>3</v>
      </c>
      <c r="G1084" s="59">
        <v>1</v>
      </c>
      <c r="H1084" s="227">
        <v>1</v>
      </c>
      <c r="I1084" s="227">
        <v>14</v>
      </c>
      <c r="J1084" s="59">
        <v>13512</v>
      </c>
      <c r="K1084" s="78">
        <f>VLOOKUP(volume[[#This Row],[hwycov_id]],cnf[],10,FALSE)</f>
        <v>13512</v>
      </c>
      <c r="L1084" s="229">
        <f t="shared" si="48"/>
        <v>0</v>
      </c>
      <c r="M1084" s="228">
        <f t="shared" si="49"/>
        <v>0</v>
      </c>
      <c r="N1084" s="228">
        <f t="shared" si="50"/>
        <v>0</v>
      </c>
      <c r="O1084" s="298" t="e">
        <f>VLOOKUP(volume[[#This Row],[hwycov_id]],check!$A$2:$P$26,16,FALSE)</f>
        <v>#N/A</v>
      </c>
      <c r="P1084" s="298">
        <v>1086</v>
      </c>
    </row>
    <row r="1085" spans="1:16">
      <c r="A1085" s="59">
        <v>13636</v>
      </c>
      <c r="B1085" s="59">
        <v>9</v>
      </c>
      <c r="C1085" s="59">
        <v>1</v>
      </c>
      <c r="D1085" s="59">
        <v>1</v>
      </c>
      <c r="E1085" s="59" t="s">
        <v>78</v>
      </c>
      <c r="F1085" s="227">
        <v>2</v>
      </c>
      <c r="G1085" s="59">
        <v>1</v>
      </c>
      <c r="H1085" s="227">
        <v>3</v>
      </c>
      <c r="I1085" s="227">
        <v>14</v>
      </c>
      <c r="J1085" s="59">
        <v>13600</v>
      </c>
      <c r="K1085" s="78">
        <f>VLOOKUP(volume[[#This Row],[hwycov_id]],cnf[],10,FALSE)</f>
        <v>13600</v>
      </c>
      <c r="L1085" s="229">
        <f t="shared" si="48"/>
        <v>0</v>
      </c>
      <c r="M1085" s="228">
        <f t="shared" si="49"/>
        <v>0</v>
      </c>
      <c r="N1085" s="228">
        <f t="shared" si="50"/>
        <v>0</v>
      </c>
      <c r="O1085" s="298" t="e">
        <f>VLOOKUP(volume[[#This Row],[hwycov_id]],check!$A$2:$P$26,16,FALSE)</f>
        <v>#N/A</v>
      </c>
      <c r="P1085" s="298">
        <v>1087</v>
      </c>
    </row>
    <row r="1086" spans="1:16">
      <c r="A1086" s="59">
        <v>12953</v>
      </c>
      <c r="B1086" s="59">
        <v>9</v>
      </c>
      <c r="C1086" s="59">
        <v>1</v>
      </c>
      <c r="D1086" s="59">
        <v>1</v>
      </c>
      <c r="E1086" s="59" t="s">
        <v>78</v>
      </c>
      <c r="F1086" s="227">
        <v>2</v>
      </c>
      <c r="G1086" s="59">
        <v>1</v>
      </c>
      <c r="H1086" s="227">
        <v>7</v>
      </c>
      <c r="I1086" s="227">
        <v>7</v>
      </c>
      <c r="J1086" s="59">
        <v>13623</v>
      </c>
      <c r="K1086" s="78">
        <f>VLOOKUP(volume[[#This Row],[hwycov_id]],cnf[],10,FALSE)</f>
        <v>13623</v>
      </c>
      <c r="L1086" s="229">
        <f t="shared" si="48"/>
        <v>0</v>
      </c>
      <c r="M1086" s="228">
        <f t="shared" si="49"/>
        <v>0</v>
      </c>
      <c r="N1086" s="228">
        <f t="shared" si="50"/>
        <v>0</v>
      </c>
      <c r="O1086" s="298" t="e">
        <f>VLOOKUP(volume[[#This Row],[hwycov_id]],check!$A$2:$P$26,16,FALSE)</f>
        <v>#N/A</v>
      </c>
      <c r="P1086" s="298">
        <v>1088</v>
      </c>
    </row>
    <row r="1087" spans="1:16">
      <c r="A1087" s="59">
        <v>14408</v>
      </c>
      <c r="B1087" s="59">
        <v>9</v>
      </c>
      <c r="C1087" s="59">
        <v>1</v>
      </c>
      <c r="D1087" s="59">
        <v>1</v>
      </c>
      <c r="E1087" s="59" t="s">
        <v>78</v>
      </c>
      <c r="F1087" s="227">
        <v>2</v>
      </c>
      <c r="G1087" s="59">
        <v>1</v>
      </c>
      <c r="H1087" s="227">
        <v>3</v>
      </c>
      <c r="I1087" s="227">
        <v>14</v>
      </c>
      <c r="J1087" s="59">
        <v>13648</v>
      </c>
      <c r="K1087" s="78">
        <f>VLOOKUP(volume[[#This Row],[hwycov_id]],cnf[],10,FALSE)</f>
        <v>13648</v>
      </c>
      <c r="L1087" s="229">
        <f t="shared" si="48"/>
        <v>0</v>
      </c>
      <c r="M1087" s="228">
        <f t="shared" si="49"/>
        <v>0</v>
      </c>
      <c r="N1087" s="228">
        <f t="shared" si="50"/>
        <v>0</v>
      </c>
      <c r="O1087" s="298" t="e">
        <f>VLOOKUP(volume[[#This Row],[hwycov_id]],check!$A$2:$P$26,16,FALSE)</f>
        <v>#N/A</v>
      </c>
      <c r="P1087" s="298">
        <v>1089</v>
      </c>
    </row>
    <row r="1088" spans="1:16">
      <c r="A1088" s="59">
        <v>10956</v>
      </c>
      <c r="B1088" s="59">
        <v>9</v>
      </c>
      <c r="C1088" s="59">
        <v>1</v>
      </c>
      <c r="D1088" s="59">
        <v>1</v>
      </c>
      <c r="E1088" s="59" t="s">
        <v>78</v>
      </c>
      <c r="F1088" s="227">
        <v>2</v>
      </c>
      <c r="G1088" s="59">
        <v>1</v>
      </c>
      <c r="H1088" s="227">
        <v>3</v>
      </c>
      <c r="I1088" s="227">
        <v>14</v>
      </c>
      <c r="J1088" s="59">
        <v>13649</v>
      </c>
      <c r="K1088" s="78">
        <f>VLOOKUP(volume[[#This Row],[hwycov_id]],cnf[],10,FALSE)</f>
        <v>13649</v>
      </c>
      <c r="L1088" s="229">
        <f t="shared" si="48"/>
        <v>0</v>
      </c>
      <c r="M1088" s="228">
        <f t="shared" si="49"/>
        <v>0</v>
      </c>
      <c r="N1088" s="228">
        <f t="shared" si="50"/>
        <v>0</v>
      </c>
      <c r="O1088" s="298" t="e">
        <f>VLOOKUP(volume[[#This Row],[hwycov_id]],check!$A$2:$P$26,16,FALSE)</f>
        <v>#N/A</v>
      </c>
      <c r="P1088" s="298">
        <v>1090</v>
      </c>
    </row>
    <row r="1089" spans="1:16">
      <c r="A1089" s="59">
        <v>20948</v>
      </c>
      <c r="B1089" s="59">
        <v>5</v>
      </c>
      <c r="C1089" s="59">
        <v>1</v>
      </c>
      <c r="D1089" s="59">
        <v>2</v>
      </c>
      <c r="E1089" s="59" t="s">
        <v>79</v>
      </c>
      <c r="F1089" s="227">
        <v>4</v>
      </c>
      <c r="G1089" s="59">
        <v>1</v>
      </c>
      <c r="H1089" s="227">
        <v>3</v>
      </c>
      <c r="I1089" s="227">
        <v>14</v>
      </c>
      <c r="J1089" s="59">
        <v>13661</v>
      </c>
      <c r="K1089" s="78">
        <f>VLOOKUP(volume[[#This Row],[hwycov_id]],cnf[],10,FALSE)</f>
        <v>13661</v>
      </c>
      <c r="L1089" s="229">
        <f t="shared" si="48"/>
        <v>0</v>
      </c>
      <c r="M1089" s="228">
        <f t="shared" si="49"/>
        <v>0</v>
      </c>
      <c r="N1089" s="228">
        <f t="shared" si="50"/>
        <v>0</v>
      </c>
      <c r="O1089" s="298" t="e">
        <f>VLOOKUP(volume[[#This Row],[hwycov_id]],check!$A$2:$P$26,16,FALSE)</f>
        <v>#N/A</v>
      </c>
      <c r="P1089" s="298">
        <v>1091</v>
      </c>
    </row>
    <row r="1090" spans="1:16">
      <c r="A1090" s="59">
        <v>28326</v>
      </c>
      <c r="B1090" s="59">
        <v>9</v>
      </c>
      <c r="C1090" s="59">
        <v>1</v>
      </c>
      <c r="D1090" s="59">
        <v>1</v>
      </c>
      <c r="E1090" s="59" t="s">
        <v>78</v>
      </c>
      <c r="F1090" s="227">
        <v>2</v>
      </c>
      <c r="G1090" s="59">
        <v>1</v>
      </c>
      <c r="H1090" s="227">
        <v>7</v>
      </c>
      <c r="I1090" s="227">
        <v>15</v>
      </c>
      <c r="J1090" s="59">
        <v>13719</v>
      </c>
      <c r="K1090" s="78">
        <f>VLOOKUP(volume[[#This Row],[hwycov_id]],cnf[],10,FALSE)</f>
        <v>13719</v>
      </c>
      <c r="L1090" s="229">
        <f t="shared" ref="L1090:L1153" si="51">K1090/J1090-1</f>
        <v>0</v>
      </c>
      <c r="M1090" s="228">
        <f t="shared" ref="M1090:M1153" si="52">K1090-J1090</f>
        <v>0</v>
      </c>
      <c r="N1090" s="228">
        <f t="shared" ref="N1090:N1153" si="53">POWER(M1090,2)</f>
        <v>0</v>
      </c>
      <c r="O1090" s="298" t="e">
        <f>VLOOKUP(volume[[#This Row],[hwycov_id]],check!$A$2:$P$26,16,FALSE)</f>
        <v>#N/A</v>
      </c>
      <c r="P1090" s="298">
        <v>1092</v>
      </c>
    </row>
    <row r="1091" spans="1:16">
      <c r="A1091" s="59">
        <v>10012</v>
      </c>
      <c r="B1091" s="59">
        <v>9</v>
      </c>
      <c r="C1091" s="59">
        <v>1</v>
      </c>
      <c r="D1091" s="59">
        <v>1</v>
      </c>
      <c r="E1091" s="59" t="s">
        <v>78</v>
      </c>
      <c r="F1091" s="227">
        <v>2</v>
      </c>
      <c r="G1091" s="59">
        <v>1</v>
      </c>
      <c r="H1091" s="227">
        <v>4</v>
      </c>
      <c r="I1091" s="227">
        <v>14</v>
      </c>
      <c r="J1091" s="59">
        <v>13755</v>
      </c>
      <c r="K1091" s="78">
        <f>VLOOKUP(volume[[#This Row],[hwycov_id]],cnf[],10,FALSE)</f>
        <v>13755</v>
      </c>
      <c r="L1091" s="229">
        <f t="shared" si="51"/>
        <v>0</v>
      </c>
      <c r="M1091" s="228">
        <f t="shared" si="52"/>
        <v>0</v>
      </c>
      <c r="N1091" s="228">
        <f t="shared" si="53"/>
        <v>0</v>
      </c>
      <c r="O1091" s="298" t="e">
        <f>VLOOKUP(volume[[#This Row],[hwycov_id]],check!$A$2:$P$26,16,FALSE)</f>
        <v>#N/A</v>
      </c>
      <c r="P1091" s="298">
        <v>1093</v>
      </c>
    </row>
    <row r="1092" spans="1:16">
      <c r="A1092" s="59">
        <v>4627</v>
      </c>
      <c r="B1092" s="59">
        <v>4</v>
      </c>
      <c r="C1092" s="59">
        <v>1</v>
      </c>
      <c r="D1092" s="59">
        <v>2</v>
      </c>
      <c r="E1092" s="59" t="s">
        <v>80</v>
      </c>
      <c r="F1092" s="227">
        <v>4</v>
      </c>
      <c r="G1092" s="59">
        <v>1</v>
      </c>
      <c r="H1092" s="227">
        <v>5</v>
      </c>
      <c r="I1092" s="227">
        <v>5</v>
      </c>
      <c r="J1092" s="59">
        <v>13800</v>
      </c>
      <c r="K1092" s="78">
        <f>VLOOKUP(volume[[#This Row],[hwycov_id]],cnf[],10,FALSE)</f>
        <v>13800</v>
      </c>
      <c r="L1092" s="229">
        <f t="shared" si="51"/>
        <v>0</v>
      </c>
      <c r="M1092" s="228">
        <f t="shared" si="52"/>
        <v>0</v>
      </c>
      <c r="N1092" s="228">
        <f t="shared" si="53"/>
        <v>0</v>
      </c>
      <c r="O1092" s="298" t="e">
        <f>VLOOKUP(volume[[#This Row],[hwycov_id]],check!$A$2:$P$26,16,FALSE)</f>
        <v>#N/A</v>
      </c>
      <c r="P1092" s="298">
        <v>1094</v>
      </c>
    </row>
    <row r="1093" spans="1:16">
      <c r="A1093" s="59">
        <v>1347</v>
      </c>
      <c r="B1093" s="59">
        <v>4</v>
      </c>
      <c r="C1093" s="59">
        <v>1</v>
      </c>
      <c r="D1093" s="59">
        <v>2</v>
      </c>
      <c r="E1093" s="59" t="s">
        <v>80</v>
      </c>
      <c r="F1093" s="227">
        <v>4</v>
      </c>
      <c r="G1093" s="59">
        <v>1</v>
      </c>
      <c r="H1093" s="227">
        <v>4</v>
      </c>
      <c r="I1093" s="227">
        <v>2</v>
      </c>
      <c r="J1093" s="59">
        <v>13800</v>
      </c>
      <c r="K1093" s="78">
        <f>VLOOKUP(volume[[#This Row],[hwycov_id]],cnf[],10,FALSE)</f>
        <v>13800</v>
      </c>
      <c r="L1093" s="229">
        <f t="shared" si="51"/>
        <v>0</v>
      </c>
      <c r="M1093" s="228">
        <f t="shared" si="52"/>
        <v>0</v>
      </c>
      <c r="N1093" s="228">
        <f t="shared" si="53"/>
        <v>0</v>
      </c>
      <c r="O1093" s="298" t="e">
        <f>VLOOKUP(volume[[#This Row],[hwycov_id]],check!$A$2:$P$26,16,FALSE)</f>
        <v>#N/A</v>
      </c>
      <c r="P1093" s="298">
        <v>1095</v>
      </c>
    </row>
    <row r="1094" spans="1:16">
      <c r="A1094" s="59">
        <v>14201</v>
      </c>
      <c r="B1094" s="59">
        <v>3</v>
      </c>
      <c r="C1094" s="59">
        <v>1</v>
      </c>
      <c r="D1094" s="59">
        <v>2</v>
      </c>
      <c r="E1094" s="59" t="s">
        <v>80</v>
      </c>
      <c r="F1094" s="227">
        <v>3</v>
      </c>
      <c r="G1094" s="59">
        <v>1</v>
      </c>
      <c r="H1094" s="227">
        <v>2</v>
      </c>
      <c r="I1094" s="227">
        <v>11</v>
      </c>
      <c r="J1094" s="59">
        <v>13800</v>
      </c>
      <c r="K1094" s="78">
        <f>VLOOKUP(volume[[#This Row],[hwycov_id]],cnf[],10,FALSE)</f>
        <v>13800</v>
      </c>
      <c r="L1094" s="229">
        <f t="shared" si="51"/>
        <v>0</v>
      </c>
      <c r="M1094" s="228">
        <f t="shared" si="52"/>
        <v>0</v>
      </c>
      <c r="N1094" s="228">
        <f t="shared" si="53"/>
        <v>0</v>
      </c>
      <c r="O1094" s="298" t="e">
        <f>VLOOKUP(volume[[#This Row],[hwycov_id]],check!$A$2:$P$26,16,FALSE)</f>
        <v>#N/A</v>
      </c>
      <c r="P1094" s="298">
        <v>1096</v>
      </c>
    </row>
    <row r="1095" spans="1:16">
      <c r="A1095" s="59">
        <v>12197</v>
      </c>
      <c r="B1095" s="59">
        <v>3</v>
      </c>
      <c r="C1095" s="59">
        <v>1</v>
      </c>
      <c r="D1095" s="59">
        <v>2</v>
      </c>
      <c r="E1095" s="59" t="s">
        <v>79</v>
      </c>
      <c r="F1095" s="227">
        <v>3</v>
      </c>
      <c r="G1095" s="59">
        <v>1</v>
      </c>
      <c r="H1095" s="227">
        <v>3</v>
      </c>
      <c r="I1095" s="227">
        <v>14</v>
      </c>
      <c r="J1095" s="59">
        <v>13841</v>
      </c>
      <c r="K1095" s="78">
        <f>VLOOKUP(volume[[#This Row],[hwycov_id]],cnf[],10,FALSE)</f>
        <v>13841</v>
      </c>
      <c r="L1095" s="229">
        <f t="shared" si="51"/>
        <v>0</v>
      </c>
      <c r="M1095" s="228">
        <f t="shared" si="52"/>
        <v>0</v>
      </c>
      <c r="N1095" s="228">
        <f t="shared" si="53"/>
        <v>0</v>
      </c>
      <c r="O1095" s="298" t="e">
        <f>VLOOKUP(volume[[#This Row],[hwycov_id]],check!$A$2:$P$26,16,FALSE)</f>
        <v>#N/A</v>
      </c>
      <c r="P1095" s="298">
        <v>1097</v>
      </c>
    </row>
    <row r="1096" spans="1:16">
      <c r="A1096" s="59">
        <v>766</v>
      </c>
      <c r="B1096" s="59">
        <v>3</v>
      </c>
      <c r="C1096" s="59">
        <v>1</v>
      </c>
      <c r="D1096" s="59">
        <v>2</v>
      </c>
      <c r="E1096" s="59" t="s">
        <v>80</v>
      </c>
      <c r="F1096" s="227">
        <v>3</v>
      </c>
      <c r="G1096" s="59">
        <v>1</v>
      </c>
      <c r="H1096" s="227">
        <v>5</v>
      </c>
      <c r="I1096" s="227">
        <v>5</v>
      </c>
      <c r="J1096" s="59">
        <v>13900</v>
      </c>
      <c r="K1096" s="78">
        <f>VLOOKUP(volume[[#This Row],[hwycov_id]],cnf[],10,FALSE)</f>
        <v>13900</v>
      </c>
      <c r="L1096" s="229">
        <f t="shared" si="51"/>
        <v>0</v>
      </c>
      <c r="M1096" s="228">
        <f t="shared" si="52"/>
        <v>0</v>
      </c>
      <c r="N1096" s="228">
        <f t="shared" si="53"/>
        <v>0</v>
      </c>
      <c r="O1096" s="298" t="e">
        <f>VLOOKUP(volume[[#This Row],[hwycov_id]],check!$A$2:$P$26,16,FALSE)</f>
        <v>#N/A</v>
      </c>
      <c r="P1096" s="298">
        <v>1098</v>
      </c>
    </row>
    <row r="1097" spans="1:16">
      <c r="A1097" s="59">
        <v>7565</v>
      </c>
      <c r="B1097" s="59">
        <v>3</v>
      </c>
      <c r="C1097" s="59">
        <v>1</v>
      </c>
      <c r="D1097" s="59">
        <v>2</v>
      </c>
      <c r="E1097" s="59" t="s">
        <v>80</v>
      </c>
      <c r="F1097" s="227">
        <v>3</v>
      </c>
      <c r="G1097" s="59">
        <v>1</v>
      </c>
      <c r="H1097" s="227">
        <v>5</v>
      </c>
      <c r="I1097" s="227">
        <v>5</v>
      </c>
      <c r="J1097" s="59">
        <v>13900</v>
      </c>
      <c r="K1097" s="78">
        <f>VLOOKUP(volume[[#This Row],[hwycov_id]],cnf[],10,FALSE)</f>
        <v>13900</v>
      </c>
      <c r="L1097" s="229">
        <f t="shared" si="51"/>
        <v>0</v>
      </c>
      <c r="M1097" s="228">
        <f t="shared" si="52"/>
        <v>0</v>
      </c>
      <c r="N1097" s="228">
        <f t="shared" si="53"/>
        <v>0</v>
      </c>
      <c r="O1097" s="298" t="e">
        <f>VLOOKUP(volume[[#This Row],[hwycov_id]],check!$A$2:$P$26,16,FALSE)</f>
        <v>#N/A</v>
      </c>
      <c r="P1097" s="298">
        <v>1099</v>
      </c>
    </row>
    <row r="1098" spans="1:16">
      <c r="A1098" s="59">
        <v>17202</v>
      </c>
      <c r="B1098" s="59">
        <v>5</v>
      </c>
      <c r="C1098" s="59">
        <v>1</v>
      </c>
      <c r="D1098" s="59">
        <v>2</v>
      </c>
      <c r="E1098" s="59" t="s">
        <v>79</v>
      </c>
      <c r="F1098" s="227">
        <v>4</v>
      </c>
      <c r="G1098" s="59">
        <v>1</v>
      </c>
      <c r="H1098" s="227">
        <v>3</v>
      </c>
      <c r="I1098" s="227">
        <v>14</v>
      </c>
      <c r="J1098" s="59">
        <v>13953</v>
      </c>
      <c r="K1098" s="78">
        <f>VLOOKUP(volume[[#This Row],[hwycov_id]],cnf[],10,FALSE)</f>
        <v>13953</v>
      </c>
      <c r="L1098" s="229">
        <f t="shared" si="51"/>
        <v>0</v>
      </c>
      <c r="M1098" s="228">
        <f t="shared" si="52"/>
        <v>0</v>
      </c>
      <c r="N1098" s="228">
        <f t="shared" si="53"/>
        <v>0</v>
      </c>
      <c r="O1098" s="298" t="e">
        <f>VLOOKUP(volume[[#This Row],[hwycov_id]],check!$A$2:$P$26,16,FALSE)</f>
        <v>#N/A</v>
      </c>
      <c r="P1098" s="298">
        <v>1100</v>
      </c>
    </row>
    <row r="1099" spans="1:16">
      <c r="A1099" s="59">
        <v>18626</v>
      </c>
      <c r="B1099" s="59">
        <v>3</v>
      </c>
      <c r="C1099" s="59">
        <v>1</v>
      </c>
      <c r="D1099" s="59">
        <v>1</v>
      </c>
      <c r="E1099" s="59" t="s">
        <v>79</v>
      </c>
      <c r="F1099" s="227">
        <v>3</v>
      </c>
      <c r="G1099" s="59">
        <v>1</v>
      </c>
      <c r="H1099" s="227">
        <v>1</v>
      </c>
      <c r="I1099" s="227">
        <v>14</v>
      </c>
      <c r="J1099" s="59">
        <v>13960</v>
      </c>
      <c r="K1099" s="78">
        <f>VLOOKUP(volume[[#This Row],[hwycov_id]],cnf[],10,FALSE)</f>
        <v>13960</v>
      </c>
      <c r="L1099" s="229">
        <f t="shared" si="51"/>
        <v>0</v>
      </c>
      <c r="M1099" s="228">
        <f t="shared" si="52"/>
        <v>0</v>
      </c>
      <c r="N1099" s="228">
        <f t="shared" si="53"/>
        <v>0</v>
      </c>
      <c r="O1099" s="298" t="e">
        <f>VLOOKUP(volume[[#This Row],[hwycov_id]],check!$A$2:$P$26,16,FALSE)</f>
        <v>#N/A</v>
      </c>
      <c r="P1099" s="298">
        <v>1101</v>
      </c>
    </row>
    <row r="1100" spans="1:16">
      <c r="A1100" s="59">
        <v>15759</v>
      </c>
      <c r="B1100" s="59">
        <v>3</v>
      </c>
      <c r="C1100" s="59">
        <v>1</v>
      </c>
      <c r="D1100" s="59">
        <v>2</v>
      </c>
      <c r="E1100" s="59" t="s">
        <v>79</v>
      </c>
      <c r="F1100" s="227">
        <v>3</v>
      </c>
      <c r="G1100" s="59">
        <v>1</v>
      </c>
      <c r="H1100" s="227">
        <v>3</v>
      </c>
      <c r="I1100" s="227">
        <v>14</v>
      </c>
      <c r="J1100" s="59">
        <v>13960</v>
      </c>
      <c r="K1100" s="78">
        <f>VLOOKUP(volume[[#This Row],[hwycov_id]],cnf[],10,FALSE)</f>
        <v>13960</v>
      </c>
      <c r="L1100" s="229">
        <f t="shared" si="51"/>
        <v>0</v>
      </c>
      <c r="M1100" s="228">
        <f t="shared" si="52"/>
        <v>0</v>
      </c>
      <c r="N1100" s="228">
        <f t="shared" si="53"/>
        <v>0</v>
      </c>
      <c r="O1100" s="298" t="e">
        <f>VLOOKUP(volume[[#This Row],[hwycov_id]],check!$A$2:$P$26,16,FALSE)</f>
        <v>#N/A</v>
      </c>
      <c r="P1100" s="298">
        <v>1102</v>
      </c>
    </row>
    <row r="1101" spans="1:16">
      <c r="A1101" s="59">
        <v>2464</v>
      </c>
      <c r="B1101" s="59">
        <v>9</v>
      </c>
      <c r="C1101" s="59">
        <v>1</v>
      </c>
      <c r="D1101" s="59">
        <v>1</v>
      </c>
      <c r="E1101" s="59" t="s">
        <v>78</v>
      </c>
      <c r="F1101" s="227">
        <v>2</v>
      </c>
      <c r="G1101" s="59">
        <v>1</v>
      </c>
      <c r="H1101" s="227">
        <v>3</v>
      </c>
      <c r="I1101" s="227">
        <v>14</v>
      </c>
      <c r="J1101" s="59">
        <v>13988</v>
      </c>
      <c r="K1101" s="78">
        <f>VLOOKUP(volume[[#This Row],[hwycov_id]],cnf[],10,FALSE)</f>
        <v>13988</v>
      </c>
      <c r="L1101" s="229">
        <f t="shared" si="51"/>
        <v>0</v>
      </c>
      <c r="M1101" s="228">
        <f t="shared" si="52"/>
        <v>0</v>
      </c>
      <c r="N1101" s="228">
        <f t="shared" si="53"/>
        <v>0</v>
      </c>
      <c r="O1101" s="298" t="e">
        <f>VLOOKUP(volume[[#This Row],[hwycov_id]],check!$A$2:$P$26,16,FALSE)</f>
        <v>#N/A</v>
      </c>
      <c r="P1101" s="298">
        <v>1103</v>
      </c>
    </row>
    <row r="1102" spans="1:16">
      <c r="A1102" s="59">
        <v>7435</v>
      </c>
      <c r="B1102" s="59">
        <v>3</v>
      </c>
      <c r="C1102" s="59">
        <v>1</v>
      </c>
      <c r="D1102" s="59">
        <v>2</v>
      </c>
      <c r="E1102" s="59" t="s">
        <v>80</v>
      </c>
      <c r="F1102" s="227">
        <v>3</v>
      </c>
      <c r="G1102" s="59">
        <v>1</v>
      </c>
      <c r="H1102" s="227">
        <v>5</v>
      </c>
      <c r="I1102" s="227">
        <v>16</v>
      </c>
      <c r="J1102" s="59">
        <v>14000</v>
      </c>
      <c r="K1102" s="78">
        <f>VLOOKUP(volume[[#This Row],[hwycov_id]],cnf[],10,FALSE)</f>
        <v>14000</v>
      </c>
      <c r="L1102" s="229">
        <f t="shared" si="51"/>
        <v>0</v>
      </c>
      <c r="M1102" s="228">
        <f t="shared" si="52"/>
        <v>0</v>
      </c>
      <c r="N1102" s="228">
        <f t="shared" si="53"/>
        <v>0</v>
      </c>
      <c r="O1102" s="298" t="e">
        <f>VLOOKUP(volume[[#This Row],[hwycov_id]],check!$A$2:$P$26,16,FALSE)</f>
        <v>#N/A</v>
      </c>
      <c r="P1102" s="298">
        <v>1104</v>
      </c>
    </row>
    <row r="1103" spans="1:16">
      <c r="A1103" s="59">
        <v>28762</v>
      </c>
      <c r="B1103" s="59">
        <v>9</v>
      </c>
      <c r="C1103" s="59">
        <v>1</v>
      </c>
      <c r="D1103" s="59">
        <v>1</v>
      </c>
      <c r="E1103" s="59" t="s">
        <v>78</v>
      </c>
      <c r="F1103" s="227">
        <v>2</v>
      </c>
      <c r="G1103" s="59">
        <v>1</v>
      </c>
      <c r="H1103" s="227">
        <v>2</v>
      </c>
      <c r="I1103" s="227">
        <v>11</v>
      </c>
      <c r="J1103" s="59">
        <v>14015</v>
      </c>
      <c r="K1103" s="78">
        <f>VLOOKUP(volume[[#This Row],[hwycov_id]],cnf[],10,FALSE)</f>
        <v>14015</v>
      </c>
      <c r="L1103" s="229">
        <f t="shared" si="51"/>
        <v>0</v>
      </c>
      <c r="M1103" s="228">
        <f t="shared" si="52"/>
        <v>0</v>
      </c>
      <c r="N1103" s="228">
        <f t="shared" si="53"/>
        <v>0</v>
      </c>
      <c r="O1103" s="298" t="e">
        <f>VLOOKUP(volume[[#This Row],[hwycov_id]],check!$A$2:$P$26,16,FALSE)</f>
        <v>#N/A</v>
      </c>
      <c r="P1103" s="298">
        <v>1105</v>
      </c>
    </row>
    <row r="1104" spans="1:16">
      <c r="A1104" s="59">
        <v>12934</v>
      </c>
      <c r="B1104" s="59">
        <v>9</v>
      </c>
      <c r="C1104" s="59">
        <v>1</v>
      </c>
      <c r="D1104" s="59">
        <v>1</v>
      </c>
      <c r="E1104" s="59" t="s">
        <v>78</v>
      </c>
      <c r="F1104" s="227">
        <v>2</v>
      </c>
      <c r="G1104" s="59">
        <v>1</v>
      </c>
      <c r="H1104" s="227">
        <v>7</v>
      </c>
      <c r="I1104" s="227">
        <v>7</v>
      </c>
      <c r="J1104" s="59">
        <v>14086</v>
      </c>
      <c r="K1104" s="78">
        <f>VLOOKUP(volume[[#This Row],[hwycov_id]],cnf[],10,FALSE)</f>
        <v>14086</v>
      </c>
      <c r="L1104" s="229">
        <f t="shared" si="51"/>
        <v>0</v>
      </c>
      <c r="M1104" s="228">
        <f t="shared" si="52"/>
        <v>0</v>
      </c>
      <c r="N1104" s="228">
        <f t="shared" si="53"/>
        <v>0</v>
      </c>
      <c r="O1104" s="298" t="e">
        <f>VLOOKUP(volume[[#This Row],[hwycov_id]],check!$A$2:$P$26,16,FALSE)</f>
        <v>#N/A</v>
      </c>
      <c r="P1104" s="298">
        <v>1106</v>
      </c>
    </row>
    <row r="1105" spans="1:16">
      <c r="A1105" s="59">
        <v>12680</v>
      </c>
      <c r="B1105" s="59">
        <v>3</v>
      </c>
      <c r="C1105" s="59">
        <v>1</v>
      </c>
      <c r="D1105" s="59">
        <v>2</v>
      </c>
      <c r="E1105" s="59" t="s">
        <v>80</v>
      </c>
      <c r="F1105" s="227">
        <v>3</v>
      </c>
      <c r="G1105" s="59">
        <v>1</v>
      </c>
      <c r="H1105" s="227">
        <v>5</v>
      </c>
      <c r="I1105" s="227">
        <v>5</v>
      </c>
      <c r="J1105" s="59">
        <v>14100</v>
      </c>
      <c r="K1105" s="78">
        <f>VLOOKUP(volume[[#This Row],[hwycov_id]],cnf[],10,FALSE)</f>
        <v>14100</v>
      </c>
      <c r="L1105" s="229">
        <f t="shared" si="51"/>
        <v>0</v>
      </c>
      <c r="M1105" s="228">
        <f t="shared" si="52"/>
        <v>0</v>
      </c>
      <c r="N1105" s="228">
        <f t="shared" si="53"/>
        <v>0</v>
      </c>
      <c r="O1105" s="298" t="e">
        <f>VLOOKUP(volume[[#This Row],[hwycov_id]],check!$A$2:$P$26,16,FALSE)</f>
        <v>#N/A</v>
      </c>
      <c r="P1105" s="298">
        <v>1107</v>
      </c>
    </row>
    <row r="1106" spans="1:16">
      <c r="A1106" s="59">
        <v>2865</v>
      </c>
      <c r="B1106" s="59">
        <v>3</v>
      </c>
      <c r="C1106" s="59">
        <v>1</v>
      </c>
      <c r="D1106" s="59">
        <v>2</v>
      </c>
      <c r="E1106" s="59" t="s">
        <v>80</v>
      </c>
      <c r="F1106" s="227">
        <v>3</v>
      </c>
      <c r="G1106" s="59">
        <v>1</v>
      </c>
      <c r="H1106" s="227">
        <v>2</v>
      </c>
      <c r="I1106" s="227">
        <v>11</v>
      </c>
      <c r="J1106" s="59">
        <v>14100</v>
      </c>
      <c r="K1106" s="78">
        <f>VLOOKUP(volume[[#This Row],[hwycov_id]],cnf[],10,FALSE)</f>
        <v>14100</v>
      </c>
      <c r="L1106" s="229">
        <f t="shared" si="51"/>
        <v>0</v>
      </c>
      <c r="M1106" s="228">
        <f t="shared" si="52"/>
        <v>0</v>
      </c>
      <c r="N1106" s="228">
        <f t="shared" si="53"/>
        <v>0</v>
      </c>
      <c r="O1106" s="298" t="e">
        <f>VLOOKUP(volume[[#This Row],[hwycov_id]],check!$A$2:$P$26,16,FALSE)</f>
        <v>#N/A</v>
      </c>
      <c r="P1106" s="298">
        <v>1108</v>
      </c>
    </row>
    <row r="1107" spans="1:16">
      <c r="A1107" s="59">
        <v>11614</v>
      </c>
      <c r="B1107" s="59">
        <v>3</v>
      </c>
      <c r="C1107" s="59">
        <v>1</v>
      </c>
      <c r="D1107" s="59">
        <v>2</v>
      </c>
      <c r="E1107" s="59" t="s">
        <v>79</v>
      </c>
      <c r="F1107" s="227">
        <v>3</v>
      </c>
      <c r="G1107" s="59">
        <v>1</v>
      </c>
      <c r="H1107" s="227">
        <v>2</v>
      </c>
      <c r="I1107" s="227">
        <v>14</v>
      </c>
      <c r="J1107" s="59">
        <v>14104</v>
      </c>
      <c r="K1107" s="78">
        <f>VLOOKUP(volume[[#This Row],[hwycov_id]],cnf[],10,FALSE)</f>
        <v>14104</v>
      </c>
      <c r="L1107" s="229">
        <f t="shared" si="51"/>
        <v>0</v>
      </c>
      <c r="M1107" s="228">
        <f t="shared" si="52"/>
        <v>0</v>
      </c>
      <c r="N1107" s="228">
        <f t="shared" si="53"/>
        <v>0</v>
      </c>
      <c r="O1107" s="298" t="e">
        <f>VLOOKUP(volume[[#This Row],[hwycov_id]],check!$A$2:$P$26,16,FALSE)</f>
        <v>#N/A</v>
      </c>
      <c r="P1107" s="298">
        <v>1109</v>
      </c>
    </row>
    <row r="1108" spans="1:16">
      <c r="A1108" s="59">
        <v>8898</v>
      </c>
      <c r="B1108" s="59">
        <v>5</v>
      </c>
      <c r="C1108" s="59">
        <v>1</v>
      </c>
      <c r="D1108" s="59">
        <v>2</v>
      </c>
      <c r="E1108" s="59" t="s">
        <v>79</v>
      </c>
      <c r="F1108" s="227">
        <v>4</v>
      </c>
      <c r="G1108" s="59">
        <v>1</v>
      </c>
      <c r="H1108" s="227">
        <v>3</v>
      </c>
      <c r="I1108" s="227">
        <v>14</v>
      </c>
      <c r="J1108" s="59">
        <v>14158</v>
      </c>
      <c r="K1108" s="78">
        <f>VLOOKUP(volume[[#This Row],[hwycov_id]],cnf[],10,FALSE)</f>
        <v>14158</v>
      </c>
      <c r="L1108" s="229">
        <f t="shared" si="51"/>
        <v>0</v>
      </c>
      <c r="M1108" s="228">
        <f t="shared" si="52"/>
        <v>0</v>
      </c>
      <c r="N1108" s="228">
        <f t="shared" si="53"/>
        <v>0</v>
      </c>
      <c r="O1108" s="298" t="e">
        <f>VLOOKUP(volume[[#This Row],[hwycov_id]],check!$A$2:$P$26,16,FALSE)</f>
        <v>#N/A</v>
      </c>
      <c r="P1108" s="298">
        <v>1110</v>
      </c>
    </row>
    <row r="1109" spans="1:16">
      <c r="A1109" s="59">
        <v>5141</v>
      </c>
      <c r="B1109" s="59">
        <v>3</v>
      </c>
      <c r="C1109" s="59">
        <v>1</v>
      </c>
      <c r="D1109" s="59">
        <v>2</v>
      </c>
      <c r="E1109" s="59" t="s">
        <v>79</v>
      </c>
      <c r="F1109" s="227">
        <v>3</v>
      </c>
      <c r="G1109" s="59">
        <v>1</v>
      </c>
      <c r="H1109" s="227">
        <v>2</v>
      </c>
      <c r="I1109" s="227">
        <v>14</v>
      </c>
      <c r="J1109" s="59">
        <v>14162</v>
      </c>
      <c r="K1109" s="78">
        <f>VLOOKUP(volume[[#This Row],[hwycov_id]],cnf[],10,FALSE)</f>
        <v>14162</v>
      </c>
      <c r="L1109" s="229">
        <f t="shared" si="51"/>
        <v>0</v>
      </c>
      <c r="M1109" s="228">
        <f t="shared" si="52"/>
        <v>0</v>
      </c>
      <c r="N1109" s="228">
        <f t="shared" si="53"/>
        <v>0</v>
      </c>
      <c r="O1109" s="298" t="e">
        <f>VLOOKUP(volume[[#This Row],[hwycov_id]],check!$A$2:$P$26,16,FALSE)</f>
        <v>#N/A</v>
      </c>
      <c r="P1109" s="298">
        <v>1111</v>
      </c>
    </row>
    <row r="1110" spans="1:16">
      <c r="A1110" s="59">
        <v>16729</v>
      </c>
      <c r="B1110" s="59">
        <v>3</v>
      </c>
      <c r="C1110" s="59">
        <v>1</v>
      </c>
      <c r="D1110" s="59">
        <v>2</v>
      </c>
      <c r="E1110" s="59" t="s">
        <v>79</v>
      </c>
      <c r="F1110" s="227">
        <v>3</v>
      </c>
      <c r="G1110" s="59">
        <v>1</v>
      </c>
      <c r="H1110" s="227">
        <v>1</v>
      </c>
      <c r="I1110" s="227">
        <v>14</v>
      </c>
      <c r="J1110" s="59">
        <v>14179</v>
      </c>
      <c r="K1110" s="78">
        <f>VLOOKUP(volume[[#This Row],[hwycov_id]],cnf[],10,FALSE)</f>
        <v>14179</v>
      </c>
      <c r="L1110" s="229">
        <f t="shared" si="51"/>
        <v>0</v>
      </c>
      <c r="M1110" s="228">
        <f t="shared" si="52"/>
        <v>0</v>
      </c>
      <c r="N1110" s="228">
        <f t="shared" si="53"/>
        <v>0</v>
      </c>
      <c r="O1110" s="298" t="e">
        <f>VLOOKUP(volume[[#This Row],[hwycov_id]],check!$A$2:$P$26,16,FALSE)</f>
        <v>#N/A</v>
      </c>
      <c r="P1110" s="298">
        <v>1112</v>
      </c>
    </row>
    <row r="1111" spans="1:16">
      <c r="A1111" s="59">
        <v>7800</v>
      </c>
      <c r="B1111" s="59">
        <v>4</v>
      </c>
      <c r="C1111" s="59">
        <v>1</v>
      </c>
      <c r="D1111" s="59">
        <v>2</v>
      </c>
      <c r="E1111" s="59" t="s">
        <v>80</v>
      </c>
      <c r="F1111" s="227">
        <v>4</v>
      </c>
      <c r="G1111" s="59">
        <v>1</v>
      </c>
      <c r="H1111" s="227">
        <v>5</v>
      </c>
      <c r="I1111" s="227">
        <v>19</v>
      </c>
      <c r="J1111" s="59">
        <v>14200</v>
      </c>
      <c r="K1111" s="78">
        <f>VLOOKUP(volume[[#This Row],[hwycov_id]],cnf[],10,FALSE)</f>
        <v>14200</v>
      </c>
      <c r="L1111" s="229">
        <f t="shared" si="51"/>
        <v>0</v>
      </c>
      <c r="M1111" s="228">
        <f t="shared" si="52"/>
        <v>0</v>
      </c>
      <c r="N1111" s="228">
        <f t="shared" si="53"/>
        <v>0</v>
      </c>
      <c r="O1111" s="298" t="e">
        <f>VLOOKUP(volume[[#This Row],[hwycov_id]],check!$A$2:$P$26,16,FALSE)</f>
        <v>#N/A</v>
      </c>
      <c r="P1111" s="298">
        <v>1113</v>
      </c>
    </row>
    <row r="1112" spans="1:16">
      <c r="A1112" s="59">
        <v>7710</v>
      </c>
      <c r="B1112" s="59">
        <v>3</v>
      </c>
      <c r="C1112" s="59">
        <v>1</v>
      </c>
      <c r="D1112" s="59">
        <v>2</v>
      </c>
      <c r="E1112" s="59" t="s">
        <v>80</v>
      </c>
      <c r="F1112" s="227">
        <v>3</v>
      </c>
      <c r="G1112" s="59">
        <v>1</v>
      </c>
      <c r="H1112" s="227">
        <v>2</v>
      </c>
      <c r="I1112" s="227">
        <v>11</v>
      </c>
      <c r="J1112" s="59">
        <v>14200</v>
      </c>
      <c r="K1112" s="78">
        <f>VLOOKUP(volume[[#This Row],[hwycov_id]],cnf[],10,FALSE)</f>
        <v>14200</v>
      </c>
      <c r="L1112" s="229">
        <f t="shared" si="51"/>
        <v>0</v>
      </c>
      <c r="M1112" s="228">
        <f t="shared" si="52"/>
        <v>0</v>
      </c>
      <c r="N1112" s="228">
        <f t="shared" si="53"/>
        <v>0</v>
      </c>
      <c r="O1112" s="298" t="e">
        <f>VLOOKUP(volume[[#This Row],[hwycov_id]],check!$A$2:$P$26,16,FALSE)</f>
        <v>#N/A</v>
      </c>
      <c r="P1112" s="298">
        <v>1114</v>
      </c>
    </row>
    <row r="1113" spans="1:16">
      <c r="A1113" s="59">
        <v>1489</v>
      </c>
      <c r="B1113" s="59">
        <v>3</v>
      </c>
      <c r="C1113" s="59">
        <v>1</v>
      </c>
      <c r="D1113" s="59">
        <v>2</v>
      </c>
      <c r="E1113" s="59" t="s">
        <v>80</v>
      </c>
      <c r="F1113" s="227">
        <v>3</v>
      </c>
      <c r="G1113" s="59">
        <v>1</v>
      </c>
      <c r="H1113" s="227">
        <v>2</v>
      </c>
      <c r="I1113" s="227">
        <v>11</v>
      </c>
      <c r="J1113" s="59">
        <v>14200</v>
      </c>
      <c r="K1113" s="78">
        <f>VLOOKUP(volume[[#This Row],[hwycov_id]],cnf[],10,FALSE)</f>
        <v>14200</v>
      </c>
      <c r="L1113" s="229">
        <f t="shared" si="51"/>
        <v>0</v>
      </c>
      <c r="M1113" s="228">
        <f t="shared" si="52"/>
        <v>0</v>
      </c>
      <c r="N1113" s="228">
        <f t="shared" si="53"/>
        <v>0</v>
      </c>
      <c r="O1113" s="298" t="e">
        <f>VLOOKUP(volume[[#This Row],[hwycov_id]],check!$A$2:$P$26,16,FALSE)</f>
        <v>#N/A</v>
      </c>
      <c r="P1113" s="298">
        <v>1115</v>
      </c>
    </row>
    <row r="1114" spans="1:16">
      <c r="A1114" s="59">
        <v>1126</v>
      </c>
      <c r="B1114" s="59">
        <v>3</v>
      </c>
      <c r="C1114" s="59">
        <v>1</v>
      </c>
      <c r="D1114" s="59">
        <v>2</v>
      </c>
      <c r="E1114" s="59" t="s">
        <v>80</v>
      </c>
      <c r="F1114" s="227">
        <v>3</v>
      </c>
      <c r="G1114" s="59">
        <v>1</v>
      </c>
      <c r="H1114" s="227">
        <v>5</v>
      </c>
      <c r="I1114" s="227">
        <v>5</v>
      </c>
      <c r="J1114" s="59">
        <v>14200</v>
      </c>
      <c r="K1114" s="78">
        <f>VLOOKUP(volume[[#This Row],[hwycov_id]],cnf[],10,FALSE)</f>
        <v>14200</v>
      </c>
      <c r="L1114" s="229">
        <f t="shared" si="51"/>
        <v>0</v>
      </c>
      <c r="M1114" s="228">
        <f t="shared" si="52"/>
        <v>0</v>
      </c>
      <c r="N1114" s="228">
        <f t="shared" si="53"/>
        <v>0</v>
      </c>
      <c r="O1114" s="298" t="e">
        <f>VLOOKUP(volume[[#This Row],[hwycov_id]],check!$A$2:$P$26,16,FALSE)</f>
        <v>#N/A</v>
      </c>
      <c r="P1114" s="298">
        <v>1116</v>
      </c>
    </row>
    <row r="1115" spans="1:16">
      <c r="A1115" s="59">
        <v>12152</v>
      </c>
      <c r="B1115" s="59">
        <v>3</v>
      </c>
      <c r="C1115" s="59">
        <v>1</v>
      </c>
      <c r="D1115" s="59">
        <v>2</v>
      </c>
      <c r="E1115" s="59" t="s">
        <v>80</v>
      </c>
      <c r="F1115" s="227">
        <v>3</v>
      </c>
      <c r="G1115" s="59">
        <v>1</v>
      </c>
      <c r="H1115" s="227">
        <v>6</v>
      </c>
      <c r="I1115" s="227">
        <v>1</v>
      </c>
      <c r="J1115" s="59">
        <v>14200</v>
      </c>
      <c r="K1115" s="78">
        <f>VLOOKUP(volume[[#This Row],[hwycov_id]],cnf[],10,FALSE)</f>
        <v>14200</v>
      </c>
      <c r="L1115" s="229">
        <f t="shared" si="51"/>
        <v>0</v>
      </c>
      <c r="M1115" s="228">
        <f t="shared" si="52"/>
        <v>0</v>
      </c>
      <c r="N1115" s="228">
        <f t="shared" si="53"/>
        <v>0</v>
      </c>
      <c r="O1115" s="298" t="e">
        <f>VLOOKUP(volume[[#This Row],[hwycov_id]],check!$A$2:$P$26,16,FALSE)</f>
        <v>#N/A</v>
      </c>
      <c r="P1115" s="298">
        <v>1117</v>
      </c>
    </row>
    <row r="1116" spans="1:16">
      <c r="A1116" s="59">
        <v>29163</v>
      </c>
      <c r="B1116" s="59">
        <v>9</v>
      </c>
      <c r="C1116" s="59">
        <v>1</v>
      </c>
      <c r="D1116" s="59">
        <v>1</v>
      </c>
      <c r="E1116" s="59" t="s">
        <v>78</v>
      </c>
      <c r="F1116" s="227">
        <v>2</v>
      </c>
      <c r="G1116" s="59">
        <v>1</v>
      </c>
      <c r="H1116" s="227">
        <v>4</v>
      </c>
      <c r="I1116" s="227">
        <v>2</v>
      </c>
      <c r="J1116" s="59">
        <v>14205</v>
      </c>
      <c r="K1116" s="78">
        <f>VLOOKUP(volume[[#This Row],[hwycov_id]],cnf[],10,FALSE)</f>
        <v>14205</v>
      </c>
      <c r="L1116" s="229">
        <f t="shared" si="51"/>
        <v>0</v>
      </c>
      <c r="M1116" s="228">
        <f t="shared" si="52"/>
        <v>0</v>
      </c>
      <c r="N1116" s="228">
        <f t="shared" si="53"/>
        <v>0</v>
      </c>
      <c r="O1116" s="298" t="e">
        <f>VLOOKUP(volume[[#This Row],[hwycov_id]],check!$A$2:$P$26,16,FALSE)</f>
        <v>#N/A</v>
      </c>
      <c r="P1116" s="298">
        <v>1118</v>
      </c>
    </row>
    <row r="1117" spans="1:16">
      <c r="A1117" s="59">
        <v>8745</v>
      </c>
      <c r="B1117" s="59">
        <v>3</v>
      </c>
      <c r="C1117" s="59">
        <v>1</v>
      </c>
      <c r="D1117" s="59">
        <v>2</v>
      </c>
      <c r="E1117" s="59" t="s">
        <v>79</v>
      </c>
      <c r="F1117" s="227">
        <v>3</v>
      </c>
      <c r="G1117" s="59">
        <v>1</v>
      </c>
      <c r="H1117" s="227">
        <v>2</v>
      </c>
      <c r="I1117" s="227">
        <v>14</v>
      </c>
      <c r="J1117" s="59">
        <v>14261</v>
      </c>
      <c r="K1117" s="78">
        <f>VLOOKUP(volume[[#This Row],[hwycov_id]],cnf[],10,FALSE)</f>
        <v>14261</v>
      </c>
      <c r="L1117" s="229">
        <f t="shared" si="51"/>
        <v>0</v>
      </c>
      <c r="M1117" s="228">
        <f t="shared" si="52"/>
        <v>0</v>
      </c>
      <c r="N1117" s="228">
        <f t="shared" si="53"/>
        <v>0</v>
      </c>
      <c r="O1117" s="298" t="e">
        <f>VLOOKUP(volume[[#This Row],[hwycov_id]],check!$A$2:$P$26,16,FALSE)</f>
        <v>#N/A</v>
      </c>
      <c r="P1117" s="298">
        <v>1119</v>
      </c>
    </row>
    <row r="1118" spans="1:16">
      <c r="A1118" s="59">
        <v>1107</v>
      </c>
      <c r="B1118" s="59">
        <v>3</v>
      </c>
      <c r="C1118" s="59">
        <v>1</v>
      </c>
      <c r="D1118" s="59">
        <v>2</v>
      </c>
      <c r="E1118" s="59" t="s">
        <v>80</v>
      </c>
      <c r="F1118" s="227">
        <v>3</v>
      </c>
      <c r="G1118" s="59">
        <v>1</v>
      </c>
      <c r="H1118" s="227">
        <v>5</v>
      </c>
      <c r="I1118" s="227">
        <v>5</v>
      </c>
      <c r="J1118" s="59">
        <v>14300</v>
      </c>
      <c r="K1118" s="78">
        <f>VLOOKUP(volume[[#This Row],[hwycov_id]],cnf[],10,FALSE)</f>
        <v>14300</v>
      </c>
      <c r="L1118" s="229">
        <f t="shared" si="51"/>
        <v>0</v>
      </c>
      <c r="M1118" s="228">
        <f t="shared" si="52"/>
        <v>0</v>
      </c>
      <c r="N1118" s="228">
        <f t="shared" si="53"/>
        <v>0</v>
      </c>
      <c r="O1118" s="298" t="e">
        <f>VLOOKUP(volume[[#This Row],[hwycov_id]],check!$A$2:$P$26,16,FALSE)</f>
        <v>#N/A</v>
      </c>
      <c r="P1118" s="298">
        <v>1120</v>
      </c>
    </row>
    <row r="1119" spans="1:16">
      <c r="A1119" s="59">
        <v>680</v>
      </c>
      <c r="B1119" s="59">
        <v>4</v>
      </c>
      <c r="C1119" s="59">
        <v>1</v>
      </c>
      <c r="D1119" s="59">
        <v>1</v>
      </c>
      <c r="E1119" s="59" t="s">
        <v>80</v>
      </c>
      <c r="F1119" s="227">
        <v>4</v>
      </c>
      <c r="G1119" s="59">
        <v>1</v>
      </c>
      <c r="H1119" s="227">
        <v>7</v>
      </c>
      <c r="I1119" s="227">
        <v>7</v>
      </c>
      <c r="J1119" s="59">
        <v>14300</v>
      </c>
      <c r="K1119" s="78">
        <f>VLOOKUP(volume[[#This Row],[hwycov_id]],cnf[],10,FALSE)</f>
        <v>14300</v>
      </c>
      <c r="L1119" s="229">
        <f t="shared" si="51"/>
        <v>0</v>
      </c>
      <c r="M1119" s="228">
        <f t="shared" si="52"/>
        <v>0</v>
      </c>
      <c r="N1119" s="228">
        <f t="shared" si="53"/>
        <v>0</v>
      </c>
      <c r="O1119" s="298" t="e">
        <f>VLOOKUP(volume[[#This Row],[hwycov_id]],check!$A$2:$P$26,16,FALSE)</f>
        <v>#N/A</v>
      </c>
      <c r="P1119" s="298">
        <v>1121</v>
      </c>
    </row>
    <row r="1120" spans="1:16">
      <c r="A1120" s="59">
        <v>3770</v>
      </c>
      <c r="B1120" s="59">
        <v>3</v>
      </c>
      <c r="C1120" s="59">
        <v>1</v>
      </c>
      <c r="D1120" s="59">
        <v>2</v>
      </c>
      <c r="E1120" s="59" t="s">
        <v>80</v>
      </c>
      <c r="F1120" s="227">
        <v>3</v>
      </c>
      <c r="G1120" s="59">
        <v>1</v>
      </c>
      <c r="H1120" s="227">
        <v>2</v>
      </c>
      <c r="I1120" s="227">
        <v>11</v>
      </c>
      <c r="J1120" s="59">
        <v>14300</v>
      </c>
      <c r="K1120" s="78">
        <f>VLOOKUP(volume[[#This Row],[hwycov_id]],cnf[],10,FALSE)</f>
        <v>14300</v>
      </c>
      <c r="L1120" s="229">
        <f t="shared" si="51"/>
        <v>0</v>
      </c>
      <c r="M1120" s="228">
        <f t="shared" si="52"/>
        <v>0</v>
      </c>
      <c r="N1120" s="228">
        <f t="shared" si="53"/>
        <v>0</v>
      </c>
      <c r="O1120" s="298" t="e">
        <f>VLOOKUP(volume[[#This Row],[hwycov_id]],check!$A$2:$P$26,16,FALSE)</f>
        <v>#N/A</v>
      </c>
      <c r="P1120" s="298">
        <v>1122</v>
      </c>
    </row>
    <row r="1121" spans="1:16">
      <c r="A1121" s="59">
        <v>17275</v>
      </c>
      <c r="B1121" s="59">
        <v>4</v>
      </c>
      <c r="C1121" s="59">
        <v>1</v>
      </c>
      <c r="D1121" s="59">
        <v>2</v>
      </c>
      <c r="E1121" s="59" t="s">
        <v>80</v>
      </c>
      <c r="F1121" s="227">
        <v>4</v>
      </c>
      <c r="G1121" s="59">
        <v>1</v>
      </c>
      <c r="H1121" s="227">
        <v>7</v>
      </c>
      <c r="I1121" s="227">
        <v>7</v>
      </c>
      <c r="J1121" s="59">
        <v>14300</v>
      </c>
      <c r="K1121" s="78">
        <f>VLOOKUP(volume[[#This Row],[hwycov_id]],cnf[],10,FALSE)</f>
        <v>14300</v>
      </c>
      <c r="L1121" s="229">
        <f t="shared" si="51"/>
        <v>0</v>
      </c>
      <c r="M1121" s="228">
        <f t="shared" si="52"/>
        <v>0</v>
      </c>
      <c r="N1121" s="228">
        <f t="shared" si="53"/>
        <v>0</v>
      </c>
      <c r="O1121" s="298" t="e">
        <f>VLOOKUP(volume[[#This Row],[hwycov_id]],check!$A$2:$P$26,16,FALSE)</f>
        <v>#N/A</v>
      </c>
      <c r="P1121" s="298">
        <v>1123</v>
      </c>
    </row>
    <row r="1122" spans="1:16">
      <c r="A1122" s="59">
        <v>19953</v>
      </c>
      <c r="B1122" s="59">
        <v>3</v>
      </c>
      <c r="C1122" s="59">
        <v>1</v>
      </c>
      <c r="D1122" s="59">
        <v>2</v>
      </c>
      <c r="E1122" s="59" t="s">
        <v>80</v>
      </c>
      <c r="F1122" s="227">
        <v>3</v>
      </c>
      <c r="G1122" s="59">
        <v>1</v>
      </c>
      <c r="H1122" s="227">
        <v>5</v>
      </c>
      <c r="I1122" s="227">
        <v>5</v>
      </c>
      <c r="J1122" s="59">
        <v>14300</v>
      </c>
      <c r="K1122" s="78">
        <f>VLOOKUP(volume[[#This Row],[hwycov_id]],cnf[],10,FALSE)</f>
        <v>14300</v>
      </c>
      <c r="L1122" s="229">
        <f t="shared" si="51"/>
        <v>0</v>
      </c>
      <c r="M1122" s="228">
        <f t="shared" si="52"/>
        <v>0</v>
      </c>
      <c r="N1122" s="228">
        <f t="shared" si="53"/>
        <v>0</v>
      </c>
      <c r="O1122" s="298" t="e">
        <f>VLOOKUP(volume[[#This Row],[hwycov_id]],check!$A$2:$P$26,16,FALSE)</f>
        <v>#N/A</v>
      </c>
      <c r="P1122" s="298">
        <v>1124</v>
      </c>
    </row>
    <row r="1123" spans="1:16">
      <c r="A1123" s="59">
        <v>10865</v>
      </c>
      <c r="B1123" s="59">
        <v>9</v>
      </c>
      <c r="C1123" s="59">
        <v>1</v>
      </c>
      <c r="D1123" s="59">
        <v>1</v>
      </c>
      <c r="E1123" s="59" t="s">
        <v>78</v>
      </c>
      <c r="F1123" s="227">
        <v>2</v>
      </c>
      <c r="G1123" s="59">
        <v>1</v>
      </c>
      <c r="H1123" s="227">
        <v>3</v>
      </c>
      <c r="I1123" s="227">
        <v>14</v>
      </c>
      <c r="J1123" s="59">
        <v>14309</v>
      </c>
      <c r="K1123" s="78">
        <f>VLOOKUP(volume[[#This Row],[hwycov_id]],cnf[],10,FALSE)</f>
        <v>14309</v>
      </c>
      <c r="L1123" s="229">
        <f t="shared" si="51"/>
        <v>0</v>
      </c>
      <c r="M1123" s="228">
        <f t="shared" si="52"/>
        <v>0</v>
      </c>
      <c r="N1123" s="228">
        <f t="shared" si="53"/>
        <v>0</v>
      </c>
      <c r="O1123" s="298" t="e">
        <f>VLOOKUP(volume[[#This Row],[hwycov_id]],check!$A$2:$P$26,16,FALSE)</f>
        <v>#N/A</v>
      </c>
      <c r="P1123" s="298">
        <v>1125</v>
      </c>
    </row>
    <row r="1124" spans="1:16">
      <c r="A1124" s="59">
        <v>9729</v>
      </c>
      <c r="B1124" s="59">
        <v>4</v>
      </c>
      <c r="C1124" s="59">
        <v>1</v>
      </c>
      <c r="D1124" s="59">
        <v>2</v>
      </c>
      <c r="E1124" s="59" t="s">
        <v>79</v>
      </c>
      <c r="F1124" s="227">
        <v>4</v>
      </c>
      <c r="G1124" s="59">
        <v>1</v>
      </c>
      <c r="H1124" s="227">
        <v>2</v>
      </c>
      <c r="I1124" s="227">
        <v>14</v>
      </c>
      <c r="J1124" s="59">
        <v>14317</v>
      </c>
      <c r="K1124" s="78">
        <f>VLOOKUP(volume[[#This Row],[hwycov_id]],cnf[],10,FALSE)</f>
        <v>14317</v>
      </c>
      <c r="L1124" s="229">
        <f t="shared" si="51"/>
        <v>0</v>
      </c>
      <c r="M1124" s="228">
        <f t="shared" si="52"/>
        <v>0</v>
      </c>
      <c r="N1124" s="228">
        <f t="shared" si="53"/>
        <v>0</v>
      </c>
      <c r="O1124" s="298" t="e">
        <f>VLOOKUP(volume[[#This Row],[hwycov_id]],check!$A$2:$P$26,16,FALSE)</f>
        <v>#N/A</v>
      </c>
      <c r="P1124" s="298">
        <v>1126</v>
      </c>
    </row>
    <row r="1125" spans="1:16">
      <c r="A1125" s="59">
        <v>4202</v>
      </c>
      <c r="B1125" s="59">
        <v>3</v>
      </c>
      <c r="C1125" s="59">
        <v>1</v>
      </c>
      <c r="D1125" s="59">
        <v>2</v>
      </c>
      <c r="E1125" s="59" t="s">
        <v>79</v>
      </c>
      <c r="F1125" s="227">
        <v>3</v>
      </c>
      <c r="G1125" s="59">
        <v>1</v>
      </c>
      <c r="H1125" s="227">
        <v>3</v>
      </c>
      <c r="I1125" s="227">
        <v>14</v>
      </c>
      <c r="J1125" s="59">
        <v>14382</v>
      </c>
      <c r="K1125" s="78">
        <f>VLOOKUP(volume[[#This Row],[hwycov_id]],cnf[],10,FALSE)</f>
        <v>14382</v>
      </c>
      <c r="L1125" s="229">
        <f t="shared" si="51"/>
        <v>0</v>
      </c>
      <c r="M1125" s="228">
        <f t="shared" si="52"/>
        <v>0</v>
      </c>
      <c r="N1125" s="228">
        <f t="shared" si="53"/>
        <v>0</v>
      </c>
      <c r="O1125" s="298" t="e">
        <f>VLOOKUP(volume[[#This Row],[hwycov_id]],check!$A$2:$P$26,16,FALSE)</f>
        <v>#N/A</v>
      </c>
      <c r="P1125" s="298">
        <v>1127</v>
      </c>
    </row>
    <row r="1126" spans="1:16">
      <c r="A1126" s="59">
        <v>13344</v>
      </c>
      <c r="B1126" s="59">
        <v>4</v>
      </c>
      <c r="C1126" s="59">
        <v>1</v>
      </c>
      <c r="D1126" s="59">
        <v>2</v>
      </c>
      <c r="E1126" s="59" t="s">
        <v>80</v>
      </c>
      <c r="F1126" s="227">
        <v>4</v>
      </c>
      <c r="G1126" s="59">
        <v>1</v>
      </c>
      <c r="H1126" s="227">
        <v>7</v>
      </c>
      <c r="I1126" s="227">
        <v>7</v>
      </c>
      <c r="J1126" s="59">
        <v>14400</v>
      </c>
      <c r="K1126" s="78">
        <f>VLOOKUP(volume[[#This Row],[hwycov_id]],cnf[],10,FALSE)</f>
        <v>14400</v>
      </c>
      <c r="L1126" s="229">
        <f t="shared" si="51"/>
        <v>0</v>
      </c>
      <c r="M1126" s="228">
        <f t="shared" si="52"/>
        <v>0</v>
      </c>
      <c r="N1126" s="228">
        <f t="shared" si="53"/>
        <v>0</v>
      </c>
      <c r="O1126" s="298" t="e">
        <f>VLOOKUP(volume[[#This Row],[hwycov_id]],check!$A$2:$P$26,16,FALSE)</f>
        <v>#N/A</v>
      </c>
      <c r="P1126" s="298">
        <v>1128</v>
      </c>
    </row>
    <row r="1127" spans="1:16">
      <c r="A1127" s="59">
        <v>16062</v>
      </c>
      <c r="B1127" s="59">
        <v>3</v>
      </c>
      <c r="C1127" s="59">
        <v>1</v>
      </c>
      <c r="D1127" s="59">
        <v>2</v>
      </c>
      <c r="E1127" s="59" t="s">
        <v>79</v>
      </c>
      <c r="F1127" s="227">
        <v>3</v>
      </c>
      <c r="G1127" s="59">
        <v>1</v>
      </c>
      <c r="H1127" s="227">
        <v>3</v>
      </c>
      <c r="I1127" s="227">
        <v>14</v>
      </c>
      <c r="J1127" s="59">
        <v>14465</v>
      </c>
      <c r="K1127" s="78">
        <f>VLOOKUP(volume[[#This Row],[hwycov_id]],cnf[],10,FALSE)</f>
        <v>14465</v>
      </c>
      <c r="L1127" s="229">
        <f t="shared" si="51"/>
        <v>0</v>
      </c>
      <c r="M1127" s="228">
        <f t="shared" si="52"/>
        <v>0</v>
      </c>
      <c r="N1127" s="228">
        <f t="shared" si="53"/>
        <v>0</v>
      </c>
      <c r="O1127" s="298" t="e">
        <f>VLOOKUP(volume[[#This Row],[hwycov_id]],check!$A$2:$P$26,16,FALSE)</f>
        <v>#N/A</v>
      </c>
      <c r="P1127" s="298">
        <v>1129</v>
      </c>
    </row>
    <row r="1128" spans="1:16">
      <c r="A1128" s="59">
        <v>13386</v>
      </c>
      <c r="B1128" s="59">
        <v>3</v>
      </c>
      <c r="C1128" s="59">
        <v>1</v>
      </c>
      <c r="D1128" s="59">
        <v>2</v>
      </c>
      <c r="E1128" s="59" t="s">
        <v>80</v>
      </c>
      <c r="F1128" s="227">
        <v>3</v>
      </c>
      <c r="G1128" s="59">
        <v>1</v>
      </c>
      <c r="H1128" s="227">
        <v>7</v>
      </c>
      <c r="I1128" s="227">
        <v>7</v>
      </c>
      <c r="J1128" s="59">
        <v>14500</v>
      </c>
      <c r="K1128" s="78">
        <f>VLOOKUP(volume[[#This Row],[hwycov_id]],cnf[],10,FALSE)</f>
        <v>14500</v>
      </c>
      <c r="L1128" s="229">
        <f t="shared" si="51"/>
        <v>0</v>
      </c>
      <c r="M1128" s="228">
        <f t="shared" si="52"/>
        <v>0</v>
      </c>
      <c r="N1128" s="228">
        <f t="shared" si="53"/>
        <v>0</v>
      </c>
      <c r="O1128" s="298" t="e">
        <f>VLOOKUP(volume[[#This Row],[hwycov_id]],check!$A$2:$P$26,16,FALSE)</f>
        <v>#N/A</v>
      </c>
      <c r="P1128" s="298">
        <v>1130</v>
      </c>
    </row>
    <row r="1129" spans="1:16">
      <c r="A1129" s="59">
        <v>18298</v>
      </c>
      <c r="B1129" s="59">
        <v>3</v>
      </c>
      <c r="C1129" s="59">
        <v>1</v>
      </c>
      <c r="D1129" s="59">
        <v>1</v>
      </c>
      <c r="E1129" s="59" t="s">
        <v>79</v>
      </c>
      <c r="F1129" s="227">
        <v>3</v>
      </c>
      <c r="G1129" s="59">
        <v>1</v>
      </c>
      <c r="H1129" s="227">
        <v>1</v>
      </c>
      <c r="I1129" s="227">
        <v>14</v>
      </c>
      <c r="J1129" s="59">
        <v>14547</v>
      </c>
      <c r="K1129" s="78">
        <f>VLOOKUP(volume[[#This Row],[hwycov_id]],cnf[],10,FALSE)</f>
        <v>14547</v>
      </c>
      <c r="L1129" s="229">
        <f t="shared" si="51"/>
        <v>0</v>
      </c>
      <c r="M1129" s="228">
        <f t="shared" si="52"/>
        <v>0</v>
      </c>
      <c r="N1129" s="228">
        <f t="shared" si="53"/>
        <v>0</v>
      </c>
      <c r="O1129" s="298" t="e">
        <f>VLOOKUP(volume[[#This Row],[hwycov_id]],check!$A$2:$P$26,16,FALSE)</f>
        <v>#N/A</v>
      </c>
      <c r="P1129" s="298">
        <v>1131</v>
      </c>
    </row>
    <row r="1130" spans="1:16">
      <c r="A1130" s="59">
        <v>28475</v>
      </c>
      <c r="B1130" s="59">
        <v>8</v>
      </c>
      <c r="C1130" s="59">
        <v>1</v>
      </c>
      <c r="D1130" s="59">
        <v>1</v>
      </c>
      <c r="E1130" s="59" t="s">
        <v>78</v>
      </c>
      <c r="F1130" s="227">
        <v>2</v>
      </c>
      <c r="G1130" s="59">
        <v>1</v>
      </c>
      <c r="H1130" s="227">
        <v>3</v>
      </c>
      <c r="I1130" s="227">
        <v>14</v>
      </c>
      <c r="J1130" s="59">
        <v>14551</v>
      </c>
      <c r="K1130" s="78">
        <f>VLOOKUP(volume[[#This Row],[hwycov_id]],cnf[],10,FALSE)</f>
        <v>14551</v>
      </c>
      <c r="L1130" s="229">
        <f t="shared" si="51"/>
        <v>0</v>
      </c>
      <c r="M1130" s="228">
        <f t="shared" si="52"/>
        <v>0</v>
      </c>
      <c r="N1130" s="228">
        <f t="shared" si="53"/>
        <v>0</v>
      </c>
      <c r="O1130" s="298" t="e">
        <f>VLOOKUP(volume[[#This Row],[hwycov_id]],check!$A$2:$P$26,16,FALSE)</f>
        <v>#N/A</v>
      </c>
      <c r="P1130" s="298">
        <v>1132</v>
      </c>
    </row>
    <row r="1131" spans="1:16">
      <c r="A1131" s="59">
        <v>16292</v>
      </c>
      <c r="B1131" s="59">
        <v>9</v>
      </c>
      <c r="C1131" s="59">
        <v>1</v>
      </c>
      <c r="D1131" s="59">
        <v>1</v>
      </c>
      <c r="E1131" s="59" t="s">
        <v>78</v>
      </c>
      <c r="F1131" s="227">
        <v>2</v>
      </c>
      <c r="G1131" s="59">
        <v>1</v>
      </c>
      <c r="H1131" s="227">
        <v>6</v>
      </c>
      <c r="I1131" s="227">
        <v>6</v>
      </c>
      <c r="J1131" s="59">
        <v>14562</v>
      </c>
      <c r="K1131" s="78">
        <f>VLOOKUP(volume[[#This Row],[hwycov_id]],cnf[],10,FALSE)</f>
        <v>14562</v>
      </c>
      <c r="L1131" s="229">
        <f t="shared" si="51"/>
        <v>0</v>
      </c>
      <c r="M1131" s="228">
        <f t="shared" si="52"/>
        <v>0</v>
      </c>
      <c r="N1131" s="228">
        <f t="shared" si="53"/>
        <v>0</v>
      </c>
      <c r="O1131" s="298" t="e">
        <f>VLOOKUP(volume[[#This Row],[hwycov_id]],check!$A$2:$P$26,16,FALSE)</f>
        <v>#N/A</v>
      </c>
      <c r="P1131" s="298">
        <v>1133</v>
      </c>
    </row>
    <row r="1132" spans="1:16">
      <c r="A1132" s="59">
        <v>3924</v>
      </c>
      <c r="B1132" s="59">
        <v>9</v>
      </c>
      <c r="C1132" s="59">
        <v>1</v>
      </c>
      <c r="D1132" s="59">
        <v>1</v>
      </c>
      <c r="E1132" s="59" t="s">
        <v>78</v>
      </c>
      <c r="F1132" s="227">
        <v>2</v>
      </c>
      <c r="G1132" s="59">
        <v>1</v>
      </c>
      <c r="H1132" s="227">
        <v>6</v>
      </c>
      <c r="I1132" s="227">
        <v>18</v>
      </c>
      <c r="J1132" s="59">
        <v>14564</v>
      </c>
      <c r="K1132" s="78">
        <f>VLOOKUP(volume[[#This Row],[hwycov_id]],cnf[],10,FALSE)</f>
        <v>14564</v>
      </c>
      <c r="L1132" s="229">
        <f t="shared" si="51"/>
        <v>0</v>
      </c>
      <c r="M1132" s="228">
        <f t="shared" si="52"/>
        <v>0</v>
      </c>
      <c r="N1132" s="228">
        <f t="shared" si="53"/>
        <v>0</v>
      </c>
      <c r="O1132" s="298" t="e">
        <f>VLOOKUP(volume[[#This Row],[hwycov_id]],check!$A$2:$P$26,16,FALSE)</f>
        <v>#N/A</v>
      </c>
      <c r="P1132" s="298">
        <v>1134</v>
      </c>
    </row>
    <row r="1133" spans="1:16">
      <c r="A1133" s="59">
        <v>28150</v>
      </c>
      <c r="B1133" s="59">
        <v>8</v>
      </c>
      <c r="C1133" s="59">
        <v>1</v>
      </c>
      <c r="D1133" s="59">
        <v>1</v>
      </c>
      <c r="E1133" s="59" t="s">
        <v>78</v>
      </c>
      <c r="F1133" s="227">
        <v>2</v>
      </c>
      <c r="G1133" s="59">
        <v>1</v>
      </c>
      <c r="H1133" s="227">
        <v>5</v>
      </c>
      <c r="I1133" s="227">
        <v>9</v>
      </c>
      <c r="J1133" s="59">
        <v>14571</v>
      </c>
      <c r="K1133" s="78">
        <f>VLOOKUP(volume[[#This Row],[hwycov_id]],cnf[],10,FALSE)</f>
        <v>14571</v>
      </c>
      <c r="L1133" s="229">
        <f t="shared" si="51"/>
        <v>0</v>
      </c>
      <c r="M1133" s="228">
        <f t="shared" si="52"/>
        <v>0</v>
      </c>
      <c r="N1133" s="228">
        <f t="shared" si="53"/>
        <v>0</v>
      </c>
      <c r="O1133" s="298" t="e">
        <f>VLOOKUP(volume[[#This Row],[hwycov_id]],check!$A$2:$P$26,16,FALSE)</f>
        <v>#N/A</v>
      </c>
      <c r="P1133" s="298">
        <v>1135</v>
      </c>
    </row>
    <row r="1134" spans="1:16">
      <c r="A1134" s="59">
        <v>9143</v>
      </c>
      <c r="B1134" s="59">
        <v>1</v>
      </c>
      <c r="C1134" s="59">
        <v>4</v>
      </c>
      <c r="D1134" s="59">
        <v>1</v>
      </c>
      <c r="E1134" s="59" t="s">
        <v>77</v>
      </c>
      <c r="F1134" s="227">
        <v>1</v>
      </c>
      <c r="G1134" s="59">
        <v>1</v>
      </c>
      <c r="H1134" s="227">
        <v>4</v>
      </c>
      <c r="I1134" s="227">
        <v>2</v>
      </c>
      <c r="J1134" s="59">
        <v>14591</v>
      </c>
      <c r="K1134" s="78">
        <f>VLOOKUP(volume[[#This Row],[hwycov_id]],cnf[],10,FALSE)</f>
        <v>14591</v>
      </c>
      <c r="L1134" s="229">
        <f t="shared" si="51"/>
        <v>0</v>
      </c>
      <c r="M1134" s="228">
        <f t="shared" si="52"/>
        <v>0</v>
      </c>
      <c r="N1134" s="228">
        <f t="shared" si="53"/>
        <v>0</v>
      </c>
      <c r="O1134" s="298" t="e">
        <f>VLOOKUP(volume[[#This Row],[hwycov_id]],check!$A$2:$P$26,16,FALSE)</f>
        <v>#N/A</v>
      </c>
      <c r="P1134" s="298">
        <v>1136</v>
      </c>
    </row>
    <row r="1135" spans="1:16">
      <c r="A1135" s="59">
        <v>7283</v>
      </c>
      <c r="B1135" s="59">
        <v>4</v>
      </c>
      <c r="C1135" s="59">
        <v>1</v>
      </c>
      <c r="D1135" s="59">
        <v>2</v>
      </c>
      <c r="E1135" s="59" t="s">
        <v>80</v>
      </c>
      <c r="F1135" s="227">
        <v>4</v>
      </c>
      <c r="G1135" s="59">
        <v>1</v>
      </c>
      <c r="H1135" s="227">
        <v>6</v>
      </c>
      <c r="I1135" s="227">
        <v>12</v>
      </c>
      <c r="J1135" s="59">
        <v>14600</v>
      </c>
      <c r="K1135" s="78">
        <f>VLOOKUP(volume[[#This Row],[hwycov_id]],cnf[],10,FALSE)</f>
        <v>14600</v>
      </c>
      <c r="L1135" s="229">
        <f t="shared" si="51"/>
        <v>0</v>
      </c>
      <c r="M1135" s="228">
        <f t="shared" si="52"/>
        <v>0</v>
      </c>
      <c r="N1135" s="228">
        <f t="shared" si="53"/>
        <v>0</v>
      </c>
      <c r="O1135" s="298" t="e">
        <f>VLOOKUP(volume[[#This Row],[hwycov_id]],check!$A$2:$P$26,16,FALSE)</f>
        <v>#N/A</v>
      </c>
      <c r="P1135" s="298">
        <v>1137</v>
      </c>
    </row>
    <row r="1136" spans="1:16">
      <c r="A1136" s="59">
        <v>682</v>
      </c>
      <c r="B1136" s="59">
        <v>4</v>
      </c>
      <c r="C1136" s="59">
        <v>1</v>
      </c>
      <c r="D1136" s="59">
        <v>1</v>
      </c>
      <c r="E1136" s="59" t="s">
        <v>80</v>
      </c>
      <c r="F1136" s="227">
        <v>4</v>
      </c>
      <c r="G1136" s="59">
        <v>1</v>
      </c>
      <c r="H1136" s="227">
        <v>7</v>
      </c>
      <c r="I1136" s="227">
        <v>7</v>
      </c>
      <c r="J1136" s="59">
        <v>14600</v>
      </c>
      <c r="K1136" s="78">
        <f>VLOOKUP(volume[[#This Row],[hwycov_id]],cnf[],10,FALSE)</f>
        <v>14600</v>
      </c>
      <c r="L1136" s="229">
        <f t="shared" si="51"/>
        <v>0</v>
      </c>
      <c r="M1136" s="228">
        <f t="shared" si="52"/>
        <v>0</v>
      </c>
      <c r="N1136" s="228">
        <f t="shared" si="53"/>
        <v>0</v>
      </c>
      <c r="O1136" s="298" t="e">
        <f>VLOOKUP(volume[[#This Row],[hwycov_id]],check!$A$2:$P$26,16,FALSE)</f>
        <v>#N/A</v>
      </c>
      <c r="P1136" s="298">
        <v>1138</v>
      </c>
    </row>
    <row r="1137" spans="1:16">
      <c r="A1137" s="59">
        <v>15609</v>
      </c>
      <c r="B1137" s="59">
        <v>3</v>
      </c>
      <c r="C1137" s="59">
        <v>1</v>
      </c>
      <c r="D1137" s="59">
        <v>2</v>
      </c>
      <c r="E1137" s="59" t="s">
        <v>80</v>
      </c>
      <c r="F1137" s="227">
        <v>3</v>
      </c>
      <c r="G1137" s="59">
        <v>1</v>
      </c>
      <c r="H1137" s="227">
        <v>6</v>
      </c>
      <c r="I1137" s="227">
        <v>1</v>
      </c>
      <c r="J1137" s="59">
        <v>14600</v>
      </c>
      <c r="K1137" s="78">
        <f>VLOOKUP(volume[[#This Row],[hwycov_id]],cnf[],10,FALSE)</f>
        <v>14600</v>
      </c>
      <c r="L1137" s="229">
        <f t="shared" si="51"/>
        <v>0</v>
      </c>
      <c r="M1137" s="228">
        <f t="shared" si="52"/>
        <v>0</v>
      </c>
      <c r="N1137" s="228">
        <f t="shared" si="53"/>
        <v>0</v>
      </c>
      <c r="O1137" s="298" t="e">
        <f>VLOOKUP(volume[[#This Row],[hwycov_id]],check!$A$2:$P$26,16,FALSE)</f>
        <v>#N/A</v>
      </c>
      <c r="P1137" s="298">
        <v>1139</v>
      </c>
    </row>
    <row r="1138" spans="1:16">
      <c r="A1138" s="59">
        <v>18258</v>
      </c>
      <c r="B1138" s="59">
        <v>3</v>
      </c>
      <c r="C1138" s="59">
        <v>1</v>
      </c>
      <c r="D1138" s="59">
        <v>1</v>
      </c>
      <c r="E1138" s="59" t="s">
        <v>79</v>
      </c>
      <c r="F1138" s="227">
        <v>3</v>
      </c>
      <c r="G1138" s="59">
        <v>1</v>
      </c>
      <c r="H1138" s="227">
        <v>1</v>
      </c>
      <c r="I1138" s="227">
        <v>14</v>
      </c>
      <c r="J1138" s="59">
        <v>14627</v>
      </c>
      <c r="K1138" s="78">
        <f>VLOOKUP(volume[[#This Row],[hwycov_id]],cnf[],10,FALSE)</f>
        <v>14627</v>
      </c>
      <c r="L1138" s="229">
        <f t="shared" si="51"/>
        <v>0</v>
      </c>
      <c r="M1138" s="228">
        <f t="shared" si="52"/>
        <v>0</v>
      </c>
      <c r="N1138" s="228">
        <f t="shared" si="53"/>
        <v>0</v>
      </c>
      <c r="O1138" s="298" t="e">
        <f>VLOOKUP(volume[[#This Row],[hwycov_id]],check!$A$2:$P$26,16,FALSE)</f>
        <v>#N/A</v>
      </c>
      <c r="P1138" s="298">
        <v>1140</v>
      </c>
    </row>
    <row r="1139" spans="1:16">
      <c r="A1139" s="59">
        <v>19900</v>
      </c>
      <c r="B1139" s="59">
        <v>3</v>
      </c>
      <c r="C1139" s="59">
        <v>1</v>
      </c>
      <c r="D1139" s="59">
        <v>2</v>
      </c>
      <c r="E1139" s="59" t="s">
        <v>79</v>
      </c>
      <c r="F1139" s="227">
        <v>3</v>
      </c>
      <c r="G1139" s="59">
        <v>1</v>
      </c>
      <c r="H1139" s="227">
        <v>2</v>
      </c>
      <c r="I1139" s="227">
        <v>14</v>
      </c>
      <c r="J1139" s="59">
        <v>14629</v>
      </c>
      <c r="K1139" s="78">
        <f>VLOOKUP(volume[[#This Row],[hwycov_id]],cnf[],10,FALSE)</f>
        <v>14629</v>
      </c>
      <c r="L1139" s="229">
        <f t="shared" si="51"/>
        <v>0</v>
      </c>
      <c r="M1139" s="228">
        <f t="shared" si="52"/>
        <v>0</v>
      </c>
      <c r="N1139" s="228">
        <f t="shared" si="53"/>
        <v>0</v>
      </c>
      <c r="O1139" s="298" t="e">
        <f>VLOOKUP(volume[[#This Row],[hwycov_id]],check!$A$2:$P$26,16,FALSE)</f>
        <v>#N/A</v>
      </c>
      <c r="P1139" s="298">
        <v>1141</v>
      </c>
    </row>
    <row r="1140" spans="1:16">
      <c r="A1140" s="59">
        <v>17193</v>
      </c>
      <c r="B1140" s="59">
        <v>3</v>
      </c>
      <c r="C1140" s="59">
        <v>1</v>
      </c>
      <c r="D1140" s="59">
        <v>2</v>
      </c>
      <c r="E1140" s="59" t="s">
        <v>80</v>
      </c>
      <c r="F1140" s="227">
        <v>3</v>
      </c>
      <c r="G1140" s="59">
        <v>1</v>
      </c>
      <c r="H1140" s="227">
        <v>6</v>
      </c>
      <c r="I1140" s="227">
        <v>12</v>
      </c>
      <c r="J1140" s="59">
        <v>14700</v>
      </c>
      <c r="K1140" s="78">
        <f>VLOOKUP(volume[[#This Row],[hwycov_id]],cnf[],10,FALSE)</f>
        <v>14700</v>
      </c>
      <c r="L1140" s="229">
        <f t="shared" si="51"/>
        <v>0</v>
      </c>
      <c r="M1140" s="228">
        <f t="shared" si="52"/>
        <v>0</v>
      </c>
      <c r="N1140" s="228">
        <f t="shared" si="53"/>
        <v>0</v>
      </c>
      <c r="O1140" s="298" t="e">
        <f>VLOOKUP(volume[[#This Row],[hwycov_id]],check!$A$2:$P$26,16,FALSE)</f>
        <v>#N/A</v>
      </c>
      <c r="P1140" s="298">
        <v>1142</v>
      </c>
    </row>
    <row r="1141" spans="1:16">
      <c r="A1141" s="59">
        <v>5332</v>
      </c>
      <c r="B1141" s="59">
        <v>3</v>
      </c>
      <c r="C1141" s="59">
        <v>1</v>
      </c>
      <c r="D1141" s="59">
        <v>2</v>
      </c>
      <c r="E1141" s="59" t="s">
        <v>80</v>
      </c>
      <c r="F1141" s="227">
        <v>3</v>
      </c>
      <c r="G1141" s="59">
        <v>1</v>
      </c>
      <c r="H1141" s="227">
        <v>2</v>
      </c>
      <c r="I1141" s="227">
        <v>11</v>
      </c>
      <c r="J1141" s="59">
        <v>14800</v>
      </c>
      <c r="K1141" s="78">
        <f>VLOOKUP(volume[[#This Row],[hwycov_id]],cnf[],10,FALSE)</f>
        <v>14800</v>
      </c>
      <c r="L1141" s="229">
        <f t="shared" si="51"/>
        <v>0</v>
      </c>
      <c r="M1141" s="228">
        <f t="shared" si="52"/>
        <v>0</v>
      </c>
      <c r="N1141" s="228">
        <f t="shared" si="53"/>
        <v>0</v>
      </c>
      <c r="O1141" s="298" t="e">
        <f>VLOOKUP(volume[[#This Row],[hwycov_id]],check!$A$2:$P$26,16,FALSE)</f>
        <v>#N/A</v>
      </c>
      <c r="P1141" s="298">
        <v>1143</v>
      </c>
    </row>
    <row r="1142" spans="1:16">
      <c r="A1142" s="59">
        <v>12390</v>
      </c>
      <c r="B1142" s="59">
        <v>4</v>
      </c>
      <c r="C1142" s="59">
        <v>1</v>
      </c>
      <c r="D1142" s="59">
        <v>2</v>
      </c>
      <c r="E1142" s="59" t="s">
        <v>80</v>
      </c>
      <c r="F1142" s="227">
        <v>4</v>
      </c>
      <c r="G1142" s="59">
        <v>1</v>
      </c>
      <c r="H1142" s="227">
        <v>7</v>
      </c>
      <c r="I1142" s="227">
        <v>7</v>
      </c>
      <c r="J1142" s="59">
        <v>14800</v>
      </c>
      <c r="K1142" s="78">
        <f>VLOOKUP(volume[[#This Row],[hwycov_id]],cnf[],10,FALSE)</f>
        <v>14800</v>
      </c>
      <c r="L1142" s="229">
        <f t="shared" si="51"/>
        <v>0</v>
      </c>
      <c r="M1142" s="228">
        <f t="shared" si="52"/>
        <v>0</v>
      </c>
      <c r="N1142" s="228">
        <f t="shared" si="53"/>
        <v>0</v>
      </c>
      <c r="O1142" s="298" t="e">
        <f>VLOOKUP(volume[[#This Row],[hwycov_id]],check!$A$2:$P$26,16,FALSE)</f>
        <v>#N/A</v>
      </c>
      <c r="P1142" s="298">
        <v>1144</v>
      </c>
    </row>
    <row r="1143" spans="1:16">
      <c r="A1143" s="59">
        <v>17463</v>
      </c>
      <c r="B1143" s="59">
        <v>3</v>
      </c>
      <c r="C1143" s="59">
        <v>1</v>
      </c>
      <c r="D1143" s="59">
        <v>2</v>
      </c>
      <c r="E1143" s="59" t="s">
        <v>79</v>
      </c>
      <c r="F1143" s="227">
        <v>3</v>
      </c>
      <c r="G1143" s="59">
        <v>1</v>
      </c>
      <c r="H1143" s="227">
        <v>3</v>
      </c>
      <c r="I1143" s="227">
        <v>14</v>
      </c>
      <c r="J1143" s="59">
        <v>14817</v>
      </c>
      <c r="K1143" s="78">
        <f>VLOOKUP(volume[[#This Row],[hwycov_id]],cnf[],10,FALSE)</f>
        <v>14817</v>
      </c>
      <c r="L1143" s="229">
        <f t="shared" si="51"/>
        <v>0</v>
      </c>
      <c r="M1143" s="228">
        <f t="shared" si="52"/>
        <v>0</v>
      </c>
      <c r="N1143" s="228">
        <f t="shared" si="53"/>
        <v>0</v>
      </c>
      <c r="O1143" s="298" t="e">
        <f>VLOOKUP(volume[[#This Row],[hwycov_id]],check!$A$2:$P$26,16,FALSE)</f>
        <v>#N/A</v>
      </c>
      <c r="P1143" s="298">
        <v>1145</v>
      </c>
    </row>
    <row r="1144" spans="1:16">
      <c r="A1144" s="59">
        <v>9331</v>
      </c>
      <c r="B1144" s="59">
        <v>3</v>
      </c>
      <c r="C1144" s="59">
        <v>1</v>
      </c>
      <c r="D1144" s="59">
        <v>2</v>
      </c>
      <c r="E1144" s="59" t="s">
        <v>79</v>
      </c>
      <c r="F1144" s="227">
        <v>3</v>
      </c>
      <c r="G1144" s="59">
        <v>1</v>
      </c>
      <c r="H1144" s="227">
        <v>3</v>
      </c>
      <c r="I1144" s="227">
        <v>14</v>
      </c>
      <c r="J1144" s="59">
        <v>14828</v>
      </c>
      <c r="K1144" s="78">
        <f>VLOOKUP(volume[[#This Row],[hwycov_id]],cnf[],10,FALSE)</f>
        <v>14828</v>
      </c>
      <c r="L1144" s="229">
        <f t="shared" si="51"/>
        <v>0</v>
      </c>
      <c r="M1144" s="228">
        <f t="shared" si="52"/>
        <v>0</v>
      </c>
      <c r="N1144" s="228">
        <f t="shared" si="53"/>
        <v>0</v>
      </c>
      <c r="O1144" s="298" t="e">
        <f>VLOOKUP(volume[[#This Row],[hwycov_id]],check!$A$2:$P$26,16,FALSE)</f>
        <v>#N/A</v>
      </c>
      <c r="P1144" s="298">
        <v>1146</v>
      </c>
    </row>
    <row r="1145" spans="1:16">
      <c r="A1145" s="59">
        <v>7072</v>
      </c>
      <c r="B1145" s="59">
        <v>3</v>
      </c>
      <c r="C1145" s="59">
        <v>1</v>
      </c>
      <c r="D1145" s="59">
        <v>2</v>
      </c>
      <c r="E1145" s="59" t="s">
        <v>79</v>
      </c>
      <c r="F1145" s="227">
        <v>3</v>
      </c>
      <c r="G1145" s="59">
        <v>1</v>
      </c>
      <c r="H1145" s="227">
        <v>3</v>
      </c>
      <c r="I1145" s="227">
        <v>14</v>
      </c>
      <c r="J1145" s="59">
        <v>14878</v>
      </c>
      <c r="K1145" s="78">
        <f>VLOOKUP(volume[[#This Row],[hwycov_id]],cnf[],10,FALSE)</f>
        <v>14878</v>
      </c>
      <c r="L1145" s="229">
        <f t="shared" si="51"/>
        <v>0</v>
      </c>
      <c r="M1145" s="228">
        <f t="shared" si="52"/>
        <v>0</v>
      </c>
      <c r="N1145" s="228">
        <f t="shared" si="53"/>
        <v>0</v>
      </c>
      <c r="O1145" s="298" t="e">
        <f>VLOOKUP(volume[[#This Row],[hwycov_id]],check!$A$2:$P$26,16,FALSE)</f>
        <v>#N/A</v>
      </c>
      <c r="P1145" s="298">
        <v>1147</v>
      </c>
    </row>
    <row r="1146" spans="1:16">
      <c r="A1146" s="59">
        <v>5957</v>
      </c>
      <c r="B1146" s="59">
        <v>4</v>
      </c>
      <c r="C1146" s="59">
        <v>1</v>
      </c>
      <c r="D1146" s="59">
        <v>2</v>
      </c>
      <c r="E1146" s="59" t="s">
        <v>79</v>
      </c>
      <c r="F1146" s="227">
        <v>4</v>
      </c>
      <c r="G1146" s="59">
        <v>1</v>
      </c>
      <c r="H1146" s="227">
        <v>3</v>
      </c>
      <c r="I1146" s="227">
        <v>14</v>
      </c>
      <c r="J1146" s="59">
        <v>14885</v>
      </c>
      <c r="K1146" s="78">
        <f>VLOOKUP(volume[[#This Row],[hwycov_id]],cnf[],10,FALSE)</f>
        <v>14885</v>
      </c>
      <c r="L1146" s="229">
        <f t="shared" si="51"/>
        <v>0</v>
      </c>
      <c r="M1146" s="228">
        <f t="shared" si="52"/>
        <v>0</v>
      </c>
      <c r="N1146" s="228">
        <f t="shared" si="53"/>
        <v>0</v>
      </c>
      <c r="O1146" s="298" t="e">
        <f>VLOOKUP(volume[[#This Row],[hwycov_id]],check!$A$2:$P$26,16,FALSE)</f>
        <v>#N/A</v>
      </c>
      <c r="P1146" s="298">
        <v>1148</v>
      </c>
    </row>
    <row r="1147" spans="1:16">
      <c r="A1147" s="59">
        <v>28023</v>
      </c>
      <c r="B1147" s="59">
        <v>9</v>
      </c>
      <c r="C1147" s="59">
        <v>1</v>
      </c>
      <c r="D1147" s="59">
        <v>1</v>
      </c>
      <c r="E1147" s="59" t="s">
        <v>78</v>
      </c>
      <c r="F1147" s="227">
        <v>2</v>
      </c>
      <c r="G1147" s="59">
        <v>1</v>
      </c>
      <c r="H1147" s="227">
        <v>7</v>
      </c>
      <c r="I1147" s="227">
        <v>7</v>
      </c>
      <c r="J1147" s="59">
        <v>14895</v>
      </c>
      <c r="K1147" s="78">
        <f>VLOOKUP(volume[[#This Row],[hwycov_id]],cnf[],10,FALSE)</f>
        <v>14895</v>
      </c>
      <c r="L1147" s="229">
        <f t="shared" si="51"/>
        <v>0</v>
      </c>
      <c r="M1147" s="228">
        <f t="shared" si="52"/>
        <v>0</v>
      </c>
      <c r="N1147" s="228">
        <f t="shared" si="53"/>
        <v>0</v>
      </c>
      <c r="O1147" s="298" t="e">
        <f>VLOOKUP(volume[[#This Row],[hwycov_id]],check!$A$2:$P$26,16,FALSE)</f>
        <v>#N/A</v>
      </c>
      <c r="P1147" s="298">
        <v>1149</v>
      </c>
    </row>
    <row r="1148" spans="1:16">
      <c r="A1148" s="59">
        <v>15139</v>
      </c>
      <c r="B1148" s="59">
        <v>3</v>
      </c>
      <c r="C1148" s="59">
        <v>1</v>
      </c>
      <c r="D1148" s="59">
        <v>2</v>
      </c>
      <c r="E1148" s="59" t="s">
        <v>79</v>
      </c>
      <c r="F1148" s="227">
        <v>3</v>
      </c>
      <c r="G1148" s="59">
        <v>1</v>
      </c>
      <c r="H1148" s="227">
        <v>3</v>
      </c>
      <c r="I1148" s="227">
        <v>14</v>
      </c>
      <c r="J1148" s="59">
        <v>14982</v>
      </c>
      <c r="K1148" s="78">
        <f>VLOOKUP(volume[[#This Row],[hwycov_id]],cnf[],10,FALSE)</f>
        <v>14982</v>
      </c>
      <c r="L1148" s="229">
        <f t="shared" si="51"/>
        <v>0</v>
      </c>
      <c r="M1148" s="228">
        <f t="shared" si="52"/>
        <v>0</v>
      </c>
      <c r="N1148" s="228">
        <f t="shared" si="53"/>
        <v>0</v>
      </c>
      <c r="O1148" s="298" t="e">
        <f>VLOOKUP(volume[[#This Row],[hwycov_id]],check!$A$2:$P$26,16,FALSE)</f>
        <v>#N/A</v>
      </c>
      <c r="P1148" s="298">
        <v>1150</v>
      </c>
    </row>
    <row r="1149" spans="1:16">
      <c r="A1149" s="59">
        <v>6531</v>
      </c>
      <c r="B1149" s="59">
        <v>3</v>
      </c>
      <c r="C1149" s="59">
        <v>1</v>
      </c>
      <c r="D1149" s="59">
        <v>2</v>
      </c>
      <c r="E1149" s="59" t="s">
        <v>80</v>
      </c>
      <c r="F1149" s="227">
        <v>3</v>
      </c>
      <c r="G1149" s="59">
        <v>1</v>
      </c>
      <c r="H1149" s="227">
        <v>2</v>
      </c>
      <c r="I1149" s="227">
        <v>14</v>
      </c>
      <c r="J1149" s="59">
        <v>15000</v>
      </c>
      <c r="K1149" s="78">
        <f>VLOOKUP(volume[[#This Row],[hwycov_id]],cnf[],10,FALSE)</f>
        <v>15000</v>
      </c>
      <c r="L1149" s="229">
        <f t="shared" si="51"/>
        <v>0</v>
      </c>
      <c r="M1149" s="228">
        <f t="shared" si="52"/>
        <v>0</v>
      </c>
      <c r="N1149" s="228">
        <f t="shared" si="53"/>
        <v>0</v>
      </c>
      <c r="O1149" s="298" t="e">
        <f>VLOOKUP(volume[[#This Row],[hwycov_id]],check!$A$2:$P$26,16,FALSE)</f>
        <v>#N/A</v>
      </c>
      <c r="P1149" s="298">
        <v>1151</v>
      </c>
    </row>
    <row r="1150" spans="1:16">
      <c r="A1150" s="59">
        <v>7108</v>
      </c>
      <c r="B1150" s="59">
        <v>3</v>
      </c>
      <c r="C1150" s="59">
        <v>1</v>
      </c>
      <c r="D1150" s="59">
        <v>2</v>
      </c>
      <c r="E1150" s="59" t="s">
        <v>80</v>
      </c>
      <c r="F1150" s="227">
        <v>3</v>
      </c>
      <c r="G1150" s="59">
        <v>1</v>
      </c>
      <c r="H1150" s="227">
        <v>2</v>
      </c>
      <c r="I1150" s="227">
        <v>11</v>
      </c>
      <c r="J1150" s="59">
        <v>15000</v>
      </c>
      <c r="K1150" s="78">
        <f>VLOOKUP(volume[[#This Row],[hwycov_id]],cnf[],10,FALSE)</f>
        <v>15000</v>
      </c>
      <c r="L1150" s="229">
        <f t="shared" si="51"/>
        <v>0</v>
      </c>
      <c r="M1150" s="228">
        <f t="shared" si="52"/>
        <v>0</v>
      </c>
      <c r="N1150" s="228">
        <f t="shared" si="53"/>
        <v>0</v>
      </c>
      <c r="O1150" s="298" t="e">
        <f>VLOOKUP(volume[[#This Row],[hwycov_id]],check!$A$2:$P$26,16,FALSE)</f>
        <v>#N/A</v>
      </c>
      <c r="P1150" s="298">
        <v>1152</v>
      </c>
    </row>
    <row r="1151" spans="1:16">
      <c r="A1151" s="59">
        <v>19994</v>
      </c>
      <c r="B1151" s="59">
        <v>3</v>
      </c>
      <c r="C1151" s="59">
        <v>1</v>
      </c>
      <c r="D1151" s="59">
        <v>2</v>
      </c>
      <c r="E1151" s="59" t="s">
        <v>79</v>
      </c>
      <c r="F1151" s="227">
        <v>3</v>
      </c>
      <c r="G1151" s="59">
        <v>1</v>
      </c>
      <c r="H1151" s="227">
        <v>3</v>
      </c>
      <c r="I1151" s="227">
        <v>14</v>
      </c>
      <c r="J1151" s="59">
        <v>15023</v>
      </c>
      <c r="K1151" s="78">
        <f>VLOOKUP(volume[[#This Row],[hwycov_id]],cnf[],10,FALSE)</f>
        <v>15023</v>
      </c>
      <c r="L1151" s="229">
        <f t="shared" si="51"/>
        <v>0</v>
      </c>
      <c r="M1151" s="228">
        <f t="shared" si="52"/>
        <v>0</v>
      </c>
      <c r="N1151" s="228">
        <f t="shared" si="53"/>
        <v>0</v>
      </c>
      <c r="O1151" s="298" t="e">
        <f>VLOOKUP(volume[[#This Row],[hwycov_id]],check!$A$2:$P$26,16,FALSE)</f>
        <v>#N/A</v>
      </c>
      <c r="P1151" s="298">
        <v>1153</v>
      </c>
    </row>
    <row r="1152" spans="1:16">
      <c r="A1152" s="59">
        <v>5489</v>
      </c>
      <c r="B1152" s="59">
        <v>3</v>
      </c>
      <c r="C1152" s="59">
        <v>1</v>
      </c>
      <c r="D1152" s="59">
        <v>2</v>
      </c>
      <c r="E1152" s="59" t="s">
        <v>79</v>
      </c>
      <c r="F1152" s="227">
        <v>3</v>
      </c>
      <c r="G1152" s="59">
        <v>1</v>
      </c>
      <c r="H1152" s="227">
        <v>3</v>
      </c>
      <c r="I1152" s="227">
        <v>14</v>
      </c>
      <c r="J1152" s="59">
        <v>15068</v>
      </c>
      <c r="K1152" s="78">
        <f>VLOOKUP(volume[[#This Row],[hwycov_id]],cnf[],10,FALSE)</f>
        <v>15068</v>
      </c>
      <c r="L1152" s="229">
        <f t="shared" si="51"/>
        <v>0</v>
      </c>
      <c r="M1152" s="228">
        <f t="shared" si="52"/>
        <v>0</v>
      </c>
      <c r="N1152" s="228">
        <f t="shared" si="53"/>
        <v>0</v>
      </c>
      <c r="O1152" s="298" t="e">
        <f>VLOOKUP(volume[[#This Row],[hwycov_id]],check!$A$2:$P$26,16,FALSE)</f>
        <v>#N/A</v>
      </c>
      <c r="P1152" s="298">
        <v>1154</v>
      </c>
    </row>
    <row r="1153" spans="1:16">
      <c r="A1153" s="59">
        <v>10545</v>
      </c>
      <c r="B1153" s="59">
        <v>3</v>
      </c>
      <c r="C1153" s="59">
        <v>1</v>
      </c>
      <c r="D1153" s="59">
        <v>2</v>
      </c>
      <c r="E1153" s="59" t="s">
        <v>79</v>
      </c>
      <c r="F1153" s="227">
        <v>3</v>
      </c>
      <c r="G1153" s="59">
        <v>1</v>
      </c>
      <c r="H1153" s="227">
        <v>4</v>
      </c>
      <c r="I1153" s="227">
        <v>14</v>
      </c>
      <c r="J1153" s="59">
        <v>15095</v>
      </c>
      <c r="K1153" s="78">
        <f>VLOOKUP(volume[[#This Row],[hwycov_id]],cnf[],10,FALSE)</f>
        <v>15095</v>
      </c>
      <c r="L1153" s="229">
        <f t="shared" si="51"/>
        <v>0</v>
      </c>
      <c r="M1153" s="228">
        <f t="shared" si="52"/>
        <v>0</v>
      </c>
      <c r="N1153" s="228">
        <f t="shared" si="53"/>
        <v>0</v>
      </c>
      <c r="O1153" s="298" t="e">
        <f>VLOOKUP(volume[[#This Row],[hwycov_id]],check!$A$2:$P$26,16,FALSE)</f>
        <v>#N/A</v>
      </c>
      <c r="P1153" s="298">
        <v>1155</v>
      </c>
    </row>
    <row r="1154" spans="1:16">
      <c r="A1154" s="59">
        <v>13001</v>
      </c>
      <c r="B1154" s="59">
        <v>4</v>
      </c>
      <c r="C1154" s="59">
        <v>1</v>
      </c>
      <c r="D1154" s="59">
        <v>2</v>
      </c>
      <c r="E1154" s="59" t="s">
        <v>80</v>
      </c>
      <c r="F1154" s="227">
        <v>4</v>
      </c>
      <c r="G1154" s="59">
        <v>1</v>
      </c>
      <c r="H1154" s="227">
        <v>5</v>
      </c>
      <c r="I1154" s="227">
        <v>5</v>
      </c>
      <c r="J1154" s="59">
        <v>15100</v>
      </c>
      <c r="K1154" s="78">
        <f>VLOOKUP(volume[[#This Row],[hwycov_id]],cnf[],10,FALSE)</f>
        <v>15100</v>
      </c>
      <c r="L1154" s="229">
        <f t="shared" ref="L1154:L1217" si="54">K1154/J1154-1</f>
        <v>0</v>
      </c>
      <c r="M1154" s="228">
        <f t="shared" ref="M1154:M1217" si="55">K1154-J1154</f>
        <v>0</v>
      </c>
      <c r="N1154" s="228">
        <f t="shared" ref="N1154:N1217" si="56">POWER(M1154,2)</f>
        <v>0</v>
      </c>
      <c r="O1154" s="298" t="e">
        <f>VLOOKUP(volume[[#This Row],[hwycov_id]],check!$A$2:$P$26,16,FALSE)</f>
        <v>#N/A</v>
      </c>
      <c r="P1154" s="298">
        <v>1156</v>
      </c>
    </row>
    <row r="1155" spans="1:16">
      <c r="A1155" s="59">
        <v>7279</v>
      </c>
      <c r="B1155" s="59">
        <v>5</v>
      </c>
      <c r="C1155" s="59">
        <v>1</v>
      </c>
      <c r="D1155" s="59">
        <v>2</v>
      </c>
      <c r="E1155" s="59" t="s">
        <v>80</v>
      </c>
      <c r="F1155" s="227">
        <v>4</v>
      </c>
      <c r="G1155" s="59">
        <v>1</v>
      </c>
      <c r="H1155" s="227">
        <v>6</v>
      </c>
      <c r="I1155" s="227">
        <v>12</v>
      </c>
      <c r="J1155" s="59">
        <v>15100</v>
      </c>
      <c r="K1155" s="78">
        <f>VLOOKUP(volume[[#This Row],[hwycov_id]],cnf[],10,FALSE)</f>
        <v>15100</v>
      </c>
      <c r="L1155" s="229">
        <f t="shared" si="54"/>
        <v>0</v>
      </c>
      <c r="M1155" s="228">
        <f t="shared" si="55"/>
        <v>0</v>
      </c>
      <c r="N1155" s="228">
        <f t="shared" si="56"/>
        <v>0</v>
      </c>
      <c r="O1155" s="298" t="e">
        <f>VLOOKUP(volume[[#This Row],[hwycov_id]],check!$A$2:$P$26,16,FALSE)</f>
        <v>#N/A</v>
      </c>
      <c r="P1155" s="298">
        <v>1157</v>
      </c>
    </row>
    <row r="1156" spans="1:16">
      <c r="A1156" s="59">
        <v>95</v>
      </c>
      <c r="B1156" s="59">
        <v>3</v>
      </c>
      <c r="C1156" s="59">
        <v>1</v>
      </c>
      <c r="D1156" s="59">
        <v>2</v>
      </c>
      <c r="E1156" s="59" t="s">
        <v>80</v>
      </c>
      <c r="F1156" s="227">
        <v>3</v>
      </c>
      <c r="G1156" s="59">
        <v>1</v>
      </c>
      <c r="H1156" s="227">
        <v>5</v>
      </c>
      <c r="I1156" s="227">
        <v>5</v>
      </c>
      <c r="J1156" s="59">
        <v>15100</v>
      </c>
      <c r="K1156" s="78">
        <f>VLOOKUP(volume[[#This Row],[hwycov_id]],cnf[],10,FALSE)</f>
        <v>15100</v>
      </c>
      <c r="L1156" s="229">
        <f t="shared" si="54"/>
        <v>0</v>
      </c>
      <c r="M1156" s="228">
        <f t="shared" si="55"/>
        <v>0</v>
      </c>
      <c r="N1156" s="228">
        <f t="shared" si="56"/>
        <v>0</v>
      </c>
      <c r="O1156" s="298" t="e">
        <f>VLOOKUP(volume[[#This Row],[hwycov_id]],check!$A$2:$P$26,16,FALSE)</f>
        <v>#N/A</v>
      </c>
      <c r="P1156" s="298">
        <v>1158</v>
      </c>
    </row>
    <row r="1157" spans="1:16">
      <c r="A1157" s="59">
        <v>2190</v>
      </c>
      <c r="B1157" s="59">
        <v>3</v>
      </c>
      <c r="C1157" s="59">
        <v>1</v>
      </c>
      <c r="D1157" s="59">
        <v>2</v>
      </c>
      <c r="E1157" s="59" t="s">
        <v>80</v>
      </c>
      <c r="F1157" s="227">
        <v>3</v>
      </c>
      <c r="G1157" s="59">
        <v>1</v>
      </c>
      <c r="H1157" s="227">
        <v>2</v>
      </c>
      <c r="I1157" s="227">
        <v>11</v>
      </c>
      <c r="J1157" s="59">
        <v>15100</v>
      </c>
      <c r="K1157" s="78">
        <f>VLOOKUP(volume[[#This Row],[hwycov_id]],cnf[],10,FALSE)</f>
        <v>15100</v>
      </c>
      <c r="L1157" s="229">
        <f t="shared" si="54"/>
        <v>0</v>
      </c>
      <c r="M1157" s="228">
        <f t="shared" si="55"/>
        <v>0</v>
      </c>
      <c r="N1157" s="228">
        <f t="shared" si="56"/>
        <v>0</v>
      </c>
      <c r="O1157" s="298" t="e">
        <f>VLOOKUP(volume[[#This Row],[hwycov_id]],check!$A$2:$P$26,16,FALSE)</f>
        <v>#N/A</v>
      </c>
      <c r="P1157" s="298">
        <v>1159</v>
      </c>
    </row>
    <row r="1158" spans="1:16">
      <c r="A1158" s="59">
        <v>4547</v>
      </c>
      <c r="B1158" s="59">
        <v>3</v>
      </c>
      <c r="C1158" s="59">
        <v>1</v>
      </c>
      <c r="D1158" s="59">
        <v>2</v>
      </c>
      <c r="E1158" s="59" t="s">
        <v>79</v>
      </c>
      <c r="F1158" s="227">
        <v>3</v>
      </c>
      <c r="G1158" s="59">
        <v>1</v>
      </c>
      <c r="H1158" s="227">
        <v>3</v>
      </c>
      <c r="I1158" s="227">
        <v>14</v>
      </c>
      <c r="J1158" s="59">
        <v>15178</v>
      </c>
      <c r="K1158" s="78">
        <f>VLOOKUP(volume[[#This Row],[hwycov_id]],cnf[],10,FALSE)</f>
        <v>15178</v>
      </c>
      <c r="L1158" s="229">
        <f t="shared" si="54"/>
        <v>0</v>
      </c>
      <c r="M1158" s="228">
        <f t="shared" si="55"/>
        <v>0</v>
      </c>
      <c r="N1158" s="228">
        <f t="shared" si="56"/>
        <v>0</v>
      </c>
      <c r="O1158" s="298" t="e">
        <f>VLOOKUP(volume[[#This Row],[hwycov_id]],check!$A$2:$P$26,16,FALSE)</f>
        <v>#N/A</v>
      </c>
      <c r="P1158" s="298">
        <v>1160</v>
      </c>
    </row>
    <row r="1159" spans="1:16">
      <c r="A1159" s="59">
        <v>7106</v>
      </c>
      <c r="B1159" s="59">
        <v>3</v>
      </c>
      <c r="C1159" s="59">
        <v>1</v>
      </c>
      <c r="D1159" s="59">
        <v>2</v>
      </c>
      <c r="E1159" s="59" t="s">
        <v>80</v>
      </c>
      <c r="F1159" s="227">
        <v>3</v>
      </c>
      <c r="G1159" s="59">
        <v>1</v>
      </c>
      <c r="H1159" s="227">
        <v>2</v>
      </c>
      <c r="I1159" s="227">
        <v>11</v>
      </c>
      <c r="J1159" s="59">
        <v>15200</v>
      </c>
      <c r="K1159" s="78">
        <f>VLOOKUP(volume[[#This Row],[hwycov_id]],cnf[],10,FALSE)</f>
        <v>15200</v>
      </c>
      <c r="L1159" s="229">
        <f t="shared" si="54"/>
        <v>0</v>
      </c>
      <c r="M1159" s="228">
        <f t="shared" si="55"/>
        <v>0</v>
      </c>
      <c r="N1159" s="228">
        <f t="shared" si="56"/>
        <v>0</v>
      </c>
      <c r="O1159" s="298" t="e">
        <f>VLOOKUP(volume[[#This Row],[hwycov_id]],check!$A$2:$P$26,16,FALSE)</f>
        <v>#N/A</v>
      </c>
      <c r="P1159" s="298">
        <v>1161</v>
      </c>
    </row>
    <row r="1160" spans="1:16">
      <c r="A1160" s="59">
        <v>18352</v>
      </c>
      <c r="B1160" s="59">
        <v>3</v>
      </c>
      <c r="C1160" s="59">
        <v>1</v>
      </c>
      <c r="D1160" s="59">
        <v>1</v>
      </c>
      <c r="E1160" s="59" t="s">
        <v>79</v>
      </c>
      <c r="F1160" s="227">
        <v>3</v>
      </c>
      <c r="G1160" s="59">
        <v>1</v>
      </c>
      <c r="H1160" s="227">
        <v>1</v>
      </c>
      <c r="I1160" s="227">
        <v>14</v>
      </c>
      <c r="J1160" s="59">
        <v>15259</v>
      </c>
      <c r="K1160" s="78">
        <f>VLOOKUP(volume[[#This Row],[hwycov_id]],cnf[],10,FALSE)</f>
        <v>15259</v>
      </c>
      <c r="L1160" s="229">
        <f t="shared" si="54"/>
        <v>0</v>
      </c>
      <c r="M1160" s="228">
        <f t="shared" si="55"/>
        <v>0</v>
      </c>
      <c r="N1160" s="228">
        <f t="shared" si="56"/>
        <v>0</v>
      </c>
      <c r="O1160" s="298" t="e">
        <f>VLOOKUP(volume[[#This Row],[hwycov_id]],check!$A$2:$P$26,16,FALSE)</f>
        <v>#N/A</v>
      </c>
      <c r="P1160" s="298">
        <v>1162</v>
      </c>
    </row>
    <row r="1161" spans="1:16">
      <c r="A1161" s="59">
        <v>10085</v>
      </c>
      <c r="B1161" s="59">
        <v>3</v>
      </c>
      <c r="C1161" s="59">
        <v>1</v>
      </c>
      <c r="D1161" s="59">
        <v>1</v>
      </c>
      <c r="E1161" s="59" t="s">
        <v>79</v>
      </c>
      <c r="F1161" s="227">
        <v>3</v>
      </c>
      <c r="G1161" s="59">
        <v>1</v>
      </c>
      <c r="H1161" s="227">
        <v>2</v>
      </c>
      <c r="I1161" s="227">
        <v>14</v>
      </c>
      <c r="J1161" s="59">
        <v>15291</v>
      </c>
      <c r="K1161" s="78">
        <f>VLOOKUP(volume[[#This Row],[hwycov_id]],cnf[],10,FALSE)</f>
        <v>15291</v>
      </c>
      <c r="L1161" s="229">
        <f t="shared" si="54"/>
        <v>0</v>
      </c>
      <c r="M1161" s="228">
        <f t="shared" si="55"/>
        <v>0</v>
      </c>
      <c r="N1161" s="228">
        <f t="shared" si="56"/>
        <v>0</v>
      </c>
      <c r="O1161" s="298" t="e">
        <f>VLOOKUP(volume[[#This Row],[hwycov_id]],check!$A$2:$P$26,16,FALSE)</f>
        <v>#N/A</v>
      </c>
      <c r="P1161" s="298">
        <v>1163</v>
      </c>
    </row>
    <row r="1162" spans="1:16">
      <c r="A1162" s="59">
        <v>3107</v>
      </c>
      <c r="B1162" s="59">
        <v>3</v>
      </c>
      <c r="C1162" s="59">
        <v>1</v>
      </c>
      <c r="D1162" s="59">
        <v>2</v>
      </c>
      <c r="E1162" s="59" t="s">
        <v>80</v>
      </c>
      <c r="F1162" s="227">
        <v>3</v>
      </c>
      <c r="G1162" s="59">
        <v>1</v>
      </c>
      <c r="H1162" s="227">
        <v>5</v>
      </c>
      <c r="I1162" s="227">
        <v>5</v>
      </c>
      <c r="J1162" s="59">
        <v>15300</v>
      </c>
      <c r="K1162" s="78">
        <f>VLOOKUP(volume[[#This Row],[hwycov_id]],cnf[],10,FALSE)</f>
        <v>15300</v>
      </c>
      <c r="L1162" s="229">
        <f t="shared" si="54"/>
        <v>0</v>
      </c>
      <c r="M1162" s="228">
        <f t="shared" si="55"/>
        <v>0</v>
      </c>
      <c r="N1162" s="228">
        <f t="shared" si="56"/>
        <v>0</v>
      </c>
      <c r="O1162" s="298" t="e">
        <f>VLOOKUP(volume[[#This Row],[hwycov_id]],check!$A$2:$P$26,16,FALSE)</f>
        <v>#N/A</v>
      </c>
      <c r="P1162" s="298">
        <v>1164</v>
      </c>
    </row>
    <row r="1163" spans="1:16">
      <c r="A1163" s="59">
        <v>2780</v>
      </c>
      <c r="B1163" s="59">
        <v>2</v>
      </c>
      <c r="C1163" s="59">
        <v>1</v>
      </c>
      <c r="D1163" s="59">
        <v>2</v>
      </c>
      <c r="E1163" s="59" t="s">
        <v>80</v>
      </c>
      <c r="F1163" s="227">
        <v>3</v>
      </c>
      <c r="G1163" s="59">
        <v>1</v>
      </c>
      <c r="H1163" s="227">
        <v>2</v>
      </c>
      <c r="I1163" s="227">
        <v>11</v>
      </c>
      <c r="J1163" s="59">
        <v>15400</v>
      </c>
      <c r="K1163" s="78">
        <f>VLOOKUP(volume[[#This Row],[hwycov_id]],cnf[],10,FALSE)</f>
        <v>15400</v>
      </c>
      <c r="L1163" s="229">
        <f t="shared" si="54"/>
        <v>0</v>
      </c>
      <c r="M1163" s="228">
        <f t="shared" si="55"/>
        <v>0</v>
      </c>
      <c r="N1163" s="228">
        <f t="shared" si="56"/>
        <v>0</v>
      </c>
      <c r="O1163" s="298" t="e">
        <f>VLOOKUP(volume[[#This Row],[hwycov_id]],check!$A$2:$P$26,16,FALSE)</f>
        <v>#N/A</v>
      </c>
      <c r="P1163" s="298">
        <v>1165</v>
      </c>
    </row>
    <row r="1164" spans="1:16">
      <c r="A1164" s="59">
        <v>13555</v>
      </c>
      <c r="B1164" s="59">
        <v>3</v>
      </c>
      <c r="C1164" s="59">
        <v>1</v>
      </c>
      <c r="D1164" s="59">
        <v>2</v>
      </c>
      <c r="E1164" s="59" t="s">
        <v>80</v>
      </c>
      <c r="F1164" s="227">
        <v>3</v>
      </c>
      <c r="G1164" s="59">
        <v>1</v>
      </c>
      <c r="H1164" s="227">
        <v>6</v>
      </c>
      <c r="I1164" s="227">
        <v>17</v>
      </c>
      <c r="J1164" s="59">
        <v>15400</v>
      </c>
      <c r="K1164" s="78">
        <f>VLOOKUP(volume[[#This Row],[hwycov_id]],cnf[],10,FALSE)</f>
        <v>15400</v>
      </c>
      <c r="L1164" s="229">
        <f t="shared" si="54"/>
        <v>0</v>
      </c>
      <c r="M1164" s="228">
        <f t="shared" si="55"/>
        <v>0</v>
      </c>
      <c r="N1164" s="228">
        <f t="shared" si="56"/>
        <v>0</v>
      </c>
      <c r="O1164" s="298" t="e">
        <f>VLOOKUP(volume[[#This Row],[hwycov_id]],check!$A$2:$P$26,16,FALSE)</f>
        <v>#N/A</v>
      </c>
      <c r="P1164" s="298">
        <v>1166</v>
      </c>
    </row>
    <row r="1165" spans="1:16">
      <c r="A1165" s="59">
        <v>13748</v>
      </c>
      <c r="B1165" s="59">
        <v>3</v>
      </c>
      <c r="C1165" s="59">
        <v>1</v>
      </c>
      <c r="D1165" s="59">
        <v>2</v>
      </c>
      <c r="E1165" s="59" t="s">
        <v>80</v>
      </c>
      <c r="F1165" s="227">
        <v>3</v>
      </c>
      <c r="G1165" s="59">
        <v>1</v>
      </c>
      <c r="H1165" s="227">
        <v>5</v>
      </c>
      <c r="I1165" s="227">
        <v>19</v>
      </c>
      <c r="J1165" s="59">
        <v>15400</v>
      </c>
      <c r="K1165" s="78">
        <f>VLOOKUP(volume[[#This Row],[hwycov_id]],cnf[],10,FALSE)</f>
        <v>15400</v>
      </c>
      <c r="L1165" s="229">
        <f t="shared" si="54"/>
        <v>0</v>
      </c>
      <c r="M1165" s="228">
        <f t="shared" si="55"/>
        <v>0</v>
      </c>
      <c r="N1165" s="228">
        <f t="shared" si="56"/>
        <v>0</v>
      </c>
      <c r="O1165" s="298" t="e">
        <f>VLOOKUP(volume[[#This Row],[hwycov_id]],check!$A$2:$P$26,16,FALSE)</f>
        <v>#N/A</v>
      </c>
      <c r="P1165" s="298">
        <v>1167</v>
      </c>
    </row>
    <row r="1166" spans="1:16">
      <c r="A1166" s="59">
        <v>13257</v>
      </c>
      <c r="B1166" s="59">
        <v>4</v>
      </c>
      <c r="C1166" s="59">
        <v>1</v>
      </c>
      <c r="D1166" s="59">
        <v>2</v>
      </c>
      <c r="E1166" s="59" t="s">
        <v>80</v>
      </c>
      <c r="F1166" s="227">
        <v>4</v>
      </c>
      <c r="G1166" s="59">
        <v>1</v>
      </c>
      <c r="H1166" s="227">
        <v>5</v>
      </c>
      <c r="I1166" s="227">
        <v>19</v>
      </c>
      <c r="J1166" s="59">
        <v>15500</v>
      </c>
      <c r="K1166" s="78">
        <f>VLOOKUP(volume[[#This Row],[hwycov_id]],cnf[],10,FALSE)</f>
        <v>15500</v>
      </c>
      <c r="L1166" s="229">
        <f t="shared" si="54"/>
        <v>0</v>
      </c>
      <c r="M1166" s="228">
        <f t="shared" si="55"/>
        <v>0</v>
      </c>
      <c r="N1166" s="228">
        <f t="shared" si="56"/>
        <v>0</v>
      </c>
      <c r="O1166" s="298" t="e">
        <f>VLOOKUP(volume[[#This Row],[hwycov_id]],check!$A$2:$P$26,16,FALSE)</f>
        <v>#N/A</v>
      </c>
      <c r="P1166" s="298">
        <v>1168</v>
      </c>
    </row>
    <row r="1167" spans="1:16">
      <c r="A1167" s="59">
        <v>3540</v>
      </c>
      <c r="B1167" s="59">
        <v>9</v>
      </c>
      <c r="C1167" s="59">
        <v>1</v>
      </c>
      <c r="D1167" s="59">
        <v>1</v>
      </c>
      <c r="E1167" s="59" t="s">
        <v>78</v>
      </c>
      <c r="F1167" s="227">
        <v>2</v>
      </c>
      <c r="G1167" s="59">
        <v>1</v>
      </c>
      <c r="H1167" s="227">
        <v>6</v>
      </c>
      <c r="I1167" s="227">
        <v>19</v>
      </c>
      <c r="J1167" s="59">
        <v>15583</v>
      </c>
      <c r="K1167" s="78">
        <f>VLOOKUP(volume[[#This Row],[hwycov_id]],cnf[],10,FALSE)</f>
        <v>15583</v>
      </c>
      <c r="L1167" s="229">
        <f t="shared" si="54"/>
        <v>0</v>
      </c>
      <c r="M1167" s="228">
        <f t="shared" si="55"/>
        <v>0</v>
      </c>
      <c r="N1167" s="228">
        <f t="shared" si="56"/>
        <v>0</v>
      </c>
      <c r="O1167" s="298" t="e">
        <f>VLOOKUP(volume[[#This Row],[hwycov_id]],check!$A$2:$P$26,16,FALSE)</f>
        <v>#N/A</v>
      </c>
      <c r="P1167" s="298">
        <v>1169</v>
      </c>
    </row>
    <row r="1168" spans="1:16">
      <c r="A1168" s="59">
        <v>16168</v>
      </c>
      <c r="B1168" s="59">
        <v>9</v>
      </c>
      <c r="C1168" s="59">
        <v>1</v>
      </c>
      <c r="D1168" s="59">
        <v>1</v>
      </c>
      <c r="E1168" s="59" t="s">
        <v>78</v>
      </c>
      <c r="F1168" s="227">
        <v>2</v>
      </c>
      <c r="G1168" s="59">
        <v>1</v>
      </c>
      <c r="H1168" s="227">
        <v>3</v>
      </c>
      <c r="I1168" s="227">
        <v>14</v>
      </c>
      <c r="J1168" s="59">
        <v>15584</v>
      </c>
      <c r="K1168" s="78">
        <f>VLOOKUP(volume[[#This Row],[hwycov_id]],cnf[],10,FALSE)</f>
        <v>15584</v>
      </c>
      <c r="L1168" s="229">
        <f t="shared" si="54"/>
        <v>0</v>
      </c>
      <c r="M1168" s="228">
        <f t="shared" si="55"/>
        <v>0</v>
      </c>
      <c r="N1168" s="228">
        <f t="shared" si="56"/>
        <v>0</v>
      </c>
      <c r="O1168" s="298" t="e">
        <f>VLOOKUP(volume[[#This Row],[hwycov_id]],check!$A$2:$P$26,16,FALSE)</f>
        <v>#N/A</v>
      </c>
      <c r="P1168" s="298">
        <v>1170</v>
      </c>
    </row>
    <row r="1169" spans="1:16">
      <c r="A1169" s="59">
        <v>6951</v>
      </c>
      <c r="B1169" s="59">
        <v>3</v>
      </c>
      <c r="C1169" s="59">
        <v>1</v>
      </c>
      <c r="D1169" s="59">
        <v>2</v>
      </c>
      <c r="E1169" s="59" t="s">
        <v>79</v>
      </c>
      <c r="F1169" s="227">
        <v>3</v>
      </c>
      <c r="G1169" s="59">
        <v>1</v>
      </c>
      <c r="H1169" s="227">
        <v>1</v>
      </c>
      <c r="I1169" s="227">
        <v>14</v>
      </c>
      <c r="J1169" s="59">
        <v>15590</v>
      </c>
      <c r="K1169" s="78">
        <f>VLOOKUP(volume[[#This Row],[hwycov_id]],cnf[],10,FALSE)</f>
        <v>15590</v>
      </c>
      <c r="L1169" s="229">
        <f t="shared" si="54"/>
        <v>0</v>
      </c>
      <c r="M1169" s="228">
        <f t="shared" si="55"/>
        <v>0</v>
      </c>
      <c r="N1169" s="228">
        <f t="shared" si="56"/>
        <v>0</v>
      </c>
      <c r="O1169" s="298" t="e">
        <f>VLOOKUP(volume[[#This Row],[hwycov_id]],check!$A$2:$P$26,16,FALSE)</f>
        <v>#N/A</v>
      </c>
      <c r="P1169" s="298">
        <v>1171</v>
      </c>
    </row>
    <row r="1170" spans="1:16">
      <c r="A1170" s="59">
        <v>30782</v>
      </c>
      <c r="B1170" s="59">
        <v>1</v>
      </c>
      <c r="C1170" s="59">
        <v>4</v>
      </c>
      <c r="D1170" s="59">
        <v>1</v>
      </c>
      <c r="E1170" s="59" t="s">
        <v>77</v>
      </c>
      <c r="F1170" s="227">
        <v>1</v>
      </c>
      <c r="G1170" s="59">
        <v>1</v>
      </c>
      <c r="H1170" s="227">
        <v>4</v>
      </c>
      <c r="I1170" s="227">
        <v>2</v>
      </c>
      <c r="J1170" s="59">
        <v>15613</v>
      </c>
      <c r="K1170" s="78">
        <f>VLOOKUP(volume[[#This Row],[hwycov_id]],cnf[],10,FALSE)</f>
        <v>15613</v>
      </c>
      <c r="L1170" s="229">
        <f t="shared" si="54"/>
        <v>0</v>
      </c>
      <c r="M1170" s="228">
        <f t="shared" si="55"/>
        <v>0</v>
      </c>
      <c r="N1170" s="228">
        <f t="shared" si="56"/>
        <v>0</v>
      </c>
      <c r="O1170" s="298" t="e">
        <f>VLOOKUP(volume[[#This Row],[hwycov_id]],check!$A$2:$P$26,16,FALSE)</f>
        <v>#N/A</v>
      </c>
      <c r="P1170" s="298">
        <v>1172</v>
      </c>
    </row>
    <row r="1171" spans="1:16">
      <c r="A1171" s="59">
        <v>7573</v>
      </c>
      <c r="B1171" s="59">
        <v>3</v>
      </c>
      <c r="C1171" s="59">
        <v>1</v>
      </c>
      <c r="D1171" s="59">
        <v>2</v>
      </c>
      <c r="E1171" s="59" t="s">
        <v>80</v>
      </c>
      <c r="F1171" s="227">
        <v>3</v>
      </c>
      <c r="G1171" s="59">
        <v>1</v>
      </c>
      <c r="H1171" s="227">
        <v>5</v>
      </c>
      <c r="I1171" s="227">
        <v>5</v>
      </c>
      <c r="J1171" s="59">
        <v>15700</v>
      </c>
      <c r="K1171" s="78">
        <f>VLOOKUP(volume[[#This Row],[hwycov_id]],cnf[],10,FALSE)</f>
        <v>15700</v>
      </c>
      <c r="L1171" s="229">
        <f t="shared" si="54"/>
        <v>0</v>
      </c>
      <c r="M1171" s="228">
        <f t="shared" si="55"/>
        <v>0</v>
      </c>
      <c r="N1171" s="228">
        <f t="shared" si="56"/>
        <v>0</v>
      </c>
      <c r="O1171" s="298" t="e">
        <f>VLOOKUP(volume[[#This Row],[hwycov_id]],check!$A$2:$P$26,16,FALSE)</f>
        <v>#N/A</v>
      </c>
      <c r="P1171" s="298">
        <v>1173</v>
      </c>
    </row>
    <row r="1172" spans="1:16">
      <c r="A1172" s="59">
        <v>6000</v>
      </c>
      <c r="B1172" s="59">
        <v>3</v>
      </c>
      <c r="C1172" s="59">
        <v>1</v>
      </c>
      <c r="D1172" s="59">
        <v>2</v>
      </c>
      <c r="E1172" s="59" t="s">
        <v>79</v>
      </c>
      <c r="F1172" s="227">
        <v>3</v>
      </c>
      <c r="G1172" s="59">
        <v>1</v>
      </c>
      <c r="H1172" s="227">
        <v>3</v>
      </c>
      <c r="I1172" s="227">
        <v>14</v>
      </c>
      <c r="J1172" s="59">
        <v>15700</v>
      </c>
      <c r="K1172" s="78">
        <f>VLOOKUP(volume[[#This Row],[hwycov_id]],cnf[],10,FALSE)</f>
        <v>15700</v>
      </c>
      <c r="L1172" s="229">
        <f t="shared" si="54"/>
        <v>0</v>
      </c>
      <c r="M1172" s="228">
        <f t="shared" si="55"/>
        <v>0</v>
      </c>
      <c r="N1172" s="228">
        <f t="shared" si="56"/>
        <v>0</v>
      </c>
      <c r="O1172" s="298" t="e">
        <f>VLOOKUP(volume[[#This Row],[hwycov_id]],check!$A$2:$P$26,16,FALSE)</f>
        <v>#N/A</v>
      </c>
      <c r="P1172" s="298">
        <v>1174</v>
      </c>
    </row>
    <row r="1173" spans="1:16">
      <c r="A1173" s="59">
        <v>18442</v>
      </c>
      <c r="B1173" s="59">
        <v>3</v>
      </c>
      <c r="C1173" s="59">
        <v>1</v>
      </c>
      <c r="D1173" s="59">
        <v>2</v>
      </c>
      <c r="E1173" s="59" t="s">
        <v>79</v>
      </c>
      <c r="F1173" s="227">
        <v>3</v>
      </c>
      <c r="G1173" s="59">
        <v>1</v>
      </c>
      <c r="H1173" s="227">
        <v>1</v>
      </c>
      <c r="I1173" s="227">
        <v>14</v>
      </c>
      <c r="J1173" s="59">
        <v>15712</v>
      </c>
      <c r="K1173" s="78">
        <f>VLOOKUP(volume[[#This Row],[hwycov_id]],cnf[],10,FALSE)</f>
        <v>15712</v>
      </c>
      <c r="L1173" s="229">
        <f t="shared" si="54"/>
        <v>0</v>
      </c>
      <c r="M1173" s="228">
        <f t="shared" si="55"/>
        <v>0</v>
      </c>
      <c r="N1173" s="228">
        <f t="shared" si="56"/>
        <v>0</v>
      </c>
      <c r="O1173" s="298" t="e">
        <f>VLOOKUP(volume[[#This Row],[hwycov_id]],check!$A$2:$P$26,16,FALSE)</f>
        <v>#N/A</v>
      </c>
      <c r="P1173" s="298">
        <v>1175</v>
      </c>
    </row>
    <row r="1174" spans="1:16">
      <c r="A1174" s="59">
        <v>15732</v>
      </c>
      <c r="B1174" s="59">
        <v>8</v>
      </c>
      <c r="C1174" s="59">
        <v>1</v>
      </c>
      <c r="D1174" s="59">
        <v>1</v>
      </c>
      <c r="E1174" s="59" t="s">
        <v>78</v>
      </c>
      <c r="F1174" s="227">
        <v>2</v>
      </c>
      <c r="G1174" s="59">
        <v>1</v>
      </c>
      <c r="H1174" s="227">
        <v>2</v>
      </c>
      <c r="I1174" s="227">
        <v>14</v>
      </c>
      <c r="J1174" s="59">
        <v>15800</v>
      </c>
      <c r="K1174" s="78">
        <f>VLOOKUP(volume[[#This Row],[hwycov_id]],cnf[],10,FALSE)</f>
        <v>15800</v>
      </c>
      <c r="L1174" s="229">
        <f t="shared" si="54"/>
        <v>0</v>
      </c>
      <c r="M1174" s="228">
        <f t="shared" si="55"/>
        <v>0</v>
      </c>
      <c r="N1174" s="228">
        <f t="shared" si="56"/>
        <v>0</v>
      </c>
      <c r="O1174" s="298" t="e">
        <f>VLOOKUP(volume[[#This Row],[hwycov_id]],check!$A$2:$P$26,16,FALSE)</f>
        <v>#N/A</v>
      </c>
      <c r="P1174" s="298">
        <v>1176</v>
      </c>
    </row>
    <row r="1175" spans="1:16">
      <c r="A1175" s="59">
        <v>5744</v>
      </c>
      <c r="B1175" s="59">
        <v>2</v>
      </c>
      <c r="C1175" s="59">
        <v>1</v>
      </c>
      <c r="D1175" s="59">
        <v>2</v>
      </c>
      <c r="E1175" s="59" t="s">
        <v>80</v>
      </c>
      <c r="F1175" s="227">
        <v>3</v>
      </c>
      <c r="G1175" s="59">
        <v>1</v>
      </c>
      <c r="H1175" s="227">
        <v>3</v>
      </c>
      <c r="I1175" s="227">
        <v>16</v>
      </c>
      <c r="J1175" s="59">
        <v>15800</v>
      </c>
      <c r="K1175" s="78">
        <f>VLOOKUP(volume[[#This Row],[hwycov_id]],cnf[],10,FALSE)</f>
        <v>15800</v>
      </c>
      <c r="L1175" s="229">
        <f t="shared" si="54"/>
        <v>0</v>
      </c>
      <c r="M1175" s="228">
        <f t="shared" si="55"/>
        <v>0</v>
      </c>
      <c r="N1175" s="228">
        <f t="shared" si="56"/>
        <v>0</v>
      </c>
      <c r="O1175" s="298" t="e">
        <f>VLOOKUP(volume[[#This Row],[hwycov_id]],check!$A$2:$P$26,16,FALSE)</f>
        <v>#N/A</v>
      </c>
      <c r="P1175" s="298">
        <v>1177</v>
      </c>
    </row>
    <row r="1176" spans="1:16">
      <c r="A1176" s="59">
        <v>2610</v>
      </c>
      <c r="B1176" s="59">
        <v>4</v>
      </c>
      <c r="C1176" s="59">
        <v>1</v>
      </c>
      <c r="D1176" s="59">
        <v>2</v>
      </c>
      <c r="E1176" s="59" t="s">
        <v>80</v>
      </c>
      <c r="F1176" s="227">
        <v>4</v>
      </c>
      <c r="G1176" s="59">
        <v>1</v>
      </c>
      <c r="H1176" s="227">
        <v>3</v>
      </c>
      <c r="I1176" s="227">
        <v>4</v>
      </c>
      <c r="J1176" s="59">
        <v>15800</v>
      </c>
      <c r="K1176" s="78">
        <f>VLOOKUP(volume[[#This Row],[hwycov_id]],cnf[],10,FALSE)</f>
        <v>15800</v>
      </c>
      <c r="L1176" s="229">
        <f t="shared" si="54"/>
        <v>0</v>
      </c>
      <c r="M1176" s="228">
        <f t="shared" si="55"/>
        <v>0</v>
      </c>
      <c r="N1176" s="228">
        <f t="shared" si="56"/>
        <v>0</v>
      </c>
      <c r="O1176" s="298" t="e">
        <f>VLOOKUP(volume[[#This Row],[hwycov_id]],check!$A$2:$P$26,16,FALSE)</f>
        <v>#N/A</v>
      </c>
      <c r="P1176" s="298">
        <v>1178</v>
      </c>
    </row>
    <row r="1177" spans="1:16">
      <c r="A1177" s="59">
        <v>10402</v>
      </c>
      <c r="B1177" s="59">
        <v>3</v>
      </c>
      <c r="C1177" s="59">
        <v>1</v>
      </c>
      <c r="D1177" s="59">
        <v>2</v>
      </c>
      <c r="E1177" s="59" t="s">
        <v>79</v>
      </c>
      <c r="F1177" s="227">
        <v>3</v>
      </c>
      <c r="G1177" s="59">
        <v>1</v>
      </c>
      <c r="H1177" s="227">
        <v>2</v>
      </c>
      <c r="I1177" s="227">
        <v>14</v>
      </c>
      <c r="J1177" s="59">
        <v>15906</v>
      </c>
      <c r="K1177" s="78">
        <f>VLOOKUP(volume[[#This Row],[hwycov_id]],cnf[],10,FALSE)</f>
        <v>15906</v>
      </c>
      <c r="L1177" s="229">
        <f t="shared" si="54"/>
        <v>0</v>
      </c>
      <c r="M1177" s="228">
        <f t="shared" si="55"/>
        <v>0</v>
      </c>
      <c r="N1177" s="228">
        <f t="shared" si="56"/>
        <v>0</v>
      </c>
      <c r="O1177" s="298" t="e">
        <f>VLOOKUP(volume[[#This Row],[hwycov_id]],check!$A$2:$P$26,16,FALSE)</f>
        <v>#N/A</v>
      </c>
      <c r="P1177" s="298">
        <v>1179</v>
      </c>
    </row>
    <row r="1178" spans="1:16">
      <c r="A1178" s="59">
        <v>13526</v>
      </c>
      <c r="B1178" s="59">
        <v>9</v>
      </c>
      <c r="C1178" s="59">
        <v>1</v>
      </c>
      <c r="D1178" s="59">
        <v>1</v>
      </c>
      <c r="E1178" s="59" t="s">
        <v>78</v>
      </c>
      <c r="F1178" s="227">
        <v>2</v>
      </c>
      <c r="G1178" s="59">
        <v>1</v>
      </c>
      <c r="H1178" s="227">
        <v>6</v>
      </c>
      <c r="I1178" s="227">
        <v>6</v>
      </c>
      <c r="J1178" s="59">
        <v>15907</v>
      </c>
      <c r="K1178" s="78">
        <f>VLOOKUP(volume[[#This Row],[hwycov_id]],cnf[],10,FALSE)</f>
        <v>15907</v>
      </c>
      <c r="L1178" s="229">
        <f t="shared" si="54"/>
        <v>0</v>
      </c>
      <c r="M1178" s="228">
        <f t="shared" si="55"/>
        <v>0</v>
      </c>
      <c r="N1178" s="228">
        <f t="shared" si="56"/>
        <v>0</v>
      </c>
      <c r="O1178" s="298" t="e">
        <f>VLOOKUP(volume[[#This Row],[hwycov_id]],check!$A$2:$P$26,16,FALSE)</f>
        <v>#N/A</v>
      </c>
      <c r="P1178" s="298">
        <v>1180</v>
      </c>
    </row>
    <row r="1179" spans="1:16">
      <c r="A1179" s="59">
        <v>19715</v>
      </c>
      <c r="B1179" s="59">
        <v>4</v>
      </c>
      <c r="C1179" s="59">
        <v>1</v>
      </c>
      <c r="D1179" s="59">
        <v>2</v>
      </c>
      <c r="E1179" s="59" t="s">
        <v>79</v>
      </c>
      <c r="F1179" s="227">
        <v>4</v>
      </c>
      <c r="G1179" s="59">
        <v>1</v>
      </c>
      <c r="H1179" s="227">
        <v>3</v>
      </c>
      <c r="I1179" s="227">
        <v>14</v>
      </c>
      <c r="J1179" s="59">
        <v>15962</v>
      </c>
      <c r="K1179" s="78">
        <f>VLOOKUP(volume[[#This Row],[hwycov_id]],cnf[],10,FALSE)</f>
        <v>15962</v>
      </c>
      <c r="L1179" s="229">
        <f t="shared" si="54"/>
        <v>0</v>
      </c>
      <c r="M1179" s="228">
        <f t="shared" si="55"/>
        <v>0</v>
      </c>
      <c r="N1179" s="228">
        <f t="shared" si="56"/>
        <v>0</v>
      </c>
      <c r="O1179" s="298" t="e">
        <f>VLOOKUP(volume[[#This Row],[hwycov_id]],check!$A$2:$P$26,16,FALSE)</f>
        <v>#N/A</v>
      </c>
      <c r="P1179" s="298">
        <v>1181</v>
      </c>
    </row>
    <row r="1180" spans="1:16">
      <c r="A1180" s="59">
        <v>23154</v>
      </c>
      <c r="B1180" s="59">
        <v>4</v>
      </c>
      <c r="C1180" s="59">
        <v>1</v>
      </c>
      <c r="D1180" s="59">
        <v>2</v>
      </c>
      <c r="E1180" s="59" t="s">
        <v>79</v>
      </c>
      <c r="F1180" s="227">
        <v>4</v>
      </c>
      <c r="G1180" s="59">
        <v>1</v>
      </c>
      <c r="H1180" s="227">
        <v>3</v>
      </c>
      <c r="I1180" s="227">
        <v>14</v>
      </c>
      <c r="J1180" s="59">
        <v>15964</v>
      </c>
      <c r="K1180" s="78">
        <f>VLOOKUP(volume[[#This Row],[hwycov_id]],cnf[],10,FALSE)</f>
        <v>15964</v>
      </c>
      <c r="L1180" s="229">
        <f t="shared" si="54"/>
        <v>0</v>
      </c>
      <c r="M1180" s="228">
        <f t="shared" si="55"/>
        <v>0</v>
      </c>
      <c r="N1180" s="228">
        <f t="shared" si="56"/>
        <v>0</v>
      </c>
      <c r="O1180" s="298" t="e">
        <f>VLOOKUP(volume[[#This Row],[hwycov_id]],check!$A$2:$P$26,16,FALSE)</f>
        <v>#N/A</v>
      </c>
      <c r="P1180" s="298">
        <v>1182</v>
      </c>
    </row>
    <row r="1181" spans="1:16">
      <c r="A1181" s="59">
        <v>14393</v>
      </c>
      <c r="B1181" s="59">
        <v>9</v>
      </c>
      <c r="C1181" s="59">
        <v>1</v>
      </c>
      <c r="D1181" s="59">
        <v>1</v>
      </c>
      <c r="E1181" s="59" t="s">
        <v>78</v>
      </c>
      <c r="F1181" s="227">
        <v>2</v>
      </c>
      <c r="G1181" s="59">
        <v>1</v>
      </c>
      <c r="H1181" s="227">
        <v>3</v>
      </c>
      <c r="I1181" s="227">
        <v>14</v>
      </c>
      <c r="J1181" s="59">
        <v>15974</v>
      </c>
      <c r="K1181" s="78">
        <f>VLOOKUP(volume[[#This Row],[hwycov_id]],cnf[],10,FALSE)</f>
        <v>15974</v>
      </c>
      <c r="L1181" s="229">
        <f t="shared" si="54"/>
        <v>0</v>
      </c>
      <c r="M1181" s="228">
        <f t="shared" si="55"/>
        <v>0</v>
      </c>
      <c r="N1181" s="228">
        <f t="shared" si="56"/>
        <v>0</v>
      </c>
      <c r="O1181" s="298" t="e">
        <f>VLOOKUP(volume[[#This Row],[hwycov_id]],check!$A$2:$P$26,16,FALSE)</f>
        <v>#N/A</v>
      </c>
      <c r="P1181" s="298">
        <v>1183</v>
      </c>
    </row>
    <row r="1182" spans="1:16">
      <c r="A1182" s="59">
        <v>28844</v>
      </c>
      <c r="B1182" s="59">
        <v>9</v>
      </c>
      <c r="C1182" s="59">
        <v>1</v>
      </c>
      <c r="D1182" s="59">
        <v>1</v>
      </c>
      <c r="E1182" s="59" t="s">
        <v>78</v>
      </c>
      <c r="F1182" s="227">
        <v>2</v>
      </c>
      <c r="G1182" s="59">
        <v>1</v>
      </c>
      <c r="H1182" s="227">
        <v>7</v>
      </c>
      <c r="I1182" s="227">
        <v>18</v>
      </c>
      <c r="J1182" s="59">
        <v>15988</v>
      </c>
      <c r="K1182" s="78">
        <f>VLOOKUP(volume[[#This Row],[hwycov_id]],cnf[],10,FALSE)</f>
        <v>15988</v>
      </c>
      <c r="L1182" s="229">
        <f t="shared" si="54"/>
        <v>0</v>
      </c>
      <c r="M1182" s="228">
        <f t="shared" si="55"/>
        <v>0</v>
      </c>
      <c r="N1182" s="228">
        <f t="shared" si="56"/>
        <v>0</v>
      </c>
      <c r="O1182" s="298" t="e">
        <f>VLOOKUP(volume[[#This Row],[hwycov_id]],check!$A$2:$P$26,16,FALSE)</f>
        <v>#N/A</v>
      </c>
      <c r="P1182" s="298">
        <v>1184</v>
      </c>
    </row>
    <row r="1183" spans="1:16">
      <c r="A1183" s="59">
        <v>13659</v>
      </c>
      <c r="B1183" s="59">
        <v>9</v>
      </c>
      <c r="C1183" s="59">
        <v>1</v>
      </c>
      <c r="D1183" s="59">
        <v>1</v>
      </c>
      <c r="E1183" s="59" t="s">
        <v>78</v>
      </c>
      <c r="F1183" s="227">
        <v>2</v>
      </c>
      <c r="G1183" s="59">
        <v>1</v>
      </c>
      <c r="H1183" s="227">
        <v>3</v>
      </c>
      <c r="I1183" s="227">
        <v>14</v>
      </c>
      <c r="J1183" s="59">
        <v>15990</v>
      </c>
      <c r="K1183" s="78">
        <f>VLOOKUP(volume[[#This Row],[hwycov_id]],cnf[],10,FALSE)</f>
        <v>15990</v>
      </c>
      <c r="L1183" s="229">
        <f t="shared" si="54"/>
        <v>0</v>
      </c>
      <c r="M1183" s="228">
        <f t="shared" si="55"/>
        <v>0</v>
      </c>
      <c r="N1183" s="228">
        <f t="shared" si="56"/>
        <v>0</v>
      </c>
      <c r="O1183" s="298" t="e">
        <f>VLOOKUP(volume[[#This Row],[hwycov_id]],check!$A$2:$P$26,16,FALSE)</f>
        <v>#N/A</v>
      </c>
      <c r="P1183" s="298">
        <v>1185</v>
      </c>
    </row>
    <row r="1184" spans="1:16">
      <c r="A1184" s="59">
        <v>14914</v>
      </c>
      <c r="B1184" s="59">
        <v>3</v>
      </c>
      <c r="C1184" s="59">
        <v>1</v>
      </c>
      <c r="D1184" s="59">
        <v>2</v>
      </c>
      <c r="E1184" s="59" t="s">
        <v>79</v>
      </c>
      <c r="F1184" s="227">
        <v>3</v>
      </c>
      <c r="G1184" s="59">
        <v>1</v>
      </c>
      <c r="H1184" s="227">
        <v>3</v>
      </c>
      <c r="I1184" s="227">
        <v>14</v>
      </c>
      <c r="J1184" s="59">
        <v>16057</v>
      </c>
      <c r="K1184" s="78">
        <f>VLOOKUP(volume[[#This Row],[hwycov_id]],cnf[],10,FALSE)</f>
        <v>16057</v>
      </c>
      <c r="L1184" s="229">
        <f t="shared" si="54"/>
        <v>0</v>
      </c>
      <c r="M1184" s="228">
        <f t="shared" si="55"/>
        <v>0</v>
      </c>
      <c r="N1184" s="228">
        <f t="shared" si="56"/>
        <v>0</v>
      </c>
      <c r="O1184" s="298" t="e">
        <f>VLOOKUP(volume[[#This Row],[hwycov_id]],check!$A$2:$P$26,16,FALSE)</f>
        <v>#N/A</v>
      </c>
      <c r="P1184" s="298">
        <v>1186</v>
      </c>
    </row>
    <row r="1185" spans="1:16">
      <c r="A1185" s="59">
        <v>15848</v>
      </c>
      <c r="B1185" s="59">
        <v>8</v>
      </c>
      <c r="C1185" s="59">
        <v>1</v>
      </c>
      <c r="D1185" s="59">
        <v>1</v>
      </c>
      <c r="E1185" s="59" t="s">
        <v>78</v>
      </c>
      <c r="F1185" s="227">
        <v>2</v>
      </c>
      <c r="G1185" s="59">
        <v>1</v>
      </c>
      <c r="H1185" s="227">
        <v>2</v>
      </c>
      <c r="I1185" s="227">
        <v>14</v>
      </c>
      <c r="J1185" s="59">
        <v>16072</v>
      </c>
      <c r="K1185" s="78">
        <f>VLOOKUP(volume[[#This Row],[hwycov_id]],cnf[],10,FALSE)</f>
        <v>16072</v>
      </c>
      <c r="L1185" s="229">
        <f t="shared" si="54"/>
        <v>0</v>
      </c>
      <c r="M1185" s="228">
        <f t="shared" si="55"/>
        <v>0</v>
      </c>
      <c r="N1185" s="228">
        <f t="shared" si="56"/>
        <v>0</v>
      </c>
      <c r="O1185" s="298" t="e">
        <f>VLOOKUP(volume[[#This Row],[hwycov_id]],check!$A$2:$P$26,16,FALSE)</f>
        <v>#N/A</v>
      </c>
      <c r="P1185" s="298">
        <v>1187</v>
      </c>
    </row>
    <row r="1186" spans="1:16">
      <c r="A1186" s="59">
        <v>11997</v>
      </c>
      <c r="B1186" s="59">
        <v>3</v>
      </c>
      <c r="C1186" s="59">
        <v>1</v>
      </c>
      <c r="D1186" s="59">
        <v>1</v>
      </c>
      <c r="E1186" s="59" t="s">
        <v>79</v>
      </c>
      <c r="F1186" s="227">
        <v>3</v>
      </c>
      <c r="G1186" s="59">
        <v>1</v>
      </c>
      <c r="H1186" s="227">
        <v>1</v>
      </c>
      <c r="I1186" s="227">
        <v>14</v>
      </c>
      <c r="J1186" s="59">
        <v>16072</v>
      </c>
      <c r="K1186" s="78">
        <f>VLOOKUP(volume[[#This Row],[hwycov_id]],cnf[],10,FALSE)</f>
        <v>16072</v>
      </c>
      <c r="L1186" s="229">
        <f t="shared" si="54"/>
        <v>0</v>
      </c>
      <c r="M1186" s="228">
        <f t="shared" si="55"/>
        <v>0</v>
      </c>
      <c r="N1186" s="228">
        <f t="shared" si="56"/>
        <v>0</v>
      </c>
      <c r="O1186" s="298" t="e">
        <f>VLOOKUP(volume[[#This Row],[hwycov_id]],check!$A$2:$P$26,16,FALSE)</f>
        <v>#N/A</v>
      </c>
      <c r="P1186" s="298">
        <v>1188</v>
      </c>
    </row>
    <row r="1187" spans="1:16">
      <c r="A1187" s="59">
        <v>27531</v>
      </c>
      <c r="B1187" s="59">
        <v>9</v>
      </c>
      <c r="C1187" s="59">
        <v>1</v>
      </c>
      <c r="D1187" s="59">
        <v>1</v>
      </c>
      <c r="E1187" s="59" t="s">
        <v>78</v>
      </c>
      <c r="F1187" s="227">
        <v>2</v>
      </c>
      <c r="G1187" s="59">
        <v>1</v>
      </c>
      <c r="H1187" s="227">
        <v>2</v>
      </c>
      <c r="I1187" s="227">
        <v>14</v>
      </c>
      <c r="J1187" s="59">
        <v>16083</v>
      </c>
      <c r="K1187" s="78">
        <f>VLOOKUP(volume[[#This Row],[hwycov_id]],cnf[],10,FALSE)</f>
        <v>16083</v>
      </c>
      <c r="L1187" s="229">
        <f t="shared" si="54"/>
        <v>0</v>
      </c>
      <c r="M1187" s="228">
        <f t="shared" si="55"/>
        <v>0</v>
      </c>
      <c r="N1187" s="228">
        <f t="shared" si="56"/>
        <v>0</v>
      </c>
      <c r="O1187" s="298" t="e">
        <f>VLOOKUP(volume[[#This Row],[hwycov_id]],check!$A$2:$P$26,16,FALSE)</f>
        <v>#N/A</v>
      </c>
      <c r="P1187" s="298">
        <v>1189</v>
      </c>
    </row>
    <row r="1188" spans="1:16">
      <c r="A1188" s="59">
        <v>16605</v>
      </c>
      <c r="B1188" s="59">
        <v>3</v>
      </c>
      <c r="C1188" s="59">
        <v>1</v>
      </c>
      <c r="D1188" s="59">
        <v>2</v>
      </c>
      <c r="E1188" s="59" t="s">
        <v>79</v>
      </c>
      <c r="F1188" s="227">
        <v>3</v>
      </c>
      <c r="G1188" s="59">
        <v>1</v>
      </c>
      <c r="H1188" s="227">
        <v>2</v>
      </c>
      <c r="I1188" s="227">
        <v>14</v>
      </c>
      <c r="J1188" s="59">
        <v>16089</v>
      </c>
      <c r="K1188" s="78">
        <f>VLOOKUP(volume[[#This Row],[hwycov_id]],cnf[],10,FALSE)</f>
        <v>16089</v>
      </c>
      <c r="L1188" s="229">
        <f t="shared" si="54"/>
        <v>0</v>
      </c>
      <c r="M1188" s="228">
        <f t="shared" si="55"/>
        <v>0</v>
      </c>
      <c r="N1188" s="228">
        <f t="shared" si="56"/>
        <v>0</v>
      </c>
      <c r="O1188" s="298" t="e">
        <f>VLOOKUP(volume[[#This Row],[hwycov_id]],check!$A$2:$P$26,16,FALSE)</f>
        <v>#N/A</v>
      </c>
      <c r="P1188" s="298">
        <v>1190</v>
      </c>
    </row>
    <row r="1189" spans="1:16">
      <c r="A1189" s="59">
        <v>2866</v>
      </c>
      <c r="B1189" s="59">
        <v>3</v>
      </c>
      <c r="C1189" s="59">
        <v>1</v>
      </c>
      <c r="D1189" s="59">
        <v>2</v>
      </c>
      <c r="E1189" s="59" t="s">
        <v>80</v>
      </c>
      <c r="F1189" s="227">
        <v>3</v>
      </c>
      <c r="G1189" s="59">
        <v>1</v>
      </c>
      <c r="H1189" s="227">
        <v>2</v>
      </c>
      <c r="I1189" s="227">
        <v>11</v>
      </c>
      <c r="J1189" s="59">
        <v>16100</v>
      </c>
      <c r="K1189" s="78">
        <f>VLOOKUP(volume[[#This Row],[hwycov_id]],cnf[],10,FALSE)</f>
        <v>16100</v>
      </c>
      <c r="L1189" s="229">
        <f t="shared" si="54"/>
        <v>0</v>
      </c>
      <c r="M1189" s="228">
        <f t="shared" si="55"/>
        <v>0</v>
      </c>
      <c r="N1189" s="228">
        <f t="shared" si="56"/>
        <v>0</v>
      </c>
      <c r="O1189" s="298" t="e">
        <f>VLOOKUP(volume[[#This Row],[hwycov_id]],check!$A$2:$P$26,16,FALSE)</f>
        <v>#N/A</v>
      </c>
      <c r="P1189" s="298">
        <v>1191</v>
      </c>
    </row>
    <row r="1190" spans="1:16">
      <c r="A1190" s="59">
        <v>17641</v>
      </c>
      <c r="B1190" s="59">
        <v>3</v>
      </c>
      <c r="C1190" s="59">
        <v>1</v>
      </c>
      <c r="D1190" s="59">
        <v>2</v>
      </c>
      <c r="E1190" s="59" t="s">
        <v>79</v>
      </c>
      <c r="F1190" s="227">
        <v>3</v>
      </c>
      <c r="G1190" s="59">
        <v>1</v>
      </c>
      <c r="H1190" s="227">
        <v>3</v>
      </c>
      <c r="I1190" s="227">
        <v>14</v>
      </c>
      <c r="J1190" s="59">
        <v>16131</v>
      </c>
      <c r="K1190" s="78">
        <f>VLOOKUP(volume[[#This Row],[hwycov_id]],cnf[],10,FALSE)</f>
        <v>16131</v>
      </c>
      <c r="L1190" s="229">
        <f t="shared" si="54"/>
        <v>0</v>
      </c>
      <c r="M1190" s="228">
        <f t="shared" si="55"/>
        <v>0</v>
      </c>
      <c r="N1190" s="228">
        <f t="shared" si="56"/>
        <v>0</v>
      </c>
      <c r="O1190" s="298" t="e">
        <f>VLOOKUP(volume[[#This Row],[hwycov_id]],check!$A$2:$P$26,16,FALSE)</f>
        <v>#N/A</v>
      </c>
      <c r="P1190" s="298">
        <v>1192</v>
      </c>
    </row>
    <row r="1191" spans="1:16">
      <c r="A1191" s="59">
        <v>14180</v>
      </c>
      <c r="B1191" s="59">
        <v>3</v>
      </c>
      <c r="C1191" s="59">
        <v>1</v>
      </c>
      <c r="D1191" s="59">
        <v>2</v>
      </c>
      <c r="E1191" s="59" t="s">
        <v>79</v>
      </c>
      <c r="F1191" s="227">
        <v>3</v>
      </c>
      <c r="G1191" s="59">
        <v>1</v>
      </c>
      <c r="H1191" s="227">
        <v>3</v>
      </c>
      <c r="I1191" s="227">
        <v>14</v>
      </c>
      <c r="J1191" s="59">
        <v>16143</v>
      </c>
      <c r="K1191" s="78">
        <f>VLOOKUP(volume[[#This Row],[hwycov_id]],cnf[],10,FALSE)</f>
        <v>16143</v>
      </c>
      <c r="L1191" s="229">
        <f t="shared" si="54"/>
        <v>0</v>
      </c>
      <c r="M1191" s="228">
        <f t="shared" si="55"/>
        <v>0</v>
      </c>
      <c r="N1191" s="228">
        <f t="shared" si="56"/>
        <v>0</v>
      </c>
      <c r="O1191" s="298" t="e">
        <f>VLOOKUP(volume[[#This Row],[hwycov_id]],check!$A$2:$P$26,16,FALSE)</f>
        <v>#N/A</v>
      </c>
      <c r="P1191" s="298">
        <v>1193</v>
      </c>
    </row>
    <row r="1192" spans="1:16">
      <c r="A1192" s="59">
        <v>3481</v>
      </c>
      <c r="B1192" s="59">
        <v>3</v>
      </c>
      <c r="C1192" s="59">
        <v>1</v>
      </c>
      <c r="D1192" s="59">
        <v>2</v>
      </c>
      <c r="E1192" s="59" t="s">
        <v>80</v>
      </c>
      <c r="F1192" s="227">
        <v>3</v>
      </c>
      <c r="G1192" s="59">
        <v>1</v>
      </c>
      <c r="H1192" s="227">
        <v>7</v>
      </c>
      <c r="I1192" s="227">
        <v>7</v>
      </c>
      <c r="J1192" s="59">
        <v>16200</v>
      </c>
      <c r="K1192" s="78">
        <f>VLOOKUP(volume[[#This Row],[hwycov_id]],cnf[],10,FALSE)</f>
        <v>16200</v>
      </c>
      <c r="L1192" s="229">
        <f t="shared" si="54"/>
        <v>0</v>
      </c>
      <c r="M1192" s="228">
        <f t="shared" si="55"/>
        <v>0</v>
      </c>
      <c r="N1192" s="228">
        <f t="shared" si="56"/>
        <v>0</v>
      </c>
      <c r="O1192" s="298" t="e">
        <f>VLOOKUP(volume[[#This Row],[hwycov_id]],check!$A$2:$P$26,16,FALSE)</f>
        <v>#N/A</v>
      </c>
      <c r="P1192" s="298">
        <v>1194</v>
      </c>
    </row>
    <row r="1193" spans="1:16">
      <c r="A1193" s="59">
        <v>11089</v>
      </c>
      <c r="B1193" s="59">
        <v>3</v>
      </c>
      <c r="C1193" s="59">
        <v>1</v>
      </c>
      <c r="D1193" s="59">
        <v>2</v>
      </c>
      <c r="E1193" s="59" t="s">
        <v>79</v>
      </c>
      <c r="F1193" s="227">
        <v>3</v>
      </c>
      <c r="G1193" s="59">
        <v>1</v>
      </c>
      <c r="H1193" s="227">
        <v>3</v>
      </c>
      <c r="I1193" s="227">
        <v>14</v>
      </c>
      <c r="J1193" s="59">
        <v>16200</v>
      </c>
      <c r="K1193" s="78">
        <f>VLOOKUP(volume[[#This Row],[hwycov_id]],cnf[],10,FALSE)</f>
        <v>16200</v>
      </c>
      <c r="L1193" s="229">
        <f t="shared" si="54"/>
        <v>0</v>
      </c>
      <c r="M1193" s="228">
        <f t="shared" si="55"/>
        <v>0</v>
      </c>
      <c r="N1193" s="228">
        <f t="shared" si="56"/>
        <v>0</v>
      </c>
      <c r="O1193" s="298" t="e">
        <f>VLOOKUP(volume[[#This Row],[hwycov_id]],check!$A$2:$P$26,16,FALSE)</f>
        <v>#N/A</v>
      </c>
      <c r="P1193" s="298">
        <v>1195</v>
      </c>
    </row>
    <row r="1194" spans="1:16">
      <c r="A1194" s="59">
        <v>14609</v>
      </c>
      <c r="B1194" s="59">
        <v>5</v>
      </c>
      <c r="C1194" s="59">
        <v>1</v>
      </c>
      <c r="D1194" s="59">
        <v>2</v>
      </c>
      <c r="E1194" s="59" t="s">
        <v>79</v>
      </c>
      <c r="F1194" s="227">
        <v>4</v>
      </c>
      <c r="G1194" s="59">
        <v>1</v>
      </c>
      <c r="H1194" s="227">
        <v>2</v>
      </c>
      <c r="I1194" s="227">
        <v>14</v>
      </c>
      <c r="J1194" s="59">
        <v>16206</v>
      </c>
      <c r="K1194" s="78">
        <f>VLOOKUP(volume[[#This Row],[hwycov_id]],cnf[],10,FALSE)</f>
        <v>16206</v>
      </c>
      <c r="L1194" s="229">
        <f t="shared" si="54"/>
        <v>0</v>
      </c>
      <c r="M1194" s="228">
        <f t="shared" si="55"/>
        <v>0</v>
      </c>
      <c r="N1194" s="228">
        <f t="shared" si="56"/>
        <v>0</v>
      </c>
      <c r="O1194" s="298" t="e">
        <f>VLOOKUP(volume[[#This Row],[hwycov_id]],check!$A$2:$P$26,16,FALSE)</f>
        <v>#N/A</v>
      </c>
      <c r="P1194" s="298">
        <v>1196</v>
      </c>
    </row>
    <row r="1195" spans="1:16">
      <c r="A1195" s="59">
        <v>14632</v>
      </c>
      <c r="B1195" s="59">
        <v>9</v>
      </c>
      <c r="C1195" s="59">
        <v>1</v>
      </c>
      <c r="D1195" s="59">
        <v>1</v>
      </c>
      <c r="E1195" s="59" t="s">
        <v>78</v>
      </c>
      <c r="F1195" s="227">
        <v>2</v>
      </c>
      <c r="G1195" s="59">
        <v>1</v>
      </c>
      <c r="H1195" s="227">
        <v>3</v>
      </c>
      <c r="I1195" s="227">
        <v>14</v>
      </c>
      <c r="J1195" s="59">
        <v>16246</v>
      </c>
      <c r="K1195" s="78">
        <f>VLOOKUP(volume[[#This Row],[hwycov_id]],cnf[],10,FALSE)</f>
        <v>16246</v>
      </c>
      <c r="L1195" s="229">
        <f t="shared" si="54"/>
        <v>0</v>
      </c>
      <c r="M1195" s="228">
        <f t="shared" si="55"/>
        <v>0</v>
      </c>
      <c r="N1195" s="228">
        <f t="shared" si="56"/>
        <v>0</v>
      </c>
      <c r="O1195" s="298" t="e">
        <f>VLOOKUP(volume[[#This Row],[hwycov_id]],check!$A$2:$P$26,16,FALSE)</f>
        <v>#N/A</v>
      </c>
      <c r="P1195" s="298">
        <v>1197</v>
      </c>
    </row>
    <row r="1196" spans="1:16">
      <c r="A1196" s="59">
        <v>10258</v>
      </c>
      <c r="B1196" s="59">
        <v>9</v>
      </c>
      <c r="C1196" s="59">
        <v>1</v>
      </c>
      <c r="D1196" s="59">
        <v>1</v>
      </c>
      <c r="E1196" s="59" t="s">
        <v>78</v>
      </c>
      <c r="F1196" s="227">
        <v>2</v>
      </c>
      <c r="G1196" s="59">
        <v>1</v>
      </c>
      <c r="H1196" s="227">
        <v>3</v>
      </c>
      <c r="I1196" s="227">
        <v>14</v>
      </c>
      <c r="J1196" s="59">
        <v>16260</v>
      </c>
      <c r="K1196" s="78">
        <f>VLOOKUP(volume[[#This Row],[hwycov_id]],cnf[],10,FALSE)</f>
        <v>16260</v>
      </c>
      <c r="L1196" s="229">
        <f t="shared" si="54"/>
        <v>0</v>
      </c>
      <c r="M1196" s="228">
        <f t="shared" si="55"/>
        <v>0</v>
      </c>
      <c r="N1196" s="228">
        <f t="shared" si="56"/>
        <v>0</v>
      </c>
      <c r="O1196" s="298" t="e">
        <f>VLOOKUP(volume[[#This Row],[hwycov_id]],check!$A$2:$P$26,16,FALSE)</f>
        <v>#N/A</v>
      </c>
      <c r="P1196" s="298">
        <v>1198</v>
      </c>
    </row>
    <row r="1197" spans="1:16">
      <c r="A1197" s="59">
        <v>15671</v>
      </c>
      <c r="B1197" s="59">
        <v>3</v>
      </c>
      <c r="C1197" s="59">
        <v>1</v>
      </c>
      <c r="D1197" s="59">
        <v>2</v>
      </c>
      <c r="E1197" s="59" t="s">
        <v>80</v>
      </c>
      <c r="F1197" s="227">
        <v>3</v>
      </c>
      <c r="G1197" s="59">
        <v>1</v>
      </c>
      <c r="H1197" s="227">
        <v>2</v>
      </c>
      <c r="I1197" s="227">
        <v>11</v>
      </c>
      <c r="J1197" s="59">
        <v>16300</v>
      </c>
      <c r="K1197" s="78">
        <f>VLOOKUP(volume[[#This Row],[hwycov_id]],cnf[],10,FALSE)</f>
        <v>16300</v>
      </c>
      <c r="L1197" s="229">
        <f t="shared" si="54"/>
        <v>0</v>
      </c>
      <c r="M1197" s="228">
        <f t="shared" si="55"/>
        <v>0</v>
      </c>
      <c r="N1197" s="228">
        <f t="shared" si="56"/>
        <v>0</v>
      </c>
      <c r="O1197" s="298" t="e">
        <f>VLOOKUP(volume[[#This Row],[hwycov_id]],check!$A$2:$P$26,16,FALSE)</f>
        <v>#N/A</v>
      </c>
      <c r="P1197" s="298">
        <v>1199</v>
      </c>
    </row>
    <row r="1198" spans="1:16">
      <c r="A1198" s="59">
        <v>19006</v>
      </c>
      <c r="B1198" s="59">
        <v>3</v>
      </c>
      <c r="C1198" s="59">
        <v>1</v>
      </c>
      <c r="D1198" s="59">
        <v>2</v>
      </c>
      <c r="E1198" s="59" t="s">
        <v>80</v>
      </c>
      <c r="F1198" s="227">
        <v>3</v>
      </c>
      <c r="G1198" s="59">
        <v>1</v>
      </c>
      <c r="H1198" s="227">
        <v>2</v>
      </c>
      <c r="I1198" s="227">
        <v>11</v>
      </c>
      <c r="J1198" s="59">
        <v>16300</v>
      </c>
      <c r="K1198" s="78">
        <f>VLOOKUP(volume[[#This Row],[hwycov_id]],cnf[],10,FALSE)</f>
        <v>16300</v>
      </c>
      <c r="L1198" s="229">
        <f t="shared" si="54"/>
        <v>0</v>
      </c>
      <c r="M1198" s="228">
        <f t="shared" si="55"/>
        <v>0</v>
      </c>
      <c r="N1198" s="228">
        <f t="shared" si="56"/>
        <v>0</v>
      </c>
      <c r="O1198" s="298" t="e">
        <f>VLOOKUP(volume[[#This Row],[hwycov_id]],check!$A$2:$P$26,16,FALSE)</f>
        <v>#N/A</v>
      </c>
      <c r="P1198" s="298">
        <v>1200</v>
      </c>
    </row>
    <row r="1199" spans="1:16">
      <c r="A1199" s="59">
        <v>15598</v>
      </c>
      <c r="B1199" s="59">
        <v>3</v>
      </c>
      <c r="C1199" s="59">
        <v>1</v>
      </c>
      <c r="D1199" s="59">
        <v>2</v>
      </c>
      <c r="E1199" s="59" t="s">
        <v>79</v>
      </c>
      <c r="F1199" s="227">
        <v>3</v>
      </c>
      <c r="G1199" s="59">
        <v>1</v>
      </c>
      <c r="H1199" s="227">
        <v>3</v>
      </c>
      <c r="I1199" s="227">
        <v>14</v>
      </c>
      <c r="J1199" s="59">
        <v>16325</v>
      </c>
      <c r="K1199" s="78">
        <f>VLOOKUP(volume[[#This Row],[hwycov_id]],cnf[],10,FALSE)</f>
        <v>16325</v>
      </c>
      <c r="L1199" s="229">
        <f t="shared" si="54"/>
        <v>0</v>
      </c>
      <c r="M1199" s="228">
        <f t="shared" si="55"/>
        <v>0</v>
      </c>
      <c r="N1199" s="228">
        <f t="shared" si="56"/>
        <v>0</v>
      </c>
      <c r="O1199" s="298" t="e">
        <f>VLOOKUP(volume[[#This Row],[hwycov_id]],check!$A$2:$P$26,16,FALSE)</f>
        <v>#N/A</v>
      </c>
      <c r="P1199" s="298">
        <v>1201</v>
      </c>
    </row>
    <row r="1200" spans="1:16">
      <c r="A1200" s="59">
        <v>28032</v>
      </c>
      <c r="B1200" s="59">
        <v>9</v>
      </c>
      <c r="C1200" s="59">
        <v>1</v>
      </c>
      <c r="D1200" s="59">
        <v>1</v>
      </c>
      <c r="E1200" s="59" t="s">
        <v>78</v>
      </c>
      <c r="F1200" s="227">
        <v>2</v>
      </c>
      <c r="G1200" s="59">
        <v>1</v>
      </c>
      <c r="H1200" s="227">
        <v>3</v>
      </c>
      <c r="I1200" s="227">
        <v>14</v>
      </c>
      <c r="J1200" s="59">
        <v>16366</v>
      </c>
      <c r="K1200" s="78">
        <f>VLOOKUP(volume[[#This Row],[hwycov_id]],cnf[],10,FALSE)</f>
        <v>16366</v>
      </c>
      <c r="L1200" s="229">
        <f t="shared" si="54"/>
        <v>0</v>
      </c>
      <c r="M1200" s="228">
        <f t="shared" si="55"/>
        <v>0</v>
      </c>
      <c r="N1200" s="228">
        <f t="shared" si="56"/>
        <v>0</v>
      </c>
      <c r="O1200" s="298" t="e">
        <f>VLOOKUP(volume[[#This Row],[hwycov_id]],check!$A$2:$P$26,16,FALSE)</f>
        <v>#N/A</v>
      </c>
      <c r="P1200" s="298">
        <v>1202</v>
      </c>
    </row>
    <row r="1201" spans="1:16">
      <c r="A1201" s="59">
        <v>10975</v>
      </c>
      <c r="B1201" s="59">
        <v>9</v>
      </c>
      <c r="C1201" s="59">
        <v>1</v>
      </c>
      <c r="D1201" s="59">
        <v>1</v>
      </c>
      <c r="E1201" s="59" t="s">
        <v>78</v>
      </c>
      <c r="F1201" s="227">
        <v>2</v>
      </c>
      <c r="G1201" s="59">
        <v>1</v>
      </c>
      <c r="H1201" s="227">
        <v>2</v>
      </c>
      <c r="I1201" s="227">
        <v>14</v>
      </c>
      <c r="J1201" s="59">
        <v>16394</v>
      </c>
      <c r="K1201" s="78">
        <f>VLOOKUP(volume[[#This Row],[hwycov_id]],cnf[],10,FALSE)</f>
        <v>16394</v>
      </c>
      <c r="L1201" s="229">
        <f t="shared" si="54"/>
        <v>0</v>
      </c>
      <c r="M1201" s="228">
        <f t="shared" si="55"/>
        <v>0</v>
      </c>
      <c r="N1201" s="228">
        <f t="shared" si="56"/>
        <v>0</v>
      </c>
      <c r="O1201" s="298" t="e">
        <f>VLOOKUP(volume[[#This Row],[hwycov_id]],check!$A$2:$P$26,16,FALSE)</f>
        <v>#N/A</v>
      </c>
      <c r="P1201" s="298">
        <v>1203</v>
      </c>
    </row>
    <row r="1202" spans="1:16">
      <c r="A1202" s="59">
        <v>7021</v>
      </c>
      <c r="B1202" s="59">
        <v>3</v>
      </c>
      <c r="C1202" s="59">
        <v>1</v>
      </c>
      <c r="D1202" s="59">
        <v>2</v>
      </c>
      <c r="E1202" s="59" t="s">
        <v>80</v>
      </c>
      <c r="F1202" s="227">
        <v>3</v>
      </c>
      <c r="G1202" s="59">
        <v>1</v>
      </c>
      <c r="H1202" s="227">
        <v>2</v>
      </c>
      <c r="I1202" s="227">
        <v>11</v>
      </c>
      <c r="J1202" s="59">
        <v>16400</v>
      </c>
      <c r="K1202" s="78">
        <f>VLOOKUP(volume[[#This Row],[hwycov_id]],cnf[],10,FALSE)</f>
        <v>16400</v>
      </c>
      <c r="L1202" s="229">
        <f t="shared" si="54"/>
        <v>0</v>
      </c>
      <c r="M1202" s="228">
        <f t="shared" si="55"/>
        <v>0</v>
      </c>
      <c r="N1202" s="228">
        <f t="shared" si="56"/>
        <v>0</v>
      </c>
      <c r="O1202" s="298" t="e">
        <f>VLOOKUP(volume[[#This Row],[hwycov_id]],check!$A$2:$P$26,16,FALSE)</f>
        <v>#N/A</v>
      </c>
      <c r="P1202" s="298">
        <v>1204</v>
      </c>
    </row>
    <row r="1203" spans="1:16">
      <c r="A1203" s="59">
        <v>28307</v>
      </c>
      <c r="B1203" s="59">
        <v>9</v>
      </c>
      <c r="C1203" s="59">
        <v>1</v>
      </c>
      <c r="D1203" s="59">
        <v>1</v>
      </c>
      <c r="E1203" s="59" t="s">
        <v>78</v>
      </c>
      <c r="F1203" s="227">
        <v>2</v>
      </c>
      <c r="G1203" s="59">
        <v>1</v>
      </c>
      <c r="H1203" s="227">
        <v>2</v>
      </c>
      <c r="I1203" s="227">
        <v>14</v>
      </c>
      <c r="J1203" s="59">
        <v>16462</v>
      </c>
      <c r="K1203" s="78">
        <f>VLOOKUP(volume[[#This Row],[hwycov_id]],cnf[],10,FALSE)</f>
        <v>16462</v>
      </c>
      <c r="L1203" s="229">
        <f t="shared" si="54"/>
        <v>0</v>
      </c>
      <c r="M1203" s="228">
        <f t="shared" si="55"/>
        <v>0</v>
      </c>
      <c r="N1203" s="228">
        <f t="shared" si="56"/>
        <v>0</v>
      </c>
      <c r="O1203" s="298" t="e">
        <f>VLOOKUP(volume[[#This Row],[hwycov_id]],check!$A$2:$P$26,16,FALSE)</f>
        <v>#N/A</v>
      </c>
      <c r="P1203" s="298">
        <v>1205</v>
      </c>
    </row>
    <row r="1204" spans="1:16">
      <c r="A1204" s="59">
        <v>2206</v>
      </c>
      <c r="B1204" s="59">
        <v>3</v>
      </c>
      <c r="C1204" s="59">
        <v>1</v>
      </c>
      <c r="D1204" s="59">
        <v>2</v>
      </c>
      <c r="E1204" s="59" t="s">
        <v>79</v>
      </c>
      <c r="F1204" s="227">
        <v>3</v>
      </c>
      <c r="G1204" s="59">
        <v>1</v>
      </c>
      <c r="H1204" s="227">
        <v>2</v>
      </c>
      <c r="I1204" s="227">
        <v>14</v>
      </c>
      <c r="J1204" s="59">
        <v>16554</v>
      </c>
      <c r="K1204" s="78">
        <f>VLOOKUP(volume[[#This Row],[hwycov_id]],cnf[],10,FALSE)</f>
        <v>16554</v>
      </c>
      <c r="L1204" s="229">
        <f t="shared" si="54"/>
        <v>0</v>
      </c>
      <c r="M1204" s="228">
        <f t="shared" si="55"/>
        <v>0</v>
      </c>
      <c r="N1204" s="228">
        <f t="shared" si="56"/>
        <v>0</v>
      </c>
      <c r="O1204" s="298" t="e">
        <f>VLOOKUP(volume[[#This Row],[hwycov_id]],check!$A$2:$P$26,16,FALSE)</f>
        <v>#N/A</v>
      </c>
      <c r="P1204" s="298">
        <v>1206</v>
      </c>
    </row>
    <row r="1205" spans="1:16">
      <c r="A1205" s="59">
        <v>1855</v>
      </c>
      <c r="B1205" s="59">
        <v>4</v>
      </c>
      <c r="C1205" s="59">
        <v>1</v>
      </c>
      <c r="D1205" s="59">
        <v>1</v>
      </c>
      <c r="E1205" s="59" t="s">
        <v>79</v>
      </c>
      <c r="F1205" s="227">
        <v>4</v>
      </c>
      <c r="G1205" s="59">
        <v>1</v>
      </c>
      <c r="H1205" s="227">
        <v>2</v>
      </c>
      <c r="I1205" s="227">
        <v>14</v>
      </c>
      <c r="J1205" s="59">
        <v>16600</v>
      </c>
      <c r="K1205" s="78">
        <f>VLOOKUP(volume[[#This Row],[hwycov_id]],cnf[],10,FALSE)</f>
        <v>16600</v>
      </c>
      <c r="L1205" s="229">
        <f t="shared" si="54"/>
        <v>0</v>
      </c>
      <c r="M1205" s="228">
        <f t="shared" si="55"/>
        <v>0</v>
      </c>
      <c r="N1205" s="228">
        <f t="shared" si="56"/>
        <v>0</v>
      </c>
      <c r="O1205" s="298" t="e">
        <f>VLOOKUP(volume[[#This Row],[hwycov_id]],check!$A$2:$P$26,16,FALSE)</f>
        <v>#N/A</v>
      </c>
      <c r="P1205" s="298">
        <v>1207</v>
      </c>
    </row>
    <row r="1206" spans="1:16">
      <c r="A1206" s="59">
        <v>2114</v>
      </c>
      <c r="B1206" s="59">
        <v>3</v>
      </c>
      <c r="C1206" s="59">
        <v>1</v>
      </c>
      <c r="D1206" s="59">
        <v>2</v>
      </c>
      <c r="E1206" s="59" t="s">
        <v>80</v>
      </c>
      <c r="F1206" s="227">
        <v>3</v>
      </c>
      <c r="G1206" s="59">
        <v>1</v>
      </c>
      <c r="H1206" s="227">
        <v>2</v>
      </c>
      <c r="I1206" s="227">
        <v>11</v>
      </c>
      <c r="J1206" s="59">
        <v>16600</v>
      </c>
      <c r="K1206" s="78">
        <f>VLOOKUP(volume[[#This Row],[hwycov_id]],cnf[],10,FALSE)</f>
        <v>16600</v>
      </c>
      <c r="L1206" s="229">
        <f t="shared" si="54"/>
        <v>0</v>
      </c>
      <c r="M1206" s="228">
        <f t="shared" si="55"/>
        <v>0</v>
      </c>
      <c r="N1206" s="228">
        <f t="shared" si="56"/>
        <v>0</v>
      </c>
      <c r="O1206" s="298" t="e">
        <f>VLOOKUP(volume[[#This Row],[hwycov_id]],check!$A$2:$P$26,16,FALSE)</f>
        <v>#N/A</v>
      </c>
      <c r="P1206" s="298">
        <v>1208</v>
      </c>
    </row>
    <row r="1207" spans="1:16">
      <c r="A1207" s="59">
        <v>7707</v>
      </c>
      <c r="B1207" s="59">
        <v>4</v>
      </c>
      <c r="C1207" s="59">
        <v>1</v>
      </c>
      <c r="D1207" s="59">
        <v>2</v>
      </c>
      <c r="E1207" s="59" t="s">
        <v>80</v>
      </c>
      <c r="F1207" s="227">
        <v>4</v>
      </c>
      <c r="G1207" s="59">
        <v>1</v>
      </c>
      <c r="H1207" s="227">
        <v>4</v>
      </c>
      <c r="I1207" s="227">
        <v>11</v>
      </c>
      <c r="J1207" s="59">
        <v>16600</v>
      </c>
      <c r="K1207" s="78">
        <f>VLOOKUP(volume[[#This Row],[hwycov_id]],cnf[],10,FALSE)</f>
        <v>16600</v>
      </c>
      <c r="L1207" s="229">
        <f t="shared" si="54"/>
        <v>0</v>
      </c>
      <c r="M1207" s="228">
        <f t="shared" si="55"/>
        <v>0</v>
      </c>
      <c r="N1207" s="228">
        <f t="shared" si="56"/>
        <v>0</v>
      </c>
      <c r="O1207" s="298" t="e">
        <f>VLOOKUP(volume[[#This Row],[hwycov_id]],check!$A$2:$P$26,16,FALSE)</f>
        <v>#N/A</v>
      </c>
      <c r="P1207" s="298">
        <v>1209</v>
      </c>
    </row>
    <row r="1208" spans="1:16">
      <c r="A1208" s="59">
        <v>28947</v>
      </c>
      <c r="B1208" s="59">
        <v>3</v>
      </c>
      <c r="C1208" s="59">
        <v>1</v>
      </c>
      <c r="D1208" s="59">
        <v>1</v>
      </c>
      <c r="E1208" s="59" t="s">
        <v>80</v>
      </c>
      <c r="F1208" s="227">
        <v>3</v>
      </c>
      <c r="G1208" s="59">
        <v>1</v>
      </c>
      <c r="H1208" s="227">
        <v>6</v>
      </c>
      <c r="I1208" s="227">
        <v>1</v>
      </c>
      <c r="J1208" s="59">
        <v>16600</v>
      </c>
      <c r="K1208" s="78">
        <f>VLOOKUP(volume[[#This Row],[hwycov_id]],cnf[],10,FALSE)</f>
        <v>16600</v>
      </c>
      <c r="L1208" s="229">
        <f t="shared" si="54"/>
        <v>0</v>
      </c>
      <c r="M1208" s="228">
        <f t="shared" si="55"/>
        <v>0</v>
      </c>
      <c r="N1208" s="228">
        <f t="shared" si="56"/>
        <v>0</v>
      </c>
      <c r="O1208" s="298" t="e">
        <f>VLOOKUP(volume[[#This Row],[hwycov_id]],check!$A$2:$P$26,16,FALSE)</f>
        <v>#N/A</v>
      </c>
      <c r="P1208" s="298">
        <v>1210</v>
      </c>
    </row>
    <row r="1209" spans="1:16">
      <c r="A1209" s="59">
        <v>20514</v>
      </c>
      <c r="B1209" s="59">
        <v>4</v>
      </c>
      <c r="C1209" s="59">
        <v>1</v>
      </c>
      <c r="D1209" s="59">
        <v>2</v>
      </c>
      <c r="E1209" s="59" t="s">
        <v>80</v>
      </c>
      <c r="F1209" s="227">
        <v>4</v>
      </c>
      <c r="G1209" s="59">
        <v>1</v>
      </c>
      <c r="H1209" s="227">
        <v>6</v>
      </c>
      <c r="I1209" s="227">
        <v>12</v>
      </c>
      <c r="J1209" s="59">
        <v>16700</v>
      </c>
      <c r="K1209" s="78">
        <f>VLOOKUP(volume[[#This Row],[hwycov_id]],cnf[],10,FALSE)</f>
        <v>16700</v>
      </c>
      <c r="L1209" s="229">
        <f t="shared" si="54"/>
        <v>0</v>
      </c>
      <c r="M1209" s="228">
        <f t="shared" si="55"/>
        <v>0</v>
      </c>
      <c r="N1209" s="228">
        <f t="shared" si="56"/>
        <v>0</v>
      </c>
      <c r="O1209" s="298" t="e">
        <f>VLOOKUP(volume[[#This Row],[hwycov_id]],check!$A$2:$P$26,16,FALSE)</f>
        <v>#N/A</v>
      </c>
      <c r="P1209" s="298">
        <v>1211</v>
      </c>
    </row>
    <row r="1210" spans="1:16">
      <c r="A1210" s="59">
        <v>31287</v>
      </c>
      <c r="B1210" s="59">
        <v>3</v>
      </c>
      <c r="C1210" s="59">
        <v>1</v>
      </c>
      <c r="D1210" s="59">
        <v>2</v>
      </c>
      <c r="E1210" s="59" t="s">
        <v>79</v>
      </c>
      <c r="F1210" s="227">
        <v>3</v>
      </c>
      <c r="G1210" s="59">
        <v>1</v>
      </c>
      <c r="H1210" s="227">
        <v>2</v>
      </c>
      <c r="I1210" s="227">
        <v>14</v>
      </c>
      <c r="J1210" s="59">
        <v>16732</v>
      </c>
      <c r="K1210" s="78">
        <f>VLOOKUP(volume[[#This Row],[hwycov_id]],cnf[],10,FALSE)</f>
        <v>16732</v>
      </c>
      <c r="L1210" s="229">
        <f t="shared" si="54"/>
        <v>0</v>
      </c>
      <c r="M1210" s="228">
        <f t="shared" si="55"/>
        <v>0</v>
      </c>
      <c r="N1210" s="228">
        <f t="shared" si="56"/>
        <v>0</v>
      </c>
      <c r="O1210" s="298" t="e">
        <f>VLOOKUP(volume[[#This Row],[hwycov_id]],check!$A$2:$P$26,16,FALSE)</f>
        <v>#N/A</v>
      </c>
      <c r="P1210" s="298">
        <v>1212</v>
      </c>
    </row>
    <row r="1211" spans="1:16">
      <c r="A1211" s="59">
        <v>6625</v>
      </c>
      <c r="B1211" s="59">
        <v>4</v>
      </c>
      <c r="C1211" s="59">
        <v>1</v>
      </c>
      <c r="D1211" s="59">
        <v>2</v>
      </c>
      <c r="E1211" s="59" t="s">
        <v>79</v>
      </c>
      <c r="F1211" s="227">
        <v>4</v>
      </c>
      <c r="G1211" s="59">
        <v>1</v>
      </c>
      <c r="H1211" s="227">
        <v>4</v>
      </c>
      <c r="I1211" s="227">
        <v>14</v>
      </c>
      <c r="J1211" s="59">
        <v>16743</v>
      </c>
      <c r="K1211" s="78">
        <f>VLOOKUP(volume[[#This Row],[hwycov_id]],cnf[],10,FALSE)</f>
        <v>16743</v>
      </c>
      <c r="L1211" s="229">
        <f t="shared" si="54"/>
        <v>0</v>
      </c>
      <c r="M1211" s="228">
        <f t="shared" si="55"/>
        <v>0</v>
      </c>
      <c r="N1211" s="228">
        <f t="shared" si="56"/>
        <v>0</v>
      </c>
      <c r="O1211" s="298" t="e">
        <f>VLOOKUP(volume[[#This Row],[hwycov_id]],check!$A$2:$P$26,16,FALSE)</f>
        <v>#N/A</v>
      </c>
      <c r="P1211" s="298">
        <v>1213</v>
      </c>
    </row>
    <row r="1212" spans="1:16">
      <c r="A1212" s="59">
        <v>14405</v>
      </c>
      <c r="B1212" s="59">
        <v>3</v>
      </c>
      <c r="C1212" s="59">
        <v>1</v>
      </c>
      <c r="D1212" s="59">
        <v>2</v>
      </c>
      <c r="E1212" s="59" t="s">
        <v>79</v>
      </c>
      <c r="F1212" s="227">
        <v>3</v>
      </c>
      <c r="G1212" s="59">
        <v>1</v>
      </c>
      <c r="H1212" s="227">
        <v>3</v>
      </c>
      <c r="I1212" s="227">
        <v>14</v>
      </c>
      <c r="J1212" s="59">
        <v>16767</v>
      </c>
      <c r="K1212" s="78">
        <f>VLOOKUP(volume[[#This Row],[hwycov_id]],cnf[],10,FALSE)</f>
        <v>16767</v>
      </c>
      <c r="L1212" s="229">
        <f t="shared" si="54"/>
        <v>0</v>
      </c>
      <c r="M1212" s="228">
        <f t="shared" si="55"/>
        <v>0</v>
      </c>
      <c r="N1212" s="228">
        <f t="shared" si="56"/>
        <v>0</v>
      </c>
      <c r="O1212" s="298" t="e">
        <f>VLOOKUP(volume[[#This Row],[hwycov_id]],check!$A$2:$P$26,16,FALSE)</f>
        <v>#N/A</v>
      </c>
      <c r="P1212" s="298">
        <v>1214</v>
      </c>
    </row>
    <row r="1213" spans="1:16">
      <c r="A1213" s="59">
        <v>29189</v>
      </c>
      <c r="B1213" s="59">
        <v>9</v>
      </c>
      <c r="C1213" s="59">
        <v>1</v>
      </c>
      <c r="D1213" s="59">
        <v>1</v>
      </c>
      <c r="E1213" s="59" t="s">
        <v>78</v>
      </c>
      <c r="F1213" s="227">
        <v>2</v>
      </c>
      <c r="G1213" s="59">
        <v>1</v>
      </c>
      <c r="H1213" s="227">
        <v>7</v>
      </c>
      <c r="I1213" s="227">
        <v>15</v>
      </c>
      <c r="J1213" s="59">
        <v>16774</v>
      </c>
      <c r="K1213" s="78">
        <f>VLOOKUP(volume[[#This Row],[hwycov_id]],cnf[],10,FALSE)</f>
        <v>16774</v>
      </c>
      <c r="L1213" s="229">
        <f t="shared" si="54"/>
        <v>0</v>
      </c>
      <c r="M1213" s="228">
        <f t="shared" si="55"/>
        <v>0</v>
      </c>
      <c r="N1213" s="228">
        <f t="shared" si="56"/>
        <v>0</v>
      </c>
      <c r="O1213" s="298" t="e">
        <f>VLOOKUP(volume[[#This Row],[hwycov_id]],check!$A$2:$P$26,16,FALSE)</f>
        <v>#N/A</v>
      </c>
      <c r="P1213" s="298">
        <v>1215</v>
      </c>
    </row>
    <row r="1214" spans="1:16">
      <c r="A1214" s="59">
        <v>876</v>
      </c>
      <c r="B1214" s="59">
        <v>3</v>
      </c>
      <c r="C1214" s="59">
        <v>1</v>
      </c>
      <c r="D1214" s="59">
        <v>2</v>
      </c>
      <c r="E1214" s="59" t="s">
        <v>79</v>
      </c>
      <c r="F1214" s="227">
        <v>3</v>
      </c>
      <c r="G1214" s="59">
        <v>1</v>
      </c>
      <c r="H1214" s="227">
        <v>2</v>
      </c>
      <c r="I1214" s="227">
        <v>14</v>
      </c>
      <c r="J1214" s="59">
        <v>16781</v>
      </c>
      <c r="K1214" s="78">
        <f>VLOOKUP(volume[[#This Row],[hwycov_id]],cnf[],10,FALSE)</f>
        <v>16781</v>
      </c>
      <c r="L1214" s="229">
        <f t="shared" si="54"/>
        <v>0</v>
      </c>
      <c r="M1214" s="228">
        <f t="shared" si="55"/>
        <v>0</v>
      </c>
      <c r="N1214" s="228">
        <f t="shared" si="56"/>
        <v>0</v>
      </c>
      <c r="O1214" s="298" t="e">
        <f>VLOOKUP(volume[[#This Row],[hwycov_id]],check!$A$2:$P$26,16,FALSE)</f>
        <v>#N/A</v>
      </c>
      <c r="P1214" s="298">
        <v>1216</v>
      </c>
    </row>
    <row r="1215" spans="1:16">
      <c r="A1215" s="59">
        <v>1460</v>
      </c>
      <c r="B1215" s="59">
        <v>3</v>
      </c>
      <c r="C1215" s="59">
        <v>1</v>
      </c>
      <c r="D1215" s="59">
        <v>2</v>
      </c>
      <c r="E1215" s="59" t="s">
        <v>80</v>
      </c>
      <c r="F1215" s="227">
        <v>3</v>
      </c>
      <c r="G1215" s="59">
        <v>1</v>
      </c>
      <c r="H1215" s="227">
        <v>2</v>
      </c>
      <c r="I1215" s="227">
        <v>11</v>
      </c>
      <c r="J1215" s="59">
        <v>16800</v>
      </c>
      <c r="K1215" s="78">
        <f>VLOOKUP(volume[[#This Row],[hwycov_id]],cnf[],10,FALSE)</f>
        <v>16800</v>
      </c>
      <c r="L1215" s="229">
        <f t="shared" si="54"/>
        <v>0</v>
      </c>
      <c r="M1215" s="228">
        <f t="shared" si="55"/>
        <v>0</v>
      </c>
      <c r="N1215" s="228">
        <f t="shared" si="56"/>
        <v>0</v>
      </c>
      <c r="O1215" s="298" t="e">
        <f>VLOOKUP(volume[[#This Row],[hwycov_id]],check!$A$2:$P$26,16,FALSE)</f>
        <v>#N/A</v>
      </c>
      <c r="P1215" s="298">
        <v>1217</v>
      </c>
    </row>
    <row r="1216" spans="1:16">
      <c r="A1216" s="59">
        <v>16516</v>
      </c>
      <c r="B1216" s="59">
        <v>3</v>
      </c>
      <c r="C1216" s="59">
        <v>1</v>
      </c>
      <c r="D1216" s="59">
        <v>2</v>
      </c>
      <c r="E1216" s="59" t="s">
        <v>80</v>
      </c>
      <c r="F1216" s="227">
        <v>3</v>
      </c>
      <c r="G1216" s="59">
        <v>1</v>
      </c>
      <c r="H1216" s="227">
        <v>2</v>
      </c>
      <c r="I1216" s="227">
        <v>11</v>
      </c>
      <c r="J1216" s="59">
        <v>16800</v>
      </c>
      <c r="K1216" s="78">
        <f>VLOOKUP(volume[[#This Row],[hwycov_id]],cnf[],10,FALSE)</f>
        <v>16800</v>
      </c>
      <c r="L1216" s="229">
        <f t="shared" si="54"/>
        <v>0</v>
      </c>
      <c r="M1216" s="228">
        <f t="shared" si="55"/>
        <v>0</v>
      </c>
      <c r="N1216" s="228">
        <f t="shared" si="56"/>
        <v>0</v>
      </c>
      <c r="O1216" s="298" t="e">
        <f>VLOOKUP(volume[[#This Row],[hwycov_id]],check!$A$2:$P$26,16,FALSE)</f>
        <v>#N/A</v>
      </c>
      <c r="P1216" s="298">
        <v>1218</v>
      </c>
    </row>
    <row r="1217" spans="1:16">
      <c r="A1217" s="59">
        <v>1658</v>
      </c>
      <c r="B1217" s="59">
        <v>3</v>
      </c>
      <c r="C1217" s="59">
        <v>1</v>
      </c>
      <c r="D1217" s="59">
        <v>2</v>
      </c>
      <c r="E1217" s="59" t="s">
        <v>79</v>
      </c>
      <c r="F1217" s="227">
        <v>3</v>
      </c>
      <c r="G1217" s="59">
        <v>1</v>
      </c>
      <c r="H1217" s="227">
        <v>3</v>
      </c>
      <c r="I1217" s="227">
        <v>14</v>
      </c>
      <c r="J1217" s="59">
        <v>16858</v>
      </c>
      <c r="K1217" s="78">
        <f>VLOOKUP(volume[[#This Row],[hwycov_id]],cnf[],10,FALSE)</f>
        <v>16858</v>
      </c>
      <c r="L1217" s="229">
        <f t="shared" si="54"/>
        <v>0</v>
      </c>
      <c r="M1217" s="228">
        <f t="shared" si="55"/>
        <v>0</v>
      </c>
      <c r="N1217" s="228">
        <f t="shared" si="56"/>
        <v>0</v>
      </c>
      <c r="O1217" s="298" t="e">
        <f>VLOOKUP(volume[[#This Row],[hwycov_id]],check!$A$2:$P$26,16,FALSE)</f>
        <v>#N/A</v>
      </c>
      <c r="P1217" s="298">
        <v>1219</v>
      </c>
    </row>
    <row r="1218" spans="1:16">
      <c r="A1218" s="59">
        <v>6855</v>
      </c>
      <c r="B1218" s="59">
        <v>3</v>
      </c>
      <c r="C1218" s="59">
        <v>1</v>
      </c>
      <c r="D1218" s="59">
        <v>2</v>
      </c>
      <c r="E1218" s="59" t="s">
        <v>79</v>
      </c>
      <c r="F1218" s="227">
        <v>3</v>
      </c>
      <c r="G1218" s="59">
        <v>1</v>
      </c>
      <c r="H1218" s="227">
        <v>2</v>
      </c>
      <c r="I1218" s="227">
        <v>14</v>
      </c>
      <c r="J1218" s="59">
        <v>16858</v>
      </c>
      <c r="K1218" s="78">
        <f>VLOOKUP(volume[[#This Row],[hwycov_id]],cnf[],10,FALSE)</f>
        <v>16858</v>
      </c>
      <c r="L1218" s="229">
        <f t="shared" ref="L1218:L1281" si="57">K1218/J1218-1</f>
        <v>0</v>
      </c>
      <c r="M1218" s="228">
        <f t="shared" ref="M1218:M1281" si="58">K1218-J1218</f>
        <v>0</v>
      </c>
      <c r="N1218" s="228">
        <f t="shared" ref="N1218:N1281" si="59">POWER(M1218,2)</f>
        <v>0</v>
      </c>
      <c r="O1218" s="298" t="e">
        <f>VLOOKUP(volume[[#This Row],[hwycov_id]],check!$A$2:$P$26,16,FALSE)</f>
        <v>#N/A</v>
      </c>
      <c r="P1218" s="298">
        <v>1220</v>
      </c>
    </row>
    <row r="1219" spans="1:16">
      <c r="A1219" s="59">
        <v>19883</v>
      </c>
      <c r="B1219" s="59">
        <v>4</v>
      </c>
      <c r="C1219" s="59">
        <v>1</v>
      </c>
      <c r="D1219" s="59">
        <v>2</v>
      </c>
      <c r="E1219" s="59" t="s">
        <v>82</v>
      </c>
      <c r="F1219" s="227">
        <v>4</v>
      </c>
      <c r="G1219" s="59">
        <v>1</v>
      </c>
      <c r="H1219" s="227">
        <v>7</v>
      </c>
      <c r="I1219" s="227">
        <v>7</v>
      </c>
      <c r="J1219" s="59">
        <v>16871</v>
      </c>
      <c r="K1219" s="78">
        <f>VLOOKUP(volume[[#This Row],[hwycov_id]],cnf[],10,FALSE)</f>
        <v>16871</v>
      </c>
      <c r="L1219" s="229">
        <f t="shared" si="57"/>
        <v>0</v>
      </c>
      <c r="M1219" s="228">
        <f t="shared" si="58"/>
        <v>0</v>
      </c>
      <c r="N1219" s="228">
        <f t="shared" si="59"/>
        <v>0</v>
      </c>
      <c r="O1219" s="298" t="e">
        <f>VLOOKUP(volume[[#This Row],[hwycov_id]],check!$A$2:$P$26,16,FALSE)</f>
        <v>#N/A</v>
      </c>
      <c r="P1219" s="298">
        <v>1221</v>
      </c>
    </row>
    <row r="1220" spans="1:16">
      <c r="A1220" s="59">
        <v>19742</v>
      </c>
      <c r="B1220" s="59">
        <v>4</v>
      </c>
      <c r="C1220" s="59">
        <v>1</v>
      </c>
      <c r="D1220" s="59">
        <v>2</v>
      </c>
      <c r="E1220" s="59" t="s">
        <v>80</v>
      </c>
      <c r="F1220" s="227">
        <v>4</v>
      </c>
      <c r="G1220" s="59">
        <v>1</v>
      </c>
      <c r="H1220" s="227">
        <v>6</v>
      </c>
      <c r="I1220" s="227">
        <v>12</v>
      </c>
      <c r="J1220" s="59">
        <v>16900</v>
      </c>
      <c r="K1220" s="78">
        <f>VLOOKUP(volume[[#This Row],[hwycov_id]],cnf[],10,FALSE)</f>
        <v>16900</v>
      </c>
      <c r="L1220" s="229">
        <f t="shared" si="57"/>
        <v>0</v>
      </c>
      <c r="M1220" s="228">
        <f t="shared" si="58"/>
        <v>0</v>
      </c>
      <c r="N1220" s="228">
        <f t="shared" si="59"/>
        <v>0</v>
      </c>
      <c r="O1220" s="298" t="e">
        <f>VLOOKUP(volume[[#This Row],[hwycov_id]],check!$A$2:$P$26,16,FALSE)</f>
        <v>#N/A</v>
      </c>
      <c r="P1220" s="298">
        <v>1222</v>
      </c>
    </row>
    <row r="1221" spans="1:16">
      <c r="A1221" s="59">
        <v>2497</v>
      </c>
      <c r="B1221" s="59">
        <v>3</v>
      </c>
      <c r="C1221" s="59">
        <v>1</v>
      </c>
      <c r="D1221" s="59">
        <v>2</v>
      </c>
      <c r="E1221" s="59" t="s">
        <v>80</v>
      </c>
      <c r="F1221" s="227">
        <v>3</v>
      </c>
      <c r="G1221" s="59">
        <v>1</v>
      </c>
      <c r="H1221" s="227">
        <v>5</v>
      </c>
      <c r="I1221" s="227">
        <v>5</v>
      </c>
      <c r="J1221" s="59">
        <v>16900</v>
      </c>
      <c r="K1221" s="78">
        <f>VLOOKUP(volume[[#This Row],[hwycov_id]],cnf[],10,FALSE)</f>
        <v>16900</v>
      </c>
      <c r="L1221" s="229">
        <f t="shared" si="57"/>
        <v>0</v>
      </c>
      <c r="M1221" s="228">
        <f t="shared" si="58"/>
        <v>0</v>
      </c>
      <c r="N1221" s="228">
        <f t="shared" si="59"/>
        <v>0</v>
      </c>
      <c r="O1221" s="298" t="e">
        <f>VLOOKUP(volume[[#This Row],[hwycov_id]],check!$A$2:$P$26,16,FALSE)</f>
        <v>#N/A</v>
      </c>
      <c r="P1221" s="298">
        <v>1223</v>
      </c>
    </row>
    <row r="1222" spans="1:16">
      <c r="A1222" s="59">
        <v>6839</v>
      </c>
      <c r="B1222" s="59">
        <v>3</v>
      </c>
      <c r="C1222" s="59">
        <v>1</v>
      </c>
      <c r="D1222" s="59">
        <v>2</v>
      </c>
      <c r="E1222" s="59" t="s">
        <v>79</v>
      </c>
      <c r="F1222" s="227">
        <v>3</v>
      </c>
      <c r="G1222" s="59">
        <v>1</v>
      </c>
      <c r="H1222" s="227">
        <v>3</v>
      </c>
      <c r="I1222" s="227">
        <v>14</v>
      </c>
      <c r="J1222" s="59">
        <v>16938</v>
      </c>
      <c r="K1222" s="78">
        <f>VLOOKUP(volume[[#This Row],[hwycov_id]],cnf[],10,FALSE)</f>
        <v>16938</v>
      </c>
      <c r="L1222" s="229">
        <f t="shared" si="57"/>
        <v>0</v>
      </c>
      <c r="M1222" s="228">
        <f t="shared" si="58"/>
        <v>0</v>
      </c>
      <c r="N1222" s="228">
        <f t="shared" si="59"/>
        <v>0</v>
      </c>
      <c r="O1222" s="298" t="e">
        <f>VLOOKUP(volume[[#This Row],[hwycov_id]],check!$A$2:$P$26,16,FALSE)</f>
        <v>#N/A</v>
      </c>
      <c r="P1222" s="298">
        <v>1224</v>
      </c>
    </row>
    <row r="1223" spans="1:16">
      <c r="A1223" s="59">
        <v>3863</v>
      </c>
      <c r="B1223" s="59">
        <v>3</v>
      </c>
      <c r="C1223" s="59">
        <v>1</v>
      </c>
      <c r="D1223" s="59">
        <v>2</v>
      </c>
      <c r="E1223" s="59" t="s">
        <v>79</v>
      </c>
      <c r="F1223" s="227">
        <v>3</v>
      </c>
      <c r="G1223" s="59">
        <v>1</v>
      </c>
      <c r="H1223" s="227">
        <v>3</v>
      </c>
      <c r="I1223" s="227">
        <v>14</v>
      </c>
      <c r="J1223" s="59">
        <v>16999</v>
      </c>
      <c r="K1223" s="78">
        <f>VLOOKUP(volume[[#This Row],[hwycov_id]],cnf[],10,FALSE)</f>
        <v>16999</v>
      </c>
      <c r="L1223" s="229">
        <f t="shared" si="57"/>
        <v>0</v>
      </c>
      <c r="M1223" s="228">
        <f t="shared" si="58"/>
        <v>0</v>
      </c>
      <c r="N1223" s="228">
        <f t="shared" si="59"/>
        <v>0</v>
      </c>
      <c r="O1223" s="298" t="e">
        <f>VLOOKUP(volume[[#This Row],[hwycov_id]],check!$A$2:$P$26,16,FALSE)</f>
        <v>#N/A</v>
      </c>
      <c r="P1223" s="298">
        <v>1225</v>
      </c>
    </row>
    <row r="1224" spans="1:16">
      <c r="A1224" s="59">
        <v>16952</v>
      </c>
      <c r="B1224" s="59">
        <v>3</v>
      </c>
      <c r="C1224" s="59">
        <v>1</v>
      </c>
      <c r="D1224" s="59">
        <v>2</v>
      </c>
      <c r="E1224" s="59" t="s">
        <v>80</v>
      </c>
      <c r="F1224" s="227">
        <v>3</v>
      </c>
      <c r="G1224" s="59">
        <v>1</v>
      </c>
      <c r="H1224" s="227">
        <v>4</v>
      </c>
      <c r="I1224" s="227">
        <v>8</v>
      </c>
      <c r="J1224" s="59">
        <v>17000</v>
      </c>
      <c r="K1224" s="78">
        <f>VLOOKUP(volume[[#This Row],[hwycov_id]],cnf[],10,FALSE)</f>
        <v>17000</v>
      </c>
      <c r="L1224" s="229">
        <f t="shared" si="57"/>
        <v>0</v>
      </c>
      <c r="M1224" s="228">
        <f t="shared" si="58"/>
        <v>0</v>
      </c>
      <c r="N1224" s="228">
        <f t="shared" si="59"/>
        <v>0</v>
      </c>
      <c r="O1224" s="298" t="e">
        <f>VLOOKUP(volume[[#This Row],[hwycov_id]],check!$A$2:$P$26,16,FALSE)</f>
        <v>#N/A</v>
      </c>
      <c r="P1224" s="298">
        <v>1226</v>
      </c>
    </row>
    <row r="1225" spans="1:16">
      <c r="A1225" s="59">
        <v>5312</v>
      </c>
      <c r="B1225" s="59">
        <v>3</v>
      </c>
      <c r="C1225" s="59">
        <v>1</v>
      </c>
      <c r="D1225" s="59">
        <v>2</v>
      </c>
      <c r="E1225" s="59" t="s">
        <v>79</v>
      </c>
      <c r="F1225" s="227">
        <v>3</v>
      </c>
      <c r="G1225" s="59">
        <v>1</v>
      </c>
      <c r="H1225" s="227">
        <v>2</v>
      </c>
      <c r="I1225" s="227">
        <v>14</v>
      </c>
      <c r="J1225" s="59">
        <v>17063</v>
      </c>
      <c r="K1225" s="78">
        <f>VLOOKUP(volume[[#This Row],[hwycov_id]],cnf[],10,FALSE)</f>
        <v>17063</v>
      </c>
      <c r="L1225" s="229">
        <f t="shared" si="57"/>
        <v>0</v>
      </c>
      <c r="M1225" s="228">
        <f t="shared" si="58"/>
        <v>0</v>
      </c>
      <c r="N1225" s="228">
        <f t="shared" si="59"/>
        <v>0</v>
      </c>
      <c r="O1225" s="298" t="e">
        <f>VLOOKUP(volume[[#This Row],[hwycov_id]],check!$A$2:$P$26,16,FALSE)</f>
        <v>#N/A</v>
      </c>
      <c r="P1225" s="298">
        <v>1227</v>
      </c>
    </row>
    <row r="1226" spans="1:16">
      <c r="A1226" s="59">
        <v>13660</v>
      </c>
      <c r="B1226" s="59">
        <v>9</v>
      </c>
      <c r="C1226" s="59">
        <v>1</v>
      </c>
      <c r="D1226" s="59">
        <v>1</v>
      </c>
      <c r="E1226" s="59" t="s">
        <v>78</v>
      </c>
      <c r="F1226" s="227">
        <v>2</v>
      </c>
      <c r="G1226" s="59">
        <v>1</v>
      </c>
      <c r="H1226" s="227">
        <v>3</v>
      </c>
      <c r="I1226" s="227">
        <v>14</v>
      </c>
      <c r="J1226" s="59">
        <v>17084</v>
      </c>
      <c r="K1226" s="78">
        <f>VLOOKUP(volume[[#This Row],[hwycov_id]],cnf[],10,FALSE)</f>
        <v>17084</v>
      </c>
      <c r="L1226" s="229">
        <f t="shared" si="57"/>
        <v>0</v>
      </c>
      <c r="M1226" s="228">
        <f t="shared" si="58"/>
        <v>0</v>
      </c>
      <c r="N1226" s="228">
        <f t="shared" si="59"/>
        <v>0</v>
      </c>
      <c r="O1226" s="298" t="e">
        <f>VLOOKUP(volume[[#This Row],[hwycov_id]],check!$A$2:$P$26,16,FALSE)</f>
        <v>#N/A</v>
      </c>
      <c r="P1226" s="298">
        <v>1228</v>
      </c>
    </row>
    <row r="1227" spans="1:16">
      <c r="A1227" s="59">
        <v>7569</v>
      </c>
      <c r="B1227" s="59">
        <v>3</v>
      </c>
      <c r="C1227" s="59">
        <v>1</v>
      </c>
      <c r="D1227" s="59">
        <v>2</v>
      </c>
      <c r="E1227" s="59" t="s">
        <v>80</v>
      </c>
      <c r="F1227" s="227">
        <v>3</v>
      </c>
      <c r="G1227" s="59">
        <v>1</v>
      </c>
      <c r="H1227" s="227">
        <v>5</v>
      </c>
      <c r="I1227" s="227">
        <v>5</v>
      </c>
      <c r="J1227" s="59">
        <v>17100</v>
      </c>
      <c r="K1227" s="78">
        <f>VLOOKUP(volume[[#This Row],[hwycov_id]],cnf[],10,FALSE)</f>
        <v>17100</v>
      </c>
      <c r="L1227" s="229">
        <f t="shared" si="57"/>
        <v>0</v>
      </c>
      <c r="M1227" s="228">
        <f t="shared" si="58"/>
        <v>0</v>
      </c>
      <c r="N1227" s="228">
        <f t="shared" si="59"/>
        <v>0</v>
      </c>
      <c r="O1227" s="298" t="e">
        <f>VLOOKUP(volume[[#This Row],[hwycov_id]],check!$A$2:$P$26,16,FALSE)</f>
        <v>#N/A</v>
      </c>
      <c r="P1227" s="298">
        <v>1229</v>
      </c>
    </row>
    <row r="1228" spans="1:16">
      <c r="A1228" s="59">
        <v>19045</v>
      </c>
      <c r="B1228" s="59">
        <v>3</v>
      </c>
      <c r="C1228" s="59">
        <v>1</v>
      </c>
      <c r="D1228" s="59">
        <v>2</v>
      </c>
      <c r="E1228" s="59" t="s">
        <v>80</v>
      </c>
      <c r="F1228" s="227">
        <v>3</v>
      </c>
      <c r="G1228" s="59">
        <v>1</v>
      </c>
      <c r="H1228" s="227">
        <v>2</v>
      </c>
      <c r="I1228" s="227">
        <v>11</v>
      </c>
      <c r="J1228" s="59">
        <v>17100</v>
      </c>
      <c r="K1228" s="78">
        <f>VLOOKUP(volume[[#This Row],[hwycov_id]],cnf[],10,FALSE)</f>
        <v>17100</v>
      </c>
      <c r="L1228" s="229">
        <f t="shared" si="57"/>
        <v>0</v>
      </c>
      <c r="M1228" s="228">
        <f t="shared" si="58"/>
        <v>0</v>
      </c>
      <c r="N1228" s="228">
        <f t="shared" si="59"/>
        <v>0</v>
      </c>
      <c r="O1228" s="298" t="e">
        <f>VLOOKUP(volume[[#This Row],[hwycov_id]],check!$A$2:$P$26,16,FALSE)</f>
        <v>#N/A</v>
      </c>
      <c r="P1228" s="298">
        <v>1230</v>
      </c>
    </row>
    <row r="1229" spans="1:16">
      <c r="A1229" s="59">
        <v>12562</v>
      </c>
      <c r="B1229" s="59">
        <v>9</v>
      </c>
      <c r="C1229" s="59">
        <v>1</v>
      </c>
      <c r="D1229" s="59">
        <v>1</v>
      </c>
      <c r="E1229" s="59" t="s">
        <v>78</v>
      </c>
      <c r="F1229" s="227">
        <v>2</v>
      </c>
      <c r="G1229" s="59">
        <v>1</v>
      </c>
      <c r="H1229" s="227">
        <v>6</v>
      </c>
      <c r="I1229" s="227">
        <v>12</v>
      </c>
      <c r="J1229" s="59">
        <v>17115</v>
      </c>
      <c r="K1229" s="78">
        <f>VLOOKUP(volume[[#This Row],[hwycov_id]],cnf[],10,FALSE)</f>
        <v>17115</v>
      </c>
      <c r="L1229" s="229">
        <f t="shared" si="57"/>
        <v>0</v>
      </c>
      <c r="M1229" s="228">
        <f t="shared" si="58"/>
        <v>0</v>
      </c>
      <c r="N1229" s="228">
        <f t="shared" si="59"/>
        <v>0</v>
      </c>
      <c r="O1229" s="298" t="e">
        <f>VLOOKUP(volume[[#This Row],[hwycov_id]],check!$A$2:$P$26,16,FALSE)</f>
        <v>#N/A</v>
      </c>
      <c r="P1229" s="298">
        <v>1231</v>
      </c>
    </row>
    <row r="1230" spans="1:16">
      <c r="A1230" s="59">
        <v>9012</v>
      </c>
      <c r="B1230" s="59">
        <v>1</v>
      </c>
      <c r="C1230" s="59">
        <v>4</v>
      </c>
      <c r="D1230" s="59">
        <v>1</v>
      </c>
      <c r="E1230" s="59" t="s">
        <v>77</v>
      </c>
      <c r="F1230" s="227">
        <v>1</v>
      </c>
      <c r="G1230" s="59">
        <v>1</v>
      </c>
      <c r="H1230" s="227">
        <v>4</v>
      </c>
      <c r="I1230" s="227">
        <v>19</v>
      </c>
      <c r="J1230" s="59">
        <v>17181</v>
      </c>
      <c r="K1230" s="78">
        <f>VLOOKUP(volume[[#This Row],[hwycov_id]],cnf[],10,FALSE)</f>
        <v>17181</v>
      </c>
      <c r="L1230" s="229">
        <f t="shared" si="57"/>
        <v>0</v>
      </c>
      <c r="M1230" s="228">
        <f t="shared" si="58"/>
        <v>0</v>
      </c>
      <c r="N1230" s="228">
        <f t="shared" si="59"/>
        <v>0</v>
      </c>
      <c r="O1230" s="298" t="e">
        <f>VLOOKUP(volume[[#This Row],[hwycov_id]],check!$A$2:$P$26,16,FALSE)</f>
        <v>#N/A</v>
      </c>
      <c r="P1230" s="298">
        <v>1232</v>
      </c>
    </row>
    <row r="1231" spans="1:16">
      <c r="A1231" s="59">
        <v>10255</v>
      </c>
      <c r="B1231" s="59">
        <v>1</v>
      </c>
      <c r="C1231" s="59">
        <v>4</v>
      </c>
      <c r="D1231" s="59">
        <v>1</v>
      </c>
      <c r="E1231" s="59" t="s">
        <v>77</v>
      </c>
      <c r="F1231" s="227">
        <v>1</v>
      </c>
      <c r="G1231" s="59">
        <v>1</v>
      </c>
      <c r="H1231" s="227">
        <v>4</v>
      </c>
      <c r="I1231" s="227">
        <v>2</v>
      </c>
      <c r="J1231" s="59">
        <v>17200</v>
      </c>
      <c r="K1231" s="78">
        <f>VLOOKUP(volume[[#This Row],[hwycov_id]],cnf[],10,FALSE)</f>
        <v>17200</v>
      </c>
      <c r="L1231" s="229">
        <f t="shared" si="57"/>
        <v>0</v>
      </c>
      <c r="M1231" s="228">
        <f t="shared" si="58"/>
        <v>0</v>
      </c>
      <c r="N1231" s="228">
        <f t="shared" si="59"/>
        <v>0</v>
      </c>
      <c r="O1231" s="298" t="e">
        <f>VLOOKUP(volume[[#This Row],[hwycov_id]],check!$A$2:$P$26,16,FALSE)</f>
        <v>#N/A</v>
      </c>
      <c r="P1231" s="298">
        <v>1233</v>
      </c>
    </row>
    <row r="1232" spans="1:16">
      <c r="A1232" s="59">
        <v>12713</v>
      </c>
      <c r="B1232" s="59">
        <v>4</v>
      </c>
      <c r="C1232" s="59">
        <v>1</v>
      </c>
      <c r="D1232" s="59">
        <v>2</v>
      </c>
      <c r="E1232" s="59" t="s">
        <v>80</v>
      </c>
      <c r="F1232" s="227">
        <v>4</v>
      </c>
      <c r="G1232" s="59">
        <v>1</v>
      </c>
      <c r="H1232" s="227">
        <v>7</v>
      </c>
      <c r="I1232" s="227">
        <v>19</v>
      </c>
      <c r="J1232" s="59">
        <v>17200</v>
      </c>
      <c r="K1232" s="78">
        <f>VLOOKUP(volume[[#This Row],[hwycov_id]],cnf[],10,FALSE)</f>
        <v>17200</v>
      </c>
      <c r="L1232" s="229">
        <f t="shared" si="57"/>
        <v>0</v>
      </c>
      <c r="M1232" s="228">
        <f t="shared" si="58"/>
        <v>0</v>
      </c>
      <c r="N1232" s="228">
        <f t="shared" si="59"/>
        <v>0</v>
      </c>
      <c r="O1232" s="298" t="e">
        <f>VLOOKUP(volume[[#This Row],[hwycov_id]],check!$A$2:$P$26,16,FALSE)</f>
        <v>#N/A</v>
      </c>
      <c r="P1232" s="298">
        <v>1234</v>
      </c>
    </row>
    <row r="1233" spans="1:16">
      <c r="A1233" s="59">
        <v>5122</v>
      </c>
      <c r="B1233" s="59">
        <v>3</v>
      </c>
      <c r="C1233" s="59">
        <v>1</v>
      </c>
      <c r="D1233" s="59">
        <v>2</v>
      </c>
      <c r="E1233" s="59" t="s">
        <v>80</v>
      </c>
      <c r="F1233" s="227">
        <v>3</v>
      </c>
      <c r="G1233" s="59">
        <v>1</v>
      </c>
      <c r="H1233" s="227">
        <v>2</v>
      </c>
      <c r="I1233" s="227">
        <v>11</v>
      </c>
      <c r="J1233" s="59">
        <v>17200</v>
      </c>
      <c r="K1233" s="78">
        <f>VLOOKUP(volume[[#This Row],[hwycov_id]],cnf[],10,FALSE)</f>
        <v>17200</v>
      </c>
      <c r="L1233" s="229">
        <f t="shared" si="57"/>
        <v>0</v>
      </c>
      <c r="M1233" s="228">
        <f t="shared" si="58"/>
        <v>0</v>
      </c>
      <c r="N1233" s="228">
        <f t="shared" si="59"/>
        <v>0</v>
      </c>
      <c r="O1233" s="298" t="e">
        <f>VLOOKUP(volume[[#This Row],[hwycov_id]],check!$A$2:$P$26,16,FALSE)</f>
        <v>#N/A</v>
      </c>
      <c r="P1233" s="298">
        <v>1235</v>
      </c>
    </row>
    <row r="1234" spans="1:16">
      <c r="A1234" s="59">
        <v>19042</v>
      </c>
      <c r="B1234" s="59">
        <v>3</v>
      </c>
      <c r="C1234" s="59">
        <v>1</v>
      </c>
      <c r="D1234" s="59">
        <v>2</v>
      </c>
      <c r="E1234" s="59" t="s">
        <v>80</v>
      </c>
      <c r="F1234" s="227">
        <v>3</v>
      </c>
      <c r="G1234" s="59">
        <v>1</v>
      </c>
      <c r="H1234" s="227">
        <v>2</v>
      </c>
      <c r="I1234" s="227">
        <v>11</v>
      </c>
      <c r="J1234" s="59">
        <v>17200</v>
      </c>
      <c r="K1234" s="78">
        <f>VLOOKUP(volume[[#This Row],[hwycov_id]],cnf[],10,FALSE)</f>
        <v>17200</v>
      </c>
      <c r="L1234" s="229">
        <f t="shared" si="57"/>
        <v>0</v>
      </c>
      <c r="M1234" s="228">
        <f t="shared" si="58"/>
        <v>0</v>
      </c>
      <c r="N1234" s="228">
        <f t="shared" si="59"/>
        <v>0</v>
      </c>
      <c r="O1234" s="298" t="e">
        <f>VLOOKUP(volume[[#This Row],[hwycov_id]],check!$A$2:$P$26,16,FALSE)</f>
        <v>#N/A</v>
      </c>
      <c r="P1234" s="298">
        <v>1236</v>
      </c>
    </row>
    <row r="1235" spans="1:16">
      <c r="A1235" s="59">
        <v>30923</v>
      </c>
      <c r="B1235" s="59">
        <v>4</v>
      </c>
      <c r="C1235" s="59">
        <v>1</v>
      </c>
      <c r="D1235" s="59">
        <v>2</v>
      </c>
      <c r="E1235" s="59" t="s">
        <v>80</v>
      </c>
      <c r="F1235" s="227">
        <v>4</v>
      </c>
      <c r="G1235" s="59">
        <v>1</v>
      </c>
      <c r="H1235" s="227">
        <v>7</v>
      </c>
      <c r="I1235" s="227">
        <v>19</v>
      </c>
      <c r="J1235" s="59">
        <v>17200</v>
      </c>
      <c r="K1235" s="78">
        <f>VLOOKUP(volume[[#This Row],[hwycov_id]],cnf[],10,FALSE)</f>
        <v>17200</v>
      </c>
      <c r="L1235" s="229">
        <f t="shared" si="57"/>
        <v>0</v>
      </c>
      <c r="M1235" s="228">
        <f t="shared" si="58"/>
        <v>0</v>
      </c>
      <c r="N1235" s="228">
        <f t="shared" si="59"/>
        <v>0</v>
      </c>
      <c r="O1235" s="298" t="e">
        <f>VLOOKUP(volume[[#This Row],[hwycov_id]],check!$A$2:$P$26,16,FALSE)</f>
        <v>#N/A</v>
      </c>
      <c r="P1235" s="298">
        <v>1237</v>
      </c>
    </row>
    <row r="1236" spans="1:16">
      <c r="A1236" s="59">
        <v>16769</v>
      </c>
      <c r="B1236" s="59">
        <v>4</v>
      </c>
      <c r="C1236" s="59">
        <v>1</v>
      </c>
      <c r="D1236" s="59">
        <v>2</v>
      </c>
      <c r="E1236" s="59" t="s">
        <v>79</v>
      </c>
      <c r="F1236" s="227">
        <v>4</v>
      </c>
      <c r="G1236" s="59">
        <v>1</v>
      </c>
      <c r="H1236" s="227">
        <v>2</v>
      </c>
      <c r="I1236" s="227">
        <v>14</v>
      </c>
      <c r="J1236" s="59">
        <v>17223</v>
      </c>
      <c r="K1236" s="78">
        <f>VLOOKUP(volume[[#This Row],[hwycov_id]],cnf[],10,FALSE)</f>
        <v>17223</v>
      </c>
      <c r="L1236" s="229">
        <f t="shared" si="57"/>
        <v>0</v>
      </c>
      <c r="M1236" s="228">
        <f t="shared" si="58"/>
        <v>0</v>
      </c>
      <c r="N1236" s="228">
        <f t="shared" si="59"/>
        <v>0</v>
      </c>
      <c r="O1236" s="298" t="e">
        <f>VLOOKUP(volume[[#This Row],[hwycov_id]],check!$A$2:$P$26,16,FALSE)</f>
        <v>#N/A</v>
      </c>
      <c r="P1236" s="298">
        <v>1238</v>
      </c>
    </row>
    <row r="1237" spans="1:16">
      <c r="A1237" s="59">
        <v>5417</v>
      </c>
      <c r="B1237" s="59">
        <v>3</v>
      </c>
      <c r="C1237" s="59">
        <v>1</v>
      </c>
      <c r="D1237" s="59">
        <v>2</v>
      </c>
      <c r="E1237" s="59" t="s">
        <v>79</v>
      </c>
      <c r="F1237" s="227">
        <v>3</v>
      </c>
      <c r="G1237" s="59">
        <v>1</v>
      </c>
      <c r="H1237" s="227">
        <v>3</v>
      </c>
      <c r="I1237" s="227">
        <v>14</v>
      </c>
      <c r="J1237" s="59">
        <v>17224</v>
      </c>
      <c r="K1237" s="78">
        <f>VLOOKUP(volume[[#This Row],[hwycov_id]],cnf[],10,FALSE)</f>
        <v>17224</v>
      </c>
      <c r="L1237" s="229">
        <f t="shared" si="57"/>
        <v>0</v>
      </c>
      <c r="M1237" s="228">
        <f t="shared" si="58"/>
        <v>0</v>
      </c>
      <c r="N1237" s="228">
        <f t="shared" si="59"/>
        <v>0</v>
      </c>
      <c r="O1237" s="298" t="e">
        <f>VLOOKUP(volume[[#This Row],[hwycov_id]],check!$A$2:$P$26,16,FALSE)</f>
        <v>#N/A</v>
      </c>
      <c r="P1237" s="298">
        <v>1239</v>
      </c>
    </row>
    <row r="1238" spans="1:16">
      <c r="A1238" s="59">
        <v>3877</v>
      </c>
      <c r="B1238" s="59">
        <v>3</v>
      </c>
      <c r="C1238" s="59">
        <v>1</v>
      </c>
      <c r="D1238" s="59">
        <v>2</v>
      </c>
      <c r="E1238" s="59" t="s">
        <v>79</v>
      </c>
      <c r="F1238" s="227">
        <v>3</v>
      </c>
      <c r="G1238" s="59">
        <v>1</v>
      </c>
      <c r="H1238" s="227">
        <v>3</v>
      </c>
      <c r="I1238" s="227">
        <v>14</v>
      </c>
      <c r="J1238" s="59">
        <v>17255</v>
      </c>
      <c r="K1238" s="78">
        <f>VLOOKUP(volume[[#This Row],[hwycov_id]],cnf[],10,FALSE)</f>
        <v>17255</v>
      </c>
      <c r="L1238" s="229">
        <f t="shared" si="57"/>
        <v>0</v>
      </c>
      <c r="M1238" s="228">
        <f t="shared" si="58"/>
        <v>0</v>
      </c>
      <c r="N1238" s="228">
        <f t="shared" si="59"/>
        <v>0</v>
      </c>
      <c r="O1238" s="298" t="e">
        <f>VLOOKUP(volume[[#This Row],[hwycov_id]],check!$A$2:$P$26,16,FALSE)</f>
        <v>#N/A</v>
      </c>
      <c r="P1238" s="298">
        <v>1240</v>
      </c>
    </row>
    <row r="1239" spans="1:16">
      <c r="A1239" s="59">
        <v>10146</v>
      </c>
      <c r="B1239" s="59">
        <v>3</v>
      </c>
      <c r="C1239" s="59">
        <v>1</v>
      </c>
      <c r="D1239" s="59">
        <v>2</v>
      </c>
      <c r="E1239" s="59" t="s">
        <v>79</v>
      </c>
      <c r="F1239" s="227">
        <v>3</v>
      </c>
      <c r="G1239" s="59">
        <v>1</v>
      </c>
      <c r="H1239" s="227">
        <v>3</v>
      </c>
      <c r="I1239" s="227">
        <v>14</v>
      </c>
      <c r="J1239" s="59">
        <v>17264</v>
      </c>
      <c r="K1239" s="78">
        <f>VLOOKUP(volume[[#This Row],[hwycov_id]],cnf[],10,FALSE)</f>
        <v>17264</v>
      </c>
      <c r="L1239" s="229">
        <f t="shared" si="57"/>
        <v>0</v>
      </c>
      <c r="M1239" s="228">
        <f t="shared" si="58"/>
        <v>0</v>
      </c>
      <c r="N1239" s="228">
        <f t="shared" si="59"/>
        <v>0</v>
      </c>
      <c r="O1239" s="298" t="e">
        <f>VLOOKUP(volume[[#This Row],[hwycov_id]],check!$A$2:$P$26,16,FALSE)</f>
        <v>#N/A</v>
      </c>
      <c r="P1239" s="298">
        <v>1241</v>
      </c>
    </row>
    <row r="1240" spans="1:16">
      <c r="A1240" s="59">
        <v>27754</v>
      </c>
      <c r="B1240" s="59">
        <v>8</v>
      </c>
      <c r="C1240" s="59">
        <v>1</v>
      </c>
      <c r="D1240" s="59">
        <v>1</v>
      </c>
      <c r="E1240" s="59" t="s">
        <v>78</v>
      </c>
      <c r="F1240" s="227">
        <v>2</v>
      </c>
      <c r="G1240" s="59">
        <v>1</v>
      </c>
      <c r="H1240" s="227">
        <v>5</v>
      </c>
      <c r="I1240" s="227">
        <v>10</v>
      </c>
      <c r="J1240" s="59">
        <v>17273</v>
      </c>
      <c r="K1240" s="78">
        <f>VLOOKUP(volume[[#This Row],[hwycov_id]],cnf[],10,FALSE)</f>
        <v>17273</v>
      </c>
      <c r="L1240" s="229">
        <f t="shared" si="57"/>
        <v>0</v>
      </c>
      <c r="M1240" s="228">
        <f t="shared" si="58"/>
        <v>0</v>
      </c>
      <c r="N1240" s="228">
        <f t="shared" si="59"/>
        <v>0</v>
      </c>
      <c r="O1240" s="298" t="e">
        <f>VLOOKUP(volume[[#This Row],[hwycov_id]],check!$A$2:$P$26,16,FALSE)</f>
        <v>#N/A</v>
      </c>
      <c r="P1240" s="298">
        <v>1242</v>
      </c>
    </row>
    <row r="1241" spans="1:16">
      <c r="A1241" s="59">
        <v>17403</v>
      </c>
      <c r="B1241" s="59">
        <v>3</v>
      </c>
      <c r="C1241" s="59">
        <v>1</v>
      </c>
      <c r="D1241" s="59">
        <v>2</v>
      </c>
      <c r="E1241" s="59" t="s">
        <v>80</v>
      </c>
      <c r="F1241" s="227">
        <v>3</v>
      </c>
      <c r="G1241" s="59">
        <v>1</v>
      </c>
      <c r="H1241" s="227">
        <v>5</v>
      </c>
      <c r="I1241" s="227">
        <v>16</v>
      </c>
      <c r="J1241" s="59">
        <v>17300</v>
      </c>
      <c r="K1241" s="78">
        <f>VLOOKUP(volume[[#This Row],[hwycov_id]],cnf[],10,FALSE)</f>
        <v>17300</v>
      </c>
      <c r="L1241" s="229">
        <f t="shared" si="57"/>
        <v>0</v>
      </c>
      <c r="M1241" s="228">
        <f t="shared" si="58"/>
        <v>0</v>
      </c>
      <c r="N1241" s="228">
        <f t="shared" si="59"/>
        <v>0</v>
      </c>
      <c r="O1241" s="298" t="e">
        <f>VLOOKUP(volume[[#This Row],[hwycov_id]],check!$A$2:$P$26,16,FALSE)</f>
        <v>#N/A</v>
      </c>
      <c r="P1241" s="298">
        <v>1243</v>
      </c>
    </row>
    <row r="1242" spans="1:16">
      <c r="A1242" s="59">
        <v>12977</v>
      </c>
      <c r="B1242" s="59">
        <v>3</v>
      </c>
      <c r="C1242" s="59">
        <v>1</v>
      </c>
      <c r="D1242" s="59">
        <v>2</v>
      </c>
      <c r="E1242" s="59" t="s">
        <v>80</v>
      </c>
      <c r="F1242" s="227">
        <v>3</v>
      </c>
      <c r="G1242" s="59">
        <v>1</v>
      </c>
      <c r="H1242" s="227">
        <v>5</v>
      </c>
      <c r="I1242" s="227">
        <v>5</v>
      </c>
      <c r="J1242" s="59">
        <v>17300</v>
      </c>
      <c r="K1242" s="78">
        <f>VLOOKUP(volume[[#This Row],[hwycov_id]],cnf[],10,FALSE)</f>
        <v>17300</v>
      </c>
      <c r="L1242" s="229">
        <f t="shared" si="57"/>
        <v>0</v>
      </c>
      <c r="M1242" s="228">
        <f t="shared" si="58"/>
        <v>0</v>
      </c>
      <c r="N1242" s="228">
        <f t="shared" si="59"/>
        <v>0</v>
      </c>
      <c r="O1242" s="298" t="e">
        <f>VLOOKUP(volume[[#This Row],[hwycov_id]],check!$A$2:$P$26,16,FALSE)</f>
        <v>#N/A</v>
      </c>
      <c r="P1242" s="298">
        <v>1244</v>
      </c>
    </row>
    <row r="1243" spans="1:16">
      <c r="A1243" s="59">
        <v>7828</v>
      </c>
      <c r="B1243" s="59">
        <v>3</v>
      </c>
      <c r="C1243" s="59">
        <v>1</v>
      </c>
      <c r="D1243" s="59">
        <v>2</v>
      </c>
      <c r="E1243" s="59" t="s">
        <v>79</v>
      </c>
      <c r="F1243" s="227">
        <v>3</v>
      </c>
      <c r="G1243" s="59">
        <v>1</v>
      </c>
      <c r="H1243" s="227">
        <v>2</v>
      </c>
      <c r="I1243" s="227">
        <v>14</v>
      </c>
      <c r="J1243" s="59">
        <v>17342</v>
      </c>
      <c r="K1243" s="78">
        <f>VLOOKUP(volume[[#This Row],[hwycov_id]],cnf[],10,FALSE)</f>
        <v>17342</v>
      </c>
      <c r="L1243" s="229">
        <f t="shared" si="57"/>
        <v>0</v>
      </c>
      <c r="M1243" s="228">
        <f t="shared" si="58"/>
        <v>0</v>
      </c>
      <c r="N1243" s="228">
        <f t="shared" si="59"/>
        <v>0</v>
      </c>
      <c r="O1243" s="298" t="e">
        <f>VLOOKUP(volume[[#This Row],[hwycov_id]],check!$A$2:$P$26,16,FALSE)</f>
        <v>#N/A</v>
      </c>
      <c r="P1243" s="298">
        <v>1245</v>
      </c>
    </row>
    <row r="1244" spans="1:16">
      <c r="A1244" s="59">
        <v>10558</v>
      </c>
      <c r="B1244" s="59">
        <v>4</v>
      </c>
      <c r="C1244" s="59">
        <v>1</v>
      </c>
      <c r="D1244" s="59">
        <v>2</v>
      </c>
      <c r="E1244" s="59" t="s">
        <v>79</v>
      </c>
      <c r="F1244" s="227">
        <v>4</v>
      </c>
      <c r="G1244" s="59">
        <v>1</v>
      </c>
      <c r="H1244" s="227">
        <v>4</v>
      </c>
      <c r="I1244" s="227">
        <v>14</v>
      </c>
      <c r="J1244" s="59">
        <v>17353</v>
      </c>
      <c r="K1244" s="78">
        <f>VLOOKUP(volume[[#This Row],[hwycov_id]],cnf[],10,FALSE)</f>
        <v>17353</v>
      </c>
      <c r="L1244" s="229">
        <f t="shared" si="57"/>
        <v>0</v>
      </c>
      <c r="M1244" s="228">
        <f t="shared" si="58"/>
        <v>0</v>
      </c>
      <c r="N1244" s="228">
        <f t="shared" si="59"/>
        <v>0</v>
      </c>
      <c r="O1244" s="298" t="e">
        <f>VLOOKUP(volume[[#This Row],[hwycov_id]],check!$A$2:$P$26,16,FALSE)</f>
        <v>#N/A</v>
      </c>
      <c r="P1244" s="298">
        <v>1246</v>
      </c>
    </row>
    <row r="1245" spans="1:16">
      <c r="A1245" s="59">
        <v>11564</v>
      </c>
      <c r="B1245" s="59">
        <v>3</v>
      </c>
      <c r="C1245" s="59">
        <v>1</v>
      </c>
      <c r="D1245" s="59">
        <v>2</v>
      </c>
      <c r="E1245" s="59" t="s">
        <v>80</v>
      </c>
      <c r="F1245" s="227">
        <v>3</v>
      </c>
      <c r="G1245" s="59">
        <v>1</v>
      </c>
      <c r="H1245" s="227">
        <v>7</v>
      </c>
      <c r="I1245" s="227">
        <v>19</v>
      </c>
      <c r="J1245" s="59">
        <v>17400</v>
      </c>
      <c r="K1245" s="78">
        <f>VLOOKUP(volume[[#This Row],[hwycov_id]],cnf[],10,FALSE)</f>
        <v>17400</v>
      </c>
      <c r="L1245" s="229">
        <f t="shared" si="57"/>
        <v>0</v>
      </c>
      <c r="M1245" s="228">
        <f t="shared" si="58"/>
        <v>0</v>
      </c>
      <c r="N1245" s="228">
        <f t="shared" si="59"/>
        <v>0</v>
      </c>
      <c r="O1245" s="298" t="e">
        <f>VLOOKUP(volume[[#This Row],[hwycov_id]],check!$A$2:$P$26,16,FALSE)</f>
        <v>#N/A</v>
      </c>
      <c r="P1245" s="298">
        <v>1247</v>
      </c>
    </row>
    <row r="1246" spans="1:16">
      <c r="A1246" s="59">
        <v>7706</v>
      </c>
      <c r="B1246" s="59">
        <v>3</v>
      </c>
      <c r="C1246" s="59">
        <v>1</v>
      </c>
      <c r="D1246" s="59">
        <v>2</v>
      </c>
      <c r="E1246" s="59" t="s">
        <v>80</v>
      </c>
      <c r="F1246" s="227">
        <v>3</v>
      </c>
      <c r="G1246" s="59">
        <v>1</v>
      </c>
      <c r="H1246" s="227">
        <v>2</v>
      </c>
      <c r="I1246" s="227">
        <v>11</v>
      </c>
      <c r="J1246" s="59">
        <v>17400</v>
      </c>
      <c r="K1246" s="78">
        <f>VLOOKUP(volume[[#This Row],[hwycov_id]],cnf[],10,FALSE)</f>
        <v>17400</v>
      </c>
      <c r="L1246" s="229">
        <f t="shared" si="57"/>
        <v>0</v>
      </c>
      <c r="M1246" s="228">
        <f t="shared" si="58"/>
        <v>0</v>
      </c>
      <c r="N1246" s="228">
        <f t="shared" si="59"/>
        <v>0</v>
      </c>
      <c r="O1246" s="298" t="e">
        <f>VLOOKUP(volume[[#This Row],[hwycov_id]],check!$A$2:$P$26,16,FALSE)</f>
        <v>#N/A</v>
      </c>
      <c r="P1246" s="298">
        <v>1248</v>
      </c>
    </row>
    <row r="1247" spans="1:16">
      <c r="A1247" s="59">
        <v>31277</v>
      </c>
      <c r="B1247" s="59">
        <v>3</v>
      </c>
      <c r="C1247" s="59">
        <v>1</v>
      </c>
      <c r="D1247" s="59">
        <v>2</v>
      </c>
      <c r="E1247" s="59" t="s">
        <v>79</v>
      </c>
      <c r="F1247" s="227">
        <v>3</v>
      </c>
      <c r="G1247" s="59">
        <v>1</v>
      </c>
      <c r="H1247" s="227">
        <v>3</v>
      </c>
      <c r="I1247" s="227">
        <v>14</v>
      </c>
      <c r="J1247" s="59">
        <v>17484</v>
      </c>
      <c r="K1247" s="78">
        <f>VLOOKUP(volume[[#This Row],[hwycov_id]],cnf[],10,FALSE)</f>
        <v>17484</v>
      </c>
      <c r="L1247" s="229">
        <f t="shared" si="57"/>
        <v>0</v>
      </c>
      <c r="M1247" s="228">
        <f t="shared" si="58"/>
        <v>0</v>
      </c>
      <c r="N1247" s="228">
        <f t="shared" si="59"/>
        <v>0</v>
      </c>
      <c r="O1247" s="298" t="e">
        <f>VLOOKUP(volume[[#This Row],[hwycov_id]],check!$A$2:$P$26,16,FALSE)</f>
        <v>#N/A</v>
      </c>
      <c r="P1247" s="298">
        <v>1249</v>
      </c>
    </row>
    <row r="1248" spans="1:16">
      <c r="A1248" s="59">
        <v>2846</v>
      </c>
      <c r="B1248" s="59">
        <v>3</v>
      </c>
      <c r="C1248" s="59">
        <v>1</v>
      </c>
      <c r="D1248" s="59">
        <v>2</v>
      </c>
      <c r="E1248" s="59" t="s">
        <v>80</v>
      </c>
      <c r="F1248" s="227">
        <v>3</v>
      </c>
      <c r="G1248" s="59">
        <v>1</v>
      </c>
      <c r="H1248" s="227">
        <v>2</v>
      </c>
      <c r="I1248" s="227">
        <v>11</v>
      </c>
      <c r="J1248" s="59">
        <v>17500</v>
      </c>
      <c r="K1248" s="78">
        <f>VLOOKUP(volume[[#This Row],[hwycov_id]],cnf[],10,FALSE)</f>
        <v>17500</v>
      </c>
      <c r="L1248" s="229">
        <f t="shared" si="57"/>
        <v>0</v>
      </c>
      <c r="M1248" s="228">
        <f t="shared" si="58"/>
        <v>0</v>
      </c>
      <c r="N1248" s="228">
        <f t="shared" si="59"/>
        <v>0</v>
      </c>
      <c r="O1248" s="298" t="e">
        <f>VLOOKUP(volume[[#This Row],[hwycov_id]],check!$A$2:$P$26,16,FALSE)</f>
        <v>#N/A</v>
      </c>
      <c r="P1248" s="298">
        <v>1250</v>
      </c>
    </row>
    <row r="1249" spans="1:16">
      <c r="A1249" s="59">
        <v>14675</v>
      </c>
      <c r="B1249" s="59">
        <v>9</v>
      </c>
      <c r="C1249" s="59">
        <v>1</v>
      </c>
      <c r="D1249" s="59">
        <v>1</v>
      </c>
      <c r="E1249" s="59" t="s">
        <v>78</v>
      </c>
      <c r="F1249" s="227">
        <v>2</v>
      </c>
      <c r="G1249" s="59">
        <v>1</v>
      </c>
      <c r="H1249" s="227">
        <v>3</v>
      </c>
      <c r="I1249" s="227">
        <v>14</v>
      </c>
      <c r="J1249" s="59">
        <v>17521</v>
      </c>
      <c r="K1249" s="78">
        <f>VLOOKUP(volume[[#This Row],[hwycov_id]],cnf[],10,FALSE)</f>
        <v>17521</v>
      </c>
      <c r="L1249" s="229">
        <f t="shared" si="57"/>
        <v>0</v>
      </c>
      <c r="M1249" s="228">
        <f t="shared" si="58"/>
        <v>0</v>
      </c>
      <c r="N1249" s="228">
        <f t="shared" si="59"/>
        <v>0</v>
      </c>
      <c r="O1249" s="298" t="e">
        <f>VLOOKUP(volume[[#This Row],[hwycov_id]],check!$A$2:$P$26,16,FALSE)</f>
        <v>#N/A</v>
      </c>
      <c r="P1249" s="298">
        <v>1251</v>
      </c>
    </row>
    <row r="1250" spans="1:16">
      <c r="A1250" s="59">
        <v>4768</v>
      </c>
      <c r="B1250" s="59">
        <v>9</v>
      </c>
      <c r="C1250" s="59">
        <v>1</v>
      </c>
      <c r="D1250" s="59">
        <v>1</v>
      </c>
      <c r="E1250" s="59" t="s">
        <v>78</v>
      </c>
      <c r="F1250" s="227">
        <v>2</v>
      </c>
      <c r="G1250" s="59">
        <v>1</v>
      </c>
      <c r="H1250" s="227">
        <v>3</v>
      </c>
      <c r="I1250" s="227">
        <v>14</v>
      </c>
      <c r="J1250" s="59">
        <v>17527</v>
      </c>
      <c r="K1250" s="78">
        <f>VLOOKUP(volume[[#This Row],[hwycov_id]],cnf[],10,FALSE)</f>
        <v>17527</v>
      </c>
      <c r="L1250" s="229">
        <f t="shared" si="57"/>
        <v>0</v>
      </c>
      <c r="M1250" s="228">
        <f t="shared" si="58"/>
        <v>0</v>
      </c>
      <c r="N1250" s="228">
        <f t="shared" si="59"/>
        <v>0</v>
      </c>
      <c r="O1250" s="298" t="e">
        <f>VLOOKUP(volume[[#This Row],[hwycov_id]],check!$A$2:$P$26,16,FALSE)</f>
        <v>#N/A</v>
      </c>
      <c r="P1250" s="298">
        <v>1252</v>
      </c>
    </row>
    <row r="1251" spans="1:16">
      <c r="A1251" s="59">
        <v>2342</v>
      </c>
      <c r="B1251" s="59">
        <v>3</v>
      </c>
      <c r="C1251" s="59">
        <v>1</v>
      </c>
      <c r="D1251" s="59">
        <v>2</v>
      </c>
      <c r="E1251" s="59" t="s">
        <v>79</v>
      </c>
      <c r="F1251" s="227">
        <v>3</v>
      </c>
      <c r="G1251" s="59">
        <v>1</v>
      </c>
      <c r="H1251" s="227">
        <v>3</v>
      </c>
      <c r="I1251" s="227">
        <v>14</v>
      </c>
      <c r="J1251" s="59">
        <v>17552</v>
      </c>
      <c r="K1251" s="78">
        <f>VLOOKUP(volume[[#This Row],[hwycov_id]],cnf[],10,FALSE)</f>
        <v>17552</v>
      </c>
      <c r="L1251" s="229">
        <f t="shared" si="57"/>
        <v>0</v>
      </c>
      <c r="M1251" s="228">
        <f t="shared" si="58"/>
        <v>0</v>
      </c>
      <c r="N1251" s="228">
        <f t="shared" si="59"/>
        <v>0</v>
      </c>
      <c r="O1251" s="298" t="e">
        <f>VLOOKUP(volume[[#This Row],[hwycov_id]],check!$A$2:$P$26,16,FALSE)</f>
        <v>#N/A</v>
      </c>
      <c r="P1251" s="298">
        <v>1253</v>
      </c>
    </row>
    <row r="1252" spans="1:16">
      <c r="A1252" s="59">
        <v>15610</v>
      </c>
      <c r="B1252" s="59">
        <v>3</v>
      </c>
      <c r="C1252" s="59">
        <v>1</v>
      </c>
      <c r="D1252" s="59">
        <v>2</v>
      </c>
      <c r="E1252" s="59" t="s">
        <v>80</v>
      </c>
      <c r="F1252" s="227">
        <v>3</v>
      </c>
      <c r="G1252" s="59">
        <v>1</v>
      </c>
      <c r="H1252" s="227">
        <v>6</v>
      </c>
      <c r="I1252" s="227">
        <v>1</v>
      </c>
      <c r="J1252" s="59">
        <v>17600</v>
      </c>
      <c r="K1252" s="78">
        <f>VLOOKUP(volume[[#This Row],[hwycov_id]],cnf[],10,FALSE)</f>
        <v>17600</v>
      </c>
      <c r="L1252" s="229">
        <f t="shared" si="57"/>
        <v>0</v>
      </c>
      <c r="M1252" s="228">
        <f t="shared" si="58"/>
        <v>0</v>
      </c>
      <c r="N1252" s="228">
        <f t="shared" si="59"/>
        <v>0</v>
      </c>
      <c r="O1252" s="298" t="e">
        <f>VLOOKUP(volume[[#This Row],[hwycov_id]],check!$A$2:$P$26,16,FALSE)</f>
        <v>#N/A</v>
      </c>
      <c r="P1252" s="298">
        <v>1254</v>
      </c>
    </row>
    <row r="1253" spans="1:16">
      <c r="A1253" s="59">
        <v>24190</v>
      </c>
      <c r="B1253" s="59">
        <v>3</v>
      </c>
      <c r="C1253" s="59">
        <v>1</v>
      </c>
      <c r="D1253" s="59">
        <v>2</v>
      </c>
      <c r="E1253" s="59" t="s">
        <v>80</v>
      </c>
      <c r="F1253" s="227">
        <v>3</v>
      </c>
      <c r="G1253" s="59">
        <v>1</v>
      </c>
      <c r="H1253" s="227">
        <v>2</v>
      </c>
      <c r="I1253" s="227">
        <v>11</v>
      </c>
      <c r="J1253" s="59">
        <v>17600</v>
      </c>
      <c r="K1253" s="78">
        <f>VLOOKUP(volume[[#This Row],[hwycov_id]],cnf[],10,FALSE)</f>
        <v>17600</v>
      </c>
      <c r="L1253" s="229">
        <f t="shared" si="57"/>
        <v>0</v>
      </c>
      <c r="M1253" s="228">
        <f t="shared" si="58"/>
        <v>0</v>
      </c>
      <c r="N1253" s="228">
        <f t="shared" si="59"/>
        <v>0</v>
      </c>
      <c r="O1253" s="298" t="e">
        <f>VLOOKUP(volume[[#This Row],[hwycov_id]],check!$A$2:$P$26,16,FALSE)</f>
        <v>#N/A</v>
      </c>
      <c r="P1253" s="298">
        <v>1255</v>
      </c>
    </row>
    <row r="1254" spans="1:16">
      <c r="A1254" s="59">
        <v>15781</v>
      </c>
      <c r="B1254" s="59">
        <v>9</v>
      </c>
      <c r="C1254" s="59">
        <v>1</v>
      </c>
      <c r="D1254" s="59">
        <v>1</v>
      </c>
      <c r="E1254" s="59" t="s">
        <v>78</v>
      </c>
      <c r="F1254" s="227">
        <v>2</v>
      </c>
      <c r="G1254" s="59">
        <v>1</v>
      </c>
      <c r="H1254" s="227">
        <v>3</v>
      </c>
      <c r="I1254" s="227">
        <v>14</v>
      </c>
      <c r="J1254" s="59">
        <v>17605</v>
      </c>
      <c r="K1254" s="78">
        <f>VLOOKUP(volume[[#This Row],[hwycov_id]],cnf[],10,FALSE)</f>
        <v>17605</v>
      </c>
      <c r="L1254" s="229">
        <f t="shared" si="57"/>
        <v>0</v>
      </c>
      <c r="M1254" s="228">
        <f t="shared" si="58"/>
        <v>0</v>
      </c>
      <c r="N1254" s="228">
        <f t="shared" si="59"/>
        <v>0</v>
      </c>
      <c r="O1254" s="298" t="e">
        <f>VLOOKUP(volume[[#This Row],[hwycov_id]],check!$A$2:$P$26,16,FALSE)</f>
        <v>#N/A</v>
      </c>
      <c r="P1254" s="298">
        <v>1256</v>
      </c>
    </row>
    <row r="1255" spans="1:16">
      <c r="A1255" s="59">
        <v>22648</v>
      </c>
      <c r="B1255" s="59">
        <v>3</v>
      </c>
      <c r="C1255" s="59">
        <v>1</v>
      </c>
      <c r="D1255" s="59">
        <v>2</v>
      </c>
      <c r="E1255" s="59" t="s">
        <v>79</v>
      </c>
      <c r="F1255" s="227">
        <v>3</v>
      </c>
      <c r="G1255" s="59">
        <v>1</v>
      </c>
      <c r="H1255" s="227">
        <v>3</v>
      </c>
      <c r="I1255" s="227">
        <v>14</v>
      </c>
      <c r="J1255" s="59">
        <v>17608</v>
      </c>
      <c r="K1255" s="78">
        <f>VLOOKUP(volume[[#This Row],[hwycov_id]],cnf[],10,FALSE)</f>
        <v>17608</v>
      </c>
      <c r="L1255" s="229">
        <f t="shared" si="57"/>
        <v>0</v>
      </c>
      <c r="M1255" s="228">
        <f t="shared" si="58"/>
        <v>0</v>
      </c>
      <c r="N1255" s="228">
        <f t="shared" si="59"/>
        <v>0</v>
      </c>
      <c r="O1255" s="298" t="e">
        <f>VLOOKUP(volume[[#This Row],[hwycov_id]],check!$A$2:$P$26,16,FALSE)</f>
        <v>#N/A</v>
      </c>
      <c r="P1255" s="298">
        <v>1257</v>
      </c>
    </row>
    <row r="1256" spans="1:16">
      <c r="A1256" s="59">
        <v>12994</v>
      </c>
      <c r="B1256" s="59">
        <v>2</v>
      </c>
      <c r="C1256" s="59">
        <v>1</v>
      </c>
      <c r="D1256" s="59">
        <v>2</v>
      </c>
      <c r="E1256" s="59" t="s">
        <v>80</v>
      </c>
      <c r="F1256" s="227">
        <v>3</v>
      </c>
      <c r="G1256" s="59">
        <v>1</v>
      </c>
      <c r="H1256" s="227">
        <v>5</v>
      </c>
      <c r="I1256" s="227">
        <v>5</v>
      </c>
      <c r="J1256" s="59">
        <v>17700</v>
      </c>
      <c r="K1256" s="78">
        <f>VLOOKUP(volume[[#This Row],[hwycov_id]],cnf[],10,FALSE)</f>
        <v>17700</v>
      </c>
      <c r="L1256" s="229">
        <f t="shared" si="57"/>
        <v>0</v>
      </c>
      <c r="M1256" s="228">
        <f t="shared" si="58"/>
        <v>0</v>
      </c>
      <c r="N1256" s="228">
        <f t="shared" si="59"/>
        <v>0</v>
      </c>
      <c r="O1256" s="298" t="e">
        <f>VLOOKUP(volume[[#This Row],[hwycov_id]],check!$A$2:$P$26,16,FALSE)</f>
        <v>#N/A</v>
      </c>
      <c r="P1256" s="298">
        <v>1258</v>
      </c>
    </row>
    <row r="1257" spans="1:16">
      <c r="A1257" s="59">
        <v>11503</v>
      </c>
      <c r="B1257" s="59">
        <v>4</v>
      </c>
      <c r="C1257" s="59">
        <v>1</v>
      </c>
      <c r="D1257" s="59">
        <v>2</v>
      </c>
      <c r="E1257" s="59" t="s">
        <v>79</v>
      </c>
      <c r="F1257" s="227">
        <v>4</v>
      </c>
      <c r="G1257" s="59">
        <v>1</v>
      </c>
      <c r="H1257" s="227">
        <v>3</v>
      </c>
      <c r="I1257" s="227">
        <v>14</v>
      </c>
      <c r="J1257" s="59">
        <v>17706</v>
      </c>
      <c r="K1257" s="78">
        <f>VLOOKUP(volume[[#This Row],[hwycov_id]],cnf[],10,FALSE)</f>
        <v>17706</v>
      </c>
      <c r="L1257" s="229">
        <f t="shared" si="57"/>
        <v>0</v>
      </c>
      <c r="M1257" s="228">
        <f t="shared" si="58"/>
        <v>0</v>
      </c>
      <c r="N1257" s="228">
        <f t="shared" si="59"/>
        <v>0</v>
      </c>
      <c r="O1257" s="298" t="e">
        <f>VLOOKUP(volume[[#This Row],[hwycov_id]],check!$A$2:$P$26,16,FALSE)</f>
        <v>#N/A</v>
      </c>
      <c r="P1257" s="298">
        <v>1259</v>
      </c>
    </row>
    <row r="1258" spans="1:16">
      <c r="A1258" s="59">
        <v>28852</v>
      </c>
      <c r="B1258" s="59">
        <v>9</v>
      </c>
      <c r="C1258" s="59">
        <v>1</v>
      </c>
      <c r="D1258" s="59">
        <v>1</v>
      </c>
      <c r="E1258" s="59" t="s">
        <v>78</v>
      </c>
      <c r="F1258" s="227">
        <v>2</v>
      </c>
      <c r="G1258" s="59">
        <v>1</v>
      </c>
      <c r="H1258" s="227">
        <v>3</v>
      </c>
      <c r="I1258" s="227">
        <v>14</v>
      </c>
      <c r="J1258" s="59">
        <v>17770</v>
      </c>
      <c r="K1258" s="78">
        <f>VLOOKUP(volume[[#This Row],[hwycov_id]],cnf[],10,FALSE)</f>
        <v>17770</v>
      </c>
      <c r="L1258" s="229">
        <f t="shared" si="57"/>
        <v>0</v>
      </c>
      <c r="M1258" s="228">
        <f t="shared" si="58"/>
        <v>0</v>
      </c>
      <c r="N1258" s="228">
        <f t="shared" si="59"/>
        <v>0</v>
      </c>
      <c r="O1258" s="298" t="e">
        <f>VLOOKUP(volume[[#This Row],[hwycov_id]],check!$A$2:$P$26,16,FALSE)</f>
        <v>#N/A</v>
      </c>
      <c r="P1258" s="298">
        <v>1260</v>
      </c>
    </row>
    <row r="1259" spans="1:16">
      <c r="A1259" s="59">
        <v>28441</v>
      </c>
      <c r="B1259" s="59">
        <v>9</v>
      </c>
      <c r="C1259" s="59">
        <v>1</v>
      </c>
      <c r="D1259" s="59">
        <v>1</v>
      </c>
      <c r="E1259" s="59" t="s">
        <v>78</v>
      </c>
      <c r="F1259" s="227">
        <v>2</v>
      </c>
      <c r="G1259" s="59">
        <v>1</v>
      </c>
      <c r="H1259" s="227">
        <v>7</v>
      </c>
      <c r="I1259" s="227">
        <v>15</v>
      </c>
      <c r="J1259" s="59">
        <v>17773</v>
      </c>
      <c r="K1259" s="78">
        <f>VLOOKUP(volume[[#This Row],[hwycov_id]],cnf[],10,FALSE)</f>
        <v>17773</v>
      </c>
      <c r="L1259" s="229">
        <f t="shared" si="57"/>
        <v>0</v>
      </c>
      <c r="M1259" s="228">
        <f t="shared" si="58"/>
        <v>0</v>
      </c>
      <c r="N1259" s="228">
        <f t="shared" si="59"/>
        <v>0</v>
      </c>
      <c r="O1259" s="298" t="e">
        <f>VLOOKUP(volume[[#This Row],[hwycov_id]],check!$A$2:$P$26,16,FALSE)</f>
        <v>#N/A</v>
      </c>
      <c r="P1259" s="298">
        <v>1261</v>
      </c>
    </row>
    <row r="1260" spans="1:16">
      <c r="A1260" s="59">
        <v>15080</v>
      </c>
      <c r="B1260" s="59">
        <v>4</v>
      </c>
      <c r="C1260" s="59">
        <v>1</v>
      </c>
      <c r="D1260" s="59">
        <v>1</v>
      </c>
      <c r="E1260" s="59" t="s">
        <v>80</v>
      </c>
      <c r="F1260" s="227">
        <v>4</v>
      </c>
      <c r="G1260" s="59">
        <v>1</v>
      </c>
      <c r="H1260" s="227">
        <v>7</v>
      </c>
      <c r="I1260" s="227">
        <v>7</v>
      </c>
      <c r="J1260" s="59">
        <v>17800</v>
      </c>
      <c r="K1260" s="78">
        <f>VLOOKUP(volume[[#This Row],[hwycov_id]],cnf[],10,FALSE)</f>
        <v>17800</v>
      </c>
      <c r="L1260" s="229">
        <f t="shared" si="57"/>
        <v>0</v>
      </c>
      <c r="M1260" s="228">
        <f t="shared" si="58"/>
        <v>0</v>
      </c>
      <c r="N1260" s="228">
        <f t="shared" si="59"/>
        <v>0</v>
      </c>
      <c r="O1260" s="298" t="e">
        <f>VLOOKUP(volume[[#This Row],[hwycov_id]],check!$A$2:$P$26,16,FALSE)</f>
        <v>#N/A</v>
      </c>
      <c r="P1260" s="298">
        <v>1262</v>
      </c>
    </row>
    <row r="1261" spans="1:16">
      <c r="A1261" s="59">
        <v>9758</v>
      </c>
      <c r="B1261" s="59">
        <v>4</v>
      </c>
      <c r="C1261" s="59">
        <v>1</v>
      </c>
      <c r="D1261" s="59">
        <v>2</v>
      </c>
      <c r="E1261" s="59" t="s">
        <v>79</v>
      </c>
      <c r="F1261" s="227">
        <v>4</v>
      </c>
      <c r="G1261" s="59">
        <v>1</v>
      </c>
      <c r="H1261" s="227">
        <v>2</v>
      </c>
      <c r="I1261" s="227">
        <v>14</v>
      </c>
      <c r="J1261" s="59">
        <v>17816</v>
      </c>
      <c r="K1261" s="78">
        <f>VLOOKUP(volume[[#This Row],[hwycov_id]],cnf[],10,FALSE)</f>
        <v>17816</v>
      </c>
      <c r="L1261" s="229">
        <f t="shared" si="57"/>
        <v>0</v>
      </c>
      <c r="M1261" s="228">
        <f t="shared" si="58"/>
        <v>0</v>
      </c>
      <c r="N1261" s="228">
        <f t="shared" si="59"/>
        <v>0</v>
      </c>
      <c r="O1261" s="298" t="e">
        <f>VLOOKUP(volume[[#This Row],[hwycov_id]],check!$A$2:$P$26,16,FALSE)</f>
        <v>#N/A</v>
      </c>
      <c r="P1261" s="298">
        <v>1263</v>
      </c>
    </row>
    <row r="1262" spans="1:16">
      <c r="A1262" s="59">
        <v>3811</v>
      </c>
      <c r="B1262" s="59">
        <v>3</v>
      </c>
      <c r="C1262" s="59">
        <v>1</v>
      </c>
      <c r="D1262" s="59">
        <v>2</v>
      </c>
      <c r="E1262" s="59" t="s">
        <v>79</v>
      </c>
      <c r="F1262" s="227">
        <v>3</v>
      </c>
      <c r="G1262" s="59">
        <v>1</v>
      </c>
      <c r="H1262" s="227">
        <v>2</v>
      </c>
      <c r="I1262" s="227">
        <v>14</v>
      </c>
      <c r="J1262" s="59">
        <v>17824</v>
      </c>
      <c r="K1262" s="78">
        <f>VLOOKUP(volume[[#This Row],[hwycov_id]],cnf[],10,FALSE)</f>
        <v>17824</v>
      </c>
      <c r="L1262" s="229">
        <f t="shared" si="57"/>
        <v>0</v>
      </c>
      <c r="M1262" s="228">
        <f t="shared" si="58"/>
        <v>0</v>
      </c>
      <c r="N1262" s="228">
        <f t="shared" si="59"/>
        <v>0</v>
      </c>
      <c r="O1262" s="298" t="e">
        <f>VLOOKUP(volume[[#This Row],[hwycov_id]],check!$A$2:$P$26,16,FALSE)</f>
        <v>#N/A</v>
      </c>
      <c r="P1262" s="298">
        <v>1264</v>
      </c>
    </row>
    <row r="1263" spans="1:16">
      <c r="A1263" s="59">
        <v>4623</v>
      </c>
      <c r="B1263" s="59">
        <v>4</v>
      </c>
      <c r="C1263" s="59">
        <v>1</v>
      </c>
      <c r="D1263" s="59">
        <v>2</v>
      </c>
      <c r="E1263" s="59" t="s">
        <v>80</v>
      </c>
      <c r="F1263" s="227">
        <v>4</v>
      </c>
      <c r="G1263" s="59">
        <v>1</v>
      </c>
      <c r="H1263" s="227">
        <v>5</v>
      </c>
      <c r="I1263" s="227">
        <v>5</v>
      </c>
      <c r="J1263" s="59">
        <v>17900</v>
      </c>
      <c r="K1263" s="78">
        <f>VLOOKUP(volume[[#This Row],[hwycov_id]],cnf[],10,FALSE)</f>
        <v>17900</v>
      </c>
      <c r="L1263" s="229">
        <f t="shared" si="57"/>
        <v>0</v>
      </c>
      <c r="M1263" s="228">
        <f t="shared" si="58"/>
        <v>0</v>
      </c>
      <c r="N1263" s="228">
        <f t="shared" si="59"/>
        <v>0</v>
      </c>
      <c r="O1263" s="298" t="e">
        <f>VLOOKUP(volume[[#This Row],[hwycov_id]],check!$A$2:$P$26,16,FALSE)</f>
        <v>#N/A</v>
      </c>
      <c r="P1263" s="298">
        <v>1265</v>
      </c>
    </row>
    <row r="1264" spans="1:16">
      <c r="A1264" s="59">
        <v>7425</v>
      </c>
      <c r="B1264" s="59">
        <v>3</v>
      </c>
      <c r="C1264" s="59">
        <v>1</v>
      </c>
      <c r="D1264" s="59">
        <v>2</v>
      </c>
      <c r="E1264" s="59" t="s">
        <v>80</v>
      </c>
      <c r="F1264" s="227">
        <v>3</v>
      </c>
      <c r="G1264" s="59">
        <v>1</v>
      </c>
      <c r="H1264" s="227">
        <v>7</v>
      </c>
      <c r="I1264" s="227">
        <v>7</v>
      </c>
      <c r="J1264" s="59">
        <v>17900</v>
      </c>
      <c r="K1264" s="78">
        <f>VLOOKUP(volume[[#This Row],[hwycov_id]],cnf[],10,FALSE)</f>
        <v>17900</v>
      </c>
      <c r="L1264" s="229">
        <f t="shared" si="57"/>
        <v>0</v>
      </c>
      <c r="M1264" s="228">
        <f t="shared" si="58"/>
        <v>0</v>
      </c>
      <c r="N1264" s="228">
        <f t="shared" si="59"/>
        <v>0</v>
      </c>
      <c r="O1264" s="298" t="e">
        <f>VLOOKUP(volume[[#This Row],[hwycov_id]],check!$A$2:$P$26,16,FALSE)</f>
        <v>#N/A</v>
      </c>
      <c r="P1264" s="298">
        <v>1266</v>
      </c>
    </row>
    <row r="1265" spans="1:16">
      <c r="A1265" s="59">
        <v>16905</v>
      </c>
      <c r="B1265" s="59">
        <v>3</v>
      </c>
      <c r="C1265" s="59">
        <v>1</v>
      </c>
      <c r="D1265" s="59">
        <v>2</v>
      </c>
      <c r="E1265" s="59" t="s">
        <v>80</v>
      </c>
      <c r="F1265" s="227">
        <v>3</v>
      </c>
      <c r="G1265" s="59">
        <v>1</v>
      </c>
      <c r="H1265" s="227">
        <v>2</v>
      </c>
      <c r="I1265" s="227">
        <v>11</v>
      </c>
      <c r="J1265" s="59">
        <v>17900</v>
      </c>
      <c r="K1265" s="78">
        <f>VLOOKUP(volume[[#This Row],[hwycov_id]],cnf[],10,FALSE)</f>
        <v>17900</v>
      </c>
      <c r="L1265" s="229">
        <f t="shared" si="57"/>
        <v>0</v>
      </c>
      <c r="M1265" s="228">
        <f t="shared" si="58"/>
        <v>0</v>
      </c>
      <c r="N1265" s="228">
        <f t="shared" si="59"/>
        <v>0</v>
      </c>
      <c r="O1265" s="298" t="e">
        <f>VLOOKUP(volume[[#This Row],[hwycov_id]],check!$A$2:$P$26,16,FALSE)</f>
        <v>#N/A</v>
      </c>
      <c r="P1265" s="298">
        <v>1267</v>
      </c>
    </row>
    <row r="1266" spans="1:16">
      <c r="A1266" s="59">
        <v>16845</v>
      </c>
      <c r="B1266" s="59">
        <v>2</v>
      </c>
      <c r="C1266" s="59">
        <v>1</v>
      </c>
      <c r="D1266" s="59">
        <v>2</v>
      </c>
      <c r="E1266" s="59" t="s">
        <v>80</v>
      </c>
      <c r="F1266" s="227">
        <v>3</v>
      </c>
      <c r="G1266" s="59">
        <v>1</v>
      </c>
      <c r="H1266" s="227">
        <v>7</v>
      </c>
      <c r="I1266" s="227">
        <v>7</v>
      </c>
      <c r="J1266" s="59">
        <v>17900</v>
      </c>
      <c r="K1266" s="78">
        <f>VLOOKUP(volume[[#This Row],[hwycov_id]],cnf[],10,FALSE)</f>
        <v>17900</v>
      </c>
      <c r="L1266" s="229">
        <f t="shared" si="57"/>
        <v>0</v>
      </c>
      <c r="M1266" s="228">
        <f t="shared" si="58"/>
        <v>0</v>
      </c>
      <c r="N1266" s="228">
        <f t="shared" si="59"/>
        <v>0</v>
      </c>
      <c r="O1266" s="298" t="e">
        <f>VLOOKUP(volume[[#This Row],[hwycov_id]],check!$A$2:$P$26,16,FALSE)</f>
        <v>#N/A</v>
      </c>
      <c r="P1266" s="298">
        <v>1268</v>
      </c>
    </row>
    <row r="1267" spans="1:16">
      <c r="A1267" s="59">
        <v>22965</v>
      </c>
      <c r="B1267" s="59">
        <v>4</v>
      </c>
      <c r="C1267" s="59">
        <v>1</v>
      </c>
      <c r="D1267" s="59">
        <v>2</v>
      </c>
      <c r="E1267" s="59" t="s">
        <v>80</v>
      </c>
      <c r="F1267" s="227">
        <v>4</v>
      </c>
      <c r="G1267" s="59">
        <v>1</v>
      </c>
      <c r="H1267" s="227">
        <v>5</v>
      </c>
      <c r="I1267" s="227">
        <v>5</v>
      </c>
      <c r="J1267" s="59">
        <v>17900</v>
      </c>
      <c r="K1267" s="78">
        <f>VLOOKUP(volume[[#This Row],[hwycov_id]],cnf[],10,FALSE)</f>
        <v>17900</v>
      </c>
      <c r="L1267" s="229">
        <f t="shared" si="57"/>
        <v>0</v>
      </c>
      <c r="M1267" s="228">
        <f t="shared" si="58"/>
        <v>0</v>
      </c>
      <c r="N1267" s="228">
        <f t="shared" si="59"/>
        <v>0</v>
      </c>
      <c r="O1267" s="298" t="e">
        <f>VLOOKUP(volume[[#This Row],[hwycov_id]],check!$A$2:$P$26,16,FALSE)</f>
        <v>#N/A</v>
      </c>
      <c r="P1267" s="298">
        <v>1269</v>
      </c>
    </row>
    <row r="1268" spans="1:16">
      <c r="A1268" s="59">
        <v>14237</v>
      </c>
      <c r="B1268" s="59">
        <v>3</v>
      </c>
      <c r="C1268" s="59">
        <v>1</v>
      </c>
      <c r="D1268" s="59">
        <v>1</v>
      </c>
      <c r="E1268" s="59" t="s">
        <v>82</v>
      </c>
      <c r="F1268" s="227">
        <v>3</v>
      </c>
      <c r="G1268" s="59">
        <v>1</v>
      </c>
      <c r="H1268" s="227">
        <v>2</v>
      </c>
      <c r="I1268" s="227">
        <v>3</v>
      </c>
      <c r="J1268" s="59">
        <v>18000</v>
      </c>
      <c r="K1268" s="78">
        <f>VLOOKUP(volume[[#This Row],[hwycov_id]],cnf[],10,FALSE)</f>
        <v>18000</v>
      </c>
      <c r="L1268" s="229">
        <f t="shared" si="57"/>
        <v>0</v>
      </c>
      <c r="M1268" s="228">
        <f t="shared" si="58"/>
        <v>0</v>
      </c>
      <c r="N1268" s="228">
        <f t="shared" si="59"/>
        <v>0</v>
      </c>
      <c r="O1268" s="298" t="e">
        <f>VLOOKUP(volume[[#This Row],[hwycov_id]],check!$A$2:$P$26,16,FALSE)</f>
        <v>#N/A</v>
      </c>
      <c r="P1268" s="298">
        <v>1270</v>
      </c>
    </row>
    <row r="1269" spans="1:16">
      <c r="A1269" s="59">
        <v>8376</v>
      </c>
      <c r="B1269" s="59">
        <v>3</v>
      </c>
      <c r="C1269" s="59">
        <v>1</v>
      </c>
      <c r="D1269" s="59">
        <v>2</v>
      </c>
      <c r="E1269" s="59" t="s">
        <v>79</v>
      </c>
      <c r="F1269" s="227">
        <v>3</v>
      </c>
      <c r="G1269" s="59">
        <v>1</v>
      </c>
      <c r="H1269" s="227">
        <v>3</v>
      </c>
      <c r="I1269" s="227">
        <v>14</v>
      </c>
      <c r="J1269" s="59">
        <v>18048</v>
      </c>
      <c r="K1269" s="78">
        <f>VLOOKUP(volume[[#This Row],[hwycov_id]],cnf[],10,FALSE)</f>
        <v>18048</v>
      </c>
      <c r="L1269" s="229">
        <f t="shared" si="57"/>
        <v>0</v>
      </c>
      <c r="M1269" s="228">
        <f t="shared" si="58"/>
        <v>0</v>
      </c>
      <c r="N1269" s="228">
        <f t="shared" si="59"/>
        <v>0</v>
      </c>
      <c r="O1269" s="298" t="e">
        <f>VLOOKUP(volume[[#This Row],[hwycov_id]],check!$A$2:$P$26,16,FALSE)</f>
        <v>#N/A</v>
      </c>
      <c r="P1269" s="298">
        <v>1271</v>
      </c>
    </row>
    <row r="1270" spans="1:16">
      <c r="A1270" s="59">
        <v>4081</v>
      </c>
      <c r="B1270" s="59">
        <v>8</v>
      </c>
      <c r="C1270" s="59">
        <v>1</v>
      </c>
      <c r="D1270" s="59">
        <v>1</v>
      </c>
      <c r="E1270" s="59" t="s">
        <v>78</v>
      </c>
      <c r="F1270" s="227">
        <v>2</v>
      </c>
      <c r="G1270" s="59">
        <v>1</v>
      </c>
      <c r="H1270" s="227">
        <v>2</v>
      </c>
      <c r="I1270" s="227">
        <v>14</v>
      </c>
      <c r="J1270" s="59">
        <v>18051</v>
      </c>
      <c r="K1270" s="78">
        <f>VLOOKUP(volume[[#This Row],[hwycov_id]],cnf[],10,FALSE)</f>
        <v>18051</v>
      </c>
      <c r="L1270" s="229">
        <f t="shared" si="57"/>
        <v>0</v>
      </c>
      <c r="M1270" s="228">
        <f t="shared" si="58"/>
        <v>0</v>
      </c>
      <c r="N1270" s="228">
        <f t="shared" si="59"/>
        <v>0</v>
      </c>
      <c r="O1270" s="298" t="e">
        <f>VLOOKUP(volume[[#This Row],[hwycov_id]],check!$A$2:$P$26,16,FALSE)</f>
        <v>#N/A</v>
      </c>
      <c r="P1270" s="298">
        <v>1272</v>
      </c>
    </row>
    <row r="1271" spans="1:16">
      <c r="A1271" s="59">
        <v>4685</v>
      </c>
      <c r="B1271" s="59">
        <v>3</v>
      </c>
      <c r="C1271" s="59">
        <v>1</v>
      </c>
      <c r="D1271" s="59">
        <v>2</v>
      </c>
      <c r="E1271" s="59" t="s">
        <v>80</v>
      </c>
      <c r="F1271" s="227">
        <v>3</v>
      </c>
      <c r="G1271" s="59">
        <v>1</v>
      </c>
      <c r="H1271" s="227">
        <v>7</v>
      </c>
      <c r="I1271" s="227">
        <v>7</v>
      </c>
      <c r="J1271" s="59">
        <v>18100</v>
      </c>
      <c r="K1271" s="78">
        <f>VLOOKUP(volume[[#This Row],[hwycov_id]],cnf[],10,FALSE)</f>
        <v>18100</v>
      </c>
      <c r="L1271" s="229">
        <f t="shared" si="57"/>
        <v>0</v>
      </c>
      <c r="M1271" s="228">
        <f t="shared" si="58"/>
        <v>0</v>
      </c>
      <c r="N1271" s="228">
        <f t="shared" si="59"/>
        <v>0</v>
      </c>
      <c r="O1271" s="298" t="e">
        <f>VLOOKUP(volume[[#This Row],[hwycov_id]],check!$A$2:$P$26,16,FALSE)</f>
        <v>#N/A</v>
      </c>
      <c r="P1271" s="298">
        <v>1273</v>
      </c>
    </row>
    <row r="1272" spans="1:16">
      <c r="A1272" s="59">
        <v>7762</v>
      </c>
      <c r="B1272" s="59">
        <v>3</v>
      </c>
      <c r="C1272" s="59">
        <v>1</v>
      </c>
      <c r="D1272" s="59">
        <v>2</v>
      </c>
      <c r="E1272" s="59" t="s">
        <v>80</v>
      </c>
      <c r="F1272" s="227">
        <v>3</v>
      </c>
      <c r="G1272" s="59">
        <v>1</v>
      </c>
      <c r="H1272" s="227">
        <v>5</v>
      </c>
      <c r="I1272" s="227">
        <v>16</v>
      </c>
      <c r="J1272" s="59">
        <v>18100</v>
      </c>
      <c r="K1272" s="78">
        <f>VLOOKUP(volume[[#This Row],[hwycov_id]],cnf[],10,FALSE)</f>
        <v>18100</v>
      </c>
      <c r="L1272" s="229">
        <f t="shared" si="57"/>
        <v>0</v>
      </c>
      <c r="M1272" s="228">
        <f t="shared" si="58"/>
        <v>0</v>
      </c>
      <c r="N1272" s="228">
        <f t="shared" si="59"/>
        <v>0</v>
      </c>
      <c r="O1272" s="298" t="e">
        <f>VLOOKUP(volume[[#This Row],[hwycov_id]],check!$A$2:$P$26,16,FALSE)</f>
        <v>#N/A</v>
      </c>
      <c r="P1272" s="298">
        <v>1274</v>
      </c>
    </row>
    <row r="1273" spans="1:16">
      <c r="A1273" s="59">
        <v>1319</v>
      </c>
      <c r="B1273" s="59">
        <v>4</v>
      </c>
      <c r="C1273" s="59">
        <v>1</v>
      </c>
      <c r="D1273" s="59">
        <v>2</v>
      </c>
      <c r="E1273" s="59" t="s">
        <v>80</v>
      </c>
      <c r="F1273" s="227">
        <v>4</v>
      </c>
      <c r="G1273" s="59">
        <v>1</v>
      </c>
      <c r="H1273" s="227">
        <v>4</v>
      </c>
      <c r="I1273" s="227">
        <v>2</v>
      </c>
      <c r="J1273" s="59">
        <v>18100</v>
      </c>
      <c r="K1273" s="78">
        <f>VLOOKUP(volume[[#This Row],[hwycov_id]],cnf[],10,FALSE)</f>
        <v>18100</v>
      </c>
      <c r="L1273" s="229">
        <f t="shared" si="57"/>
        <v>0</v>
      </c>
      <c r="M1273" s="228">
        <f t="shared" si="58"/>
        <v>0</v>
      </c>
      <c r="N1273" s="228">
        <f t="shared" si="59"/>
        <v>0</v>
      </c>
      <c r="O1273" s="298" t="e">
        <f>VLOOKUP(volume[[#This Row],[hwycov_id]],check!$A$2:$P$26,16,FALSE)</f>
        <v>#N/A</v>
      </c>
      <c r="P1273" s="298">
        <v>1275</v>
      </c>
    </row>
    <row r="1274" spans="1:16">
      <c r="A1274" s="59">
        <v>13394</v>
      </c>
      <c r="B1274" s="59">
        <v>9</v>
      </c>
      <c r="C1274" s="59">
        <v>1</v>
      </c>
      <c r="D1274" s="59">
        <v>1</v>
      </c>
      <c r="E1274" s="59" t="s">
        <v>78</v>
      </c>
      <c r="F1274" s="227">
        <v>2</v>
      </c>
      <c r="G1274" s="59">
        <v>1</v>
      </c>
      <c r="H1274" s="227">
        <v>7</v>
      </c>
      <c r="I1274" s="227">
        <v>7</v>
      </c>
      <c r="J1274" s="59">
        <v>18118</v>
      </c>
      <c r="K1274" s="78">
        <f>VLOOKUP(volume[[#This Row],[hwycov_id]],cnf[],10,FALSE)</f>
        <v>18118</v>
      </c>
      <c r="L1274" s="229">
        <f t="shared" si="57"/>
        <v>0</v>
      </c>
      <c r="M1274" s="228">
        <f t="shared" si="58"/>
        <v>0</v>
      </c>
      <c r="N1274" s="228">
        <f t="shared" si="59"/>
        <v>0</v>
      </c>
      <c r="O1274" s="298" t="e">
        <f>VLOOKUP(volume[[#This Row],[hwycov_id]],check!$A$2:$P$26,16,FALSE)</f>
        <v>#N/A</v>
      </c>
      <c r="P1274" s="298">
        <v>1276</v>
      </c>
    </row>
    <row r="1275" spans="1:16">
      <c r="A1275" s="59">
        <v>19870</v>
      </c>
      <c r="B1275" s="59">
        <v>4</v>
      </c>
      <c r="C1275" s="59">
        <v>1</v>
      </c>
      <c r="D1275" s="59">
        <v>2</v>
      </c>
      <c r="E1275" s="59" t="s">
        <v>80</v>
      </c>
      <c r="F1275" s="227">
        <v>4</v>
      </c>
      <c r="G1275" s="59">
        <v>1</v>
      </c>
      <c r="H1275" s="227">
        <v>7</v>
      </c>
      <c r="I1275" s="227">
        <v>7</v>
      </c>
      <c r="J1275" s="59">
        <v>18200</v>
      </c>
      <c r="K1275" s="78">
        <f>VLOOKUP(volume[[#This Row],[hwycov_id]],cnf[],10,FALSE)</f>
        <v>18200</v>
      </c>
      <c r="L1275" s="229">
        <f t="shared" si="57"/>
        <v>0</v>
      </c>
      <c r="M1275" s="228">
        <f t="shared" si="58"/>
        <v>0</v>
      </c>
      <c r="N1275" s="228">
        <f t="shared" si="59"/>
        <v>0</v>
      </c>
      <c r="O1275" s="298" t="e">
        <f>VLOOKUP(volume[[#This Row],[hwycov_id]],check!$A$2:$P$26,16,FALSE)</f>
        <v>#N/A</v>
      </c>
      <c r="P1275" s="298">
        <v>1277</v>
      </c>
    </row>
    <row r="1276" spans="1:16">
      <c r="A1276" s="59">
        <v>23185</v>
      </c>
      <c r="B1276" s="59">
        <v>3</v>
      </c>
      <c r="C1276" s="59">
        <v>1</v>
      </c>
      <c r="D1276" s="59">
        <v>2</v>
      </c>
      <c r="E1276" s="59" t="s">
        <v>79</v>
      </c>
      <c r="F1276" s="227">
        <v>3</v>
      </c>
      <c r="G1276" s="59">
        <v>1</v>
      </c>
      <c r="H1276" s="227">
        <v>3</v>
      </c>
      <c r="I1276" s="227">
        <v>14</v>
      </c>
      <c r="J1276" s="59">
        <v>18256</v>
      </c>
      <c r="K1276" s="78">
        <f>VLOOKUP(volume[[#This Row],[hwycov_id]],cnf[],10,FALSE)</f>
        <v>18256</v>
      </c>
      <c r="L1276" s="229">
        <f t="shared" si="57"/>
        <v>0</v>
      </c>
      <c r="M1276" s="228">
        <f t="shared" si="58"/>
        <v>0</v>
      </c>
      <c r="N1276" s="228">
        <f t="shared" si="59"/>
        <v>0</v>
      </c>
      <c r="O1276" s="298" t="e">
        <f>VLOOKUP(volume[[#This Row],[hwycov_id]],check!$A$2:$P$26,16,FALSE)</f>
        <v>#N/A</v>
      </c>
      <c r="P1276" s="298">
        <v>1278</v>
      </c>
    </row>
    <row r="1277" spans="1:16">
      <c r="A1277" s="59">
        <v>2785</v>
      </c>
      <c r="B1277" s="59">
        <v>5</v>
      </c>
      <c r="C1277" s="59">
        <v>1</v>
      </c>
      <c r="D1277" s="59">
        <v>2</v>
      </c>
      <c r="E1277" s="59" t="s">
        <v>79</v>
      </c>
      <c r="F1277" s="227">
        <v>4</v>
      </c>
      <c r="G1277" s="59">
        <v>1</v>
      </c>
      <c r="H1277" s="227">
        <v>2</v>
      </c>
      <c r="I1277" s="227">
        <v>14</v>
      </c>
      <c r="J1277" s="59">
        <v>18324</v>
      </c>
      <c r="K1277" s="78">
        <f>VLOOKUP(volume[[#This Row],[hwycov_id]],cnf[],10,FALSE)</f>
        <v>18324</v>
      </c>
      <c r="L1277" s="229">
        <f t="shared" si="57"/>
        <v>0</v>
      </c>
      <c r="M1277" s="228">
        <f t="shared" si="58"/>
        <v>0</v>
      </c>
      <c r="N1277" s="228">
        <f t="shared" si="59"/>
        <v>0</v>
      </c>
      <c r="O1277" s="298" t="e">
        <f>VLOOKUP(volume[[#This Row],[hwycov_id]],check!$A$2:$P$26,16,FALSE)</f>
        <v>#N/A</v>
      </c>
      <c r="P1277" s="298">
        <v>1279</v>
      </c>
    </row>
    <row r="1278" spans="1:16">
      <c r="A1278" s="59">
        <v>8493</v>
      </c>
      <c r="B1278" s="59">
        <v>2</v>
      </c>
      <c r="C1278" s="59">
        <v>1</v>
      </c>
      <c r="D1278" s="59">
        <v>2</v>
      </c>
      <c r="E1278" s="59" t="s">
        <v>79</v>
      </c>
      <c r="F1278" s="227">
        <v>3</v>
      </c>
      <c r="G1278" s="59">
        <v>1</v>
      </c>
      <c r="H1278" s="227">
        <v>2</v>
      </c>
      <c r="I1278" s="227">
        <v>11</v>
      </c>
      <c r="J1278" s="59">
        <v>18364</v>
      </c>
      <c r="K1278" s="78">
        <f>VLOOKUP(volume[[#This Row],[hwycov_id]],cnf[],10,FALSE)</f>
        <v>18364</v>
      </c>
      <c r="L1278" s="229">
        <f t="shared" si="57"/>
        <v>0</v>
      </c>
      <c r="M1278" s="228">
        <f t="shared" si="58"/>
        <v>0</v>
      </c>
      <c r="N1278" s="228">
        <f t="shared" si="59"/>
        <v>0</v>
      </c>
      <c r="O1278" s="298" t="e">
        <f>VLOOKUP(volume[[#This Row],[hwycov_id]],check!$A$2:$P$26,16,FALSE)</f>
        <v>#N/A</v>
      </c>
      <c r="P1278" s="298">
        <v>1280</v>
      </c>
    </row>
    <row r="1279" spans="1:16">
      <c r="A1279" s="59">
        <v>28840</v>
      </c>
      <c r="B1279" s="59">
        <v>9</v>
      </c>
      <c r="C1279" s="59">
        <v>1</v>
      </c>
      <c r="D1279" s="59">
        <v>1</v>
      </c>
      <c r="E1279" s="59" t="s">
        <v>78</v>
      </c>
      <c r="F1279" s="227">
        <v>2</v>
      </c>
      <c r="G1279" s="59">
        <v>1</v>
      </c>
      <c r="H1279" s="227">
        <v>7</v>
      </c>
      <c r="I1279" s="227">
        <v>18</v>
      </c>
      <c r="J1279" s="59">
        <v>18372</v>
      </c>
      <c r="K1279" s="78">
        <f>VLOOKUP(volume[[#This Row],[hwycov_id]],cnf[],10,FALSE)</f>
        <v>18372</v>
      </c>
      <c r="L1279" s="229">
        <f t="shared" si="57"/>
        <v>0</v>
      </c>
      <c r="M1279" s="228">
        <f t="shared" si="58"/>
        <v>0</v>
      </c>
      <c r="N1279" s="228">
        <f t="shared" si="59"/>
        <v>0</v>
      </c>
      <c r="O1279" s="298" t="e">
        <f>VLOOKUP(volume[[#This Row],[hwycov_id]],check!$A$2:$P$26,16,FALSE)</f>
        <v>#N/A</v>
      </c>
      <c r="P1279" s="298">
        <v>1281</v>
      </c>
    </row>
    <row r="1280" spans="1:16">
      <c r="A1280" s="59">
        <v>28444</v>
      </c>
      <c r="B1280" s="59">
        <v>9</v>
      </c>
      <c r="C1280" s="59">
        <v>1</v>
      </c>
      <c r="D1280" s="59">
        <v>1</v>
      </c>
      <c r="E1280" s="59" t="s">
        <v>78</v>
      </c>
      <c r="F1280" s="227">
        <v>2</v>
      </c>
      <c r="G1280" s="59">
        <v>1</v>
      </c>
      <c r="H1280" s="227">
        <v>7</v>
      </c>
      <c r="I1280" s="227">
        <v>15</v>
      </c>
      <c r="J1280" s="59">
        <v>18393</v>
      </c>
      <c r="K1280" s="78">
        <f>VLOOKUP(volume[[#This Row],[hwycov_id]],cnf[],10,FALSE)</f>
        <v>18393</v>
      </c>
      <c r="L1280" s="229">
        <f t="shared" si="57"/>
        <v>0</v>
      </c>
      <c r="M1280" s="228">
        <f t="shared" si="58"/>
        <v>0</v>
      </c>
      <c r="N1280" s="228">
        <f t="shared" si="59"/>
        <v>0</v>
      </c>
      <c r="O1280" s="298" t="e">
        <f>VLOOKUP(volume[[#This Row],[hwycov_id]],check!$A$2:$P$26,16,FALSE)</f>
        <v>#N/A</v>
      </c>
      <c r="P1280" s="298">
        <v>1282</v>
      </c>
    </row>
    <row r="1281" spans="1:16">
      <c r="A1281" s="59">
        <v>12482</v>
      </c>
      <c r="B1281" s="59">
        <v>3</v>
      </c>
      <c r="C1281" s="59">
        <v>1</v>
      </c>
      <c r="D1281" s="59">
        <v>2</v>
      </c>
      <c r="E1281" s="59" t="s">
        <v>79</v>
      </c>
      <c r="F1281" s="227">
        <v>3</v>
      </c>
      <c r="G1281" s="59">
        <v>1</v>
      </c>
      <c r="H1281" s="227">
        <v>2</v>
      </c>
      <c r="I1281" s="227">
        <v>14</v>
      </c>
      <c r="J1281" s="59">
        <v>18431</v>
      </c>
      <c r="K1281" s="78">
        <f>VLOOKUP(volume[[#This Row],[hwycov_id]],cnf[],10,FALSE)</f>
        <v>18431</v>
      </c>
      <c r="L1281" s="229">
        <f t="shared" si="57"/>
        <v>0</v>
      </c>
      <c r="M1281" s="228">
        <f t="shared" si="58"/>
        <v>0</v>
      </c>
      <c r="N1281" s="228">
        <f t="shared" si="59"/>
        <v>0</v>
      </c>
      <c r="O1281" s="298" t="e">
        <f>VLOOKUP(volume[[#This Row],[hwycov_id]],check!$A$2:$P$26,16,FALSE)</f>
        <v>#N/A</v>
      </c>
      <c r="P1281" s="298">
        <v>1283</v>
      </c>
    </row>
    <row r="1282" spans="1:16">
      <c r="A1282" s="59">
        <v>6102</v>
      </c>
      <c r="B1282" s="59">
        <v>3</v>
      </c>
      <c r="C1282" s="59">
        <v>1</v>
      </c>
      <c r="D1282" s="59">
        <v>2</v>
      </c>
      <c r="E1282" s="59" t="s">
        <v>80</v>
      </c>
      <c r="F1282" s="227">
        <v>3</v>
      </c>
      <c r="G1282" s="59">
        <v>1</v>
      </c>
      <c r="H1282" s="227">
        <v>5</v>
      </c>
      <c r="I1282" s="227">
        <v>19</v>
      </c>
      <c r="J1282" s="59">
        <v>18500</v>
      </c>
      <c r="K1282" s="78">
        <f>VLOOKUP(volume[[#This Row],[hwycov_id]],cnf[],10,FALSE)</f>
        <v>18500</v>
      </c>
      <c r="L1282" s="229">
        <f t="shared" ref="L1282:L1345" si="60">K1282/J1282-1</f>
        <v>0</v>
      </c>
      <c r="M1282" s="228">
        <f t="shared" ref="M1282:M1345" si="61">K1282-J1282</f>
        <v>0</v>
      </c>
      <c r="N1282" s="228">
        <f t="shared" ref="N1282:N1345" si="62">POWER(M1282,2)</f>
        <v>0</v>
      </c>
      <c r="O1282" s="298" t="e">
        <f>VLOOKUP(volume[[#This Row],[hwycov_id]],check!$A$2:$P$26,16,FALSE)</f>
        <v>#N/A</v>
      </c>
      <c r="P1282" s="298">
        <v>1284</v>
      </c>
    </row>
    <row r="1283" spans="1:16">
      <c r="A1283" s="59">
        <v>19872</v>
      </c>
      <c r="B1283" s="59">
        <v>4</v>
      </c>
      <c r="C1283" s="59">
        <v>1</v>
      </c>
      <c r="D1283" s="59">
        <v>2</v>
      </c>
      <c r="E1283" s="59" t="s">
        <v>80</v>
      </c>
      <c r="F1283" s="227">
        <v>4</v>
      </c>
      <c r="G1283" s="59">
        <v>1</v>
      </c>
      <c r="H1283" s="227">
        <v>7</v>
      </c>
      <c r="I1283" s="227">
        <v>7</v>
      </c>
      <c r="J1283" s="59">
        <v>18500</v>
      </c>
      <c r="K1283" s="78">
        <f>VLOOKUP(volume[[#This Row],[hwycov_id]],cnf[],10,FALSE)</f>
        <v>18500</v>
      </c>
      <c r="L1283" s="229">
        <f t="shared" si="60"/>
        <v>0</v>
      </c>
      <c r="M1283" s="228">
        <f t="shared" si="61"/>
        <v>0</v>
      </c>
      <c r="N1283" s="228">
        <f t="shared" si="62"/>
        <v>0</v>
      </c>
      <c r="O1283" s="298" t="e">
        <f>VLOOKUP(volume[[#This Row],[hwycov_id]],check!$A$2:$P$26,16,FALSE)</f>
        <v>#N/A</v>
      </c>
      <c r="P1283" s="298">
        <v>1285</v>
      </c>
    </row>
    <row r="1284" spans="1:16">
      <c r="A1284" s="59">
        <v>15240</v>
      </c>
      <c r="B1284" s="59">
        <v>4</v>
      </c>
      <c r="C1284" s="59">
        <v>1</v>
      </c>
      <c r="D1284" s="59">
        <v>1</v>
      </c>
      <c r="E1284" s="59" t="s">
        <v>80</v>
      </c>
      <c r="F1284" s="227">
        <v>4</v>
      </c>
      <c r="G1284" s="59">
        <v>1</v>
      </c>
      <c r="H1284" s="227">
        <v>7</v>
      </c>
      <c r="I1284" s="227">
        <v>7</v>
      </c>
      <c r="J1284" s="59">
        <v>18500</v>
      </c>
      <c r="K1284" s="78">
        <f>VLOOKUP(volume[[#This Row],[hwycov_id]],cnf[],10,FALSE)</f>
        <v>18500</v>
      </c>
      <c r="L1284" s="229">
        <f t="shared" si="60"/>
        <v>0</v>
      </c>
      <c r="M1284" s="228">
        <f t="shared" si="61"/>
        <v>0</v>
      </c>
      <c r="N1284" s="228">
        <f t="shared" si="62"/>
        <v>0</v>
      </c>
      <c r="O1284" s="298" t="e">
        <f>VLOOKUP(volume[[#This Row],[hwycov_id]],check!$A$2:$P$26,16,FALSE)</f>
        <v>#N/A</v>
      </c>
      <c r="P1284" s="298">
        <v>1286</v>
      </c>
    </row>
    <row r="1285" spans="1:16">
      <c r="A1285" s="59">
        <v>29368</v>
      </c>
      <c r="B1285" s="59">
        <v>1</v>
      </c>
      <c r="C1285" s="59">
        <v>2</v>
      </c>
      <c r="D1285" s="59">
        <v>1</v>
      </c>
      <c r="E1285" s="59" t="s">
        <v>77</v>
      </c>
      <c r="F1285" s="227">
        <v>1</v>
      </c>
      <c r="G1285" s="59">
        <v>1</v>
      </c>
      <c r="H1285" s="227">
        <v>7</v>
      </c>
      <c r="I1285" s="227">
        <v>7</v>
      </c>
      <c r="J1285" s="59">
        <v>18511</v>
      </c>
      <c r="K1285" s="78">
        <f>VLOOKUP(volume[[#This Row],[hwycov_id]],cnf[],10,FALSE)</f>
        <v>18511</v>
      </c>
      <c r="L1285" s="229">
        <f t="shared" si="60"/>
        <v>0</v>
      </c>
      <c r="M1285" s="228">
        <f t="shared" si="61"/>
        <v>0</v>
      </c>
      <c r="N1285" s="228">
        <f t="shared" si="62"/>
        <v>0</v>
      </c>
      <c r="O1285" s="298" t="e">
        <f>VLOOKUP(volume[[#This Row],[hwycov_id]],check!$A$2:$P$26,16,FALSE)</f>
        <v>#N/A</v>
      </c>
      <c r="P1285" s="298">
        <v>1287</v>
      </c>
    </row>
    <row r="1286" spans="1:16">
      <c r="A1286" s="59">
        <v>14563</v>
      </c>
      <c r="B1286" s="59">
        <v>3</v>
      </c>
      <c r="C1286" s="59">
        <v>1</v>
      </c>
      <c r="D1286" s="59">
        <v>2</v>
      </c>
      <c r="E1286" s="59" t="s">
        <v>79</v>
      </c>
      <c r="F1286" s="227">
        <v>3</v>
      </c>
      <c r="G1286" s="59">
        <v>1</v>
      </c>
      <c r="H1286" s="227">
        <v>2</v>
      </c>
      <c r="I1286" s="227">
        <v>14</v>
      </c>
      <c r="J1286" s="59">
        <v>18583</v>
      </c>
      <c r="K1286" s="78">
        <f>VLOOKUP(volume[[#This Row],[hwycov_id]],cnf[],10,FALSE)</f>
        <v>18583</v>
      </c>
      <c r="L1286" s="229">
        <f t="shared" si="60"/>
        <v>0</v>
      </c>
      <c r="M1286" s="228">
        <f t="shared" si="61"/>
        <v>0</v>
      </c>
      <c r="N1286" s="228">
        <f t="shared" si="62"/>
        <v>0</v>
      </c>
      <c r="O1286" s="298" t="e">
        <f>VLOOKUP(volume[[#This Row],[hwycov_id]],check!$A$2:$P$26,16,FALSE)</f>
        <v>#N/A</v>
      </c>
      <c r="P1286" s="298">
        <v>1288</v>
      </c>
    </row>
    <row r="1287" spans="1:16">
      <c r="A1287" s="59">
        <v>11421</v>
      </c>
      <c r="B1287" s="59">
        <v>3</v>
      </c>
      <c r="C1287" s="59">
        <v>1</v>
      </c>
      <c r="D1287" s="59">
        <v>2</v>
      </c>
      <c r="E1287" s="59" t="s">
        <v>79</v>
      </c>
      <c r="F1287" s="227">
        <v>3</v>
      </c>
      <c r="G1287" s="59">
        <v>1</v>
      </c>
      <c r="H1287" s="227">
        <v>3</v>
      </c>
      <c r="I1287" s="227">
        <v>14</v>
      </c>
      <c r="J1287" s="59">
        <v>18585</v>
      </c>
      <c r="K1287" s="78">
        <f>VLOOKUP(volume[[#This Row],[hwycov_id]],cnf[],10,FALSE)</f>
        <v>18585</v>
      </c>
      <c r="L1287" s="229">
        <f t="shared" si="60"/>
        <v>0</v>
      </c>
      <c r="M1287" s="228">
        <f t="shared" si="61"/>
        <v>0</v>
      </c>
      <c r="N1287" s="228">
        <f t="shared" si="62"/>
        <v>0</v>
      </c>
      <c r="O1287" s="298" t="e">
        <f>VLOOKUP(volume[[#This Row],[hwycov_id]],check!$A$2:$P$26,16,FALSE)</f>
        <v>#N/A</v>
      </c>
      <c r="P1287" s="298">
        <v>1289</v>
      </c>
    </row>
    <row r="1288" spans="1:16">
      <c r="A1288" s="59">
        <v>27576</v>
      </c>
      <c r="B1288" s="59">
        <v>9</v>
      </c>
      <c r="C1288" s="59">
        <v>1</v>
      </c>
      <c r="D1288" s="59">
        <v>1</v>
      </c>
      <c r="E1288" s="59" t="s">
        <v>78</v>
      </c>
      <c r="F1288" s="227">
        <v>2</v>
      </c>
      <c r="G1288" s="59">
        <v>1</v>
      </c>
      <c r="H1288" s="227">
        <v>2</v>
      </c>
      <c r="I1288" s="227">
        <v>14</v>
      </c>
      <c r="J1288" s="59">
        <v>18589</v>
      </c>
      <c r="K1288" s="78">
        <f>VLOOKUP(volume[[#This Row],[hwycov_id]],cnf[],10,FALSE)</f>
        <v>18589</v>
      </c>
      <c r="L1288" s="229">
        <f t="shared" si="60"/>
        <v>0</v>
      </c>
      <c r="M1288" s="228">
        <f t="shared" si="61"/>
        <v>0</v>
      </c>
      <c r="N1288" s="228">
        <f t="shared" si="62"/>
        <v>0</v>
      </c>
      <c r="O1288" s="298" t="e">
        <f>VLOOKUP(volume[[#This Row],[hwycov_id]],check!$A$2:$P$26,16,FALSE)</f>
        <v>#N/A</v>
      </c>
      <c r="P1288" s="298">
        <v>1290</v>
      </c>
    </row>
    <row r="1289" spans="1:16">
      <c r="A1289" s="59">
        <v>6706</v>
      </c>
      <c r="B1289" s="59">
        <v>3</v>
      </c>
      <c r="C1289" s="59">
        <v>1</v>
      </c>
      <c r="D1289" s="59">
        <v>2</v>
      </c>
      <c r="E1289" s="59" t="s">
        <v>79</v>
      </c>
      <c r="F1289" s="227">
        <v>3</v>
      </c>
      <c r="G1289" s="59">
        <v>1</v>
      </c>
      <c r="H1289" s="227">
        <v>2</v>
      </c>
      <c r="I1289" s="227">
        <v>14</v>
      </c>
      <c r="J1289" s="59">
        <v>18591</v>
      </c>
      <c r="K1289" s="78">
        <f>VLOOKUP(volume[[#This Row],[hwycov_id]],cnf[],10,FALSE)</f>
        <v>18591</v>
      </c>
      <c r="L1289" s="229">
        <f t="shared" si="60"/>
        <v>0</v>
      </c>
      <c r="M1289" s="228">
        <f t="shared" si="61"/>
        <v>0</v>
      </c>
      <c r="N1289" s="228">
        <f t="shared" si="62"/>
        <v>0</v>
      </c>
      <c r="O1289" s="298" t="e">
        <f>VLOOKUP(volume[[#This Row],[hwycov_id]],check!$A$2:$P$26,16,FALSE)</f>
        <v>#N/A</v>
      </c>
      <c r="P1289" s="298">
        <v>1291</v>
      </c>
    </row>
    <row r="1290" spans="1:16">
      <c r="A1290" s="59">
        <v>15102</v>
      </c>
      <c r="B1290" s="59">
        <v>2</v>
      </c>
      <c r="C1290" s="59">
        <v>1</v>
      </c>
      <c r="D1290" s="59">
        <v>2</v>
      </c>
      <c r="E1290" s="59" t="s">
        <v>79</v>
      </c>
      <c r="F1290" s="227">
        <v>3</v>
      </c>
      <c r="G1290" s="59">
        <v>1</v>
      </c>
      <c r="H1290" s="227">
        <v>3</v>
      </c>
      <c r="I1290" s="227">
        <v>14</v>
      </c>
      <c r="J1290" s="59">
        <v>18592</v>
      </c>
      <c r="K1290" s="78">
        <f>VLOOKUP(volume[[#This Row],[hwycov_id]],cnf[],10,FALSE)</f>
        <v>18592</v>
      </c>
      <c r="L1290" s="229">
        <f t="shared" si="60"/>
        <v>0</v>
      </c>
      <c r="M1290" s="228">
        <f t="shared" si="61"/>
        <v>0</v>
      </c>
      <c r="N1290" s="228">
        <f t="shared" si="62"/>
        <v>0</v>
      </c>
      <c r="O1290" s="298" t="e">
        <f>VLOOKUP(volume[[#This Row],[hwycov_id]],check!$A$2:$P$26,16,FALSE)</f>
        <v>#N/A</v>
      </c>
      <c r="P1290" s="298">
        <v>1292</v>
      </c>
    </row>
    <row r="1291" spans="1:16">
      <c r="A1291" s="59">
        <v>3862</v>
      </c>
      <c r="B1291" s="59">
        <v>3</v>
      </c>
      <c r="C1291" s="59">
        <v>1</v>
      </c>
      <c r="D1291" s="59">
        <v>2</v>
      </c>
      <c r="E1291" s="59" t="s">
        <v>79</v>
      </c>
      <c r="F1291" s="227">
        <v>3</v>
      </c>
      <c r="G1291" s="59">
        <v>1</v>
      </c>
      <c r="H1291" s="227">
        <v>3</v>
      </c>
      <c r="I1291" s="227">
        <v>14</v>
      </c>
      <c r="J1291" s="59">
        <v>18621</v>
      </c>
      <c r="K1291" s="78">
        <f>VLOOKUP(volume[[#This Row],[hwycov_id]],cnf[],10,FALSE)</f>
        <v>18621</v>
      </c>
      <c r="L1291" s="229">
        <f t="shared" si="60"/>
        <v>0</v>
      </c>
      <c r="M1291" s="228">
        <f t="shared" si="61"/>
        <v>0</v>
      </c>
      <c r="N1291" s="228">
        <f t="shared" si="62"/>
        <v>0</v>
      </c>
      <c r="O1291" s="298" t="e">
        <f>VLOOKUP(volume[[#This Row],[hwycov_id]],check!$A$2:$P$26,16,FALSE)</f>
        <v>#N/A</v>
      </c>
      <c r="P1291" s="298">
        <v>1293</v>
      </c>
    </row>
    <row r="1292" spans="1:16">
      <c r="A1292" s="59">
        <v>51054</v>
      </c>
      <c r="B1292" s="59">
        <v>2</v>
      </c>
      <c r="C1292" s="59">
        <v>1</v>
      </c>
      <c r="D1292" s="59">
        <v>1</v>
      </c>
      <c r="E1292" s="59" t="s">
        <v>82</v>
      </c>
      <c r="F1292" s="227">
        <v>3</v>
      </c>
      <c r="G1292" s="59">
        <v>1</v>
      </c>
      <c r="H1292" s="227">
        <v>6</v>
      </c>
      <c r="I1292" s="227">
        <v>19</v>
      </c>
      <c r="J1292" s="59">
        <v>18632</v>
      </c>
      <c r="K1292" s="78">
        <f>VLOOKUP(volume[[#This Row],[hwycov_id]],cnf[],10,FALSE)</f>
        <v>18632</v>
      </c>
      <c r="L1292" s="229">
        <f t="shared" si="60"/>
        <v>0</v>
      </c>
      <c r="M1292" s="228">
        <f t="shared" si="61"/>
        <v>0</v>
      </c>
      <c r="N1292" s="228">
        <f t="shared" si="62"/>
        <v>0</v>
      </c>
      <c r="O1292" s="298" t="e">
        <f>VLOOKUP(volume[[#This Row],[hwycov_id]],check!$A$2:$P$26,16,FALSE)</f>
        <v>#N/A</v>
      </c>
      <c r="P1292" s="298">
        <v>1294</v>
      </c>
    </row>
    <row r="1293" spans="1:16">
      <c r="A1293" s="59">
        <v>2833</v>
      </c>
      <c r="B1293" s="59">
        <v>3</v>
      </c>
      <c r="C1293" s="59">
        <v>1</v>
      </c>
      <c r="D1293" s="59">
        <v>2</v>
      </c>
      <c r="E1293" s="59" t="s">
        <v>79</v>
      </c>
      <c r="F1293" s="227">
        <v>3</v>
      </c>
      <c r="G1293" s="59">
        <v>1</v>
      </c>
      <c r="H1293" s="227">
        <v>2</v>
      </c>
      <c r="I1293" s="227">
        <v>14</v>
      </c>
      <c r="J1293" s="59">
        <v>18633</v>
      </c>
      <c r="K1293" s="78">
        <f>VLOOKUP(volume[[#This Row],[hwycov_id]],cnf[],10,FALSE)</f>
        <v>18633</v>
      </c>
      <c r="L1293" s="229">
        <f t="shared" si="60"/>
        <v>0</v>
      </c>
      <c r="M1293" s="228">
        <f t="shared" si="61"/>
        <v>0</v>
      </c>
      <c r="N1293" s="228">
        <f t="shared" si="62"/>
        <v>0</v>
      </c>
      <c r="O1293" s="298" t="e">
        <f>VLOOKUP(volume[[#This Row],[hwycov_id]],check!$A$2:$P$26,16,FALSE)</f>
        <v>#N/A</v>
      </c>
      <c r="P1293" s="298">
        <v>1295</v>
      </c>
    </row>
    <row r="1294" spans="1:16">
      <c r="A1294" s="59">
        <v>2148</v>
      </c>
      <c r="B1294" s="59">
        <v>3</v>
      </c>
      <c r="C1294" s="59">
        <v>1</v>
      </c>
      <c r="D1294" s="59">
        <v>2</v>
      </c>
      <c r="E1294" s="59" t="s">
        <v>79</v>
      </c>
      <c r="F1294" s="227">
        <v>3</v>
      </c>
      <c r="G1294" s="59">
        <v>1</v>
      </c>
      <c r="H1294" s="227">
        <v>2</v>
      </c>
      <c r="I1294" s="227">
        <v>14</v>
      </c>
      <c r="J1294" s="59">
        <v>18672</v>
      </c>
      <c r="K1294" s="78">
        <f>VLOOKUP(volume[[#This Row],[hwycov_id]],cnf[],10,FALSE)</f>
        <v>18672</v>
      </c>
      <c r="L1294" s="229">
        <f t="shared" si="60"/>
        <v>0</v>
      </c>
      <c r="M1294" s="228">
        <f t="shared" si="61"/>
        <v>0</v>
      </c>
      <c r="N1294" s="228">
        <f t="shared" si="62"/>
        <v>0</v>
      </c>
      <c r="O1294" s="298" t="e">
        <f>VLOOKUP(volume[[#This Row],[hwycov_id]],check!$A$2:$P$26,16,FALSE)</f>
        <v>#N/A</v>
      </c>
      <c r="P1294" s="298">
        <v>1296</v>
      </c>
    </row>
    <row r="1295" spans="1:16">
      <c r="A1295" s="59">
        <v>8382</v>
      </c>
      <c r="B1295" s="59">
        <v>3</v>
      </c>
      <c r="C1295" s="59">
        <v>1</v>
      </c>
      <c r="D1295" s="59">
        <v>2</v>
      </c>
      <c r="E1295" s="59" t="s">
        <v>80</v>
      </c>
      <c r="F1295" s="227">
        <v>3</v>
      </c>
      <c r="G1295" s="59">
        <v>1</v>
      </c>
      <c r="H1295" s="227">
        <v>5</v>
      </c>
      <c r="I1295" s="227">
        <v>16</v>
      </c>
      <c r="J1295" s="59">
        <v>18700</v>
      </c>
      <c r="K1295" s="78">
        <f>VLOOKUP(volume[[#This Row],[hwycov_id]],cnf[],10,FALSE)</f>
        <v>18700</v>
      </c>
      <c r="L1295" s="229">
        <f t="shared" si="60"/>
        <v>0</v>
      </c>
      <c r="M1295" s="228">
        <f t="shared" si="61"/>
        <v>0</v>
      </c>
      <c r="N1295" s="228">
        <f t="shared" si="62"/>
        <v>0</v>
      </c>
      <c r="O1295" s="298" t="e">
        <f>VLOOKUP(volume[[#This Row],[hwycov_id]],check!$A$2:$P$26,16,FALSE)</f>
        <v>#N/A</v>
      </c>
      <c r="P1295" s="298">
        <v>1297</v>
      </c>
    </row>
    <row r="1296" spans="1:16">
      <c r="A1296" s="59">
        <v>19873</v>
      </c>
      <c r="B1296" s="59">
        <v>4</v>
      </c>
      <c r="C1296" s="59">
        <v>1</v>
      </c>
      <c r="D1296" s="59">
        <v>2</v>
      </c>
      <c r="E1296" s="59" t="s">
        <v>80</v>
      </c>
      <c r="F1296" s="227">
        <v>4</v>
      </c>
      <c r="G1296" s="59">
        <v>1</v>
      </c>
      <c r="H1296" s="227">
        <v>7</v>
      </c>
      <c r="I1296" s="227">
        <v>7</v>
      </c>
      <c r="J1296" s="59">
        <v>18800</v>
      </c>
      <c r="K1296" s="78">
        <f>VLOOKUP(volume[[#This Row],[hwycov_id]],cnf[],10,FALSE)</f>
        <v>18800</v>
      </c>
      <c r="L1296" s="229">
        <f t="shared" si="60"/>
        <v>0</v>
      </c>
      <c r="M1296" s="228">
        <f t="shared" si="61"/>
        <v>0</v>
      </c>
      <c r="N1296" s="228">
        <f t="shared" si="62"/>
        <v>0</v>
      </c>
      <c r="O1296" s="298" t="e">
        <f>VLOOKUP(volume[[#This Row],[hwycov_id]],check!$A$2:$P$26,16,FALSE)</f>
        <v>#N/A</v>
      </c>
      <c r="P1296" s="298">
        <v>1298</v>
      </c>
    </row>
    <row r="1297" spans="1:16">
      <c r="A1297" s="59">
        <v>17597</v>
      </c>
      <c r="B1297" s="59">
        <v>3</v>
      </c>
      <c r="C1297" s="59">
        <v>1</v>
      </c>
      <c r="D1297" s="59">
        <v>2</v>
      </c>
      <c r="E1297" s="59" t="s">
        <v>80</v>
      </c>
      <c r="F1297" s="227">
        <v>3</v>
      </c>
      <c r="G1297" s="59">
        <v>1</v>
      </c>
      <c r="H1297" s="227">
        <v>5</v>
      </c>
      <c r="I1297" s="227">
        <v>9</v>
      </c>
      <c r="J1297" s="59">
        <v>18800</v>
      </c>
      <c r="K1297" s="78">
        <f>VLOOKUP(volume[[#This Row],[hwycov_id]],cnf[],10,FALSE)</f>
        <v>18800</v>
      </c>
      <c r="L1297" s="229">
        <f t="shared" si="60"/>
        <v>0</v>
      </c>
      <c r="M1297" s="228">
        <f t="shared" si="61"/>
        <v>0</v>
      </c>
      <c r="N1297" s="228">
        <f t="shared" si="62"/>
        <v>0</v>
      </c>
      <c r="O1297" s="298" t="e">
        <f>VLOOKUP(volume[[#This Row],[hwycov_id]],check!$A$2:$P$26,16,FALSE)</f>
        <v>#N/A</v>
      </c>
      <c r="P1297" s="298">
        <v>1299</v>
      </c>
    </row>
    <row r="1298" spans="1:16">
      <c r="A1298" s="59">
        <v>4790</v>
      </c>
      <c r="B1298" s="59">
        <v>4</v>
      </c>
      <c r="C1298" s="59">
        <v>1</v>
      </c>
      <c r="D1298" s="59">
        <v>2</v>
      </c>
      <c r="E1298" s="59" t="s">
        <v>80</v>
      </c>
      <c r="F1298" s="227">
        <v>4</v>
      </c>
      <c r="G1298" s="59">
        <v>1</v>
      </c>
      <c r="H1298" s="227">
        <v>6</v>
      </c>
      <c r="I1298" s="227">
        <v>12</v>
      </c>
      <c r="J1298" s="59">
        <v>18900</v>
      </c>
      <c r="K1298" s="78">
        <f>VLOOKUP(volume[[#This Row],[hwycov_id]],cnf[],10,FALSE)</f>
        <v>18900</v>
      </c>
      <c r="L1298" s="229">
        <f t="shared" si="60"/>
        <v>0</v>
      </c>
      <c r="M1298" s="228">
        <f t="shared" si="61"/>
        <v>0</v>
      </c>
      <c r="N1298" s="228">
        <f t="shared" si="62"/>
        <v>0</v>
      </c>
      <c r="O1298" s="298" t="e">
        <f>VLOOKUP(volume[[#This Row],[hwycov_id]],check!$A$2:$P$26,16,FALSE)</f>
        <v>#N/A</v>
      </c>
      <c r="P1298" s="298">
        <v>1300</v>
      </c>
    </row>
    <row r="1299" spans="1:16">
      <c r="A1299" s="59">
        <v>6667</v>
      </c>
      <c r="B1299" s="59">
        <v>3</v>
      </c>
      <c r="C1299" s="59">
        <v>1</v>
      </c>
      <c r="D1299" s="59">
        <v>2</v>
      </c>
      <c r="E1299" s="59" t="s">
        <v>80</v>
      </c>
      <c r="F1299" s="227">
        <v>3</v>
      </c>
      <c r="G1299" s="59">
        <v>1</v>
      </c>
      <c r="H1299" s="227">
        <v>5</v>
      </c>
      <c r="I1299" s="227">
        <v>5</v>
      </c>
      <c r="J1299" s="59">
        <v>18900</v>
      </c>
      <c r="K1299" s="78">
        <f>VLOOKUP(volume[[#This Row],[hwycov_id]],cnf[],10,FALSE)</f>
        <v>18900</v>
      </c>
      <c r="L1299" s="229">
        <f t="shared" si="60"/>
        <v>0</v>
      </c>
      <c r="M1299" s="228">
        <f t="shared" si="61"/>
        <v>0</v>
      </c>
      <c r="N1299" s="228">
        <f t="shared" si="62"/>
        <v>0</v>
      </c>
      <c r="O1299" s="298" t="e">
        <f>VLOOKUP(volume[[#This Row],[hwycov_id]],check!$A$2:$P$26,16,FALSE)</f>
        <v>#N/A</v>
      </c>
      <c r="P1299" s="298">
        <v>1301</v>
      </c>
    </row>
    <row r="1300" spans="1:16">
      <c r="A1300" s="59">
        <v>11420</v>
      </c>
      <c r="B1300" s="59">
        <v>3</v>
      </c>
      <c r="C1300" s="59">
        <v>1</v>
      </c>
      <c r="D1300" s="59">
        <v>2</v>
      </c>
      <c r="E1300" s="59" t="s">
        <v>79</v>
      </c>
      <c r="F1300" s="227">
        <v>3</v>
      </c>
      <c r="G1300" s="59">
        <v>1</v>
      </c>
      <c r="H1300" s="227">
        <v>3</v>
      </c>
      <c r="I1300" s="227">
        <v>14</v>
      </c>
      <c r="J1300" s="59">
        <v>18977</v>
      </c>
      <c r="K1300" s="78">
        <f>VLOOKUP(volume[[#This Row],[hwycov_id]],cnf[],10,FALSE)</f>
        <v>18977</v>
      </c>
      <c r="L1300" s="229">
        <f t="shared" si="60"/>
        <v>0</v>
      </c>
      <c r="M1300" s="228">
        <f t="shared" si="61"/>
        <v>0</v>
      </c>
      <c r="N1300" s="228">
        <f t="shared" si="62"/>
        <v>0</v>
      </c>
      <c r="O1300" s="298" t="e">
        <f>VLOOKUP(volume[[#This Row],[hwycov_id]],check!$A$2:$P$26,16,FALSE)</f>
        <v>#N/A</v>
      </c>
      <c r="P1300" s="298">
        <v>1302</v>
      </c>
    </row>
    <row r="1301" spans="1:16">
      <c r="A1301" s="59">
        <v>17428</v>
      </c>
      <c r="B1301" s="59">
        <v>3</v>
      </c>
      <c r="C1301" s="59">
        <v>1</v>
      </c>
      <c r="D1301" s="59">
        <v>2</v>
      </c>
      <c r="E1301" s="59" t="s">
        <v>79</v>
      </c>
      <c r="F1301" s="227">
        <v>3</v>
      </c>
      <c r="G1301" s="59">
        <v>1</v>
      </c>
      <c r="H1301" s="227">
        <v>3</v>
      </c>
      <c r="I1301" s="227">
        <v>14</v>
      </c>
      <c r="J1301" s="59">
        <v>18999</v>
      </c>
      <c r="K1301" s="78">
        <f>VLOOKUP(volume[[#This Row],[hwycov_id]],cnf[],10,FALSE)</f>
        <v>18999</v>
      </c>
      <c r="L1301" s="229">
        <f t="shared" si="60"/>
        <v>0</v>
      </c>
      <c r="M1301" s="228">
        <f t="shared" si="61"/>
        <v>0</v>
      </c>
      <c r="N1301" s="228">
        <f t="shared" si="62"/>
        <v>0</v>
      </c>
      <c r="O1301" s="298" t="e">
        <f>VLOOKUP(volume[[#This Row],[hwycov_id]],check!$A$2:$P$26,16,FALSE)</f>
        <v>#N/A</v>
      </c>
      <c r="P1301" s="298">
        <v>1303</v>
      </c>
    </row>
    <row r="1302" spans="1:16">
      <c r="A1302" s="59">
        <v>17407</v>
      </c>
      <c r="B1302" s="59">
        <v>3</v>
      </c>
      <c r="C1302" s="59">
        <v>1</v>
      </c>
      <c r="D1302" s="59">
        <v>2</v>
      </c>
      <c r="E1302" s="59" t="s">
        <v>80</v>
      </c>
      <c r="F1302" s="227">
        <v>3</v>
      </c>
      <c r="G1302" s="59">
        <v>1</v>
      </c>
      <c r="H1302" s="227">
        <v>5</v>
      </c>
      <c r="I1302" s="227">
        <v>16</v>
      </c>
      <c r="J1302" s="59">
        <v>19000</v>
      </c>
      <c r="K1302" s="78">
        <f>VLOOKUP(volume[[#This Row],[hwycov_id]],cnf[],10,FALSE)</f>
        <v>19000</v>
      </c>
      <c r="L1302" s="229">
        <f t="shared" si="60"/>
        <v>0</v>
      </c>
      <c r="M1302" s="228">
        <f t="shared" si="61"/>
        <v>0</v>
      </c>
      <c r="N1302" s="228">
        <f t="shared" si="62"/>
        <v>0</v>
      </c>
      <c r="O1302" s="298" t="e">
        <f>VLOOKUP(volume[[#This Row],[hwycov_id]],check!$A$2:$P$26,16,FALSE)</f>
        <v>#N/A</v>
      </c>
      <c r="P1302" s="298">
        <v>1304</v>
      </c>
    </row>
    <row r="1303" spans="1:16">
      <c r="A1303" s="59">
        <v>19948</v>
      </c>
      <c r="B1303" s="59">
        <v>3</v>
      </c>
      <c r="C1303" s="59">
        <v>1</v>
      </c>
      <c r="D1303" s="59">
        <v>2</v>
      </c>
      <c r="E1303" s="59" t="s">
        <v>80</v>
      </c>
      <c r="F1303" s="227">
        <v>3</v>
      </c>
      <c r="G1303" s="59">
        <v>1</v>
      </c>
      <c r="H1303" s="227">
        <v>5</v>
      </c>
      <c r="I1303" s="227">
        <v>5</v>
      </c>
      <c r="J1303" s="59">
        <v>19000</v>
      </c>
      <c r="K1303" s="78">
        <f>VLOOKUP(volume[[#This Row],[hwycov_id]],cnf[],10,FALSE)</f>
        <v>19000</v>
      </c>
      <c r="L1303" s="229">
        <f t="shared" si="60"/>
        <v>0</v>
      </c>
      <c r="M1303" s="228">
        <f t="shared" si="61"/>
        <v>0</v>
      </c>
      <c r="N1303" s="228">
        <f t="shared" si="62"/>
        <v>0</v>
      </c>
      <c r="O1303" s="298" t="e">
        <f>VLOOKUP(volume[[#This Row],[hwycov_id]],check!$A$2:$P$26,16,FALSE)</f>
        <v>#N/A</v>
      </c>
      <c r="P1303" s="298">
        <v>1305</v>
      </c>
    </row>
    <row r="1304" spans="1:16">
      <c r="A1304" s="59">
        <v>15999</v>
      </c>
      <c r="B1304" s="59">
        <v>3</v>
      </c>
      <c r="C1304" s="59">
        <v>1</v>
      </c>
      <c r="D1304" s="59">
        <v>2</v>
      </c>
      <c r="E1304" s="59" t="s">
        <v>80</v>
      </c>
      <c r="F1304" s="227">
        <v>3</v>
      </c>
      <c r="G1304" s="59">
        <v>1</v>
      </c>
      <c r="H1304" s="227">
        <v>3</v>
      </c>
      <c r="I1304" s="227">
        <v>16</v>
      </c>
      <c r="J1304" s="59">
        <v>19000</v>
      </c>
      <c r="K1304" s="78">
        <f>VLOOKUP(volume[[#This Row],[hwycov_id]],cnf[],10,FALSE)</f>
        <v>19000</v>
      </c>
      <c r="L1304" s="229">
        <f t="shared" si="60"/>
        <v>0</v>
      </c>
      <c r="M1304" s="228">
        <f t="shared" si="61"/>
        <v>0</v>
      </c>
      <c r="N1304" s="228">
        <f t="shared" si="62"/>
        <v>0</v>
      </c>
      <c r="O1304" s="298" t="e">
        <f>VLOOKUP(volume[[#This Row],[hwycov_id]],check!$A$2:$P$26,16,FALSE)</f>
        <v>#N/A</v>
      </c>
      <c r="P1304" s="298">
        <v>1306</v>
      </c>
    </row>
    <row r="1305" spans="1:16">
      <c r="A1305" s="59">
        <v>25757</v>
      </c>
      <c r="B1305" s="59">
        <v>9</v>
      </c>
      <c r="C1305" s="59">
        <v>1</v>
      </c>
      <c r="D1305" s="59">
        <v>1</v>
      </c>
      <c r="E1305" s="59" t="s">
        <v>78</v>
      </c>
      <c r="F1305" s="227">
        <v>2</v>
      </c>
      <c r="G1305" s="59">
        <v>1</v>
      </c>
      <c r="H1305" s="227">
        <v>3</v>
      </c>
      <c r="I1305" s="227">
        <v>14</v>
      </c>
      <c r="J1305" s="59">
        <v>19030</v>
      </c>
      <c r="K1305" s="78">
        <f>VLOOKUP(volume[[#This Row],[hwycov_id]],cnf[],10,FALSE)</f>
        <v>19030</v>
      </c>
      <c r="L1305" s="229">
        <f t="shared" si="60"/>
        <v>0</v>
      </c>
      <c r="M1305" s="228">
        <f t="shared" si="61"/>
        <v>0</v>
      </c>
      <c r="N1305" s="228">
        <f t="shared" si="62"/>
        <v>0</v>
      </c>
      <c r="O1305" s="298" t="e">
        <f>VLOOKUP(volume[[#This Row],[hwycov_id]],check!$A$2:$P$26,16,FALSE)</f>
        <v>#N/A</v>
      </c>
      <c r="P1305" s="298">
        <v>1307</v>
      </c>
    </row>
    <row r="1306" spans="1:16">
      <c r="A1306" s="59">
        <v>245</v>
      </c>
      <c r="B1306" s="59">
        <v>3</v>
      </c>
      <c r="C1306" s="59">
        <v>1</v>
      </c>
      <c r="D1306" s="59">
        <v>1</v>
      </c>
      <c r="E1306" s="59" t="s">
        <v>82</v>
      </c>
      <c r="F1306" s="227">
        <v>3</v>
      </c>
      <c r="G1306" s="59">
        <v>1</v>
      </c>
      <c r="H1306" s="227">
        <v>2</v>
      </c>
      <c r="I1306" s="227">
        <v>3</v>
      </c>
      <c r="J1306" s="59">
        <v>19052</v>
      </c>
      <c r="K1306" s="78">
        <f>VLOOKUP(volume[[#This Row],[hwycov_id]],cnf[],10,FALSE)</f>
        <v>19052</v>
      </c>
      <c r="L1306" s="229">
        <f t="shared" si="60"/>
        <v>0</v>
      </c>
      <c r="M1306" s="228">
        <f t="shared" si="61"/>
        <v>0</v>
      </c>
      <c r="N1306" s="228">
        <f t="shared" si="62"/>
        <v>0</v>
      </c>
      <c r="O1306" s="298" t="e">
        <f>VLOOKUP(volume[[#This Row],[hwycov_id]],check!$A$2:$P$26,16,FALSE)</f>
        <v>#N/A</v>
      </c>
      <c r="P1306" s="298">
        <v>1308</v>
      </c>
    </row>
    <row r="1307" spans="1:16">
      <c r="A1307" s="59">
        <v>9580</v>
      </c>
      <c r="B1307" s="59">
        <v>3</v>
      </c>
      <c r="C1307" s="59">
        <v>1</v>
      </c>
      <c r="D1307" s="59">
        <v>2</v>
      </c>
      <c r="E1307" s="59" t="s">
        <v>79</v>
      </c>
      <c r="F1307" s="227">
        <v>3</v>
      </c>
      <c r="G1307" s="59">
        <v>1</v>
      </c>
      <c r="H1307" s="227">
        <v>3</v>
      </c>
      <c r="I1307" s="227">
        <v>14</v>
      </c>
      <c r="J1307" s="59">
        <v>19055</v>
      </c>
      <c r="K1307" s="78">
        <f>VLOOKUP(volume[[#This Row],[hwycov_id]],cnf[],10,FALSE)</f>
        <v>19055</v>
      </c>
      <c r="L1307" s="229">
        <f t="shared" si="60"/>
        <v>0</v>
      </c>
      <c r="M1307" s="228">
        <f t="shared" si="61"/>
        <v>0</v>
      </c>
      <c r="N1307" s="228">
        <f t="shared" si="62"/>
        <v>0</v>
      </c>
      <c r="O1307" s="298" t="e">
        <f>VLOOKUP(volume[[#This Row],[hwycov_id]],check!$A$2:$P$26,16,FALSE)</f>
        <v>#N/A</v>
      </c>
      <c r="P1307" s="298">
        <v>1309</v>
      </c>
    </row>
    <row r="1308" spans="1:16">
      <c r="A1308" s="59">
        <v>10257</v>
      </c>
      <c r="B1308" s="59">
        <v>1</v>
      </c>
      <c r="C1308" s="59">
        <v>4</v>
      </c>
      <c r="D1308" s="59">
        <v>1</v>
      </c>
      <c r="E1308" s="59" t="s">
        <v>77</v>
      </c>
      <c r="F1308" s="227">
        <v>1</v>
      </c>
      <c r="G1308" s="59">
        <v>1</v>
      </c>
      <c r="H1308" s="227">
        <v>4</v>
      </c>
      <c r="I1308" s="227">
        <v>19</v>
      </c>
      <c r="J1308" s="59">
        <v>19075</v>
      </c>
      <c r="K1308" s="78">
        <f>VLOOKUP(volume[[#This Row],[hwycov_id]],cnf[],10,FALSE)</f>
        <v>19075</v>
      </c>
      <c r="L1308" s="229">
        <f t="shared" si="60"/>
        <v>0</v>
      </c>
      <c r="M1308" s="228">
        <f t="shared" si="61"/>
        <v>0</v>
      </c>
      <c r="N1308" s="228">
        <f t="shared" si="62"/>
        <v>0</v>
      </c>
      <c r="O1308" s="298" t="e">
        <f>VLOOKUP(volume[[#This Row],[hwycov_id]],check!$A$2:$P$26,16,FALSE)</f>
        <v>#N/A</v>
      </c>
      <c r="P1308" s="298">
        <v>1310</v>
      </c>
    </row>
    <row r="1309" spans="1:16">
      <c r="A1309" s="59">
        <v>20516</v>
      </c>
      <c r="B1309" s="59">
        <v>4</v>
      </c>
      <c r="C1309" s="59">
        <v>1</v>
      </c>
      <c r="D1309" s="59">
        <v>2</v>
      </c>
      <c r="E1309" s="59" t="s">
        <v>80</v>
      </c>
      <c r="F1309" s="227">
        <v>4</v>
      </c>
      <c r="G1309" s="59">
        <v>1</v>
      </c>
      <c r="H1309" s="227">
        <v>6</v>
      </c>
      <c r="I1309" s="227">
        <v>12</v>
      </c>
      <c r="J1309" s="59">
        <v>19100</v>
      </c>
      <c r="K1309" s="78">
        <f>VLOOKUP(volume[[#This Row],[hwycov_id]],cnf[],10,FALSE)</f>
        <v>19100</v>
      </c>
      <c r="L1309" s="229">
        <f t="shared" si="60"/>
        <v>0</v>
      </c>
      <c r="M1309" s="228">
        <f t="shared" si="61"/>
        <v>0</v>
      </c>
      <c r="N1309" s="228">
        <f t="shared" si="62"/>
        <v>0</v>
      </c>
      <c r="O1309" s="298" t="e">
        <f>VLOOKUP(volume[[#This Row],[hwycov_id]],check!$A$2:$P$26,16,FALSE)</f>
        <v>#N/A</v>
      </c>
      <c r="P1309" s="298">
        <v>1311</v>
      </c>
    </row>
    <row r="1310" spans="1:16">
      <c r="A1310" s="59">
        <v>14662</v>
      </c>
      <c r="B1310" s="59">
        <v>9</v>
      </c>
      <c r="C1310" s="59">
        <v>1</v>
      </c>
      <c r="D1310" s="59">
        <v>1</v>
      </c>
      <c r="E1310" s="59" t="s">
        <v>78</v>
      </c>
      <c r="F1310" s="227">
        <v>2</v>
      </c>
      <c r="G1310" s="59">
        <v>1</v>
      </c>
      <c r="H1310" s="227">
        <v>3</v>
      </c>
      <c r="I1310" s="227">
        <v>14</v>
      </c>
      <c r="J1310" s="59">
        <v>19168</v>
      </c>
      <c r="K1310" s="78">
        <f>VLOOKUP(volume[[#This Row],[hwycov_id]],cnf[],10,FALSE)</f>
        <v>19168</v>
      </c>
      <c r="L1310" s="229">
        <f t="shared" si="60"/>
        <v>0</v>
      </c>
      <c r="M1310" s="228">
        <f t="shared" si="61"/>
        <v>0</v>
      </c>
      <c r="N1310" s="228">
        <f t="shared" si="62"/>
        <v>0</v>
      </c>
      <c r="O1310" s="298" t="e">
        <f>VLOOKUP(volume[[#This Row],[hwycov_id]],check!$A$2:$P$26,16,FALSE)</f>
        <v>#N/A</v>
      </c>
      <c r="P1310" s="298">
        <v>1312</v>
      </c>
    </row>
    <row r="1311" spans="1:16">
      <c r="A1311" s="59">
        <v>7919</v>
      </c>
      <c r="B1311" s="59">
        <v>3</v>
      </c>
      <c r="C1311" s="59">
        <v>1</v>
      </c>
      <c r="D1311" s="59">
        <v>2</v>
      </c>
      <c r="E1311" s="59" t="s">
        <v>80</v>
      </c>
      <c r="F1311" s="227">
        <v>3</v>
      </c>
      <c r="G1311" s="59">
        <v>1</v>
      </c>
      <c r="H1311" s="227">
        <v>5</v>
      </c>
      <c r="I1311" s="227">
        <v>9</v>
      </c>
      <c r="J1311" s="59">
        <v>19200</v>
      </c>
      <c r="K1311" s="78">
        <f>VLOOKUP(volume[[#This Row],[hwycov_id]],cnf[],10,FALSE)</f>
        <v>19200</v>
      </c>
      <c r="L1311" s="229">
        <f t="shared" si="60"/>
        <v>0</v>
      </c>
      <c r="M1311" s="228">
        <f t="shared" si="61"/>
        <v>0</v>
      </c>
      <c r="N1311" s="228">
        <f t="shared" si="62"/>
        <v>0</v>
      </c>
      <c r="O1311" s="298" t="e">
        <f>VLOOKUP(volume[[#This Row],[hwycov_id]],check!$A$2:$P$26,16,FALSE)</f>
        <v>#N/A</v>
      </c>
      <c r="P1311" s="298">
        <v>1313</v>
      </c>
    </row>
    <row r="1312" spans="1:16">
      <c r="A1312" s="59">
        <v>10003</v>
      </c>
      <c r="B1312" s="59">
        <v>1</v>
      </c>
      <c r="C1312" s="59">
        <v>1</v>
      </c>
      <c r="D1312" s="59">
        <v>1</v>
      </c>
      <c r="E1312" s="59" t="s">
        <v>82</v>
      </c>
      <c r="F1312" s="227">
        <v>1</v>
      </c>
      <c r="G1312" s="59">
        <v>1</v>
      </c>
      <c r="H1312" s="227">
        <v>4</v>
      </c>
      <c r="I1312" s="227">
        <v>14</v>
      </c>
      <c r="J1312" s="59">
        <v>19207</v>
      </c>
      <c r="K1312" s="78">
        <f>VLOOKUP(volume[[#This Row],[hwycov_id]],cnf[],10,FALSE)</f>
        <v>19207</v>
      </c>
      <c r="L1312" s="229">
        <f t="shared" si="60"/>
        <v>0</v>
      </c>
      <c r="M1312" s="228">
        <f t="shared" si="61"/>
        <v>0</v>
      </c>
      <c r="N1312" s="228">
        <f t="shared" si="62"/>
        <v>0</v>
      </c>
      <c r="O1312" s="298" t="e">
        <f>VLOOKUP(volume[[#This Row],[hwycov_id]],check!$A$2:$P$26,16,FALSE)</f>
        <v>#N/A</v>
      </c>
      <c r="P1312" s="298">
        <v>1314</v>
      </c>
    </row>
    <row r="1313" spans="1:16">
      <c r="A1313" s="59">
        <v>1955</v>
      </c>
      <c r="B1313" s="59">
        <v>3</v>
      </c>
      <c r="C1313" s="59">
        <v>1</v>
      </c>
      <c r="D1313" s="59">
        <v>2</v>
      </c>
      <c r="E1313" s="59" t="s">
        <v>79</v>
      </c>
      <c r="F1313" s="227">
        <v>3</v>
      </c>
      <c r="G1313" s="59">
        <v>1</v>
      </c>
      <c r="H1313" s="227">
        <v>3</v>
      </c>
      <c r="I1313" s="227">
        <v>14</v>
      </c>
      <c r="J1313" s="59">
        <v>19207</v>
      </c>
      <c r="K1313" s="78">
        <f>VLOOKUP(volume[[#This Row],[hwycov_id]],cnf[],10,FALSE)</f>
        <v>19207</v>
      </c>
      <c r="L1313" s="229">
        <f t="shared" si="60"/>
        <v>0</v>
      </c>
      <c r="M1313" s="228">
        <f t="shared" si="61"/>
        <v>0</v>
      </c>
      <c r="N1313" s="228">
        <f t="shared" si="62"/>
        <v>0</v>
      </c>
      <c r="O1313" s="298" t="e">
        <f>VLOOKUP(volume[[#This Row],[hwycov_id]],check!$A$2:$P$26,16,FALSE)</f>
        <v>#N/A</v>
      </c>
      <c r="P1313" s="298">
        <v>1315</v>
      </c>
    </row>
    <row r="1314" spans="1:16">
      <c r="A1314" s="59">
        <v>3910</v>
      </c>
      <c r="B1314" s="59">
        <v>3</v>
      </c>
      <c r="C1314" s="59">
        <v>1</v>
      </c>
      <c r="D1314" s="59">
        <v>2</v>
      </c>
      <c r="E1314" s="59" t="s">
        <v>79</v>
      </c>
      <c r="F1314" s="227">
        <v>3</v>
      </c>
      <c r="G1314" s="59">
        <v>1</v>
      </c>
      <c r="H1314" s="227">
        <v>3</v>
      </c>
      <c r="I1314" s="227">
        <v>14</v>
      </c>
      <c r="J1314" s="59">
        <v>19211</v>
      </c>
      <c r="K1314" s="78">
        <f>VLOOKUP(volume[[#This Row],[hwycov_id]],cnf[],10,FALSE)</f>
        <v>19211</v>
      </c>
      <c r="L1314" s="229">
        <f t="shared" si="60"/>
        <v>0</v>
      </c>
      <c r="M1314" s="228">
        <f t="shared" si="61"/>
        <v>0</v>
      </c>
      <c r="N1314" s="228">
        <f t="shared" si="62"/>
        <v>0</v>
      </c>
      <c r="O1314" s="298" t="e">
        <f>VLOOKUP(volume[[#This Row],[hwycov_id]],check!$A$2:$P$26,16,FALSE)</f>
        <v>#N/A</v>
      </c>
      <c r="P1314" s="298">
        <v>1316</v>
      </c>
    </row>
    <row r="1315" spans="1:16">
      <c r="A1315" s="59">
        <v>15955</v>
      </c>
      <c r="B1315" s="59">
        <v>3</v>
      </c>
      <c r="C1315" s="59">
        <v>1</v>
      </c>
      <c r="D1315" s="59">
        <v>2</v>
      </c>
      <c r="E1315" s="59" t="s">
        <v>80</v>
      </c>
      <c r="F1315" s="227">
        <v>3</v>
      </c>
      <c r="G1315" s="59">
        <v>1</v>
      </c>
      <c r="H1315" s="227">
        <v>6</v>
      </c>
      <c r="I1315" s="227">
        <v>17</v>
      </c>
      <c r="J1315" s="59">
        <v>19300</v>
      </c>
      <c r="K1315" s="78">
        <f>VLOOKUP(volume[[#This Row],[hwycov_id]],cnf[],10,FALSE)</f>
        <v>19300</v>
      </c>
      <c r="L1315" s="229">
        <f t="shared" si="60"/>
        <v>0</v>
      </c>
      <c r="M1315" s="228">
        <f t="shared" si="61"/>
        <v>0</v>
      </c>
      <c r="N1315" s="228">
        <f t="shared" si="62"/>
        <v>0</v>
      </c>
      <c r="O1315" s="298" t="e">
        <f>VLOOKUP(volume[[#This Row],[hwycov_id]],check!$A$2:$P$26,16,FALSE)</f>
        <v>#N/A</v>
      </c>
      <c r="P1315" s="298">
        <v>1317</v>
      </c>
    </row>
    <row r="1316" spans="1:16">
      <c r="A1316" s="59">
        <v>14618</v>
      </c>
      <c r="B1316" s="59">
        <v>9</v>
      </c>
      <c r="C1316" s="59">
        <v>1</v>
      </c>
      <c r="D1316" s="59">
        <v>1</v>
      </c>
      <c r="E1316" s="59" t="s">
        <v>78</v>
      </c>
      <c r="F1316" s="227">
        <v>2</v>
      </c>
      <c r="G1316" s="59">
        <v>1</v>
      </c>
      <c r="H1316" s="227">
        <v>7</v>
      </c>
      <c r="I1316" s="227">
        <v>7</v>
      </c>
      <c r="J1316" s="59">
        <v>19346</v>
      </c>
      <c r="K1316" s="78">
        <f>VLOOKUP(volume[[#This Row],[hwycov_id]],cnf[],10,FALSE)</f>
        <v>19346</v>
      </c>
      <c r="L1316" s="229">
        <f t="shared" si="60"/>
        <v>0</v>
      </c>
      <c r="M1316" s="228">
        <f t="shared" si="61"/>
        <v>0</v>
      </c>
      <c r="N1316" s="228">
        <f t="shared" si="62"/>
        <v>0</v>
      </c>
      <c r="O1316" s="298" t="e">
        <f>VLOOKUP(volume[[#This Row],[hwycov_id]],check!$A$2:$P$26,16,FALSE)</f>
        <v>#N/A</v>
      </c>
      <c r="P1316" s="298">
        <v>1318</v>
      </c>
    </row>
    <row r="1317" spans="1:16">
      <c r="A1317" s="59">
        <v>51053</v>
      </c>
      <c r="B1317" s="59">
        <v>2</v>
      </c>
      <c r="C1317" s="59">
        <v>1</v>
      </c>
      <c r="D1317" s="59">
        <v>1</v>
      </c>
      <c r="E1317" s="59" t="s">
        <v>82</v>
      </c>
      <c r="F1317" s="227">
        <v>3</v>
      </c>
      <c r="G1317" s="59">
        <v>1</v>
      </c>
      <c r="H1317" s="227">
        <v>6</v>
      </c>
      <c r="I1317" s="227">
        <v>19</v>
      </c>
      <c r="J1317" s="59">
        <v>19351</v>
      </c>
      <c r="K1317" s="78">
        <f>VLOOKUP(volume[[#This Row],[hwycov_id]],cnf[],10,FALSE)</f>
        <v>19351</v>
      </c>
      <c r="L1317" s="229">
        <f t="shared" si="60"/>
        <v>0</v>
      </c>
      <c r="M1317" s="228">
        <f t="shared" si="61"/>
        <v>0</v>
      </c>
      <c r="N1317" s="228">
        <f t="shared" si="62"/>
        <v>0</v>
      </c>
      <c r="O1317" s="298" t="e">
        <f>VLOOKUP(volume[[#This Row],[hwycov_id]],check!$A$2:$P$26,16,FALSE)</f>
        <v>#N/A</v>
      </c>
      <c r="P1317" s="298">
        <v>1319</v>
      </c>
    </row>
    <row r="1318" spans="1:16">
      <c r="A1318" s="59">
        <v>11153</v>
      </c>
      <c r="B1318" s="59">
        <v>9</v>
      </c>
      <c r="C1318" s="59">
        <v>1</v>
      </c>
      <c r="D1318" s="59">
        <v>1</v>
      </c>
      <c r="E1318" s="59" t="s">
        <v>78</v>
      </c>
      <c r="F1318" s="227">
        <v>2</v>
      </c>
      <c r="G1318" s="59">
        <v>1</v>
      </c>
      <c r="H1318" s="227">
        <v>4</v>
      </c>
      <c r="I1318" s="227">
        <v>19</v>
      </c>
      <c r="J1318" s="59">
        <v>19351</v>
      </c>
      <c r="K1318" s="78">
        <f>VLOOKUP(volume[[#This Row],[hwycov_id]],cnf[],10,FALSE)</f>
        <v>19351</v>
      </c>
      <c r="L1318" s="229">
        <f t="shared" si="60"/>
        <v>0</v>
      </c>
      <c r="M1318" s="228">
        <f t="shared" si="61"/>
        <v>0</v>
      </c>
      <c r="N1318" s="228">
        <f t="shared" si="62"/>
        <v>0</v>
      </c>
      <c r="O1318" s="298" t="e">
        <f>VLOOKUP(volume[[#This Row],[hwycov_id]],check!$A$2:$P$26,16,FALSE)</f>
        <v>#N/A</v>
      </c>
      <c r="P1318" s="298">
        <v>1320</v>
      </c>
    </row>
    <row r="1319" spans="1:16">
      <c r="A1319" s="59">
        <v>16801</v>
      </c>
      <c r="B1319" s="59">
        <v>3</v>
      </c>
      <c r="C1319" s="59">
        <v>1</v>
      </c>
      <c r="D1319" s="59">
        <v>2</v>
      </c>
      <c r="E1319" s="59" t="s">
        <v>79</v>
      </c>
      <c r="F1319" s="227">
        <v>3</v>
      </c>
      <c r="G1319" s="59">
        <v>1</v>
      </c>
      <c r="H1319" s="227">
        <v>2</v>
      </c>
      <c r="I1319" s="227">
        <v>14</v>
      </c>
      <c r="J1319" s="59">
        <v>19352</v>
      </c>
      <c r="K1319" s="78">
        <f>VLOOKUP(volume[[#This Row],[hwycov_id]],cnf[],10,FALSE)</f>
        <v>19352</v>
      </c>
      <c r="L1319" s="229">
        <f t="shared" si="60"/>
        <v>0</v>
      </c>
      <c r="M1319" s="228">
        <f t="shared" si="61"/>
        <v>0</v>
      </c>
      <c r="N1319" s="228">
        <f t="shared" si="62"/>
        <v>0</v>
      </c>
      <c r="O1319" s="298" t="e">
        <f>VLOOKUP(volume[[#This Row],[hwycov_id]],check!$A$2:$P$26,16,FALSE)</f>
        <v>#N/A</v>
      </c>
      <c r="P1319" s="298">
        <v>1321</v>
      </c>
    </row>
    <row r="1320" spans="1:16">
      <c r="A1320" s="59">
        <v>22503</v>
      </c>
      <c r="B1320" s="59">
        <v>3</v>
      </c>
      <c r="C1320" s="59">
        <v>1</v>
      </c>
      <c r="D1320" s="59">
        <v>2</v>
      </c>
      <c r="E1320" s="59" t="s">
        <v>80</v>
      </c>
      <c r="F1320" s="227">
        <v>3</v>
      </c>
      <c r="G1320" s="59">
        <v>1</v>
      </c>
      <c r="H1320" s="227">
        <v>7</v>
      </c>
      <c r="I1320" s="227">
        <v>7</v>
      </c>
      <c r="J1320" s="59">
        <v>19400</v>
      </c>
      <c r="K1320" s="78">
        <f>VLOOKUP(volume[[#This Row],[hwycov_id]],cnf[],10,FALSE)</f>
        <v>19400</v>
      </c>
      <c r="L1320" s="229">
        <f t="shared" si="60"/>
        <v>0</v>
      </c>
      <c r="M1320" s="228">
        <f t="shared" si="61"/>
        <v>0</v>
      </c>
      <c r="N1320" s="228">
        <f t="shared" si="62"/>
        <v>0</v>
      </c>
      <c r="O1320" s="298" t="e">
        <f>VLOOKUP(volume[[#This Row],[hwycov_id]],check!$A$2:$P$26,16,FALSE)</f>
        <v>#N/A</v>
      </c>
      <c r="P1320" s="298">
        <v>1322</v>
      </c>
    </row>
    <row r="1321" spans="1:16">
      <c r="A1321" s="59">
        <v>1764</v>
      </c>
      <c r="B1321" s="59">
        <v>2</v>
      </c>
      <c r="C1321" s="59">
        <v>1</v>
      </c>
      <c r="D1321" s="59">
        <v>2</v>
      </c>
      <c r="E1321" s="59" t="s">
        <v>79</v>
      </c>
      <c r="F1321" s="227">
        <v>3</v>
      </c>
      <c r="G1321" s="59">
        <v>1</v>
      </c>
      <c r="H1321" s="227">
        <v>3</v>
      </c>
      <c r="I1321" s="227">
        <v>14</v>
      </c>
      <c r="J1321" s="59">
        <v>19416</v>
      </c>
      <c r="K1321" s="78">
        <f>VLOOKUP(volume[[#This Row],[hwycov_id]],cnf[],10,FALSE)</f>
        <v>19416</v>
      </c>
      <c r="L1321" s="229">
        <f t="shared" si="60"/>
        <v>0</v>
      </c>
      <c r="M1321" s="228">
        <f t="shared" si="61"/>
        <v>0</v>
      </c>
      <c r="N1321" s="228">
        <f t="shared" si="62"/>
        <v>0</v>
      </c>
      <c r="O1321" s="298" t="e">
        <f>VLOOKUP(volume[[#This Row],[hwycov_id]],check!$A$2:$P$26,16,FALSE)</f>
        <v>#N/A</v>
      </c>
      <c r="P1321" s="298">
        <v>1323</v>
      </c>
    </row>
    <row r="1322" spans="1:16">
      <c r="A1322" s="59">
        <v>3570</v>
      </c>
      <c r="B1322" s="59">
        <v>9</v>
      </c>
      <c r="C1322" s="59">
        <v>1</v>
      </c>
      <c r="D1322" s="59">
        <v>1</v>
      </c>
      <c r="E1322" s="59" t="s">
        <v>78</v>
      </c>
      <c r="F1322" s="227">
        <v>2</v>
      </c>
      <c r="G1322" s="59">
        <v>1</v>
      </c>
      <c r="H1322" s="227">
        <v>5</v>
      </c>
      <c r="I1322" s="227">
        <v>19</v>
      </c>
      <c r="J1322" s="59">
        <v>19432</v>
      </c>
      <c r="K1322" s="78">
        <f>VLOOKUP(volume[[#This Row],[hwycov_id]],cnf[],10,FALSE)</f>
        <v>19432</v>
      </c>
      <c r="L1322" s="229">
        <f t="shared" si="60"/>
        <v>0</v>
      </c>
      <c r="M1322" s="228">
        <f t="shared" si="61"/>
        <v>0</v>
      </c>
      <c r="N1322" s="228">
        <f t="shared" si="62"/>
        <v>0</v>
      </c>
      <c r="O1322" s="298" t="e">
        <f>VLOOKUP(volume[[#This Row],[hwycov_id]],check!$A$2:$P$26,16,FALSE)</f>
        <v>#N/A</v>
      </c>
      <c r="P1322" s="298">
        <v>1324</v>
      </c>
    </row>
    <row r="1323" spans="1:16">
      <c r="A1323" s="59">
        <v>19842</v>
      </c>
      <c r="B1323" s="59">
        <v>3</v>
      </c>
      <c r="C1323" s="59">
        <v>1</v>
      </c>
      <c r="D1323" s="59">
        <v>2</v>
      </c>
      <c r="E1323" s="59" t="s">
        <v>79</v>
      </c>
      <c r="F1323" s="227">
        <v>3</v>
      </c>
      <c r="G1323" s="59">
        <v>1</v>
      </c>
      <c r="H1323" s="227">
        <v>3</v>
      </c>
      <c r="I1323" s="227">
        <v>14</v>
      </c>
      <c r="J1323" s="59">
        <v>19473</v>
      </c>
      <c r="K1323" s="78">
        <f>VLOOKUP(volume[[#This Row],[hwycov_id]],cnf[],10,FALSE)</f>
        <v>19473</v>
      </c>
      <c r="L1323" s="229">
        <f t="shared" si="60"/>
        <v>0</v>
      </c>
      <c r="M1323" s="228">
        <f t="shared" si="61"/>
        <v>0</v>
      </c>
      <c r="N1323" s="228">
        <f t="shared" si="62"/>
        <v>0</v>
      </c>
      <c r="O1323" s="298" t="e">
        <f>VLOOKUP(volume[[#This Row],[hwycov_id]],check!$A$2:$P$26,16,FALSE)</f>
        <v>#N/A</v>
      </c>
      <c r="P1323" s="298">
        <v>1325</v>
      </c>
    </row>
    <row r="1324" spans="1:16">
      <c r="A1324" s="59">
        <v>13853</v>
      </c>
      <c r="B1324" s="59">
        <v>3</v>
      </c>
      <c r="C1324" s="59">
        <v>1</v>
      </c>
      <c r="D1324" s="59">
        <v>2</v>
      </c>
      <c r="E1324" s="59" t="s">
        <v>80</v>
      </c>
      <c r="F1324" s="227">
        <v>3</v>
      </c>
      <c r="G1324" s="59">
        <v>1</v>
      </c>
      <c r="H1324" s="227">
        <v>3</v>
      </c>
      <c r="I1324" s="227">
        <v>4</v>
      </c>
      <c r="J1324" s="59">
        <v>19500</v>
      </c>
      <c r="K1324" s="78">
        <f>VLOOKUP(volume[[#This Row],[hwycov_id]],cnf[],10,FALSE)</f>
        <v>19500</v>
      </c>
      <c r="L1324" s="229">
        <f t="shared" si="60"/>
        <v>0</v>
      </c>
      <c r="M1324" s="228">
        <f t="shared" si="61"/>
        <v>0</v>
      </c>
      <c r="N1324" s="228">
        <f t="shared" si="62"/>
        <v>0</v>
      </c>
      <c r="O1324" s="298" t="e">
        <f>VLOOKUP(volume[[#This Row],[hwycov_id]],check!$A$2:$P$26,16,FALSE)</f>
        <v>#N/A</v>
      </c>
      <c r="P1324" s="298">
        <v>1326</v>
      </c>
    </row>
    <row r="1325" spans="1:16">
      <c r="A1325" s="59">
        <v>12642</v>
      </c>
      <c r="B1325" s="59">
        <v>4</v>
      </c>
      <c r="C1325" s="59">
        <v>1</v>
      </c>
      <c r="D1325" s="59">
        <v>2</v>
      </c>
      <c r="E1325" s="59" t="s">
        <v>79</v>
      </c>
      <c r="F1325" s="227">
        <v>4</v>
      </c>
      <c r="G1325" s="59">
        <v>1</v>
      </c>
      <c r="H1325" s="227">
        <v>2</v>
      </c>
      <c r="I1325" s="227">
        <v>14</v>
      </c>
      <c r="J1325" s="59">
        <v>19516</v>
      </c>
      <c r="K1325" s="78">
        <f>VLOOKUP(volume[[#This Row],[hwycov_id]],cnf[],10,FALSE)</f>
        <v>19516</v>
      </c>
      <c r="L1325" s="229">
        <f t="shared" si="60"/>
        <v>0</v>
      </c>
      <c r="M1325" s="228">
        <f t="shared" si="61"/>
        <v>0</v>
      </c>
      <c r="N1325" s="228">
        <f t="shared" si="62"/>
        <v>0</v>
      </c>
      <c r="O1325" s="298" t="e">
        <f>VLOOKUP(volume[[#This Row],[hwycov_id]],check!$A$2:$P$26,16,FALSE)</f>
        <v>#N/A</v>
      </c>
      <c r="P1325" s="298">
        <v>1327</v>
      </c>
    </row>
    <row r="1326" spans="1:16">
      <c r="A1326" s="59">
        <v>27757</v>
      </c>
      <c r="B1326" s="59">
        <v>8</v>
      </c>
      <c r="C1326" s="59">
        <v>1</v>
      </c>
      <c r="D1326" s="59">
        <v>1</v>
      </c>
      <c r="E1326" s="59" t="s">
        <v>78</v>
      </c>
      <c r="F1326" s="227">
        <v>2</v>
      </c>
      <c r="G1326" s="59">
        <v>1</v>
      </c>
      <c r="H1326" s="227">
        <v>5</v>
      </c>
      <c r="I1326" s="227">
        <v>10</v>
      </c>
      <c r="J1326" s="59">
        <v>19519</v>
      </c>
      <c r="K1326" s="78">
        <f>VLOOKUP(volume[[#This Row],[hwycov_id]],cnf[],10,FALSE)</f>
        <v>19519</v>
      </c>
      <c r="L1326" s="229">
        <f t="shared" si="60"/>
        <v>0</v>
      </c>
      <c r="M1326" s="228">
        <f t="shared" si="61"/>
        <v>0</v>
      </c>
      <c r="N1326" s="228">
        <f t="shared" si="62"/>
        <v>0</v>
      </c>
      <c r="O1326" s="298" t="e">
        <f>VLOOKUP(volume[[#This Row],[hwycov_id]],check!$A$2:$P$26,16,FALSE)</f>
        <v>#N/A</v>
      </c>
      <c r="P1326" s="298">
        <v>1328</v>
      </c>
    </row>
    <row r="1327" spans="1:16">
      <c r="A1327" s="59">
        <v>1147</v>
      </c>
      <c r="B1327" s="59">
        <v>4</v>
      </c>
      <c r="C1327" s="59">
        <v>1</v>
      </c>
      <c r="D1327" s="59">
        <v>2</v>
      </c>
      <c r="E1327" s="59" t="s">
        <v>79</v>
      </c>
      <c r="F1327" s="227">
        <v>4</v>
      </c>
      <c r="G1327" s="59">
        <v>1</v>
      </c>
      <c r="H1327" s="227">
        <v>2</v>
      </c>
      <c r="I1327" s="227">
        <v>14</v>
      </c>
      <c r="J1327" s="59">
        <v>19550</v>
      </c>
      <c r="K1327" s="78">
        <f>VLOOKUP(volume[[#This Row],[hwycov_id]],cnf[],10,FALSE)</f>
        <v>19550</v>
      </c>
      <c r="L1327" s="229">
        <f t="shared" si="60"/>
        <v>0</v>
      </c>
      <c r="M1327" s="228">
        <f t="shared" si="61"/>
        <v>0</v>
      </c>
      <c r="N1327" s="228">
        <f t="shared" si="62"/>
        <v>0</v>
      </c>
      <c r="O1327" s="298" t="e">
        <f>VLOOKUP(volume[[#This Row],[hwycov_id]],check!$A$2:$P$26,16,FALSE)</f>
        <v>#N/A</v>
      </c>
      <c r="P1327" s="298">
        <v>1329</v>
      </c>
    </row>
    <row r="1328" spans="1:16">
      <c r="A1328" s="59">
        <v>1813</v>
      </c>
      <c r="B1328" s="59">
        <v>3</v>
      </c>
      <c r="C1328" s="59">
        <v>1</v>
      </c>
      <c r="D1328" s="59">
        <v>2</v>
      </c>
      <c r="E1328" s="59" t="s">
        <v>79</v>
      </c>
      <c r="F1328" s="227">
        <v>3</v>
      </c>
      <c r="G1328" s="59">
        <v>1</v>
      </c>
      <c r="H1328" s="227">
        <v>4</v>
      </c>
      <c r="I1328" s="227">
        <v>14</v>
      </c>
      <c r="J1328" s="59">
        <v>19553</v>
      </c>
      <c r="K1328" s="78">
        <f>VLOOKUP(volume[[#This Row],[hwycov_id]],cnf[],10,FALSE)</f>
        <v>19553</v>
      </c>
      <c r="L1328" s="229">
        <f t="shared" si="60"/>
        <v>0</v>
      </c>
      <c r="M1328" s="228">
        <f t="shared" si="61"/>
        <v>0</v>
      </c>
      <c r="N1328" s="228">
        <f t="shared" si="62"/>
        <v>0</v>
      </c>
      <c r="O1328" s="298" t="e">
        <f>VLOOKUP(volume[[#This Row],[hwycov_id]],check!$A$2:$P$26,16,FALSE)</f>
        <v>#N/A</v>
      </c>
      <c r="P1328" s="298">
        <v>1330</v>
      </c>
    </row>
    <row r="1329" spans="1:16">
      <c r="A1329" s="59">
        <v>4739</v>
      </c>
      <c r="B1329" s="59">
        <v>3</v>
      </c>
      <c r="C1329" s="59">
        <v>1</v>
      </c>
      <c r="D1329" s="59">
        <v>2</v>
      </c>
      <c r="E1329" s="59" t="s">
        <v>79</v>
      </c>
      <c r="F1329" s="227">
        <v>3</v>
      </c>
      <c r="G1329" s="59">
        <v>1</v>
      </c>
      <c r="H1329" s="227">
        <v>3</v>
      </c>
      <c r="I1329" s="227">
        <v>14</v>
      </c>
      <c r="J1329" s="59">
        <v>19567</v>
      </c>
      <c r="K1329" s="78">
        <f>VLOOKUP(volume[[#This Row],[hwycov_id]],cnf[],10,FALSE)</f>
        <v>19567</v>
      </c>
      <c r="L1329" s="229">
        <f t="shared" si="60"/>
        <v>0</v>
      </c>
      <c r="M1329" s="228">
        <f t="shared" si="61"/>
        <v>0</v>
      </c>
      <c r="N1329" s="228">
        <f t="shared" si="62"/>
        <v>0</v>
      </c>
      <c r="O1329" s="298" t="e">
        <f>VLOOKUP(volume[[#This Row],[hwycov_id]],check!$A$2:$P$26,16,FALSE)</f>
        <v>#N/A</v>
      </c>
      <c r="P1329" s="298">
        <v>1331</v>
      </c>
    </row>
    <row r="1330" spans="1:16">
      <c r="A1330" s="59">
        <v>11281</v>
      </c>
      <c r="B1330" s="59">
        <v>9</v>
      </c>
      <c r="C1330" s="59">
        <v>1</v>
      </c>
      <c r="D1330" s="59">
        <v>1</v>
      </c>
      <c r="E1330" s="59" t="s">
        <v>78</v>
      </c>
      <c r="F1330" s="227">
        <v>2</v>
      </c>
      <c r="G1330" s="59">
        <v>1</v>
      </c>
      <c r="H1330" s="227">
        <v>5</v>
      </c>
      <c r="I1330" s="227">
        <v>9</v>
      </c>
      <c r="J1330" s="59">
        <v>19592</v>
      </c>
      <c r="K1330" s="78">
        <f>VLOOKUP(volume[[#This Row],[hwycov_id]],cnf[],10,FALSE)</f>
        <v>19592</v>
      </c>
      <c r="L1330" s="229">
        <f t="shared" si="60"/>
        <v>0</v>
      </c>
      <c r="M1330" s="228">
        <f t="shared" si="61"/>
        <v>0</v>
      </c>
      <c r="N1330" s="228">
        <f t="shared" si="62"/>
        <v>0</v>
      </c>
      <c r="O1330" s="298" t="e">
        <f>VLOOKUP(volume[[#This Row],[hwycov_id]],check!$A$2:$P$26,16,FALSE)</f>
        <v>#N/A</v>
      </c>
      <c r="P1330" s="298">
        <v>1332</v>
      </c>
    </row>
    <row r="1331" spans="1:16">
      <c r="A1331" s="59">
        <v>5111</v>
      </c>
      <c r="B1331" s="59">
        <v>3</v>
      </c>
      <c r="C1331" s="59">
        <v>1</v>
      </c>
      <c r="D1331" s="59">
        <v>1</v>
      </c>
      <c r="E1331" s="59" t="s">
        <v>80</v>
      </c>
      <c r="F1331" s="227">
        <v>3</v>
      </c>
      <c r="G1331" s="59">
        <v>1</v>
      </c>
      <c r="H1331" s="227">
        <v>6</v>
      </c>
      <c r="I1331" s="227">
        <v>1</v>
      </c>
      <c r="J1331" s="59">
        <v>19600</v>
      </c>
      <c r="K1331" s="78">
        <f>VLOOKUP(volume[[#This Row],[hwycov_id]],cnf[],10,FALSE)</f>
        <v>19600</v>
      </c>
      <c r="L1331" s="229">
        <f t="shared" si="60"/>
        <v>0</v>
      </c>
      <c r="M1331" s="228">
        <f t="shared" si="61"/>
        <v>0</v>
      </c>
      <c r="N1331" s="228">
        <f t="shared" si="62"/>
        <v>0</v>
      </c>
      <c r="O1331" s="298" t="e">
        <f>VLOOKUP(volume[[#This Row],[hwycov_id]],check!$A$2:$P$26,16,FALSE)</f>
        <v>#N/A</v>
      </c>
      <c r="P1331" s="298">
        <v>1333</v>
      </c>
    </row>
    <row r="1332" spans="1:16">
      <c r="A1332" s="59">
        <v>9730</v>
      </c>
      <c r="B1332" s="59">
        <v>3</v>
      </c>
      <c r="C1332" s="59">
        <v>1</v>
      </c>
      <c r="D1332" s="59">
        <v>2</v>
      </c>
      <c r="E1332" s="59" t="s">
        <v>79</v>
      </c>
      <c r="F1332" s="227">
        <v>3</v>
      </c>
      <c r="G1332" s="59">
        <v>1</v>
      </c>
      <c r="H1332" s="227">
        <v>2</v>
      </c>
      <c r="I1332" s="227">
        <v>14</v>
      </c>
      <c r="J1332" s="59">
        <v>19608</v>
      </c>
      <c r="K1332" s="78">
        <f>VLOOKUP(volume[[#This Row],[hwycov_id]],cnf[],10,FALSE)</f>
        <v>19608</v>
      </c>
      <c r="L1332" s="229">
        <f t="shared" si="60"/>
        <v>0</v>
      </c>
      <c r="M1332" s="228">
        <f t="shared" si="61"/>
        <v>0</v>
      </c>
      <c r="N1332" s="228">
        <f t="shared" si="62"/>
        <v>0</v>
      </c>
      <c r="O1332" s="298" t="e">
        <f>VLOOKUP(volume[[#This Row],[hwycov_id]],check!$A$2:$P$26,16,FALSE)</f>
        <v>#N/A</v>
      </c>
      <c r="P1332" s="298">
        <v>1334</v>
      </c>
    </row>
    <row r="1333" spans="1:16">
      <c r="A1333" s="59">
        <v>19909</v>
      </c>
      <c r="B1333" s="59">
        <v>3</v>
      </c>
      <c r="C1333" s="59">
        <v>1</v>
      </c>
      <c r="D1333" s="59">
        <v>2</v>
      </c>
      <c r="E1333" s="59" t="s">
        <v>79</v>
      </c>
      <c r="F1333" s="227">
        <v>3</v>
      </c>
      <c r="G1333" s="59">
        <v>1</v>
      </c>
      <c r="H1333" s="227">
        <v>2</v>
      </c>
      <c r="I1333" s="227">
        <v>14</v>
      </c>
      <c r="J1333" s="59">
        <v>19618</v>
      </c>
      <c r="K1333" s="78">
        <f>VLOOKUP(volume[[#This Row],[hwycov_id]],cnf[],10,FALSE)</f>
        <v>19618</v>
      </c>
      <c r="L1333" s="229">
        <f t="shared" si="60"/>
        <v>0</v>
      </c>
      <c r="M1333" s="228">
        <f t="shared" si="61"/>
        <v>0</v>
      </c>
      <c r="N1333" s="228">
        <f t="shared" si="62"/>
        <v>0</v>
      </c>
      <c r="O1333" s="298" t="e">
        <f>VLOOKUP(volume[[#This Row],[hwycov_id]],check!$A$2:$P$26,16,FALSE)</f>
        <v>#N/A</v>
      </c>
      <c r="P1333" s="298">
        <v>1335</v>
      </c>
    </row>
    <row r="1334" spans="1:16">
      <c r="A1334" s="59">
        <v>14394</v>
      </c>
      <c r="B1334" s="59">
        <v>9</v>
      </c>
      <c r="C1334" s="59">
        <v>1</v>
      </c>
      <c r="D1334" s="59">
        <v>1</v>
      </c>
      <c r="E1334" s="59" t="s">
        <v>78</v>
      </c>
      <c r="F1334" s="227">
        <v>2</v>
      </c>
      <c r="G1334" s="59">
        <v>1</v>
      </c>
      <c r="H1334" s="227">
        <v>3</v>
      </c>
      <c r="I1334" s="227">
        <v>14</v>
      </c>
      <c r="J1334" s="59">
        <v>19662</v>
      </c>
      <c r="K1334" s="78">
        <f>VLOOKUP(volume[[#This Row],[hwycov_id]],cnf[],10,FALSE)</f>
        <v>19662</v>
      </c>
      <c r="L1334" s="229">
        <f t="shared" si="60"/>
        <v>0</v>
      </c>
      <c r="M1334" s="228">
        <f t="shared" si="61"/>
        <v>0</v>
      </c>
      <c r="N1334" s="228">
        <f t="shared" si="62"/>
        <v>0</v>
      </c>
      <c r="O1334" s="298" t="e">
        <f>VLOOKUP(volume[[#This Row],[hwycov_id]],check!$A$2:$P$26,16,FALSE)</f>
        <v>#N/A</v>
      </c>
      <c r="P1334" s="298">
        <v>1336</v>
      </c>
    </row>
    <row r="1335" spans="1:16">
      <c r="A1335" s="59">
        <v>29060</v>
      </c>
      <c r="B1335" s="59">
        <v>8</v>
      </c>
      <c r="C1335" s="59">
        <v>1</v>
      </c>
      <c r="D1335" s="59">
        <v>1</v>
      </c>
      <c r="E1335" s="59" t="s">
        <v>78</v>
      </c>
      <c r="F1335" s="227">
        <v>2</v>
      </c>
      <c r="G1335" s="59">
        <v>1</v>
      </c>
      <c r="H1335" s="227">
        <v>2</v>
      </c>
      <c r="I1335" s="227">
        <v>14</v>
      </c>
      <c r="J1335" s="59">
        <v>19688</v>
      </c>
      <c r="K1335" s="78">
        <f>VLOOKUP(volume[[#This Row],[hwycov_id]],cnf[],10,FALSE)</f>
        <v>19688</v>
      </c>
      <c r="L1335" s="229">
        <f t="shared" si="60"/>
        <v>0</v>
      </c>
      <c r="M1335" s="228">
        <f t="shared" si="61"/>
        <v>0</v>
      </c>
      <c r="N1335" s="228">
        <f t="shared" si="62"/>
        <v>0</v>
      </c>
      <c r="O1335" s="298" t="e">
        <f>VLOOKUP(volume[[#This Row],[hwycov_id]],check!$A$2:$P$26,16,FALSE)</f>
        <v>#N/A</v>
      </c>
      <c r="P1335" s="298">
        <v>1337</v>
      </c>
    </row>
    <row r="1336" spans="1:16">
      <c r="A1336" s="59">
        <v>14120</v>
      </c>
      <c r="B1336" s="59">
        <v>3</v>
      </c>
      <c r="C1336" s="59">
        <v>1</v>
      </c>
      <c r="D1336" s="59">
        <v>2</v>
      </c>
      <c r="E1336" s="59" t="s">
        <v>80</v>
      </c>
      <c r="F1336" s="227">
        <v>3</v>
      </c>
      <c r="G1336" s="59">
        <v>1</v>
      </c>
      <c r="H1336" s="227">
        <v>4</v>
      </c>
      <c r="I1336" s="227">
        <v>11</v>
      </c>
      <c r="J1336" s="59">
        <v>19700</v>
      </c>
      <c r="K1336" s="78">
        <f>VLOOKUP(volume[[#This Row],[hwycov_id]],cnf[],10,FALSE)</f>
        <v>19700</v>
      </c>
      <c r="L1336" s="229">
        <f t="shared" si="60"/>
        <v>0</v>
      </c>
      <c r="M1336" s="228">
        <f t="shared" si="61"/>
        <v>0</v>
      </c>
      <c r="N1336" s="228">
        <f t="shared" si="62"/>
        <v>0</v>
      </c>
      <c r="O1336" s="298" t="e">
        <f>VLOOKUP(volume[[#This Row],[hwycov_id]],check!$A$2:$P$26,16,FALSE)</f>
        <v>#N/A</v>
      </c>
      <c r="P1336" s="298">
        <v>1338</v>
      </c>
    </row>
    <row r="1337" spans="1:16">
      <c r="A1337" s="59">
        <v>28142</v>
      </c>
      <c r="B1337" s="59">
        <v>4</v>
      </c>
      <c r="C1337" s="59">
        <v>1</v>
      </c>
      <c r="D1337" s="59">
        <v>2</v>
      </c>
      <c r="E1337" s="59" t="s">
        <v>79</v>
      </c>
      <c r="F1337" s="227">
        <v>4</v>
      </c>
      <c r="G1337" s="59">
        <v>1</v>
      </c>
      <c r="H1337" s="227">
        <v>3</v>
      </c>
      <c r="I1337" s="227">
        <v>14</v>
      </c>
      <c r="J1337" s="59">
        <v>19788</v>
      </c>
      <c r="K1337" s="78">
        <f>VLOOKUP(volume[[#This Row],[hwycov_id]],cnf[],10,FALSE)</f>
        <v>19788</v>
      </c>
      <c r="L1337" s="229">
        <f t="shared" si="60"/>
        <v>0</v>
      </c>
      <c r="M1337" s="228">
        <f t="shared" si="61"/>
        <v>0</v>
      </c>
      <c r="N1337" s="228">
        <f t="shared" si="62"/>
        <v>0</v>
      </c>
      <c r="O1337" s="298" t="e">
        <f>VLOOKUP(volume[[#This Row],[hwycov_id]],check!$A$2:$P$26,16,FALSE)</f>
        <v>#N/A</v>
      </c>
      <c r="P1337" s="298">
        <v>1339</v>
      </c>
    </row>
    <row r="1338" spans="1:16">
      <c r="A1338" s="59">
        <v>3994</v>
      </c>
      <c r="B1338" s="59">
        <v>4</v>
      </c>
      <c r="C1338" s="59">
        <v>1</v>
      </c>
      <c r="D1338" s="59">
        <v>2</v>
      </c>
      <c r="E1338" s="59" t="s">
        <v>80</v>
      </c>
      <c r="F1338" s="227">
        <v>4</v>
      </c>
      <c r="G1338" s="59">
        <v>1</v>
      </c>
      <c r="H1338" s="227">
        <v>4</v>
      </c>
      <c r="I1338" s="227">
        <v>2</v>
      </c>
      <c r="J1338" s="59">
        <v>19800</v>
      </c>
      <c r="K1338" s="78">
        <f>VLOOKUP(volume[[#This Row],[hwycov_id]],cnf[],10,FALSE)</f>
        <v>19800</v>
      </c>
      <c r="L1338" s="229">
        <f t="shared" si="60"/>
        <v>0</v>
      </c>
      <c r="M1338" s="228">
        <f t="shared" si="61"/>
        <v>0</v>
      </c>
      <c r="N1338" s="228">
        <f t="shared" si="62"/>
        <v>0</v>
      </c>
      <c r="O1338" s="298" t="e">
        <f>VLOOKUP(volume[[#This Row],[hwycov_id]],check!$A$2:$P$26,16,FALSE)</f>
        <v>#N/A</v>
      </c>
      <c r="P1338" s="298">
        <v>1340</v>
      </c>
    </row>
    <row r="1339" spans="1:16">
      <c r="A1339" s="59">
        <v>6152</v>
      </c>
      <c r="B1339" s="59">
        <v>3</v>
      </c>
      <c r="C1339" s="59">
        <v>1</v>
      </c>
      <c r="D1339" s="59">
        <v>2</v>
      </c>
      <c r="E1339" s="59" t="s">
        <v>80</v>
      </c>
      <c r="F1339" s="227">
        <v>3</v>
      </c>
      <c r="G1339" s="59">
        <v>1</v>
      </c>
      <c r="H1339" s="227">
        <v>6</v>
      </c>
      <c r="I1339" s="227">
        <v>1</v>
      </c>
      <c r="J1339" s="59">
        <v>19800</v>
      </c>
      <c r="K1339" s="78">
        <f>VLOOKUP(volume[[#This Row],[hwycov_id]],cnf[],10,FALSE)</f>
        <v>19800</v>
      </c>
      <c r="L1339" s="229">
        <f t="shared" si="60"/>
        <v>0</v>
      </c>
      <c r="M1339" s="228">
        <f t="shared" si="61"/>
        <v>0</v>
      </c>
      <c r="N1339" s="228">
        <f t="shared" si="62"/>
        <v>0</v>
      </c>
      <c r="O1339" s="298" t="e">
        <f>VLOOKUP(volume[[#This Row],[hwycov_id]],check!$A$2:$P$26,16,FALSE)</f>
        <v>#N/A</v>
      </c>
      <c r="P1339" s="298">
        <v>1341</v>
      </c>
    </row>
    <row r="1340" spans="1:16">
      <c r="A1340" s="59">
        <v>2546</v>
      </c>
      <c r="B1340" s="59">
        <v>3</v>
      </c>
      <c r="C1340" s="59">
        <v>1</v>
      </c>
      <c r="D1340" s="59">
        <v>2</v>
      </c>
      <c r="E1340" s="59" t="s">
        <v>80</v>
      </c>
      <c r="F1340" s="227">
        <v>3</v>
      </c>
      <c r="G1340" s="59">
        <v>1</v>
      </c>
      <c r="H1340" s="227">
        <v>7</v>
      </c>
      <c r="I1340" s="227">
        <v>7</v>
      </c>
      <c r="J1340" s="59">
        <v>19800</v>
      </c>
      <c r="K1340" s="78">
        <f>VLOOKUP(volume[[#This Row],[hwycov_id]],cnf[],10,FALSE)</f>
        <v>19800</v>
      </c>
      <c r="L1340" s="229">
        <f t="shared" si="60"/>
        <v>0</v>
      </c>
      <c r="M1340" s="228">
        <f t="shared" si="61"/>
        <v>0</v>
      </c>
      <c r="N1340" s="228">
        <f t="shared" si="62"/>
        <v>0</v>
      </c>
      <c r="O1340" s="298" t="e">
        <f>VLOOKUP(volume[[#This Row],[hwycov_id]],check!$A$2:$P$26,16,FALSE)</f>
        <v>#N/A</v>
      </c>
      <c r="P1340" s="298">
        <v>1342</v>
      </c>
    </row>
    <row r="1341" spans="1:16">
      <c r="A1341" s="59">
        <v>2471</v>
      </c>
      <c r="B1341" s="59">
        <v>3</v>
      </c>
      <c r="C1341" s="59">
        <v>1</v>
      </c>
      <c r="D1341" s="59">
        <v>2</v>
      </c>
      <c r="E1341" s="59" t="s">
        <v>80</v>
      </c>
      <c r="F1341" s="227">
        <v>3</v>
      </c>
      <c r="G1341" s="59">
        <v>1</v>
      </c>
      <c r="H1341" s="227">
        <v>5</v>
      </c>
      <c r="I1341" s="227">
        <v>16</v>
      </c>
      <c r="J1341" s="59">
        <v>19800</v>
      </c>
      <c r="K1341" s="78">
        <f>VLOOKUP(volume[[#This Row],[hwycov_id]],cnf[],10,FALSE)</f>
        <v>19800</v>
      </c>
      <c r="L1341" s="229">
        <f t="shared" si="60"/>
        <v>0</v>
      </c>
      <c r="M1341" s="228">
        <f t="shared" si="61"/>
        <v>0</v>
      </c>
      <c r="N1341" s="228">
        <f t="shared" si="62"/>
        <v>0</v>
      </c>
      <c r="O1341" s="298" t="e">
        <f>VLOOKUP(volume[[#This Row],[hwycov_id]],check!$A$2:$P$26,16,FALSE)</f>
        <v>#N/A</v>
      </c>
      <c r="P1341" s="298">
        <v>1343</v>
      </c>
    </row>
    <row r="1342" spans="1:16">
      <c r="A1342" s="59">
        <v>1767</v>
      </c>
      <c r="B1342" s="59">
        <v>3</v>
      </c>
      <c r="C1342" s="59">
        <v>1</v>
      </c>
      <c r="D1342" s="59">
        <v>2</v>
      </c>
      <c r="E1342" s="59" t="s">
        <v>79</v>
      </c>
      <c r="F1342" s="227">
        <v>3</v>
      </c>
      <c r="G1342" s="59">
        <v>1</v>
      </c>
      <c r="H1342" s="227">
        <v>3</v>
      </c>
      <c r="I1342" s="227">
        <v>14</v>
      </c>
      <c r="J1342" s="59">
        <v>19843</v>
      </c>
      <c r="K1342" s="78">
        <f>VLOOKUP(volume[[#This Row],[hwycov_id]],cnf[],10,FALSE)</f>
        <v>19843</v>
      </c>
      <c r="L1342" s="229">
        <f t="shared" si="60"/>
        <v>0</v>
      </c>
      <c r="M1342" s="228">
        <f t="shared" si="61"/>
        <v>0</v>
      </c>
      <c r="N1342" s="228">
        <f t="shared" si="62"/>
        <v>0</v>
      </c>
      <c r="O1342" s="298" t="e">
        <f>VLOOKUP(volume[[#This Row],[hwycov_id]],check!$A$2:$P$26,16,FALSE)</f>
        <v>#N/A</v>
      </c>
      <c r="P1342" s="298">
        <v>1344</v>
      </c>
    </row>
    <row r="1343" spans="1:16">
      <c r="A1343" s="59">
        <v>28075</v>
      </c>
      <c r="B1343" s="59">
        <v>8</v>
      </c>
      <c r="C1343" s="59">
        <v>1</v>
      </c>
      <c r="D1343" s="59">
        <v>1</v>
      </c>
      <c r="E1343" s="59" t="s">
        <v>78</v>
      </c>
      <c r="F1343" s="227">
        <v>2</v>
      </c>
      <c r="G1343" s="59">
        <v>1</v>
      </c>
      <c r="H1343" s="227">
        <v>3</v>
      </c>
      <c r="I1343" s="227">
        <v>14</v>
      </c>
      <c r="J1343" s="59">
        <v>19874</v>
      </c>
      <c r="K1343" s="78">
        <f>VLOOKUP(volume[[#This Row],[hwycov_id]],cnf[],10,FALSE)</f>
        <v>19874</v>
      </c>
      <c r="L1343" s="229">
        <f t="shared" si="60"/>
        <v>0</v>
      </c>
      <c r="M1343" s="228">
        <f t="shared" si="61"/>
        <v>0</v>
      </c>
      <c r="N1343" s="228">
        <f t="shared" si="62"/>
        <v>0</v>
      </c>
      <c r="O1343" s="298" t="e">
        <f>VLOOKUP(volume[[#This Row],[hwycov_id]],check!$A$2:$P$26,16,FALSE)</f>
        <v>#N/A</v>
      </c>
      <c r="P1343" s="298">
        <v>1345</v>
      </c>
    </row>
    <row r="1344" spans="1:16">
      <c r="A1344" s="59">
        <v>5751</v>
      </c>
      <c r="B1344" s="59">
        <v>3</v>
      </c>
      <c r="C1344" s="59">
        <v>1</v>
      </c>
      <c r="D1344" s="59">
        <v>2</v>
      </c>
      <c r="E1344" s="59" t="s">
        <v>80</v>
      </c>
      <c r="F1344" s="227">
        <v>3</v>
      </c>
      <c r="G1344" s="59">
        <v>1</v>
      </c>
      <c r="H1344" s="227">
        <v>7</v>
      </c>
      <c r="I1344" s="227">
        <v>7</v>
      </c>
      <c r="J1344" s="59">
        <v>19900</v>
      </c>
      <c r="K1344" s="78">
        <f>VLOOKUP(volume[[#This Row],[hwycov_id]],cnf[],10,FALSE)</f>
        <v>19900</v>
      </c>
      <c r="L1344" s="229">
        <f t="shared" si="60"/>
        <v>0</v>
      </c>
      <c r="M1344" s="228">
        <f t="shared" si="61"/>
        <v>0</v>
      </c>
      <c r="N1344" s="228">
        <f t="shared" si="62"/>
        <v>0</v>
      </c>
      <c r="O1344" s="298" t="e">
        <f>VLOOKUP(volume[[#This Row],[hwycov_id]],check!$A$2:$P$26,16,FALSE)</f>
        <v>#N/A</v>
      </c>
      <c r="P1344" s="298">
        <v>1346</v>
      </c>
    </row>
    <row r="1345" spans="1:16">
      <c r="A1345" s="59">
        <v>19168</v>
      </c>
      <c r="B1345" s="59">
        <v>3</v>
      </c>
      <c r="C1345" s="59">
        <v>1</v>
      </c>
      <c r="D1345" s="59">
        <v>2</v>
      </c>
      <c r="E1345" s="59" t="s">
        <v>79</v>
      </c>
      <c r="F1345" s="227">
        <v>3</v>
      </c>
      <c r="G1345" s="59">
        <v>1</v>
      </c>
      <c r="H1345" s="227">
        <v>4</v>
      </c>
      <c r="I1345" s="227">
        <v>14</v>
      </c>
      <c r="J1345" s="59">
        <v>19903</v>
      </c>
      <c r="K1345" s="78">
        <f>VLOOKUP(volume[[#This Row],[hwycov_id]],cnf[],10,FALSE)</f>
        <v>19903</v>
      </c>
      <c r="L1345" s="229">
        <f t="shared" si="60"/>
        <v>0</v>
      </c>
      <c r="M1345" s="228">
        <f t="shared" si="61"/>
        <v>0</v>
      </c>
      <c r="N1345" s="228">
        <f t="shared" si="62"/>
        <v>0</v>
      </c>
      <c r="O1345" s="298" t="e">
        <f>VLOOKUP(volume[[#This Row],[hwycov_id]],check!$A$2:$P$26,16,FALSE)</f>
        <v>#N/A</v>
      </c>
      <c r="P1345" s="298">
        <v>1347</v>
      </c>
    </row>
    <row r="1346" spans="1:16">
      <c r="A1346" s="59">
        <v>4192</v>
      </c>
      <c r="B1346" s="59">
        <v>3</v>
      </c>
      <c r="C1346" s="59">
        <v>1</v>
      </c>
      <c r="D1346" s="59">
        <v>2</v>
      </c>
      <c r="E1346" s="59" t="s">
        <v>79</v>
      </c>
      <c r="F1346" s="227">
        <v>3</v>
      </c>
      <c r="G1346" s="59">
        <v>1</v>
      </c>
      <c r="H1346" s="227">
        <v>3</v>
      </c>
      <c r="I1346" s="227">
        <v>14</v>
      </c>
      <c r="J1346" s="59">
        <v>19961</v>
      </c>
      <c r="K1346" s="78">
        <f>VLOOKUP(volume[[#This Row],[hwycov_id]],cnf[],10,FALSE)</f>
        <v>19961</v>
      </c>
      <c r="L1346" s="229">
        <f t="shared" ref="L1346:L1409" si="63">K1346/J1346-1</f>
        <v>0</v>
      </c>
      <c r="M1346" s="228">
        <f t="shared" ref="M1346:M1409" si="64">K1346-J1346</f>
        <v>0</v>
      </c>
      <c r="N1346" s="228">
        <f t="shared" ref="N1346:N1409" si="65">POWER(M1346,2)</f>
        <v>0</v>
      </c>
      <c r="O1346" s="298" t="e">
        <f>VLOOKUP(volume[[#This Row],[hwycov_id]],check!$A$2:$P$26,16,FALSE)</f>
        <v>#N/A</v>
      </c>
      <c r="P1346" s="298">
        <v>1348</v>
      </c>
    </row>
    <row r="1347" spans="1:16">
      <c r="A1347" s="59">
        <v>16785</v>
      </c>
      <c r="B1347" s="59">
        <v>3</v>
      </c>
      <c r="C1347" s="59">
        <v>1</v>
      </c>
      <c r="D1347" s="59">
        <v>2</v>
      </c>
      <c r="E1347" s="59" t="s">
        <v>79</v>
      </c>
      <c r="F1347" s="227">
        <v>3</v>
      </c>
      <c r="G1347" s="59">
        <v>2</v>
      </c>
      <c r="H1347" s="227">
        <v>1</v>
      </c>
      <c r="I1347" s="227">
        <v>14</v>
      </c>
      <c r="J1347" s="59">
        <v>20035</v>
      </c>
      <c r="K1347" s="78">
        <f>VLOOKUP(volume[[#This Row],[hwycov_id]],cnf[],10,FALSE)</f>
        <v>20035</v>
      </c>
      <c r="L1347" s="229">
        <f t="shared" si="63"/>
        <v>0</v>
      </c>
      <c r="M1347" s="228">
        <f t="shared" si="64"/>
        <v>0</v>
      </c>
      <c r="N1347" s="228">
        <f t="shared" si="65"/>
        <v>0</v>
      </c>
      <c r="O1347" s="298" t="e">
        <f>VLOOKUP(volume[[#This Row],[hwycov_id]],check!$A$2:$P$26,16,FALSE)</f>
        <v>#N/A</v>
      </c>
      <c r="P1347" s="298">
        <v>1349</v>
      </c>
    </row>
    <row r="1348" spans="1:16">
      <c r="A1348" s="59">
        <v>19208</v>
      </c>
      <c r="B1348" s="59">
        <v>3</v>
      </c>
      <c r="C1348" s="59">
        <v>1</v>
      </c>
      <c r="D1348" s="59">
        <v>2</v>
      </c>
      <c r="E1348" s="59" t="s">
        <v>80</v>
      </c>
      <c r="F1348" s="227">
        <v>3</v>
      </c>
      <c r="G1348" s="59">
        <v>2</v>
      </c>
      <c r="H1348" s="227">
        <v>5</v>
      </c>
      <c r="I1348" s="227">
        <v>19</v>
      </c>
      <c r="J1348" s="59">
        <v>20100</v>
      </c>
      <c r="K1348" s="78">
        <f>VLOOKUP(volume[[#This Row],[hwycov_id]],cnf[],10,FALSE)</f>
        <v>20100</v>
      </c>
      <c r="L1348" s="229">
        <f t="shared" si="63"/>
        <v>0</v>
      </c>
      <c r="M1348" s="228">
        <f t="shared" si="64"/>
        <v>0</v>
      </c>
      <c r="N1348" s="228">
        <f t="shared" si="65"/>
        <v>0</v>
      </c>
      <c r="O1348" s="298" t="e">
        <f>VLOOKUP(volume[[#This Row],[hwycov_id]],check!$A$2:$P$26,16,FALSE)</f>
        <v>#N/A</v>
      </c>
      <c r="P1348" s="298">
        <v>1350</v>
      </c>
    </row>
    <row r="1349" spans="1:16">
      <c r="A1349" s="59">
        <v>20679</v>
      </c>
      <c r="B1349" s="59">
        <v>3</v>
      </c>
      <c r="C1349" s="59">
        <v>1</v>
      </c>
      <c r="D1349" s="59">
        <v>2</v>
      </c>
      <c r="E1349" s="59" t="s">
        <v>80</v>
      </c>
      <c r="F1349" s="227">
        <v>3</v>
      </c>
      <c r="G1349" s="59">
        <v>2</v>
      </c>
      <c r="H1349" s="227">
        <v>7</v>
      </c>
      <c r="I1349" s="227">
        <v>7</v>
      </c>
      <c r="J1349" s="59">
        <v>20100</v>
      </c>
      <c r="K1349" s="78">
        <f>VLOOKUP(volume[[#This Row],[hwycov_id]],cnf[],10,FALSE)</f>
        <v>20100</v>
      </c>
      <c r="L1349" s="229">
        <f t="shared" si="63"/>
        <v>0</v>
      </c>
      <c r="M1349" s="228">
        <f t="shared" si="64"/>
        <v>0</v>
      </c>
      <c r="N1349" s="228">
        <f t="shared" si="65"/>
        <v>0</v>
      </c>
      <c r="O1349" s="298" t="e">
        <f>VLOOKUP(volume[[#This Row],[hwycov_id]],check!$A$2:$P$26,16,FALSE)</f>
        <v>#N/A</v>
      </c>
      <c r="P1349" s="298">
        <v>1351</v>
      </c>
    </row>
    <row r="1350" spans="1:16">
      <c r="A1350" s="59">
        <v>11068</v>
      </c>
      <c r="B1350" s="59">
        <v>8</v>
      </c>
      <c r="C1350" s="59">
        <v>1</v>
      </c>
      <c r="D1350" s="59">
        <v>1</v>
      </c>
      <c r="E1350" s="59" t="s">
        <v>78</v>
      </c>
      <c r="F1350" s="227">
        <v>2</v>
      </c>
      <c r="G1350" s="59">
        <v>2</v>
      </c>
      <c r="H1350" s="227">
        <v>5</v>
      </c>
      <c r="I1350" s="227">
        <v>5</v>
      </c>
      <c r="J1350" s="59">
        <v>20183</v>
      </c>
      <c r="K1350" s="78">
        <f>VLOOKUP(volume[[#This Row],[hwycov_id]],cnf[],10,FALSE)</f>
        <v>20183</v>
      </c>
      <c r="L1350" s="229">
        <f t="shared" si="63"/>
        <v>0</v>
      </c>
      <c r="M1350" s="228">
        <f t="shared" si="64"/>
        <v>0</v>
      </c>
      <c r="N1350" s="228">
        <f t="shared" si="65"/>
        <v>0</v>
      </c>
      <c r="O1350" s="298" t="e">
        <f>VLOOKUP(volume[[#This Row],[hwycov_id]],check!$A$2:$P$26,16,FALSE)</f>
        <v>#N/A</v>
      </c>
      <c r="P1350" s="298">
        <v>1352</v>
      </c>
    </row>
    <row r="1351" spans="1:16">
      <c r="A1351" s="59">
        <v>12800</v>
      </c>
      <c r="B1351" s="59">
        <v>3</v>
      </c>
      <c r="C1351" s="59">
        <v>1</v>
      </c>
      <c r="D1351" s="59">
        <v>2</v>
      </c>
      <c r="E1351" s="59" t="s">
        <v>80</v>
      </c>
      <c r="F1351" s="227">
        <v>3</v>
      </c>
      <c r="G1351" s="59">
        <v>2</v>
      </c>
      <c r="H1351" s="227">
        <v>7</v>
      </c>
      <c r="I1351" s="227">
        <v>7</v>
      </c>
      <c r="J1351" s="59">
        <v>20300</v>
      </c>
      <c r="K1351" s="78">
        <f>VLOOKUP(volume[[#This Row],[hwycov_id]],cnf[],10,FALSE)</f>
        <v>20300</v>
      </c>
      <c r="L1351" s="229">
        <f t="shared" si="63"/>
        <v>0</v>
      </c>
      <c r="M1351" s="228">
        <f t="shared" si="64"/>
        <v>0</v>
      </c>
      <c r="N1351" s="228">
        <f t="shared" si="65"/>
        <v>0</v>
      </c>
      <c r="O1351" s="298" t="e">
        <f>VLOOKUP(volume[[#This Row],[hwycov_id]],check!$A$2:$P$26,16,FALSE)</f>
        <v>#N/A</v>
      </c>
      <c r="P1351" s="298">
        <v>1353</v>
      </c>
    </row>
    <row r="1352" spans="1:16">
      <c r="A1352" s="59">
        <v>16959</v>
      </c>
      <c r="B1352" s="59">
        <v>3</v>
      </c>
      <c r="C1352" s="59">
        <v>1</v>
      </c>
      <c r="D1352" s="59">
        <v>2</v>
      </c>
      <c r="E1352" s="59" t="s">
        <v>80</v>
      </c>
      <c r="F1352" s="227">
        <v>3</v>
      </c>
      <c r="G1352" s="59">
        <v>2</v>
      </c>
      <c r="H1352" s="227">
        <v>4</v>
      </c>
      <c r="I1352" s="227">
        <v>11</v>
      </c>
      <c r="J1352" s="59">
        <v>20300</v>
      </c>
      <c r="K1352" s="78">
        <f>VLOOKUP(volume[[#This Row],[hwycov_id]],cnf[],10,FALSE)</f>
        <v>20300</v>
      </c>
      <c r="L1352" s="229">
        <f t="shared" si="63"/>
        <v>0</v>
      </c>
      <c r="M1352" s="228">
        <f t="shared" si="64"/>
        <v>0</v>
      </c>
      <c r="N1352" s="228">
        <f t="shared" si="65"/>
        <v>0</v>
      </c>
      <c r="O1352" s="298" t="e">
        <f>VLOOKUP(volume[[#This Row],[hwycov_id]],check!$A$2:$P$26,16,FALSE)</f>
        <v>#N/A</v>
      </c>
      <c r="P1352" s="298">
        <v>1354</v>
      </c>
    </row>
    <row r="1353" spans="1:16">
      <c r="A1353" s="59">
        <v>17789</v>
      </c>
      <c r="B1353" s="59">
        <v>3</v>
      </c>
      <c r="C1353" s="59">
        <v>1</v>
      </c>
      <c r="D1353" s="59">
        <v>2</v>
      </c>
      <c r="E1353" s="59" t="s">
        <v>80</v>
      </c>
      <c r="F1353" s="227">
        <v>3</v>
      </c>
      <c r="G1353" s="59">
        <v>2</v>
      </c>
      <c r="H1353" s="227">
        <v>2</v>
      </c>
      <c r="I1353" s="227">
        <v>11</v>
      </c>
      <c r="J1353" s="59">
        <v>20300</v>
      </c>
      <c r="K1353" s="78">
        <f>VLOOKUP(volume[[#This Row],[hwycov_id]],cnf[],10,FALSE)</f>
        <v>20300</v>
      </c>
      <c r="L1353" s="229">
        <f t="shared" si="63"/>
        <v>0</v>
      </c>
      <c r="M1353" s="228">
        <f t="shared" si="64"/>
        <v>0</v>
      </c>
      <c r="N1353" s="228">
        <f t="shared" si="65"/>
        <v>0</v>
      </c>
      <c r="O1353" s="298" t="e">
        <f>VLOOKUP(volume[[#This Row],[hwycov_id]],check!$A$2:$P$26,16,FALSE)</f>
        <v>#N/A</v>
      </c>
      <c r="P1353" s="298">
        <v>1355</v>
      </c>
    </row>
    <row r="1354" spans="1:16">
      <c r="A1354" s="59">
        <v>31221</v>
      </c>
      <c r="B1354" s="59">
        <v>2</v>
      </c>
      <c r="C1354" s="59">
        <v>1</v>
      </c>
      <c r="D1354" s="59">
        <v>2</v>
      </c>
      <c r="E1354" s="59" t="s">
        <v>79</v>
      </c>
      <c r="F1354" s="227">
        <v>3</v>
      </c>
      <c r="G1354" s="59">
        <v>2</v>
      </c>
      <c r="H1354" s="227">
        <v>2</v>
      </c>
      <c r="I1354" s="227">
        <v>14</v>
      </c>
      <c r="J1354" s="59">
        <v>20304</v>
      </c>
      <c r="K1354" s="78">
        <f>VLOOKUP(volume[[#This Row],[hwycov_id]],cnf[],10,FALSE)</f>
        <v>20304</v>
      </c>
      <c r="L1354" s="229">
        <f t="shared" si="63"/>
        <v>0</v>
      </c>
      <c r="M1354" s="228">
        <f t="shared" si="64"/>
        <v>0</v>
      </c>
      <c r="N1354" s="228">
        <f t="shared" si="65"/>
        <v>0</v>
      </c>
      <c r="O1354" s="298" t="e">
        <f>VLOOKUP(volume[[#This Row],[hwycov_id]],check!$A$2:$P$26,16,FALSE)</f>
        <v>#N/A</v>
      </c>
      <c r="P1354" s="298">
        <v>1356</v>
      </c>
    </row>
    <row r="1355" spans="1:16">
      <c r="A1355" s="59">
        <v>9937</v>
      </c>
      <c r="B1355" s="59">
        <v>3</v>
      </c>
      <c r="C1355" s="59">
        <v>1</v>
      </c>
      <c r="D1355" s="59">
        <v>2</v>
      </c>
      <c r="E1355" s="59" t="s">
        <v>79</v>
      </c>
      <c r="F1355" s="227">
        <v>3</v>
      </c>
      <c r="G1355" s="59">
        <v>2</v>
      </c>
      <c r="H1355" s="227">
        <v>3</v>
      </c>
      <c r="I1355" s="227">
        <v>14</v>
      </c>
      <c r="J1355" s="59">
        <v>20305</v>
      </c>
      <c r="K1355" s="78">
        <f>VLOOKUP(volume[[#This Row],[hwycov_id]],cnf[],10,FALSE)</f>
        <v>20305</v>
      </c>
      <c r="L1355" s="229">
        <f t="shared" si="63"/>
        <v>0</v>
      </c>
      <c r="M1355" s="228">
        <f t="shared" si="64"/>
        <v>0</v>
      </c>
      <c r="N1355" s="228">
        <f t="shared" si="65"/>
        <v>0</v>
      </c>
      <c r="O1355" s="298" t="e">
        <f>VLOOKUP(volume[[#This Row],[hwycov_id]],check!$A$2:$P$26,16,FALSE)</f>
        <v>#N/A</v>
      </c>
      <c r="P1355" s="298">
        <v>1357</v>
      </c>
    </row>
    <row r="1356" spans="1:16">
      <c r="A1356" s="59">
        <v>16114</v>
      </c>
      <c r="B1356" s="59">
        <v>3</v>
      </c>
      <c r="C1356" s="59">
        <v>1</v>
      </c>
      <c r="D1356" s="59">
        <v>2</v>
      </c>
      <c r="E1356" s="59" t="s">
        <v>79</v>
      </c>
      <c r="F1356" s="227">
        <v>3</v>
      </c>
      <c r="G1356" s="59">
        <v>2</v>
      </c>
      <c r="H1356" s="227">
        <v>2</v>
      </c>
      <c r="I1356" s="227">
        <v>14</v>
      </c>
      <c r="J1356" s="59">
        <v>20388</v>
      </c>
      <c r="K1356" s="78">
        <f>VLOOKUP(volume[[#This Row],[hwycov_id]],cnf[],10,FALSE)</f>
        <v>20388</v>
      </c>
      <c r="L1356" s="229">
        <f t="shared" si="63"/>
        <v>0</v>
      </c>
      <c r="M1356" s="228">
        <f t="shared" si="64"/>
        <v>0</v>
      </c>
      <c r="N1356" s="228">
        <f t="shared" si="65"/>
        <v>0</v>
      </c>
      <c r="O1356" s="298" t="e">
        <f>VLOOKUP(volume[[#This Row],[hwycov_id]],check!$A$2:$P$26,16,FALSE)</f>
        <v>#N/A</v>
      </c>
      <c r="P1356" s="298">
        <v>1358</v>
      </c>
    </row>
    <row r="1357" spans="1:16">
      <c r="A1357" s="59">
        <v>30729</v>
      </c>
      <c r="B1357" s="59">
        <v>3</v>
      </c>
      <c r="C1357" s="59">
        <v>1</v>
      </c>
      <c r="D1357" s="59">
        <v>2</v>
      </c>
      <c r="E1357" s="59" t="s">
        <v>80</v>
      </c>
      <c r="F1357" s="227">
        <v>3</v>
      </c>
      <c r="G1357" s="59">
        <v>2</v>
      </c>
      <c r="H1357" s="227">
        <v>4</v>
      </c>
      <c r="I1357" s="227">
        <v>8</v>
      </c>
      <c r="J1357" s="59">
        <v>20400</v>
      </c>
      <c r="K1357" s="78">
        <f>VLOOKUP(volume[[#This Row],[hwycov_id]],cnf[],10,FALSE)</f>
        <v>20400</v>
      </c>
      <c r="L1357" s="229">
        <f t="shared" si="63"/>
        <v>0</v>
      </c>
      <c r="M1357" s="228">
        <f t="shared" si="64"/>
        <v>0</v>
      </c>
      <c r="N1357" s="228">
        <f t="shared" si="65"/>
        <v>0</v>
      </c>
      <c r="O1357" s="298" t="e">
        <f>VLOOKUP(volume[[#This Row],[hwycov_id]],check!$A$2:$P$26,16,FALSE)</f>
        <v>#N/A</v>
      </c>
      <c r="P1357" s="298">
        <v>1359</v>
      </c>
    </row>
    <row r="1358" spans="1:16">
      <c r="A1358" s="59">
        <v>13291</v>
      </c>
      <c r="B1358" s="59">
        <v>3</v>
      </c>
      <c r="C1358" s="59">
        <v>1</v>
      </c>
      <c r="D1358" s="59">
        <v>2</v>
      </c>
      <c r="E1358" s="59" t="s">
        <v>80</v>
      </c>
      <c r="F1358" s="227">
        <v>3</v>
      </c>
      <c r="G1358" s="59">
        <v>2</v>
      </c>
      <c r="H1358" s="227">
        <v>6</v>
      </c>
      <c r="I1358" s="227">
        <v>1</v>
      </c>
      <c r="J1358" s="59">
        <v>20400</v>
      </c>
      <c r="K1358" s="78">
        <f>VLOOKUP(volume[[#This Row],[hwycov_id]],cnf[],10,FALSE)</f>
        <v>20400</v>
      </c>
      <c r="L1358" s="229">
        <f t="shared" si="63"/>
        <v>0</v>
      </c>
      <c r="M1358" s="228">
        <f t="shared" si="64"/>
        <v>0</v>
      </c>
      <c r="N1358" s="228">
        <f t="shared" si="65"/>
        <v>0</v>
      </c>
      <c r="O1358" s="298" t="e">
        <f>VLOOKUP(volume[[#This Row],[hwycov_id]],check!$A$2:$P$26,16,FALSE)</f>
        <v>#N/A</v>
      </c>
      <c r="P1358" s="298">
        <v>1360</v>
      </c>
    </row>
    <row r="1359" spans="1:16">
      <c r="A1359" s="59">
        <v>13847</v>
      </c>
      <c r="B1359" s="59">
        <v>4</v>
      </c>
      <c r="C1359" s="59">
        <v>1</v>
      </c>
      <c r="D1359" s="59">
        <v>2</v>
      </c>
      <c r="E1359" s="59" t="s">
        <v>80</v>
      </c>
      <c r="F1359" s="227">
        <v>4</v>
      </c>
      <c r="G1359" s="59">
        <v>2</v>
      </c>
      <c r="H1359" s="227">
        <v>3</v>
      </c>
      <c r="I1359" s="227">
        <v>4</v>
      </c>
      <c r="J1359" s="59">
        <v>20400</v>
      </c>
      <c r="K1359" s="78">
        <f>VLOOKUP(volume[[#This Row],[hwycov_id]],cnf[],10,FALSE)</f>
        <v>20400</v>
      </c>
      <c r="L1359" s="229">
        <f t="shared" si="63"/>
        <v>0</v>
      </c>
      <c r="M1359" s="228">
        <f t="shared" si="64"/>
        <v>0</v>
      </c>
      <c r="N1359" s="228">
        <f t="shared" si="65"/>
        <v>0</v>
      </c>
      <c r="O1359" s="298" t="e">
        <f>VLOOKUP(volume[[#This Row],[hwycov_id]],check!$A$2:$P$26,16,FALSE)</f>
        <v>#N/A</v>
      </c>
      <c r="P1359" s="298">
        <v>1361</v>
      </c>
    </row>
    <row r="1360" spans="1:16">
      <c r="A1360" s="59">
        <v>11315</v>
      </c>
      <c r="B1360" s="59">
        <v>3</v>
      </c>
      <c r="C1360" s="59">
        <v>1</v>
      </c>
      <c r="D1360" s="59">
        <v>2</v>
      </c>
      <c r="E1360" s="59" t="s">
        <v>80</v>
      </c>
      <c r="F1360" s="227">
        <v>3</v>
      </c>
      <c r="G1360" s="59">
        <v>2</v>
      </c>
      <c r="H1360" s="227">
        <v>5</v>
      </c>
      <c r="I1360" s="227">
        <v>16</v>
      </c>
      <c r="J1360" s="59">
        <v>20400</v>
      </c>
      <c r="K1360" s="78">
        <f>VLOOKUP(volume[[#This Row],[hwycov_id]],cnf[],10,FALSE)</f>
        <v>20400</v>
      </c>
      <c r="L1360" s="229">
        <f t="shared" si="63"/>
        <v>0</v>
      </c>
      <c r="M1360" s="228">
        <f t="shared" si="64"/>
        <v>0</v>
      </c>
      <c r="N1360" s="228">
        <f t="shared" si="65"/>
        <v>0</v>
      </c>
      <c r="O1360" s="298" t="e">
        <f>VLOOKUP(volume[[#This Row],[hwycov_id]],check!$A$2:$P$26,16,FALSE)</f>
        <v>#N/A</v>
      </c>
      <c r="P1360" s="298">
        <v>1362</v>
      </c>
    </row>
    <row r="1361" spans="1:16">
      <c r="A1361" s="59">
        <v>7020</v>
      </c>
      <c r="B1361" s="59">
        <v>3</v>
      </c>
      <c r="C1361" s="59">
        <v>1</v>
      </c>
      <c r="D1361" s="59">
        <v>2</v>
      </c>
      <c r="E1361" s="59" t="s">
        <v>80</v>
      </c>
      <c r="F1361" s="227">
        <v>3</v>
      </c>
      <c r="G1361" s="59">
        <v>2</v>
      </c>
      <c r="H1361" s="227">
        <v>2</v>
      </c>
      <c r="I1361" s="227">
        <v>11</v>
      </c>
      <c r="J1361" s="59">
        <v>20400</v>
      </c>
      <c r="K1361" s="78">
        <f>VLOOKUP(volume[[#This Row],[hwycov_id]],cnf[],10,FALSE)</f>
        <v>20400</v>
      </c>
      <c r="L1361" s="229">
        <f t="shared" si="63"/>
        <v>0</v>
      </c>
      <c r="M1361" s="228">
        <f t="shared" si="64"/>
        <v>0</v>
      </c>
      <c r="N1361" s="228">
        <f t="shared" si="65"/>
        <v>0</v>
      </c>
      <c r="O1361" s="298" t="e">
        <f>VLOOKUP(volume[[#This Row],[hwycov_id]],check!$A$2:$P$26,16,FALSE)</f>
        <v>#N/A</v>
      </c>
      <c r="P1361" s="298">
        <v>1363</v>
      </c>
    </row>
    <row r="1362" spans="1:16">
      <c r="A1362" s="59">
        <v>7496</v>
      </c>
      <c r="B1362" s="59">
        <v>3</v>
      </c>
      <c r="C1362" s="59">
        <v>1</v>
      </c>
      <c r="D1362" s="59">
        <v>2</v>
      </c>
      <c r="E1362" s="59" t="s">
        <v>80</v>
      </c>
      <c r="F1362" s="227">
        <v>3</v>
      </c>
      <c r="G1362" s="59">
        <v>2</v>
      </c>
      <c r="H1362" s="227">
        <v>5</v>
      </c>
      <c r="I1362" s="227">
        <v>5</v>
      </c>
      <c r="J1362" s="59">
        <v>20400</v>
      </c>
      <c r="K1362" s="78">
        <f>VLOOKUP(volume[[#This Row],[hwycov_id]],cnf[],10,FALSE)</f>
        <v>20400</v>
      </c>
      <c r="L1362" s="229">
        <f t="shared" si="63"/>
        <v>0</v>
      </c>
      <c r="M1362" s="228">
        <f t="shared" si="64"/>
        <v>0</v>
      </c>
      <c r="N1362" s="228">
        <f t="shared" si="65"/>
        <v>0</v>
      </c>
      <c r="O1362" s="298" t="e">
        <f>VLOOKUP(volume[[#This Row],[hwycov_id]],check!$A$2:$P$26,16,FALSE)</f>
        <v>#N/A</v>
      </c>
      <c r="P1362" s="298">
        <v>1364</v>
      </c>
    </row>
    <row r="1363" spans="1:16">
      <c r="A1363" s="59">
        <v>3988</v>
      </c>
      <c r="B1363" s="59">
        <v>3</v>
      </c>
      <c r="C1363" s="59">
        <v>1</v>
      </c>
      <c r="D1363" s="59">
        <v>2</v>
      </c>
      <c r="E1363" s="59" t="s">
        <v>80</v>
      </c>
      <c r="F1363" s="227">
        <v>3</v>
      </c>
      <c r="G1363" s="59">
        <v>2</v>
      </c>
      <c r="H1363" s="227">
        <v>4</v>
      </c>
      <c r="I1363" s="227">
        <v>2</v>
      </c>
      <c r="J1363" s="59">
        <v>20500</v>
      </c>
      <c r="K1363" s="78">
        <f>VLOOKUP(volume[[#This Row],[hwycov_id]],cnf[],10,FALSE)</f>
        <v>20500</v>
      </c>
      <c r="L1363" s="229">
        <f t="shared" si="63"/>
        <v>0</v>
      </c>
      <c r="M1363" s="228">
        <f t="shared" si="64"/>
        <v>0</v>
      </c>
      <c r="N1363" s="228">
        <f t="shared" si="65"/>
        <v>0</v>
      </c>
      <c r="O1363" s="298" t="e">
        <f>VLOOKUP(volume[[#This Row],[hwycov_id]],check!$A$2:$P$26,16,FALSE)</f>
        <v>#N/A</v>
      </c>
      <c r="P1363" s="298">
        <v>1365</v>
      </c>
    </row>
    <row r="1364" spans="1:16">
      <c r="A1364" s="59">
        <v>460</v>
      </c>
      <c r="B1364" s="59">
        <v>1</v>
      </c>
      <c r="C1364" s="59">
        <v>2</v>
      </c>
      <c r="D1364" s="59">
        <v>1</v>
      </c>
      <c r="E1364" s="59" t="s">
        <v>77</v>
      </c>
      <c r="F1364" s="227">
        <v>1</v>
      </c>
      <c r="G1364" s="59">
        <v>2</v>
      </c>
      <c r="H1364" s="227">
        <v>3</v>
      </c>
      <c r="I1364" s="227">
        <v>14</v>
      </c>
      <c r="J1364" s="59">
        <v>20500</v>
      </c>
      <c r="K1364" s="78">
        <f>VLOOKUP(volume[[#This Row],[hwycov_id]],cnf[],10,FALSE)</f>
        <v>20500</v>
      </c>
      <c r="L1364" s="229">
        <f t="shared" si="63"/>
        <v>0</v>
      </c>
      <c r="M1364" s="228">
        <f t="shared" si="64"/>
        <v>0</v>
      </c>
      <c r="N1364" s="228">
        <f t="shared" si="65"/>
        <v>0</v>
      </c>
      <c r="O1364" s="298" t="e">
        <f>VLOOKUP(volume[[#This Row],[hwycov_id]],check!$A$2:$P$26,16,FALSE)</f>
        <v>#N/A</v>
      </c>
      <c r="P1364" s="298">
        <v>1366</v>
      </c>
    </row>
    <row r="1365" spans="1:16">
      <c r="A1365" s="59">
        <v>10173</v>
      </c>
      <c r="B1365" s="59">
        <v>9</v>
      </c>
      <c r="C1365" s="59">
        <v>1</v>
      </c>
      <c r="D1365" s="59">
        <v>1</v>
      </c>
      <c r="E1365" s="59" t="s">
        <v>78</v>
      </c>
      <c r="F1365" s="227">
        <v>2</v>
      </c>
      <c r="G1365" s="59">
        <v>2</v>
      </c>
      <c r="H1365" s="227">
        <v>5</v>
      </c>
      <c r="I1365" s="227">
        <v>19</v>
      </c>
      <c r="J1365" s="59">
        <v>20545</v>
      </c>
      <c r="K1365" s="78">
        <f>VLOOKUP(volume[[#This Row],[hwycov_id]],cnf[],10,FALSE)</f>
        <v>20545</v>
      </c>
      <c r="L1365" s="229">
        <f t="shared" si="63"/>
        <v>0</v>
      </c>
      <c r="M1365" s="228">
        <f t="shared" si="64"/>
        <v>0</v>
      </c>
      <c r="N1365" s="228">
        <f t="shared" si="65"/>
        <v>0</v>
      </c>
      <c r="O1365" s="298" t="e">
        <f>VLOOKUP(volume[[#This Row],[hwycov_id]],check!$A$2:$P$26,16,FALSE)</f>
        <v>#N/A</v>
      </c>
      <c r="P1365" s="298">
        <v>1367</v>
      </c>
    </row>
    <row r="1366" spans="1:16">
      <c r="A1366" s="59">
        <v>28345</v>
      </c>
      <c r="B1366" s="59">
        <v>9</v>
      </c>
      <c r="C1366" s="59">
        <v>1</v>
      </c>
      <c r="D1366" s="59">
        <v>1</v>
      </c>
      <c r="E1366" s="59" t="s">
        <v>78</v>
      </c>
      <c r="F1366" s="227">
        <v>2</v>
      </c>
      <c r="G1366" s="59">
        <v>2</v>
      </c>
      <c r="H1366" s="227">
        <v>4</v>
      </c>
      <c r="I1366" s="227">
        <v>2</v>
      </c>
      <c r="J1366" s="59">
        <v>20598</v>
      </c>
      <c r="K1366" s="78">
        <f>VLOOKUP(volume[[#This Row],[hwycov_id]],cnf[],10,FALSE)</f>
        <v>20598</v>
      </c>
      <c r="L1366" s="229">
        <f t="shared" si="63"/>
        <v>0</v>
      </c>
      <c r="M1366" s="228">
        <f t="shared" si="64"/>
        <v>0</v>
      </c>
      <c r="N1366" s="228">
        <f t="shared" si="65"/>
        <v>0</v>
      </c>
      <c r="O1366" s="298" t="e">
        <f>VLOOKUP(volume[[#This Row],[hwycov_id]],check!$A$2:$P$26,16,FALSE)</f>
        <v>#N/A</v>
      </c>
      <c r="P1366" s="298">
        <v>1368</v>
      </c>
    </row>
    <row r="1367" spans="1:16">
      <c r="A1367" s="59">
        <v>31021</v>
      </c>
      <c r="B1367" s="59">
        <v>3</v>
      </c>
      <c r="C1367" s="59">
        <v>1</v>
      </c>
      <c r="D1367" s="59">
        <v>2</v>
      </c>
      <c r="E1367" s="59" t="s">
        <v>80</v>
      </c>
      <c r="F1367" s="227">
        <v>3</v>
      </c>
      <c r="G1367" s="59">
        <v>2</v>
      </c>
      <c r="H1367" s="227">
        <v>5</v>
      </c>
      <c r="I1367" s="227">
        <v>9</v>
      </c>
      <c r="J1367" s="59">
        <v>20600</v>
      </c>
      <c r="K1367" s="78">
        <f>VLOOKUP(volume[[#This Row],[hwycov_id]],cnf[],10,FALSE)</f>
        <v>20600</v>
      </c>
      <c r="L1367" s="229">
        <f t="shared" si="63"/>
        <v>0</v>
      </c>
      <c r="M1367" s="228">
        <f t="shared" si="64"/>
        <v>0</v>
      </c>
      <c r="N1367" s="228">
        <f t="shared" si="65"/>
        <v>0</v>
      </c>
      <c r="O1367" s="298" t="e">
        <f>VLOOKUP(volume[[#This Row],[hwycov_id]],check!$A$2:$P$26,16,FALSE)</f>
        <v>#N/A</v>
      </c>
      <c r="P1367" s="298">
        <v>1369</v>
      </c>
    </row>
    <row r="1368" spans="1:16">
      <c r="A1368" s="59">
        <v>7949</v>
      </c>
      <c r="B1368" s="59">
        <v>3</v>
      </c>
      <c r="C1368" s="59">
        <v>1</v>
      </c>
      <c r="D1368" s="59">
        <v>2</v>
      </c>
      <c r="E1368" s="59" t="s">
        <v>80</v>
      </c>
      <c r="F1368" s="227">
        <v>3</v>
      </c>
      <c r="G1368" s="59">
        <v>2</v>
      </c>
      <c r="H1368" s="227">
        <v>5</v>
      </c>
      <c r="I1368" s="227">
        <v>9</v>
      </c>
      <c r="J1368" s="59">
        <v>20600</v>
      </c>
      <c r="K1368" s="78">
        <f>VLOOKUP(volume[[#This Row],[hwycov_id]],cnf[],10,FALSE)</f>
        <v>20600</v>
      </c>
      <c r="L1368" s="229">
        <f t="shared" si="63"/>
        <v>0</v>
      </c>
      <c r="M1368" s="228">
        <f t="shared" si="64"/>
        <v>0</v>
      </c>
      <c r="N1368" s="228">
        <f t="shared" si="65"/>
        <v>0</v>
      </c>
      <c r="O1368" s="298" t="e">
        <f>VLOOKUP(volume[[#This Row],[hwycov_id]],check!$A$2:$P$26,16,FALSE)</f>
        <v>#N/A</v>
      </c>
      <c r="P1368" s="298">
        <v>1370</v>
      </c>
    </row>
    <row r="1369" spans="1:16">
      <c r="A1369" s="59">
        <v>16381</v>
      </c>
      <c r="B1369" s="59">
        <v>3</v>
      </c>
      <c r="C1369" s="59">
        <v>1</v>
      </c>
      <c r="D1369" s="59">
        <v>2</v>
      </c>
      <c r="E1369" s="59" t="s">
        <v>79</v>
      </c>
      <c r="F1369" s="227">
        <v>3</v>
      </c>
      <c r="G1369" s="59">
        <v>2</v>
      </c>
      <c r="H1369" s="227">
        <v>3</v>
      </c>
      <c r="I1369" s="227">
        <v>14</v>
      </c>
      <c r="J1369" s="59">
        <v>20722</v>
      </c>
      <c r="K1369" s="78">
        <f>VLOOKUP(volume[[#This Row],[hwycov_id]],cnf[],10,FALSE)</f>
        <v>20722</v>
      </c>
      <c r="L1369" s="229">
        <f t="shared" si="63"/>
        <v>0</v>
      </c>
      <c r="M1369" s="228">
        <f t="shared" si="64"/>
        <v>0</v>
      </c>
      <c r="N1369" s="228">
        <f t="shared" si="65"/>
        <v>0</v>
      </c>
      <c r="O1369" s="298" t="e">
        <f>VLOOKUP(volume[[#This Row],[hwycov_id]],check!$A$2:$P$26,16,FALSE)</f>
        <v>#N/A</v>
      </c>
      <c r="P1369" s="298">
        <v>1371</v>
      </c>
    </row>
    <row r="1370" spans="1:16">
      <c r="A1370" s="59">
        <v>608</v>
      </c>
      <c r="B1370" s="59">
        <v>3</v>
      </c>
      <c r="C1370" s="59">
        <v>1</v>
      </c>
      <c r="D1370" s="59">
        <v>2</v>
      </c>
      <c r="E1370" s="59" t="s">
        <v>80</v>
      </c>
      <c r="F1370" s="227">
        <v>3</v>
      </c>
      <c r="G1370" s="59">
        <v>2</v>
      </c>
      <c r="H1370" s="227">
        <v>5</v>
      </c>
      <c r="I1370" s="227">
        <v>5</v>
      </c>
      <c r="J1370" s="59">
        <v>20800</v>
      </c>
      <c r="K1370" s="78">
        <f>VLOOKUP(volume[[#This Row],[hwycov_id]],cnf[],10,FALSE)</f>
        <v>20800</v>
      </c>
      <c r="L1370" s="229">
        <f t="shared" si="63"/>
        <v>0</v>
      </c>
      <c r="M1370" s="228">
        <f t="shared" si="64"/>
        <v>0</v>
      </c>
      <c r="N1370" s="228">
        <f t="shared" si="65"/>
        <v>0</v>
      </c>
      <c r="O1370" s="298" t="e">
        <f>VLOOKUP(volume[[#This Row],[hwycov_id]],check!$A$2:$P$26,16,FALSE)</f>
        <v>#N/A</v>
      </c>
      <c r="P1370" s="298">
        <v>1372</v>
      </c>
    </row>
    <row r="1371" spans="1:16">
      <c r="A1371" s="59">
        <v>464</v>
      </c>
      <c r="B1371" s="59">
        <v>1</v>
      </c>
      <c r="C1371" s="59">
        <v>2</v>
      </c>
      <c r="D1371" s="59">
        <v>1</v>
      </c>
      <c r="E1371" s="59" t="s">
        <v>78</v>
      </c>
      <c r="F1371" s="227">
        <v>1</v>
      </c>
      <c r="G1371" s="59">
        <v>2</v>
      </c>
      <c r="H1371" s="227">
        <v>3</v>
      </c>
      <c r="I1371" s="227">
        <v>14</v>
      </c>
      <c r="J1371" s="59">
        <v>20927</v>
      </c>
      <c r="K1371" s="78">
        <f>VLOOKUP(volume[[#This Row],[hwycov_id]],cnf[],10,FALSE)</f>
        <v>20927</v>
      </c>
      <c r="L1371" s="229">
        <f t="shared" si="63"/>
        <v>0</v>
      </c>
      <c r="M1371" s="228">
        <f t="shared" si="64"/>
        <v>0</v>
      </c>
      <c r="N1371" s="228">
        <f t="shared" si="65"/>
        <v>0</v>
      </c>
      <c r="O1371" s="298" t="e">
        <f>VLOOKUP(volume[[#This Row],[hwycov_id]],check!$A$2:$P$26,16,FALSE)</f>
        <v>#N/A</v>
      </c>
      <c r="P1371" s="298">
        <v>1373</v>
      </c>
    </row>
    <row r="1372" spans="1:16">
      <c r="A1372" s="59">
        <v>9940</v>
      </c>
      <c r="B1372" s="59">
        <v>3</v>
      </c>
      <c r="C1372" s="59">
        <v>1</v>
      </c>
      <c r="D1372" s="59">
        <v>2</v>
      </c>
      <c r="E1372" s="59" t="s">
        <v>79</v>
      </c>
      <c r="F1372" s="227">
        <v>3</v>
      </c>
      <c r="G1372" s="59">
        <v>2</v>
      </c>
      <c r="H1372" s="227">
        <v>3</v>
      </c>
      <c r="I1372" s="227">
        <v>14</v>
      </c>
      <c r="J1372" s="59">
        <v>20980</v>
      </c>
      <c r="K1372" s="78">
        <f>VLOOKUP(volume[[#This Row],[hwycov_id]],cnf[],10,FALSE)</f>
        <v>20980</v>
      </c>
      <c r="L1372" s="229">
        <f t="shared" si="63"/>
        <v>0</v>
      </c>
      <c r="M1372" s="228">
        <f t="shared" si="64"/>
        <v>0</v>
      </c>
      <c r="N1372" s="228">
        <f t="shared" si="65"/>
        <v>0</v>
      </c>
      <c r="O1372" s="298" t="e">
        <f>VLOOKUP(volume[[#This Row],[hwycov_id]],check!$A$2:$P$26,16,FALSE)</f>
        <v>#N/A</v>
      </c>
      <c r="P1372" s="298">
        <v>1374</v>
      </c>
    </row>
    <row r="1373" spans="1:16">
      <c r="A1373" s="59">
        <v>1766</v>
      </c>
      <c r="B1373" s="59">
        <v>3</v>
      </c>
      <c r="C1373" s="59">
        <v>1</v>
      </c>
      <c r="D1373" s="59">
        <v>2</v>
      </c>
      <c r="E1373" s="59" t="s">
        <v>79</v>
      </c>
      <c r="F1373" s="227">
        <v>3</v>
      </c>
      <c r="G1373" s="59">
        <v>2</v>
      </c>
      <c r="H1373" s="227">
        <v>3</v>
      </c>
      <c r="I1373" s="227">
        <v>14</v>
      </c>
      <c r="J1373" s="59">
        <v>20988</v>
      </c>
      <c r="K1373" s="78">
        <f>VLOOKUP(volume[[#This Row],[hwycov_id]],cnf[],10,FALSE)</f>
        <v>20988</v>
      </c>
      <c r="L1373" s="229">
        <f t="shared" si="63"/>
        <v>0</v>
      </c>
      <c r="M1373" s="228">
        <f t="shared" si="64"/>
        <v>0</v>
      </c>
      <c r="N1373" s="228">
        <f t="shared" si="65"/>
        <v>0</v>
      </c>
      <c r="O1373" s="298" t="e">
        <f>VLOOKUP(volume[[#This Row],[hwycov_id]],check!$A$2:$P$26,16,FALSE)</f>
        <v>#N/A</v>
      </c>
      <c r="P1373" s="298">
        <v>1375</v>
      </c>
    </row>
    <row r="1374" spans="1:16">
      <c r="A1374" s="59">
        <v>2779</v>
      </c>
      <c r="B1374" s="59">
        <v>2</v>
      </c>
      <c r="C1374" s="59">
        <v>1</v>
      </c>
      <c r="D1374" s="59">
        <v>2</v>
      </c>
      <c r="E1374" s="59" t="s">
        <v>80</v>
      </c>
      <c r="F1374" s="227">
        <v>3</v>
      </c>
      <c r="G1374" s="59">
        <v>2</v>
      </c>
      <c r="H1374" s="227">
        <v>2</v>
      </c>
      <c r="I1374" s="227">
        <v>11</v>
      </c>
      <c r="J1374" s="59">
        <v>21000</v>
      </c>
      <c r="K1374" s="78">
        <f>VLOOKUP(volume[[#This Row],[hwycov_id]],cnf[],10,FALSE)</f>
        <v>21000</v>
      </c>
      <c r="L1374" s="229">
        <f t="shared" si="63"/>
        <v>0</v>
      </c>
      <c r="M1374" s="228">
        <f t="shared" si="64"/>
        <v>0</v>
      </c>
      <c r="N1374" s="228">
        <f t="shared" si="65"/>
        <v>0</v>
      </c>
      <c r="O1374" s="298" t="e">
        <f>VLOOKUP(volume[[#This Row],[hwycov_id]],check!$A$2:$P$26,16,FALSE)</f>
        <v>#N/A</v>
      </c>
      <c r="P1374" s="298">
        <v>1376</v>
      </c>
    </row>
    <row r="1375" spans="1:16">
      <c r="A1375" s="59">
        <v>27694</v>
      </c>
      <c r="B1375" s="59">
        <v>1</v>
      </c>
      <c r="C1375" s="59">
        <v>1</v>
      </c>
      <c r="D1375" s="59">
        <v>1</v>
      </c>
      <c r="E1375" s="59" t="s">
        <v>82</v>
      </c>
      <c r="F1375" s="227">
        <v>1</v>
      </c>
      <c r="G1375" s="59">
        <v>2</v>
      </c>
      <c r="H1375" s="227">
        <v>4</v>
      </c>
      <c r="I1375" s="227">
        <v>14</v>
      </c>
      <c r="J1375" s="59">
        <v>21018</v>
      </c>
      <c r="K1375" s="78">
        <f>VLOOKUP(volume[[#This Row],[hwycov_id]],cnf[],10,FALSE)</f>
        <v>21018</v>
      </c>
      <c r="L1375" s="229">
        <f t="shared" si="63"/>
        <v>0</v>
      </c>
      <c r="M1375" s="228">
        <f t="shared" si="64"/>
        <v>0</v>
      </c>
      <c r="N1375" s="228">
        <f t="shared" si="65"/>
        <v>0</v>
      </c>
      <c r="O1375" s="298" t="e">
        <f>VLOOKUP(volume[[#This Row],[hwycov_id]],check!$A$2:$P$26,16,FALSE)</f>
        <v>#N/A</v>
      </c>
      <c r="P1375" s="298">
        <v>1377</v>
      </c>
    </row>
    <row r="1376" spans="1:16">
      <c r="A1376" s="59">
        <v>13939</v>
      </c>
      <c r="B1376" s="59">
        <v>2</v>
      </c>
      <c r="C1376" s="59">
        <v>1</v>
      </c>
      <c r="D1376" s="59">
        <v>2</v>
      </c>
      <c r="E1376" s="59" t="s">
        <v>82</v>
      </c>
      <c r="F1376" s="227">
        <v>3</v>
      </c>
      <c r="G1376" s="59">
        <v>2</v>
      </c>
      <c r="H1376" s="227">
        <v>2</v>
      </c>
      <c r="I1376" s="227">
        <v>3</v>
      </c>
      <c r="J1376" s="59">
        <v>21024</v>
      </c>
      <c r="K1376" s="78">
        <f>VLOOKUP(volume[[#This Row],[hwycov_id]],cnf[],10,FALSE)</f>
        <v>21024</v>
      </c>
      <c r="L1376" s="229">
        <f t="shared" si="63"/>
        <v>0</v>
      </c>
      <c r="M1376" s="228">
        <f t="shared" si="64"/>
        <v>0</v>
      </c>
      <c r="N1376" s="228">
        <f t="shared" si="65"/>
        <v>0</v>
      </c>
      <c r="O1376" s="298" t="e">
        <f>VLOOKUP(volume[[#This Row],[hwycov_id]],check!$A$2:$P$26,16,FALSE)</f>
        <v>#N/A</v>
      </c>
      <c r="P1376" s="298">
        <v>1378</v>
      </c>
    </row>
    <row r="1377" spans="1:16">
      <c r="A1377" s="59">
        <v>13851</v>
      </c>
      <c r="B1377" s="59">
        <v>4</v>
      </c>
      <c r="C1377" s="59">
        <v>1</v>
      </c>
      <c r="D1377" s="59">
        <v>2</v>
      </c>
      <c r="E1377" s="59" t="s">
        <v>80</v>
      </c>
      <c r="F1377" s="227">
        <v>4</v>
      </c>
      <c r="G1377" s="59">
        <v>2</v>
      </c>
      <c r="H1377" s="227">
        <v>3</v>
      </c>
      <c r="I1377" s="227">
        <v>4</v>
      </c>
      <c r="J1377" s="59">
        <v>21100</v>
      </c>
      <c r="K1377" s="78">
        <f>VLOOKUP(volume[[#This Row],[hwycov_id]],cnf[],10,FALSE)</f>
        <v>21100</v>
      </c>
      <c r="L1377" s="229">
        <f t="shared" si="63"/>
        <v>0</v>
      </c>
      <c r="M1377" s="228">
        <f t="shared" si="64"/>
        <v>0</v>
      </c>
      <c r="N1377" s="228">
        <f t="shared" si="65"/>
        <v>0</v>
      </c>
      <c r="O1377" s="298" t="e">
        <f>VLOOKUP(volume[[#This Row],[hwycov_id]],check!$A$2:$P$26,16,FALSE)</f>
        <v>#N/A</v>
      </c>
      <c r="P1377" s="298">
        <v>1379</v>
      </c>
    </row>
    <row r="1378" spans="1:16">
      <c r="A1378" s="59">
        <v>13519</v>
      </c>
      <c r="B1378" s="59">
        <v>3</v>
      </c>
      <c r="C1378" s="59">
        <v>1</v>
      </c>
      <c r="D1378" s="59">
        <v>2</v>
      </c>
      <c r="E1378" s="59" t="s">
        <v>80</v>
      </c>
      <c r="F1378" s="227">
        <v>3</v>
      </c>
      <c r="G1378" s="59">
        <v>2</v>
      </c>
      <c r="H1378" s="227">
        <v>6</v>
      </c>
      <c r="I1378" s="227">
        <v>17</v>
      </c>
      <c r="J1378" s="59">
        <v>21100</v>
      </c>
      <c r="K1378" s="78">
        <f>VLOOKUP(volume[[#This Row],[hwycov_id]],cnf[],10,FALSE)</f>
        <v>21100</v>
      </c>
      <c r="L1378" s="229">
        <f t="shared" si="63"/>
        <v>0</v>
      </c>
      <c r="M1378" s="228">
        <f t="shared" si="64"/>
        <v>0</v>
      </c>
      <c r="N1378" s="228">
        <f t="shared" si="65"/>
        <v>0</v>
      </c>
      <c r="O1378" s="298" t="e">
        <f>VLOOKUP(volume[[#This Row],[hwycov_id]],check!$A$2:$P$26,16,FALSE)</f>
        <v>#N/A</v>
      </c>
      <c r="P1378" s="298">
        <v>1380</v>
      </c>
    </row>
    <row r="1379" spans="1:16">
      <c r="A1379" s="59">
        <v>1313</v>
      </c>
      <c r="B1379" s="59">
        <v>4</v>
      </c>
      <c r="C1379" s="59">
        <v>1</v>
      </c>
      <c r="D1379" s="59">
        <v>2</v>
      </c>
      <c r="E1379" s="59" t="s">
        <v>80</v>
      </c>
      <c r="F1379" s="227">
        <v>4</v>
      </c>
      <c r="G1379" s="59">
        <v>2</v>
      </c>
      <c r="H1379" s="227">
        <v>4</v>
      </c>
      <c r="I1379" s="227">
        <v>2</v>
      </c>
      <c r="J1379" s="59">
        <v>21100</v>
      </c>
      <c r="K1379" s="78">
        <f>VLOOKUP(volume[[#This Row],[hwycov_id]],cnf[],10,FALSE)</f>
        <v>21100</v>
      </c>
      <c r="L1379" s="229">
        <f t="shared" si="63"/>
        <v>0</v>
      </c>
      <c r="M1379" s="228">
        <f t="shared" si="64"/>
        <v>0</v>
      </c>
      <c r="N1379" s="228">
        <f t="shared" si="65"/>
        <v>0</v>
      </c>
      <c r="O1379" s="298" t="e">
        <f>VLOOKUP(volume[[#This Row],[hwycov_id]],check!$A$2:$P$26,16,FALSE)</f>
        <v>#N/A</v>
      </c>
      <c r="P1379" s="298">
        <v>1381</v>
      </c>
    </row>
    <row r="1380" spans="1:16">
      <c r="A1380" s="59">
        <v>3658</v>
      </c>
      <c r="B1380" s="59">
        <v>3</v>
      </c>
      <c r="C1380" s="59">
        <v>1</v>
      </c>
      <c r="D1380" s="59">
        <v>2</v>
      </c>
      <c r="E1380" s="59" t="s">
        <v>79</v>
      </c>
      <c r="F1380" s="227">
        <v>3</v>
      </c>
      <c r="G1380" s="59">
        <v>2</v>
      </c>
      <c r="H1380" s="227">
        <v>2</v>
      </c>
      <c r="I1380" s="227">
        <v>14</v>
      </c>
      <c r="J1380" s="59">
        <v>21108</v>
      </c>
      <c r="K1380" s="78">
        <f>VLOOKUP(volume[[#This Row],[hwycov_id]],cnf[],10,FALSE)</f>
        <v>21108</v>
      </c>
      <c r="L1380" s="229">
        <f t="shared" si="63"/>
        <v>0</v>
      </c>
      <c r="M1380" s="228">
        <f t="shared" si="64"/>
        <v>0</v>
      </c>
      <c r="N1380" s="228">
        <f t="shared" si="65"/>
        <v>0</v>
      </c>
      <c r="O1380" s="298" t="e">
        <f>VLOOKUP(volume[[#This Row],[hwycov_id]],check!$A$2:$P$26,16,FALSE)</f>
        <v>#N/A</v>
      </c>
      <c r="P1380" s="298">
        <v>1382</v>
      </c>
    </row>
    <row r="1381" spans="1:16">
      <c r="A1381" s="59">
        <v>1243</v>
      </c>
      <c r="B1381" s="59">
        <v>3</v>
      </c>
      <c r="C1381" s="59">
        <v>1</v>
      </c>
      <c r="D1381" s="59">
        <v>2</v>
      </c>
      <c r="E1381" s="59" t="s">
        <v>79</v>
      </c>
      <c r="F1381" s="227">
        <v>3</v>
      </c>
      <c r="G1381" s="59">
        <v>2</v>
      </c>
      <c r="H1381" s="227">
        <v>3</v>
      </c>
      <c r="I1381" s="227">
        <v>14</v>
      </c>
      <c r="J1381" s="59">
        <v>21162</v>
      </c>
      <c r="K1381" s="78">
        <f>VLOOKUP(volume[[#This Row],[hwycov_id]],cnf[],10,FALSE)</f>
        <v>21162</v>
      </c>
      <c r="L1381" s="229">
        <f t="shared" si="63"/>
        <v>0</v>
      </c>
      <c r="M1381" s="228">
        <f t="shared" si="64"/>
        <v>0</v>
      </c>
      <c r="N1381" s="228">
        <f t="shared" si="65"/>
        <v>0</v>
      </c>
      <c r="O1381" s="298" t="e">
        <f>VLOOKUP(volume[[#This Row],[hwycov_id]],check!$A$2:$P$26,16,FALSE)</f>
        <v>#N/A</v>
      </c>
      <c r="P1381" s="298">
        <v>1383</v>
      </c>
    </row>
    <row r="1382" spans="1:16">
      <c r="A1382" s="59">
        <v>8158</v>
      </c>
      <c r="B1382" s="59">
        <v>2</v>
      </c>
      <c r="C1382" s="59">
        <v>1</v>
      </c>
      <c r="D1382" s="59">
        <v>2</v>
      </c>
      <c r="E1382" s="59" t="s">
        <v>79</v>
      </c>
      <c r="F1382" s="227">
        <v>3</v>
      </c>
      <c r="G1382" s="59">
        <v>2</v>
      </c>
      <c r="H1382" s="227">
        <v>3</v>
      </c>
      <c r="I1382" s="227">
        <v>14</v>
      </c>
      <c r="J1382" s="59">
        <v>21172</v>
      </c>
      <c r="K1382" s="78">
        <f>VLOOKUP(volume[[#This Row],[hwycov_id]],cnf[],10,FALSE)</f>
        <v>21172</v>
      </c>
      <c r="L1382" s="229">
        <f t="shared" si="63"/>
        <v>0</v>
      </c>
      <c r="M1382" s="228">
        <f t="shared" si="64"/>
        <v>0</v>
      </c>
      <c r="N1382" s="228">
        <f t="shared" si="65"/>
        <v>0</v>
      </c>
      <c r="O1382" s="298" t="e">
        <f>VLOOKUP(volume[[#This Row],[hwycov_id]],check!$A$2:$P$26,16,FALSE)</f>
        <v>#N/A</v>
      </c>
      <c r="P1382" s="298">
        <v>1384</v>
      </c>
    </row>
    <row r="1383" spans="1:16">
      <c r="A1383" s="59">
        <v>5242</v>
      </c>
      <c r="B1383" s="59">
        <v>3</v>
      </c>
      <c r="C1383" s="59">
        <v>1</v>
      </c>
      <c r="D1383" s="59">
        <v>2</v>
      </c>
      <c r="E1383" s="59" t="s">
        <v>79</v>
      </c>
      <c r="F1383" s="227">
        <v>3</v>
      </c>
      <c r="G1383" s="59">
        <v>2</v>
      </c>
      <c r="H1383" s="227">
        <v>2</v>
      </c>
      <c r="I1383" s="227">
        <v>14</v>
      </c>
      <c r="J1383" s="59">
        <v>21193</v>
      </c>
      <c r="K1383" s="78">
        <f>VLOOKUP(volume[[#This Row],[hwycov_id]],cnf[],10,FALSE)</f>
        <v>21193</v>
      </c>
      <c r="L1383" s="229">
        <f t="shared" si="63"/>
        <v>0</v>
      </c>
      <c r="M1383" s="228">
        <f t="shared" si="64"/>
        <v>0</v>
      </c>
      <c r="N1383" s="228">
        <f t="shared" si="65"/>
        <v>0</v>
      </c>
      <c r="O1383" s="298" t="e">
        <f>VLOOKUP(volume[[#This Row],[hwycov_id]],check!$A$2:$P$26,16,FALSE)</f>
        <v>#N/A</v>
      </c>
      <c r="P1383" s="298">
        <v>1385</v>
      </c>
    </row>
    <row r="1384" spans="1:16">
      <c r="A1384" s="59">
        <v>8051</v>
      </c>
      <c r="B1384" s="59">
        <v>3</v>
      </c>
      <c r="C1384" s="59">
        <v>1</v>
      </c>
      <c r="D1384" s="59">
        <v>2</v>
      </c>
      <c r="E1384" s="59" t="s">
        <v>80</v>
      </c>
      <c r="F1384" s="227">
        <v>3</v>
      </c>
      <c r="G1384" s="59">
        <v>2</v>
      </c>
      <c r="H1384" s="227">
        <v>5</v>
      </c>
      <c r="I1384" s="227">
        <v>16</v>
      </c>
      <c r="J1384" s="59">
        <v>21200</v>
      </c>
      <c r="K1384" s="78">
        <f>VLOOKUP(volume[[#This Row],[hwycov_id]],cnf[],10,FALSE)</f>
        <v>21200</v>
      </c>
      <c r="L1384" s="229">
        <f t="shared" si="63"/>
        <v>0</v>
      </c>
      <c r="M1384" s="228">
        <f t="shared" si="64"/>
        <v>0</v>
      </c>
      <c r="N1384" s="228">
        <f t="shared" si="65"/>
        <v>0</v>
      </c>
      <c r="O1384" s="298" t="e">
        <f>VLOOKUP(volume[[#This Row],[hwycov_id]],check!$A$2:$P$26,16,FALSE)</f>
        <v>#N/A</v>
      </c>
      <c r="P1384" s="298">
        <v>1386</v>
      </c>
    </row>
    <row r="1385" spans="1:16">
      <c r="A1385" s="59">
        <v>17325</v>
      </c>
      <c r="B1385" s="59">
        <v>3</v>
      </c>
      <c r="C1385" s="59">
        <v>1</v>
      </c>
      <c r="D1385" s="59">
        <v>2</v>
      </c>
      <c r="E1385" s="59" t="s">
        <v>79</v>
      </c>
      <c r="F1385" s="227">
        <v>3</v>
      </c>
      <c r="G1385" s="59">
        <v>2</v>
      </c>
      <c r="H1385" s="227">
        <v>3</v>
      </c>
      <c r="I1385" s="227">
        <v>14</v>
      </c>
      <c r="J1385" s="59">
        <v>21253</v>
      </c>
      <c r="K1385" s="78">
        <f>VLOOKUP(volume[[#This Row],[hwycov_id]],cnf[],10,FALSE)</f>
        <v>21253</v>
      </c>
      <c r="L1385" s="229">
        <f t="shared" si="63"/>
        <v>0</v>
      </c>
      <c r="M1385" s="228">
        <f t="shared" si="64"/>
        <v>0</v>
      </c>
      <c r="N1385" s="228">
        <f t="shared" si="65"/>
        <v>0</v>
      </c>
      <c r="O1385" s="298" t="e">
        <f>VLOOKUP(volume[[#This Row],[hwycov_id]],check!$A$2:$P$26,16,FALSE)</f>
        <v>#N/A</v>
      </c>
      <c r="P1385" s="298">
        <v>1387</v>
      </c>
    </row>
    <row r="1386" spans="1:16">
      <c r="A1386" s="59">
        <v>9548</v>
      </c>
      <c r="B1386" s="59">
        <v>5</v>
      </c>
      <c r="C1386" s="59">
        <v>1</v>
      </c>
      <c r="D1386" s="59">
        <v>2</v>
      </c>
      <c r="E1386" s="59" t="s">
        <v>79</v>
      </c>
      <c r="F1386" s="227">
        <v>4</v>
      </c>
      <c r="G1386" s="59">
        <v>2</v>
      </c>
      <c r="H1386" s="227">
        <v>2</v>
      </c>
      <c r="I1386" s="227">
        <v>14</v>
      </c>
      <c r="J1386" s="59">
        <v>21284</v>
      </c>
      <c r="K1386" s="78">
        <f>VLOOKUP(volume[[#This Row],[hwycov_id]],cnf[],10,FALSE)</f>
        <v>21284</v>
      </c>
      <c r="L1386" s="229">
        <f t="shared" si="63"/>
        <v>0</v>
      </c>
      <c r="M1386" s="228">
        <f t="shared" si="64"/>
        <v>0</v>
      </c>
      <c r="N1386" s="228">
        <f t="shared" si="65"/>
        <v>0</v>
      </c>
      <c r="O1386" s="298" t="e">
        <f>VLOOKUP(volume[[#This Row],[hwycov_id]],check!$A$2:$P$26,16,FALSE)</f>
        <v>#N/A</v>
      </c>
      <c r="P1386" s="298">
        <v>1388</v>
      </c>
    </row>
    <row r="1387" spans="1:16">
      <c r="A1387" s="59">
        <v>12693</v>
      </c>
      <c r="B1387" s="59">
        <v>3</v>
      </c>
      <c r="C1387" s="59">
        <v>1</v>
      </c>
      <c r="D1387" s="59">
        <v>2</v>
      </c>
      <c r="E1387" s="59" t="s">
        <v>80</v>
      </c>
      <c r="F1387" s="227">
        <v>3</v>
      </c>
      <c r="G1387" s="59">
        <v>2</v>
      </c>
      <c r="H1387" s="227">
        <v>5</v>
      </c>
      <c r="I1387" s="227">
        <v>5</v>
      </c>
      <c r="J1387" s="59">
        <v>21300</v>
      </c>
      <c r="K1387" s="78">
        <f>VLOOKUP(volume[[#This Row],[hwycov_id]],cnf[],10,FALSE)</f>
        <v>21300</v>
      </c>
      <c r="L1387" s="229">
        <f t="shared" si="63"/>
        <v>0</v>
      </c>
      <c r="M1387" s="228">
        <f t="shared" si="64"/>
        <v>0</v>
      </c>
      <c r="N1387" s="228">
        <f t="shared" si="65"/>
        <v>0</v>
      </c>
      <c r="O1387" s="298" t="e">
        <f>VLOOKUP(volume[[#This Row],[hwycov_id]],check!$A$2:$P$26,16,FALSE)</f>
        <v>#N/A</v>
      </c>
      <c r="P1387" s="298">
        <v>1389</v>
      </c>
    </row>
    <row r="1388" spans="1:16">
      <c r="A1388" s="59">
        <v>12908</v>
      </c>
      <c r="B1388" s="59">
        <v>3</v>
      </c>
      <c r="C1388" s="59">
        <v>1</v>
      </c>
      <c r="D1388" s="59">
        <v>2</v>
      </c>
      <c r="E1388" s="59" t="s">
        <v>79</v>
      </c>
      <c r="F1388" s="227">
        <v>3</v>
      </c>
      <c r="G1388" s="59">
        <v>2</v>
      </c>
      <c r="H1388" s="227">
        <v>2</v>
      </c>
      <c r="I1388" s="227">
        <v>14</v>
      </c>
      <c r="J1388" s="59">
        <v>21344</v>
      </c>
      <c r="K1388" s="78">
        <f>VLOOKUP(volume[[#This Row],[hwycov_id]],cnf[],10,FALSE)</f>
        <v>21344</v>
      </c>
      <c r="L1388" s="229">
        <f t="shared" si="63"/>
        <v>0</v>
      </c>
      <c r="M1388" s="228">
        <f t="shared" si="64"/>
        <v>0</v>
      </c>
      <c r="N1388" s="228">
        <f t="shared" si="65"/>
        <v>0</v>
      </c>
      <c r="O1388" s="298" t="e">
        <f>VLOOKUP(volume[[#This Row],[hwycov_id]],check!$A$2:$P$26,16,FALSE)</f>
        <v>#N/A</v>
      </c>
      <c r="P1388" s="298">
        <v>1390</v>
      </c>
    </row>
    <row r="1389" spans="1:16">
      <c r="A1389" s="59">
        <v>51183</v>
      </c>
      <c r="B1389" s="59">
        <v>2</v>
      </c>
      <c r="C1389" s="59">
        <v>1</v>
      </c>
      <c r="D1389" s="59">
        <v>1</v>
      </c>
      <c r="E1389" s="59" t="s">
        <v>82</v>
      </c>
      <c r="F1389" s="227">
        <v>3</v>
      </c>
      <c r="G1389" s="59">
        <v>2</v>
      </c>
      <c r="H1389" s="227">
        <v>7</v>
      </c>
      <c r="I1389" s="227">
        <v>19</v>
      </c>
      <c r="J1389" s="59">
        <v>21366</v>
      </c>
      <c r="K1389" s="78">
        <f>VLOOKUP(volume[[#This Row],[hwycov_id]],cnf[],10,FALSE)</f>
        <v>21366</v>
      </c>
      <c r="L1389" s="229">
        <f t="shared" si="63"/>
        <v>0</v>
      </c>
      <c r="M1389" s="228">
        <f t="shared" si="64"/>
        <v>0</v>
      </c>
      <c r="N1389" s="228">
        <f t="shared" si="65"/>
        <v>0</v>
      </c>
      <c r="O1389" s="298" t="e">
        <f>VLOOKUP(volume[[#This Row],[hwycov_id]],check!$A$2:$P$26,16,FALSE)</f>
        <v>#N/A</v>
      </c>
      <c r="P1389" s="298">
        <v>1391</v>
      </c>
    </row>
    <row r="1390" spans="1:16">
      <c r="A1390" s="59">
        <v>15440</v>
      </c>
      <c r="B1390" s="59">
        <v>9</v>
      </c>
      <c r="C1390" s="59">
        <v>1</v>
      </c>
      <c r="D1390" s="59">
        <v>1</v>
      </c>
      <c r="E1390" s="59" t="s">
        <v>78</v>
      </c>
      <c r="F1390" s="227">
        <v>2</v>
      </c>
      <c r="G1390" s="59">
        <v>2</v>
      </c>
      <c r="H1390" s="227">
        <v>2</v>
      </c>
      <c r="I1390" s="227">
        <v>14</v>
      </c>
      <c r="J1390" s="59">
        <v>21386</v>
      </c>
      <c r="K1390" s="78">
        <f>VLOOKUP(volume[[#This Row],[hwycov_id]],cnf[],10,FALSE)</f>
        <v>21386</v>
      </c>
      <c r="L1390" s="229">
        <f t="shared" si="63"/>
        <v>0</v>
      </c>
      <c r="M1390" s="228">
        <f t="shared" si="64"/>
        <v>0</v>
      </c>
      <c r="N1390" s="228">
        <f t="shared" si="65"/>
        <v>0</v>
      </c>
      <c r="O1390" s="298" t="e">
        <f>VLOOKUP(volume[[#This Row],[hwycov_id]],check!$A$2:$P$26,16,FALSE)</f>
        <v>#N/A</v>
      </c>
      <c r="P1390" s="298">
        <v>1392</v>
      </c>
    </row>
    <row r="1391" spans="1:16">
      <c r="A1391" s="59">
        <v>422</v>
      </c>
      <c r="B1391" s="59">
        <v>3</v>
      </c>
      <c r="C1391" s="59">
        <v>1</v>
      </c>
      <c r="D1391" s="59">
        <v>2</v>
      </c>
      <c r="E1391" s="59" t="s">
        <v>80</v>
      </c>
      <c r="F1391" s="227">
        <v>3</v>
      </c>
      <c r="G1391" s="59">
        <v>2</v>
      </c>
      <c r="H1391" s="227">
        <v>2</v>
      </c>
      <c r="I1391" s="227">
        <v>11</v>
      </c>
      <c r="J1391" s="59">
        <v>21400</v>
      </c>
      <c r="K1391" s="78">
        <f>VLOOKUP(volume[[#This Row],[hwycov_id]],cnf[],10,FALSE)</f>
        <v>21400</v>
      </c>
      <c r="L1391" s="229">
        <f t="shared" si="63"/>
        <v>0</v>
      </c>
      <c r="M1391" s="228">
        <f t="shared" si="64"/>
        <v>0</v>
      </c>
      <c r="N1391" s="228">
        <f t="shared" si="65"/>
        <v>0</v>
      </c>
      <c r="O1391" s="298" t="e">
        <f>VLOOKUP(volume[[#This Row],[hwycov_id]],check!$A$2:$P$26,16,FALSE)</f>
        <v>#N/A</v>
      </c>
      <c r="P1391" s="298">
        <v>1393</v>
      </c>
    </row>
    <row r="1392" spans="1:16">
      <c r="A1392" s="59">
        <v>28925</v>
      </c>
      <c r="B1392" s="59">
        <v>1</v>
      </c>
      <c r="C1392" s="59">
        <v>1</v>
      </c>
      <c r="D1392" s="59">
        <v>1</v>
      </c>
      <c r="E1392" s="59" t="s">
        <v>82</v>
      </c>
      <c r="F1392" s="227">
        <v>1</v>
      </c>
      <c r="G1392" s="59">
        <v>2</v>
      </c>
      <c r="H1392" s="227">
        <v>5</v>
      </c>
      <c r="I1392" s="227">
        <v>16</v>
      </c>
      <c r="J1392" s="59">
        <v>21459</v>
      </c>
      <c r="K1392" s="78">
        <f>VLOOKUP(volume[[#This Row],[hwycov_id]],cnf[],10,FALSE)</f>
        <v>21459</v>
      </c>
      <c r="L1392" s="229">
        <f t="shared" si="63"/>
        <v>0</v>
      </c>
      <c r="M1392" s="228">
        <f t="shared" si="64"/>
        <v>0</v>
      </c>
      <c r="N1392" s="228">
        <f t="shared" si="65"/>
        <v>0</v>
      </c>
      <c r="O1392" s="298" t="e">
        <f>VLOOKUP(volume[[#This Row],[hwycov_id]],check!$A$2:$P$26,16,FALSE)</f>
        <v>#N/A</v>
      </c>
      <c r="P1392" s="298">
        <v>1394</v>
      </c>
    </row>
    <row r="1393" spans="1:16">
      <c r="A1393" s="59">
        <v>27764</v>
      </c>
      <c r="B1393" s="59">
        <v>8</v>
      </c>
      <c r="C1393" s="59">
        <v>1</v>
      </c>
      <c r="D1393" s="59">
        <v>1</v>
      </c>
      <c r="E1393" s="59" t="s">
        <v>78</v>
      </c>
      <c r="F1393" s="227">
        <v>2</v>
      </c>
      <c r="G1393" s="59">
        <v>2</v>
      </c>
      <c r="H1393" s="227">
        <v>5</v>
      </c>
      <c r="I1393" s="227">
        <v>9</v>
      </c>
      <c r="J1393" s="59">
        <v>21490</v>
      </c>
      <c r="K1393" s="78">
        <f>VLOOKUP(volume[[#This Row],[hwycov_id]],cnf[],10,FALSE)</f>
        <v>21490</v>
      </c>
      <c r="L1393" s="229">
        <f t="shared" si="63"/>
        <v>0</v>
      </c>
      <c r="M1393" s="228">
        <f t="shared" si="64"/>
        <v>0</v>
      </c>
      <c r="N1393" s="228">
        <f t="shared" si="65"/>
        <v>0</v>
      </c>
      <c r="O1393" s="298" t="e">
        <f>VLOOKUP(volume[[#This Row],[hwycov_id]],check!$A$2:$P$26,16,FALSE)</f>
        <v>#N/A</v>
      </c>
      <c r="P1393" s="298">
        <v>1395</v>
      </c>
    </row>
    <row r="1394" spans="1:16">
      <c r="A1394" s="59">
        <v>19911</v>
      </c>
      <c r="B1394" s="59">
        <v>3</v>
      </c>
      <c r="C1394" s="59">
        <v>1</v>
      </c>
      <c r="D1394" s="59">
        <v>2</v>
      </c>
      <c r="E1394" s="59" t="s">
        <v>79</v>
      </c>
      <c r="F1394" s="227">
        <v>3</v>
      </c>
      <c r="G1394" s="59">
        <v>2</v>
      </c>
      <c r="H1394" s="227">
        <v>2</v>
      </c>
      <c r="I1394" s="227">
        <v>14</v>
      </c>
      <c r="J1394" s="59">
        <v>21520</v>
      </c>
      <c r="K1394" s="78">
        <f>VLOOKUP(volume[[#This Row],[hwycov_id]],cnf[],10,FALSE)</f>
        <v>21520</v>
      </c>
      <c r="L1394" s="229">
        <f t="shared" si="63"/>
        <v>0</v>
      </c>
      <c r="M1394" s="228">
        <f t="shared" si="64"/>
        <v>0</v>
      </c>
      <c r="N1394" s="228">
        <f t="shared" si="65"/>
        <v>0</v>
      </c>
      <c r="O1394" s="298" t="e">
        <f>VLOOKUP(volume[[#This Row],[hwycov_id]],check!$A$2:$P$26,16,FALSE)</f>
        <v>#N/A</v>
      </c>
      <c r="P1394" s="298">
        <v>1396</v>
      </c>
    </row>
    <row r="1395" spans="1:16">
      <c r="A1395" s="59">
        <v>10015</v>
      </c>
      <c r="B1395" s="59">
        <v>1</v>
      </c>
      <c r="C1395" s="59">
        <v>1</v>
      </c>
      <c r="D1395" s="59">
        <v>1</v>
      </c>
      <c r="E1395" s="59" t="s">
        <v>82</v>
      </c>
      <c r="F1395" s="227">
        <v>1</v>
      </c>
      <c r="G1395" s="59">
        <v>2</v>
      </c>
      <c r="H1395" s="227">
        <v>4</v>
      </c>
      <c r="I1395" s="227">
        <v>14</v>
      </c>
      <c r="J1395" s="59">
        <v>21531</v>
      </c>
      <c r="K1395" s="78">
        <f>VLOOKUP(volume[[#This Row],[hwycov_id]],cnf[],10,FALSE)</f>
        <v>21531</v>
      </c>
      <c r="L1395" s="229">
        <f t="shared" si="63"/>
        <v>0</v>
      </c>
      <c r="M1395" s="228">
        <f t="shared" si="64"/>
        <v>0</v>
      </c>
      <c r="N1395" s="228">
        <f t="shared" si="65"/>
        <v>0</v>
      </c>
      <c r="O1395" s="298" t="e">
        <f>VLOOKUP(volume[[#This Row],[hwycov_id]],check!$A$2:$P$26,16,FALSE)</f>
        <v>#N/A</v>
      </c>
      <c r="P1395" s="298">
        <v>1397</v>
      </c>
    </row>
    <row r="1396" spans="1:16">
      <c r="A1396" s="59">
        <v>6015</v>
      </c>
      <c r="B1396" s="59">
        <v>3</v>
      </c>
      <c r="C1396" s="59">
        <v>1</v>
      </c>
      <c r="D1396" s="59">
        <v>2</v>
      </c>
      <c r="E1396" s="59" t="s">
        <v>80</v>
      </c>
      <c r="F1396" s="227">
        <v>3</v>
      </c>
      <c r="G1396" s="59">
        <v>2</v>
      </c>
      <c r="H1396" s="227">
        <v>4</v>
      </c>
      <c r="I1396" s="227">
        <v>2</v>
      </c>
      <c r="J1396" s="59">
        <v>21600</v>
      </c>
      <c r="K1396" s="78">
        <f>VLOOKUP(volume[[#This Row],[hwycov_id]],cnf[],10,FALSE)</f>
        <v>21600</v>
      </c>
      <c r="L1396" s="229">
        <f t="shared" si="63"/>
        <v>0</v>
      </c>
      <c r="M1396" s="228">
        <f t="shared" si="64"/>
        <v>0</v>
      </c>
      <c r="N1396" s="228">
        <f t="shared" si="65"/>
        <v>0</v>
      </c>
      <c r="O1396" s="298" t="e">
        <f>VLOOKUP(volume[[#This Row],[hwycov_id]],check!$A$2:$P$26,16,FALSE)</f>
        <v>#N/A</v>
      </c>
      <c r="P1396" s="298">
        <v>1398</v>
      </c>
    </row>
    <row r="1397" spans="1:16">
      <c r="A1397" s="59">
        <v>19934</v>
      </c>
      <c r="B1397" s="59">
        <v>3</v>
      </c>
      <c r="C1397" s="59">
        <v>1</v>
      </c>
      <c r="D1397" s="59">
        <v>2</v>
      </c>
      <c r="E1397" s="59" t="s">
        <v>80</v>
      </c>
      <c r="F1397" s="227">
        <v>3</v>
      </c>
      <c r="G1397" s="59">
        <v>2</v>
      </c>
      <c r="H1397" s="227">
        <v>5</v>
      </c>
      <c r="I1397" s="227">
        <v>5</v>
      </c>
      <c r="J1397" s="59">
        <v>21600</v>
      </c>
      <c r="K1397" s="78">
        <f>VLOOKUP(volume[[#This Row],[hwycov_id]],cnf[],10,FALSE)</f>
        <v>21600</v>
      </c>
      <c r="L1397" s="229">
        <f t="shared" si="63"/>
        <v>0</v>
      </c>
      <c r="M1397" s="228">
        <f t="shared" si="64"/>
        <v>0</v>
      </c>
      <c r="N1397" s="228">
        <f t="shared" si="65"/>
        <v>0</v>
      </c>
      <c r="O1397" s="298" t="e">
        <f>VLOOKUP(volume[[#This Row],[hwycov_id]],check!$A$2:$P$26,16,FALSE)</f>
        <v>#N/A</v>
      </c>
      <c r="P1397" s="298">
        <v>1399</v>
      </c>
    </row>
    <row r="1398" spans="1:16">
      <c r="A1398" s="59">
        <v>22952</v>
      </c>
      <c r="B1398" s="59">
        <v>3</v>
      </c>
      <c r="C1398" s="59">
        <v>1</v>
      </c>
      <c r="D1398" s="59">
        <v>2</v>
      </c>
      <c r="E1398" s="59" t="s">
        <v>80</v>
      </c>
      <c r="F1398" s="227">
        <v>3</v>
      </c>
      <c r="G1398" s="59">
        <v>2</v>
      </c>
      <c r="H1398" s="227">
        <v>5</v>
      </c>
      <c r="I1398" s="227">
        <v>5</v>
      </c>
      <c r="J1398" s="59">
        <v>21600</v>
      </c>
      <c r="K1398" s="78">
        <f>VLOOKUP(volume[[#This Row],[hwycov_id]],cnf[],10,FALSE)</f>
        <v>21600</v>
      </c>
      <c r="L1398" s="229">
        <f t="shared" si="63"/>
        <v>0</v>
      </c>
      <c r="M1398" s="228">
        <f t="shared" si="64"/>
        <v>0</v>
      </c>
      <c r="N1398" s="228">
        <f t="shared" si="65"/>
        <v>0</v>
      </c>
      <c r="O1398" s="298" t="e">
        <f>VLOOKUP(volume[[#This Row],[hwycov_id]],check!$A$2:$P$26,16,FALSE)</f>
        <v>#N/A</v>
      </c>
      <c r="P1398" s="298">
        <v>1400</v>
      </c>
    </row>
    <row r="1399" spans="1:16">
      <c r="A1399" s="59">
        <v>9946</v>
      </c>
      <c r="B1399" s="59">
        <v>3</v>
      </c>
      <c r="C1399" s="59">
        <v>1</v>
      </c>
      <c r="D1399" s="59">
        <v>2</v>
      </c>
      <c r="E1399" s="59" t="s">
        <v>79</v>
      </c>
      <c r="F1399" s="227">
        <v>3</v>
      </c>
      <c r="G1399" s="59">
        <v>2</v>
      </c>
      <c r="H1399" s="227">
        <v>3</v>
      </c>
      <c r="I1399" s="227">
        <v>14</v>
      </c>
      <c r="J1399" s="59">
        <v>21626</v>
      </c>
      <c r="K1399" s="78">
        <f>VLOOKUP(volume[[#This Row],[hwycov_id]],cnf[],10,FALSE)</f>
        <v>21626</v>
      </c>
      <c r="L1399" s="229">
        <f t="shared" si="63"/>
        <v>0</v>
      </c>
      <c r="M1399" s="228">
        <f t="shared" si="64"/>
        <v>0</v>
      </c>
      <c r="N1399" s="228">
        <f t="shared" si="65"/>
        <v>0</v>
      </c>
      <c r="O1399" s="298" t="e">
        <f>VLOOKUP(volume[[#This Row],[hwycov_id]],check!$A$2:$P$26,16,FALSE)</f>
        <v>#N/A</v>
      </c>
      <c r="P1399" s="298">
        <v>1401</v>
      </c>
    </row>
    <row r="1400" spans="1:16">
      <c r="A1400" s="59">
        <v>51182</v>
      </c>
      <c r="B1400" s="59">
        <v>2</v>
      </c>
      <c r="C1400" s="59">
        <v>1</v>
      </c>
      <c r="D1400" s="59">
        <v>1</v>
      </c>
      <c r="E1400" s="59" t="s">
        <v>82</v>
      </c>
      <c r="F1400" s="227">
        <v>3</v>
      </c>
      <c r="G1400" s="59">
        <v>2</v>
      </c>
      <c r="H1400" s="227">
        <v>7</v>
      </c>
      <c r="I1400" s="227">
        <v>19</v>
      </c>
      <c r="J1400" s="59">
        <v>21749</v>
      </c>
      <c r="K1400" s="78">
        <f>VLOOKUP(volume[[#This Row],[hwycov_id]],cnf[],10,FALSE)</f>
        <v>21749</v>
      </c>
      <c r="L1400" s="229">
        <f t="shared" si="63"/>
        <v>0</v>
      </c>
      <c r="M1400" s="228">
        <f t="shared" si="64"/>
        <v>0</v>
      </c>
      <c r="N1400" s="228">
        <f t="shared" si="65"/>
        <v>0</v>
      </c>
      <c r="O1400" s="298" t="e">
        <f>VLOOKUP(volume[[#This Row],[hwycov_id]],check!$A$2:$P$26,16,FALSE)</f>
        <v>#N/A</v>
      </c>
      <c r="P1400" s="298">
        <v>1402</v>
      </c>
    </row>
    <row r="1401" spans="1:16">
      <c r="A1401" s="59">
        <v>4776</v>
      </c>
      <c r="B1401" s="59">
        <v>2</v>
      </c>
      <c r="C1401" s="59">
        <v>1</v>
      </c>
      <c r="D1401" s="59">
        <v>2</v>
      </c>
      <c r="E1401" s="59" t="s">
        <v>79</v>
      </c>
      <c r="F1401" s="227">
        <v>3</v>
      </c>
      <c r="G1401" s="59">
        <v>2</v>
      </c>
      <c r="H1401" s="227">
        <v>3</v>
      </c>
      <c r="I1401" s="227">
        <v>14</v>
      </c>
      <c r="J1401" s="59">
        <v>21791</v>
      </c>
      <c r="K1401" s="78">
        <f>VLOOKUP(volume[[#This Row],[hwycov_id]],cnf[],10,FALSE)</f>
        <v>21791</v>
      </c>
      <c r="L1401" s="229">
        <f t="shared" si="63"/>
        <v>0</v>
      </c>
      <c r="M1401" s="228">
        <f t="shared" si="64"/>
        <v>0</v>
      </c>
      <c r="N1401" s="228">
        <f t="shared" si="65"/>
        <v>0</v>
      </c>
      <c r="O1401" s="298" t="e">
        <f>VLOOKUP(volume[[#This Row],[hwycov_id]],check!$A$2:$P$26,16,FALSE)</f>
        <v>#N/A</v>
      </c>
      <c r="P1401" s="298">
        <v>1403</v>
      </c>
    </row>
    <row r="1402" spans="1:16">
      <c r="A1402" s="59">
        <v>7585</v>
      </c>
      <c r="B1402" s="59">
        <v>2</v>
      </c>
      <c r="C1402" s="59">
        <v>1</v>
      </c>
      <c r="D1402" s="59">
        <v>2</v>
      </c>
      <c r="E1402" s="59" t="s">
        <v>80</v>
      </c>
      <c r="F1402" s="227">
        <v>3</v>
      </c>
      <c r="G1402" s="59">
        <v>2</v>
      </c>
      <c r="H1402" s="227">
        <v>5</v>
      </c>
      <c r="I1402" s="227">
        <v>5</v>
      </c>
      <c r="J1402" s="59">
        <v>21875</v>
      </c>
      <c r="K1402" s="78">
        <f>VLOOKUP(volume[[#This Row],[hwycov_id]],cnf[],10,FALSE)</f>
        <v>21875</v>
      </c>
      <c r="L1402" s="229">
        <f t="shared" si="63"/>
        <v>0</v>
      </c>
      <c r="M1402" s="228">
        <f t="shared" si="64"/>
        <v>0</v>
      </c>
      <c r="N1402" s="228">
        <f t="shared" si="65"/>
        <v>0</v>
      </c>
      <c r="O1402" s="298" t="e">
        <f>VLOOKUP(volume[[#This Row],[hwycov_id]],check!$A$2:$P$26,16,FALSE)</f>
        <v>#N/A</v>
      </c>
      <c r="P1402" s="298">
        <v>1404</v>
      </c>
    </row>
    <row r="1403" spans="1:16">
      <c r="A1403" s="59">
        <v>19938</v>
      </c>
      <c r="B1403" s="59">
        <v>3</v>
      </c>
      <c r="C1403" s="59">
        <v>1</v>
      </c>
      <c r="D1403" s="59">
        <v>2</v>
      </c>
      <c r="E1403" s="59" t="s">
        <v>80</v>
      </c>
      <c r="F1403" s="227">
        <v>3</v>
      </c>
      <c r="G1403" s="59">
        <v>2</v>
      </c>
      <c r="H1403" s="227">
        <v>5</v>
      </c>
      <c r="I1403" s="227">
        <v>5</v>
      </c>
      <c r="J1403" s="59">
        <v>21900</v>
      </c>
      <c r="K1403" s="78">
        <f>VLOOKUP(volume[[#This Row],[hwycov_id]],cnf[],10,FALSE)</f>
        <v>21900</v>
      </c>
      <c r="L1403" s="229">
        <f t="shared" si="63"/>
        <v>0</v>
      </c>
      <c r="M1403" s="228">
        <f t="shared" si="64"/>
        <v>0</v>
      </c>
      <c r="N1403" s="228">
        <f t="shared" si="65"/>
        <v>0</v>
      </c>
      <c r="O1403" s="298" t="e">
        <f>VLOOKUP(volume[[#This Row],[hwycov_id]],check!$A$2:$P$26,16,FALSE)</f>
        <v>#N/A</v>
      </c>
      <c r="P1403" s="298">
        <v>1405</v>
      </c>
    </row>
    <row r="1404" spans="1:16">
      <c r="A1404" s="59">
        <v>22381</v>
      </c>
      <c r="B1404" s="59">
        <v>3</v>
      </c>
      <c r="C1404" s="59">
        <v>1</v>
      </c>
      <c r="D1404" s="59">
        <v>2</v>
      </c>
      <c r="E1404" s="59" t="s">
        <v>80</v>
      </c>
      <c r="F1404" s="227">
        <v>3</v>
      </c>
      <c r="G1404" s="59">
        <v>2</v>
      </c>
      <c r="H1404" s="227">
        <v>6</v>
      </c>
      <c r="I1404" s="227">
        <v>1</v>
      </c>
      <c r="J1404" s="59">
        <v>21900</v>
      </c>
      <c r="K1404" s="78">
        <f>VLOOKUP(volume[[#This Row],[hwycov_id]],cnf[],10,FALSE)</f>
        <v>21900</v>
      </c>
      <c r="L1404" s="229">
        <f t="shared" si="63"/>
        <v>0</v>
      </c>
      <c r="M1404" s="228">
        <f t="shared" si="64"/>
        <v>0</v>
      </c>
      <c r="N1404" s="228">
        <f t="shared" si="65"/>
        <v>0</v>
      </c>
      <c r="O1404" s="298" t="e">
        <f>VLOOKUP(volume[[#This Row],[hwycov_id]],check!$A$2:$P$26,16,FALSE)</f>
        <v>#N/A</v>
      </c>
      <c r="P1404" s="298">
        <v>1406</v>
      </c>
    </row>
    <row r="1405" spans="1:16">
      <c r="A1405" s="59">
        <v>4195</v>
      </c>
      <c r="B1405" s="59">
        <v>3</v>
      </c>
      <c r="C1405" s="59">
        <v>1</v>
      </c>
      <c r="D1405" s="59">
        <v>2</v>
      </c>
      <c r="E1405" s="59" t="s">
        <v>79</v>
      </c>
      <c r="F1405" s="227">
        <v>3</v>
      </c>
      <c r="G1405" s="59">
        <v>2</v>
      </c>
      <c r="H1405" s="227">
        <v>3</v>
      </c>
      <c r="I1405" s="227">
        <v>14</v>
      </c>
      <c r="J1405" s="59">
        <v>21944</v>
      </c>
      <c r="K1405" s="78">
        <f>VLOOKUP(volume[[#This Row],[hwycov_id]],cnf[],10,FALSE)</f>
        <v>21944</v>
      </c>
      <c r="L1405" s="229">
        <f t="shared" si="63"/>
        <v>0</v>
      </c>
      <c r="M1405" s="228">
        <f t="shared" si="64"/>
        <v>0</v>
      </c>
      <c r="N1405" s="228">
        <f t="shared" si="65"/>
        <v>0</v>
      </c>
      <c r="O1405" s="298" t="e">
        <f>VLOOKUP(volume[[#This Row],[hwycov_id]],check!$A$2:$P$26,16,FALSE)</f>
        <v>#N/A</v>
      </c>
      <c r="P1405" s="298">
        <v>1407</v>
      </c>
    </row>
    <row r="1406" spans="1:16">
      <c r="A1406" s="59">
        <v>28189</v>
      </c>
      <c r="B1406" s="59">
        <v>9</v>
      </c>
      <c r="C1406" s="59">
        <v>1</v>
      </c>
      <c r="D1406" s="59">
        <v>1</v>
      </c>
      <c r="E1406" s="59" t="s">
        <v>78</v>
      </c>
      <c r="F1406" s="227">
        <v>2</v>
      </c>
      <c r="G1406" s="59">
        <v>2</v>
      </c>
      <c r="H1406" s="227">
        <v>5</v>
      </c>
      <c r="I1406" s="227">
        <v>5</v>
      </c>
      <c r="J1406" s="59">
        <v>21963</v>
      </c>
      <c r="K1406" s="78">
        <f>VLOOKUP(volume[[#This Row],[hwycov_id]],cnf[],10,FALSE)</f>
        <v>21963</v>
      </c>
      <c r="L1406" s="229">
        <f t="shared" si="63"/>
        <v>0</v>
      </c>
      <c r="M1406" s="228">
        <f t="shared" si="64"/>
        <v>0</v>
      </c>
      <c r="N1406" s="228">
        <f t="shared" si="65"/>
        <v>0</v>
      </c>
      <c r="O1406" s="298" t="e">
        <f>VLOOKUP(volume[[#This Row],[hwycov_id]],check!$A$2:$P$26,16,FALSE)</f>
        <v>#N/A</v>
      </c>
      <c r="P1406" s="298">
        <v>1408</v>
      </c>
    </row>
    <row r="1407" spans="1:16">
      <c r="A1407" s="59">
        <v>4513</v>
      </c>
      <c r="B1407" s="59">
        <v>2</v>
      </c>
      <c r="C1407" s="59">
        <v>1</v>
      </c>
      <c r="D1407" s="59">
        <v>2</v>
      </c>
      <c r="E1407" s="59" t="s">
        <v>79</v>
      </c>
      <c r="F1407" s="227">
        <v>3</v>
      </c>
      <c r="G1407" s="59">
        <v>2</v>
      </c>
      <c r="H1407" s="227">
        <v>3</v>
      </c>
      <c r="I1407" s="227">
        <v>14</v>
      </c>
      <c r="J1407" s="59">
        <v>21980</v>
      </c>
      <c r="K1407" s="78">
        <f>VLOOKUP(volume[[#This Row],[hwycov_id]],cnf[],10,FALSE)</f>
        <v>21980</v>
      </c>
      <c r="L1407" s="229">
        <f t="shared" si="63"/>
        <v>0</v>
      </c>
      <c r="M1407" s="228">
        <f t="shared" si="64"/>
        <v>0</v>
      </c>
      <c r="N1407" s="228">
        <f t="shared" si="65"/>
        <v>0</v>
      </c>
      <c r="O1407" s="298" t="e">
        <f>VLOOKUP(volume[[#This Row],[hwycov_id]],check!$A$2:$P$26,16,FALSE)</f>
        <v>#N/A</v>
      </c>
      <c r="P1407" s="298">
        <v>1409</v>
      </c>
    </row>
    <row r="1408" spans="1:16">
      <c r="A1408" s="59">
        <v>4122</v>
      </c>
      <c r="B1408" s="59">
        <v>3</v>
      </c>
      <c r="C1408" s="59">
        <v>1</v>
      </c>
      <c r="D1408" s="59">
        <v>2</v>
      </c>
      <c r="E1408" s="59" t="s">
        <v>79</v>
      </c>
      <c r="F1408" s="227">
        <v>3</v>
      </c>
      <c r="G1408" s="59">
        <v>2</v>
      </c>
      <c r="H1408" s="227">
        <v>2</v>
      </c>
      <c r="I1408" s="227">
        <v>14</v>
      </c>
      <c r="J1408" s="59">
        <v>22028</v>
      </c>
      <c r="K1408" s="78">
        <f>VLOOKUP(volume[[#This Row],[hwycov_id]],cnf[],10,FALSE)</f>
        <v>22028</v>
      </c>
      <c r="L1408" s="229">
        <f t="shared" si="63"/>
        <v>0</v>
      </c>
      <c r="M1408" s="228">
        <f t="shared" si="64"/>
        <v>0</v>
      </c>
      <c r="N1408" s="228">
        <f t="shared" si="65"/>
        <v>0</v>
      </c>
      <c r="O1408" s="298" t="e">
        <f>VLOOKUP(volume[[#This Row],[hwycov_id]],check!$A$2:$P$26,16,FALSE)</f>
        <v>#N/A</v>
      </c>
      <c r="P1408" s="298">
        <v>1410</v>
      </c>
    </row>
    <row r="1409" spans="1:16">
      <c r="A1409" s="59">
        <v>9621</v>
      </c>
      <c r="B1409" s="59">
        <v>3</v>
      </c>
      <c r="C1409" s="59">
        <v>1</v>
      </c>
      <c r="D1409" s="59">
        <v>2</v>
      </c>
      <c r="E1409" s="59" t="s">
        <v>82</v>
      </c>
      <c r="F1409" s="227">
        <v>3</v>
      </c>
      <c r="G1409" s="59">
        <v>2</v>
      </c>
      <c r="H1409" s="227">
        <v>5</v>
      </c>
      <c r="I1409" s="227">
        <v>19</v>
      </c>
      <c r="J1409" s="59">
        <v>22075</v>
      </c>
      <c r="K1409" s="78">
        <f>VLOOKUP(volume[[#This Row],[hwycov_id]],cnf[],10,FALSE)</f>
        <v>22075</v>
      </c>
      <c r="L1409" s="229">
        <f t="shared" si="63"/>
        <v>0</v>
      </c>
      <c r="M1409" s="228">
        <f t="shared" si="64"/>
        <v>0</v>
      </c>
      <c r="N1409" s="228">
        <f t="shared" si="65"/>
        <v>0</v>
      </c>
      <c r="O1409" s="298" t="e">
        <f>VLOOKUP(volume[[#This Row],[hwycov_id]],check!$A$2:$P$26,16,FALSE)</f>
        <v>#N/A</v>
      </c>
      <c r="P1409" s="298">
        <v>1411</v>
      </c>
    </row>
    <row r="1410" spans="1:16">
      <c r="A1410" s="59">
        <v>12742</v>
      </c>
      <c r="B1410" s="59">
        <v>4</v>
      </c>
      <c r="C1410" s="59">
        <v>1</v>
      </c>
      <c r="D1410" s="59">
        <v>2</v>
      </c>
      <c r="E1410" s="59" t="s">
        <v>79</v>
      </c>
      <c r="F1410" s="227">
        <v>4</v>
      </c>
      <c r="G1410" s="59">
        <v>2</v>
      </c>
      <c r="H1410" s="227">
        <v>2</v>
      </c>
      <c r="I1410" s="227">
        <v>14</v>
      </c>
      <c r="J1410" s="59">
        <v>22132</v>
      </c>
      <c r="K1410" s="78">
        <f>VLOOKUP(volume[[#This Row],[hwycov_id]],cnf[],10,FALSE)</f>
        <v>22132</v>
      </c>
      <c r="L1410" s="229">
        <f t="shared" ref="L1410:L1473" si="66">K1410/J1410-1</f>
        <v>0</v>
      </c>
      <c r="M1410" s="228">
        <f t="shared" ref="M1410:M1473" si="67">K1410-J1410</f>
        <v>0</v>
      </c>
      <c r="N1410" s="228">
        <f t="shared" ref="N1410:N1473" si="68">POWER(M1410,2)</f>
        <v>0</v>
      </c>
      <c r="O1410" s="298" t="e">
        <f>VLOOKUP(volume[[#This Row],[hwycov_id]],check!$A$2:$P$26,16,FALSE)</f>
        <v>#N/A</v>
      </c>
      <c r="P1410" s="298">
        <v>1412</v>
      </c>
    </row>
    <row r="1411" spans="1:16">
      <c r="A1411" s="59">
        <v>15220</v>
      </c>
      <c r="B1411" s="59">
        <v>9</v>
      </c>
      <c r="C1411" s="59">
        <v>1</v>
      </c>
      <c r="D1411" s="59">
        <v>1</v>
      </c>
      <c r="E1411" s="59" t="s">
        <v>78</v>
      </c>
      <c r="F1411" s="227">
        <v>2</v>
      </c>
      <c r="G1411" s="59">
        <v>2</v>
      </c>
      <c r="H1411" s="227">
        <v>3</v>
      </c>
      <c r="I1411" s="227">
        <v>14</v>
      </c>
      <c r="J1411" s="59">
        <v>22155</v>
      </c>
      <c r="K1411" s="78">
        <f>VLOOKUP(volume[[#This Row],[hwycov_id]],cnf[],10,FALSE)</f>
        <v>22155</v>
      </c>
      <c r="L1411" s="229">
        <f t="shared" si="66"/>
        <v>0</v>
      </c>
      <c r="M1411" s="228">
        <f t="shared" si="67"/>
        <v>0</v>
      </c>
      <c r="N1411" s="228">
        <f t="shared" si="68"/>
        <v>0</v>
      </c>
      <c r="O1411" s="298" t="e">
        <f>VLOOKUP(volume[[#This Row],[hwycov_id]],check!$A$2:$P$26,16,FALSE)</f>
        <v>#N/A</v>
      </c>
      <c r="P1411" s="298">
        <v>1413</v>
      </c>
    </row>
    <row r="1412" spans="1:16">
      <c r="A1412" s="59">
        <v>9367</v>
      </c>
      <c r="B1412" s="59">
        <v>3</v>
      </c>
      <c r="C1412" s="59">
        <v>1</v>
      </c>
      <c r="D1412" s="59">
        <v>2</v>
      </c>
      <c r="E1412" s="59" t="s">
        <v>79</v>
      </c>
      <c r="F1412" s="227">
        <v>3</v>
      </c>
      <c r="G1412" s="59">
        <v>2</v>
      </c>
      <c r="H1412" s="227">
        <v>2</v>
      </c>
      <c r="I1412" s="227">
        <v>14</v>
      </c>
      <c r="J1412" s="59">
        <v>22161</v>
      </c>
      <c r="K1412" s="78">
        <f>VLOOKUP(volume[[#This Row],[hwycov_id]],cnf[],10,FALSE)</f>
        <v>22161</v>
      </c>
      <c r="L1412" s="229">
        <f t="shared" si="66"/>
        <v>0</v>
      </c>
      <c r="M1412" s="228">
        <f t="shared" si="67"/>
        <v>0</v>
      </c>
      <c r="N1412" s="228">
        <f t="shared" si="68"/>
        <v>0</v>
      </c>
      <c r="O1412" s="298" t="e">
        <f>VLOOKUP(volume[[#This Row],[hwycov_id]],check!$A$2:$P$26,16,FALSE)</f>
        <v>#N/A</v>
      </c>
      <c r="P1412" s="298">
        <v>1414</v>
      </c>
    </row>
    <row r="1413" spans="1:16">
      <c r="A1413" s="59">
        <v>10671</v>
      </c>
      <c r="B1413" s="59">
        <v>3</v>
      </c>
      <c r="C1413" s="59">
        <v>1</v>
      </c>
      <c r="D1413" s="59">
        <v>2</v>
      </c>
      <c r="E1413" s="59" t="s">
        <v>80</v>
      </c>
      <c r="F1413" s="227">
        <v>3</v>
      </c>
      <c r="G1413" s="59">
        <v>2</v>
      </c>
      <c r="H1413" s="227">
        <v>2</v>
      </c>
      <c r="I1413" s="227">
        <v>11</v>
      </c>
      <c r="J1413" s="59">
        <v>22200</v>
      </c>
      <c r="K1413" s="78">
        <f>VLOOKUP(volume[[#This Row],[hwycov_id]],cnf[],10,FALSE)</f>
        <v>22200</v>
      </c>
      <c r="L1413" s="229">
        <f t="shared" si="66"/>
        <v>0</v>
      </c>
      <c r="M1413" s="228">
        <f t="shared" si="67"/>
        <v>0</v>
      </c>
      <c r="N1413" s="228">
        <f t="shared" si="68"/>
        <v>0</v>
      </c>
      <c r="O1413" s="298" t="e">
        <f>VLOOKUP(volume[[#This Row],[hwycov_id]],check!$A$2:$P$26,16,FALSE)</f>
        <v>#N/A</v>
      </c>
      <c r="P1413" s="298">
        <v>1415</v>
      </c>
    </row>
    <row r="1414" spans="1:16">
      <c r="A1414" s="59">
        <v>17281</v>
      </c>
      <c r="B1414" s="59">
        <v>3</v>
      </c>
      <c r="C1414" s="59">
        <v>1</v>
      </c>
      <c r="D1414" s="59">
        <v>2</v>
      </c>
      <c r="E1414" s="59" t="s">
        <v>80</v>
      </c>
      <c r="F1414" s="227">
        <v>3</v>
      </c>
      <c r="G1414" s="59">
        <v>2</v>
      </c>
      <c r="H1414" s="227">
        <v>7</v>
      </c>
      <c r="I1414" s="227">
        <v>7</v>
      </c>
      <c r="J1414" s="59">
        <v>22200</v>
      </c>
      <c r="K1414" s="78">
        <f>VLOOKUP(volume[[#This Row],[hwycov_id]],cnf[],10,FALSE)</f>
        <v>22200</v>
      </c>
      <c r="L1414" s="229">
        <f t="shared" si="66"/>
        <v>0</v>
      </c>
      <c r="M1414" s="228">
        <f t="shared" si="67"/>
        <v>0</v>
      </c>
      <c r="N1414" s="228">
        <f t="shared" si="68"/>
        <v>0</v>
      </c>
      <c r="O1414" s="298" t="e">
        <f>VLOOKUP(volume[[#This Row],[hwycov_id]],check!$A$2:$P$26,16,FALSE)</f>
        <v>#N/A</v>
      </c>
      <c r="P1414" s="298">
        <v>1416</v>
      </c>
    </row>
    <row r="1415" spans="1:16">
      <c r="A1415" s="59">
        <v>4237</v>
      </c>
      <c r="B1415" s="59">
        <v>3</v>
      </c>
      <c r="C1415" s="59">
        <v>1</v>
      </c>
      <c r="D1415" s="59">
        <v>2</v>
      </c>
      <c r="E1415" s="59" t="s">
        <v>79</v>
      </c>
      <c r="F1415" s="227">
        <v>3</v>
      </c>
      <c r="G1415" s="59">
        <v>2</v>
      </c>
      <c r="H1415" s="227">
        <v>3</v>
      </c>
      <c r="I1415" s="227">
        <v>14</v>
      </c>
      <c r="J1415" s="59">
        <v>22203</v>
      </c>
      <c r="K1415" s="78">
        <f>VLOOKUP(volume[[#This Row],[hwycov_id]],cnf[],10,FALSE)</f>
        <v>22203</v>
      </c>
      <c r="L1415" s="229">
        <f t="shared" si="66"/>
        <v>0</v>
      </c>
      <c r="M1415" s="228">
        <f t="shared" si="67"/>
        <v>0</v>
      </c>
      <c r="N1415" s="228">
        <f t="shared" si="68"/>
        <v>0</v>
      </c>
      <c r="O1415" s="298" t="e">
        <f>VLOOKUP(volume[[#This Row],[hwycov_id]],check!$A$2:$P$26,16,FALSE)</f>
        <v>#N/A</v>
      </c>
      <c r="P1415" s="298">
        <v>1417</v>
      </c>
    </row>
    <row r="1416" spans="1:16">
      <c r="A1416" s="59">
        <v>8935</v>
      </c>
      <c r="B1416" s="59">
        <v>3</v>
      </c>
      <c r="C1416" s="59">
        <v>1</v>
      </c>
      <c r="D1416" s="59">
        <v>2</v>
      </c>
      <c r="E1416" s="59" t="s">
        <v>79</v>
      </c>
      <c r="F1416" s="227">
        <v>3</v>
      </c>
      <c r="G1416" s="59">
        <v>2</v>
      </c>
      <c r="H1416" s="227">
        <v>2</v>
      </c>
      <c r="I1416" s="227">
        <v>14</v>
      </c>
      <c r="J1416" s="59">
        <v>22269</v>
      </c>
      <c r="K1416" s="78">
        <f>VLOOKUP(volume[[#This Row],[hwycov_id]],cnf[],10,FALSE)</f>
        <v>22269</v>
      </c>
      <c r="L1416" s="229">
        <f t="shared" si="66"/>
        <v>0</v>
      </c>
      <c r="M1416" s="228">
        <f t="shared" si="67"/>
        <v>0</v>
      </c>
      <c r="N1416" s="228">
        <f t="shared" si="68"/>
        <v>0</v>
      </c>
      <c r="O1416" s="298" t="e">
        <f>VLOOKUP(volume[[#This Row],[hwycov_id]],check!$A$2:$P$26,16,FALSE)</f>
        <v>#N/A</v>
      </c>
      <c r="P1416" s="298">
        <v>1418</v>
      </c>
    </row>
    <row r="1417" spans="1:16">
      <c r="A1417" s="59">
        <v>9569</v>
      </c>
      <c r="B1417" s="59">
        <v>3</v>
      </c>
      <c r="C1417" s="59">
        <v>1</v>
      </c>
      <c r="D1417" s="59">
        <v>2</v>
      </c>
      <c r="E1417" s="59" t="s">
        <v>80</v>
      </c>
      <c r="F1417" s="227">
        <v>3</v>
      </c>
      <c r="G1417" s="59">
        <v>2</v>
      </c>
      <c r="H1417" s="227">
        <v>2</v>
      </c>
      <c r="I1417" s="227">
        <v>11</v>
      </c>
      <c r="J1417" s="59">
        <v>22300</v>
      </c>
      <c r="K1417" s="78">
        <f>VLOOKUP(volume[[#This Row],[hwycov_id]],cnf[],10,FALSE)</f>
        <v>22300</v>
      </c>
      <c r="L1417" s="229">
        <f t="shared" si="66"/>
        <v>0</v>
      </c>
      <c r="M1417" s="228">
        <f t="shared" si="67"/>
        <v>0</v>
      </c>
      <c r="N1417" s="228">
        <f t="shared" si="68"/>
        <v>0</v>
      </c>
      <c r="O1417" s="298" t="e">
        <f>VLOOKUP(volume[[#This Row],[hwycov_id]],check!$A$2:$P$26,16,FALSE)</f>
        <v>#N/A</v>
      </c>
      <c r="P1417" s="298">
        <v>1419</v>
      </c>
    </row>
    <row r="1418" spans="1:16">
      <c r="A1418" s="59">
        <v>10026</v>
      </c>
      <c r="B1418" s="59">
        <v>3</v>
      </c>
      <c r="C1418" s="59">
        <v>1</v>
      </c>
      <c r="D1418" s="59">
        <v>1</v>
      </c>
      <c r="E1418" s="59" t="s">
        <v>80</v>
      </c>
      <c r="F1418" s="227">
        <v>3</v>
      </c>
      <c r="G1418" s="59">
        <v>2</v>
      </c>
      <c r="H1418" s="227">
        <v>7</v>
      </c>
      <c r="I1418" s="227">
        <v>7</v>
      </c>
      <c r="J1418" s="59">
        <v>22300</v>
      </c>
      <c r="K1418" s="78">
        <f>VLOOKUP(volume[[#This Row],[hwycov_id]],cnf[],10,FALSE)</f>
        <v>22300</v>
      </c>
      <c r="L1418" s="229">
        <f t="shared" si="66"/>
        <v>0</v>
      </c>
      <c r="M1418" s="228">
        <f t="shared" si="67"/>
        <v>0</v>
      </c>
      <c r="N1418" s="228">
        <f t="shared" si="68"/>
        <v>0</v>
      </c>
      <c r="O1418" s="298" t="e">
        <f>VLOOKUP(volume[[#This Row],[hwycov_id]],check!$A$2:$P$26,16,FALSE)</f>
        <v>#N/A</v>
      </c>
      <c r="P1418" s="298">
        <v>1420</v>
      </c>
    </row>
    <row r="1419" spans="1:16">
      <c r="A1419" s="59">
        <v>13204</v>
      </c>
      <c r="B1419" s="59">
        <v>3</v>
      </c>
      <c r="C1419" s="59">
        <v>1</v>
      </c>
      <c r="D1419" s="59">
        <v>2</v>
      </c>
      <c r="E1419" s="59" t="s">
        <v>80</v>
      </c>
      <c r="F1419" s="227">
        <v>3</v>
      </c>
      <c r="G1419" s="59">
        <v>2</v>
      </c>
      <c r="H1419" s="227">
        <v>5</v>
      </c>
      <c r="I1419" s="227">
        <v>5</v>
      </c>
      <c r="J1419" s="59">
        <v>22300</v>
      </c>
      <c r="K1419" s="78">
        <f>VLOOKUP(volume[[#This Row],[hwycov_id]],cnf[],10,FALSE)</f>
        <v>22300</v>
      </c>
      <c r="L1419" s="229">
        <f t="shared" si="66"/>
        <v>0</v>
      </c>
      <c r="M1419" s="228">
        <f t="shared" si="67"/>
        <v>0</v>
      </c>
      <c r="N1419" s="228">
        <f t="shared" si="68"/>
        <v>0</v>
      </c>
      <c r="O1419" s="298" t="e">
        <f>VLOOKUP(volume[[#This Row],[hwycov_id]],check!$A$2:$P$26,16,FALSE)</f>
        <v>#N/A</v>
      </c>
      <c r="P1419" s="298">
        <v>1421</v>
      </c>
    </row>
    <row r="1420" spans="1:16">
      <c r="A1420" s="59">
        <v>17405</v>
      </c>
      <c r="B1420" s="59">
        <v>3</v>
      </c>
      <c r="C1420" s="59">
        <v>1</v>
      </c>
      <c r="D1420" s="59">
        <v>2</v>
      </c>
      <c r="E1420" s="59" t="s">
        <v>80</v>
      </c>
      <c r="F1420" s="227">
        <v>3</v>
      </c>
      <c r="G1420" s="59">
        <v>2</v>
      </c>
      <c r="H1420" s="227">
        <v>5</v>
      </c>
      <c r="I1420" s="227">
        <v>16</v>
      </c>
      <c r="J1420" s="59">
        <v>22300</v>
      </c>
      <c r="K1420" s="78">
        <f>VLOOKUP(volume[[#This Row],[hwycov_id]],cnf[],10,FALSE)</f>
        <v>22300</v>
      </c>
      <c r="L1420" s="229">
        <f t="shared" si="66"/>
        <v>0</v>
      </c>
      <c r="M1420" s="228">
        <f t="shared" si="67"/>
        <v>0</v>
      </c>
      <c r="N1420" s="228">
        <f t="shared" si="68"/>
        <v>0</v>
      </c>
      <c r="O1420" s="298" t="e">
        <f>VLOOKUP(volume[[#This Row],[hwycov_id]],check!$A$2:$P$26,16,FALSE)</f>
        <v>#N/A</v>
      </c>
      <c r="P1420" s="298">
        <v>1422</v>
      </c>
    </row>
    <row r="1421" spans="1:16">
      <c r="A1421" s="59">
        <v>26865</v>
      </c>
      <c r="B1421" s="59">
        <v>3</v>
      </c>
      <c r="C1421" s="59">
        <v>1</v>
      </c>
      <c r="D1421" s="59">
        <v>2</v>
      </c>
      <c r="E1421" s="59" t="s">
        <v>79</v>
      </c>
      <c r="F1421" s="227">
        <v>3</v>
      </c>
      <c r="G1421" s="59">
        <v>2</v>
      </c>
      <c r="H1421" s="227">
        <v>3</v>
      </c>
      <c r="I1421" s="227">
        <v>14</v>
      </c>
      <c r="J1421" s="59">
        <v>22310</v>
      </c>
      <c r="K1421" s="78">
        <f>VLOOKUP(volume[[#This Row],[hwycov_id]],cnf[],10,FALSE)</f>
        <v>22310</v>
      </c>
      <c r="L1421" s="229">
        <f t="shared" si="66"/>
        <v>0</v>
      </c>
      <c r="M1421" s="228">
        <f t="shared" si="67"/>
        <v>0</v>
      </c>
      <c r="N1421" s="228">
        <f t="shared" si="68"/>
        <v>0</v>
      </c>
      <c r="O1421" s="298" t="e">
        <f>VLOOKUP(volume[[#This Row],[hwycov_id]],check!$A$2:$P$26,16,FALSE)</f>
        <v>#N/A</v>
      </c>
      <c r="P1421" s="298">
        <v>1423</v>
      </c>
    </row>
    <row r="1422" spans="1:16">
      <c r="A1422" s="59">
        <v>25749</v>
      </c>
      <c r="B1422" s="59">
        <v>1</v>
      </c>
      <c r="C1422" s="59">
        <v>2</v>
      </c>
      <c r="D1422" s="59">
        <v>1</v>
      </c>
      <c r="E1422" s="59" t="s">
        <v>77</v>
      </c>
      <c r="F1422" s="227">
        <v>1</v>
      </c>
      <c r="G1422" s="59">
        <v>2</v>
      </c>
      <c r="H1422" s="227">
        <v>7</v>
      </c>
      <c r="I1422" s="227">
        <v>7</v>
      </c>
      <c r="J1422" s="59">
        <v>22469</v>
      </c>
      <c r="K1422" s="78">
        <f>VLOOKUP(volume[[#This Row],[hwycov_id]],cnf[],10,FALSE)</f>
        <v>22469</v>
      </c>
      <c r="L1422" s="229">
        <f t="shared" si="66"/>
        <v>0</v>
      </c>
      <c r="M1422" s="228">
        <f t="shared" si="67"/>
        <v>0</v>
      </c>
      <c r="N1422" s="228">
        <f t="shared" si="68"/>
        <v>0</v>
      </c>
      <c r="O1422" s="298" t="e">
        <f>VLOOKUP(volume[[#This Row],[hwycov_id]],check!$A$2:$P$26,16,FALSE)</f>
        <v>#N/A</v>
      </c>
      <c r="P1422" s="298">
        <v>1424</v>
      </c>
    </row>
    <row r="1423" spans="1:16">
      <c r="A1423" s="59">
        <v>17514</v>
      </c>
      <c r="B1423" s="59">
        <v>3</v>
      </c>
      <c r="C1423" s="59">
        <v>1</v>
      </c>
      <c r="D1423" s="59">
        <v>2</v>
      </c>
      <c r="E1423" s="59" t="s">
        <v>80</v>
      </c>
      <c r="F1423" s="227">
        <v>3</v>
      </c>
      <c r="G1423" s="59">
        <v>2</v>
      </c>
      <c r="H1423" s="227">
        <v>5</v>
      </c>
      <c r="I1423" s="227">
        <v>5</v>
      </c>
      <c r="J1423" s="59">
        <v>22500</v>
      </c>
      <c r="K1423" s="78">
        <f>VLOOKUP(volume[[#This Row],[hwycov_id]],cnf[],10,FALSE)</f>
        <v>22500</v>
      </c>
      <c r="L1423" s="229">
        <f t="shared" si="66"/>
        <v>0</v>
      </c>
      <c r="M1423" s="228">
        <f t="shared" si="67"/>
        <v>0</v>
      </c>
      <c r="N1423" s="228">
        <f t="shared" si="68"/>
        <v>0</v>
      </c>
      <c r="O1423" s="298" t="e">
        <f>VLOOKUP(volume[[#This Row],[hwycov_id]],check!$A$2:$P$26,16,FALSE)</f>
        <v>#N/A</v>
      </c>
      <c r="P1423" s="298">
        <v>1425</v>
      </c>
    </row>
    <row r="1424" spans="1:16">
      <c r="A1424" s="59">
        <v>13069</v>
      </c>
      <c r="B1424" s="59">
        <v>3</v>
      </c>
      <c r="C1424" s="59">
        <v>1</v>
      </c>
      <c r="D1424" s="59">
        <v>2</v>
      </c>
      <c r="E1424" s="59" t="s">
        <v>80</v>
      </c>
      <c r="F1424" s="227">
        <v>3</v>
      </c>
      <c r="G1424" s="59">
        <v>2</v>
      </c>
      <c r="H1424" s="227">
        <v>5</v>
      </c>
      <c r="I1424" s="227">
        <v>5</v>
      </c>
      <c r="J1424" s="59">
        <v>22500</v>
      </c>
      <c r="K1424" s="78">
        <f>VLOOKUP(volume[[#This Row],[hwycov_id]],cnf[],10,FALSE)</f>
        <v>22500</v>
      </c>
      <c r="L1424" s="229">
        <f t="shared" si="66"/>
        <v>0</v>
      </c>
      <c r="M1424" s="228">
        <f t="shared" si="67"/>
        <v>0</v>
      </c>
      <c r="N1424" s="228">
        <f t="shared" si="68"/>
        <v>0</v>
      </c>
      <c r="O1424" s="298" t="e">
        <f>VLOOKUP(volume[[#This Row],[hwycov_id]],check!$A$2:$P$26,16,FALSE)</f>
        <v>#N/A</v>
      </c>
      <c r="P1424" s="298">
        <v>1426</v>
      </c>
    </row>
    <row r="1425" spans="1:16">
      <c r="A1425" s="59">
        <v>7877</v>
      </c>
      <c r="B1425" s="59">
        <v>3</v>
      </c>
      <c r="C1425" s="59">
        <v>1</v>
      </c>
      <c r="D1425" s="59">
        <v>2</v>
      </c>
      <c r="E1425" s="59" t="s">
        <v>80</v>
      </c>
      <c r="F1425" s="227">
        <v>3</v>
      </c>
      <c r="G1425" s="59">
        <v>2</v>
      </c>
      <c r="H1425" s="227">
        <v>5</v>
      </c>
      <c r="I1425" s="227">
        <v>9</v>
      </c>
      <c r="J1425" s="59">
        <v>22500</v>
      </c>
      <c r="K1425" s="78">
        <f>VLOOKUP(volume[[#This Row],[hwycov_id]],cnf[],10,FALSE)</f>
        <v>22500</v>
      </c>
      <c r="L1425" s="229">
        <f t="shared" si="66"/>
        <v>0</v>
      </c>
      <c r="M1425" s="228">
        <f t="shared" si="67"/>
        <v>0</v>
      </c>
      <c r="N1425" s="228">
        <f t="shared" si="68"/>
        <v>0</v>
      </c>
      <c r="O1425" s="298" t="e">
        <f>VLOOKUP(volume[[#This Row],[hwycov_id]],check!$A$2:$P$26,16,FALSE)</f>
        <v>#N/A</v>
      </c>
      <c r="P1425" s="298">
        <v>1427</v>
      </c>
    </row>
    <row r="1426" spans="1:16">
      <c r="A1426" s="59">
        <v>3773</v>
      </c>
      <c r="B1426" s="59">
        <v>3</v>
      </c>
      <c r="C1426" s="59">
        <v>1</v>
      </c>
      <c r="D1426" s="59">
        <v>2</v>
      </c>
      <c r="E1426" s="59" t="s">
        <v>80</v>
      </c>
      <c r="F1426" s="227">
        <v>3</v>
      </c>
      <c r="G1426" s="59">
        <v>2</v>
      </c>
      <c r="H1426" s="227">
        <v>2</v>
      </c>
      <c r="I1426" s="227">
        <v>11</v>
      </c>
      <c r="J1426" s="59">
        <v>22500</v>
      </c>
      <c r="K1426" s="78">
        <f>VLOOKUP(volume[[#This Row],[hwycov_id]],cnf[],10,FALSE)</f>
        <v>22500</v>
      </c>
      <c r="L1426" s="229">
        <f t="shared" si="66"/>
        <v>0</v>
      </c>
      <c r="M1426" s="228">
        <f t="shared" si="67"/>
        <v>0</v>
      </c>
      <c r="N1426" s="228">
        <f t="shared" si="68"/>
        <v>0</v>
      </c>
      <c r="O1426" s="298" t="e">
        <f>VLOOKUP(volume[[#This Row],[hwycov_id]],check!$A$2:$P$26,16,FALSE)</f>
        <v>#N/A</v>
      </c>
      <c r="P1426" s="298">
        <v>1428</v>
      </c>
    </row>
    <row r="1427" spans="1:16">
      <c r="A1427" s="59">
        <v>3782</v>
      </c>
      <c r="B1427" s="59">
        <v>3</v>
      </c>
      <c r="C1427" s="59">
        <v>1</v>
      </c>
      <c r="D1427" s="59">
        <v>2</v>
      </c>
      <c r="E1427" s="59" t="s">
        <v>80</v>
      </c>
      <c r="F1427" s="227">
        <v>3</v>
      </c>
      <c r="G1427" s="59">
        <v>2</v>
      </c>
      <c r="H1427" s="227">
        <v>2</v>
      </c>
      <c r="I1427" s="227">
        <v>11</v>
      </c>
      <c r="J1427" s="59">
        <v>22500</v>
      </c>
      <c r="K1427" s="78">
        <f>VLOOKUP(volume[[#This Row],[hwycov_id]],cnf[],10,FALSE)</f>
        <v>22500</v>
      </c>
      <c r="L1427" s="229">
        <f t="shared" si="66"/>
        <v>0</v>
      </c>
      <c r="M1427" s="228">
        <f t="shared" si="67"/>
        <v>0</v>
      </c>
      <c r="N1427" s="228">
        <f t="shared" si="68"/>
        <v>0</v>
      </c>
      <c r="O1427" s="298" t="e">
        <f>VLOOKUP(volume[[#This Row],[hwycov_id]],check!$A$2:$P$26,16,FALSE)</f>
        <v>#N/A</v>
      </c>
      <c r="P1427" s="298">
        <v>1429</v>
      </c>
    </row>
    <row r="1428" spans="1:16">
      <c r="A1428" s="59">
        <v>7018</v>
      </c>
      <c r="B1428" s="59">
        <v>3</v>
      </c>
      <c r="C1428" s="59">
        <v>1</v>
      </c>
      <c r="D1428" s="59">
        <v>2</v>
      </c>
      <c r="E1428" s="59" t="s">
        <v>80</v>
      </c>
      <c r="F1428" s="227">
        <v>3</v>
      </c>
      <c r="G1428" s="59">
        <v>2</v>
      </c>
      <c r="H1428" s="227">
        <v>2</v>
      </c>
      <c r="I1428" s="227">
        <v>11</v>
      </c>
      <c r="J1428" s="59">
        <v>22500</v>
      </c>
      <c r="K1428" s="78">
        <f>VLOOKUP(volume[[#This Row],[hwycov_id]],cnf[],10,FALSE)</f>
        <v>22500</v>
      </c>
      <c r="L1428" s="229">
        <f t="shared" si="66"/>
        <v>0</v>
      </c>
      <c r="M1428" s="228">
        <f t="shared" si="67"/>
        <v>0</v>
      </c>
      <c r="N1428" s="228">
        <f t="shared" si="68"/>
        <v>0</v>
      </c>
      <c r="O1428" s="298" t="e">
        <f>VLOOKUP(volume[[#This Row],[hwycov_id]],check!$A$2:$P$26,16,FALSE)</f>
        <v>#N/A</v>
      </c>
      <c r="P1428" s="298">
        <v>1430</v>
      </c>
    </row>
    <row r="1429" spans="1:16">
      <c r="A1429" s="59">
        <v>2496</v>
      </c>
      <c r="B1429" s="59">
        <v>3</v>
      </c>
      <c r="C1429" s="59">
        <v>1</v>
      </c>
      <c r="D1429" s="59">
        <v>2</v>
      </c>
      <c r="E1429" s="59" t="s">
        <v>80</v>
      </c>
      <c r="F1429" s="227">
        <v>3</v>
      </c>
      <c r="G1429" s="59">
        <v>2</v>
      </c>
      <c r="H1429" s="227">
        <v>5</v>
      </c>
      <c r="I1429" s="227">
        <v>5</v>
      </c>
      <c r="J1429" s="59">
        <v>22500</v>
      </c>
      <c r="K1429" s="78">
        <f>VLOOKUP(volume[[#This Row],[hwycov_id]],cnf[],10,FALSE)</f>
        <v>22500</v>
      </c>
      <c r="L1429" s="229">
        <f t="shared" si="66"/>
        <v>0</v>
      </c>
      <c r="M1429" s="228">
        <f t="shared" si="67"/>
        <v>0</v>
      </c>
      <c r="N1429" s="228">
        <f t="shared" si="68"/>
        <v>0</v>
      </c>
      <c r="O1429" s="298" t="e">
        <f>VLOOKUP(volume[[#This Row],[hwycov_id]],check!$A$2:$P$26,16,FALSE)</f>
        <v>#N/A</v>
      </c>
      <c r="P1429" s="298">
        <v>1431</v>
      </c>
    </row>
    <row r="1430" spans="1:16">
      <c r="A1430" s="59">
        <v>10403</v>
      </c>
      <c r="B1430" s="59">
        <v>4</v>
      </c>
      <c r="C1430" s="59">
        <v>1</v>
      </c>
      <c r="D1430" s="59">
        <v>2</v>
      </c>
      <c r="E1430" s="59" t="s">
        <v>79</v>
      </c>
      <c r="F1430" s="227">
        <v>4</v>
      </c>
      <c r="G1430" s="59">
        <v>2</v>
      </c>
      <c r="H1430" s="227">
        <v>2</v>
      </c>
      <c r="I1430" s="227">
        <v>14</v>
      </c>
      <c r="J1430" s="59">
        <v>22549</v>
      </c>
      <c r="K1430" s="78">
        <f>VLOOKUP(volume[[#This Row],[hwycov_id]],cnf[],10,FALSE)</f>
        <v>22549</v>
      </c>
      <c r="L1430" s="229">
        <f t="shared" si="66"/>
        <v>0</v>
      </c>
      <c r="M1430" s="228">
        <f t="shared" si="67"/>
        <v>0</v>
      </c>
      <c r="N1430" s="228">
        <f t="shared" si="68"/>
        <v>0</v>
      </c>
      <c r="O1430" s="298" t="e">
        <f>VLOOKUP(volume[[#This Row],[hwycov_id]],check!$A$2:$P$26,16,FALSE)</f>
        <v>#N/A</v>
      </c>
      <c r="P1430" s="298">
        <v>1432</v>
      </c>
    </row>
    <row r="1431" spans="1:16">
      <c r="A1431" s="59">
        <v>16389</v>
      </c>
      <c r="B1431" s="59">
        <v>3</v>
      </c>
      <c r="C1431" s="59">
        <v>1</v>
      </c>
      <c r="D1431" s="59">
        <v>2</v>
      </c>
      <c r="E1431" s="59" t="s">
        <v>79</v>
      </c>
      <c r="F1431" s="227">
        <v>3</v>
      </c>
      <c r="G1431" s="59">
        <v>2</v>
      </c>
      <c r="H1431" s="227">
        <v>3</v>
      </c>
      <c r="I1431" s="227">
        <v>14</v>
      </c>
      <c r="J1431" s="59">
        <v>22557</v>
      </c>
      <c r="K1431" s="78">
        <f>VLOOKUP(volume[[#This Row],[hwycov_id]],cnf[],10,FALSE)</f>
        <v>22557</v>
      </c>
      <c r="L1431" s="229">
        <f t="shared" si="66"/>
        <v>0</v>
      </c>
      <c r="M1431" s="228">
        <f t="shared" si="67"/>
        <v>0</v>
      </c>
      <c r="N1431" s="228">
        <f t="shared" si="68"/>
        <v>0</v>
      </c>
      <c r="O1431" s="298" t="e">
        <f>VLOOKUP(volume[[#This Row],[hwycov_id]],check!$A$2:$P$26,16,FALSE)</f>
        <v>#N/A</v>
      </c>
      <c r="P1431" s="298">
        <v>1433</v>
      </c>
    </row>
    <row r="1432" spans="1:16">
      <c r="A1432" s="59">
        <v>31042</v>
      </c>
      <c r="B1432" s="59">
        <v>3</v>
      </c>
      <c r="C1432" s="59">
        <v>1</v>
      </c>
      <c r="D1432" s="59">
        <v>2</v>
      </c>
      <c r="E1432" s="59" t="s">
        <v>79</v>
      </c>
      <c r="F1432" s="227">
        <v>3</v>
      </c>
      <c r="G1432" s="59">
        <v>2</v>
      </c>
      <c r="H1432" s="227">
        <v>3</v>
      </c>
      <c r="I1432" s="227">
        <v>14</v>
      </c>
      <c r="J1432" s="59">
        <v>22568</v>
      </c>
      <c r="K1432" s="78">
        <f>VLOOKUP(volume[[#This Row],[hwycov_id]],cnf[],10,FALSE)</f>
        <v>22568</v>
      </c>
      <c r="L1432" s="229">
        <f t="shared" si="66"/>
        <v>0</v>
      </c>
      <c r="M1432" s="228">
        <f t="shared" si="67"/>
        <v>0</v>
      </c>
      <c r="N1432" s="228">
        <f t="shared" si="68"/>
        <v>0</v>
      </c>
      <c r="O1432" s="298" t="e">
        <f>VLOOKUP(volume[[#This Row],[hwycov_id]],check!$A$2:$P$26,16,FALSE)</f>
        <v>#N/A</v>
      </c>
      <c r="P1432" s="298">
        <v>1434</v>
      </c>
    </row>
    <row r="1433" spans="1:16">
      <c r="A1433" s="59">
        <v>10482</v>
      </c>
      <c r="B1433" s="59">
        <v>4</v>
      </c>
      <c r="C1433" s="59">
        <v>1</v>
      </c>
      <c r="D1433" s="59">
        <v>2</v>
      </c>
      <c r="E1433" s="59" t="s">
        <v>79</v>
      </c>
      <c r="F1433" s="227">
        <v>4</v>
      </c>
      <c r="G1433" s="59">
        <v>2</v>
      </c>
      <c r="H1433" s="227">
        <v>4</v>
      </c>
      <c r="I1433" s="227">
        <v>14</v>
      </c>
      <c r="J1433" s="59">
        <v>22619</v>
      </c>
      <c r="K1433" s="78">
        <f>VLOOKUP(volume[[#This Row],[hwycov_id]],cnf[],10,FALSE)</f>
        <v>22619</v>
      </c>
      <c r="L1433" s="229">
        <f t="shared" si="66"/>
        <v>0</v>
      </c>
      <c r="M1433" s="228">
        <f t="shared" si="67"/>
        <v>0</v>
      </c>
      <c r="N1433" s="228">
        <f t="shared" si="68"/>
        <v>0</v>
      </c>
      <c r="O1433" s="298" t="e">
        <f>VLOOKUP(volume[[#This Row],[hwycov_id]],check!$A$2:$P$26,16,FALSE)</f>
        <v>#N/A</v>
      </c>
      <c r="P1433" s="298">
        <v>1435</v>
      </c>
    </row>
    <row r="1434" spans="1:16">
      <c r="A1434" s="59">
        <v>4479</v>
      </c>
      <c r="B1434" s="59">
        <v>3</v>
      </c>
      <c r="C1434" s="59">
        <v>1</v>
      </c>
      <c r="D1434" s="59">
        <v>2</v>
      </c>
      <c r="E1434" s="59" t="s">
        <v>79</v>
      </c>
      <c r="F1434" s="227">
        <v>3</v>
      </c>
      <c r="G1434" s="59">
        <v>2</v>
      </c>
      <c r="H1434" s="227">
        <v>3</v>
      </c>
      <c r="I1434" s="227">
        <v>14</v>
      </c>
      <c r="J1434" s="59">
        <v>22672</v>
      </c>
      <c r="K1434" s="78">
        <f>VLOOKUP(volume[[#This Row],[hwycov_id]],cnf[],10,FALSE)</f>
        <v>22672</v>
      </c>
      <c r="L1434" s="229">
        <f t="shared" si="66"/>
        <v>0</v>
      </c>
      <c r="M1434" s="228">
        <f t="shared" si="67"/>
        <v>0</v>
      </c>
      <c r="N1434" s="228">
        <f t="shared" si="68"/>
        <v>0</v>
      </c>
      <c r="O1434" s="298" t="e">
        <f>VLOOKUP(volume[[#This Row],[hwycov_id]],check!$A$2:$P$26,16,FALSE)</f>
        <v>#N/A</v>
      </c>
      <c r="P1434" s="298">
        <v>1436</v>
      </c>
    </row>
    <row r="1435" spans="1:16">
      <c r="A1435" s="59">
        <v>2850</v>
      </c>
      <c r="B1435" s="59">
        <v>3</v>
      </c>
      <c r="C1435" s="59">
        <v>1</v>
      </c>
      <c r="D1435" s="59">
        <v>2</v>
      </c>
      <c r="E1435" s="59" t="s">
        <v>80</v>
      </c>
      <c r="F1435" s="227">
        <v>3</v>
      </c>
      <c r="G1435" s="59">
        <v>2</v>
      </c>
      <c r="H1435" s="227">
        <v>2</v>
      </c>
      <c r="I1435" s="227">
        <v>11</v>
      </c>
      <c r="J1435" s="59">
        <v>22800</v>
      </c>
      <c r="K1435" s="78">
        <f>VLOOKUP(volume[[#This Row],[hwycov_id]],cnf[],10,FALSE)</f>
        <v>22800</v>
      </c>
      <c r="L1435" s="229">
        <f t="shared" si="66"/>
        <v>0</v>
      </c>
      <c r="M1435" s="228">
        <f t="shared" si="67"/>
        <v>0</v>
      </c>
      <c r="N1435" s="228">
        <f t="shared" si="68"/>
        <v>0</v>
      </c>
      <c r="O1435" s="298" t="e">
        <f>VLOOKUP(volume[[#This Row],[hwycov_id]],check!$A$2:$P$26,16,FALSE)</f>
        <v>#N/A</v>
      </c>
      <c r="P1435" s="298">
        <v>1437</v>
      </c>
    </row>
    <row r="1436" spans="1:16">
      <c r="A1436" s="59">
        <v>3869</v>
      </c>
      <c r="B1436" s="59">
        <v>3</v>
      </c>
      <c r="C1436" s="59">
        <v>1</v>
      </c>
      <c r="D1436" s="59">
        <v>2</v>
      </c>
      <c r="E1436" s="59" t="s">
        <v>79</v>
      </c>
      <c r="F1436" s="227">
        <v>3</v>
      </c>
      <c r="G1436" s="59">
        <v>2</v>
      </c>
      <c r="H1436" s="227">
        <v>3</v>
      </c>
      <c r="I1436" s="227">
        <v>14</v>
      </c>
      <c r="J1436" s="59">
        <v>22858</v>
      </c>
      <c r="K1436" s="78">
        <f>VLOOKUP(volume[[#This Row],[hwycov_id]],cnf[],10,FALSE)</f>
        <v>22858</v>
      </c>
      <c r="L1436" s="229">
        <f t="shared" si="66"/>
        <v>0</v>
      </c>
      <c r="M1436" s="228">
        <f t="shared" si="67"/>
        <v>0</v>
      </c>
      <c r="N1436" s="228">
        <f t="shared" si="68"/>
        <v>0</v>
      </c>
      <c r="O1436" s="298" t="e">
        <f>VLOOKUP(volume[[#This Row],[hwycov_id]],check!$A$2:$P$26,16,FALSE)</f>
        <v>#N/A</v>
      </c>
      <c r="P1436" s="298">
        <v>1438</v>
      </c>
    </row>
    <row r="1437" spans="1:16">
      <c r="A1437" s="59">
        <v>2427</v>
      </c>
      <c r="B1437" s="59">
        <v>3</v>
      </c>
      <c r="C1437" s="59">
        <v>1</v>
      </c>
      <c r="D1437" s="59">
        <v>2</v>
      </c>
      <c r="E1437" s="59" t="s">
        <v>80</v>
      </c>
      <c r="F1437" s="227">
        <v>3</v>
      </c>
      <c r="G1437" s="59">
        <v>2</v>
      </c>
      <c r="H1437" s="227">
        <v>5</v>
      </c>
      <c r="I1437" s="227">
        <v>5</v>
      </c>
      <c r="J1437" s="59">
        <v>22900</v>
      </c>
      <c r="K1437" s="78">
        <f>VLOOKUP(volume[[#This Row],[hwycov_id]],cnf[],10,FALSE)</f>
        <v>22900</v>
      </c>
      <c r="L1437" s="229">
        <f t="shared" si="66"/>
        <v>0</v>
      </c>
      <c r="M1437" s="228">
        <f t="shared" si="67"/>
        <v>0</v>
      </c>
      <c r="N1437" s="228">
        <f t="shared" si="68"/>
        <v>0</v>
      </c>
      <c r="O1437" s="298" t="e">
        <f>VLOOKUP(volume[[#This Row],[hwycov_id]],check!$A$2:$P$26,16,FALSE)</f>
        <v>#N/A</v>
      </c>
      <c r="P1437" s="298">
        <v>1439</v>
      </c>
    </row>
    <row r="1438" spans="1:16">
      <c r="A1438" s="59">
        <v>512</v>
      </c>
      <c r="B1438" s="59">
        <v>1</v>
      </c>
      <c r="C1438" s="59">
        <v>2</v>
      </c>
      <c r="D1438" s="59">
        <v>1</v>
      </c>
      <c r="E1438" s="59" t="s">
        <v>77</v>
      </c>
      <c r="F1438" s="227">
        <v>1</v>
      </c>
      <c r="G1438" s="59">
        <v>2</v>
      </c>
      <c r="H1438" s="227">
        <v>3</v>
      </c>
      <c r="I1438" s="227">
        <v>14</v>
      </c>
      <c r="J1438" s="59">
        <v>22917</v>
      </c>
      <c r="K1438" s="78">
        <f>VLOOKUP(volume[[#This Row],[hwycov_id]],cnf[],10,FALSE)</f>
        <v>22917</v>
      </c>
      <c r="L1438" s="229">
        <f t="shared" si="66"/>
        <v>0</v>
      </c>
      <c r="M1438" s="228">
        <f t="shared" si="67"/>
        <v>0</v>
      </c>
      <c r="N1438" s="228">
        <f t="shared" si="68"/>
        <v>0</v>
      </c>
      <c r="O1438" s="298" t="e">
        <f>VLOOKUP(volume[[#This Row],[hwycov_id]],check!$A$2:$P$26,16,FALSE)</f>
        <v>#N/A</v>
      </c>
      <c r="P1438" s="298">
        <v>1440</v>
      </c>
    </row>
    <row r="1439" spans="1:16">
      <c r="A1439" s="59">
        <v>1098</v>
      </c>
      <c r="B1439" s="59">
        <v>3</v>
      </c>
      <c r="C1439" s="59">
        <v>1</v>
      </c>
      <c r="D1439" s="59">
        <v>2</v>
      </c>
      <c r="E1439" s="59" t="s">
        <v>80</v>
      </c>
      <c r="F1439" s="227">
        <v>3</v>
      </c>
      <c r="G1439" s="59">
        <v>2</v>
      </c>
      <c r="H1439" s="227">
        <v>5</v>
      </c>
      <c r="I1439" s="227">
        <v>5</v>
      </c>
      <c r="J1439" s="59">
        <v>23000</v>
      </c>
      <c r="K1439" s="78">
        <f>VLOOKUP(volume[[#This Row],[hwycov_id]],cnf[],10,FALSE)</f>
        <v>23000</v>
      </c>
      <c r="L1439" s="229">
        <f t="shared" si="66"/>
        <v>0</v>
      </c>
      <c r="M1439" s="228">
        <f t="shared" si="67"/>
        <v>0</v>
      </c>
      <c r="N1439" s="228">
        <f t="shared" si="68"/>
        <v>0</v>
      </c>
      <c r="O1439" s="298" t="e">
        <f>VLOOKUP(volume[[#This Row],[hwycov_id]],check!$A$2:$P$26,16,FALSE)</f>
        <v>#N/A</v>
      </c>
      <c r="P1439" s="298">
        <v>1441</v>
      </c>
    </row>
    <row r="1440" spans="1:16">
      <c r="A1440" s="59">
        <v>1485</v>
      </c>
      <c r="B1440" s="59">
        <v>3</v>
      </c>
      <c r="C1440" s="59">
        <v>1</v>
      </c>
      <c r="D1440" s="59">
        <v>2</v>
      </c>
      <c r="E1440" s="59" t="s">
        <v>80</v>
      </c>
      <c r="F1440" s="227">
        <v>3</v>
      </c>
      <c r="G1440" s="59">
        <v>2</v>
      </c>
      <c r="H1440" s="227">
        <v>5</v>
      </c>
      <c r="I1440" s="227">
        <v>5</v>
      </c>
      <c r="J1440" s="59">
        <v>23000</v>
      </c>
      <c r="K1440" s="78">
        <f>VLOOKUP(volume[[#This Row],[hwycov_id]],cnf[],10,FALSE)</f>
        <v>23000</v>
      </c>
      <c r="L1440" s="229">
        <f t="shared" si="66"/>
        <v>0</v>
      </c>
      <c r="M1440" s="228">
        <f t="shared" si="67"/>
        <v>0</v>
      </c>
      <c r="N1440" s="228">
        <f t="shared" si="68"/>
        <v>0</v>
      </c>
      <c r="O1440" s="298" t="e">
        <f>VLOOKUP(volume[[#This Row],[hwycov_id]],check!$A$2:$P$26,16,FALSE)</f>
        <v>#N/A</v>
      </c>
      <c r="P1440" s="298">
        <v>1442</v>
      </c>
    </row>
    <row r="1441" spans="1:16">
      <c r="A1441" s="59">
        <v>6215</v>
      </c>
      <c r="B1441" s="59">
        <v>3</v>
      </c>
      <c r="C1441" s="59">
        <v>1</v>
      </c>
      <c r="D1441" s="59">
        <v>1</v>
      </c>
      <c r="E1441" s="59" t="s">
        <v>80</v>
      </c>
      <c r="F1441" s="227">
        <v>3</v>
      </c>
      <c r="G1441" s="59">
        <v>2</v>
      </c>
      <c r="H1441" s="227">
        <v>7</v>
      </c>
      <c r="I1441" s="227">
        <v>7</v>
      </c>
      <c r="J1441" s="59">
        <v>23000</v>
      </c>
      <c r="K1441" s="78">
        <f>VLOOKUP(volume[[#This Row],[hwycov_id]],cnf[],10,FALSE)</f>
        <v>23000</v>
      </c>
      <c r="L1441" s="229">
        <f t="shared" si="66"/>
        <v>0</v>
      </c>
      <c r="M1441" s="228">
        <f t="shared" si="67"/>
        <v>0</v>
      </c>
      <c r="N1441" s="228">
        <f t="shared" si="68"/>
        <v>0</v>
      </c>
      <c r="O1441" s="298" t="e">
        <f>VLOOKUP(volume[[#This Row],[hwycov_id]],check!$A$2:$P$26,16,FALSE)</f>
        <v>#N/A</v>
      </c>
      <c r="P1441" s="298">
        <v>1443</v>
      </c>
    </row>
    <row r="1442" spans="1:16">
      <c r="A1442" s="59">
        <v>9289</v>
      </c>
      <c r="B1442" s="59">
        <v>3</v>
      </c>
      <c r="C1442" s="59">
        <v>1</v>
      </c>
      <c r="D1442" s="59">
        <v>2</v>
      </c>
      <c r="E1442" s="59" t="s">
        <v>79</v>
      </c>
      <c r="F1442" s="227">
        <v>3</v>
      </c>
      <c r="G1442" s="59">
        <v>2</v>
      </c>
      <c r="H1442" s="227">
        <v>3</v>
      </c>
      <c r="I1442" s="227">
        <v>14</v>
      </c>
      <c r="J1442" s="59">
        <v>23211</v>
      </c>
      <c r="K1442" s="78">
        <f>VLOOKUP(volume[[#This Row],[hwycov_id]],cnf[],10,FALSE)</f>
        <v>23211</v>
      </c>
      <c r="L1442" s="229">
        <f t="shared" si="66"/>
        <v>0</v>
      </c>
      <c r="M1442" s="228">
        <f t="shared" si="67"/>
        <v>0</v>
      </c>
      <c r="N1442" s="228">
        <f t="shared" si="68"/>
        <v>0</v>
      </c>
      <c r="O1442" s="298" t="e">
        <f>VLOOKUP(volume[[#This Row],[hwycov_id]],check!$A$2:$P$26,16,FALSE)</f>
        <v>#N/A</v>
      </c>
      <c r="P1442" s="298">
        <v>1446</v>
      </c>
    </row>
    <row r="1443" spans="1:16">
      <c r="A1443" s="59">
        <v>526</v>
      </c>
      <c r="B1443" s="59">
        <v>1</v>
      </c>
      <c r="C1443" s="59">
        <v>2</v>
      </c>
      <c r="D1443" s="59">
        <v>1</v>
      </c>
      <c r="E1443" s="59" t="s">
        <v>77</v>
      </c>
      <c r="F1443" s="227">
        <v>1</v>
      </c>
      <c r="G1443" s="59">
        <v>2</v>
      </c>
      <c r="H1443" s="227">
        <v>3</v>
      </c>
      <c r="I1443" s="227">
        <v>14</v>
      </c>
      <c r="J1443" s="59">
        <v>23285</v>
      </c>
      <c r="K1443" s="78">
        <f>VLOOKUP(volume[[#This Row],[hwycov_id]],cnf[],10,FALSE)</f>
        <v>23285</v>
      </c>
      <c r="L1443" s="229">
        <f t="shared" si="66"/>
        <v>0</v>
      </c>
      <c r="M1443" s="228">
        <f t="shared" si="67"/>
        <v>0</v>
      </c>
      <c r="N1443" s="228">
        <f t="shared" si="68"/>
        <v>0</v>
      </c>
      <c r="O1443" s="298" t="e">
        <f>VLOOKUP(volume[[#This Row],[hwycov_id]],check!$A$2:$P$26,16,FALSE)</f>
        <v>#N/A</v>
      </c>
      <c r="P1443" s="298">
        <v>1447</v>
      </c>
    </row>
    <row r="1444" spans="1:16">
      <c r="A1444" s="59">
        <v>3517</v>
      </c>
      <c r="B1444" s="59">
        <v>3</v>
      </c>
      <c r="C1444" s="59">
        <v>1</v>
      </c>
      <c r="D1444" s="59">
        <v>2</v>
      </c>
      <c r="E1444" s="59" t="s">
        <v>79</v>
      </c>
      <c r="F1444" s="227">
        <v>3</v>
      </c>
      <c r="G1444" s="59">
        <v>2</v>
      </c>
      <c r="H1444" s="227">
        <v>3</v>
      </c>
      <c r="I1444" s="227">
        <v>14</v>
      </c>
      <c r="J1444" s="59">
        <v>23374</v>
      </c>
      <c r="K1444" s="78">
        <f>VLOOKUP(volume[[#This Row],[hwycov_id]],cnf[],10,FALSE)</f>
        <v>23374</v>
      </c>
      <c r="L1444" s="229">
        <f t="shared" si="66"/>
        <v>0</v>
      </c>
      <c r="M1444" s="228">
        <f t="shared" si="67"/>
        <v>0</v>
      </c>
      <c r="N1444" s="228">
        <f t="shared" si="68"/>
        <v>0</v>
      </c>
      <c r="O1444" s="298" t="e">
        <f>VLOOKUP(volume[[#This Row],[hwycov_id]],check!$A$2:$P$26,16,FALSE)</f>
        <v>#N/A</v>
      </c>
      <c r="P1444" s="298">
        <v>1448</v>
      </c>
    </row>
    <row r="1445" spans="1:16">
      <c r="A1445" s="59">
        <v>4694</v>
      </c>
      <c r="B1445" s="59">
        <v>3</v>
      </c>
      <c r="C1445" s="59">
        <v>1</v>
      </c>
      <c r="D1445" s="59">
        <v>2</v>
      </c>
      <c r="E1445" s="59" t="s">
        <v>80</v>
      </c>
      <c r="F1445" s="227">
        <v>3</v>
      </c>
      <c r="G1445" s="59">
        <v>2</v>
      </c>
      <c r="H1445" s="227">
        <v>7</v>
      </c>
      <c r="I1445" s="227">
        <v>7</v>
      </c>
      <c r="J1445" s="59">
        <v>23400</v>
      </c>
      <c r="K1445" s="78">
        <f>VLOOKUP(volume[[#This Row],[hwycov_id]],cnf[],10,FALSE)</f>
        <v>23400</v>
      </c>
      <c r="L1445" s="229">
        <f t="shared" si="66"/>
        <v>0</v>
      </c>
      <c r="M1445" s="228">
        <f t="shared" si="67"/>
        <v>0</v>
      </c>
      <c r="N1445" s="228">
        <f t="shared" si="68"/>
        <v>0</v>
      </c>
      <c r="O1445" s="298" t="e">
        <f>VLOOKUP(volume[[#This Row],[hwycov_id]],check!$A$2:$P$26,16,FALSE)</f>
        <v>#N/A</v>
      </c>
      <c r="P1445" s="298">
        <v>1449</v>
      </c>
    </row>
    <row r="1446" spans="1:16">
      <c r="A1446" s="59">
        <v>1710</v>
      </c>
      <c r="B1446" s="59">
        <v>2</v>
      </c>
      <c r="C1446" s="59">
        <v>1</v>
      </c>
      <c r="D1446" s="59">
        <v>1</v>
      </c>
      <c r="E1446" s="59" t="s">
        <v>79</v>
      </c>
      <c r="F1446" s="227">
        <v>3</v>
      </c>
      <c r="G1446" s="59">
        <v>2</v>
      </c>
      <c r="H1446" s="227">
        <v>2</v>
      </c>
      <c r="I1446" s="227">
        <v>14</v>
      </c>
      <c r="J1446" s="59">
        <v>23439</v>
      </c>
      <c r="K1446" s="78">
        <f>VLOOKUP(volume[[#This Row],[hwycov_id]],cnf[],10,FALSE)</f>
        <v>23439</v>
      </c>
      <c r="L1446" s="229">
        <f t="shared" si="66"/>
        <v>0</v>
      </c>
      <c r="M1446" s="228">
        <f t="shared" si="67"/>
        <v>0</v>
      </c>
      <c r="N1446" s="228">
        <f t="shared" si="68"/>
        <v>0</v>
      </c>
      <c r="O1446" s="298" t="e">
        <f>VLOOKUP(volume[[#This Row],[hwycov_id]],check!$A$2:$P$26,16,FALSE)</f>
        <v>#N/A</v>
      </c>
      <c r="P1446" s="298">
        <v>1450</v>
      </c>
    </row>
    <row r="1447" spans="1:16">
      <c r="A1447" s="59">
        <v>3037</v>
      </c>
      <c r="B1447" s="59">
        <v>4</v>
      </c>
      <c r="C1447" s="59">
        <v>1</v>
      </c>
      <c r="D1447" s="59">
        <v>2</v>
      </c>
      <c r="E1447" s="59" t="s">
        <v>80</v>
      </c>
      <c r="F1447" s="227">
        <v>4</v>
      </c>
      <c r="G1447" s="59">
        <v>2</v>
      </c>
      <c r="H1447" s="227">
        <v>4</v>
      </c>
      <c r="I1447" s="227">
        <v>2</v>
      </c>
      <c r="J1447" s="59">
        <v>23500</v>
      </c>
      <c r="K1447" s="78">
        <f>VLOOKUP(volume[[#This Row],[hwycov_id]],cnf[],10,FALSE)</f>
        <v>23500</v>
      </c>
      <c r="L1447" s="229">
        <f t="shared" si="66"/>
        <v>0</v>
      </c>
      <c r="M1447" s="228">
        <f t="shared" si="67"/>
        <v>0</v>
      </c>
      <c r="N1447" s="228">
        <f t="shared" si="68"/>
        <v>0</v>
      </c>
      <c r="O1447" s="298" t="e">
        <f>VLOOKUP(volume[[#This Row],[hwycov_id]],check!$A$2:$P$26,16,FALSE)</f>
        <v>#N/A</v>
      </c>
      <c r="P1447" s="298">
        <v>1451</v>
      </c>
    </row>
    <row r="1448" spans="1:16">
      <c r="A1448" s="59">
        <v>12728</v>
      </c>
      <c r="B1448" s="59">
        <v>3</v>
      </c>
      <c r="C1448" s="59">
        <v>1</v>
      </c>
      <c r="D1448" s="59">
        <v>2</v>
      </c>
      <c r="E1448" s="59" t="s">
        <v>80</v>
      </c>
      <c r="F1448" s="227">
        <v>3</v>
      </c>
      <c r="G1448" s="59">
        <v>2</v>
      </c>
      <c r="H1448" s="227">
        <v>6</v>
      </c>
      <c r="I1448" s="227">
        <v>19</v>
      </c>
      <c r="J1448" s="59">
        <v>23500</v>
      </c>
      <c r="K1448" s="78">
        <f>VLOOKUP(volume[[#This Row],[hwycov_id]],cnf[],10,FALSE)</f>
        <v>23500</v>
      </c>
      <c r="L1448" s="229">
        <f t="shared" si="66"/>
        <v>0</v>
      </c>
      <c r="M1448" s="228">
        <f t="shared" si="67"/>
        <v>0</v>
      </c>
      <c r="N1448" s="228">
        <f t="shared" si="68"/>
        <v>0</v>
      </c>
      <c r="O1448" s="298" t="e">
        <f>VLOOKUP(volume[[#This Row],[hwycov_id]],check!$A$2:$P$26,16,FALSE)</f>
        <v>#N/A</v>
      </c>
      <c r="P1448" s="298">
        <v>1452</v>
      </c>
    </row>
    <row r="1449" spans="1:16">
      <c r="A1449" s="59">
        <v>14207</v>
      </c>
      <c r="B1449" s="59">
        <v>4</v>
      </c>
      <c r="C1449" s="59">
        <v>1</v>
      </c>
      <c r="D1449" s="59">
        <v>2</v>
      </c>
      <c r="E1449" s="59" t="s">
        <v>80</v>
      </c>
      <c r="F1449" s="227">
        <v>4</v>
      </c>
      <c r="G1449" s="59">
        <v>2</v>
      </c>
      <c r="H1449" s="227">
        <v>2</v>
      </c>
      <c r="I1449" s="227">
        <v>14</v>
      </c>
      <c r="J1449" s="59">
        <v>23500</v>
      </c>
      <c r="K1449" s="78">
        <f>VLOOKUP(volume[[#This Row],[hwycov_id]],cnf[],10,FALSE)</f>
        <v>23500</v>
      </c>
      <c r="L1449" s="229">
        <f t="shared" si="66"/>
        <v>0</v>
      </c>
      <c r="M1449" s="228">
        <f t="shared" si="67"/>
        <v>0</v>
      </c>
      <c r="N1449" s="228">
        <f t="shared" si="68"/>
        <v>0</v>
      </c>
      <c r="O1449" s="298" t="e">
        <f>VLOOKUP(volume[[#This Row],[hwycov_id]],check!$A$2:$P$26,16,FALSE)</f>
        <v>#N/A</v>
      </c>
      <c r="P1449" s="298">
        <v>1453</v>
      </c>
    </row>
    <row r="1450" spans="1:16">
      <c r="A1450" s="59">
        <v>871</v>
      </c>
      <c r="B1450" s="59">
        <v>3</v>
      </c>
      <c r="C1450" s="59">
        <v>1</v>
      </c>
      <c r="D1450" s="59">
        <v>2</v>
      </c>
      <c r="E1450" s="59" t="s">
        <v>79</v>
      </c>
      <c r="F1450" s="227">
        <v>3</v>
      </c>
      <c r="G1450" s="59">
        <v>2</v>
      </c>
      <c r="H1450" s="227">
        <v>2</v>
      </c>
      <c r="I1450" s="227">
        <v>14</v>
      </c>
      <c r="J1450" s="59">
        <v>23538</v>
      </c>
      <c r="K1450" s="78">
        <f>VLOOKUP(volume[[#This Row],[hwycov_id]],cnf[],10,FALSE)</f>
        <v>23538</v>
      </c>
      <c r="L1450" s="229">
        <f t="shared" si="66"/>
        <v>0</v>
      </c>
      <c r="M1450" s="228">
        <f t="shared" si="67"/>
        <v>0</v>
      </c>
      <c r="N1450" s="228">
        <f t="shared" si="68"/>
        <v>0</v>
      </c>
      <c r="O1450" s="298" t="e">
        <f>VLOOKUP(volume[[#This Row],[hwycov_id]],check!$A$2:$P$26,16,FALSE)</f>
        <v>#N/A</v>
      </c>
      <c r="P1450" s="298">
        <v>1454</v>
      </c>
    </row>
    <row r="1451" spans="1:16">
      <c r="A1451" s="59">
        <v>11264</v>
      </c>
      <c r="B1451" s="59">
        <v>9</v>
      </c>
      <c r="C1451" s="59">
        <v>1</v>
      </c>
      <c r="D1451" s="59">
        <v>1</v>
      </c>
      <c r="E1451" s="59" t="s">
        <v>78</v>
      </c>
      <c r="F1451" s="227">
        <v>2</v>
      </c>
      <c r="G1451" s="59">
        <v>2</v>
      </c>
      <c r="H1451" s="227">
        <v>5</v>
      </c>
      <c r="I1451" s="227">
        <v>5</v>
      </c>
      <c r="J1451" s="59">
        <v>23590</v>
      </c>
      <c r="K1451" s="78">
        <f>VLOOKUP(volume[[#This Row],[hwycov_id]],cnf[],10,FALSE)</f>
        <v>23590</v>
      </c>
      <c r="L1451" s="229">
        <f t="shared" si="66"/>
        <v>0</v>
      </c>
      <c r="M1451" s="228">
        <f t="shared" si="67"/>
        <v>0</v>
      </c>
      <c r="N1451" s="228">
        <f t="shared" si="68"/>
        <v>0</v>
      </c>
      <c r="O1451" s="298" t="e">
        <f>VLOOKUP(volume[[#This Row],[hwycov_id]],check!$A$2:$P$26,16,FALSE)</f>
        <v>#N/A</v>
      </c>
      <c r="P1451" s="298">
        <v>1455</v>
      </c>
    </row>
    <row r="1452" spans="1:16">
      <c r="A1452" s="59">
        <v>28035</v>
      </c>
      <c r="B1452" s="59">
        <v>9</v>
      </c>
      <c r="C1452" s="59">
        <v>1</v>
      </c>
      <c r="D1452" s="59">
        <v>1</v>
      </c>
      <c r="E1452" s="59" t="s">
        <v>78</v>
      </c>
      <c r="F1452" s="227">
        <v>2</v>
      </c>
      <c r="G1452" s="59">
        <v>2</v>
      </c>
      <c r="H1452" s="227">
        <v>3</v>
      </c>
      <c r="I1452" s="227">
        <v>14</v>
      </c>
      <c r="J1452" s="59">
        <v>23613</v>
      </c>
      <c r="K1452" s="78">
        <f>VLOOKUP(volume[[#This Row],[hwycov_id]],cnf[],10,FALSE)</f>
        <v>23613</v>
      </c>
      <c r="L1452" s="229">
        <f t="shared" si="66"/>
        <v>0</v>
      </c>
      <c r="M1452" s="228">
        <f t="shared" si="67"/>
        <v>0</v>
      </c>
      <c r="N1452" s="228">
        <f t="shared" si="68"/>
        <v>0</v>
      </c>
      <c r="O1452" s="298" t="e">
        <f>VLOOKUP(volume[[#This Row],[hwycov_id]],check!$A$2:$P$26,16,FALSE)</f>
        <v>#N/A</v>
      </c>
      <c r="P1452" s="298">
        <v>1456</v>
      </c>
    </row>
    <row r="1453" spans="1:16">
      <c r="A1453" s="59">
        <v>4480</v>
      </c>
      <c r="B1453" s="59">
        <v>3</v>
      </c>
      <c r="C1453" s="59">
        <v>1</v>
      </c>
      <c r="D1453" s="59">
        <v>2</v>
      </c>
      <c r="E1453" s="59" t="s">
        <v>79</v>
      </c>
      <c r="F1453" s="227">
        <v>3</v>
      </c>
      <c r="G1453" s="59">
        <v>2</v>
      </c>
      <c r="H1453" s="227">
        <v>3</v>
      </c>
      <c r="I1453" s="227">
        <v>14</v>
      </c>
      <c r="J1453" s="59">
        <v>23667</v>
      </c>
      <c r="K1453" s="78">
        <f>VLOOKUP(volume[[#This Row],[hwycov_id]],cnf[],10,FALSE)</f>
        <v>23667</v>
      </c>
      <c r="L1453" s="229">
        <f t="shared" si="66"/>
        <v>0</v>
      </c>
      <c r="M1453" s="228">
        <f t="shared" si="67"/>
        <v>0</v>
      </c>
      <c r="N1453" s="228">
        <f t="shared" si="68"/>
        <v>0</v>
      </c>
      <c r="O1453" s="298" t="e">
        <f>VLOOKUP(volume[[#This Row],[hwycov_id]],check!$A$2:$P$26,16,FALSE)</f>
        <v>#N/A</v>
      </c>
      <c r="P1453" s="298">
        <v>1457</v>
      </c>
    </row>
    <row r="1454" spans="1:16">
      <c r="A1454" s="59">
        <v>1181</v>
      </c>
      <c r="B1454" s="59">
        <v>3</v>
      </c>
      <c r="C1454" s="59">
        <v>1</v>
      </c>
      <c r="D1454" s="59">
        <v>2</v>
      </c>
      <c r="E1454" s="59" t="s">
        <v>79</v>
      </c>
      <c r="F1454" s="227">
        <v>3</v>
      </c>
      <c r="G1454" s="59">
        <v>2</v>
      </c>
      <c r="H1454" s="227">
        <v>2</v>
      </c>
      <c r="I1454" s="227">
        <v>14</v>
      </c>
      <c r="J1454" s="59">
        <v>23783</v>
      </c>
      <c r="K1454" s="78">
        <f>VLOOKUP(volume[[#This Row],[hwycov_id]],cnf[],10,FALSE)</f>
        <v>23783</v>
      </c>
      <c r="L1454" s="229">
        <f t="shared" si="66"/>
        <v>0</v>
      </c>
      <c r="M1454" s="228">
        <f t="shared" si="67"/>
        <v>0</v>
      </c>
      <c r="N1454" s="228">
        <f t="shared" si="68"/>
        <v>0</v>
      </c>
      <c r="O1454" s="298" t="e">
        <f>VLOOKUP(volume[[#This Row],[hwycov_id]],check!$A$2:$P$26,16,FALSE)</f>
        <v>#N/A</v>
      </c>
      <c r="P1454" s="298">
        <v>1458</v>
      </c>
    </row>
    <row r="1455" spans="1:16">
      <c r="A1455" s="59">
        <v>858</v>
      </c>
      <c r="B1455" s="59">
        <v>1</v>
      </c>
      <c r="C1455" s="59">
        <v>1</v>
      </c>
      <c r="D1455" s="59">
        <v>1</v>
      </c>
      <c r="E1455" s="59" t="s">
        <v>78</v>
      </c>
      <c r="F1455" s="227">
        <v>1</v>
      </c>
      <c r="G1455" s="59">
        <v>2</v>
      </c>
      <c r="H1455" s="227">
        <v>4</v>
      </c>
      <c r="I1455" s="227">
        <v>14</v>
      </c>
      <c r="J1455" s="59">
        <v>23789</v>
      </c>
      <c r="K1455" s="78">
        <f>VLOOKUP(volume[[#This Row],[hwycov_id]],cnf[],10,FALSE)</f>
        <v>23789</v>
      </c>
      <c r="L1455" s="229">
        <f t="shared" si="66"/>
        <v>0</v>
      </c>
      <c r="M1455" s="228">
        <f t="shared" si="67"/>
        <v>0</v>
      </c>
      <c r="N1455" s="228">
        <f t="shared" si="68"/>
        <v>0</v>
      </c>
      <c r="O1455" s="298" t="e">
        <f>VLOOKUP(volume[[#This Row],[hwycov_id]],check!$A$2:$P$26,16,FALSE)</f>
        <v>#N/A</v>
      </c>
      <c r="P1455" s="298">
        <v>1459</v>
      </c>
    </row>
    <row r="1456" spans="1:16">
      <c r="A1456" s="59">
        <v>1714</v>
      </c>
      <c r="B1456" s="59">
        <v>2</v>
      </c>
      <c r="C1456" s="59">
        <v>1</v>
      </c>
      <c r="D1456" s="59">
        <v>1</v>
      </c>
      <c r="E1456" s="59" t="s">
        <v>79</v>
      </c>
      <c r="F1456" s="227">
        <v>3</v>
      </c>
      <c r="G1456" s="59">
        <v>2</v>
      </c>
      <c r="H1456" s="227">
        <v>2</v>
      </c>
      <c r="I1456" s="227">
        <v>14</v>
      </c>
      <c r="J1456" s="59">
        <v>23816</v>
      </c>
      <c r="K1456" s="78">
        <f>VLOOKUP(volume[[#This Row],[hwycov_id]],cnf[],10,FALSE)</f>
        <v>23816</v>
      </c>
      <c r="L1456" s="229">
        <f t="shared" si="66"/>
        <v>0</v>
      </c>
      <c r="M1456" s="228">
        <f t="shared" si="67"/>
        <v>0</v>
      </c>
      <c r="N1456" s="228">
        <f t="shared" si="68"/>
        <v>0</v>
      </c>
      <c r="O1456" s="298" t="e">
        <f>VLOOKUP(volume[[#This Row],[hwycov_id]],check!$A$2:$P$26,16,FALSE)</f>
        <v>#N/A</v>
      </c>
      <c r="P1456" s="298">
        <v>1461</v>
      </c>
    </row>
    <row r="1457" spans="1:16">
      <c r="A1457" s="59">
        <v>10849</v>
      </c>
      <c r="B1457" s="59">
        <v>3</v>
      </c>
      <c r="C1457" s="59">
        <v>1</v>
      </c>
      <c r="D1457" s="59">
        <v>2</v>
      </c>
      <c r="E1457" s="59" t="s">
        <v>79</v>
      </c>
      <c r="F1457" s="227">
        <v>3</v>
      </c>
      <c r="G1457" s="59">
        <v>2</v>
      </c>
      <c r="H1457" s="227">
        <v>3</v>
      </c>
      <c r="I1457" s="227">
        <v>14</v>
      </c>
      <c r="J1457" s="59">
        <v>23910</v>
      </c>
      <c r="K1457" s="78">
        <f>VLOOKUP(volume[[#This Row],[hwycov_id]],cnf[],10,FALSE)</f>
        <v>23910</v>
      </c>
      <c r="L1457" s="229">
        <f t="shared" si="66"/>
        <v>0</v>
      </c>
      <c r="M1457" s="228">
        <f t="shared" si="67"/>
        <v>0</v>
      </c>
      <c r="N1457" s="228">
        <f t="shared" si="68"/>
        <v>0</v>
      </c>
      <c r="O1457" s="298" t="e">
        <f>VLOOKUP(volume[[#This Row],[hwycov_id]],check!$A$2:$P$26,16,FALSE)</f>
        <v>#N/A</v>
      </c>
      <c r="P1457" s="298">
        <v>1462</v>
      </c>
    </row>
    <row r="1458" spans="1:16">
      <c r="A1458" s="59">
        <v>28827</v>
      </c>
      <c r="B1458" s="59">
        <v>8</v>
      </c>
      <c r="C1458" s="59">
        <v>1</v>
      </c>
      <c r="D1458" s="59">
        <v>1</v>
      </c>
      <c r="E1458" s="59" t="s">
        <v>78</v>
      </c>
      <c r="F1458" s="227">
        <v>2</v>
      </c>
      <c r="G1458" s="59">
        <v>2</v>
      </c>
      <c r="H1458" s="227">
        <v>3</v>
      </c>
      <c r="I1458" s="227">
        <v>14</v>
      </c>
      <c r="J1458" s="59">
        <v>23927</v>
      </c>
      <c r="K1458" s="78">
        <f>VLOOKUP(volume[[#This Row],[hwycov_id]],cnf[],10,FALSE)</f>
        <v>23927</v>
      </c>
      <c r="L1458" s="229">
        <f t="shared" si="66"/>
        <v>0</v>
      </c>
      <c r="M1458" s="228">
        <f t="shared" si="67"/>
        <v>0</v>
      </c>
      <c r="N1458" s="228">
        <f t="shared" si="68"/>
        <v>0</v>
      </c>
      <c r="O1458" s="298" t="e">
        <f>VLOOKUP(volume[[#This Row],[hwycov_id]],check!$A$2:$P$26,16,FALSE)</f>
        <v>#N/A</v>
      </c>
      <c r="P1458" s="298">
        <v>1463</v>
      </c>
    </row>
    <row r="1459" spans="1:16">
      <c r="A1459" s="59">
        <v>10301</v>
      </c>
      <c r="B1459" s="59">
        <v>3</v>
      </c>
      <c r="C1459" s="59">
        <v>1</v>
      </c>
      <c r="D1459" s="59">
        <v>2</v>
      </c>
      <c r="E1459" s="59" t="s">
        <v>79</v>
      </c>
      <c r="F1459" s="227">
        <v>3</v>
      </c>
      <c r="G1459" s="59">
        <v>2</v>
      </c>
      <c r="H1459" s="227">
        <v>4</v>
      </c>
      <c r="I1459" s="227">
        <v>14</v>
      </c>
      <c r="J1459" s="59">
        <v>23928</v>
      </c>
      <c r="K1459" s="78">
        <f>VLOOKUP(volume[[#This Row],[hwycov_id]],cnf[],10,FALSE)</f>
        <v>23928</v>
      </c>
      <c r="L1459" s="229">
        <f t="shared" si="66"/>
        <v>0</v>
      </c>
      <c r="M1459" s="228">
        <f t="shared" si="67"/>
        <v>0</v>
      </c>
      <c r="N1459" s="228">
        <f t="shared" si="68"/>
        <v>0</v>
      </c>
      <c r="O1459" s="298" t="e">
        <f>VLOOKUP(volume[[#This Row],[hwycov_id]],check!$A$2:$P$26,16,FALSE)</f>
        <v>#N/A</v>
      </c>
      <c r="P1459" s="298">
        <v>1464</v>
      </c>
    </row>
    <row r="1460" spans="1:16">
      <c r="A1460" s="59">
        <v>466</v>
      </c>
      <c r="B1460" s="59">
        <v>3</v>
      </c>
      <c r="C1460" s="59">
        <v>1</v>
      </c>
      <c r="D1460" s="59">
        <v>2</v>
      </c>
      <c r="E1460" s="59" t="s">
        <v>79</v>
      </c>
      <c r="F1460" s="227">
        <v>3</v>
      </c>
      <c r="G1460" s="59">
        <v>2</v>
      </c>
      <c r="H1460" s="227">
        <v>2</v>
      </c>
      <c r="I1460" s="227">
        <v>14</v>
      </c>
      <c r="J1460" s="59">
        <v>23936</v>
      </c>
      <c r="K1460" s="78">
        <f>VLOOKUP(volume[[#This Row],[hwycov_id]],cnf[],10,FALSE)</f>
        <v>23936</v>
      </c>
      <c r="L1460" s="229">
        <f t="shared" si="66"/>
        <v>0</v>
      </c>
      <c r="M1460" s="228">
        <f t="shared" si="67"/>
        <v>0</v>
      </c>
      <c r="N1460" s="228">
        <f t="shared" si="68"/>
        <v>0</v>
      </c>
      <c r="O1460" s="298" t="e">
        <f>VLOOKUP(volume[[#This Row],[hwycov_id]],check!$A$2:$P$26,16,FALSE)</f>
        <v>#N/A</v>
      </c>
      <c r="P1460" s="298">
        <v>1465</v>
      </c>
    </row>
    <row r="1461" spans="1:16">
      <c r="A1461" s="59">
        <v>4230</v>
      </c>
      <c r="B1461" s="59">
        <v>3</v>
      </c>
      <c r="C1461" s="59">
        <v>1</v>
      </c>
      <c r="D1461" s="59">
        <v>2</v>
      </c>
      <c r="E1461" s="59" t="s">
        <v>80</v>
      </c>
      <c r="F1461" s="227">
        <v>3</v>
      </c>
      <c r="G1461" s="59">
        <v>2</v>
      </c>
      <c r="H1461" s="227">
        <v>7</v>
      </c>
      <c r="I1461" s="227">
        <v>7</v>
      </c>
      <c r="J1461" s="59">
        <v>24000</v>
      </c>
      <c r="K1461" s="78">
        <f>VLOOKUP(volume[[#This Row],[hwycov_id]],cnf[],10,FALSE)</f>
        <v>24000</v>
      </c>
      <c r="L1461" s="229">
        <f t="shared" si="66"/>
        <v>0</v>
      </c>
      <c r="M1461" s="228">
        <f t="shared" si="67"/>
        <v>0</v>
      </c>
      <c r="N1461" s="228">
        <f t="shared" si="68"/>
        <v>0</v>
      </c>
      <c r="O1461" s="298" t="e">
        <f>VLOOKUP(volume[[#This Row],[hwycov_id]],check!$A$2:$P$26,16,FALSE)</f>
        <v>#N/A</v>
      </c>
      <c r="P1461" s="298">
        <v>1466</v>
      </c>
    </row>
    <row r="1462" spans="1:16">
      <c r="A1462" s="59">
        <v>473</v>
      </c>
      <c r="B1462" s="59">
        <v>1</v>
      </c>
      <c r="C1462" s="59">
        <v>2</v>
      </c>
      <c r="D1462" s="59">
        <v>1</v>
      </c>
      <c r="E1462" s="59" t="s">
        <v>77</v>
      </c>
      <c r="F1462" s="227">
        <v>1</v>
      </c>
      <c r="G1462" s="59">
        <v>2</v>
      </c>
      <c r="H1462" s="227">
        <v>7</v>
      </c>
      <c r="I1462" s="227">
        <v>7</v>
      </c>
      <c r="J1462" s="59">
        <v>24018</v>
      </c>
      <c r="K1462" s="78">
        <f>VLOOKUP(volume[[#This Row],[hwycov_id]],cnf[],10,FALSE)</f>
        <v>24018</v>
      </c>
      <c r="L1462" s="229">
        <f t="shared" si="66"/>
        <v>0</v>
      </c>
      <c r="M1462" s="228">
        <f t="shared" si="67"/>
        <v>0</v>
      </c>
      <c r="N1462" s="228">
        <f t="shared" si="68"/>
        <v>0</v>
      </c>
      <c r="O1462" s="298" t="e">
        <f>VLOOKUP(volume[[#This Row],[hwycov_id]],check!$A$2:$P$26,16,FALSE)</f>
        <v>#N/A</v>
      </c>
      <c r="P1462" s="298">
        <v>1467</v>
      </c>
    </row>
    <row r="1463" spans="1:16">
      <c r="A1463" s="59">
        <v>81</v>
      </c>
      <c r="B1463" s="59">
        <v>3</v>
      </c>
      <c r="C1463" s="59">
        <v>1</v>
      </c>
      <c r="D1463" s="59">
        <v>2</v>
      </c>
      <c r="E1463" s="59" t="s">
        <v>79</v>
      </c>
      <c r="F1463" s="227">
        <v>3</v>
      </c>
      <c r="G1463" s="59">
        <v>2</v>
      </c>
      <c r="H1463" s="227">
        <v>2</v>
      </c>
      <c r="I1463" s="227">
        <v>14</v>
      </c>
      <c r="J1463" s="59">
        <v>24070</v>
      </c>
      <c r="K1463" s="78">
        <f>VLOOKUP(volume[[#This Row],[hwycov_id]],cnf[],10,FALSE)</f>
        <v>24070</v>
      </c>
      <c r="L1463" s="229">
        <f t="shared" si="66"/>
        <v>0</v>
      </c>
      <c r="M1463" s="228">
        <f t="shared" si="67"/>
        <v>0</v>
      </c>
      <c r="N1463" s="228">
        <f t="shared" si="68"/>
        <v>0</v>
      </c>
      <c r="O1463" s="298" t="e">
        <f>VLOOKUP(volume[[#This Row],[hwycov_id]],check!$A$2:$P$26,16,FALSE)</f>
        <v>#N/A</v>
      </c>
      <c r="P1463" s="298">
        <v>1468</v>
      </c>
    </row>
    <row r="1464" spans="1:16">
      <c r="A1464" s="59">
        <v>5232</v>
      </c>
      <c r="B1464" s="59">
        <v>3</v>
      </c>
      <c r="C1464" s="59">
        <v>1</v>
      </c>
      <c r="D1464" s="59">
        <v>2</v>
      </c>
      <c r="E1464" s="59" t="s">
        <v>79</v>
      </c>
      <c r="F1464" s="227">
        <v>3</v>
      </c>
      <c r="G1464" s="59">
        <v>2</v>
      </c>
      <c r="H1464" s="227">
        <v>2</v>
      </c>
      <c r="I1464" s="227">
        <v>14</v>
      </c>
      <c r="J1464" s="59">
        <v>24164</v>
      </c>
      <c r="K1464" s="78">
        <f>VLOOKUP(volume[[#This Row],[hwycov_id]],cnf[],10,FALSE)</f>
        <v>24164</v>
      </c>
      <c r="L1464" s="229">
        <f t="shared" si="66"/>
        <v>0</v>
      </c>
      <c r="M1464" s="228">
        <f t="shared" si="67"/>
        <v>0</v>
      </c>
      <c r="N1464" s="228">
        <f t="shared" si="68"/>
        <v>0</v>
      </c>
      <c r="O1464" s="298" t="e">
        <f>VLOOKUP(volume[[#This Row],[hwycov_id]],check!$A$2:$P$26,16,FALSE)</f>
        <v>#N/A</v>
      </c>
      <c r="P1464" s="298">
        <v>1469</v>
      </c>
    </row>
    <row r="1465" spans="1:16">
      <c r="A1465" s="59">
        <v>9895</v>
      </c>
      <c r="B1465" s="59">
        <v>3</v>
      </c>
      <c r="C1465" s="59">
        <v>1</v>
      </c>
      <c r="D1465" s="59">
        <v>2</v>
      </c>
      <c r="E1465" s="59" t="s">
        <v>79</v>
      </c>
      <c r="F1465" s="227">
        <v>3</v>
      </c>
      <c r="G1465" s="59">
        <v>2</v>
      </c>
      <c r="H1465" s="227">
        <v>2</v>
      </c>
      <c r="I1465" s="227">
        <v>14</v>
      </c>
      <c r="J1465" s="59">
        <v>24256</v>
      </c>
      <c r="K1465" s="78">
        <f>VLOOKUP(volume[[#This Row],[hwycov_id]],cnf[],10,FALSE)</f>
        <v>24256</v>
      </c>
      <c r="L1465" s="229">
        <f t="shared" si="66"/>
        <v>0</v>
      </c>
      <c r="M1465" s="228">
        <f t="shared" si="67"/>
        <v>0</v>
      </c>
      <c r="N1465" s="228">
        <f t="shared" si="68"/>
        <v>0</v>
      </c>
      <c r="O1465" s="298" t="e">
        <f>VLOOKUP(volume[[#This Row],[hwycov_id]],check!$A$2:$P$26,16,FALSE)</f>
        <v>#N/A</v>
      </c>
      <c r="P1465" s="298">
        <v>1470</v>
      </c>
    </row>
    <row r="1466" spans="1:16">
      <c r="A1466" s="59">
        <v>19914</v>
      </c>
      <c r="B1466" s="59">
        <v>3</v>
      </c>
      <c r="C1466" s="59">
        <v>1</v>
      </c>
      <c r="D1466" s="59">
        <v>2</v>
      </c>
      <c r="E1466" s="59" t="s">
        <v>79</v>
      </c>
      <c r="F1466" s="227">
        <v>3</v>
      </c>
      <c r="G1466" s="59">
        <v>2</v>
      </c>
      <c r="H1466" s="227">
        <v>2</v>
      </c>
      <c r="I1466" s="227">
        <v>14</v>
      </c>
      <c r="J1466" s="59">
        <v>24284</v>
      </c>
      <c r="K1466" s="78">
        <f>VLOOKUP(volume[[#This Row],[hwycov_id]],cnf[],10,FALSE)</f>
        <v>24284</v>
      </c>
      <c r="L1466" s="229">
        <f t="shared" si="66"/>
        <v>0</v>
      </c>
      <c r="M1466" s="228">
        <f t="shared" si="67"/>
        <v>0</v>
      </c>
      <c r="N1466" s="228">
        <f t="shared" si="68"/>
        <v>0</v>
      </c>
      <c r="O1466" s="298" t="e">
        <f>VLOOKUP(volume[[#This Row],[hwycov_id]],check!$A$2:$P$26,16,FALSE)</f>
        <v>#N/A</v>
      </c>
      <c r="P1466" s="298">
        <v>1471</v>
      </c>
    </row>
    <row r="1467" spans="1:16">
      <c r="A1467" s="59">
        <v>20840</v>
      </c>
      <c r="B1467" s="59">
        <v>3</v>
      </c>
      <c r="C1467" s="59">
        <v>1</v>
      </c>
      <c r="D1467" s="59">
        <v>2</v>
      </c>
      <c r="E1467" s="59" t="s">
        <v>80</v>
      </c>
      <c r="F1467" s="227">
        <v>3</v>
      </c>
      <c r="G1467" s="59">
        <v>2</v>
      </c>
      <c r="H1467" s="227">
        <v>7</v>
      </c>
      <c r="I1467" s="227">
        <v>7</v>
      </c>
      <c r="J1467" s="59">
        <v>24300</v>
      </c>
      <c r="K1467" s="78">
        <f>VLOOKUP(volume[[#This Row],[hwycov_id]],cnf[],10,FALSE)</f>
        <v>24300</v>
      </c>
      <c r="L1467" s="229">
        <f t="shared" si="66"/>
        <v>0</v>
      </c>
      <c r="M1467" s="228">
        <f t="shared" si="67"/>
        <v>0</v>
      </c>
      <c r="N1467" s="228">
        <f t="shared" si="68"/>
        <v>0</v>
      </c>
      <c r="O1467" s="298" t="e">
        <f>VLOOKUP(volume[[#This Row],[hwycov_id]],check!$A$2:$P$26,16,FALSE)</f>
        <v>#N/A</v>
      </c>
      <c r="P1467" s="298">
        <v>1472</v>
      </c>
    </row>
    <row r="1468" spans="1:16">
      <c r="A1468" s="59">
        <v>2426</v>
      </c>
      <c r="B1468" s="59">
        <v>3</v>
      </c>
      <c r="C1468" s="59">
        <v>1</v>
      </c>
      <c r="D1468" s="59">
        <v>2</v>
      </c>
      <c r="E1468" s="59" t="s">
        <v>80</v>
      </c>
      <c r="F1468" s="227">
        <v>3</v>
      </c>
      <c r="G1468" s="59">
        <v>2</v>
      </c>
      <c r="H1468" s="227">
        <v>5</v>
      </c>
      <c r="I1468" s="227">
        <v>5</v>
      </c>
      <c r="J1468" s="59">
        <v>24300</v>
      </c>
      <c r="K1468" s="78">
        <f>VLOOKUP(volume[[#This Row],[hwycov_id]],cnf[],10,FALSE)</f>
        <v>24300</v>
      </c>
      <c r="L1468" s="229">
        <f t="shared" si="66"/>
        <v>0</v>
      </c>
      <c r="M1468" s="228">
        <f t="shared" si="67"/>
        <v>0</v>
      </c>
      <c r="N1468" s="228">
        <f t="shared" si="68"/>
        <v>0</v>
      </c>
      <c r="O1468" s="298" t="e">
        <f>VLOOKUP(volume[[#This Row],[hwycov_id]],check!$A$2:$P$26,16,FALSE)</f>
        <v>#N/A</v>
      </c>
      <c r="P1468" s="298">
        <v>1473</v>
      </c>
    </row>
    <row r="1469" spans="1:16">
      <c r="A1469" s="59">
        <v>9887</v>
      </c>
      <c r="B1469" s="59">
        <v>3</v>
      </c>
      <c r="C1469" s="59">
        <v>1</v>
      </c>
      <c r="D1469" s="59">
        <v>2</v>
      </c>
      <c r="E1469" s="59" t="s">
        <v>79</v>
      </c>
      <c r="F1469" s="227">
        <v>3</v>
      </c>
      <c r="G1469" s="59">
        <v>2</v>
      </c>
      <c r="H1469" s="227">
        <v>2</v>
      </c>
      <c r="I1469" s="227">
        <v>14</v>
      </c>
      <c r="J1469" s="59">
        <v>24323</v>
      </c>
      <c r="K1469" s="78">
        <f>VLOOKUP(volume[[#This Row],[hwycov_id]],cnf[],10,FALSE)</f>
        <v>24323</v>
      </c>
      <c r="L1469" s="229">
        <f t="shared" si="66"/>
        <v>0</v>
      </c>
      <c r="M1469" s="228">
        <f t="shared" si="67"/>
        <v>0</v>
      </c>
      <c r="N1469" s="228">
        <f t="shared" si="68"/>
        <v>0</v>
      </c>
      <c r="O1469" s="298" t="e">
        <f>VLOOKUP(volume[[#This Row],[hwycov_id]],check!$A$2:$P$26,16,FALSE)</f>
        <v>#N/A</v>
      </c>
      <c r="P1469" s="298">
        <v>1474</v>
      </c>
    </row>
    <row r="1470" spans="1:16">
      <c r="A1470" s="59">
        <v>5927</v>
      </c>
      <c r="B1470" s="59">
        <v>3</v>
      </c>
      <c r="C1470" s="59">
        <v>1</v>
      </c>
      <c r="D1470" s="59">
        <v>2</v>
      </c>
      <c r="E1470" s="59" t="s">
        <v>79</v>
      </c>
      <c r="F1470" s="227">
        <v>3</v>
      </c>
      <c r="G1470" s="59">
        <v>2</v>
      </c>
      <c r="H1470" s="227">
        <v>2</v>
      </c>
      <c r="I1470" s="227">
        <v>14</v>
      </c>
      <c r="J1470" s="59">
        <v>24360</v>
      </c>
      <c r="K1470" s="78">
        <f>VLOOKUP(volume[[#This Row],[hwycov_id]],cnf[],10,FALSE)</f>
        <v>24360</v>
      </c>
      <c r="L1470" s="229">
        <f t="shared" si="66"/>
        <v>0</v>
      </c>
      <c r="M1470" s="228">
        <f t="shared" si="67"/>
        <v>0</v>
      </c>
      <c r="N1470" s="228">
        <f t="shared" si="68"/>
        <v>0</v>
      </c>
      <c r="O1470" s="298" t="e">
        <f>VLOOKUP(volume[[#This Row],[hwycov_id]],check!$A$2:$P$26,16,FALSE)</f>
        <v>#N/A</v>
      </c>
      <c r="P1470" s="298">
        <v>1475</v>
      </c>
    </row>
    <row r="1471" spans="1:16">
      <c r="A1471" s="59">
        <v>4506</v>
      </c>
      <c r="B1471" s="59">
        <v>3</v>
      </c>
      <c r="C1471" s="59">
        <v>1</v>
      </c>
      <c r="D1471" s="59">
        <v>2</v>
      </c>
      <c r="E1471" s="59" t="s">
        <v>79</v>
      </c>
      <c r="F1471" s="227">
        <v>3</v>
      </c>
      <c r="G1471" s="59">
        <v>2</v>
      </c>
      <c r="H1471" s="227">
        <v>3</v>
      </c>
      <c r="I1471" s="227">
        <v>14</v>
      </c>
      <c r="J1471" s="59">
        <v>24375</v>
      </c>
      <c r="K1471" s="78">
        <f>VLOOKUP(volume[[#This Row],[hwycov_id]],cnf[],10,FALSE)</f>
        <v>24375</v>
      </c>
      <c r="L1471" s="229">
        <f t="shared" si="66"/>
        <v>0</v>
      </c>
      <c r="M1471" s="228">
        <f t="shared" si="67"/>
        <v>0</v>
      </c>
      <c r="N1471" s="228">
        <f t="shared" si="68"/>
        <v>0</v>
      </c>
      <c r="O1471" s="298" t="e">
        <f>VLOOKUP(volume[[#This Row],[hwycov_id]],check!$A$2:$P$26,16,FALSE)</f>
        <v>#N/A</v>
      </c>
      <c r="P1471" s="298">
        <v>1476</v>
      </c>
    </row>
    <row r="1472" spans="1:16">
      <c r="A1472" s="59">
        <v>4713</v>
      </c>
      <c r="B1472" s="59">
        <v>3</v>
      </c>
      <c r="C1472" s="59">
        <v>1</v>
      </c>
      <c r="D1472" s="59">
        <v>1</v>
      </c>
      <c r="E1472" s="59" t="s">
        <v>80</v>
      </c>
      <c r="F1472" s="227">
        <v>3</v>
      </c>
      <c r="G1472" s="59">
        <v>2</v>
      </c>
      <c r="H1472" s="227">
        <v>7</v>
      </c>
      <c r="I1472" s="227">
        <v>7</v>
      </c>
      <c r="J1472" s="59">
        <v>24400</v>
      </c>
      <c r="K1472" s="78">
        <f>VLOOKUP(volume[[#This Row],[hwycov_id]],cnf[],10,FALSE)</f>
        <v>24400</v>
      </c>
      <c r="L1472" s="229">
        <f t="shared" si="66"/>
        <v>0</v>
      </c>
      <c r="M1472" s="228">
        <f t="shared" si="67"/>
        <v>0</v>
      </c>
      <c r="N1472" s="228">
        <f t="shared" si="68"/>
        <v>0</v>
      </c>
      <c r="O1472" s="298" t="e">
        <f>VLOOKUP(volume[[#This Row],[hwycov_id]],check!$A$2:$P$26,16,FALSE)</f>
        <v>#N/A</v>
      </c>
      <c r="P1472" s="298">
        <v>1477</v>
      </c>
    </row>
    <row r="1473" spans="1:16">
      <c r="A1473" s="59">
        <v>7139</v>
      </c>
      <c r="B1473" s="59">
        <v>4</v>
      </c>
      <c r="C1473" s="59">
        <v>1</v>
      </c>
      <c r="D1473" s="59">
        <v>2</v>
      </c>
      <c r="E1473" s="59" t="s">
        <v>80</v>
      </c>
      <c r="F1473" s="227">
        <v>4</v>
      </c>
      <c r="G1473" s="59">
        <v>2</v>
      </c>
      <c r="H1473" s="227">
        <v>4</v>
      </c>
      <c r="I1473" s="227">
        <v>2</v>
      </c>
      <c r="J1473" s="59">
        <v>24400</v>
      </c>
      <c r="K1473" s="78">
        <f>VLOOKUP(volume[[#This Row],[hwycov_id]],cnf[],10,FALSE)</f>
        <v>24400</v>
      </c>
      <c r="L1473" s="229">
        <f t="shared" si="66"/>
        <v>0</v>
      </c>
      <c r="M1473" s="228">
        <f t="shared" si="67"/>
        <v>0</v>
      </c>
      <c r="N1473" s="228">
        <f t="shared" si="68"/>
        <v>0</v>
      </c>
      <c r="O1473" s="298" t="e">
        <f>VLOOKUP(volume[[#This Row],[hwycov_id]],check!$A$2:$P$26,16,FALSE)</f>
        <v>#N/A</v>
      </c>
      <c r="P1473" s="298">
        <v>1478</v>
      </c>
    </row>
    <row r="1474" spans="1:16">
      <c r="A1474" s="59">
        <v>10718</v>
      </c>
      <c r="B1474" s="59">
        <v>3</v>
      </c>
      <c r="C1474" s="59">
        <v>1</v>
      </c>
      <c r="D1474" s="59">
        <v>2</v>
      </c>
      <c r="E1474" s="59" t="s">
        <v>80</v>
      </c>
      <c r="F1474" s="227">
        <v>3</v>
      </c>
      <c r="G1474" s="59">
        <v>2</v>
      </c>
      <c r="H1474" s="227">
        <v>5</v>
      </c>
      <c r="I1474" s="227">
        <v>10</v>
      </c>
      <c r="J1474" s="59">
        <v>24400</v>
      </c>
      <c r="K1474" s="78">
        <f>VLOOKUP(volume[[#This Row],[hwycov_id]],cnf[],10,FALSE)</f>
        <v>24400</v>
      </c>
      <c r="L1474" s="229">
        <f t="shared" ref="L1474:L1537" si="69">K1474/J1474-1</f>
        <v>0</v>
      </c>
      <c r="M1474" s="228">
        <f t="shared" ref="M1474:M1537" si="70">K1474-J1474</f>
        <v>0</v>
      </c>
      <c r="N1474" s="228">
        <f t="shared" ref="N1474:N1537" si="71">POWER(M1474,2)</f>
        <v>0</v>
      </c>
      <c r="O1474" s="298" t="e">
        <f>VLOOKUP(volume[[#This Row],[hwycov_id]],check!$A$2:$P$26,16,FALSE)</f>
        <v>#N/A</v>
      </c>
      <c r="P1474" s="298">
        <v>1479</v>
      </c>
    </row>
    <row r="1475" spans="1:16">
      <c r="A1475" s="59">
        <v>19942</v>
      </c>
      <c r="B1475" s="59">
        <v>3</v>
      </c>
      <c r="C1475" s="59">
        <v>1</v>
      </c>
      <c r="D1475" s="59">
        <v>2</v>
      </c>
      <c r="E1475" s="59" t="s">
        <v>80</v>
      </c>
      <c r="F1475" s="227">
        <v>3</v>
      </c>
      <c r="G1475" s="59">
        <v>2</v>
      </c>
      <c r="H1475" s="227">
        <v>5</v>
      </c>
      <c r="I1475" s="227">
        <v>5</v>
      </c>
      <c r="J1475" s="59">
        <v>24400</v>
      </c>
      <c r="K1475" s="78">
        <f>VLOOKUP(volume[[#This Row],[hwycov_id]],cnf[],10,FALSE)</f>
        <v>24400</v>
      </c>
      <c r="L1475" s="229">
        <f t="shared" si="69"/>
        <v>0</v>
      </c>
      <c r="M1475" s="228">
        <f t="shared" si="70"/>
        <v>0</v>
      </c>
      <c r="N1475" s="228">
        <f t="shared" si="71"/>
        <v>0</v>
      </c>
      <c r="O1475" s="298" t="e">
        <f>VLOOKUP(volume[[#This Row],[hwycov_id]],check!$A$2:$P$26,16,FALSE)</f>
        <v>#N/A</v>
      </c>
      <c r="P1475" s="298">
        <v>1480</v>
      </c>
    </row>
    <row r="1476" spans="1:16">
      <c r="A1476" s="59">
        <v>12987</v>
      </c>
      <c r="B1476" s="59">
        <v>3</v>
      </c>
      <c r="C1476" s="59">
        <v>1</v>
      </c>
      <c r="D1476" s="59">
        <v>2</v>
      </c>
      <c r="E1476" s="59" t="s">
        <v>79</v>
      </c>
      <c r="F1476" s="227">
        <v>3</v>
      </c>
      <c r="G1476" s="59">
        <v>2</v>
      </c>
      <c r="H1476" s="227">
        <v>2</v>
      </c>
      <c r="I1476" s="227">
        <v>14</v>
      </c>
      <c r="J1476" s="59">
        <v>24425</v>
      </c>
      <c r="K1476" s="78">
        <f>VLOOKUP(volume[[#This Row],[hwycov_id]],cnf[],10,FALSE)</f>
        <v>24425</v>
      </c>
      <c r="L1476" s="229">
        <f t="shared" si="69"/>
        <v>0</v>
      </c>
      <c r="M1476" s="228">
        <f t="shared" si="70"/>
        <v>0</v>
      </c>
      <c r="N1476" s="228">
        <f t="shared" si="71"/>
        <v>0</v>
      </c>
      <c r="O1476" s="298" t="e">
        <f>VLOOKUP(volume[[#This Row],[hwycov_id]],check!$A$2:$P$26,16,FALSE)</f>
        <v>#N/A</v>
      </c>
      <c r="P1476" s="298">
        <v>1481</v>
      </c>
    </row>
    <row r="1477" spans="1:16">
      <c r="A1477" s="59">
        <v>1246</v>
      </c>
      <c r="B1477" s="59">
        <v>3</v>
      </c>
      <c r="C1477" s="59">
        <v>1</v>
      </c>
      <c r="D1477" s="59">
        <v>2</v>
      </c>
      <c r="E1477" s="59" t="s">
        <v>79</v>
      </c>
      <c r="F1477" s="227">
        <v>3</v>
      </c>
      <c r="G1477" s="59">
        <v>2</v>
      </c>
      <c r="H1477" s="227">
        <v>3</v>
      </c>
      <c r="I1477" s="227">
        <v>14</v>
      </c>
      <c r="J1477" s="59">
        <v>24454</v>
      </c>
      <c r="K1477" s="78">
        <f>VLOOKUP(volume[[#This Row],[hwycov_id]],cnf[],10,FALSE)</f>
        <v>24454</v>
      </c>
      <c r="L1477" s="229">
        <f t="shared" si="69"/>
        <v>0</v>
      </c>
      <c r="M1477" s="228">
        <f t="shared" si="70"/>
        <v>0</v>
      </c>
      <c r="N1477" s="228">
        <f t="shared" si="71"/>
        <v>0</v>
      </c>
      <c r="O1477" s="298" t="e">
        <f>VLOOKUP(volume[[#This Row],[hwycov_id]],check!$A$2:$P$26,16,FALSE)</f>
        <v>#N/A</v>
      </c>
      <c r="P1477" s="298">
        <v>1482</v>
      </c>
    </row>
    <row r="1478" spans="1:16">
      <c r="A1478" s="59">
        <v>3444</v>
      </c>
      <c r="B1478" s="59">
        <v>3</v>
      </c>
      <c r="C1478" s="59">
        <v>1</v>
      </c>
      <c r="D1478" s="59">
        <v>2</v>
      </c>
      <c r="E1478" s="59" t="s">
        <v>79</v>
      </c>
      <c r="F1478" s="227">
        <v>3</v>
      </c>
      <c r="G1478" s="59">
        <v>2</v>
      </c>
      <c r="H1478" s="227">
        <v>2</v>
      </c>
      <c r="I1478" s="227">
        <v>14</v>
      </c>
      <c r="J1478" s="59">
        <v>24550</v>
      </c>
      <c r="K1478" s="78">
        <f>VLOOKUP(volume[[#This Row],[hwycov_id]],cnf[],10,FALSE)</f>
        <v>24550</v>
      </c>
      <c r="L1478" s="229">
        <f t="shared" si="69"/>
        <v>0</v>
      </c>
      <c r="M1478" s="228">
        <f t="shared" si="70"/>
        <v>0</v>
      </c>
      <c r="N1478" s="228">
        <f t="shared" si="71"/>
        <v>0</v>
      </c>
      <c r="O1478" s="298" t="e">
        <f>VLOOKUP(volume[[#This Row],[hwycov_id]],check!$A$2:$P$26,16,FALSE)</f>
        <v>#N/A</v>
      </c>
      <c r="P1478" s="298">
        <v>1483</v>
      </c>
    </row>
    <row r="1479" spans="1:16">
      <c r="A1479" s="59">
        <v>19930</v>
      </c>
      <c r="B1479" s="59">
        <v>3</v>
      </c>
      <c r="C1479" s="59">
        <v>1</v>
      </c>
      <c r="D1479" s="59">
        <v>2</v>
      </c>
      <c r="E1479" s="59" t="s">
        <v>80</v>
      </c>
      <c r="F1479" s="227">
        <v>3</v>
      </c>
      <c r="G1479" s="59">
        <v>2</v>
      </c>
      <c r="H1479" s="227">
        <v>5</v>
      </c>
      <c r="I1479" s="227">
        <v>5</v>
      </c>
      <c r="J1479" s="59">
        <v>24700</v>
      </c>
      <c r="K1479" s="78">
        <f>VLOOKUP(volume[[#This Row],[hwycov_id]],cnf[],10,FALSE)</f>
        <v>24700</v>
      </c>
      <c r="L1479" s="229">
        <f t="shared" si="69"/>
        <v>0</v>
      </c>
      <c r="M1479" s="228">
        <f t="shared" si="70"/>
        <v>0</v>
      </c>
      <c r="N1479" s="228">
        <f t="shared" si="71"/>
        <v>0</v>
      </c>
      <c r="O1479" s="298" t="e">
        <f>VLOOKUP(volume[[#This Row],[hwycov_id]],check!$A$2:$P$26,16,FALSE)</f>
        <v>#N/A</v>
      </c>
      <c r="P1479" s="298">
        <v>1484</v>
      </c>
    </row>
    <row r="1480" spans="1:16">
      <c r="A1480" s="59">
        <v>9877</v>
      </c>
      <c r="B1480" s="59">
        <v>3</v>
      </c>
      <c r="C1480" s="59">
        <v>1</v>
      </c>
      <c r="D1480" s="59">
        <v>2</v>
      </c>
      <c r="E1480" s="59" t="s">
        <v>79</v>
      </c>
      <c r="F1480" s="227">
        <v>3</v>
      </c>
      <c r="G1480" s="59">
        <v>2</v>
      </c>
      <c r="H1480" s="227">
        <v>3</v>
      </c>
      <c r="I1480" s="227">
        <v>14</v>
      </c>
      <c r="J1480" s="59">
        <v>24712</v>
      </c>
      <c r="K1480" s="78">
        <f>VLOOKUP(volume[[#This Row],[hwycov_id]],cnf[],10,FALSE)</f>
        <v>24712</v>
      </c>
      <c r="L1480" s="229">
        <f t="shared" si="69"/>
        <v>0</v>
      </c>
      <c r="M1480" s="228">
        <f t="shared" si="70"/>
        <v>0</v>
      </c>
      <c r="N1480" s="228">
        <f t="shared" si="71"/>
        <v>0</v>
      </c>
      <c r="O1480" s="298" t="e">
        <f>VLOOKUP(volume[[#This Row],[hwycov_id]],check!$A$2:$P$26,16,FALSE)</f>
        <v>#N/A</v>
      </c>
      <c r="P1480" s="298">
        <v>1485</v>
      </c>
    </row>
    <row r="1481" spans="1:16">
      <c r="A1481" s="59">
        <v>17816</v>
      </c>
      <c r="B1481" s="59">
        <v>3</v>
      </c>
      <c r="C1481" s="59">
        <v>1</v>
      </c>
      <c r="D1481" s="59">
        <v>2</v>
      </c>
      <c r="E1481" s="59" t="s">
        <v>79</v>
      </c>
      <c r="F1481" s="227">
        <v>3</v>
      </c>
      <c r="G1481" s="59">
        <v>2</v>
      </c>
      <c r="H1481" s="227">
        <v>4</v>
      </c>
      <c r="I1481" s="227">
        <v>14</v>
      </c>
      <c r="J1481" s="59">
        <v>24750</v>
      </c>
      <c r="K1481" s="78">
        <f>VLOOKUP(volume[[#This Row],[hwycov_id]],cnf[],10,FALSE)</f>
        <v>24750</v>
      </c>
      <c r="L1481" s="229">
        <f t="shared" si="69"/>
        <v>0</v>
      </c>
      <c r="M1481" s="228">
        <f t="shared" si="70"/>
        <v>0</v>
      </c>
      <c r="N1481" s="228">
        <f t="shared" si="71"/>
        <v>0</v>
      </c>
      <c r="O1481" s="298" t="e">
        <f>VLOOKUP(volume[[#This Row],[hwycov_id]],check!$A$2:$P$26,16,FALSE)</f>
        <v>#N/A</v>
      </c>
      <c r="P1481" s="298">
        <v>1486</v>
      </c>
    </row>
    <row r="1482" spans="1:16">
      <c r="A1482" s="59">
        <v>27835</v>
      </c>
      <c r="B1482" s="59">
        <v>8</v>
      </c>
      <c r="C1482" s="59">
        <v>1</v>
      </c>
      <c r="D1482" s="59">
        <v>1</v>
      </c>
      <c r="E1482" s="59" t="s">
        <v>78</v>
      </c>
      <c r="F1482" s="227">
        <v>2</v>
      </c>
      <c r="G1482" s="59">
        <v>2</v>
      </c>
      <c r="H1482" s="227">
        <v>1</v>
      </c>
      <c r="I1482" s="227">
        <v>14</v>
      </c>
      <c r="J1482" s="59">
        <v>24767</v>
      </c>
      <c r="K1482" s="78">
        <f>VLOOKUP(volume[[#This Row],[hwycov_id]],cnf[],10,FALSE)</f>
        <v>24767</v>
      </c>
      <c r="L1482" s="229">
        <f t="shared" si="69"/>
        <v>0</v>
      </c>
      <c r="M1482" s="228">
        <f t="shared" si="70"/>
        <v>0</v>
      </c>
      <c r="N1482" s="228">
        <f t="shared" si="71"/>
        <v>0</v>
      </c>
      <c r="O1482" s="298" t="e">
        <f>VLOOKUP(volume[[#This Row],[hwycov_id]],check!$A$2:$P$26,16,FALSE)</f>
        <v>#N/A</v>
      </c>
      <c r="P1482" s="298">
        <v>1487</v>
      </c>
    </row>
    <row r="1483" spans="1:16">
      <c r="A1483" s="59">
        <v>459</v>
      </c>
      <c r="B1483" s="59">
        <v>1</v>
      </c>
      <c r="C1483" s="59">
        <v>2</v>
      </c>
      <c r="D1483" s="59">
        <v>1</v>
      </c>
      <c r="E1483" s="59" t="s">
        <v>77</v>
      </c>
      <c r="F1483" s="227">
        <v>1</v>
      </c>
      <c r="G1483" s="59">
        <v>2</v>
      </c>
      <c r="H1483" s="227">
        <v>3</v>
      </c>
      <c r="I1483" s="227">
        <v>14</v>
      </c>
      <c r="J1483" s="59">
        <v>24808</v>
      </c>
      <c r="K1483" s="78">
        <f>VLOOKUP(volume[[#This Row],[hwycov_id]],cnf[],10,FALSE)</f>
        <v>24808</v>
      </c>
      <c r="L1483" s="229">
        <f t="shared" si="69"/>
        <v>0</v>
      </c>
      <c r="M1483" s="228">
        <f t="shared" si="70"/>
        <v>0</v>
      </c>
      <c r="N1483" s="228">
        <f t="shared" si="71"/>
        <v>0</v>
      </c>
      <c r="O1483" s="298" t="e">
        <f>VLOOKUP(volume[[#This Row],[hwycov_id]],check!$A$2:$P$26,16,FALSE)</f>
        <v>#N/A</v>
      </c>
      <c r="P1483" s="298">
        <v>1488</v>
      </c>
    </row>
    <row r="1484" spans="1:16">
      <c r="A1484" s="59">
        <v>22904</v>
      </c>
      <c r="B1484" s="59">
        <v>2</v>
      </c>
      <c r="C1484" s="59">
        <v>1</v>
      </c>
      <c r="D1484" s="59">
        <v>2</v>
      </c>
      <c r="E1484" s="59" t="s">
        <v>82</v>
      </c>
      <c r="F1484" s="227">
        <v>3</v>
      </c>
      <c r="G1484" s="59">
        <v>2</v>
      </c>
      <c r="H1484" s="227">
        <v>2</v>
      </c>
      <c r="I1484" s="227">
        <v>3</v>
      </c>
      <c r="J1484" s="59">
        <v>24879</v>
      </c>
      <c r="K1484" s="78">
        <f>VLOOKUP(volume[[#This Row],[hwycov_id]],cnf[],10,FALSE)</f>
        <v>24879</v>
      </c>
      <c r="L1484" s="229">
        <f t="shared" si="69"/>
        <v>0</v>
      </c>
      <c r="M1484" s="228">
        <f t="shared" si="70"/>
        <v>0</v>
      </c>
      <c r="N1484" s="228">
        <f t="shared" si="71"/>
        <v>0</v>
      </c>
      <c r="O1484" s="298" t="e">
        <f>VLOOKUP(volume[[#This Row],[hwycov_id]],check!$A$2:$P$26,16,FALSE)</f>
        <v>#N/A</v>
      </c>
      <c r="P1484" s="298">
        <v>1489</v>
      </c>
    </row>
    <row r="1485" spans="1:16">
      <c r="A1485" s="59">
        <v>15414</v>
      </c>
      <c r="B1485" s="59">
        <v>2</v>
      </c>
      <c r="C1485" s="59">
        <v>1</v>
      </c>
      <c r="D1485" s="59">
        <v>2</v>
      </c>
      <c r="E1485" s="59" t="s">
        <v>80</v>
      </c>
      <c r="F1485" s="227">
        <v>3</v>
      </c>
      <c r="G1485" s="59">
        <v>2</v>
      </c>
      <c r="H1485" s="227">
        <v>5</v>
      </c>
      <c r="I1485" s="227">
        <v>5</v>
      </c>
      <c r="J1485" s="59">
        <v>24900</v>
      </c>
      <c r="K1485" s="78">
        <f>VLOOKUP(volume[[#This Row],[hwycov_id]],cnf[],10,FALSE)</f>
        <v>24900</v>
      </c>
      <c r="L1485" s="229">
        <f t="shared" si="69"/>
        <v>0</v>
      </c>
      <c r="M1485" s="228">
        <f t="shared" si="70"/>
        <v>0</v>
      </c>
      <c r="N1485" s="228">
        <f t="shared" si="71"/>
        <v>0</v>
      </c>
      <c r="O1485" s="298" t="e">
        <f>VLOOKUP(volume[[#This Row],[hwycov_id]],check!$A$2:$P$26,16,FALSE)</f>
        <v>#N/A</v>
      </c>
      <c r="P1485" s="298">
        <v>1490</v>
      </c>
    </row>
    <row r="1486" spans="1:16">
      <c r="A1486" s="59">
        <v>6046</v>
      </c>
      <c r="B1486" s="59">
        <v>3</v>
      </c>
      <c r="C1486" s="59">
        <v>1</v>
      </c>
      <c r="D1486" s="59">
        <v>2</v>
      </c>
      <c r="E1486" s="59" t="s">
        <v>80</v>
      </c>
      <c r="F1486" s="227">
        <v>3</v>
      </c>
      <c r="G1486" s="59">
        <v>2</v>
      </c>
      <c r="H1486" s="227">
        <v>5</v>
      </c>
      <c r="I1486" s="227">
        <v>5</v>
      </c>
      <c r="J1486" s="59">
        <v>24900</v>
      </c>
      <c r="K1486" s="78">
        <f>VLOOKUP(volume[[#This Row],[hwycov_id]],cnf[],10,FALSE)</f>
        <v>24900</v>
      </c>
      <c r="L1486" s="229">
        <f t="shared" si="69"/>
        <v>0</v>
      </c>
      <c r="M1486" s="228">
        <f t="shared" si="70"/>
        <v>0</v>
      </c>
      <c r="N1486" s="228">
        <f t="shared" si="71"/>
        <v>0</v>
      </c>
      <c r="O1486" s="298" t="e">
        <f>VLOOKUP(volume[[#This Row],[hwycov_id]],check!$A$2:$P$26,16,FALSE)</f>
        <v>#N/A</v>
      </c>
      <c r="P1486" s="298">
        <v>1491</v>
      </c>
    </row>
    <row r="1487" spans="1:16">
      <c r="A1487" s="59">
        <v>11580</v>
      </c>
      <c r="B1487" s="59">
        <v>3</v>
      </c>
      <c r="C1487" s="59">
        <v>1</v>
      </c>
      <c r="D1487" s="59">
        <v>2</v>
      </c>
      <c r="E1487" s="59" t="s">
        <v>82</v>
      </c>
      <c r="F1487" s="227">
        <v>3</v>
      </c>
      <c r="G1487" s="59">
        <v>2</v>
      </c>
      <c r="H1487" s="227">
        <v>5</v>
      </c>
      <c r="I1487" s="227">
        <v>19</v>
      </c>
      <c r="J1487" s="59">
        <v>24934</v>
      </c>
      <c r="K1487" s="78">
        <f>VLOOKUP(volume[[#This Row],[hwycov_id]],cnf[],10,FALSE)</f>
        <v>24934</v>
      </c>
      <c r="L1487" s="229">
        <f t="shared" si="69"/>
        <v>0</v>
      </c>
      <c r="M1487" s="228">
        <f t="shared" si="70"/>
        <v>0</v>
      </c>
      <c r="N1487" s="228">
        <f t="shared" si="71"/>
        <v>0</v>
      </c>
      <c r="O1487" s="298" t="e">
        <f>VLOOKUP(volume[[#This Row],[hwycov_id]],check!$A$2:$P$26,16,FALSE)</f>
        <v>#N/A</v>
      </c>
      <c r="P1487" s="298">
        <v>1492</v>
      </c>
    </row>
    <row r="1488" spans="1:16">
      <c r="A1488" s="59">
        <v>333</v>
      </c>
      <c r="B1488" s="59">
        <v>3</v>
      </c>
      <c r="C1488" s="59">
        <v>1</v>
      </c>
      <c r="D1488" s="59">
        <v>2</v>
      </c>
      <c r="E1488" s="59" t="s">
        <v>79</v>
      </c>
      <c r="F1488" s="227">
        <v>3</v>
      </c>
      <c r="G1488" s="59">
        <v>2</v>
      </c>
      <c r="H1488" s="227">
        <v>3</v>
      </c>
      <c r="I1488" s="227">
        <v>14</v>
      </c>
      <c r="J1488" s="59">
        <v>24986</v>
      </c>
      <c r="K1488" s="78">
        <f>VLOOKUP(volume[[#This Row],[hwycov_id]],cnf[],10,FALSE)</f>
        <v>24986</v>
      </c>
      <c r="L1488" s="229">
        <f t="shared" si="69"/>
        <v>0</v>
      </c>
      <c r="M1488" s="228">
        <f t="shared" si="70"/>
        <v>0</v>
      </c>
      <c r="N1488" s="228">
        <f t="shared" si="71"/>
        <v>0</v>
      </c>
      <c r="O1488" s="298" t="e">
        <f>VLOOKUP(volume[[#This Row],[hwycov_id]],check!$A$2:$P$26,16,FALSE)</f>
        <v>#N/A</v>
      </c>
      <c r="P1488" s="298">
        <v>1493</v>
      </c>
    </row>
    <row r="1489" spans="1:16">
      <c r="A1489" s="59">
        <v>1481</v>
      </c>
      <c r="B1489" s="59">
        <v>3</v>
      </c>
      <c r="C1489" s="59">
        <v>1</v>
      </c>
      <c r="D1489" s="59">
        <v>2</v>
      </c>
      <c r="E1489" s="59" t="s">
        <v>80</v>
      </c>
      <c r="F1489" s="227">
        <v>3</v>
      </c>
      <c r="G1489" s="59">
        <v>2</v>
      </c>
      <c r="H1489" s="227">
        <v>5</v>
      </c>
      <c r="I1489" s="227">
        <v>5</v>
      </c>
      <c r="J1489" s="59">
        <v>25000</v>
      </c>
      <c r="K1489" s="78">
        <f>VLOOKUP(volume[[#This Row],[hwycov_id]],cnf[],10,FALSE)</f>
        <v>25000</v>
      </c>
      <c r="L1489" s="229">
        <f t="shared" si="69"/>
        <v>0</v>
      </c>
      <c r="M1489" s="228">
        <f t="shared" si="70"/>
        <v>0</v>
      </c>
      <c r="N1489" s="228">
        <f t="shared" si="71"/>
        <v>0</v>
      </c>
      <c r="O1489" s="298" t="e">
        <f>VLOOKUP(volume[[#This Row],[hwycov_id]],check!$A$2:$P$26,16,FALSE)</f>
        <v>#N/A</v>
      </c>
      <c r="P1489" s="298">
        <v>1494</v>
      </c>
    </row>
    <row r="1490" spans="1:16">
      <c r="A1490" s="59">
        <v>3507</v>
      </c>
      <c r="B1490" s="59">
        <v>2</v>
      </c>
      <c r="C1490" s="59">
        <v>1</v>
      </c>
      <c r="D1490" s="59">
        <v>2</v>
      </c>
      <c r="E1490" s="59" t="s">
        <v>80</v>
      </c>
      <c r="F1490" s="227">
        <v>3</v>
      </c>
      <c r="G1490" s="59">
        <v>2</v>
      </c>
      <c r="H1490" s="227">
        <v>5</v>
      </c>
      <c r="I1490" s="227">
        <v>16</v>
      </c>
      <c r="J1490" s="59">
        <v>25000</v>
      </c>
      <c r="K1490" s="78">
        <f>VLOOKUP(volume[[#This Row],[hwycov_id]],cnf[],10,FALSE)</f>
        <v>25000</v>
      </c>
      <c r="L1490" s="229">
        <f t="shared" si="69"/>
        <v>0</v>
      </c>
      <c r="M1490" s="228">
        <f t="shared" si="70"/>
        <v>0</v>
      </c>
      <c r="N1490" s="228">
        <f t="shared" si="71"/>
        <v>0</v>
      </c>
      <c r="O1490" s="298" t="e">
        <f>VLOOKUP(volume[[#This Row],[hwycov_id]],check!$A$2:$P$26,16,FALSE)</f>
        <v>#N/A</v>
      </c>
      <c r="P1490" s="298">
        <v>1495</v>
      </c>
    </row>
    <row r="1491" spans="1:16">
      <c r="A1491" s="59">
        <v>5125</v>
      </c>
      <c r="B1491" s="59">
        <v>3</v>
      </c>
      <c r="C1491" s="59">
        <v>1</v>
      </c>
      <c r="D1491" s="59">
        <v>2</v>
      </c>
      <c r="E1491" s="59" t="s">
        <v>80</v>
      </c>
      <c r="F1491" s="227">
        <v>3</v>
      </c>
      <c r="G1491" s="59">
        <v>2</v>
      </c>
      <c r="H1491" s="227">
        <v>2</v>
      </c>
      <c r="I1491" s="227">
        <v>11</v>
      </c>
      <c r="J1491" s="59">
        <v>25000</v>
      </c>
      <c r="K1491" s="78">
        <f>VLOOKUP(volume[[#This Row],[hwycov_id]],cnf[],10,FALSE)</f>
        <v>25000</v>
      </c>
      <c r="L1491" s="229">
        <f t="shared" si="69"/>
        <v>0</v>
      </c>
      <c r="M1491" s="228">
        <f t="shared" si="70"/>
        <v>0</v>
      </c>
      <c r="N1491" s="228">
        <f t="shared" si="71"/>
        <v>0</v>
      </c>
      <c r="O1491" s="298" t="e">
        <f>VLOOKUP(volume[[#This Row],[hwycov_id]],check!$A$2:$P$26,16,FALSE)</f>
        <v>#N/A</v>
      </c>
      <c r="P1491" s="298">
        <v>1496</v>
      </c>
    </row>
    <row r="1492" spans="1:16">
      <c r="A1492" s="59">
        <v>28455</v>
      </c>
      <c r="B1492" s="59">
        <v>1</v>
      </c>
      <c r="C1492" s="59">
        <v>1</v>
      </c>
      <c r="D1492" s="59">
        <v>1</v>
      </c>
      <c r="E1492" s="59" t="s">
        <v>82</v>
      </c>
      <c r="F1492" s="227">
        <v>1</v>
      </c>
      <c r="G1492" s="59">
        <v>2</v>
      </c>
      <c r="H1492" s="227">
        <v>2</v>
      </c>
      <c r="I1492" s="227">
        <v>14</v>
      </c>
      <c r="J1492" s="59">
        <v>25021</v>
      </c>
      <c r="K1492" s="78">
        <f>VLOOKUP(volume[[#This Row],[hwycov_id]],cnf[],10,FALSE)</f>
        <v>25021</v>
      </c>
      <c r="L1492" s="229">
        <f t="shared" si="69"/>
        <v>0</v>
      </c>
      <c r="M1492" s="228">
        <f t="shared" si="70"/>
        <v>0</v>
      </c>
      <c r="N1492" s="228">
        <f t="shared" si="71"/>
        <v>0</v>
      </c>
      <c r="O1492" s="298" t="e">
        <f>VLOOKUP(volume[[#This Row],[hwycov_id]],check!$A$2:$P$26,16,FALSE)</f>
        <v>#N/A</v>
      </c>
      <c r="P1492" s="298">
        <v>1497</v>
      </c>
    </row>
    <row r="1493" spans="1:16">
      <c r="A1493" s="59">
        <v>513</v>
      </c>
      <c r="B1493" s="59">
        <v>1</v>
      </c>
      <c r="C1493" s="59">
        <v>2</v>
      </c>
      <c r="D1493" s="59">
        <v>1</v>
      </c>
      <c r="E1493" s="59" t="s">
        <v>77</v>
      </c>
      <c r="F1493" s="227">
        <v>1</v>
      </c>
      <c r="G1493" s="59">
        <v>2</v>
      </c>
      <c r="H1493" s="227">
        <v>7</v>
      </c>
      <c r="I1493" s="227">
        <v>7</v>
      </c>
      <c r="J1493" s="59">
        <v>25041</v>
      </c>
      <c r="K1493" s="78">
        <f>VLOOKUP(volume[[#This Row],[hwycov_id]],cnf[],10,FALSE)</f>
        <v>25041</v>
      </c>
      <c r="L1493" s="229">
        <f t="shared" si="69"/>
        <v>0</v>
      </c>
      <c r="M1493" s="228">
        <f t="shared" si="70"/>
        <v>0</v>
      </c>
      <c r="N1493" s="228">
        <f t="shared" si="71"/>
        <v>0</v>
      </c>
      <c r="O1493" s="298" t="e">
        <f>VLOOKUP(volume[[#This Row],[hwycov_id]],check!$A$2:$P$26,16,FALSE)</f>
        <v>#N/A</v>
      </c>
      <c r="P1493" s="298">
        <v>1498</v>
      </c>
    </row>
    <row r="1494" spans="1:16">
      <c r="A1494" s="59">
        <v>12432</v>
      </c>
      <c r="B1494" s="59">
        <v>4</v>
      </c>
      <c r="C1494" s="59">
        <v>1</v>
      </c>
      <c r="D1494" s="59">
        <v>2</v>
      </c>
      <c r="E1494" s="59" t="s">
        <v>80</v>
      </c>
      <c r="F1494" s="227">
        <v>4</v>
      </c>
      <c r="G1494" s="59">
        <v>2</v>
      </c>
      <c r="H1494" s="227">
        <v>7</v>
      </c>
      <c r="I1494" s="227">
        <v>7</v>
      </c>
      <c r="J1494" s="59">
        <v>25100</v>
      </c>
      <c r="K1494" s="78">
        <f>VLOOKUP(volume[[#This Row],[hwycov_id]],cnf[],10,FALSE)</f>
        <v>25100</v>
      </c>
      <c r="L1494" s="229">
        <f t="shared" si="69"/>
        <v>0</v>
      </c>
      <c r="M1494" s="228">
        <f t="shared" si="70"/>
        <v>0</v>
      </c>
      <c r="N1494" s="228">
        <f t="shared" si="71"/>
        <v>0</v>
      </c>
      <c r="O1494" s="298" t="e">
        <f>VLOOKUP(volume[[#This Row],[hwycov_id]],check!$A$2:$P$26,16,FALSE)</f>
        <v>#N/A</v>
      </c>
      <c r="P1494" s="298">
        <v>1499</v>
      </c>
    </row>
    <row r="1495" spans="1:16">
      <c r="A1495" s="59">
        <v>15469</v>
      </c>
      <c r="B1495" s="59">
        <v>2</v>
      </c>
      <c r="C1495" s="59">
        <v>1</v>
      </c>
      <c r="D1495" s="59">
        <v>2</v>
      </c>
      <c r="E1495" s="59" t="s">
        <v>80</v>
      </c>
      <c r="F1495" s="227">
        <v>3</v>
      </c>
      <c r="G1495" s="59">
        <v>2</v>
      </c>
      <c r="H1495" s="227">
        <v>5</v>
      </c>
      <c r="I1495" s="227">
        <v>5</v>
      </c>
      <c r="J1495" s="59">
        <v>25100</v>
      </c>
      <c r="K1495" s="78">
        <f>VLOOKUP(volume[[#This Row],[hwycov_id]],cnf[],10,FALSE)</f>
        <v>25100</v>
      </c>
      <c r="L1495" s="229">
        <f t="shared" si="69"/>
        <v>0</v>
      </c>
      <c r="M1495" s="228">
        <f t="shared" si="70"/>
        <v>0</v>
      </c>
      <c r="N1495" s="228">
        <f t="shared" si="71"/>
        <v>0</v>
      </c>
      <c r="O1495" s="298" t="e">
        <f>VLOOKUP(volume[[#This Row],[hwycov_id]],check!$A$2:$P$26,16,FALSE)</f>
        <v>#N/A</v>
      </c>
      <c r="P1495" s="298">
        <v>1500</v>
      </c>
    </row>
    <row r="1496" spans="1:16">
      <c r="A1496" s="59">
        <v>20069</v>
      </c>
      <c r="B1496" s="59">
        <v>3</v>
      </c>
      <c r="C1496" s="59">
        <v>1</v>
      </c>
      <c r="D1496" s="59">
        <v>2</v>
      </c>
      <c r="E1496" s="59" t="s">
        <v>79</v>
      </c>
      <c r="F1496" s="227">
        <v>3</v>
      </c>
      <c r="G1496" s="59">
        <v>2</v>
      </c>
      <c r="H1496" s="227">
        <v>2</v>
      </c>
      <c r="I1496" s="227">
        <v>14</v>
      </c>
      <c r="J1496" s="59">
        <v>25291</v>
      </c>
      <c r="K1496" s="78">
        <f>VLOOKUP(volume[[#This Row],[hwycov_id]],cnf[],10,FALSE)</f>
        <v>25291</v>
      </c>
      <c r="L1496" s="229">
        <f t="shared" si="69"/>
        <v>0</v>
      </c>
      <c r="M1496" s="228">
        <f t="shared" si="70"/>
        <v>0</v>
      </c>
      <c r="N1496" s="228">
        <f t="shared" si="71"/>
        <v>0</v>
      </c>
      <c r="O1496" s="298" t="e">
        <f>VLOOKUP(volume[[#This Row],[hwycov_id]],check!$A$2:$P$26,16,FALSE)</f>
        <v>#N/A</v>
      </c>
      <c r="P1496" s="298">
        <v>1501</v>
      </c>
    </row>
    <row r="1497" spans="1:16">
      <c r="A1497" s="59">
        <v>12683</v>
      </c>
      <c r="B1497" s="59">
        <v>3</v>
      </c>
      <c r="C1497" s="59">
        <v>1</v>
      </c>
      <c r="D1497" s="59">
        <v>2</v>
      </c>
      <c r="E1497" s="59" t="s">
        <v>80</v>
      </c>
      <c r="F1497" s="227">
        <v>3</v>
      </c>
      <c r="G1497" s="59">
        <v>2</v>
      </c>
      <c r="H1497" s="227">
        <v>5</v>
      </c>
      <c r="I1497" s="227">
        <v>5</v>
      </c>
      <c r="J1497" s="59">
        <v>25300</v>
      </c>
      <c r="K1497" s="78">
        <f>VLOOKUP(volume[[#This Row],[hwycov_id]],cnf[],10,FALSE)</f>
        <v>25300</v>
      </c>
      <c r="L1497" s="229">
        <f t="shared" si="69"/>
        <v>0</v>
      </c>
      <c r="M1497" s="228">
        <f t="shared" si="70"/>
        <v>0</v>
      </c>
      <c r="N1497" s="228">
        <f t="shared" si="71"/>
        <v>0</v>
      </c>
      <c r="O1497" s="298" t="e">
        <f>VLOOKUP(volume[[#This Row],[hwycov_id]],check!$A$2:$P$26,16,FALSE)</f>
        <v>#N/A</v>
      </c>
      <c r="P1497" s="298">
        <v>1502</v>
      </c>
    </row>
    <row r="1498" spans="1:16">
      <c r="A1498" s="59">
        <v>14233</v>
      </c>
      <c r="B1498" s="59">
        <v>8</v>
      </c>
      <c r="C1498" s="59">
        <v>1</v>
      </c>
      <c r="D1498" s="59">
        <v>1</v>
      </c>
      <c r="E1498" s="59" t="s">
        <v>78</v>
      </c>
      <c r="F1498" s="227">
        <v>2</v>
      </c>
      <c r="G1498" s="59">
        <v>2</v>
      </c>
      <c r="H1498" s="227">
        <v>5</v>
      </c>
      <c r="I1498" s="227">
        <v>9</v>
      </c>
      <c r="J1498" s="59">
        <v>25329</v>
      </c>
      <c r="K1498" s="78">
        <f>VLOOKUP(volume[[#This Row],[hwycov_id]],cnf[],10,FALSE)</f>
        <v>25329</v>
      </c>
      <c r="L1498" s="229">
        <f t="shared" si="69"/>
        <v>0</v>
      </c>
      <c r="M1498" s="228">
        <f t="shared" si="70"/>
        <v>0</v>
      </c>
      <c r="N1498" s="228">
        <f t="shared" si="71"/>
        <v>0</v>
      </c>
      <c r="O1498" s="298" t="e">
        <f>VLOOKUP(volume[[#This Row],[hwycov_id]],check!$A$2:$P$26,16,FALSE)</f>
        <v>#N/A</v>
      </c>
      <c r="P1498" s="298">
        <v>1503</v>
      </c>
    </row>
    <row r="1499" spans="1:16">
      <c r="A1499" s="59">
        <v>17994</v>
      </c>
      <c r="B1499" s="59">
        <v>3</v>
      </c>
      <c r="C1499" s="59">
        <v>1</v>
      </c>
      <c r="D1499" s="59">
        <v>2</v>
      </c>
      <c r="E1499" s="59" t="s">
        <v>79</v>
      </c>
      <c r="F1499" s="227">
        <v>3</v>
      </c>
      <c r="G1499" s="59">
        <v>2</v>
      </c>
      <c r="H1499" s="227">
        <v>3</v>
      </c>
      <c r="I1499" s="227">
        <v>14</v>
      </c>
      <c r="J1499" s="59">
        <v>25391</v>
      </c>
      <c r="K1499" s="78">
        <f>VLOOKUP(volume[[#This Row],[hwycov_id]],cnf[],10,FALSE)</f>
        <v>25391</v>
      </c>
      <c r="L1499" s="229">
        <f t="shared" si="69"/>
        <v>0</v>
      </c>
      <c r="M1499" s="228">
        <f t="shared" si="70"/>
        <v>0</v>
      </c>
      <c r="N1499" s="228">
        <f t="shared" si="71"/>
        <v>0</v>
      </c>
      <c r="O1499" s="298" t="e">
        <f>VLOOKUP(volume[[#This Row],[hwycov_id]],check!$A$2:$P$26,16,FALSE)</f>
        <v>#N/A</v>
      </c>
      <c r="P1499" s="298">
        <v>1504</v>
      </c>
    </row>
    <row r="1500" spans="1:16">
      <c r="A1500" s="59">
        <v>13026</v>
      </c>
      <c r="B1500" s="59">
        <v>4</v>
      </c>
      <c r="C1500" s="59">
        <v>1</v>
      </c>
      <c r="D1500" s="59">
        <v>2</v>
      </c>
      <c r="E1500" s="59" t="s">
        <v>80</v>
      </c>
      <c r="F1500" s="227">
        <v>4</v>
      </c>
      <c r="G1500" s="59">
        <v>2</v>
      </c>
      <c r="H1500" s="227">
        <v>5</v>
      </c>
      <c r="I1500" s="227">
        <v>5</v>
      </c>
      <c r="J1500" s="59">
        <v>25400</v>
      </c>
      <c r="K1500" s="78">
        <f>VLOOKUP(volume[[#This Row],[hwycov_id]],cnf[],10,FALSE)</f>
        <v>25400</v>
      </c>
      <c r="L1500" s="229">
        <f t="shared" si="69"/>
        <v>0</v>
      </c>
      <c r="M1500" s="228">
        <f t="shared" si="70"/>
        <v>0</v>
      </c>
      <c r="N1500" s="228">
        <f t="shared" si="71"/>
        <v>0</v>
      </c>
      <c r="O1500" s="298" t="e">
        <f>VLOOKUP(volume[[#This Row],[hwycov_id]],check!$A$2:$P$26,16,FALSE)</f>
        <v>#N/A</v>
      </c>
      <c r="P1500" s="298">
        <v>1505</v>
      </c>
    </row>
    <row r="1501" spans="1:16">
      <c r="A1501" s="59">
        <v>1315</v>
      </c>
      <c r="B1501" s="59">
        <v>3</v>
      </c>
      <c r="C1501" s="59">
        <v>1</v>
      </c>
      <c r="D1501" s="59">
        <v>2</v>
      </c>
      <c r="E1501" s="59" t="s">
        <v>80</v>
      </c>
      <c r="F1501" s="227">
        <v>3</v>
      </c>
      <c r="G1501" s="59">
        <v>2</v>
      </c>
      <c r="H1501" s="227">
        <v>4</v>
      </c>
      <c r="I1501" s="227">
        <v>2</v>
      </c>
      <c r="J1501" s="59">
        <v>25400</v>
      </c>
      <c r="K1501" s="78">
        <f>VLOOKUP(volume[[#This Row],[hwycov_id]],cnf[],10,FALSE)</f>
        <v>25400</v>
      </c>
      <c r="L1501" s="229">
        <f t="shared" si="69"/>
        <v>0</v>
      </c>
      <c r="M1501" s="228">
        <f t="shared" si="70"/>
        <v>0</v>
      </c>
      <c r="N1501" s="228">
        <f t="shared" si="71"/>
        <v>0</v>
      </c>
      <c r="O1501" s="298" t="e">
        <f>VLOOKUP(volume[[#This Row],[hwycov_id]],check!$A$2:$P$26,16,FALSE)</f>
        <v>#N/A</v>
      </c>
      <c r="P1501" s="298">
        <v>1506</v>
      </c>
    </row>
    <row r="1502" spans="1:16">
      <c r="A1502" s="59">
        <v>9899</v>
      </c>
      <c r="B1502" s="59">
        <v>9</v>
      </c>
      <c r="C1502" s="59">
        <v>1</v>
      </c>
      <c r="D1502" s="59">
        <v>1</v>
      </c>
      <c r="E1502" s="59" t="s">
        <v>78</v>
      </c>
      <c r="F1502" s="227">
        <v>2</v>
      </c>
      <c r="G1502" s="59">
        <v>2</v>
      </c>
      <c r="H1502" s="227">
        <v>3</v>
      </c>
      <c r="I1502" s="227">
        <v>14</v>
      </c>
      <c r="J1502" s="59">
        <v>25410</v>
      </c>
      <c r="K1502" s="78">
        <f>VLOOKUP(volume[[#This Row],[hwycov_id]],cnf[],10,FALSE)</f>
        <v>25410</v>
      </c>
      <c r="L1502" s="229">
        <f t="shared" si="69"/>
        <v>0</v>
      </c>
      <c r="M1502" s="228">
        <f t="shared" si="70"/>
        <v>0</v>
      </c>
      <c r="N1502" s="228">
        <f t="shared" si="71"/>
        <v>0</v>
      </c>
      <c r="O1502" s="298" t="e">
        <f>VLOOKUP(volume[[#This Row],[hwycov_id]],check!$A$2:$P$26,16,FALSE)</f>
        <v>#N/A</v>
      </c>
      <c r="P1502" s="298">
        <v>1507</v>
      </c>
    </row>
    <row r="1503" spans="1:16">
      <c r="A1503" s="59">
        <v>517</v>
      </c>
      <c r="B1503" s="59">
        <v>1</v>
      </c>
      <c r="C1503" s="59">
        <v>2</v>
      </c>
      <c r="D1503" s="59">
        <v>1</v>
      </c>
      <c r="E1503" s="59" t="s">
        <v>77</v>
      </c>
      <c r="F1503" s="227">
        <v>1</v>
      </c>
      <c r="G1503" s="59">
        <v>2</v>
      </c>
      <c r="H1503" s="227">
        <v>3</v>
      </c>
      <c r="I1503" s="227">
        <v>14</v>
      </c>
      <c r="J1503" s="59">
        <v>25476</v>
      </c>
      <c r="K1503" s="78">
        <f>VLOOKUP(volume[[#This Row],[hwycov_id]],cnf[],10,FALSE)</f>
        <v>25476</v>
      </c>
      <c r="L1503" s="229">
        <f t="shared" si="69"/>
        <v>0</v>
      </c>
      <c r="M1503" s="228">
        <f t="shared" si="70"/>
        <v>0</v>
      </c>
      <c r="N1503" s="228">
        <f t="shared" si="71"/>
        <v>0</v>
      </c>
      <c r="O1503" s="298" t="e">
        <f>VLOOKUP(volume[[#This Row],[hwycov_id]],check!$A$2:$P$26,16,FALSE)</f>
        <v>#N/A</v>
      </c>
      <c r="P1503" s="298">
        <v>1508</v>
      </c>
    </row>
    <row r="1504" spans="1:16">
      <c r="A1504" s="59">
        <v>28211</v>
      </c>
      <c r="B1504" s="59">
        <v>1</v>
      </c>
      <c r="C1504" s="59">
        <v>1</v>
      </c>
      <c r="D1504" s="59">
        <v>1</v>
      </c>
      <c r="E1504" s="59" t="s">
        <v>78</v>
      </c>
      <c r="F1504" s="227">
        <v>1</v>
      </c>
      <c r="G1504" s="59">
        <v>2</v>
      </c>
      <c r="H1504" s="227">
        <v>5</v>
      </c>
      <c r="I1504" s="227">
        <v>19</v>
      </c>
      <c r="J1504" s="59">
        <v>25490</v>
      </c>
      <c r="K1504" s="78">
        <f>VLOOKUP(volume[[#This Row],[hwycov_id]],cnf[],10,FALSE)</f>
        <v>25490</v>
      </c>
      <c r="L1504" s="229">
        <f t="shared" si="69"/>
        <v>0</v>
      </c>
      <c r="M1504" s="228">
        <f t="shared" si="70"/>
        <v>0</v>
      </c>
      <c r="N1504" s="228">
        <f t="shared" si="71"/>
        <v>0</v>
      </c>
      <c r="O1504" s="298" t="e">
        <f>VLOOKUP(volume[[#This Row],[hwycov_id]],check!$A$2:$P$26,16,FALSE)</f>
        <v>#N/A</v>
      </c>
      <c r="P1504" s="298">
        <v>1509</v>
      </c>
    </row>
    <row r="1505" spans="1:16">
      <c r="A1505" s="59">
        <v>2796</v>
      </c>
      <c r="B1505" s="59">
        <v>2</v>
      </c>
      <c r="C1505" s="59">
        <v>1</v>
      </c>
      <c r="D1505" s="59">
        <v>2</v>
      </c>
      <c r="E1505" s="59" t="s">
        <v>80</v>
      </c>
      <c r="F1505" s="227">
        <v>3</v>
      </c>
      <c r="G1505" s="59">
        <v>2</v>
      </c>
      <c r="H1505" s="227">
        <v>2</v>
      </c>
      <c r="I1505" s="227">
        <v>11</v>
      </c>
      <c r="J1505" s="59">
        <v>25500</v>
      </c>
      <c r="K1505" s="78">
        <f>VLOOKUP(volume[[#This Row],[hwycov_id]],cnf[],10,FALSE)</f>
        <v>25500</v>
      </c>
      <c r="L1505" s="229">
        <f t="shared" si="69"/>
        <v>0</v>
      </c>
      <c r="M1505" s="228">
        <f t="shared" si="70"/>
        <v>0</v>
      </c>
      <c r="N1505" s="228">
        <f t="shared" si="71"/>
        <v>0</v>
      </c>
      <c r="O1505" s="298" t="e">
        <f>VLOOKUP(volume[[#This Row],[hwycov_id]],check!$A$2:$P$26,16,FALSE)</f>
        <v>#N/A</v>
      </c>
      <c r="P1505" s="298">
        <v>1510</v>
      </c>
    </row>
    <row r="1506" spans="1:16">
      <c r="A1506" s="59">
        <v>28949</v>
      </c>
      <c r="B1506" s="59">
        <v>1</v>
      </c>
      <c r="C1506" s="59">
        <v>1</v>
      </c>
      <c r="D1506" s="59">
        <v>1</v>
      </c>
      <c r="E1506" s="59" t="s">
        <v>78</v>
      </c>
      <c r="F1506" s="227">
        <v>1</v>
      </c>
      <c r="G1506" s="59">
        <v>2</v>
      </c>
      <c r="H1506" s="227">
        <v>5</v>
      </c>
      <c r="I1506" s="227">
        <v>5</v>
      </c>
      <c r="J1506" s="59">
        <v>25504</v>
      </c>
      <c r="K1506" s="78">
        <f>VLOOKUP(volume[[#This Row],[hwycov_id]],cnf[],10,FALSE)</f>
        <v>25504</v>
      </c>
      <c r="L1506" s="229">
        <f t="shared" si="69"/>
        <v>0</v>
      </c>
      <c r="M1506" s="228">
        <f t="shared" si="70"/>
        <v>0</v>
      </c>
      <c r="N1506" s="228">
        <f t="shared" si="71"/>
        <v>0</v>
      </c>
      <c r="O1506" s="298" t="e">
        <f>VLOOKUP(volume[[#This Row],[hwycov_id]],check!$A$2:$P$26,16,FALSE)</f>
        <v>#N/A</v>
      </c>
      <c r="P1506" s="298">
        <v>1511</v>
      </c>
    </row>
    <row r="1507" spans="1:16">
      <c r="A1507" s="59">
        <v>4496</v>
      </c>
      <c r="B1507" s="59">
        <v>3</v>
      </c>
      <c r="C1507" s="59">
        <v>1</v>
      </c>
      <c r="D1507" s="59">
        <v>2</v>
      </c>
      <c r="E1507" s="59" t="s">
        <v>79</v>
      </c>
      <c r="F1507" s="227">
        <v>3</v>
      </c>
      <c r="G1507" s="59">
        <v>2</v>
      </c>
      <c r="H1507" s="227">
        <v>3</v>
      </c>
      <c r="I1507" s="227">
        <v>14</v>
      </c>
      <c r="J1507" s="59">
        <v>25555</v>
      </c>
      <c r="K1507" s="78">
        <f>VLOOKUP(volume[[#This Row],[hwycov_id]],cnf[],10,FALSE)</f>
        <v>25555</v>
      </c>
      <c r="L1507" s="229">
        <f t="shared" si="69"/>
        <v>0</v>
      </c>
      <c r="M1507" s="228">
        <f t="shared" si="70"/>
        <v>0</v>
      </c>
      <c r="N1507" s="228">
        <f t="shared" si="71"/>
        <v>0</v>
      </c>
      <c r="O1507" s="298" t="e">
        <f>VLOOKUP(volume[[#This Row],[hwycov_id]],check!$A$2:$P$26,16,FALSE)</f>
        <v>#N/A</v>
      </c>
      <c r="P1507" s="298">
        <v>1512</v>
      </c>
    </row>
    <row r="1508" spans="1:16">
      <c r="A1508" s="59">
        <v>468</v>
      </c>
      <c r="B1508" s="59">
        <v>1</v>
      </c>
      <c r="C1508" s="59">
        <v>2</v>
      </c>
      <c r="D1508" s="59">
        <v>1</v>
      </c>
      <c r="E1508" s="59" t="s">
        <v>77</v>
      </c>
      <c r="F1508" s="227">
        <v>1</v>
      </c>
      <c r="G1508" s="59">
        <v>2</v>
      </c>
      <c r="H1508" s="227">
        <v>3</v>
      </c>
      <c r="I1508" s="227">
        <v>14</v>
      </c>
      <c r="J1508" s="59">
        <v>25570</v>
      </c>
      <c r="K1508" s="78">
        <f>VLOOKUP(volume[[#This Row],[hwycov_id]],cnf[],10,FALSE)</f>
        <v>25570</v>
      </c>
      <c r="L1508" s="229">
        <f t="shared" si="69"/>
        <v>0</v>
      </c>
      <c r="M1508" s="228">
        <f t="shared" si="70"/>
        <v>0</v>
      </c>
      <c r="N1508" s="228">
        <f t="shared" si="71"/>
        <v>0</v>
      </c>
      <c r="O1508" s="298" t="e">
        <f>VLOOKUP(volume[[#This Row],[hwycov_id]],check!$A$2:$P$26,16,FALSE)</f>
        <v>#N/A</v>
      </c>
      <c r="P1508" s="298">
        <v>1513</v>
      </c>
    </row>
    <row r="1509" spans="1:16">
      <c r="A1509" s="59">
        <v>3268</v>
      </c>
      <c r="B1509" s="59">
        <v>3</v>
      </c>
      <c r="C1509" s="59">
        <v>1</v>
      </c>
      <c r="D1509" s="59">
        <v>2</v>
      </c>
      <c r="E1509" s="59" t="s">
        <v>80</v>
      </c>
      <c r="F1509" s="227">
        <v>3</v>
      </c>
      <c r="G1509" s="59">
        <v>2</v>
      </c>
      <c r="H1509" s="227">
        <v>7</v>
      </c>
      <c r="I1509" s="227">
        <v>7</v>
      </c>
      <c r="J1509" s="59">
        <v>25700</v>
      </c>
      <c r="K1509" s="78">
        <f>VLOOKUP(volume[[#This Row],[hwycov_id]],cnf[],10,FALSE)</f>
        <v>25700</v>
      </c>
      <c r="L1509" s="229">
        <f t="shared" si="69"/>
        <v>0</v>
      </c>
      <c r="M1509" s="228">
        <f t="shared" si="70"/>
        <v>0</v>
      </c>
      <c r="N1509" s="228">
        <f t="shared" si="71"/>
        <v>0</v>
      </c>
      <c r="O1509" s="298" t="e">
        <f>VLOOKUP(volume[[#This Row],[hwycov_id]],check!$A$2:$P$26,16,FALSE)</f>
        <v>#N/A</v>
      </c>
      <c r="P1509" s="298">
        <v>1514</v>
      </c>
    </row>
    <row r="1510" spans="1:16">
      <c r="A1510" s="59">
        <v>1544</v>
      </c>
      <c r="B1510" s="59">
        <v>3</v>
      </c>
      <c r="C1510" s="59">
        <v>1</v>
      </c>
      <c r="D1510" s="59">
        <v>2</v>
      </c>
      <c r="E1510" s="59" t="s">
        <v>80</v>
      </c>
      <c r="F1510" s="227">
        <v>3</v>
      </c>
      <c r="G1510" s="59">
        <v>2</v>
      </c>
      <c r="H1510" s="227">
        <v>7</v>
      </c>
      <c r="I1510" s="227">
        <v>7</v>
      </c>
      <c r="J1510" s="59">
        <v>25700</v>
      </c>
      <c r="K1510" s="78">
        <f>VLOOKUP(volume[[#This Row],[hwycov_id]],cnf[],10,FALSE)</f>
        <v>25700</v>
      </c>
      <c r="L1510" s="229">
        <f t="shared" si="69"/>
        <v>0</v>
      </c>
      <c r="M1510" s="228">
        <f t="shared" si="70"/>
        <v>0</v>
      </c>
      <c r="N1510" s="228">
        <f t="shared" si="71"/>
        <v>0</v>
      </c>
      <c r="O1510" s="298" t="e">
        <f>VLOOKUP(volume[[#This Row],[hwycov_id]],check!$A$2:$P$26,16,FALSE)</f>
        <v>#N/A</v>
      </c>
      <c r="P1510" s="298">
        <v>1515</v>
      </c>
    </row>
    <row r="1511" spans="1:16">
      <c r="A1511" s="59">
        <v>16589</v>
      </c>
      <c r="B1511" s="59">
        <v>3</v>
      </c>
      <c r="C1511" s="59">
        <v>1</v>
      </c>
      <c r="D1511" s="59">
        <v>1</v>
      </c>
      <c r="E1511" s="59" t="s">
        <v>79</v>
      </c>
      <c r="F1511" s="227">
        <v>3</v>
      </c>
      <c r="G1511" s="59">
        <v>2</v>
      </c>
      <c r="H1511" s="227">
        <v>1</v>
      </c>
      <c r="I1511" s="227">
        <v>14</v>
      </c>
      <c r="J1511" s="59">
        <v>25715</v>
      </c>
      <c r="K1511" s="78">
        <f>VLOOKUP(volume[[#This Row],[hwycov_id]],cnf[],10,FALSE)</f>
        <v>25715</v>
      </c>
      <c r="L1511" s="229">
        <f t="shared" si="69"/>
        <v>0</v>
      </c>
      <c r="M1511" s="228">
        <f t="shared" si="70"/>
        <v>0</v>
      </c>
      <c r="N1511" s="228">
        <f t="shared" si="71"/>
        <v>0</v>
      </c>
      <c r="O1511" s="298" t="e">
        <f>VLOOKUP(volume[[#This Row],[hwycov_id]],check!$A$2:$P$26,16,FALSE)</f>
        <v>#N/A</v>
      </c>
      <c r="P1511" s="298">
        <v>1516</v>
      </c>
    </row>
    <row r="1512" spans="1:16">
      <c r="A1512" s="59">
        <v>320</v>
      </c>
      <c r="B1512" s="59">
        <v>3</v>
      </c>
      <c r="C1512" s="59">
        <v>1</v>
      </c>
      <c r="D1512" s="59">
        <v>1</v>
      </c>
      <c r="E1512" s="59" t="s">
        <v>79</v>
      </c>
      <c r="F1512" s="227">
        <v>3</v>
      </c>
      <c r="G1512" s="59">
        <v>2</v>
      </c>
      <c r="H1512" s="227">
        <v>1</v>
      </c>
      <c r="I1512" s="227">
        <v>14</v>
      </c>
      <c r="J1512" s="59">
        <v>25749</v>
      </c>
      <c r="K1512" s="78">
        <f>VLOOKUP(volume[[#This Row],[hwycov_id]],cnf[],10,FALSE)</f>
        <v>25749</v>
      </c>
      <c r="L1512" s="229">
        <f t="shared" si="69"/>
        <v>0</v>
      </c>
      <c r="M1512" s="228">
        <f t="shared" si="70"/>
        <v>0</v>
      </c>
      <c r="N1512" s="228">
        <f t="shared" si="71"/>
        <v>0</v>
      </c>
      <c r="O1512" s="298" t="e">
        <f>VLOOKUP(volume[[#This Row],[hwycov_id]],check!$A$2:$P$26,16,FALSE)</f>
        <v>#N/A</v>
      </c>
      <c r="P1512" s="298">
        <v>1517</v>
      </c>
    </row>
    <row r="1513" spans="1:16">
      <c r="A1513" s="59">
        <v>6783</v>
      </c>
      <c r="B1513" s="59">
        <v>3</v>
      </c>
      <c r="C1513" s="59">
        <v>1</v>
      </c>
      <c r="D1513" s="59">
        <v>2</v>
      </c>
      <c r="E1513" s="59" t="s">
        <v>79</v>
      </c>
      <c r="F1513" s="227">
        <v>3</v>
      </c>
      <c r="G1513" s="59">
        <v>2</v>
      </c>
      <c r="H1513" s="227">
        <v>2</v>
      </c>
      <c r="I1513" s="227">
        <v>14</v>
      </c>
      <c r="J1513" s="59">
        <v>25773</v>
      </c>
      <c r="K1513" s="78">
        <f>VLOOKUP(volume[[#This Row],[hwycov_id]],cnf[],10,FALSE)</f>
        <v>25773</v>
      </c>
      <c r="L1513" s="229">
        <f t="shared" si="69"/>
        <v>0</v>
      </c>
      <c r="M1513" s="228">
        <f t="shared" si="70"/>
        <v>0</v>
      </c>
      <c r="N1513" s="228">
        <f t="shared" si="71"/>
        <v>0</v>
      </c>
      <c r="O1513" s="298" t="e">
        <f>VLOOKUP(volume[[#This Row],[hwycov_id]],check!$A$2:$P$26,16,FALSE)</f>
        <v>#N/A</v>
      </c>
      <c r="P1513" s="298">
        <v>1518</v>
      </c>
    </row>
    <row r="1514" spans="1:16">
      <c r="A1514" s="59">
        <v>11284</v>
      </c>
      <c r="B1514" s="59">
        <v>1</v>
      </c>
      <c r="C1514" s="59">
        <v>1</v>
      </c>
      <c r="D1514" s="59">
        <v>1</v>
      </c>
      <c r="E1514" s="59" t="s">
        <v>78</v>
      </c>
      <c r="F1514" s="227">
        <v>1</v>
      </c>
      <c r="G1514" s="59">
        <v>2</v>
      </c>
      <c r="H1514" s="227">
        <v>5</v>
      </c>
      <c r="I1514" s="227">
        <v>9</v>
      </c>
      <c r="J1514" s="59">
        <v>25775</v>
      </c>
      <c r="K1514" s="78">
        <f>VLOOKUP(volume[[#This Row],[hwycov_id]],cnf[],10,FALSE)</f>
        <v>25775</v>
      </c>
      <c r="L1514" s="229">
        <f t="shared" si="69"/>
        <v>0</v>
      </c>
      <c r="M1514" s="228">
        <f t="shared" si="70"/>
        <v>0</v>
      </c>
      <c r="N1514" s="228">
        <f t="shared" si="71"/>
        <v>0</v>
      </c>
      <c r="O1514" s="298" t="e">
        <f>VLOOKUP(volume[[#This Row],[hwycov_id]],check!$A$2:$P$26,16,FALSE)</f>
        <v>#N/A</v>
      </c>
      <c r="P1514" s="298">
        <v>1519</v>
      </c>
    </row>
    <row r="1515" spans="1:16">
      <c r="A1515" s="59">
        <v>4600</v>
      </c>
      <c r="B1515" s="59">
        <v>3</v>
      </c>
      <c r="C1515" s="59">
        <v>1</v>
      </c>
      <c r="D1515" s="59">
        <v>2</v>
      </c>
      <c r="E1515" s="59" t="s">
        <v>80</v>
      </c>
      <c r="F1515" s="227">
        <v>3</v>
      </c>
      <c r="G1515" s="59">
        <v>2</v>
      </c>
      <c r="H1515" s="227">
        <v>5</v>
      </c>
      <c r="I1515" s="227">
        <v>5</v>
      </c>
      <c r="J1515" s="59">
        <v>25800</v>
      </c>
      <c r="K1515" s="78">
        <f>VLOOKUP(volume[[#This Row],[hwycov_id]],cnf[],10,FALSE)</f>
        <v>25800</v>
      </c>
      <c r="L1515" s="229">
        <f t="shared" si="69"/>
        <v>0</v>
      </c>
      <c r="M1515" s="228">
        <f t="shared" si="70"/>
        <v>0</v>
      </c>
      <c r="N1515" s="228">
        <f t="shared" si="71"/>
        <v>0</v>
      </c>
      <c r="O1515" s="298" t="e">
        <f>VLOOKUP(volume[[#This Row],[hwycov_id]],check!$A$2:$P$26,16,FALSE)</f>
        <v>#N/A</v>
      </c>
      <c r="P1515" s="298">
        <v>1520</v>
      </c>
    </row>
    <row r="1516" spans="1:16">
      <c r="A1516" s="59">
        <v>3354</v>
      </c>
      <c r="B1516" s="59">
        <v>3</v>
      </c>
      <c r="C1516" s="59">
        <v>1</v>
      </c>
      <c r="D1516" s="59">
        <v>2</v>
      </c>
      <c r="E1516" s="59" t="s">
        <v>80</v>
      </c>
      <c r="F1516" s="227">
        <v>3</v>
      </c>
      <c r="G1516" s="59">
        <v>2</v>
      </c>
      <c r="H1516" s="227">
        <v>4</v>
      </c>
      <c r="I1516" s="227">
        <v>2</v>
      </c>
      <c r="J1516" s="59">
        <v>25800</v>
      </c>
      <c r="K1516" s="78">
        <f>VLOOKUP(volume[[#This Row],[hwycov_id]],cnf[],10,FALSE)</f>
        <v>25800</v>
      </c>
      <c r="L1516" s="229">
        <f t="shared" si="69"/>
        <v>0</v>
      </c>
      <c r="M1516" s="228">
        <f t="shared" si="70"/>
        <v>0</v>
      </c>
      <c r="N1516" s="228">
        <f t="shared" si="71"/>
        <v>0</v>
      </c>
      <c r="O1516" s="298" t="e">
        <f>VLOOKUP(volume[[#This Row],[hwycov_id]],check!$A$2:$P$26,16,FALSE)</f>
        <v>#N/A</v>
      </c>
      <c r="P1516" s="298">
        <v>1521</v>
      </c>
    </row>
    <row r="1517" spans="1:16">
      <c r="A1517" s="59">
        <v>20653</v>
      </c>
      <c r="B1517" s="59">
        <v>3</v>
      </c>
      <c r="C1517" s="59">
        <v>1</v>
      </c>
      <c r="D1517" s="59">
        <v>2</v>
      </c>
      <c r="E1517" s="59" t="s">
        <v>80</v>
      </c>
      <c r="F1517" s="227">
        <v>3</v>
      </c>
      <c r="G1517" s="59">
        <v>2</v>
      </c>
      <c r="H1517" s="227">
        <v>7</v>
      </c>
      <c r="I1517" s="227">
        <v>7</v>
      </c>
      <c r="J1517" s="59">
        <v>25800</v>
      </c>
      <c r="K1517" s="78">
        <f>VLOOKUP(volume[[#This Row],[hwycov_id]],cnf[],10,FALSE)</f>
        <v>25800</v>
      </c>
      <c r="L1517" s="229">
        <f t="shared" si="69"/>
        <v>0</v>
      </c>
      <c r="M1517" s="228">
        <f t="shared" si="70"/>
        <v>0</v>
      </c>
      <c r="N1517" s="228">
        <f t="shared" si="71"/>
        <v>0</v>
      </c>
      <c r="O1517" s="298" t="e">
        <f>VLOOKUP(volume[[#This Row],[hwycov_id]],check!$A$2:$P$26,16,FALSE)</f>
        <v>#N/A</v>
      </c>
      <c r="P1517" s="298">
        <v>1522</v>
      </c>
    </row>
    <row r="1518" spans="1:16">
      <c r="A1518" s="59">
        <v>4695</v>
      </c>
      <c r="B1518" s="59">
        <v>3</v>
      </c>
      <c r="C1518" s="59">
        <v>1</v>
      </c>
      <c r="D1518" s="59">
        <v>2</v>
      </c>
      <c r="E1518" s="59" t="s">
        <v>80</v>
      </c>
      <c r="F1518" s="227">
        <v>3</v>
      </c>
      <c r="G1518" s="59">
        <v>2</v>
      </c>
      <c r="H1518" s="227">
        <v>7</v>
      </c>
      <c r="I1518" s="227">
        <v>7</v>
      </c>
      <c r="J1518" s="59">
        <v>25900</v>
      </c>
      <c r="K1518" s="78">
        <f>VLOOKUP(volume[[#This Row],[hwycov_id]],cnf[],10,FALSE)</f>
        <v>25900</v>
      </c>
      <c r="L1518" s="229">
        <f t="shared" si="69"/>
        <v>0</v>
      </c>
      <c r="M1518" s="228">
        <f t="shared" si="70"/>
        <v>0</v>
      </c>
      <c r="N1518" s="228">
        <f t="shared" si="71"/>
        <v>0</v>
      </c>
      <c r="O1518" s="298" t="e">
        <f>VLOOKUP(volume[[#This Row],[hwycov_id]],check!$A$2:$P$26,16,FALSE)</f>
        <v>#N/A</v>
      </c>
      <c r="P1518" s="298">
        <v>1523</v>
      </c>
    </row>
    <row r="1519" spans="1:16">
      <c r="A1519" s="59">
        <v>9568</v>
      </c>
      <c r="B1519" s="59">
        <v>3</v>
      </c>
      <c r="C1519" s="59">
        <v>1</v>
      </c>
      <c r="D1519" s="59">
        <v>2</v>
      </c>
      <c r="E1519" s="59" t="s">
        <v>80</v>
      </c>
      <c r="F1519" s="227">
        <v>3</v>
      </c>
      <c r="G1519" s="59">
        <v>2</v>
      </c>
      <c r="H1519" s="227">
        <v>2</v>
      </c>
      <c r="I1519" s="227">
        <v>11</v>
      </c>
      <c r="J1519" s="59">
        <v>26000</v>
      </c>
      <c r="K1519" s="78">
        <f>VLOOKUP(volume[[#This Row],[hwycov_id]],cnf[],10,FALSE)</f>
        <v>26000</v>
      </c>
      <c r="L1519" s="229">
        <f t="shared" si="69"/>
        <v>0</v>
      </c>
      <c r="M1519" s="228">
        <f t="shared" si="70"/>
        <v>0</v>
      </c>
      <c r="N1519" s="228">
        <f t="shared" si="71"/>
        <v>0</v>
      </c>
      <c r="O1519" s="298" t="e">
        <f>VLOOKUP(volume[[#This Row],[hwycov_id]],check!$A$2:$P$26,16,FALSE)</f>
        <v>#N/A</v>
      </c>
      <c r="P1519" s="298">
        <v>1524</v>
      </c>
    </row>
    <row r="1520" spans="1:16">
      <c r="A1520" s="59">
        <v>11610</v>
      </c>
      <c r="B1520" s="59">
        <v>3</v>
      </c>
      <c r="C1520" s="59">
        <v>1</v>
      </c>
      <c r="D1520" s="59">
        <v>2</v>
      </c>
      <c r="E1520" s="59" t="s">
        <v>79</v>
      </c>
      <c r="F1520" s="227">
        <v>3</v>
      </c>
      <c r="G1520" s="59">
        <v>2</v>
      </c>
      <c r="H1520" s="227">
        <v>3</v>
      </c>
      <c r="I1520" s="227">
        <v>14</v>
      </c>
      <c r="J1520" s="59">
        <v>26061</v>
      </c>
      <c r="K1520" s="78">
        <f>VLOOKUP(volume[[#This Row],[hwycov_id]],cnf[],10,FALSE)</f>
        <v>26061</v>
      </c>
      <c r="L1520" s="229">
        <f t="shared" si="69"/>
        <v>0</v>
      </c>
      <c r="M1520" s="228">
        <f t="shared" si="70"/>
        <v>0</v>
      </c>
      <c r="N1520" s="228">
        <f t="shared" si="71"/>
        <v>0</v>
      </c>
      <c r="O1520" s="298" t="e">
        <f>VLOOKUP(volume[[#This Row],[hwycov_id]],check!$A$2:$P$26,16,FALSE)</f>
        <v>#N/A</v>
      </c>
      <c r="P1520" s="298">
        <v>1525</v>
      </c>
    </row>
    <row r="1521" spans="1:16">
      <c r="A1521" s="59">
        <v>10980</v>
      </c>
      <c r="B1521" s="59">
        <v>8</v>
      </c>
      <c r="C1521" s="59">
        <v>1</v>
      </c>
      <c r="D1521" s="59">
        <v>1</v>
      </c>
      <c r="E1521" s="59" t="s">
        <v>78</v>
      </c>
      <c r="F1521" s="227">
        <v>2</v>
      </c>
      <c r="G1521" s="59">
        <v>2</v>
      </c>
      <c r="H1521" s="227">
        <v>3</v>
      </c>
      <c r="I1521" s="227">
        <v>14</v>
      </c>
      <c r="J1521" s="59">
        <v>26078</v>
      </c>
      <c r="K1521" s="78">
        <f>VLOOKUP(volume[[#This Row],[hwycov_id]],cnf[],10,FALSE)</f>
        <v>26078</v>
      </c>
      <c r="L1521" s="229">
        <f t="shared" si="69"/>
        <v>0</v>
      </c>
      <c r="M1521" s="228">
        <f t="shared" si="70"/>
        <v>0</v>
      </c>
      <c r="N1521" s="228">
        <f t="shared" si="71"/>
        <v>0</v>
      </c>
      <c r="O1521" s="298" t="e">
        <f>VLOOKUP(volume[[#This Row],[hwycov_id]],check!$A$2:$P$26,16,FALSE)</f>
        <v>#N/A</v>
      </c>
      <c r="P1521" s="298">
        <v>1526</v>
      </c>
    </row>
    <row r="1522" spans="1:16">
      <c r="A1522" s="59">
        <v>27827</v>
      </c>
      <c r="B1522" s="59">
        <v>8</v>
      </c>
      <c r="C1522" s="59">
        <v>1</v>
      </c>
      <c r="D1522" s="59">
        <v>1</v>
      </c>
      <c r="E1522" s="59" t="s">
        <v>78</v>
      </c>
      <c r="F1522" s="227">
        <v>2</v>
      </c>
      <c r="G1522" s="59">
        <v>2</v>
      </c>
      <c r="H1522" s="227">
        <v>1</v>
      </c>
      <c r="I1522" s="227">
        <v>14</v>
      </c>
      <c r="J1522" s="59">
        <v>26229</v>
      </c>
      <c r="K1522" s="78">
        <f>VLOOKUP(volume[[#This Row],[hwycov_id]],cnf[],10,FALSE)</f>
        <v>26229</v>
      </c>
      <c r="L1522" s="229">
        <f t="shared" si="69"/>
        <v>0</v>
      </c>
      <c r="M1522" s="228">
        <f t="shared" si="70"/>
        <v>0</v>
      </c>
      <c r="N1522" s="228">
        <f t="shared" si="71"/>
        <v>0</v>
      </c>
      <c r="O1522" s="298" t="e">
        <f>VLOOKUP(volume[[#This Row],[hwycov_id]],check!$A$2:$P$26,16,FALSE)</f>
        <v>#N/A</v>
      </c>
      <c r="P1522" s="298">
        <v>1527</v>
      </c>
    </row>
    <row r="1523" spans="1:16">
      <c r="A1523" s="59">
        <v>16519</v>
      </c>
      <c r="B1523" s="59">
        <v>4</v>
      </c>
      <c r="C1523" s="59">
        <v>1</v>
      </c>
      <c r="D1523" s="59">
        <v>2</v>
      </c>
      <c r="E1523" s="59" t="s">
        <v>80</v>
      </c>
      <c r="F1523" s="227">
        <v>4</v>
      </c>
      <c r="G1523" s="59">
        <v>2</v>
      </c>
      <c r="H1523" s="227">
        <v>2</v>
      </c>
      <c r="I1523" s="227">
        <v>11</v>
      </c>
      <c r="J1523" s="59">
        <v>26300</v>
      </c>
      <c r="K1523" s="78">
        <f>VLOOKUP(volume[[#This Row],[hwycov_id]],cnf[],10,FALSE)</f>
        <v>26300</v>
      </c>
      <c r="L1523" s="229">
        <f t="shared" si="69"/>
        <v>0</v>
      </c>
      <c r="M1523" s="228">
        <f t="shared" si="70"/>
        <v>0</v>
      </c>
      <c r="N1523" s="228">
        <f t="shared" si="71"/>
        <v>0</v>
      </c>
      <c r="O1523" s="298" t="e">
        <f>VLOOKUP(volume[[#This Row],[hwycov_id]],check!$A$2:$P$26,16,FALSE)</f>
        <v>#N/A</v>
      </c>
      <c r="P1523" s="298">
        <v>1528</v>
      </c>
    </row>
    <row r="1524" spans="1:16">
      <c r="A1524" s="59">
        <v>10886</v>
      </c>
      <c r="B1524" s="59">
        <v>9</v>
      </c>
      <c r="C1524" s="59">
        <v>1</v>
      </c>
      <c r="D1524" s="59">
        <v>1</v>
      </c>
      <c r="E1524" s="59" t="s">
        <v>78</v>
      </c>
      <c r="F1524" s="227">
        <v>2</v>
      </c>
      <c r="G1524" s="59">
        <v>2</v>
      </c>
      <c r="H1524" s="227">
        <v>3</v>
      </c>
      <c r="I1524" s="227">
        <v>14</v>
      </c>
      <c r="J1524" s="59">
        <v>26349</v>
      </c>
      <c r="K1524" s="78">
        <f>VLOOKUP(volume[[#This Row],[hwycov_id]],cnf[],10,FALSE)</f>
        <v>26349</v>
      </c>
      <c r="L1524" s="229">
        <f t="shared" si="69"/>
        <v>0</v>
      </c>
      <c r="M1524" s="228">
        <f t="shared" si="70"/>
        <v>0</v>
      </c>
      <c r="N1524" s="228">
        <f t="shared" si="71"/>
        <v>0</v>
      </c>
      <c r="O1524" s="298" t="e">
        <f>VLOOKUP(volume[[#This Row],[hwycov_id]],check!$A$2:$P$26,16,FALSE)</f>
        <v>#N/A</v>
      </c>
      <c r="P1524" s="298">
        <v>1529</v>
      </c>
    </row>
    <row r="1525" spans="1:16">
      <c r="A1525" s="59">
        <v>19926</v>
      </c>
      <c r="B1525" s="59">
        <v>3</v>
      </c>
      <c r="C1525" s="59">
        <v>1</v>
      </c>
      <c r="D1525" s="59">
        <v>2</v>
      </c>
      <c r="E1525" s="59" t="s">
        <v>79</v>
      </c>
      <c r="F1525" s="227">
        <v>3</v>
      </c>
      <c r="G1525" s="59">
        <v>2</v>
      </c>
      <c r="H1525" s="227">
        <v>2</v>
      </c>
      <c r="I1525" s="227">
        <v>14</v>
      </c>
      <c r="J1525" s="59">
        <v>26356</v>
      </c>
      <c r="K1525" s="78">
        <f>VLOOKUP(volume[[#This Row],[hwycov_id]],cnf[],10,FALSE)</f>
        <v>26356</v>
      </c>
      <c r="L1525" s="229">
        <f t="shared" si="69"/>
        <v>0</v>
      </c>
      <c r="M1525" s="228">
        <f t="shared" si="70"/>
        <v>0</v>
      </c>
      <c r="N1525" s="228">
        <f t="shared" si="71"/>
        <v>0</v>
      </c>
      <c r="O1525" s="298" t="e">
        <f>VLOOKUP(volume[[#This Row],[hwycov_id]],check!$A$2:$P$26,16,FALSE)</f>
        <v>#N/A</v>
      </c>
      <c r="P1525" s="298">
        <v>1530</v>
      </c>
    </row>
    <row r="1526" spans="1:16">
      <c r="A1526" s="59">
        <v>1760</v>
      </c>
      <c r="B1526" s="59">
        <v>3</v>
      </c>
      <c r="C1526" s="59">
        <v>1</v>
      </c>
      <c r="D1526" s="59">
        <v>2</v>
      </c>
      <c r="E1526" s="59" t="s">
        <v>79</v>
      </c>
      <c r="F1526" s="227">
        <v>3</v>
      </c>
      <c r="G1526" s="59">
        <v>2</v>
      </c>
      <c r="H1526" s="227">
        <v>3</v>
      </c>
      <c r="I1526" s="227">
        <v>14</v>
      </c>
      <c r="J1526" s="59">
        <v>26376</v>
      </c>
      <c r="K1526" s="78">
        <f>VLOOKUP(volume[[#This Row],[hwycov_id]],cnf[],10,FALSE)</f>
        <v>26376</v>
      </c>
      <c r="L1526" s="229">
        <f t="shared" si="69"/>
        <v>0</v>
      </c>
      <c r="M1526" s="228">
        <f t="shared" si="70"/>
        <v>0</v>
      </c>
      <c r="N1526" s="228">
        <f t="shared" si="71"/>
        <v>0</v>
      </c>
      <c r="O1526" s="298" t="e">
        <f>VLOOKUP(volume[[#This Row],[hwycov_id]],check!$A$2:$P$26,16,FALSE)</f>
        <v>#N/A</v>
      </c>
      <c r="P1526" s="298">
        <v>1531</v>
      </c>
    </row>
    <row r="1527" spans="1:16">
      <c r="A1527" s="59">
        <v>10429</v>
      </c>
      <c r="B1527" s="59">
        <v>2</v>
      </c>
      <c r="C1527" s="59">
        <v>1</v>
      </c>
      <c r="D1527" s="59">
        <v>2</v>
      </c>
      <c r="E1527" s="59" t="s">
        <v>80</v>
      </c>
      <c r="F1527" s="227">
        <v>3</v>
      </c>
      <c r="G1527" s="59">
        <v>2</v>
      </c>
      <c r="H1527" s="227">
        <v>5</v>
      </c>
      <c r="I1527" s="227">
        <v>16</v>
      </c>
      <c r="J1527" s="59">
        <v>26400</v>
      </c>
      <c r="K1527" s="78">
        <f>VLOOKUP(volume[[#This Row],[hwycov_id]],cnf[],10,FALSE)</f>
        <v>26400</v>
      </c>
      <c r="L1527" s="229">
        <f t="shared" si="69"/>
        <v>0</v>
      </c>
      <c r="M1527" s="228">
        <f t="shared" si="70"/>
        <v>0</v>
      </c>
      <c r="N1527" s="228">
        <f t="shared" si="71"/>
        <v>0</v>
      </c>
      <c r="O1527" s="298" t="e">
        <f>VLOOKUP(volume[[#This Row],[hwycov_id]],check!$A$2:$P$26,16,FALSE)</f>
        <v>#N/A</v>
      </c>
      <c r="P1527" s="298">
        <v>1532</v>
      </c>
    </row>
    <row r="1528" spans="1:16">
      <c r="A1528" s="59">
        <v>20345</v>
      </c>
      <c r="B1528" s="59">
        <v>3</v>
      </c>
      <c r="C1528" s="59">
        <v>1</v>
      </c>
      <c r="D1528" s="59">
        <v>2</v>
      </c>
      <c r="E1528" s="59" t="s">
        <v>80</v>
      </c>
      <c r="F1528" s="227">
        <v>3</v>
      </c>
      <c r="G1528" s="59">
        <v>2</v>
      </c>
      <c r="H1528" s="227">
        <v>5</v>
      </c>
      <c r="I1528" s="227">
        <v>16</v>
      </c>
      <c r="J1528" s="59">
        <v>26400</v>
      </c>
      <c r="K1528" s="78">
        <f>VLOOKUP(volume[[#This Row],[hwycov_id]],cnf[],10,FALSE)</f>
        <v>26400</v>
      </c>
      <c r="L1528" s="229">
        <f t="shared" si="69"/>
        <v>0</v>
      </c>
      <c r="M1528" s="228">
        <f t="shared" si="70"/>
        <v>0</v>
      </c>
      <c r="N1528" s="228">
        <f t="shared" si="71"/>
        <v>0</v>
      </c>
      <c r="O1528" s="298" t="e">
        <f>VLOOKUP(volume[[#This Row],[hwycov_id]],check!$A$2:$P$26,16,FALSE)</f>
        <v>#N/A</v>
      </c>
      <c r="P1528" s="298">
        <v>1533</v>
      </c>
    </row>
    <row r="1529" spans="1:16">
      <c r="A1529" s="59">
        <v>520</v>
      </c>
      <c r="B1529" s="59">
        <v>1</v>
      </c>
      <c r="C1529" s="59">
        <v>2</v>
      </c>
      <c r="D1529" s="59">
        <v>1</v>
      </c>
      <c r="E1529" s="59" t="s">
        <v>77</v>
      </c>
      <c r="F1529" s="227">
        <v>1</v>
      </c>
      <c r="G1529" s="59">
        <v>2</v>
      </c>
      <c r="H1529" s="227">
        <v>3</v>
      </c>
      <c r="I1529" s="227">
        <v>14</v>
      </c>
      <c r="J1529" s="59">
        <v>26417</v>
      </c>
      <c r="K1529" s="78">
        <f>VLOOKUP(volume[[#This Row],[hwycov_id]],cnf[],10,FALSE)</f>
        <v>26417</v>
      </c>
      <c r="L1529" s="229">
        <f t="shared" si="69"/>
        <v>0</v>
      </c>
      <c r="M1529" s="228">
        <f t="shared" si="70"/>
        <v>0</v>
      </c>
      <c r="N1529" s="228">
        <f t="shared" si="71"/>
        <v>0</v>
      </c>
      <c r="O1529" s="298" t="e">
        <f>VLOOKUP(volume[[#This Row],[hwycov_id]],check!$A$2:$P$26,16,FALSE)</f>
        <v>#N/A</v>
      </c>
      <c r="P1529" s="298">
        <v>1534</v>
      </c>
    </row>
    <row r="1530" spans="1:16">
      <c r="A1530" s="59">
        <v>12104</v>
      </c>
      <c r="B1530" s="59">
        <v>3</v>
      </c>
      <c r="C1530" s="59">
        <v>1</v>
      </c>
      <c r="D1530" s="59">
        <v>2</v>
      </c>
      <c r="E1530" s="59" t="s">
        <v>80</v>
      </c>
      <c r="F1530" s="227">
        <v>3</v>
      </c>
      <c r="G1530" s="59">
        <v>2</v>
      </c>
      <c r="H1530" s="227">
        <v>6</v>
      </c>
      <c r="I1530" s="227">
        <v>1</v>
      </c>
      <c r="J1530" s="59">
        <v>26500</v>
      </c>
      <c r="K1530" s="78">
        <f>VLOOKUP(volume[[#This Row],[hwycov_id]],cnf[],10,FALSE)</f>
        <v>26500</v>
      </c>
      <c r="L1530" s="229">
        <f t="shared" si="69"/>
        <v>0</v>
      </c>
      <c r="M1530" s="228">
        <f t="shared" si="70"/>
        <v>0</v>
      </c>
      <c r="N1530" s="228">
        <f t="shared" si="71"/>
        <v>0</v>
      </c>
      <c r="O1530" s="298" t="e">
        <f>VLOOKUP(volume[[#This Row],[hwycov_id]],check!$A$2:$P$26,16,FALSE)</f>
        <v>#N/A</v>
      </c>
      <c r="P1530" s="298">
        <v>1535</v>
      </c>
    </row>
    <row r="1531" spans="1:16">
      <c r="A1531" s="59">
        <v>469</v>
      </c>
      <c r="B1531" s="59">
        <v>1</v>
      </c>
      <c r="C1531" s="59">
        <v>2</v>
      </c>
      <c r="D1531" s="59">
        <v>1</v>
      </c>
      <c r="E1531" s="59" t="s">
        <v>77</v>
      </c>
      <c r="F1531" s="227">
        <v>1</v>
      </c>
      <c r="G1531" s="59">
        <v>2</v>
      </c>
      <c r="H1531" s="227">
        <v>3</v>
      </c>
      <c r="I1531" s="227">
        <v>14</v>
      </c>
      <c r="J1531" s="59">
        <v>26535</v>
      </c>
      <c r="K1531" s="78">
        <f>VLOOKUP(volume[[#This Row],[hwycov_id]],cnf[],10,FALSE)</f>
        <v>26535</v>
      </c>
      <c r="L1531" s="229">
        <f t="shared" si="69"/>
        <v>0</v>
      </c>
      <c r="M1531" s="228">
        <f t="shared" si="70"/>
        <v>0</v>
      </c>
      <c r="N1531" s="228">
        <f t="shared" si="71"/>
        <v>0</v>
      </c>
      <c r="O1531" s="298" t="e">
        <f>VLOOKUP(volume[[#This Row],[hwycov_id]],check!$A$2:$P$26,16,FALSE)</f>
        <v>#N/A</v>
      </c>
      <c r="P1531" s="298">
        <v>1536</v>
      </c>
    </row>
    <row r="1532" spans="1:16">
      <c r="A1532" s="59">
        <v>20332</v>
      </c>
      <c r="B1532" s="59">
        <v>3</v>
      </c>
      <c r="C1532" s="59">
        <v>1</v>
      </c>
      <c r="D1532" s="59">
        <v>2</v>
      </c>
      <c r="E1532" s="59" t="s">
        <v>79</v>
      </c>
      <c r="F1532" s="227">
        <v>3</v>
      </c>
      <c r="G1532" s="59">
        <v>2</v>
      </c>
      <c r="H1532" s="227">
        <v>2</v>
      </c>
      <c r="I1532" s="227">
        <v>14</v>
      </c>
      <c r="J1532" s="59">
        <v>26595</v>
      </c>
      <c r="K1532" s="78">
        <f>VLOOKUP(volume[[#This Row],[hwycov_id]],cnf[],10,FALSE)</f>
        <v>26595</v>
      </c>
      <c r="L1532" s="229">
        <f t="shared" si="69"/>
        <v>0</v>
      </c>
      <c r="M1532" s="228">
        <f t="shared" si="70"/>
        <v>0</v>
      </c>
      <c r="N1532" s="228">
        <f t="shared" si="71"/>
        <v>0</v>
      </c>
      <c r="O1532" s="298" t="e">
        <f>VLOOKUP(volume[[#This Row],[hwycov_id]],check!$A$2:$P$26,16,FALSE)</f>
        <v>#N/A</v>
      </c>
      <c r="P1532" s="298">
        <v>1537</v>
      </c>
    </row>
    <row r="1533" spans="1:16">
      <c r="A1533" s="59">
        <v>15896</v>
      </c>
      <c r="B1533" s="59">
        <v>3</v>
      </c>
      <c r="C1533" s="59">
        <v>1</v>
      </c>
      <c r="D1533" s="59">
        <v>2</v>
      </c>
      <c r="E1533" s="59" t="s">
        <v>80</v>
      </c>
      <c r="F1533" s="227">
        <v>3</v>
      </c>
      <c r="G1533" s="59">
        <v>2</v>
      </c>
      <c r="H1533" s="227">
        <v>5</v>
      </c>
      <c r="I1533" s="227">
        <v>19</v>
      </c>
      <c r="J1533" s="59">
        <v>26700</v>
      </c>
      <c r="K1533" s="78">
        <f>VLOOKUP(volume[[#This Row],[hwycov_id]],cnf[],10,FALSE)</f>
        <v>26700</v>
      </c>
      <c r="L1533" s="229">
        <f t="shared" si="69"/>
        <v>0</v>
      </c>
      <c r="M1533" s="228">
        <f t="shared" si="70"/>
        <v>0</v>
      </c>
      <c r="N1533" s="228">
        <f t="shared" si="71"/>
        <v>0</v>
      </c>
      <c r="O1533" s="298" t="e">
        <f>VLOOKUP(volume[[#This Row],[hwycov_id]],check!$A$2:$P$26,16,FALSE)</f>
        <v>#N/A</v>
      </c>
      <c r="P1533" s="298">
        <v>1538</v>
      </c>
    </row>
    <row r="1534" spans="1:16">
      <c r="A1534" s="59">
        <v>22830</v>
      </c>
      <c r="B1534" s="59">
        <v>2</v>
      </c>
      <c r="C1534" s="59">
        <v>1</v>
      </c>
      <c r="D1534" s="59">
        <v>2</v>
      </c>
      <c r="E1534" s="59" t="s">
        <v>80</v>
      </c>
      <c r="F1534" s="227">
        <v>3</v>
      </c>
      <c r="G1534" s="59">
        <v>2</v>
      </c>
      <c r="H1534" s="227">
        <v>7</v>
      </c>
      <c r="I1534" s="227">
        <v>19</v>
      </c>
      <c r="J1534" s="59">
        <v>26700</v>
      </c>
      <c r="K1534" s="78">
        <f>VLOOKUP(volume[[#This Row],[hwycov_id]],cnf[],10,FALSE)</f>
        <v>26700</v>
      </c>
      <c r="L1534" s="229">
        <f t="shared" si="69"/>
        <v>0</v>
      </c>
      <c r="M1534" s="228">
        <f t="shared" si="70"/>
        <v>0</v>
      </c>
      <c r="N1534" s="228">
        <f t="shared" si="71"/>
        <v>0</v>
      </c>
      <c r="O1534" s="298" t="e">
        <f>VLOOKUP(volume[[#This Row],[hwycov_id]],check!$A$2:$P$26,16,FALSE)</f>
        <v>#N/A</v>
      </c>
      <c r="P1534" s="298">
        <v>1539</v>
      </c>
    </row>
    <row r="1535" spans="1:16">
      <c r="A1535" s="59">
        <v>470</v>
      </c>
      <c r="B1535" s="59">
        <v>1</v>
      </c>
      <c r="C1535" s="59">
        <v>2</v>
      </c>
      <c r="D1535" s="59">
        <v>1</v>
      </c>
      <c r="E1535" s="59" t="s">
        <v>77</v>
      </c>
      <c r="F1535" s="227">
        <v>1</v>
      </c>
      <c r="G1535" s="59">
        <v>2</v>
      </c>
      <c r="H1535" s="227">
        <v>3</v>
      </c>
      <c r="I1535" s="227">
        <v>14</v>
      </c>
      <c r="J1535" s="59">
        <v>26764</v>
      </c>
      <c r="K1535" s="78">
        <f>VLOOKUP(volume[[#This Row],[hwycov_id]],cnf[],10,FALSE)</f>
        <v>26764</v>
      </c>
      <c r="L1535" s="229">
        <f t="shared" si="69"/>
        <v>0</v>
      </c>
      <c r="M1535" s="228">
        <f t="shared" si="70"/>
        <v>0</v>
      </c>
      <c r="N1535" s="228">
        <f t="shared" si="71"/>
        <v>0</v>
      </c>
      <c r="O1535" s="298" t="e">
        <f>VLOOKUP(volume[[#This Row],[hwycov_id]],check!$A$2:$P$26,16,FALSE)</f>
        <v>#N/A</v>
      </c>
      <c r="P1535" s="298">
        <v>1540</v>
      </c>
    </row>
    <row r="1536" spans="1:16">
      <c r="A1536" s="59">
        <v>23128</v>
      </c>
      <c r="B1536" s="59">
        <v>1</v>
      </c>
      <c r="C1536" s="59">
        <v>2</v>
      </c>
      <c r="D1536" s="59">
        <v>1</v>
      </c>
      <c r="E1536" s="59" t="s">
        <v>77</v>
      </c>
      <c r="F1536" s="227">
        <v>1</v>
      </c>
      <c r="G1536" s="59">
        <v>2</v>
      </c>
      <c r="H1536" s="227">
        <v>3</v>
      </c>
      <c r="I1536" s="227">
        <v>14</v>
      </c>
      <c r="J1536" s="59">
        <v>26786</v>
      </c>
      <c r="K1536" s="78">
        <f>VLOOKUP(volume[[#This Row],[hwycov_id]],cnf[],10,FALSE)</f>
        <v>26786</v>
      </c>
      <c r="L1536" s="229">
        <f t="shared" si="69"/>
        <v>0</v>
      </c>
      <c r="M1536" s="228">
        <f t="shared" si="70"/>
        <v>0</v>
      </c>
      <c r="N1536" s="228">
        <f t="shared" si="71"/>
        <v>0</v>
      </c>
      <c r="O1536" s="298" t="e">
        <f>VLOOKUP(volume[[#This Row],[hwycov_id]],check!$A$2:$P$26,16,FALSE)</f>
        <v>#N/A</v>
      </c>
      <c r="P1536" s="298">
        <v>1541</v>
      </c>
    </row>
    <row r="1537" spans="1:16">
      <c r="A1537" s="59">
        <v>4251</v>
      </c>
      <c r="B1537" s="59">
        <v>2</v>
      </c>
      <c r="C1537" s="59">
        <v>1</v>
      </c>
      <c r="D1537" s="59">
        <v>2</v>
      </c>
      <c r="E1537" s="59" t="s">
        <v>79</v>
      </c>
      <c r="F1537" s="227">
        <v>3</v>
      </c>
      <c r="G1537" s="59">
        <v>2</v>
      </c>
      <c r="H1537" s="227">
        <v>3</v>
      </c>
      <c r="I1537" s="227">
        <v>14</v>
      </c>
      <c r="J1537" s="59">
        <v>26792</v>
      </c>
      <c r="K1537" s="78">
        <f>VLOOKUP(volume[[#This Row],[hwycov_id]],cnf[],10,FALSE)</f>
        <v>26792</v>
      </c>
      <c r="L1537" s="229">
        <f t="shared" si="69"/>
        <v>0</v>
      </c>
      <c r="M1537" s="228">
        <f t="shared" si="70"/>
        <v>0</v>
      </c>
      <c r="N1537" s="228">
        <f t="shared" si="71"/>
        <v>0</v>
      </c>
      <c r="O1537" s="298" t="e">
        <f>VLOOKUP(volume[[#This Row],[hwycov_id]],check!$A$2:$P$26,16,FALSE)</f>
        <v>#N/A</v>
      </c>
      <c r="P1537" s="298">
        <v>1542</v>
      </c>
    </row>
    <row r="1538" spans="1:16">
      <c r="A1538" s="59">
        <v>7432</v>
      </c>
      <c r="B1538" s="59">
        <v>2</v>
      </c>
      <c r="C1538" s="59">
        <v>1</v>
      </c>
      <c r="D1538" s="59">
        <v>2</v>
      </c>
      <c r="E1538" s="59" t="s">
        <v>80</v>
      </c>
      <c r="F1538" s="227">
        <v>3</v>
      </c>
      <c r="G1538" s="59">
        <v>2</v>
      </c>
      <c r="H1538" s="227">
        <v>5</v>
      </c>
      <c r="I1538" s="227">
        <v>16</v>
      </c>
      <c r="J1538" s="59">
        <v>26800</v>
      </c>
      <c r="K1538" s="78">
        <f>VLOOKUP(volume[[#This Row],[hwycov_id]],cnf[],10,FALSE)</f>
        <v>26800</v>
      </c>
      <c r="L1538" s="229">
        <f t="shared" ref="L1538:L1601" si="72">K1538/J1538-1</f>
        <v>0</v>
      </c>
      <c r="M1538" s="228">
        <f t="shared" ref="M1538:M1601" si="73">K1538-J1538</f>
        <v>0</v>
      </c>
      <c r="N1538" s="228">
        <f t="shared" ref="N1538:N1601" si="74">POWER(M1538,2)</f>
        <v>0</v>
      </c>
      <c r="O1538" s="298" t="e">
        <f>VLOOKUP(volume[[#This Row],[hwycov_id]],check!$A$2:$P$26,16,FALSE)</f>
        <v>#N/A</v>
      </c>
      <c r="P1538" s="298">
        <v>1543</v>
      </c>
    </row>
    <row r="1539" spans="1:16">
      <c r="A1539" s="59">
        <v>2999</v>
      </c>
      <c r="B1539" s="59">
        <v>3</v>
      </c>
      <c r="C1539" s="59">
        <v>1</v>
      </c>
      <c r="D1539" s="59">
        <v>2</v>
      </c>
      <c r="E1539" s="59" t="s">
        <v>79</v>
      </c>
      <c r="F1539" s="227">
        <v>3</v>
      </c>
      <c r="G1539" s="59">
        <v>2</v>
      </c>
      <c r="H1539" s="227">
        <v>3</v>
      </c>
      <c r="I1539" s="227">
        <v>14</v>
      </c>
      <c r="J1539" s="59">
        <v>26816</v>
      </c>
      <c r="K1539" s="78">
        <f>VLOOKUP(volume[[#This Row],[hwycov_id]],cnf[],10,FALSE)</f>
        <v>26816</v>
      </c>
      <c r="L1539" s="229">
        <f t="shared" si="72"/>
        <v>0</v>
      </c>
      <c r="M1539" s="228">
        <f t="shared" si="73"/>
        <v>0</v>
      </c>
      <c r="N1539" s="228">
        <f t="shared" si="74"/>
        <v>0</v>
      </c>
      <c r="O1539" s="298" t="e">
        <f>VLOOKUP(volume[[#This Row],[hwycov_id]],check!$A$2:$P$26,16,FALSE)</f>
        <v>#N/A</v>
      </c>
      <c r="P1539" s="298">
        <v>1544</v>
      </c>
    </row>
    <row r="1540" spans="1:16">
      <c r="A1540" s="59">
        <v>9617</v>
      </c>
      <c r="B1540" s="59">
        <v>3</v>
      </c>
      <c r="C1540" s="59">
        <v>1</v>
      </c>
      <c r="D1540" s="59">
        <v>2</v>
      </c>
      <c r="E1540" s="59" t="s">
        <v>82</v>
      </c>
      <c r="F1540" s="227">
        <v>3</v>
      </c>
      <c r="G1540" s="59">
        <v>2</v>
      </c>
      <c r="H1540" s="227">
        <v>5</v>
      </c>
      <c r="I1540" s="227">
        <v>19</v>
      </c>
      <c r="J1540" s="59">
        <v>26832</v>
      </c>
      <c r="K1540" s="78">
        <f>VLOOKUP(volume[[#This Row],[hwycov_id]],cnf[],10,FALSE)</f>
        <v>26832</v>
      </c>
      <c r="L1540" s="229">
        <f t="shared" si="72"/>
        <v>0</v>
      </c>
      <c r="M1540" s="228">
        <f t="shared" si="73"/>
        <v>0</v>
      </c>
      <c r="N1540" s="228">
        <f t="shared" si="74"/>
        <v>0</v>
      </c>
      <c r="O1540" s="298" t="e">
        <f>VLOOKUP(volume[[#This Row],[hwycov_id]],check!$A$2:$P$26,16,FALSE)</f>
        <v>#N/A</v>
      </c>
      <c r="P1540" s="298">
        <v>1545</v>
      </c>
    </row>
    <row r="1541" spans="1:16">
      <c r="A1541" s="59">
        <v>23044</v>
      </c>
      <c r="B1541" s="59">
        <v>1</v>
      </c>
      <c r="C1541" s="59">
        <v>2</v>
      </c>
      <c r="D1541" s="59">
        <v>1</v>
      </c>
      <c r="E1541" s="59" t="s">
        <v>77</v>
      </c>
      <c r="F1541" s="227">
        <v>1</v>
      </c>
      <c r="G1541" s="59">
        <v>2</v>
      </c>
      <c r="H1541" s="227">
        <v>3</v>
      </c>
      <c r="I1541" s="227">
        <v>14</v>
      </c>
      <c r="J1541" s="59">
        <v>26840</v>
      </c>
      <c r="K1541" s="78">
        <f>VLOOKUP(volume[[#This Row],[hwycov_id]],cnf[],10,FALSE)</f>
        <v>26840</v>
      </c>
      <c r="L1541" s="229">
        <f t="shared" si="72"/>
        <v>0</v>
      </c>
      <c r="M1541" s="228">
        <f t="shared" si="73"/>
        <v>0</v>
      </c>
      <c r="N1541" s="228">
        <f t="shared" si="74"/>
        <v>0</v>
      </c>
      <c r="O1541" s="298" t="e">
        <f>VLOOKUP(volume[[#This Row],[hwycov_id]],check!$A$2:$P$26,16,FALSE)</f>
        <v>#N/A</v>
      </c>
      <c r="P1541" s="298">
        <v>1546</v>
      </c>
    </row>
    <row r="1542" spans="1:16">
      <c r="A1542" s="59">
        <v>23053</v>
      </c>
      <c r="B1542" s="59">
        <v>1</v>
      </c>
      <c r="C1542" s="59">
        <v>2</v>
      </c>
      <c r="D1542" s="59">
        <v>1</v>
      </c>
      <c r="E1542" s="59" t="s">
        <v>77</v>
      </c>
      <c r="F1542" s="227">
        <v>1</v>
      </c>
      <c r="G1542" s="59">
        <v>2</v>
      </c>
      <c r="H1542" s="227">
        <v>3</v>
      </c>
      <c r="I1542" s="227">
        <v>14</v>
      </c>
      <c r="J1542" s="59">
        <v>26852</v>
      </c>
      <c r="K1542" s="78">
        <f>VLOOKUP(volume[[#This Row],[hwycov_id]],cnf[],10,FALSE)</f>
        <v>26852</v>
      </c>
      <c r="L1542" s="229">
        <f t="shared" si="72"/>
        <v>0</v>
      </c>
      <c r="M1542" s="228">
        <f t="shared" si="73"/>
        <v>0</v>
      </c>
      <c r="N1542" s="228">
        <f t="shared" si="74"/>
        <v>0</v>
      </c>
      <c r="O1542" s="298" t="e">
        <f>VLOOKUP(volume[[#This Row],[hwycov_id]],check!$A$2:$P$26,16,FALSE)</f>
        <v>#N/A</v>
      </c>
      <c r="P1542" s="298">
        <v>1547</v>
      </c>
    </row>
    <row r="1543" spans="1:16">
      <c r="A1543" s="59">
        <v>13728</v>
      </c>
      <c r="B1543" s="59">
        <v>3</v>
      </c>
      <c r="C1543" s="59">
        <v>1</v>
      </c>
      <c r="D1543" s="59">
        <v>2</v>
      </c>
      <c r="E1543" s="59" t="s">
        <v>82</v>
      </c>
      <c r="F1543" s="227">
        <v>3</v>
      </c>
      <c r="G1543" s="59">
        <v>2</v>
      </c>
      <c r="H1543" s="227">
        <v>3</v>
      </c>
      <c r="I1543" s="227">
        <v>13</v>
      </c>
      <c r="J1543" s="59">
        <v>26874</v>
      </c>
      <c r="K1543" s="78">
        <f>VLOOKUP(volume[[#This Row],[hwycov_id]],cnf[],10,FALSE)</f>
        <v>26874</v>
      </c>
      <c r="L1543" s="229">
        <f t="shared" si="72"/>
        <v>0</v>
      </c>
      <c r="M1543" s="228">
        <f t="shared" si="73"/>
        <v>0</v>
      </c>
      <c r="N1543" s="228">
        <f t="shared" si="74"/>
        <v>0</v>
      </c>
      <c r="O1543" s="298" t="e">
        <f>VLOOKUP(volume[[#This Row],[hwycov_id]],check!$A$2:$P$26,16,FALSE)</f>
        <v>#N/A</v>
      </c>
      <c r="P1543" s="298">
        <v>1548</v>
      </c>
    </row>
    <row r="1544" spans="1:16">
      <c r="A1544" s="59">
        <v>4746</v>
      </c>
      <c r="B1544" s="59">
        <v>3</v>
      </c>
      <c r="C1544" s="59">
        <v>1</v>
      </c>
      <c r="D1544" s="59">
        <v>2</v>
      </c>
      <c r="E1544" s="59" t="s">
        <v>80</v>
      </c>
      <c r="F1544" s="227">
        <v>3</v>
      </c>
      <c r="G1544" s="59">
        <v>2</v>
      </c>
      <c r="H1544" s="227">
        <v>6</v>
      </c>
      <c r="I1544" s="227">
        <v>1</v>
      </c>
      <c r="J1544" s="59">
        <v>26900</v>
      </c>
      <c r="K1544" s="78">
        <f>VLOOKUP(volume[[#This Row],[hwycov_id]],cnf[],10,FALSE)</f>
        <v>26900</v>
      </c>
      <c r="L1544" s="229">
        <f t="shared" si="72"/>
        <v>0</v>
      </c>
      <c r="M1544" s="228">
        <f t="shared" si="73"/>
        <v>0</v>
      </c>
      <c r="N1544" s="228">
        <f t="shared" si="74"/>
        <v>0</v>
      </c>
      <c r="O1544" s="298" t="e">
        <f>VLOOKUP(volume[[#This Row],[hwycov_id]],check!$A$2:$P$26,16,FALSE)</f>
        <v>#N/A</v>
      </c>
      <c r="P1544" s="298">
        <v>1549</v>
      </c>
    </row>
    <row r="1545" spans="1:16">
      <c r="A1545" s="59">
        <v>13670</v>
      </c>
      <c r="B1545" s="59">
        <v>3</v>
      </c>
      <c r="C1545" s="59">
        <v>1</v>
      </c>
      <c r="D1545" s="59">
        <v>2</v>
      </c>
      <c r="E1545" s="59" t="s">
        <v>79</v>
      </c>
      <c r="F1545" s="227">
        <v>3</v>
      </c>
      <c r="G1545" s="59">
        <v>2</v>
      </c>
      <c r="H1545" s="227">
        <v>3</v>
      </c>
      <c r="I1545" s="227">
        <v>14</v>
      </c>
      <c r="J1545" s="59">
        <v>26985</v>
      </c>
      <c r="K1545" s="78">
        <f>VLOOKUP(volume[[#This Row],[hwycov_id]],cnf[],10,FALSE)</f>
        <v>26985</v>
      </c>
      <c r="L1545" s="229">
        <f t="shared" si="72"/>
        <v>0</v>
      </c>
      <c r="M1545" s="228">
        <f t="shared" si="73"/>
        <v>0</v>
      </c>
      <c r="N1545" s="228">
        <f t="shared" si="74"/>
        <v>0</v>
      </c>
      <c r="O1545" s="298" t="e">
        <f>VLOOKUP(volume[[#This Row],[hwycov_id]],check!$A$2:$P$26,16,FALSE)</f>
        <v>#N/A</v>
      </c>
      <c r="P1545" s="298">
        <v>1550</v>
      </c>
    </row>
    <row r="1546" spans="1:16">
      <c r="A1546" s="59">
        <v>10563</v>
      </c>
      <c r="B1546" s="59">
        <v>3</v>
      </c>
      <c r="C1546" s="59">
        <v>1</v>
      </c>
      <c r="D1546" s="59">
        <v>2</v>
      </c>
      <c r="E1546" s="59" t="s">
        <v>79</v>
      </c>
      <c r="F1546" s="227">
        <v>3</v>
      </c>
      <c r="G1546" s="59">
        <v>2</v>
      </c>
      <c r="H1546" s="227">
        <v>4</v>
      </c>
      <c r="I1546" s="227">
        <v>14</v>
      </c>
      <c r="J1546" s="59">
        <v>27005</v>
      </c>
      <c r="K1546" s="78">
        <f>VLOOKUP(volume[[#This Row],[hwycov_id]],cnf[],10,FALSE)</f>
        <v>27005</v>
      </c>
      <c r="L1546" s="229">
        <f t="shared" si="72"/>
        <v>0</v>
      </c>
      <c r="M1546" s="228">
        <f t="shared" si="73"/>
        <v>0</v>
      </c>
      <c r="N1546" s="228">
        <f t="shared" si="74"/>
        <v>0</v>
      </c>
      <c r="O1546" s="298" t="e">
        <f>VLOOKUP(volume[[#This Row],[hwycov_id]],check!$A$2:$P$26,16,FALSE)</f>
        <v>#N/A</v>
      </c>
      <c r="P1546" s="298">
        <v>1551</v>
      </c>
    </row>
    <row r="1547" spans="1:16">
      <c r="A1547" s="59">
        <v>11599</v>
      </c>
      <c r="B1547" s="59">
        <v>3</v>
      </c>
      <c r="C1547" s="59">
        <v>1</v>
      </c>
      <c r="D1547" s="59">
        <v>2</v>
      </c>
      <c r="E1547" s="59" t="s">
        <v>80</v>
      </c>
      <c r="F1547" s="227">
        <v>3</v>
      </c>
      <c r="G1547" s="59">
        <v>2</v>
      </c>
      <c r="H1547" s="227">
        <v>5</v>
      </c>
      <c r="I1547" s="227">
        <v>5</v>
      </c>
      <c r="J1547" s="59">
        <v>27100</v>
      </c>
      <c r="K1547" s="78">
        <f>VLOOKUP(volume[[#This Row],[hwycov_id]],cnf[],10,FALSE)</f>
        <v>27100</v>
      </c>
      <c r="L1547" s="229">
        <f t="shared" si="72"/>
        <v>0</v>
      </c>
      <c r="M1547" s="228">
        <f t="shared" si="73"/>
        <v>0</v>
      </c>
      <c r="N1547" s="228">
        <f t="shared" si="74"/>
        <v>0</v>
      </c>
      <c r="O1547" s="298" t="e">
        <f>VLOOKUP(volume[[#This Row],[hwycov_id]],check!$A$2:$P$26,16,FALSE)</f>
        <v>#N/A</v>
      </c>
      <c r="P1547" s="298">
        <v>1552</v>
      </c>
    </row>
    <row r="1548" spans="1:16">
      <c r="A1548" s="59">
        <v>4431</v>
      </c>
      <c r="B1548" s="59">
        <v>3</v>
      </c>
      <c r="C1548" s="59">
        <v>1</v>
      </c>
      <c r="D1548" s="59">
        <v>2</v>
      </c>
      <c r="E1548" s="59" t="s">
        <v>79</v>
      </c>
      <c r="F1548" s="227">
        <v>3</v>
      </c>
      <c r="G1548" s="59">
        <v>2</v>
      </c>
      <c r="H1548" s="227">
        <v>2</v>
      </c>
      <c r="I1548" s="227">
        <v>14</v>
      </c>
      <c r="J1548" s="59">
        <v>27156</v>
      </c>
      <c r="K1548" s="78">
        <f>VLOOKUP(volume[[#This Row],[hwycov_id]],cnf[],10,FALSE)</f>
        <v>27156</v>
      </c>
      <c r="L1548" s="229">
        <f t="shared" si="72"/>
        <v>0</v>
      </c>
      <c r="M1548" s="228">
        <f t="shared" si="73"/>
        <v>0</v>
      </c>
      <c r="N1548" s="228">
        <f t="shared" si="74"/>
        <v>0</v>
      </c>
      <c r="O1548" s="298" t="e">
        <f>VLOOKUP(volume[[#This Row],[hwycov_id]],check!$A$2:$P$26,16,FALSE)</f>
        <v>#N/A</v>
      </c>
      <c r="P1548" s="298">
        <v>1553</v>
      </c>
    </row>
    <row r="1549" spans="1:16">
      <c r="A1549" s="59">
        <v>29442</v>
      </c>
      <c r="B1549" s="59">
        <v>1</v>
      </c>
      <c r="C1549" s="59">
        <v>2</v>
      </c>
      <c r="D1549" s="59">
        <v>1</v>
      </c>
      <c r="E1549" s="59" t="s">
        <v>77</v>
      </c>
      <c r="F1549" s="227">
        <v>1</v>
      </c>
      <c r="G1549" s="59">
        <v>2</v>
      </c>
      <c r="H1549" s="227">
        <v>7</v>
      </c>
      <c r="I1549" s="227">
        <v>19</v>
      </c>
      <c r="J1549" s="59">
        <v>27194</v>
      </c>
      <c r="K1549" s="78">
        <f>VLOOKUP(volume[[#This Row],[hwycov_id]],cnf[],10,FALSE)</f>
        <v>27194</v>
      </c>
      <c r="L1549" s="229">
        <f t="shared" si="72"/>
        <v>0</v>
      </c>
      <c r="M1549" s="228">
        <f t="shared" si="73"/>
        <v>0</v>
      </c>
      <c r="N1549" s="228">
        <f t="shared" si="74"/>
        <v>0</v>
      </c>
      <c r="O1549" s="298" t="e">
        <f>VLOOKUP(volume[[#This Row],[hwycov_id]],check!$A$2:$P$26,16,FALSE)</f>
        <v>#N/A</v>
      </c>
      <c r="P1549" s="298">
        <v>1554</v>
      </c>
    </row>
    <row r="1550" spans="1:16">
      <c r="A1550" s="59">
        <v>11595</v>
      </c>
      <c r="B1550" s="59">
        <v>3</v>
      </c>
      <c r="C1550" s="59">
        <v>1</v>
      </c>
      <c r="D1550" s="59">
        <v>2</v>
      </c>
      <c r="E1550" s="59" t="s">
        <v>80</v>
      </c>
      <c r="F1550" s="227">
        <v>3</v>
      </c>
      <c r="G1550" s="59">
        <v>2</v>
      </c>
      <c r="H1550" s="227">
        <v>5</v>
      </c>
      <c r="I1550" s="227">
        <v>5</v>
      </c>
      <c r="J1550" s="59">
        <v>27300</v>
      </c>
      <c r="K1550" s="78">
        <f>VLOOKUP(volume[[#This Row],[hwycov_id]],cnf[],10,FALSE)</f>
        <v>27300</v>
      </c>
      <c r="L1550" s="229">
        <f t="shared" si="72"/>
        <v>0</v>
      </c>
      <c r="M1550" s="228">
        <f t="shared" si="73"/>
        <v>0</v>
      </c>
      <c r="N1550" s="228">
        <f t="shared" si="74"/>
        <v>0</v>
      </c>
      <c r="O1550" s="298" t="e">
        <f>VLOOKUP(volume[[#This Row],[hwycov_id]],check!$A$2:$P$26,16,FALSE)</f>
        <v>#N/A</v>
      </c>
      <c r="P1550" s="298">
        <v>1555</v>
      </c>
    </row>
    <row r="1551" spans="1:16">
      <c r="A1551" s="59">
        <v>14969</v>
      </c>
      <c r="B1551" s="59">
        <v>3</v>
      </c>
      <c r="C1551" s="59">
        <v>1</v>
      </c>
      <c r="D1551" s="59">
        <v>2</v>
      </c>
      <c r="E1551" s="59" t="s">
        <v>79</v>
      </c>
      <c r="F1551" s="227">
        <v>3</v>
      </c>
      <c r="G1551" s="59">
        <v>2</v>
      </c>
      <c r="H1551" s="227">
        <v>3</v>
      </c>
      <c r="I1551" s="227">
        <v>14</v>
      </c>
      <c r="J1551" s="59">
        <v>27449</v>
      </c>
      <c r="K1551" s="78">
        <f>VLOOKUP(volume[[#This Row],[hwycov_id]],cnf[],10,FALSE)</f>
        <v>27449</v>
      </c>
      <c r="L1551" s="229">
        <f t="shared" si="72"/>
        <v>0</v>
      </c>
      <c r="M1551" s="228">
        <f t="shared" si="73"/>
        <v>0</v>
      </c>
      <c r="N1551" s="228">
        <f t="shared" si="74"/>
        <v>0</v>
      </c>
      <c r="O1551" s="298" t="e">
        <f>VLOOKUP(volume[[#This Row],[hwycov_id]],check!$A$2:$P$26,16,FALSE)</f>
        <v>#N/A</v>
      </c>
      <c r="P1551" s="298">
        <v>1556</v>
      </c>
    </row>
    <row r="1552" spans="1:16">
      <c r="A1552" s="59">
        <v>1027</v>
      </c>
      <c r="B1552" s="59">
        <v>3</v>
      </c>
      <c r="C1552" s="59">
        <v>1</v>
      </c>
      <c r="D1552" s="59">
        <v>2</v>
      </c>
      <c r="E1552" s="59" t="s">
        <v>80</v>
      </c>
      <c r="F1552" s="227">
        <v>3</v>
      </c>
      <c r="G1552" s="59">
        <v>2</v>
      </c>
      <c r="H1552" s="227">
        <v>6</v>
      </c>
      <c r="I1552" s="227">
        <v>17</v>
      </c>
      <c r="J1552" s="59">
        <v>27500</v>
      </c>
      <c r="K1552" s="78">
        <f>VLOOKUP(volume[[#This Row],[hwycov_id]],cnf[],10,FALSE)</f>
        <v>27500</v>
      </c>
      <c r="L1552" s="229">
        <f t="shared" si="72"/>
        <v>0</v>
      </c>
      <c r="M1552" s="228">
        <f t="shared" si="73"/>
        <v>0</v>
      </c>
      <c r="N1552" s="228">
        <f t="shared" si="74"/>
        <v>0</v>
      </c>
      <c r="O1552" s="298" t="e">
        <f>VLOOKUP(volume[[#This Row],[hwycov_id]],check!$A$2:$P$26,16,FALSE)</f>
        <v>#N/A</v>
      </c>
      <c r="P1552" s="298">
        <v>1557</v>
      </c>
    </row>
    <row r="1553" spans="1:16">
      <c r="A1553" s="59">
        <v>9299</v>
      </c>
      <c r="B1553" s="59">
        <v>3</v>
      </c>
      <c r="C1553" s="59">
        <v>1</v>
      </c>
      <c r="D1553" s="59">
        <v>2</v>
      </c>
      <c r="E1553" s="59" t="s">
        <v>79</v>
      </c>
      <c r="F1553" s="227">
        <v>3</v>
      </c>
      <c r="G1553" s="59">
        <v>2</v>
      </c>
      <c r="H1553" s="227">
        <v>3</v>
      </c>
      <c r="I1553" s="227">
        <v>19</v>
      </c>
      <c r="J1553" s="59">
        <v>27566</v>
      </c>
      <c r="K1553" s="78">
        <f>VLOOKUP(volume[[#This Row],[hwycov_id]],cnf[],10,FALSE)</f>
        <v>27566</v>
      </c>
      <c r="L1553" s="229">
        <f t="shared" si="72"/>
        <v>0</v>
      </c>
      <c r="M1553" s="228">
        <f t="shared" si="73"/>
        <v>0</v>
      </c>
      <c r="N1553" s="228">
        <f t="shared" si="74"/>
        <v>0</v>
      </c>
      <c r="O1553" s="298" t="e">
        <f>VLOOKUP(volume[[#This Row],[hwycov_id]],check!$A$2:$P$26,16,FALSE)</f>
        <v>#N/A</v>
      </c>
      <c r="P1553" s="298">
        <v>1558</v>
      </c>
    </row>
    <row r="1554" spans="1:16">
      <c r="A1554" s="59">
        <v>461</v>
      </c>
      <c r="B1554" s="59">
        <v>1</v>
      </c>
      <c r="C1554" s="59">
        <v>2</v>
      </c>
      <c r="D1554" s="59">
        <v>1</v>
      </c>
      <c r="E1554" s="59" t="s">
        <v>77</v>
      </c>
      <c r="F1554" s="227">
        <v>1</v>
      </c>
      <c r="G1554" s="59">
        <v>2</v>
      </c>
      <c r="H1554" s="227">
        <v>3</v>
      </c>
      <c r="I1554" s="227">
        <v>14</v>
      </c>
      <c r="J1554" s="59">
        <v>27575</v>
      </c>
      <c r="K1554" s="78">
        <f>VLOOKUP(volume[[#This Row],[hwycov_id]],cnf[],10,FALSE)</f>
        <v>27575</v>
      </c>
      <c r="L1554" s="229">
        <f t="shared" si="72"/>
        <v>0</v>
      </c>
      <c r="M1554" s="228">
        <f t="shared" si="73"/>
        <v>0</v>
      </c>
      <c r="N1554" s="228">
        <f t="shared" si="74"/>
        <v>0</v>
      </c>
      <c r="O1554" s="298" t="e">
        <f>VLOOKUP(volume[[#This Row],[hwycov_id]],check!$A$2:$P$26,16,FALSE)</f>
        <v>#N/A</v>
      </c>
      <c r="P1554" s="298">
        <v>1559</v>
      </c>
    </row>
    <row r="1555" spans="1:16">
      <c r="A1555" s="59">
        <v>6183</v>
      </c>
      <c r="B1555" s="59">
        <v>3</v>
      </c>
      <c r="C1555" s="59">
        <v>1</v>
      </c>
      <c r="D1555" s="59">
        <v>2</v>
      </c>
      <c r="E1555" s="59" t="s">
        <v>80</v>
      </c>
      <c r="F1555" s="227">
        <v>3</v>
      </c>
      <c r="G1555" s="59">
        <v>2</v>
      </c>
      <c r="H1555" s="227">
        <v>7</v>
      </c>
      <c r="I1555" s="227">
        <v>7</v>
      </c>
      <c r="J1555" s="59">
        <v>27600</v>
      </c>
      <c r="K1555" s="78">
        <f>VLOOKUP(volume[[#This Row],[hwycov_id]],cnf[],10,FALSE)</f>
        <v>27600</v>
      </c>
      <c r="L1555" s="229">
        <f t="shared" si="72"/>
        <v>0</v>
      </c>
      <c r="M1555" s="228">
        <f t="shared" si="73"/>
        <v>0</v>
      </c>
      <c r="N1555" s="228">
        <f t="shared" si="74"/>
        <v>0</v>
      </c>
      <c r="O1555" s="298" t="e">
        <f>VLOOKUP(volume[[#This Row],[hwycov_id]],check!$A$2:$P$26,16,FALSE)</f>
        <v>#N/A</v>
      </c>
      <c r="P1555" s="298">
        <v>1560</v>
      </c>
    </row>
    <row r="1556" spans="1:16">
      <c r="A1556" s="59">
        <v>30711</v>
      </c>
      <c r="B1556" s="59">
        <v>3</v>
      </c>
      <c r="C1556" s="59">
        <v>1</v>
      </c>
      <c r="D1556" s="59">
        <v>2</v>
      </c>
      <c r="E1556" s="59" t="s">
        <v>79</v>
      </c>
      <c r="F1556" s="227">
        <v>3</v>
      </c>
      <c r="G1556" s="59">
        <v>2</v>
      </c>
      <c r="H1556" s="227">
        <v>3</v>
      </c>
      <c r="I1556" s="227">
        <v>14</v>
      </c>
      <c r="J1556" s="59">
        <v>27686</v>
      </c>
      <c r="K1556" s="78">
        <f>VLOOKUP(volume[[#This Row],[hwycov_id]],cnf[],10,FALSE)</f>
        <v>27686</v>
      </c>
      <c r="L1556" s="229">
        <f t="shared" si="72"/>
        <v>0</v>
      </c>
      <c r="M1556" s="228">
        <f t="shared" si="73"/>
        <v>0</v>
      </c>
      <c r="N1556" s="228">
        <f t="shared" si="74"/>
        <v>0</v>
      </c>
      <c r="O1556" s="298" t="e">
        <f>VLOOKUP(volume[[#This Row],[hwycov_id]],check!$A$2:$P$26,16,FALSE)</f>
        <v>#N/A</v>
      </c>
      <c r="P1556" s="298">
        <v>1561</v>
      </c>
    </row>
    <row r="1557" spans="1:16">
      <c r="A1557" s="59">
        <v>16948</v>
      </c>
      <c r="B1557" s="59">
        <v>3</v>
      </c>
      <c r="C1557" s="59">
        <v>1</v>
      </c>
      <c r="D1557" s="59">
        <v>2</v>
      </c>
      <c r="E1557" s="59" t="s">
        <v>82</v>
      </c>
      <c r="F1557" s="227">
        <v>3</v>
      </c>
      <c r="G1557" s="59">
        <v>2</v>
      </c>
      <c r="H1557" s="227">
        <v>2</v>
      </c>
      <c r="I1557" s="227">
        <v>3</v>
      </c>
      <c r="J1557" s="59">
        <v>27766</v>
      </c>
      <c r="K1557" s="78">
        <f>VLOOKUP(volume[[#This Row],[hwycov_id]],cnf[],10,FALSE)</f>
        <v>27766</v>
      </c>
      <c r="L1557" s="229">
        <f t="shared" si="72"/>
        <v>0</v>
      </c>
      <c r="M1557" s="228">
        <f t="shared" si="73"/>
        <v>0</v>
      </c>
      <c r="N1557" s="228">
        <f t="shared" si="74"/>
        <v>0</v>
      </c>
      <c r="O1557" s="298" t="e">
        <f>VLOOKUP(volume[[#This Row],[hwycov_id]],check!$A$2:$P$26,16,FALSE)</f>
        <v>#N/A</v>
      </c>
      <c r="P1557" s="298">
        <v>1563</v>
      </c>
    </row>
    <row r="1558" spans="1:16">
      <c r="A1558" s="59">
        <v>8011</v>
      </c>
      <c r="B1558" s="59">
        <v>3</v>
      </c>
      <c r="C1558" s="59">
        <v>1</v>
      </c>
      <c r="D1558" s="59">
        <v>2</v>
      </c>
      <c r="E1558" s="59" t="s">
        <v>79</v>
      </c>
      <c r="F1558" s="227">
        <v>3</v>
      </c>
      <c r="G1558" s="59">
        <v>2</v>
      </c>
      <c r="H1558" s="227">
        <v>3</v>
      </c>
      <c r="I1558" s="227">
        <v>14</v>
      </c>
      <c r="J1558" s="59">
        <v>27797</v>
      </c>
      <c r="K1558" s="78">
        <f>VLOOKUP(volume[[#This Row],[hwycov_id]],cnf[],10,FALSE)</f>
        <v>27797</v>
      </c>
      <c r="L1558" s="229">
        <f t="shared" si="72"/>
        <v>0</v>
      </c>
      <c r="M1558" s="228">
        <f t="shared" si="73"/>
        <v>0</v>
      </c>
      <c r="N1558" s="228">
        <f t="shared" si="74"/>
        <v>0</v>
      </c>
      <c r="O1558" s="298" t="e">
        <f>VLOOKUP(volume[[#This Row],[hwycov_id]],check!$A$2:$P$26,16,FALSE)</f>
        <v>#N/A</v>
      </c>
      <c r="P1558" s="298">
        <v>1564</v>
      </c>
    </row>
    <row r="1559" spans="1:16">
      <c r="A1559" s="59">
        <v>28214</v>
      </c>
      <c r="B1559" s="59">
        <v>1</v>
      </c>
      <c r="C1559" s="59">
        <v>1</v>
      </c>
      <c r="D1559" s="59">
        <v>1</v>
      </c>
      <c r="E1559" s="59" t="s">
        <v>78</v>
      </c>
      <c r="F1559" s="227">
        <v>1</v>
      </c>
      <c r="G1559" s="59">
        <v>2</v>
      </c>
      <c r="H1559" s="227">
        <v>5</v>
      </c>
      <c r="I1559" s="227">
        <v>19</v>
      </c>
      <c r="J1559" s="59">
        <v>27992</v>
      </c>
      <c r="K1559" s="78">
        <f>VLOOKUP(volume[[#This Row],[hwycov_id]],cnf[],10,FALSE)</f>
        <v>27992</v>
      </c>
      <c r="L1559" s="229">
        <f t="shared" si="72"/>
        <v>0</v>
      </c>
      <c r="M1559" s="228">
        <f t="shared" si="73"/>
        <v>0</v>
      </c>
      <c r="N1559" s="228">
        <f t="shared" si="74"/>
        <v>0</v>
      </c>
      <c r="O1559" s="298" t="e">
        <f>VLOOKUP(volume[[#This Row],[hwycov_id]],check!$A$2:$P$26,16,FALSE)</f>
        <v>#N/A</v>
      </c>
      <c r="P1559" s="298">
        <v>1565</v>
      </c>
    </row>
    <row r="1560" spans="1:16">
      <c r="A1560" s="59">
        <v>19415</v>
      </c>
      <c r="B1560" s="59">
        <v>3</v>
      </c>
      <c r="C1560" s="59">
        <v>1</v>
      </c>
      <c r="D1560" s="59">
        <v>2</v>
      </c>
      <c r="E1560" s="59" t="s">
        <v>80</v>
      </c>
      <c r="F1560" s="227">
        <v>3</v>
      </c>
      <c r="G1560" s="59">
        <v>2</v>
      </c>
      <c r="H1560" s="227">
        <v>5</v>
      </c>
      <c r="I1560" s="227">
        <v>5</v>
      </c>
      <c r="J1560" s="59">
        <v>28000</v>
      </c>
      <c r="K1560" s="78">
        <f>VLOOKUP(volume[[#This Row],[hwycov_id]],cnf[],10,FALSE)</f>
        <v>28000</v>
      </c>
      <c r="L1560" s="229">
        <f t="shared" si="72"/>
        <v>0</v>
      </c>
      <c r="M1560" s="228">
        <f t="shared" si="73"/>
        <v>0</v>
      </c>
      <c r="N1560" s="228">
        <f t="shared" si="74"/>
        <v>0</v>
      </c>
      <c r="O1560" s="298" t="e">
        <f>VLOOKUP(volume[[#This Row],[hwycov_id]],check!$A$2:$P$26,16,FALSE)</f>
        <v>#N/A</v>
      </c>
      <c r="P1560" s="298">
        <v>1566</v>
      </c>
    </row>
    <row r="1561" spans="1:16">
      <c r="A1561" s="59">
        <v>6396</v>
      </c>
      <c r="B1561" s="59">
        <v>3</v>
      </c>
      <c r="C1561" s="59">
        <v>1</v>
      </c>
      <c r="D1561" s="59">
        <v>2</v>
      </c>
      <c r="E1561" s="59" t="s">
        <v>80</v>
      </c>
      <c r="F1561" s="227">
        <v>3</v>
      </c>
      <c r="G1561" s="59">
        <v>2</v>
      </c>
      <c r="H1561" s="227">
        <v>4</v>
      </c>
      <c r="I1561" s="227">
        <v>2</v>
      </c>
      <c r="J1561" s="59">
        <v>28000</v>
      </c>
      <c r="K1561" s="78">
        <f>VLOOKUP(volume[[#This Row],[hwycov_id]],cnf[],10,FALSE)</f>
        <v>28000</v>
      </c>
      <c r="L1561" s="229">
        <f t="shared" si="72"/>
        <v>0</v>
      </c>
      <c r="M1561" s="228">
        <f t="shared" si="73"/>
        <v>0</v>
      </c>
      <c r="N1561" s="228">
        <f t="shared" si="74"/>
        <v>0</v>
      </c>
      <c r="O1561" s="298" t="e">
        <f>VLOOKUP(volume[[#This Row],[hwycov_id]],check!$A$2:$P$26,16,FALSE)</f>
        <v>#N/A</v>
      </c>
      <c r="P1561" s="298">
        <v>1567</v>
      </c>
    </row>
    <row r="1562" spans="1:16">
      <c r="A1562" s="59">
        <v>7648</v>
      </c>
      <c r="B1562" s="59">
        <v>3</v>
      </c>
      <c r="C1562" s="59">
        <v>1</v>
      </c>
      <c r="D1562" s="59">
        <v>2</v>
      </c>
      <c r="E1562" s="59" t="s">
        <v>80</v>
      </c>
      <c r="F1562" s="227">
        <v>3</v>
      </c>
      <c r="G1562" s="59">
        <v>2</v>
      </c>
      <c r="H1562" s="227">
        <v>6</v>
      </c>
      <c r="I1562" s="227">
        <v>1</v>
      </c>
      <c r="J1562" s="59">
        <v>28100</v>
      </c>
      <c r="K1562" s="78">
        <f>VLOOKUP(volume[[#This Row],[hwycov_id]],cnf[],10,FALSE)</f>
        <v>28100</v>
      </c>
      <c r="L1562" s="229">
        <f t="shared" si="72"/>
        <v>0</v>
      </c>
      <c r="M1562" s="228">
        <f t="shared" si="73"/>
        <v>0</v>
      </c>
      <c r="N1562" s="228">
        <f t="shared" si="74"/>
        <v>0</v>
      </c>
      <c r="O1562" s="298" t="e">
        <f>VLOOKUP(volume[[#This Row],[hwycov_id]],check!$A$2:$P$26,16,FALSE)</f>
        <v>#N/A</v>
      </c>
      <c r="P1562" s="298">
        <v>1568</v>
      </c>
    </row>
    <row r="1563" spans="1:16">
      <c r="A1563" s="59">
        <v>16656</v>
      </c>
      <c r="B1563" s="59">
        <v>2</v>
      </c>
      <c r="C1563" s="59">
        <v>1</v>
      </c>
      <c r="D1563" s="59">
        <v>2</v>
      </c>
      <c r="E1563" s="59" t="s">
        <v>80</v>
      </c>
      <c r="F1563" s="227">
        <v>3</v>
      </c>
      <c r="G1563" s="59">
        <v>2</v>
      </c>
      <c r="H1563" s="227">
        <v>6</v>
      </c>
      <c r="I1563" s="227">
        <v>1</v>
      </c>
      <c r="J1563" s="59">
        <v>28100</v>
      </c>
      <c r="K1563" s="78">
        <f>VLOOKUP(volume[[#This Row],[hwycov_id]],cnf[],10,FALSE)</f>
        <v>28100</v>
      </c>
      <c r="L1563" s="229">
        <f t="shared" si="72"/>
        <v>0</v>
      </c>
      <c r="M1563" s="228">
        <f t="shared" si="73"/>
        <v>0</v>
      </c>
      <c r="N1563" s="228">
        <f t="shared" si="74"/>
        <v>0</v>
      </c>
      <c r="O1563" s="298" t="e">
        <f>VLOOKUP(volume[[#This Row],[hwycov_id]],check!$A$2:$P$26,16,FALSE)</f>
        <v>#N/A</v>
      </c>
      <c r="P1563" s="298">
        <v>1569</v>
      </c>
    </row>
    <row r="1564" spans="1:16">
      <c r="A1564" s="59">
        <v>6035</v>
      </c>
      <c r="B1564" s="59">
        <v>3</v>
      </c>
      <c r="C1564" s="59">
        <v>1</v>
      </c>
      <c r="D1564" s="59">
        <v>2</v>
      </c>
      <c r="E1564" s="59" t="s">
        <v>80</v>
      </c>
      <c r="F1564" s="227">
        <v>3</v>
      </c>
      <c r="G1564" s="59">
        <v>2</v>
      </c>
      <c r="H1564" s="227">
        <v>4</v>
      </c>
      <c r="I1564" s="227">
        <v>2</v>
      </c>
      <c r="J1564" s="59">
        <v>28200</v>
      </c>
      <c r="K1564" s="78">
        <f>VLOOKUP(volume[[#This Row],[hwycov_id]],cnf[],10,FALSE)</f>
        <v>28200</v>
      </c>
      <c r="L1564" s="229">
        <f t="shared" si="72"/>
        <v>0</v>
      </c>
      <c r="M1564" s="228">
        <f t="shared" si="73"/>
        <v>0</v>
      </c>
      <c r="N1564" s="228">
        <f t="shared" si="74"/>
        <v>0</v>
      </c>
      <c r="O1564" s="298" t="e">
        <f>VLOOKUP(volume[[#This Row],[hwycov_id]],check!$A$2:$P$26,16,FALSE)</f>
        <v>#N/A</v>
      </c>
      <c r="P1564" s="298">
        <v>1570</v>
      </c>
    </row>
    <row r="1565" spans="1:16">
      <c r="A1565" s="59">
        <v>12686</v>
      </c>
      <c r="B1565" s="59">
        <v>3</v>
      </c>
      <c r="C1565" s="59">
        <v>1</v>
      </c>
      <c r="D1565" s="59">
        <v>1</v>
      </c>
      <c r="E1565" s="59" t="s">
        <v>80</v>
      </c>
      <c r="F1565" s="227">
        <v>3</v>
      </c>
      <c r="G1565" s="59">
        <v>2</v>
      </c>
      <c r="H1565" s="227">
        <v>5</v>
      </c>
      <c r="I1565" s="227">
        <v>5</v>
      </c>
      <c r="J1565" s="59">
        <v>28200</v>
      </c>
      <c r="K1565" s="78">
        <f>VLOOKUP(volume[[#This Row],[hwycov_id]],cnf[],10,FALSE)</f>
        <v>28200</v>
      </c>
      <c r="L1565" s="229">
        <f t="shared" si="72"/>
        <v>0</v>
      </c>
      <c r="M1565" s="228">
        <f t="shared" si="73"/>
        <v>0</v>
      </c>
      <c r="N1565" s="228">
        <f t="shared" si="74"/>
        <v>0</v>
      </c>
      <c r="O1565" s="298" t="e">
        <f>VLOOKUP(volume[[#This Row],[hwycov_id]],check!$A$2:$P$26,16,FALSE)</f>
        <v>#N/A</v>
      </c>
      <c r="P1565" s="298">
        <v>1571</v>
      </c>
    </row>
    <row r="1566" spans="1:16">
      <c r="A1566" s="59">
        <v>12830</v>
      </c>
      <c r="B1566" s="59">
        <v>1</v>
      </c>
      <c r="C1566" s="59">
        <v>1</v>
      </c>
      <c r="D1566" s="59">
        <v>1</v>
      </c>
      <c r="E1566" s="59" t="s">
        <v>78</v>
      </c>
      <c r="F1566" s="227">
        <v>1</v>
      </c>
      <c r="G1566" s="59">
        <v>2</v>
      </c>
      <c r="H1566" s="227">
        <v>7</v>
      </c>
      <c r="I1566" s="227">
        <v>7</v>
      </c>
      <c r="J1566" s="59">
        <v>28222</v>
      </c>
      <c r="K1566" s="78">
        <f>VLOOKUP(volume[[#This Row],[hwycov_id]],cnf[],10,FALSE)</f>
        <v>28222</v>
      </c>
      <c r="L1566" s="229">
        <f t="shared" si="72"/>
        <v>0</v>
      </c>
      <c r="M1566" s="228">
        <f t="shared" si="73"/>
        <v>0</v>
      </c>
      <c r="N1566" s="228">
        <f t="shared" si="74"/>
        <v>0</v>
      </c>
      <c r="O1566" s="298" t="e">
        <f>VLOOKUP(volume[[#This Row],[hwycov_id]],check!$A$2:$P$26,16,FALSE)</f>
        <v>#N/A</v>
      </c>
      <c r="P1566" s="298">
        <v>1572</v>
      </c>
    </row>
    <row r="1567" spans="1:16">
      <c r="A1567" s="59">
        <v>15863</v>
      </c>
      <c r="B1567" s="59">
        <v>1</v>
      </c>
      <c r="C1567" s="59">
        <v>1</v>
      </c>
      <c r="D1567" s="59">
        <v>1</v>
      </c>
      <c r="E1567" s="59" t="s">
        <v>78</v>
      </c>
      <c r="F1567" s="227">
        <v>1</v>
      </c>
      <c r="G1567" s="59">
        <v>2</v>
      </c>
      <c r="H1567" s="227">
        <v>2</v>
      </c>
      <c r="I1567" s="227">
        <v>14</v>
      </c>
      <c r="J1567" s="59">
        <v>28248</v>
      </c>
      <c r="K1567" s="78">
        <f>VLOOKUP(volume[[#This Row],[hwycov_id]],cnf[],10,FALSE)</f>
        <v>28248</v>
      </c>
      <c r="L1567" s="229">
        <f t="shared" si="72"/>
        <v>0</v>
      </c>
      <c r="M1567" s="228">
        <f t="shared" si="73"/>
        <v>0</v>
      </c>
      <c r="N1567" s="228">
        <f t="shared" si="74"/>
        <v>0</v>
      </c>
      <c r="O1567" s="298" t="e">
        <f>VLOOKUP(volume[[#This Row],[hwycov_id]],check!$A$2:$P$26,16,FALSE)</f>
        <v>#N/A</v>
      </c>
      <c r="P1567" s="298">
        <v>1573</v>
      </c>
    </row>
    <row r="1568" spans="1:16">
      <c r="A1568" s="59">
        <v>22472</v>
      </c>
      <c r="B1568" s="59">
        <v>3</v>
      </c>
      <c r="C1568" s="59">
        <v>1</v>
      </c>
      <c r="D1568" s="59">
        <v>2</v>
      </c>
      <c r="E1568" s="59" t="s">
        <v>80</v>
      </c>
      <c r="F1568" s="227">
        <v>3</v>
      </c>
      <c r="G1568" s="59">
        <v>2</v>
      </c>
      <c r="H1568" s="227">
        <v>7</v>
      </c>
      <c r="I1568" s="227">
        <v>7</v>
      </c>
      <c r="J1568" s="59">
        <v>28300</v>
      </c>
      <c r="K1568" s="78">
        <f>VLOOKUP(volume[[#This Row],[hwycov_id]],cnf[],10,FALSE)</f>
        <v>28300</v>
      </c>
      <c r="L1568" s="229">
        <f t="shared" si="72"/>
        <v>0</v>
      </c>
      <c r="M1568" s="228">
        <f t="shared" si="73"/>
        <v>0</v>
      </c>
      <c r="N1568" s="228">
        <f t="shared" si="74"/>
        <v>0</v>
      </c>
      <c r="O1568" s="298" t="e">
        <f>VLOOKUP(volume[[#This Row],[hwycov_id]],check!$A$2:$P$26,16,FALSE)</f>
        <v>#N/A</v>
      </c>
      <c r="P1568" s="298">
        <v>1574</v>
      </c>
    </row>
    <row r="1569" spans="1:16">
      <c r="A1569" s="59">
        <v>6047</v>
      </c>
      <c r="B1569" s="59">
        <v>3</v>
      </c>
      <c r="C1569" s="59">
        <v>1</v>
      </c>
      <c r="D1569" s="59">
        <v>2</v>
      </c>
      <c r="E1569" s="59" t="s">
        <v>80</v>
      </c>
      <c r="F1569" s="227">
        <v>3</v>
      </c>
      <c r="G1569" s="59">
        <v>2</v>
      </c>
      <c r="H1569" s="227">
        <v>5</v>
      </c>
      <c r="I1569" s="227">
        <v>5</v>
      </c>
      <c r="J1569" s="59">
        <v>28400</v>
      </c>
      <c r="K1569" s="78">
        <f>VLOOKUP(volume[[#This Row],[hwycov_id]],cnf[],10,FALSE)</f>
        <v>28400</v>
      </c>
      <c r="L1569" s="229">
        <f t="shared" si="72"/>
        <v>0</v>
      </c>
      <c r="M1569" s="228">
        <f t="shared" si="73"/>
        <v>0</v>
      </c>
      <c r="N1569" s="228">
        <f t="shared" si="74"/>
        <v>0</v>
      </c>
      <c r="O1569" s="298" t="e">
        <f>VLOOKUP(volume[[#This Row],[hwycov_id]],check!$A$2:$P$26,16,FALSE)</f>
        <v>#N/A</v>
      </c>
      <c r="P1569" s="298">
        <v>1575</v>
      </c>
    </row>
    <row r="1570" spans="1:16">
      <c r="A1570" s="59">
        <v>10608</v>
      </c>
      <c r="B1570" s="59">
        <v>3</v>
      </c>
      <c r="C1570" s="59">
        <v>1</v>
      </c>
      <c r="D1570" s="59">
        <v>2</v>
      </c>
      <c r="E1570" s="59" t="s">
        <v>80</v>
      </c>
      <c r="F1570" s="227">
        <v>3</v>
      </c>
      <c r="G1570" s="59">
        <v>2</v>
      </c>
      <c r="H1570" s="227">
        <v>4</v>
      </c>
      <c r="I1570" s="227">
        <v>2</v>
      </c>
      <c r="J1570" s="59">
        <v>28500</v>
      </c>
      <c r="K1570" s="78">
        <f>VLOOKUP(volume[[#This Row],[hwycov_id]],cnf[],10,FALSE)</f>
        <v>28500</v>
      </c>
      <c r="L1570" s="229">
        <f t="shared" si="72"/>
        <v>0</v>
      </c>
      <c r="M1570" s="228">
        <f t="shared" si="73"/>
        <v>0</v>
      </c>
      <c r="N1570" s="228">
        <f t="shared" si="74"/>
        <v>0</v>
      </c>
      <c r="O1570" s="298" t="e">
        <f>VLOOKUP(volume[[#This Row],[hwycov_id]],check!$A$2:$P$26,16,FALSE)</f>
        <v>#N/A</v>
      </c>
      <c r="P1570" s="298">
        <v>1576</v>
      </c>
    </row>
    <row r="1571" spans="1:16">
      <c r="A1571" s="59">
        <v>17622</v>
      </c>
      <c r="B1571" s="59">
        <v>3</v>
      </c>
      <c r="C1571" s="59">
        <v>1</v>
      </c>
      <c r="D1571" s="59">
        <v>2</v>
      </c>
      <c r="E1571" s="59" t="s">
        <v>79</v>
      </c>
      <c r="F1571" s="227">
        <v>3</v>
      </c>
      <c r="G1571" s="59">
        <v>2</v>
      </c>
      <c r="H1571" s="227">
        <v>2</v>
      </c>
      <c r="I1571" s="227">
        <v>14</v>
      </c>
      <c r="J1571" s="59">
        <v>28516</v>
      </c>
      <c r="K1571" s="78">
        <f>VLOOKUP(volume[[#This Row],[hwycov_id]],cnf[],10,FALSE)</f>
        <v>28516</v>
      </c>
      <c r="L1571" s="229">
        <f t="shared" si="72"/>
        <v>0</v>
      </c>
      <c r="M1571" s="228">
        <f t="shared" si="73"/>
        <v>0</v>
      </c>
      <c r="N1571" s="228">
        <f t="shared" si="74"/>
        <v>0</v>
      </c>
      <c r="O1571" s="298" t="e">
        <f>VLOOKUP(volume[[#This Row],[hwycov_id]],check!$A$2:$P$26,16,FALSE)</f>
        <v>#N/A</v>
      </c>
      <c r="P1571" s="298">
        <v>1577</v>
      </c>
    </row>
    <row r="1572" spans="1:16">
      <c r="A1572" s="59">
        <v>8991</v>
      </c>
      <c r="B1572" s="59">
        <v>2</v>
      </c>
      <c r="C1572" s="59">
        <v>1</v>
      </c>
      <c r="D1572" s="59">
        <v>2</v>
      </c>
      <c r="E1572" s="59" t="s">
        <v>79</v>
      </c>
      <c r="F1572" s="227">
        <v>3</v>
      </c>
      <c r="G1572" s="59">
        <v>2</v>
      </c>
      <c r="H1572" s="227">
        <v>3</v>
      </c>
      <c r="I1572" s="227">
        <v>14</v>
      </c>
      <c r="J1572" s="59">
        <v>28594</v>
      </c>
      <c r="K1572" s="78">
        <f>VLOOKUP(volume[[#This Row],[hwycov_id]],cnf[],10,FALSE)</f>
        <v>28594</v>
      </c>
      <c r="L1572" s="229">
        <f t="shared" si="72"/>
        <v>0</v>
      </c>
      <c r="M1572" s="228">
        <f t="shared" si="73"/>
        <v>0</v>
      </c>
      <c r="N1572" s="228">
        <f t="shared" si="74"/>
        <v>0</v>
      </c>
      <c r="O1572" s="298" t="e">
        <f>VLOOKUP(volume[[#This Row],[hwycov_id]],check!$A$2:$P$26,16,FALSE)</f>
        <v>#N/A</v>
      </c>
      <c r="P1572" s="298">
        <v>1578</v>
      </c>
    </row>
    <row r="1573" spans="1:16">
      <c r="A1573" s="59">
        <v>9112</v>
      </c>
      <c r="B1573" s="59">
        <v>3</v>
      </c>
      <c r="C1573" s="59">
        <v>1</v>
      </c>
      <c r="D1573" s="59">
        <v>2</v>
      </c>
      <c r="E1573" s="59" t="s">
        <v>80</v>
      </c>
      <c r="F1573" s="227">
        <v>3</v>
      </c>
      <c r="G1573" s="59">
        <v>2</v>
      </c>
      <c r="H1573" s="227">
        <v>6</v>
      </c>
      <c r="I1573" s="227">
        <v>1</v>
      </c>
      <c r="J1573" s="59">
        <v>28600</v>
      </c>
      <c r="K1573" s="78">
        <f>VLOOKUP(volume[[#This Row],[hwycov_id]],cnf[],10,FALSE)</f>
        <v>28600</v>
      </c>
      <c r="L1573" s="229">
        <f t="shared" si="72"/>
        <v>0</v>
      </c>
      <c r="M1573" s="228">
        <f t="shared" si="73"/>
        <v>0</v>
      </c>
      <c r="N1573" s="228">
        <f t="shared" si="74"/>
        <v>0</v>
      </c>
      <c r="O1573" s="298" t="e">
        <f>VLOOKUP(volume[[#This Row],[hwycov_id]],check!$A$2:$P$26,16,FALSE)</f>
        <v>#N/A</v>
      </c>
      <c r="P1573" s="298">
        <v>1579</v>
      </c>
    </row>
    <row r="1574" spans="1:16">
      <c r="A1574" s="59">
        <v>24470</v>
      </c>
      <c r="B1574" s="59">
        <v>3</v>
      </c>
      <c r="C1574" s="59">
        <v>1</v>
      </c>
      <c r="D1574" s="59">
        <v>2</v>
      </c>
      <c r="E1574" s="59" t="s">
        <v>80</v>
      </c>
      <c r="F1574" s="227">
        <v>3</v>
      </c>
      <c r="G1574" s="59">
        <v>2</v>
      </c>
      <c r="H1574" s="227">
        <v>2</v>
      </c>
      <c r="I1574" s="227">
        <v>11</v>
      </c>
      <c r="J1574" s="59">
        <v>28600</v>
      </c>
      <c r="K1574" s="78">
        <f>VLOOKUP(volume[[#This Row],[hwycov_id]],cnf[],10,FALSE)</f>
        <v>28600</v>
      </c>
      <c r="L1574" s="229">
        <f t="shared" si="72"/>
        <v>0</v>
      </c>
      <c r="M1574" s="228">
        <f t="shared" si="73"/>
        <v>0</v>
      </c>
      <c r="N1574" s="228">
        <f t="shared" si="74"/>
        <v>0</v>
      </c>
      <c r="O1574" s="298" t="e">
        <f>VLOOKUP(volume[[#This Row],[hwycov_id]],check!$A$2:$P$26,16,FALSE)</f>
        <v>#N/A</v>
      </c>
      <c r="P1574" s="298">
        <v>1580</v>
      </c>
    </row>
    <row r="1575" spans="1:16">
      <c r="A1575" s="59">
        <v>10002</v>
      </c>
      <c r="B1575" s="59">
        <v>1</v>
      </c>
      <c r="C1575" s="59">
        <v>1</v>
      </c>
      <c r="D1575" s="59">
        <v>1</v>
      </c>
      <c r="E1575" s="59" t="s">
        <v>82</v>
      </c>
      <c r="F1575" s="227">
        <v>1</v>
      </c>
      <c r="G1575" s="59">
        <v>2</v>
      </c>
      <c r="H1575" s="227">
        <v>4</v>
      </c>
      <c r="I1575" s="227">
        <v>14</v>
      </c>
      <c r="J1575" s="59">
        <v>28666</v>
      </c>
      <c r="K1575" s="78">
        <f>VLOOKUP(volume[[#This Row],[hwycov_id]],cnf[],10,FALSE)</f>
        <v>28666</v>
      </c>
      <c r="L1575" s="229">
        <f t="shared" si="72"/>
        <v>0</v>
      </c>
      <c r="M1575" s="228">
        <f t="shared" si="73"/>
        <v>0</v>
      </c>
      <c r="N1575" s="228">
        <f t="shared" si="74"/>
        <v>0</v>
      </c>
      <c r="O1575" s="298" t="e">
        <f>VLOOKUP(volume[[#This Row],[hwycov_id]],check!$A$2:$P$26,16,FALSE)</f>
        <v>#N/A</v>
      </c>
      <c r="P1575" s="298">
        <v>1581</v>
      </c>
    </row>
    <row r="1576" spans="1:16">
      <c r="A1576" s="59">
        <v>12983</v>
      </c>
      <c r="B1576" s="59">
        <v>3</v>
      </c>
      <c r="C1576" s="59">
        <v>1</v>
      </c>
      <c r="D1576" s="59">
        <v>2</v>
      </c>
      <c r="E1576" s="59" t="s">
        <v>79</v>
      </c>
      <c r="F1576" s="227">
        <v>3</v>
      </c>
      <c r="G1576" s="59">
        <v>2</v>
      </c>
      <c r="H1576" s="227">
        <v>2</v>
      </c>
      <c r="I1576" s="227">
        <v>14</v>
      </c>
      <c r="J1576" s="59">
        <v>28866</v>
      </c>
      <c r="K1576" s="78">
        <f>VLOOKUP(volume[[#This Row],[hwycov_id]],cnf[],10,FALSE)</f>
        <v>28866</v>
      </c>
      <c r="L1576" s="229">
        <f t="shared" si="72"/>
        <v>0</v>
      </c>
      <c r="M1576" s="228">
        <f t="shared" si="73"/>
        <v>0</v>
      </c>
      <c r="N1576" s="228">
        <f t="shared" si="74"/>
        <v>0</v>
      </c>
      <c r="O1576" s="298" t="e">
        <f>VLOOKUP(volume[[#This Row],[hwycov_id]],check!$A$2:$P$26,16,FALSE)</f>
        <v>#N/A</v>
      </c>
      <c r="P1576" s="298">
        <v>1582</v>
      </c>
    </row>
    <row r="1577" spans="1:16">
      <c r="A1577" s="59">
        <v>27112</v>
      </c>
      <c r="B1577" s="59">
        <v>3</v>
      </c>
      <c r="C1577" s="59">
        <v>1</v>
      </c>
      <c r="D1577" s="59">
        <v>2</v>
      </c>
      <c r="E1577" s="59" t="s">
        <v>79</v>
      </c>
      <c r="F1577" s="227">
        <v>3</v>
      </c>
      <c r="G1577" s="59">
        <v>2</v>
      </c>
      <c r="H1577" s="227">
        <v>3</v>
      </c>
      <c r="I1577" s="227">
        <v>14</v>
      </c>
      <c r="J1577" s="59">
        <v>28872</v>
      </c>
      <c r="K1577" s="78">
        <f>VLOOKUP(volume[[#This Row],[hwycov_id]],cnf[],10,FALSE)</f>
        <v>28872</v>
      </c>
      <c r="L1577" s="229">
        <f t="shared" si="72"/>
        <v>0</v>
      </c>
      <c r="M1577" s="228">
        <f t="shared" si="73"/>
        <v>0</v>
      </c>
      <c r="N1577" s="228">
        <f t="shared" si="74"/>
        <v>0</v>
      </c>
      <c r="O1577" s="298" t="e">
        <f>VLOOKUP(volume[[#This Row],[hwycov_id]],check!$A$2:$P$26,16,FALSE)</f>
        <v>#N/A</v>
      </c>
      <c r="P1577" s="298">
        <v>1583</v>
      </c>
    </row>
    <row r="1578" spans="1:16">
      <c r="A1578" s="59">
        <v>27720</v>
      </c>
      <c r="B1578" s="59">
        <v>1</v>
      </c>
      <c r="C1578" s="59">
        <v>1</v>
      </c>
      <c r="D1578" s="59">
        <v>1</v>
      </c>
      <c r="E1578" s="59" t="s">
        <v>82</v>
      </c>
      <c r="F1578" s="227">
        <v>1</v>
      </c>
      <c r="G1578" s="59">
        <v>2</v>
      </c>
      <c r="H1578" s="227">
        <v>4</v>
      </c>
      <c r="I1578" s="227">
        <v>14</v>
      </c>
      <c r="J1578" s="59">
        <v>29091</v>
      </c>
      <c r="K1578" s="78">
        <f>VLOOKUP(volume[[#This Row],[hwycov_id]],cnf[],10,FALSE)</f>
        <v>29091</v>
      </c>
      <c r="L1578" s="229">
        <f t="shared" si="72"/>
        <v>0</v>
      </c>
      <c r="M1578" s="228">
        <f t="shared" si="73"/>
        <v>0</v>
      </c>
      <c r="N1578" s="228">
        <f t="shared" si="74"/>
        <v>0</v>
      </c>
      <c r="O1578" s="298" t="e">
        <f>VLOOKUP(volume[[#This Row],[hwycov_id]],check!$A$2:$P$26,16,FALSE)</f>
        <v>#N/A</v>
      </c>
      <c r="P1578" s="298">
        <v>1584</v>
      </c>
    </row>
    <row r="1579" spans="1:16">
      <c r="A1579" s="59">
        <v>16546</v>
      </c>
      <c r="B1579" s="59">
        <v>3</v>
      </c>
      <c r="C1579" s="59">
        <v>1</v>
      </c>
      <c r="D1579" s="59">
        <v>2</v>
      </c>
      <c r="E1579" s="59" t="s">
        <v>80</v>
      </c>
      <c r="F1579" s="227">
        <v>3</v>
      </c>
      <c r="G1579" s="59">
        <v>2</v>
      </c>
      <c r="H1579" s="227">
        <v>5</v>
      </c>
      <c r="I1579" s="227">
        <v>5</v>
      </c>
      <c r="J1579" s="59">
        <v>29100</v>
      </c>
      <c r="K1579" s="78">
        <f>VLOOKUP(volume[[#This Row],[hwycov_id]],cnf[],10,FALSE)</f>
        <v>29100</v>
      </c>
      <c r="L1579" s="229">
        <f t="shared" si="72"/>
        <v>0</v>
      </c>
      <c r="M1579" s="228">
        <f t="shared" si="73"/>
        <v>0</v>
      </c>
      <c r="N1579" s="228">
        <f t="shared" si="74"/>
        <v>0</v>
      </c>
      <c r="O1579" s="298" t="e">
        <f>VLOOKUP(volume[[#This Row],[hwycov_id]],check!$A$2:$P$26,16,FALSE)</f>
        <v>#N/A</v>
      </c>
      <c r="P1579" s="298">
        <v>1585</v>
      </c>
    </row>
    <row r="1580" spans="1:16">
      <c r="A1580" s="59">
        <v>28216</v>
      </c>
      <c r="B1580" s="59">
        <v>1</v>
      </c>
      <c r="C1580" s="59">
        <v>1</v>
      </c>
      <c r="D1580" s="59">
        <v>1</v>
      </c>
      <c r="E1580" s="59" t="s">
        <v>82</v>
      </c>
      <c r="F1580" s="227">
        <v>1</v>
      </c>
      <c r="G1580" s="59">
        <v>2</v>
      </c>
      <c r="H1580" s="227">
        <v>5</v>
      </c>
      <c r="I1580" s="227">
        <v>19</v>
      </c>
      <c r="J1580" s="59">
        <v>29209</v>
      </c>
      <c r="K1580" s="78">
        <f>VLOOKUP(volume[[#This Row],[hwycov_id]],cnf[],10,FALSE)</f>
        <v>29209</v>
      </c>
      <c r="L1580" s="229">
        <f t="shared" si="72"/>
        <v>0</v>
      </c>
      <c r="M1580" s="228">
        <f t="shared" si="73"/>
        <v>0</v>
      </c>
      <c r="N1580" s="228">
        <f t="shared" si="74"/>
        <v>0</v>
      </c>
      <c r="O1580" s="298" t="e">
        <f>VLOOKUP(volume[[#This Row],[hwycov_id]],check!$A$2:$P$26,16,FALSE)</f>
        <v>#N/A</v>
      </c>
      <c r="P1580" s="298">
        <v>1586</v>
      </c>
    </row>
    <row r="1581" spans="1:16">
      <c r="A1581" s="59">
        <v>28215</v>
      </c>
      <c r="B1581" s="59">
        <v>1</v>
      </c>
      <c r="C1581" s="59">
        <v>1</v>
      </c>
      <c r="D1581" s="59">
        <v>1</v>
      </c>
      <c r="E1581" s="59" t="s">
        <v>82</v>
      </c>
      <c r="F1581" s="227">
        <v>1</v>
      </c>
      <c r="G1581" s="59">
        <v>2</v>
      </c>
      <c r="H1581" s="227">
        <v>5</v>
      </c>
      <c r="I1581" s="227">
        <v>19</v>
      </c>
      <c r="J1581" s="59">
        <v>29297</v>
      </c>
      <c r="K1581" s="78">
        <f>VLOOKUP(volume[[#This Row],[hwycov_id]],cnf[],10,FALSE)</f>
        <v>29297</v>
      </c>
      <c r="L1581" s="229">
        <f t="shared" si="72"/>
        <v>0</v>
      </c>
      <c r="M1581" s="228">
        <f t="shared" si="73"/>
        <v>0</v>
      </c>
      <c r="N1581" s="228">
        <f t="shared" si="74"/>
        <v>0</v>
      </c>
      <c r="O1581" s="298" t="e">
        <f>VLOOKUP(volume[[#This Row],[hwycov_id]],check!$A$2:$P$26,16,FALSE)</f>
        <v>#N/A</v>
      </c>
      <c r="P1581" s="298">
        <v>1587</v>
      </c>
    </row>
    <row r="1582" spans="1:16">
      <c r="A1582" s="59">
        <v>17881</v>
      </c>
      <c r="B1582" s="59">
        <v>3</v>
      </c>
      <c r="C1582" s="59">
        <v>1</v>
      </c>
      <c r="D1582" s="59">
        <v>2</v>
      </c>
      <c r="E1582" s="59" t="s">
        <v>80</v>
      </c>
      <c r="F1582" s="227">
        <v>3</v>
      </c>
      <c r="G1582" s="59">
        <v>2</v>
      </c>
      <c r="H1582" s="227">
        <v>7</v>
      </c>
      <c r="I1582" s="227">
        <v>7</v>
      </c>
      <c r="J1582" s="59">
        <v>29300</v>
      </c>
      <c r="K1582" s="78">
        <f>VLOOKUP(volume[[#This Row],[hwycov_id]],cnf[],10,FALSE)</f>
        <v>29300</v>
      </c>
      <c r="L1582" s="229">
        <f t="shared" si="72"/>
        <v>0</v>
      </c>
      <c r="M1582" s="228">
        <f t="shared" si="73"/>
        <v>0</v>
      </c>
      <c r="N1582" s="228">
        <f t="shared" si="74"/>
        <v>0</v>
      </c>
      <c r="O1582" s="298" t="e">
        <f>VLOOKUP(volume[[#This Row],[hwycov_id]],check!$A$2:$P$26,16,FALSE)</f>
        <v>#N/A</v>
      </c>
      <c r="P1582" s="298">
        <v>1588</v>
      </c>
    </row>
    <row r="1583" spans="1:16">
      <c r="A1583" s="59">
        <v>14804</v>
      </c>
      <c r="B1583" s="59">
        <v>2</v>
      </c>
      <c r="C1583" s="59">
        <v>1</v>
      </c>
      <c r="D1583" s="59">
        <v>2</v>
      </c>
      <c r="E1583" s="59" t="s">
        <v>79</v>
      </c>
      <c r="F1583" s="227">
        <v>3</v>
      </c>
      <c r="G1583" s="59">
        <v>2</v>
      </c>
      <c r="H1583" s="227">
        <v>3</v>
      </c>
      <c r="I1583" s="227">
        <v>14</v>
      </c>
      <c r="J1583" s="59">
        <v>29336</v>
      </c>
      <c r="K1583" s="78">
        <f>VLOOKUP(volume[[#This Row],[hwycov_id]],cnf[],10,FALSE)</f>
        <v>29336</v>
      </c>
      <c r="L1583" s="229">
        <f t="shared" si="72"/>
        <v>0</v>
      </c>
      <c r="M1583" s="228">
        <f t="shared" si="73"/>
        <v>0</v>
      </c>
      <c r="N1583" s="228">
        <f t="shared" si="74"/>
        <v>0</v>
      </c>
      <c r="O1583" s="298" t="e">
        <f>VLOOKUP(volume[[#This Row],[hwycov_id]],check!$A$2:$P$26,16,FALSE)</f>
        <v>#N/A</v>
      </c>
      <c r="P1583" s="298">
        <v>1589</v>
      </c>
    </row>
    <row r="1584" spans="1:16">
      <c r="A1584" s="59">
        <v>7653</v>
      </c>
      <c r="B1584" s="59">
        <v>2</v>
      </c>
      <c r="C1584" s="59">
        <v>1</v>
      </c>
      <c r="D1584" s="59">
        <v>2</v>
      </c>
      <c r="E1584" s="59" t="s">
        <v>80</v>
      </c>
      <c r="F1584" s="227">
        <v>3</v>
      </c>
      <c r="G1584" s="59">
        <v>2</v>
      </c>
      <c r="H1584" s="227">
        <v>6</v>
      </c>
      <c r="I1584" s="227">
        <v>1</v>
      </c>
      <c r="J1584" s="59">
        <v>29400</v>
      </c>
      <c r="K1584" s="78">
        <f>VLOOKUP(volume[[#This Row],[hwycov_id]],cnf[],10,FALSE)</f>
        <v>29400</v>
      </c>
      <c r="L1584" s="229">
        <f t="shared" si="72"/>
        <v>0</v>
      </c>
      <c r="M1584" s="228">
        <f t="shared" si="73"/>
        <v>0</v>
      </c>
      <c r="N1584" s="228">
        <f t="shared" si="74"/>
        <v>0</v>
      </c>
      <c r="O1584" s="298" t="e">
        <f>VLOOKUP(volume[[#This Row],[hwycov_id]],check!$A$2:$P$26,16,FALSE)</f>
        <v>#N/A</v>
      </c>
      <c r="P1584" s="298">
        <v>1590</v>
      </c>
    </row>
    <row r="1585" spans="1:16">
      <c r="A1585" s="59">
        <v>19518</v>
      </c>
      <c r="B1585" s="59">
        <v>3</v>
      </c>
      <c r="C1585" s="59">
        <v>1</v>
      </c>
      <c r="D1585" s="59">
        <v>2</v>
      </c>
      <c r="E1585" s="59" t="s">
        <v>79</v>
      </c>
      <c r="F1585" s="227">
        <v>3</v>
      </c>
      <c r="G1585" s="59">
        <v>2</v>
      </c>
      <c r="H1585" s="227">
        <v>4</v>
      </c>
      <c r="I1585" s="227">
        <v>14</v>
      </c>
      <c r="J1585" s="59">
        <v>29497</v>
      </c>
      <c r="K1585" s="78">
        <f>VLOOKUP(volume[[#This Row],[hwycov_id]],cnf[],10,FALSE)</f>
        <v>29497</v>
      </c>
      <c r="L1585" s="229">
        <f t="shared" si="72"/>
        <v>0</v>
      </c>
      <c r="M1585" s="228">
        <f t="shared" si="73"/>
        <v>0</v>
      </c>
      <c r="N1585" s="228">
        <f t="shared" si="74"/>
        <v>0</v>
      </c>
      <c r="O1585" s="298" t="e">
        <f>VLOOKUP(volume[[#This Row],[hwycov_id]],check!$A$2:$P$26,16,FALSE)</f>
        <v>#N/A</v>
      </c>
      <c r="P1585" s="298">
        <v>1591</v>
      </c>
    </row>
    <row r="1586" spans="1:16">
      <c r="A1586" s="59">
        <v>27884</v>
      </c>
      <c r="B1586" s="59">
        <v>1</v>
      </c>
      <c r="C1586" s="59">
        <v>1</v>
      </c>
      <c r="D1586" s="59">
        <v>1</v>
      </c>
      <c r="E1586" s="59" t="s">
        <v>78</v>
      </c>
      <c r="F1586" s="227">
        <v>1</v>
      </c>
      <c r="G1586" s="59">
        <v>2</v>
      </c>
      <c r="H1586" s="227">
        <v>4</v>
      </c>
      <c r="I1586" s="227">
        <v>14</v>
      </c>
      <c r="J1586" s="59">
        <v>29573</v>
      </c>
      <c r="K1586" s="78">
        <f>VLOOKUP(volume[[#This Row],[hwycov_id]],cnf[],10,FALSE)</f>
        <v>29573</v>
      </c>
      <c r="L1586" s="229">
        <f t="shared" si="72"/>
        <v>0</v>
      </c>
      <c r="M1586" s="228">
        <f t="shared" si="73"/>
        <v>0</v>
      </c>
      <c r="N1586" s="228">
        <f t="shared" si="74"/>
        <v>0</v>
      </c>
      <c r="O1586" s="298" t="e">
        <f>VLOOKUP(volume[[#This Row],[hwycov_id]],check!$A$2:$P$26,16,FALSE)</f>
        <v>#N/A</v>
      </c>
      <c r="P1586" s="298">
        <v>1592</v>
      </c>
    </row>
    <row r="1587" spans="1:16">
      <c r="A1587" s="59">
        <v>27855</v>
      </c>
      <c r="B1587" s="59">
        <v>1</v>
      </c>
      <c r="C1587" s="59">
        <v>1</v>
      </c>
      <c r="D1587" s="59">
        <v>1</v>
      </c>
      <c r="E1587" s="59" t="s">
        <v>82</v>
      </c>
      <c r="F1587" s="227">
        <v>1</v>
      </c>
      <c r="G1587" s="59">
        <v>2</v>
      </c>
      <c r="H1587" s="227">
        <v>4</v>
      </c>
      <c r="I1587" s="227">
        <v>14</v>
      </c>
      <c r="J1587" s="59">
        <v>29656</v>
      </c>
      <c r="K1587" s="78">
        <f>VLOOKUP(volume[[#This Row],[hwycov_id]],cnf[],10,FALSE)</f>
        <v>29656</v>
      </c>
      <c r="L1587" s="229">
        <f t="shared" si="72"/>
        <v>0</v>
      </c>
      <c r="M1587" s="228">
        <f t="shared" si="73"/>
        <v>0</v>
      </c>
      <c r="N1587" s="228">
        <f t="shared" si="74"/>
        <v>0</v>
      </c>
      <c r="O1587" s="298" t="e">
        <f>VLOOKUP(volume[[#This Row],[hwycov_id]],check!$A$2:$P$26,16,FALSE)</f>
        <v>#N/A</v>
      </c>
      <c r="P1587" s="298">
        <v>1593</v>
      </c>
    </row>
    <row r="1588" spans="1:16">
      <c r="A1588" s="59">
        <v>23142</v>
      </c>
      <c r="B1588" s="59">
        <v>1</v>
      </c>
      <c r="C1588" s="59">
        <v>2</v>
      </c>
      <c r="D1588" s="59">
        <v>1</v>
      </c>
      <c r="E1588" s="59" t="s">
        <v>77</v>
      </c>
      <c r="F1588" s="227">
        <v>1</v>
      </c>
      <c r="G1588" s="59">
        <v>2</v>
      </c>
      <c r="H1588" s="227">
        <v>3</v>
      </c>
      <c r="I1588" s="227">
        <v>14</v>
      </c>
      <c r="J1588" s="59">
        <v>29688</v>
      </c>
      <c r="K1588" s="78">
        <f>VLOOKUP(volume[[#This Row],[hwycov_id]],cnf[],10,FALSE)</f>
        <v>29688</v>
      </c>
      <c r="L1588" s="229">
        <f t="shared" si="72"/>
        <v>0</v>
      </c>
      <c r="M1588" s="228">
        <f t="shared" si="73"/>
        <v>0</v>
      </c>
      <c r="N1588" s="228">
        <f t="shared" si="74"/>
        <v>0</v>
      </c>
      <c r="O1588" s="298" t="e">
        <f>VLOOKUP(volume[[#This Row],[hwycov_id]],check!$A$2:$P$26,16,FALSE)</f>
        <v>#N/A</v>
      </c>
      <c r="P1588" s="298">
        <v>1594</v>
      </c>
    </row>
    <row r="1589" spans="1:16">
      <c r="A1589" s="59">
        <v>29172</v>
      </c>
      <c r="B1589" s="59">
        <v>1</v>
      </c>
      <c r="C1589" s="59">
        <v>1</v>
      </c>
      <c r="D1589" s="59">
        <v>1</v>
      </c>
      <c r="E1589" s="59" t="s">
        <v>78</v>
      </c>
      <c r="F1589" s="227">
        <v>1</v>
      </c>
      <c r="G1589" s="59">
        <v>2</v>
      </c>
      <c r="H1589" s="227">
        <v>3</v>
      </c>
      <c r="I1589" s="227">
        <v>14</v>
      </c>
      <c r="J1589" s="59">
        <v>29841</v>
      </c>
      <c r="K1589" s="78">
        <f>VLOOKUP(volume[[#This Row],[hwycov_id]],cnf[],10,FALSE)</f>
        <v>29841</v>
      </c>
      <c r="L1589" s="229">
        <f t="shared" si="72"/>
        <v>0</v>
      </c>
      <c r="M1589" s="228">
        <f t="shared" si="73"/>
        <v>0</v>
      </c>
      <c r="N1589" s="228">
        <f t="shared" si="74"/>
        <v>0</v>
      </c>
      <c r="O1589" s="298" t="e">
        <f>VLOOKUP(volume[[#This Row],[hwycov_id]],check!$A$2:$P$26,16,FALSE)</f>
        <v>#N/A</v>
      </c>
      <c r="P1589" s="298">
        <v>1595</v>
      </c>
    </row>
    <row r="1590" spans="1:16">
      <c r="A1590" s="59">
        <v>28904</v>
      </c>
      <c r="B1590" s="59">
        <v>1</v>
      </c>
      <c r="C1590" s="59">
        <v>1</v>
      </c>
      <c r="D1590" s="59">
        <v>1</v>
      </c>
      <c r="E1590" s="59" t="s">
        <v>78</v>
      </c>
      <c r="F1590" s="227">
        <v>1</v>
      </c>
      <c r="G1590" s="59">
        <v>2</v>
      </c>
      <c r="H1590" s="227">
        <v>3</v>
      </c>
      <c r="I1590" s="227">
        <v>14</v>
      </c>
      <c r="J1590" s="59">
        <v>29859</v>
      </c>
      <c r="K1590" s="78">
        <f>VLOOKUP(volume[[#This Row],[hwycov_id]],cnf[],10,FALSE)</f>
        <v>29859</v>
      </c>
      <c r="L1590" s="229">
        <f t="shared" si="72"/>
        <v>0</v>
      </c>
      <c r="M1590" s="228">
        <f t="shared" si="73"/>
        <v>0</v>
      </c>
      <c r="N1590" s="228">
        <f t="shared" si="74"/>
        <v>0</v>
      </c>
      <c r="O1590" s="298" t="e">
        <f>VLOOKUP(volume[[#This Row],[hwycov_id]],check!$A$2:$P$26,16,FALSE)</f>
        <v>#N/A</v>
      </c>
      <c r="P1590" s="298">
        <v>1596</v>
      </c>
    </row>
    <row r="1591" spans="1:16">
      <c r="A1591" s="59">
        <v>19904</v>
      </c>
      <c r="B1591" s="59">
        <v>2</v>
      </c>
      <c r="C1591" s="59">
        <v>1</v>
      </c>
      <c r="D1591" s="59">
        <v>2</v>
      </c>
      <c r="E1591" s="59" t="s">
        <v>79</v>
      </c>
      <c r="F1591" s="227">
        <v>3</v>
      </c>
      <c r="G1591" s="59">
        <v>2</v>
      </c>
      <c r="H1591" s="227">
        <v>2</v>
      </c>
      <c r="I1591" s="227">
        <v>14</v>
      </c>
      <c r="J1591" s="59">
        <v>29888</v>
      </c>
      <c r="K1591" s="78">
        <f>VLOOKUP(volume[[#This Row],[hwycov_id]],cnf[],10,FALSE)</f>
        <v>29888</v>
      </c>
      <c r="L1591" s="229">
        <f t="shared" si="72"/>
        <v>0</v>
      </c>
      <c r="M1591" s="228">
        <f t="shared" si="73"/>
        <v>0</v>
      </c>
      <c r="N1591" s="228">
        <f t="shared" si="74"/>
        <v>0</v>
      </c>
      <c r="O1591" s="298" t="e">
        <f>VLOOKUP(volume[[#This Row],[hwycov_id]],check!$A$2:$P$26,16,FALSE)</f>
        <v>#N/A</v>
      </c>
      <c r="P1591" s="298">
        <v>1597</v>
      </c>
    </row>
    <row r="1592" spans="1:16">
      <c r="A1592" s="59">
        <v>2773</v>
      </c>
      <c r="B1592" s="59">
        <v>3</v>
      </c>
      <c r="C1592" s="59">
        <v>1</v>
      </c>
      <c r="D1592" s="59">
        <v>2</v>
      </c>
      <c r="E1592" s="59" t="s">
        <v>80</v>
      </c>
      <c r="F1592" s="227">
        <v>3</v>
      </c>
      <c r="G1592" s="59">
        <v>3</v>
      </c>
      <c r="H1592" s="227">
        <v>2</v>
      </c>
      <c r="I1592" s="227">
        <v>11</v>
      </c>
      <c r="J1592" s="59">
        <v>30000</v>
      </c>
      <c r="K1592" s="78">
        <f>VLOOKUP(volume[[#This Row],[hwycov_id]],cnf[],10,FALSE)</f>
        <v>30000</v>
      </c>
      <c r="L1592" s="229">
        <f t="shared" si="72"/>
        <v>0</v>
      </c>
      <c r="M1592" s="228">
        <f t="shared" si="73"/>
        <v>0</v>
      </c>
      <c r="N1592" s="228">
        <f t="shared" si="74"/>
        <v>0</v>
      </c>
      <c r="O1592" s="298" t="e">
        <f>VLOOKUP(volume[[#This Row],[hwycov_id]],check!$A$2:$P$26,16,FALSE)</f>
        <v>#N/A</v>
      </c>
      <c r="P1592" s="298">
        <v>1598</v>
      </c>
    </row>
    <row r="1593" spans="1:16">
      <c r="A1593" s="59">
        <v>28945</v>
      </c>
      <c r="B1593" s="59">
        <v>1</v>
      </c>
      <c r="C1593" s="59">
        <v>1</v>
      </c>
      <c r="D1593" s="59">
        <v>1</v>
      </c>
      <c r="E1593" s="59" t="s">
        <v>78</v>
      </c>
      <c r="F1593" s="227">
        <v>1</v>
      </c>
      <c r="G1593" s="59">
        <v>3</v>
      </c>
      <c r="H1593" s="227">
        <v>5</v>
      </c>
      <c r="I1593" s="227">
        <v>5</v>
      </c>
      <c r="J1593" s="59">
        <v>30068</v>
      </c>
      <c r="K1593" s="78">
        <f>VLOOKUP(volume[[#This Row],[hwycov_id]],cnf[],10,FALSE)</f>
        <v>30068</v>
      </c>
      <c r="L1593" s="229">
        <f t="shared" si="72"/>
        <v>0</v>
      </c>
      <c r="M1593" s="228">
        <f t="shared" si="73"/>
        <v>0</v>
      </c>
      <c r="N1593" s="228">
        <f t="shared" si="74"/>
        <v>0</v>
      </c>
      <c r="O1593" s="298" t="e">
        <f>VLOOKUP(volume[[#This Row],[hwycov_id]],check!$A$2:$P$26,16,FALSE)</f>
        <v>#N/A</v>
      </c>
      <c r="P1593" s="298">
        <v>1599</v>
      </c>
    </row>
    <row r="1594" spans="1:16">
      <c r="A1594" s="59">
        <v>553</v>
      </c>
      <c r="B1594" s="59">
        <v>1</v>
      </c>
      <c r="C1594" s="59">
        <v>2</v>
      </c>
      <c r="D1594" s="59">
        <v>1</v>
      </c>
      <c r="E1594" s="59" t="s">
        <v>77</v>
      </c>
      <c r="F1594" s="227">
        <v>1</v>
      </c>
      <c r="G1594" s="59">
        <v>3</v>
      </c>
      <c r="H1594" s="227">
        <v>3</v>
      </c>
      <c r="I1594" s="227">
        <v>14</v>
      </c>
      <c r="J1594" s="59">
        <v>30202</v>
      </c>
      <c r="K1594" s="78">
        <f>VLOOKUP(volume[[#This Row],[hwycov_id]],cnf[],10,FALSE)</f>
        <v>30202</v>
      </c>
      <c r="L1594" s="229">
        <f t="shared" si="72"/>
        <v>0</v>
      </c>
      <c r="M1594" s="228">
        <f t="shared" si="73"/>
        <v>0</v>
      </c>
      <c r="N1594" s="228">
        <f t="shared" si="74"/>
        <v>0</v>
      </c>
      <c r="O1594" s="298" t="e">
        <f>VLOOKUP(volume[[#This Row],[hwycov_id]],check!$A$2:$P$26,16,FALSE)</f>
        <v>#N/A</v>
      </c>
      <c r="P1594" s="298">
        <v>1600</v>
      </c>
    </row>
    <row r="1595" spans="1:16">
      <c r="A1595" s="59">
        <v>686</v>
      </c>
      <c r="B1595" s="59">
        <v>1</v>
      </c>
      <c r="C1595" s="59">
        <v>1</v>
      </c>
      <c r="D1595" s="59">
        <v>1</v>
      </c>
      <c r="E1595" s="59" t="s">
        <v>82</v>
      </c>
      <c r="F1595" s="227">
        <v>1</v>
      </c>
      <c r="G1595" s="59">
        <v>3</v>
      </c>
      <c r="H1595" s="227">
        <v>4</v>
      </c>
      <c r="I1595" s="227">
        <v>14</v>
      </c>
      <c r="J1595" s="59">
        <v>30460</v>
      </c>
      <c r="K1595" s="78">
        <f>VLOOKUP(volume[[#This Row],[hwycov_id]],cnf[],10,FALSE)</f>
        <v>30460</v>
      </c>
      <c r="L1595" s="229">
        <f t="shared" si="72"/>
        <v>0</v>
      </c>
      <c r="M1595" s="228">
        <f t="shared" si="73"/>
        <v>0</v>
      </c>
      <c r="N1595" s="228">
        <f t="shared" si="74"/>
        <v>0</v>
      </c>
      <c r="O1595" s="298" t="e">
        <f>VLOOKUP(volume[[#This Row],[hwycov_id]],check!$A$2:$P$26,16,FALSE)</f>
        <v>#N/A</v>
      </c>
      <c r="P1595" s="298">
        <v>1601</v>
      </c>
    </row>
    <row r="1596" spans="1:16">
      <c r="A1596" s="59">
        <v>16778</v>
      </c>
      <c r="B1596" s="59">
        <v>3</v>
      </c>
      <c r="C1596" s="59">
        <v>1</v>
      </c>
      <c r="D1596" s="59">
        <v>2</v>
      </c>
      <c r="E1596" s="59" t="s">
        <v>79</v>
      </c>
      <c r="F1596" s="227">
        <v>3</v>
      </c>
      <c r="G1596" s="59">
        <v>3</v>
      </c>
      <c r="H1596" s="227">
        <v>2</v>
      </c>
      <c r="I1596" s="227">
        <v>14</v>
      </c>
      <c r="J1596" s="59">
        <v>30475</v>
      </c>
      <c r="K1596" s="78">
        <f>VLOOKUP(volume[[#This Row],[hwycov_id]],cnf[],10,FALSE)</f>
        <v>30475</v>
      </c>
      <c r="L1596" s="229">
        <f t="shared" si="72"/>
        <v>0</v>
      </c>
      <c r="M1596" s="228">
        <f t="shared" si="73"/>
        <v>0</v>
      </c>
      <c r="N1596" s="228">
        <f t="shared" si="74"/>
        <v>0</v>
      </c>
      <c r="O1596" s="298" t="e">
        <f>VLOOKUP(volume[[#This Row],[hwycov_id]],check!$A$2:$P$26,16,FALSE)</f>
        <v>#N/A</v>
      </c>
      <c r="P1596" s="298">
        <v>1602</v>
      </c>
    </row>
    <row r="1597" spans="1:16">
      <c r="A1597" s="59">
        <v>28623</v>
      </c>
      <c r="B1597" s="59">
        <v>1</v>
      </c>
      <c r="C1597" s="59">
        <v>1</v>
      </c>
      <c r="D1597" s="59">
        <v>1</v>
      </c>
      <c r="E1597" s="59" t="s">
        <v>82</v>
      </c>
      <c r="F1597" s="227">
        <v>1</v>
      </c>
      <c r="G1597" s="59">
        <v>3</v>
      </c>
      <c r="H1597" s="227">
        <v>5</v>
      </c>
      <c r="I1597" s="227">
        <v>19</v>
      </c>
      <c r="J1597" s="59">
        <v>30556</v>
      </c>
      <c r="K1597" s="78">
        <f>VLOOKUP(volume[[#This Row],[hwycov_id]],cnf[],10,FALSE)</f>
        <v>30556</v>
      </c>
      <c r="L1597" s="229">
        <f t="shared" si="72"/>
        <v>0</v>
      </c>
      <c r="M1597" s="228">
        <f t="shared" si="73"/>
        <v>0</v>
      </c>
      <c r="N1597" s="228">
        <f t="shared" si="74"/>
        <v>0</v>
      </c>
      <c r="O1597" s="298" t="e">
        <f>VLOOKUP(volume[[#This Row],[hwycov_id]],check!$A$2:$P$26,16,FALSE)</f>
        <v>#N/A</v>
      </c>
      <c r="P1597" s="298">
        <v>1603</v>
      </c>
    </row>
    <row r="1598" spans="1:16">
      <c r="A1598" s="59">
        <v>6488</v>
      </c>
      <c r="B1598" s="59">
        <v>3</v>
      </c>
      <c r="C1598" s="59">
        <v>1</v>
      </c>
      <c r="D1598" s="59">
        <v>2</v>
      </c>
      <c r="E1598" s="59" t="s">
        <v>79</v>
      </c>
      <c r="F1598" s="227">
        <v>3</v>
      </c>
      <c r="G1598" s="59">
        <v>3</v>
      </c>
      <c r="H1598" s="227">
        <v>3</v>
      </c>
      <c r="I1598" s="227">
        <v>14</v>
      </c>
      <c r="J1598" s="59">
        <v>30586</v>
      </c>
      <c r="K1598" s="78">
        <f>VLOOKUP(volume[[#This Row],[hwycov_id]],cnf[],10,FALSE)</f>
        <v>30586</v>
      </c>
      <c r="L1598" s="229">
        <f t="shared" si="72"/>
        <v>0</v>
      </c>
      <c r="M1598" s="228">
        <f t="shared" si="73"/>
        <v>0</v>
      </c>
      <c r="N1598" s="228">
        <f t="shared" si="74"/>
        <v>0</v>
      </c>
      <c r="O1598" s="298" t="e">
        <f>VLOOKUP(volume[[#This Row],[hwycov_id]],check!$A$2:$P$26,16,FALSE)</f>
        <v>#N/A</v>
      </c>
      <c r="P1598" s="298">
        <v>1604</v>
      </c>
    </row>
    <row r="1599" spans="1:16">
      <c r="A1599" s="59">
        <v>4590</v>
      </c>
      <c r="B1599" s="59">
        <v>3</v>
      </c>
      <c r="C1599" s="59">
        <v>1</v>
      </c>
      <c r="D1599" s="59">
        <v>2</v>
      </c>
      <c r="E1599" s="59" t="s">
        <v>80</v>
      </c>
      <c r="F1599" s="227">
        <v>3</v>
      </c>
      <c r="G1599" s="59">
        <v>3</v>
      </c>
      <c r="H1599" s="227">
        <v>4</v>
      </c>
      <c r="I1599" s="227">
        <v>2</v>
      </c>
      <c r="J1599" s="59">
        <v>30600</v>
      </c>
      <c r="K1599" s="78">
        <f>VLOOKUP(volume[[#This Row],[hwycov_id]],cnf[],10,FALSE)</f>
        <v>30600</v>
      </c>
      <c r="L1599" s="229">
        <f t="shared" si="72"/>
        <v>0</v>
      </c>
      <c r="M1599" s="228">
        <f t="shared" si="73"/>
        <v>0</v>
      </c>
      <c r="N1599" s="228">
        <f t="shared" si="74"/>
        <v>0</v>
      </c>
      <c r="O1599" s="298" t="e">
        <f>VLOOKUP(volume[[#This Row],[hwycov_id]],check!$A$2:$P$26,16,FALSE)</f>
        <v>#N/A</v>
      </c>
      <c r="P1599" s="298">
        <v>1605</v>
      </c>
    </row>
    <row r="1600" spans="1:16">
      <c r="A1600" s="59">
        <v>16269</v>
      </c>
      <c r="B1600" s="59">
        <v>3</v>
      </c>
      <c r="C1600" s="59">
        <v>1</v>
      </c>
      <c r="D1600" s="59">
        <v>2</v>
      </c>
      <c r="E1600" s="59" t="s">
        <v>80</v>
      </c>
      <c r="F1600" s="227">
        <v>3</v>
      </c>
      <c r="G1600" s="59">
        <v>3</v>
      </c>
      <c r="H1600" s="227">
        <v>5</v>
      </c>
      <c r="I1600" s="227">
        <v>5</v>
      </c>
      <c r="J1600" s="59">
        <v>30725</v>
      </c>
      <c r="K1600" s="78">
        <f>VLOOKUP(volume[[#This Row],[hwycov_id]],cnf[],10,FALSE)</f>
        <v>30725</v>
      </c>
      <c r="L1600" s="229">
        <f t="shared" si="72"/>
        <v>0</v>
      </c>
      <c r="M1600" s="228">
        <f t="shared" si="73"/>
        <v>0</v>
      </c>
      <c r="N1600" s="228">
        <f t="shared" si="74"/>
        <v>0</v>
      </c>
      <c r="O1600" s="298" t="e">
        <f>VLOOKUP(volume[[#This Row],[hwycov_id]],check!$A$2:$P$26,16,FALSE)</f>
        <v>#N/A</v>
      </c>
      <c r="P1600" s="298">
        <v>1606</v>
      </c>
    </row>
    <row r="1601" spans="1:16">
      <c r="A1601" s="59">
        <v>19924</v>
      </c>
      <c r="B1601" s="59">
        <v>3</v>
      </c>
      <c r="C1601" s="59">
        <v>1</v>
      </c>
      <c r="D1601" s="59">
        <v>2</v>
      </c>
      <c r="E1601" s="59" t="s">
        <v>79</v>
      </c>
      <c r="F1601" s="227">
        <v>3</v>
      </c>
      <c r="G1601" s="59">
        <v>3</v>
      </c>
      <c r="H1601" s="227">
        <v>2</v>
      </c>
      <c r="I1601" s="227">
        <v>14</v>
      </c>
      <c r="J1601" s="59">
        <v>30826</v>
      </c>
      <c r="K1601" s="78">
        <f>VLOOKUP(volume[[#This Row],[hwycov_id]],cnf[],10,FALSE)</f>
        <v>30826</v>
      </c>
      <c r="L1601" s="229">
        <f t="shared" si="72"/>
        <v>0</v>
      </c>
      <c r="M1601" s="228">
        <f t="shared" si="73"/>
        <v>0</v>
      </c>
      <c r="N1601" s="228">
        <f t="shared" si="74"/>
        <v>0</v>
      </c>
      <c r="O1601" s="298" t="e">
        <f>VLOOKUP(volume[[#This Row],[hwycov_id]],check!$A$2:$P$26,16,FALSE)</f>
        <v>#N/A</v>
      </c>
      <c r="P1601" s="298">
        <v>1607</v>
      </c>
    </row>
    <row r="1602" spans="1:16">
      <c r="A1602" s="59">
        <v>28203</v>
      </c>
      <c r="B1602" s="59">
        <v>1</v>
      </c>
      <c r="C1602" s="59">
        <v>1</v>
      </c>
      <c r="D1602" s="59">
        <v>1</v>
      </c>
      <c r="E1602" s="59" t="s">
        <v>78</v>
      </c>
      <c r="F1602" s="227">
        <v>1</v>
      </c>
      <c r="G1602" s="59">
        <v>3</v>
      </c>
      <c r="H1602" s="227">
        <v>5</v>
      </c>
      <c r="I1602" s="227">
        <v>19</v>
      </c>
      <c r="J1602" s="59">
        <v>30996</v>
      </c>
      <c r="K1602" s="78">
        <f>VLOOKUP(volume[[#This Row],[hwycov_id]],cnf[],10,FALSE)</f>
        <v>30996</v>
      </c>
      <c r="L1602" s="229">
        <f t="shared" ref="L1602:L1665" si="75">K1602/J1602-1</f>
        <v>0</v>
      </c>
      <c r="M1602" s="228">
        <f t="shared" ref="M1602:M1665" si="76">K1602-J1602</f>
        <v>0</v>
      </c>
      <c r="N1602" s="228">
        <f t="shared" ref="N1602:N1665" si="77">POWER(M1602,2)</f>
        <v>0</v>
      </c>
      <c r="O1602" s="298" t="e">
        <f>VLOOKUP(volume[[#This Row],[hwycov_id]],check!$A$2:$P$26,16,FALSE)</f>
        <v>#N/A</v>
      </c>
      <c r="P1602" s="298">
        <v>1608</v>
      </c>
    </row>
    <row r="1603" spans="1:16">
      <c r="A1603" s="59">
        <v>12561</v>
      </c>
      <c r="B1603" s="59">
        <v>2</v>
      </c>
      <c r="C1603" s="59">
        <v>1</v>
      </c>
      <c r="D1603" s="59">
        <v>2</v>
      </c>
      <c r="E1603" s="59" t="s">
        <v>80</v>
      </c>
      <c r="F1603" s="227">
        <v>3</v>
      </c>
      <c r="G1603" s="59">
        <v>3</v>
      </c>
      <c r="H1603" s="227">
        <v>6</v>
      </c>
      <c r="I1603" s="227">
        <v>1</v>
      </c>
      <c r="J1603" s="59">
        <v>31100</v>
      </c>
      <c r="K1603" s="78">
        <f>VLOOKUP(volume[[#This Row],[hwycov_id]],cnf[],10,FALSE)</f>
        <v>31100</v>
      </c>
      <c r="L1603" s="229">
        <f t="shared" si="75"/>
        <v>0</v>
      </c>
      <c r="M1603" s="228">
        <f t="shared" si="76"/>
        <v>0</v>
      </c>
      <c r="N1603" s="228">
        <f t="shared" si="77"/>
        <v>0</v>
      </c>
      <c r="O1603" s="298" t="e">
        <f>VLOOKUP(volume[[#This Row],[hwycov_id]],check!$A$2:$P$26,16,FALSE)</f>
        <v>#N/A</v>
      </c>
      <c r="P1603" s="298">
        <v>1609</v>
      </c>
    </row>
    <row r="1604" spans="1:16">
      <c r="A1604" s="59">
        <v>29758</v>
      </c>
      <c r="B1604" s="59">
        <v>9</v>
      </c>
      <c r="C1604" s="59">
        <v>1</v>
      </c>
      <c r="D1604" s="59">
        <v>1</v>
      </c>
      <c r="E1604" s="59" t="s">
        <v>78</v>
      </c>
      <c r="F1604" s="227">
        <v>2</v>
      </c>
      <c r="G1604" s="59">
        <v>3</v>
      </c>
      <c r="H1604" s="227">
        <v>2</v>
      </c>
      <c r="I1604" s="227">
        <v>14</v>
      </c>
      <c r="J1604" s="59">
        <v>31213</v>
      </c>
      <c r="K1604" s="78">
        <f>VLOOKUP(volume[[#This Row],[hwycov_id]],cnf[],10,FALSE)</f>
        <v>31213</v>
      </c>
      <c r="L1604" s="229">
        <f t="shared" si="75"/>
        <v>0</v>
      </c>
      <c r="M1604" s="228">
        <f t="shared" si="76"/>
        <v>0</v>
      </c>
      <c r="N1604" s="228">
        <f t="shared" si="77"/>
        <v>0</v>
      </c>
      <c r="O1604" s="298" t="e">
        <f>VLOOKUP(volume[[#This Row],[hwycov_id]],check!$A$2:$P$26,16,FALSE)</f>
        <v>#N/A</v>
      </c>
      <c r="P1604" s="298">
        <v>1610</v>
      </c>
    </row>
    <row r="1605" spans="1:16">
      <c r="A1605" s="59">
        <v>17786</v>
      </c>
      <c r="B1605" s="59">
        <v>3</v>
      </c>
      <c r="C1605" s="59">
        <v>1</v>
      </c>
      <c r="D1605" s="59">
        <v>2</v>
      </c>
      <c r="E1605" s="59" t="s">
        <v>80</v>
      </c>
      <c r="F1605" s="227">
        <v>3</v>
      </c>
      <c r="G1605" s="59">
        <v>3</v>
      </c>
      <c r="H1605" s="227">
        <v>2</v>
      </c>
      <c r="I1605" s="227">
        <v>2</v>
      </c>
      <c r="J1605" s="59">
        <v>31300</v>
      </c>
      <c r="K1605" s="78">
        <f>VLOOKUP(volume[[#This Row],[hwycov_id]],cnf[],10,FALSE)</f>
        <v>31300</v>
      </c>
      <c r="L1605" s="229">
        <f t="shared" si="75"/>
        <v>0</v>
      </c>
      <c r="M1605" s="228">
        <f t="shared" si="76"/>
        <v>0</v>
      </c>
      <c r="N1605" s="228">
        <f t="shared" si="77"/>
        <v>0</v>
      </c>
      <c r="O1605" s="298" t="e">
        <f>VLOOKUP(volume[[#This Row],[hwycov_id]],check!$A$2:$P$26,16,FALSE)</f>
        <v>#N/A</v>
      </c>
      <c r="P1605" s="298">
        <v>1611</v>
      </c>
    </row>
    <row r="1606" spans="1:16">
      <c r="A1606" s="59">
        <v>28780</v>
      </c>
      <c r="B1606" s="59">
        <v>8</v>
      </c>
      <c r="C1606" s="59">
        <v>1</v>
      </c>
      <c r="D1606" s="59">
        <v>1</v>
      </c>
      <c r="E1606" s="59" t="s">
        <v>78</v>
      </c>
      <c r="F1606" s="227">
        <v>2</v>
      </c>
      <c r="G1606" s="59">
        <v>3</v>
      </c>
      <c r="H1606" s="227">
        <v>3</v>
      </c>
      <c r="I1606" s="227">
        <v>14</v>
      </c>
      <c r="J1606" s="59">
        <v>31420</v>
      </c>
      <c r="K1606" s="78">
        <f>VLOOKUP(volume[[#This Row],[hwycov_id]],cnf[],10,FALSE)</f>
        <v>31420</v>
      </c>
      <c r="L1606" s="229">
        <f t="shared" si="75"/>
        <v>0</v>
      </c>
      <c r="M1606" s="228">
        <f t="shared" si="76"/>
        <v>0</v>
      </c>
      <c r="N1606" s="228">
        <f t="shared" si="77"/>
        <v>0</v>
      </c>
      <c r="O1606" s="298" t="e">
        <f>VLOOKUP(volume[[#This Row],[hwycov_id]],check!$A$2:$P$26,16,FALSE)</f>
        <v>#N/A</v>
      </c>
      <c r="P1606" s="298">
        <v>1612</v>
      </c>
    </row>
    <row r="1607" spans="1:16">
      <c r="A1607" s="59">
        <v>6997</v>
      </c>
      <c r="B1607" s="59">
        <v>2</v>
      </c>
      <c r="C1607" s="59">
        <v>1</v>
      </c>
      <c r="D1607" s="59">
        <v>2</v>
      </c>
      <c r="E1607" s="59" t="s">
        <v>79</v>
      </c>
      <c r="F1607" s="227">
        <v>3</v>
      </c>
      <c r="G1607" s="59">
        <v>3</v>
      </c>
      <c r="H1607" s="227">
        <v>3</v>
      </c>
      <c r="I1607" s="227">
        <v>14</v>
      </c>
      <c r="J1607" s="59">
        <v>31570</v>
      </c>
      <c r="K1607" s="78">
        <f>VLOOKUP(volume[[#This Row],[hwycov_id]],cnf[],10,FALSE)</f>
        <v>31570</v>
      </c>
      <c r="L1607" s="229">
        <f t="shared" si="75"/>
        <v>0</v>
      </c>
      <c r="M1607" s="228">
        <f t="shared" si="76"/>
        <v>0</v>
      </c>
      <c r="N1607" s="228">
        <f t="shared" si="77"/>
        <v>0</v>
      </c>
      <c r="O1607" s="298" t="e">
        <f>VLOOKUP(volume[[#This Row],[hwycov_id]],check!$A$2:$P$26,16,FALSE)</f>
        <v>#N/A</v>
      </c>
      <c r="P1607" s="298">
        <v>1613</v>
      </c>
    </row>
    <row r="1608" spans="1:16">
      <c r="A1608" s="59">
        <v>16359</v>
      </c>
      <c r="B1608" s="59">
        <v>1</v>
      </c>
      <c r="C1608" s="59">
        <v>1</v>
      </c>
      <c r="D1608" s="59">
        <v>1</v>
      </c>
      <c r="E1608" s="59" t="s">
        <v>78</v>
      </c>
      <c r="F1608" s="227">
        <v>1</v>
      </c>
      <c r="G1608" s="59">
        <v>3</v>
      </c>
      <c r="H1608" s="227">
        <v>3</v>
      </c>
      <c r="I1608" s="227">
        <v>14</v>
      </c>
      <c r="J1608" s="59">
        <v>31711</v>
      </c>
      <c r="K1608" s="78">
        <f>VLOOKUP(volume[[#This Row],[hwycov_id]],cnf[],10,FALSE)</f>
        <v>31711</v>
      </c>
      <c r="L1608" s="229">
        <f t="shared" si="75"/>
        <v>0</v>
      </c>
      <c r="M1608" s="228">
        <f t="shared" si="76"/>
        <v>0</v>
      </c>
      <c r="N1608" s="228">
        <f t="shared" si="77"/>
        <v>0</v>
      </c>
      <c r="O1608" s="298" t="e">
        <f>VLOOKUP(volume[[#This Row],[hwycov_id]],check!$A$2:$P$26,16,FALSE)</f>
        <v>#N/A</v>
      </c>
      <c r="P1608" s="298">
        <v>1614</v>
      </c>
    </row>
    <row r="1609" spans="1:16">
      <c r="A1609" s="59">
        <v>1491</v>
      </c>
      <c r="B1609" s="59">
        <v>3</v>
      </c>
      <c r="C1609" s="59">
        <v>1</v>
      </c>
      <c r="D1609" s="59">
        <v>2</v>
      </c>
      <c r="E1609" s="59" t="s">
        <v>80</v>
      </c>
      <c r="F1609" s="227">
        <v>3</v>
      </c>
      <c r="G1609" s="59">
        <v>3</v>
      </c>
      <c r="H1609" s="227">
        <v>7</v>
      </c>
      <c r="I1609" s="227">
        <v>7</v>
      </c>
      <c r="J1609" s="59">
        <v>32000</v>
      </c>
      <c r="K1609" s="78">
        <f>VLOOKUP(volume[[#This Row],[hwycov_id]],cnf[],10,FALSE)</f>
        <v>32000</v>
      </c>
      <c r="L1609" s="229">
        <f t="shared" si="75"/>
        <v>0</v>
      </c>
      <c r="M1609" s="228">
        <f t="shared" si="76"/>
        <v>0</v>
      </c>
      <c r="N1609" s="228">
        <f t="shared" si="77"/>
        <v>0</v>
      </c>
      <c r="O1609" s="298" t="e">
        <f>VLOOKUP(volume[[#This Row],[hwycov_id]],check!$A$2:$P$26,16,FALSE)</f>
        <v>#N/A</v>
      </c>
      <c r="P1609" s="298">
        <v>1615</v>
      </c>
    </row>
    <row r="1610" spans="1:16">
      <c r="A1610" s="59">
        <v>27766</v>
      </c>
      <c r="B1610" s="59">
        <v>1</v>
      </c>
      <c r="C1610" s="59">
        <v>1</v>
      </c>
      <c r="D1610" s="59">
        <v>1</v>
      </c>
      <c r="E1610" s="59" t="s">
        <v>78</v>
      </c>
      <c r="F1610" s="227">
        <v>1</v>
      </c>
      <c r="G1610" s="59">
        <v>3</v>
      </c>
      <c r="H1610" s="227">
        <v>5</v>
      </c>
      <c r="I1610" s="227">
        <v>19</v>
      </c>
      <c r="J1610" s="59">
        <v>32037</v>
      </c>
      <c r="K1610" s="78">
        <f>VLOOKUP(volume[[#This Row],[hwycov_id]],cnf[],10,FALSE)</f>
        <v>32037</v>
      </c>
      <c r="L1610" s="229">
        <f t="shared" si="75"/>
        <v>0</v>
      </c>
      <c r="M1610" s="228">
        <f t="shared" si="76"/>
        <v>0</v>
      </c>
      <c r="N1610" s="228">
        <f t="shared" si="77"/>
        <v>0</v>
      </c>
      <c r="O1610" s="298" t="e">
        <f>VLOOKUP(volume[[#This Row],[hwycov_id]],check!$A$2:$P$26,16,FALSE)</f>
        <v>#N/A</v>
      </c>
      <c r="P1610" s="298">
        <v>1616</v>
      </c>
    </row>
    <row r="1611" spans="1:16">
      <c r="A1611" s="59">
        <v>4758</v>
      </c>
      <c r="B1611" s="59">
        <v>3</v>
      </c>
      <c r="C1611" s="59">
        <v>1</v>
      </c>
      <c r="D1611" s="59">
        <v>1</v>
      </c>
      <c r="E1611" s="59" t="s">
        <v>80</v>
      </c>
      <c r="F1611" s="227">
        <v>3</v>
      </c>
      <c r="G1611" s="59">
        <v>3</v>
      </c>
      <c r="H1611" s="227">
        <v>7</v>
      </c>
      <c r="I1611" s="227">
        <v>7</v>
      </c>
      <c r="J1611" s="59">
        <v>32100</v>
      </c>
      <c r="K1611" s="78">
        <f>VLOOKUP(volume[[#This Row],[hwycov_id]],cnf[],10,FALSE)</f>
        <v>32100</v>
      </c>
      <c r="L1611" s="229">
        <f t="shared" si="75"/>
        <v>0</v>
      </c>
      <c r="M1611" s="228">
        <f t="shared" si="76"/>
        <v>0</v>
      </c>
      <c r="N1611" s="228">
        <f t="shared" si="77"/>
        <v>0</v>
      </c>
      <c r="O1611" s="298" t="e">
        <f>VLOOKUP(volume[[#This Row],[hwycov_id]],check!$A$2:$P$26,16,FALSE)</f>
        <v>#N/A</v>
      </c>
      <c r="P1611" s="298">
        <v>1617</v>
      </c>
    </row>
    <row r="1612" spans="1:16">
      <c r="A1612" s="59">
        <v>27856</v>
      </c>
      <c r="B1612" s="59">
        <v>1</v>
      </c>
      <c r="C1612" s="59">
        <v>1</v>
      </c>
      <c r="D1612" s="59">
        <v>1</v>
      </c>
      <c r="E1612" s="59" t="s">
        <v>82</v>
      </c>
      <c r="F1612" s="227">
        <v>1</v>
      </c>
      <c r="G1612" s="59">
        <v>3</v>
      </c>
      <c r="H1612" s="227">
        <v>4</v>
      </c>
      <c r="I1612" s="227">
        <v>14</v>
      </c>
      <c r="J1612" s="59">
        <v>32272</v>
      </c>
      <c r="K1612" s="78">
        <f>VLOOKUP(volume[[#This Row],[hwycov_id]],cnf[],10,FALSE)</f>
        <v>32272</v>
      </c>
      <c r="L1612" s="229">
        <f t="shared" si="75"/>
        <v>0</v>
      </c>
      <c r="M1612" s="228">
        <f t="shared" si="76"/>
        <v>0</v>
      </c>
      <c r="N1612" s="228">
        <f t="shared" si="77"/>
        <v>0</v>
      </c>
      <c r="O1612" s="298" t="e">
        <f>VLOOKUP(volume[[#This Row],[hwycov_id]],check!$A$2:$P$26,16,FALSE)</f>
        <v>#N/A</v>
      </c>
      <c r="P1612" s="298">
        <v>1618</v>
      </c>
    </row>
    <row r="1613" spans="1:16">
      <c r="A1613" s="59">
        <v>833</v>
      </c>
      <c r="B1613" s="59">
        <v>3</v>
      </c>
      <c r="C1613" s="59">
        <v>1</v>
      </c>
      <c r="D1613" s="59">
        <v>2</v>
      </c>
      <c r="E1613" s="59" t="s">
        <v>80</v>
      </c>
      <c r="F1613" s="227">
        <v>3</v>
      </c>
      <c r="G1613" s="59">
        <v>3</v>
      </c>
      <c r="H1613" s="227">
        <v>2</v>
      </c>
      <c r="I1613" s="227">
        <v>11</v>
      </c>
      <c r="J1613" s="59">
        <v>32300</v>
      </c>
      <c r="K1613" s="78">
        <f>VLOOKUP(volume[[#This Row],[hwycov_id]],cnf[],10,FALSE)</f>
        <v>32300</v>
      </c>
      <c r="L1613" s="229">
        <f t="shared" si="75"/>
        <v>0</v>
      </c>
      <c r="M1613" s="228">
        <f t="shared" si="76"/>
        <v>0</v>
      </c>
      <c r="N1613" s="228">
        <f t="shared" si="77"/>
        <v>0</v>
      </c>
      <c r="O1613" s="298" t="e">
        <f>VLOOKUP(volume[[#This Row],[hwycov_id]],check!$A$2:$P$26,16,FALSE)</f>
        <v>#N/A</v>
      </c>
      <c r="P1613" s="298">
        <v>1619</v>
      </c>
    </row>
    <row r="1614" spans="1:16">
      <c r="A1614" s="59">
        <v>10034</v>
      </c>
      <c r="B1614" s="59">
        <v>3</v>
      </c>
      <c r="C1614" s="59">
        <v>1</v>
      </c>
      <c r="D1614" s="59">
        <v>2</v>
      </c>
      <c r="E1614" s="59" t="s">
        <v>79</v>
      </c>
      <c r="F1614" s="227">
        <v>3</v>
      </c>
      <c r="G1614" s="59">
        <v>3</v>
      </c>
      <c r="H1614" s="227">
        <v>3</v>
      </c>
      <c r="I1614" s="227">
        <v>14</v>
      </c>
      <c r="J1614" s="59">
        <v>32317</v>
      </c>
      <c r="K1614" s="78">
        <f>VLOOKUP(volume[[#This Row],[hwycov_id]],cnf[],10,FALSE)</f>
        <v>32317</v>
      </c>
      <c r="L1614" s="229">
        <f t="shared" si="75"/>
        <v>0</v>
      </c>
      <c r="M1614" s="228">
        <f t="shared" si="76"/>
        <v>0</v>
      </c>
      <c r="N1614" s="228">
        <f t="shared" si="77"/>
        <v>0</v>
      </c>
      <c r="O1614" s="298" t="e">
        <f>VLOOKUP(volume[[#This Row],[hwycov_id]],check!$A$2:$P$26,16,FALSE)</f>
        <v>#N/A</v>
      </c>
      <c r="P1614" s="298">
        <v>1620</v>
      </c>
    </row>
    <row r="1615" spans="1:16">
      <c r="A1615" s="59">
        <v>12065</v>
      </c>
      <c r="B1615" s="59">
        <v>1</v>
      </c>
      <c r="C1615" s="59">
        <v>1</v>
      </c>
      <c r="D1615" s="59">
        <v>1</v>
      </c>
      <c r="E1615" s="59" t="s">
        <v>78</v>
      </c>
      <c r="F1615" s="227">
        <v>1</v>
      </c>
      <c r="G1615" s="59">
        <v>3</v>
      </c>
      <c r="H1615" s="227">
        <v>5</v>
      </c>
      <c r="I1615" s="227">
        <v>5</v>
      </c>
      <c r="J1615" s="59">
        <v>32429</v>
      </c>
      <c r="K1615" s="78">
        <f>VLOOKUP(volume[[#This Row],[hwycov_id]],cnf[],10,FALSE)</f>
        <v>32429</v>
      </c>
      <c r="L1615" s="229">
        <f t="shared" si="75"/>
        <v>0</v>
      </c>
      <c r="M1615" s="228">
        <f t="shared" si="76"/>
        <v>0</v>
      </c>
      <c r="N1615" s="228">
        <f t="shared" si="77"/>
        <v>0</v>
      </c>
      <c r="O1615" s="298" t="e">
        <f>VLOOKUP(volume[[#This Row],[hwycov_id]],check!$A$2:$P$26,16,FALSE)</f>
        <v>#N/A</v>
      </c>
      <c r="P1615" s="298">
        <v>1621</v>
      </c>
    </row>
    <row r="1616" spans="1:16">
      <c r="A1616" s="59">
        <v>19917</v>
      </c>
      <c r="B1616" s="59">
        <v>3</v>
      </c>
      <c r="C1616" s="59">
        <v>1</v>
      </c>
      <c r="D1616" s="59">
        <v>2</v>
      </c>
      <c r="E1616" s="59" t="s">
        <v>79</v>
      </c>
      <c r="F1616" s="227">
        <v>3</v>
      </c>
      <c r="G1616" s="59">
        <v>3</v>
      </c>
      <c r="H1616" s="227">
        <v>2</v>
      </c>
      <c r="I1616" s="227">
        <v>14</v>
      </c>
      <c r="J1616" s="59">
        <v>32461</v>
      </c>
      <c r="K1616" s="78">
        <f>VLOOKUP(volume[[#This Row],[hwycov_id]],cnf[],10,FALSE)</f>
        <v>32461</v>
      </c>
      <c r="L1616" s="229">
        <f t="shared" si="75"/>
        <v>0</v>
      </c>
      <c r="M1616" s="228">
        <f t="shared" si="76"/>
        <v>0</v>
      </c>
      <c r="N1616" s="228">
        <f t="shared" si="77"/>
        <v>0</v>
      </c>
      <c r="O1616" s="298" t="e">
        <f>VLOOKUP(volume[[#This Row],[hwycov_id]],check!$A$2:$P$26,16,FALSE)</f>
        <v>#N/A</v>
      </c>
      <c r="P1616" s="298">
        <v>1622</v>
      </c>
    </row>
    <row r="1617" spans="1:16">
      <c r="A1617" s="59">
        <v>855</v>
      </c>
      <c r="B1617" s="59">
        <v>1</v>
      </c>
      <c r="C1617" s="59">
        <v>1</v>
      </c>
      <c r="D1617" s="59">
        <v>1</v>
      </c>
      <c r="E1617" s="59" t="s">
        <v>78</v>
      </c>
      <c r="F1617" s="227">
        <v>1</v>
      </c>
      <c r="G1617" s="59">
        <v>3</v>
      </c>
      <c r="H1617" s="227">
        <v>4</v>
      </c>
      <c r="I1617" s="227">
        <v>14</v>
      </c>
      <c r="J1617" s="59">
        <v>32498</v>
      </c>
      <c r="K1617" s="78">
        <f>VLOOKUP(volume[[#This Row],[hwycov_id]],cnf[],10,FALSE)</f>
        <v>32498</v>
      </c>
      <c r="L1617" s="229">
        <f t="shared" si="75"/>
        <v>0</v>
      </c>
      <c r="M1617" s="228">
        <f t="shared" si="76"/>
        <v>0</v>
      </c>
      <c r="N1617" s="228">
        <f t="shared" si="77"/>
        <v>0</v>
      </c>
      <c r="O1617" s="298" t="e">
        <f>VLOOKUP(volume[[#This Row],[hwycov_id]],check!$A$2:$P$26,16,FALSE)</f>
        <v>#N/A</v>
      </c>
      <c r="P1617" s="298">
        <v>1623</v>
      </c>
    </row>
    <row r="1618" spans="1:16">
      <c r="A1618" s="59">
        <v>3512</v>
      </c>
      <c r="B1618" s="59">
        <v>3</v>
      </c>
      <c r="C1618" s="59">
        <v>1</v>
      </c>
      <c r="D1618" s="59">
        <v>2</v>
      </c>
      <c r="E1618" s="59" t="s">
        <v>80</v>
      </c>
      <c r="F1618" s="227">
        <v>3</v>
      </c>
      <c r="G1618" s="59">
        <v>3</v>
      </c>
      <c r="H1618" s="227">
        <v>5</v>
      </c>
      <c r="I1618" s="227">
        <v>16</v>
      </c>
      <c r="J1618" s="59">
        <v>32600</v>
      </c>
      <c r="K1618" s="78">
        <f>VLOOKUP(volume[[#This Row],[hwycov_id]],cnf[],10,FALSE)</f>
        <v>32600</v>
      </c>
      <c r="L1618" s="229">
        <f t="shared" si="75"/>
        <v>0</v>
      </c>
      <c r="M1618" s="228">
        <f t="shared" si="76"/>
        <v>0</v>
      </c>
      <c r="N1618" s="228">
        <f t="shared" si="77"/>
        <v>0</v>
      </c>
      <c r="O1618" s="298" t="e">
        <f>VLOOKUP(volume[[#This Row],[hwycov_id]],check!$A$2:$P$26,16,FALSE)</f>
        <v>#N/A</v>
      </c>
      <c r="P1618" s="298">
        <v>1624</v>
      </c>
    </row>
    <row r="1619" spans="1:16">
      <c r="A1619" s="59">
        <v>16505</v>
      </c>
      <c r="B1619" s="59">
        <v>2</v>
      </c>
      <c r="C1619" s="59">
        <v>1</v>
      </c>
      <c r="D1619" s="59">
        <v>2</v>
      </c>
      <c r="E1619" s="59" t="s">
        <v>79</v>
      </c>
      <c r="F1619" s="227">
        <v>3</v>
      </c>
      <c r="G1619" s="59">
        <v>3</v>
      </c>
      <c r="H1619" s="227">
        <v>3</v>
      </c>
      <c r="I1619" s="227">
        <v>14</v>
      </c>
      <c r="J1619" s="59">
        <v>32680</v>
      </c>
      <c r="K1619" s="78">
        <f>VLOOKUP(volume[[#This Row],[hwycov_id]],cnf[],10,FALSE)</f>
        <v>32680</v>
      </c>
      <c r="L1619" s="229">
        <f t="shared" si="75"/>
        <v>0</v>
      </c>
      <c r="M1619" s="228">
        <f t="shared" si="76"/>
        <v>0</v>
      </c>
      <c r="N1619" s="228">
        <f t="shared" si="77"/>
        <v>0</v>
      </c>
      <c r="O1619" s="298" t="e">
        <f>VLOOKUP(volume[[#This Row],[hwycov_id]],check!$A$2:$P$26,16,FALSE)</f>
        <v>#N/A</v>
      </c>
      <c r="P1619" s="298">
        <v>1625</v>
      </c>
    </row>
    <row r="1620" spans="1:16">
      <c r="A1620" s="59">
        <v>9281</v>
      </c>
      <c r="B1620" s="59">
        <v>3</v>
      </c>
      <c r="C1620" s="59">
        <v>1</v>
      </c>
      <c r="D1620" s="59">
        <v>2</v>
      </c>
      <c r="E1620" s="59" t="s">
        <v>79</v>
      </c>
      <c r="F1620" s="227">
        <v>3</v>
      </c>
      <c r="G1620" s="59">
        <v>3</v>
      </c>
      <c r="H1620" s="227">
        <v>3</v>
      </c>
      <c r="I1620" s="227">
        <v>14</v>
      </c>
      <c r="J1620" s="59">
        <v>32749</v>
      </c>
      <c r="K1620" s="78">
        <f>VLOOKUP(volume[[#This Row],[hwycov_id]],cnf[],10,FALSE)</f>
        <v>32749</v>
      </c>
      <c r="L1620" s="229">
        <f t="shared" si="75"/>
        <v>0</v>
      </c>
      <c r="M1620" s="228">
        <f t="shared" si="76"/>
        <v>0</v>
      </c>
      <c r="N1620" s="228">
        <f t="shared" si="77"/>
        <v>0</v>
      </c>
      <c r="O1620" s="298" t="e">
        <f>VLOOKUP(volume[[#This Row],[hwycov_id]],check!$A$2:$P$26,16,FALSE)</f>
        <v>#N/A</v>
      </c>
      <c r="P1620" s="298">
        <v>1626</v>
      </c>
    </row>
    <row r="1621" spans="1:16">
      <c r="A1621" s="59">
        <v>13620</v>
      </c>
      <c r="B1621" s="59">
        <v>2</v>
      </c>
      <c r="C1621" s="59">
        <v>1</v>
      </c>
      <c r="D1621" s="59">
        <v>2</v>
      </c>
      <c r="E1621" s="59" t="s">
        <v>79</v>
      </c>
      <c r="F1621" s="227">
        <v>3</v>
      </c>
      <c r="G1621" s="59">
        <v>3</v>
      </c>
      <c r="H1621" s="227">
        <v>3</v>
      </c>
      <c r="I1621" s="227">
        <v>14</v>
      </c>
      <c r="J1621" s="59">
        <v>32804</v>
      </c>
      <c r="K1621" s="78">
        <f>VLOOKUP(volume[[#This Row],[hwycov_id]],cnf[],10,FALSE)</f>
        <v>32804</v>
      </c>
      <c r="L1621" s="229">
        <f t="shared" si="75"/>
        <v>0</v>
      </c>
      <c r="M1621" s="228">
        <f t="shared" si="76"/>
        <v>0</v>
      </c>
      <c r="N1621" s="228">
        <f t="shared" si="77"/>
        <v>0</v>
      </c>
      <c r="O1621" s="298" t="e">
        <f>VLOOKUP(volume[[#This Row],[hwycov_id]],check!$A$2:$P$26,16,FALSE)</f>
        <v>#N/A</v>
      </c>
      <c r="P1621" s="298">
        <v>1627</v>
      </c>
    </row>
    <row r="1622" spans="1:16">
      <c r="A1622" s="59">
        <v>20028</v>
      </c>
      <c r="B1622" s="59">
        <v>3</v>
      </c>
      <c r="C1622" s="59">
        <v>1</v>
      </c>
      <c r="D1622" s="59">
        <v>2</v>
      </c>
      <c r="E1622" s="59" t="s">
        <v>79</v>
      </c>
      <c r="F1622" s="227">
        <v>3</v>
      </c>
      <c r="G1622" s="59">
        <v>3</v>
      </c>
      <c r="H1622" s="227">
        <v>3</v>
      </c>
      <c r="I1622" s="227">
        <v>14</v>
      </c>
      <c r="J1622" s="59">
        <v>32852</v>
      </c>
      <c r="K1622" s="78">
        <f>VLOOKUP(volume[[#This Row],[hwycov_id]],cnf[],10,FALSE)</f>
        <v>32852</v>
      </c>
      <c r="L1622" s="229">
        <f t="shared" si="75"/>
        <v>0</v>
      </c>
      <c r="M1622" s="228">
        <f t="shared" si="76"/>
        <v>0</v>
      </c>
      <c r="N1622" s="228">
        <f t="shared" si="77"/>
        <v>0</v>
      </c>
      <c r="O1622" s="298" t="e">
        <f>VLOOKUP(volume[[#This Row],[hwycov_id]],check!$A$2:$P$26,16,FALSE)</f>
        <v>#N/A</v>
      </c>
      <c r="P1622" s="298">
        <v>1628</v>
      </c>
    </row>
    <row r="1623" spans="1:16">
      <c r="A1623" s="59">
        <v>16358</v>
      </c>
      <c r="B1623" s="59">
        <v>1</v>
      </c>
      <c r="C1623" s="59">
        <v>1</v>
      </c>
      <c r="D1623" s="59">
        <v>1</v>
      </c>
      <c r="E1623" s="59" t="s">
        <v>82</v>
      </c>
      <c r="F1623" s="227">
        <v>1</v>
      </c>
      <c r="G1623" s="59">
        <v>3</v>
      </c>
      <c r="H1623" s="227">
        <v>3</v>
      </c>
      <c r="I1623" s="227">
        <v>14</v>
      </c>
      <c r="J1623" s="59">
        <v>32989</v>
      </c>
      <c r="K1623" s="78">
        <f>VLOOKUP(volume[[#This Row],[hwycov_id]],cnf[],10,FALSE)</f>
        <v>32989</v>
      </c>
      <c r="L1623" s="229">
        <f t="shared" si="75"/>
        <v>0</v>
      </c>
      <c r="M1623" s="228">
        <f t="shared" si="76"/>
        <v>0</v>
      </c>
      <c r="N1623" s="228">
        <f t="shared" si="77"/>
        <v>0</v>
      </c>
      <c r="O1623" s="298" t="e">
        <f>VLOOKUP(volume[[#This Row],[hwycov_id]],check!$A$2:$P$26,16,FALSE)</f>
        <v>#N/A</v>
      </c>
      <c r="P1623" s="298">
        <v>1629</v>
      </c>
    </row>
    <row r="1624" spans="1:16">
      <c r="A1624" s="59">
        <v>15290</v>
      </c>
      <c r="B1624" s="59">
        <v>3</v>
      </c>
      <c r="C1624" s="59">
        <v>1</v>
      </c>
      <c r="D1624" s="59">
        <v>2</v>
      </c>
      <c r="E1624" s="59" t="s">
        <v>80</v>
      </c>
      <c r="F1624" s="227">
        <v>3</v>
      </c>
      <c r="G1624" s="59">
        <v>3</v>
      </c>
      <c r="H1624" s="227">
        <v>5</v>
      </c>
      <c r="I1624" s="227">
        <v>16</v>
      </c>
      <c r="J1624" s="59">
        <v>33000</v>
      </c>
      <c r="K1624" s="78">
        <f>VLOOKUP(volume[[#This Row],[hwycov_id]],cnf[],10,FALSE)</f>
        <v>33000</v>
      </c>
      <c r="L1624" s="229">
        <f t="shared" si="75"/>
        <v>0</v>
      </c>
      <c r="M1624" s="228">
        <f t="shared" si="76"/>
        <v>0</v>
      </c>
      <c r="N1624" s="228">
        <f t="shared" si="77"/>
        <v>0</v>
      </c>
      <c r="O1624" s="298" t="e">
        <f>VLOOKUP(volume[[#This Row],[hwycov_id]],check!$A$2:$P$26,16,FALSE)</f>
        <v>#N/A</v>
      </c>
      <c r="P1624" s="298">
        <v>1630</v>
      </c>
    </row>
    <row r="1625" spans="1:16">
      <c r="A1625" s="59">
        <v>11660</v>
      </c>
      <c r="B1625" s="59">
        <v>3</v>
      </c>
      <c r="C1625" s="59">
        <v>1</v>
      </c>
      <c r="D1625" s="59">
        <v>2</v>
      </c>
      <c r="E1625" s="59" t="s">
        <v>79</v>
      </c>
      <c r="F1625" s="227">
        <v>3</v>
      </c>
      <c r="G1625" s="59">
        <v>3</v>
      </c>
      <c r="H1625" s="227">
        <v>3</v>
      </c>
      <c r="I1625" s="227">
        <v>14</v>
      </c>
      <c r="J1625" s="59">
        <v>33612</v>
      </c>
      <c r="K1625" s="78">
        <f>VLOOKUP(volume[[#This Row],[hwycov_id]],cnf[],10,FALSE)</f>
        <v>33612</v>
      </c>
      <c r="L1625" s="229">
        <f t="shared" si="75"/>
        <v>0</v>
      </c>
      <c r="M1625" s="228">
        <f t="shared" si="76"/>
        <v>0</v>
      </c>
      <c r="N1625" s="228">
        <f t="shared" si="77"/>
        <v>0</v>
      </c>
      <c r="O1625" s="298" t="e">
        <f>VLOOKUP(volume[[#This Row],[hwycov_id]],check!$A$2:$P$26,16,FALSE)</f>
        <v>#N/A</v>
      </c>
      <c r="P1625" s="298">
        <v>1631</v>
      </c>
    </row>
    <row r="1626" spans="1:16">
      <c r="A1626" s="59">
        <v>3842</v>
      </c>
      <c r="B1626" s="59">
        <v>2</v>
      </c>
      <c r="C1626" s="59">
        <v>1</v>
      </c>
      <c r="D1626" s="59">
        <v>2</v>
      </c>
      <c r="E1626" s="59" t="s">
        <v>79</v>
      </c>
      <c r="F1626" s="227">
        <v>3</v>
      </c>
      <c r="G1626" s="59">
        <v>3</v>
      </c>
      <c r="H1626" s="227">
        <v>3</v>
      </c>
      <c r="I1626" s="227">
        <v>14</v>
      </c>
      <c r="J1626" s="59">
        <v>33963</v>
      </c>
      <c r="K1626" s="78">
        <f>VLOOKUP(volume[[#This Row],[hwycov_id]],cnf[],10,FALSE)</f>
        <v>33963</v>
      </c>
      <c r="L1626" s="229">
        <f t="shared" si="75"/>
        <v>0</v>
      </c>
      <c r="M1626" s="228">
        <f t="shared" si="76"/>
        <v>0</v>
      </c>
      <c r="N1626" s="228">
        <f t="shared" si="77"/>
        <v>0</v>
      </c>
      <c r="O1626" s="298" t="e">
        <f>VLOOKUP(volume[[#This Row],[hwycov_id]],check!$A$2:$P$26,16,FALSE)</f>
        <v>#N/A</v>
      </c>
      <c r="P1626" s="298">
        <v>1632</v>
      </c>
    </row>
    <row r="1627" spans="1:16">
      <c r="A1627" s="59">
        <v>17721</v>
      </c>
      <c r="B1627" s="59">
        <v>3</v>
      </c>
      <c r="C1627" s="59">
        <v>1</v>
      </c>
      <c r="D1627" s="59">
        <v>2</v>
      </c>
      <c r="E1627" s="59" t="s">
        <v>79</v>
      </c>
      <c r="F1627" s="227">
        <v>3</v>
      </c>
      <c r="G1627" s="59">
        <v>3</v>
      </c>
      <c r="H1627" s="227">
        <v>2</v>
      </c>
      <c r="I1627" s="227">
        <v>14</v>
      </c>
      <c r="J1627" s="59">
        <v>34007</v>
      </c>
      <c r="K1627" s="78">
        <f>VLOOKUP(volume[[#This Row],[hwycov_id]],cnf[],10,FALSE)</f>
        <v>34007</v>
      </c>
      <c r="L1627" s="229">
        <f t="shared" si="75"/>
        <v>0</v>
      </c>
      <c r="M1627" s="228">
        <f t="shared" si="76"/>
        <v>0</v>
      </c>
      <c r="N1627" s="228">
        <f t="shared" si="77"/>
        <v>0</v>
      </c>
      <c r="O1627" s="298" t="e">
        <f>VLOOKUP(volume[[#This Row],[hwycov_id]],check!$A$2:$P$26,16,FALSE)</f>
        <v>#N/A</v>
      </c>
      <c r="P1627" s="298">
        <v>1633</v>
      </c>
    </row>
    <row r="1628" spans="1:16">
      <c r="A1628" s="59">
        <v>28638</v>
      </c>
      <c r="B1628" s="59">
        <v>1</v>
      </c>
      <c r="C1628" s="59">
        <v>1</v>
      </c>
      <c r="D1628" s="59">
        <v>1</v>
      </c>
      <c r="E1628" s="59" t="s">
        <v>78</v>
      </c>
      <c r="F1628" s="227">
        <v>1</v>
      </c>
      <c r="G1628" s="59">
        <v>3</v>
      </c>
      <c r="H1628" s="227">
        <v>5</v>
      </c>
      <c r="I1628" s="227">
        <v>19</v>
      </c>
      <c r="J1628" s="59">
        <v>34029</v>
      </c>
      <c r="K1628" s="78">
        <f>VLOOKUP(volume[[#This Row],[hwycov_id]],cnf[],10,FALSE)</f>
        <v>34029</v>
      </c>
      <c r="L1628" s="229">
        <f t="shared" si="75"/>
        <v>0</v>
      </c>
      <c r="M1628" s="228">
        <f t="shared" si="76"/>
        <v>0</v>
      </c>
      <c r="N1628" s="228">
        <f t="shared" si="77"/>
        <v>0</v>
      </c>
      <c r="O1628" s="298" t="e">
        <f>VLOOKUP(volume[[#This Row],[hwycov_id]],check!$A$2:$P$26,16,FALSE)</f>
        <v>#N/A</v>
      </c>
      <c r="P1628" s="298">
        <v>1634</v>
      </c>
    </row>
    <row r="1629" spans="1:16">
      <c r="A1629" s="59">
        <v>10481</v>
      </c>
      <c r="B1629" s="59">
        <v>2</v>
      </c>
      <c r="C1629" s="59">
        <v>1</v>
      </c>
      <c r="D1629" s="59">
        <v>2</v>
      </c>
      <c r="E1629" s="59" t="s">
        <v>82</v>
      </c>
      <c r="F1629" s="227">
        <v>3</v>
      </c>
      <c r="G1629" s="59">
        <v>3</v>
      </c>
      <c r="H1629" s="227">
        <v>4</v>
      </c>
      <c r="I1629" s="227">
        <v>14</v>
      </c>
      <c r="J1629" s="59">
        <v>34537</v>
      </c>
      <c r="K1629" s="78">
        <f>VLOOKUP(volume[[#This Row],[hwycov_id]],cnf[],10,FALSE)</f>
        <v>34537</v>
      </c>
      <c r="L1629" s="229">
        <f t="shared" si="75"/>
        <v>0</v>
      </c>
      <c r="M1629" s="228">
        <f t="shared" si="76"/>
        <v>0</v>
      </c>
      <c r="N1629" s="228">
        <f t="shared" si="77"/>
        <v>0</v>
      </c>
      <c r="O1629" s="298" t="e">
        <f>VLOOKUP(volume[[#This Row],[hwycov_id]],check!$A$2:$P$26,16,FALSE)</f>
        <v>#N/A</v>
      </c>
      <c r="P1629" s="298">
        <v>1635</v>
      </c>
    </row>
    <row r="1630" spans="1:16">
      <c r="A1630" s="59">
        <v>16523</v>
      </c>
      <c r="B1630" s="59">
        <v>1</v>
      </c>
      <c r="C1630" s="59">
        <v>1</v>
      </c>
      <c r="D1630" s="59">
        <v>1</v>
      </c>
      <c r="E1630" s="59" t="s">
        <v>82</v>
      </c>
      <c r="F1630" s="227">
        <v>1</v>
      </c>
      <c r="G1630" s="59">
        <v>3</v>
      </c>
      <c r="H1630" s="227">
        <v>3</v>
      </c>
      <c r="I1630" s="227">
        <v>14</v>
      </c>
      <c r="J1630" s="59">
        <v>34665</v>
      </c>
      <c r="K1630" s="78">
        <f>VLOOKUP(volume[[#This Row],[hwycov_id]],cnf[],10,FALSE)</f>
        <v>34665</v>
      </c>
      <c r="L1630" s="229">
        <f t="shared" si="75"/>
        <v>0</v>
      </c>
      <c r="M1630" s="228">
        <f t="shared" si="76"/>
        <v>0</v>
      </c>
      <c r="N1630" s="228">
        <f t="shared" si="77"/>
        <v>0</v>
      </c>
      <c r="O1630" s="298" t="e">
        <f>VLOOKUP(volume[[#This Row],[hwycov_id]],check!$A$2:$P$26,16,FALSE)</f>
        <v>#N/A</v>
      </c>
      <c r="P1630" s="298">
        <v>1636</v>
      </c>
    </row>
    <row r="1631" spans="1:16">
      <c r="A1631" s="59">
        <v>10326</v>
      </c>
      <c r="B1631" s="59">
        <v>8</v>
      </c>
      <c r="C1631" s="59">
        <v>1</v>
      </c>
      <c r="D1631" s="59">
        <v>1</v>
      </c>
      <c r="E1631" s="59" t="s">
        <v>78</v>
      </c>
      <c r="F1631" s="227">
        <v>2</v>
      </c>
      <c r="G1631" s="59">
        <v>3</v>
      </c>
      <c r="H1631" s="227">
        <v>2</v>
      </c>
      <c r="I1631" s="227">
        <v>14</v>
      </c>
      <c r="J1631" s="59">
        <v>34715</v>
      </c>
      <c r="K1631" s="78">
        <f>VLOOKUP(volume[[#This Row],[hwycov_id]],cnf[],10,FALSE)</f>
        <v>34715</v>
      </c>
      <c r="L1631" s="229">
        <f t="shared" si="75"/>
        <v>0</v>
      </c>
      <c r="M1631" s="228">
        <f t="shared" si="76"/>
        <v>0</v>
      </c>
      <c r="N1631" s="228">
        <f t="shared" si="77"/>
        <v>0</v>
      </c>
      <c r="O1631" s="298" t="e">
        <f>VLOOKUP(volume[[#This Row],[hwycov_id]],check!$A$2:$P$26,16,FALSE)</f>
        <v>#N/A</v>
      </c>
      <c r="P1631" s="298">
        <v>1637</v>
      </c>
    </row>
    <row r="1632" spans="1:16">
      <c r="A1632" s="59">
        <v>29168</v>
      </c>
      <c r="B1632" s="59">
        <v>1</v>
      </c>
      <c r="C1632" s="59">
        <v>1</v>
      </c>
      <c r="D1632" s="59">
        <v>1</v>
      </c>
      <c r="E1632" s="59" t="s">
        <v>78</v>
      </c>
      <c r="F1632" s="227">
        <v>1</v>
      </c>
      <c r="G1632" s="59">
        <v>3</v>
      </c>
      <c r="H1632" s="227">
        <v>3</v>
      </c>
      <c r="I1632" s="227">
        <v>14</v>
      </c>
      <c r="J1632" s="59">
        <v>34885</v>
      </c>
      <c r="K1632" s="78">
        <f>VLOOKUP(volume[[#This Row],[hwycov_id]],cnf[],10,FALSE)</f>
        <v>34885</v>
      </c>
      <c r="L1632" s="229">
        <f t="shared" si="75"/>
        <v>0</v>
      </c>
      <c r="M1632" s="228">
        <f t="shared" si="76"/>
        <v>0</v>
      </c>
      <c r="N1632" s="228">
        <f t="shared" si="77"/>
        <v>0</v>
      </c>
      <c r="O1632" s="298" t="e">
        <f>VLOOKUP(volume[[#This Row],[hwycov_id]],check!$A$2:$P$26,16,FALSE)</f>
        <v>#N/A</v>
      </c>
      <c r="P1632" s="298">
        <v>1638</v>
      </c>
    </row>
    <row r="1633" spans="1:16">
      <c r="A1633" s="59">
        <v>27878</v>
      </c>
      <c r="B1633" s="59">
        <v>1</v>
      </c>
      <c r="C1633" s="59">
        <v>1</v>
      </c>
      <c r="D1633" s="59">
        <v>1</v>
      </c>
      <c r="E1633" s="59" t="s">
        <v>78</v>
      </c>
      <c r="F1633" s="227">
        <v>1</v>
      </c>
      <c r="G1633" s="59">
        <v>3</v>
      </c>
      <c r="H1633" s="227">
        <v>4</v>
      </c>
      <c r="I1633" s="227">
        <v>14</v>
      </c>
      <c r="J1633" s="59">
        <v>35024</v>
      </c>
      <c r="K1633" s="78">
        <f>VLOOKUP(volume[[#This Row],[hwycov_id]],cnf[],10,FALSE)</f>
        <v>35024</v>
      </c>
      <c r="L1633" s="229">
        <f t="shared" si="75"/>
        <v>0</v>
      </c>
      <c r="M1633" s="228">
        <f t="shared" si="76"/>
        <v>0</v>
      </c>
      <c r="N1633" s="228">
        <f t="shared" si="77"/>
        <v>0</v>
      </c>
      <c r="O1633" s="298" t="e">
        <f>VLOOKUP(volume[[#This Row],[hwycov_id]],check!$A$2:$P$26,16,FALSE)</f>
        <v>#N/A</v>
      </c>
      <c r="P1633" s="298">
        <v>1639</v>
      </c>
    </row>
    <row r="1634" spans="1:16">
      <c r="A1634" s="59">
        <v>17986</v>
      </c>
      <c r="B1634" s="59">
        <v>3</v>
      </c>
      <c r="C1634" s="59">
        <v>1</v>
      </c>
      <c r="D1634" s="59">
        <v>2</v>
      </c>
      <c r="E1634" s="59" t="s">
        <v>79</v>
      </c>
      <c r="F1634" s="227">
        <v>3</v>
      </c>
      <c r="G1634" s="59">
        <v>3</v>
      </c>
      <c r="H1634" s="227">
        <v>3</v>
      </c>
      <c r="I1634" s="227">
        <v>14</v>
      </c>
      <c r="J1634" s="59">
        <v>35050</v>
      </c>
      <c r="K1634" s="78">
        <f>VLOOKUP(volume[[#This Row],[hwycov_id]],cnf[],10,FALSE)</f>
        <v>35050</v>
      </c>
      <c r="L1634" s="229">
        <f t="shared" si="75"/>
        <v>0</v>
      </c>
      <c r="M1634" s="228">
        <f t="shared" si="76"/>
        <v>0</v>
      </c>
      <c r="N1634" s="228">
        <f t="shared" si="77"/>
        <v>0</v>
      </c>
      <c r="O1634" s="298" t="e">
        <f>VLOOKUP(volume[[#This Row],[hwycov_id]],check!$A$2:$P$26,16,FALSE)</f>
        <v>#N/A</v>
      </c>
      <c r="P1634" s="298">
        <v>1640</v>
      </c>
    </row>
    <row r="1635" spans="1:16">
      <c r="A1635" s="59">
        <v>16092</v>
      </c>
      <c r="B1635" s="59">
        <v>2</v>
      </c>
      <c r="C1635" s="59">
        <v>1</v>
      </c>
      <c r="D1635" s="59">
        <v>2</v>
      </c>
      <c r="E1635" s="59" t="s">
        <v>79</v>
      </c>
      <c r="F1635" s="227">
        <v>3</v>
      </c>
      <c r="G1635" s="59">
        <v>3</v>
      </c>
      <c r="H1635" s="227">
        <v>3</v>
      </c>
      <c r="I1635" s="227">
        <v>14</v>
      </c>
      <c r="J1635" s="59">
        <v>35052</v>
      </c>
      <c r="K1635" s="78">
        <f>VLOOKUP(volume[[#This Row],[hwycov_id]],cnf[],10,FALSE)</f>
        <v>35052</v>
      </c>
      <c r="L1635" s="229">
        <f t="shared" si="75"/>
        <v>0</v>
      </c>
      <c r="M1635" s="228">
        <f t="shared" si="76"/>
        <v>0</v>
      </c>
      <c r="N1635" s="228">
        <f t="shared" si="77"/>
        <v>0</v>
      </c>
      <c r="O1635" s="298" t="e">
        <f>VLOOKUP(volume[[#This Row],[hwycov_id]],check!$A$2:$P$26,16,FALSE)</f>
        <v>#N/A</v>
      </c>
      <c r="P1635" s="298">
        <v>1641</v>
      </c>
    </row>
    <row r="1636" spans="1:16">
      <c r="A1636" s="59">
        <v>27721</v>
      </c>
      <c r="B1636" s="59">
        <v>1</v>
      </c>
      <c r="C1636" s="59">
        <v>1</v>
      </c>
      <c r="D1636" s="59">
        <v>1</v>
      </c>
      <c r="E1636" s="59" t="s">
        <v>82</v>
      </c>
      <c r="F1636" s="227">
        <v>1</v>
      </c>
      <c r="G1636" s="59">
        <v>3</v>
      </c>
      <c r="H1636" s="227">
        <v>4</v>
      </c>
      <c r="I1636" s="227">
        <v>14</v>
      </c>
      <c r="J1636" s="59">
        <v>35065</v>
      </c>
      <c r="K1636" s="78">
        <f>VLOOKUP(volume[[#This Row],[hwycov_id]],cnf[],10,FALSE)</f>
        <v>35065</v>
      </c>
      <c r="L1636" s="229">
        <f t="shared" si="75"/>
        <v>0</v>
      </c>
      <c r="M1636" s="228">
        <f t="shared" si="76"/>
        <v>0</v>
      </c>
      <c r="N1636" s="228">
        <f t="shared" si="77"/>
        <v>0</v>
      </c>
      <c r="O1636" s="298" t="e">
        <f>VLOOKUP(volume[[#This Row],[hwycov_id]],check!$A$2:$P$26,16,FALSE)</f>
        <v>#N/A</v>
      </c>
      <c r="P1636" s="298">
        <v>1642</v>
      </c>
    </row>
    <row r="1637" spans="1:16">
      <c r="A1637" s="59">
        <v>28950</v>
      </c>
      <c r="B1637" s="59">
        <v>1</v>
      </c>
      <c r="C1637" s="59">
        <v>1</v>
      </c>
      <c r="D1637" s="59">
        <v>1</v>
      </c>
      <c r="E1637" s="59" t="s">
        <v>82</v>
      </c>
      <c r="F1637" s="227">
        <v>1</v>
      </c>
      <c r="G1637" s="59">
        <v>3</v>
      </c>
      <c r="H1637" s="227">
        <v>5</v>
      </c>
      <c r="I1637" s="227">
        <v>16</v>
      </c>
      <c r="J1637" s="59">
        <v>35263</v>
      </c>
      <c r="K1637" s="78">
        <f>VLOOKUP(volume[[#This Row],[hwycov_id]],cnf[],10,FALSE)</f>
        <v>35263</v>
      </c>
      <c r="L1637" s="229">
        <f t="shared" si="75"/>
        <v>0</v>
      </c>
      <c r="M1637" s="228">
        <f t="shared" si="76"/>
        <v>0</v>
      </c>
      <c r="N1637" s="228">
        <f t="shared" si="77"/>
        <v>0</v>
      </c>
      <c r="O1637" s="298" t="e">
        <f>VLOOKUP(volume[[#This Row],[hwycov_id]],check!$A$2:$P$26,16,FALSE)</f>
        <v>#N/A</v>
      </c>
      <c r="P1637" s="298">
        <v>1643</v>
      </c>
    </row>
    <row r="1638" spans="1:16">
      <c r="A1638" s="59">
        <v>20034</v>
      </c>
      <c r="B1638" s="59">
        <v>2</v>
      </c>
      <c r="C1638" s="59">
        <v>1</v>
      </c>
      <c r="D1638" s="59">
        <v>2</v>
      </c>
      <c r="E1638" s="59" t="s">
        <v>79</v>
      </c>
      <c r="F1638" s="227">
        <v>3</v>
      </c>
      <c r="G1638" s="59">
        <v>3</v>
      </c>
      <c r="H1638" s="227">
        <v>2</v>
      </c>
      <c r="I1638" s="227">
        <v>14</v>
      </c>
      <c r="J1638" s="59">
        <v>35301</v>
      </c>
      <c r="K1638" s="78">
        <f>VLOOKUP(volume[[#This Row],[hwycov_id]],cnf[],10,FALSE)</f>
        <v>35301</v>
      </c>
      <c r="L1638" s="229">
        <f t="shared" si="75"/>
        <v>0</v>
      </c>
      <c r="M1638" s="228">
        <f t="shared" si="76"/>
        <v>0</v>
      </c>
      <c r="N1638" s="228">
        <f t="shared" si="77"/>
        <v>0</v>
      </c>
      <c r="O1638" s="298" t="e">
        <f>VLOOKUP(volume[[#This Row],[hwycov_id]],check!$A$2:$P$26,16,FALSE)</f>
        <v>#N/A</v>
      </c>
      <c r="P1638" s="298">
        <v>1644</v>
      </c>
    </row>
    <row r="1639" spans="1:16">
      <c r="A1639" s="59">
        <v>29167</v>
      </c>
      <c r="B1639" s="59">
        <v>1</v>
      </c>
      <c r="C1639" s="59">
        <v>1</v>
      </c>
      <c r="D1639" s="59">
        <v>1</v>
      </c>
      <c r="E1639" s="59" t="s">
        <v>78</v>
      </c>
      <c r="F1639" s="227">
        <v>1</v>
      </c>
      <c r="G1639" s="59">
        <v>3</v>
      </c>
      <c r="H1639" s="227">
        <v>3</v>
      </c>
      <c r="I1639" s="227">
        <v>14</v>
      </c>
      <c r="J1639" s="59">
        <v>35351</v>
      </c>
      <c r="K1639" s="78">
        <f>VLOOKUP(volume[[#This Row],[hwycov_id]],cnf[],10,FALSE)</f>
        <v>35351</v>
      </c>
      <c r="L1639" s="229">
        <f t="shared" si="75"/>
        <v>0</v>
      </c>
      <c r="M1639" s="228">
        <f t="shared" si="76"/>
        <v>0</v>
      </c>
      <c r="N1639" s="228">
        <f t="shared" si="77"/>
        <v>0</v>
      </c>
      <c r="O1639" s="298" t="e">
        <f>VLOOKUP(volume[[#This Row],[hwycov_id]],check!$A$2:$P$26,16,FALSE)</f>
        <v>#N/A</v>
      </c>
      <c r="P1639" s="298">
        <v>1645</v>
      </c>
    </row>
    <row r="1640" spans="1:16">
      <c r="A1640" s="59">
        <v>857</v>
      </c>
      <c r="B1640" s="59">
        <v>1</v>
      </c>
      <c r="C1640" s="59">
        <v>1</v>
      </c>
      <c r="D1640" s="59">
        <v>1</v>
      </c>
      <c r="E1640" s="59" t="s">
        <v>82</v>
      </c>
      <c r="F1640" s="227">
        <v>1</v>
      </c>
      <c r="G1640" s="59">
        <v>3</v>
      </c>
      <c r="H1640" s="227">
        <v>4</v>
      </c>
      <c r="I1640" s="227">
        <v>14</v>
      </c>
      <c r="J1640" s="59">
        <v>35492</v>
      </c>
      <c r="K1640" s="78">
        <f>VLOOKUP(volume[[#This Row],[hwycov_id]],cnf[],10,FALSE)</f>
        <v>35492</v>
      </c>
      <c r="L1640" s="229">
        <f t="shared" si="75"/>
        <v>0</v>
      </c>
      <c r="M1640" s="228">
        <f t="shared" si="76"/>
        <v>0</v>
      </c>
      <c r="N1640" s="228">
        <f t="shared" si="77"/>
        <v>0</v>
      </c>
      <c r="O1640" s="298" t="e">
        <f>VLOOKUP(volume[[#This Row],[hwycov_id]],check!$A$2:$P$26,16,FALSE)</f>
        <v>#N/A</v>
      </c>
      <c r="P1640" s="298">
        <v>1646</v>
      </c>
    </row>
    <row r="1641" spans="1:16">
      <c r="A1641" s="59">
        <v>263</v>
      </c>
      <c r="B1641" s="59">
        <v>2</v>
      </c>
      <c r="C1641" s="59">
        <v>1</v>
      </c>
      <c r="D1641" s="59">
        <v>2</v>
      </c>
      <c r="E1641" s="59" t="s">
        <v>80</v>
      </c>
      <c r="F1641" s="227">
        <v>3</v>
      </c>
      <c r="G1641" s="59">
        <v>3</v>
      </c>
      <c r="H1641" s="227">
        <v>6</v>
      </c>
      <c r="I1641" s="227">
        <v>1</v>
      </c>
      <c r="J1641" s="59">
        <v>35500</v>
      </c>
      <c r="K1641" s="78">
        <f>VLOOKUP(volume[[#This Row],[hwycov_id]],cnf[],10,FALSE)</f>
        <v>35500</v>
      </c>
      <c r="L1641" s="229">
        <f t="shared" si="75"/>
        <v>0</v>
      </c>
      <c r="M1641" s="228">
        <f t="shared" si="76"/>
        <v>0</v>
      </c>
      <c r="N1641" s="228">
        <f t="shared" si="77"/>
        <v>0</v>
      </c>
      <c r="O1641" s="298" t="e">
        <f>VLOOKUP(volume[[#This Row],[hwycov_id]],check!$A$2:$P$26,16,FALSE)</f>
        <v>#N/A</v>
      </c>
      <c r="P1641" s="298">
        <v>1647</v>
      </c>
    </row>
    <row r="1642" spans="1:16">
      <c r="A1642" s="59">
        <v>11514</v>
      </c>
      <c r="B1642" s="59">
        <v>3</v>
      </c>
      <c r="C1642" s="59">
        <v>1</v>
      </c>
      <c r="D1642" s="59">
        <v>2</v>
      </c>
      <c r="E1642" s="59" t="s">
        <v>79</v>
      </c>
      <c r="F1642" s="227">
        <v>3</v>
      </c>
      <c r="G1642" s="59">
        <v>3</v>
      </c>
      <c r="H1642" s="227">
        <v>3</v>
      </c>
      <c r="I1642" s="227">
        <v>14</v>
      </c>
      <c r="J1642" s="59">
        <v>35532</v>
      </c>
      <c r="K1642" s="78">
        <f>VLOOKUP(volume[[#This Row],[hwycov_id]],cnf[],10,FALSE)</f>
        <v>35532</v>
      </c>
      <c r="L1642" s="229">
        <f t="shared" si="75"/>
        <v>0</v>
      </c>
      <c r="M1642" s="228">
        <f t="shared" si="76"/>
        <v>0</v>
      </c>
      <c r="N1642" s="228">
        <f t="shared" si="77"/>
        <v>0</v>
      </c>
      <c r="O1642" s="298" t="e">
        <f>VLOOKUP(volume[[#This Row],[hwycov_id]],check!$A$2:$P$26,16,FALSE)</f>
        <v>#N/A</v>
      </c>
      <c r="P1642" s="298">
        <v>1648</v>
      </c>
    </row>
    <row r="1643" spans="1:16">
      <c r="A1643" s="59">
        <v>16351</v>
      </c>
      <c r="B1643" s="59">
        <v>1</v>
      </c>
      <c r="C1643" s="59">
        <v>1</v>
      </c>
      <c r="D1643" s="59">
        <v>1</v>
      </c>
      <c r="E1643" s="59" t="s">
        <v>78</v>
      </c>
      <c r="F1643" s="227">
        <v>1</v>
      </c>
      <c r="G1643" s="59">
        <v>3</v>
      </c>
      <c r="H1643" s="227">
        <v>3</v>
      </c>
      <c r="I1643" s="227">
        <v>14</v>
      </c>
      <c r="J1643" s="59">
        <v>35545</v>
      </c>
      <c r="K1643" s="78">
        <f>VLOOKUP(volume[[#This Row],[hwycov_id]],cnf[],10,FALSE)</f>
        <v>35545</v>
      </c>
      <c r="L1643" s="229">
        <f t="shared" si="75"/>
        <v>0</v>
      </c>
      <c r="M1643" s="228">
        <f t="shared" si="76"/>
        <v>0</v>
      </c>
      <c r="N1643" s="228">
        <f t="shared" si="77"/>
        <v>0</v>
      </c>
      <c r="O1643" s="298" t="e">
        <f>VLOOKUP(volume[[#This Row],[hwycov_id]],check!$A$2:$P$26,16,FALSE)</f>
        <v>#N/A</v>
      </c>
      <c r="P1643" s="298">
        <v>1649</v>
      </c>
    </row>
    <row r="1644" spans="1:16">
      <c r="A1644" s="59">
        <v>15282</v>
      </c>
      <c r="B1644" s="59">
        <v>2</v>
      </c>
      <c r="C1644" s="59">
        <v>1</v>
      </c>
      <c r="D1644" s="59">
        <v>2</v>
      </c>
      <c r="E1644" s="59" t="s">
        <v>80</v>
      </c>
      <c r="F1644" s="227">
        <v>3</v>
      </c>
      <c r="G1644" s="59">
        <v>3</v>
      </c>
      <c r="H1644" s="227">
        <v>5</v>
      </c>
      <c r="I1644" s="227">
        <v>16</v>
      </c>
      <c r="J1644" s="59">
        <v>35600</v>
      </c>
      <c r="K1644" s="78">
        <f>VLOOKUP(volume[[#This Row],[hwycov_id]],cnf[],10,FALSE)</f>
        <v>35600</v>
      </c>
      <c r="L1644" s="229">
        <f t="shared" si="75"/>
        <v>0</v>
      </c>
      <c r="M1644" s="228">
        <f t="shared" si="76"/>
        <v>0</v>
      </c>
      <c r="N1644" s="228">
        <f t="shared" si="77"/>
        <v>0</v>
      </c>
      <c r="O1644" s="298" t="e">
        <f>VLOOKUP(volume[[#This Row],[hwycov_id]],check!$A$2:$P$26,16,FALSE)</f>
        <v>#N/A</v>
      </c>
      <c r="P1644" s="298">
        <v>1650</v>
      </c>
    </row>
    <row r="1645" spans="1:16">
      <c r="A1645" s="59">
        <v>28279</v>
      </c>
      <c r="B1645" s="59">
        <v>1</v>
      </c>
      <c r="C1645" s="59">
        <v>1</v>
      </c>
      <c r="D1645" s="59">
        <v>1</v>
      </c>
      <c r="E1645" s="59" t="s">
        <v>78</v>
      </c>
      <c r="F1645" s="227">
        <v>1</v>
      </c>
      <c r="G1645" s="59">
        <v>3</v>
      </c>
      <c r="H1645" s="227">
        <v>3</v>
      </c>
      <c r="I1645" s="227">
        <v>14</v>
      </c>
      <c r="J1645" s="59">
        <v>35719</v>
      </c>
      <c r="K1645" s="78">
        <f>VLOOKUP(volume[[#This Row],[hwycov_id]],cnf[],10,FALSE)</f>
        <v>35719</v>
      </c>
      <c r="L1645" s="229">
        <f t="shared" si="75"/>
        <v>0</v>
      </c>
      <c r="M1645" s="228">
        <f t="shared" si="76"/>
        <v>0</v>
      </c>
      <c r="N1645" s="228">
        <f t="shared" si="77"/>
        <v>0</v>
      </c>
      <c r="O1645" s="298" t="e">
        <f>VLOOKUP(volume[[#This Row],[hwycov_id]],check!$A$2:$P$26,16,FALSE)</f>
        <v>#N/A</v>
      </c>
      <c r="P1645" s="298">
        <v>1651</v>
      </c>
    </row>
    <row r="1646" spans="1:16">
      <c r="A1646" s="59">
        <v>775</v>
      </c>
      <c r="B1646" s="59">
        <v>2</v>
      </c>
      <c r="C1646" s="59">
        <v>1</v>
      </c>
      <c r="D1646" s="59">
        <v>2</v>
      </c>
      <c r="E1646" s="59" t="s">
        <v>80</v>
      </c>
      <c r="F1646" s="227">
        <v>3</v>
      </c>
      <c r="G1646" s="59">
        <v>3</v>
      </c>
      <c r="H1646" s="227">
        <v>6</v>
      </c>
      <c r="I1646" s="227">
        <v>1</v>
      </c>
      <c r="J1646" s="59">
        <v>35900</v>
      </c>
      <c r="K1646" s="78">
        <f>VLOOKUP(volume[[#This Row],[hwycov_id]],cnf[],10,FALSE)</f>
        <v>35900</v>
      </c>
      <c r="L1646" s="229">
        <f t="shared" si="75"/>
        <v>0</v>
      </c>
      <c r="M1646" s="228">
        <f t="shared" si="76"/>
        <v>0</v>
      </c>
      <c r="N1646" s="228">
        <f t="shared" si="77"/>
        <v>0</v>
      </c>
      <c r="O1646" s="298" t="e">
        <f>VLOOKUP(volume[[#This Row],[hwycov_id]],check!$A$2:$P$26,16,FALSE)</f>
        <v>#N/A</v>
      </c>
      <c r="P1646" s="298">
        <v>1652</v>
      </c>
    </row>
    <row r="1647" spans="1:16">
      <c r="A1647" s="59">
        <v>15171</v>
      </c>
      <c r="B1647" s="59">
        <v>3</v>
      </c>
      <c r="C1647" s="59">
        <v>1</v>
      </c>
      <c r="D1647" s="59">
        <v>2</v>
      </c>
      <c r="E1647" s="59" t="s">
        <v>79</v>
      </c>
      <c r="F1647" s="227">
        <v>3</v>
      </c>
      <c r="G1647" s="59">
        <v>3</v>
      </c>
      <c r="H1647" s="227">
        <v>3</v>
      </c>
      <c r="I1647" s="227">
        <v>14</v>
      </c>
      <c r="J1647" s="59">
        <v>36446</v>
      </c>
      <c r="K1647" s="78">
        <f>VLOOKUP(volume[[#This Row],[hwycov_id]],cnf[],10,FALSE)</f>
        <v>36446</v>
      </c>
      <c r="L1647" s="229">
        <f t="shared" si="75"/>
        <v>0</v>
      </c>
      <c r="M1647" s="228">
        <f t="shared" si="76"/>
        <v>0</v>
      </c>
      <c r="N1647" s="228">
        <f t="shared" si="77"/>
        <v>0</v>
      </c>
      <c r="O1647" s="298" t="e">
        <f>VLOOKUP(volume[[#This Row],[hwycov_id]],check!$A$2:$P$26,16,FALSE)</f>
        <v>#N/A</v>
      </c>
      <c r="P1647" s="298">
        <v>1653</v>
      </c>
    </row>
    <row r="1648" spans="1:16">
      <c r="A1648" s="59">
        <v>28868</v>
      </c>
      <c r="B1648" s="59">
        <v>1</v>
      </c>
      <c r="C1648" s="59">
        <v>1</v>
      </c>
      <c r="D1648" s="59">
        <v>1</v>
      </c>
      <c r="E1648" s="59" t="s">
        <v>78</v>
      </c>
      <c r="F1648" s="227">
        <v>1</v>
      </c>
      <c r="G1648" s="59">
        <v>3</v>
      </c>
      <c r="H1648" s="227">
        <v>3</v>
      </c>
      <c r="I1648" s="227">
        <v>14</v>
      </c>
      <c r="J1648" s="59">
        <v>36551</v>
      </c>
      <c r="K1648" s="78">
        <f>VLOOKUP(volume[[#This Row],[hwycov_id]],cnf[],10,FALSE)</f>
        <v>36551</v>
      </c>
      <c r="L1648" s="229">
        <f t="shared" si="75"/>
        <v>0</v>
      </c>
      <c r="M1648" s="228">
        <f t="shared" si="76"/>
        <v>0</v>
      </c>
      <c r="N1648" s="228">
        <f t="shared" si="77"/>
        <v>0</v>
      </c>
      <c r="O1648" s="298" t="e">
        <f>VLOOKUP(volume[[#This Row],[hwycov_id]],check!$A$2:$P$26,16,FALSE)</f>
        <v>#N/A</v>
      </c>
      <c r="P1648" s="298">
        <v>1654</v>
      </c>
    </row>
    <row r="1649" spans="1:16">
      <c r="A1649" s="59">
        <v>7664</v>
      </c>
      <c r="B1649" s="59">
        <v>1</v>
      </c>
      <c r="C1649" s="59">
        <v>1</v>
      </c>
      <c r="D1649" s="59">
        <v>1</v>
      </c>
      <c r="E1649" s="59" t="s">
        <v>82</v>
      </c>
      <c r="F1649" s="227">
        <v>1</v>
      </c>
      <c r="G1649" s="59">
        <v>3</v>
      </c>
      <c r="H1649" s="227">
        <v>3</v>
      </c>
      <c r="I1649" s="227">
        <v>14</v>
      </c>
      <c r="J1649" s="59">
        <v>36598</v>
      </c>
      <c r="K1649" s="78">
        <f>VLOOKUP(volume[[#This Row],[hwycov_id]],cnf[],10,FALSE)</f>
        <v>36598</v>
      </c>
      <c r="L1649" s="229">
        <f t="shared" si="75"/>
        <v>0</v>
      </c>
      <c r="M1649" s="228">
        <f t="shared" si="76"/>
        <v>0</v>
      </c>
      <c r="N1649" s="228">
        <f t="shared" si="77"/>
        <v>0</v>
      </c>
      <c r="O1649" s="298" t="e">
        <f>VLOOKUP(volume[[#This Row],[hwycov_id]],check!$A$2:$P$26,16,FALSE)</f>
        <v>#N/A</v>
      </c>
      <c r="P1649" s="298">
        <v>1655</v>
      </c>
    </row>
    <row r="1650" spans="1:16">
      <c r="A1650" s="59">
        <v>15730</v>
      </c>
      <c r="B1650" s="59">
        <v>8</v>
      </c>
      <c r="C1650" s="59">
        <v>1</v>
      </c>
      <c r="D1650" s="59">
        <v>1</v>
      </c>
      <c r="E1650" s="59" t="s">
        <v>78</v>
      </c>
      <c r="F1650" s="227">
        <v>2</v>
      </c>
      <c r="G1650" s="59">
        <v>3</v>
      </c>
      <c r="H1650" s="227">
        <v>2</v>
      </c>
      <c r="I1650" s="227">
        <v>14</v>
      </c>
      <c r="J1650" s="59">
        <v>36709</v>
      </c>
      <c r="K1650" s="78">
        <f>VLOOKUP(volume[[#This Row],[hwycov_id]],cnf[],10,FALSE)</f>
        <v>36709</v>
      </c>
      <c r="L1650" s="229">
        <f t="shared" si="75"/>
        <v>0</v>
      </c>
      <c r="M1650" s="228">
        <f t="shared" si="76"/>
        <v>0</v>
      </c>
      <c r="N1650" s="228">
        <f t="shared" si="77"/>
        <v>0</v>
      </c>
      <c r="O1650" s="298" t="e">
        <f>VLOOKUP(volume[[#This Row],[hwycov_id]],check!$A$2:$P$26,16,FALSE)</f>
        <v>#N/A</v>
      </c>
      <c r="P1650" s="298">
        <v>1656</v>
      </c>
    </row>
    <row r="1651" spans="1:16">
      <c r="A1651" s="59">
        <v>28276</v>
      </c>
      <c r="B1651" s="59">
        <v>1</v>
      </c>
      <c r="C1651" s="59">
        <v>1</v>
      </c>
      <c r="D1651" s="59">
        <v>1</v>
      </c>
      <c r="E1651" s="59" t="s">
        <v>78</v>
      </c>
      <c r="F1651" s="227">
        <v>1</v>
      </c>
      <c r="G1651" s="59">
        <v>3</v>
      </c>
      <c r="H1651" s="227">
        <v>3</v>
      </c>
      <c r="I1651" s="227">
        <v>14</v>
      </c>
      <c r="J1651" s="59">
        <v>36958</v>
      </c>
      <c r="K1651" s="78">
        <f>VLOOKUP(volume[[#This Row],[hwycov_id]],cnf[],10,FALSE)</f>
        <v>36958</v>
      </c>
      <c r="L1651" s="229">
        <f t="shared" si="75"/>
        <v>0</v>
      </c>
      <c r="M1651" s="228">
        <f t="shared" si="76"/>
        <v>0</v>
      </c>
      <c r="N1651" s="228">
        <f t="shared" si="77"/>
        <v>0</v>
      </c>
      <c r="O1651" s="298" t="e">
        <f>VLOOKUP(volume[[#This Row],[hwycov_id]],check!$A$2:$P$26,16,FALSE)</f>
        <v>#N/A</v>
      </c>
      <c r="P1651" s="298">
        <v>1657</v>
      </c>
    </row>
    <row r="1652" spans="1:16">
      <c r="A1652" s="59">
        <v>27877</v>
      </c>
      <c r="B1652" s="59">
        <v>1</v>
      </c>
      <c r="C1652" s="59">
        <v>1</v>
      </c>
      <c r="D1652" s="59">
        <v>1</v>
      </c>
      <c r="E1652" s="59" t="s">
        <v>78</v>
      </c>
      <c r="F1652" s="227">
        <v>1</v>
      </c>
      <c r="G1652" s="59">
        <v>3</v>
      </c>
      <c r="H1652" s="227">
        <v>4</v>
      </c>
      <c r="I1652" s="227">
        <v>14</v>
      </c>
      <c r="J1652" s="59">
        <v>37103</v>
      </c>
      <c r="K1652" s="78">
        <f>VLOOKUP(volume[[#This Row],[hwycov_id]],cnf[],10,FALSE)</f>
        <v>37103</v>
      </c>
      <c r="L1652" s="229">
        <f t="shared" si="75"/>
        <v>0</v>
      </c>
      <c r="M1652" s="228">
        <f t="shared" si="76"/>
        <v>0</v>
      </c>
      <c r="N1652" s="228">
        <f t="shared" si="77"/>
        <v>0</v>
      </c>
      <c r="O1652" s="298" t="e">
        <f>VLOOKUP(volume[[#This Row],[hwycov_id]],check!$A$2:$P$26,16,FALSE)</f>
        <v>#N/A</v>
      </c>
      <c r="P1652" s="298">
        <v>1658</v>
      </c>
    </row>
    <row r="1653" spans="1:16">
      <c r="A1653" s="59">
        <v>11586</v>
      </c>
      <c r="B1653" s="59">
        <v>3</v>
      </c>
      <c r="C1653" s="59">
        <v>1</v>
      </c>
      <c r="D1653" s="59">
        <v>2</v>
      </c>
      <c r="E1653" s="59" t="s">
        <v>80</v>
      </c>
      <c r="F1653" s="227">
        <v>3</v>
      </c>
      <c r="G1653" s="59">
        <v>3</v>
      </c>
      <c r="H1653" s="227">
        <v>5</v>
      </c>
      <c r="I1653" s="227">
        <v>16</v>
      </c>
      <c r="J1653" s="59">
        <v>37200</v>
      </c>
      <c r="K1653" s="78">
        <f>VLOOKUP(volume[[#This Row],[hwycov_id]],cnf[],10,FALSE)</f>
        <v>37200</v>
      </c>
      <c r="L1653" s="229">
        <f t="shared" si="75"/>
        <v>0</v>
      </c>
      <c r="M1653" s="228">
        <f t="shared" si="76"/>
        <v>0</v>
      </c>
      <c r="N1653" s="228">
        <f t="shared" si="77"/>
        <v>0</v>
      </c>
      <c r="O1653" s="298" t="e">
        <f>VLOOKUP(volume[[#This Row],[hwycov_id]],check!$A$2:$P$26,16,FALSE)</f>
        <v>#N/A</v>
      </c>
      <c r="P1653" s="298">
        <v>1659</v>
      </c>
    </row>
    <row r="1654" spans="1:16">
      <c r="A1654" s="59">
        <v>12128</v>
      </c>
      <c r="B1654" s="59">
        <v>2</v>
      </c>
      <c r="C1654" s="59">
        <v>1</v>
      </c>
      <c r="D1654" s="59">
        <v>2</v>
      </c>
      <c r="E1654" s="59" t="s">
        <v>80</v>
      </c>
      <c r="F1654" s="227">
        <v>3</v>
      </c>
      <c r="G1654" s="59">
        <v>3</v>
      </c>
      <c r="H1654" s="227">
        <v>6</v>
      </c>
      <c r="I1654" s="227">
        <v>1</v>
      </c>
      <c r="J1654" s="59">
        <v>37200</v>
      </c>
      <c r="K1654" s="78">
        <f>VLOOKUP(volume[[#This Row],[hwycov_id]],cnf[],10,FALSE)</f>
        <v>37200</v>
      </c>
      <c r="L1654" s="229">
        <f t="shared" si="75"/>
        <v>0</v>
      </c>
      <c r="M1654" s="228">
        <f t="shared" si="76"/>
        <v>0</v>
      </c>
      <c r="N1654" s="228">
        <f t="shared" si="77"/>
        <v>0</v>
      </c>
      <c r="O1654" s="298" t="e">
        <f>VLOOKUP(volume[[#This Row],[hwycov_id]],check!$A$2:$P$26,16,FALSE)</f>
        <v>#N/A</v>
      </c>
      <c r="P1654" s="298">
        <v>1660</v>
      </c>
    </row>
    <row r="1655" spans="1:16">
      <c r="A1655" s="59">
        <v>27812</v>
      </c>
      <c r="B1655" s="59">
        <v>8</v>
      </c>
      <c r="C1655" s="59">
        <v>1</v>
      </c>
      <c r="D1655" s="59">
        <v>1</v>
      </c>
      <c r="E1655" s="59" t="s">
        <v>78</v>
      </c>
      <c r="F1655" s="227">
        <v>2</v>
      </c>
      <c r="G1655" s="59">
        <v>3</v>
      </c>
      <c r="H1655" s="227">
        <v>2</v>
      </c>
      <c r="I1655" s="227">
        <v>14</v>
      </c>
      <c r="J1655" s="59">
        <v>37270</v>
      </c>
      <c r="K1655" s="78">
        <f>VLOOKUP(volume[[#This Row],[hwycov_id]],cnf[],10,FALSE)</f>
        <v>37270</v>
      </c>
      <c r="L1655" s="229">
        <f t="shared" si="75"/>
        <v>0</v>
      </c>
      <c r="M1655" s="228">
        <f t="shared" si="76"/>
        <v>0</v>
      </c>
      <c r="N1655" s="228">
        <f t="shared" si="77"/>
        <v>0</v>
      </c>
      <c r="O1655" s="298" t="e">
        <f>VLOOKUP(volume[[#This Row],[hwycov_id]],check!$A$2:$P$26,16,FALSE)</f>
        <v>#N/A</v>
      </c>
      <c r="P1655" s="298">
        <v>1661</v>
      </c>
    </row>
    <row r="1656" spans="1:16">
      <c r="A1656" s="59">
        <v>8213</v>
      </c>
      <c r="B1656" s="59">
        <v>2</v>
      </c>
      <c r="C1656" s="59">
        <v>1</v>
      </c>
      <c r="D1656" s="59">
        <v>2</v>
      </c>
      <c r="E1656" s="59" t="s">
        <v>79</v>
      </c>
      <c r="F1656" s="227">
        <v>3</v>
      </c>
      <c r="G1656" s="59">
        <v>3</v>
      </c>
      <c r="H1656" s="227">
        <v>3</v>
      </c>
      <c r="I1656" s="227">
        <v>14</v>
      </c>
      <c r="J1656" s="59">
        <v>37393</v>
      </c>
      <c r="K1656" s="78">
        <f>VLOOKUP(volume[[#This Row],[hwycov_id]],cnf[],10,FALSE)</f>
        <v>37393</v>
      </c>
      <c r="L1656" s="229">
        <f t="shared" si="75"/>
        <v>0</v>
      </c>
      <c r="M1656" s="228">
        <f t="shared" si="76"/>
        <v>0</v>
      </c>
      <c r="N1656" s="228">
        <f t="shared" si="77"/>
        <v>0</v>
      </c>
      <c r="O1656" s="298" t="e">
        <f>VLOOKUP(volume[[#This Row],[hwycov_id]],check!$A$2:$P$26,16,FALSE)</f>
        <v>#N/A</v>
      </c>
      <c r="P1656" s="298">
        <v>1662</v>
      </c>
    </row>
    <row r="1657" spans="1:16">
      <c r="A1657" s="59">
        <v>11590</v>
      </c>
      <c r="B1657" s="59">
        <v>3</v>
      </c>
      <c r="C1657" s="59">
        <v>1</v>
      </c>
      <c r="D1657" s="59">
        <v>2</v>
      </c>
      <c r="E1657" s="59" t="s">
        <v>80</v>
      </c>
      <c r="F1657" s="227">
        <v>3</v>
      </c>
      <c r="G1657" s="59">
        <v>3</v>
      </c>
      <c r="H1657" s="227">
        <v>5</v>
      </c>
      <c r="I1657" s="227">
        <v>5</v>
      </c>
      <c r="J1657" s="59">
        <v>37400</v>
      </c>
      <c r="K1657" s="78">
        <f>VLOOKUP(volume[[#This Row],[hwycov_id]],cnf[],10,FALSE)</f>
        <v>37400</v>
      </c>
      <c r="L1657" s="229">
        <f t="shared" si="75"/>
        <v>0</v>
      </c>
      <c r="M1657" s="228">
        <f t="shared" si="76"/>
        <v>0</v>
      </c>
      <c r="N1657" s="228">
        <f t="shared" si="77"/>
        <v>0</v>
      </c>
      <c r="O1657" s="298" t="e">
        <f>VLOOKUP(volume[[#This Row],[hwycov_id]],check!$A$2:$P$26,16,FALSE)</f>
        <v>#N/A</v>
      </c>
      <c r="P1657" s="298">
        <v>1663</v>
      </c>
    </row>
    <row r="1658" spans="1:16">
      <c r="A1658" s="59">
        <v>9033</v>
      </c>
      <c r="B1658" s="59">
        <v>1</v>
      </c>
      <c r="C1658" s="59">
        <v>1</v>
      </c>
      <c r="D1658" s="59">
        <v>1</v>
      </c>
      <c r="E1658" s="59" t="s">
        <v>82</v>
      </c>
      <c r="F1658" s="227">
        <v>1</v>
      </c>
      <c r="G1658" s="59">
        <v>3</v>
      </c>
      <c r="H1658" s="227">
        <v>5</v>
      </c>
      <c r="I1658" s="227">
        <v>16</v>
      </c>
      <c r="J1658" s="59">
        <v>37462</v>
      </c>
      <c r="K1658" s="78">
        <f>VLOOKUP(volume[[#This Row],[hwycov_id]],cnf[],10,FALSE)</f>
        <v>37462</v>
      </c>
      <c r="L1658" s="229">
        <f t="shared" si="75"/>
        <v>0</v>
      </c>
      <c r="M1658" s="228">
        <f t="shared" si="76"/>
        <v>0</v>
      </c>
      <c r="N1658" s="228">
        <f t="shared" si="77"/>
        <v>0</v>
      </c>
      <c r="O1658" s="298" t="e">
        <f>VLOOKUP(volume[[#This Row],[hwycov_id]],check!$A$2:$P$26,16,FALSE)</f>
        <v>#N/A</v>
      </c>
      <c r="P1658" s="298">
        <v>1664</v>
      </c>
    </row>
    <row r="1659" spans="1:16">
      <c r="A1659" s="59">
        <v>27880</v>
      </c>
      <c r="B1659" s="59">
        <v>1</v>
      </c>
      <c r="C1659" s="59">
        <v>1</v>
      </c>
      <c r="D1659" s="59">
        <v>1</v>
      </c>
      <c r="E1659" s="59" t="s">
        <v>78</v>
      </c>
      <c r="F1659" s="227">
        <v>1</v>
      </c>
      <c r="G1659" s="59">
        <v>3</v>
      </c>
      <c r="H1659" s="227">
        <v>4</v>
      </c>
      <c r="I1659" s="227">
        <v>14</v>
      </c>
      <c r="J1659" s="59">
        <v>37496</v>
      </c>
      <c r="K1659" s="78">
        <f>VLOOKUP(volume[[#This Row],[hwycov_id]],cnf[],10,FALSE)</f>
        <v>37496</v>
      </c>
      <c r="L1659" s="229">
        <f t="shared" si="75"/>
        <v>0</v>
      </c>
      <c r="M1659" s="228">
        <f t="shared" si="76"/>
        <v>0</v>
      </c>
      <c r="N1659" s="228">
        <f t="shared" si="77"/>
        <v>0</v>
      </c>
      <c r="O1659" s="298" t="e">
        <f>VLOOKUP(volume[[#This Row],[hwycov_id]],check!$A$2:$P$26,16,FALSE)</f>
        <v>#N/A</v>
      </c>
      <c r="P1659" s="298">
        <v>1665</v>
      </c>
    </row>
    <row r="1660" spans="1:16">
      <c r="A1660" s="59">
        <v>20848</v>
      </c>
      <c r="B1660" s="59">
        <v>3</v>
      </c>
      <c r="C1660" s="59">
        <v>1</v>
      </c>
      <c r="D1660" s="59">
        <v>1</v>
      </c>
      <c r="E1660" s="59" t="s">
        <v>80</v>
      </c>
      <c r="F1660" s="227">
        <v>3</v>
      </c>
      <c r="G1660" s="59">
        <v>3</v>
      </c>
      <c r="H1660" s="227">
        <v>7</v>
      </c>
      <c r="I1660" s="227">
        <v>7</v>
      </c>
      <c r="J1660" s="59">
        <v>37500</v>
      </c>
      <c r="K1660" s="78">
        <f>VLOOKUP(volume[[#This Row],[hwycov_id]],cnf[],10,FALSE)</f>
        <v>37500</v>
      </c>
      <c r="L1660" s="229">
        <f t="shared" si="75"/>
        <v>0</v>
      </c>
      <c r="M1660" s="228">
        <f t="shared" si="76"/>
        <v>0</v>
      </c>
      <c r="N1660" s="228">
        <f t="shared" si="77"/>
        <v>0</v>
      </c>
      <c r="O1660" s="298" t="e">
        <f>VLOOKUP(volume[[#This Row],[hwycov_id]],check!$A$2:$P$26,16,FALSE)</f>
        <v>#N/A</v>
      </c>
      <c r="P1660" s="298">
        <v>1666</v>
      </c>
    </row>
    <row r="1661" spans="1:16">
      <c r="A1661" s="59">
        <v>16357</v>
      </c>
      <c r="B1661" s="59">
        <v>1</v>
      </c>
      <c r="C1661" s="59">
        <v>1</v>
      </c>
      <c r="D1661" s="59">
        <v>1</v>
      </c>
      <c r="E1661" s="59" t="s">
        <v>82</v>
      </c>
      <c r="F1661" s="227">
        <v>1</v>
      </c>
      <c r="G1661" s="59">
        <v>3</v>
      </c>
      <c r="H1661" s="227">
        <v>3</v>
      </c>
      <c r="I1661" s="227">
        <v>14</v>
      </c>
      <c r="J1661" s="59">
        <v>37504</v>
      </c>
      <c r="K1661" s="78">
        <f>VLOOKUP(volume[[#This Row],[hwycov_id]],cnf[],10,FALSE)</f>
        <v>37504</v>
      </c>
      <c r="L1661" s="229">
        <f t="shared" si="75"/>
        <v>0</v>
      </c>
      <c r="M1661" s="228">
        <f t="shared" si="76"/>
        <v>0</v>
      </c>
      <c r="N1661" s="228">
        <f t="shared" si="77"/>
        <v>0</v>
      </c>
      <c r="O1661" s="298" t="e">
        <f>VLOOKUP(volume[[#This Row],[hwycov_id]],check!$A$2:$P$26,16,FALSE)</f>
        <v>#N/A</v>
      </c>
      <c r="P1661" s="298">
        <v>1667</v>
      </c>
    </row>
    <row r="1662" spans="1:16">
      <c r="A1662" s="59">
        <v>11635</v>
      </c>
      <c r="B1662" s="59">
        <v>5</v>
      </c>
      <c r="C1662" s="59">
        <v>1</v>
      </c>
      <c r="D1662" s="59">
        <v>2</v>
      </c>
      <c r="E1662" s="59" t="s">
        <v>79</v>
      </c>
      <c r="F1662" s="227">
        <v>4</v>
      </c>
      <c r="G1662" s="59">
        <v>3</v>
      </c>
      <c r="H1662" s="227">
        <v>2</v>
      </c>
      <c r="I1662" s="227">
        <v>14</v>
      </c>
      <c r="J1662" s="59">
        <v>37557</v>
      </c>
      <c r="K1662" s="78">
        <f>VLOOKUP(volume[[#This Row],[hwycov_id]],cnf[],10,FALSE)</f>
        <v>37557</v>
      </c>
      <c r="L1662" s="229">
        <f t="shared" si="75"/>
        <v>0</v>
      </c>
      <c r="M1662" s="228">
        <f t="shared" si="76"/>
        <v>0</v>
      </c>
      <c r="N1662" s="228">
        <f t="shared" si="77"/>
        <v>0</v>
      </c>
      <c r="O1662" s="298" t="e">
        <f>VLOOKUP(volume[[#This Row],[hwycov_id]],check!$A$2:$P$26,16,FALSE)</f>
        <v>#N/A</v>
      </c>
      <c r="P1662" s="298">
        <v>1668</v>
      </c>
    </row>
    <row r="1663" spans="1:16">
      <c r="A1663" s="59">
        <v>16360</v>
      </c>
      <c r="B1663" s="59">
        <v>1</v>
      </c>
      <c r="C1663" s="59">
        <v>1</v>
      </c>
      <c r="D1663" s="59">
        <v>1</v>
      </c>
      <c r="E1663" s="59" t="s">
        <v>82</v>
      </c>
      <c r="F1663" s="227">
        <v>1</v>
      </c>
      <c r="G1663" s="59">
        <v>3</v>
      </c>
      <c r="H1663" s="227">
        <v>3</v>
      </c>
      <c r="I1663" s="227">
        <v>14</v>
      </c>
      <c r="J1663" s="59">
        <v>37676</v>
      </c>
      <c r="K1663" s="78">
        <f>VLOOKUP(volume[[#This Row],[hwycov_id]],cnf[],10,FALSE)</f>
        <v>37676</v>
      </c>
      <c r="L1663" s="229">
        <f t="shared" si="75"/>
        <v>0</v>
      </c>
      <c r="M1663" s="228">
        <f t="shared" si="76"/>
        <v>0</v>
      </c>
      <c r="N1663" s="228">
        <f t="shared" si="77"/>
        <v>0</v>
      </c>
      <c r="O1663" s="298" t="e">
        <f>VLOOKUP(volume[[#This Row],[hwycov_id]],check!$A$2:$P$26,16,FALSE)</f>
        <v>#N/A</v>
      </c>
      <c r="P1663" s="298">
        <v>1669</v>
      </c>
    </row>
    <row r="1664" spans="1:16">
      <c r="A1664" s="59">
        <v>9036</v>
      </c>
      <c r="B1664" s="59">
        <v>1</v>
      </c>
      <c r="C1664" s="59">
        <v>1</v>
      </c>
      <c r="D1664" s="59">
        <v>1</v>
      </c>
      <c r="E1664" s="59" t="s">
        <v>82</v>
      </c>
      <c r="F1664" s="227">
        <v>1</v>
      </c>
      <c r="G1664" s="59">
        <v>3</v>
      </c>
      <c r="H1664" s="227">
        <v>5</v>
      </c>
      <c r="I1664" s="227">
        <v>16</v>
      </c>
      <c r="J1664" s="59">
        <v>37734</v>
      </c>
      <c r="K1664" s="78">
        <f>VLOOKUP(volume[[#This Row],[hwycov_id]],cnf[],10,FALSE)</f>
        <v>37734</v>
      </c>
      <c r="L1664" s="229">
        <f t="shared" si="75"/>
        <v>0</v>
      </c>
      <c r="M1664" s="228">
        <f t="shared" si="76"/>
        <v>0</v>
      </c>
      <c r="N1664" s="228">
        <f t="shared" si="77"/>
        <v>0</v>
      </c>
      <c r="O1664" s="298" t="e">
        <f>VLOOKUP(volume[[#This Row],[hwycov_id]],check!$A$2:$P$26,16,FALSE)</f>
        <v>#N/A</v>
      </c>
      <c r="P1664" s="298">
        <v>1670</v>
      </c>
    </row>
    <row r="1665" spans="1:16">
      <c r="A1665" s="59">
        <v>1002</v>
      </c>
      <c r="B1665" s="59">
        <v>2</v>
      </c>
      <c r="C1665" s="59">
        <v>1</v>
      </c>
      <c r="D1665" s="59">
        <v>2</v>
      </c>
      <c r="E1665" s="59" t="s">
        <v>80</v>
      </c>
      <c r="F1665" s="227">
        <v>3</v>
      </c>
      <c r="G1665" s="59">
        <v>3</v>
      </c>
      <c r="H1665" s="227">
        <v>6</v>
      </c>
      <c r="I1665" s="227">
        <v>1</v>
      </c>
      <c r="J1665" s="59">
        <v>37800</v>
      </c>
      <c r="K1665" s="78">
        <f>VLOOKUP(volume[[#This Row],[hwycov_id]],cnf[],10,FALSE)</f>
        <v>37800</v>
      </c>
      <c r="L1665" s="229">
        <f t="shared" si="75"/>
        <v>0</v>
      </c>
      <c r="M1665" s="228">
        <f t="shared" si="76"/>
        <v>0</v>
      </c>
      <c r="N1665" s="228">
        <f t="shared" si="77"/>
        <v>0</v>
      </c>
      <c r="O1665" s="298" t="e">
        <f>VLOOKUP(volume[[#This Row],[hwycov_id]],check!$A$2:$P$26,16,FALSE)</f>
        <v>#N/A</v>
      </c>
      <c r="P1665" s="298">
        <v>1671</v>
      </c>
    </row>
    <row r="1666" spans="1:16">
      <c r="A1666" s="59">
        <v>11987</v>
      </c>
      <c r="B1666" s="59">
        <v>3</v>
      </c>
      <c r="C1666" s="59">
        <v>1</v>
      </c>
      <c r="D1666" s="59">
        <v>2</v>
      </c>
      <c r="E1666" s="59" t="s">
        <v>79</v>
      </c>
      <c r="F1666" s="227">
        <v>3</v>
      </c>
      <c r="G1666" s="59">
        <v>3</v>
      </c>
      <c r="H1666" s="227">
        <v>2</v>
      </c>
      <c r="I1666" s="227">
        <v>14</v>
      </c>
      <c r="J1666" s="59">
        <v>37930</v>
      </c>
      <c r="K1666" s="78">
        <f>VLOOKUP(volume[[#This Row],[hwycov_id]],cnf[],10,FALSE)</f>
        <v>37930</v>
      </c>
      <c r="L1666" s="229">
        <f t="shared" ref="L1666:L1729" si="78">K1666/J1666-1</f>
        <v>0</v>
      </c>
      <c r="M1666" s="228">
        <f t="shared" ref="M1666:M1729" si="79">K1666-J1666</f>
        <v>0</v>
      </c>
      <c r="N1666" s="228">
        <f t="shared" ref="N1666:N1729" si="80">POWER(M1666,2)</f>
        <v>0</v>
      </c>
      <c r="O1666" s="298" t="e">
        <f>VLOOKUP(volume[[#This Row],[hwycov_id]],check!$A$2:$P$26,16,FALSE)</f>
        <v>#N/A</v>
      </c>
      <c r="P1666" s="298">
        <v>1672</v>
      </c>
    </row>
    <row r="1667" spans="1:16">
      <c r="A1667" s="59">
        <v>16353</v>
      </c>
      <c r="B1667" s="59">
        <v>1</v>
      </c>
      <c r="C1667" s="59">
        <v>1</v>
      </c>
      <c r="D1667" s="59">
        <v>1</v>
      </c>
      <c r="E1667" s="59" t="s">
        <v>82</v>
      </c>
      <c r="F1667" s="227">
        <v>1</v>
      </c>
      <c r="G1667" s="59">
        <v>3</v>
      </c>
      <c r="H1667" s="227">
        <v>3</v>
      </c>
      <c r="I1667" s="227">
        <v>14</v>
      </c>
      <c r="J1667" s="59">
        <v>38278</v>
      </c>
      <c r="K1667" s="78">
        <f>VLOOKUP(volume[[#This Row],[hwycov_id]],cnf[],10,FALSE)</f>
        <v>38278</v>
      </c>
      <c r="L1667" s="229">
        <f t="shared" si="78"/>
        <v>0</v>
      </c>
      <c r="M1667" s="228">
        <f t="shared" si="79"/>
        <v>0</v>
      </c>
      <c r="N1667" s="228">
        <f t="shared" si="80"/>
        <v>0</v>
      </c>
      <c r="O1667" s="298" t="e">
        <f>VLOOKUP(volume[[#This Row],[hwycov_id]],check!$A$2:$P$26,16,FALSE)</f>
        <v>#N/A</v>
      </c>
      <c r="P1667" s="298">
        <v>1673</v>
      </c>
    </row>
    <row r="1668" spans="1:16">
      <c r="A1668" s="59">
        <v>14072</v>
      </c>
      <c r="B1668" s="59">
        <v>2</v>
      </c>
      <c r="C1668" s="59">
        <v>1</v>
      </c>
      <c r="D1668" s="59">
        <v>2</v>
      </c>
      <c r="E1668" s="59" t="s">
        <v>80</v>
      </c>
      <c r="F1668" s="227">
        <v>3</v>
      </c>
      <c r="G1668" s="59">
        <v>3</v>
      </c>
      <c r="H1668" s="227">
        <v>4</v>
      </c>
      <c r="I1668" s="227">
        <v>2</v>
      </c>
      <c r="J1668" s="59">
        <v>38300</v>
      </c>
      <c r="K1668" s="78">
        <f>VLOOKUP(volume[[#This Row],[hwycov_id]],cnf[],10,FALSE)</f>
        <v>38300</v>
      </c>
      <c r="L1668" s="229">
        <f t="shared" si="78"/>
        <v>0</v>
      </c>
      <c r="M1668" s="228">
        <f t="shared" si="79"/>
        <v>0</v>
      </c>
      <c r="N1668" s="228">
        <f t="shared" si="80"/>
        <v>0</v>
      </c>
      <c r="O1668" s="298" t="e">
        <f>VLOOKUP(volume[[#This Row],[hwycov_id]],check!$A$2:$P$26,16,FALSE)</f>
        <v>#N/A</v>
      </c>
      <c r="P1668" s="298">
        <v>1674</v>
      </c>
    </row>
    <row r="1669" spans="1:16">
      <c r="A1669" s="59">
        <v>40311</v>
      </c>
      <c r="B1669" s="59">
        <v>4</v>
      </c>
      <c r="C1669" s="59">
        <v>1</v>
      </c>
      <c r="D1669" s="59">
        <v>2</v>
      </c>
      <c r="E1669" s="59" t="s">
        <v>79</v>
      </c>
      <c r="F1669" s="227">
        <v>4</v>
      </c>
      <c r="G1669" s="59">
        <v>3</v>
      </c>
      <c r="H1669" s="227">
        <v>4</v>
      </c>
      <c r="I1669" s="227">
        <v>14</v>
      </c>
      <c r="J1669" s="59">
        <v>38446</v>
      </c>
      <c r="K1669" s="78">
        <f>VLOOKUP(volume[[#This Row],[hwycov_id]],cnf[],10,FALSE)</f>
        <v>38446</v>
      </c>
      <c r="L1669" s="229">
        <f t="shared" si="78"/>
        <v>0</v>
      </c>
      <c r="M1669" s="228">
        <f t="shared" si="79"/>
        <v>0</v>
      </c>
      <c r="N1669" s="228">
        <f t="shared" si="80"/>
        <v>0</v>
      </c>
      <c r="O1669" s="298" t="e">
        <f>VLOOKUP(volume[[#This Row],[hwycov_id]],check!$A$2:$P$26,16,FALSE)</f>
        <v>#N/A</v>
      </c>
      <c r="P1669" s="298">
        <v>1675</v>
      </c>
    </row>
    <row r="1670" spans="1:16">
      <c r="A1670" s="59">
        <v>5215</v>
      </c>
      <c r="B1670" s="59">
        <v>2</v>
      </c>
      <c r="C1670" s="59">
        <v>1</v>
      </c>
      <c r="D1670" s="59">
        <v>2</v>
      </c>
      <c r="E1670" s="59" t="s">
        <v>80</v>
      </c>
      <c r="F1670" s="227">
        <v>3</v>
      </c>
      <c r="G1670" s="59">
        <v>3</v>
      </c>
      <c r="H1670" s="227">
        <v>7</v>
      </c>
      <c r="I1670" s="227">
        <v>7</v>
      </c>
      <c r="J1670" s="59">
        <v>38500</v>
      </c>
      <c r="K1670" s="78">
        <f>VLOOKUP(volume[[#This Row],[hwycov_id]],cnf[],10,FALSE)</f>
        <v>38500</v>
      </c>
      <c r="L1670" s="229">
        <f t="shared" si="78"/>
        <v>0</v>
      </c>
      <c r="M1670" s="228">
        <f t="shared" si="79"/>
        <v>0</v>
      </c>
      <c r="N1670" s="228">
        <f t="shared" si="80"/>
        <v>0</v>
      </c>
      <c r="O1670" s="298" t="e">
        <f>VLOOKUP(volume[[#This Row],[hwycov_id]],check!$A$2:$P$26,16,FALSE)</f>
        <v>#N/A</v>
      </c>
      <c r="P1670" s="298">
        <v>1676</v>
      </c>
    </row>
    <row r="1671" spans="1:16">
      <c r="A1671" s="59">
        <v>5706</v>
      </c>
      <c r="B1671" s="59">
        <v>3</v>
      </c>
      <c r="C1671" s="59">
        <v>1</v>
      </c>
      <c r="D1671" s="59">
        <v>2</v>
      </c>
      <c r="E1671" s="59" t="s">
        <v>79</v>
      </c>
      <c r="F1671" s="227">
        <v>3</v>
      </c>
      <c r="G1671" s="59">
        <v>3</v>
      </c>
      <c r="H1671" s="227">
        <v>2</v>
      </c>
      <c r="I1671" s="227">
        <v>14</v>
      </c>
      <c r="J1671" s="59">
        <v>38546</v>
      </c>
      <c r="K1671" s="78">
        <f>VLOOKUP(volume[[#This Row],[hwycov_id]],cnf[],10,FALSE)</f>
        <v>38546</v>
      </c>
      <c r="L1671" s="229">
        <f t="shared" si="78"/>
        <v>0</v>
      </c>
      <c r="M1671" s="228">
        <f t="shared" si="79"/>
        <v>0</v>
      </c>
      <c r="N1671" s="228">
        <f t="shared" si="80"/>
        <v>0</v>
      </c>
      <c r="O1671" s="298" t="e">
        <f>VLOOKUP(volume[[#This Row],[hwycov_id]],check!$A$2:$P$26,16,FALSE)</f>
        <v>#N/A</v>
      </c>
      <c r="P1671" s="298">
        <v>1677</v>
      </c>
    </row>
    <row r="1672" spans="1:16">
      <c r="A1672" s="59">
        <v>15345</v>
      </c>
      <c r="B1672" s="59">
        <v>3</v>
      </c>
      <c r="C1672" s="59">
        <v>1</v>
      </c>
      <c r="D1672" s="59">
        <v>2</v>
      </c>
      <c r="E1672" s="59" t="s">
        <v>80</v>
      </c>
      <c r="F1672" s="227">
        <v>3</v>
      </c>
      <c r="G1672" s="59">
        <v>3</v>
      </c>
      <c r="H1672" s="227">
        <v>7</v>
      </c>
      <c r="I1672" s="227">
        <v>7</v>
      </c>
      <c r="J1672" s="59">
        <v>38600</v>
      </c>
      <c r="K1672" s="78">
        <f>VLOOKUP(volume[[#This Row],[hwycov_id]],cnf[],10,FALSE)</f>
        <v>38600</v>
      </c>
      <c r="L1672" s="229">
        <f t="shared" si="78"/>
        <v>0</v>
      </c>
      <c r="M1672" s="228">
        <f t="shared" si="79"/>
        <v>0</v>
      </c>
      <c r="N1672" s="228">
        <f t="shared" si="80"/>
        <v>0</v>
      </c>
      <c r="O1672" s="298" t="e">
        <f>VLOOKUP(volume[[#This Row],[hwycov_id]],check!$A$2:$P$26,16,FALSE)</f>
        <v>#N/A</v>
      </c>
      <c r="P1672" s="298">
        <v>1678</v>
      </c>
    </row>
    <row r="1673" spans="1:16">
      <c r="A1673" s="59">
        <v>16227</v>
      </c>
      <c r="B1673" s="59">
        <v>2</v>
      </c>
      <c r="C1673" s="59">
        <v>1</v>
      </c>
      <c r="D1673" s="59">
        <v>2</v>
      </c>
      <c r="E1673" s="59" t="s">
        <v>80</v>
      </c>
      <c r="F1673" s="227">
        <v>3</v>
      </c>
      <c r="G1673" s="59">
        <v>3</v>
      </c>
      <c r="H1673" s="227">
        <v>6</v>
      </c>
      <c r="I1673" s="227">
        <v>1</v>
      </c>
      <c r="J1673" s="59">
        <v>38900</v>
      </c>
      <c r="K1673" s="78">
        <f>VLOOKUP(volume[[#This Row],[hwycov_id]],cnf[],10,FALSE)</f>
        <v>38900</v>
      </c>
      <c r="L1673" s="229">
        <f t="shared" si="78"/>
        <v>0</v>
      </c>
      <c r="M1673" s="228">
        <f t="shared" si="79"/>
        <v>0</v>
      </c>
      <c r="N1673" s="228">
        <f t="shared" si="80"/>
        <v>0</v>
      </c>
      <c r="O1673" s="298" t="e">
        <f>VLOOKUP(volume[[#This Row],[hwycov_id]],check!$A$2:$P$26,16,FALSE)</f>
        <v>#N/A</v>
      </c>
      <c r="P1673" s="298">
        <v>1679</v>
      </c>
    </row>
    <row r="1674" spans="1:16">
      <c r="A1674" s="59">
        <v>28924</v>
      </c>
      <c r="B1674" s="59">
        <v>1</v>
      </c>
      <c r="C1674" s="59">
        <v>1</v>
      </c>
      <c r="D1674" s="59">
        <v>1</v>
      </c>
      <c r="E1674" s="59" t="s">
        <v>82</v>
      </c>
      <c r="F1674" s="227">
        <v>1</v>
      </c>
      <c r="G1674" s="59">
        <v>3</v>
      </c>
      <c r="H1674" s="227">
        <v>5</v>
      </c>
      <c r="I1674" s="227">
        <v>16</v>
      </c>
      <c r="J1674" s="59">
        <v>38996</v>
      </c>
      <c r="K1674" s="78">
        <f>VLOOKUP(volume[[#This Row],[hwycov_id]],cnf[],10,FALSE)</f>
        <v>38996</v>
      </c>
      <c r="L1674" s="229">
        <f t="shared" si="78"/>
        <v>0</v>
      </c>
      <c r="M1674" s="228">
        <f t="shared" si="79"/>
        <v>0</v>
      </c>
      <c r="N1674" s="228">
        <f t="shared" si="80"/>
        <v>0</v>
      </c>
      <c r="O1674" s="298" t="e">
        <f>VLOOKUP(volume[[#This Row],[hwycov_id]],check!$A$2:$P$26,16,FALSE)</f>
        <v>#N/A</v>
      </c>
      <c r="P1674" s="298">
        <v>1680</v>
      </c>
    </row>
    <row r="1675" spans="1:16">
      <c r="A1675" s="59">
        <v>12823</v>
      </c>
      <c r="B1675" s="59">
        <v>1</v>
      </c>
      <c r="C1675" s="59">
        <v>1</v>
      </c>
      <c r="D1675" s="59">
        <v>1</v>
      </c>
      <c r="E1675" s="59" t="s">
        <v>78</v>
      </c>
      <c r="F1675" s="227">
        <v>1</v>
      </c>
      <c r="G1675" s="59">
        <v>3</v>
      </c>
      <c r="H1675" s="227">
        <v>7</v>
      </c>
      <c r="I1675" s="227">
        <v>7</v>
      </c>
      <c r="J1675" s="59">
        <v>39132</v>
      </c>
      <c r="K1675" s="78">
        <f>VLOOKUP(volume[[#This Row],[hwycov_id]],cnf[],10,FALSE)</f>
        <v>39132</v>
      </c>
      <c r="L1675" s="229">
        <f t="shared" si="78"/>
        <v>0</v>
      </c>
      <c r="M1675" s="228">
        <f t="shared" si="79"/>
        <v>0</v>
      </c>
      <c r="N1675" s="228">
        <f t="shared" si="80"/>
        <v>0</v>
      </c>
      <c r="O1675" s="298" t="e">
        <f>VLOOKUP(volume[[#This Row],[hwycov_id]],check!$A$2:$P$26,16,FALSE)</f>
        <v>#N/A</v>
      </c>
      <c r="P1675" s="298">
        <v>1681</v>
      </c>
    </row>
    <row r="1676" spans="1:16">
      <c r="A1676" s="59">
        <v>11382</v>
      </c>
      <c r="B1676" s="59">
        <v>1</v>
      </c>
      <c r="C1676" s="59">
        <v>1</v>
      </c>
      <c r="D1676" s="59">
        <v>1</v>
      </c>
      <c r="E1676" s="59" t="s">
        <v>82</v>
      </c>
      <c r="F1676" s="227">
        <v>1</v>
      </c>
      <c r="G1676" s="59">
        <v>3</v>
      </c>
      <c r="H1676" s="227">
        <v>3</v>
      </c>
      <c r="I1676" s="227">
        <v>14</v>
      </c>
      <c r="J1676" s="59">
        <v>39215</v>
      </c>
      <c r="K1676" s="78">
        <f>VLOOKUP(volume[[#This Row],[hwycov_id]],cnf[],10,FALSE)</f>
        <v>39215</v>
      </c>
      <c r="L1676" s="229">
        <f t="shared" si="78"/>
        <v>0</v>
      </c>
      <c r="M1676" s="228">
        <f t="shared" si="79"/>
        <v>0</v>
      </c>
      <c r="N1676" s="228">
        <f t="shared" si="80"/>
        <v>0</v>
      </c>
      <c r="O1676" s="298" t="e">
        <f>VLOOKUP(volume[[#This Row],[hwycov_id]],check!$A$2:$P$26,16,FALSE)</f>
        <v>#N/A</v>
      </c>
      <c r="P1676" s="298">
        <v>1682</v>
      </c>
    </row>
    <row r="1677" spans="1:16">
      <c r="A1677" s="59">
        <v>27505</v>
      </c>
      <c r="B1677" s="59">
        <v>1</v>
      </c>
      <c r="C1677" s="59">
        <v>1</v>
      </c>
      <c r="D1677" s="59">
        <v>1</v>
      </c>
      <c r="E1677" s="59" t="s">
        <v>78</v>
      </c>
      <c r="F1677" s="227">
        <v>1</v>
      </c>
      <c r="G1677" s="59">
        <v>3</v>
      </c>
      <c r="H1677" s="227">
        <v>3</v>
      </c>
      <c r="I1677" s="227">
        <v>14</v>
      </c>
      <c r="J1677" s="59">
        <v>39322</v>
      </c>
      <c r="K1677" s="78">
        <f>VLOOKUP(volume[[#This Row],[hwycov_id]],cnf[],10,FALSE)</f>
        <v>39322</v>
      </c>
      <c r="L1677" s="229">
        <f t="shared" si="78"/>
        <v>0</v>
      </c>
      <c r="M1677" s="228">
        <f t="shared" si="79"/>
        <v>0</v>
      </c>
      <c r="N1677" s="228">
        <f t="shared" si="80"/>
        <v>0</v>
      </c>
      <c r="O1677" s="298" t="e">
        <f>VLOOKUP(volume[[#This Row],[hwycov_id]],check!$A$2:$P$26,16,FALSE)</f>
        <v>#N/A</v>
      </c>
      <c r="P1677" s="298">
        <v>1684</v>
      </c>
    </row>
    <row r="1678" spans="1:16">
      <c r="A1678" s="59">
        <v>28200</v>
      </c>
      <c r="B1678" s="59">
        <v>1</v>
      </c>
      <c r="C1678" s="59">
        <v>1</v>
      </c>
      <c r="D1678" s="59">
        <v>1</v>
      </c>
      <c r="E1678" s="59" t="s">
        <v>78</v>
      </c>
      <c r="F1678" s="227">
        <v>1</v>
      </c>
      <c r="G1678" s="59">
        <v>3</v>
      </c>
      <c r="H1678" s="227">
        <v>5</v>
      </c>
      <c r="I1678" s="227">
        <v>5</v>
      </c>
      <c r="J1678" s="59">
        <v>39333</v>
      </c>
      <c r="K1678" s="78">
        <f>VLOOKUP(volume[[#This Row],[hwycov_id]],cnf[],10,FALSE)</f>
        <v>39333</v>
      </c>
      <c r="L1678" s="229">
        <f t="shared" si="78"/>
        <v>0</v>
      </c>
      <c r="M1678" s="228">
        <f t="shared" si="79"/>
        <v>0</v>
      </c>
      <c r="N1678" s="228">
        <f t="shared" si="80"/>
        <v>0</v>
      </c>
      <c r="O1678" s="298" t="e">
        <f>VLOOKUP(volume[[#This Row],[hwycov_id]],check!$A$2:$P$26,16,FALSE)</f>
        <v>#N/A</v>
      </c>
      <c r="P1678" s="298">
        <v>1685</v>
      </c>
    </row>
    <row r="1679" spans="1:16">
      <c r="A1679" s="59">
        <v>11291</v>
      </c>
      <c r="B1679" s="59">
        <v>1</v>
      </c>
      <c r="C1679" s="59">
        <v>1</v>
      </c>
      <c r="D1679" s="59">
        <v>1</v>
      </c>
      <c r="E1679" s="59" t="s">
        <v>78</v>
      </c>
      <c r="F1679" s="227">
        <v>1</v>
      </c>
      <c r="G1679" s="59">
        <v>3</v>
      </c>
      <c r="H1679" s="227">
        <v>5</v>
      </c>
      <c r="I1679" s="227">
        <v>9</v>
      </c>
      <c r="J1679" s="59">
        <v>39451</v>
      </c>
      <c r="K1679" s="78">
        <f>VLOOKUP(volume[[#This Row],[hwycov_id]],cnf[],10,FALSE)</f>
        <v>39451</v>
      </c>
      <c r="L1679" s="229">
        <f t="shared" si="78"/>
        <v>0</v>
      </c>
      <c r="M1679" s="228">
        <f t="shared" si="79"/>
        <v>0</v>
      </c>
      <c r="N1679" s="228">
        <f t="shared" si="80"/>
        <v>0</v>
      </c>
      <c r="O1679" s="298" t="e">
        <f>VLOOKUP(volume[[#This Row],[hwycov_id]],check!$A$2:$P$26,16,FALSE)</f>
        <v>#N/A</v>
      </c>
      <c r="P1679" s="298">
        <v>1686</v>
      </c>
    </row>
    <row r="1680" spans="1:16">
      <c r="A1680" s="59">
        <v>4133</v>
      </c>
      <c r="B1680" s="59">
        <v>3</v>
      </c>
      <c r="C1680" s="59">
        <v>1</v>
      </c>
      <c r="D1680" s="59">
        <v>2</v>
      </c>
      <c r="E1680" s="59" t="s">
        <v>80</v>
      </c>
      <c r="F1680" s="227">
        <v>3</v>
      </c>
      <c r="G1680" s="59">
        <v>3</v>
      </c>
      <c r="H1680" s="227">
        <v>6</v>
      </c>
      <c r="I1680" s="227">
        <v>1</v>
      </c>
      <c r="J1680" s="59">
        <v>39500</v>
      </c>
      <c r="K1680" s="78">
        <f>VLOOKUP(volume[[#This Row],[hwycov_id]],cnf[],10,FALSE)</f>
        <v>39500</v>
      </c>
      <c r="L1680" s="229">
        <f t="shared" si="78"/>
        <v>0</v>
      </c>
      <c r="M1680" s="228">
        <f t="shared" si="79"/>
        <v>0</v>
      </c>
      <c r="N1680" s="228">
        <f t="shared" si="80"/>
        <v>0</v>
      </c>
      <c r="O1680" s="298" t="e">
        <f>VLOOKUP(volume[[#This Row],[hwycov_id]],check!$A$2:$P$26,16,FALSE)</f>
        <v>#N/A</v>
      </c>
      <c r="P1680" s="298">
        <v>1687</v>
      </c>
    </row>
    <row r="1681" spans="1:16">
      <c r="A1681" s="59">
        <v>16352</v>
      </c>
      <c r="B1681" s="59">
        <v>1</v>
      </c>
      <c r="C1681" s="59">
        <v>1</v>
      </c>
      <c r="D1681" s="59">
        <v>1</v>
      </c>
      <c r="E1681" s="59" t="s">
        <v>82</v>
      </c>
      <c r="F1681" s="227">
        <v>1</v>
      </c>
      <c r="G1681" s="59">
        <v>3</v>
      </c>
      <c r="H1681" s="227">
        <v>3</v>
      </c>
      <c r="I1681" s="227">
        <v>14</v>
      </c>
      <c r="J1681" s="59">
        <v>39527</v>
      </c>
      <c r="K1681" s="78">
        <f>VLOOKUP(volume[[#This Row],[hwycov_id]],cnf[],10,FALSE)</f>
        <v>39527</v>
      </c>
      <c r="L1681" s="229">
        <f t="shared" si="78"/>
        <v>0</v>
      </c>
      <c r="M1681" s="228">
        <f t="shared" si="79"/>
        <v>0</v>
      </c>
      <c r="N1681" s="228">
        <f t="shared" si="80"/>
        <v>0</v>
      </c>
      <c r="O1681" s="298" t="e">
        <f>VLOOKUP(volume[[#This Row],[hwycov_id]],check!$A$2:$P$26,16,FALSE)</f>
        <v>#N/A</v>
      </c>
      <c r="P1681" s="298">
        <v>1688</v>
      </c>
    </row>
    <row r="1682" spans="1:16">
      <c r="A1682" s="59">
        <v>28938</v>
      </c>
      <c r="B1682" s="59">
        <v>1</v>
      </c>
      <c r="C1682" s="59">
        <v>1</v>
      </c>
      <c r="D1682" s="59">
        <v>1</v>
      </c>
      <c r="E1682" s="59" t="s">
        <v>78</v>
      </c>
      <c r="F1682" s="227">
        <v>1</v>
      </c>
      <c r="G1682" s="59">
        <v>3</v>
      </c>
      <c r="H1682" s="227">
        <v>3</v>
      </c>
      <c r="I1682" s="227">
        <v>9</v>
      </c>
      <c r="J1682" s="59">
        <v>39547</v>
      </c>
      <c r="K1682" s="78">
        <f>VLOOKUP(volume[[#This Row],[hwycov_id]],cnf[],10,FALSE)</f>
        <v>39547</v>
      </c>
      <c r="L1682" s="229">
        <f t="shared" si="78"/>
        <v>0</v>
      </c>
      <c r="M1682" s="228">
        <f t="shared" si="79"/>
        <v>0</v>
      </c>
      <c r="N1682" s="228">
        <f t="shared" si="80"/>
        <v>0</v>
      </c>
      <c r="O1682" s="298" t="e">
        <f>VLOOKUP(volume[[#This Row],[hwycov_id]],check!$A$2:$P$26,16,FALSE)</f>
        <v>#N/A</v>
      </c>
      <c r="P1682" s="298">
        <v>1689</v>
      </c>
    </row>
    <row r="1683" spans="1:16">
      <c r="A1683" s="59">
        <v>457</v>
      </c>
      <c r="B1683" s="59">
        <v>1</v>
      </c>
      <c r="C1683" s="59">
        <v>1</v>
      </c>
      <c r="D1683" s="59">
        <v>1</v>
      </c>
      <c r="E1683" s="59" t="s">
        <v>78</v>
      </c>
      <c r="F1683" s="227">
        <v>1</v>
      </c>
      <c r="G1683" s="59">
        <v>3</v>
      </c>
      <c r="H1683" s="227">
        <v>3</v>
      </c>
      <c r="I1683" s="227">
        <v>14</v>
      </c>
      <c r="J1683" s="59">
        <v>39614</v>
      </c>
      <c r="K1683" s="78">
        <f>VLOOKUP(volume[[#This Row],[hwycov_id]],cnf[],10,FALSE)</f>
        <v>39614</v>
      </c>
      <c r="L1683" s="229">
        <f t="shared" si="78"/>
        <v>0</v>
      </c>
      <c r="M1683" s="228">
        <f t="shared" si="79"/>
        <v>0</v>
      </c>
      <c r="N1683" s="228">
        <f t="shared" si="80"/>
        <v>0</v>
      </c>
      <c r="O1683" s="298" t="e">
        <f>VLOOKUP(volume[[#This Row],[hwycov_id]],check!$A$2:$P$26,16,FALSE)</f>
        <v>#N/A</v>
      </c>
      <c r="P1683" s="298">
        <v>1690</v>
      </c>
    </row>
    <row r="1684" spans="1:16">
      <c r="A1684" s="59">
        <v>10174</v>
      </c>
      <c r="B1684" s="59">
        <v>8</v>
      </c>
      <c r="C1684" s="59">
        <v>1</v>
      </c>
      <c r="D1684" s="59">
        <v>1</v>
      </c>
      <c r="E1684" s="59" t="s">
        <v>78</v>
      </c>
      <c r="F1684" s="227">
        <v>2</v>
      </c>
      <c r="G1684" s="59">
        <v>3</v>
      </c>
      <c r="H1684" s="227">
        <v>5</v>
      </c>
      <c r="I1684" s="227">
        <v>19</v>
      </c>
      <c r="J1684" s="59">
        <v>39701</v>
      </c>
      <c r="K1684" s="78">
        <f>VLOOKUP(volume[[#This Row],[hwycov_id]],cnf[],10,FALSE)</f>
        <v>39701</v>
      </c>
      <c r="L1684" s="229">
        <f t="shared" si="78"/>
        <v>0</v>
      </c>
      <c r="M1684" s="228">
        <f t="shared" si="79"/>
        <v>0</v>
      </c>
      <c r="N1684" s="228">
        <f t="shared" si="80"/>
        <v>0</v>
      </c>
      <c r="O1684" s="298" t="e">
        <f>VLOOKUP(volume[[#This Row],[hwycov_id]],check!$A$2:$P$26,16,FALSE)</f>
        <v>#N/A</v>
      </c>
      <c r="P1684" s="298">
        <v>1691</v>
      </c>
    </row>
    <row r="1685" spans="1:16">
      <c r="A1685" s="59">
        <v>28939</v>
      </c>
      <c r="B1685" s="59">
        <v>1</v>
      </c>
      <c r="C1685" s="59">
        <v>1</v>
      </c>
      <c r="D1685" s="59">
        <v>1</v>
      </c>
      <c r="E1685" s="59" t="s">
        <v>78</v>
      </c>
      <c r="F1685" s="227">
        <v>1</v>
      </c>
      <c r="G1685" s="59">
        <v>3</v>
      </c>
      <c r="H1685" s="227">
        <v>5</v>
      </c>
      <c r="I1685" s="227">
        <v>9</v>
      </c>
      <c r="J1685" s="59">
        <v>39716</v>
      </c>
      <c r="K1685" s="78">
        <f>VLOOKUP(volume[[#This Row],[hwycov_id]],cnf[],10,FALSE)</f>
        <v>39716</v>
      </c>
      <c r="L1685" s="229">
        <f t="shared" si="78"/>
        <v>0</v>
      </c>
      <c r="M1685" s="228">
        <f t="shared" si="79"/>
        <v>0</v>
      </c>
      <c r="N1685" s="228">
        <f t="shared" si="80"/>
        <v>0</v>
      </c>
      <c r="O1685" s="298" t="e">
        <f>VLOOKUP(volume[[#This Row],[hwycov_id]],check!$A$2:$P$26,16,FALSE)</f>
        <v>#N/A</v>
      </c>
      <c r="P1685" s="298">
        <v>1692</v>
      </c>
    </row>
    <row r="1686" spans="1:16">
      <c r="A1686" s="59">
        <v>31272</v>
      </c>
      <c r="B1686" s="59">
        <v>3</v>
      </c>
      <c r="C1686" s="59">
        <v>1</v>
      </c>
      <c r="D1686" s="59">
        <v>2</v>
      </c>
      <c r="E1686" s="59" t="s">
        <v>79</v>
      </c>
      <c r="F1686" s="227">
        <v>3</v>
      </c>
      <c r="G1686" s="59">
        <v>3</v>
      </c>
      <c r="H1686" s="227">
        <v>3</v>
      </c>
      <c r="I1686" s="227">
        <v>14</v>
      </c>
      <c r="J1686" s="59">
        <v>39765</v>
      </c>
      <c r="K1686" s="78">
        <f>VLOOKUP(volume[[#This Row],[hwycov_id]],cnf[],10,FALSE)</f>
        <v>39765</v>
      </c>
      <c r="L1686" s="229">
        <f t="shared" si="78"/>
        <v>0</v>
      </c>
      <c r="M1686" s="228">
        <f t="shared" si="79"/>
        <v>0</v>
      </c>
      <c r="N1686" s="228">
        <f t="shared" si="80"/>
        <v>0</v>
      </c>
      <c r="O1686" s="298" t="e">
        <f>VLOOKUP(volume[[#This Row],[hwycov_id]],check!$A$2:$P$26,16,FALSE)</f>
        <v>#N/A</v>
      </c>
      <c r="P1686" s="298">
        <v>1693</v>
      </c>
    </row>
    <row r="1687" spans="1:16">
      <c r="A1687" s="59">
        <v>5236</v>
      </c>
      <c r="B1687" s="59">
        <v>3</v>
      </c>
      <c r="C1687" s="59">
        <v>1</v>
      </c>
      <c r="D1687" s="59">
        <v>2</v>
      </c>
      <c r="E1687" s="59" t="s">
        <v>79</v>
      </c>
      <c r="F1687" s="227">
        <v>3</v>
      </c>
      <c r="G1687" s="59">
        <v>3</v>
      </c>
      <c r="H1687" s="227">
        <v>2</v>
      </c>
      <c r="I1687" s="227">
        <v>14</v>
      </c>
      <c r="J1687" s="59">
        <v>39916</v>
      </c>
      <c r="K1687" s="78">
        <f>VLOOKUP(volume[[#This Row],[hwycov_id]],cnf[],10,FALSE)</f>
        <v>39916</v>
      </c>
      <c r="L1687" s="229">
        <f t="shared" si="78"/>
        <v>0</v>
      </c>
      <c r="M1687" s="228">
        <f t="shared" si="79"/>
        <v>0</v>
      </c>
      <c r="N1687" s="228">
        <f t="shared" si="80"/>
        <v>0</v>
      </c>
      <c r="O1687" s="298" t="e">
        <f>VLOOKUP(volume[[#This Row],[hwycov_id]],check!$A$2:$P$26,16,FALSE)</f>
        <v>#N/A</v>
      </c>
      <c r="P1687" s="298">
        <v>1694</v>
      </c>
    </row>
    <row r="1688" spans="1:16">
      <c r="A1688" s="59">
        <v>16144</v>
      </c>
      <c r="B1688" s="59">
        <v>1</v>
      </c>
      <c r="C1688" s="59">
        <v>1</v>
      </c>
      <c r="D1688" s="59">
        <v>1</v>
      </c>
      <c r="E1688" s="59" t="s">
        <v>82</v>
      </c>
      <c r="F1688" s="227">
        <v>1</v>
      </c>
      <c r="G1688" s="59">
        <v>4</v>
      </c>
      <c r="H1688" s="227">
        <v>3</v>
      </c>
      <c r="I1688" s="227">
        <v>14</v>
      </c>
      <c r="J1688" s="59">
        <v>40194</v>
      </c>
      <c r="K1688" s="78">
        <f>VLOOKUP(volume[[#This Row],[hwycov_id]],cnf[],10,FALSE)</f>
        <v>40194</v>
      </c>
      <c r="L1688" s="229">
        <f t="shared" si="78"/>
        <v>0</v>
      </c>
      <c r="M1688" s="228">
        <f t="shared" si="79"/>
        <v>0</v>
      </c>
      <c r="N1688" s="228">
        <f t="shared" si="80"/>
        <v>0</v>
      </c>
      <c r="O1688" s="298" t="e">
        <f>VLOOKUP(volume[[#This Row],[hwycov_id]],check!$A$2:$P$26,16,FALSE)</f>
        <v>#N/A</v>
      </c>
      <c r="P1688" s="298">
        <v>1695</v>
      </c>
    </row>
    <row r="1689" spans="1:16">
      <c r="A1689" s="59">
        <v>28790</v>
      </c>
      <c r="B1689" s="59">
        <v>1</v>
      </c>
      <c r="C1689" s="59">
        <v>1</v>
      </c>
      <c r="D1689" s="59">
        <v>1</v>
      </c>
      <c r="E1689" s="59" t="s">
        <v>78</v>
      </c>
      <c r="F1689" s="227">
        <v>1</v>
      </c>
      <c r="G1689" s="59">
        <v>4</v>
      </c>
      <c r="H1689" s="227">
        <v>3</v>
      </c>
      <c r="I1689" s="227">
        <v>14</v>
      </c>
      <c r="J1689" s="59">
        <v>40385</v>
      </c>
      <c r="K1689" s="78">
        <f>VLOOKUP(volume[[#This Row],[hwycov_id]],cnf[],10,FALSE)</f>
        <v>40385</v>
      </c>
      <c r="L1689" s="229">
        <f t="shared" si="78"/>
        <v>0</v>
      </c>
      <c r="M1689" s="228">
        <f t="shared" si="79"/>
        <v>0</v>
      </c>
      <c r="N1689" s="228">
        <f t="shared" si="80"/>
        <v>0</v>
      </c>
      <c r="O1689" s="298" t="e">
        <f>VLOOKUP(volume[[#This Row],[hwycov_id]],check!$A$2:$P$26,16,FALSE)</f>
        <v>#N/A</v>
      </c>
      <c r="P1689" s="298">
        <v>1696</v>
      </c>
    </row>
    <row r="1690" spans="1:16">
      <c r="A1690" s="59">
        <v>369</v>
      </c>
      <c r="B1690" s="59">
        <v>2</v>
      </c>
      <c r="C1690" s="59">
        <v>1</v>
      </c>
      <c r="D1690" s="59">
        <v>2</v>
      </c>
      <c r="E1690" s="59" t="s">
        <v>79</v>
      </c>
      <c r="F1690" s="227">
        <v>3</v>
      </c>
      <c r="G1690" s="59">
        <v>4</v>
      </c>
      <c r="H1690" s="227">
        <v>3</v>
      </c>
      <c r="I1690" s="227">
        <v>14</v>
      </c>
      <c r="J1690" s="59">
        <v>40462</v>
      </c>
      <c r="K1690" s="78">
        <f>VLOOKUP(volume[[#This Row],[hwycov_id]],cnf[],10,FALSE)</f>
        <v>40462</v>
      </c>
      <c r="L1690" s="229">
        <f t="shared" si="78"/>
        <v>0</v>
      </c>
      <c r="M1690" s="228">
        <f t="shared" si="79"/>
        <v>0</v>
      </c>
      <c r="N1690" s="228">
        <f t="shared" si="80"/>
        <v>0</v>
      </c>
      <c r="O1690" s="298" t="e">
        <f>VLOOKUP(volume[[#This Row],[hwycov_id]],check!$A$2:$P$26,16,FALSE)</f>
        <v>#N/A</v>
      </c>
      <c r="P1690" s="298">
        <v>1697</v>
      </c>
    </row>
    <row r="1691" spans="1:16">
      <c r="A1691" s="59">
        <v>9903</v>
      </c>
      <c r="B1691" s="59">
        <v>1</v>
      </c>
      <c r="C1691" s="59">
        <v>1</v>
      </c>
      <c r="D1691" s="59">
        <v>1</v>
      </c>
      <c r="E1691" s="59" t="s">
        <v>82</v>
      </c>
      <c r="F1691" s="227">
        <v>1</v>
      </c>
      <c r="G1691" s="59">
        <v>4</v>
      </c>
      <c r="H1691" s="227">
        <v>4</v>
      </c>
      <c r="I1691" s="227">
        <v>14</v>
      </c>
      <c r="J1691" s="59">
        <v>40484</v>
      </c>
      <c r="K1691" s="78">
        <f>VLOOKUP(volume[[#This Row],[hwycov_id]],cnf[],10,FALSE)</f>
        <v>40484</v>
      </c>
      <c r="L1691" s="229">
        <f t="shared" si="78"/>
        <v>0</v>
      </c>
      <c r="M1691" s="228">
        <f t="shared" si="79"/>
        <v>0</v>
      </c>
      <c r="N1691" s="228">
        <f t="shared" si="80"/>
        <v>0</v>
      </c>
      <c r="O1691" s="298" t="e">
        <f>VLOOKUP(volume[[#This Row],[hwycov_id]],check!$A$2:$P$26,16,FALSE)</f>
        <v>#N/A</v>
      </c>
      <c r="P1691" s="298">
        <v>1698</v>
      </c>
    </row>
    <row r="1692" spans="1:16">
      <c r="A1692" s="59">
        <v>28380</v>
      </c>
      <c r="B1692" s="59">
        <v>1</v>
      </c>
      <c r="C1692" s="59">
        <v>1</v>
      </c>
      <c r="D1692" s="59">
        <v>1</v>
      </c>
      <c r="E1692" s="59" t="s">
        <v>78</v>
      </c>
      <c r="F1692" s="227">
        <v>1</v>
      </c>
      <c r="G1692" s="59">
        <v>4</v>
      </c>
      <c r="H1692" s="227">
        <v>5</v>
      </c>
      <c r="I1692" s="227">
        <v>5</v>
      </c>
      <c r="J1692" s="59">
        <v>40552</v>
      </c>
      <c r="K1692" s="78">
        <f>VLOOKUP(volume[[#This Row],[hwycov_id]],cnf[],10,FALSE)</f>
        <v>40552</v>
      </c>
      <c r="L1692" s="229">
        <f t="shared" si="78"/>
        <v>0</v>
      </c>
      <c r="M1692" s="228">
        <f t="shared" si="79"/>
        <v>0</v>
      </c>
      <c r="N1692" s="228">
        <f t="shared" si="80"/>
        <v>0</v>
      </c>
      <c r="O1692" s="298" t="e">
        <f>VLOOKUP(volume[[#This Row],[hwycov_id]],check!$A$2:$P$26,16,FALSE)</f>
        <v>#N/A</v>
      </c>
      <c r="P1692" s="298">
        <v>1699</v>
      </c>
    </row>
    <row r="1693" spans="1:16">
      <c r="A1693" s="59">
        <v>16394</v>
      </c>
      <c r="B1693" s="59">
        <v>3</v>
      </c>
      <c r="C1693" s="59">
        <v>1</v>
      </c>
      <c r="D1693" s="59">
        <v>2</v>
      </c>
      <c r="E1693" s="59" t="s">
        <v>79</v>
      </c>
      <c r="F1693" s="227">
        <v>3</v>
      </c>
      <c r="G1693" s="59">
        <v>4</v>
      </c>
      <c r="H1693" s="227">
        <v>3</v>
      </c>
      <c r="I1693" s="227">
        <v>14</v>
      </c>
      <c r="J1693" s="59">
        <v>40610</v>
      </c>
      <c r="K1693" s="78">
        <f>VLOOKUP(volume[[#This Row],[hwycov_id]],cnf[],10,FALSE)</f>
        <v>40610</v>
      </c>
      <c r="L1693" s="229">
        <f t="shared" si="78"/>
        <v>0</v>
      </c>
      <c r="M1693" s="228">
        <f t="shared" si="79"/>
        <v>0</v>
      </c>
      <c r="N1693" s="228">
        <f t="shared" si="80"/>
        <v>0</v>
      </c>
      <c r="O1693" s="298" t="e">
        <f>VLOOKUP(volume[[#This Row],[hwycov_id]],check!$A$2:$P$26,16,FALSE)</f>
        <v>#N/A</v>
      </c>
      <c r="P1693" s="298">
        <v>1700</v>
      </c>
    </row>
    <row r="1694" spans="1:16">
      <c r="A1694" s="59">
        <v>27223</v>
      </c>
      <c r="B1694" s="59">
        <v>1</v>
      </c>
      <c r="C1694" s="59">
        <v>1</v>
      </c>
      <c r="D1694" s="59">
        <v>1</v>
      </c>
      <c r="E1694" s="59" t="s">
        <v>82</v>
      </c>
      <c r="F1694" s="227">
        <v>1</v>
      </c>
      <c r="G1694" s="59">
        <v>4</v>
      </c>
      <c r="H1694" s="227">
        <v>5</v>
      </c>
      <c r="I1694" s="227">
        <v>16</v>
      </c>
      <c r="J1694" s="59">
        <v>40655</v>
      </c>
      <c r="K1694" s="78">
        <f>VLOOKUP(volume[[#This Row],[hwycov_id]],cnf[],10,FALSE)</f>
        <v>40655</v>
      </c>
      <c r="L1694" s="229">
        <f t="shared" si="78"/>
        <v>0</v>
      </c>
      <c r="M1694" s="228">
        <f t="shared" si="79"/>
        <v>0</v>
      </c>
      <c r="N1694" s="228">
        <f t="shared" si="80"/>
        <v>0</v>
      </c>
      <c r="O1694" s="298" t="e">
        <f>VLOOKUP(volume[[#This Row],[hwycov_id]],check!$A$2:$P$26,16,FALSE)</f>
        <v>#N/A</v>
      </c>
      <c r="P1694" s="298">
        <v>1701</v>
      </c>
    </row>
    <row r="1695" spans="1:16">
      <c r="A1695" s="59">
        <v>4781</v>
      </c>
      <c r="B1695" s="59">
        <v>2</v>
      </c>
      <c r="C1695" s="59">
        <v>1</v>
      </c>
      <c r="D1695" s="59">
        <v>2</v>
      </c>
      <c r="E1695" s="59" t="s">
        <v>79</v>
      </c>
      <c r="F1695" s="227">
        <v>3</v>
      </c>
      <c r="G1695" s="59">
        <v>4</v>
      </c>
      <c r="H1695" s="227">
        <v>3</v>
      </c>
      <c r="I1695" s="227">
        <v>14</v>
      </c>
      <c r="J1695" s="59">
        <v>40660</v>
      </c>
      <c r="K1695" s="78">
        <f>VLOOKUP(volume[[#This Row],[hwycov_id]],cnf[],10,FALSE)</f>
        <v>40660</v>
      </c>
      <c r="L1695" s="229">
        <f t="shared" si="78"/>
        <v>0</v>
      </c>
      <c r="M1695" s="228">
        <f t="shared" si="79"/>
        <v>0</v>
      </c>
      <c r="N1695" s="228">
        <f t="shared" si="80"/>
        <v>0</v>
      </c>
      <c r="O1695" s="298" t="e">
        <f>VLOOKUP(volume[[#This Row],[hwycov_id]],check!$A$2:$P$26,16,FALSE)</f>
        <v>#N/A</v>
      </c>
      <c r="P1695" s="298">
        <v>1702</v>
      </c>
    </row>
    <row r="1696" spans="1:16">
      <c r="A1696" s="59">
        <v>7501</v>
      </c>
      <c r="B1696" s="59">
        <v>1</v>
      </c>
      <c r="C1696" s="59">
        <v>1</v>
      </c>
      <c r="D1696" s="59">
        <v>1</v>
      </c>
      <c r="E1696" s="59" t="s">
        <v>78</v>
      </c>
      <c r="F1696" s="227">
        <v>1</v>
      </c>
      <c r="G1696" s="59">
        <v>4</v>
      </c>
      <c r="H1696" s="227">
        <v>3</v>
      </c>
      <c r="I1696" s="227">
        <v>14</v>
      </c>
      <c r="J1696" s="59">
        <v>40879</v>
      </c>
      <c r="K1696" s="78">
        <f>VLOOKUP(volume[[#This Row],[hwycov_id]],cnf[],10,FALSE)</f>
        <v>40879</v>
      </c>
      <c r="L1696" s="229">
        <f t="shared" si="78"/>
        <v>0</v>
      </c>
      <c r="M1696" s="228">
        <f t="shared" si="79"/>
        <v>0</v>
      </c>
      <c r="N1696" s="228">
        <f t="shared" si="80"/>
        <v>0</v>
      </c>
      <c r="O1696" s="298" t="e">
        <f>VLOOKUP(volume[[#This Row],[hwycov_id]],check!$A$2:$P$26,16,FALSE)</f>
        <v>#N/A</v>
      </c>
      <c r="P1696" s="298">
        <v>1703</v>
      </c>
    </row>
    <row r="1697" spans="1:16">
      <c r="A1697" s="59">
        <v>11536</v>
      </c>
      <c r="B1697" s="59">
        <v>2</v>
      </c>
      <c r="C1697" s="59">
        <v>1</v>
      </c>
      <c r="D1697" s="59">
        <v>2</v>
      </c>
      <c r="E1697" s="59" t="s">
        <v>79</v>
      </c>
      <c r="F1697" s="227">
        <v>3</v>
      </c>
      <c r="G1697" s="59">
        <v>4</v>
      </c>
      <c r="H1697" s="227">
        <v>3</v>
      </c>
      <c r="I1697" s="227">
        <v>14</v>
      </c>
      <c r="J1697" s="59">
        <v>41109</v>
      </c>
      <c r="K1697" s="78">
        <f>VLOOKUP(volume[[#This Row],[hwycov_id]],cnf[],10,FALSE)</f>
        <v>41109</v>
      </c>
      <c r="L1697" s="229">
        <f t="shared" si="78"/>
        <v>0</v>
      </c>
      <c r="M1697" s="228">
        <f t="shared" si="79"/>
        <v>0</v>
      </c>
      <c r="N1697" s="228">
        <f t="shared" si="80"/>
        <v>0</v>
      </c>
      <c r="O1697" s="298" t="e">
        <f>VLOOKUP(volume[[#This Row],[hwycov_id]],check!$A$2:$P$26,16,FALSE)</f>
        <v>#N/A</v>
      </c>
      <c r="P1697" s="298">
        <v>1705</v>
      </c>
    </row>
    <row r="1698" spans="1:16">
      <c r="A1698" s="59">
        <v>16356</v>
      </c>
      <c r="B1698" s="59">
        <v>1</v>
      </c>
      <c r="C1698" s="59">
        <v>1</v>
      </c>
      <c r="D1698" s="59">
        <v>1</v>
      </c>
      <c r="E1698" s="59" t="s">
        <v>82</v>
      </c>
      <c r="F1698" s="227">
        <v>1</v>
      </c>
      <c r="G1698" s="59">
        <v>4</v>
      </c>
      <c r="H1698" s="227">
        <v>3</v>
      </c>
      <c r="I1698" s="227">
        <v>14</v>
      </c>
      <c r="J1698" s="59">
        <v>41638</v>
      </c>
      <c r="K1698" s="78">
        <f>VLOOKUP(volume[[#This Row],[hwycov_id]],cnf[],10,FALSE)</f>
        <v>41638</v>
      </c>
      <c r="L1698" s="229">
        <f t="shared" si="78"/>
        <v>0</v>
      </c>
      <c r="M1698" s="228">
        <f t="shared" si="79"/>
        <v>0</v>
      </c>
      <c r="N1698" s="228">
        <f t="shared" si="80"/>
        <v>0</v>
      </c>
      <c r="O1698" s="298" t="e">
        <f>VLOOKUP(volume[[#This Row],[hwycov_id]],check!$A$2:$P$26,16,FALSE)</f>
        <v>#N/A</v>
      </c>
      <c r="P1698" s="298">
        <v>1706</v>
      </c>
    </row>
    <row r="1699" spans="1:16">
      <c r="A1699" s="59">
        <v>27241</v>
      </c>
      <c r="B1699" s="59">
        <v>1</v>
      </c>
      <c r="C1699" s="59">
        <v>1</v>
      </c>
      <c r="D1699" s="59">
        <v>1</v>
      </c>
      <c r="E1699" s="59" t="s">
        <v>82</v>
      </c>
      <c r="F1699" s="227">
        <v>1</v>
      </c>
      <c r="G1699" s="59">
        <v>4</v>
      </c>
      <c r="H1699" s="227">
        <v>5</v>
      </c>
      <c r="I1699" s="227">
        <v>16</v>
      </c>
      <c r="J1699" s="59">
        <v>41819</v>
      </c>
      <c r="K1699" s="78">
        <f>VLOOKUP(volume[[#This Row],[hwycov_id]],cnf[],10,FALSE)</f>
        <v>41819</v>
      </c>
      <c r="L1699" s="229">
        <f t="shared" si="78"/>
        <v>0</v>
      </c>
      <c r="M1699" s="228">
        <f t="shared" si="79"/>
        <v>0</v>
      </c>
      <c r="N1699" s="228">
        <f t="shared" si="80"/>
        <v>0</v>
      </c>
      <c r="O1699" s="298" t="e">
        <f>VLOOKUP(volume[[#This Row],[hwycov_id]],check!$A$2:$P$26,16,FALSE)</f>
        <v>#N/A</v>
      </c>
      <c r="P1699" s="298">
        <v>1707</v>
      </c>
    </row>
    <row r="1700" spans="1:16">
      <c r="A1700" s="59">
        <v>14251</v>
      </c>
      <c r="B1700" s="59">
        <v>2</v>
      </c>
      <c r="C1700" s="59">
        <v>1</v>
      </c>
      <c r="D1700" s="59">
        <v>1</v>
      </c>
      <c r="E1700" s="59" t="s">
        <v>79</v>
      </c>
      <c r="F1700" s="227">
        <v>3</v>
      </c>
      <c r="G1700" s="59">
        <v>4</v>
      </c>
      <c r="H1700" s="227">
        <v>3</v>
      </c>
      <c r="I1700" s="227">
        <v>14</v>
      </c>
      <c r="J1700" s="59">
        <v>41882</v>
      </c>
      <c r="K1700" s="78">
        <f>VLOOKUP(volume[[#This Row],[hwycov_id]],cnf[],10,FALSE)</f>
        <v>41882</v>
      </c>
      <c r="L1700" s="229">
        <f t="shared" si="78"/>
        <v>0</v>
      </c>
      <c r="M1700" s="228">
        <f t="shared" si="79"/>
        <v>0</v>
      </c>
      <c r="N1700" s="228">
        <f t="shared" si="80"/>
        <v>0</v>
      </c>
      <c r="O1700" s="298" t="e">
        <f>VLOOKUP(volume[[#This Row],[hwycov_id]],check!$A$2:$P$26,16,FALSE)</f>
        <v>#N/A</v>
      </c>
      <c r="P1700" s="298">
        <v>1708</v>
      </c>
    </row>
    <row r="1701" spans="1:16">
      <c r="A1701" s="59">
        <v>3514</v>
      </c>
      <c r="B1701" s="59">
        <v>2</v>
      </c>
      <c r="C1701" s="59">
        <v>1</v>
      </c>
      <c r="D1701" s="59">
        <v>2</v>
      </c>
      <c r="E1701" s="59" t="s">
        <v>80</v>
      </c>
      <c r="F1701" s="227">
        <v>3</v>
      </c>
      <c r="G1701" s="59">
        <v>4</v>
      </c>
      <c r="H1701" s="227">
        <v>5</v>
      </c>
      <c r="I1701" s="227">
        <v>16</v>
      </c>
      <c r="J1701" s="59">
        <v>41900</v>
      </c>
      <c r="K1701" s="78">
        <f>VLOOKUP(volume[[#This Row],[hwycov_id]],cnf[],10,FALSE)</f>
        <v>41900</v>
      </c>
      <c r="L1701" s="229">
        <f t="shared" si="78"/>
        <v>0</v>
      </c>
      <c r="M1701" s="228">
        <f t="shared" si="79"/>
        <v>0</v>
      </c>
      <c r="N1701" s="228">
        <f t="shared" si="80"/>
        <v>0</v>
      </c>
      <c r="O1701" s="298" t="e">
        <f>VLOOKUP(volume[[#This Row],[hwycov_id]],check!$A$2:$P$26,16,FALSE)</f>
        <v>#N/A</v>
      </c>
      <c r="P1701" s="298">
        <v>1709</v>
      </c>
    </row>
    <row r="1702" spans="1:16">
      <c r="A1702" s="59">
        <v>525</v>
      </c>
      <c r="B1702" s="59">
        <v>1</v>
      </c>
      <c r="C1702" s="59">
        <v>2</v>
      </c>
      <c r="D1702" s="59">
        <v>1</v>
      </c>
      <c r="E1702" s="59" t="s">
        <v>77</v>
      </c>
      <c r="F1702" s="227">
        <v>1</v>
      </c>
      <c r="G1702" s="59">
        <v>4</v>
      </c>
      <c r="H1702" s="227">
        <v>3</v>
      </c>
      <c r="I1702" s="227">
        <v>14</v>
      </c>
      <c r="J1702" s="59">
        <v>41937</v>
      </c>
      <c r="K1702" s="78">
        <f>VLOOKUP(volume[[#This Row],[hwycov_id]],cnf[],10,FALSE)</f>
        <v>41937</v>
      </c>
      <c r="L1702" s="229">
        <f t="shared" si="78"/>
        <v>0</v>
      </c>
      <c r="M1702" s="228">
        <f t="shared" si="79"/>
        <v>0</v>
      </c>
      <c r="N1702" s="228">
        <f t="shared" si="80"/>
        <v>0</v>
      </c>
      <c r="O1702" s="298" t="e">
        <f>VLOOKUP(volume[[#This Row],[hwycov_id]],check!$A$2:$P$26,16,FALSE)</f>
        <v>#N/A</v>
      </c>
      <c r="P1702" s="298">
        <v>1710</v>
      </c>
    </row>
    <row r="1703" spans="1:16">
      <c r="A1703" s="59">
        <v>15239</v>
      </c>
      <c r="B1703" s="59">
        <v>1</v>
      </c>
      <c r="C1703" s="59">
        <v>1</v>
      </c>
      <c r="D1703" s="59">
        <v>1</v>
      </c>
      <c r="E1703" s="59" t="s">
        <v>78</v>
      </c>
      <c r="F1703" s="227">
        <v>1</v>
      </c>
      <c r="G1703" s="59">
        <v>4</v>
      </c>
      <c r="H1703" s="227">
        <v>3</v>
      </c>
      <c r="I1703" s="227">
        <v>14</v>
      </c>
      <c r="J1703" s="59">
        <v>42415</v>
      </c>
      <c r="K1703" s="78">
        <f>VLOOKUP(volume[[#This Row],[hwycov_id]],cnf[],10,FALSE)</f>
        <v>42415</v>
      </c>
      <c r="L1703" s="229">
        <f t="shared" si="78"/>
        <v>0</v>
      </c>
      <c r="M1703" s="228">
        <f t="shared" si="79"/>
        <v>0</v>
      </c>
      <c r="N1703" s="228">
        <f t="shared" si="80"/>
        <v>0</v>
      </c>
      <c r="O1703" s="298" t="e">
        <f>VLOOKUP(volume[[#This Row],[hwycov_id]],check!$A$2:$P$26,16,FALSE)</f>
        <v>#N/A</v>
      </c>
      <c r="P1703" s="298">
        <v>1711</v>
      </c>
    </row>
    <row r="1704" spans="1:16">
      <c r="A1704" s="59">
        <v>27229</v>
      </c>
      <c r="B1704" s="59">
        <v>1</v>
      </c>
      <c r="C1704" s="59">
        <v>1</v>
      </c>
      <c r="D1704" s="59">
        <v>1</v>
      </c>
      <c r="E1704" s="59" t="s">
        <v>82</v>
      </c>
      <c r="F1704" s="227">
        <v>1</v>
      </c>
      <c r="G1704" s="59">
        <v>4</v>
      </c>
      <c r="H1704" s="227">
        <v>5</v>
      </c>
      <c r="I1704" s="227">
        <v>16</v>
      </c>
      <c r="J1704" s="59">
        <v>42647</v>
      </c>
      <c r="K1704" s="78">
        <f>VLOOKUP(volume[[#This Row],[hwycov_id]],cnf[],10,FALSE)</f>
        <v>42647</v>
      </c>
      <c r="L1704" s="229">
        <f t="shared" si="78"/>
        <v>0</v>
      </c>
      <c r="M1704" s="228">
        <f t="shared" si="79"/>
        <v>0</v>
      </c>
      <c r="N1704" s="228">
        <f t="shared" si="80"/>
        <v>0</v>
      </c>
      <c r="O1704" s="298" t="e">
        <f>VLOOKUP(volume[[#This Row],[hwycov_id]],check!$A$2:$P$26,16,FALSE)</f>
        <v>#N/A</v>
      </c>
      <c r="P1704" s="298">
        <v>1712</v>
      </c>
    </row>
    <row r="1705" spans="1:16">
      <c r="A1705" s="59">
        <v>14232</v>
      </c>
      <c r="B1705" s="59">
        <v>1</v>
      </c>
      <c r="C1705" s="59">
        <v>1</v>
      </c>
      <c r="D1705" s="59">
        <v>1</v>
      </c>
      <c r="E1705" s="59" t="s">
        <v>82</v>
      </c>
      <c r="F1705" s="227">
        <v>1</v>
      </c>
      <c r="G1705" s="59">
        <v>4</v>
      </c>
      <c r="H1705" s="227">
        <v>2</v>
      </c>
      <c r="I1705" s="227">
        <v>3</v>
      </c>
      <c r="J1705" s="59">
        <v>42674</v>
      </c>
      <c r="K1705" s="78">
        <f>VLOOKUP(volume[[#This Row],[hwycov_id]],cnf[],10,FALSE)</f>
        <v>42674</v>
      </c>
      <c r="L1705" s="229">
        <f t="shared" si="78"/>
        <v>0</v>
      </c>
      <c r="M1705" s="228">
        <f t="shared" si="79"/>
        <v>0</v>
      </c>
      <c r="N1705" s="228">
        <f t="shared" si="80"/>
        <v>0</v>
      </c>
      <c r="O1705" s="298" t="e">
        <f>VLOOKUP(volume[[#This Row],[hwycov_id]],check!$A$2:$P$26,16,FALSE)</f>
        <v>#N/A</v>
      </c>
      <c r="P1705" s="298">
        <v>1713</v>
      </c>
    </row>
    <row r="1706" spans="1:16">
      <c r="A1706" s="59">
        <v>7724</v>
      </c>
      <c r="B1706" s="59">
        <v>1</v>
      </c>
      <c r="C1706" s="59">
        <v>1</v>
      </c>
      <c r="D1706" s="59">
        <v>1</v>
      </c>
      <c r="E1706" s="59" t="s">
        <v>82</v>
      </c>
      <c r="F1706" s="227">
        <v>1</v>
      </c>
      <c r="G1706" s="59">
        <v>4</v>
      </c>
      <c r="H1706" s="227">
        <v>2</v>
      </c>
      <c r="I1706" s="227">
        <v>3</v>
      </c>
      <c r="J1706" s="59">
        <v>42960</v>
      </c>
      <c r="K1706" s="78">
        <f>VLOOKUP(volume[[#This Row],[hwycov_id]],cnf[],10,FALSE)</f>
        <v>42960</v>
      </c>
      <c r="L1706" s="229">
        <f t="shared" si="78"/>
        <v>0</v>
      </c>
      <c r="M1706" s="228">
        <f t="shared" si="79"/>
        <v>0</v>
      </c>
      <c r="N1706" s="228">
        <f t="shared" si="80"/>
        <v>0</v>
      </c>
      <c r="O1706" s="298" t="e">
        <f>VLOOKUP(volume[[#This Row],[hwycov_id]],check!$A$2:$P$26,16,FALSE)</f>
        <v>#N/A</v>
      </c>
      <c r="P1706" s="298">
        <v>1714</v>
      </c>
    </row>
    <row r="1707" spans="1:16">
      <c r="A1707" s="59">
        <v>6454</v>
      </c>
      <c r="B1707" s="59">
        <v>2</v>
      </c>
      <c r="C1707" s="59">
        <v>1</v>
      </c>
      <c r="D1707" s="59">
        <v>2</v>
      </c>
      <c r="E1707" s="59" t="s">
        <v>79</v>
      </c>
      <c r="F1707" s="227">
        <v>3</v>
      </c>
      <c r="G1707" s="59">
        <v>4</v>
      </c>
      <c r="H1707" s="227">
        <v>2</v>
      </c>
      <c r="I1707" s="227">
        <v>14</v>
      </c>
      <c r="J1707" s="59">
        <v>43090</v>
      </c>
      <c r="K1707" s="78">
        <f>VLOOKUP(volume[[#This Row],[hwycov_id]],cnf[],10,FALSE)</f>
        <v>43090</v>
      </c>
      <c r="L1707" s="229">
        <f t="shared" si="78"/>
        <v>0</v>
      </c>
      <c r="M1707" s="228">
        <f t="shared" si="79"/>
        <v>0</v>
      </c>
      <c r="N1707" s="228">
        <f t="shared" si="80"/>
        <v>0</v>
      </c>
      <c r="O1707" s="298" t="e">
        <f>VLOOKUP(volume[[#This Row],[hwycov_id]],check!$A$2:$P$26,16,FALSE)</f>
        <v>#N/A</v>
      </c>
      <c r="P1707" s="298">
        <v>1715</v>
      </c>
    </row>
    <row r="1708" spans="1:16">
      <c r="A1708" s="59">
        <v>28636</v>
      </c>
      <c r="B1708" s="59">
        <v>1</v>
      </c>
      <c r="C1708" s="59">
        <v>1</v>
      </c>
      <c r="D1708" s="59">
        <v>1</v>
      </c>
      <c r="E1708" s="59" t="s">
        <v>82</v>
      </c>
      <c r="F1708" s="227">
        <v>1</v>
      </c>
      <c r="G1708" s="59">
        <v>4</v>
      </c>
      <c r="H1708" s="227">
        <v>5</v>
      </c>
      <c r="I1708" s="227">
        <v>19</v>
      </c>
      <c r="J1708" s="59">
        <v>43102</v>
      </c>
      <c r="K1708" s="78">
        <f>VLOOKUP(volume[[#This Row],[hwycov_id]],cnf[],10,FALSE)</f>
        <v>43102</v>
      </c>
      <c r="L1708" s="229">
        <f t="shared" si="78"/>
        <v>0</v>
      </c>
      <c r="M1708" s="228">
        <f t="shared" si="79"/>
        <v>0</v>
      </c>
      <c r="N1708" s="228">
        <f t="shared" si="80"/>
        <v>0</v>
      </c>
      <c r="O1708" s="298" t="e">
        <f>VLOOKUP(volume[[#This Row],[hwycov_id]],check!$A$2:$P$26,16,FALSE)</f>
        <v>#N/A</v>
      </c>
      <c r="P1708" s="298">
        <v>1716</v>
      </c>
    </row>
    <row r="1709" spans="1:16">
      <c r="A1709" s="59">
        <v>14265</v>
      </c>
      <c r="B1709" s="59">
        <v>1</v>
      </c>
      <c r="C1709" s="59">
        <v>1</v>
      </c>
      <c r="D1709" s="59">
        <v>1</v>
      </c>
      <c r="E1709" s="59" t="s">
        <v>78</v>
      </c>
      <c r="F1709" s="227">
        <v>1</v>
      </c>
      <c r="G1709" s="59">
        <v>4</v>
      </c>
      <c r="H1709" s="227">
        <v>3</v>
      </c>
      <c r="I1709" s="227">
        <v>14</v>
      </c>
      <c r="J1709" s="59">
        <v>43107</v>
      </c>
      <c r="K1709" s="78">
        <f>VLOOKUP(volume[[#This Row],[hwycov_id]],cnf[],10,FALSE)</f>
        <v>43107</v>
      </c>
      <c r="L1709" s="229">
        <f t="shared" si="78"/>
        <v>0</v>
      </c>
      <c r="M1709" s="228">
        <f t="shared" si="79"/>
        <v>0</v>
      </c>
      <c r="N1709" s="228">
        <f t="shared" si="80"/>
        <v>0</v>
      </c>
      <c r="O1709" s="298" t="e">
        <f>VLOOKUP(volume[[#This Row],[hwycov_id]],check!$A$2:$P$26,16,FALSE)</f>
        <v>#N/A</v>
      </c>
      <c r="P1709" s="298">
        <v>1717</v>
      </c>
    </row>
    <row r="1710" spans="1:16">
      <c r="A1710" s="59">
        <v>8647</v>
      </c>
      <c r="B1710" s="59">
        <v>1</v>
      </c>
      <c r="C1710" s="59">
        <v>1</v>
      </c>
      <c r="D1710" s="59">
        <v>1</v>
      </c>
      <c r="E1710" s="59" t="s">
        <v>82</v>
      </c>
      <c r="F1710" s="227">
        <v>1</v>
      </c>
      <c r="G1710" s="59">
        <v>4</v>
      </c>
      <c r="H1710" s="227">
        <v>3</v>
      </c>
      <c r="I1710" s="227">
        <v>14</v>
      </c>
      <c r="J1710" s="59">
        <v>43256</v>
      </c>
      <c r="K1710" s="78">
        <f>VLOOKUP(volume[[#This Row],[hwycov_id]],cnf[],10,FALSE)</f>
        <v>43256</v>
      </c>
      <c r="L1710" s="229">
        <f t="shared" si="78"/>
        <v>0</v>
      </c>
      <c r="M1710" s="228">
        <f t="shared" si="79"/>
        <v>0</v>
      </c>
      <c r="N1710" s="228">
        <f t="shared" si="80"/>
        <v>0</v>
      </c>
      <c r="O1710" s="298" t="e">
        <f>VLOOKUP(volume[[#This Row],[hwycov_id]],check!$A$2:$P$26,16,FALSE)</f>
        <v>#N/A</v>
      </c>
      <c r="P1710" s="298">
        <v>1718</v>
      </c>
    </row>
    <row r="1711" spans="1:16">
      <c r="A1711" s="59">
        <v>28792</v>
      </c>
      <c r="B1711" s="59">
        <v>1</v>
      </c>
      <c r="C1711" s="59">
        <v>1</v>
      </c>
      <c r="D1711" s="59">
        <v>1</v>
      </c>
      <c r="E1711" s="59" t="s">
        <v>78</v>
      </c>
      <c r="F1711" s="227">
        <v>1</v>
      </c>
      <c r="G1711" s="59">
        <v>4</v>
      </c>
      <c r="H1711" s="227">
        <v>3</v>
      </c>
      <c r="I1711" s="227">
        <v>14</v>
      </c>
      <c r="J1711" s="59">
        <v>43340</v>
      </c>
      <c r="K1711" s="78">
        <f>VLOOKUP(volume[[#This Row],[hwycov_id]],cnf[],10,FALSE)</f>
        <v>43340</v>
      </c>
      <c r="L1711" s="229">
        <f t="shared" si="78"/>
        <v>0</v>
      </c>
      <c r="M1711" s="228">
        <f t="shared" si="79"/>
        <v>0</v>
      </c>
      <c r="N1711" s="228">
        <f t="shared" si="80"/>
        <v>0</v>
      </c>
      <c r="O1711" s="298" t="e">
        <f>VLOOKUP(volume[[#This Row],[hwycov_id]],check!$A$2:$P$26,16,FALSE)</f>
        <v>#N/A</v>
      </c>
      <c r="P1711" s="298">
        <v>1719</v>
      </c>
    </row>
    <row r="1712" spans="1:16">
      <c r="A1712" s="59">
        <v>28280</v>
      </c>
      <c r="B1712" s="59">
        <v>1</v>
      </c>
      <c r="C1712" s="59">
        <v>1</v>
      </c>
      <c r="D1712" s="59">
        <v>1</v>
      </c>
      <c r="E1712" s="59" t="s">
        <v>78</v>
      </c>
      <c r="F1712" s="227">
        <v>1</v>
      </c>
      <c r="G1712" s="59">
        <v>4</v>
      </c>
      <c r="H1712" s="227">
        <v>3</v>
      </c>
      <c r="I1712" s="227">
        <v>14</v>
      </c>
      <c r="J1712" s="59">
        <v>43540</v>
      </c>
      <c r="K1712" s="78">
        <f>VLOOKUP(volume[[#This Row],[hwycov_id]],cnf[],10,FALSE)</f>
        <v>43540</v>
      </c>
      <c r="L1712" s="229">
        <f t="shared" si="78"/>
        <v>0</v>
      </c>
      <c r="M1712" s="228">
        <f t="shared" si="79"/>
        <v>0</v>
      </c>
      <c r="N1712" s="228">
        <f t="shared" si="80"/>
        <v>0</v>
      </c>
      <c r="O1712" s="298" t="e">
        <f>VLOOKUP(volume[[#This Row],[hwycov_id]],check!$A$2:$P$26,16,FALSE)</f>
        <v>#N/A</v>
      </c>
      <c r="P1712" s="298">
        <v>1720</v>
      </c>
    </row>
    <row r="1713" spans="1:16">
      <c r="A1713" s="59">
        <v>23867</v>
      </c>
      <c r="B1713" s="59">
        <v>1</v>
      </c>
      <c r="C1713" s="59">
        <v>1</v>
      </c>
      <c r="D1713" s="59">
        <v>1</v>
      </c>
      <c r="E1713" s="59" t="s">
        <v>78</v>
      </c>
      <c r="F1713" s="227">
        <v>1</v>
      </c>
      <c r="G1713" s="59">
        <v>4</v>
      </c>
      <c r="H1713" s="227">
        <v>3</v>
      </c>
      <c r="I1713" s="227">
        <v>14</v>
      </c>
      <c r="J1713" s="59">
        <v>43565</v>
      </c>
      <c r="K1713" s="78">
        <f>VLOOKUP(volume[[#This Row],[hwycov_id]],cnf[],10,FALSE)</f>
        <v>43565</v>
      </c>
      <c r="L1713" s="229">
        <f t="shared" si="78"/>
        <v>0</v>
      </c>
      <c r="M1713" s="228">
        <f t="shared" si="79"/>
        <v>0</v>
      </c>
      <c r="N1713" s="228">
        <f t="shared" si="80"/>
        <v>0</v>
      </c>
      <c r="O1713" s="298" t="e">
        <f>VLOOKUP(volume[[#This Row],[hwycov_id]],check!$A$2:$P$26,16,FALSE)</f>
        <v>#N/A</v>
      </c>
      <c r="P1713" s="298">
        <v>1721</v>
      </c>
    </row>
    <row r="1714" spans="1:16">
      <c r="A1714" s="59">
        <v>28637</v>
      </c>
      <c r="B1714" s="59">
        <v>1</v>
      </c>
      <c r="C1714" s="59">
        <v>1</v>
      </c>
      <c r="D1714" s="59">
        <v>1</v>
      </c>
      <c r="E1714" s="59" t="s">
        <v>82</v>
      </c>
      <c r="F1714" s="227">
        <v>1</v>
      </c>
      <c r="G1714" s="59">
        <v>4</v>
      </c>
      <c r="H1714" s="227">
        <v>5</v>
      </c>
      <c r="I1714" s="227">
        <v>19</v>
      </c>
      <c r="J1714" s="59">
        <v>43615</v>
      </c>
      <c r="K1714" s="78">
        <f>VLOOKUP(volume[[#This Row],[hwycov_id]],cnf[],10,FALSE)</f>
        <v>43615</v>
      </c>
      <c r="L1714" s="229">
        <f t="shared" si="78"/>
        <v>0</v>
      </c>
      <c r="M1714" s="228">
        <f t="shared" si="79"/>
        <v>0</v>
      </c>
      <c r="N1714" s="228">
        <f t="shared" si="80"/>
        <v>0</v>
      </c>
      <c r="O1714" s="298" t="e">
        <f>VLOOKUP(volume[[#This Row],[hwycov_id]],check!$A$2:$P$26,16,FALSE)</f>
        <v>#N/A</v>
      </c>
      <c r="P1714" s="298">
        <v>1722</v>
      </c>
    </row>
    <row r="1715" spans="1:16">
      <c r="A1715" s="59">
        <v>9868</v>
      </c>
      <c r="B1715" s="59">
        <v>2</v>
      </c>
      <c r="C1715" s="59">
        <v>1</v>
      </c>
      <c r="D1715" s="59">
        <v>2</v>
      </c>
      <c r="E1715" s="59" t="s">
        <v>79</v>
      </c>
      <c r="F1715" s="227">
        <v>3</v>
      </c>
      <c r="G1715" s="59">
        <v>4</v>
      </c>
      <c r="H1715" s="227">
        <v>3</v>
      </c>
      <c r="I1715" s="227">
        <v>14</v>
      </c>
      <c r="J1715" s="59">
        <v>43771</v>
      </c>
      <c r="K1715" s="78">
        <f>VLOOKUP(volume[[#This Row],[hwycov_id]],cnf[],10,FALSE)</f>
        <v>43771</v>
      </c>
      <c r="L1715" s="229">
        <f t="shared" si="78"/>
        <v>0</v>
      </c>
      <c r="M1715" s="228">
        <f t="shared" si="79"/>
        <v>0</v>
      </c>
      <c r="N1715" s="228">
        <f t="shared" si="80"/>
        <v>0</v>
      </c>
      <c r="O1715" s="298" t="e">
        <f>VLOOKUP(volume[[#This Row],[hwycov_id]],check!$A$2:$P$26,16,FALSE)</f>
        <v>#N/A</v>
      </c>
      <c r="P1715" s="298">
        <v>1723</v>
      </c>
    </row>
    <row r="1716" spans="1:16">
      <c r="A1716" s="59">
        <v>28791</v>
      </c>
      <c r="B1716" s="59">
        <v>1</v>
      </c>
      <c r="C1716" s="59">
        <v>1</v>
      </c>
      <c r="D1716" s="59">
        <v>1</v>
      </c>
      <c r="E1716" s="59" t="s">
        <v>78</v>
      </c>
      <c r="F1716" s="227">
        <v>1</v>
      </c>
      <c r="G1716" s="59">
        <v>4</v>
      </c>
      <c r="H1716" s="227">
        <v>3</v>
      </c>
      <c r="I1716" s="227">
        <v>14</v>
      </c>
      <c r="J1716" s="59">
        <v>43796</v>
      </c>
      <c r="K1716" s="78">
        <f>VLOOKUP(volume[[#This Row],[hwycov_id]],cnf[],10,FALSE)</f>
        <v>43796</v>
      </c>
      <c r="L1716" s="229">
        <f t="shared" si="78"/>
        <v>0</v>
      </c>
      <c r="M1716" s="228">
        <f t="shared" si="79"/>
        <v>0</v>
      </c>
      <c r="N1716" s="228">
        <f t="shared" si="80"/>
        <v>0</v>
      </c>
      <c r="O1716" s="298" t="e">
        <f>VLOOKUP(volume[[#This Row],[hwycov_id]],check!$A$2:$P$26,16,FALSE)</f>
        <v>#N/A</v>
      </c>
      <c r="P1716" s="298">
        <v>1724</v>
      </c>
    </row>
    <row r="1717" spans="1:16">
      <c r="A1717" s="59">
        <v>12040</v>
      </c>
      <c r="B1717" s="59">
        <v>2</v>
      </c>
      <c r="C1717" s="59">
        <v>1</v>
      </c>
      <c r="D1717" s="59">
        <v>2</v>
      </c>
      <c r="E1717" s="59" t="s">
        <v>82</v>
      </c>
      <c r="F1717" s="227">
        <v>3</v>
      </c>
      <c r="G1717" s="59">
        <v>4</v>
      </c>
      <c r="H1717" s="227">
        <v>6</v>
      </c>
      <c r="I1717" s="227">
        <v>12</v>
      </c>
      <c r="J1717" s="59">
        <v>43921</v>
      </c>
      <c r="K1717" s="78">
        <f>VLOOKUP(volume[[#This Row],[hwycov_id]],cnf[],10,FALSE)</f>
        <v>43921</v>
      </c>
      <c r="L1717" s="229">
        <f t="shared" si="78"/>
        <v>0</v>
      </c>
      <c r="M1717" s="228">
        <f t="shared" si="79"/>
        <v>0</v>
      </c>
      <c r="N1717" s="228">
        <f t="shared" si="80"/>
        <v>0</v>
      </c>
      <c r="O1717" s="298" t="e">
        <f>VLOOKUP(volume[[#This Row],[hwycov_id]],check!$A$2:$P$26,16,FALSE)</f>
        <v>#N/A</v>
      </c>
      <c r="P1717" s="298">
        <v>1725</v>
      </c>
    </row>
    <row r="1718" spans="1:16">
      <c r="A1718" s="59">
        <v>11123</v>
      </c>
      <c r="B1718" s="59">
        <v>1</v>
      </c>
      <c r="C1718" s="59">
        <v>1</v>
      </c>
      <c r="D1718" s="59">
        <v>1</v>
      </c>
      <c r="E1718" s="59" t="s">
        <v>82</v>
      </c>
      <c r="F1718" s="227">
        <v>1</v>
      </c>
      <c r="G1718" s="59">
        <v>4</v>
      </c>
      <c r="H1718" s="227">
        <v>3</v>
      </c>
      <c r="I1718" s="227">
        <v>14</v>
      </c>
      <c r="J1718" s="59">
        <v>44181</v>
      </c>
      <c r="K1718" s="78">
        <f>VLOOKUP(volume[[#This Row],[hwycov_id]],cnf[],10,FALSE)</f>
        <v>44181</v>
      </c>
      <c r="L1718" s="229">
        <f t="shared" si="78"/>
        <v>0</v>
      </c>
      <c r="M1718" s="228">
        <f t="shared" si="79"/>
        <v>0</v>
      </c>
      <c r="N1718" s="228">
        <f t="shared" si="80"/>
        <v>0</v>
      </c>
      <c r="O1718" s="298" t="e">
        <f>VLOOKUP(volume[[#This Row],[hwycov_id]],check!$A$2:$P$26,16,FALSE)</f>
        <v>#N/A</v>
      </c>
      <c r="P1718" s="298">
        <v>1727</v>
      </c>
    </row>
    <row r="1719" spans="1:16">
      <c r="A1719" s="59">
        <v>27507</v>
      </c>
      <c r="B1719" s="59">
        <v>1</v>
      </c>
      <c r="C1719" s="59">
        <v>1</v>
      </c>
      <c r="D1719" s="59">
        <v>1</v>
      </c>
      <c r="E1719" s="59" t="s">
        <v>82</v>
      </c>
      <c r="F1719" s="227">
        <v>1</v>
      </c>
      <c r="G1719" s="59">
        <v>4</v>
      </c>
      <c r="H1719" s="227">
        <v>3</v>
      </c>
      <c r="I1719" s="227">
        <v>14</v>
      </c>
      <c r="J1719" s="59">
        <v>44209</v>
      </c>
      <c r="K1719" s="78">
        <f>VLOOKUP(volume[[#This Row],[hwycov_id]],cnf[],10,FALSE)</f>
        <v>44209</v>
      </c>
      <c r="L1719" s="229">
        <f t="shared" si="78"/>
        <v>0</v>
      </c>
      <c r="M1719" s="228">
        <f t="shared" si="79"/>
        <v>0</v>
      </c>
      <c r="N1719" s="228">
        <f t="shared" si="80"/>
        <v>0</v>
      </c>
      <c r="O1719" s="298" t="e">
        <f>VLOOKUP(volume[[#This Row],[hwycov_id]],check!$A$2:$P$26,16,FALSE)</f>
        <v>#N/A</v>
      </c>
      <c r="P1719" s="298">
        <v>1728</v>
      </c>
    </row>
    <row r="1720" spans="1:16">
      <c r="A1720" s="59">
        <v>15277</v>
      </c>
      <c r="B1720" s="59">
        <v>1</v>
      </c>
      <c r="C1720" s="59">
        <v>1</v>
      </c>
      <c r="D1720" s="59">
        <v>1</v>
      </c>
      <c r="E1720" s="59" t="s">
        <v>82</v>
      </c>
      <c r="F1720" s="227">
        <v>1</v>
      </c>
      <c r="G1720" s="59">
        <v>4</v>
      </c>
      <c r="H1720" s="227">
        <v>5</v>
      </c>
      <c r="I1720" s="227">
        <v>14</v>
      </c>
      <c r="J1720" s="59">
        <v>44548</v>
      </c>
      <c r="K1720" s="78">
        <f>VLOOKUP(volume[[#This Row],[hwycov_id]],cnf[],10,FALSE)</f>
        <v>44548</v>
      </c>
      <c r="L1720" s="229">
        <f t="shared" si="78"/>
        <v>0</v>
      </c>
      <c r="M1720" s="228">
        <f t="shared" si="79"/>
        <v>0</v>
      </c>
      <c r="N1720" s="228">
        <f t="shared" si="80"/>
        <v>0</v>
      </c>
      <c r="O1720" s="298" t="e">
        <f>VLOOKUP(volume[[#This Row],[hwycov_id]],check!$A$2:$P$26,16,FALSE)</f>
        <v>#N/A</v>
      </c>
      <c r="P1720" s="298">
        <v>1729</v>
      </c>
    </row>
    <row r="1721" spans="1:16">
      <c r="A1721" s="59">
        <v>15042</v>
      </c>
      <c r="B1721" s="59">
        <v>2</v>
      </c>
      <c r="C1721" s="59">
        <v>1</v>
      </c>
      <c r="D1721" s="59">
        <v>2</v>
      </c>
      <c r="E1721" s="59" t="s">
        <v>79</v>
      </c>
      <c r="F1721" s="227">
        <v>3</v>
      </c>
      <c r="G1721" s="59">
        <v>4</v>
      </c>
      <c r="H1721" s="227">
        <v>3</v>
      </c>
      <c r="I1721" s="227">
        <v>14</v>
      </c>
      <c r="J1721" s="59">
        <v>45149</v>
      </c>
      <c r="K1721" s="78">
        <f>VLOOKUP(volume[[#This Row],[hwycov_id]],cnf[],10,FALSE)</f>
        <v>45149</v>
      </c>
      <c r="L1721" s="229">
        <f t="shared" si="78"/>
        <v>0</v>
      </c>
      <c r="M1721" s="228">
        <f t="shared" si="79"/>
        <v>0</v>
      </c>
      <c r="N1721" s="228">
        <f t="shared" si="80"/>
        <v>0</v>
      </c>
      <c r="O1721" s="298" t="e">
        <f>VLOOKUP(volume[[#This Row],[hwycov_id]],check!$A$2:$P$26,16,FALSE)</f>
        <v>#N/A</v>
      </c>
      <c r="P1721" s="298">
        <v>1730</v>
      </c>
    </row>
    <row r="1722" spans="1:16">
      <c r="A1722" s="59">
        <v>11294</v>
      </c>
      <c r="B1722" s="59">
        <v>1</v>
      </c>
      <c r="C1722" s="59">
        <v>1</v>
      </c>
      <c r="D1722" s="59">
        <v>1</v>
      </c>
      <c r="E1722" s="59" t="s">
        <v>78</v>
      </c>
      <c r="F1722" s="227">
        <v>1</v>
      </c>
      <c r="G1722" s="59">
        <v>4</v>
      </c>
      <c r="H1722" s="227">
        <v>5</v>
      </c>
      <c r="I1722" s="227">
        <v>9</v>
      </c>
      <c r="J1722" s="59">
        <v>45152</v>
      </c>
      <c r="K1722" s="78">
        <f>VLOOKUP(volume[[#This Row],[hwycov_id]],cnf[],10,FALSE)</f>
        <v>45152</v>
      </c>
      <c r="L1722" s="229">
        <f t="shared" si="78"/>
        <v>0</v>
      </c>
      <c r="M1722" s="228">
        <f t="shared" si="79"/>
        <v>0</v>
      </c>
      <c r="N1722" s="228">
        <f t="shared" si="80"/>
        <v>0</v>
      </c>
      <c r="O1722" s="298" t="e">
        <f>VLOOKUP(volume[[#This Row],[hwycov_id]],check!$A$2:$P$26,16,FALSE)</f>
        <v>#N/A</v>
      </c>
      <c r="P1722" s="298">
        <v>1731</v>
      </c>
    </row>
    <row r="1723" spans="1:16">
      <c r="A1723" s="59">
        <v>7377</v>
      </c>
      <c r="B1723" s="59">
        <v>1</v>
      </c>
      <c r="C1723" s="59">
        <v>1</v>
      </c>
      <c r="D1723" s="59">
        <v>1</v>
      </c>
      <c r="E1723" s="59" t="s">
        <v>82</v>
      </c>
      <c r="F1723" s="227">
        <v>1</v>
      </c>
      <c r="G1723" s="59">
        <v>4</v>
      </c>
      <c r="H1723" s="227">
        <v>5</v>
      </c>
      <c r="I1723" s="227">
        <v>16</v>
      </c>
      <c r="J1723" s="59">
        <v>45188</v>
      </c>
      <c r="K1723" s="78">
        <f>VLOOKUP(volume[[#This Row],[hwycov_id]],cnf[],10,FALSE)</f>
        <v>45188</v>
      </c>
      <c r="L1723" s="229">
        <f t="shared" si="78"/>
        <v>0</v>
      </c>
      <c r="M1723" s="228">
        <f t="shared" si="79"/>
        <v>0</v>
      </c>
      <c r="N1723" s="228">
        <f t="shared" si="80"/>
        <v>0</v>
      </c>
      <c r="O1723" s="298" t="e">
        <f>VLOOKUP(volume[[#This Row],[hwycov_id]],check!$A$2:$P$26,16,FALSE)</f>
        <v>#N/A</v>
      </c>
      <c r="P1723" s="298">
        <v>1732</v>
      </c>
    </row>
    <row r="1724" spans="1:16">
      <c r="A1724" s="59">
        <v>11124</v>
      </c>
      <c r="B1724" s="59">
        <v>1</v>
      </c>
      <c r="C1724" s="59">
        <v>1</v>
      </c>
      <c r="D1724" s="59">
        <v>1</v>
      </c>
      <c r="E1724" s="59" t="s">
        <v>82</v>
      </c>
      <c r="F1724" s="227">
        <v>1</v>
      </c>
      <c r="G1724" s="59">
        <v>4</v>
      </c>
      <c r="H1724" s="227">
        <v>3</v>
      </c>
      <c r="I1724" s="227">
        <v>14</v>
      </c>
      <c r="J1724" s="59">
        <v>45213</v>
      </c>
      <c r="K1724" s="78">
        <f>VLOOKUP(volume[[#This Row],[hwycov_id]],cnf[],10,FALSE)</f>
        <v>45213</v>
      </c>
      <c r="L1724" s="229">
        <f t="shared" si="78"/>
        <v>0</v>
      </c>
      <c r="M1724" s="228">
        <f t="shared" si="79"/>
        <v>0</v>
      </c>
      <c r="N1724" s="228">
        <f t="shared" si="80"/>
        <v>0</v>
      </c>
      <c r="O1724" s="298" t="e">
        <f>VLOOKUP(volume[[#This Row],[hwycov_id]],check!$A$2:$P$26,16,FALSE)</f>
        <v>#N/A</v>
      </c>
      <c r="P1724" s="298">
        <v>1733</v>
      </c>
    </row>
    <row r="1725" spans="1:16">
      <c r="A1725" s="59">
        <v>19481</v>
      </c>
      <c r="B1725" s="59">
        <v>1</v>
      </c>
      <c r="C1725" s="59">
        <v>1</v>
      </c>
      <c r="D1725" s="59">
        <v>1</v>
      </c>
      <c r="E1725" s="59" t="s">
        <v>82</v>
      </c>
      <c r="F1725" s="227">
        <v>1</v>
      </c>
      <c r="G1725" s="59">
        <v>4</v>
      </c>
      <c r="H1725" s="227">
        <v>5</v>
      </c>
      <c r="I1725" s="227">
        <v>16</v>
      </c>
      <c r="J1725" s="59">
        <v>45435</v>
      </c>
      <c r="K1725" s="78">
        <f>VLOOKUP(volume[[#This Row],[hwycov_id]],cnf[],10,FALSE)</f>
        <v>45435</v>
      </c>
      <c r="L1725" s="229">
        <f t="shared" si="78"/>
        <v>0</v>
      </c>
      <c r="M1725" s="228">
        <f t="shared" si="79"/>
        <v>0</v>
      </c>
      <c r="N1725" s="228">
        <f t="shared" si="80"/>
        <v>0</v>
      </c>
      <c r="O1725" s="298" t="e">
        <f>VLOOKUP(volume[[#This Row],[hwycov_id]],check!$A$2:$P$26,16,FALSE)</f>
        <v>#N/A</v>
      </c>
      <c r="P1725" s="298">
        <v>1734</v>
      </c>
    </row>
    <row r="1726" spans="1:16">
      <c r="A1726" s="59">
        <v>9904</v>
      </c>
      <c r="B1726" s="59">
        <v>1</v>
      </c>
      <c r="C1726" s="59">
        <v>1</v>
      </c>
      <c r="D1726" s="59">
        <v>1</v>
      </c>
      <c r="E1726" s="59" t="s">
        <v>82</v>
      </c>
      <c r="F1726" s="227">
        <v>1</v>
      </c>
      <c r="G1726" s="59">
        <v>4</v>
      </c>
      <c r="H1726" s="227">
        <v>4</v>
      </c>
      <c r="I1726" s="227">
        <v>14</v>
      </c>
      <c r="J1726" s="59">
        <v>46031</v>
      </c>
      <c r="K1726" s="78">
        <f>VLOOKUP(volume[[#This Row],[hwycov_id]],cnf[],10,FALSE)</f>
        <v>46031</v>
      </c>
      <c r="L1726" s="229">
        <f t="shared" si="78"/>
        <v>0</v>
      </c>
      <c r="M1726" s="228">
        <f t="shared" si="79"/>
        <v>0</v>
      </c>
      <c r="N1726" s="228">
        <f t="shared" si="80"/>
        <v>0</v>
      </c>
      <c r="O1726" s="298" t="e">
        <f>VLOOKUP(volume[[#This Row],[hwycov_id]],check!$A$2:$P$26,16,FALSE)</f>
        <v>#N/A</v>
      </c>
      <c r="P1726" s="298">
        <v>1735</v>
      </c>
    </row>
    <row r="1727" spans="1:16">
      <c r="A1727" s="59">
        <v>5144</v>
      </c>
      <c r="B1727" s="59">
        <v>3</v>
      </c>
      <c r="C1727" s="59">
        <v>1</v>
      </c>
      <c r="D1727" s="59">
        <v>2</v>
      </c>
      <c r="E1727" s="59" t="s">
        <v>79</v>
      </c>
      <c r="F1727" s="227">
        <v>3</v>
      </c>
      <c r="G1727" s="59">
        <v>4</v>
      </c>
      <c r="H1727" s="227">
        <v>2</v>
      </c>
      <c r="I1727" s="227">
        <v>14</v>
      </c>
      <c r="J1727" s="59">
        <v>46187</v>
      </c>
      <c r="K1727" s="78">
        <f>VLOOKUP(volume[[#This Row],[hwycov_id]],cnf[],10,FALSE)</f>
        <v>46187</v>
      </c>
      <c r="L1727" s="229">
        <f t="shared" si="78"/>
        <v>0</v>
      </c>
      <c r="M1727" s="228">
        <f t="shared" si="79"/>
        <v>0</v>
      </c>
      <c r="N1727" s="228">
        <f t="shared" si="80"/>
        <v>0</v>
      </c>
      <c r="O1727" s="298" t="e">
        <f>VLOOKUP(volume[[#This Row],[hwycov_id]],check!$A$2:$P$26,16,FALSE)</f>
        <v>#N/A</v>
      </c>
      <c r="P1727" s="298">
        <v>1737</v>
      </c>
    </row>
    <row r="1728" spans="1:16">
      <c r="A1728" s="59">
        <v>28379</v>
      </c>
      <c r="B1728" s="59">
        <v>1</v>
      </c>
      <c r="C1728" s="59">
        <v>1</v>
      </c>
      <c r="D1728" s="59">
        <v>1</v>
      </c>
      <c r="E1728" s="59" t="s">
        <v>78</v>
      </c>
      <c r="F1728" s="227">
        <v>1</v>
      </c>
      <c r="G1728" s="59">
        <v>4</v>
      </c>
      <c r="H1728" s="227">
        <v>5</v>
      </c>
      <c r="I1728" s="227">
        <v>5</v>
      </c>
      <c r="J1728" s="59">
        <v>46360</v>
      </c>
      <c r="K1728" s="78">
        <f>VLOOKUP(volume[[#This Row],[hwycov_id]],cnf[],10,FALSE)</f>
        <v>46360</v>
      </c>
      <c r="L1728" s="229">
        <f t="shared" si="78"/>
        <v>0</v>
      </c>
      <c r="M1728" s="228">
        <f t="shared" si="79"/>
        <v>0</v>
      </c>
      <c r="N1728" s="228">
        <f t="shared" si="80"/>
        <v>0</v>
      </c>
      <c r="O1728" s="298" t="e">
        <f>VLOOKUP(volume[[#This Row],[hwycov_id]],check!$A$2:$P$26,16,FALSE)</f>
        <v>#N/A</v>
      </c>
      <c r="P1728" s="298">
        <v>1738</v>
      </c>
    </row>
    <row r="1729" spans="1:16">
      <c r="A1729" s="59">
        <v>7215</v>
      </c>
      <c r="B1729" s="59">
        <v>1</v>
      </c>
      <c r="C1729" s="59">
        <v>1</v>
      </c>
      <c r="D1729" s="59">
        <v>1</v>
      </c>
      <c r="E1729" s="59" t="s">
        <v>78</v>
      </c>
      <c r="F1729" s="227">
        <v>1</v>
      </c>
      <c r="G1729" s="59">
        <v>4</v>
      </c>
      <c r="H1729" s="227">
        <v>2</v>
      </c>
      <c r="I1729" s="227">
        <v>19</v>
      </c>
      <c r="J1729" s="59">
        <v>46501</v>
      </c>
      <c r="K1729" s="78">
        <f>VLOOKUP(volume[[#This Row],[hwycov_id]],cnf[],10,FALSE)</f>
        <v>46501</v>
      </c>
      <c r="L1729" s="229">
        <f t="shared" si="78"/>
        <v>0</v>
      </c>
      <c r="M1729" s="228">
        <f t="shared" si="79"/>
        <v>0</v>
      </c>
      <c r="N1729" s="228">
        <f t="shared" si="80"/>
        <v>0</v>
      </c>
      <c r="O1729" s="298" t="e">
        <f>VLOOKUP(volume[[#This Row],[hwycov_id]],check!$A$2:$P$26,16,FALSE)</f>
        <v>#N/A</v>
      </c>
      <c r="P1729" s="298">
        <v>1739</v>
      </c>
    </row>
    <row r="1730" spans="1:16">
      <c r="A1730" s="59">
        <v>15157</v>
      </c>
      <c r="B1730" s="59">
        <v>1</v>
      </c>
      <c r="C1730" s="59">
        <v>1</v>
      </c>
      <c r="D1730" s="59">
        <v>1</v>
      </c>
      <c r="E1730" s="59" t="s">
        <v>82</v>
      </c>
      <c r="F1730" s="227">
        <v>1</v>
      </c>
      <c r="G1730" s="59">
        <v>4</v>
      </c>
      <c r="H1730" s="227">
        <v>3</v>
      </c>
      <c r="I1730" s="227">
        <v>14</v>
      </c>
      <c r="J1730" s="59">
        <v>46663</v>
      </c>
      <c r="K1730" s="78">
        <f>VLOOKUP(volume[[#This Row],[hwycov_id]],cnf[],10,FALSE)</f>
        <v>46663</v>
      </c>
      <c r="L1730" s="229">
        <f t="shared" ref="L1730:L1793" si="81">K1730/J1730-1</f>
        <v>0</v>
      </c>
      <c r="M1730" s="228">
        <f t="shared" ref="M1730:M1793" si="82">K1730-J1730</f>
        <v>0</v>
      </c>
      <c r="N1730" s="228">
        <f t="shared" ref="N1730:N1793" si="83">POWER(M1730,2)</f>
        <v>0</v>
      </c>
      <c r="O1730" s="298" t="e">
        <f>VLOOKUP(volume[[#This Row],[hwycov_id]],check!$A$2:$P$26,16,FALSE)</f>
        <v>#N/A</v>
      </c>
      <c r="P1730" s="298">
        <v>1740</v>
      </c>
    </row>
    <row r="1731" spans="1:16">
      <c r="A1731" s="59">
        <v>7666</v>
      </c>
      <c r="B1731" s="59">
        <v>1</v>
      </c>
      <c r="C1731" s="59">
        <v>1</v>
      </c>
      <c r="D1731" s="59">
        <v>1</v>
      </c>
      <c r="E1731" s="59" t="s">
        <v>82</v>
      </c>
      <c r="F1731" s="227">
        <v>1</v>
      </c>
      <c r="G1731" s="59">
        <v>4</v>
      </c>
      <c r="H1731" s="227">
        <v>3</v>
      </c>
      <c r="I1731" s="227">
        <v>14</v>
      </c>
      <c r="J1731" s="59">
        <v>46982</v>
      </c>
      <c r="K1731" s="78">
        <f>VLOOKUP(volume[[#This Row],[hwycov_id]],cnf[],10,FALSE)</f>
        <v>46982</v>
      </c>
      <c r="L1731" s="229">
        <f t="shared" si="81"/>
        <v>0</v>
      </c>
      <c r="M1731" s="228">
        <f t="shared" si="82"/>
        <v>0</v>
      </c>
      <c r="N1731" s="228">
        <f t="shared" si="83"/>
        <v>0</v>
      </c>
      <c r="O1731" s="298" t="e">
        <f>VLOOKUP(volume[[#This Row],[hwycov_id]],check!$A$2:$P$26,16,FALSE)</f>
        <v>#N/A</v>
      </c>
      <c r="P1731" s="298">
        <v>1741</v>
      </c>
    </row>
    <row r="1732" spans="1:16">
      <c r="A1732" s="59">
        <v>28199</v>
      </c>
      <c r="B1732" s="59">
        <v>1</v>
      </c>
      <c r="C1732" s="59">
        <v>1</v>
      </c>
      <c r="D1732" s="59">
        <v>1</v>
      </c>
      <c r="E1732" s="59" t="s">
        <v>82</v>
      </c>
      <c r="F1732" s="227">
        <v>1</v>
      </c>
      <c r="G1732" s="59">
        <v>4</v>
      </c>
      <c r="H1732" s="227">
        <v>5</v>
      </c>
      <c r="I1732" s="227">
        <v>5</v>
      </c>
      <c r="J1732" s="59">
        <v>47339</v>
      </c>
      <c r="K1732" s="78">
        <f>VLOOKUP(volume[[#This Row],[hwycov_id]],cnf[],10,FALSE)</f>
        <v>47339</v>
      </c>
      <c r="L1732" s="229">
        <f t="shared" si="81"/>
        <v>0</v>
      </c>
      <c r="M1732" s="228">
        <f t="shared" si="82"/>
        <v>0</v>
      </c>
      <c r="N1732" s="228">
        <f t="shared" si="83"/>
        <v>0</v>
      </c>
      <c r="O1732" s="298" t="e">
        <f>VLOOKUP(volume[[#This Row],[hwycov_id]],check!$A$2:$P$26,16,FALSE)</f>
        <v>#N/A</v>
      </c>
      <c r="P1732" s="298">
        <v>1742</v>
      </c>
    </row>
    <row r="1733" spans="1:16">
      <c r="A1733" s="59">
        <v>22757</v>
      </c>
      <c r="B1733" s="59">
        <v>1</v>
      </c>
      <c r="C1733" s="59">
        <v>1</v>
      </c>
      <c r="D1733" s="59">
        <v>1</v>
      </c>
      <c r="E1733" s="59" t="s">
        <v>78</v>
      </c>
      <c r="F1733" s="227">
        <v>1</v>
      </c>
      <c r="G1733" s="59">
        <v>4</v>
      </c>
      <c r="H1733" s="227">
        <v>2</v>
      </c>
      <c r="I1733" s="227">
        <v>14</v>
      </c>
      <c r="J1733" s="59">
        <v>48047</v>
      </c>
      <c r="K1733" s="78">
        <f>VLOOKUP(volume[[#This Row],[hwycov_id]],cnf[],10,FALSE)</f>
        <v>48047</v>
      </c>
      <c r="L1733" s="229">
        <f t="shared" si="81"/>
        <v>0</v>
      </c>
      <c r="M1733" s="228">
        <f t="shared" si="82"/>
        <v>0</v>
      </c>
      <c r="N1733" s="228">
        <f t="shared" si="83"/>
        <v>0</v>
      </c>
      <c r="O1733" s="298" t="e">
        <f>VLOOKUP(volume[[#This Row],[hwycov_id]],check!$A$2:$P$26,16,FALSE)</f>
        <v>#N/A</v>
      </c>
      <c r="P1733" s="298">
        <v>1743</v>
      </c>
    </row>
    <row r="1734" spans="1:16">
      <c r="A1734" s="59">
        <v>12035</v>
      </c>
      <c r="B1734" s="59">
        <v>2</v>
      </c>
      <c r="C1734" s="59">
        <v>1</v>
      </c>
      <c r="D1734" s="59">
        <v>2</v>
      </c>
      <c r="E1734" s="59" t="s">
        <v>82</v>
      </c>
      <c r="F1734" s="227">
        <v>3</v>
      </c>
      <c r="G1734" s="59">
        <v>4</v>
      </c>
      <c r="H1734" s="227">
        <v>6</v>
      </c>
      <c r="I1734" s="227">
        <v>12</v>
      </c>
      <c r="J1734" s="59">
        <v>48341</v>
      </c>
      <c r="K1734" s="78">
        <f>VLOOKUP(volume[[#This Row],[hwycov_id]],cnf[],10,FALSE)</f>
        <v>48341</v>
      </c>
      <c r="L1734" s="229">
        <f t="shared" si="81"/>
        <v>0</v>
      </c>
      <c r="M1734" s="228">
        <f t="shared" si="82"/>
        <v>0</v>
      </c>
      <c r="N1734" s="228">
        <f t="shared" si="83"/>
        <v>0</v>
      </c>
      <c r="O1734" s="298" t="e">
        <f>VLOOKUP(volume[[#This Row],[hwycov_id]],check!$A$2:$P$26,16,FALSE)</f>
        <v>#N/A</v>
      </c>
      <c r="P1734" s="298">
        <v>1744</v>
      </c>
    </row>
    <row r="1735" spans="1:16">
      <c r="A1735" s="59">
        <v>7222</v>
      </c>
      <c r="B1735" s="59">
        <v>1</v>
      </c>
      <c r="C1735" s="59">
        <v>1</v>
      </c>
      <c r="D1735" s="59">
        <v>1</v>
      </c>
      <c r="E1735" s="59" t="s">
        <v>78</v>
      </c>
      <c r="F1735" s="227">
        <v>1</v>
      </c>
      <c r="G1735" s="59">
        <v>4</v>
      </c>
      <c r="H1735" s="227">
        <v>2</v>
      </c>
      <c r="I1735" s="227">
        <v>19</v>
      </c>
      <c r="J1735" s="59">
        <v>48401</v>
      </c>
      <c r="K1735" s="78">
        <f>VLOOKUP(volume[[#This Row],[hwycov_id]],cnf[],10,FALSE)</f>
        <v>48401</v>
      </c>
      <c r="L1735" s="229">
        <f t="shared" si="81"/>
        <v>0</v>
      </c>
      <c r="M1735" s="228">
        <f t="shared" si="82"/>
        <v>0</v>
      </c>
      <c r="N1735" s="228">
        <f t="shared" si="83"/>
        <v>0</v>
      </c>
      <c r="O1735" s="298" t="e">
        <f>VLOOKUP(volume[[#This Row],[hwycov_id]],check!$A$2:$P$26,16,FALSE)</f>
        <v>#N/A</v>
      </c>
      <c r="P1735" s="298">
        <v>1745</v>
      </c>
    </row>
    <row r="1736" spans="1:16">
      <c r="A1736" s="59">
        <v>11095</v>
      </c>
      <c r="B1736" s="59">
        <v>1</v>
      </c>
      <c r="C1736" s="59">
        <v>1</v>
      </c>
      <c r="D1736" s="59">
        <v>1</v>
      </c>
      <c r="E1736" s="59" t="s">
        <v>82</v>
      </c>
      <c r="F1736" s="227">
        <v>1</v>
      </c>
      <c r="G1736" s="59">
        <v>4</v>
      </c>
      <c r="H1736" s="227">
        <v>3</v>
      </c>
      <c r="I1736" s="227">
        <v>14</v>
      </c>
      <c r="J1736" s="59">
        <v>48677</v>
      </c>
      <c r="K1736" s="78">
        <f>VLOOKUP(volume[[#This Row],[hwycov_id]],cnf[],10,FALSE)</f>
        <v>48677</v>
      </c>
      <c r="L1736" s="229">
        <f t="shared" si="81"/>
        <v>0</v>
      </c>
      <c r="M1736" s="228">
        <f t="shared" si="82"/>
        <v>0</v>
      </c>
      <c r="N1736" s="228">
        <f t="shared" si="83"/>
        <v>0</v>
      </c>
      <c r="O1736" s="298" t="e">
        <f>VLOOKUP(volume[[#This Row],[hwycov_id]],check!$A$2:$P$26,16,FALSE)</f>
        <v>#N/A</v>
      </c>
      <c r="P1736" s="298">
        <v>1746</v>
      </c>
    </row>
    <row r="1737" spans="1:16">
      <c r="A1737" s="59">
        <v>9308</v>
      </c>
      <c r="B1737" s="59">
        <v>2</v>
      </c>
      <c r="C1737" s="59">
        <v>1</v>
      </c>
      <c r="D1737" s="59">
        <v>2</v>
      </c>
      <c r="E1737" s="59" t="s">
        <v>79</v>
      </c>
      <c r="F1737" s="227">
        <v>3</v>
      </c>
      <c r="G1737" s="59">
        <v>4</v>
      </c>
      <c r="H1737" s="227">
        <v>3</v>
      </c>
      <c r="I1737" s="227">
        <v>14</v>
      </c>
      <c r="J1737" s="59">
        <v>48824</v>
      </c>
      <c r="K1737" s="78">
        <f>VLOOKUP(volume[[#This Row],[hwycov_id]],cnf[],10,FALSE)</f>
        <v>48824</v>
      </c>
      <c r="L1737" s="229">
        <f t="shared" si="81"/>
        <v>0</v>
      </c>
      <c r="M1737" s="228">
        <f t="shared" si="82"/>
        <v>0</v>
      </c>
      <c r="N1737" s="228">
        <f t="shared" si="83"/>
        <v>0</v>
      </c>
      <c r="O1737" s="298" t="e">
        <f>VLOOKUP(volume[[#This Row],[hwycov_id]],check!$A$2:$P$26,16,FALSE)</f>
        <v>#N/A</v>
      </c>
      <c r="P1737" s="298">
        <v>1748</v>
      </c>
    </row>
    <row r="1738" spans="1:16">
      <c r="A1738" s="59">
        <v>28940</v>
      </c>
      <c r="B1738" s="59">
        <v>1</v>
      </c>
      <c r="C1738" s="59">
        <v>1</v>
      </c>
      <c r="D1738" s="59">
        <v>1</v>
      </c>
      <c r="E1738" s="59" t="s">
        <v>82</v>
      </c>
      <c r="F1738" s="227">
        <v>1</v>
      </c>
      <c r="G1738" s="59">
        <v>4</v>
      </c>
      <c r="H1738" s="227">
        <v>3</v>
      </c>
      <c r="I1738" s="227">
        <v>9</v>
      </c>
      <c r="J1738" s="59">
        <v>48956</v>
      </c>
      <c r="K1738" s="78">
        <f>VLOOKUP(volume[[#This Row],[hwycov_id]],cnf[],10,FALSE)</f>
        <v>48956</v>
      </c>
      <c r="L1738" s="229">
        <f t="shared" si="81"/>
        <v>0</v>
      </c>
      <c r="M1738" s="228">
        <f t="shared" si="82"/>
        <v>0</v>
      </c>
      <c r="N1738" s="228">
        <f t="shared" si="83"/>
        <v>0</v>
      </c>
      <c r="O1738" s="298" t="e">
        <f>VLOOKUP(volume[[#This Row],[hwycov_id]],check!$A$2:$P$26,16,FALSE)</f>
        <v>#N/A</v>
      </c>
      <c r="P1738" s="298">
        <v>1749</v>
      </c>
    </row>
    <row r="1739" spans="1:16">
      <c r="A1739" s="59">
        <v>28941</v>
      </c>
      <c r="B1739" s="59">
        <v>1</v>
      </c>
      <c r="C1739" s="59">
        <v>1</v>
      </c>
      <c r="D1739" s="59">
        <v>1</v>
      </c>
      <c r="E1739" s="59" t="s">
        <v>82</v>
      </c>
      <c r="F1739" s="227">
        <v>1</v>
      </c>
      <c r="G1739" s="59">
        <v>4</v>
      </c>
      <c r="H1739" s="227">
        <v>3</v>
      </c>
      <c r="I1739" s="227">
        <v>5</v>
      </c>
      <c r="J1739" s="59">
        <v>49326</v>
      </c>
      <c r="K1739" s="78">
        <f>VLOOKUP(volume[[#This Row],[hwycov_id]],cnf[],10,FALSE)</f>
        <v>49326</v>
      </c>
      <c r="L1739" s="229">
        <f t="shared" si="81"/>
        <v>0</v>
      </c>
      <c r="M1739" s="228">
        <f t="shared" si="82"/>
        <v>0</v>
      </c>
      <c r="N1739" s="228">
        <f t="shared" si="83"/>
        <v>0</v>
      </c>
      <c r="O1739" s="298" t="e">
        <f>VLOOKUP(volume[[#This Row],[hwycov_id]],check!$A$2:$P$26,16,FALSE)</f>
        <v>#N/A</v>
      </c>
      <c r="P1739" s="298">
        <v>1750</v>
      </c>
    </row>
    <row r="1740" spans="1:16">
      <c r="A1740" s="59">
        <v>9307</v>
      </c>
      <c r="B1740" s="59">
        <v>2</v>
      </c>
      <c r="C1740" s="59">
        <v>1</v>
      </c>
      <c r="D1740" s="59">
        <v>2</v>
      </c>
      <c r="E1740" s="59" t="s">
        <v>79</v>
      </c>
      <c r="F1740" s="227">
        <v>3</v>
      </c>
      <c r="G1740" s="59">
        <v>4</v>
      </c>
      <c r="H1740" s="227">
        <v>3</v>
      </c>
      <c r="I1740" s="227">
        <v>14</v>
      </c>
      <c r="J1740" s="59">
        <v>49773</v>
      </c>
      <c r="K1740" s="78">
        <f>VLOOKUP(volume[[#This Row],[hwycov_id]],cnf[],10,FALSE)</f>
        <v>49773</v>
      </c>
      <c r="L1740" s="229">
        <f t="shared" si="81"/>
        <v>0</v>
      </c>
      <c r="M1740" s="228">
        <f t="shared" si="82"/>
        <v>0</v>
      </c>
      <c r="N1740" s="228">
        <f t="shared" si="83"/>
        <v>0</v>
      </c>
      <c r="O1740" s="298" t="e">
        <f>VLOOKUP(volume[[#This Row],[hwycov_id]],check!$A$2:$P$26,16,FALSE)</f>
        <v>#N/A</v>
      </c>
      <c r="P1740" s="298">
        <v>1751</v>
      </c>
    </row>
    <row r="1741" spans="1:16">
      <c r="A1741" s="59">
        <v>14305</v>
      </c>
      <c r="B1741" s="59">
        <v>2</v>
      </c>
      <c r="C1741" s="59">
        <v>1</v>
      </c>
      <c r="D1741" s="59">
        <v>2</v>
      </c>
      <c r="E1741" s="59" t="s">
        <v>79</v>
      </c>
      <c r="F1741" s="227">
        <v>3</v>
      </c>
      <c r="G1741" s="59">
        <v>4</v>
      </c>
      <c r="H1741" s="227">
        <v>3</v>
      </c>
      <c r="I1741" s="227">
        <v>14</v>
      </c>
      <c r="J1741" s="59">
        <v>49828</v>
      </c>
      <c r="K1741" s="78">
        <f>VLOOKUP(volume[[#This Row],[hwycov_id]],cnf[],10,FALSE)</f>
        <v>49828</v>
      </c>
      <c r="L1741" s="229">
        <f t="shared" si="81"/>
        <v>0</v>
      </c>
      <c r="M1741" s="228">
        <f t="shared" si="82"/>
        <v>0</v>
      </c>
      <c r="N1741" s="228">
        <f t="shared" si="83"/>
        <v>0</v>
      </c>
      <c r="O1741" s="298" t="e">
        <f>VLOOKUP(volume[[#This Row],[hwycov_id]],check!$A$2:$P$26,16,FALSE)</f>
        <v>#N/A</v>
      </c>
      <c r="P1741" s="298">
        <v>1752</v>
      </c>
    </row>
    <row r="1742" spans="1:16">
      <c r="A1742" s="59">
        <v>28197</v>
      </c>
      <c r="B1742" s="59">
        <v>1</v>
      </c>
      <c r="C1742" s="59">
        <v>1</v>
      </c>
      <c r="D1742" s="59">
        <v>1</v>
      </c>
      <c r="E1742" s="59" t="s">
        <v>82</v>
      </c>
      <c r="F1742" s="227">
        <v>1</v>
      </c>
      <c r="G1742" s="59">
        <v>4</v>
      </c>
      <c r="H1742" s="227">
        <v>5</v>
      </c>
      <c r="I1742" s="227">
        <v>5</v>
      </c>
      <c r="J1742" s="59">
        <v>49969</v>
      </c>
      <c r="K1742" s="78">
        <f>VLOOKUP(volume[[#This Row],[hwycov_id]],cnf[],10,FALSE)</f>
        <v>49969</v>
      </c>
      <c r="L1742" s="229">
        <f t="shared" si="81"/>
        <v>0</v>
      </c>
      <c r="M1742" s="228">
        <f t="shared" si="82"/>
        <v>0</v>
      </c>
      <c r="N1742" s="228">
        <f t="shared" si="83"/>
        <v>0</v>
      </c>
      <c r="O1742" s="298" t="e">
        <f>VLOOKUP(volume[[#This Row],[hwycov_id]],check!$A$2:$P$26,16,FALSE)</f>
        <v>#N/A</v>
      </c>
      <c r="P1742" s="298">
        <v>1753</v>
      </c>
    </row>
    <row r="1743" spans="1:16">
      <c r="A1743" s="59">
        <v>7872</v>
      </c>
      <c r="B1743" s="59">
        <v>1</v>
      </c>
      <c r="C1743" s="59">
        <v>1</v>
      </c>
      <c r="D1743" s="59">
        <v>1</v>
      </c>
      <c r="E1743" s="59" t="s">
        <v>78</v>
      </c>
      <c r="F1743" s="227">
        <v>1</v>
      </c>
      <c r="G1743" s="59">
        <v>4</v>
      </c>
      <c r="H1743" s="227">
        <v>7</v>
      </c>
      <c r="I1743" s="227">
        <v>18</v>
      </c>
      <c r="J1743" s="59">
        <v>49981</v>
      </c>
      <c r="K1743" s="78">
        <f>VLOOKUP(volume[[#This Row],[hwycov_id]],cnf[],10,FALSE)</f>
        <v>49981</v>
      </c>
      <c r="L1743" s="229">
        <f t="shared" si="81"/>
        <v>0</v>
      </c>
      <c r="M1743" s="228">
        <f t="shared" si="82"/>
        <v>0</v>
      </c>
      <c r="N1743" s="228">
        <f t="shared" si="83"/>
        <v>0</v>
      </c>
      <c r="O1743" s="298" t="e">
        <f>VLOOKUP(volume[[#This Row],[hwycov_id]],check!$A$2:$P$26,16,FALSE)</f>
        <v>#N/A</v>
      </c>
      <c r="P1743" s="298">
        <v>1754</v>
      </c>
    </row>
    <row r="1744" spans="1:16">
      <c r="A1744" s="59">
        <v>4780</v>
      </c>
      <c r="B1744" s="59">
        <v>2</v>
      </c>
      <c r="C1744" s="59">
        <v>1</v>
      </c>
      <c r="D1744" s="59">
        <v>2</v>
      </c>
      <c r="E1744" s="59" t="s">
        <v>79</v>
      </c>
      <c r="F1744" s="227">
        <v>3</v>
      </c>
      <c r="G1744" s="59">
        <v>5</v>
      </c>
      <c r="H1744" s="227">
        <v>3</v>
      </c>
      <c r="I1744" s="227">
        <v>14</v>
      </c>
      <c r="J1744" s="59">
        <v>50006</v>
      </c>
      <c r="K1744" s="78">
        <f>VLOOKUP(volume[[#This Row],[hwycov_id]],cnf[],10,FALSE)</f>
        <v>50006</v>
      </c>
      <c r="L1744" s="229">
        <f t="shared" si="81"/>
        <v>0</v>
      </c>
      <c r="M1744" s="228">
        <f t="shared" si="82"/>
        <v>0</v>
      </c>
      <c r="N1744" s="228">
        <f t="shared" si="83"/>
        <v>0</v>
      </c>
      <c r="O1744" s="298" t="e">
        <f>VLOOKUP(volume[[#This Row],[hwycov_id]],check!$A$2:$P$26,16,FALSE)</f>
        <v>#N/A</v>
      </c>
      <c r="P1744" s="298">
        <v>1755</v>
      </c>
    </row>
    <row r="1745" spans="1:16">
      <c r="A1745" s="59">
        <v>16045</v>
      </c>
      <c r="B1745" s="59">
        <v>1</v>
      </c>
      <c r="C1745" s="59">
        <v>1</v>
      </c>
      <c r="D1745" s="59">
        <v>1</v>
      </c>
      <c r="E1745" s="59" t="s">
        <v>78</v>
      </c>
      <c r="F1745" s="227">
        <v>1</v>
      </c>
      <c r="G1745" s="59">
        <v>5</v>
      </c>
      <c r="H1745" s="227">
        <v>2</v>
      </c>
      <c r="I1745" s="227">
        <v>14</v>
      </c>
      <c r="J1745" s="59">
        <v>50181</v>
      </c>
      <c r="K1745" s="78">
        <f>VLOOKUP(volume[[#This Row],[hwycov_id]],cnf[],10,FALSE)</f>
        <v>50181</v>
      </c>
      <c r="L1745" s="229">
        <f t="shared" si="81"/>
        <v>0</v>
      </c>
      <c r="M1745" s="228">
        <f t="shared" si="82"/>
        <v>0</v>
      </c>
      <c r="N1745" s="228">
        <f t="shared" si="83"/>
        <v>0</v>
      </c>
      <c r="O1745" s="298" t="e">
        <f>VLOOKUP(volume[[#This Row],[hwycov_id]],check!$A$2:$P$26,16,FALSE)</f>
        <v>#N/A</v>
      </c>
      <c r="P1745" s="298">
        <v>1756</v>
      </c>
    </row>
    <row r="1746" spans="1:16">
      <c r="A1746" s="59">
        <v>15176</v>
      </c>
      <c r="B1746" s="59">
        <v>2</v>
      </c>
      <c r="C1746" s="59">
        <v>1</v>
      </c>
      <c r="D1746" s="59">
        <v>2</v>
      </c>
      <c r="E1746" s="59" t="s">
        <v>79</v>
      </c>
      <c r="F1746" s="227">
        <v>3</v>
      </c>
      <c r="G1746" s="59">
        <v>5</v>
      </c>
      <c r="H1746" s="227">
        <v>3</v>
      </c>
      <c r="I1746" s="227">
        <v>14</v>
      </c>
      <c r="J1746" s="59">
        <v>50375</v>
      </c>
      <c r="K1746" s="78">
        <f>VLOOKUP(volume[[#This Row],[hwycov_id]],cnf[],10,FALSE)</f>
        <v>50375</v>
      </c>
      <c r="L1746" s="229">
        <f t="shared" si="81"/>
        <v>0</v>
      </c>
      <c r="M1746" s="228">
        <f t="shared" si="82"/>
        <v>0</v>
      </c>
      <c r="N1746" s="228">
        <f t="shared" si="83"/>
        <v>0</v>
      </c>
      <c r="O1746" s="298" t="e">
        <f>VLOOKUP(volume[[#This Row],[hwycov_id]],check!$A$2:$P$26,16,FALSE)</f>
        <v>#N/A</v>
      </c>
      <c r="P1746" s="298">
        <v>1757</v>
      </c>
    </row>
    <row r="1747" spans="1:16">
      <c r="A1747" s="59">
        <v>28195</v>
      </c>
      <c r="B1747" s="59">
        <v>1</v>
      </c>
      <c r="C1747" s="59">
        <v>1</v>
      </c>
      <c r="D1747" s="59">
        <v>1</v>
      </c>
      <c r="E1747" s="59" t="s">
        <v>78</v>
      </c>
      <c r="F1747" s="227">
        <v>1</v>
      </c>
      <c r="G1747" s="59">
        <v>5</v>
      </c>
      <c r="H1747" s="227">
        <v>5</v>
      </c>
      <c r="I1747" s="227">
        <v>5</v>
      </c>
      <c r="J1747" s="59">
        <v>50393</v>
      </c>
      <c r="K1747" s="78">
        <f>VLOOKUP(volume[[#This Row],[hwycov_id]],cnf[],10,FALSE)</f>
        <v>50393</v>
      </c>
      <c r="L1747" s="229">
        <f t="shared" si="81"/>
        <v>0</v>
      </c>
      <c r="M1747" s="228">
        <f t="shared" si="82"/>
        <v>0</v>
      </c>
      <c r="N1747" s="228">
        <f t="shared" si="83"/>
        <v>0</v>
      </c>
      <c r="O1747" s="298" t="e">
        <f>VLOOKUP(volume[[#This Row],[hwycov_id]],check!$A$2:$P$26,16,FALSE)</f>
        <v>#N/A</v>
      </c>
      <c r="P1747" s="298">
        <v>1758</v>
      </c>
    </row>
    <row r="1748" spans="1:16">
      <c r="A1748" s="59">
        <v>1739</v>
      </c>
      <c r="B1748" s="59">
        <v>2</v>
      </c>
      <c r="C1748" s="59">
        <v>1</v>
      </c>
      <c r="D1748" s="59">
        <v>2</v>
      </c>
      <c r="E1748" s="59" t="s">
        <v>79</v>
      </c>
      <c r="F1748" s="227">
        <v>3</v>
      </c>
      <c r="G1748" s="59">
        <v>5</v>
      </c>
      <c r="H1748" s="227">
        <v>3</v>
      </c>
      <c r="I1748" s="227">
        <v>14</v>
      </c>
      <c r="J1748" s="59">
        <v>50578</v>
      </c>
      <c r="K1748" s="78">
        <f>VLOOKUP(volume[[#This Row],[hwycov_id]],cnf[],10,FALSE)</f>
        <v>50578</v>
      </c>
      <c r="L1748" s="229">
        <f t="shared" si="81"/>
        <v>0</v>
      </c>
      <c r="M1748" s="228">
        <f t="shared" si="82"/>
        <v>0</v>
      </c>
      <c r="N1748" s="228">
        <f t="shared" si="83"/>
        <v>0</v>
      </c>
      <c r="O1748" s="298" t="e">
        <f>VLOOKUP(volume[[#This Row],[hwycov_id]],check!$A$2:$P$26,16,FALSE)</f>
        <v>#N/A</v>
      </c>
      <c r="P1748" s="298">
        <v>1759</v>
      </c>
    </row>
    <row r="1749" spans="1:16">
      <c r="A1749" s="59">
        <v>28085</v>
      </c>
      <c r="B1749" s="59">
        <v>1</v>
      </c>
      <c r="C1749" s="59">
        <v>1</v>
      </c>
      <c r="D1749" s="59">
        <v>1</v>
      </c>
      <c r="E1749" s="59" t="s">
        <v>82</v>
      </c>
      <c r="F1749" s="227">
        <v>1</v>
      </c>
      <c r="G1749" s="59">
        <v>5</v>
      </c>
      <c r="H1749" s="227">
        <v>2</v>
      </c>
      <c r="I1749" s="227">
        <v>14</v>
      </c>
      <c r="J1749" s="59">
        <v>50770</v>
      </c>
      <c r="K1749" s="78">
        <f>VLOOKUP(volume[[#This Row],[hwycov_id]],cnf[],10,FALSE)</f>
        <v>50770</v>
      </c>
      <c r="L1749" s="229">
        <f t="shared" si="81"/>
        <v>0</v>
      </c>
      <c r="M1749" s="228">
        <f t="shared" si="82"/>
        <v>0</v>
      </c>
      <c r="N1749" s="228">
        <f t="shared" si="83"/>
        <v>0</v>
      </c>
      <c r="O1749" s="298" t="e">
        <f>VLOOKUP(volume[[#This Row],[hwycov_id]],check!$A$2:$P$26,16,FALSE)</f>
        <v>#N/A</v>
      </c>
      <c r="P1749" s="298">
        <v>1760</v>
      </c>
    </row>
    <row r="1750" spans="1:16">
      <c r="A1750" s="59">
        <v>7744</v>
      </c>
      <c r="B1750" s="59">
        <v>2</v>
      </c>
      <c r="C1750" s="59">
        <v>1</v>
      </c>
      <c r="D1750" s="59">
        <v>2</v>
      </c>
      <c r="E1750" s="59" t="s">
        <v>82</v>
      </c>
      <c r="F1750" s="227">
        <v>3</v>
      </c>
      <c r="G1750" s="59">
        <v>5</v>
      </c>
      <c r="H1750" s="227">
        <v>6</v>
      </c>
      <c r="I1750" s="227">
        <v>12</v>
      </c>
      <c r="J1750" s="59">
        <v>50785</v>
      </c>
      <c r="K1750" s="78">
        <f>VLOOKUP(volume[[#This Row],[hwycov_id]],cnf[],10,FALSE)</f>
        <v>50785</v>
      </c>
      <c r="L1750" s="229">
        <f t="shared" si="81"/>
        <v>0</v>
      </c>
      <c r="M1750" s="228">
        <f t="shared" si="82"/>
        <v>0</v>
      </c>
      <c r="N1750" s="228">
        <f t="shared" si="83"/>
        <v>0</v>
      </c>
      <c r="O1750" s="298" t="e">
        <f>VLOOKUP(volume[[#This Row],[hwycov_id]],check!$A$2:$P$26,16,FALSE)</f>
        <v>#N/A</v>
      </c>
      <c r="P1750" s="298">
        <v>1761</v>
      </c>
    </row>
    <row r="1751" spans="1:16">
      <c r="A1751" s="59">
        <v>28086</v>
      </c>
      <c r="B1751" s="59">
        <v>1</v>
      </c>
      <c r="C1751" s="59">
        <v>1</v>
      </c>
      <c r="D1751" s="59">
        <v>1</v>
      </c>
      <c r="E1751" s="59" t="s">
        <v>82</v>
      </c>
      <c r="F1751" s="227">
        <v>1</v>
      </c>
      <c r="G1751" s="59">
        <v>5</v>
      </c>
      <c r="H1751" s="227">
        <v>2</v>
      </c>
      <c r="I1751" s="227">
        <v>14</v>
      </c>
      <c r="J1751" s="59">
        <v>50807</v>
      </c>
      <c r="K1751" s="78">
        <f>VLOOKUP(volume[[#This Row],[hwycov_id]],cnf[],10,FALSE)</f>
        <v>50807</v>
      </c>
      <c r="L1751" s="229">
        <f t="shared" si="81"/>
        <v>0</v>
      </c>
      <c r="M1751" s="228">
        <f t="shared" si="82"/>
        <v>0</v>
      </c>
      <c r="N1751" s="228">
        <f t="shared" si="83"/>
        <v>0</v>
      </c>
      <c r="O1751" s="298" t="e">
        <f>VLOOKUP(volume[[#This Row],[hwycov_id]],check!$A$2:$P$26,16,FALSE)</f>
        <v>#N/A</v>
      </c>
      <c r="P1751" s="298">
        <v>1762</v>
      </c>
    </row>
    <row r="1752" spans="1:16">
      <c r="A1752" s="59">
        <v>1283</v>
      </c>
      <c r="B1752" s="59">
        <v>3</v>
      </c>
      <c r="C1752" s="59">
        <v>1</v>
      </c>
      <c r="D1752" s="59">
        <v>2</v>
      </c>
      <c r="E1752" s="59" t="s">
        <v>79</v>
      </c>
      <c r="F1752" s="227">
        <v>3</v>
      </c>
      <c r="G1752" s="59">
        <v>5</v>
      </c>
      <c r="H1752" s="227">
        <v>3</v>
      </c>
      <c r="I1752" s="227">
        <v>14</v>
      </c>
      <c r="J1752" s="59">
        <v>51280</v>
      </c>
      <c r="K1752" s="78">
        <f>VLOOKUP(volume[[#This Row],[hwycov_id]],cnf[],10,FALSE)</f>
        <v>51280</v>
      </c>
      <c r="L1752" s="229">
        <f t="shared" si="81"/>
        <v>0</v>
      </c>
      <c r="M1752" s="228">
        <f t="shared" si="82"/>
        <v>0</v>
      </c>
      <c r="N1752" s="228">
        <f t="shared" si="83"/>
        <v>0</v>
      </c>
      <c r="O1752" s="298" t="e">
        <f>VLOOKUP(volume[[#This Row],[hwycov_id]],check!$A$2:$P$26,16,FALSE)</f>
        <v>#N/A</v>
      </c>
      <c r="P1752" s="298">
        <v>1763</v>
      </c>
    </row>
    <row r="1753" spans="1:16">
      <c r="A1753" s="59">
        <v>14982</v>
      </c>
      <c r="B1753" s="59">
        <v>2</v>
      </c>
      <c r="C1753" s="59">
        <v>1</v>
      </c>
      <c r="D1753" s="59">
        <v>2</v>
      </c>
      <c r="E1753" s="59" t="s">
        <v>79</v>
      </c>
      <c r="F1753" s="227">
        <v>3</v>
      </c>
      <c r="G1753" s="59">
        <v>5</v>
      </c>
      <c r="H1753" s="227">
        <v>3</v>
      </c>
      <c r="I1753" s="227">
        <v>14</v>
      </c>
      <c r="J1753" s="59">
        <v>51344</v>
      </c>
      <c r="K1753" s="78">
        <f>VLOOKUP(volume[[#This Row],[hwycov_id]],cnf[],10,FALSE)</f>
        <v>51344</v>
      </c>
      <c r="L1753" s="229">
        <f t="shared" si="81"/>
        <v>0</v>
      </c>
      <c r="M1753" s="228">
        <f t="shared" si="82"/>
        <v>0</v>
      </c>
      <c r="N1753" s="228">
        <f t="shared" si="83"/>
        <v>0</v>
      </c>
      <c r="O1753" s="298" t="e">
        <f>VLOOKUP(volume[[#This Row],[hwycov_id]],check!$A$2:$P$26,16,FALSE)</f>
        <v>#N/A</v>
      </c>
      <c r="P1753" s="298">
        <v>1764</v>
      </c>
    </row>
    <row r="1754" spans="1:16">
      <c r="A1754" s="59">
        <v>1627</v>
      </c>
      <c r="B1754" s="59">
        <v>2</v>
      </c>
      <c r="C1754" s="59">
        <v>1</v>
      </c>
      <c r="D1754" s="59">
        <v>2</v>
      </c>
      <c r="E1754" s="59" t="s">
        <v>79</v>
      </c>
      <c r="F1754" s="227">
        <v>3</v>
      </c>
      <c r="G1754" s="59">
        <v>5</v>
      </c>
      <c r="H1754" s="227">
        <v>3</v>
      </c>
      <c r="I1754" s="227">
        <v>14</v>
      </c>
      <c r="J1754" s="59">
        <v>51460</v>
      </c>
      <c r="K1754" s="78">
        <f>VLOOKUP(volume[[#This Row],[hwycov_id]],cnf[],10,FALSE)</f>
        <v>51460</v>
      </c>
      <c r="L1754" s="229">
        <f t="shared" si="81"/>
        <v>0</v>
      </c>
      <c r="M1754" s="228">
        <f t="shared" si="82"/>
        <v>0</v>
      </c>
      <c r="N1754" s="228">
        <f t="shared" si="83"/>
        <v>0</v>
      </c>
      <c r="O1754" s="298" t="e">
        <f>VLOOKUP(volume[[#This Row],[hwycov_id]],check!$A$2:$P$26,16,FALSE)</f>
        <v>#N/A</v>
      </c>
      <c r="P1754" s="298">
        <v>1765</v>
      </c>
    </row>
    <row r="1755" spans="1:16">
      <c r="A1755" s="59">
        <v>27903</v>
      </c>
      <c r="B1755" s="59">
        <v>1</v>
      </c>
      <c r="C1755" s="59">
        <v>1</v>
      </c>
      <c r="D1755" s="59">
        <v>1</v>
      </c>
      <c r="E1755" s="59" t="s">
        <v>78</v>
      </c>
      <c r="F1755" s="227">
        <v>1</v>
      </c>
      <c r="G1755" s="59">
        <v>5</v>
      </c>
      <c r="H1755" s="227">
        <v>4</v>
      </c>
      <c r="I1755" s="227">
        <v>14</v>
      </c>
      <c r="J1755" s="59">
        <v>51616</v>
      </c>
      <c r="K1755" s="78">
        <f>VLOOKUP(volume[[#This Row],[hwycov_id]],cnf[],10,FALSE)</f>
        <v>51616</v>
      </c>
      <c r="L1755" s="229">
        <f t="shared" si="81"/>
        <v>0</v>
      </c>
      <c r="M1755" s="228">
        <f t="shared" si="82"/>
        <v>0</v>
      </c>
      <c r="N1755" s="228">
        <f t="shared" si="83"/>
        <v>0</v>
      </c>
      <c r="O1755" s="298" t="e">
        <f>VLOOKUP(volume[[#This Row],[hwycov_id]],check!$A$2:$P$26,16,FALSE)</f>
        <v>#N/A</v>
      </c>
      <c r="P1755" s="298">
        <v>1766</v>
      </c>
    </row>
    <row r="1756" spans="1:16">
      <c r="A1756" s="59">
        <v>7375</v>
      </c>
      <c r="B1756" s="59">
        <v>1</v>
      </c>
      <c r="C1756" s="59">
        <v>1</v>
      </c>
      <c r="D1756" s="59">
        <v>1</v>
      </c>
      <c r="E1756" s="59" t="s">
        <v>82</v>
      </c>
      <c r="F1756" s="227">
        <v>1</v>
      </c>
      <c r="G1756" s="59">
        <v>5</v>
      </c>
      <c r="H1756" s="227">
        <v>3</v>
      </c>
      <c r="I1756" s="227">
        <v>14</v>
      </c>
      <c r="J1756" s="59">
        <v>51626</v>
      </c>
      <c r="K1756" s="78">
        <f>VLOOKUP(volume[[#This Row],[hwycov_id]],cnf[],10,FALSE)</f>
        <v>51626</v>
      </c>
      <c r="L1756" s="229">
        <f t="shared" si="81"/>
        <v>0</v>
      </c>
      <c r="M1756" s="228">
        <f t="shared" si="82"/>
        <v>0</v>
      </c>
      <c r="N1756" s="228">
        <f t="shared" si="83"/>
        <v>0</v>
      </c>
      <c r="O1756" s="298" t="e">
        <f>VLOOKUP(volume[[#This Row],[hwycov_id]],check!$A$2:$P$26,16,FALSE)</f>
        <v>#N/A</v>
      </c>
      <c r="P1756" s="298">
        <v>1767</v>
      </c>
    </row>
    <row r="1757" spans="1:16">
      <c r="A1757" s="59">
        <v>7772</v>
      </c>
      <c r="B1757" s="59">
        <v>1</v>
      </c>
      <c r="C1757" s="59">
        <v>1</v>
      </c>
      <c r="D1757" s="59">
        <v>1</v>
      </c>
      <c r="E1757" s="59" t="s">
        <v>82</v>
      </c>
      <c r="F1757" s="227">
        <v>1</v>
      </c>
      <c r="G1757" s="59">
        <v>5</v>
      </c>
      <c r="H1757" s="227">
        <v>3</v>
      </c>
      <c r="I1757" s="227">
        <v>14</v>
      </c>
      <c r="J1757" s="59">
        <v>51824</v>
      </c>
      <c r="K1757" s="78">
        <f>VLOOKUP(volume[[#This Row],[hwycov_id]],cnf[],10,FALSE)</f>
        <v>51824</v>
      </c>
      <c r="L1757" s="229">
        <f t="shared" si="81"/>
        <v>0</v>
      </c>
      <c r="M1757" s="228">
        <f t="shared" si="82"/>
        <v>0</v>
      </c>
      <c r="N1757" s="228">
        <f t="shared" si="83"/>
        <v>0</v>
      </c>
      <c r="O1757" s="298" t="e">
        <f>VLOOKUP(volume[[#This Row],[hwycov_id]],check!$A$2:$P$26,16,FALSE)</f>
        <v>#N/A</v>
      </c>
      <c r="P1757" s="298">
        <v>1768</v>
      </c>
    </row>
    <row r="1758" spans="1:16">
      <c r="A1758" s="59">
        <v>20727</v>
      </c>
      <c r="B1758" s="59">
        <v>1</v>
      </c>
      <c r="C1758" s="59">
        <v>1</v>
      </c>
      <c r="D1758" s="59">
        <v>1</v>
      </c>
      <c r="E1758" s="59" t="s">
        <v>78</v>
      </c>
      <c r="F1758" s="227">
        <v>1</v>
      </c>
      <c r="G1758" s="59">
        <v>5</v>
      </c>
      <c r="H1758" s="227">
        <v>5</v>
      </c>
      <c r="I1758" s="227">
        <v>5</v>
      </c>
      <c r="J1758" s="59">
        <v>51970</v>
      </c>
      <c r="K1758" s="78">
        <f>VLOOKUP(volume[[#This Row],[hwycov_id]],cnf[],10,FALSE)</f>
        <v>51970</v>
      </c>
      <c r="L1758" s="229">
        <f t="shared" si="81"/>
        <v>0</v>
      </c>
      <c r="M1758" s="228">
        <f t="shared" si="82"/>
        <v>0</v>
      </c>
      <c r="N1758" s="228">
        <f t="shared" si="83"/>
        <v>0</v>
      </c>
      <c r="O1758" s="298" t="e">
        <f>VLOOKUP(volume[[#This Row],[hwycov_id]],check!$A$2:$P$26,16,FALSE)</f>
        <v>#N/A</v>
      </c>
      <c r="P1758" s="298">
        <v>1769</v>
      </c>
    </row>
    <row r="1759" spans="1:16">
      <c r="A1759" s="59">
        <v>8103</v>
      </c>
      <c r="B1759" s="59">
        <v>1</v>
      </c>
      <c r="C1759" s="59">
        <v>1</v>
      </c>
      <c r="D1759" s="59">
        <v>1</v>
      </c>
      <c r="E1759" s="59" t="s">
        <v>82</v>
      </c>
      <c r="F1759" s="227">
        <v>1</v>
      </c>
      <c r="G1759" s="59">
        <v>5</v>
      </c>
      <c r="H1759" s="227">
        <v>3</v>
      </c>
      <c r="I1759" s="227">
        <v>14</v>
      </c>
      <c r="J1759" s="59">
        <v>52138</v>
      </c>
      <c r="K1759" s="78">
        <f>VLOOKUP(volume[[#This Row],[hwycov_id]],cnf[],10,FALSE)</f>
        <v>52138</v>
      </c>
      <c r="L1759" s="229">
        <f t="shared" si="81"/>
        <v>0</v>
      </c>
      <c r="M1759" s="228">
        <f t="shared" si="82"/>
        <v>0</v>
      </c>
      <c r="N1759" s="228">
        <f t="shared" si="83"/>
        <v>0</v>
      </c>
      <c r="O1759" s="298" t="e">
        <f>VLOOKUP(volume[[#This Row],[hwycov_id]],check!$A$2:$P$26,16,FALSE)</f>
        <v>#N/A</v>
      </c>
      <c r="P1759" s="298">
        <v>1770</v>
      </c>
    </row>
    <row r="1760" spans="1:16">
      <c r="A1760" s="59">
        <v>5051</v>
      </c>
      <c r="B1760" s="59">
        <v>3</v>
      </c>
      <c r="C1760" s="59">
        <v>1</v>
      </c>
      <c r="D1760" s="59">
        <v>2</v>
      </c>
      <c r="E1760" s="59" t="s">
        <v>79</v>
      </c>
      <c r="F1760" s="227">
        <v>3</v>
      </c>
      <c r="G1760" s="59">
        <v>5</v>
      </c>
      <c r="H1760" s="227">
        <v>3</v>
      </c>
      <c r="I1760" s="227">
        <v>14</v>
      </c>
      <c r="J1760" s="59">
        <v>52257</v>
      </c>
      <c r="K1760" s="78">
        <f>VLOOKUP(volume[[#This Row],[hwycov_id]],cnf[],10,FALSE)</f>
        <v>52257</v>
      </c>
      <c r="L1760" s="229">
        <f t="shared" si="81"/>
        <v>0</v>
      </c>
      <c r="M1760" s="228">
        <f t="shared" si="82"/>
        <v>0</v>
      </c>
      <c r="N1760" s="228">
        <f t="shared" si="83"/>
        <v>0</v>
      </c>
      <c r="O1760" s="298" t="e">
        <f>VLOOKUP(volume[[#This Row],[hwycov_id]],check!$A$2:$P$26,16,FALSE)</f>
        <v>#N/A</v>
      </c>
      <c r="P1760" s="298">
        <v>1771</v>
      </c>
    </row>
    <row r="1761" spans="1:16">
      <c r="A1761" s="59">
        <v>28178</v>
      </c>
      <c r="B1761" s="59">
        <v>1</v>
      </c>
      <c r="C1761" s="59">
        <v>1</v>
      </c>
      <c r="D1761" s="59">
        <v>1</v>
      </c>
      <c r="E1761" s="59" t="s">
        <v>78</v>
      </c>
      <c r="F1761" s="227">
        <v>1</v>
      </c>
      <c r="G1761" s="59">
        <v>5</v>
      </c>
      <c r="H1761" s="227">
        <v>5</v>
      </c>
      <c r="I1761" s="227">
        <v>5</v>
      </c>
      <c r="J1761" s="59">
        <v>52274</v>
      </c>
      <c r="K1761" s="78">
        <f>VLOOKUP(volume[[#This Row],[hwycov_id]],cnf[],10,FALSE)</f>
        <v>52274</v>
      </c>
      <c r="L1761" s="229">
        <f t="shared" si="81"/>
        <v>0</v>
      </c>
      <c r="M1761" s="228">
        <f t="shared" si="82"/>
        <v>0</v>
      </c>
      <c r="N1761" s="228">
        <f t="shared" si="83"/>
        <v>0</v>
      </c>
      <c r="O1761" s="298" t="e">
        <f>VLOOKUP(volume[[#This Row],[hwycov_id]],check!$A$2:$P$26,16,FALSE)</f>
        <v>#N/A</v>
      </c>
      <c r="P1761" s="298">
        <v>1772</v>
      </c>
    </row>
    <row r="1762" spans="1:16">
      <c r="A1762" s="59">
        <v>1629</v>
      </c>
      <c r="B1762" s="59">
        <v>2</v>
      </c>
      <c r="C1762" s="59">
        <v>1</v>
      </c>
      <c r="D1762" s="59">
        <v>2</v>
      </c>
      <c r="E1762" s="59" t="s">
        <v>79</v>
      </c>
      <c r="F1762" s="227">
        <v>3</v>
      </c>
      <c r="G1762" s="59">
        <v>5</v>
      </c>
      <c r="H1762" s="227">
        <v>3</v>
      </c>
      <c r="I1762" s="227">
        <v>14</v>
      </c>
      <c r="J1762" s="59">
        <v>52411</v>
      </c>
      <c r="K1762" s="78">
        <f>VLOOKUP(volume[[#This Row],[hwycov_id]],cnf[],10,FALSE)</f>
        <v>52411</v>
      </c>
      <c r="L1762" s="229">
        <f t="shared" si="81"/>
        <v>0</v>
      </c>
      <c r="M1762" s="228">
        <f t="shared" si="82"/>
        <v>0</v>
      </c>
      <c r="N1762" s="228">
        <f t="shared" si="83"/>
        <v>0</v>
      </c>
      <c r="O1762" s="298" t="e">
        <f>VLOOKUP(volume[[#This Row],[hwycov_id]],check!$A$2:$P$26,16,FALSE)</f>
        <v>#N/A</v>
      </c>
      <c r="P1762" s="298">
        <v>1773</v>
      </c>
    </row>
    <row r="1763" spans="1:16">
      <c r="A1763" s="59">
        <v>27248</v>
      </c>
      <c r="B1763" s="59">
        <v>1</v>
      </c>
      <c r="C1763" s="59">
        <v>1</v>
      </c>
      <c r="D1763" s="59">
        <v>1</v>
      </c>
      <c r="E1763" s="59" t="s">
        <v>78</v>
      </c>
      <c r="F1763" s="227">
        <v>1</v>
      </c>
      <c r="G1763" s="59">
        <v>5</v>
      </c>
      <c r="H1763" s="227">
        <v>7</v>
      </c>
      <c r="I1763" s="227">
        <v>18</v>
      </c>
      <c r="J1763" s="59">
        <v>52494</v>
      </c>
      <c r="K1763" s="78">
        <f>VLOOKUP(volume[[#This Row],[hwycov_id]],cnf[],10,FALSE)</f>
        <v>52494</v>
      </c>
      <c r="L1763" s="229">
        <f t="shared" si="81"/>
        <v>0</v>
      </c>
      <c r="M1763" s="228">
        <f t="shared" si="82"/>
        <v>0</v>
      </c>
      <c r="N1763" s="228">
        <f t="shared" si="83"/>
        <v>0</v>
      </c>
      <c r="O1763" s="298" t="e">
        <f>VLOOKUP(volume[[#This Row],[hwycov_id]],check!$A$2:$P$26,16,FALSE)</f>
        <v>#N/A</v>
      </c>
      <c r="P1763" s="298">
        <v>1774</v>
      </c>
    </row>
    <row r="1764" spans="1:16">
      <c r="A1764" s="59">
        <v>15238</v>
      </c>
      <c r="B1764" s="59">
        <v>1</v>
      </c>
      <c r="C1764" s="59">
        <v>1</v>
      </c>
      <c r="D1764" s="59">
        <v>1</v>
      </c>
      <c r="E1764" s="59" t="s">
        <v>82</v>
      </c>
      <c r="F1764" s="227">
        <v>1</v>
      </c>
      <c r="G1764" s="59">
        <v>5</v>
      </c>
      <c r="H1764" s="227">
        <v>3</v>
      </c>
      <c r="I1764" s="227">
        <v>14</v>
      </c>
      <c r="J1764" s="59">
        <v>52580</v>
      </c>
      <c r="K1764" s="78">
        <f>VLOOKUP(volume[[#This Row],[hwycov_id]],cnf[],10,FALSE)</f>
        <v>52580</v>
      </c>
      <c r="L1764" s="229">
        <f t="shared" si="81"/>
        <v>0</v>
      </c>
      <c r="M1764" s="228">
        <f t="shared" si="82"/>
        <v>0</v>
      </c>
      <c r="N1764" s="228">
        <f t="shared" si="83"/>
        <v>0</v>
      </c>
      <c r="O1764" s="298" t="e">
        <f>VLOOKUP(volume[[#This Row],[hwycov_id]],check!$A$2:$P$26,16,FALSE)</f>
        <v>#N/A</v>
      </c>
      <c r="P1764" s="298">
        <v>1775</v>
      </c>
    </row>
    <row r="1765" spans="1:16">
      <c r="A1765" s="59">
        <v>9028</v>
      </c>
      <c r="B1765" s="59">
        <v>1</v>
      </c>
      <c r="C1765" s="59">
        <v>1</v>
      </c>
      <c r="D1765" s="59">
        <v>1</v>
      </c>
      <c r="E1765" s="59" t="s">
        <v>82</v>
      </c>
      <c r="F1765" s="227">
        <v>1</v>
      </c>
      <c r="G1765" s="59">
        <v>5</v>
      </c>
      <c r="H1765" s="227">
        <v>3</v>
      </c>
      <c r="I1765" s="227">
        <v>14</v>
      </c>
      <c r="J1765" s="59">
        <v>52885</v>
      </c>
      <c r="K1765" s="78">
        <f>VLOOKUP(volume[[#This Row],[hwycov_id]],cnf[],10,FALSE)</f>
        <v>52885</v>
      </c>
      <c r="L1765" s="229">
        <f t="shared" si="81"/>
        <v>0</v>
      </c>
      <c r="M1765" s="228">
        <f t="shared" si="82"/>
        <v>0</v>
      </c>
      <c r="N1765" s="228">
        <f t="shared" si="83"/>
        <v>0</v>
      </c>
      <c r="O1765" s="298" t="e">
        <f>VLOOKUP(volume[[#This Row],[hwycov_id]],check!$A$2:$P$26,16,FALSE)</f>
        <v>#N/A</v>
      </c>
      <c r="P1765" s="298">
        <v>1776</v>
      </c>
    </row>
    <row r="1766" spans="1:16">
      <c r="A1766" s="59">
        <v>20030</v>
      </c>
      <c r="B1766" s="59">
        <v>2</v>
      </c>
      <c r="C1766" s="59">
        <v>1</v>
      </c>
      <c r="D1766" s="59">
        <v>2</v>
      </c>
      <c r="E1766" s="59" t="s">
        <v>79</v>
      </c>
      <c r="F1766" s="227">
        <v>3</v>
      </c>
      <c r="G1766" s="59">
        <v>5</v>
      </c>
      <c r="H1766" s="227">
        <v>3</v>
      </c>
      <c r="I1766" s="227">
        <v>14</v>
      </c>
      <c r="J1766" s="59">
        <v>53098</v>
      </c>
      <c r="K1766" s="78">
        <f>VLOOKUP(volume[[#This Row],[hwycov_id]],cnf[],10,FALSE)</f>
        <v>53098</v>
      </c>
      <c r="L1766" s="229">
        <f t="shared" si="81"/>
        <v>0</v>
      </c>
      <c r="M1766" s="228">
        <f t="shared" si="82"/>
        <v>0</v>
      </c>
      <c r="N1766" s="228">
        <f t="shared" si="83"/>
        <v>0</v>
      </c>
      <c r="O1766" s="298" t="e">
        <f>VLOOKUP(volume[[#This Row],[hwycov_id]],check!$A$2:$P$26,16,FALSE)</f>
        <v>#N/A</v>
      </c>
      <c r="P1766" s="298">
        <v>1777</v>
      </c>
    </row>
    <row r="1767" spans="1:16">
      <c r="A1767" s="59">
        <v>27898</v>
      </c>
      <c r="B1767" s="59">
        <v>1</v>
      </c>
      <c r="C1767" s="59">
        <v>1</v>
      </c>
      <c r="D1767" s="59">
        <v>1</v>
      </c>
      <c r="E1767" s="59" t="s">
        <v>78</v>
      </c>
      <c r="F1767" s="227">
        <v>1</v>
      </c>
      <c r="G1767" s="59">
        <v>5</v>
      </c>
      <c r="H1767" s="227">
        <v>4</v>
      </c>
      <c r="I1767" s="227">
        <v>14</v>
      </c>
      <c r="J1767" s="59">
        <v>53148</v>
      </c>
      <c r="K1767" s="78">
        <f>VLOOKUP(volume[[#This Row],[hwycov_id]],cnf[],10,FALSE)</f>
        <v>53148</v>
      </c>
      <c r="L1767" s="229">
        <f t="shared" si="81"/>
        <v>0</v>
      </c>
      <c r="M1767" s="228">
        <f t="shared" si="82"/>
        <v>0</v>
      </c>
      <c r="N1767" s="228">
        <f t="shared" si="83"/>
        <v>0</v>
      </c>
      <c r="O1767" s="298" t="e">
        <f>VLOOKUP(volume[[#This Row],[hwycov_id]],check!$A$2:$P$26,16,FALSE)</f>
        <v>#N/A</v>
      </c>
      <c r="P1767" s="298">
        <v>1778</v>
      </c>
    </row>
    <row r="1768" spans="1:16">
      <c r="A1768" s="59">
        <v>21848</v>
      </c>
      <c r="B1768" s="59">
        <v>1</v>
      </c>
      <c r="C1768" s="59">
        <v>1</v>
      </c>
      <c r="D1768" s="59">
        <v>1</v>
      </c>
      <c r="E1768" s="59" t="s">
        <v>82</v>
      </c>
      <c r="F1768" s="227">
        <v>1</v>
      </c>
      <c r="G1768" s="59">
        <v>5</v>
      </c>
      <c r="H1768" s="227">
        <v>2</v>
      </c>
      <c r="I1768" s="227">
        <v>14</v>
      </c>
      <c r="J1768" s="59">
        <v>53153</v>
      </c>
      <c r="K1768" s="78">
        <f>VLOOKUP(volume[[#This Row],[hwycov_id]],cnf[],10,FALSE)</f>
        <v>53153</v>
      </c>
      <c r="L1768" s="229">
        <f t="shared" si="81"/>
        <v>0</v>
      </c>
      <c r="M1768" s="228">
        <f t="shared" si="82"/>
        <v>0</v>
      </c>
      <c r="N1768" s="228">
        <f t="shared" si="83"/>
        <v>0</v>
      </c>
      <c r="O1768" s="298" t="e">
        <f>VLOOKUP(volume[[#This Row],[hwycov_id]],check!$A$2:$P$26,16,FALSE)</f>
        <v>#N/A</v>
      </c>
      <c r="P1768" s="298">
        <v>1779</v>
      </c>
    </row>
    <row r="1769" spans="1:16">
      <c r="A1769" s="59">
        <v>8830</v>
      </c>
      <c r="B1769" s="59">
        <v>1</v>
      </c>
      <c r="C1769" s="59">
        <v>1</v>
      </c>
      <c r="D1769" s="59">
        <v>1</v>
      </c>
      <c r="E1769" s="59" t="s">
        <v>78</v>
      </c>
      <c r="F1769" s="227">
        <v>1</v>
      </c>
      <c r="G1769" s="59">
        <v>5</v>
      </c>
      <c r="H1769" s="227">
        <v>6</v>
      </c>
      <c r="I1769" s="227">
        <v>12</v>
      </c>
      <c r="J1769" s="59">
        <v>53173</v>
      </c>
      <c r="K1769" s="78">
        <f>VLOOKUP(volume[[#This Row],[hwycov_id]],cnf[],10,FALSE)</f>
        <v>53173</v>
      </c>
      <c r="L1769" s="229">
        <f t="shared" si="81"/>
        <v>0</v>
      </c>
      <c r="M1769" s="228">
        <f t="shared" si="82"/>
        <v>0</v>
      </c>
      <c r="N1769" s="228">
        <f t="shared" si="83"/>
        <v>0</v>
      </c>
      <c r="O1769" s="298" t="e">
        <f>VLOOKUP(volume[[#This Row],[hwycov_id]],check!$A$2:$P$26,16,FALSE)</f>
        <v>#N/A</v>
      </c>
      <c r="P1769" s="298">
        <v>1780</v>
      </c>
    </row>
    <row r="1770" spans="1:16">
      <c r="A1770" s="59">
        <v>3578</v>
      </c>
      <c r="B1770" s="59">
        <v>2</v>
      </c>
      <c r="C1770" s="59">
        <v>1</v>
      </c>
      <c r="D1770" s="59">
        <v>2</v>
      </c>
      <c r="E1770" s="59" t="s">
        <v>79</v>
      </c>
      <c r="F1770" s="227">
        <v>3</v>
      </c>
      <c r="G1770" s="59">
        <v>5</v>
      </c>
      <c r="H1770" s="227">
        <v>3</v>
      </c>
      <c r="I1770" s="227">
        <v>14</v>
      </c>
      <c r="J1770" s="59">
        <v>53223</v>
      </c>
      <c r="K1770" s="78">
        <f>VLOOKUP(volume[[#This Row],[hwycov_id]],cnf[],10,FALSE)</f>
        <v>53223</v>
      </c>
      <c r="L1770" s="229">
        <f t="shared" si="81"/>
        <v>0</v>
      </c>
      <c r="M1770" s="228">
        <f t="shared" si="82"/>
        <v>0</v>
      </c>
      <c r="N1770" s="228">
        <f t="shared" si="83"/>
        <v>0</v>
      </c>
      <c r="O1770" s="298" t="e">
        <f>VLOOKUP(volume[[#This Row],[hwycov_id]],check!$A$2:$P$26,16,FALSE)</f>
        <v>#N/A</v>
      </c>
      <c r="P1770" s="298">
        <v>1781</v>
      </c>
    </row>
    <row r="1771" spans="1:16">
      <c r="A1771" s="59">
        <v>16248</v>
      </c>
      <c r="B1771" s="59">
        <v>2</v>
      </c>
      <c r="C1771" s="59">
        <v>1</v>
      </c>
      <c r="D1771" s="59">
        <v>2</v>
      </c>
      <c r="E1771" s="59" t="s">
        <v>80</v>
      </c>
      <c r="F1771" s="227">
        <v>3</v>
      </c>
      <c r="G1771" s="59">
        <v>5</v>
      </c>
      <c r="H1771" s="227">
        <v>4</v>
      </c>
      <c r="I1771" s="227">
        <v>2</v>
      </c>
      <c r="J1771" s="59">
        <v>53300</v>
      </c>
      <c r="K1771" s="78">
        <f>VLOOKUP(volume[[#This Row],[hwycov_id]],cnf[],10,FALSE)</f>
        <v>53300</v>
      </c>
      <c r="L1771" s="229">
        <f t="shared" si="81"/>
        <v>0</v>
      </c>
      <c r="M1771" s="228">
        <f t="shared" si="82"/>
        <v>0</v>
      </c>
      <c r="N1771" s="228">
        <f t="shared" si="83"/>
        <v>0</v>
      </c>
      <c r="O1771" s="298" t="e">
        <f>VLOOKUP(volume[[#This Row],[hwycov_id]],check!$A$2:$P$26,16,FALSE)</f>
        <v>#N/A</v>
      </c>
      <c r="P1771" s="298">
        <v>1782</v>
      </c>
    </row>
    <row r="1772" spans="1:16">
      <c r="A1772" s="59">
        <v>13035</v>
      </c>
      <c r="B1772" s="59">
        <v>1</v>
      </c>
      <c r="C1772" s="59">
        <v>1</v>
      </c>
      <c r="D1772" s="59">
        <v>1</v>
      </c>
      <c r="E1772" s="59" t="s">
        <v>82</v>
      </c>
      <c r="F1772" s="227">
        <v>1</v>
      </c>
      <c r="G1772" s="59">
        <v>5</v>
      </c>
      <c r="H1772" s="227">
        <v>5</v>
      </c>
      <c r="I1772" s="227">
        <v>16</v>
      </c>
      <c r="J1772" s="59">
        <v>53462</v>
      </c>
      <c r="K1772" s="78">
        <f>VLOOKUP(volume[[#This Row],[hwycov_id]],cnf[],10,FALSE)</f>
        <v>53462</v>
      </c>
      <c r="L1772" s="229">
        <f t="shared" si="81"/>
        <v>0</v>
      </c>
      <c r="M1772" s="228">
        <f t="shared" si="82"/>
        <v>0</v>
      </c>
      <c r="N1772" s="228">
        <f t="shared" si="83"/>
        <v>0</v>
      </c>
      <c r="O1772" s="298" t="e">
        <f>VLOOKUP(volume[[#This Row],[hwycov_id]],check!$A$2:$P$26,16,FALSE)</f>
        <v>#N/A</v>
      </c>
      <c r="P1772" s="298">
        <v>1783</v>
      </c>
    </row>
    <row r="1773" spans="1:16">
      <c r="A1773" s="59">
        <v>9029</v>
      </c>
      <c r="B1773" s="59">
        <v>1</v>
      </c>
      <c r="C1773" s="59">
        <v>1</v>
      </c>
      <c r="D1773" s="59">
        <v>1</v>
      </c>
      <c r="E1773" s="59" t="s">
        <v>78</v>
      </c>
      <c r="F1773" s="227">
        <v>1</v>
      </c>
      <c r="G1773" s="59">
        <v>5</v>
      </c>
      <c r="H1773" s="227">
        <v>3</v>
      </c>
      <c r="I1773" s="227">
        <v>14</v>
      </c>
      <c r="J1773" s="59">
        <v>53597</v>
      </c>
      <c r="K1773" s="78">
        <f>VLOOKUP(volume[[#This Row],[hwycov_id]],cnf[],10,FALSE)</f>
        <v>53597</v>
      </c>
      <c r="L1773" s="229">
        <f t="shared" si="81"/>
        <v>0</v>
      </c>
      <c r="M1773" s="228">
        <f t="shared" si="82"/>
        <v>0</v>
      </c>
      <c r="N1773" s="228">
        <f t="shared" si="83"/>
        <v>0</v>
      </c>
      <c r="O1773" s="298" t="e">
        <f>VLOOKUP(volume[[#This Row],[hwycov_id]],check!$A$2:$P$26,16,FALSE)</f>
        <v>#N/A</v>
      </c>
      <c r="P1773" s="298">
        <v>1784</v>
      </c>
    </row>
    <row r="1774" spans="1:16">
      <c r="A1774" s="59">
        <v>13438</v>
      </c>
      <c r="B1774" s="59">
        <v>1</v>
      </c>
      <c r="C1774" s="59">
        <v>1</v>
      </c>
      <c r="D1774" s="59">
        <v>1</v>
      </c>
      <c r="E1774" s="59" t="s">
        <v>82</v>
      </c>
      <c r="F1774" s="227">
        <v>1</v>
      </c>
      <c r="G1774" s="59">
        <v>5</v>
      </c>
      <c r="H1774" s="227">
        <v>2</v>
      </c>
      <c r="I1774" s="227">
        <v>14</v>
      </c>
      <c r="J1774" s="59">
        <v>53699</v>
      </c>
      <c r="K1774" s="78">
        <f>VLOOKUP(volume[[#This Row],[hwycov_id]],cnf[],10,FALSE)</f>
        <v>53699</v>
      </c>
      <c r="L1774" s="229">
        <f t="shared" si="81"/>
        <v>0</v>
      </c>
      <c r="M1774" s="228">
        <f t="shared" si="82"/>
        <v>0</v>
      </c>
      <c r="N1774" s="228">
        <f t="shared" si="83"/>
        <v>0</v>
      </c>
      <c r="O1774" s="298" t="e">
        <f>VLOOKUP(volume[[#This Row],[hwycov_id]],check!$A$2:$P$26,16,FALSE)</f>
        <v>#N/A</v>
      </c>
      <c r="P1774" s="298">
        <v>1785</v>
      </c>
    </row>
    <row r="1775" spans="1:16">
      <c r="A1775" s="59">
        <v>27245</v>
      </c>
      <c r="B1775" s="59">
        <v>1</v>
      </c>
      <c r="C1775" s="59">
        <v>1</v>
      </c>
      <c r="D1775" s="59">
        <v>1</v>
      </c>
      <c r="E1775" s="59" t="s">
        <v>78</v>
      </c>
      <c r="F1775" s="227">
        <v>1</v>
      </c>
      <c r="G1775" s="59">
        <v>5</v>
      </c>
      <c r="H1775" s="227">
        <v>6</v>
      </c>
      <c r="I1775" s="227">
        <v>12</v>
      </c>
      <c r="J1775" s="59">
        <v>53705</v>
      </c>
      <c r="K1775" s="78">
        <f>VLOOKUP(volume[[#This Row],[hwycov_id]],cnf[],10,FALSE)</f>
        <v>53705</v>
      </c>
      <c r="L1775" s="229">
        <f t="shared" si="81"/>
        <v>0</v>
      </c>
      <c r="M1775" s="228">
        <f t="shared" si="82"/>
        <v>0</v>
      </c>
      <c r="N1775" s="228">
        <f t="shared" si="83"/>
        <v>0</v>
      </c>
      <c r="O1775" s="298" t="e">
        <f>VLOOKUP(volume[[#This Row],[hwycov_id]],check!$A$2:$P$26,16,FALSE)</f>
        <v>#N/A</v>
      </c>
      <c r="P1775" s="298">
        <v>1786</v>
      </c>
    </row>
    <row r="1776" spans="1:16">
      <c r="A1776" s="59">
        <v>13037</v>
      </c>
      <c r="B1776" s="59">
        <v>1</v>
      </c>
      <c r="C1776" s="59">
        <v>1</v>
      </c>
      <c r="D1776" s="59">
        <v>1</v>
      </c>
      <c r="E1776" s="59" t="s">
        <v>82</v>
      </c>
      <c r="F1776" s="227">
        <v>1</v>
      </c>
      <c r="G1776" s="59">
        <v>5</v>
      </c>
      <c r="H1776" s="227">
        <v>5</v>
      </c>
      <c r="I1776" s="227">
        <v>19</v>
      </c>
      <c r="J1776" s="59">
        <v>53712</v>
      </c>
      <c r="K1776" s="78">
        <f>VLOOKUP(volume[[#This Row],[hwycov_id]],cnf[],10,FALSE)</f>
        <v>53712</v>
      </c>
      <c r="L1776" s="229">
        <f t="shared" si="81"/>
        <v>0</v>
      </c>
      <c r="M1776" s="228">
        <f t="shared" si="82"/>
        <v>0</v>
      </c>
      <c r="N1776" s="228">
        <f t="shared" si="83"/>
        <v>0</v>
      </c>
      <c r="O1776" s="298" t="e">
        <f>VLOOKUP(volume[[#This Row],[hwycov_id]],check!$A$2:$P$26,16,FALSE)</f>
        <v>#N/A</v>
      </c>
      <c r="P1776" s="298">
        <v>1787</v>
      </c>
    </row>
    <row r="1777" spans="1:16">
      <c r="A1777" s="59">
        <v>16236</v>
      </c>
      <c r="B1777" s="59">
        <v>2</v>
      </c>
      <c r="C1777" s="59">
        <v>1</v>
      </c>
      <c r="D1777" s="59">
        <v>2</v>
      </c>
      <c r="E1777" s="59" t="s">
        <v>80</v>
      </c>
      <c r="F1777" s="227">
        <v>3</v>
      </c>
      <c r="G1777" s="59">
        <v>5</v>
      </c>
      <c r="H1777" s="227">
        <v>6</v>
      </c>
      <c r="I1777" s="227">
        <v>1</v>
      </c>
      <c r="J1777" s="59">
        <v>53800</v>
      </c>
      <c r="K1777" s="78">
        <f>VLOOKUP(volume[[#This Row],[hwycov_id]],cnf[],10,FALSE)</f>
        <v>53800</v>
      </c>
      <c r="L1777" s="229">
        <f t="shared" si="81"/>
        <v>0</v>
      </c>
      <c r="M1777" s="228">
        <f t="shared" si="82"/>
        <v>0</v>
      </c>
      <c r="N1777" s="228">
        <f t="shared" si="83"/>
        <v>0</v>
      </c>
      <c r="O1777" s="298" t="e">
        <f>VLOOKUP(volume[[#This Row],[hwycov_id]],check!$A$2:$P$26,16,FALSE)</f>
        <v>#N/A</v>
      </c>
      <c r="P1777" s="298">
        <v>1788</v>
      </c>
    </row>
    <row r="1778" spans="1:16">
      <c r="A1778" s="59">
        <v>12547</v>
      </c>
      <c r="B1778" s="59">
        <v>1</v>
      </c>
      <c r="C1778" s="59">
        <v>1</v>
      </c>
      <c r="D1778" s="59">
        <v>1</v>
      </c>
      <c r="E1778" s="59" t="s">
        <v>78</v>
      </c>
      <c r="F1778" s="227">
        <v>1</v>
      </c>
      <c r="G1778" s="59">
        <v>5</v>
      </c>
      <c r="H1778" s="227">
        <v>6</v>
      </c>
      <c r="I1778" s="227">
        <v>12</v>
      </c>
      <c r="J1778" s="59">
        <v>53836</v>
      </c>
      <c r="K1778" s="78">
        <f>VLOOKUP(volume[[#This Row],[hwycov_id]],cnf[],10,FALSE)</f>
        <v>53836</v>
      </c>
      <c r="L1778" s="229">
        <f t="shared" si="81"/>
        <v>0</v>
      </c>
      <c r="M1778" s="228">
        <f t="shared" si="82"/>
        <v>0</v>
      </c>
      <c r="N1778" s="228">
        <f t="shared" si="83"/>
        <v>0</v>
      </c>
      <c r="O1778" s="298" t="e">
        <f>VLOOKUP(volume[[#This Row],[hwycov_id]],check!$A$2:$P$26,16,FALSE)</f>
        <v>#N/A</v>
      </c>
      <c r="P1778" s="298">
        <v>1789</v>
      </c>
    </row>
    <row r="1779" spans="1:16">
      <c r="A1779" s="59">
        <v>27956</v>
      </c>
      <c r="B1779" s="59">
        <v>1</v>
      </c>
      <c r="C1779" s="59">
        <v>1</v>
      </c>
      <c r="D1779" s="59">
        <v>1</v>
      </c>
      <c r="E1779" s="59" t="s">
        <v>82</v>
      </c>
      <c r="F1779" s="227">
        <v>1</v>
      </c>
      <c r="G1779" s="59">
        <v>5</v>
      </c>
      <c r="H1779" s="227">
        <v>2</v>
      </c>
      <c r="I1779" s="227">
        <v>2</v>
      </c>
      <c r="J1779" s="59">
        <v>54044</v>
      </c>
      <c r="K1779" s="78">
        <f>VLOOKUP(volume[[#This Row],[hwycov_id]],cnf[],10,FALSE)</f>
        <v>54044</v>
      </c>
      <c r="L1779" s="229">
        <f t="shared" si="81"/>
        <v>0</v>
      </c>
      <c r="M1779" s="228">
        <f t="shared" si="82"/>
        <v>0</v>
      </c>
      <c r="N1779" s="228">
        <f t="shared" si="83"/>
        <v>0</v>
      </c>
      <c r="O1779" s="298" t="e">
        <f>VLOOKUP(volume[[#This Row],[hwycov_id]],check!$A$2:$P$26,16,FALSE)</f>
        <v>#N/A</v>
      </c>
      <c r="P1779" s="298">
        <v>1790</v>
      </c>
    </row>
    <row r="1780" spans="1:16">
      <c r="A1780" s="59">
        <v>12578</v>
      </c>
      <c r="B1780" s="59">
        <v>1</v>
      </c>
      <c r="C1780" s="59">
        <v>1</v>
      </c>
      <c r="D1780" s="59">
        <v>1</v>
      </c>
      <c r="E1780" s="59" t="s">
        <v>78</v>
      </c>
      <c r="F1780" s="227">
        <v>1</v>
      </c>
      <c r="G1780" s="59">
        <v>5</v>
      </c>
      <c r="H1780" s="227">
        <v>6</v>
      </c>
      <c r="I1780" s="227">
        <v>12</v>
      </c>
      <c r="J1780" s="59">
        <v>54045</v>
      </c>
      <c r="K1780" s="78">
        <f>VLOOKUP(volume[[#This Row],[hwycov_id]],cnf[],10,FALSE)</f>
        <v>54045</v>
      </c>
      <c r="L1780" s="229">
        <f t="shared" si="81"/>
        <v>0</v>
      </c>
      <c r="M1780" s="228">
        <f t="shared" si="82"/>
        <v>0</v>
      </c>
      <c r="N1780" s="228">
        <f t="shared" si="83"/>
        <v>0</v>
      </c>
      <c r="O1780" s="298" t="e">
        <f>VLOOKUP(volume[[#This Row],[hwycov_id]],check!$A$2:$P$26,16,FALSE)</f>
        <v>#N/A</v>
      </c>
      <c r="P1780" s="298">
        <v>1791</v>
      </c>
    </row>
    <row r="1781" spans="1:16">
      <c r="A1781" s="59">
        <v>16566</v>
      </c>
      <c r="B1781" s="59">
        <v>1</v>
      </c>
      <c r="C1781" s="59">
        <v>1</v>
      </c>
      <c r="D1781" s="59">
        <v>1</v>
      </c>
      <c r="E1781" s="59" t="s">
        <v>78</v>
      </c>
      <c r="F1781" s="227">
        <v>1</v>
      </c>
      <c r="G1781" s="59">
        <v>5</v>
      </c>
      <c r="H1781" s="227">
        <v>6</v>
      </c>
      <c r="I1781" s="227">
        <v>18</v>
      </c>
      <c r="J1781" s="59">
        <v>54156</v>
      </c>
      <c r="K1781" s="78">
        <f>VLOOKUP(volume[[#This Row],[hwycov_id]],cnf[],10,FALSE)</f>
        <v>54156</v>
      </c>
      <c r="L1781" s="229">
        <f t="shared" si="81"/>
        <v>0</v>
      </c>
      <c r="M1781" s="228">
        <f t="shared" si="82"/>
        <v>0</v>
      </c>
      <c r="N1781" s="228">
        <f t="shared" si="83"/>
        <v>0</v>
      </c>
      <c r="O1781" s="298" t="e">
        <f>VLOOKUP(volume[[#This Row],[hwycov_id]],check!$A$2:$P$26,16,FALSE)</f>
        <v>#N/A</v>
      </c>
      <c r="P1781" s="298">
        <v>1792</v>
      </c>
    </row>
    <row r="1782" spans="1:16">
      <c r="A1782" s="59">
        <v>12880</v>
      </c>
      <c r="B1782" s="59">
        <v>3</v>
      </c>
      <c r="C1782" s="59">
        <v>1</v>
      </c>
      <c r="D1782" s="59">
        <v>2</v>
      </c>
      <c r="E1782" s="59" t="s">
        <v>80</v>
      </c>
      <c r="F1782" s="227">
        <v>3</v>
      </c>
      <c r="G1782" s="59">
        <v>5</v>
      </c>
      <c r="H1782" s="227">
        <v>7</v>
      </c>
      <c r="I1782" s="227">
        <v>7</v>
      </c>
      <c r="J1782" s="59">
        <v>54300</v>
      </c>
      <c r="K1782" s="78">
        <f>VLOOKUP(volume[[#This Row],[hwycov_id]],cnf[],10,FALSE)</f>
        <v>54300</v>
      </c>
      <c r="L1782" s="229">
        <f t="shared" si="81"/>
        <v>0</v>
      </c>
      <c r="M1782" s="228">
        <f t="shared" si="82"/>
        <v>0</v>
      </c>
      <c r="N1782" s="228">
        <f t="shared" si="83"/>
        <v>0</v>
      </c>
      <c r="O1782" s="298" t="e">
        <f>VLOOKUP(volume[[#This Row],[hwycov_id]],check!$A$2:$P$26,16,FALSE)</f>
        <v>#N/A</v>
      </c>
      <c r="P1782" s="298">
        <v>1793</v>
      </c>
    </row>
    <row r="1783" spans="1:16">
      <c r="A1783" s="59">
        <v>8831</v>
      </c>
      <c r="B1783" s="59">
        <v>1</v>
      </c>
      <c r="C1783" s="59">
        <v>1</v>
      </c>
      <c r="D1783" s="59">
        <v>1</v>
      </c>
      <c r="E1783" s="59" t="s">
        <v>78</v>
      </c>
      <c r="F1783" s="227">
        <v>1</v>
      </c>
      <c r="G1783" s="59">
        <v>5</v>
      </c>
      <c r="H1783" s="227">
        <v>6</v>
      </c>
      <c r="I1783" s="227">
        <v>12</v>
      </c>
      <c r="J1783" s="59">
        <v>54612</v>
      </c>
      <c r="K1783" s="78">
        <f>VLOOKUP(volume[[#This Row],[hwycov_id]],cnf[],10,FALSE)</f>
        <v>54612</v>
      </c>
      <c r="L1783" s="229">
        <f t="shared" si="81"/>
        <v>0</v>
      </c>
      <c r="M1783" s="228">
        <f t="shared" si="82"/>
        <v>0</v>
      </c>
      <c r="N1783" s="228">
        <f t="shared" si="83"/>
        <v>0</v>
      </c>
      <c r="O1783" s="298" t="e">
        <f>VLOOKUP(volume[[#This Row],[hwycov_id]],check!$A$2:$P$26,16,FALSE)</f>
        <v>#N/A</v>
      </c>
      <c r="P1783" s="298">
        <v>1794</v>
      </c>
    </row>
    <row r="1784" spans="1:16">
      <c r="A1784" s="59">
        <v>13265</v>
      </c>
      <c r="B1784" s="59">
        <v>2</v>
      </c>
      <c r="C1784" s="59">
        <v>1</v>
      </c>
      <c r="D1784" s="59">
        <v>2</v>
      </c>
      <c r="E1784" s="59" t="s">
        <v>80</v>
      </c>
      <c r="F1784" s="227">
        <v>3</v>
      </c>
      <c r="G1784" s="59">
        <v>5</v>
      </c>
      <c r="H1784" s="227">
        <v>6</v>
      </c>
      <c r="I1784" s="227">
        <v>1</v>
      </c>
      <c r="J1784" s="59">
        <v>54900</v>
      </c>
      <c r="K1784" s="78">
        <f>VLOOKUP(volume[[#This Row],[hwycov_id]],cnf[],10,FALSE)</f>
        <v>54900</v>
      </c>
      <c r="L1784" s="229">
        <f t="shared" si="81"/>
        <v>0</v>
      </c>
      <c r="M1784" s="228">
        <f t="shared" si="82"/>
        <v>0</v>
      </c>
      <c r="N1784" s="228">
        <f t="shared" si="83"/>
        <v>0</v>
      </c>
      <c r="O1784" s="298" t="e">
        <f>VLOOKUP(volume[[#This Row],[hwycov_id]],check!$A$2:$P$26,16,FALSE)</f>
        <v>#N/A</v>
      </c>
      <c r="P1784" s="298">
        <v>1795</v>
      </c>
    </row>
    <row r="1785" spans="1:16">
      <c r="A1785" s="59">
        <v>28540</v>
      </c>
      <c r="B1785" s="59">
        <v>1</v>
      </c>
      <c r="C1785" s="59">
        <v>1</v>
      </c>
      <c r="D1785" s="59">
        <v>1</v>
      </c>
      <c r="E1785" s="59" t="s">
        <v>78</v>
      </c>
      <c r="F1785" s="227">
        <v>1</v>
      </c>
      <c r="G1785" s="59">
        <v>5</v>
      </c>
      <c r="H1785" s="227">
        <v>6</v>
      </c>
      <c r="I1785" s="227">
        <v>12</v>
      </c>
      <c r="J1785" s="59">
        <v>54977</v>
      </c>
      <c r="K1785" s="78">
        <f>VLOOKUP(volume[[#This Row],[hwycov_id]],cnf[],10,FALSE)</f>
        <v>54977</v>
      </c>
      <c r="L1785" s="229">
        <f t="shared" si="81"/>
        <v>0</v>
      </c>
      <c r="M1785" s="228">
        <f t="shared" si="82"/>
        <v>0</v>
      </c>
      <c r="N1785" s="228">
        <f t="shared" si="83"/>
        <v>0</v>
      </c>
      <c r="O1785" s="298" t="e">
        <f>VLOOKUP(volume[[#This Row],[hwycov_id]],check!$A$2:$P$26,16,FALSE)</f>
        <v>#N/A</v>
      </c>
      <c r="P1785" s="298">
        <v>1796</v>
      </c>
    </row>
    <row r="1786" spans="1:16">
      <c r="A1786" s="59">
        <v>7525</v>
      </c>
      <c r="B1786" s="59">
        <v>1</v>
      </c>
      <c r="C1786" s="59">
        <v>1</v>
      </c>
      <c r="D1786" s="59">
        <v>1</v>
      </c>
      <c r="E1786" s="59" t="s">
        <v>82</v>
      </c>
      <c r="F1786" s="227">
        <v>1</v>
      </c>
      <c r="G1786" s="59">
        <v>5</v>
      </c>
      <c r="H1786" s="227">
        <v>2</v>
      </c>
      <c r="I1786" s="227">
        <v>19</v>
      </c>
      <c r="J1786" s="59">
        <v>55066</v>
      </c>
      <c r="K1786" s="78">
        <f>VLOOKUP(volume[[#This Row],[hwycov_id]],cnf[],10,FALSE)</f>
        <v>55066</v>
      </c>
      <c r="L1786" s="229">
        <f t="shared" si="81"/>
        <v>0</v>
      </c>
      <c r="M1786" s="228">
        <f t="shared" si="82"/>
        <v>0</v>
      </c>
      <c r="N1786" s="228">
        <f t="shared" si="83"/>
        <v>0</v>
      </c>
      <c r="O1786" s="298" t="e">
        <f>VLOOKUP(volume[[#This Row],[hwycov_id]],check!$A$2:$P$26,16,FALSE)</f>
        <v>#N/A</v>
      </c>
      <c r="P1786" s="298">
        <v>1797</v>
      </c>
    </row>
    <row r="1787" spans="1:16">
      <c r="A1787" s="59">
        <v>7190</v>
      </c>
      <c r="B1787" s="59">
        <v>1</v>
      </c>
      <c r="C1787" s="59">
        <v>1</v>
      </c>
      <c r="D1787" s="59">
        <v>1</v>
      </c>
      <c r="E1787" s="59" t="s">
        <v>82</v>
      </c>
      <c r="F1787" s="227">
        <v>1</v>
      </c>
      <c r="G1787" s="59">
        <v>5</v>
      </c>
      <c r="H1787" s="227">
        <v>2</v>
      </c>
      <c r="I1787" s="227">
        <v>19</v>
      </c>
      <c r="J1787" s="59">
        <v>55161</v>
      </c>
      <c r="K1787" s="78">
        <f>VLOOKUP(volume[[#This Row],[hwycov_id]],cnf[],10,FALSE)</f>
        <v>55161</v>
      </c>
      <c r="L1787" s="229">
        <f t="shared" si="81"/>
        <v>0</v>
      </c>
      <c r="M1787" s="228">
        <f t="shared" si="82"/>
        <v>0</v>
      </c>
      <c r="N1787" s="228">
        <f t="shared" si="83"/>
        <v>0</v>
      </c>
      <c r="O1787" s="298" t="e">
        <f>VLOOKUP(volume[[#This Row],[hwycov_id]],check!$A$2:$P$26,16,FALSE)</f>
        <v>#N/A</v>
      </c>
      <c r="P1787" s="298">
        <v>1798</v>
      </c>
    </row>
    <row r="1788" spans="1:16">
      <c r="A1788" s="59">
        <v>16223</v>
      </c>
      <c r="B1788" s="59">
        <v>2</v>
      </c>
      <c r="C1788" s="59">
        <v>1</v>
      </c>
      <c r="D1788" s="59">
        <v>2</v>
      </c>
      <c r="E1788" s="59" t="s">
        <v>80</v>
      </c>
      <c r="F1788" s="227">
        <v>3</v>
      </c>
      <c r="G1788" s="59">
        <v>5</v>
      </c>
      <c r="H1788" s="227">
        <v>6</v>
      </c>
      <c r="I1788" s="227">
        <v>1</v>
      </c>
      <c r="J1788" s="59">
        <v>55200</v>
      </c>
      <c r="K1788" s="78">
        <f>VLOOKUP(volume[[#This Row],[hwycov_id]],cnf[],10,FALSE)</f>
        <v>55200</v>
      </c>
      <c r="L1788" s="229">
        <f t="shared" si="81"/>
        <v>0</v>
      </c>
      <c r="M1788" s="228">
        <f t="shared" si="82"/>
        <v>0</v>
      </c>
      <c r="N1788" s="228">
        <f t="shared" si="83"/>
        <v>0</v>
      </c>
      <c r="O1788" s="298" t="e">
        <f>VLOOKUP(volume[[#This Row],[hwycov_id]],check!$A$2:$P$26,16,FALSE)</f>
        <v>#N/A</v>
      </c>
      <c r="P1788" s="298">
        <v>1799</v>
      </c>
    </row>
    <row r="1789" spans="1:16">
      <c r="A1789" s="59">
        <v>28535</v>
      </c>
      <c r="B1789" s="59">
        <v>1</v>
      </c>
      <c r="C1789" s="59">
        <v>1</v>
      </c>
      <c r="D1789" s="59">
        <v>1</v>
      </c>
      <c r="E1789" s="59" t="s">
        <v>78</v>
      </c>
      <c r="F1789" s="227">
        <v>1</v>
      </c>
      <c r="G1789" s="59">
        <v>5</v>
      </c>
      <c r="H1789" s="227">
        <v>6</v>
      </c>
      <c r="I1789" s="227">
        <v>12</v>
      </c>
      <c r="J1789" s="59">
        <v>55239</v>
      </c>
      <c r="K1789" s="78">
        <f>VLOOKUP(volume[[#This Row],[hwycov_id]],cnf[],10,FALSE)</f>
        <v>55239</v>
      </c>
      <c r="L1789" s="229">
        <f t="shared" si="81"/>
        <v>0</v>
      </c>
      <c r="M1789" s="228">
        <f t="shared" si="82"/>
        <v>0</v>
      </c>
      <c r="N1789" s="228">
        <f t="shared" si="83"/>
        <v>0</v>
      </c>
      <c r="O1789" s="298" t="e">
        <f>VLOOKUP(volume[[#This Row],[hwycov_id]],check!$A$2:$P$26,16,FALSE)</f>
        <v>#N/A</v>
      </c>
      <c r="P1789" s="298">
        <v>1800</v>
      </c>
    </row>
    <row r="1790" spans="1:16">
      <c r="A1790" s="59">
        <v>689</v>
      </c>
      <c r="B1790" s="59">
        <v>1</v>
      </c>
      <c r="C1790" s="59">
        <v>1</v>
      </c>
      <c r="D1790" s="59">
        <v>1</v>
      </c>
      <c r="E1790" s="59" t="s">
        <v>78</v>
      </c>
      <c r="F1790" s="227">
        <v>1</v>
      </c>
      <c r="G1790" s="59">
        <v>5</v>
      </c>
      <c r="H1790" s="227">
        <v>4</v>
      </c>
      <c r="I1790" s="227">
        <v>14</v>
      </c>
      <c r="J1790" s="59">
        <v>55482</v>
      </c>
      <c r="K1790" s="78">
        <f>VLOOKUP(volume[[#This Row],[hwycov_id]],cnf[],10,FALSE)</f>
        <v>55482</v>
      </c>
      <c r="L1790" s="229">
        <f t="shared" si="81"/>
        <v>0</v>
      </c>
      <c r="M1790" s="228">
        <f t="shared" si="82"/>
        <v>0</v>
      </c>
      <c r="N1790" s="228">
        <f t="shared" si="83"/>
        <v>0</v>
      </c>
      <c r="O1790" s="298" t="e">
        <f>VLOOKUP(volume[[#This Row],[hwycov_id]],check!$A$2:$P$26,16,FALSE)</f>
        <v>#N/A</v>
      </c>
      <c r="P1790" s="298">
        <v>1801</v>
      </c>
    </row>
    <row r="1791" spans="1:16">
      <c r="A1791" s="59">
        <v>16046</v>
      </c>
      <c r="B1791" s="59">
        <v>1</v>
      </c>
      <c r="C1791" s="59">
        <v>1</v>
      </c>
      <c r="D1791" s="59">
        <v>1</v>
      </c>
      <c r="E1791" s="59" t="s">
        <v>78</v>
      </c>
      <c r="F1791" s="227">
        <v>1</v>
      </c>
      <c r="G1791" s="59">
        <v>5</v>
      </c>
      <c r="H1791" s="227">
        <v>2</v>
      </c>
      <c r="I1791" s="227">
        <v>14</v>
      </c>
      <c r="J1791" s="59">
        <v>55560</v>
      </c>
      <c r="K1791" s="78">
        <f>VLOOKUP(volume[[#This Row],[hwycov_id]],cnf[],10,FALSE)</f>
        <v>55560</v>
      </c>
      <c r="L1791" s="229">
        <f t="shared" si="81"/>
        <v>0</v>
      </c>
      <c r="M1791" s="228">
        <f t="shared" si="82"/>
        <v>0</v>
      </c>
      <c r="N1791" s="228">
        <f t="shared" si="83"/>
        <v>0</v>
      </c>
      <c r="O1791" s="298" t="e">
        <f>VLOOKUP(volume[[#This Row],[hwycov_id]],check!$A$2:$P$26,16,FALSE)</f>
        <v>#N/A</v>
      </c>
      <c r="P1791" s="298">
        <v>1802</v>
      </c>
    </row>
    <row r="1792" spans="1:16">
      <c r="A1792" s="59">
        <v>17892</v>
      </c>
      <c r="B1792" s="59">
        <v>3</v>
      </c>
      <c r="C1792" s="59">
        <v>1</v>
      </c>
      <c r="D1792" s="59">
        <v>2</v>
      </c>
      <c r="E1792" s="59" t="s">
        <v>80</v>
      </c>
      <c r="F1792" s="227">
        <v>3</v>
      </c>
      <c r="G1792" s="59">
        <v>5</v>
      </c>
      <c r="H1792" s="227">
        <v>7</v>
      </c>
      <c r="I1792" s="227">
        <v>7</v>
      </c>
      <c r="J1792" s="59">
        <v>55600</v>
      </c>
      <c r="K1792" s="78">
        <f>VLOOKUP(volume[[#This Row],[hwycov_id]],cnf[],10,FALSE)</f>
        <v>55600</v>
      </c>
      <c r="L1792" s="229">
        <f t="shared" si="81"/>
        <v>0</v>
      </c>
      <c r="M1792" s="228">
        <f t="shared" si="82"/>
        <v>0</v>
      </c>
      <c r="N1792" s="228">
        <f t="shared" si="83"/>
        <v>0</v>
      </c>
      <c r="O1792" s="298" t="e">
        <f>VLOOKUP(volume[[#This Row],[hwycov_id]],check!$A$2:$P$26,16,FALSE)</f>
        <v>#N/A</v>
      </c>
      <c r="P1792" s="298">
        <v>1803</v>
      </c>
    </row>
    <row r="1793" spans="1:16">
      <c r="A1793" s="59">
        <v>25938</v>
      </c>
      <c r="B1793" s="59">
        <v>1</v>
      </c>
      <c r="C1793" s="59">
        <v>1</v>
      </c>
      <c r="D1793" s="59">
        <v>1</v>
      </c>
      <c r="E1793" s="59" t="s">
        <v>82</v>
      </c>
      <c r="F1793" s="227">
        <v>1</v>
      </c>
      <c r="G1793" s="59">
        <v>5</v>
      </c>
      <c r="H1793" s="227">
        <v>3</v>
      </c>
      <c r="I1793" s="227">
        <v>14</v>
      </c>
      <c r="J1793" s="59">
        <v>55889</v>
      </c>
      <c r="K1793" s="78">
        <f>VLOOKUP(volume[[#This Row],[hwycov_id]],cnf[],10,FALSE)</f>
        <v>55889</v>
      </c>
      <c r="L1793" s="229">
        <f t="shared" si="81"/>
        <v>0</v>
      </c>
      <c r="M1793" s="228">
        <f t="shared" si="82"/>
        <v>0</v>
      </c>
      <c r="N1793" s="228">
        <f t="shared" si="83"/>
        <v>0</v>
      </c>
      <c r="O1793" s="298" t="e">
        <f>VLOOKUP(volume[[#This Row],[hwycov_id]],check!$A$2:$P$26,16,FALSE)</f>
        <v>#N/A</v>
      </c>
      <c r="P1793" s="298">
        <v>1804</v>
      </c>
    </row>
    <row r="1794" spans="1:16">
      <c r="A1794" s="59">
        <v>24091</v>
      </c>
      <c r="B1794" s="59">
        <v>1</v>
      </c>
      <c r="C1794" s="59">
        <v>1</v>
      </c>
      <c r="D1794" s="59">
        <v>1</v>
      </c>
      <c r="E1794" s="59" t="s">
        <v>82</v>
      </c>
      <c r="F1794" s="227">
        <v>1</v>
      </c>
      <c r="G1794" s="59">
        <v>5</v>
      </c>
      <c r="H1794" s="227">
        <v>3</v>
      </c>
      <c r="I1794" s="227">
        <v>14</v>
      </c>
      <c r="J1794" s="59">
        <v>56148</v>
      </c>
      <c r="K1794" s="78">
        <f>VLOOKUP(volume[[#This Row],[hwycov_id]],cnf[],10,FALSE)</f>
        <v>56148</v>
      </c>
      <c r="L1794" s="229">
        <f t="shared" ref="L1794:L1857" si="84">K1794/J1794-1</f>
        <v>0</v>
      </c>
      <c r="M1794" s="228">
        <f t="shared" ref="M1794:M1857" si="85">K1794-J1794</f>
        <v>0</v>
      </c>
      <c r="N1794" s="228">
        <f t="shared" ref="N1794:N1857" si="86">POWER(M1794,2)</f>
        <v>0</v>
      </c>
      <c r="O1794" s="298" t="e">
        <f>VLOOKUP(volume[[#This Row],[hwycov_id]],check!$A$2:$P$26,16,FALSE)</f>
        <v>#N/A</v>
      </c>
      <c r="P1794" s="298">
        <v>1805</v>
      </c>
    </row>
    <row r="1795" spans="1:16">
      <c r="A1795" s="59">
        <v>13046</v>
      </c>
      <c r="B1795" s="59">
        <v>1</v>
      </c>
      <c r="C1795" s="59">
        <v>1</v>
      </c>
      <c r="D1795" s="59">
        <v>1</v>
      </c>
      <c r="E1795" s="59" t="s">
        <v>82</v>
      </c>
      <c r="F1795" s="227">
        <v>1</v>
      </c>
      <c r="G1795" s="59">
        <v>5</v>
      </c>
      <c r="H1795" s="227">
        <v>5</v>
      </c>
      <c r="I1795" s="227">
        <v>19</v>
      </c>
      <c r="J1795" s="59">
        <v>56222</v>
      </c>
      <c r="K1795" s="78">
        <f>VLOOKUP(volume[[#This Row],[hwycov_id]],cnf[],10,FALSE)</f>
        <v>56222</v>
      </c>
      <c r="L1795" s="229">
        <f t="shared" si="84"/>
        <v>0</v>
      </c>
      <c r="M1795" s="228">
        <f t="shared" si="85"/>
        <v>0</v>
      </c>
      <c r="N1795" s="228">
        <f t="shared" si="86"/>
        <v>0</v>
      </c>
      <c r="O1795" s="298" t="e">
        <f>VLOOKUP(volume[[#This Row],[hwycov_id]],check!$A$2:$P$26,16,FALSE)</f>
        <v>#N/A</v>
      </c>
      <c r="P1795" s="298">
        <v>1806</v>
      </c>
    </row>
    <row r="1796" spans="1:16">
      <c r="A1796" s="59">
        <v>27166</v>
      </c>
      <c r="B1796" s="59">
        <v>1</v>
      </c>
      <c r="C1796" s="59">
        <v>1</v>
      </c>
      <c r="D1796" s="59">
        <v>1</v>
      </c>
      <c r="E1796" s="59" t="s">
        <v>78</v>
      </c>
      <c r="F1796" s="227">
        <v>1</v>
      </c>
      <c r="G1796" s="59">
        <v>5</v>
      </c>
      <c r="H1796" s="227">
        <v>7</v>
      </c>
      <c r="I1796" s="227">
        <v>19</v>
      </c>
      <c r="J1796" s="59">
        <v>56246</v>
      </c>
      <c r="K1796" s="78">
        <f>VLOOKUP(volume[[#This Row],[hwycov_id]],cnf[],10,FALSE)</f>
        <v>56246</v>
      </c>
      <c r="L1796" s="229">
        <f t="shared" si="84"/>
        <v>0</v>
      </c>
      <c r="M1796" s="228">
        <f t="shared" si="85"/>
        <v>0</v>
      </c>
      <c r="N1796" s="228">
        <f t="shared" si="86"/>
        <v>0</v>
      </c>
      <c r="O1796" s="298" t="e">
        <f>VLOOKUP(volume[[#This Row],[hwycov_id]],check!$A$2:$P$26,16,FALSE)</f>
        <v>#N/A</v>
      </c>
      <c r="P1796" s="298">
        <v>1807</v>
      </c>
    </row>
    <row r="1797" spans="1:16">
      <c r="A1797" s="59">
        <v>27247</v>
      </c>
      <c r="B1797" s="59">
        <v>1</v>
      </c>
      <c r="C1797" s="59">
        <v>1</v>
      </c>
      <c r="D1797" s="59">
        <v>1</v>
      </c>
      <c r="E1797" s="59" t="s">
        <v>78</v>
      </c>
      <c r="F1797" s="227">
        <v>1</v>
      </c>
      <c r="G1797" s="59">
        <v>5</v>
      </c>
      <c r="H1797" s="227">
        <v>7</v>
      </c>
      <c r="I1797" s="227">
        <v>18</v>
      </c>
      <c r="J1797" s="59">
        <v>56305</v>
      </c>
      <c r="K1797" s="78">
        <f>VLOOKUP(volume[[#This Row],[hwycov_id]],cnf[],10,FALSE)</f>
        <v>56305</v>
      </c>
      <c r="L1797" s="229">
        <f t="shared" si="84"/>
        <v>0</v>
      </c>
      <c r="M1797" s="228">
        <f t="shared" si="85"/>
        <v>0</v>
      </c>
      <c r="N1797" s="228">
        <f t="shared" si="86"/>
        <v>0</v>
      </c>
      <c r="O1797" s="298" t="e">
        <f>VLOOKUP(volume[[#This Row],[hwycov_id]],check!$A$2:$P$26,16,FALSE)</f>
        <v>#N/A</v>
      </c>
      <c r="P1797" s="298">
        <v>1808</v>
      </c>
    </row>
    <row r="1798" spans="1:16">
      <c r="A1798" s="59">
        <v>589</v>
      </c>
      <c r="B1798" s="59">
        <v>1</v>
      </c>
      <c r="C1798" s="59">
        <v>1</v>
      </c>
      <c r="D1798" s="59">
        <v>1</v>
      </c>
      <c r="E1798" s="59" t="s">
        <v>78</v>
      </c>
      <c r="F1798" s="227">
        <v>1</v>
      </c>
      <c r="G1798" s="59">
        <v>5</v>
      </c>
      <c r="H1798" s="227">
        <v>3</v>
      </c>
      <c r="I1798" s="227">
        <v>14</v>
      </c>
      <c r="J1798" s="59">
        <v>56331</v>
      </c>
      <c r="K1798" s="78">
        <f>VLOOKUP(volume[[#This Row],[hwycov_id]],cnf[],10,FALSE)</f>
        <v>56331</v>
      </c>
      <c r="L1798" s="229">
        <f t="shared" si="84"/>
        <v>0</v>
      </c>
      <c r="M1798" s="228">
        <f t="shared" si="85"/>
        <v>0</v>
      </c>
      <c r="N1798" s="228">
        <f t="shared" si="86"/>
        <v>0</v>
      </c>
      <c r="O1798" s="298" t="e">
        <f>VLOOKUP(volume[[#This Row],[hwycov_id]],check!$A$2:$P$26,16,FALSE)</f>
        <v>#N/A</v>
      </c>
      <c r="P1798" s="298">
        <v>1809</v>
      </c>
    </row>
    <row r="1799" spans="1:16">
      <c r="A1799" s="59">
        <v>28016</v>
      </c>
      <c r="B1799" s="59">
        <v>1</v>
      </c>
      <c r="C1799" s="59">
        <v>1</v>
      </c>
      <c r="D1799" s="59">
        <v>1</v>
      </c>
      <c r="E1799" s="59" t="s">
        <v>78</v>
      </c>
      <c r="F1799" s="227">
        <v>1</v>
      </c>
      <c r="G1799" s="59">
        <v>5</v>
      </c>
      <c r="H1799" s="227">
        <v>5</v>
      </c>
      <c r="I1799" s="227">
        <v>10</v>
      </c>
      <c r="J1799" s="59">
        <v>56511</v>
      </c>
      <c r="K1799" s="78">
        <f>VLOOKUP(volume[[#This Row],[hwycov_id]],cnf[],10,FALSE)</f>
        <v>56511</v>
      </c>
      <c r="L1799" s="229">
        <f t="shared" si="84"/>
        <v>0</v>
      </c>
      <c r="M1799" s="228">
        <f t="shared" si="85"/>
        <v>0</v>
      </c>
      <c r="N1799" s="228">
        <f t="shared" si="86"/>
        <v>0</v>
      </c>
      <c r="O1799" s="298" t="e">
        <f>VLOOKUP(volume[[#This Row],[hwycov_id]],check!$A$2:$P$26,16,FALSE)</f>
        <v>#N/A</v>
      </c>
      <c r="P1799" s="298">
        <v>1810</v>
      </c>
    </row>
    <row r="1800" spans="1:16">
      <c r="A1800" s="59">
        <v>29183</v>
      </c>
      <c r="B1800" s="59">
        <v>1</v>
      </c>
      <c r="C1800" s="59">
        <v>1</v>
      </c>
      <c r="D1800" s="59">
        <v>1</v>
      </c>
      <c r="E1800" s="59" t="s">
        <v>82</v>
      </c>
      <c r="F1800" s="227">
        <v>1</v>
      </c>
      <c r="G1800" s="59">
        <v>5</v>
      </c>
      <c r="H1800" s="227">
        <v>7</v>
      </c>
      <c r="I1800" s="227">
        <v>15</v>
      </c>
      <c r="J1800" s="59">
        <v>56540</v>
      </c>
      <c r="K1800" s="78">
        <f>VLOOKUP(volume[[#This Row],[hwycov_id]],cnf[],10,FALSE)</f>
        <v>56540</v>
      </c>
      <c r="L1800" s="229">
        <f t="shared" si="84"/>
        <v>0</v>
      </c>
      <c r="M1800" s="228">
        <f t="shared" si="85"/>
        <v>0</v>
      </c>
      <c r="N1800" s="228">
        <f t="shared" si="86"/>
        <v>0</v>
      </c>
      <c r="O1800" s="298" t="e">
        <f>VLOOKUP(volume[[#This Row],[hwycov_id]],check!$A$2:$P$26,16,FALSE)</f>
        <v>#N/A</v>
      </c>
      <c r="P1800" s="298">
        <v>1811</v>
      </c>
    </row>
    <row r="1801" spans="1:16">
      <c r="A1801" s="59">
        <v>16127</v>
      </c>
      <c r="B1801" s="59">
        <v>1</v>
      </c>
      <c r="C1801" s="59">
        <v>1</v>
      </c>
      <c r="D1801" s="59">
        <v>1</v>
      </c>
      <c r="E1801" s="59" t="s">
        <v>82</v>
      </c>
      <c r="F1801" s="227">
        <v>1</v>
      </c>
      <c r="G1801" s="59">
        <v>5</v>
      </c>
      <c r="H1801" s="227">
        <v>2</v>
      </c>
      <c r="I1801" s="227">
        <v>14</v>
      </c>
      <c r="J1801" s="59">
        <v>56592</v>
      </c>
      <c r="K1801" s="78">
        <f>VLOOKUP(volume[[#This Row],[hwycov_id]],cnf[],10,FALSE)</f>
        <v>56592</v>
      </c>
      <c r="L1801" s="229">
        <f t="shared" si="84"/>
        <v>0</v>
      </c>
      <c r="M1801" s="228">
        <f t="shared" si="85"/>
        <v>0</v>
      </c>
      <c r="N1801" s="228">
        <f t="shared" si="86"/>
        <v>0</v>
      </c>
      <c r="O1801" s="298" t="e">
        <f>VLOOKUP(volume[[#This Row],[hwycov_id]],check!$A$2:$P$26,16,FALSE)</f>
        <v>#N/A</v>
      </c>
      <c r="P1801" s="298">
        <v>1812</v>
      </c>
    </row>
    <row r="1802" spans="1:16">
      <c r="A1802" s="59">
        <v>28534</v>
      </c>
      <c r="B1802" s="59">
        <v>1</v>
      </c>
      <c r="C1802" s="59">
        <v>1</v>
      </c>
      <c r="D1802" s="59">
        <v>1</v>
      </c>
      <c r="E1802" s="59" t="s">
        <v>78</v>
      </c>
      <c r="F1802" s="227">
        <v>1</v>
      </c>
      <c r="G1802" s="59">
        <v>5</v>
      </c>
      <c r="H1802" s="227">
        <v>6</v>
      </c>
      <c r="I1802" s="227">
        <v>12</v>
      </c>
      <c r="J1802" s="59">
        <v>56729</v>
      </c>
      <c r="K1802" s="78">
        <f>VLOOKUP(volume[[#This Row],[hwycov_id]],cnf[],10,FALSE)</f>
        <v>56729</v>
      </c>
      <c r="L1802" s="229">
        <f t="shared" si="84"/>
        <v>0</v>
      </c>
      <c r="M1802" s="228">
        <f t="shared" si="85"/>
        <v>0</v>
      </c>
      <c r="N1802" s="228">
        <f t="shared" si="86"/>
        <v>0</v>
      </c>
      <c r="O1802" s="298" t="e">
        <f>VLOOKUP(volume[[#This Row],[hwycov_id]],check!$A$2:$P$26,16,FALSE)</f>
        <v>#N/A</v>
      </c>
      <c r="P1802" s="298">
        <v>1813</v>
      </c>
    </row>
    <row r="1803" spans="1:16">
      <c r="A1803" s="59">
        <v>853</v>
      </c>
      <c r="B1803" s="59">
        <v>1</v>
      </c>
      <c r="C1803" s="59">
        <v>1</v>
      </c>
      <c r="D1803" s="59">
        <v>1</v>
      </c>
      <c r="E1803" s="59" t="s">
        <v>78</v>
      </c>
      <c r="F1803" s="227">
        <v>1</v>
      </c>
      <c r="G1803" s="59">
        <v>5</v>
      </c>
      <c r="H1803" s="227">
        <v>4</v>
      </c>
      <c r="I1803" s="227">
        <v>14</v>
      </c>
      <c r="J1803" s="59">
        <v>56751</v>
      </c>
      <c r="K1803" s="78">
        <f>VLOOKUP(volume[[#This Row],[hwycov_id]],cnf[],10,FALSE)</f>
        <v>56751</v>
      </c>
      <c r="L1803" s="229">
        <f t="shared" si="84"/>
        <v>0</v>
      </c>
      <c r="M1803" s="228">
        <f t="shared" si="85"/>
        <v>0</v>
      </c>
      <c r="N1803" s="228">
        <f t="shared" si="86"/>
        <v>0</v>
      </c>
      <c r="O1803" s="298" t="e">
        <f>VLOOKUP(volume[[#This Row],[hwycov_id]],check!$A$2:$P$26,16,FALSE)</f>
        <v>#N/A</v>
      </c>
      <c r="P1803" s="298">
        <v>1814</v>
      </c>
    </row>
    <row r="1804" spans="1:16">
      <c r="A1804" s="59">
        <v>7430</v>
      </c>
      <c r="B1804" s="59">
        <v>1</v>
      </c>
      <c r="C1804" s="59">
        <v>1</v>
      </c>
      <c r="D1804" s="59">
        <v>1</v>
      </c>
      <c r="E1804" s="59" t="s">
        <v>82</v>
      </c>
      <c r="F1804" s="227">
        <v>1</v>
      </c>
      <c r="G1804" s="59">
        <v>5</v>
      </c>
      <c r="H1804" s="227">
        <v>3</v>
      </c>
      <c r="I1804" s="227">
        <v>14</v>
      </c>
      <c r="J1804" s="59">
        <v>57059</v>
      </c>
      <c r="K1804" s="78">
        <f>VLOOKUP(volume[[#This Row],[hwycov_id]],cnf[],10,FALSE)</f>
        <v>57059</v>
      </c>
      <c r="L1804" s="229">
        <f t="shared" si="84"/>
        <v>0</v>
      </c>
      <c r="M1804" s="228">
        <f t="shared" si="85"/>
        <v>0</v>
      </c>
      <c r="N1804" s="228">
        <f t="shared" si="86"/>
        <v>0</v>
      </c>
      <c r="O1804" s="298" t="e">
        <f>VLOOKUP(volume[[#This Row],[hwycov_id]],check!$A$2:$P$26,16,FALSE)</f>
        <v>#N/A</v>
      </c>
      <c r="P1804" s="298">
        <v>1815</v>
      </c>
    </row>
    <row r="1805" spans="1:16">
      <c r="A1805" s="59">
        <v>25025</v>
      </c>
      <c r="B1805" s="59">
        <v>1</v>
      </c>
      <c r="C1805" s="59">
        <v>1</v>
      </c>
      <c r="D1805" s="59">
        <v>1</v>
      </c>
      <c r="E1805" s="59" t="s">
        <v>78</v>
      </c>
      <c r="F1805" s="227">
        <v>1</v>
      </c>
      <c r="G1805" s="59">
        <v>5</v>
      </c>
      <c r="H1805" s="227">
        <v>2</v>
      </c>
      <c r="I1805" s="227">
        <v>14</v>
      </c>
      <c r="J1805" s="59">
        <v>57077</v>
      </c>
      <c r="K1805" s="78">
        <f>VLOOKUP(volume[[#This Row],[hwycov_id]],cnf[],10,FALSE)</f>
        <v>57077</v>
      </c>
      <c r="L1805" s="229">
        <f t="shared" si="84"/>
        <v>0</v>
      </c>
      <c r="M1805" s="228">
        <f t="shared" si="85"/>
        <v>0</v>
      </c>
      <c r="N1805" s="228">
        <f t="shared" si="86"/>
        <v>0</v>
      </c>
      <c r="O1805" s="298" t="e">
        <f>VLOOKUP(volume[[#This Row],[hwycov_id]],check!$A$2:$P$26,16,FALSE)</f>
        <v>#N/A</v>
      </c>
      <c r="P1805" s="298">
        <v>1816</v>
      </c>
    </row>
    <row r="1806" spans="1:16">
      <c r="A1806" s="59">
        <v>16430</v>
      </c>
      <c r="B1806" s="59">
        <v>1</v>
      </c>
      <c r="C1806" s="59">
        <v>1</v>
      </c>
      <c r="D1806" s="59">
        <v>1</v>
      </c>
      <c r="E1806" s="59" t="s">
        <v>78</v>
      </c>
      <c r="F1806" s="227">
        <v>1</v>
      </c>
      <c r="G1806" s="59">
        <v>5</v>
      </c>
      <c r="H1806" s="227">
        <v>7</v>
      </c>
      <c r="I1806" s="227">
        <v>15</v>
      </c>
      <c r="J1806" s="59">
        <v>57105</v>
      </c>
      <c r="K1806" s="78">
        <f>VLOOKUP(volume[[#This Row],[hwycov_id]],cnf[],10,FALSE)</f>
        <v>57105</v>
      </c>
      <c r="L1806" s="229">
        <f t="shared" si="84"/>
        <v>0</v>
      </c>
      <c r="M1806" s="228">
        <f t="shared" si="85"/>
        <v>0</v>
      </c>
      <c r="N1806" s="228">
        <f t="shared" si="86"/>
        <v>0</v>
      </c>
      <c r="O1806" s="298" t="e">
        <f>VLOOKUP(volume[[#This Row],[hwycov_id]],check!$A$2:$P$26,16,FALSE)</f>
        <v>#N/A</v>
      </c>
      <c r="P1806" s="298">
        <v>1817</v>
      </c>
    </row>
    <row r="1807" spans="1:16">
      <c r="A1807" s="59">
        <v>27959</v>
      </c>
      <c r="B1807" s="59">
        <v>1</v>
      </c>
      <c r="C1807" s="59">
        <v>1</v>
      </c>
      <c r="D1807" s="59">
        <v>1</v>
      </c>
      <c r="E1807" s="59" t="s">
        <v>82</v>
      </c>
      <c r="F1807" s="227">
        <v>1</v>
      </c>
      <c r="G1807" s="59">
        <v>5</v>
      </c>
      <c r="H1807" s="227">
        <v>4</v>
      </c>
      <c r="I1807" s="227">
        <v>2</v>
      </c>
      <c r="J1807" s="59">
        <v>57110</v>
      </c>
      <c r="K1807" s="78">
        <f>VLOOKUP(volume[[#This Row],[hwycov_id]],cnf[],10,FALSE)</f>
        <v>57110</v>
      </c>
      <c r="L1807" s="229">
        <f t="shared" si="84"/>
        <v>0</v>
      </c>
      <c r="M1807" s="228">
        <f t="shared" si="85"/>
        <v>0</v>
      </c>
      <c r="N1807" s="228">
        <f t="shared" si="86"/>
        <v>0</v>
      </c>
      <c r="O1807" s="298" t="e">
        <f>VLOOKUP(volume[[#This Row],[hwycov_id]],check!$A$2:$P$26,16,FALSE)</f>
        <v>#N/A</v>
      </c>
      <c r="P1807" s="298">
        <v>1818</v>
      </c>
    </row>
    <row r="1808" spans="1:16">
      <c r="A1808" s="59">
        <v>14176</v>
      </c>
      <c r="B1808" s="59">
        <v>1</v>
      </c>
      <c r="C1808" s="59">
        <v>1</v>
      </c>
      <c r="D1808" s="59">
        <v>1</v>
      </c>
      <c r="E1808" s="59" t="s">
        <v>82</v>
      </c>
      <c r="F1808" s="227">
        <v>1</v>
      </c>
      <c r="G1808" s="59">
        <v>5</v>
      </c>
      <c r="H1808" s="227">
        <v>2</v>
      </c>
      <c r="I1808" s="227">
        <v>19</v>
      </c>
      <c r="J1808" s="59">
        <v>57418</v>
      </c>
      <c r="K1808" s="78">
        <f>VLOOKUP(volume[[#This Row],[hwycov_id]],cnf[],10,FALSE)</f>
        <v>57418</v>
      </c>
      <c r="L1808" s="229">
        <f t="shared" si="84"/>
        <v>0</v>
      </c>
      <c r="M1808" s="228">
        <f t="shared" si="85"/>
        <v>0</v>
      </c>
      <c r="N1808" s="228">
        <f t="shared" si="86"/>
        <v>0</v>
      </c>
      <c r="O1808" s="298" t="e">
        <f>VLOOKUP(volume[[#This Row],[hwycov_id]],check!$A$2:$P$26,16,FALSE)</f>
        <v>#N/A</v>
      </c>
      <c r="P1808" s="298">
        <v>1819</v>
      </c>
    </row>
    <row r="1809" spans="1:16">
      <c r="A1809" s="59">
        <v>7259</v>
      </c>
      <c r="B1809" s="59">
        <v>1</v>
      </c>
      <c r="C1809" s="59">
        <v>1</v>
      </c>
      <c r="D1809" s="59">
        <v>1</v>
      </c>
      <c r="E1809" s="59" t="s">
        <v>82</v>
      </c>
      <c r="F1809" s="227">
        <v>1</v>
      </c>
      <c r="G1809" s="59">
        <v>5</v>
      </c>
      <c r="H1809" s="227">
        <v>2</v>
      </c>
      <c r="I1809" s="227">
        <v>19</v>
      </c>
      <c r="J1809" s="59">
        <v>57972</v>
      </c>
      <c r="K1809" s="78">
        <f>VLOOKUP(volume[[#This Row],[hwycov_id]],cnf[],10,FALSE)</f>
        <v>57972</v>
      </c>
      <c r="L1809" s="229">
        <f t="shared" si="84"/>
        <v>0</v>
      </c>
      <c r="M1809" s="228">
        <f t="shared" si="85"/>
        <v>0</v>
      </c>
      <c r="N1809" s="228">
        <f t="shared" si="86"/>
        <v>0</v>
      </c>
      <c r="O1809" s="298" t="e">
        <f>VLOOKUP(volume[[#This Row],[hwycov_id]],check!$A$2:$P$26,16,FALSE)</f>
        <v>#N/A</v>
      </c>
      <c r="P1809" s="298">
        <v>1820</v>
      </c>
    </row>
    <row r="1810" spans="1:16">
      <c r="A1810" s="59">
        <v>28184</v>
      </c>
      <c r="B1810" s="59">
        <v>1</v>
      </c>
      <c r="C1810" s="59">
        <v>1</v>
      </c>
      <c r="D1810" s="59">
        <v>1</v>
      </c>
      <c r="E1810" s="59" t="s">
        <v>78</v>
      </c>
      <c r="F1810" s="227">
        <v>1</v>
      </c>
      <c r="G1810" s="59">
        <v>5</v>
      </c>
      <c r="H1810" s="227">
        <v>5</v>
      </c>
      <c r="I1810" s="227">
        <v>5</v>
      </c>
      <c r="J1810" s="59">
        <v>58170</v>
      </c>
      <c r="K1810" s="78">
        <f>VLOOKUP(volume[[#This Row],[hwycov_id]],cnf[],10,FALSE)</f>
        <v>58170</v>
      </c>
      <c r="L1810" s="229">
        <f t="shared" si="84"/>
        <v>0</v>
      </c>
      <c r="M1810" s="228">
        <f t="shared" si="85"/>
        <v>0</v>
      </c>
      <c r="N1810" s="228">
        <f t="shared" si="86"/>
        <v>0</v>
      </c>
      <c r="O1810" s="298" t="e">
        <f>VLOOKUP(volume[[#This Row],[hwycov_id]],check!$A$2:$P$26,16,FALSE)</f>
        <v>#N/A</v>
      </c>
      <c r="P1810" s="298">
        <v>1821</v>
      </c>
    </row>
    <row r="1811" spans="1:16">
      <c r="A1811" s="59">
        <v>29052</v>
      </c>
      <c r="B1811" s="59">
        <v>1</v>
      </c>
      <c r="C1811" s="59">
        <v>1</v>
      </c>
      <c r="D1811" s="59">
        <v>1</v>
      </c>
      <c r="E1811" s="59" t="s">
        <v>78</v>
      </c>
      <c r="F1811" s="227">
        <v>1</v>
      </c>
      <c r="G1811" s="59">
        <v>5</v>
      </c>
      <c r="H1811" s="227">
        <v>2</v>
      </c>
      <c r="I1811" s="227">
        <v>14</v>
      </c>
      <c r="J1811" s="59">
        <v>58478</v>
      </c>
      <c r="K1811" s="78">
        <f>VLOOKUP(volume[[#This Row],[hwycov_id]],cnf[],10,FALSE)</f>
        <v>58478</v>
      </c>
      <c r="L1811" s="229">
        <f t="shared" si="84"/>
        <v>0</v>
      </c>
      <c r="M1811" s="228">
        <f t="shared" si="85"/>
        <v>0</v>
      </c>
      <c r="N1811" s="228">
        <f t="shared" si="86"/>
        <v>0</v>
      </c>
      <c r="O1811" s="298" t="e">
        <f>VLOOKUP(volume[[#This Row],[hwycov_id]],check!$A$2:$P$26,16,FALSE)</f>
        <v>#N/A</v>
      </c>
      <c r="P1811" s="298">
        <v>1822</v>
      </c>
    </row>
    <row r="1812" spans="1:16">
      <c r="A1812" s="59">
        <v>8839</v>
      </c>
      <c r="B1812" s="59">
        <v>1</v>
      </c>
      <c r="C1812" s="59">
        <v>1</v>
      </c>
      <c r="D1812" s="59">
        <v>1</v>
      </c>
      <c r="E1812" s="59" t="s">
        <v>78</v>
      </c>
      <c r="F1812" s="227">
        <v>1</v>
      </c>
      <c r="G1812" s="59">
        <v>5</v>
      </c>
      <c r="H1812" s="227">
        <v>7</v>
      </c>
      <c r="I1812" s="227">
        <v>18</v>
      </c>
      <c r="J1812" s="59">
        <v>58760</v>
      </c>
      <c r="K1812" s="78">
        <f>VLOOKUP(volume[[#This Row],[hwycov_id]],cnf[],10,FALSE)</f>
        <v>58760</v>
      </c>
      <c r="L1812" s="229">
        <f t="shared" si="84"/>
        <v>0</v>
      </c>
      <c r="M1812" s="228">
        <f t="shared" si="85"/>
        <v>0</v>
      </c>
      <c r="N1812" s="228">
        <f t="shared" si="86"/>
        <v>0</v>
      </c>
      <c r="O1812" s="298" t="e">
        <f>VLOOKUP(volume[[#This Row],[hwycov_id]],check!$A$2:$P$26,16,FALSE)</f>
        <v>#N/A</v>
      </c>
      <c r="P1812" s="298">
        <v>1823</v>
      </c>
    </row>
    <row r="1813" spans="1:16">
      <c r="A1813" s="59">
        <v>30725</v>
      </c>
      <c r="B1813" s="59">
        <v>2</v>
      </c>
      <c r="C1813" s="59">
        <v>1</v>
      </c>
      <c r="D1813" s="59">
        <v>2</v>
      </c>
      <c r="E1813" s="59" t="s">
        <v>79</v>
      </c>
      <c r="F1813" s="227">
        <v>3</v>
      </c>
      <c r="G1813" s="59">
        <v>5</v>
      </c>
      <c r="H1813" s="227">
        <v>3</v>
      </c>
      <c r="I1813" s="227">
        <v>14</v>
      </c>
      <c r="J1813" s="59">
        <v>58935</v>
      </c>
      <c r="K1813" s="78">
        <f>VLOOKUP(volume[[#This Row],[hwycov_id]],cnf[],10,FALSE)</f>
        <v>58935</v>
      </c>
      <c r="L1813" s="229">
        <f t="shared" si="84"/>
        <v>0</v>
      </c>
      <c r="M1813" s="228">
        <f t="shared" si="85"/>
        <v>0</v>
      </c>
      <c r="N1813" s="228">
        <f t="shared" si="86"/>
        <v>0</v>
      </c>
      <c r="O1813" s="298" t="e">
        <f>VLOOKUP(volume[[#This Row],[hwycov_id]],check!$A$2:$P$26,16,FALSE)</f>
        <v>#N/A</v>
      </c>
      <c r="P1813" s="298">
        <v>1824</v>
      </c>
    </row>
    <row r="1814" spans="1:16">
      <c r="A1814" s="59">
        <v>3854</v>
      </c>
      <c r="B1814" s="59">
        <v>3</v>
      </c>
      <c r="C1814" s="59">
        <v>1</v>
      </c>
      <c r="D1814" s="59">
        <v>2</v>
      </c>
      <c r="E1814" s="59" t="s">
        <v>79</v>
      </c>
      <c r="F1814" s="227">
        <v>3</v>
      </c>
      <c r="G1814" s="59">
        <v>5</v>
      </c>
      <c r="H1814" s="227">
        <v>3</v>
      </c>
      <c r="I1814" s="227">
        <v>14</v>
      </c>
      <c r="J1814" s="59">
        <v>58950</v>
      </c>
      <c r="K1814" s="78">
        <f>VLOOKUP(volume[[#This Row],[hwycov_id]],cnf[],10,FALSE)</f>
        <v>58950</v>
      </c>
      <c r="L1814" s="229">
        <f t="shared" si="84"/>
        <v>0</v>
      </c>
      <c r="M1814" s="228">
        <f t="shared" si="85"/>
        <v>0</v>
      </c>
      <c r="N1814" s="228">
        <f t="shared" si="86"/>
        <v>0</v>
      </c>
      <c r="O1814" s="298" t="e">
        <f>VLOOKUP(volume[[#This Row],[hwycov_id]],check!$A$2:$P$26,16,FALSE)</f>
        <v>#N/A</v>
      </c>
      <c r="P1814" s="298">
        <v>1825</v>
      </c>
    </row>
    <row r="1815" spans="1:16">
      <c r="A1815" s="59">
        <v>9252</v>
      </c>
      <c r="B1815" s="59">
        <v>1</v>
      </c>
      <c r="C1815" s="59">
        <v>1</v>
      </c>
      <c r="D1815" s="59">
        <v>1</v>
      </c>
      <c r="E1815" s="59" t="s">
        <v>78</v>
      </c>
      <c r="F1815" s="227">
        <v>1</v>
      </c>
      <c r="G1815" s="59">
        <v>5</v>
      </c>
      <c r="H1815" s="227">
        <v>3</v>
      </c>
      <c r="I1815" s="227">
        <v>14</v>
      </c>
      <c r="J1815" s="59">
        <v>59038</v>
      </c>
      <c r="K1815" s="78">
        <f>VLOOKUP(volume[[#This Row],[hwycov_id]],cnf[],10,FALSE)</f>
        <v>59038</v>
      </c>
      <c r="L1815" s="229">
        <f t="shared" si="84"/>
        <v>0</v>
      </c>
      <c r="M1815" s="228">
        <f t="shared" si="85"/>
        <v>0</v>
      </c>
      <c r="N1815" s="228">
        <f t="shared" si="86"/>
        <v>0</v>
      </c>
      <c r="O1815" s="298" t="e">
        <f>VLOOKUP(volume[[#This Row],[hwycov_id]],check!$A$2:$P$26,16,FALSE)</f>
        <v>#N/A</v>
      </c>
      <c r="P1815" s="298">
        <v>1826</v>
      </c>
    </row>
    <row r="1816" spans="1:16">
      <c r="A1816" s="59">
        <v>11556</v>
      </c>
      <c r="B1816" s="59">
        <v>2</v>
      </c>
      <c r="C1816" s="59">
        <v>1</v>
      </c>
      <c r="D1816" s="59">
        <v>2</v>
      </c>
      <c r="E1816" s="59" t="s">
        <v>79</v>
      </c>
      <c r="F1816" s="227">
        <v>3</v>
      </c>
      <c r="G1816" s="59">
        <v>5</v>
      </c>
      <c r="H1816" s="227">
        <v>3</v>
      </c>
      <c r="I1816" s="227">
        <v>14</v>
      </c>
      <c r="J1816" s="59">
        <v>59210</v>
      </c>
      <c r="K1816" s="78">
        <f>VLOOKUP(volume[[#This Row],[hwycov_id]],cnf[],10,FALSE)</f>
        <v>59210</v>
      </c>
      <c r="L1816" s="229">
        <f t="shared" si="84"/>
        <v>0</v>
      </c>
      <c r="M1816" s="228">
        <f t="shared" si="85"/>
        <v>0</v>
      </c>
      <c r="N1816" s="228">
        <f t="shared" si="86"/>
        <v>0</v>
      </c>
      <c r="O1816" s="298" t="e">
        <f>VLOOKUP(volume[[#This Row],[hwycov_id]],check!$A$2:$P$26,16,FALSE)</f>
        <v>#N/A</v>
      </c>
      <c r="P1816" s="298">
        <v>1827</v>
      </c>
    </row>
    <row r="1817" spans="1:16">
      <c r="A1817" s="59">
        <v>12832</v>
      </c>
      <c r="B1817" s="59">
        <v>2</v>
      </c>
      <c r="C1817" s="59">
        <v>1</v>
      </c>
      <c r="D1817" s="59">
        <v>2</v>
      </c>
      <c r="E1817" s="59" t="s">
        <v>82</v>
      </c>
      <c r="F1817" s="227">
        <v>3</v>
      </c>
      <c r="G1817" s="59">
        <v>5</v>
      </c>
      <c r="H1817" s="227">
        <v>7</v>
      </c>
      <c r="I1817" s="227">
        <v>7</v>
      </c>
      <c r="J1817" s="59">
        <v>59338</v>
      </c>
      <c r="K1817" s="78">
        <f>VLOOKUP(volume[[#This Row],[hwycov_id]],cnf[],10,FALSE)</f>
        <v>59338</v>
      </c>
      <c r="L1817" s="229">
        <f t="shared" si="84"/>
        <v>0</v>
      </c>
      <c r="M1817" s="228">
        <f t="shared" si="85"/>
        <v>0</v>
      </c>
      <c r="N1817" s="228">
        <f t="shared" si="86"/>
        <v>0</v>
      </c>
      <c r="O1817" s="298" t="e">
        <f>VLOOKUP(volume[[#This Row],[hwycov_id]],check!$A$2:$P$26,16,FALSE)</f>
        <v>#N/A</v>
      </c>
      <c r="P1817" s="298">
        <v>1829</v>
      </c>
    </row>
    <row r="1818" spans="1:16">
      <c r="A1818" s="59">
        <v>14153</v>
      </c>
      <c r="B1818" s="59">
        <v>1</v>
      </c>
      <c r="C1818" s="59">
        <v>1</v>
      </c>
      <c r="D1818" s="59">
        <v>1</v>
      </c>
      <c r="E1818" s="59" t="s">
        <v>82</v>
      </c>
      <c r="F1818" s="227">
        <v>1</v>
      </c>
      <c r="G1818" s="59">
        <v>5</v>
      </c>
      <c r="H1818" s="227">
        <v>2</v>
      </c>
      <c r="I1818" s="227">
        <v>19</v>
      </c>
      <c r="J1818" s="59">
        <v>59399</v>
      </c>
      <c r="K1818" s="78">
        <f>VLOOKUP(volume[[#This Row],[hwycov_id]],cnf[],10,FALSE)</f>
        <v>59399</v>
      </c>
      <c r="L1818" s="229">
        <f t="shared" si="84"/>
        <v>0</v>
      </c>
      <c r="M1818" s="228">
        <f t="shared" si="85"/>
        <v>0</v>
      </c>
      <c r="N1818" s="228">
        <f t="shared" si="86"/>
        <v>0</v>
      </c>
      <c r="O1818" s="298" t="e">
        <f>VLOOKUP(volume[[#This Row],[hwycov_id]],check!$A$2:$P$26,16,FALSE)</f>
        <v>#N/A</v>
      </c>
      <c r="P1818" s="298">
        <v>1830</v>
      </c>
    </row>
    <row r="1819" spans="1:16">
      <c r="A1819" s="59">
        <v>28179</v>
      </c>
      <c r="B1819" s="59">
        <v>1</v>
      </c>
      <c r="C1819" s="59">
        <v>1</v>
      </c>
      <c r="D1819" s="59">
        <v>1</v>
      </c>
      <c r="E1819" s="59" t="s">
        <v>78</v>
      </c>
      <c r="F1819" s="227">
        <v>1</v>
      </c>
      <c r="G1819" s="59">
        <v>5</v>
      </c>
      <c r="H1819" s="227">
        <v>5</v>
      </c>
      <c r="I1819" s="227">
        <v>5</v>
      </c>
      <c r="J1819" s="59">
        <v>59476</v>
      </c>
      <c r="K1819" s="78">
        <f>VLOOKUP(volume[[#This Row],[hwycov_id]],cnf[],10,FALSE)</f>
        <v>59476</v>
      </c>
      <c r="L1819" s="229">
        <f t="shared" si="84"/>
        <v>0</v>
      </c>
      <c r="M1819" s="228">
        <f t="shared" si="85"/>
        <v>0</v>
      </c>
      <c r="N1819" s="228">
        <f t="shared" si="86"/>
        <v>0</v>
      </c>
      <c r="O1819" s="298" t="e">
        <f>VLOOKUP(volume[[#This Row],[hwycov_id]],check!$A$2:$P$26,16,FALSE)</f>
        <v>#N/A</v>
      </c>
      <c r="P1819" s="298">
        <v>1831</v>
      </c>
    </row>
    <row r="1820" spans="1:16">
      <c r="A1820" s="59">
        <v>29415</v>
      </c>
      <c r="B1820" s="59">
        <v>1</v>
      </c>
      <c r="C1820" s="59">
        <v>2</v>
      </c>
      <c r="D1820" s="59">
        <v>1</v>
      </c>
      <c r="E1820" s="59" t="s">
        <v>77</v>
      </c>
      <c r="F1820" s="227">
        <v>1</v>
      </c>
      <c r="G1820" s="59">
        <v>5</v>
      </c>
      <c r="H1820" s="227">
        <v>3</v>
      </c>
      <c r="I1820" s="227">
        <v>14</v>
      </c>
      <c r="J1820" s="59">
        <v>59498</v>
      </c>
      <c r="K1820" s="78">
        <f>VLOOKUP(volume[[#This Row],[hwycov_id]],cnf[],10,FALSE)</f>
        <v>59498</v>
      </c>
      <c r="L1820" s="229">
        <f t="shared" si="84"/>
        <v>0</v>
      </c>
      <c r="M1820" s="228">
        <f t="shared" si="85"/>
        <v>0</v>
      </c>
      <c r="N1820" s="228">
        <f t="shared" si="86"/>
        <v>0</v>
      </c>
      <c r="O1820" s="298" t="e">
        <f>VLOOKUP(volume[[#This Row],[hwycov_id]],check!$A$2:$P$26,16,FALSE)</f>
        <v>#N/A</v>
      </c>
      <c r="P1820" s="298">
        <v>1832</v>
      </c>
    </row>
    <row r="1821" spans="1:16">
      <c r="A1821" s="59">
        <v>11106</v>
      </c>
      <c r="B1821" s="59">
        <v>1</v>
      </c>
      <c r="C1821" s="59">
        <v>1</v>
      </c>
      <c r="D1821" s="59">
        <v>1</v>
      </c>
      <c r="E1821" s="59" t="s">
        <v>82</v>
      </c>
      <c r="F1821" s="227">
        <v>1</v>
      </c>
      <c r="G1821" s="59">
        <v>5</v>
      </c>
      <c r="H1821" s="227">
        <v>3</v>
      </c>
      <c r="I1821" s="227">
        <v>14</v>
      </c>
      <c r="J1821" s="59">
        <v>59604</v>
      </c>
      <c r="K1821" s="78">
        <f>VLOOKUP(volume[[#This Row],[hwycov_id]],cnf[],10,FALSE)</f>
        <v>59604</v>
      </c>
      <c r="L1821" s="229">
        <f t="shared" si="84"/>
        <v>0</v>
      </c>
      <c r="M1821" s="228">
        <f t="shared" si="85"/>
        <v>0</v>
      </c>
      <c r="N1821" s="228">
        <f t="shared" si="86"/>
        <v>0</v>
      </c>
      <c r="O1821" s="298" t="e">
        <f>VLOOKUP(volume[[#This Row],[hwycov_id]],check!$A$2:$P$26,16,FALSE)</f>
        <v>#N/A</v>
      </c>
      <c r="P1821" s="298">
        <v>1833</v>
      </c>
    </row>
    <row r="1822" spans="1:16">
      <c r="A1822" s="59">
        <v>28678</v>
      </c>
      <c r="B1822" s="59">
        <v>1</v>
      </c>
      <c r="C1822" s="59">
        <v>1</v>
      </c>
      <c r="D1822" s="59">
        <v>1</v>
      </c>
      <c r="E1822" s="59" t="s">
        <v>78</v>
      </c>
      <c r="F1822" s="227">
        <v>1</v>
      </c>
      <c r="G1822" s="59">
        <v>5</v>
      </c>
      <c r="H1822" s="227">
        <v>2</v>
      </c>
      <c r="I1822" s="227">
        <v>11</v>
      </c>
      <c r="J1822" s="59">
        <v>59617</v>
      </c>
      <c r="K1822" s="78">
        <f>VLOOKUP(volume[[#This Row],[hwycov_id]],cnf[],10,FALSE)</f>
        <v>59617</v>
      </c>
      <c r="L1822" s="229">
        <f t="shared" si="84"/>
        <v>0</v>
      </c>
      <c r="M1822" s="228">
        <f t="shared" si="85"/>
        <v>0</v>
      </c>
      <c r="N1822" s="228">
        <f t="shared" si="86"/>
        <v>0</v>
      </c>
      <c r="O1822" s="298" t="e">
        <f>VLOOKUP(volume[[#This Row],[hwycov_id]],check!$A$2:$P$26,16,FALSE)</f>
        <v>#N/A</v>
      </c>
      <c r="P1822" s="298">
        <v>1834</v>
      </c>
    </row>
    <row r="1823" spans="1:16">
      <c r="A1823" s="59">
        <v>579</v>
      </c>
      <c r="B1823" s="59">
        <v>1</v>
      </c>
      <c r="C1823" s="59">
        <v>1</v>
      </c>
      <c r="D1823" s="59">
        <v>1</v>
      </c>
      <c r="E1823" s="59" t="s">
        <v>82</v>
      </c>
      <c r="F1823" s="227">
        <v>1</v>
      </c>
      <c r="G1823" s="59">
        <v>6</v>
      </c>
      <c r="H1823" s="227">
        <v>2</v>
      </c>
      <c r="I1823" s="227">
        <v>14</v>
      </c>
      <c r="J1823" s="59">
        <v>60014</v>
      </c>
      <c r="K1823" s="78">
        <f>VLOOKUP(volume[[#This Row],[hwycov_id]],cnf[],10,FALSE)</f>
        <v>60014</v>
      </c>
      <c r="L1823" s="229">
        <f t="shared" si="84"/>
        <v>0</v>
      </c>
      <c r="M1823" s="228">
        <f t="shared" si="85"/>
        <v>0</v>
      </c>
      <c r="N1823" s="228">
        <f t="shared" si="86"/>
        <v>0</v>
      </c>
      <c r="O1823" s="298" t="e">
        <f>VLOOKUP(volume[[#This Row],[hwycov_id]],check!$A$2:$P$26,16,FALSE)</f>
        <v>#N/A</v>
      </c>
      <c r="P1823" s="298">
        <v>1835</v>
      </c>
    </row>
    <row r="1824" spans="1:16">
      <c r="A1824" s="59">
        <v>7497</v>
      </c>
      <c r="B1824" s="59">
        <v>1</v>
      </c>
      <c r="C1824" s="59">
        <v>1</v>
      </c>
      <c r="D1824" s="59">
        <v>1</v>
      </c>
      <c r="E1824" s="59" t="s">
        <v>82</v>
      </c>
      <c r="F1824" s="227">
        <v>1</v>
      </c>
      <c r="G1824" s="59">
        <v>6</v>
      </c>
      <c r="H1824" s="227">
        <v>3</v>
      </c>
      <c r="I1824" s="227">
        <v>14</v>
      </c>
      <c r="J1824" s="59">
        <v>60316</v>
      </c>
      <c r="K1824" s="78">
        <f>VLOOKUP(volume[[#This Row],[hwycov_id]],cnf[],10,FALSE)</f>
        <v>60316</v>
      </c>
      <c r="L1824" s="229">
        <f t="shared" si="84"/>
        <v>0</v>
      </c>
      <c r="M1824" s="228">
        <f t="shared" si="85"/>
        <v>0</v>
      </c>
      <c r="N1824" s="228">
        <f t="shared" si="86"/>
        <v>0</v>
      </c>
      <c r="O1824" s="298" t="e">
        <f>VLOOKUP(volume[[#This Row],[hwycov_id]],check!$A$2:$P$26,16,FALSE)</f>
        <v>#N/A</v>
      </c>
      <c r="P1824" s="298">
        <v>1836</v>
      </c>
    </row>
    <row r="1825" spans="1:16">
      <c r="A1825" s="59">
        <v>27993</v>
      </c>
      <c r="B1825" s="59">
        <v>1</v>
      </c>
      <c r="C1825" s="59">
        <v>1</v>
      </c>
      <c r="D1825" s="59">
        <v>1</v>
      </c>
      <c r="E1825" s="59" t="s">
        <v>78</v>
      </c>
      <c r="F1825" s="227">
        <v>1</v>
      </c>
      <c r="G1825" s="59">
        <v>6</v>
      </c>
      <c r="H1825" s="227">
        <v>5</v>
      </c>
      <c r="I1825" s="227">
        <v>10</v>
      </c>
      <c r="J1825" s="59">
        <v>60885</v>
      </c>
      <c r="K1825" s="78">
        <f>VLOOKUP(volume[[#This Row],[hwycov_id]],cnf[],10,FALSE)</f>
        <v>60885</v>
      </c>
      <c r="L1825" s="229">
        <f t="shared" si="84"/>
        <v>0</v>
      </c>
      <c r="M1825" s="228">
        <f t="shared" si="85"/>
        <v>0</v>
      </c>
      <c r="N1825" s="228">
        <f t="shared" si="86"/>
        <v>0</v>
      </c>
      <c r="O1825" s="298" t="e">
        <f>VLOOKUP(volume[[#This Row],[hwycov_id]],check!$A$2:$P$26,16,FALSE)</f>
        <v>#N/A</v>
      </c>
      <c r="P1825" s="298">
        <v>1837</v>
      </c>
    </row>
    <row r="1826" spans="1:16">
      <c r="A1826" s="59">
        <v>28186</v>
      </c>
      <c r="B1826" s="59">
        <v>1</v>
      </c>
      <c r="C1826" s="59">
        <v>1</v>
      </c>
      <c r="D1826" s="59">
        <v>1</v>
      </c>
      <c r="E1826" s="59" t="s">
        <v>78</v>
      </c>
      <c r="F1826" s="227">
        <v>1</v>
      </c>
      <c r="G1826" s="59">
        <v>6</v>
      </c>
      <c r="H1826" s="227">
        <v>5</v>
      </c>
      <c r="I1826" s="227">
        <v>5</v>
      </c>
      <c r="J1826" s="59">
        <v>60910</v>
      </c>
      <c r="K1826" s="78">
        <f>VLOOKUP(volume[[#This Row],[hwycov_id]],cnf[],10,FALSE)</f>
        <v>60910</v>
      </c>
      <c r="L1826" s="229">
        <f t="shared" si="84"/>
        <v>0</v>
      </c>
      <c r="M1826" s="228">
        <f t="shared" si="85"/>
        <v>0</v>
      </c>
      <c r="N1826" s="228">
        <f t="shared" si="86"/>
        <v>0</v>
      </c>
      <c r="O1826" s="298" t="e">
        <f>VLOOKUP(volume[[#This Row],[hwycov_id]],check!$A$2:$P$26,16,FALSE)</f>
        <v>#N/A</v>
      </c>
      <c r="P1826" s="298">
        <v>1838</v>
      </c>
    </row>
    <row r="1827" spans="1:16">
      <c r="A1827" s="59">
        <v>19571</v>
      </c>
      <c r="B1827" s="59">
        <v>1</v>
      </c>
      <c r="C1827" s="59">
        <v>1</v>
      </c>
      <c r="D1827" s="59">
        <v>1</v>
      </c>
      <c r="E1827" s="59" t="s">
        <v>78</v>
      </c>
      <c r="F1827" s="227">
        <v>1</v>
      </c>
      <c r="G1827" s="59">
        <v>6</v>
      </c>
      <c r="H1827" s="227">
        <v>7</v>
      </c>
      <c r="I1827" s="227">
        <v>15</v>
      </c>
      <c r="J1827" s="59">
        <v>61208</v>
      </c>
      <c r="K1827" s="78">
        <f>VLOOKUP(volume[[#This Row],[hwycov_id]],cnf[],10,FALSE)</f>
        <v>61208</v>
      </c>
      <c r="L1827" s="229">
        <f t="shared" si="84"/>
        <v>0</v>
      </c>
      <c r="M1827" s="228">
        <f t="shared" si="85"/>
        <v>0</v>
      </c>
      <c r="N1827" s="228">
        <f t="shared" si="86"/>
        <v>0</v>
      </c>
      <c r="O1827" s="298" t="e">
        <f>VLOOKUP(volume[[#This Row],[hwycov_id]],check!$A$2:$P$26,16,FALSE)</f>
        <v>#N/A</v>
      </c>
      <c r="P1827" s="298">
        <v>1839</v>
      </c>
    </row>
    <row r="1828" spans="1:16">
      <c r="A1828" s="59">
        <v>29182</v>
      </c>
      <c r="B1828" s="59">
        <v>1</v>
      </c>
      <c r="C1828" s="59">
        <v>1</v>
      </c>
      <c r="D1828" s="59">
        <v>1</v>
      </c>
      <c r="E1828" s="59" t="s">
        <v>82</v>
      </c>
      <c r="F1828" s="227">
        <v>1</v>
      </c>
      <c r="G1828" s="59">
        <v>6</v>
      </c>
      <c r="H1828" s="227">
        <v>7</v>
      </c>
      <c r="I1828" s="227">
        <v>15</v>
      </c>
      <c r="J1828" s="59">
        <v>61635</v>
      </c>
      <c r="K1828" s="78">
        <f>VLOOKUP(volume[[#This Row],[hwycov_id]],cnf[],10,FALSE)</f>
        <v>61635</v>
      </c>
      <c r="L1828" s="229">
        <f t="shared" si="84"/>
        <v>0</v>
      </c>
      <c r="M1828" s="228">
        <f t="shared" si="85"/>
        <v>0</v>
      </c>
      <c r="N1828" s="228">
        <f t="shared" si="86"/>
        <v>0</v>
      </c>
      <c r="O1828" s="298" t="e">
        <f>VLOOKUP(volume[[#This Row],[hwycov_id]],check!$A$2:$P$26,16,FALSE)</f>
        <v>#N/A</v>
      </c>
      <c r="P1828" s="298">
        <v>1840</v>
      </c>
    </row>
    <row r="1829" spans="1:16">
      <c r="A1829" s="59">
        <v>28849</v>
      </c>
      <c r="B1829" s="59">
        <v>1</v>
      </c>
      <c r="C1829" s="59">
        <v>1</v>
      </c>
      <c r="D1829" s="59">
        <v>1</v>
      </c>
      <c r="E1829" s="59" t="s">
        <v>78</v>
      </c>
      <c r="F1829" s="227">
        <v>1</v>
      </c>
      <c r="G1829" s="59">
        <v>6</v>
      </c>
      <c r="H1829" s="227">
        <v>7</v>
      </c>
      <c r="I1829" s="227">
        <v>18</v>
      </c>
      <c r="J1829" s="59">
        <v>62058</v>
      </c>
      <c r="K1829" s="78">
        <f>VLOOKUP(volume[[#This Row],[hwycov_id]],cnf[],10,FALSE)</f>
        <v>62058</v>
      </c>
      <c r="L1829" s="229">
        <f t="shared" si="84"/>
        <v>0</v>
      </c>
      <c r="M1829" s="228">
        <f t="shared" si="85"/>
        <v>0</v>
      </c>
      <c r="N1829" s="228">
        <f t="shared" si="86"/>
        <v>0</v>
      </c>
      <c r="O1829" s="298" t="e">
        <f>VLOOKUP(volume[[#This Row],[hwycov_id]],check!$A$2:$P$26,16,FALSE)</f>
        <v>#N/A</v>
      </c>
      <c r="P1829" s="298">
        <v>1841</v>
      </c>
    </row>
    <row r="1830" spans="1:16">
      <c r="A1830" s="59">
        <v>28569</v>
      </c>
      <c r="B1830" s="59">
        <v>1</v>
      </c>
      <c r="C1830" s="59">
        <v>1</v>
      </c>
      <c r="D1830" s="59">
        <v>1</v>
      </c>
      <c r="E1830" s="59" t="s">
        <v>82</v>
      </c>
      <c r="F1830" s="227">
        <v>1</v>
      </c>
      <c r="G1830" s="59">
        <v>6</v>
      </c>
      <c r="H1830" s="227">
        <v>7</v>
      </c>
      <c r="I1830" s="227">
        <v>7</v>
      </c>
      <c r="J1830" s="59">
        <v>62111</v>
      </c>
      <c r="K1830" s="78">
        <f>VLOOKUP(volume[[#This Row],[hwycov_id]],cnf[],10,FALSE)</f>
        <v>62111</v>
      </c>
      <c r="L1830" s="229">
        <f t="shared" si="84"/>
        <v>0</v>
      </c>
      <c r="M1830" s="228">
        <f t="shared" si="85"/>
        <v>0</v>
      </c>
      <c r="N1830" s="228">
        <f t="shared" si="86"/>
        <v>0</v>
      </c>
      <c r="O1830" s="298" t="e">
        <f>VLOOKUP(volume[[#This Row],[hwycov_id]],check!$A$2:$P$26,16,FALSE)</f>
        <v>#N/A</v>
      </c>
      <c r="P1830" s="298">
        <v>1842</v>
      </c>
    </row>
    <row r="1831" spans="1:16">
      <c r="A1831" s="59">
        <v>558</v>
      </c>
      <c r="B1831" s="59">
        <v>1</v>
      </c>
      <c r="C1831" s="59">
        <v>1</v>
      </c>
      <c r="D1831" s="59">
        <v>1</v>
      </c>
      <c r="E1831" s="59" t="s">
        <v>78</v>
      </c>
      <c r="F1831" s="227">
        <v>1</v>
      </c>
      <c r="G1831" s="59">
        <v>6</v>
      </c>
      <c r="H1831" s="227">
        <v>7</v>
      </c>
      <c r="I1831" s="227">
        <v>7</v>
      </c>
      <c r="J1831" s="59">
        <v>62320</v>
      </c>
      <c r="K1831" s="78">
        <f>VLOOKUP(volume[[#This Row],[hwycov_id]],cnf[],10,FALSE)</f>
        <v>62320</v>
      </c>
      <c r="L1831" s="229">
        <f t="shared" si="84"/>
        <v>0</v>
      </c>
      <c r="M1831" s="228">
        <f t="shared" si="85"/>
        <v>0</v>
      </c>
      <c r="N1831" s="228">
        <f t="shared" si="86"/>
        <v>0</v>
      </c>
      <c r="O1831" s="298" t="e">
        <f>VLOOKUP(volume[[#This Row],[hwycov_id]],check!$A$2:$P$26,16,FALSE)</f>
        <v>#N/A</v>
      </c>
      <c r="P1831" s="298">
        <v>1844</v>
      </c>
    </row>
    <row r="1832" spans="1:16">
      <c r="A1832" s="59">
        <v>14144</v>
      </c>
      <c r="B1832" s="59">
        <v>1</v>
      </c>
      <c r="C1832" s="59">
        <v>1</v>
      </c>
      <c r="D1832" s="59">
        <v>1</v>
      </c>
      <c r="E1832" s="59" t="s">
        <v>82</v>
      </c>
      <c r="F1832" s="227">
        <v>1</v>
      </c>
      <c r="G1832" s="59">
        <v>6</v>
      </c>
      <c r="H1832" s="227">
        <v>2</v>
      </c>
      <c r="I1832" s="227">
        <v>19</v>
      </c>
      <c r="J1832" s="59">
        <v>62376</v>
      </c>
      <c r="K1832" s="78">
        <f>VLOOKUP(volume[[#This Row],[hwycov_id]],cnf[],10,FALSE)</f>
        <v>62376</v>
      </c>
      <c r="L1832" s="229">
        <f t="shared" si="84"/>
        <v>0</v>
      </c>
      <c r="M1832" s="228">
        <f t="shared" si="85"/>
        <v>0</v>
      </c>
      <c r="N1832" s="228">
        <f t="shared" si="86"/>
        <v>0</v>
      </c>
      <c r="O1832" s="298" t="e">
        <f>VLOOKUP(volume[[#This Row],[hwycov_id]],check!$A$2:$P$26,16,FALSE)</f>
        <v>#N/A</v>
      </c>
      <c r="P1832" s="298">
        <v>1845</v>
      </c>
    </row>
    <row r="1833" spans="1:16">
      <c r="A1833" s="59">
        <v>8059</v>
      </c>
      <c r="B1833" s="59">
        <v>1</v>
      </c>
      <c r="C1833" s="59">
        <v>1</v>
      </c>
      <c r="D1833" s="59">
        <v>1</v>
      </c>
      <c r="E1833" s="59" t="s">
        <v>78</v>
      </c>
      <c r="F1833" s="227">
        <v>1</v>
      </c>
      <c r="G1833" s="59">
        <v>6</v>
      </c>
      <c r="H1833" s="227">
        <v>7</v>
      </c>
      <c r="I1833" s="227">
        <v>18</v>
      </c>
      <c r="J1833" s="59">
        <v>62519</v>
      </c>
      <c r="K1833" s="78">
        <f>VLOOKUP(volume[[#This Row],[hwycov_id]],cnf[],10,FALSE)</f>
        <v>62519</v>
      </c>
      <c r="L1833" s="229">
        <f t="shared" si="84"/>
        <v>0</v>
      </c>
      <c r="M1833" s="228">
        <f t="shared" si="85"/>
        <v>0</v>
      </c>
      <c r="N1833" s="228">
        <f t="shared" si="86"/>
        <v>0</v>
      </c>
      <c r="O1833" s="298" t="e">
        <f>VLOOKUP(volume[[#This Row],[hwycov_id]],check!$A$2:$P$26,16,FALSE)</f>
        <v>#N/A</v>
      </c>
      <c r="P1833" s="298">
        <v>1846</v>
      </c>
    </row>
    <row r="1834" spans="1:16">
      <c r="A1834" s="59">
        <v>12579</v>
      </c>
      <c r="B1834" s="59">
        <v>1</v>
      </c>
      <c r="C1834" s="59">
        <v>1</v>
      </c>
      <c r="D1834" s="59">
        <v>1</v>
      </c>
      <c r="E1834" s="59" t="s">
        <v>78</v>
      </c>
      <c r="F1834" s="227">
        <v>1</v>
      </c>
      <c r="G1834" s="59">
        <v>6</v>
      </c>
      <c r="H1834" s="227">
        <v>6</v>
      </c>
      <c r="I1834" s="227">
        <v>12</v>
      </c>
      <c r="J1834" s="59">
        <v>62593</v>
      </c>
      <c r="K1834" s="78">
        <f>VLOOKUP(volume[[#This Row],[hwycov_id]],cnf[],10,FALSE)</f>
        <v>62593</v>
      </c>
      <c r="L1834" s="229">
        <f t="shared" si="84"/>
        <v>0</v>
      </c>
      <c r="M1834" s="228">
        <f t="shared" si="85"/>
        <v>0</v>
      </c>
      <c r="N1834" s="228">
        <f t="shared" si="86"/>
        <v>0</v>
      </c>
      <c r="O1834" s="298" t="e">
        <f>VLOOKUP(volume[[#This Row],[hwycov_id]],check!$A$2:$P$26,16,FALSE)</f>
        <v>#N/A</v>
      </c>
      <c r="P1834" s="298">
        <v>1847</v>
      </c>
    </row>
    <row r="1835" spans="1:16">
      <c r="A1835" s="59">
        <v>11483</v>
      </c>
      <c r="B1835" s="59">
        <v>1</v>
      </c>
      <c r="C1835" s="59">
        <v>1</v>
      </c>
      <c r="D1835" s="59">
        <v>1</v>
      </c>
      <c r="E1835" s="59" t="s">
        <v>82</v>
      </c>
      <c r="F1835" s="227">
        <v>1</v>
      </c>
      <c r="G1835" s="59">
        <v>6</v>
      </c>
      <c r="H1835" s="227">
        <v>3</v>
      </c>
      <c r="I1835" s="227">
        <v>14</v>
      </c>
      <c r="J1835" s="59">
        <v>62798</v>
      </c>
      <c r="K1835" s="78">
        <f>VLOOKUP(volume[[#This Row],[hwycov_id]],cnf[],10,FALSE)</f>
        <v>62798</v>
      </c>
      <c r="L1835" s="229">
        <f t="shared" si="84"/>
        <v>0</v>
      </c>
      <c r="M1835" s="228">
        <f t="shared" si="85"/>
        <v>0</v>
      </c>
      <c r="N1835" s="228">
        <f t="shared" si="86"/>
        <v>0</v>
      </c>
      <c r="O1835" s="298" t="e">
        <f>VLOOKUP(volume[[#This Row],[hwycov_id]],check!$A$2:$P$26,16,FALSE)</f>
        <v>#N/A</v>
      </c>
      <c r="P1835" s="298">
        <v>1848</v>
      </c>
    </row>
    <row r="1836" spans="1:16">
      <c r="A1836" s="59">
        <v>28182</v>
      </c>
      <c r="B1836" s="59">
        <v>1</v>
      </c>
      <c r="C1836" s="59">
        <v>1</v>
      </c>
      <c r="D1836" s="59">
        <v>1</v>
      </c>
      <c r="E1836" s="59" t="s">
        <v>78</v>
      </c>
      <c r="F1836" s="227">
        <v>1</v>
      </c>
      <c r="G1836" s="59">
        <v>6</v>
      </c>
      <c r="H1836" s="227">
        <v>5</v>
      </c>
      <c r="I1836" s="227">
        <v>5</v>
      </c>
      <c r="J1836" s="59">
        <v>63425</v>
      </c>
      <c r="K1836" s="78">
        <f>VLOOKUP(volume[[#This Row],[hwycov_id]],cnf[],10,FALSE)</f>
        <v>63425</v>
      </c>
      <c r="L1836" s="229">
        <f t="shared" si="84"/>
        <v>0</v>
      </c>
      <c r="M1836" s="228">
        <f t="shared" si="85"/>
        <v>0</v>
      </c>
      <c r="N1836" s="228">
        <f t="shared" si="86"/>
        <v>0</v>
      </c>
      <c r="O1836" s="298" t="e">
        <f>VLOOKUP(volume[[#This Row],[hwycov_id]],check!$A$2:$P$26,16,FALSE)</f>
        <v>#N/A</v>
      </c>
      <c r="P1836" s="298">
        <v>1849</v>
      </c>
    </row>
    <row r="1837" spans="1:16">
      <c r="A1837" s="59">
        <v>8921</v>
      </c>
      <c r="B1837" s="59">
        <v>1</v>
      </c>
      <c r="C1837" s="59">
        <v>1</v>
      </c>
      <c r="D1837" s="59">
        <v>1</v>
      </c>
      <c r="E1837" s="59" t="s">
        <v>78</v>
      </c>
      <c r="F1837" s="227">
        <v>1</v>
      </c>
      <c r="G1837" s="59">
        <v>6</v>
      </c>
      <c r="H1837" s="227">
        <v>2</v>
      </c>
      <c r="I1837" s="227">
        <v>14</v>
      </c>
      <c r="J1837" s="59">
        <v>63464</v>
      </c>
      <c r="K1837" s="78">
        <f>VLOOKUP(volume[[#This Row],[hwycov_id]],cnf[],10,FALSE)</f>
        <v>63464</v>
      </c>
      <c r="L1837" s="229">
        <f t="shared" si="84"/>
        <v>0</v>
      </c>
      <c r="M1837" s="228">
        <f t="shared" si="85"/>
        <v>0</v>
      </c>
      <c r="N1837" s="228">
        <f t="shared" si="86"/>
        <v>0</v>
      </c>
      <c r="O1837" s="298" t="e">
        <f>VLOOKUP(volume[[#This Row],[hwycov_id]],check!$A$2:$P$26,16,FALSE)</f>
        <v>#N/A</v>
      </c>
      <c r="P1837" s="298">
        <v>1850</v>
      </c>
    </row>
    <row r="1838" spans="1:16">
      <c r="A1838" s="59">
        <v>28486</v>
      </c>
      <c r="B1838" s="59">
        <v>1</v>
      </c>
      <c r="C1838" s="59">
        <v>1</v>
      </c>
      <c r="D1838" s="59">
        <v>1</v>
      </c>
      <c r="E1838" s="59" t="s">
        <v>78</v>
      </c>
      <c r="F1838" s="227">
        <v>1</v>
      </c>
      <c r="G1838" s="59">
        <v>6</v>
      </c>
      <c r="H1838" s="227">
        <v>6</v>
      </c>
      <c r="I1838" s="227">
        <v>19</v>
      </c>
      <c r="J1838" s="59">
        <v>63700</v>
      </c>
      <c r="K1838" s="78">
        <f>VLOOKUP(volume[[#This Row],[hwycov_id]],cnf[],10,FALSE)</f>
        <v>63700</v>
      </c>
      <c r="L1838" s="229">
        <f t="shared" si="84"/>
        <v>0</v>
      </c>
      <c r="M1838" s="228">
        <f t="shared" si="85"/>
        <v>0</v>
      </c>
      <c r="N1838" s="228">
        <f t="shared" si="86"/>
        <v>0</v>
      </c>
      <c r="O1838" s="298" t="e">
        <f>VLOOKUP(volume[[#This Row],[hwycov_id]],check!$A$2:$P$26,16,FALSE)</f>
        <v>#N/A</v>
      </c>
      <c r="P1838" s="298">
        <v>1851</v>
      </c>
    </row>
    <row r="1839" spans="1:16">
      <c r="A1839" s="59">
        <v>27544</v>
      </c>
      <c r="B1839" s="59">
        <v>1</v>
      </c>
      <c r="C1839" s="59">
        <v>1</v>
      </c>
      <c r="D1839" s="59">
        <v>1</v>
      </c>
      <c r="E1839" s="59" t="s">
        <v>82</v>
      </c>
      <c r="F1839" s="227">
        <v>1</v>
      </c>
      <c r="G1839" s="59">
        <v>6</v>
      </c>
      <c r="H1839" s="227">
        <v>6</v>
      </c>
      <c r="I1839" s="227">
        <v>12</v>
      </c>
      <c r="J1839" s="59">
        <v>63736</v>
      </c>
      <c r="K1839" s="78">
        <f>VLOOKUP(volume[[#This Row],[hwycov_id]],cnf[],10,FALSE)</f>
        <v>63736</v>
      </c>
      <c r="L1839" s="229">
        <f t="shared" si="84"/>
        <v>0</v>
      </c>
      <c r="M1839" s="228">
        <f t="shared" si="85"/>
        <v>0</v>
      </c>
      <c r="N1839" s="228">
        <f t="shared" si="86"/>
        <v>0</v>
      </c>
      <c r="O1839" s="298" t="e">
        <f>VLOOKUP(volume[[#This Row],[hwycov_id]],check!$A$2:$P$26,16,FALSE)</f>
        <v>#N/A</v>
      </c>
      <c r="P1839" s="298">
        <v>1852</v>
      </c>
    </row>
    <row r="1840" spans="1:16">
      <c r="A1840" s="59">
        <v>27351</v>
      </c>
      <c r="B1840" s="59">
        <v>1</v>
      </c>
      <c r="C1840" s="59">
        <v>1</v>
      </c>
      <c r="D1840" s="59">
        <v>1</v>
      </c>
      <c r="E1840" s="59" t="s">
        <v>82</v>
      </c>
      <c r="F1840" s="227">
        <v>1</v>
      </c>
      <c r="G1840" s="59">
        <v>6</v>
      </c>
      <c r="H1840" s="227">
        <v>7</v>
      </c>
      <c r="I1840" s="227">
        <v>19</v>
      </c>
      <c r="J1840" s="59">
        <v>63870</v>
      </c>
      <c r="K1840" s="78">
        <f>VLOOKUP(volume[[#This Row],[hwycov_id]],cnf[],10,FALSE)</f>
        <v>63870</v>
      </c>
      <c r="L1840" s="229">
        <f t="shared" si="84"/>
        <v>0</v>
      </c>
      <c r="M1840" s="228">
        <f t="shared" si="85"/>
        <v>0</v>
      </c>
      <c r="N1840" s="228">
        <f t="shared" si="86"/>
        <v>0</v>
      </c>
      <c r="O1840" s="298" t="e">
        <f>VLOOKUP(volume[[#This Row],[hwycov_id]],check!$A$2:$P$26,16,FALSE)</f>
        <v>#N/A</v>
      </c>
      <c r="P1840" s="298">
        <v>1853</v>
      </c>
    </row>
    <row r="1841" spans="1:16">
      <c r="A1841" s="59">
        <v>28675</v>
      </c>
      <c r="B1841" s="59">
        <v>1</v>
      </c>
      <c r="C1841" s="59">
        <v>1</v>
      </c>
      <c r="D1841" s="59">
        <v>1</v>
      </c>
      <c r="E1841" s="59" t="s">
        <v>78</v>
      </c>
      <c r="F1841" s="227">
        <v>1</v>
      </c>
      <c r="G1841" s="59">
        <v>6</v>
      </c>
      <c r="H1841" s="227">
        <v>2</v>
      </c>
      <c r="I1841" s="227">
        <v>14</v>
      </c>
      <c r="J1841" s="59">
        <v>64086</v>
      </c>
      <c r="K1841" s="78">
        <f>VLOOKUP(volume[[#This Row],[hwycov_id]],cnf[],10,FALSE)</f>
        <v>64086</v>
      </c>
      <c r="L1841" s="229">
        <f t="shared" si="84"/>
        <v>0</v>
      </c>
      <c r="M1841" s="228">
        <f t="shared" si="85"/>
        <v>0</v>
      </c>
      <c r="N1841" s="228">
        <f t="shared" si="86"/>
        <v>0</v>
      </c>
      <c r="O1841" s="298" t="e">
        <f>VLOOKUP(volume[[#This Row],[hwycov_id]],check!$A$2:$P$26,16,FALSE)</f>
        <v>#N/A</v>
      </c>
      <c r="P1841" s="298">
        <v>1854</v>
      </c>
    </row>
    <row r="1842" spans="1:16">
      <c r="A1842" s="59">
        <v>26623</v>
      </c>
      <c r="B1842" s="59">
        <v>1</v>
      </c>
      <c r="C1842" s="59">
        <v>1</v>
      </c>
      <c r="D1842" s="59">
        <v>1</v>
      </c>
      <c r="E1842" s="59" t="s">
        <v>78</v>
      </c>
      <c r="F1842" s="227">
        <v>1</v>
      </c>
      <c r="G1842" s="59">
        <v>6</v>
      </c>
      <c r="H1842" s="227">
        <v>6</v>
      </c>
      <c r="I1842" s="227">
        <v>19</v>
      </c>
      <c r="J1842" s="59">
        <v>64624</v>
      </c>
      <c r="K1842" s="78">
        <f>VLOOKUP(volume[[#This Row],[hwycov_id]],cnf[],10,FALSE)</f>
        <v>64624</v>
      </c>
      <c r="L1842" s="229">
        <f t="shared" si="84"/>
        <v>0</v>
      </c>
      <c r="M1842" s="228">
        <f t="shared" si="85"/>
        <v>0</v>
      </c>
      <c r="N1842" s="228">
        <f t="shared" si="86"/>
        <v>0</v>
      </c>
      <c r="O1842" s="298" t="e">
        <f>VLOOKUP(volume[[#This Row],[hwycov_id]],check!$A$2:$P$26,16,FALSE)</f>
        <v>#N/A</v>
      </c>
      <c r="P1842" s="298">
        <v>1855</v>
      </c>
    </row>
    <row r="1843" spans="1:16">
      <c r="A1843" s="59">
        <v>27598</v>
      </c>
      <c r="B1843" s="59">
        <v>1</v>
      </c>
      <c r="C1843" s="59">
        <v>1</v>
      </c>
      <c r="D1843" s="59">
        <v>1</v>
      </c>
      <c r="E1843" s="59" t="s">
        <v>82</v>
      </c>
      <c r="F1843" s="227">
        <v>1</v>
      </c>
      <c r="G1843" s="59">
        <v>6</v>
      </c>
      <c r="H1843" s="227">
        <v>6</v>
      </c>
      <c r="I1843" s="227">
        <v>19</v>
      </c>
      <c r="J1843" s="59">
        <v>64727</v>
      </c>
      <c r="K1843" s="78">
        <f>VLOOKUP(volume[[#This Row],[hwycov_id]],cnf[],10,FALSE)</f>
        <v>64727</v>
      </c>
      <c r="L1843" s="229">
        <f t="shared" si="84"/>
        <v>0</v>
      </c>
      <c r="M1843" s="228">
        <f t="shared" si="85"/>
        <v>0</v>
      </c>
      <c r="N1843" s="228">
        <f t="shared" si="86"/>
        <v>0</v>
      </c>
      <c r="O1843" s="298" t="e">
        <f>VLOOKUP(volume[[#This Row],[hwycov_id]],check!$A$2:$P$26,16,FALSE)</f>
        <v>#N/A</v>
      </c>
      <c r="P1843" s="298">
        <v>1856</v>
      </c>
    </row>
    <row r="1844" spans="1:16">
      <c r="A1844" s="59">
        <v>27597</v>
      </c>
      <c r="B1844" s="59">
        <v>1</v>
      </c>
      <c r="C1844" s="59">
        <v>1</v>
      </c>
      <c r="D1844" s="59">
        <v>1</v>
      </c>
      <c r="E1844" s="59" t="s">
        <v>82</v>
      </c>
      <c r="F1844" s="227">
        <v>1</v>
      </c>
      <c r="G1844" s="59">
        <v>6</v>
      </c>
      <c r="H1844" s="227">
        <v>6</v>
      </c>
      <c r="I1844" s="227">
        <v>19</v>
      </c>
      <c r="J1844" s="59">
        <v>64793</v>
      </c>
      <c r="K1844" s="78">
        <f>VLOOKUP(volume[[#This Row],[hwycov_id]],cnf[],10,FALSE)</f>
        <v>64793</v>
      </c>
      <c r="L1844" s="229">
        <f t="shared" si="84"/>
        <v>0</v>
      </c>
      <c r="M1844" s="228">
        <f t="shared" si="85"/>
        <v>0</v>
      </c>
      <c r="N1844" s="228">
        <f t="shared" si="86"/>
        <v>0</v>
      </c>
      <c r="O1844" s="298" t="e">
        <f>VLOOKUP(volume[[#This Row],[hwycov_id]],check!$A$2:$P$26,16,FALSE)</f>
        <v>#N/A</v>
      </c>
      <c r="P1844" s="298">
        <v>1857</v>
      </c>
    </row>
    <row r="1845" spans="1:16">
      <c r="A1845" s="59">
        <v>15862</v>
      </c>
      <c r="B1845" s="59">
        <v>1</v>
      </c>
      <c r="C1845" s="59">
        <v>1</v>
      </c>
      <c r="D1845" s="59">
        <v>1</v>
      </c>
      <c r="E1845" s="59" t="s">
        <v>82</v>
      </c>
      <c r="F1845" s="227">
        <v>1</v>
      </c>
      <c r="G1845" s="59">
        <v>6</v>
      </c>
      <c r="H1845" s="227">
        <v>2</v>
      </c>
      <c r="I1845" s="227">
        <v>14</v>
      </c>
      <c r="J1845" s="59">
        <v>64850</v>
      </c>
      <c r="K1845" s="78">
        <f>VLOOKUP(volume[[#This Row],[hwycov_id]],cnf[],10,FALSE)</f>
        <v>64850</v>
      </c>
      <c r="L1845" s="229">
        <f t="shared" si="84"/>
        <v>0</v>
      </c>
      <c r="M1845" s="228">
        <f t="shared" si="85"/>
        <v>0</v>
      </c>
      <c r="N1845" s="228">
        <f t="shared" si="86"/>
        <v>0</v>
      </c>
      <c r="O1845" s="298" t="e">
        <f>VLOOKUP(volume[[#This Row],[hwycov_id]],check!$A$2:$P$26,16,FALSE)</f>
        <v>#N/A</v>
      </c>
      <c r="P1845" s="298">
        <v>1858</v>
      </c>
    </row>
    <row r="1846" spans="1:16">
      <c r="A1846" s="59">
        <v>11327</v>
      </c>
      <c r="B1846" s="59">
        <v>1</v>
      </c>
      <c r="C1846" s="59">
        <v>1</v>
      </c>
      <c r="D1846" s="59">
        <v>1</v>
      </c>
      <c r="E1846" s="59" t="s">
        <v>78</v>
      </c>
      <c r="F1846" s="227">
        <v>1</v>
      </c>
      <c r="G1846" s="59">
        <v>6</v>
      </c>
      <c r="H1846" s="227">
        <v>2</v>
      </c>
      <c r="I1846" s="227">
        <v>14</v>
      </c>
      <c r="J1846" s="59">
        <v>64863</v>
      </c>
      <c r="K1846" s="78">
        <f>VLOOKUP(volume[[#This Row],[hwycov_id]],cnf[],10,FALSE)</f>
        <v>64863</v>
      </c>
      <c r="L1846" s="229">
        <f t="shared" si="84"/>
        <v>0</v>
      </c>
      <c r="M1846" s="228">
        <f t="shared" si="85"/>
        <v>0</v>
      </c>
      <c r="N1846" s="228">
        <f t="shared" si="86"/>
        <v>0</v>
      </c>
      <c r="O1846" s="298" t="e">
        <f>VLOOKUP(volume[[#This Row],[hwycov_id]],check!$A$2:$P$26,16,FALSE)</f>
        <v>#N/A</v>
      </c>
      <c r="P1846" s="298">
        <v>1859</v>
      </c>
    </row>
    <row r="1847" spans="1:16">
      <c r="A1847" s="59">
        <v>14143</v>
      </c>
      <c r="B1847" s="59">
        <v>1</v>
      </c>
      <c r="C1847" s="59">
        <v>1</v>
      </c>
      <c r="D1847" s="59">
        <v>1</v>
      </c>
      <c r="E1847" s="59" t="s">
        <v>82</v>
      </c>
      <c r="F1847" s="227">
        <v>1</v>
      </c>
      <c r="G1847" s="59">
        <v>6</v>
      </c>
      <c r="H1847" s="227">
        <v>2</v>
      </c>
      <c r="I1847" s="227">
        <v>19</v>
      </c>
      <c r="J1847" s="59">
        <v>64932</v>
      </c>
      <c r="K1847" s="78">
        <f>VLOOKUP(volume[[#This Row],[hwycov_id]],cnf[],10,FALSE)</f>
        <v>64932</v>
      </c>
      <c r="L1847" s="229">
        <f t="shared" si="84"/>
        <v>0</v>
      </c>
      <c r="M1847" s="228">
        <f t="shared" si="85"/>
        <v>0</v>
      </c>
      <c r="N1847" s="228">
        <f t="shared" si="86"/>
        <v>0</v>
      </c>
      <c r="O1847" s="298" t="e">
        <f>VLOOKUP(volume[[#This Row],[hwycov_id]],check!$A$2:$P$26,16,FALSE)</f>
        <v>#N/A</v>
      </c>
      <c r="P1847" s="298">
        <v>1860</v>
      </c>
    </row>
    <row r="1848" spans="1:16">
      <c r="A1848" s="59">
        <v>15914</v>
      </c>
      <c r="B1848" s="59">
        <v>1</v>
      </c>
      <c r="C1848" s="59">
        <v>1</v>
      </c>
      <c r="D1848" s="59">
        <v>1</v>
      </c>
      <c r="E1848" s="59" t="s">
        <v>78</v>
      </c>
      <c r="F1848" s="227">
        <v>1</v>
      </c>
      <c r="G1848" s="59">
        <v>6</v>
      </c>
      <c r="H1848" s="227">
        <v>2</v>
      </c>
      <c r="I1848" s="227">
        <v>14</v>
      </c>
      <c r="J1848" s="59">
        <v>64941</v>
      </c>
      <c r="K1848" s="78">
        <f>VLOOKUP(volume[[#This Row],[hwycov_id]],cnf[],10,FALSE)</f>
        <v>64941</v>
      </c>
      <c r="L1848" s="229">
        <f t="shared" si="84"/>
        <v>0</v>
      </c>
      <c r="M1848" s="228">
        <f t="shared" si="85"/>
        <v>0</v>
      </c>
      <c r="N1848" s="228">
        <f t="shared" si="86"/>
        <v>0</v>
      </c>
      <c r="O1848" s="298" t="e">
        <f>VLOOKUP(volume[[#This Row],[hwycov_id]],check!$A$2:$P$26,16,FALSE)</f>
        <v>#N/A</v>
      </c>
      <c r="P1848" s="298">
        <v>1861</v>
      </c>
    </row>
    <row r="1849" spans="1:16">
      <c r="A1849" s="59">
        <v>27985</v>
      </c>
      <c r="B1849" s="59">
        <v>1</v>
      </c>
      <c r="C1849" s="59">
        <v>1</v>
      </c>
      <c r="D1849" s="59">
        <v>1</v>
      </c>
      <c r="E1849" s="59" t="s">
        <v>78</v>
      </c>
      <c r="F1849" s="227">
        <v>1</v>
      </c>
      <c r="G1849" s="59">
        <v>6</v>
      </c>
      <c r="H1849" s="227">
        <v>2</v>
      </c>
      <c r="I1849" s="227">
        <v>10</v>
      </c>
      <c r="J1849" s="59">
        <v>65055</v>
      </c>
      <c r="K1849" s="78">
        <f>VLOOKUP(volume[[#This Row],[hwycov_id]],cnf[],10,FALSE)</f>
        <v>65055</v>
      </c>
      <c r="L1849" s="229">
        <f t="shared" si="84"/>
        <v>0</v>
      </c>
      <c r="M1849" s="228">
        <f t="shared" si="85"/>
        <v>0</v>
      </c>
      <c r="N1849" s="228">
        <f t="shared" si="86"/>
        <v>0</v>
      </c>
      <c r="O1849" s="298" t="e">
        <f>VLOOKUP(volume[[#This Row],[hwycov_id]],check!$A$2:$P$26,16,FALSE)</f>
        <v>#N/A</v>
      </c>
      <c r="P1849" s="298">
        <v>1862</v>
      </c>
    </row>
    <row r="1850" spans="1:16">
      <c r="A1850" s="59">
        <v>27543</v>
      </c>
      <c r="B1850" s="59">
        <v>1</v>
      </c>
      <c r="C1850" s="59">
        <v>1</v>
      </c>
      <c r="D1850" s="59">
        <v>1</v>
      </c>
      <c r="E1850" s="59" t="s">
        <v>82</v>
      </c>
      <c r="F1850" s="227">
        <v>1</v>
      </c>
      <c r="G1850" s="59">
        <v>6</v>
      </c>
      <c r="H1850" s="227">
        <v>6</v>
      </c>
      <c r="I1850" s="227">
        <v>12</v>
      </c>
      <c r="J1850" s="59">
        <v>65262</v>
      </c>
      <c r="K1850" s="78">
        <f>VLOOKUP(volume[[#This Row],[hwycov_id]],cnf[],10,FALSE)</f>
        <v>65262</v>
      </c>
      <c r="L1850" s="229">
        <f t="shared" si="84"/>
        <v>0</v>
      </c>
      <c r="M1850" s="228">
        <f t="shared" si="85"/>
        <v>0</v>
      </c>
      <c r="N1850" s="228">
        <f t="shared" si="86"/>
        <v>0</v>
      </c>
      <c r="O1850" s="298" t="e">
        <f>VLOOKUP(volume[[#This Row],[hwycov_id]],check!$A$2:$P$26,16,FALSE)</f>
        <v>#N/A</v>
      </c>
      <c r="P1850" s="298">
        <v>1863</v>
      </c>
    </row>
    <row r="1851" spans="1:16">
      <c r="A1851" s="59">
        <v>26667</v>
      </c>
      <c r="B1851" s="59">
        <v>1</v>
      </c>
      <c r="C1851" s="59">
        <v>1</v>
      </c>
      <c r="D1851" s="59">
        <v>1</v>
      </c>
      <c r="E1851" s="59" t="s">
        <v>82</v>
      </c>
      <c r="F1851" s="227">
        <v>1</v>
      </c>
      <c r="G1851" s="59">
        <v>6</v>
      </c>
      <c r="H1851" s="227">
        <v>7</v>
      </c>
      <c r="I1851" s="227">
        <v>19</v>
      </c>
      <c r="J1851" s="59">
        <v>65973</v>
      </c>
      <c r="K1851" s="78">
        <f>VLOOKUP(volume[[#This Row],[hwycov_id]],cnf[],10,FALSE)</f>
        <v>65973</v>
      </c>
      <c r="L1851" s="229">
        <f t="shared" si="84"/>
        <v>0</v>
      </c>
      <c r="M1851" s="228">
        <f t="shared" si="85"/>
        <v>0</v>
      </c>
      <c r="N1851" s="228">
        <f t="shared" si="86"/>
        <v>0</v>
      </c>
      <c r="O1851" s="298" t="e">
        <f>VLOOKUP(volume[[#This Row],[hwycov_id]],check!$A$2:$P$26,16,FALSE)</f>
        <v>#N/A</v>
      </c>
      <c r="P1851" s="298">
        <v>1864</v>
      </c>
    </row>
    <row r="1852" spans="1:16">
      <c r="A1852" s="59">
        <v>28188</v>
      </c>
      <c r="B1852" s="59">
        <v>1</v>
      </c>
      <c r="C1852" s="59">
        <v>1</v>
      </c>
      <c r="D1852" s="59">
        <v>1</v>
      </c>
      <c r="E1852" s="59" t="s">
        <v>78</v>
      </c>
      <c r="F1852" s="227">
        <v>1</v>
      </c>
      <c r="G1852" s="59">
        <v>6</v>
      </c>
      <c r="H1852" s="227">
        <v>5</v>
      </c>
      <c r="I1852" s="227">
        <v>5</v>
      </c>
      <c r="J1852" s="59">
        <v>66330</v>
      </c>
      <c r="K1852" s="78">
        <f>VLOOKUP(volume[[#This Row],[hwycov_id]],cnf[],10,FALSE)</f>
        <v>66330</v>
      </c>
      <c r="L1852" s="229">
        <f t="shared" si="84"/>
        <v>0</v>
      </c>
      <c r="M1852" s="228">
        <f t="shared" si="85"/>
        <v>0</v>
      </c>
      <c r="N1852" s="228">
        <f t="shared" si="86"/>
        <v>0</v>
      </c>
      <c r="O1852" s="298" t="e">
        <f>VLOOKUP(volume[[#This Row],[hwycov_id]],check!$A$2:$P$26,16,FALSE)</f>
        <v>#N/A</v>
      </c>
      <c r="P1852" s="298">
        <v>1865</v>
      </c>
    </row>
    <row r="1853" spans="1:16">
      <c r="A1853" s="59">
        <v>27781</v>
      </c>
      <c r="B1853" s="59">
        <v>1</v>
      </c>
      <c r="C1853" s="59">
        <v>1</v>
      </c>
      <c r="D1853" s="59">
        <v>1</v>
      </c>
      <c r="E1853" s="59" t="s">
        <v>78</v>
      </c>
      <c r="F1853" s="227">
        <v>1</v>
      </c>
      <c r="G1853" s="59">
        <v>6</v>
      </c>
      <c r="H1853" s="227">
        <v>2</v>
      </c>
      <c r="I1853" s="227">
        <v>14</v>
      </c>
      <c r="J1853" s="59">
        <v>66356</v>
      </c>
      <c r="K1853" s="78">
        <f>VLOOKUP(volume[[#This Row],[hwycov_id]],cnf[],10,FALSE)</f>
        <v>66356</v>
      </c>
      <c r="L1853" s="229">
        <f t="shared" si="84"/>
        <v>0</v>
      </c>
      <c r="M1853" s="228">
        <f t="shared" si="85"/>
        <v>0</v>
      </c>
      <c r="N1853" s="228">
        <f t="shared" si="86"/>
        <v>0</v>
      </c>
      <c r="O1853" s="298" t="e">
        <f>VLOOKUP(volume[[#This Row],[hwycov_id]],check!$A$2:$P$26,16,FALSE)</f>
        <v>#N/A</v>
      </c>
      <c r="P1853" s="298">
        <v>1866</v>
      </c>
    </row>
    <row r="1854" spans="1:16">
      <c r="A1854" s="59">
        <v>31171</v>
      </c>
      <c r="B1854" s="59">
        <v>1</v>
      </c>
      <c r="C1854" s="59">
        <v>1</v>
      </c>
      <c r="D1854" s="59">
        <v>1</v>
      </c>
      <c r="E1854" s="59" t="s">
        <v>78</v>
      </c>
      <c r="F1854" s="227">
        <v>1</v>
      </c>
      <c r="G1854" s="59">
        <v>6</v>
      </c>
      <c r="H1854" s="227">
        <v>5</v>
      </c>
      <c r="I1854" s="227">
        <v>10</v>
      </c>
      <c r="J1854" s="59">
        <v>66466</v>
      </c>
      <c r="K1854" s="78">
        <f>VLOOKUP(volume[[#This Row],[hwycov_id]],cnf[],10,FALSE)</f>
        <v>66466</v>
      </c>
      <c r="L1854" s="229">
        <f t="shared" si="84"/>
        <v>0</v>
      </c>
      <c r="M1854" s="228">
        <f t="shared" si="85"/>
        <v>0</v>
      </c>
      <c r="N1854" s="228">
        <f t="shared" si="86"/>
        <v>0</v>
      </c>
      <c r="O1854" s="298" t="e">
        <f>VLOOKUP(volume[[#This Row],[hwycov_id]],check!$A$2:$P$26,16,FALSE)</f>
        <v>#N/A</v>
      </c>
      <c r="P1854" s="298">
        <v>1867</v>
      </c>
    </row>
    <row r="1855" spans="1:16">
      <c r="A1855" s="59">
        <v>15859</v>
      </c>
      <c r="B1855" s="59">
        <v>1</v>
      </c>
      <c r="C1855" s="59">
        <v>1</v>
      </c>
      <c r="D1855" s="59">
        <v>1</v>
      </c>
      <c r="E1855" s="59" t="s">
        <v>82</v>
      </c>
      <c r="F1855" s="227">
        <v>1</v>
      </c>
      <c r="G1855" s="59">
        <v>6</v>
      </c>
      <c r="H1855" s="227">
        <v>2</v>
      </c>
      <c r="I1855" s="227">
        <v>14</v>
      </c>
      <c r="J1855" s="59">
        <v>66968</v>
      </c>
      <c r="K1855" s="78">
        <f>VLOOKUP(volume[[#This Row],[hwycov_id]],cnf[],10,FALSE)</f>
        <v>66968</v>
      </c>
      <c r="L1855" s="229">
        <f t="shared" si="84"/>
        <v>0</v>
      </c>
      <c r="M1855" s="228">
        <f t="shared" si="85"/>
        <v>0</v>
      </c>
      <c r="N1855" s="228">
        <f t="shared" si="86"/>
        <v>0</v>
      </c>
      <c r="O1855" s="298" t="e">
        <f>VLOOKUP(volume[[#This Row],[hwycov_id]],check!$A$2:$P$26,16,FALSE)</f>
        <v>#N/A</v>
      </c>
      <c r="P1855" s="298">
        <v>1868</v>
      </c>
    </row>
    <row r="1856" spans="1:16">
      <c r="A1856" s="59">
        <v>28417</v>
      </c>
      <c r="B1856" s="59">
        <v>1</v>
      </c>
      <c r="C1856" s="59">
        <v>1</v>
      </c>
      <c r="D1856" s="59">
        <v>1</v>
      </c>
      <c r="E1856" s="59" t="s">
        <v>78</v>
      </c>
      <c r="F1856" s="227">
        <v>1</v>
      </c>
      <c r="G1856" s="59">
        <v>6</v>
      </c>
      <c r="H1856" s="227">
        <v>2</v>
      </c>
      <c r="I1856" s="227">
        <v>14</v>
      </c>
      <c r="J1856" s="59">
        <v>67570</v>
      </c>
      <c r="K1856" s="78">
        <f>VLOOKUP(volume[[#This Row],[hwycov_id]],cnf[],10,FALSE)</f>
        <v>67570</v>
      </c>
      <c r="L1856" s="229">
        <f t="shared" si="84"/>
        <v>0</v>
      </c>
      <c r="M1856" s="228">
        <f t="shared" si="85"/>
        <v>0</v>
      </c>
      <c r="N1856" s="228">
        <f t="shared" si="86"/>
        <v>0</v>
      </c>
      <c r="O1856" s="298" t="e">
        <f>VLOOKUP(volume[[#This Row],[hwycov_id]],check!$A$2:$P$26,16,FALSE)</f>
        <v>#N/A</v>
      </c>
      <c r="P1856" s="298">
        <v>1870</v>
      </c>
    </row>
    <row r="1857" spans="1:16">
      <c r="A1857" s="59">
        <v>8841</v>
      </c>
      <c r="B1857" s="59">
        <v>1</v>
      </c>
      <c r="C1857" s="59">
        <v>1</v>
      </c>
      <c r="D1857" s="59">
        <v>1</v>
      </c>
      <c r="E1857" s="59" t="s">
        <v>82</v>
      </c>
      <c r="F1857" s="227">
        <v>1</v>
      </c>
      <c r="G1857" s="59">
        <v>6</v>
      </c>
      <c r="H1857" s="227">
        <v>7</v>
      </c>
      <c r="I1857" s="227">
        <v>15</v>
      </c>
      <c r="J1857" s="59">
        <v>67828</v>
      </c>
      <c r="K1857" s="78">
        <f>VLOOKUP(volume[[#This Row],[hwycov_id]],cnf[],10,FALSE)</f>
        <v>67828</v>
      </c>
      <c r="L1857" s="229">
        <f t="shared" si="84"/>
        <v>0</v>
      </c>
      <c r="M1857" s="228">
        <f t="shared" si="85"/>
        <v>0</v>
      </c>
      <c r="N1857" s="228">
        <f t="shared" si="86"/>
        <v>0</v>
      </c>
      <c r="O1857" s="298" t="e">
        <f>VLOOKUP(volume[[#This Row],[hwycov_id]],check!$A$2:$P$26,16,FALSE)</f>
        <v>#N/A</v>
      </c>
      <c r="P1857" s="298">
        <v>1871</v>
      </c>
    </row>
    <row r="1858" spans="1:16">
      <c r="A1858" s="59">
        <v>27172</v>
      </c>
      <c r="B1858" s="59">
        <v>1</v>
      </c>
      <c r="C1858" s="59">
        <v>1</v>
      </c>
      <c r="D1858" s="59">
        <v>1</v>
      </c>
      <c r="E1858" s="59" t="s">
        <v>82</v>
      </c>
      <c r="F1858" s="227">
        <v>1</v>
      </c>
      <c r="G1858" s="59">
        <v>6</v>
      </c>
      <c r="H1858" s="227">
        <v>7</v>
      </c>
      <c r="I1858" s="227">
        <v>19</v>
      </c>
      <c r="J1858" s="59">
        <v>67916</v>
      </c>
      <c r="K1858" s="78">
        <f>VLOOKUP(volume[[#This Row],[hwycov_id]],cnf[],10,FALSE)</f>
        <v>67916</v>
      </c>
      <c r="L1858" s="229">
        <f t="shared" ref="L1858:L1921" si="87">K1858/J1858-1</f>
        <v>0</v>
      </c>
      <c r="M1858" s="228">
        <f t="shared" ref="M1858:M1921" si="88">K1858-J1858</f>
        <v>0</v>
      </c>
      <c r="N1858" s="228">
        <f t="shared" ref="N1858:N1921" si="89">POWER(M1858,2)</f>
        <v>0</v>
      </c>
      <c r="O1858" s="298" t="e">
        <f>VLOOKUP(volume[[#This Row],[hwycov_id]],check!$A$2:$P$26,16,FALSE)</f>
        <v>#N/A</v>
      </c>
      <c r="P1858" s="298">
        <v>1872</v>
      </c>
    </row>
    <row r="1859" spans="1:16">
      <c r="A1859" s="59">
        <v>7873</v>
      </c>
      <c r="B1859" s="59">
        <v>1</v>
      </c>
      <c r="C1859" s="59">
        <v>1</v>
      </c>
      <c r="D1859" s="59">
        <v>1</v>
      </c>
      <c r="E1859" s="59" t="s">
        <v>78</v>
      </c>
      <c r="F1859" s="227">
        <v>1</v>
      </c>
      <c r="G1859" s="59">
        <v>6</v>
      </c>
      <c r="H1859" s="227">
        <v>7</v>
      </c>
      <c r="I1859" s="227">
        <v>18</v>
      </c>
      <c r="J1859" s="59">
        <v>67996</v>
      </c>
      <c r="K1859" s="78">
        <f>VLOOKUP(volume[[#This Row],[hwycov_id]],cnf[],10,FALSE)</f>
        <v>67996</v>
      </c>
      <c r="L1859" s="229">
        <f t="shared" si="87"/>
        <v>0</v>
      </c>
      <c r="M1859" s="228">
        <f t="shared" si="88"/>
        <v>0</v>
      </c>
      <c r="N1859" s="228">
        <f t="shared" si="89"/>
        <v>0</v>
      </c>
      <c r="O1859" s="298" t="e">
        <f>VLOOKUP(volume[[#This Row],[hwycov_id]],check!$A$2:$P$26,16,FALSE)</f>
        <v>#N/A</v>
      </c>
      <c r="P1859" s="298">
        <v>1873</v>
      </c>
    </row>
    <row r="1860" spans="1:16">
      <c r="A1860" s="59">
        <v>15856</v>
      </c>
      <c r="B1860" s="59">
        <v>1</v>
      </c>
      <c r="C1860" s="59">
        <v>1</v>
      </c>
      <c r="D1860" s="59">
        <v>1</v>
      </c>
      <c r="E1860" s="59" t="s">
        <v>78</v>
      </c>
      <c r="F1860" s="227">
        <v>1</v>
      </c>
      <c r="G1860" s="59">
        <v>6</v>
      </c>
      <c r="H1860" s="227">
        <v>2</v>
      </c>
      <c r="I1860" s="227">
        <v>14</v>
      </c>
      <c r="J1860" s="59">
        <v>68183</v>
      </c>
      <c r="K1860" s="78">
        <f>VLOOKUP(volume[[#This Row],[hwycov_id]],cnf[],10,FALSE)</f>
        <v>68183</v>
      </c>
      <c r="L1860" s="229">
        <f t="shared" si="87"/>
        <v>0</v>
      </c>
      <c r="M1860" s="228">
        <f t="shared" si="88"/>
        <v>0</v>
      </c>
      <c r="N1860" s="228">
        <f t="shared" si="89"/>
        <v>0</v>
      </c>
      <c r="O1860" s="298" t="e">
        <f>VLOOKUP(volume[[#This Row],[hwycov_id]],check!$A$2:$P$26,16,FALSE)</f>
        <v>#N/A</v>
      </c>
      <c r="P1860" s="298">
        <v>1874</v>
      </c>
    </row>
    <row r="1861" spans="1:16">
      <c r="A1861" s="59">
        <v>14782</v>
      </c>
      <c r="B1861" s="59">
        <v>1</v>
      </c>
      <c r="C1861" s="59">
        <v>1</v>
      </c>
      <c r="D1861" s="59">
        <v>1</v>
      </c>
      <c r="E1861" s="59" t="s">
        <v>78</v>
      </c>
      <c r="F1861" s="227">
        <v>1</v>
      </c>
      <c r="G1861" s="59">
        <v>6</v>
      </c>
      <c r="H1861" s="227">
        <v>7</v>
      </c>
      <c r="I1861" s="227">
        <v>19</v>
      </c>
      <c r="J1861" s="59">
        <v>68239</v>
      </c>
      <c r="K1861" s="78">
        <f>VLOOKUP(volume[[#This Row],[hwycov_id]],cnf[],10,FALSE)</f>
        <v>68239</v>
      </c>
      <c r="L1861" s="229">
        <f t="shared" si="87"/>
        <v>0</v>
      </c>
      <c r="M1861" s="228">
        <f t="shared" si="88"/>
        <v>0</v>
      </c>
      <c r="N1861" s="228">
        <f t="shared" si="89"/>
        <v>0</v>
      </c>
      <c r="O1861" s="298" t="e">
        <f>VLOOKUP(volume[[#This Row],[hwycov_id]],check!$A$2:$P$26,16,FALSE)</f>
        <v>#N/A</v>
      </c>
      <c r="P1861" s="298">
        <v>1875</v>
      </c>
    </row>
    <row r="1862" spans="1:16">
      <c r="A1862" s="59">
        <v>27193</v>
      </c>
      <c r="B1862" s="59">
        <v>1</v>
      </c>
      <c r="C1862" s="59">
        <v>1</v>
      </c>
      <c r="D1862" s="59">
        <v>1</v>
      </c>
      <c r="E1862" s="59" t="s">
        <v>82</v>
      </c>
      <c r="F1862" s="227">
        <v>1</v>
      </c>
      <c r="G1862" s="59">
        <v>6</v>
      </c>
      <c r="H1862" s="227">
        <v>7</v>
      </c>
      <c r="I1862" s="227">
        <v>19</v>
      </c>
      <c r="J1862" s="59">
        <v>68241</v>
      </c>
      <c r="K1862" s="78">
        <f>VLOOKUP(volume[[#This Row],[hwycov_id]],cnf[],10,FALSE)</f>
        <v>68241</v>
      </c>
      <c r="L1862" s="229">
        <f t="shared" si="87"/>
        <v>0</v>
      </c>
      <c r="M1862" s="228">
        <f t="shared" si="88"/>
        <v>0</v>
      </c>
      <c r="N1862" s="228">
        <f t="shared" si="89"/>
        <v>0</v>
      </c>
      <c r="O1862" s="298" t="e">
        <f>VLOOKUP(volume[[#This Row],[hwycov_id]],check!$A$2:$P$26,16,FALSE)</f>
        <v>#N/A</v>
      </c>
      <c r="P1862" s="298">
        <v>1876</v>
      </c>
    </row>
    <row r="1863" spans="1:16">
      <c r="A1863" s="59">
        <v>29051</v>
      </c>
      <c r="B1863" s="59">
        <v>1</v>
      </c>
      <c r="C1863" s="59">
        <v>1</v>
      </c>
      <c r="D1863" s="59">
        <v>1</v>
      </c>
      <c r="E1863" s="59" t="s">
        <v>78</v>
      </c>
      <c r="F1863" s="227">
        <v>1</v>
      </c>
      <c r="G1863" s="59">
        <v>6</v>
      </c>
      <c r="H1863" s="227">
        <v>2</v>
      </c>
      <c r="I1863" s="227">
        <v>14</v>
      </c>
      <c r="J1863" s="59">
        <v>68299</v>
      </c>
      <c r="K1863" s="78">
        <f>VLOOKUP(volume[[#This Row],[hwycov_id]],cnf[],10,FALSE)</f>
        <v>68299</v>
      </c>
      <c r="L1863" s="229">
        <f t="shared" si="87"/>
        <v>0</v>
      </c>
      <c r="M1863" s="228">
        <f t="shared" si="88"/>
        <v>0</v>
      </c>
      <c r="N1863" s="228">
        <f t="shared" si="89"/>
        <v>0</v>
      </c>
      <c r="O1863" s="298" t="e">
        <f>VLOOKUP(volume[[#This Row],[hwycov_id]],check!$A$2:$P$26,16,FALSE)</f>
        <v>#N/A</v>
      </c>
      <c r="P1863" s="298">
        <v>1877</v>
      </c>
    </row>
    <row r="1864" spans="1:16">
      <c r="A1864" s="59">
        <v>20693</v>
      </c>
      <c r="B1864" s="59">
        <v>1</v>
      </c>
      <c r="C1864" s="59">
        <v>1</v>
      </c>
      <c r="D1864" s="59">
        <v>1</v>
      </c>
      <c r="E1864" s="59" t="s">
        <v>78</v>
      </c>
      <c r="F1864" s="227">
        <v>1</v>
      </c>
      <c r="G1864" s="59">
        <v>6</v>
      </c>
      <c r="H1864" s="227">
        <v>2</v>
      </c>
      <c r="I1864" s="227">
        <v>14</v>
      </c>
      <c r="J1864" s="59">
        <v>68299</v>
      </c>
      <c r="K1864" s="78">
        <f>VLOOKUP(volume[[#This Row],[hwycov_id]],cnf[],10,FALSE)</f>
        <v>68299</v>
      </c>
      <c r="L1864" s="229">
        <f t="shared" si="87"/>
        <v>0</v>
      </c>
      <c r="M1864" s="228">
        <f t="shared" si="88"/>
        <v>0</v>
      </c>
      <c r="N1864" s="228">
        <f t="shared" si="89"/>
        <v>0</v>
      </c>
      <c r="O1864" s="298" t="e">
        <f>VLOOKUP(volume[[#This Row],[hwycov_id]],check!$A$2:$P$26,16,FALSE)</f>
        <v>#N/A</v>
      </c>
      <c r="P1864" s="298">
        <v>1878</v>
      </c>
    </row>
    <row r="1865" spans="1:16">
      <c r="A1865" s="59">
        <v>27181</v>
      </c>
      <c r="B1865" s="59">
        <v>1</v>
      </c>
      <c r="C1865" s="59">
        <v>1</v>
      </c>
      <c r="D1865" s="59">
        <v>1</v>
      </c>
      <c r="E1865" s="59" t="s">
        <v>78</v>
      </c>
      <c r="F1865" s="227">
        <v>1</v>
      </c>
      <c r="G1865" s="59">
        <v>6</v>
      </c>
      <c r="H1865" s="227">
        <v>7</v>
      </c>
      <c r="I1865" s="227">
        <v>19</v>
      </c>
      <c r="J1865" s="59">
        <v>68576</v>
      </c>
      <c r="K1865" s="78">
        <f>VLOOKUP(volume[[#This Row],[hwycov_id]],cnf[],10,FALSE)</f>
        <v>68576</v>
      </c>
      <c r="L1865" s="229">
        <f t="shared" si="87"/>
        <v>0</v>
      </c>
      <c r="M1865" s="228">
        <f t="shared" si="88"/>
        <v>0</v>
      </c>
      <c r="N1865" s="228">
        <f t="shared" si="89"/>
        <v>0</v>
      </c>
      <c r="O1865" s="298" t="e">
        <f>VLOOKUP(volume[[#This Row],[hwycov_id]],check!$A$2:$P$26,16,FALSE)</f>
        <v>#N/A</v>
      </c>
      <c r="P1865" s="298">
        <v>1879</v>
      </c>
    </row>
    <row r="1866" spans="1:16">
      <c r="A1866" s="59">
        <v>14142</v>
      </c>
      <c r="B1866" s="59">
        <v>1</v>
      </c>
      <c r="C1866" s="59">
        <v>1</v>
      </c>
      <c r="D1866" s="59">
        <v>1</v>
      </c>
      <c r="E1866" s="59" t="s">
        <v>82</v>
      </c>
      <c r="F1866" s="227">
        <v>1</v>
      </c>
      <c r="G1866" s="59">
        <v>6</v>
      </c>
      <c r="H1866" s="227">
        <v>2</v>
      </c>
      <c r="I1866" s="227">
        <v>19</v>
      </c>
      <c r="J1866" s="59">
        <v>68659</v>
      </c>
      <c r="K1866" s="78">
        <f>VLOOKUP(volume[[#This Row],[hwycov_id]],cnf[],10,FALSE)</f>
        <v>68659</v>
      </c>
      <c r="L1866" s="229">
        <f t="shared" si="87"/>
        <v>0</v>
      </c>
      <c r="M1866" s="228">
        <f t="shared" si="88"/>
        <v>0</v>
      </c>
      <c r="N1866" s="228">
        <f t="shared" si="89"/>
        <v>0</v>
      </c>
      <c r="O1866" s="298" t="e">
        <f>VLOOKUP(volume[[#This Row],[hwycov_id]],check!$A$2:$P$26,16,FALSE)</f>
        <v>#N/A</v>
      </c>
      <c r="P1866" s="298">
        <v>1880</v>
      </c>
    </row>
    <row r="1867" spans="1:16">
      <c r="A1867" s="59">
        <v>8058</v>
      </c>
      <c r="B1867" s="59">
        <v>1</v>
      </c>
      <c r="C1867" s="59">
        <v>1</v>
      </c>
      <c r="D1867" s="59">
        <v>1</v>
      </c>
      <c r="E1867" s="59" t="s">
        <v>78</v>
      </c>
      <c r="F1867" s="227">
        <v>1</v>
      </c>
      <c r="G1867" s="59">
        <v>6</v>
      </c>
      <c r="H1867" s="227">
        <v>7</v>
      </c>
      <c r="I1867" s="227">
        <v>18</v>
      </c>
      <c r="J1867" s="59">
        <v>68784</v>
      </c>
      <c r="K1867" s="78">
        <f>VLOOKUP(volume[[#This Row],[hwycov_id]],cnf[],10,FALSE)</f>
        <v>68784</v>
      </c>
      <c r="L1867" s="229">
        <f t="shared" si="87"/>
        <v>0</v>
      </c>
      <c r="M1867" s="228">
        <f t="shared" si="88"/>
        <v>0</v>
      </c>
      <c r="N1867" s="228">
        <f t="shared" si="89"/>
        <v>0</v>
      </c>
      <c r="O1867" s="298" t="e">
        <f>VLOOKUP(volume[[#This Row],[hwycov_id]],check!$A$2:$P$26,16,FALSE)</f>
        <v>#N/A</v>
      </c>
      <c r="P1867" s="298">
        <v>1881</v>
      </c>
    </row>
    <row r="1868" spans="1:16">
      <c r="A1868" s="59">
        <v>8822</v>
      </c>
      <c r="B1868" s="59">
        <v>1</v>
      </c>
      <c r="C1868" s="59">
        <v>1</v>
      </c>
      <c r="D1868" s="59">
        <v>1</v>
      </c>
      <c r="E1868" s="59" t="s">
        <v>78</v>
      </c>
      <c r="F1868" s="227">
        <v>1</v>
      </c>
      <c r="G1868" s="59">
        <v>6</v>
      </c>
      <c r="H1868" s="227">
        <v>3</v>
      </c>
      <c r="I1868" s="227">
        <v>14</v>
      </c>
      <c r="J1868" s="59">
        <v>68945</v>
      </c>
      <c r="K1868" s="78">
        <f>VLOOKUP(volume[[#This Row],[hwycov_id]],cnf[],10,FALSE)</f>
        <v>68945</v>
      </c>
      <c r="L1868" s="229">
        <f t="shared" si="87"/>
        <v>0</v>
      </c>
      <c r="M1868" s="228">
        <f t="shared" si="88"/>
        <v>0</v>
      </c>
      <c r="N1868" s="228">
        <f t="shared" si="89"/>
        <v>0</v>
      </c>
      <c r="O1868" s="298" t="e">
        <f>VLOOKUP(volume[[#This Row],[hwycov_id]],check!$A$2:$P$26,16,FALSE)</f>
        <v>#N/A</v>
      </c>
      <c r="P1868" s="298">
        <v>1882</v>
      </c>
    </row>
    <row r="1869" spans="1:16">
      <c r="A1869" s="59">
        <v>16565</v>
      </c>
      <c r="B1869" s="59">
        <v>1</v>
      </c>
      <c r="C1869" s="59">
        <v>1</v>
      </c>
      <c r="D1869" s="59">
        <v>1</v>
      </c>
      <c r="E1869" s="59" t="s">
        <v>82</v>
      </c>
      <c r="F1869" s="227">
        <v>1</v>
      </c>
      <c r="G1869" s="59">
        <v>6</v>
      </c>
      <c r="H1869" s="227">
        <v>7</v>
      </c>
      <c r="I1869" s="227">
        <v>18</v>
      </c>
      <c r="J1869" s="59">
        <v>69059</v>
      </c>
      <c r="K1869" s="78">
        <f>VLOOKUP(volume[[#This Row],[hwycov_id]],cnf[],10,FALSE)</f>
        <v>69059</v>
      </c>
      <c r="L1869" s="229">
        <f t="shared" si="87"/>
        <v>0</v>
      </c>
      <c r="M1869" s="228">
        <f t="shared" si="88"/>
        <v>0</v>
      </c>
      <c r="N1869" s="228">
        <f t="shared" si="89"/>
        <v>0</v>
      </c>
      <c r="O1869" s="298" t="e">
        <f>VLOOKUP(volume[[#This Row],[hwycov_id]],check!$A$2:$P$26,16,FALSE)</f>
        <v>#N/A</v>
      </c>
      <c r="P1869" s="298">
        <v>1883</v>
      </c>
    </row>
    <row r="1870" spans="1:16">
      <c r="A1870" s="59">
        <v>16489</v>
      </c>
      <c r="B1870" s="59">
        <v>1</v>
      </c>
      <c r="C1870" s="59">
        <v>1</v>
      </c>
      <c r="D1870" s="59">
        <v>1</v>
      </c>
      <c r="E1870" s="59" t="s">
        <v>78</v>
      </c>
      <c r="F1870" s="227">
        <v>1</v>
      </c>
      <c r="G1870" s="59">
        <v>6</v>
      </c>
      <c r="H1870" s="227">
        <v>6</v>
      </c>
      <c r="I1870" s="227">
        <v>12</v>
      </c>
      <c r="J1870" s="59">
        <v>69064</v>
      </c>
      <c r="K1870" s="78">
        <f>VLOOKUP(volume[[#This Row],[hwycov_id]],cnf[],10,FALSE)</f>
        <v>69064</v>
      </c>
      <c r="L1870" s="229">
        <f t="shared" si="87"/>
        <v>0</v>
      </c>
      <c r="M1870" s="228">
        <f t="shared" si="88"/>
        <v>0</v>
      </c>
      <c r="N1870" s="228">
        <f t="shared" si="89"/>
        <v>0</v>
      </c>
      <c r="O1870" s="298" t="e">
        <f>VLOOKUP(volume[[#This Row],[hwycov_id]],check!$A$2:$P$26,16,FALSE)</f>
        <v>#N/A</v>
      </c>
      <c r="P1870" s="298">
        <v>1884</v>
      </c>
    </row>
    <row r="1871" spans="1:16">
      <c r="A1871" s="59">
        <v>30792</v>
      </c>
      <c r="B1871" s="59">
        <v>1</v>
      </c>
      <c r="C1871" s="59">
        <v>1</v>
      </c>
      <c r="D1871" s="59">
        <v>1</v>
      </c>
      <c r="E1871" s="59" t="s">
        <v>78</v>
      </c>
      <c r="F1871" s="227">
        <v>1</v>
      </c>
      <c r="G1871" s="59">
        <v>6</v>
      </c>
      <c r="H1871" s="227">
        <v>7</v>
      </c>
      <c r="I1871" s="227">
        <v>15</v>
      </c>
      <c r="J1871" s="59">
        <v>69095</v>
      </c>
      <c r="K1871" s="78">
        <f>VLOOKUP(volume[[#This Row],[hwycov_id]],cnf[],10,FALSE)</f>
        <v>69095</v>
      </c>
      <c r="L1871" s="229">
        <f t="shared" si="87"/>
        <v>0</v>
      </c>
      <c r="M1871" s="228">
        <f t="shared" si="88"/>
        <v>0</v>
      </c>
      <c r="N1871" s="228">
        <f t="shared" si="89"/>
        <v>0</v>
      </c>
      <c r="O1871" s="298" t="e">
        <f>VLOOKUP(volume[[#This Row],[hwycov_id]],check!$A$2:$P$26,16,FALSE)</f>
        <v>#N/A</v>
      </c>
      <c r="P1871" s="298">
        <v>1885</v>
      </c>
    </row>
    <row r="1872" spans="1:16">
      <c r="A1872" s="59">
        <v>27352</v>
      </c>
      <c r="B1872" s="59">
        <v>1</v>
      </c>
      <c r="C1872" s="59">
        <v>1</v>
      </c>
      <c r="D1872" s="59">
        <v>1</v>
      </c>
      <c r="E1872" s="59" t="s">
        <v>82</v>
      </c>
      <c r="F1872" s="227">
        <v>1</v>
      </c>
      <c r="G1872" s="59">
        <v>6</v>
      </c>
      <c r="H1872" s="227">
        <v>7</v>
      </c>
      <c r="I1872" s="227">
        <v>19</v>
      </c>
      <c r="J1872" s="59">
        <v>69280</v>
      </c>
      <c r="K1872" s="78">
        <f>VLOOKUP(volume[[#This Row],[hwycov_id]],cnf[],10,FALSE)</f>
        <v>69280</v>
      </c>
      <c r="L1872" s="229">
        <f t="shared" si="87"/>
        <v>0</v>
      </c>
      <c r="M1872" s="228">
        <f t="shared" si="88"/>
        <v>0</v>
      </c>
      <c r="N1872" s="228">
        <f t="shared" si="89"/>
        <v>0</v>
      </c>
      <c r="O1872" s="298" t="e">
        <f>VLOOKUP(volume[[#This Row],[hwycov_id]],check!$A$2:$P$26,16,FALSE)</f>
        <v>#N/A</v>
      </c>
      <c r="P1872" s="298">
        <v>1886</v>
      </c>
    </row>
    <row r="1873" spans="1:16">
      <c r="A1873" s="59">
        <v>27607</v>
      </c>
      <c r="B1873" s="59">
        <v>1</v>
      </c>
      <c r="C1873" s="59">
        <v>1</v>
      </c>
      <c r="D1873" s="59">
        <v>1</v>
      </c>
      <c r="E1873" s="59" t="s">
        <v>78</v>
      </c>
      <c r="F1873" s="227">
        <v>1</v>
      </c>
      <c r="G1873" s="59">
        <v>6</v>
      </c>
      <c r="H1873" s="227">
        <v>3</v>
      </c>
      <c r="I1873" s="227">
        <v>14</v>
      </c>
      <c r="J1873" s="59">
        <v>69346</v>
      </c>
      <c r="K1873" s="78">
        <f>VLOOKUP(volume[[#This Row],[hwycov_id]],cnf[],10,FALSE)</f>
        <v>69346</v>
      </c>
      <c r="L1873" s="229">
        <f t="shared" si="87"/>
        <v>0</v>
      </c>
      <c r="M1873" s="228">
        <f t="shared" si="88"/>
        <v>0</v>
      </c>
      <c r="N1873" s="228">
        <f t="shared" si="89"/>
        <v>0</v>
      </c>
      <c r="O1873" s="298" t="e">
        <f>VLOOKUP(volume[[#This Row],[hwycov_id]],check!$A$2:$P$26,16,FALSE)</f>
        <v>#N/A</v>
      </c>
      <c r="P1873" s="298">
        <v>1887</v>
      </c>
    </row>
    <row r="1874" spans="1:16">
      <c r="A1874" s="59">
        <v>28007</v>
      </c>
      <c r="B1874" s="59">
        <v>1</v>
      </c>
      <c r="C1874" s="59">
        <v>1</v>
      </c>
      <c r="D1874" s="59">
        <v>1</v>
      </c>
      <c r="E1874" s="59" t="s">
        <v>78</v>
      </c>
      <c r="F1874" s="227">
        <v>1</v>
      </c>
      <c r="G1874" s="59">
        <v>6</v>
      </c>
      <c r="H1874" s="227">
        <v>5</v>
      </c>
      <c r="I1874" s="227">
        <v>10</v>
      </c>
      <c r="J1874" s="59">
        <v>69392</v>
      </c>
      <c r="K1874" s="78">
        <f>VLOOKUP(volume[[#This Row],[hwycov_id]],cnf[],10,FALSE)</f>
        <v>69392</v>
      </c>
      <c r="L1874" s="229">
        <f t="shared" si="87"/>
        <v>0</v>
      </c>
      <c r="M1874" s="228">
        <f t="shared" si="88"/>
        <v>0</v>
      </c>
      <c r="N1874" s="228">
        <f t="shared" si="89"/>
        <v>0</v>
      </c>
      <c r="O1874" s="298" t="e">
        <f>VLOOKUP(volume[[#This Row],[hwycov_id]],check!$A$2:$P$26,16,FALSE)</f>
        <v>#N/A</v>
      </c>
      <c r="P1874" s="298">
        <v>1888</v>
      </c>
    </row>
    <row r="1875" spans="1:16">
      <c r="A1875" s="59">
        <v>28515</v>
      </c>
      <c r="B1875" s="59">
        <v>1</v>
      </c>
      <c r="C1875" s="59">
        <v>1</v>
      </c>
      <c r="D1875" s="59">
        <v>1</v>
      </c>
      <c r="E1875" s="59" t="s">
        <v>78</v>
      </c>
      <c r="F1875" s="227">
        <v>1</v>
      </c>
      <c r="G1875" s="59">
        <v>6</v>
      </c>
      <c r="H1875" s="227">
        <v>6</v>
      </c>
      <c r="I1875" s="227">
        <v>12</v>
      </c>
      <c r="J1875" s="59">
        <v>69482</v>
      </c>
      <c r="K1875" s="78">
        <f>VLOOKUP(volume[[#This Row],[hwycov_id]],cnf[],10,FALSE)</f>
        <v>69482</v>
      </c>
      <c r="L1875" s="229">
        <f t="shared" si="87"/>
        <v>0</v>
      </c>
      <c r="M1875" s="228">
        <f t="shared" si="88"/>
        <v>0</v>
      </c>
      <c r="N1875" s="228">
        <f t="shared" si="89"/>
        <v>0</v>
      </c>
      <c r="O1875" s="298" t="e">
        <f>VLOOKUP(volume[[#This Row],[hwycov_id]],check!$A$2:$P$26,16,FALSE)</f>
        <v>#N/A</v>
      </c>
      <c r="P1875" s="298">
        <v>1889</v>
      </c>
    </row>
    <row r="1876" spans="1:16">
      <c r="A1876" s="59">
        <v>24703</v>
      </c>
      <c r="B1876" s="59">
        <v>1</v>
      </c>
      <c r="C1876" s="59">
        <v>1</v>
      </c>
      <c r="D1876" s="59">
        <v>1</v>
      </c>
      <c r="E1876" s="59" t="s">
        <v>78</v>
      </c>
      <c r="F1876" s="227">
        <v>1</v>
      </c>
      <c r="G1876" s="59">
        <v>6</v>
      </c>
      <c r="H1876" s="227">
        <v>3</v>
      </c>
      <c r="I1876" s="227">
        <v>14</v>
      </c>
      <c r="J1876" s="59">
        <v>69512</v>
      </c>
      <c r="K1876" s="78">
        <f>VLOOKUP(volume[[#This Row],[hwycov_id]],cnf[],10,FALSE)</f>
        <v>69512</v>
      </c>
      <c r="L1876" s="229">
        <f t="shared" si="87"/>
        <v>0</v>
      </c>
      <c r="M1876" s="228">
        <f t="shared" si="88"/>
        <v>0</v>
      </c>
      <c r="N1876" s="228">
        <f t="shared" si="89"/>
        <v>0</v>
      </c>
      <c r="O1876" s="298" t="e">
        <f>VLOOKUP(volume[[#This Row],[hwycov_id]],check!$A$2:$P$26,16,FALSE)</f>
        <v>#N/A</v>
      </c>
      <c r="P1876" s="298">
        <v>1890</v>
      </c>
    </row>
    <row r="1877" spans="1:16">
      <c r="A1877" s="59">
        <v>16136</v>
      </c>
      <c r="B1877" s="59">
        <v>1</v>
      </c>
      <c r="C1877" s="59">
        <v>1</v>
      </c>
      <c r="D1877" s="59">
        <v>1</v>
      </c>
      <c r="E1877" s="59" t="s">
        <v>82</v>
      </c>
      <c r="F1877" s="227">
        <v>1</v>
      </c>
      <c r="G1877" s="59">
        <v>7</v>
      </c>
      <c r="H1877" s="227">
        <v>2</v>
      </c>
      <c r="I1877" s="227">
        <v>14</v>
      </c>
      <c r="J1877" s="59">
        <v>70159</v>
      </c>
      <c r="K1877" s="78">
        <f>VLOOKUP(volume[[#This Row],[hwycov_id]],cnf[],10,FALSE)</f>
        <v>70159</v>
      </c>
      <c r="L1877" s="229">
        <f t="shared" si="87"/>
        <v>0</v>
      </c>
      <c r="M1877" s="228">
        <f t="shared" si="88"/>
        <v>0</v>
      </c>
      <c r="N1877" s="228">
        <f t="shared" si="89"/>
        <v>0</v>
      </c>
      <c r="O1877" s="298" t="e">
        <f>VLOOKUP(volume[[#This Row],[hwycov_id]],check!$A$2:$P$26,16,FALSE)</f>
        <v>#N/A</v>
      </c>
      <c r="P1877" s="298">
        <v>1891</v>
      </c>
    </row>
    <row r="1878" spans="1:16">
      <c r="A1878" s="59">
        <v>28676</v>
      </c>
      <c r="B1878" s="59">
        <v>1</v>
      </c>
      <c r="C1878" s="59">
        <v>1</v>
      </c>
      <c r="D1878" s="59">
        <v>1</v>
      </c>
      <c r="E1878" s="59" t="s">
        <v>82</v>
      </c>
      <c r="F1878" s="227">
        <v>1</v>
      </c>
      <c r="G1878" s="59">
        <v>7</v>
      </c>
      <c r="H1878" s="227">
        <v>2</v>
      </c>
      <c r="I1878" s="227">
        <v>11</v>
      </c>
      <c r="J1878" s="59">
        <v>70212</v>
      </c>
      <c r="K1878" s="78">
        <f>VLOOKUP(volume[[#This Row],[hwycov_id]],cnf[],10,FALSE)</f>
        <v>70212</v>
      </c>
      <c r="L1878" s="229">
        <f t="shared" si="87"/>
        <v>0</v>
      </c>
      <c r="M1878" s="228">
        <f t="shared" si="88"/>
        <v>0</v>
      </c>
      <c r="N1878" s="228">
        <f t="shared" si="89"/>
        <v>0</v>
      </c>
      <c r="O1878" s="298" t="e">
        <f>VLOOKUP(volume[[#This Row],[hwycov_id]],check!$A$2:$P$26,16,FALSE)</f>
        <v>#N/A</v>
      </c>
      <c r="P1878" s="298">
        <v>1892</v>
      </c>
    </row>
    <row r="1879" spans="1:16">
      <c r="A1879" s="59">
        <v>8846</v>
      </c>
      <c r="B1879" s="59">
        <v>1</v>
      </c>
      <c r="C1879" s="59">
        <v>1</v>
      </c>
      <c r="D1879" s="59">
        <v>1</v>
      </c>
      <c r="E1879" s="59" t="s">
        <v>78</v>
      </c>
      <c r="F1879" s="227">
        <v>1</v>
      </c>
      <c r="G1879" s="59">
        <v>7</v>
      </c>
      <c r="H1879" s="227">
        <v>7</v>
      </c>
      <c r="I1879" s="227">
        <v>15</v>
      </c>
      <c r="J1879" s="59">
        <v>70330</v>
      </c>
      <c r="K1879" s="78">
        <f>VLOOKUP(volume[[#This Row],[hwycov_id]],cnf[],10,FALSE)</f>
        <v>70330</v>
      </c>
      <c r="L1879" s="229">
        <f t="shared" si="87"/>
        <v>0</v>
      </c>
      <c r="M1879" s="228">
        <f t="shared" si="88"/>
        <v>0</v>
      </c>
      <c r="N1879" s="228">
        <f t="shared" si="89"/>
        <v>0</v>
      </c>
      <c r="O1879" s="298" t="e">
        <f>VLOOKUP(volume[[#This Row],[hwycov_id]],check!$A$2:$P$26,16,FALSE)</f>
        <v>#N/A</v>
      </c>
      <c r="P1879" s="298">
        <v>1893</v>
      </c>
    </row>
    <row r="1880" spans="1:16">
      <c r="A1880" s="59">
        <v>3197</v>
      </c>
      <c r="B1880" s="59">
        <v>1</v>
      </c>
      <c r="C1880" s="59">
        <v>1</v>
      </c>
      <c r="D1880" s="59">
        <v>1</v>
      </c>
      <c r="E1880" s="59" t="s">
        <v>78</v>
      </c>
      <c r="F1880" s="227">
        <v>1</v>
      </c>
      <c r="G1880" s="59">
        <v>7</v>
      </c>
      <c r="H1880" s="227">
        <v>4</v>
      </c>
      <c r="I1880" s="227">
        <v>19</v>
      </c>
      <c r="J1880" s="59">
        <v>70453</v>
      </c>
      <c r="K1880" s="78">
        <f>VLOOKUP(volume[[#This Row],[hwycov_id]],cnf[],10,FALSE)</f>
        <v>70453</v>
      </c>
      <c r="L1880" s="229">
        <f t="shared" si="87"/>
        <v>0</v>
      </c>
      <c r="M1880" s="228">
        <f t="shared" si="88"/>
        <v>0</v>
      </c>
      <c r="N1880" s="228">
        <f t="shared" si="89"/>
        <v>0</v>
      </c>
      <c r="O1880" s="298" t="e">
        <f>VLOOKUP(volume[[#This Row],[hwycov_id]],check!$A$2:$P$26,16,FALSE)</f>
        <v>#N/A</v>
      </c>
      <c r="P1880" s="298">
        <v>1894</v>
      </c>
    </row>
    <row r="1881" spans="1:16">
      <c r="A1881" s="59">
        <v>474</v>
      </c>
      <c r="B1881" s="59">
        <v>1</v>
      </c>
      <c r="C1881" s="59">
        <v>1</v>
      </c>
      <c r="D1881" s="59">
        <v>1</v>
      </c>
      <c r="E1881" s="59" t="s">
        <v>78</v>
      </c>
      <c r="F1881" s="227">
        <v>1</v>
      </c>
      <c r="G1881" s="59">
        <v>7</v>
      </c>
      <c r="H1881" s="227">
        <v>7</v>
      </c>
      <c r="I1881" s="227">
        <v>15</v>
      </c>
      <c r="J1881" s="59">
        <v>70567</v>
      </c>
      <c r="K1881" s="78">
        <f>VLOOKUP(volume[[#This Row],[hwycov_id]],cnf[],10,FALSE)</f>
        <v>70567</v>
      </c>
      <c r="L1881" s="229">
        <f t="shared" si="87"/>
        <v>0</v>
      </c>
      <c r="M1881" s="228">
        <f t="shared" si="88"/>
        <v>0</v>
      </c>
      <c r="N1881" s="228">
        <f t="shared" si="89"/>
        <v>0</v>
      </c>
      <c r="O1881" s="298" t="e">
        <f>VLOOKUP(volume[[#This Row],[hwycov_id]],check!$A$2:$P$26,16,FALSE)</f>
        <v>#N/A</v>
      </c>
      <c r="P1881" s="298">
        <v>1895</v>
      </c>
    </row>
    <row r="1882" spans="1:16">
      <c r="A1882" s="59">
        <v>23851</v>
      </c>
      <c r="B1882" s="59">
        <v>1</v>
      </c>
      <c r="C1882" s="59">
        <v>1</v>
      </c>
      <c r="D1882" s="59">
        <v>1</v>
      </c>
      <c r="E1882" s="59" t="s">
        <v>78</v>
      </c>
      <c r="F1882" s="227">
        <v>1</v>
      </c>
      <c r="G1882" s="59">
        <v>7</v>
      </c>
      <c r="H1882" s="227">
        <v>3</v>
      </c>
      <c r="I1882" s="227">
        <v>14</v>
      </c>
      <c r="J1882" s="59">
        <v>70732</v>
      </c>
      <c r="K1882" s="78">
        <f>VLOOKUP(volume[[#This Row],[hwycov_id]],cnf[],10,FALSE)</f>
        <v>70732</v>
      </c>
      <c r="L1882" s="229">
        <f t="shared" si="87"/>
        <v>0</v>
      </c>
      <c r="M1882" s="228">
        <f t="shared" si="88"/>
        <v>0</v>
      </c>
      <c r="N1882" s="228">
        <f t="shared" si="89"/>
        <v>0</v>
      </c>
      <c r="O1882" s="298" t="e">
        <f>VLOOKUP(volume[[#This Row],[hwycov_id]],check!$A$2:$P$26,16,FALSE)</f>
        <v>#N/A</v>
      </c>
      <c r="P1882" s="298">
        <v>1896</v>
      </c>
    </row>
    <row r="1883" spans="1:16">
      <c r="A1883" s="59">
        <v>15855</v>
      </c>
      <c r="B1883" s="59">
        <v>1</v>
      </c>
      <c r="C1883" s="59">
        <v>1</v>
      </c>
      <c r="D1883" s="59">
        <v>1</v>
      </c>
      <c r="E1883" s="59" t="s">
        <v>78</v>
      </c>
      <c r="F1883" s="227">
        <v>1</v>
      </c>
      <c r="G1883" s="59">
        <v>7</v>
      </c>
      <c r="H1883" s="227">
        <v>2</v>
      </c>
      <c r="I1883" s="227">
        <v>14</v>
      </c>
      <c r="J1883" s="59">
        <v>70839</v>
      </c>
      <c r="K1883" s="78">
        <f>VLOOKUP(volume[[#This Row],[hwycov_id]],cnf[],10,FALSE)</f>
        <v>70839</v>
      </c>
      <c r="L1883" s="229">
        <f t="shared" si="87"/>
        <v>0</v>
      </c>
      <c r="M1883" s="228">
        <f t="shared" si="88"/>
        <v>0</v>
      </c>
      <c r="N1883" s="228">
        <f t="shared" si="89"/>
        <v>0</v>
      </c>
      <c r="O1883" s="298" t="e">
        <f>VLOOKUP(volume[[#This Row],[hwycov_id]],check!$A$2:$P$26,16,FALSE)</f>
        <v>#N/A</v>
      </c>
      <c r="P1883" s="298">
        <v>1897</v>
      </c>
    </row>
    <row r="1884" spans="1:16">
      <c r="A1884" s="59">
        <v>8845</v>
      </c>
      <c r="B1884" s="59">
        <v>1</v>
      </c>
      <c r="C1884" s="59">
        <v>1</v>
      </c>
      <c r="D1884" s="59">
        <v>1</v>
      </c>
      <c r="E1884" s="59" t="s">
        <v>78</v>
      </c>
      <c r="F1884" s="227">
        <v>1</v>
      </c>
      <c r="G1884" s="59">
        <v>7</v>
      </c>
      <c r="H1884" s="227">
        <v>7</v>
      </c>
      <c r="I1884" s="227">
        <v>15</v>
      </c>
      <c r="J1884" s="59">
        <v>71103</v>
      </c>
      <c r="K1884" s="78">
        <f>VLOOKUP(volume[[#This Row],[hwycov_id]],cnf[],10,FALSE)</f>
        <v>71103</v>
      </c>
      <c r="L1884" s="229">
        <f t="shared" si="87"/>
        <v>0</v>
      </c>
      <c r="M1884" s="228">
        <f t="shared" si="88"/>
        <v>0</v>
      </c>
      <c r="N1884" s="228">
        <f t="shared" si="89"/>
        <v>0</v>
      </c>
      <c r="O1884" s="298" t="e">
        <f>VLOOKUP(volume[[#This Row],[hwycov_id]],check!$A$2:$P$26,16,FALSE)</f>
        <v>#N/A</v>
      </c>
      <c r="P1884" s="298">
        <v>1899</v>
      </c>
    </row>
    <row r="1885" spans="1:16">
      <c r="A1885" s="59">
        <v>12571</v>
      </c>
      <c r="B1885" s="59">
        <v>1</v>
      </c>
      <c r="C1885" s="59">
        <v>1</v>
      </c>
      <c r="D1885" s="59">
        <v>1</v>
      </c>
      <c r="E1885" s="59" t="s">
        <v>82</v>
      </c>
      <c r="F1885" s="227">
        <v>1</v>
      </c>
      <c r="G1885" s="59">
        <v>7</v>
      </c>
      <c r="H1885" s="227">
        <v>6</v>
      </c>
      <c r="I1885" s="227">
        <v>12</v>
      </c>
      <c r="J1885" s="59">
        <v>71153</v>
      </c>
      <c r="K1885" s="78">
        <f>VLOOKUP(volume[[#This Row],[hwycov_id]],cnf[],10,FALSE)</f>
        <v>71153</v>
      </c>
      <c r="L1885" s="229">
        <f t="shared" si="87"/>
        <v>0</v>
      </c>
      <c r="M1885" s="228">
        <f t="shared" si="88"/>
        <v>0</v>
      </c>
      <c r="N1885" s="228">
        <f t="shared" si="89"/>
        <v>0</v>
      </c>
      <c r="O1885" s="298" t="e">
        <f>VLOOKUP(volume[[#This Row],[hwycov_id]],check!$A$2:$P$26,16,FALSE)</f>
        <v>#N/A</v>
      </c>
      <c r="P1885" s="298">
        <v>1900</v>
      </c>
    </row>
    <row r="1886" spans="1:16">
      <c r="A1886" s="59">
        <v>20458</v>
      </c>
      <c r="B1886" s="59">
        <v>1</v>
      </c>
      <c r="C1886" s="59">
        <v>1</v>
      </c>
      <c r="D1886" s="59">
        <v>1</v>
      </c>
      <c r="E1886" s="59" t="s">
        <v>78</v>
      </c>
      <c r="F1886" s="227">
        <v>1</v>
      </c>
      <c r="G1886" s="59">
        <v>7</v>
      </c>
      <c r="H1886" s="227">
        <v>2</v>
      </c>
      <c r="I1886" s="227">
        <v>14</v>
      </c>
      <c r="J1886" s="59">
        <v>71251</v>
      </c>
      <c r="K1886" s="78">
        <f>VLOOKUP(volume[[#This Row],[hwycov_id]],cnf[],10,FALSE)</f>
        <v>71251</v>
      </c>
      <c r="L1886" s="229">
        <f t="shared" si="87"/>
        <v>0</v>
      </c>
      <c r="M1886" s="228">
        <f t="shared" si="88"/>
        <v>0</v>
      </c>
      <c r="N1886" s="228">
        <f t="shared" si="89"/>
        <v>0</v>
      </c>
      <c r="O1886" s="298" t="e">
        <f>VLOOKUP(volume[[#This Row],[hwycov_id]],check!$A$2:$P$26,16,FALSE)</f>
        <v>#N/A</v>
      </c>
      <c r="P1886" s="298">
        <v>1901</v>
      </c>
    </row>
    <row r="1887" spans="1:16">
      <c r="A1887" s="59">
        <v>27921</v>
      </c>
      <c r="B1887" s="59">
        <v>1</v>
      </c>
      <c r="C1887" s="59">
        <v>1</v>
      </c>
      <c r="D1887" s="59">
        <v>1</v>
      </c>
      <c r="E1887" s="59" t="s">
        <v>78</v>
      </c>
      <c r="F1887" s="227">
        <v>1</v>
      </c>
      <c r="G1887" s="59">
        <v>7</v>
      </c>
      <c r="H1887" s="227">
        <v>4</v>
      </c>
      <c r="I1887" s="227">
        <v>2</v>
      </c>
      <c r="J1887" s="59">
        <v>71430</v>
      </c>
      <c r="K1887" s="78">
        <f>VLOOKUP(volume[[#This Row],[hwycov_id]],cnf[],10,FALSE)</f>
        <v>71430</v>
      </c>
      <c r="L1887" s="229">
        <f t="shared" si="87"/>
        <v>0</v>
      </c>
      <c r="M1887" s="228">
        <f t="shared" si="88"/>
        <v>0</v>
      </c>
      <c r="N1887" s="228">
        <f t="shared" si="89"/>
        <v>0</v>
      </c>
      <c r="O1887" s="298" t="e">
        <f>VLOOKUP(volume[[#This Row],[hwycov_id]],check!$A$2:$P$26,16,FALSE)</f>
        <v>#N/A</v>
      </c>
      <c r="P1887" s="298">
        <v>1903</v>
      </c>
    </row>
    <row r="1888" spans="1:16">
      <c r="A1888" s="59">
        <v>12749</v>
      </c>
      <c r="B1888" s="59">
        <v>1</v>
      </c>
      <c r="C1888" s="59">
        <v>1</v>
      </c>
      <c r="D1888" s="59">
        <v>1</v>
      </c>
      <c r="E1888" s="59" t="s">
        <v>78</v>
      </c>
      <c r="F1888" s="227">
        <v>1</v>
      </c>
      <c r="G1888" s="59">
        <v>7</v>
      </c>
      <c r="H1888" s="227">
        <v>7</v>
      </c>
      <c r="I1888" s="227">
        <v>7</v>
      </c>
      <c r="J1888" s="59">
        <v>71776</v>
      </c>
      <c r="K1888" s="78">
        <f>VLOOKUP(volume[[#This Row],[hwycov_id]],cnf[],10,FALSE)</f>
        <v>71776</v>
      </c>
      <c r="L1888" s="229">
        <f t="shared" si="87"/>
        <v>0</v>
      </c>
      <c r="M1888" s="228">
        <f t="shared" si="88"/>
        <v>0</v>
      </c>
      <c r="N1888" s="228">
        <f t="shared" si="89"/>
        <v>0</v>
      </c>
      <c r="O1888" s="298" t="e">
        <f>VLOOKUP(volume[[#This Row],[hwycov_id]],check!$A$2:$P$26,16,FALSE)</f>
        <v>#N/A</v>
      </c>
      <c r="P1888" s="298">
        <v>1904</v>
      </c>
    </row>
    <row r="1889" spans="1:16">
      <c r="A1889" s="59">
        <v>27988</v>
      </c>
      <c r="B1889" s="59">
        <v>1</v>
      </c>
      <c r="C1889" s="59">
        <v>1</v>
      </c>
      <c r="D1889" s="59">
        <v>1</v>
      </c>
      <c r="E1889" s="59" t="s">
        <v>78</v>
      </c>
      <c r="F1889" s="227">
        <v>1</v>
      </c>
      <c r="G1889" s="59">
        <v>7</v>
      </c>
      <c r="H1889" s="227">
        <v>5</v>
      </c>
      <c r="I1889" s="227">
        <v>10</v>
      </c>
      <c r="J1889" s="59">
        <v>71782</v>
      </c>
      <c r="K1889" s="78">
        <f>VLOOKUP(volume[[#This Row],[hwycov_id]],cnf[],10,FALSE)</f>
        <v>71782</v>
      </c>
      <c r="L1889" s="229">
        <f t="shared" si="87"/>
        <v>0</v>
      </c>
      <c r="M1889" s="228">
        <f t="shared" si="88"/>
        <v>0</v>
      </c>
      <c r="N1889" s="228">
        <f t="shared" si="89"/>
        <v>0</v>
      </c>
      <c r="O1889" s="298" t="e">
        <f>VLOOKUP(volume[[#This Row],[hwycov_id]],check!$A$2:$P$26,16,FALSE)</f>
        <v>#N/A</v>
      </c>
      <c r="P1889" s="298">
        <v>1905</v>
      </c>
    </row>
    <row r="1890" spans="1:16">
      <c r="A1890" s="59">
        <v>12007</v>
      </c>
      <c r="B1890" s="59">
        <v>1</v>
      </c>
      <c r="C1890" s="59">
        <v>1</v>
      </c>
      <c r="D1890" s="59">
        <v>1</v>
      </c>
      <c r="E1890" s="59" t="s">
        <v>78</v>
      </c>
      <c r="F1890" s="227">
        <v>1</v>
      </c>
      <c r="G1890" s="59">
        <v>7</v>
      </c>
      <c r="H1890" s="227">
        <v>3</v>
      </c>
      <c r="I1890" s="227">
        <v>14</v>
      </c>
      <c r="J1890" s="59">
        <v>71833</v>
      </c>
      <c r="K1890" s="78">
        <f>VLOOKUP(volume[[#This Row],[hwycov_id]],cnf[],10,FALSE)</f>
        <v>71833</v>
      </c>
      <c r="L1890" s="229">
        <f t="shared" si="87"/>
        <v>0</v>
      </c>
      <c r="M1890" s="228">
        <f t="shared" si="88"/>
        <v>0</v>
      </c>
      <c r="N1890" s="228">
        <f t="shared" si="89"/>
        <v>0</v>
      </c>
      <c r="O1890" s="298" t="e">
        <f>VLOOKUP(volume[[#This Row],[hwycov_id]],check!$A$2:$P$26,16,FALSE)</f>
        <v>#N/A</v>
      </c>
      <c r="P1890" s="298">
        <v>1906</v>
      </c>
    </row>
    <row r="1891" spans="1:16">
      <c r="A1891" s="59">
        <v>15039</v>
      </c>
      <c r="B1891" s="59">
        <v>1</v>
      </c>
      <c r="C1891" s="59">
        <v>1</v>
      </c>
      <c r="D1891" s="59">
        <v>1</v>
      </c>
      <c r="E1891" s="59" t="s">
        <v>78</v>
      </c>
      <c r="F1891" s="227">
        <v>1</v>
      </c>
      <c r="G1891" s="59">
        <v>7</v>
      </c>
      <c r="H1891" s="227">
        <v>3</v>
      </c>
      <c r="I1891" s="227">
        <v>14</v>
      </c>
      <c r="J1891" s="59">
        <v>71835</v>
      </c>
      <c r="K1891" s="78">
        <f>VLOOKUP(volume[[#This Row],[hwycov_id]],cnf[],10,FALSE)</f>
        <v>71835</v>
      </c>
      <c r="L1891" s="229">
        <f t="shared" si="87"/>
        <v>0</v>
      </c>
      <c r="M1891" s="228">
        <f t="shared" si="88"/>
        <v>0</v>
      </c>
      <c r="N1891" s="228">
        <f t="shared" si="89"/>
        <v>0</v>
      </c>
      <c r="O1891" s="298" t="e">
        <f>VLOOKUP(volume[[#This Row],[hwycov_id]],check!$A$2:$P$26,16,FALSE)</f>
        <v>#N/A</v>
      </c>
      <c r="P1891" s="298">
        <v>1907</v>
      </c>
    </row>
    <row r="1892" spans="1:16">
      <c r="A1892" s="59">
        <v>26675</v>
      </c>
      <c r="B1892" s="59">
        <v>1</v>
      </c>
      <c r="C1892" s="59">
        <v>1</v>
      </c>
      <c r="D1892" s="59">
        <v>1</v>
      </c>
      <c r="E1892" s="59" t="s">
        <v>82</v>
      </c>
      <c r="F1892" s="227">
        <v>1</v>
      </c>
      <c r="G1892" s="59">
        <v>7</v>
      </c>
      <c r="H1892" s="227">
        <v>7</v>
      </c>
      <c r="I1892" s="227">
        <v>19</v>
      </c>
      <c r="J1892" s="59">
        <v>72017</v>
      </c>
      <c r="K1892" s="78">
        <f>VLOOKUP(volume[[#This Row],[hwycov_id]],cnf[],10,FALSE)</f>
        <v>72017</v>
      </c>
      <c r="L1892" s="229">
        <f t="shared" si="87"/>
        <v>0</v>
      </c>
      <c r="M1892" s="228">
        <f t="shared" si="88"/>
        <v>0</v>
      </c>
      <c r="N1892" s="228">
        <f t="shared" si="89"/>
        <v>0</v>
      </c>
      <c r="O1892" s="298" t="e">
        <f>VLOOKUP(volume[[#This Row],[hwycov_id]],check!$A$2:$P$26,16,FALSE)</f>
        <v>#N/A</v>
      </c>
      <c r="P1892" s="298">
        <v>1908</v>
      </c>
    </row>
    <row r="1893" spans="1:16">
      <c r="A1893" s="59">
        <v>16428</v>
      </c>
      <c r="B1893" s="59">
        <v>1</v>
      </c>
      <c r="C1893" s="59">
        <v>1</v>
      </c>
      <c r="D1893" s="59">
        <v>1</v>
      </c>
      <c r="E1893" s="59" t="s">
        <v>82</v>
      </c>
      <c r="F1893" s="227">
        <v>1</v>
      </c>
      <c r="G1893" s="59">
        <v>7</v>
      </c>
      <c r="H1893" s="227">
        <v>7</v>
      </c>
      <c r="I1893" s="227">
        <v>15</v>
      </c>
      <c r="J1893" s="59">
        <v>72061</v>
      </c>
      <c r="K1893" s="78">
        <f>VLOOKUP(volume[[#This Row],[hwycov_id]],cnf[],10,FALSE)</f>
        <v>72061</v>
      </c>
      <c r="L1893" s="229">
        <f t="shared" si="87"/>
        <v>0</v>
      </c>
      <c r="M1893" s="228">
        <f t="shared" si="88"/>
        <v>0</v>
      </c>
      <c r="N1893" s="228">
        <f t="shared" si="89"/>
        <v>0</v>
      </c>
      <c r="O1893" s="298" t="e">
        <f>VLOOKUP(volume[[#This Row],[hwycov_id]],check!$A$2:$P$26,16,FALSE)</f>
        <v>#N/A</v>
      </c>
      <c r="P1893" s="298">
        <v>1909</v>
      </c>
    </row>
    <row r="1894" spans="1:16">
      <c r="A1894" s="59">
        <v>8057</v>
      </c>
      <c r="B1894" s="59">
        <v>1</v>
      </c>
      <c r="C1894" s="59">
        <v>1</v>
      </c>
      <c r="D1894" s="59">
        <v>1</v>
      </c>
      <c r="E1894" s="59" t="s">
        <v>78</v>
      </c>
      <c r="F1894" s="227">
        <v>1</v>
      </c>
      <c r="G1894" s="59">
        <v>7</v>
      </c>
      <c r="H1894" s="227">
        <v>7</v>
      </c>
      <c r="I1894" s="227">
        <v>15</v>
      </c>
      <c r="J1894" s="59">
        <v>72170</v>
      </c>
      <c r="K1894" s="78">
        <f>VLOOKUP(volume[[#This Row],[hwycov_id]],cnf[],10,FALSE)</f>
        <v>72170</v>
      </c>
      <c r="L1894" s="229">
        <f t="shared" si="87"/>
        <v>0</v>
      </c>
      <c r="M1894" s="228">
        <f t="shared" si="88"/>
        <v>0</v>
      </c>
      <c r="N1894" s="228">
        <f t="shared" si="89"/>
        <v>0</v>
      </c>
      <c r="O1894" s="298" t="e">
        <f>VLOOKUP(volume[[#This Row],[hwycov_id]],check!$A$2:$P$26,16,FALSE)</f>
        <v>#N/A</v>
      </c>
      <c r="P1894" s="298">
        <v>1910</v>
      </c>
    </row>
    <row r="1895" spans="1:16">
      <c r="A1895" s="59">
        <v>16183</v>
      </c>
      <c r="B1895" s="59">
        <v>1</v>
      </c>
      <c r="C1895" s="59">
        <v>1</v>
      </c>
      <c r="D1895" s="59">
        <v>1</v>
      </c>
      <c r="E1895" s="59" t="s">
        <v>78</v>
      </c>
      <c r="F1895" s="227">
        <v>1</v>
      </c>
      <c r="G1895" s="59">
        <v>7</v>
      </c>
      <c r="H1895" s="227">
        <v>4</v>
      </c>
      <c r="I1895" s="227">
        <v>2</v>
      </c>
      <c r="J1895" s="59">
        <v>72222</v>
      </c>
      <c r="K1895" s="78">
        <f>VLOOKUP(volume[[#This Row],[hwycov_id]],cnf[],10,FALSE)</f>
        <v>72222</v>
      </c>
      <c r="L1895" s="229">
        <f t="shared" si="87"/>
        <v>0</v>
      </c>
      <c r="M1895" s="228">
        <f t="shared" si="88"/>
        <v>0</v>
      </c>
      <c r="N1895" s="228">
        <f t="shared" si="89"/>
        <v>0</v>
      </c>
      <c r="O1895" s="298" t="e">
        <f>VLOOKUP(volume[[#This Row],[hwycov_id]],check!$A$2:$P$26,16,FALSE)</f>
        <v>#N/A</v>
      </c>
      <c r="P1895" s="298">
        <v>1911</v>
      </c>
    </row>
    <row r="1896" spans="1:16">
      <c r="A1896" s="59">
        <v>28002</v>
      </c>
      <c r="B1896" s="59">
        <v>1</v>
      </c>
      <c r="C1896" s="59">
        <v>1</v>
      </c>
      <c r="D1896" s="59">
        <v>1</v>
      </c>
      <c r="E1896" s="59" t="s">
        <v>82</v>
      </c>
      <c r="F1896" s="227">
        <v>1</v>
      </c>
      <c r="G1896" s="59">
        <v>7</v>
      </c>
      <c r="H1896" s="227">
        <v>5</v>
      </c>
      <c r="I1896" s="227">
        <v>10</v>
      </c>
      <c r="J1896" s="59">
        <v>72360</v>
      </c>
      <c r="K1896" s="78">
        <f>VLOOKUP(volume[[#This Row],[hwycov_id]],cnf[],10,FALSE)</f>
        <v>72360</v>
      </c>
      <c r="L1896" s="229">
        <f t="shared" si="87"/>
        <v>0</v>
      </c>
      <c r="M1896" s="228">
        <f t="shared" si="88"/>
        <v>0</v>
      </c>
      <c r="N1896" s="228">
        <f t="shared" si="89"/>
        <v>0</v>
      </c>
      <c r="O1896" s="298" t="e">
        <f>VLOOKUP(volume[[#This Row],[hwycov_id]],check!$A$2:$P$26,16,FALSE)</f>
        <v>#N/A</v>
      </c>
      <c r="P1896" s="298">
        <v>1912</v>
      </c>
    </row>
    <row r="1897" spans="1:16">
      <c r="A1897" s="59">
        <v>8829</v>
      </c>
      <c r="B1897" s="59">
        <v>1</v>
      </c>
      <c r="C1897" s="59">
        <v>1</v>
      </c>
      <c r="D1897" s="59">
        <v>1</v>
      </c>
      <c r="E1897" s="59" t="s">
        <v>82</v>
      </c>
      <c r="F1897" s="227">
        <v>1</v>
      </c>
      <c r="G1897" s="59">
        <v>7</v>
      </c>
      <c r="H1897" s="227">
        <v>6</v>
      </c>
      <c r="I1897" s="227">
        <v>12</v>
      </c>
      <c r="J1897" s="59">
        <v>72382</v>
      </c>
      <c r="K1897" s="78">
        <f>VLOOKUP(volume[[#This Row],[hwycov_id]],cnf[],10,FALSE)</f>
        <v>72382</v>
      </c>
      <c r="L1897" s="229">
        <f t="shared" si="87"/>
        <v>0</v>
      </c>
      <c r="M1897" s="228">
        <f t="shared" si="88"/>
        <v>0</v>
      </c>
      <c r="N1897" s="228">
        <f t="shared" si="89"/>
        <v>0</v>
      </c>
      <c r="O1897" s="298" t="e">
        <f>VLOOKUP(volume[[#This Row],[hwycov_id]],check!$A$2:$P$26,16,FALSE)</f>
        <v>#N/A</v>
      </c>
      <c r="P1897" s="298">
        <v>1913</v>
      </c>
    </row>
    <row r="1898" spans="1:16">
      <c r="A1898" s="59">
        <v>1173</v>
      </c>
      <c r="B1898" s="59">
        <v>1</v>
      </c>
      <c r="C1898" s="59">
        <v>1</v>
      </c>
      <c r="D1898" s="59">
        <v>1</v>
      </c>
      <c r="E1898" s="59" t="s">
        <v>82</v>
      </c>
      <c r="F1898" s="227">
        <v>1</v>
      </c>
      <c r="G1898" s="59">
        <v>7</v>
      </c>
      <c r="H1898" s="227">
        <v>2</v>
      </c>
      <c r="I1898" s="227">
        <v>14</v>
      </c>
      <c r="J1898" s="59">
        <v>72413</v>
      </c>
      <c r="K1898" s="78">
        <f>VLOOKUP(volume[[#This Row],[hwycov_id]],cnf[],10,FALSE)</f>
        <v>72413</v>
      </c>
      <c r="L1898" s="229">
        <f t="shared" si="87"/>
        <v>0</v>
      </c>
      <c r="M1898" s="228">
        <f t="shared" si="88"/>
        <v>0</v>
      </c>
      <c r="N1898" s="228">
        <f t="shared" si="89"/>
        <v>0</v>
      </c>
      <c r="O1898" s="298" t="e">
        <f>VLOOKUP(volume[[#This Row],[hwycov_id]],check!$A$2:$P$26,16,FALSE)</f>
        <v>#N/A</v>
      </c>
      <c r="P1898" s="298">
        <v>1914</v>
      </c>
    </row>
    <row r="1899" spans="1:16">
      <c r="A1899" s="59">
        <v>15317</v>
      </c>
      <c r="B1899" s="59">
        <v>1</v>
      </c>
      <c r="C1899" s="59">
        <v>1</v>
      </c>
      <c r="D1899" s="59">
        <v>1</v>
      </c>
      <c r="E1899" s="59" t="s">
        <v>82</v>
      </c>
      <c r="F1899" s="227">
        <v>1</v>
      </c>
      <c r="G1899" s="59">
        <v>7</v>
      </c>
      <c r="H1899" s="227">
        <v>3</v>
      </c>
      <c r="I1899" s="227">
        <v>14</v>
      </c>
      <c r="J1899" s="59">
        <v>72429</v>
      </c>
      <c r="K1899" s="78">
        <f>VLOOKUP(volume[[#This Row],[hwycov_id]],cnf[],10,FALSE)</f>
        <v>72429</v>
      </c>
      <c r="L1899" s="229">
        <f t="shared" si="87"/>
        <v>0</v>
      </c>
      <c r="M1899" s="228">
        <f t="shared" si="88"/>
        <v>0</v>
      </c>
      <c r="N1899" s="228">
        <f t="shared" si="89"/>
        <v>0</v>
      </c>
      <c r="O1899" s="298" t="e">
        <f>VLOOKUP(volume[[#This Row],[hwycov_id]],check!$A$2:$P$26,16,FALSE)</f>
        <v>#N/A</v>
      </c>
      <c r="P1899" s="298">
        <v>1915</v>
      </c>
    </row>
    <row r="1900" spans="1:16">
      <c r="A1900" s="59">
        <v>28512</v>
      </c>
      <c r="B1900" s="59">
        <v>1</v>
      </c>
      <c r="C1900" s="59">
        <v>1</v>
      </c>
      <c r="D1900" s="59">
        <v>1</v>
      </c>
      <c r="E1900" s="59" t="s">
        <v>78</v>
      </c>
      <c r="F1900" s="227">
        <v>1</v>
      </c>
      <c r="G1900" s="59">
        <v>7</v>
      </c>
      <c r="H1900" s="227">
        <v>6</v>
      </c>
      <c r="I1900" s="227">
        <v>12</v>
      </c>
      <c r="J1900" s="59">
        <v>72445</v>
      </c>
      <c r="K1900" s="78">
        <f>VLOOKUP(volume[[#This Row],[hwycov_id]],cnf[],10,FALSE)</f>
        <v>72445</v>
      </c>
      <c r="L1900" s="229">
        <f t="shared" si="87"/>
        <v>0</v>
      </c>
      <c r="M1900" s="228">
        <f t="shared" si="88"/>
        <v>0</v>
      </c>
      <c r="N1900" s="228">
        <f t="shared" si="89"/>
        <v>0</v>
      </c>
      <c r="O1900" s="298" t="e">
        <f>VLOOKUP(volume[[#This Row],[hwycov_id]],check!$A$2:$P$26,16,FALSE)</f>
        <v>#N/A</v>
      </c>
      <c r="P1900" s="298">
        <v>1916</v>
      </c>
    </row>
    <row r="1901" spans="1:16">
      <c r="A1901" s="59">
        <v>16446</v>
      </c>
      <c r="B1901" s="59">
        <v>1</v>
      </c>
      <c r="C1901" s="59">
        <v>1</v>
      </c>
      <c r="D1901" s="59">
        <v>1</v>
      </c>
      <c r="E1901" s="59" t="s">
        <v>78</v>
      </c>
      <c r="F1901" s="227">
        <v>1</v>
      </c>
      <c r="G1901" s="59">
        <v>7</v>
      </c>
      <c r="H1901" s="227">
        <v>7</v>
      </c>
      <c r="I1901" s="227">
        <v>15</v>
      </c>
      <c r="J1901" s="59">
        <v>72465</v>
      </c>
      <c r="K1901" s="78">
        <f>VLOOKUP(volume[[#This Row],[hwycov_id]],cnf[],10,FALSE)</f>
        <v>72465</v>
      </c>
      <c r="L1901" s="229">
        <f t="shared" si="87"/>
        <v>0</v>
      </c>
      <c r="M1901" s="228">
        <f t="shared" si="88"/>
        <v>0</v>
      </c>
      <c r="N1901" s="228">
        <f t="shared" si="89"/>
        <v>0</v>
      </c>
      <c r="O1901" s="298" t="e">
        <f>VLOOKUP(volume[[#This Row],[hwycov_id]],check!$A$2:$P$26,16,FALSE)</f>
        <v>#N/A</v>
      </c>
      <c r="P1901" s="298">
        <v>1917</v>
      </c>
    </row>
    <row r="1902" spans="1:16">
      <c r="A1902" s="59">
        <v>3222</v>
      </c>
      <c r="B1902" s="59">
        <v>1</v>
      </c>
      <c r="C1902" s="59">
        <v>1</v>
      </c>
      <c r="D1902" s="59">
        <v>1</v>
      </c>
      <c r="E1902" s="59" t="s">
        <v>78</v>
      </c>
      <c r="F1902" s="227">
        <v>1</v>
      </c>
      <c r="G1902" s="59">
        <v>7</v>
      </c>
      <c r="H1902" s="227">
        <v>2</v>
      </c>
      <c r="I1902" s="227">
        <v>14</v>
      </c>
      <c r="J1902" s="59">
        <v>72554</v>
      </c>
      <c r="K1902" s="78">
        <f>VLOOKUP(volume[[#This Row],[hwycov_id]],cnf[],10,FALSE)</f>
        <v>72554</v>
      </c>
      <c r="L1902" s="229">
        <f t="shared" si="87"/>
        <v>0</v>
      </c>
      <c r="M1902" s="228">
        <f t="shared" si="88"/>
        <v>0</v>
      </c>
      <c r="N1902" s="228">
        <f t="shared" si="89"/>
        <v>0</v>
      </c>
      <c r="O1902" s="298" t="e">
        <f>VLOOKUP(volume[[#This Row],[hwycov_id]],check!$A$2:$P$26,16,FALSE)</f>
        <v>#N/A</v>
      </c>
      <c r="P1902" s="298">
        <v>1918</v>
      </c>
    </row>
    <row r="1903" spans="1:16">
      <c r="A1903" s="59">
        <v>14263</v>
      </c>
      <c r="B1903" s="59">
        <v>1</v>
      </c>
      <c r="C1903" s="59">
        <v>1</v>
      </c>
      <c r="D1903" s="59">
        <v>1</v>
      </c>
      <c r="E1903" s="59" t="s">
        <v>82</v>
      </c>
      <c r="F1903" s="227">
        <v>1</v>
      </c>
      <c r="G1903" s="59">
        <v>7</v>
      </c>
      <c r="H1903" s="227">
        <v>3</v>
      </c>
      <c r="I1903" s="227">
        <v>14</v>
      </c>
      <c r="J1903" s="59">
        <v>72660</v>
      </c>
      <c r="K1903" s="78">
        <f>VLOOKUP(volume[[#This Row],[hwycov_id]],cnf[],10,FALSE)</f>
        <v>72660</v>
      </c>
      <c r="L1903" s="229">
        <f t="shared" si="87"/>
        <v>0</v>
      </c>
      <c r="M1903" s="228">
        <f t="shared" si="88"/>
        <v>0</v>
      </c>
      <c r="N1903" s="228">
        <f t="shared" si="89"/>
        <v>0</v>
      </c>
      <c r="O1903" s="298" t="e">
        <f>VLOOKUP(volume[[#This Row],[hwycov_id]],check!$A$2:$P$26,16,FALSE)</f>
        <v>#N/A</v>
      </c>
      <c r="P1903" s="298">
        <v>1919</v>
      </c>
    </row>
    <row r="1904" spans="1:16">
      <c r="A1904" s="59">
        <v>851</v>
      </c>
      <c r="B1904" s="59">
        <v>1</v>
      </c>
      <c r="C1904" s="59">
        <v>1</v>
      </c>
      <c r="D1904" s="59">
        <v>1</v>
      </c>
      <c r="E1904" s="59" t="s">
        <v>78</v>
      </c>
      <c r="F1904" s="227">
        <v>1</v>
      </c>
      <c r="G1904" s="59">
        <v>7</v>
      </c>
      <c r="H1904" s="227">
        <v>4</v>
      </c>
      <c r="I1904" s="227">
        <v>2</v>
      </c>
      <c r="J1904" s="59">
        <v>73185</v>
      </c>
      <c r="K1904" s="78">
        <f>VLOOKUP(volume[[#This Row],[hwycov_id]],cnf[],10,FALSE)</f>
        <v>73185</v>
      </c>
      <c r="L1904" s="229">
        <f t="shared" si="87"/>
        <v>0</v>
      </c>
      <c r="M1904" s="228">
        <f t="shared" si="88"/>
        <v>0</v>
      </c>
      <c r="N1904" s="228">
        <f t="shared" si="89"/>
        <v>0</v>
      </c>
      <c r="O1904" s="298" t="e">
        <f>VLOOKUP(volume[[#This Row],[hwycov_id]],check!$A$2:$P$26,16,FALSE)</f>
        <v>#N/A</v>
      </c>
      <c r="P1904" s="298">
        <v>1920</v>
      </c>
    </row>
    <row r="1905" spans="1:16">
      <c r="A1905" s="59">
        <v>28677</v>
      </c>
      <c r="B1905" s="59">
        <v>1</v>
      </c>
      <c r="C1905" s="59">
        <v>1</v>
      </c>
      <c r="D1905" s="59">
        <v>1</v>
      </c>
      <c r="E1905" s="59" t="s">
        <v>82</v>
      </c>
      <c r="F1905" s="227">
        <v>1</v>
      </c>
      <c r="G1905" s="59">
        <v>7</v>
      </c>
      <c r="H1905" s="227">
        <v>2</v>
      </c>
      <c r="I1905" s="227">
        <v>11</v>
      </c>
      <c r="J1905" s="59">
        <v>73385</v>
      </c>
      <c r="K1905" s="78">
        <f>VLOOKUP(volume[[#This Row],[hwycov_id]],cnf[],10,FALSE)</f>
        <v>73385</v>
      </c>
      <c r="L1905" s="229">
        <f t="shared" si="87"/>
        <v>0</v>
      </c>
      <c r="M1905" s="228">
        <f t="shared" si="88"/>
        <v>0</v>
      </c>
      <c r="N1905" s="228">
        <f t="shared" si="89"/>
        <v>0</v>
      </c>
      <c r="O1905" s="298" t="e">
        <f>VLOOKUP(volume[[#This Row],[hwycov_id]],check!$A$2:$P$26,16,FALSE)</f>
        <v>#N/A</v>
      </c>
      <c r="P1905" s="298">
        <v>1921</v>
      </c>
    </row>
    <row r="1906" spans="1:16">
      <c r="A1906" s="59">
        <v>15709</v>
      </c>
      <c r="B1906" s="59">
        <v>1</v>
      </c>
      <c r="C1906" s="59">
        <v>1</v>
      </c>
      <c r="D1906" s="59">
        <v>1</v>
      </c>
      <c r="E1906" s="59" t="s">
        <v>78</v>
      </c>
      <c r="F1906" s="227">
        <v>1</v>
      </c>
      <c r="G1906" s="59">
        <v>7</v>
      </c>
      <c r="H1906" s="227">
        <v>3</v>
      </c>
      <c r="I1906" s="227">
        <v>14</v>
      </c>
      <c r="J1906" s="59">
        <v>73416</v>
      </c>
      <c r="K1906" s="78">
        <f>VLOOKUP(volume[[#This Row],[hwycov_id]],cnf[],10,FALSE)</f>
        <v>73416</v>
      </c>
      <c r="L1906" s="229">
        <f t="shared" si="87"/>
        <v>0</v>
      </c>
      <c r="M1906" s="228">
        <f t="shared" si="88"/>
        <v>0</v>
      </c>
      <c r="N1906" s="228">
        <f t="shared" si="89"/>
        <v>0</v>
      </c>
      <c r="O1906" s="298" t="e">
        <f>VLOOKUP(volume[[#This Row],[hwycov_id]],check!$A$2:$P$26,16,FALSE)</f>
        <v>#N/A</v>
      </c>
      <c r="P1906" s="298">
        <v>1922</v>
      </c>
    </row>
    <row r="1907" spans="1:16">
      <c r="A1907" s="59">
        <v>31193</v>
      </c>
      <c r="B1907" s="59">
        <v>1</v>
      </c>
      <c r="C1907" s="59">
        <v>1</v>
      </c>
      <c r="D1907" s="59">
        <v>1</v>
      </c>
      <c r="E1907" s="59" t="s">
        <v>77</v>
      </c>
      <c r="F1907" s="227">
        <v>1</v>
      </c>
      <c r="G1907" s="59">
        <v>7</v>
      </c>
      <c r="H1907" s="227">
        <v>7</v>
      </c>
      <c r="I1907" s="227">
        <v>7</v>
      </c>
      <c r="J1907" s="59">
        <v>73452</v>
      </c>
      <c r="K1907" s="78">
        <f>VLOOKUP(volume[[#This Row],[hwycov_id]],cnf[],10,FALSE)</f>
        <v>73452</v>
      </c>
      <c r="L1907" s="229">
        <f t="shared" si="87"/>
        <v>0</v>
      </c>
      <c r="M1907" s="228">
        <f t="shared" si="88"/>
        <v>0</v>
      </c>
      <c r="N1907" s="228">
        <f t="shared" si="89"/>
        <v>0</v>
      </c>
      <c r="O1907" s="298" t="e">
        <f>VLOOKUP(volume[[#This Row],[hwycov_id]],check!$A$2:$P$26,16,FALSE)</f>
        <v>#N/A</v>
      </c>
      <c r="P1907" s="298">
        <v>1923</v>
      </c>
    </row>
    <row r="1908" spans="1:16">
      <c r="A1908" s="59">
        <v>12767</v>
      </c>
      <c r="B1908" s="59">
        <v>1</v>
      </c>
      <c r="C1908" s="59">
        <v>1</v>
      </c>
      <c r="D1908" s="59">
        <v>1</v>
      </c>
      <c r="E1908" s="59" t="s">
        <v>82</v>
      </c>
      <c r="F1908" s="227">
        <v>1</v>
      </c>
      <c r="G1908" s="59">
        <v>7</v>
      </c>
      <c r="H1908" s="227">
        <v>7</v>
      </c>
      <c r="I1908" s="227">
        <v>19</v>
      </c>
      <c r="J1908" s="59">
        <v>74029</v>
      </c>
      <c r="K1908" s="78">
        <f>VLOOKUP(volume[[#This Row],[hwycov_id]],cnf[],10,FALSE)</f>
        <v>74029</v>
      </c>
      <c r="L1908" s="229">
        <f t="shared" si="87"/>
        <v>0</v>
      </c>
      <c r="M1908" s="228">
        <f t="shared" si="88"/>
        <v>0</v>
      </c>
      <c r="N1908" s="228">
        <f t="shared" si="89"/>
        <v>0</v>
      </c>
      <c r="O1908" s="298" t="e">
        <f>VLOOKUP(volume[[#This Row],[hwycov_id]],check!$A$2:$P$26,16,FALSE)</f>
        <v>#N/A</v>
      </c>
      <c r="P1908" s="298">
        <v>1924</v>
      </c>
    </row>
    <row r="1909" spans="1:16">
      <c r="A1909" s="59">
        <v>27195</v>
      </c>
      <c r="B1909" s="59">
        <v>1</v>
      </c>
      <c r="C1909" s="59">
        <v>1</v>
      </c>
      <c r="D1909" s="59">
        <v>1</v>
      </c>
      <c r="E1909" s="59" t="s">
        <v>82</v>
      </c>
      <c r="F1909" s="227">
        <v>1</v>
      </c>
      <c r="G1909" s="59">
        <v>7</v>
      </c>
      <c r="H1909" s="227">
        <v>7</v>
      </c>
      <c r="I1909" s="227">
        <v>19</v>
      </c>
      <c r="J1909" s="59">
        <v>74066</v>
      </c>
      <c r="K1909" s="78">
        <f>VLOOKUP(volume[[#This Row],[hwycov_id]],cnf[],10,FALSE)</f>
        <v>74066</v>
      </c>
      <c r="L1909" s="229">
        <f t="shared" si="87"/>
        <v>0</v>
      </c>
      <c r="M1909" s="228">
        <f t="shared" si="88"/>
        <v>0</v>
      </c>
      <c r="N1909" s="228">
        <f t="shared" si="89"/>
        <v>0</v>
      </c>
      <c r="O1909" s="298" t="e">
        <f>VLOOKUP(volume[[#This Row],[hwycov_id]],check!$A$2:$P$26,16,FALSE)</f>
        <v>#N/A</v>
      </c>
      <c r="P1909" s="298">
        <v>1925</v>
      </c>
    </row>
    <row r="1910" spans="1:16">
      <c r="A1910" s="59">
        <v>12768</v>
      </c>
      <c r="B1910" s="59">
        <v>1</v>
      </c>
      <c r="C1910" s="59">
        <v>1</v>
      </c>
      <c r="D1910" s="59">
        <v>1</v>
      </c>
      <c r="E1910" s="59" t="s">
        <v>82</v>
      </c>
      <c r="F1910" s="227">
        <v>1</v>
      </c>
      <c r="G1910" s="59">
        <v>7</v>
      </c>
      <c r="H1910" s="227">
        <v>7</v>
      </c>
      <c r="I1910" s="227">
        <v>19</v>
      </c>
      <c r="J1910" s="59">
        <v>74223</v>
      </c>
      <c r="K1910" s="78">
        <f>VLOOKUP(volume[[#This Row],[hwycov_id]],cnf[],10,FALSE)</f>
        <v>74223</v>
      </c>
      <c r="L1910" s="229">
        <f t="shared" si="87"/>
        <v>0</v>
      </c>
      <c r="M1910" s="228">
        <f t="shared" si="88"/>
        <v>0</v>
      </c>
      <c r="N1910" s="228">
        <f t="shared" si="89"/>
        <v>0</v>
      </c>
      <c r="O1910" s="298" t="e">
        <f>VLOOKUP(volume[[#This Row],[hwycov_id]],check!$A$2:$P$26,16,FALSE)</f>
        <v>#N/A</v>
      </c>
      <c r="P1910" s="298">
        <v>1926</v>
      </c>
    </row>
    <row r="1911" spans="1:16">
      <c r="A1911" s="59">
        <v>27929</v>
      </c>
      <c r="B1911" s="59">
        <v>1</v>
      </c>
      <c r="C1911" s="59">
        <v>1</v>
      </c>
      <c r="D1911" s="59">
        <v>1</v>
      </c>
      <c r="E1911" s="59" t="s">
        <v>78</v>
      </c>
      <c r="F1911" s="227">
        <v>1</v>
      </c>
      <c r="G1911" s="59">
        <v>7</v>
      </c>
      <c r="H1911" s="227">
        <v>4</v>
      </c>
      <c r="I1911" s="227">
        <v>2</v>
      </c>
      <c r="J1911" s="59">
        <v>74448</v>
      </c>
      <c r="K1911" s="78">
        <f>VLOOKUP(volume[[#This Row],[hwycov_id]],cnf[],10,FALSE)</f>
        <v>74448</v>
      </c>
      <c r="L1911" s="229">
        <f t="shared" si="87"/>
        <v>0</v>
      </c>
      <c r="M1911" s="228">
        <f t="shared" si="88"/>
        <v>0</v>
      </c>
      <c r="N1911" s="228">
        <f t="shared" si="89"/>
        <v>0</v>
      </c>
      <c r="O1911" s="298" t="e">
        <f>VLOOKUP(volume[[#This Row],[hwycov_id]],check!$A$2:$P$26,16,FALSE)</f>
        <v>#N/A</v>
      </c>
      <c r="P1911" s="298">
        <v>1927</v>
      </c>
    </row>
    <row r="1912" spans="1:16">
      <c r="A1912" s="59">
        <v>15854</v>
      </c>
      <c r="B1912" s="59">
        <v>1</v>
      </c>
      <c r="C1912" s="59">
        <v>1</v>
      </c>
      <c r="D1912" s="59">
        <v>1</v>
      </c>
      <c r="E1912" s="59" t="s">
        <v>82</v>
      </c>
      <c r="F1912" s="227">
        <v>1</v>
      </c>
      <c r="G1912" s="59">
        <v>7</v>
      </c>
      <c r="H1912" s="227">
        <v>2</v>
      </c>
      <c r="I1912" s="227">
        <v>14</v>
      </c>
      <c r="J1912" s="59">
        <v>74507</v>
      </c>
      <c r="K1912" s="78">
        <f>VLOOKUP(volume[[#This Row],[hwycov_id]],cnf[],10,FALSE)</f>
        <v>74507</v>
      </c>
      <c r="L1912" s="229">
        <f t="shared" si="87"/>
        <v>0</v>
      </c>
      <c r="M1912" s="228">
        <f t="shared" si="88"/>
        <v>0</v>
      </c>
      <c r="N1912" s="228">
        <f t="shared" si="89"/>
        <v>0</v>
      </c>
      <c r="O1912" s="298" t="e">
        <f>VLOOKUP(volume[[#This Row],[hwycov_id]],check!$A$2:$P$26,16,FALSE)</f>
        <v>#N/A</v>
      </c>
      <c r="P1912" s="298">
        <v>1928</v>
      </c>
    </row>
    <row r="1913" spans="1:16">
      <c r="A1913" s="59">
        <v>22716</v>
      </c>
      <c r="B1913" s="59">
        <v>1</v>
      </c>
      <c r="C1913" s="59">
        <v>1</v>
      </c>
      <c r="D1913" s="59">
        <v>1</v>
      </c>
      <c r="E1913" s="59" t="s">
        <v>78</v>
      </c>
      <c r="F1913" s="227">
        <v>1</v>
      </c>
      <c r="G1913" s="59">
        <v>7</v>
      </c>
      <c r="H1913" s="227">
        <v>3</v>
      </c>
      <c r="I1913" s="227">
        <v>14</v>
      </c>
      <c r="J1913" s="59">
        <v>74573</v>
      </c>
      <c r="K1913" s="78">
        <f>VLOOKUP(volume[[#This Row],[hwycov_id]],cnf[],10,FALSE)</f>
        <v>74573</v>
      </c>
      <c r="L1913" s="229">
        <f t="shared" si="87"/>
        <v>0</v>
      </c>
      <c r="M1913" s="228">
        <f t="shared" si="88"/>
        <v>0</v>
      </c>
      <c r="N1913" s="228">
        <f t="shared" si="89"/>
        <v>0</v>
      </c>
      <c r="O1913" s="298" t="e">
        <f>VLOOKUP(volume[[#This Row],[hwycov_id]],check!$A$2:$P$26,16,FALSE)</f>
        <v>#N/A</v>
      </c>
      <c r="P1913" s="298">
        <v>1929</v>
      </c>
    </row>
    <row r="1914" spans="1:16">
      <c r="A1914" s="59">
        <v>28012</v>
      </c>
      <c r="B1914" s="59">
        <v>1</v>
      </c>
      <c r="C1914" s="59">
        <v>1</v>
      </c>
      <c r="D1914" s="59">
        <v>1</v>
      </c>
      <c r="E1914" s="59" t="s">
        <v>82</v>
      </c>
      <c r="F1914" s="227">
        <v>1</v>
      </c>
      <c r="G1914" s="59">
        <v>7</v>
      </c>
      <c r="H1914" s="227">
        <v>5</v>
      </c>
      <c r="I1914" s="227">
        <v>10</v>
      </c>
      <c r="J1914" s="59">
        <v>74942</v>
      </c>
      <c r="K1914" s="78">
        <f>VLOOKUP(volume[[#This Row],[hwycov_id]],cnf[],10,FALSE)</f>
        <v>74942</v>
      </c>
      <c r="L1914" s="229">
        <f t="shared" si="87"/>
        <v>0</v>
      </c>
      <c r="M1914" s="228">
        <f t="shared" si="88"/>
        <v>0</v>
      </c>
      <c r="N1914" s="228">
        <f t="shared" si="89"/>
        <v>0</v>
      </c>
      <c r="O1914" s="298" t="e">
        <f>VLOOKUP(volume[[#This Row],[hwycov_id]],check!$A$2:$P$26,16,FALSE)</f>
        <v>#N/A</v>
      </c>
      <c r="P1914" s="298">
        <v>1931</v>
      </c>
    </row>
    <row r="1915" spans="1:16">
      <c r="A1915" s="59">
        <v>28011</v>
      </c>
      <c r="B1915" s="59">
        <v>1</v>
      </c>
      <c r="C1915" s="59">
        <v>1</v>
      </c>
      <c r="D1915" s="59">
        <v>1</v>
      </c>
      <c r="E1915" s="59" t="s">
        <v>82</v>
      </c>
      <c r="F1915" s="227">
        <v>1</v>
      </c>
      <c r="G1915" s="59">
        <v>7</v>
      </c>
      <c r="H1915" s="227">
        <v>5</v>
      </c>
      <c r="I1915" s="227">
        <v>10</v>
      </c>
      <c r="J1915" s="59">
        <v>75054</v>
      </c>
      <c r="K1915" s="78">
        <f>VLOOKUP(volume[[#This Row],[hwycov_id]],cnf[],10,FALSE)</f>
        <v>75054</v>
      </c>
      <c r="L1915" s="229">
        <f t="shared" si="87"/>
        <v>0</v>
      </c>
      <c r="M1915" s="228">
        <f t="shared" si="88"/>
        <v>0</v>
      </c>
      <c r="N1915" s="228">
        <f t="shared" si="89"/>
        <v>0</v>
      </c>
      <c r="O1915" s="298" t="e">
        <f>VLOOKUP(volume[[#This Row],[hwycov_id]],check!$A$2:$P$26,16,FALSE)</f>
        <v>#N/A</v>
      </c>
      <c r="P1915" s="298">
        <v>1932</v>
      </c>
    </row>
    <row r="1916" spans="1:16">
      <c r="A1916" s="59">
        <v>27951</v>
      </c>
      <c r="B1916" s="59">
        <v>1</v>
      </c>
      <c r="C1916" s="59">
        <v>1</v>
      </c>
      <c r="D1916" s="59">
        <v>1</v>
      </c>
      <c r="E1916" s="59" t="s">
        <v>78</v>
      </c>
      <c r="F1916" s="227">
        <v>1</v>
      </c>
      <c r="G1916" s="59">
        <v>7</v>
      </c>
      <c r="H1916" s="227">
        <v>2</v>
      </c>
      <c r="I1916" s="227">
        <v>2</v>
      </c>
      <c r="J1916" s="59">
        <v>75059</v>
      </c>
      <c r="K1916" s="78">
        <f>VLOOKUP(volume[[#This Row],[hwycov_id]],cnf[],10,FALSE)</f>
        <v>75059</v>
      </c>
      <c r="L1916" s="229">
        <f t="shared" si="87"/>
        <v>0</v>
      </c>
      <c r="M1916" s="228">
        <f t="shared" si="88"/>
        <v>0</v>
      </c>
      <c r="N1916" s="228">
        <f t="shared" si="89"/>
        <v>0</v>
      </c>
      <c r="O1916" s="298" t="e">
        <f>VLOOKUP(volume[[#This Row],[hwycov_id]],check!$A$2:$P$26,16,FALSE)</f>
        <v>#N/A</v>
      </c>
      <c r="P1916" s="298">
        <v>1933</v>
      </c>
    </row>
    <row r="1917" spans="1:16">
      <c r="A1917" s="59">
        <v>16427</v>
      </c>
      <c r="B1917" s="59">
        <v>1</v>
      </c>
      <c r="C1917" s="59">
        <v>1</v>
      </c>
      <c r="D1917" s="59">
        <v>1</v>
      </c>
      <c r="E1917" s="59" t="s">
        <v>82</v>
      </c>
      <c r="F1917" s="227">
        <v>1</v>
      </c>
      <c r="G1917" s="59">
        <v>7</v>
      </c>
      <c r="H1917" s="227">
        <v>7</v>
      </c>
      <c r="I1917" s="227">
        <v>15</v>
      </c>
      <c r="J1917" s="59">
        <v>75199</v>
      </c>
      <c r="K1917" s="78">
        <f>VLOOKUP(volume[[#This Row],[hwycov_id]],cnf[],10,FALSE)</f>
        <v>75199</v>
      </c>
      <c r="L1917" s="229">
        <f t="shared" si="87"/>
        <v>0</v>
      </c>
      <c r="M1917" s="228">
        <f t="shared" si="88"/>
        <v>0</v>
      </c>
      <c r="N1917" s="228">
        <f t="shared" si="89"/>
        <v>0</v>
      </c>
      <c r="O1917" s="298" t="e">
        <f>VLOOKUP(volume[[#This Row],[hwycov_id]],check!$A$2:$P$26,16,FALSE)</f>
        <v>#N/A</v>
      </c>
      <c r="P1917" s="298">
        <v>1934</v>
      </c>
    </row>
    <row r="1918" spans="1:16">
      <c r="A1918" s="59">
        <v>27934</v>
      </c>
      <c r="B1918" s="59">
        <v>1</v>
      </c>
      <c r="C1918" s="59">
        <v>1</v>
      </c>
      <c r="D1918" s="59">
        <v>1</v>
      </c>
      <c r="E1918" s="59" t="s">
        <v>78</v>
      </c>
      <c r="F1918" s="227">
        <v>1</v>
      </c>
      <c r="G1918" s="59">
        <v>7</v>
      </c>
      <c r="H1918" s="227">
        <v>4</v>
      </c>
      <c r="I1918" s="227">
        <v>2</v>
      </c>
      <c r="J1918" s="59">
        <v>75287</v>
      </c>
      <c r="K1918" s="78">
        <f>VLOOKUP(volume[[#This Row],[hwycov_id]],cnf[],10,FALSE)</f>
        <v>75287</v>
      </c>
      <c r="L1918" s="229">
        <f t="shared" si="87"/>
        <v>0</v>
      </c>
      <c r="M1918" s="228">
        <f t="shared" si="88"/>
        <v>0</v>
      </c>
      <c r="N1918" s="228">
        <f t="shared" si="89"/>
        <v>0</v>
      </c>
      <c r="O1918" s="298" t="e">
        <f>VLOOKUP(volume[[#This Row],[hwycov_id]],check!$A$2:$P$26,16,FALSE)</f>
        <v>#N/A</v>
      </c>
      <c r="P1918" s="298">
        <v>1935</v>
      </c>
    </row>
    <row r="1919" spans="1:16">
      <c r="A1919" s="59">
        <v>20464</v>
      </c>
      <c r="B1919" s="59">
        <v>1</v>
      </c>
      <c r="C1919" s="59">
        <v>1</v>
      </c>
      <c r="D1919" s="59">
        <v>1</v>
      </c>
      <c r="E1919" s="59" t="s">
        <v>78</v>
      </c>
      <c r="F1919" s="227">
        <v>1</v>
      </c>
      <c r="G1919" s="59">
        <v>7</v>
      </c>
      <c r="H1919" s="227">
        <v>4</v>
      </c>
      <c r="I1919" s="227">
        <v>14</v>
      </c>
      <c r="J1919" s="59">
        <v>75360</v>
      </c>
      <c r="K1919" s="78">
        <f>VLOOKUP(volume[[#This Row],[hwycov_id]],cnf[],10,FALSE)</f>
        <v>75360</v>
      </c>
      <c r="L1919" s="229">
        <f t="shared" si="87"/>
        <v>0</v>
      </c>
      <c r="M1919" s="228">
        <f t="shared" si="88"/>
        <v>0</v>
      </c>
      <c r="N1919" s="228">
        <f t="shared" si="89"/>
        <v>0</v>
      </c>
      <c r="O1919" s="298" t="e">
        <f>VLOOKUP(volume[[#This Row],[hwycov_id]],check!$A$2:$P$26,16,FALSE)</f>
        <v>#N/A</v>
      </c>
      <c r="P1919" s="298">
        <v>1936</v>
      </c>
    </row>
    <row r="1920" spans="1:16">
      <c r="A1920" s="59">
        <v>27196</v>
      </c>
      <c r="B1920" s="59">
        <v>1</v>
      </c>
      <c r="C1920" s="59">
        <v>1</v>
      </c>
      <c r="D1920" s="59">
        <v>1</v>
      </c>
      <c r="E1920" s="59" t="s">
        <v>82</v>
      </c>
      <c r="F1920" s="227">
        <v>1</v>
      </c>
      <c r="G1920" s="59">
        <v>7</v>
      </c>
      <c r="H1920" s="227">
        <v>7</v>
      </c>
      <c r="I1920" s="227">
        <v>19</v>
      </c>
      <c r="J1920" s="59">
        <v>75487</v>
      </c>
      <c r="K1920" s="78">
        <f>VLOOKUP(volume[[#This Row],[hwycov_id]],cnf[],10,FALSE)</f>
        <v>75487</v>
      </c>
      <c r="L1920" s="229">
        <f t="shared" si="87"/>
        <v>0</v>
      </c>
      <c r="M1920" s="228">
        <f t="shared" si="88"/>
        <v>0</v>
      </c>
      <c r="N1920" s="228">
        <f t="shared" si="89"/>
        <v>0</v>
      </c>
      <c r="O1920" s="298" t="e">
        <f>VLOOKUP(volume[[#This Row],[hwycov_id]],check!$A$2:$P$26,16,FALSE)</f>
        <v>#N/A</v>
      </c>
      <c r="P1920" s="298">
        <v>1937</v>
      </c>
    </row>
    <row r="1921" spans="1:16">
      <c r="A1921" s="59">
        <v>8042</v>
      </c>
      <c r="B1921" s="59">
        <v>1</v>
      </c>
      <c r="C1921" s="59">
        <v>1</v>
      </c>
      <c r="D1921" s="59">
        <v>1</v>
      </c>
      <c r="E1921" s="59" t="s">
        <v>78</v>
      </c>
      <c r="F1921" s="227">
        <v>1</v>
      </c>
      <c r="G1921" s="59">
        <v>7</v>
      </c>
      <c r="H1921" s="227">
        <v>7</v>
      </c>
      <c r="I1921" s="227">
        <v>15</v>
      </c>
      <c r="J1921" s="59">
        <v>75539</v>
      </c>
      <c r="K1921" s="78">
        <f>VLOOKUP(volume[[#This Row],[hwycov_id]],cnf[],10,FALSE)</f>
        <v>75539</v>
      </c>
      <c r="L1921" s="229">
        <f t="shared" si="87"/>
        <v>0</v>
      </c>
      <c r="M1921" s="228">
        <f t="shared" si="88"/>
        <v>0</v>
      </c>
      <c r="N1921" s="228">
        <f t="shared" si="89"/>
        <v>0</v>
      </c>
      <c r="O1921" s="298" t="e">
        <f>VLOOKUP(volume[[#This Row],[hwycov_id]],check!$A$2:$P$26,16,FALSE)</f>
        <v>#N/A</v>
      </c>
      <c r="P1921" s="298">
        <v>1938</v>
      </c>
    </row>
    <row r="1922" spans="1:16">
      <c r="A1922" s="59">
        <v>28745</v>
      </c>
      <c r="B1922" s="59">
        <v>1</v>
      </c>
      <c r="C1922" s="59">
        <v>1</v>
      </c>
      <c r="D1922" s="59">
        <v>1</v>
      </c>
      <c r="E1922" s="59" t="s">
        <v>78</v>
      </c>
      <c r="F1922" s="227">
        <v>1</v>
      </c>
      <c r="G1922" s="59">
        <v>7</v>
      </c>
      <c r="H1922" s="227">
        <v>2</v>
      </c>
      <c r="I1922" s="227">
        <v>14</v>
      </c>
      <c r="J1922" s="59">
        <v>75545</v>
      </c>
      <c r="K1922" s="78">
        <f>VLOOKUP(volume[[#This Row],[hwycov_id]],cnf[],10,FALSE)</f>
        <v>75545</v>
      </c>
      <c r="L1922" s="229">
        <f t="shared" ref="L1922:L1985" si="90">K1922/J1922-1</f>
        <v>0</v>
      </c>
      <c r="M1922" s="228">
        <f t="shared" ref="M1922:M1985" si="91">K1922-J1922</f>
        <v>0</v>
      </c>
      <c r="N1922" s="228">
        <f t="shared" ref="N1922:N1985" si="92">POWER(M1922,2)</f>
        <v>0</v>
      </c>
      <c r="O1922" s="298" t="e">
        <f>VLOOKUP(volume[[#This Row],[hwycov_id]],check!$A$2:$P$26,16,FALSE)</f>
        <v>#N/A</v>
      </c>
      <c r="P1922" s="298">
        <v>1939</v>
      </c>
    </row>
    <row r="1923" spans="1:16">
      <c r="A1923" s="59">
        <v>29049</v>
      </c>
      <c r="B1923" s="59">
        <v>1</v>
      </c>
      <c r="C1923" s="59">
        <v>1</v>
      </c>
      <c r="D1923" s="59">
        <v>1</v>
      </c>
      <c r="E1923" s="59" t="s">
        <v>78</v>
      </c>
      <c r="F1923" s="227">
        <v>1</v>
      </c>
      <c r="G1923" s="59">
        <v>7</v>
      </c>
      <c r="H1923" s="227">
        <v>2</v>
      </c>
      <c r="I1923" s="227">
        <v>14</v>
      </c>
      <c r="J1923" s="59">
        <v>75678</v>
      </c>
      <c r="K1923" s="78">
        <f>VLOOKUP(volume[[#This Row],[hwycov_id]],cnf[],10,FALSE)</f>
        <v>75678</v>
      </c>
      <c r="L1923" s="229">
        <f t="shared" si="90"/>
        <v>0</v>
      </c>
      <c r="M1923" s="228">
        <f t="shared" si="91"/>
        <v>0</v>
      </c>
      <c r="N1923" s="228">
        <f t="shared" si="92"/>
        <v>0</v>
      </c>
      <c r="O1923" s="298" t="e">
        <f>VLOOKUP(volume[[#This Row],[hwycov_id]],check!$A$2:$P$26,16,FALSE)</f>
        <v>#N/A</v>
      </c>
      <c r="P1923" s="298">
        <v>1940</v>
      </c>
    </row>
    <row r="1924" spans="1:16">
      <c r="A1924" s="59">
        <v>3207</v>
      </c>
      <c r="B1924" s="59">
        <v>1</v>
      </c>
      <c r="C1924" s="59">
        <v>1</v>
      </c>
      <c r="D1924" s="59">
        <v>1</v>
      </c>
      <c r="E1924" s="59" t="s">
        <v>82</v>
      </c>
      <c r="F1924" s="227">
        <v>1</v>
      </c>
      <c r="G1924" s="59">
        <v>7</v>
      </c>
      <c r="H1924" s="227">
        <v>7</v>
      </c>
      <c r="I1924" s="227">
        <v>15</v>
      </c>
      <c r="J1924" s="59">
        <v>75792</v>
      </c>
      <c r="K1924" s="78">
        <f>VLOOKUP(volume[[#This Row],[hwycov_id]],cnf[],10,FALSE)</f>
        <v>75792</v>
      </c>
      <c r="L1924" s="229">
        <f t="shared" si="90"/>
        <v>0</v>
      </c>
      <c r="M1924" s="228">
        <f t="shared" si="91"/>
        <v>0</v>
      </c>
      <c r="N1924" s="228">
        <f t="shared" si="92"/>
        <v>0</v>
      </c>
      <c r="O1924" s="298" t="e">
        <f>VLOOKUP(volume[[#This Row],[hwycov_id]],check!$A$2:$P$26,16,FALSE)</f>
        <v>#N/A</v>
      </c>
      <c r="P1924" s="298">
        <v>1941</v>
      </c>
    </row>
    <row r="1925" spans="1:16">
      <c r="A1925" s="59">
        <v>27184</v>
      </c>
      <c r="B1925" s="59">
        <v>1</v>
      </c>
      <c r="C1925" s="59">
        <v>1</v>
      </c>
      <c r="D1925" s="59">
        <v>1</v>
      </c>
      <c r="E1925" s="59" t="s">
        <v>82</v>
      </c>
      <c r="F1925" s="227">
        <v>1</v>
      </c>
      <c r="G1925" s="59">
        <v>7</v>
      </c>
      <c r="H1925" s="227">
        <v>7</v>
      </c>
      <c r="I1925" s="227">
        <v>7</v>
      </c>
      <c r="J1925" s="59">
        <v>76030</v>
      </c>
      <c r="K1925" s="78">
        <f>VLOOKUP(volume[[#This Row],[hwycov_id]],cnf[],10,FALSE)</f>
        <v>76030</v>
      </c>
      <c r="L1925" s="229">
        <f t="shared" si="90"/>
        <v>0</v>
      </c>
      <c r="M1925" s="228">
        <f t="shared" si="91"/>
        <v>0</v>
      </c>
      <c r="N1925" s="228">
        <f t="shared" si="92"/>
        <v>0</v>
      </c>
      <c r="O1925" s="298" t="e">
        <f>VLOOKUP(volume[[#This Row],[hwycov_id]],check!$A$2:$P$26,16,FALSE)</f>
        <v>#N/A</v>
      </c>
      <c r="P1925" s="298">
        <v>1942</v>
      </c>
    </row>
    <row r="1926" spans="1:16">
      <c r="A1926" s="59">
        <v>738</v>
      </c>
      <c r="B1926" s="59">
        <v>1</v>
      </c>
      <c r="C1926" s="59">
        <v>1</v>
      </c>
      <c r="D1926" s="59">
        <v>1</v>
      </c>
      <c r="E1926" s="59" t="s">
        <v>78</v>
      </c>
      <c r="F1926" s="227">
        <v>1</v>
      </c>
      <c r="G1926" s="59">
        <v>7</v>
      </c>
      <c r="H1926" s="227">
        <v>2</v>
      </c>
      <c r="I1926" s="227">
        <v>14</v>
      </c>
      <c r="J1926" s="59">
        <v>76065</v>
      </c>
      <c r="K1926" s="78">
        <f>VLOOKUP(volume[[#This Row],[hwycov_id]],cnf[],10,FALSE)</f>
        <v>76065</v>
      </c>
      <c r="L1926" s="229">
        <f t="shared" si="90"/>
        <v>0</v>
      </c>
      <c r="M1926" s="228">
        <f t="shared" si="91"/>
        <v>0</v>
      </c>
      <c r="N1926" s="228">
        <f t="shared" si="92"/>
        <v>0</v>
      </c>
      <c r="O1926" s="298" t="e">
        <f>VLOOKUP(volume[[#This Row],[hwycov_id]],check!$A$2:$P$26,16,FALSE)</f>
        <v>#N/A</v>
      </c>
      <c r="P1926" s="298">
        <v>1943</v>
      </c>
    </row>
    <row r="1927" spans="1:16">
      <c r="A1927" s="59">
        <v>30080</v>
      </c>
      <c r="B1927" s="59">
        <v>1</v>
      </c>
      <c r="C1927" s="59">
        <v>1</v>
      </c>
      <c r="D1927" s="59">
        <v>1</v>
      </c>
      <c r="E1927" s="59" t="s">
        <v>78</v>
      </c>
      <c r="F1927" s="227">
        <v>1</v>
      </c>
      <c r="G1927" s="59">
        <v>7</v>
      </c>
      <c r="H1927" s="227">
        <v>7</v>
      </c>
      <c r="I1927" s="227">
        <v>15</v>
      </c>
      <c r="J1927" s="59">
        <v>76322</v>
      </c>
      <c r="K1927" s="78">
        <f>VLOOKUP(volume[[#This Row],[hwycov_id]],cnf[],10,FALSE)</f>
        <v>76322</v>
      </c>
      <c r="L1927" s="229">
        <f t="shared" si="90"/>
        <v>0</v>
      </c>
      <c r="M1927" s="228">
        <f t="shared" si="91"/>
        <v>0</v>
      </c>
      <c r="N1927" s="228">
        <f t="shared" si="92"/>
        <v>0</v>
      </c>
      <c r="O1927" s="298" t="e">
        <f>VLOOKUP(volume[[#This Row],[hwycov_id]],check!$A$2:$P$26,16,FALSE)</f>
        <v>#N/A</v>
      </c>
      <c r="P1927" s="298">
        <v>1944</v>
      </c>
    </row>
    <row r="1928" spans="1:16">
      <c r="A1928" s="59">
        <v>8780</v>
      </c>
      <c r="B1928" s="59">
        <v>1</v>
      </c>
      <c r="C1928" s="59">
        <v>1</v>
      </c>
      <c r="D1928" s="59">
        <v>1</v>
      </c>
      <c r="E1928" s="59" t="s">
        <v>78</v>
      </c>
      <c r="F1928" s="227">
        <v>1</v>
      </c>
      <c r="G1928" s="59">
        <v>7</v>
      </c>
      <c r="H1928" s="227">
        <v>3</v>
      </c>
      <c r="I1928" s="227">
        <v>14</v>
      </c>
      <c r="J1928" s="59">
        <v>76335</v>
      </c>
      <c r="K1928" s="78">
        <f>VLOOKUP(volume[[#This Row],[hwycov_id]],cnf[],10,FALSE)</f>
        <v>76335</v>
      </c>
      <c r="L1928" s="229">
        <f t="shared" si="90"/>
        <v>0</v>
      </c>
      <c r="M1928" s="228">
        <f t="shared" si="91"/>
        <v>0</v>
      </c>
      <c r="N1928" s="228">
        <f t="shared" si="92"/>
        <v>0</v>
      </c>
      <c r="O1928" s="298" t="e">
        <f>VLOOKUP(volume[[#This Row],[hwycov_id]],check!$A$2:$P$26,16,FALSE)</f>
        <v>#N/A</v>
      </c>
      <c r="P1928" s="298">
        <v>1945</v>
      </c>
    </row>
    <row r="1929" spans="1:16">
      <c r="A1929" s="59">
        <v>10991</v>
      </c>
      <c r="B1929" s="59">
        <v>1</v>
      </c>
      <c r="C1929" s="59">
        <v>1</v>
      </c>
      <c r="D1929" s="59">
        <v>1</v>
      </c>
      <c r="E1929" s="59" t="s">
        <v>78</v>
      </c>
      <c r="F1929" s="227">
        <v>1</v>
      </c>
      <c r="G1929" s="59">
        <v>7</v>
      </c>
      <c r="H1929" s="227">
        <v>3</v>
      </c>
      <c r="I1929" s="227">
        <v>14</v>
      </c>
      <c r="J1929" s="59">
        <v>76453</v>
      </c>
      <c r="K1929" s="78">
        <f>VLOOKUP(volume[[#This Row],[hwycov_id]],cnf[],10,FALSE)</f>
        <v>76453</v>
      </c>
      <c r="L1929" s="229">
        <f t="shared" si="90"/>
        <v>0</v>
      </c>
      <c r="M1929" s="228">
        <f t="shared" si="91"/>
        <v>0</v>
      </c>
      <c r="N1929" s="228">
        <f t="shared" si="92"/>
        <v>0</v>
      </c>
      <c r="O1929" s="298" t="e">
        <f>VLOOKUP(volume[[#This Row],[hwycov_id]],check!$A$2:$P$26,16,FALSE)</f>
        <v>#N/A</v>
      </c>
      <c r="P1929" s="298">
        <v>1946</v>
      </c>
    </row>
    <row r="1930" spans="1:16">
      <c r="A1930" s="59">
        <v>20694</v>
      </c>
      <c r="B1930" s="59">
        <v>1</v>
      </c>
      <c r="C1930" s="59">
        <v>1</v>
      </c>
      <c r="D1930" s="59">
        <v>1</v>
      </c>
      <c r="E1930" s="59" t="s">
        <v>82</v>
      </c>
      <c r="F1930" s="227">
        <v>1</v>
      </c>
      <c r="G1930" s="59">
        <v>7</v>
      </c>
      <c r="H1930" s="227">
        <v>2</v>
      </c>
      <c r="I1930" s="227">
        <v>14</v>
      </c>
      <c r="J1930" s="59">
        <v>76554</v>
      </c>
      <c r="K1930" s="78">
        <f>VLOOKUP(volume[[#This Row],[hwycov_id]],cnf[],10,FALSE)</f>
        <v>76554</v>
      </c>
      <c r="L1930" s="229">
        <f t="shared" si="90"/>
        <v>0</v>
      </c>
      <c r="M1930" s="228">
        <f t="shared" si="91"/>
        <v>0</v>
      </c>
      <c r="N1930" s="228">
        <f t="shared" si="92"/>
        <v>0</v>
      </c>
      <c r="O1930" s="298" t="e">
        <f>VLOOKUP(volume[[#This Row],[hwycov_id]],check!$A$2:$P$26,16,FALSE)</f>
        <v>#N/A</v>
      </c>
      <c r="P1930" s="298">
        <v>1947</v>
      </c>
    </row>
    <row r="1931" spans="1:16">
      <c r="A1931" s="59">
        <v>20782</v>
      </c>
      <c r="B1931" s="59">
        <v>1</v>
      </c>
      <c r="C1931" s="59">
        <v>1</v>
      </c>
      <c r="D1931" s="59">
        <v>1</v>
      </c>
      <c r="E1931" s="59" t="s">
        <v>78</v>
      </c>
      <c r="F1931" s="227">
        <v>1</v>
      </c>
      <c r="G1931" s="59">
        <v>7</v>
      </c>
      <c r="H1931" s="227">
        <v>2</v>
      </c>
      <c r="I1931" s="227">
        <v>14</v>
      </c>
      <c r="J1931" s="59">
        <v>76599</v>
      </c>
      <c r="K1931" s="78">
        <f>VLOOKUP(volume[[#This Row],[hwycov_id]],cnf[],10,FALSE)</f>
        <v>76599</v>
      </c>
      <c r="L1931" s="229">
        <f t="shared" si="90"/>
        <v>0</v>
      </c>
      <c r="M1931" s="228">
        <f t="shared" si="91"/>
        <v>0</v>
      </c>
      <c r="N1931" s="228">
        <f t="shared" si="92"/>
        <v>0</v>
      </c>
      <c r="O1931" s="298" t="e">
        <f>VLOOKUP(volume[[#This Row],[hwycov_id]],check!$A$2:$P$26,16,FALSE)</f>
        <v>#N/A</v>
      </c>
      <c r="P1931" s="298">
        <v>1948</v>
      </c>
    </row>
    <row r="1932" spans="1:16">
      <c r="A1932" s="59">
        <v>16533</v>
      </c>
      <c r="B1932" s="59">
        <v>1</v>
      </c>
      <c r="C1932" s="59">
        <v>1</v>
      </c>
      <c r="D1932" s="59">
        <v>1</v>
      </c>
      <c r="E1932" s="59" t="s">
        <v>78</v>
      </c>
      <c r="F1932" s="227">
        <v>1</v>
      </c>
      <c r="G1932" s="59">
        <v>7</v>
      </c>
      <c r="H1932" s="227">
        <v>3</v>
      </c>
      <c r="I1932" s="227">
        <v>14</v>
      </c>
      <c r="J1932" s="59">
        <v>76636</v>
      </c>
      <c r="K1932" s="78">
        <f>VLOOKUP(volume[[#This Row],[hwycov_id]],cnf[],10,FALSE)</f>
        <v>76636</v>
      </c>
      <c r="L1932" s="229">
        <f t="shared" si="90"/>
        <v>0</v>
      </c>
      <c r="M1932" s="228">
        <f t="shared" si="91"/>
        <v>0</v>
      </c>
      <c r="N1932" s="228">
        <f t="shared" si="92"/>
        <v>0</v>
      </c>
      <c r="O1932" s="298" t="e">
        <f>VLOOKUP(volume[[#This Row],[hwycov_id]],check!$A$2:$P$26,16,FALSE)</f>
        <v>#N/A</v>
      </c>
      <c r="P1932" s="298">
        <v>1949</v>
      </c>
    </row>
    <row r="1933" spans="1:16">
      <c r="A1933" s="59">
        <v>6604</v>
      </c>
      <c r="B1933" s="59">
        <v>2</v>
      </c>
      <c r="C1933" s="59">
        <v>1</v>
      </c>
      <c r="D1933" s="59">
        <v>2</v>
      </c>
      <c r="E1933" s="59" t="s">
        <v>79</v>
      </c>
      <c r="F1933" s="227">
        <v>3</v>
      </c>
      <c r="G1933" s="59">
        <v>7</v>
      </c>
      <c r="H1933" s="227">
        <v>2</v>
      </c>
      <c r="I1933" s="227">
        <v>14</v>
      </c>
      <c r="J1933" s="59">
        <v>76673</v>
      </c>
      <c r="K1933" s="78">
        <f>VLOOKUP(volume[[#This Row],[hwycov_id]],cnf[],10,FALSE)</f>
        <v>76673</v>
      </c>
      <c r="L1933" s="229">
        <f t="shared" si="90"/>
        <v>0</v>
      </c>
      <c r="M1933" s="228">
        <f t="shared" si="91"/>
        <v>0</v>
      </c>
      <c r="N1933" s="228">
        <f t="shared" si="92"/>
        <v>0</v>
      </c>
      <c r="O1933" s="298" t="e">
        <f>VLOOKUP(volume[[#This Row],[hwycov_id]],check!$A$2:$P$26,16,FALSE)</f>
        <v>#N/A</v>
      </c>
      <c r="P1933" s="298">
        <v>1950</v>
      </c>
    </row>
    <row r="1934" spans="1:16">
      <c r="A1934" s="59">
        <v>8825</v>
      </c>
      <c r="B1934" s="59">
        <v>1</v>
      </c>
      <c r="C1934" s="59">
        <v>1</v>
      </c>
      <c r="D1934" s="59">
        <v>1</v>
      </c>
      <c r="E1934" s="59" t="s">
        <v>78</v>
      </c>
      <c r="F1934" s="227">
        <v>1</v>
      </c>
      <c r="G1934" s="59">
        <v>7</v>
      </c>
      <c r="H1934" s="227">
        <v>3</v>
      </c>
      <c r="I1934" s="227">
        <v>14</v>
      </c>
      <c r="J1934" s="59">
        <v>76758</v>
      </c>
      <c r="K1934" s="78">
        <f>VLOOKUP(volume[[#This Row],[hwycov_id]],cnf[],10,FALSE)</f>
        <v>76758</v>
      </c>
      <c r="L1934" s="229">
        <f t="shared" si="90"/>
        <v>0</v>
      </c>
      <c r="M1934" s="228">
        <f t="shared" si="91"/>
        <v>0</v>
      </c>
      <c r="N1934" s="228">
        <f t="shared" si="92"/>
        <v>0</v>
      </c>
      <c r="O1934" s="298" t="e">
        <f>VLOOKUP(volume[[#This Row],[hwycov_id]],check!$A$2:$P$26,16,FALSE)</f>
        <v>#N/A</v>
      </c>
      <c r="P1934" s="298">
        <v>1951</v>
      </c>
    </row>
    <row r="1935" spans="1:16">
      <c r="A1935" s="59">
        <v>755</v>
      </c>
      <c r="B1935" s="59">
        <v>1</v>
      </c>
      <c r="C1935" s="59">
        <v>1</v>
      </c>
      <c r="D1935" s="59">
        <v>1</v>
      </c>
      <c r="E1935" s="59" t="s">
        <v>78</v>
      </c>
      <c r="F1935" s="227">
        <v>1</v>
      </c>
      <c r="G1935" s="59">
        <v>7</v>
      </c>
      <c r="H1935" s="227">
        <v>3</v>
      </c>
      <c r="I1935" s="227">
        <v>14</v>
      </c>
      <c r="J1935" s="59">
        <v>76959</v>
      </c>
      <c r="K1935" s="78">
        <f>VLOOKUP(volume[[#This Row],[hwycov_id]],cnf[],10,FALSE)</f>
        <v>76959</v>
      </c>
      <c r="L1935" s="229">
        <f t="shared" si="90"/>
        <v>0</v>
      </c>
      <c r="M1935" s="228">
        <f t="shared" si="91"/>
        <v>0</v>
      </c>
      <c r="N1935" s="228">
        <f t="shared" si="92"/>
        <v>0</v>
      </c>
      <c r="O1935" s="298" t="e">
        <f>VLOOKUP(volume[[#This Row],[hwycov_id]],check!$A$2:$P$26,16,FALSE)</f>
        <v>#N/A</v>
      </c>
      <c r="P1935" s="298">
        <v>1952</v>
      </c>
    </row>
    <row r="1936" spans="1:16">
      <c r="A1936" s="59">
        <v>20755</v>
      </c>
      <c r="B1936" s="59">
        <v>1</v>
      </c>
      <c r="C1936" s="59">
        <v>1</v>
      </c>
      <c r="D1936" s="59">
        <v>1</v>
      </c>
      <c r="E1936" s="59" t="s">
        <v>78</v>
      </c>
      <c r="F1936" s="227">
        <v>1</v>
      </c>
      <c r="G1936" s="59">
        <v>7</v>
      </c>
      <c r="H1936" s="227">
        <v>2</v>
      </c>
      <c r="I1936" s="227">
        <v>14</v>
      </c>
      <c r="J1936" s="59">
        <v>77074</v>
      </c>
      <c r="K1936" s="78">
        <f>VLOOKUP(volume[[#This Row],[hwycov_id]],cnf[],10,FALSE)</f>
        <v>77074</v>
      </c>
      <c r="L1936" s="229">
        <f t="shared" si="90"/>
        <v>0</v>
      </c>
      <c r="M1936" s="228">
        <f t="shared" si="91"/>
        <v>0</v>
      </c>
      <c r="N1936" s="228">
        <f t="shared" si="92"/>
        <v>0</v>
      </c>
      <c r="O1936" s="298" t="e">
        <f>VLOOKUP(volume[[#This Row],[hwycov_id]],check!$A$2:$P$26,16,FALSE)</f>
        <v>#N/A</v>
      </c>
      <c r="P1936" s="298">
        <v>1953</v>
      </c>
    </row>
    <row r="1937" spans="1:16">
      <c r="A1937" s="59">
        <v>25878</v>
      </c>
      <c r="B1937" s="59">
        <v>1</v>
      </c>
      <c r="C1937" s="59">
        <v>1</v>
      </c>
      <c r="D1937" s="59">
        <v>1</v>
      </c>
      <c r="E1937" s="59" t="s">
        <v>78</v>
      </c>
      <c r="F1937" s="227">
        <v>1</v>
      </c>
      <c r="G1937" s="59">
        <v>7</v>
      </c>
      <c r="H1937" s="227">
        <v>3</v>
      </c>
      <c r="I1937" s="227">
        <v>14</v>
      </c>
      <c r="J1937" s="59">
        <v>77333</v>
      </c>
      <c r="K1937" s="78">
        <f>VLOOKUP(volume[[#This Row],[hwycov_id]],cnf[],10,FALSE)</f>
        <v>77333</v>
      </c>
      <c r="L1937" s="229">
        <f t="shared" si="90"/>
        <v>0</v>
      </c>
      <c r="M1937" s="228">
        <f t="shared" si="91"/>
        <v>0</v>
      </c>
      <c r="N1937" s="228">
        <f t="shared" si="92"/>
        <v>0</v>
      </c>
      <c r="O1937" s="298" t="e">
        <f>VLOOKUP(volume[[#This Row],[hwycov_id]],check!$A$2:$P$26,16,FALSE)</f>
        <v>#N/A</v>
      </c>
      <c r="P1937" s="298">
        <v>1954</v>
      </c>
    </row>
    <row r="1938" spans="1:16">
      <c r="A1938" s="59">
        <v>14289</v>
      </c>
      <c r="B1938" s="59">
        <v>1</v>
      </c>
      <c r="C1938" s="59">
        <v>1</v>
      </c>
      <c r="D1938" s="59">
        <v>1</v>
      </c>
      <c r="E1938" s="59" t="s">
        <v>78</v>
      </c>
      <c r="F1938" s="227">
        <v>1</v>
      </c>
      <c r="G1938" s="59">
        <v>7</v>
      </c>
      <c r="H1938" s="227">
        <v>3</v>
      </c>
      <c r="I1938" s="227">
        <v>14</v>
      </c>
      <c r="J1938" s="59">
        <v>77517</v>
      </c>
      <c r="K1938" s="78">
        <f>VLOOKUP(volume[[#This Row],[hwycov_id]],cnf[],10,FALSE)</f>
        <v>77517</v>
      </c>
      <c r="L1938" s="229">
        <f t="shared" si="90"/>
        <v>0</v>
      </c>
      <c r="M1938" s="228">
        <f t="shared" si="91"/>
        <v>0</v>
      </c>
      <c r="N1938" s="228">
        <f t="shared" si="92"/>
        <v>0</v>
      </c>
      <c r="O1938" s="298" t="e">
        <f>VLOOKUP(volume[[#This Row],[hwycov_id]],check!$A$2:$P$26,16,FALSE)</f>
        <v>#N/A</v>
      </c>
      <c r="P1938" s="298">
        <v>1955</v>
      </c>
    </row>
    <row r="1939" spans="1:16">
      <c r="A1939" s="59">
        <v>8896</v>
      </c>
      <c r="B1939" s="59">
        <v>1</v>
      </c>
      <c r="C1939" s="59">
        <v>1</v>
      </c>
      <c r="D1939" s="59">
        <v>1</v>
      </c>
      <c r="E1939" s="59" t="s">
        <v>82</v>
      </c>
      <c r="F1939" s="227">
        <v>1</v>
      </c>
      <c r="G1939" s="59">
        <v>7</v>
      </c>
      <c r="H1939" s="227">
        <v>3</v>
      </c>
      <c r="I1939" s="227">
        <v>14</v>
      </c>
      <c r="J1939" s="59">
        <v>77611</v>
      </c>
      <c r="K1939" s="78">
        <f>VLOOKUP(volume[[#This Row],[hwycov_id]],cnf[],10,FALSE)</f>
        <v>77611</v>
      </c>
      <c r="L1939" s="229">
        <f t="shared" si="90"/>
        <v>0</v>
      </c>
      <c r="M1939" s="228">
        <f t="shared" si="91"/>
        <v>0</v>
      </c>
      <c r="N1939" s="228">
        <f t="shared" si="92"/>
        <v>0</v>
      </c>
      <c r="O1939" s="298" t="e">
        <f>VLOOKUP(volume[[#This Row],[hwycov_id]],check!$A$2:$P$26,16,FALSE)</f>
        <v>#N/A</v>
      </c>
      <c r="P1939" s="298">
        <v>1956</v>
      </c>
    </row>
    <row r="1940" spans="1:16">
      <c r="A1940" s="59">
        <v>27980</v>
      </c>
      <c r="B1940" s="59">
        <v>1</v>
      </c>
      <c r="C1940" s="59">
        <v>1</v>
      </c>
      <c r="D1940" s="59">
        <v>1</v>
      </c>
      <c r="E1940" s="59" t="s">
        <v>78</v>
      </c>
      <c r="F1940" s="227">
        <v>1</v>
      </c>
      <c r="G1940" s="59">
        <v>7</v>
      </c>
      <c r="H1940" s="227">
        <v>2</v>
      </c>
      <c r="I1940" s="227">
        <v>10</v>
      </c>
      <c r="J1940" s="59">
        <v>77759</v>
      </c>
      <c r="K1940" s="78">
        <f>VLOOKUP(volume[[#This Row],[hwycov_id]],cnf[],10,FALSE)</f>
        <v>77759</v>
      </c>
      <c r="L1940" s="229">
        <f t="shared" si="90"/>
        <v>0</v>
      </c>
      <c r="M1940" s="228">
        <f t="shared" si="91"/>
        <v>0</v>
      </c>
      <c r="N1940" s="228">
        <f t="shared" si="92"/>
        <v>0</v>
      </c>
      <c r="O1940" s="298" t="e">
        <f>VLOOKUP(volume[[#This Row],[hwycov_id]],check!$A$2:$P$26,16,FALSE)</f>
        <v>#N/A</v>
      </c>
      <c r="P1940" s="298">
        <v>1957</v>
      </c>
    </row>
    <row r="1941" spans="1:16">
      <c r="A1941" s="59">
        <v>15036</v>
      </c>
      <c r="B1941" s="59">
        <v>1</v>
      </c>
      <c r="C1941" s="59">
        <v>1</v>
      </c>
      <c r="D1941" s="59">
        <v>1</v>
      </c>
      <c r="E1941" s="59" t="s">
        <v>78</v>
      </c>
      <c r="F1941" s="227">
        <v>1</v>
      </c>
      <c r="G1941" s="59">
        <v>7</v>
      </c>
      <c r="H1941" s="227">
        <v>3</v>
      </c>
      <c r="I1941" s="227">
        <v>14</v>
      </c>
      <c r="J1941" s="59">
        <v>77816</v>
      </c>
      <c r="K1941" s="78">
        <f>VLOOKUP(volume[[#This Row],[hwycov_id]],cnf[],10,FALSE)</f>
        <v>77816</v>
      </c>
      <c r="L1941" s="229">
        <f t="shared" si="90"/>
        <v>0</v>
      </c>
      <c r="M1941" s="228">
        <f t="shared" si="91"/>
        <v>0</v>
      </c>
      <c r="N1941" s="228">
        <f t="shared" si="92"/>
        <v>0</v>
      </c>
      <c r="O1941" s="298" t="e">
        <f>VLOOKUP(volume[[#This Row],[hwycov_id]],check!$A$2:$P$26,16,FALSE)</f>
        <v>#N/A</v>
      </c>
      <c r="P1941" s="298">
        <v>1958</v>
      </c>
    </row>
    <row r="1942" spans="1:16">
      <c r="A1942" s="59">
        <v>28390</v>
      </c>
      <c r="B1942" s="59">
        <v>1</v>
      </c>
      <c r="C1942" s="59">
        <v>1</v>
      </c>
      <c r="D1942" s="59">
        <v>1</v>
      </c>
      <c r="E1942" s="59" t="s">
        <v>78</v>
      </c>
      <c r="F1942" s="227">
        <v>1</v>
      </c>
      <c r="G1942" s="59">
        <v>7</v>
      </c>
      <c r="H1942" s="227">
        <v>5</v>
      </c>
      <c r="I1942" s="227">
        <v>9</v>
      </c>
      <c r="J1942" s="59">
        <v>77975</v>
      </c>
      <c r="K1942" s="78">
        <f>VLOOKUP(volume[[#This Row],[hwycov_id]],cnf[],10,FALSE)</f>
        <v>77975</v>
      </c>
      <c r="L1942" s="229">
        <f t="shared" si="90"/>
        <v>0</v>
      </c>
      <c r="M1942" s="228">
        <f t="shared" si="91"/>
        <v>0</v>
      </c>
      <c r="N1942" s="228">
        <f t="shared" si="92"/>
        <v>0</v>
      </c>
      <c r="O1942" s="298" t="e">
        <f>VLOOKUP(volume[[#This Row],[hwycov_id]],check!$A$2:$P$26,16,FALSE)</f>
        <v>#N/A</v>
      </c>
      <c r="P1942" s="298">
        <v>1959</v>
      </c>
    </row>
    <row r="1943" spans="1:16">
      <c r="A1943" s="59">
        <v>31212</v>
      </c>
      <c r="B1943" s="59">
        <v>1</v>
      </c>
      <c r="C1943" s="59">
        <v>1</v>
      </c>
      <c r="D1943" s="59">
        <v>1</v>
      </c>
      <c r="E1943" s="59" t="s">
        <v>82</v>
      </c>
      <c r="F1943" s="227">
        <v>1</v>
      </c>
      <c r="G1943" s="59">
        <v>7</v>
      </c>
      <c r="H1943" s="227">
        <v>2</v>
      </c>
      <c r="I1943" s="227">
        <v>14</v>
      </c>
      <c r="J1943" s="59">
        <v>78033</v>
      </c>
      <c r="K1943" s="78">
        <f>VLOOKUP(volume[[#This Row],[hwycov_id]],cnf[],10,FALSE)</f>
        <v>78033</v>
      </c>
      <c r="L1943" s="229">
        <f t="shared" si="90"/>
        <v>0</v>
      </c>
      <c r="M1943" s="228">
        <f t="shared" si="91"/>
        <v>0</v>
      </c>
      <c r="N1943" s="228">
        <f t="shared" si="92"/>
        <v>0</v>
      </c>
      <c r="O1943" s="298" t="e">
        <f>VLOOKUP(volume[[#This Row],[hwycov_id]],check!$A$2:$P$26,16,FALSE)</f>
        <v>#N/A</v>
      </c>
      <c r="P1943" s="298">
        <v>1960</v>
      </c>
    </row>
    <row r="1944" spans="1:16">
      <c r="A1944" s="59">
        <v>15037</v>
      </c>
      <c r="B1944" s="59">
        <v>1</v>
      </c>
      <c r="C1944" s="59">
        <v>1</v>
      </c>
      <c r="D1944" s="59">
        <v>1</v>
      </c>
      <c r="E1944" s="59" t="s">
        <v>78</v>
      </c>
      <c r="F1944" s="227">
        <v>1</v>
      </c>
      <c r="G1944" s="59">
        <v>7</v>
      </c>
      <c r="H1944" s="227">
        <v>3</v>
      </c>
      <c r="I1944" s="227">
        <v>14</v>
      </c>
      <c r="J1944" s="59">
        <v>78050</v>
      </c>
      <c r="K1944" s="78">
        <f>VLOOKUP(volume[[#This Row],[hwycov_id]],cnf[],10,FALSE)</f>
        <v>78050</v>
      </c>
      <c r="L1944" s="229">
        <f t="shared" si="90"/>
        <v>0</v>
      </c>
      <c r="M1944" s="228">
        <f t="shared" si="91"/>
        <v>0</v>
      </c>
      <c r="N1944" s="228">
        <f t="shared" si="92"/>
        <v>0</v>
      </c>
      <c r="O1944" s="298" t="e">
        <f>VLOOKUP(volume[[#This Row],[hwycov_id]],check!$A$2:$P$26,16,FALSE)</f>
        <v>#N/A</v>
      </c>
      <c r="P1944" s="298">
        <v>1961</v>
      </c>
    </row>
    <row r="1945" spans="1:16">
      <c r="A1945" s="59">
        <v>27940</v>
      </c>
      <c r="B1945" s="59">
        <v>1</v>
      </c>
      <c r="C1945" s="59">
        <v>1</v>
      </c>
      <c r="D1945" s="59">
        <v>1</v>
      </c>
      <c r="E1945" s="59" t="s">
        <v>78</v>
      </c>
      <c r="F1945" s="227">
        <v>1</v>
      </c>
      <c r="G1945" s="59">
        <v>7</v>
      </c>
      <c r="H1945" s="227">
        <v>4</v>
      </c>
      <c r="I1945" s="227">
        <v>2</v>
      </c>
      <c r="J1945" s="59">
        <v>78145</v>
      </c>
      <c r="K1945" s="78">
        <f>VLOOKUP(volume[[#This Row],[hwycov_id]],cnf[],10,FALSE)</f>
        <v>78145</v>
      </c>
      <c r="L1945" s="229">
        <f t="shared" si="90"/>
        <v>0</v>
      </c>
      <c r="M1945" s="228">
        <f t="shared" si="91"/>
        <v>0</v>
      </c>
      <c r="N1945" s="228">
        <f t="shared" si="92"/>
        <v>0</v>
      </c>
      <c r="O1945" s="298" t="e">
        <f>VLOOKUP(volume[[#This Row],[hwycov_id]],check!$A$2:$P$26,16,FALSE)</f>
        <v>#N/A</v>
      </c>
      <c r="P1945" s="298">
        <v>1962</v>
      </c>
    </row>
    <row r="1946" spans="1:16">
      <c r="A1946" s="59">
        <v>20711</v>
      </c>
      <c r="B1946" s="59">
        <v>1</v>
      </c>
      <c r="C1946" s="59">
        <v>1</v>
      </c>
      <c r="D1946" s="59">
        <v>1</v>
      </c>
      <c r="E1946" s="59" t="s">
        <v>78</v>
      </c>
      <c r="F1946" s="227">
        <v>1</v>
      </c>
      <c r="G1946" s="59">
        <v>7</v>
      </c>
      <c r="H1946" s="227">
        <v>2</v>
      </c>
      <c r="I1946" s="227">
        <v>14</v>
      </c>
      <c r="J1946" s="59">
        <v>78194</v>
      </c>
      <c r="K1946" s="78">
        <f>VLOOKUP(volume[[#This Row],[hwycov_id]],cnf[],10,FALSE)</f>
        <v>78194</v>
      </c>
      <c r="L1946" s="229">
        <f t="shared" si="90"/>
        <v>0</v>
      </c>
      <c r="M1946" s="228">
        <f t="shared" si="91"/>
        <v>0</v>
      </c>
      <c r="N1946" s="228">
        <f t="shared" si="92"/>
        <v>0</v>
      </c>
      <c r="O1946" s="298" t="e">
        <f>VLOOKUP(volume[[#This Row],[hwycov_id]],check!$A$2:$P$26,16,FALSE)</f>
        <v>#N/A</v>
      </c>
      <c r="P1946" s="298">
        <v>1963</v>
      </c>
    </row>
    <row r="1947" spans="1:16">
      <c r="A1947" s="59">
        <v>20588</v>
      </c>
      <c r="B1947" s="59">
        <v>1</v>
      </c>
      <c r="C1947" s="59">
        <v>1</v>
      </c>
      <c r="D1947" s="59">
        <v>1</v>
      </c>
      <c r="E1947" s="59" t="s">
        <v>78</v>
      </c>
      <c r="F1947" s="227">
        <v>1</v>
      </c>
      <c r="G1947" s="59">
        <v>7</v>
      </c>
      <c r="H1947" s="227">
        <v>2</v>
      </c>
      <c r="I1947" s="227">
        <v>14</v>
      </c>
      <c r="J1947" s="59">
        <v>78365</v>
      </c>
      <c r="K1947" s="78">
        <f>VLOOKUP(volume[[#This Row],[hwycov_id]],cnf[],10,FALSE)</f>
        <v>78365</v>
      </c>
      <c r="L1947" s="229">
        <f t="shared" si="90"/>
        <v>0</v>
      </c>
      <c r="M1947" s="228">
        <f t="shared" si="91"/>
        <v>0</v>
      </c>
      <c r="N1947" s="228">
        <f t="shared" si="92"/>
        <v>0</v>
      </c>
      <c r="O1947" s="298" t="e">
        <f>VLOOKUP(volume[[#This Row],[hwycov_id]],check!$A$2:$P$26,16,FALSE)</f>
        <v>#N/A</v>
      </c>
      <c r="P1947" s="298">
        <v>1964</v>
      </c>
    </row>
    <row r="1948" spans="1:16">
      <c r="A1948" s="59">
        <v>28000</v>
      </c>
      <c r="B1948" s="59">
        <v>1</v>
      </c>
      <c r="C1948" s="59">
        <v>1</v>
      </c>
      <c r="D1948" s="59">
        <v>1</v>
      </c>
      <c r="E1948" s="59" t="s">
        <v>82</v>
      </c>
      <c r="F1948" s="227">
        <v>1</v>
      </c>
      <c r="G1948" s="59">
        <v>7</v>
      </c>
      <c r="H1948" s="227">
        <v>5</v>
      </c>
      <c r="I1948" s="227">
        <v>10</v>
      </c>
      <c r="J1948" s="59">
        <v>78513</v>
      </c>
      <c r="K1948" s="78">
        <f>VLOOKUP(volume[[#This Row],[hwycov_id]],cnf[],10,FALSE)</f>
        <v>78513</v>
      </c>
      <c r="L1948" s="229">
        <f t="shared" si="90"/>
        <v>0</v>
      </c>
      <c r="M1948" s="228">
        <f t="shared" si="91"/>
        <v>0</v>
      </c>
      <c r="N1948" s="228">
        <f t="shared" si="92"/>
        <v>0</v>
      </c>
      <c r="O1948" s="298" t="e">
        <f>VLOOKUP(volume[[#This Row],[hwycov_id]],check!$A$2:$P$26,16,FALSE)</f>
        <v>#N/A</v>
      </c>
      <c r="P1948" s="298">
        <v>1966</v>
      </c>
    </row>
    <row r="1949" spans="1:16">
      <c r="A1949" s="59">
        <v>28706</v>
      </c>
      <c r="B1949" s="59">
        <v>1</v>
      </c>
      <c r="C1949" s="59">
        <v>1</v>
      </c>
      <c r="D1949" s="59">
        <v>1</v>
      </c>
      <c r="E1949" s="59" t="s">
        <v>78</v>
      </c>
      <c r="F1949" s="227">
        <v>1</v>
      </c>
      <c r="G1949" s="59">
        <v>7</v>
      </c>
      <c r="H1949" s="227">
        <v>2</v>
      </c>
      <c r="I1949" s="227">
        <v>11</v>
      </c>
      <c r="J1949" s="59">
        <v>78827</v>
      </c>
      <c r="K1949" s="78">
        <f>VLOOKUP(volume[[#This Row],[hwycov_id]],cnf[],10,FALSE)</f>
        <v>78827</v>
      </c>
      <c r="L1949" s="229">
        <f t="shared" si="90"/>
        <v>0</v>
      </c>
      <c r="M1949" s="228">
        <f t="shared" si="91"/>
        <v>0</v>
      </c>
      <c r="N1949" s="228">
        <f t="shared" si="92"/>
        <v>0</v>
      </c>
      <c r="O1949" s="298" t="e">
        <f>VLOOKUP(volume[[#This Row],[hwycov_id]],check!$A$2:$P$26,16,FALSE)</f>
        <v>#N/A</v>
      </c>
      <c r="P1949" s="298">
        <v>1968</v>
      </c>
    </row>
    <row r="1950" spans="1:16">
      <c r="A1950" s="59">
        <v>15853</v>
      </c>
      <c r="B1950" s="59">
        <v>1</v>
      </c>
      <c r="C1950" s="59">
        <v>1</v>
      </c>
      <c r="D1950" s="59">
        <v>1</v>
      </c>
      <c r="E1950" s="59" t="s">
        <v>78</v>
      </c>
      <c r="F1950" s="227">
        <v>1</v>
      </c>
      <c r="G1950" s="59">
        <v>7</v>
      </c>
      <c r="H1950" s="227">
        <v>2</v>
      </c>
      <c r="I1950" s="227">
        <v>14</v>
      </c>
      <c r="J1950" s="59">
        <v>79010</v>
      </c>
      <c r="K1950" s="78">
        <f>VLOOKUP(volume[[#This Row],[hwycov_id]],cnf[],10,FALSE)</f>
        <v>79010</v>
      </c>
      <c r="L1950" s="229">
        <f t="shared" si="90"/>
        <v>0</v>
      </c>
      <c r="M1950" s="228">
        <f t="shared" si="91"/>
        <v>0</v>
      </c>
      <c r="N1950" s="228">
        <f t="shared" si="92"/>
        <v>0</v>
      </c>
      <c r="O1950" s="298" t="e">
        <f>VLOOKUP(volume[[#This Row],[hwycov_id]],check!$A$2:$P$26,16,FALSE)</f>
        <v>#N/A</v>
      </c>
      <c r="P1950" s="298">
        <v>1969</v>
      </c>
    </row>
    <row r="1951" spans="1:16">
      <c r="A1951" s="59">
        <v>27578</v>
      </c>
      <c r="B1951" s="59">
        <v>1</v>
      </c>
      <c r="C1951" s="59">
        <v>1</v>
      </c>
      <c r="D1951" s="59">
        <v>1</v>
      </c>
      <c r="E1951" s="59" t="s">
        <v>78</v>
      </c>
      <c r="F1951" s="227">
        <v>1</v>
      </c>
      <c r="G1951" s="59">
        <v>7</v>
      </c>
      <c r="H1951" s="227">
        <v>2</v>
      </c>
      <c r="I1951" s="227">
        <v>14</v>
      </c>
      <c r="J1951" s="59">
        <v>79145</v>
      </c>
      <c r="K1951" s="78">
        <f>VLOOKUP(volume[[#This Row],[hwycov_id]],cnf[],10,FALSE)</f>
        <v>79145</v>
      </c>
      <c r="L1951" s="229">
        <f t="shared" si="90"/>
        <v>0</v>
      </c>
      <c r="M1951" s="228">
        <f t="shared" si="91"/>
        <v>0</v>
      </c>
      <c r="N1951" s="228">
        <f t="shared" si="92"/>
        <v>0</v>
      </c>
      <c r="O1951" s="298" t="e">
        <f>VLOOKUP(volume[[#This Row],[hwycov_id]],check!$A$2:$P$26,16,FALSE)</f>
        <v>#N/A</v>
      </c>
      <c r="P1951" s="298">
        <v>1970</v>
      </c>
    </row>
    <row r="1952" spans="1:16">
      <c r="A1952" s="59">
        <v>20731</v>
      </c>
      <c r="B1952" s="59">
        <v>1</v>
      </c>
      <c r="C1952" s="59">
        <v>1</v>
      </c>
      <c r="D1952" s="59">
        <v>1</v>
      </c>
      <c r="E1952" s="59" t="s">
        <v>78</v>
      </c>
      <c r="F1952" s="227">
        <v>1</v>
      </c>
      <c r="G1952" s="59">
        <v>7</v>
      </c>
      <c r="H1952" s="227">
        <v>5</v>
      </c>
      <c r="I1952" s="227">
        <v>9</v>
      </c>
      <c r="J1952" s="59">
        <v>79200</v>
      </c>
      <c r="K1952" s="78">
        <f>VLOOKUP(volume[[#This Row],[hwycov_id]],cnf[],10,FALSE)</f>
        <v>79200</v>
      </c>
      <c r="L1952" s="229">
        <f t="shared" si="90"/>
        <v>0</v>
      </c>
      <c r="M1952" s="228">
        <f t="shared" si="91"/>
        <v>0</v>
      </c>
      <c r="N1952" s="228">
        <f t="shared" si="92"/>
        <v>0</v>
      </c>
      <c r="O1952" s="298" t="e">
        <f>VLOOKUP(volume[[#This Row],[hwycov_id]],check!$A$2:$P$26,16,FALSE)</f>
        <v>#N/A</v>
      </c>
      <c r="P1952" s="298">
        <v>1971</v>
      </c>
    </row>
    <row r="1953" spans="1:16">
      <c r="A1953" s="59">
        <v>28495</v>
      </c>
      <c r="B1953" s="59">
        <v>1</v>
      </c>
      <c r="C1953" s="59">
        <v>1</v>
      </c>
      <c r="D1953" s="59">
        <v>1</v>
      </c>
      <c r="E1953" s="59" t="s">
        <v>78</v>
      </c>
      <c r="F1953" s="227">
        <v>1</v>
      </c>
      <c r="G1953" s="59">
        <v>7</v>
      </c>
      <c r="H1953" s="227">
        <v>6</v>
      </c>
      <c r="I1953" s="227">
        <v>12</v>
      </c>
      <c r="J1953" s="59">
        <v>79259</v>
      </c>
      <c r="K1953" s="78">
        <f>VLOOKUP(volume[[#This Row],[hwycov_id]],cnf[],10,FALSE)</f>
        <v>79259</v>
      </c>
      <c r="L1953" s="229">
        <f t="shared" si="90"/>
        <v>0</v>
      </c>
      <c r="M1953" s="228">
        <f t="shared" si="91"/>
        <v>0</v>
      </c>
      <c r="N1953" s="228">
        <f t="shared" si="92"/>
        <v>0</v>
      </c>
      <c r="O1953" s="298" t="e">
        <f>VLOOKUP(volume[[#This Row],[hwycov_id]],check!$A$2:$P$26,16,FALSE)</f>
        <v>#N/A</v>
      </c>
      <c r="P1953" s="298">
        <v>1972</v>
      </c>
    </row>
    <row r="1954" spans="1:16">
      <c r="A1954" s="59">
        <v>16871</v>
      </c>
      <c r="B1954" s="59">
        <v>2</v>
      </c>
      <c r="C1954" s="59">
        <v>1</v>
      </c>
      <c r="D1954" s="59">
        <v>2</v>
      </c>
      <c r="E1954" s="59" t="s">
        <v>80</v>
      </c>
      <c r="F1954" s="227">
        <v>3</v>
      </c>
      <c r="G1954" s="59">
        <v>7</v>
      </c>
      <c r="H1954" s="227">
        <v>7</v>
      </c>
      <c r="I1954" s="227">
        <v>7</v>
      </c>
      <c r="J1954" s="59">
        <v>79300</v>
      </c>
      <c r="K1954" s="78">
        <f>VLOOKUP(volume[[#This Row],[hwycov_id]],cnf[],10,FALSE)</f>
        <v>79300</v>
      </c>
      <c r="L1954" s="229">
        <f t="shared" si="90"/>
        <v>0</v>
      </c>
      <c r="M1954" s="228">
        <f t="shared" si="91"/>
        <v>0</v>
      </c>
      <c r="N1954" s="228">
        <f t="shared" si="92"/>
        <v>0</v>
      </c>
      <c r="O1954" s="298" t="e">
        <f>VLOOKUP(volume[[#This Row],[hwycov_id]],check!$A$2:$P$26,16,FALSE)</f>
        <v>#N/A</v>
      </c>
      <c r="P1954" s="298">
        <v>1973</v>
      </c>
    </row>
    <row r="1955" spans="1:16">
      <c r="A1955" s="59">
        <v>22740</v>
      </c>
      <c r="B1955" s="59">
        <v>1</v>
      </c>
      <c r="C1955" s="59">
        <v>1</v>
      </c>
      <c r="D1955" s="59">
        <v>1</v>
      </c>
      <c r="E1955" s="59" t="s">
        <v>78</v>
      </c>
      <c r="F1955" s="227">
        <v>1</v>
      </c>
      <c r="G1955" s="59">
        <v>7</v>
      </c>
      <c r="H1955" s="227">
        <v>3</v>
      </c>
      <c r="I1955" s="227">
        <v>14</v>
      </c>
      <c r="J1955" s="59">
        <v>79398</v>
      </c>
      <c r="K1955" s="78">
        <f>VLOOKUP(volume[[#This Row],[hwycov_id]],cnf[],10,FALSE)</f>
        <v>79398</v>
      </c>
      <c r="L1955" s="229">
        <f t="shared" si="90"/>
        <v>0</v>
      </c>
      <c r="M1955" s="228">
        <f t="shared" si="91"/>
        <v>0</v>
      </c>
      <c r="N1955" s="228">
        <f t="shared" si="92"/>
        <v>0</v>
      </c>
      <c r="O1955" s="298" t="e">
        <f>VLOOKUP(volume[[#This Row],[hwycov_id]],check!$A$2:$P$26,16,FALSE)</f>
        <v>#N/A</v>
      </c>
      <c r="P1955" s="298">
        <v>1974</v>
      </c>
    </row>
    <row r="1956" spans="1:16">
      <c r="A1956" s="59">
        <v>20471</v>
      </c>
      <c r="B1956" s="59">
        <v>1</v>
      </c>
      <c r="C1956" s="59">
        <v>1</v>
      </c>
      <c r="D1956" s="59">
        <v>1</v>
      </c>
      <c r="E1956" s="59" t="s">
        <v>78</v>
      </c>
      <c r="F1956" s="227">
        <v>1</v>
      </c>
      <c r="G1956" s="59">
        <v>7</v>
      </c>
      <c r="H1956" s="227">
        <v>2</v>
      </c>
      <c r="I1956" s="227">
        <v>14</v>
      </c>
      <c r="J1956" s="59">
        <v>79401</v>
      </c>
      <c r="K1956" s="78">
        <f>VLOOKUP(volume[[#This Row],[hwycov_id]],cnf[],10,FALSE)</f>
        <v>79401</v>
      </c>
      <c r="L1956" s="229">
        <f t="shared" si="90"/>
        <v>0</v>
      </c>
      <c r="M1956" s="228">
        <f t="shared" si="91"/>
        <v>0</v>
      </c>
      <c r="N1956" s="228">
        <f t="shared" si="92"/>
        <v>0</v>
      </c>
      <c r="O1956" s="298" t="e">
        <f>VLOOKUP(volume[[#This Row],[hwycov_id]],check!$A$2:$P$26,16,FALSE)</f>
        <v>#N/A</v>
      </c>
      <c r="P1956" s="298">
        <v>1975</v>
      </c>
    </row>
    <row r="1957" spans="1:16">
      <c r="A1957" s="59">
        <v>13099</v>
      </c>
      <c r="B1957" s="59">
        <v>1</v>
      </c>
      <c r="C1957" s="59">
        <v>1</v>
      </c>
      <c r="D1957" s="59">
        <v>1</v>
      </c>
      <c r="E1957" s="59" t="s">
        <v>78</v>
      </c>
      <c r="F1957" s="227">
        <v>1</v>
      </c>
      <c r="G1957" s="59">
        <v>7</v>
      </c>
      <c r="H1957" s="227">
        <v>5</v>
      </c>
      <c r="I1957" s="227">
        <v>9</v>
      </c>
      <c r="J1957" s="59">
        <v>79486</v>
      </c>
      <c r="K1957" s="78">
        <f>VLOOKUP(volume[[#This Row],[hwycov_id]],cnf[],10,FALSE)</f>
        <v>79486</v>
      </c>
      <c r="L1957" s="229">
        <f t="shared" si="90"/>
        <v>0</v>
      </c>
      <c r="M1957" s="228">
        <f t="shared" si="91"/>
        <v>0</v>
      </c>
      <c r="N1957" s="228">
        <f t="shared" si="92"/>
        <v>0</v>
      </c>
      <c r="O1957" s="298" t="e">
        <f>VLOOKUP(volume[[#This Row],[hwycov_id]],check!$A$2:$P$26,16,FALSE)</f>
        <v>#N/A</v>
      </c>
      <c r="P1957" s="298">
        <v>1976</v>
      </c>
    </row>
    <row r="1958" spans="1:16">
      <c r="A1958" s="59">
        <v>8777</v>
      </c>
      <c r="B1958" s="59">
        <v>1</v>
      </c>
      <c r="C1958" s="59">
        <v>1</v>
      </c>
      <c r="D1958" s="59">
        <v>1</v>
      </c>
      <c r="E1958" s="59" t="s">
        <v>78</v>
      </c>
      <c r="F1958" s="227">
        <v>1</v>
      </c>
      <c r="G1958" s="59">
        <v>7</v>
      </c>
      <c r="H1958" s="227">
        <v>3</v>
      </c>
      <c r="I1958" s="227">
        <v>14</v>
      </c>
      <c r="J1958" s="59">
        <v>79598</v>
      </c>
      <c r="K1958" s="78">
        <f>VLOOKUP(volume[[#This Row],[hwycov_id]],cnf[],10,FALSE)</f>
        <v>79598</v>
      </c>
      <c r="L1958" s="229">
        <f t="shared" si="90"/>
        <v>0</v>
      </c>
      <c r="M1958" s="228">
        <f t="shared" si="91"/>
        <v>0</v>
      </c>
      <c r="N1958" s="228">
        <f t="shared" si="92"/>
        <v>0</v>
      </c>
      <c r="O1958" s="298" t="e">
        <f>VLOOKUP(volume[[#This Row],[hwycov_id]],check!$A$2:$P$26,16,FALSE)</f>
        <v>#N/A</v>
      </c>
      <c r="P1958" s="298">
        <v>1977</v>
      </c>
    </row>
    <row r="1959" spans="1:16">
      <c r="A1959" s="59">
        <v>20463</v>
      </c>
      <c r="B1959" s="59">
        <v>1</v>
      </c>
      <c r="C1959" s="59">
        <v>1</v>
      </c>
      <c r="D1959" s="59">
        <v>1</v>
      </c>
      <c r="E1959" s="59" t="s">
        <v>78</v>
      </c>
      <c r="F1959" s="227">
        <v>1</v>
      </c>
      <c r="G1959" s="59">
        <v>7</v>
      </c>
      <c r="H1959" s="227">
        <v>2</v>
      </c>
      <c r="I1959" s="227">
        <v>14</v>
      </c>
      <c r="J1959" s="59">
        <v>79828</v>
      </c>
      <c r="K1959" s="78">
        <f>VLOOKUP(volume[[#This Row],[hwycov_id]],cnf[],10,FALSE)</f>
        <v>79828</v>
      </c>
      <c r="L1959" s="229">
        <f t="shared" si="90"/>
        <v>0</v>
      </c>
      <c r="M1959" s="228">
        <f t="shared" si="91"/>
        <v>0</v>
      </c>
      <c r="N1959" s="228">
        <f t="shared" si="92"/>
        <v>0</v>
      </c>
      <c r="O1959" s="298" t="e">
        <f>VLOOKUP(volume[[#This Row],[hwycov_id]],check!$A$2:$P$26,16,FALSE)</f>
        <v>#N/A</v>
      </c>
      <c r="P1959" s="298">
        <v>1978</v>
      </c>
    </row>
    <row r="1960" spans="1:16">
      <c r="A1960" s="59">
        <v>20700</v>
      </c>
      <c r="B1960" s="59">
        <v>1</v>
      </c>
      <c r="C1960" s="59">
        <v>1</v>
      </c>
      <c r="D1960" s="59">
        <v>1</v>
      </c>
      <c r="E1960" s="59" t="s">
        <v>78</v>
      </c>
      <c r="F1960" s="227">
        <v>1</v>
      </c>
      <c r="G1960" s="59">
        <v>7</v>
      </c>
      <c r="H1960" s="227">
        <v>2</v>
      </c>
      <c r="I1960" s="227">
        <v>14</v>
      </c>
      <c r="J1960" s="59">
        <v>79868</v>
      </c>
      <c r="K1960" s="78">
        <f>VLOOKUP(volume[[#This Row],[hwycov_id]],cnf[],10,FALSE)</f>
        <v>79868</v>
      </c>
      <c r="L1960" s="229">
        <f t="shared" si="90"/>
        <v>0</v>
      </c>
      <c r="M1960" s="228">
        <f t="shared" si="91"/>
        <v>0</v>
      </c>
      <c r="N1960" s="228">
        <f t="shared" si="92"/>
        <v>0</v>
      </c>
      <c r="O1960" s="298" t="e">
        <f>VLOOKUP(volume[[#This Row],[hwycov_id]],check!$A$2:$P$26,16,FALSE)</f>
        <v>#N/A</v>
      </c>
      <c r="P1960" s="298">
        <v>1979</v>
      </c>
    </row>
    <row r="1961" spans="1:16">
      <c r="A1961" s="59">
        <v>29025</v>
      </c>
      <c r="B1961" s="59">
        <v>1</v>
      </c>
      <c r="C1961" s="59">
        <v>1</v>
      </c>
      <c r="D1961" s="59">
        <v>1</v>
      </c>
      <c r="E1961" s="59" t="s">
        <v>78</v>
      </c>
      <c r="F1961" s="227">
        <v>1</v>
      </c>
      <c r="G1961" s="59">
        <v>7</v>
      </c>
      <c r="H1961" s="227">
        <v>2</v>
      </c>
      <c r="I1961" s="227">
        <v>10</v>
      </c>
      <c r="J1961" s="59">
        <v>79978</v>
      </c>
      <c r="K1961" s="78">
        <f>VLOOKUP(volume[[#This Row],[hwycov_id]],cnf[],10,FALSE)</f>
        <v>79978</v>
      </c>
      <c r="L1961" s="229">
        <f t="shared" si="90"/>
        <v>0</v>
      </c>
      <c r="M1961" s="228">
        <f t="shared" si="91"/>
        <v>0</v>
      </c>
      <c r="N1961" s="228">
        <f t="shared" si="92"/>
        <v>0</v>
      </c>
      <c r="O1961" s="298" t="e">
        <f>VLOOKUP(volume[[#This Row],[hwycov_id]],check!$A$2:$P$26,16,FALSE)</f>
        <v>#N/A</v>
      </c>
      <c r="P1961" s="298">
        <v>1980</v>
      </c>
    </row>
    <row r="1962" spans="1:16">
      <c r="A1962" s="59">
        <v>8802</v>
      </c>
      <c r="B1962" s="59">
        <v>1</v>
      </c>
      <c r="C1962" s="59">
        <v>1</v>
      </c>
      <c r="D1962" s="59">
        <v>1</v>
      </c>
      <c r="E1962" s="59" t="s">
        <v>78</v>
      </c>
      <c r="F1962" s="227">
        <v>1</v>
      </c>
      <c r="G1962" s="59">
        <v>8</v>
      </c>
      <c r="H1962" s="227">
        <v>3</v>
      </c>
      <c r="I1962" s="227">
        <v>14</v>
      </c>
      <c r="J1962" s="59">
        <v>80122</v>
      </c>
      <c r="K1962" s="78">
        <f>VLOOKUP(volume[[#This Row],[hwycov_id]],cnf[],10,FALSE)</f>
        <v>80122</v>
      </c>
      <c r="L1962" s="229">
        <f t="shared" si="90"/>
        <v>0</v>
      </c>
      <c r="M1962" s="228">
        <f t="shared" si="91"/>
        <v>0</v>
      </c>
      <c r="N1962" s="228">
        <f t="shared" si="92"/>
        <v>0</v>
      </c>
      <c r="O1962" s="298" t="e">
        <f>VLOOKUP(volume[[#This Row],[hwycov_id]],check!$A$2:$P$26,16,FALSE)</f>
        <v>#N/A</v>
      </c>
      <c r="P1962" s="298">
        <v>1981</v>
      </c>
    </row>
    <row r="1963" spans="1:16">
      <c r="A1963" s="59">
        <v>8772</v>
      </c>
      <c r="B1963" s="59">
        <v>1</v>
      </c>
      <c r="C1963" s="59">
        <v>1</v>
      </c>
      <c r="D1963" s="59">
        <v>1</v>
      </c>
      <c r="E1963" s="59" t="s">
        <v>78</v>
      </c>
      <c r="F1963" s="227">
        <v>1</v>
      </c>
      <c r="G1963" s="59">
        <v>8</v>
      </c>
      <c r="H1963" s="227">
        <v>6</v>
      </c>
      <c r="I1963" s="227">
        <v>6</v>
      </c>
      <c r="J1963" s="59">
        <v>80506</v>
      </c>
      <c r="K1963" s="78">
        <f>VLOOKUP(volume[[#This Row],[hwycov_id]],cnf[],10,FALSE)</f>
        <v>80506</v>
      </c>
      <c r="L1963" s="229">
        <f t="shared" si="90"/>
        <v>0</v>
      </c>
      <c r="M1963" s="228">
        <f t="shared" si="91"/>
        <v>0</v>
      </c>
      <c r="N1963" s="228">
        <f t="shared" si="92"/>
        <v>0</v>
      </c>
      <c r="O1963" s="298" t="e">
        <f>VLOOKUP(volume[[#This Row],[hwycov_id]],check!$A$2:$P$26,16,FALSE)</f>
        <v>#N/A</v>
      </c>
      <c r="P1963" s="298">
        <v>1982</v>
      </c>
    </row>
    <row r="1964" spans="1:16">
      <c r="A1964" s="59">
        <v>28695</v>
      </c>
      <c r="B1964" s="59">
        <v>1</v>
      </c>
      <c r="C1964" s="59">
        <v>1</v>
      </c>
      <c r="D1964" s="59">
        <v>1</v>
      </c>
      <c r="E1964" s="59" t="s">
        <v>78</v>
      </c>
      <c r="F1964" s="227">
        <v>1</v>
      </c>
      <c r="G1964" s="59">
        <v>8</v>
      </c>
      <c r="H1964" s="227">
        <v>2</v>
      </c>
      <c r="I1964" s="227">
        <v>11</v>
      </c>
      <c r="J1964" s="59">
        <v>80770</v>
      </c>
      <c r="K1964" s="78">
        <f>VLOOKUP(volume[[#This Row],[hwycov_id]],cnf[],10,FALSE)</f>
        <v>80770</v>
      </c>
      <c r="L1964" s="229">
        <f t="shared" si="90"/>
        <v>0</v>
      </c>
      <c r="M1964" s="228">
        <f t="shared" si="91"/>
        <v>0</v>
      </c>
      <c r="N1964" s="228">
        <f t="shared" si="92"/>
        <v>0</v>
      </c>
      <c r="O1964" s="298" t="e">
        <f>VLOOKUP(volume[[#This Row],[hwycov_id]],check!$A$2:$P$26,16,FALSE)</f>
        <v>#N/A</v>
      </c>
      <c r="P1964" s="298">
        <v>1983</v>
      </c>
    </row>
    <row r="1965" spans="1:16">
      <c r="A1965" s="59">
        <v>16096</v>
      </c>
      <c r="B1965" s="59">
        <v>1</v>
      </c>
      <c r="C1965" s="59">
        <v>1</v>
      </c>
      <c r="D1965" s="59">
        <v>1</v>
      </c>
      <c r="E1965" s="59" t="s">
        <v>78</v>
      </c>
      <c r="F1965" s="227">
        <v>1</v>
      </c>
      <c r="G1965" s="59">
        <v>8</v>
      </c>
      <c r="H1965" s="227">
        <v>2</v>
      </c>
      <c r="I1965" s="227">
        <v>14</v>
      </c>
      <c r="J1965" s="59">
        <v>81067</v>
      </c>
      <c r="K1965" s="78">
        <f>VLOOKUP(volume[[#This Row],[hwycov_id]],cnf[],10,FALSE)</f>
        <v>81067</v>
      </c>
      <c r="L1965" s="229">
        <f t="shared" si="90"/>
        <v>0</v>
      </c>
      <c r="M1965" s="228">
        <f t="shared" si="91"/>
        <v>0</v>
      </c>
      <c r="N1965" s="228">
        <f t="shared" si="92"/>
        <v>0</v>
      </c>
      <c r="O1965" s="298" t="e">
        <f>VLOOKUP(volume[[#This Row],[hwycov_id]],check!$A$2:$P$26,16,FALSE)</f>
        <v>#N/A</v>
      </c>
      <c r="P1965" s="298">
        <v>1984</v>
      </c>
    </row>
    <row r="1966" spans="1:16">
      <c r="A1966" s="59">
        <v>27916</v>
      </c>
      <c r="B1966" s="59">
        <v>1</v>
      </c>
      <c r="C1966" s="59">
        <v>1</v>
      </c>
      <c r="D1966" s="59">
        <v>1</v>
      </c>
      <c r="E1966" s="59" t="s">
        <v>78</v>
      </c>
      <c r="F1966" s="227">
        <v>1</v>
      </c>
      <c r="G1966" s="59">
        <v>8</v>
      </c>
      <c r="H1966" s="227">
        <v>4</v>
      </c>
      <c r="I1966" s="227">
        <v>14</v>
      </c>
      <c r="J1966" s="59">
        <v>81280</v>
      </c>
      <c r="K1966" s="78">
        <f>VLOOKUP(volume[[#This Row],[hwycov_id]],cnf[],10,FALSE)</f>
        <v>81280</v>
      </c>
      <c r="L1966" s="229">
        <f t="shared" si="90"/>
        <v>0</v>
      </c>
      <c r="M1966" s="228">
        <f t="shared" si="91"/>
        <v>0</v>
      </c>
      <c r="N1966" s="228">
        <f t="shared" si="92"/>
        <v>0</v>
      </c>
      <c r="O1966" s="298" t="e">
        <f>VLOOKUP(volume[[#This Row],[hwycov_id]],check!$A$2:$P$26,16,FALSE)</f>
        <v>#N/A</v>
      </c>
      <c r="P1966" s="298">
        <v>1985</v>
      </c>
    </row>
    <row r="1967" spans="1:16">
      <c r="A1967" s="59">
        <v>778</v>
      </c>
      <c r="B1967" s="59">
        <v>1</v>
      </c>
      <c r="C1967" s="59">
        <v>1</v>
      </c>
      <c r="D1967" s="59">
        <v>1</v>
      </c>
      <c r="E1967" s="59" t="s">
        <v>78</v>
      </c>
      <c r="F1967" s="227">
        <v>1</v>
      </c>
      <c r="G1967" s="59">
        <v>8</v>
      </c>
      <c r="H1967" s="227">
        <v>3</v>
      </c>
      <c r="I1967" s="227">
        <v>14</v>
      </c>
      <c r="J1967" s="59">
        <v>81538</v>
      </c>
      <c r="K1967" s="78">
        <f>VLOOKUP(volume[[#This Row],[hwycov_id]],cnf[],10,FALSE)</f>
        <v>81538</v>
      </c>
      <c r="L1967" s="229">
        <f t="shared" si="90"/>
        <v>0</v>
      </c>
      <c r="M1967" s="228">
        <f t="shared" si="91"/>
        <v>0</v>
      </c>
      <c r="N1967" s="228">
        <f t="shared" si="92"/>
        <v>0</v>
      </c>
      <c r="O1967" s="298" t="e">
        <f>VLOOKUP(volume[[#This Row],[hwycov_id]],check!$A$2:$P$26,16,FALSE)</f>
        <v>#N/A</v>
      </c>
      <c r="P1967" s="298">
        <v>1986</v>
      </c>
    </row>
    <row r="1968" spans="1:16">
      <c r="A1968" s="59">
        <v>15064</v>
      </c>
      <c r="B1968" s="59">
        <v>1</v>
      </c>
      <c r="C1968" s="59">
        <v>1</v>
      </c>
      <c r="D1968" s="59">
        <v>1</v>
      </c>
      <c r="E1968" s="59" t="s">
        <v>78</v>
      </c>
      <c r="F1968" s="227">
        <v>1</v>
      </c>
      <c r="G1968" s="59">
        <v>8</v>
      </c>
      <c r="H1968" s="227">
        <v>3</v>
      </c>
      <c r="I1968" s="227">
        <v>14</v>
      </c>
      <c r="J1968" s="59">
        <v>81721</v>
      </c>
      <c r="K1968" s="78">
        <f>VLOOKUP(volume[[#This Row],[hwycov_id]],cnf[],10,FALSE)</f>
        <v>81721</v>
      </c>
      <c r="L1968" s="229">
        <f t="shared" si="90"/>
        <v>0</v>
      </c>
      <c r="M1968" s="228">
        <f t="shared" si="91"/>
        <v>0</v>
      </c>
      <c r="N1968" s="228">
        <f t="shared" si="92"/>
        <v>0</v>
      </c>
      <c r="O1968" s="298" t="e">
        <f>VLOOKUP(volume[[#This Row],[hwycov_id]],check!$A$2:$P$26,16,FALSE)</f>
        <v>#N/A</v>
      </c>
      <c r="P1968" s="298">
        <v>1987</v>
      </c>
    </row>
    <row r="1969" spans="1:16">
      <c r="A1969" s="59">
        <v>27924</v>
      </c>
      <c r="B1969" s="59">
        <v>1</v>
      </c>
      <c r="C1969" s="59">
        <v>1</v>
      </c>
      <c r="D1969" s="59">
        <v>1</v>
      </c>
      <c r="E1969" s="59" t="s">
        <v>78</v>
      </c>
      <c r="F1969" s="227">
        <v>1</v>
      </c>
      <c r="G1969" s="59">
        <v>8</v>
      </c>
      <c r="H1969" s="227">
        <v>4</v>
      </c>
      <c r="I1969" s="227">
        <v>2</v>
      </c>
      <c r="J1969" s="59">
        <v>81832</v>
      </c>
      <c r="K1969" s="78">
        <f>VLOOKUP(volume[[#This Row],[hwycov_id]],cnf[],10,FALSE)</f>
        <v>81832</v>
      </c>
      <c r="L1969" s="229">
        <f t="shared" si="90"/>
        <v>0</v>
      </c>
      <c r="M1969" s="228">
        <f t="shared" si="91"/>
        <v>0</v>
      </c>
      <c r="N1969" s="228">
        <f t="shared" si="92"/>
        <v>0</v>
      </c>
      <c r="O1969" s="298" t="e">
        <f>VLOOKUP(volume[[#This Row],[hwycov_id]],check!$A$2:$P$26,16,FALSE)</f>
        <v>#N/A</v>
      </c>
      <c r="P1969" s="298">
        <v>1988</v>
      </c>
    </row>
    <row r="1970" spans="1:16">
      <c r="A1970" s="59">
        <v>28493</v>
      </c>
      <c r="B1970" s="59">
        <v>1</v>
      </c>
      <c r="C1970" s="59">
        <v>1</v>
      </c>
      <c r="D1970" s="59">
        <v>1</v>
      </c>
      <c r="E1970" s="59" t="s">
        <v>78</v>
      </c>
      <c r="F1970" s="227">
        <v>1</v>
      </c>
      <c r="G1970" s="59">
        <v>8</v>
      </c>
      <c r="H1970" s="227">
        <v>6</v>
      </c>
      <c r="I1970" s="227">
        <v>12</v>
      </c>
      <c r="J1970" s="59">
        <v>81984</v>
      </c>
      <c r="K1970" s="78">
        <f>VLOOKUP(volume[[#This Row],[hwycov_id]],cnf[],10,FALSE)</f>
        <v>81984</v>
      </c>
      <c r="L1970" s="229">
        <f t="shared" si="90"/>
        <v>0</v>
      </c>
      <c r="M1970" s="228">
        <f t="shared" si="91"/>
        <v>0</v>
      </c>
      <c r="N1970" s="228">
        <f t="shared" si="92"/>
        <v>0</v>
      </c>
      <c r="O1970" s="298" t="e">
        <f>VLOOKUP(volume[[#This Row],[hwycov_id]],check!$A$2:$P$26,16,FALSE)</f>
        <v>#N/A</v>
      </c>
      <c r="P1970" s="298">
        <v>1989</v>
      </c>
    </row>
    <row r="1971" spans="1:16">
      <c r="A1971" s="59">
        <v>20467</v>
      </c>
      <c r="B1971" s="59">
        <v>1</v>
      </c>
      <c r="C1971" s="59">
        <v>1</v>
      </c>
      <c r="D1971" s="59">
        <v>1</v>
      </c>
      <c r="E1971" s="59" t="s">
        <v>78</v>
      </c>
      <c r="F1971" s="227">
        <v>1</v>
      </c>
      <c r="G1971" s="59">
        <v>8</v>
      </c>
      <c r="H1971" s="227">
        <v>2</v>
      </c>
      <c r="I1971" s="227">
        <v>14</v>
      </c>
      <c r="J1971" s="59">
        <v>81988</v>
      </c>
      <c r="K1971" s="78">
        <f>VLOOKUP(volume[[#This Row],[hwycov_id]],cnf[],10,FALSE)</f>
        <v>81988</v>
      </c>
      <c r="L1971" s="229">
        <f t="shared" si="90"/>
        <v>0</v>
      </c>
      <c r="M1971" s="228">
        <f t="shared" si="91"/>
        <v>0</v>
      </c>
      <c r="N1971" s="228">
        <f t="shared" si="92"/>
        <v>0</v>
      </c>
      <c r="O1971" s="298" t="e">
        <f>VLOOKUP(volume[[#This Row],[hwycov_id]],check!$A$2:$P$26,16,FALSE)</f>
        <v>#N/A</v>
      </c>
      <c r="P1971" s="298">
        <v>1990</v>
      </c>
    </row>
    <row r="1972" spans="1:16">
      <c r="A1972" s="59">
        <v>28511</v>
      </c>
      <c r="B1972" s="59">
        <v>1</v>
      </c>
      <c r="C1972" s="59">
        <v>1</v>
      </c>
      <c r="D1972" s="59">
        <v>1</v>
      </c>
      <c r="E1972" s="59" t="s">
        <v>82</v>
      </c>
      <c r="F1972" s="227">
        <v>1</v>
      </c>
      <c r="G1972" s="59">
        <v>8</v>
      </c>
      <c r="H1972" s="227">
        <v>6</v>
      </c>
      <c r="I1972" s="227">
        <v>12</v>
      </c>
      <c r="J1972" s="59">
        <v>82332</v>
      </c>
      <c r="K1972" s="78">
        <f>VLOOKUP(volume[[#This Row],[hwycov_id]],cnf[],10,FALSE)</f>
        <v>82332</v>
      </c>
      <c r="L1972" s="229">
        <f t="shared" si="90"/>
        <v>0</v>
      </c>
      <c r="M1972" s="228">
        <f t="shared" si="91"/>
        <v>0</v>
      </c>
      <c r="N1972" s="228">
        <f t="shared" si="92"/>
        <v>0</v>
      </c>
      <c r="O1972" s="298" t="e">
        <f>VLOOKUP(volume[[#This Row],[hwycov_id]],check!$A$2:$P$26,16,FALSE)</f>
        <v>#N/A</v>
      </c>
      <c r="P1972" s="298">
        <v>1991</v>
      </c>
    </row>
    <row r="1973" spans="1:16">
      <c r="A1973" s="59">
        <v>822</v>
      </c>
      <c r="B1973" s="59">
        <v>1</v>
      </c>
      <c r="C1973" s="59">
        <v>1</v>
      </c>
      <c r="D1973" s="59">
        <v>1</v>
      </c>
      <c r="E1973" s="59" t="s">
        <v>78</v>
      </c>
      <c r="F1973" s="227">
        <v>1</v>
      </c>
      <c r="G1973" s="59">
        <v>8</v>
      </c>
      <c r="H1973" s="227">
        <v>2</v>
      </c>
      <c r="I1973" s="227">
        <v>19</v>
      </c>
      <c r="J1973" s="59">
        <v>82478</v>
      </c>
      <c r="K1973" s="78">
        <f>VLOOKUP(volume[[#This Row],[hwycov_id]],cnf[],10,FALSE)</f>
        <v>82478</v>
      </c>
      <c r="L1973" s="229">
        <f t="shared" si="90"/>
        <v>0</v>
      </c>
      <c r="M1973" s="228">
        <f t="shared" si="91"/>
        <v>0</v>
      </c>
      <c r="N1973" s="228">
        <f t="shared" si="92"/>
        <v>0</v>
      </c>
      <c r="O1973" s="298" t="e">
        <f>VLOOKUP(volume[[#This Row],[hwycov_id]],check!$A$2:$P$26,16,FALSE)</f>
        <v>#N/A</v>
      </c>
      <c r="P1973" s="298">
        <v>1992</v>
      </c>
    </row>
    <row r="1974" spans="1:16">
      <c r="A1974" s="59">
        <v>27915</v>
      </c>
      <c r="B1974" s="59">
        <v>1</v>
      </c>
      <c r="C1974" s="59">
        <v>1</v>
      </c>
      <c r="D1974" s="59">
        <v>1</v>
      </c>
      <c r="E1974" s="59" t="s">
        <v>82</v>
      </c>
      <c r="F1974" s="227">
        <v>1</v>
      </c>
      <c r="G1974" s="59">
        <v>8</v>
      </c>
      <c r="H1974" s="227">
        <v>4</v>
      </c>
      <c r="I1974" s="227">
        <v>14</v>
      </c>
      <c r="J1974" s="59">
        <v>82654</v>
      </c>
      <c r="K1974" s="78">
        <f>VLOOKUP(volume[[#This Row],[hwycov_id]],cnf[],10,FALSE)</f>
        <v>82654</v>
      </c>
      <c r="L1974" s="229">
        <f t="shared" si="90"/>
        <v>0</v>
      </c>
      <c r="M1974" s="228">
        <f t="shared" si="91"/>
        <v>0</v>
      </c>
      <c r="N1974" s="228">
        <f t="shared" si="92"/>
        <v>0</v>
      </c>
      <c r="O1974" s="298" t="e">
        <f>VLOOKUP(volume[[#This Row],[hwycov_id]],check!$A$2:$P$26,16,FALSE)</f>
        <v>#N/A</v>
      </c>
      <c r="P1974" s="298">
        <v>1993</v>
      </c>
    </row>
    <row r="1975" spans="1:16">
      <c r="A1975" s="59">
        <v>28124</v>
      </c>
      <c r="B1975" s="59">
        <v>1</v>
      </c>
      <c r="C1975" s="59">
        <v>1</v>
      </c>
      <c r="D1975" s="59">
        <v>1</v>
      </c>
      <c r="E1975" s="59" t="s">
        <v>78</v>
      </c>
      <c r="F1975" s="227">
        <v>1</v>
      </c>
      <c r="G1975" s="59">
        <v>8</v>
      </c>
      <c r="H1975" s="227">
        <v>5</v>
      </c>
      <c r="I1975" s="227">
        <v>9</v>
      </c>
      <c r="J1975" s="59">
        <v>82686</v>
      </c>
      <c r="K1975" s="78">
        <f>VLOOKUP(volume[[#This Row],[hwycov_id]],cnf[],10,FALSE)</f>
        <v>82686</v>
      </c>
      <c r="L1975" s="229">
        <f t="shared" si="90"/>
        <v>0</v>
      </c>
      <c r="M1975" s="228">
        <f t="shared" si="91"/>
        <v>0</v>
      </c>
      <c r="N1975" s="228">
        <f t="shared" si="92"/>
        <v>0</v>
      </c>
      <c r="O1975" s="298" t="e">
        <f>VLOOKUP(volume[[#This Row],[hwycov_id]],check!$A$2:$P$26,16,FALSE)</f>
        <v>#N/A</v>
      </c>
      <c r="P1975" s="298">
        <v>1994</v>
      </c>
    </row>
    <row r="1976" spans="1:16">
      <c r="A1976" s="59">
        <v>8968</v>
      </c>
      <c r="B1976" s="59">
        <v>1</v>
      </c>
      <c r="C1976" s="59">
        <v>1</v>
      </c>
      <c r="D1976" s="59">
        <v>1</v>
      </c>
      <c r="E1976" s="59" t="s">
        <v>78</v>
      </c>
      <c r="F1976" s="227">
        <v>1</v>
      </c>
      <c r="G1976" s="59">
        <v>8</v>
      </c>
      <c r="H1976" s="227">
        <v>2</v>
      </c>
      <c r="I1976" s="227">
        <v>14</v>
      </c>
      <c r="J1976" s="59">
        <v>82699</v>
      </c>
      <c r="K1976" s="78">
        <f>VLOOKUP(volume[[#This Row],[hwycov_id]],cnf[],10,FALSE)</f>
        <v>82699</v>
      </c>
      <c r="L1976" s="229">
        <f t="shared" si="90"/>
        <v>0</v>
      </c>
      <c r="M1976" s="228">
        <f t="shared" si="91"/>
        <v>0</v>
      </c>
      <c r="N1976" s="228">
        <f t="shared" si="92"/>
        <v>0</v>
      </c>
      <c r="O1976" s="298" t="e">
        <f>VLOOKUP(volume[[#This Row],[hwycov_id]],check!$A$2:$P$26,16,FALSE)</f>
        <v>#N/A</v>
      </c>
      <c r="P1976" s="298">
        <v>1995</v>
      </c>
    </row>
    <row r="1977" spans="1:16">
      <c r="A1977" s="59">
        <v>759</v>
      </c>
      <c r="B1977" s="59">
        <v>1</v>
      </c>
      <c r="C1977" s="59">
        <v>1</v>
      </c>
      <c r="D1977" s="59">
        <v>1</v>
      </c>
      <c r="E1977" s="59" t="s">
        <v>78</v>
      </c>
      <c r="F1977" s="227">
        <v>1</v>
      </c>
      <c r="G1977" s="59">
        <v>8</v>
      </c>
      <c r="H1977" s="227">
        <v>3</v>
      </c>
      <c r="I1977" s="227">
        <v>14</v>
      </c>
      <c r="J1977" s="59">
        <v>82835</v>
      </c>
      <c r="K1977" s="78">
        <f>VLOOKUP(volume[[#This Row],[hwycov_id]],cnf[],10,FALSE)</f>
        <v>82835</v>
      </c>
      <c r="L1977" s="229">
        <f t="shared" si="90"/>
        <v>0</v>
      </c>
      <c r="M1977" s="228">
        <f t="shared" si="91"/>
        <v>0</v>
      </c>
      <c r="N1977" s="228">
        <f t="shared" si="92"/>
        <v>0</v>
      </c>
      <c r="O1977" s="298" t="e">
        <f>VLOOKUP(volume[[#This Row],[hwycov_id]],check!$A$2:$P$26,16,FALSE)</f>
        <v>#N/A</v>
      </c>
      <c r="P1977" s="298">
        <v>1996</v>
      </c>
    </row>
    <row r="1978" spans="1:16">
      <c r="A1978" s="59">
        <v>15038</v>
      </c>
      <c r="B1978" s="59">
        <v>1</v>
      </c>
      <c r="C1978" s="59">
        <v>1</v>
      </c>
      <c r="D1978" s="59">
        <v>1</v>
      </c>
      <c r="E1978" s="59" t="s">
        <v>78</v>
      </c>
      <c r="F1978" s="227">
        <v>1</v>
      </c>
      <c r="G1978" s="59">
        <v>8</v>
      </c>
      <c r="H1978" s="227">
        <v>3</v>
      </c>
      <c r="I1978" s="227">
        <v>14</v>
      </c>
      <c r="J1978" s="59">
        <v>82837</v>
      </c>
      <c r="K1978" s="78">
        <f>VLOOKUP(volume[[#This Row],[hwycov_id]],cnf[],10,FALSE)</f>
        <v>82837</v>
      </c>
      <c r="L1978" s="229">
        <f t="shared" si="90"/>
        <v>0</v>
      </c>
      <c r="M1978" s="228">
        <f t="shared" si="91"/>
        <v>0</v>
      </c>
      <c r="N1978" s="228">
        <f t="shared" si="92"/>
        <v>0</v>
      </c>
      <c r="O1978" s="298" t="e">
        <f>VLOOKUP(volume[[#This Row],[hwycov_id]],check!$A$2:$P$26,16,FALSE)</f>
        <v>#N/A</v>
      </c>
      <c r="P1978" s="298">
        <v>1997</v>
      </c>
    </row>
    <row r="1979" spans="1:16">
      <c r="A1979" s="59">
        <v>27914</v>
      </c>
      <c r="B1979" s="59">
        <v>1</v>
      </c>
      <c r="C1979" s="59">
        <v>1</v>
      </c>
      <c r="D1979" s="59">
        <v>1</v>
      </c>
      <c r="E1979" s="59" t="s">
        <v>82</v>
      </c>
      <c r="F1979" s="227">
        <v>1</v>
      </c>
      <c r="G1979" s="59">
        <v>8</v>
      </c>
      <c r="H1979" s="227">
        <v>4</v>
      </c>
      <c r="I1979" s="227">
        <v>14</v>
      </c>
      <c r="J1979" s="59">
        <v>82885</v>
      </c>
      <c r="K1979" s="78">
        <f>VLOOKUP(volume[[#This Row],[hwycov_id]],cnf[],10,FALSE)</f>
        <v>82885</v>
      </c>
      <c r="L1979" s="229">
        <f t="shared" si="90"/>
        <v>0</v>
      </c>
      <c r="M1979" s="228">
        <f t="shared" si="91"/>
        <v>0</v>
      </c>
      <c r="N1979" s="228">
        <f t="shared" si="92"/>
        <v>0</v>
      </c>
      <c r="O1979" s="298" t="e">
        <f>VLOOKUP(volume[[#This Row],[hwycov_id]],check!$A$2:$P$26,16,FALSE)</f>
        <v>#N/A</v>
      </c>
      <c r="P1979" s="298">
        <v>1998</v>
      </c>
    </row>
    <row r="1980" spans="1:16">
      <c r="A1980" s="59">
        <v>29016</v>
      </c>
      <c r="B1980" s="59">
        <v>1</v>
      </c>
      <c r="C1980" s="59">
        <v>1</v>
      </c>
      <c r="D1980" s="59">
        <v>1</v>
      </c>
      <c r="E1980" s="59" t="s">
        <v>78</v>
      </c>
      <c r="F1980" s="227">
        <v>1</v>
      </c>
      <c r="G1980" s="59">
        <v>8</v>
      </c>
      <c r="H1980" s="227">
        <v>2</v>
      </c>
      <c r="I1980" s="227">
        <v>14</v>
      </c>
      <c r="J1980" s="59">
        <v>82896</v>
      </c>
      <c r="K1980" s="78">
        <f>VLOOKUP(volume[[#This Row],[hwycov_id]],cnf[],10,FALSE)</f>
        <v>82896</v>
      </c>
      <c r="L1980" s="229">
        <f t="shared" si="90"/>
        <v>0</v>
      </c>
      <c r="M1980" s="228">
        <f t="shared" si="91"/>
        <v>0</v>
      </c>
      <c r="N1980" s="228">
        <f t="shared" si="92"/>
        <v>0</v>
      </c>
      <c r="O1980" s="298" t="e">
        <f>VLOOKUP(volume[[#This Row],[hwycov_id]],check!$A$2:$P$26,16,FALSE)</f>
        <v>#N/A</v>
      </c>
      <c r="P1980" s="298">
        <v>1999</v>
      </c>
    </row>
    <row r="1981" spans="1:16">
      <c r="A1981" s="59">
        <v>29033</v>
      </c>
      <c r="B1981" s="59">
        <v>1</v>
      </c>
      <c r="C1981" s="59">
        <v>1</v>
      </c>
      <c r="D1981" s="59">
        <v>1</v>
      </c>
      <c r="E1981" s="59" t="s">
        <v>78</v>
      </c>
      <c r="F1981" s="227">
        <v>1</v>
      </c>
      <c r="G1981" s="59">
        <v>8</v>
      </c>
      <c r="H1981" s="227">
        <v>2</v>
      </c>
      <c r="I1981" s="227">
        <v>14</v>
      </c>
      <c r="J1981" s="59">
        <v>82976</v>
      </c>
      <c r="K1981" s="78">
        <f>VLOOKUP(volume[[#This Row],[hwycov_id]],cnf[],10,FALSE)</f>
        <v>82976</v>
      </c>
      <c r="L1981" s="229">
        <f t="shared" si="90"/>
        <v>0</v>
      </c>
      <c r="M1981" s="228">
        <f t="shared" si="91"/>
        <v>0</v>
      </c>
      <c r="N1981" s="228">
        <f t="shared" si="92"/>
        <v>0</v>
      </c>
      <c r="O1981" s="298" t="e">
        <f>VLOOKUP(volume[[#This Row],[hwycov_id]],check!$A$2:$P$26,16,FALSE)</f>
        <v>#N/A</v>
      </c>
      <c r="P1981" s="298">
        <v>2000</v>
      </c>
    </row>
    <row r="1982" spans="1:16">
      <c r="A1982" s="59">
        <v>8770</v>
      </c>
      <c r="B1982" s="59">
        <v>1</v>
      </c>
      <c r="C1982" s="59">
        <v>1</v>
      </c>
      <c r="D1982" s="59">
        <v>1</v>
      </c>
      <c r="E1982" s="59" t="s">
        <v>78</v>
      </c>
      <c r="F1982" s="227">
        <v>1</v>
      </c>
      <c r="G1982" s="59">
        <v>8</v>
      </c>
      <c r="H1982" s="227">
        <v>6</v>
      </c>
      <c r="I1982" s="227">
        <v>1</v>
      </c>
      <c r="J1982" s="59">
        <v>83031</v>
      </c>
      <c r="K1982" s="78">
        <f>VLOOKUP(volume[[#This Row],[hwycov_id]],cnf[],10,FALSE)</f>
        <v>83031</v>
      </c>
      <c r="L1982" s="229">
        <f t="shared" si="90"/>
        <v>0</v>
      </c>
      <c r="M1982" s="228">
        <f t="shared" si="91"/>
        <v>0</v>
      </c>
      <c r="N1982" s="228">
        <f t="shared" si="92"/>
        <v>0</v>
      </c>
      <c r="O1982" s="298" t="e">
        <f>VLOOKUP(volume[[#This Row],[hwycov_id]],check!$A$2:$P$26,16,FALSE)</f>
        <v>#N/A</v>
      </c>
      <c r="P1982" s="298">
        <v>2001</v>
      </c>
    </row>
    <row r="1983" spans="1:16">
      <c r="A1983" s="59">
        <v>11055</v>
      </c>
      <c r="B1983" s="59">
        <v>1</v>
      </c>
      <c r="C1983" s="59">
        <v>1</v>
      </c>
      <c r="D1983" s="59">
        <v>1</v>
      </c>
      <c r="E1983" s="59" t="s">
        <v>78</v>
      </c>
      <c r="F1983" s="227">
        <v>1</v>
      </c>
      <c r="G1983" s="59">
        <v>8</v>
      </c>
      <c r="H1983" s="227">
        <v>5</v>
      </c>
      <c r="I1983" s="227">
        <v>5</v>
      </c>
      <c r="J1983" s="59">
        <v>83089</v>
      </c>
      <c r="K1983" s="78">
        <f>VLOOKUP(volume[[#This Row],[hwycov_id]],cnf[],10,FALSE)</f>
        <v>83089</v>
      </c>
      <c r="L1983" s="229">
        <f t="shared" si="90"/>
        <v>0</v>
      </c>
      <c r="M1983" s="228">
        <f t="shared" si="91"/>
        <v>0</v>
      </c>
      <c r="N1983" s="228">
        <f t="shared" si="92"/>
        <v>0</v>
      </c>
      <c r="O1983" s="298" t="e">
        <f>VLOOKUP(volume[[#This Row],[hwycov_id]],check!$A$2:$P$26,16,FALSE)</f>
        <v>#N/A</v>
      </c>
      <c r="P1983" s="298">
        <v>2002</v>
      </c>
    </row>
    <row r="1984" spans="1:16">
      <c r="A1984" s="59">
        <v>15065</v>
      </c>
      <c r="B1984" s="59">
        <v>1</v>
      </c>
      <c r="C1984" s="59">
        <v>1</v>
      </c>
      <c r="D1984" s="59">
        <v>1</v>
      </c>
      <c r="E1984" s="59" t="s">
        <v>78</v>
      </c>
      <c r="F1984" s="227">
        <v>1</v>
      </c>
      <c r="G1984" s="59">
        <v>8</v>
      </c>
      <c r="H1984" s="227">
        <v>3</v>
      </c>
      <c r="I1984" s="227">
        <v>14</v>
      </c>
      <c r="J1984" s="59">
        <v>83147</v>
      </c>
      <c r="K1984" s="78">
        <f>VLOOKUP(volume[[#This Row],[hwycov_id]],cnf[],10,FALSE)</f>
        <v>83147</v>
      </c>
      <c r="L1984" s="229">
        <f t="shared" si="90"/>
        <v>0</v>
      </c>
      <c r="M1984" s="228">
        <f t="shared" si="91"/>
        <v>0</v>
      </c>
      <c r="N1984" s="228">
        <f t="shared" si="92"/>
        <v>0</v>
      </c>
      <c r="O1984" s="298" t="e">
        <f>VLOOKUP(volume[[#This Row],[hwycov_id]],check!$A$2:$P$26,16,FALSE)</f>
        <v>#N/A</v>
      </c>
      <c r="P1984" s="298">
        <v>2003</v>
      </c>
    </row>
    <row r="1985" spans="1:16">
      <c r="A1985" s="59">
        <v>15196</v>
      </c>
      <c r="B1985" s="59">
        <v>1</v>
      </c>
      <c r="C1985" s="59">
        <v>1</v>
      </c>
      <c r="D1985" s="59">
        <v>1</v>
      </c>
      <c r="E1985" s="59" t="s">
        <v>82</v>
      </c>
      <c r="F1985" s="227">
        <v>1</v>
      </c>
      <c r="G1985" s="59">
        <v>8</v>
      </c>
      <c r="H1985" s="227">
        <v>3</v>
      </c>
      <c r="I1985" s="227">
        <v>14</v>
      </c>
      <c r="J1985" s="59">
        <v>83216</v>
      </c>
      <c r="K1985" s="78">
        <f>VLOOKUP(volume[[#This Row],[hwycov_id]],cnf[],10,FALSE)</f>
        <v>83216</v>
      </c>
      <c r="L1985" s="229">
        <f t="shared" si="90"/>
        <v>0</v>
      </c>
      <c r="M1985" s="228">
        <f t="shared" si="91"/>
        <v>0</v>
      </c>
      <c r="N1985" s="228">
        <f t="shared" si="92"/>
        <v>0</v>
      </c>
      <c r="O1985" s="298" t="e">
        <f>VLOOKUP(volume[[#This Row],[hwycov_id]],check!$A$2:$P$26,16,FALSE)</f>
        <v>#N/A</v>
      </c>
      <c r="P1985" s="298">
        <v>2004</v>
      </c>
    </row>
    <row r="1986" spans="1:16">
      <c r="A1986" s="59">
        <v>8056</v>
      </c>
      <c r="B1986" s="59">
        <v>1</v>
      </c>
      <c r="C1986" s="59">
        <v>1</v>
      </c>
      <c r="D1986" s="59">
        <v>1</v>
      </c>
      <c r="E1986" s="59" t="s">
        <v>78</v>
      </c>
      <c r="F1986" s="227">
        <v>1</v>
      </c>
      <c r="G1986" s="59">
        <v>8</v>
      </c>
      <c r="H1986" s="227">
        <v>7</v>
      </c>
      <c r="I1986" s="227">
        <v>15</v>
      </c>
      <c r="J1986" s="59">
        <v>83223</v>
      </c>
      <c r="K1986" s="78">
        <f>VLOOKUP(volume[[#This Row],[hwycov_id]],cnf[],10,FALSE)</f>
        <v>83223</v>
      </c>
      <c r="L1986" s="229">
        <f t="shared" ref="L1986:L2049" si="93">K1986/J1986-1</f>
        <v>0</v>
      </c>
      <c r="M1986" s="228">
        <f t="shared" ref="M1986:M2049" si="94">K1986-J1986</f>
        <v>0</v>
      </c>
      <c r="N1986" s="228">
        <f t="shared" ref="N1986:N2049" si="95">POWER(M1986,2)</f>
        <v>0</v>
      </c>
      <c r="O1986" s="298" t="e">
        <f>VLOOKUP(volume[[#This Row],[hwycov_id]],check!$A$2:$P$26,16,FALSE)</f>
        <v>#N/A</v>
      </c>
      <c r="P1986" s="298">
        <v>2005</v>
      </c>
    </row>
    <row r="1987" spans="1:16">
      <c r="A1987" s="59">
        <v>31198</v>
      </c>
      <c r="B1987" s="59">
        <v>1</v>
      </c>
      <c r="C1987" s="59">
        <v>1</v>
      </c>
      <c r="D1987" s="59">
        <v>1</v>
      </c>
      <c r="E1987" s="59" t="s">
        <v>82</v>
      </c>
      <c r="F1987" s="227">
        <v>1</v>
      </c>
      <c r="G1987" s="59">
        <v>8</v>
      </c>
      <c r="H1987" s="227">
        <v>3</v>
      </c>
      <c r="I1987" s="227">
        <v>14</v>
      </c>
      <c r="J1987" s="59">
        <v>83328</v>
      </c>
      <c r="K1987" s="78">
        <f>VLOOKUP(volume[[#This Row],[hwycov_id]],cnf[],10,FALSE)</f>
        <v>83328</v>
      </c>
      <c r="L1987" s="229">
        <f t="shared" si="93"/>
        <v>0</v>
      </c>
      <c r="M1987" s="228">
        <f t="shared" si="94"/>
        <v>0</v>
      </c>
      <c r="N1987" s="228">
        <f t="shared" si="95"/>
        <v>0</v>
      </c>
      <c r="O1987" s="298" t="e">
        <f>VLOOKUP(volume[[#This Row],[hwycov_id]],check!$A$2:$P$26,16,FALSE)</f>
        <v>#N/A</v>
      </c>
      <c r="P1987" s="298">
        <v>2006</v>
      </c>
    </row>
    <row r="1988" spans="1:16">
      <c r="A1988" s="59">
        <v>16164</v>
      </c>
      <c r="B1988" s="59">
        <v>1</v>
      </c>
      <c r="C1988" s="59">
        <v>1</v>
      </c>
      <c r="D1988" s="59">
        <v>1</v>
      </c>
      <c r="E1988" s="59" t="s">
        <v>78</v>
      </c>
      <c r="F1988" s="227">
        <v>1</v>
      </c>
      <c r="G1988" s="59">
        <v>8</v>
      </c>
      <c r="H1988" s="227">
        <v>3</v>
      </c>
      <c r="I1988" s="227">
        <v>14</v>
      </c>
      <c r="J1988" s="59">
        <v>83328</v>
      </c>
      <c r="K1988" s="78">
        <f>VLOOKUP(volume[[#This Row],[hwycov_id]],cnf[],10,FALSE)</f>
        <v>83328</v>
      </c>
      <c r="L1988" s="229">
        <f t="shared" si="93"/>
        <v>0</v>
      </c>
      <c r="M1988" s="228">
        <f t="shared" si="94"/>
        <v>0</v>
      </c>
      <c r="N1988" s="228">
        <f t="shared" si="95"/>
        <v>0</v>
      </c>
      <c r="O1988" s="298" t="e">
        <f>VLOOKUP(volume[[#This Row],[hwycov_id]],check!$A$2:$P$26,16,FALSE)</f>
        <v>#N/A</v>
      </c>
      <c r="P1988" s="298">
        <v>2007</v>
      </c>
    </row>
    <row r="1989" spans="1:16">
      <c r="A1989" s="59">
        <v>20719</v>
      </c>
      <c r="B1989" s="59">
        <v>1</v>
      </c>
      <c r="C1989" s="59">
        <v>1</v>
      </c>
      <c r="D1989" s="59">
        <v>1</v>
      </c>
      <c r="E1989" s="59" t="s">
        <v>78</v>
      </c>
      <c r="F1989" s="227">
        <v>1</v>
      </c>
      <c r="G1989" s="59">
        <v>8</v>
      </c>
      <c r="H1989" s="227">
        <v>5</v>
      </c>
      <c r="I1989" s="227">
        <v>9</v>
      </c>
      <c r="J1989" s="59">
        <v>83927</v>
      </c>
      <c r="K1989" s="78">
        <f>VLOOKUP(volume[[#This Row],[hwycov_id]],cnf[],10,FALSE)</f>
        <v>83927</v>
      </c>
      <c r="L1989" s="229">
        <f t="shared" si="93"/>
        <v>0</v>
      </c>
      <c r="M1989" s="228">
        <f t="shared" si="94"/>
        <v>0</v>
      </c>
      <c r="N1989" s="228">
        <f t="shared" si="95"/>
        <v>0</v>
      </c>
      <c r="O1989" s="298" t="e">
        <f>VLOOKUP(volume[[#This Row],[hwycov_id]],check!$A$2:$P$26,16,FALSE)</f>
        <v>#N/A</v>
      </c>
      <c r="P1989" s="298">
        <v>2008</v>
      </c>
    </row>
    <row r="1990" spans="1:16">
      <c r="A1990" s="59">
        <v>16162</v>
      </c>
      <c r="B1990" s="59">
        <v>1</v>
      </c>
      <c r="C1990" s="59">
        <v>1</v>
      </c>
      <c r="D1990" s="59">
        <v>1</v>
      </c>
      <c r="E1990" s="59" t="s">
        <v>82</v>
      </c>
      <c r="F1990" s="227">
        <v>1</v>
      </c>
      <c r="G1990" s="59">
        <v>8</v>
      </c>
      <c r="H1990" s="227">
        <v>3</v>
      </c>
      <c r="I1990" s="227">
        <v>14</v>
      </c>
      <c r="J1990" s="59">
        <v>84233</v>
      </c>
      <c r="K1990" s="78">
        <f>VLOOKUP(volume[[#This Row],[hwycov_id]],cnf[],10,FALSE)</f>
        <v>84233</v>
      </c>
      <c r="L1990" s="229">
        <f t="shared" si="93"/>
        <v>0</v>
      </c>
      <c r="M1990" s="228">
        <f t="shared" si="94"/>
        <v>0</v>
      </c>
      <c r="N1990" s="228">
        <f t="shared" si="95"/>
        <v>0</v>
      </c>
      <c r="O1990" s="298" t="e">
        <f>VLOOKUP(volume[[#This Row],[hwycov_id]],check!$A$2:$P$26,16,FALSE)</f>
        <v>#N/A</v>
      </c>
      <c r="P1990" s="298">
        <v>2010</v>
      </c>
    </row>
    <row r="1991" spans="1:16">
      <c r="A1991" s="59">
        <v>12944</v>
      </c>
      <c r="B1991" s="59">
        <v>1</v>
      </c>
      <c r="C1991" s="59">
        <v>1</v>
      </c>
      <c r="D1991" s="59">
        <v>1</v>
      </c>
      <c r="E1991" s="59" t="s">
        <v>77</v>
      </c>
      <c r="F1991" s="227">
        <v>1</v>
      </c>
      <c r="G1991" s="59">
        <v>8</v>
      </c>
      <c r="H1991" s="227">
        <v>7</v>
      </c>
      <c r="I1991" s="227">
        <v>7</v>
      </c>
      <c r="J1991" s="59">
        <v>84346</v>
      </c>
      <c r="K1991" s="78">
        <f>VLOOKUP(volume[[#This Row],[hwycov_id]],cnf[],10,FALSE)</f>
        <v>84346</v>
      </c>
      <c r="L1991" s="229">
        <f t="shared" si="93"/>
        <v>0</v>
      </c>
      <c r="M1991" s="228">
        <f t="shared" si="94"/>
        <v>0</v>
      </c>
      <c r="N1991" s="228">
        <f t="shared" si="95"/>
        <v>0</v>
      </c>
      <c r="O1991" s="298" t="e">
        <f>VLOOKUP(volume[[#This Row],[hwycov_id]],check!$A$2:$P$26,16,FALSE)</f>
        <v>#N/A</v>
      </c>
      <c r="P1991" s="298">
        <v>2011</v>
      </c>
    </row>
    <row r="1992" spans="1:16">
      <c r="A1992" s="59">
        <v>15230</v>
      </c>
      <c r="B1992" s="59">
        <v>1</v>
      </c>
      <c r="C1992" s="59">
        <v>1</v>
      </c>
      <c r="D1992" s="59">
        <v>1</v>
      </c>
      <c r="E1992" s="59" t="s">
        <v>82</v>
      </c>
      <c r="F1992" s="227">
        <v>1</v>
      </c>
      <c r="G1992" s="59">
        <v>8</v>
      </c>
      <c r="H1992" s="227">
        <v>3</v>
      </c>
      <c r="I1992" s="227">
        <v>14</v>
      </c>
      <c r="J1992" s="59">
        <v>84433</v>
      </c>
      <c r="K1992" s="78">
        <f>VLOOKUP(volume[[#This Row],[hwycov_id]],cnf[],10,FALSE)</f>
        <v>84433</v>
      </c>
      <c r="L1992" s="229">
        <f t="shared" si="93"/>
        <v>0</v>
      </c>
      <c r="M1992" s="228">
        <f t="shared" si="94"/>
        <v>0</v>
      </c>
      <c r="N1992" s="228">
        <f t="shared" si="95"/>
        <v>0</v>
      </c>
      <c r="O1992" s="298" t="e">
        <f>VLOOKUP(volume[[#This Row],[hwycov_id]],check!$A$2:$P$26,16,FALSE)</f>
        <v>#N/A</v>
      </c>
      <c r="P1992" s="298">
        <v>2012</v>
      </c>
    </row>
    <row r="1993" spans="1:16">
      <c r="A1993" s="59">
        <v>27614</v>
      </c>
      <c r="B1993" s="59">
        <v>1</v>
      </c>
      <c r="C1993" s="59">
        <v>1</v>
      </c>
      <c r="D1993" s="59">
        <v>1</v>
      </c>
      <c r="E1993" s="59" t="s">
        <v>78</v>
      </c>
      <c r="F1993" s="227">
        <v>1</v>
      </c>
      <c r="G1993" s="59">
        <v>8</v>
      </c>
      <c r="H1993" s="227">
        <v>2</v>
      </c>
      <c r="I1993" s="227">
        <v>14</v>
      </c>
      <c r="J1993" s="59">
        <v>84581</v>
      </c>
      <c r="K1993" s="78">
        <f>VLOOKUP(volume[[#This Row],[hwycov_id]],cnf[],10,FALSE)</f>
        <v>84581</v>
      </c>
      <c r="L1993" s="229">
        <f t="shared" si="93"/>
        <v>0</v>
      </c>
      <c r="M1993" s="228">
        <f t="shared" si="94"/>
        <v>0</v>
      </c>
      <c r="N1993" s="228">
        <f t="shared" si="95"/>
        <v>0</v>
      </c>
      <c r="O1993" s="298" t="e">
        <f>VLOOKUP(volume[[#This Row],[hwycov_id]],check!$A$2:$P$26,16,FALSE)</f>
        <v>#N/A</v>
      </c>
      <c r="P1993" s="298">
        <v>2013</v>
      </c>
    </row>
    <row r="1994" spans="1:16">
      <c r="A1994" s="59">
        <v>8938</v>
      </c>
      <c r="B1994" s="59">
        <v>1</v>
      </c>
      <c r="C1994" s="59">
        <v>1</v>
      </c>
      <c r="D1994" s="59">
        <v>1</v>
      </c>
      <c r="E1994" s="59" t="s">
        <v>82</v>
      </c>
      <c r="F1994" s="227">
        <v>1</v>
      </c>
      <c r="G1994" s="59">
        <v>8</v>
      </c>
      <c r="H1994" s="227">
        <v>2</v>
      </c>
      <c r="I1994" s="227">
        <v>14</v>
      </c>
      <c r="J1994" s="59">
        <v>84605</v>
      </c>
      <c r="K1994" s="78">
        <f>VLOOKUP(volume[[#This Row],[hwycov_id]],cnf[],10,FALSE)</f>
        <v>84605</v>
      </c>
      <c r="L1994" s="229">
        <f t="shared" si="93"/>
        <v>0</v>
      </c>
      <c r="M1994" s="228">
        <f t="shared" si="94"/>
        <v>0</v>
      </c>
      <c r="N1994" s="228">
        <f t="shared" si="95"/>
        <v>0</v>
      </c>
      <c r="O1994" s="298" t="e">
        <f>VLOOKUP(volume[[#This Row],[hwycov_id]],check!$A$2:$P$26,16,FALSE)</f>
        <v>#N/A</v>
      </c>
      <c r="P1994" s="298">
        <v>2014</v>
      </c>
    </row>
    <row r="1995" spans="1:16">
      <c r="A1995" s="59">
        <v>13273</v>
      </c>
      <c r="B1995" s="59">
        <v>1</v>
      </c>
      <c r="C1995" s="59">
        <v>1</v>
      </c>
      <c r="D1995" s="59">
        <v>1</v>
      </c>
      <c r="E1995" s="59" t="s">
        <v>78</v>
      </c>
      <c r="F1995" s="227">
        <v>1</v>
      </c>
      <c r="G1995" s="59">
        <v>8</v>
      </c>
      <c r="H1995" s="227">
        <v>6</v>
      </c>
      <c r="I1995" s="227">
        <v>1</v>
      </c>
      <c r="J1995" s="59">
        <v>84626</v>
      </c>
      <c r="K1995" s="78">
        <f>VLOOKUP(volume[[#This Row],[hwycov_id]],cnf[],10,FALSE)</f>
        <v>84626</v>
      </c>
      <c r="L1995" s="229">
        <f t="shared" si="93"/>
        <v>0</v>
      </c>
      <c r="M1995" s="228">
        <f t="shared" si="94"/>
        <v>0</v>
      </c>
      <c r="N1995" s="228">
        <f t="shared" si="95"/>
        <v>0</v>
      </c>
      <c r="O1995" s="298" t="e">
        <f>VLOOKUP(volume[[#This Row],[hwycov_id]],check!$A$2:$P$26,16,FALSE)</f>
        <v>#N/A</v>
      </c>
      <c r="P1995" s="298">
        <v>2015</v>
      </c>
    </row>
    <row r="1996" spans="1:16">
      <c r="A1996" s="59">
        <v>27933</v>
      </c>
      <c r="B1996" s="59">
        <v>1</v>
      </c>
      <c r="C1996" s="59">
        <v>1</v>
      </c>
      <c r="D1996" s="59">
        <v>1</v>
      </c>
      <c r="E1996" s="59" t="s">
        <v>78</v>
      </c>
      <c r="F1996" s="227">
        <v>1</v>
      </c>
      <c r="G1996" s="59">
        <v>8</v>
      </c>
      <c r="H1996" s="227">
        <v>4</v>
      </c>
      <c r="I1996" s="227">
        <v>2</v>
      </c>
      <c r="J1996" s="59">
        <v>84946</v>
      </c>
      <c r="K1996" s="78">
        <f>VLOOKUP(volume[[#This Row],[hwycov_id]],cnf[],10,FALSE)</f>
        <v>84946</v>
      </c>
      <c r="L1996" s="229">
        <f t="shared" si="93"/>
        <v>0</v>
      </c>
      <c r="M1996" s="228">
        <f t="shared" si="94"/>
        <v>0</v>
      </c>
      <c r="N1996" s="228">
        <f t="shared" si="95"/>
        <v>0</v>
      </c>
      <c r="O1996" s="298" t="e">
        <f>VLOOKUP(volume[[#This Row],[hwycov_id]],check!$A$2:$P$26,16,FALSE)</f>
        <v>#N/A</v>
      </c>
      <c r="P1996" s="298">
        <v>2016</v>
      </c>
    </row>
    <row r="1997" spans="1:16">
      <c r="A1997" s="59">
        <v>27925</v>
      </c>
      <c r="B1997" s="59">
        <v>1</v>
      </c>
      <c r="C1997" s="59">
        <v>1</v>
      </c>
      <c r="D1997" s="59">
        <v>1</v>
      </c>
      <c r="E1997" s="59" t="s">
        <v>78</v>
      </c>
      <c r="F1997" s="227">
        <v>1</v>
      </c>
      <c r="G1997" s="59">
        <v>8</v>
      </c>
      <c r="H1997" s="227">
        <v>4</v>
      </c>
      <c r="I1997" s="227">
        <v>2</v>
      </c>
      <c r="J1997" s="59">
        <v>85067</v>
      </c>
      <c r="K1997" s="78">
        <f>VLOOKUP(volume[[#This Row],[hwycov_id]],cnf[],10,FALSE)</f>
        <v>85067</v>
      </c>
      <c r="L1997" s="229">
        <f t="shared" si="93"/>
        <v>0</v>
      </c>
      <c r="M1997" s="228">
        <f t="shared" si="94"/>
        <v>0</v>
      </c>
      <c r="N1997" s="228">
        <f t="shared" si="95"/>
        <v>0</v>
      </c>
      <c r="O1997" s="298" t="e">
        <f>VLOOKUP(volume[[#This Row],[hwycov_id]],check!$A$2:$P$26,16,FALSE)</f>
        <v>#N/A</v>
      </c>
      <c r="P1997" s="298">
        <v>2017</v>
      </c>
    </row>
    <row r="1998" spans="1:16">
      <c r="A1998" s="59">
        <v>20529</v>
      </c>
      <c r="B1998" s="59">
        <v>1</v>
      </c>
      <c r="C1998" s="59">
        <v>1</v>
      </c>
      <c r="D1998" s="59">
        <v>1</v>
      </c>
      <c r="E1998" s="59" t="s">
        <v>78</v>
      </c>
      <c r="F1998" s="227">
        <v>1</v>
      </c>
      <c r="G1998" s="59">
        <v>8</v>
      </c>
      <c r="H1998" s="227">
        <v>2</v>
      </c>
      <c r="I1998" s="227">
        <v>14</v>
      </c>
      <c r="J1998" s="59">
        <v>85111</v>
      </c>
      <c r="K1998" s="78">
        <f>VLOOKUP(volume[[#This Row],[hwycov_id]],cnf[],10,FALSE)</f>
        <v>85111</v>
      </c>
      <c r="L1998" s="229">
        <f t="shared" si="93"/>
        <v>0</v>
      </c>
      <c r="M1998" s="228">
        <f t="shared" si="94"/>
        <v>0</v>
      </c>
      <c r="N1998" s="228">
        <f t="shared" si="95"/>
        <v>0</v>
      </c>
      <c r="O1998" s="298" t="e">
        <f>VLOOKUP(volume[[#This Row],[hwycov_id]],check!$A$2:$P$26,16,FALSE)</f>
        <v>#N/A</v>
      </c>
      <c r="P1998" s="298">
        <v>2018</v>
      </c>
    </row>
    <row r="1999" spans="1:16">
      <c r="A1999" s="59">
        <v>744</v>
      </c>
      <c r="B1999" s="59">
        <v>1</v>
      </c>
      <c r="C1999" s="59">
        <v>1</v>
      </c>
      <c r="D1999" s="59">
        <v>1</v>
      </c>
      <c r="E1999" s="59" t="s">
        <v>78</v>
      </c>
      <c r="F1999" s="227">
        <v>1</v>
      </c>
      <c r="G1999" s="59">
        <v>8</v>
      </c>
      <c r="H1999" s="227">
        <v>2</v>
      </c>
      <c r="I1999" s="227">
        <v>14</v>
      </c>
      <c r="J1999" s="59">
        <v>85286</v>
      </c>
      <c r="K1999" s="78">
        <f>VLOOKUP(volume[[#This Row],[hwycov_id]],cnf[],10,FALSE)</f>
        <v>85286</v>
      </c>
      <c r="L1999" s="229">
        <f t="shared" si="93"/>
        <v>0</v>
      </c>
      <c r="M1999" s="228">
        <f t="shared" si="94"/>
        <v>0</v>
      </c>
      <c r="N1999" s="228">
        <f t="shared" si="95"/>
        <v>0</v>
      </c>
      <c r="O1999" s="298" t="e">
        <f>VLOOKUP(volume[[#This Row],[hwycov_id]],check!$A$2:$P$26,16,FALSE)</f>
        <v>#N/A</v>
      </c>
      <c r="P1999" s="298">
        <v>2019</v>
      </c>
    </row>
    <row r="2000" spans="1:16">
      <c r="A2000" s="59">
        <v>15020</v>
      </c>
      <c r="B2000" s="59">
        <v>1</v>
      </c>
      <c r="C2000" s="59">
        <v>1</v>
      </c>
      <c r="D2000" s="59">
        <v>1</v>
      </c>
      <c r="E2000" s="59" t="s">
        <v>78</v>
      </c>
      <c r="F2000" s="227">
        <v>1</v>
      </c>
      <c r="G2000" s="59">
        <v>8</v>
      </c>
      <c r="H2000" s="227">
        <v>3</v>
      </c>
      <c r="I2000" s="227">
        <v>14</v>
      </c>
      <c r="J2000" s="59">
        <v>85455</v>
      </c>
      <c r="K2000" s="78">
        <f>VLOOKUP(volume[[#This Row],[hwycov_id]],cnf[],10,FALSE)</f>
        <v>85455</v>
      </c>
      <c r="L2000" s="229">
        <f t="shared" si="93"/>
        <v>0</v>
      </c>
      <c r="M2000" s="228">
        <f t="shared" si="94"/>
        <v>0</v>
      </c>
      <c r="N2000" s="228">
        <f t="shared" si="95"/>
        <v>0</v>
      </c>
      <c r="O2000" s="298" t="e">
        <f>VLOOKUP(volume[[#This Row],[hwycov_id]],check!$A$2:$P$26,16,FALSE)</f>
        <v>#N/A</v>
      </c>
      <c r="P2000" s="298">
        <v>2020</v>
      </c>
    </row>
    <row r="2001" spans="1:16">
      <c r="A2001" s="59">
        <v>10994</v>
      </c>
      <c r="B2001" s="59">
        <v>1</v>
      </c>
      <c r="C2001" s="59">
        <v>1</v>
      </c>
      <c r="D2001" s="59">
        <v>1</v>
      </c>
      <c r="E2001" s="59" t="s">
        <v>78</v>
      </c>
      <c r="F2001" s="227">
        <v>1</v>
      </c>
      <c r="G2001" s="59">
        <v>8</v>
      </c>
      <c r="H2001" s="227">
        <v>3</v>
      </c>
      <c r="I2001" s="227">
        <v>14</v>
      </c>
      <c r="J2001" s="59">
        <v>85458</v>
      </c>
      <c r="K2001" s="78">
        <f>VLOOKUP(volume[[#This Row],[hwycov_id]],cnf[],10,FALSE)</f>
        <v>85458</v>
      </c>
      <c r="L2001" s="229">
        <f t="shared" si="93"/>
        <v>0</v>
      </c>
      <c r="M2001" s="228">
        <f t="shared" si="94"/>
        <v>0</v>
      </c>
      <c r="N2001" s="228">
        <f t="shared" si="95"/>
        <v>0</v>
      </c>
      <c r="O2001" s="298" t="e">
        <f>VLOOKUP(volume[[#This Row],[hwycov_id]],check!$A$2:$P$26,16,FALSE)</f>
        <v>#N/A</v>
      </c>
      <c r="P2001" s="298">
        <v>2021</v>
      </c>
    </row>
    <row r="2002" spans="1:16">
      <c r="A2002" s="59">
        <v>28718</v>
      </c>
      <c r="B2002" s="59">
        <v>1</v>
      </c>
      <c r="C2002" s="59">
        <v>1</v>
      </c>
      <c r="D2002" s="59">
        <v>1</v>
      </c>
      <c r="E2002" s="59" t="s">
        <v>78</v>
      </c>
      <c r="F2002" s="227">
        <v>1</v>
      </c>
      <c r="G2002" s="59">
        <v>8</v>
      </c>
      <c r="H2002" s="227">
        <v>2</v>
      </c>
      <c r="I2002" s="227">
        <v>11</v>
      </c>
      <c r="J2002" s="59">
        <v>85520</v>
      </c>
      <c r="K2002" s="78">
        <f>VLOOKUP(volume[[#This Row],[hwycov_id]],cnf[],10,FALSE)</f>
        <v>85520</v>
      </c>
      <c r="L2002" s="229">
        <f t="shared" si="93"/>
        <v>0</v>
      </c>
      <c r="M2002" s="228">
        <f t="shared" si="94"/>
        <v>0</v>
      </c>
      <c r="N2002" s="228">
        <f t="shared" si="95"/>
        <v>0</v>
      </c>
      <c r="O2002" s="298" t="e">
        <f>VLOOKUP(volume[[#This Row],[hwycov_id]],check!$A$2:$P$26,16,FALSE)</f>
        <v>#N/A</v>
      </c>
      <c r="P2002" s="298">
        <v>2022</v>
      </c>
    </row>
    <row r="2003" spans="1:16">
      <c r="A2003" s="59">
        <v>28736</v>
      </c>
      <c r="B2003" s="59">
        <v>1</v>
      </c>
      <c r="C2003" s="59">
        <v>1</v>
      </c>
      <c r="D2003" s="59">
        <v>1</v>
      </c>
      <c r="E2003" s="59" t="s">
        <v>82</v>
      </c>
      <c r="F2003" s="227">
        <v>1</v>
      </c>
      <c r="G2003" s="59">
        <v>8</v>
      </c>
      <c r="H2003" s="227">
        <v>2</v>
      </c>
      <c r="I2003" s="227">
        <v>14</v>
      </c>
      <c r="J2003" s="59">
        <v>85598</v>
      </c>
      <c r="K2003" s="78">
        <f>VLOOKUP(volume[[#This Row],[hwycov_id]],cnf[],10,FALSE)</f>
        <v>85598</v>
      </c>
      <c r="L2003" s="229">
        <f t="shared" si="93"/>
        <v>0</v>
      </c>
      <c r="M2003" s="228">
        <f t="shared" si="94"/>
        <v>0</v>
      </c>
      <c r="N2003" s="228">
        <f t="shared" si="95"/>
        <v>0</v>
      </c>
      <c r="O2003" s="298" t="e">
        <f>VLOOKUP(volume[[#This Row],[hwycov_id]],check!$A$2:$P$26,16,FALSE)</f>
        <v>#N/A</v>
      </c>
      <c r="P2003" s="298">
        <v>2023</v>
      </c>
    </row>
    <row r="2004" spans="1:16">
      <c r="A2004" s="59">
        <v>28123</v>
      </c>
      <c r="B2004" s="59">
        <v>1</v>
      </c>
      <c r="C2004" s="59">
        <v>1</v>
      </c>
      <c r="D2004" s="59">
        <v>1</v>
      </c>
      <c r="E2004" s="59" t="s">
        <v>78</v>
      </c>
      <c r="F2004" s="227">
        <v>1</v>
      </c>
      <c r="G2004" s="59">
        <v>8</v>
      </c>
      <c r="H2004" s="227">
        <v>5</v>
      </c>
      <c r="I2004" s="227">
        <v>9</v>
      </c>
      <c r="J2004" s="59">
        <v>85602</v>
      </c>
      <c r="K2004" s="78">
        <f>VLOOKUP(volume[[#This Row],[hwycov_id]],cnf[],10,FALSE)</f>
        <v>85602</v>
      </c>
      <c r="L2004" s="229">
        <f t="shared" si="93"/>
        <v>0</v>
      </c>
      <c r="M2004" s="228">
        <f t="shared" si="94"/>
        <v>0</v>
      </c>
      <c r="N2004" s="228">
        <f t="shared" si="95"/>
        <v>0</v>
      </c>
      <c r="O2004" s="298" t="e">
        <f>VLOOKUP(volume[[#This Row],[hwycov_id]],check!$A$2:$P$26,16,FALSE)</f>
        <v>#N/A</v>
      </c>
      <c r="P2004" s="298">
        <v>2024</v>
      </c>
    </row>
    <row r="2005" spans="1:16">
      <c r="A2005" s="59">
        <v>29024</v>
      </c>
      <c r="B2005" s="59">
        <v>1</v>
      </c>
      <c r="C2005" s="59">
        <v>1</v>
      </c>
      <c r="D2005" s="59">
        <v>1</v>
      </c>
      <c r="E2005" s="59" t="s">
        <v>78</v>
      </c>
      <c r="F2005" s="227">
        <v>1</v>
      </c>
      <c r="G2005" s="59">
        <v>8</v>
      </c>
      <c r="H2005" s="227">
        <v>2</v>
      </c>
      <c r="I2005" s="227">
        <v>14</v>
      </c>
      <c r="J2005" s="59">
        <v>85638</v>
      </c>
      <c r="K2005" s="78">
        <f>VLOOKUP(volume[[#This Row],[hwycov_id]],cnf[],10,FALSE)</f>
        <v>85638</v>
      </c>
      <c r="L2005" s="229">
        <f t="shared" si="93"/>
        <v>0</v>
      </c>
      <c r="M2005" s="228">
        <f t="shared" si="94"/>
        <v>0</v>
      </c>
      <c r="N2005" s="228">
        <f t="shared" si="95"/>
        <v>0</v>
      </c>
      <c r="O2005" s="298" t="e">
        <f>VLOOKUP(volume[[#This Row],[hwycov_id]],check!$A$2:$P$26,16,FALSE)</f>
        <v>#N/A</v>
      </c>
      <c r="P2005" s="298">
        <v>2025</v>
      </c>
    </row>
    <row r="2006" spans="1:16">
      <c r="A2006" s="59">
        <v>14255</v>
      </c>
      <c r="B2006" s="59">
        <v>1</v>
      </c>
      <c r="C2006" s="59">
        <v>1</v>
      </c>
      <c r="D2006" s="59">
        <v>1</v>
      </c>
      <c r="E2006" s="59" t="s">
        <v>78</v>
      </c>
      <c r="F2006" s="227">
        <v>1</v>
      </c>
      <c r="G2006" s="59">
        <v>8</v>
      </c>
      <c r="H2006" s="227">
        <v>3</v>
      </c>
      <c r="I2006" s="227">
        <v>14</v>
      </c>
      <c r="J2006" s="59">
        <v>85646</v>
      </c>
      <c r="K2006" s="78">
        <f>VLOOKUP(volume[[#This Row],[hwycov_id]],cnf[],10,FALSE)</f>
        <v>85646</v>
      </c>
      <c r="L2006" s="229">
        <f t="shared" si="93"/>
        <v>0</v>
      </c>
      <c r="M2006" s="228">
        <f t="shared" si="94"/>
        <v>0</v>
      </c>
      <c r="N2006" s="228">
        <f t="shared" si="95"/>
        <v>0</v>
      </c>
      <c r="O2006" s="298" t="e">
        <f>VLOOKUP(volume[[#This Row],[hwycov_id]],check!$A$2:$P$26,16,FALSE)</f>
        <v>#N/A</v>
      </c>
      <c r="P2006" s="298">
        <v>2026</v>
      </c>
    </row>
    <row r="2007" spans="1:16">
      <c r="A2007" s="59">
        <v>843</v>
      </c>
      <c r="B2007" s="59">
        <v>1</v>
      </c>
      <c r="C2007" s="59">
        <v>1</v>
      </c>
      <c r="D2007" s="59">
        <v>1</v>
      </c>
      <c r="E2007" s="59" t="s">
        <v>82</v>
      </c>
      <c r="F2007" s="227">
        <v>1</v>
      </c>
      <c r="G2007" s="59">
        <v>8</v>
      </c>
      <c r="H2007" s="227">
        <v>4</v>
      </c>
      <c r="I2007" s="227">
        <v>2</v>
      </c>
      <c r="J2007" s="59">
        <v>85672</v>
      </c>
      <c r="K2007" s="78">
        <f>VLOOKUP(volume[[#This Row],[hwycov_id]],cnf[],10,FALSE)</f>
        <v>85672</v>
      </c>
      <c r="L2007" s="229">
        <f t="shared" si="93"/>
        <v>0</v>
      </c>
      <c r="M2007" s="228">
        <f t="shared" si="94"/>
        <v>0</v>
      </c>
      <c r="N2007" s="228">
        <f t="shared" si="95"/>
        <v>0</v>
      </c>
      <c r="O2007" s="298" t="e">
        <f>VLOOKUP(volume[[#This Row],[hwycov_id]],check!$A$2:$P$26,16,FALSE)</f>
        <v>#N/A</v>
      </c>
      <c r="P2007" s="298">
        <v>2027</v>
      </c>
    </row>
    <row r="2008" spans="1:16">
      <c r="A2008" s="59">
        <v>8054</v>
      </c>
      <c r="B2008" s="59">
        <v>1</v>
      </c>
      <c r="C2008" s="59">
        <v>1</v>
      </c>
      <c r="D2008" s="59">
        <v>1</v>
      </c>
      <c r="E2008" s="59" t="s">
        <v>82</v>
      </c>
      <c r="F2008" s="227">
        <v>1</v>
      </c>
      <c r="G2008" s="59">
        <v>8</v>
      </c>
      <c r="H2008" s="227">
        <v>7</v>
      </c>
      <c r="I2008" s="227">
        <v>15</v>
      </c>
      <c r="J2008" s="59">
        <v>85680</v>
      </c>
      <c r="K2008" s="78">
        <f>VLOOKUP(volume[[#This Row],[hwycov_id]],cnf[],10,FALSE)</f>
        <v>85680</v>
      </c>
      <c r="L2008" s="229">
        <f t="shared" si="93"/>
        <v>0</v>
      </c>
      <c r="M2008" s="228">
        <f t="shared" si="94"/>
        <v>0</v>
      </c>
      <c r="N2008" s="228">
        <f t="shared" si="95"/>
        <v>0</v>
      </c>
      <c r="O2008" s="298" t="e">
        <f>VLOOKUP(volume[[#This Row],[hwycov_id]],check!$A$2:$P$26,16,FALSE)</f>
        <v>#N/A</v>
      </c>
      <c r="P2008" s="298">
        <v>2028</v>
      </c>
    </row>
    <row r="2009" spans="1:16">
      <c r="A2009" s="59">
        <v>20466</v>
      </c>
      <c r="B2009" s="59">
        <v>1</v>
      </c>
      <c r="C2009" s="59">
        <v>1</v>
      </c>
      <c r="D2009" s="59">
        <v>1</v>
      </c>
      <c r="E2009" s="59" t="s">
        <v>78</v>
      </c>
      <c r="F2009" s="227">
        <v>1</v>
      </c>
      <c r="G2009" s="59">
        <v>8</v>
      </c>
      <c r="H2009" s="227">
        <v>2</v>
      </c>
      <c r="I2009" s="227">
        <v>14</v>
      </c>
      <c r="J2009" s="59">
        <v>85705</v>
      </c>
      <c r="K2009" s="78">
        <f>VLOOKUP(volume[[#This Row],[hwycov_id]],cnf[],10,FALSE)</f>
        <v>85705</v>
      </c>
      <c r="L2009" s="229">
        <f t="shared" si="93"/>
        <v>0</v>
      </c>
      <c r="M2009" s="228">
        <f t="shared" si="94"/>
        <v>0</v>
      </c>
      <c r="N2009" s="228">
        <f t="shared" si="95"/>
        <v>0</v>
      </c>
      <c r="O2009" s="298" t="e">
        <f>VLOOKUP(volume[[#This Row],[hwycov_id]],check!$A$2:$P$26,16,FALSE)</f>
        <v>#N/A</v>
      </c>
      <c r="P2009" s="298">
        <v>2029</v>
      </c>
    </row>
    <row r="2010" spans="1:16">
      <c r="A2010" s="59">
        <v>29756</v>
      </c>
      <c r="B2010" s="59">
        <v>1</v>
      </c>
      <c r="C2010" s="59">
        <v>1</v>
      </c>
      <c r="D2010" s="59">
        <v>1</v>
      </c>
      <c r="E2010" s="59" t="s">
        <v>78</v>
      </c>
      <c r="F2010" s="227">
        <v>1</v>
      </c>
      <c r="G2010" s="59">
        <v>8</v>
      </c>
      <c r="H2010" s="227">
        <v>2</v>
      </c>
      <c r="I2010" s="227">
        <v>14</v>
      </c>
      <c r="J2010" s="59">
        <v>85722</v>
      </c>
      <c r="K2010" s="78">
        <f>VLOOKUP(volume[[#This Row],[hwycov_id]],cnf[],10,FALSE)</f>
        <v>85722</v>
      </c>
      <c r="L2010" s="229">
        <f t="shared" si="93"/>
        <v>0</v>
      </c>
      <c r="M2010" s="228">
        <f t="shared" si="94"/>
        <v>0</v>
      </c>
      <c r="N2010" s="228">
        <f t="shared" si="95"/>
        <v>0</v>
      </c>
      <c r="O2010" s="298" t="e">
        <f>VLOOKUP(volume[[#This Row],[hwycov_id]],check!$A$2:$P$26,16,FALSE)</f>
        <v>#N/A</v>
      </c>
      <c r="P2010" s="298">
        <v>2030</v>
      </c>
    </row>
    <row r="2011" spans="1:16">
      <c r="A2011" s="59">
        <v>13277</v>
      </c>
      <c r="B2011" s="59">
        <v>1</v>
      </c>
      <c r="C2011" s="59">
        <v>1</v>
      </c>
      <c r="D2011" s="59">
        <v>1</v>
      </c>
      <c r="E2011" s="59" t="s">
        <v>78</v>
      </c>
      <c r="F2011" s="227">
        <v>1</v>
      </c>
      <c r="G2011" s="59">
        <v>8</v>
      </c>
      <c r="H2011" s="227">
        <v>6</v>
      </c>
      <c r="I2011" s="227">
        <v>1</v>
      </c>
      <c r="J2011" s="59">
        <v>86104</v>
      </c>
      <c r="K2011" s="78">
        <f>VLOOKUP(volume[[#This Row],[hwycov_id]],cnf[],10,FALSE)</f>
        <v>86104</v>
      </c>
      <c r="L2011" s="229">
        <f t="shared" si="93"/>
        <v>0</v>
      </c>
      <c r="M2011" s="228">
        <f t="shared" si="94"/>
        <v>0</v>
      </c>
      <c r="N2011" s="228">
        <f t="shared" si="95"/>
        <v>0</v>
      </c>
      <c r="O2011" s="298" t="e">
        <f>VLOOKUP(volume[[#This Row],[hwycov_id]],check!$A$2:$P$26,16,FALSE)</f>
        <v>#N/A</v>
      </c>
      <c r="P2011" s="298">
        <v>2031</v>
      </c>
    </row>
    <row r="2012" spans="1:16">
      <c r="A2012" s="59">
        <v>28490</v>
      </c>
      <c r="B2012" s="59">
        <v>1</v>
      </c>
      <c r="C2012" s="59">
        <v>1</v>
      </c>
      <c r="D2012" s="59">
        <v>1</v>
      </c>
      <c r="E2012" s="59" t="s">
        <v>82</v>
      </c>
      <c r="F2012" s="227">
        <v>1</v>
      </c>
      <c r="G2012" s="59">
        <v>8</v>
      </c>
      <c r="H2012" s="227">
        <v>6</v>
      </c>
      <c r="I2012" s="227">
        <v>12</v>
      </c>
      <c r="J2012" s="59">
        <v>86225</v>
      </c>
      <c r="K2012" s="78">
        <f>VLOOKUP(volume[[#This Row],[hwycov_id]],cnf[],10,FALSE)</f>
        <v>86225</v>
      </c>
      <c r="L2012" s="229">
        <f t="shared" si="93"/>
        <v>0</v>
      </c>
      <c r="M2012" s="228">
        <f t="shared" si="94"/>
        <v>0</v>
      </c>
      <c r="N2012" s="228">
        <f t="shared" si="95"/>
        <v>0</v>
      </c>
      <c r="O2012" s="298" t="e">
        <f>VLOOKUP(volume[[#This Row],[hwycov_id]],check!$A$2:$P$26,16,FALSE)</f>
        <v>#N/A</v>
      </c>
      <c r="P2012" s="298">
        <v>2032</v>
      </c>
    </row>
    <row r="2013" spans="1:16">
      <c r="A2013" s="59">
        <v>12929</v>
      </c>
      <c r="B2013" s="59">
        <v>1</v>
      </c>
      <c r="C2013" s="59">
        <v>1</v>
      </c>
      <c r="D2013" s="59">
        <v>1</v>
      </c>
      <c r="E2013" s="59" t="s">
        <v>82</v>
      </c>
      <c r="F2013" s="227">
        <v>1</v>
      </c>
      <c r="G2013" s="59">
        <v>8</v>
      </c>
      <c r="H2013" s="227">
        <v>7</v>
      </c>
      <c r="I2013" s="227">
        <v>7</v>
      </c>
      <c r="J2013" s="59">
        <v>86241</v>
      </c>
      <c r="K2013" s="78">
        <f>VLOOKUP(volume[[#This Row],[hwycov_id]],cnf[],10,FALSE)</f>
        <v>86241</v>
      </c>
      <c r="L2013" s="229">
        <f t="shared" si="93"/>
        <v>0</v>
      </c>
      <c r="M2013" s="228">
        <f t="shared" si="94"/>
        <v>0</v>
      </c>
      <c r="N2013" s="228">
        <f t="shared" si="95"/>
        <v>0</v>
      </c>
      <c r="O2013" s="298" t="e">
        <f>VLOOKUP(volume[[#This Row],[hwycov_id]],check!$A$2:$P$26,16,FALSE)</f>
        <v>#N/A</v>
      </c>
      <c r="P2013" s="298">
        <v>2033</v>
      </c>
    </row>
    <row r="2014" spans="1:16">
      <c r="A2014" s="59">
        <v>27941</v>
      </c>
      <c r="B2014" s="59">
        <v>1</v>
      </c>
      <c r="C2014" s="59">
        <v>1</v>
      </c>
      <c r="D2014" s="59">
        <v>1</v>
      </c>
      <c r="E2014" s="59" t="s">
        <v>78</v>
      </c>
      <c r="F2014" s="227">
        <v>1</v>
      </c>
      <c r="G2014" s="59">
        <v>8</v>
      </c>
      <c r="H2014" s="227">
        <v>4</v>
      </c>
      <c r="I2014" s="227">
        <v>2</v>
      </c>
      <c r="J2014" s="59">
        <v>86274</v>
      </c>
      <c r="K2014" s="78">
        <f>VLOOKUP(volume[[#This Row],[hwycov_id]],cnf[],10,FALSE)</f>
        <v>86274</v>
      </c>
      <c r="L2014" s="229">
        <f t="shared" si="93"/>
        <v>0</v>
      </c>
      <c r="M2014" s="228">
        <f t="shared" si="94"/>
        <v>0</v>
      </c>
      <c r="N2014" s="228">
        <f t="shared" si="95"/>
        <v>0</v>
      </c>
      <c r="O2014" s="298" t="e">
        <f>VLOOKUP(volume[[#This Row],[hwycov_id]],check!$A$2:$P$26,16,FALSE)</f>
        <v>#N/A</v>
      </c>
      <c r="P2014" s="298">
        <v>2034</v>
      </c>
    </row>
    <row r="2015" spans="1:16">
      <c r="A2015" s="59">
        <v>6852</v>
      </c>
      <c r="B2015" s="59">
        <v>1</v>
      </c>
      <c r="C2015" s="59">
        <v>1</v>
      </c>
      <c r="D2015" s="59">
        <v>1</v>
      </c>
      <c r="E2015" s="59" t="s">
        <v>78</v>
      </c>
      <c r="F2015" s="227">
        <v>1</v>
      </c>
      <c r="G2015" s="59">
        <v>8</v>
      </c>
      <c r="H2015" s="227">
        <v>2</v>
      </c>
      <c r="I2015" s="227">
        <v>14</v>
      </c>
      <c r="J2015" s="59">
        <v>86498</v>
      </c>
      <c r="K2015" s="78">
        <f>VLOOKUP(volume[[#This Row],[hwycov_id]],cnf[],10,FALSE)</f>
        <v>86498</v>
      </c>
      <c r="L2015" s="229">
        <f t="shared" si="93"/>
        <v>0</v>
      </c>
      <c r="M2015" s="228">
        <f t="shared" si="94"/>
        <v>0</v>
      </c>
      <c r="N2015" s="228">
        <f t="shared" si="95"/>
        <v>0</v>
      </c>
      <c r="O2015" s="298" t="e">
        <f>VLOOKUP(volume[[#This Row],[hwycov_id]],check!$A$2:$P$26,16,FALSE)</f>
        <v>#N/A</v>
      </c>
      <c r="P2015" s="298">
        <v>2035</v>
      </c>
    </row>
    <row r="2016" spans="1:16">
      <c r="A2016" s="59">
        <v>29035</v>
      </c>
      <c r="B2016" s="59">
        <v>1</v>
      </c>
      <c r="C2016" s="59">
        <v>1</v>
      </c>
      <c r="D2016" s="59">
        <v>1</v>
      </c>
      <c r="E2016" s="59" t="s">
        <v>78</v>
      </c>
      <c r="F2016" s="227">
        <v>1</v>
      </c>
      <c r="G2016" s="59">
        <v>8</v>
      </c>
      <c r="H2016" s="227">
        <v>2</v>
      </c>
      <c r="I2016" s="227">
        <v>14</v>
      </c>
      <c r="J2016" s="59">
        <v>86581</v>
      </c>
      <c r="K2016" s="78">
        <f>VLOOKUP(volume[[#This Row],[hwycov_id]],cnf[],10,FALSE)</f>
        <v>86581</v>
      </c>
      <c r="L2016" s="229">
        <f t="shared" si="93"/>
        <v>0</v>
      </c>
      <c r="M2016" s="228">
        <f t="shared" si="94"/>
        <v>0</v>
      </c>
      <c r="N2016" s="228">
        <f t="shared" si="95"/>
        <v>0</v>
      </c>
      <c r="O2016" s="298" t="e">
        <f>VLOOKUP(volume[[#This Row],[hwycov_id]],check!$A$2:$P$26,16,FALSE)</f>
        <v>#N/A</v>
      </c>
      <c r="P2016" s="298">
        <v>2036</v>
      </c>
    </row>
    <row r="2017" spans="1:16">
      <c r="A2017" s="59">
        <v>20730</v>
      </c>
      <c r="B2017" s="59">
        <v>1</v>
      </c>
      <c r="C2017" s="59">
        <v>1</v>
      </c>
      <c r="D2017" s="59">
        <v>1</v>
      </c>
      <c r="E2017" s="59" t="s">
        <v>78</v>
      </c>
      <c r="F2017" s="227">
        <v>1</v>
      </c>
      <c r="G2017" s="59">
        <v>8</v>
      </c>
      <c r="H2017" s="227">
        <v>5</v>
      </c>
      <c r="I2017" s="227">
        <v>5</v>
      </c>
      <c r="J2017" s="59">
        <v>86593</v>
      </c>
      <c r="K2017" s="78">
        <f>VLOOKUP(volume[[#This Row],[hwycov_id]],cnf[],10,FALSE)</f>
        <v>86593</v>
      </c>
      <c r="L2017" s="229">
        <f t="shared" si="93"/>
        <v>0</v>
      </c>
      <c r="M2017" s="228">
        <f t="shared" si="94"/>
        <v>0</v>
      </c>
      <c r="N2017" s="228">
        <f t="shared" si="95"/>
        <v>0</v>
      </c>
      <c r="O2017" s="298" t="e">
        <f>VLOOKUP(volume[[#This Row],[hwycov_id]],check!$A$2:$P$26,16,FALSE)</f>
        <v>#N/A</v>
      </c>
      <c r="P2017" s="298">
        <v>2037</v>
      </c>
    </row>
    <row r="2018" spans="1:16">
      <c r="A2018" s="59">
        <v>20750</v>
      </c>
      <c r="B2018" s="59">
        <v>1</v>
      </c>
      <c r="C2018" s="59">
        <v>1</v>
      </c>
      <c r="D2018" s="59">
        <v>1</v>
      </c>
      <c r="E2018" s="59" t="s">
        <v>78</v>
      </c>
      <c r="F2018" s="227">
        <v>1</v>
      </c>
      <c r="G2018" s="59">
        <v>8</v>
      </c>
      <c r="H2018" s="227">
        <v>2</v>
      </c>
      <c r="I2018" s="227">
        <v>14</v>
      </c>
      <c r="J2018" s="59">
        <v>86854</v>
      </c>
      <c r="K2018" s="78">
        <f>VLOOKUP(volume[[#This Row],[hwycov_id]],cnf[],10,FALSE)</f>
        <v>86854</v>
      </c>
      <c r="L2018" s="229">
        <f t="shared" si="93"/>
        <v>0</v>
      </c>
      <c r="M2018" s="228">
        <f t="shared" si="94"/>
        <v>0</v>
      </c>
      <c r="N2018" s="228">
        <f t="shared" si="95"/>
        <v>0</v>
      </c>
      <c r="O2018" s="298" t="e">
        <f>VLOOKUP(volume[[#This Row],[hwycov_id]],check!$A$2:$P$26,16,FALSE)</f>
        <v>#N/A</v>
      </c>
      <c r="P2018" s="298">
        <v>2038</v>
      </c>
    </row>
    <row r="2019" spans="1:16">
      <c r="A2019" s="59">
        <v>20549</v>
      </c>
      <c r="B2019" s="59">
        <v>1</v>
      </c>
      <c r="C2019" s="59">
        <v>1</v>
      </c>
      <c r="D2019" s="59">
        <v>1</v>
      </c>
      <c r="E2019" s="59" t="s">
        <v>82</v>
      </c>
      <c r="F2019" s="227">
        <v>1</v>
      </c>
      <c r="G2019" s="59">
        <v>8</v>
      </c>
      <c r="H2019" s="227">
        <v>2</v>
      </c>
      <c r="I2019" s="227">
        <v>14</v>
      </c>
      <c r="J2019" s="59">
        <v>87099</v>
      </c>
      <c r="K2019" s="78">
        <f>VLOOKUP(volume[[#This Row],[hwycov_id]],cnf[],10,FALSE)</f>
        <v>87099</v>
      </c>
      <c r="L2019" s="229">
        <f t="shared" si="93"/>
        <v>0</v>
      </c>
      <c r="M2019" s="228">
        <f t="shared" si="94"/>
        <v>0</v>
      </c>
      <c r="N2019" s="228">
        <f t="shared" si="95"/>
        <v>0</v>
      </c>
      <c r="O2019" s="298" t="e">
        <f>VLOOKUP(volume[[#This Row],[hwycov_id]],check!$A$2:$P$26,16,FALSE)</f>
        <v>#N/A</v>
      </c>
      <c r="P2019" s="298">
        <v>2039</v>
      </c>
    </row>
    <row r="2020" spans="1:16">
      <c r="A2020" s="59">
        <v>27952</v>
      </c>
      <c r="B2020" s="59">
        <v>1</v>
      </c>
      <c r="C2020" s="59">
        <v>1</v>
      </c>
      <c r="D2020" s="59">
        <v>1</v>
      </c>
      <c r="E2020" s="59" t="s">
        <v>78</v>
      </c>
      <c r="F2020" s="227">
        <v>1</v>
      </c>
      <c r="G2020" s="59">
        <v>8</v>
      </c>
      <c r="H2020" s="227">
        <v>4</v>
      </c>
      <c r="I2020" s="227">
        <v>2</v>
      </c>
      <c r="J2020" s="59">
        <v>87132</v>
      </c>
      <c r="K2020" s="78">
        <f>VLOOKUP(volume[[#This Row],[hwycov_id]],cnf[],10,FALSE)</f>
        <v>87132</v>
      </c>
      <c r="L2020" s="229">
        <f t="shared" si="93"/>
        <v>0</v>
      </c>
      <c r="M2020" s="228">
        <f t="shared" si="94"/>
        <v>0</v>
      </c>
      <c r="N2020" s="228">
        <f t="shared" si="95"/>
        <v>0</v>
      </c>
      <c r="O2020" s="298" t="e">
        <f>VLOOKUP(volume[[#This Row],[hwycov_id]],check!$A$2:$P$26,16,FALSE)</f>
        <v>#N/A</v>
      </c>
      <c r="P2020" s="298">
        <v>2040</v>
      </c>
    </row>
    <row r="2021" spans="1:16">
      <c r="A2021" s="59">
        <v>27946</v>
      </c>
      <c r="B2021" s="59">
        <v>1</v>
      </c>
      <c r="C2021" s="59">
        <v>1</v>
      </c>
      <c r="D2021" s="59">
        <v>1</v>
      </c>
      <c r="E2021" s="59" t="s">
        <v>78</v>
      </c>
      <c r="F2021" s="227">
        <v>1</v>
      </c>
      <c r="G2021" s="59">
        <v>8</v>
      </c>
      <c r="H2021" s="227">
        <v>4</v>
      </c>
      <c r="I2021" s="227">
        <v>2</v>
      </c>
      <c r="J2021" s="59">
        <v>87296</v>
      </c>
      <c r="K2021" s="78">
        <f>VLOOKUP(volume[[#This Row],[hwycov_id]],cnf[],10,FALSE)</f>
        <v>87296</v>
      </c>
      <c r="L2021" s="229">
        <f t="shared" si="93"/>
        <v>0</v>
      </c>
      <c r="M2021" s="228">
        <f t="shared" si="94"/>
        <v>0</v>
      </c>
      <c r="N2021" s="228">
        <f t="shared" si="95"/>
        <v>0</v>
      </c>
      <c r="O2021" s="298" t="e">
        <f>VLOOKUP(volume[[#This Row],[hwycov_id]],check!$A$2:$P$26,16,FALSE)</f>
        <v>#N/A</v>
      </c>
      <c r="P2021" s="298">
        <v>2041</v>
      </c>
    </row>
    <row r="2022" spans="1:16">
      <c r="A2022" s="59">
        <v>702</v>
      </c>
      <c r="B2022" s="59">
        <v>1</v>
      </c>
      <c r="C2022" s="59">
        <v>1</v>
      </c>
      <c r="D2022" s="59">
        <v>1</v>
      </c>
      <c r="E2022" s="59" t="s">
        <v>82</v>
      </c>
      <c r="F2022" s="227">
        <v>1</v>
      </c>
      <c r="G2022" s="59">
        <v>8</v>
      </c>
      <c r="H2022" s="227">
        <v>4</v>
      </c>
      <c r="I2022" s="227">
        <v>2</v>
      </c>
      <c r="J2022" s="59">
        <v>87410</v>
      </c>
      <c r="K2022" s="78">
        <f>VLOOKUP(volume[[#This Row],[hwycov_id]],cnf[],10,FALSE)</f>
        <v>87410</v>
      </c>
      <c r="L2022" s="229">
        <f t="shared" si="93"/>
        <v>0</v>
      </c>
      <c r="M2022" s="228">
        <f t="shared" si="94"/>
        <v>0</v>
      </c>
      <c r="N2022" s="228">
        <f t="shared" si="95"/>
        <v>0</v>
      </c>
      <c r="O2022" s="298" t="e">
        <f>VLOOKUP(volume[[#This Row],[hwycov_id]],check!$A$2:$P$26,16,FALSE)</f>
        <v>#N/A</v>
      </c>
      <c r="P2022" s="298">
        <v>2042</v>
      </c>
    </row>
    <row r="2023" spans="1:16">
      <c r="A2023" s="59">
        <v>9343</v>
      </c>
      <c r="B2023" s="59">
        <v>1</v>
      </c>
      <c r="C2023" s="59">
        <v>1</v>
      </c>
      <c r="D2023" s="59">
        <v>1</v>
      </c>
      <c r="E2023" s="59" t="s">
        <v>78</v>
      </c>
      <c r="F2023" s="227">
        <v>1</v>
      </c>
      <c r="G2023" s="59">
        <v>8</v>
      </c>
      <c r="H2023" s="227">
        <v>3</v>
      </c>
      <c r="I2023" s="227">
        <v>14</v>
      </c>
      <c r="J2023" s="59">
        <v>87452</v>
      </c>
      <c r="K2023" s="78">
        <f>VLOOKUP(volume[[#This Row],[hwycov_id]],cnf[],10,FALSE)</f>
        <v>87452</v>
      </c>
      <c r="L2023" s="229">
        <f t="shared" si="93"/>
        <v>0</v>
      </c>
      <c r="M2023" s="228">
        <f t="shared" si="94"/>
        <v>0</v>
      </c>
      <c r="N2023" s="228">
        <f t="shared" si="95"/>
        <v>0</v>
      </c>
      <c r="O2023" s="298" t="e">
        <f>VLOOKUP(volume[[#This Row],[hwycov_id]],check!$A$2:$P$26,16,FALSE)</f>
        <v>#N/A</v>
      </c>
      <c r="P2023" s="298">
        <v>2043</v>
      </c>
    </row>
    <row r="2024" spans="1:16">
      <c r="A2024" s="59">
        <v>9337</v>
      </c>
      <c r="B2024" s="59">
        <v>1</v>
      </c>
      <c r="C2024" s="59">
        <v>1</v>
      </c>
      <c r="D2024" s="59">
        <v>1</v>
      </c>
      <c r="E2024" s="59" t="s">
        <v>78</v>
      </c>
      <c r="F2024" s="227">
        <v>1</v>
      </c>
      <c r="G2024" s="59">
        <v>8</v>
      </c>
      <c r="H2024" s="227">
        <v>3</v>
      </c>
      <c r="I2024" s="227">
        <v>14</v>
      </c>
      <c r="J2024" s="59">
        <v>87488</v>
      </c>
      <c r="K2024" s="78">
        <f>VLOOKUP(volume[[#This Row],[hwycov_id]],cnf[],10,FALSE)</f>
        <v>87488</v>
      </c>
      <c r="L2024" s="229">
        <f t="shared" si="93"/>
        <v>0</v>
      </c>
      <c r="M2024" s="228">
        <f t="shared" si="94"/>
        <v>0</v>
      </c>
      <c r="N2024" s="228">
        <f t="shared" si="95"/>
        <v>0</v>
      </c>
      <c r="O2024" s="298" t="e">
        <f>VLOOKUP(volume[[#This Row],[hwycov_id]],check!$A$2:$P$26,16,FALSE)</f>
        <v>#N/A</v>
      </c>
      <c r="P2024" s="298">
        <v>2044</v>
      </c>
    </row>
    <row r="2025" spans="1:16">
      <c r="A2025" s="59">
        <v>14256</v>
      </c>
      <c r="B2025" s="59">
        <v>1</v>
      </c>
      <c r="C2025" s="59">
        <v>1</v>
      </c>
      <c r="D2025" s="59">
        <v>1</v>
      </c>
      <c r="E2025" s="59" t="s">
        <v>78</v>
      </c>
      <c r="F2025" s="227">
        <v>1</v>
      </c>
      <c r="G2025" s="59">
        <v>8</v>
      </c>
      <c r="H2025" s="227">
        <v>3</v>
      </c>
      <c r="I2025" s="227">
        <v>14</v>
      </c>
      <c r="J2025" s="59">
        <v>87536</v>
      </c>
      <c r="K2025" s="78">
        <f>VLOOKUP(volume[[#This Row],[hwycov_id]],cnf[],10,FALSE)</f>
        <v>87536</v>
      </c>
      <c r="L2025" s="229">
        <f t="shared" si="93"/>
        <v>0</v>
      </c>
      <c r="M2025" s="228">
        <f t="shared" si="94"/>
        <v>0</v>
      </c>
      <c r="N2025" s="228">
        <f t="shared" si="95"/>
        <v>0</v>
      </c>
      <c r="O2025" s="298" t="e">
        <f>VLOOKUP(volume[[#This Row],[hwycov_id]],check!$A$2:$P$26,16,FALSE)</f>
        <v>#N/A</v>
      </c>
      <c r="P2025" s="298">
        <v>2045</v>
      </c>
    </row>
    <row r="2026" spans="1:16">
      <c r="A2026" s="59">
        <v>28118</v>
      </c>
      <c r="B2026" s="59">
        <v>1</v>
      </c>
      <c r="C2026" s="59">
        <v>1</v>
      </c>
      <c r="D2026" s="59">
        <v>1</v>
      </c>
      <c r="E2026" s="59" t="s">
        <v>78</v>
      </c>
      <c r="F2026" s="227">
        <v>1</v>
      </c>
      <c r="G2026" s="59">
        <v>8</v>
      </c>
      <c r="H2026" s="227">
        <v>5</v>
      </c>
      <c r="I2026" s="227">
        <v>9</v>
      </c>
      <c r="J2026" s="59">
        <v>87625</v>
      </c>
      <c r="K2026" s="78">
        <f>VLOOKUP(volume[[#This Row],[hwycov_id]],cnf[],10,FALSE)</f>
        <v>87625</v>
      </c>
      <c r="L2026" s="229">
        <f t="shared" si="93"/>
        <v>0</v>
      </c>
      <c r="M2026" s="228">
        <f t="shared" si="94"/>
        <v>0</v>
      </c>
      <c r="N2026" s="228">
        <f t="shared" si="95"/>
        <v>0</v>
      </c>
      <c r="O2026" s="298" t="e">
        <f>VLOOKUP(volume[[#This Row],[hwycov_id]],check!$A$2:$P$26,16,FALSE)</f>
        <v>#N/A</v>
      </c>
      <c r="P2026" s="298">
        <v>2046</v>
      </c>
    </row>
    <row r="2027" spans="1:16">
      <c r="A2027" s="59">
        <v>20781</v>
      </c>
      <c r="B2027" s="59">
        <v>1</v>
      </c>
      <c r="C2027" s="59">
        <v>1</v>
      </c>
      <c r="D2027" s="59">
        <v>1</v>
      </c>
      <c r="E2027" s="59" t="s">
        <v>82</v>
      </c>
      <c r="F2027" s="227">
        <v>1</v>
      </c>
      <c r="G2027" s="59">
        <v>8</v>
      </c>
      <c r="H2027" s="227">
        <v>3</v>
      </c>
      <c r="I2027" s="227">
        <v>14</v>
      </c>
      <c r="J2027" s="59">
        <v>87684</v>
      </c>
      <c r="K2027" s="78">
        <f>VLOOKUP(volume[[#This Row],[hwycov_id]],cnf[],10,FALSE)</f>
        <v>87684</v>
      </c>
      <c r="L2027" s="229">
        <f t="shared" si="93"/>
        <v>0</v>
      </c>
      <c r="M2027" s="228">
        <f t="shared" si="94"/>
        <v>0</v>
      </c>
      <c r="N2027" s="228">
        <f t="shared" si="95"/>
        <v>0</v>
      </c>
      <c r="O2027" s="298" t="e">
        <f>VLOOKUP(volume[[#This Row],[hwycov_id]],check!$A$2:$P$26,16,FALSE)</f>
        <v>#N/A</v>
      </c>
      <c r="P2027" s="298">
        <v>2047</v>
      </c>
    </row>
    <row r="2028" spans="1:16">
      <c r="A2028" s="59">
        <v>11056</v>
      </c>
      <c r="B2028" s="59">
        <v>1</v>
      </c>
      <c r="C2028" s="59">
        <v>1</v>
      </c>
      <c r="D2028" s="59">
        <v>1</v>
      </c>
      <c r="E2028" s="59" t="s">
        <v>78</v>
      </c>
      <c r="F2028" s="227">
        <v>1</v>
      </c>
      <c r="G2028" s="59">
        <v>8</v>
      </c>
      <c r="H2028" s="227">
        <v>5</v>
      </c>
      <c r="I2028" s="227">
        <v>5</v>
      </c>
      <c r="J2028" s="59">
        <v>87974</v>
      </c>
      <c r="K2028" s="78">
        <f>VLOOKUP(volume[[#This Row],[hwycov_id]],cnf[],10,FALSE)</f>
        <v>87974</v>
      </c>
      <c r="L2028" s="229">
        <f t="shared" si="93"/>
        <v>0</v>
      </c>
      <c r="M2028" s="228">
        <f t="shared" si="94"/>
        <v>0</v>
      </c>
      <c r="N2028" s="228">
        <f t="shared" si="95"/>
        <v>0</v>
      </c>
      <c r="O2028" s="298" t="e">
        <f>VLOOKUP(volume[[#This Row],[hwycov_id]],check!$A$2:$P$26,16,FALSE)</f>
        <v>#N/A</v>
      </c>
      <c r="P2028" s="298">
        <v>2048</v>
      </c>
    </row>
    <row r="2029" spans="1:16">
      <c r="A2029" s="59">
        <v>11054</v>
      </c>
      <c r="B2029" s="59">
        <v>1</v>
      </c>
      <c r="C2029" s="59">
        <v>1</v>
      </c>
      <c r="D2029" s="59">
        <v>1</v>
      </c>
      <c r="E2029" s="59" t="s">
        <v>82</v>
      </c>
      <c r="F2029" s="227">
        <v>1</v>
      </c>
      <c r="G2029" s="59">
        <v>8</v>
      </c>
      <c r="H2029" s="227">
        <v>5</v>
      </c>
      <c r="I2029" s="227">
        <v>5</v>
      </c>
      <c r="J2029" s="59">
        <v>88226</v>
      </c>
      <c r="K2029" s="78">
        <f>VLOOKUP(volume[[#This Row],[hwycov_id]],cnf[],10,FALSE)</f>
        <v>88226</v>
      </c>
      <c r="L2029" s="229">
        <f t="shared" si="93"/>
        <v>0</v>
      </c>
      <c r="M2029" s="228">
        <f t="shared" si="94"/>
        <v>0</v>
      </c>
      <c r="N2029" s="228">
        <f t="shared" si="95"/>
        <v>0</v>
      </c>
      <c r="O2029" s="298" t="e">
        <f>VLOOKUP(volume[[#This Row],[hwycov_id]],check!$A$2:$P$26,16,FALSE)</f>
        <v>#N/A</v>
      </c>
      <c r="P2029" s="298">
        <v>2049</v>
      </c>
    </row>
    <row r="2030" spans="1:16">
      <c r="A2030" s="59">
        <v>8816</v>
      </c>
      <c r="B2030" s="59">
        <v>1</v>
      </c>
      <c r="C2030" s="59">
        <v>1</v>
      </c>
      <c r="D2030" s="59">
        <v>1</v>
      </c>
      <c r="E2030" s="59" t="s">
        <v>78</v>
      </c>
      <c r="F2030" s="227">
        <v>1</v>
      </c>
      <c r="G2030" s="59">
        <v>8</v>
      </c>
      <c r="H2030" s="227">
        <v>3</v>
      </c>
      <c r="I2030" s="227">
        <v>14</v>
      </c>
      <c r="J2030" s="59">
        <v>88456</v>
      </c>
      <c r="K2030" s="78">
        <f>VLOOKUP(volume[[#This Row],[hwycov_id]],cnf[],10,FALSE)</f>
        <v>88456</v>
      </c>
      <c r="L2030" s="229">
        <f t="shared" si="93"/>
        <v>0</v>
      </c>
      <c r="M2030" s="228">
        <f t="shared" si="94"/>
        <v>0</v>
      </c>
      <c r="N2030" s="228">
        <f t="shared" si="95"/>
        <v>0</v>
      </c>
      <c r="O2030" s="298" t="e">
        <f>VLOOKUP(volume[[#This Row],[hwycov_id]],check!$A$2:$P$26,16,FALSE)</f>
        <v>#N/A</v>
      </c>
      <c r="P2030" s="298">
        <v>2050</v>
      </c>
    </row>
    <row r="2031" spans="1:16">
      <c r="A2031" s="59">
        <v>28106</v>
      </c>
      <c r="B2031" s="59">
        <v>1</v>
      </c>
      <c r="C2031" s="59">
        <v>1</v>
      </c>
      <c r="D2031" s="59">
        <v>1</v>
      </c>
      <c r="E2031" s="59" t="s">
        <v>78</v>
      </c>
      <c r="F2031" s="227">
        <v>1</v>
      </c>
      <c r="G2031" s="59">
        <v>8</v>
      </c>
      <c r="H2031" s="227">
        <v>3</v>
      </c>
      <c r="I2031" s="227">
        <v>14</v>
      </c>
      <c r="J2031" s="59">
        <v>88545</v>
      </c>
      <c r="K2031" s="78">
        <f>VLOOKUP(volume[[#This Row],[hwycov_id]],cnf[],10,FALSE)</f>
        <v>88545</v>
      </c>
      <c r="L2031" s="229">
        <f t="shared" si="93"/>
        <v>0</v>
      </c>
      <c r="M2031" s="228">
        <f t="shared" si="94"/>
        <v>0</v>
      </c>
      <c r="N2031" s="228">
        <f t="shared" si="95"/>
        <v>0</v>
      </c>
      <c r="O2031" s="298" t="e">
        <f>VLOOKUP(volume[[#This Row],[hwycov_id]],check!$A$2:$P$26,16,FALSE)</f>
        <v>#N/A</v>
      </c>
      <c r="P2031" s="298">
        <v>2051</v>
      </c>
    </row>
    <row r="2032" spans="1:16">
      <c r="A2032" s="59">
        <v>29028</v>
      </c>
      <c r="B2032" s="59">
        <v>1</v>
      </c>
      <c r="C2032" s="59">
        <v>1</v>
      </c>
      <c r="D2032" s="59">
        <v>1</v>
      </c>
      <c r="E2032" s="59" t="s">
        <v>82</v>
      </c>
      <c r="F2032" s="227">
        <v>1</v>
      </c>
      <c r="G2032" s="59">
        <v>8</v>
      </c>
      <c r="H2032" s="227">
        <v>2</v>
      </c>
      <c r="I2032" s="227">
        <v>14</v>
      </c>
      <c r="J2032" s="59">
        <v>88676</v>
      </c>
      <c r="K2032" s="78">
        <f>VLOOKUP(volume[[#This Row],[hwycov_id]],cnf[],10,FALSE)</f>
        <v>88676</v>
      </c>
      <c r="L2032" s="229">
        <f t="shared" si="93"/>
        <v>0</v>
      </c>
      <c r="M2032" s="228">
        <f t="shared" si="94"/>
        <v>0</v>
      </c>
      <c r="N2032" s="228">
        <f t="shared" si="95"/>
        <v>0</v>
      </c>
      <c r="O2032" s="298" t="e">
        <f>VLOOKUP(volume[[#This Row],[hwycov_id]],check!$A$2:$P$26,16,FALSE)</f>
        <v>#N/A</v>
      </c>
      <c r="P2032" s="298">
        <v>2052</v>
      </c>
    </row>
    <row r="2033" spans="1:16">
      <c r="A2033" s="59">
        <v>8771</v>
      </c>
      <c r="B2033" s="59">
        <v>1</v>
      </c>
      <c r="C2033" s="59">
        <v>1</v>
      </c>
      <c r="D2033" s="59">
        <v>1</v>
      </c>
      <c r="E2033" s="59" t="s">
        <v>78</v>
      </c>
      <c r="F2033" s="227">
        <v>1</v>
      </c>
      <c r="G2033" s="59">
        <v>8</v>
      </c>
      <c r="H2033" s="227">
        <v>6</v>
      </c>
      <c r="I2033" s="227">
        <v>1</v>
      </c>
      <c r="J2033" s="59">
        <v>88750</v>
      </c>
      <c r="K2033" s="78">
        <f>VLOOKUP(volume[[#This Row],[hwycov_id]],cnf[],10,FALSE)</f>
        <v>88750</v>
      </c>
      <c r="L2033" s="229">
        <f t="shared" si="93"/>
        <v>0</v>
      </c>
      <c r="M2033" s="228">
        <f t="shared" si="94"/>
        <v>0</v>
      </c>
      <c r="N2033" s="228">
        <f t="shared" si="95"/>
        <v>0</v>
      </c>
      <c r="O2033" s="298" t="e">
        <f>VLOOKUP(volume[[#This Row],[hwycov_id]],check!$A$2:$P$26,16,FALSE)</f>
        <v>#N/A</v>
      </c>
      <c r="P2033" s="298">
        <v>2053</v>
      </c>
    </row>
    <row r="2034" spans="1:16">
      <c r="A2034" s="59">
        <v>26562</v>
      </c>
      <c r="B2034" s="59">
        <v>1</v>
      </c>
      <c r="C2034" s="59">
        <v>1</v>
      </c>
      <c r="D2034" s="59">
        <v>1</v>
      </c>
      <c r="E2034" s="59" t="s">
        <v>78</v>
      </c>
      <c r="F2034" s="227">
        <v>1</v>
      </c>
      <c r="G2034" s="59">
        <v>8</v>
      </c>
      <c r="H2034" s="227">
        <v>6</v>
      </c>
      <c r="I2034" s="227">
        <v>12</v>
      </c>
      <c r="J2034" s="59">
        <v>88967</v>
      </c>
      <c r="K2034" s="78">
        <f>VLOOKUP(volume[[#This Row],[hwycov_id]],cnf[],10,FALSE)</f>
        <v>88967</v>
      </c>
      <c r="L2034" s="229">
        <f t="shared" si="93"/>
        <v>0</v>
      </c>
      <c r="M2034" s="228">
        <f t="shared" si="94"/>
        <v>0</v>
      </c>
      <c r="N2034" s="228">
        <f t="shared" si="95"/>
        <v>0</v>
      </c>
      <c r="O2034" s="298" t="e">
        <f>VLOOKUP(volume[[#This Row],[hwycov_id]],check!$A$2:$P$26,16,FALSE)</f>
        <v>#N/A</v>
      </c>
      <c r="P2034" s="298">
        <v>2054</v>
      </c>
    </row>
    <row r="2035" spans="1:16">
      <c r="A2035" s="59">
        <v>20472</v>
      </c>
      <c r="B2035" s="59">
        <v>1</v>
      </c>
      <c r="C2035" s="59">
        <v>1</v>
      </c>
      <c r="D2035" s="59">
        <v>1</v>
      </c>
      <c r="E2035" s="59" t="s">
        <v>78</v>
      </c>
      <c r="F2035" s="227">
        <v>1</v>
      </c>
      <c r="G2035" s="59">
        <v>8</v>
      </c>
      <c r="H2035" s="227">
        <v>2</v>
      </c>
      <c r="I2035" s="227">
        <v>14</v>
      </c>
      <c r="J2035" s="59">
        <v>88990</v>
      </c>
      <c r="K2035" s="78">
        <f>VLOOKUP(volume[[#This Row],[hwycov_id]],cnf[],10,FALSE)</f>
        <v>88990</v>
      </c>
      <c r="L2035" s="229">
        <f t="shared" si="93"/>
        <v>0</v>
      </c>
      <c r="M2035" s="228">
        <f t="shared" si="94"/>
        <v>0</v>
      </c>
      <c r="N2035" s="228">
        <f t="shared" si="95"/>
        <v>0</v>
      </c>
      <c r="O2035" s="298" t="e">
        <f>VLOOKUP(volume[[#This Row],[hwycov_id]],check!$A$2:$P$26,16,FALSE)</f>
        <v>#N/A</v>
      </c>
      <c r="P2035" s="298">
        <v>2055</v>
      </c>
    </row>
    <row r="2036" spans="1:16">
      <c r="A2036" s="59">
        <v>12838</v>
      </c>
      <c r="B2036" s="59">
        <v>1</v>
      </c>
      <c r="C2036" s="59">
        <v>1</v>
      </c>
      <c r="D2036" s="59">
        <v>1</v>
      </c>
      <c r="E2036" s="59" t="s">
        <v>82</v>
      </c>
      <c r="F2036" s="227">
        <v>1</v>
      </c>
      <c r="G2036" s="59">
        <v>8</v>
      </c>
      <c r="H2036" s="227">
        <v>7</v>
      </c>
      <c r="I2036" s="227">
        <v>15</v>
      </c>
      <c r="J2036" s="59">
        <v>89109</v>
      </c>
      <c r="K2036" s="78">
        <f>VLOOKUP(volume[[#This Row],[hwycov_id]],cnf[],10,FALSE)</f>
        <v>89109</v>
      </c>
      <c r="L2036" s="229">
        <f t="shared" si="93"/>
        <v>0</v>
      </c>
      <c r="M2036" s="228">
        <f t="shared" si="94"/>
        <v>0</v>
      </c>
      <c r="N2036" s="228">
        <f t="shared" si="95"/>
        <v>0</v>
      </c>
      <c r="O2036" s="298" t="e">
        <f>VLOOKUP(volume[[#This Row],[hwycov_id]],check!$A$2:$P$26,16,FALSE)</f>
        <v>#N/A</v>
      </c>
      <c r="P2036" s="298">
        <v>2056</v>
      </c>
    </row>
    <row r="2037" spans="1:16">
      <c r="A2037" s="59">
        <v>29023</v>
      </c>
      <c r="B2037" s="59">
        <v>1</v>
      </c>
      <c r="C2037" s="59">
        <v>1</v>
      </c>
      <c r="D2037" s="59">
        <v>1</v>
      </c>
      <c r="E2037" s="59" t="s">
        <v>78</v>
      </c>
      <c r="F2037" s="227">
        <v>1</v>
      </c>
      <c r="G2037" s="59">
        <v>8</v>
      </c>
      <c r="H2037" s="227">
        <v>2</v>
      </c>
      <c r="I2037" s="227">
        <v>14</v>
      </c>
      <c r="J2037" s="59">
        <v>89203</v>
      </c>
      <c r="K2037" s="78">
        <f>VLOOKUP(volume[[#This Row],[hwycov_id]],cnf[],10,FALSE)</f>
        <v>89203</v>
      </c>
      <c r="L2037" s="229">
        <f t="shared" si="93"/>
        <v>0</v>
      </c>
      <c r="M2037" s="228">
        <f t="shared" si="94"/>
        <v>0</v>
      </c>
      <c r="N2037" s="228">
        <f t="shared" si="95"/>
        <v>0</v>
      </c>
      <c r="O2037" s="298" t="e">
        <f>VLOOKUP(volume[[#This Row],[hwycov_id]],check!$A$2:$P$26,16,FALSE)</f>
        <v>#N/A</v>
      </c>
      <c r="P2037" s="298">
        <v>2057</v>
      </c>
    </row>
    <row r="2038" spans="1:16">
      <c r="A2038" s="59">
        <v>10969</v>
      </c>
      <c r="B2038" s="59">
        <v>1</v>
      </c>
      <c r="C2038" s="59">
        <v>1</v>
      </c>
      <c r="D2038" s="59">
        <v>1</v>
      </c>
      <c r="E2038" s="59" t="s">
        <v>78</v>
      </c>
      <c r="F2038" s="227">
        <v>1</v>
      </c>
      <c r="G2038" s="59">
        <v>8</v>
      </c>
      <c r="H2038" s="227">
        <v>2</v>
      </c>
      <c r="I2038" s="227">
        <v>14</v>
      </c>
      <c r="J2038" s="59">
        <v>89276</v>
      </c>
      <c r="K2038" s="78">
        <f>VLOOKUP(volume[[#This Row],[hwycov_id]],cnf[],10,FALSE)</f>
        <v>89276</v>
      </c>
      <c r="L2038" s="229">
        <f t="shared" si="93"/>
        <v>0</v>
      </c>
      <c r="M2038" s="228">
        <f t="shared" si="94"/>
        <v>0</v>
      </c>
      <c r="N2038" s="228">
        <f t="shared" si="95"/>
        <v>0</v>
      </c>
      <c r="O2038" s="298" t="e">
        <f>VLOOKUP(volume[[#This Row],[hwycov_id]],check!$A$2:$P$26,16,FALSE)</f>
        <v>#N/A</v>
      </c>
      <c r="P2038" s="298">
        <v>2058</v>
      </c>
    </row>
    <row r="2039" spans="1:16">
      <c r="A2039" s="59">
        <v>672</v>
      </c>
      <c r="B2039" s="59">
        <v>1</v>
      </c>
      <c r="C2039" s="59">
        <v>1</v>
      </c>
      <c r="D2039" s="59">
        <v>1</v>
      </c>
      <c r="E2039" s="59" t="s">
        <v>78</v>
      </c>
      <c r="F2039" s="227">
        <v>1</v>
      </c>
      <c r="G2039" s="59">
        <v>8</v>
      </c>
      <c r="H2039" s="227">
        <v>6</v>
      </c>
      <c r="I2039" s="227">
        <v>6</v>
      </c>
      <c r="J2039" s="59">
        <v>89479</v>
      </c>
      <c r="K2039" s="78">
        <f>VLOOKUP(volume[[#This Row],[hwycov_id]],cnf[],10,FALSE)</f>
        <v>89479</v>
      </c>
      <c r="L2039" s="229">
        <f t="shared" si="93"/>
        <v>0</v>
      </c>
      <c r="M2039" s="228">
        <f t="shared" si="94"/>
        <v>0</v>
      </c>
      <c r="N2039" s="228">
        <f t="shared" si="95"/>
        <v>0</v>
      </c>
      <c r="O2039" s="298" t="e">
        <f>VLOOKUP(volume[[#This Row],[hwycov_id]],check!$A$2:$P$26,16,FALSE)</f>
        <v>#N/A</v>
      </c>
      <c r="P2039" s="298">
        <v>2059</v>
      </c>
    </row>
    <row r="2040" spans="1:16">
      <c r="A2040" s="59">
        <v>28397</v>
      </c>
      <c r="B2040" s="59">
        <v>1</v>
      </c>
      <c r="C2040" s="59">
        <v>1</v>
      </c>
      <c r="D2040" s="59">
        <v>1</v>
      </c>
      <c r="E2040" s="59" t="s">
        <v>78</v>
      </c>
      <c r="F2040" s="227">
        <v>1</v>
      </c>
      <c r="G2040" s="59">
        <v>8</v>
      </c>
      <c r="H2040" s="227">
        <v>5</v>
      </c>
      <c r="I2040" s="227">
        <v>9</v>
      </c>
      <c r="J2040" s="59">
        <v>89663</v>
      </c>
      <c r="K2040" s="78">
        <f>VLOOKUP(volume[[#This Row],[hwycov_id]],cnf[],10,FALSE)</f>
        <v>89663</v>
      </c>
      <c r="L2040" s="229">
        <f t="shared" si="93"/>
        <v>0</v>
      </c>
      <c r="M2040" s="228">
        <f t="shared" si="94"/>
        <v>0</v>
      </c>
      <c r="N2040" s="228">
        <f t="shared" si="95"/>
        <v>0</v>
      </c>
      <c r="O2040" s="298" t="e">
        <f>VLOOKUP(volume[[#This Row],[hwycov_id]],check!$A$2:$P$26,16,FALSE)</f>
        <v>#N/A</v>
      </c>
      <c r="P2040" s="298">
        <v>2060</v>
      </c>
    </row>
    <row r="2041" spans="1:16">
      <c r="A2041" s="59">
        <v>8977</v>
      </c>
      <c r="B2041" s="59">
        <v>1</v>
      </c>
      <c r="C2041" s="59">
        <v>1</v>
      </c>
      <c r="D2041" s="59">
        <v>1</v>
      </c>
      <c r="E2041" s="59" t="s">
        <v>78</v>
      </c>
      <c r="F2041" s="227">
        <v>1</v>
      </c>
      <c r="G2041" s="59">
        <v>8</v>
      </c>
      <c r="H2041" s="227">
        <v>2</v>
      </c>
      <c r="I2041" s="227">
        <v>14</v>
      </c>
      <c r="J2041" s="59">
        <v>89981</v>
      </c>
      <c r="K2041" s="78">
        <f>VLOOKUP(volume[[#This Row],[hwycov_id]],cnf[],10,FALSE)</f>
        <v>89981</v>
      </c>
      <c r="L2041" s="229">
        <f t="shared" si="93"/>
        <v>0</v>
      </c>
      <c r="M2041" s="228">
        <f t="shared" si="94"/>
        <v>0</v>
      </c>
      <c r="N2041" s="228">
        <f t="shared" si="95"/>
        <v>0</v>
      </c>
      <c r="O2041" s="298" t="e">
        <f>VLOOKUP(volume[[#This Row],[hwycov_id]],check!$A$2:$P$26,16,FALSE)</f>
        <v>#N/A</v>
      </c>
      <c r="P2041" s="298">
        <v>2061</v>
      </c>
    </row>
    <row r="2042" spans="1:16">
      <c r="A2042" s="59">
        <v>20787</v>
      </c>
      <c r="B2042" s="59">
        <v>1</v>
      </c>
      <c r="C2042" s="59">
        <v>1</v>
      </c>
      <c r="D2042" s="59">
        <v>1</v>
      </c>
      <c r="E2042" s="59" t="s">
        <v>78</v>
      </c>
      <c r="F2042" s="227">
        <v>1</v>
      </c>
      <c r="G2042" s="59">
        <v>9</v>
      </c>
      <c r="H2042" s="227">
        <v>2</v>
      </c>
      <c r="I2042" s="227">
        <v>14</v>
      </c>
      <c r="J2042" s="59">
        <v>90022</v>
      </c>
      <c r="K2042" s="78">
        <f>VLOOKUP(volume[[#This Row],[hwycov_id]],cnf[],10,FALSE)</f>
        <v>90022</v>
      </c>
      <c r="L2042" s="229">
        <f t="shared" si="93"/>
        <v>0</v>
      </c>
      <c r="M2042" s="228">
        <f t="shared" si="94"/>
        <v>0</v>
      </c>
      <c r="N2042" s="228">
        <f t="shared" si="95"/>
        <v>0</v>
      </c>
      <c r="O2042" s="298" t="e">
        <f>VLOOKUP(volume[[#This Row],[hwycov_id]],check!$A$2:$P$26,16,FALSE)</f>
        <v>#N/A</v>
      </c>
      <c r="P2042" s="298">
        <v>2062</v>
      </c>
    </row>
    <row r="2043" spans="1:16">
      <c r="A2043" s="59">
        <v>799</v>
      </c>
      <c r="B2043" s="59">
        <v>1</v>
      </c>
      <c r="C2043" s="59">
        <v>1</v>
      </c>
      <c r="D2043" s="59">
        <v>1</v>
      </c>
      <c r="E2043" s="59" t="s">
        <v>78</v>
      </c>
      <c r="F2043" s="227">
        <v>1</v>
      </c>
      <c r="G2043" s="59">
        <v>9</v>
      </c>
      <c r="H2043" s="227">
        <v>2</v>
      </c>
      <c r="I2043" s="227">
        <v>14</v>
      </c>
      <c r="J2043" s="59">
        <v>90076</v>
      </c>
      <c r="K2043" s="78">
        <f>VLOOKUP(volume[[#This Row],[hwycov_id]],cnf[],10,FALSE)</f>
        <v>90076</v>
      </c>
      <c r="L2043" s="229">
        <f t="shared" si="93"/>
        <v>0</v>
      </c>
      <c r="M2043" s="228">
        <f t="shared" si="94"/>
        <v>0</v>
      </c>
      <c r="N2043" s="228">
        <f t="shared" si="95"/>
        <v>0</v>
      </c>
      <c r="O2043" s="298" t="e">
        <f>VLOOKUP(volume[[#This Row],[hwycov_id]],check!$A$2:$P$26,16,FALSE)</f>
        <v>#N/A</v>
      </c>
      <c r="P2043" s="298">
        <v>2063</v>
      </c>
    </row>
    <row r="2044" spans="1:16">
      <c r="A2044" s="59">
        <v>11297</v>
      </c>
      <c r="B2044" s="59">
        <v>1</v>
      </c>
      <c r="C2044" s="59">
        <v>1</v>
      </c>
      <c r="D2044" s="59">
        <v>1</v>
      </c>
      <c r="E2044" s="59" t="s">
        <v>82</v>
      </c>
      <c r="F2044" s="227">
        <v>1</v>
      </c>
      <c r="G2044" s="59">
        <v>9</v>
      </c>
      <c r="H2044" s="227">
        <v>5</v>
      </c>
      <c r="I2044" s="227">
        <v>9</v>
      </c>
      <c r="J2044" s="59">
        <v>90161</v>
      </c>
      <c r="K2044" s="78">
        <f>VLOOKUP(volume[[#This Row],[hwycov_id]],cnf[],10,FALSE)</f>
        <v>90161</v>
      </c>
      <c r="L2044" s="229">
        <f t="shared" si="93"/>
        <v>0</v>
      </c>
      <c r="M2044" s="228">
        <f t="shared" si="94"/>
        <v>0</v>
      </c>
      <c r="N2044" s="228">
        <f t="shared" si="95"/>
        <v>0</v>
      </c>
      <c r="O2044" s="298" t="e">
        <f>VLOOKUP(volume[[#This Row],[hwycov_id]],check!$A$2:$P$26,16,FALSE)</f>
        <v>#N/A</v>
      </c>
      <c r="P2044" s="298">
        <v>2064</v>
      </c>
    </row>
    <row r="2045" spans="1:16">
      <c r="A2045" s="59">
        <v>27792</v>
      </c>
      <c r="B2045" s="59">
        <v>1</v>
      </c>
      <c r="C2045" s="59">
        <v>1</v>
      </c>
      <c r="D2045" s="59">
        <v>1</v>
      </c>
      <c r="E2045" s="59" t="s">
        <v>78</v>
      </c>
      <c r="F2045" s="227">
        <v>1</v>
      </c>
      <c r="G2045" s="59">
        <v>9</v>
      </c>
      <c r="H2045" s="227">
        <v>2</v>
      </c>
      <c r="I2045" s="227">
        <v>14</v>
      </c>
      <c r="J2045" s="59">
        <v>90378</v>
      </c>
      <c r="K2045" s="78">
        <f>VLOOKUP(volume[[#This Row],[hwycov_id]],cnf[],10,FALSE)</f>
        <v>90378</v>
      </c>
      <c r="L2045" s="229">
        <f t="shared" si="93"/>
        <v>0</v>
      </c>
      <c r="M2045" s="228">
        <f t="shared" si="94"/>
        <v>0</v>
      </c>
      <c r="N2045" s="228">
        <f t="shared" si="95"/>
        <v>0</v>
      </c>
      <c r="O2045" s="298" t="e">
        <f>VLOOKUP(volume[[#This Row],[hwycov_id]],check!$A$2:$P$26,16,FALSE)</f>
        <v>#N/A</v>
      </c>
      <c r="P2045" s="298">
        <v>2065</v>
      </c>
    </row>
    <row r="2046" spans="1:16">
      <c r="A2046" s="59">
        <v>29232</v>
      </c>
      <c r="B2046" s="59">
        <v>1</v>
      </c>
      <c r="C2046" s="59">
        <v>1</v>
      </c>
      <c r="D2046" s="59">
        <v>1</v>
      </c>
      <c r="E2046" s="59" t="s">
        <v>78</v>
      </c>
      <c r="F2046" s="227">
        <v>1</v>
      </c>
      <c r="G2046" s="59">
        <v>9</v>
      </c>
      <c r="H2046" s="227">
        <v>2</v>
      </c>
      <c r="I2046" s="227">
        <v>14</v>
      </c>
      <c r="J2046" s="59">
        <v>90476</v>
      </c>
      <c r="K2046" s="78">
        <f>VLOOKUP(volume[[#This Row],[hwycov_id]],cnf[],10,FALSE)</f>
        <v>90476</v>
      </c>
      <c r="L2046" s="229">
        <f t="shared" si="93"/>
        <v>0</v>
      </c>
      <c r="M2046" s="228">
        <f t="shared" si="94"/>
        <v>0</v>
      </c>
      <c r="N2046" s="228">
        <f t="shared" si="95"/>
        <v>0</v>
      </c>
      <c r="O2046" s="298" t="e">
        <f>VLOOKUP(volume[[#This Row],[hwycov_id]],check!$A$2:$P$26,16,FALSE)</f>
        <v>#N/A</v>
      </c>
      <c r="P2046" s="298">
        <v>2066</v>
      </c>
    </row>
    <row r="2047" spans="1:16">
      <c r="A2047" s="59">
        <v>12583</v>
      </c>
      <c r="B2047" s="59">
        <v>1</v>
      </c>
      <c r="C2047" s="59">
        <v>1</v>
      </c>
      <c r="D2047" s="59">
        <v>1</v>
      </c>
      <c r="E2047" s="59" t="s">
        <v>78</v>
      </c>
      <c r="F2047" s="227">
        <v>1</v>
      </c>
      <c r="G2047" s="59">
        <v>9</v>
      </c>
      <c r="H2047" s="227">
        <v>6</v>
      </c>
      <c r="I2047" s="227">
        <v>1</v>
      </c>
      <c r="J2047" s="59">
        <v>90618</v>
      </c>
      <c r="K2047" s="78">
        <f>VLOOKUP(volume[[#This Row],[hwycov_id]],cnf[],10,FALSE)</f>
        <v>90618</v>
      </c>
      <c r="L2047" s="229">
        <f t="shared" si="93"/>
        <v>0</v>
      </c>
      <c r="M2047" s="228">
        <f t="shared" si="94"/>
        <v>0</v>
      </c>
      <c r="N2047" s="228">
        <f t="shared" si="95"/>
        <v>0</v>
      </c>
      <c r="O2047" s="298" t="e">
        <f>VLOOKUP(volume[[#This Row],[hwycov_id]],check!$A$2:$P$26,16,FALSE)</f>
        <v>#N/A</v>
      </c>
      <c r="P2047" s="298">
        <v>2067</v>
      </c>
    </row>
    <row r="2048" spans="1:16">
      <c r="A2048" s="59">
        <v>15083</v>
      </c>
      <c r="B2048" s="59">
        <v>1</v>
      </c>
      <c r="C2048" s="59">
        <v>1</v>
      </c>
      <c r="D2048" s="59">
        <v>1</v>
      </c>
      <c r="E2048" s="59" t="s">
        <v>78</v>
      </c>
      <c r="F2048" s="227">
        <v>1</v>
      </c>
      <c r="G2048" s="59">
        <v>9</v>
      </c>
      <c r="H2048" s="227">
        <v>3</v>
      </c>
      <c r="I2048" s="227">
        <v>14</v>
      </c>
      <c r="J2048" s="59">
        <v>90795</v>
      </c>
      <c r="K2048" s="78">
        <f>VLOOKUP(volume[[#This Row],[hwycov_id]],cnf[],10,FALSE)</f>
        <v>90795</v>
      </c>
      <c r="L2048" s="229">
        <f t="shared" si="93"/>
        <v>0</v>
      </c>
      <c r="M2048" s="228">
        <f t="shared" si="94"/>
        <v>0</v>
      </c>
      <c r="N2048" s="228">
        <f t="shared" si="95"/>
        <v>0</v>
      </c>
      <c r="O2048" s="298" t="e">
        <f>VLOOKUP(volume[[#This Row],[hwycov_id]],check!$A$2:$P$26,16,FALSE)</f>
        <v>#N/A</v>
      </c>
      <c r="P2048" s="298">
        <v>2068</v>
      </c>
    </row>
    <row r="2049" spans="1:16">
      <c r="A2049" s="59">
        <v>735</v>
      </c>
      <c r="B2049" s="59">
        <v>1</v>
      </c>
      <c r="C2049" s="59">
        <v>1</v>
      </c>
      <c r="D2049" s="59">
        <v>1</v>
      </c>
      <c r="E2049" s="59" t="s">
        <v>78</v>
      </c>
      <c r="F2049" s="227">
        <v>1</v>
      </c>
      <c r="G2049" s="59">
        <v>9</v>
      </c>
      <c r="H2049" s="227">
        <v>6</v>
      </c>
      <c r="I2049" s="227">
        <v>1</v>
      </c>
      <c r="J2049" s="59">
        <v>90883</v>
      </c>
      <c r="K2049" s="78">
        <f>VLOOKUP(volume[[#This Row],[hwycov_id]],cnf[],10,FALSE)</f>
        <v>90883</v>
      </c>
      <c r="L2049" s="229">
        <f t="shared" si="93"/>
        <v>0</v>
      </c>
      <c r="M2049" s="228">
        <f t="shared" si="94"/>
        <v>0</v>
      </c>
      <c r="N2049" s="228">
        <f t="shared" si="95"/>
        <v>0</v>
      </c>
      <c r="O2049" s="298" t="e">
        <f>VLOOKUP(volume[[#This Row],[hwycov_id]],check!$A$2:$P$26,16,FALSE)</f>
        <v>#N/A</v>
      </c>
      <c r="P2049" s="298">
        <v>2069</v>
      </c>
    </row>
    <row r="2050" spans="1:16">
      <c r="A2050" s="59">
        <v>28735</v>
      </c>
      <c r="B2050" s="59">
        <v>1</v>
      </c>
      <c r="C2050" s="59">
        <v>1</v>
      </c>
      <c r="D2050" s="59">
        <v>1</v>
      </c>
      <c r="E2050" s="59" t="s">
        <v>82</v>
      </c>
      <c r="F2050" s="227">
        <v>1</v>
      </c>
      <c r="G2050" s="59">
        <v>9</v>
      </c>
      <c r="H2050" s="227">
        <v>2</v>
      </c>
      <c r="I2050" s="227">
        <v>14</v>
      </c>
      <c r="J2050" s="59">
        <v>90923</v>
      </c>
      <c r="K2050" s="78">
        <f>VLOOKUP(volume[[#This Row],[hwycov_id]],cnf[],10,FALSE)</f>
        <v>90923</v>
      </c>
      <c r="L2050" s="229">
        <f t="shared" ref="L2050:L2113" si="96">K2050/J2050-1</f>
        <v>0</v>
      </c>
      <c r="M2050" s="228">
        <f t="shared" ref="M2050:M2113" si="97">K2050-J2050</f>
        <v>0</v>
      </c>
      <c r="N2050" s="228">
        <f t="shared" ref="N2050:N2113" si="98">POWER(M2050,2)</f>
        <v>0</v>
      </c>
      <c r="O2050" s="298" t="e">
        <f>VLOOKUP(volume[[#This Row],[hwycov_id]],check!$A$2:$P$26,16,FALSE)</f>
        <v>#N/A</v>
      </c>
      <c r="P2050" s="298">
        <v>2070</v>
      </c>
    </row>
    <row r="2051" spans="1:16">
      <c r="A2051" s="59">
        <v>20709</v>
      </c>
      <c r="B2051" s="59">
        <v>1</v>
      </c>
      <c r="C2051" s="59">
        <v>1</v>
      </c>
      <c r="D2051" s="59">
        <v>1</v>
      </c>
      <c r="E2051" s="59" t="s">
        <v>78</v>
      </c>
      <c r="F2051" s="227">
        <v>1</v>
      </c>
      <c r="G2051" s="59">
        <v>9</v>
      </c>
      <c r="H2051" s="227">
        <v>1</v>
      </c>
      <c r="I2051" s="227">
        <v>14</v>
      </c>
      <c r="J2051" s="59">
        <v>91229</v>
      </c>
      <c r="K2051" s="78">
        <f>VLOOKUP(volume[[#This Row],[hwycov_id]],cnf[],10,FALSE)</f>
        <v>91229</v>
      </c>
      <c r="L2051" s="229">
        <f t="shared" si="96"/>
        <v>0</v>
      </c>
      <c r="M2051" s="228">
        <f t="shared" si="97"/>
        <v>0</v>
      </c>
      <c r="N2051" s="228">
        <f t="shared" si="98"/>
        <v>0</v>
      </c>
      <c r="O2051" s="298" t="e">
        <f>VLOOKUP(volume[[#This Row],[hwycov_id]],check!$A$2:$P$26,16,FALSE)</f>
        <v>#N/A</v>
      </c>
      <c r="P2051" s="298">
        <v>2071</v>
      </c>
    </row>
    <row r="2052" spans="1:16">
      <c r="A2052" s="59">
        <v>8820</v>
      </c>
      <c r="B2052" s="59">
        <v>1</v>
      </c>
      <c r="C2052" s="59">
        <v>1</v>
      </c>
      <c r="D2052" s="59">
        <v>1</v>
      </c>
      <c r="E2052" s="59" t="s">
        <v>78</v>
      </c>
      <c r="F2052" s="227">
        <v>1</v>
      </c>
      <c r="G2052" s="59">
        <v>9</v>
      </c>
      <c r="H2052" s="227">
        <v>3</v>
      </c>
      <c r="I2052" s="227">
        <v>14</v>
      </c>
      <c r="J2052" s="59">
        <v>91365</v>
      </c>
      <c r="K2052" s="78">
        <f>VLOOKUP(volume[[#This Row],[hwycov_id]],cnf[],10,FALSE)</f>
        <v>91365</v>
      </c>
      <c r="L2052" s="229">
        <f t="shared" si="96"/>
        <v>0</v>
      </c>
      <c r="M2052" s="228">
        <f t="shared" si="97"/>
        <v>0</v>
      </c>
      <c r="N2052" s="228">
        <f t="shared" si="98"/>
        <v>0</v>
      </c>
      <c r="O2052" s="298" t="e">
        <f>VLOOKUP(volume[[#This Row],[hwycov_id]],check!$A$2:$P$26,16,FALSE)</f>
        <v>#N/A</v>
      </c>
      <c r="P2052" s="298">
        <v>2072</v>
      </c>
    </row>
    <row r="2053" spans="1:16">
      <c r="A2053" s="59">
        <v>20743</v>
      </c>
      <c r="B2053" s="59">
        <v>1</v>
      </c>
      <c r="C2053" s="59">
        <v>1</v>
      </c>
      <c r="D2053" s="59">
        <v>1</v>
      </c>
      <c r="E2053" s="59" t="s">
        <v>78</v>
      </c>
      <c r="F2053" s="227">
        <v>1</v>
      </c>
      <c r="G2053" s="59">
        <v>9</v>
      </c>
      <c r="H2053" s="227">
        <v>2</v>
      </c>
      <c r="I2053" s="227">
        <v>11</v>
      </c>
      <c r="J2053" s="59">
        <v>91540</v>
      </c>
      <c r="K2053" s="78">
        <f>VLOOKUP(volume[[#This Row],[hwycov_id]],cnf[],10,FALSE)</f>
        <v>91540</v>
      </c>
      <c r="L2053" s="229">
        <f t="shared" si="96"/>
        <v>0</v>
      </c>
      <c r="M2053" s="228">
        <f t="shared" si="97"/>
        <v>0</v>
      </c>
      <c r="N2053" s="228">
        <f t="shared" si="98"/>
        <v>0</v>
      </c>
      <c r="O2053" s="298" t="e">
        <f>VLOOKUP(volume[[#This Row],[hwycov_id]],check!$A$2:$P$26,16,FALSE)</f>
        <v>#N/A</v>
      </c>
      <c r="P2053" s="298">
        <v>2073</v>
      </c>
    </row>
    <row r="2054" spans="1:16">
      <c r="A2054" s="59">
        <v>12242</v>
      </c>
      <c r="B2054" s="59">
        <v>1</v>
      </c>
      <c r="C2054" s="59">
        <v>1</v>
      </c>
      <c r="D2054" s="59">
        <v>1</v>
      </c>
      <c r="E2054" s="59" t="s">
        <v>78</v>
      </c>
      <c r="F2054" s="227">
        <v>1</v>
      </c>
      <c r="G2054" s="59">
        <v>9</v>
      </c>
      <c r="H2054" s="227">
        <v>6</v>
      </c>
      <c r="I2054" s="227">
        <v>12</v>
      </c>
      <c r="J2054" s="59">
        <v>91650</v>
      </c>
      <c r="K2054" s="78">
        <f>VLOOKUP(volume[[#This Row],[hwycov_id]],cnf[],10,FALSE)</f>
        <v>91650</v>
      </c>
      <c r="L2054" s="229">
        <f t="shared" si="96"/>
        <v>0</v>
      </c>
      <c r="M2054" s="228">
        <f t="shared" si="97"/>
        <v>0</v>
      </c>
      <c r="N2054" s="228">
        <f t="shared" si="98"/>
        <v>0</v>
      </c>
      <c r="O2054" s="298" t="e">
        <f>VLOOKUP(volume[[#This Row],[hwycov_id]],check!$A$2:$P$26,16,FALSE)</f>
        <v>#N/A</v>
      </c>
      <c r="P2054" s="298">
        <v>2074</v>
      </c>
    </row>
    <row r="2055" spans="1:16">
      <c r="A2055" s="59">
        <v>11296</v>
      </c>
      <c r="B2055" s="59">
        <v>1</v>
      </c>
      <c r="C2055" s="59">
        <v>1</v>
      </c>
      <c r="D2055" s="59">
        <v>1</v>
      </c>
      <c r="E2055" s="59" t="s">
        <v>82</v>
      </c>
      <c r="F2055" s="227">
        <v>1</v>
      </c>
      <c r="G2055" s="59">
        <v>9</v>
      </c>
      <c r="H2055" s="227">
        <v>5</v>
      </c>
      <c r="I2055" s="227">
        <v>9</v>
      </c>
      <c r="J2055" s="59">
        <v>91937</v>
      </c>
      <c r="K2055" s="78">
        <f>VLOOKUP(volume[[#This Row],[hwycov_id]],cnf[],10,FALSE)</f>
        <v>91937</v>
      </c>
      <c r="L2055" s="229">
        <f t="shared" si="96"/>
        <v>0</v>
      </c>
      <c r="M2055" s="228">
        <f t="shared" si="97"/>
        <v>0</v>
      </c>
      <c r="N2055" s="228">
        <f t="shared" si="98"/>
        <v>0</v>
      </c>
      <c r="O2055" s="298" t="e">
        <f>VLOOKUP(volume[[#This Row],[hwycov_id]],check!$A$2:$P$26,16,FALSE)</f>
        <v>#N/A</v>
      </c>
      <c r="P2055" s="298">
        <v>2075</v>
      </c>
    </row>
    <row r="2056" spans="1:16">
      <c r="A2056" s="59">
        <v>29027</v>
      </c>
      <c r="B2056" s="59">
        <v>1</v>
      </c>
      <c r="C2056" s="59">
        <v>1</v>
      </c>
      <c r="D2056" s="59">
        <v>1</v>
      </c>
      <c r="E2056" s="59" t="s">
        <v>82</v>
      </c>
      <c r="F2056" s="227">
        <v>1</v>
      </c>
      <c r="G2056" s="59">
        <v>9</v>
      </c>
      <c r="H2056" s="227">
        <v>2</v>
      </c>
      <c r="I2056" s="227">
        <v>14</v>
      </c>
      <c r="J2056" s="59">
        <v>92082</v>
      </c>
      <c r="K2056" s="78">
        <f>VLOOKUP(volume[[#This Row],[hwycov_id]],cnf[],10,FALSE)</f>
        <v>92082</v>
      </c>
      <c r="L2056" s="229">
        <f t="shared" si="96"/>
        <v>0</v>
      </c>
      <c r="M2056" s="228">
        <f t="shared" si="97"/>
        <v>0</v>
      </c>
      <c r="N2056" s="228">
        <f t="shared" si="98"/>
        <v>0</v>
      </c>
      <c r="O2056" s="298" t="e">
        <f>VLOOKUP(volume[[#This Row],[hwycov_id]],check!$A$2:$P$26,16,FALSE)</f>
        <v>#N/A</v>
      </c>
      <c r="P2056" s="298">
        <v>2076</v>
      </c>
    </row>
    <row r="2057" spans="1:16">
      <c r="A2057" s="59">
        <v>773</v>
      </c>
      <c r="B2057" s="59">
        <v>1</v>
      </c>
      <c r="C2057" s="59">
        <v>1</v>
      </c>
      <c r="D2057" s="59">
        <v>1</v>
      </c>
      <c r="E2057" s="59" t="s">
        <v>78</v>
      </c>
      <c r="F2057" s="227">
        <v>1</v>
      </c>
      <c r="G2057" s="59">
        <v>9</v>
      </c>
      <c r="H2057" s="227">
        <v>3</v>
      </c>
      <c r="I2057" s="227">
        <v>14</v>
      </c>
      <c r="J2057" s="59">
        <v>92322</v>
      </c>
      <c r="K2057" s="78">
        <f>VLOOKUP(volume[[#This Row],[hwycov_id]],cnf[],10,FALSE)</f>
        <v>92322</v>
      </c>
      <c r="L2057" s="229">
        <f t="shared" si="96"/>
        <v>0</v>
      </c>
      <c r="M2057" s="228">
        <f t="shared" si="97"/>
        <v>0</v>
      </c>
      <c r="N2057" s="228">
        <f t="shared" si="98"/>
        <v>0</v>
      </c>
      <c r="O2057" s="298" t="e">
        <f>VLOOKUP(volume[[#This Row],[hwycov_id]],check!$A$2:$P$26,16,FALSE)</f>
        <v>#N/A</v>
      </c>
      <c r="P2057" s="298">
        <v>2077</v>
      </c>
    </row>
    <row r="2058" spans="1:16">
      <c r="A2058" s="59">
        <v>27600</v>
      </c>
      <c r="B2058" s="59">
        <v>1</v>
      </c>
      <c r="C2058" s="59">
        <v>1</v>
      </c>
      <c r="D2058" s="59">
        <v>1</v>
      </c>
      <c r="E2058" s="59" t="s">
        <v>78</v>
      </c>
      <c r="F2058" s="227">
        <v>1</v>
      </c>
      <c r="G2058" s="59">
        <v>9</v>
      </c>
      <c r="H2058" s="227">
        <v>3</v>
      </c>
      <c r="I2058" s="227">
        <v>14</v>
      </c>
      <c r="J2058" s="59">
        <v>92477</v>
      </c>
      <c r="K2058" s="78">
        <f>VLOOKUP(volume[[#This Row],[hwycov_id]],cnf[],10,FALSE)</f>
        <v>92477</v>
      </c>
      <c r="L2058" s="229">
        <f t="shared" si="96"/>
        <v>0</v>
      </c>
      <c r="M2058" s="228">
        <f t="shared" si="97"/>
        <v>0</v>
      </c>
      <c r="N2058" s="228">
        <f t="shared" si="98"/>
        <v>0</v>
      </c>
      <c r="O2058" s="298" t="e">
        <f>VLOOKUP(volume[[#This Row],[hwycov_id]],check!$A$2:$P$26,16,FALSE)</f>
        <v>#N/A</v>
      </c>
      <c r="P2058" s="298">
        <v>2078</v>
      </c>
    </row>
    <row r="2059" spans="1:16">
      <c r="A2059" s="59">
        <v>31184</v>
      </c>
      <c r="B2059" s="59">
        <v>1</v>
      </c>
      <c r="C2059" s="59">
        <v>1</v>
      </c>
      <c r="D2059" s="59">
        <v>1</v>
      </c>
      <c r="E2059" s="59" t="s">
        <v>78</v>
      </c>
      <c r="F2059" s="227">
        <v>1</v>
      </c>
      <c r="G2059" s="59">
        <v>9</v>
      </c>
      <c r="H2059" s="227">
        <v>3</v>
      </c>
      <c r="I2059" s="227">
        <v>14</v>
      </c>
      <c r="J2059" s="59">
        <v>92507</v>
      </c>
      <c r="K2059" s="78">
        <f>VLOOKUP(volume[[#This Row],[hwycov_id]],cnf[],10,FALSE)</f>
        <v>92507</v>
      </c>
      <c r="L2059" s="229">
        <f t="shared" si="96"/>
        <v>0</v>
      </c>
      <c r="M2059" s="228">
        <f t="shared" si="97"/>
        <v>0</v>
      </c>
      <c r="N2059" s="228">
        <f t="shared" si="98"/>
        <v>0</v>
      </c>
      <c r="O2059" s="298" t="e">
        <f>VLOOKUP(volume[[#This Row],[hwycov_id]],check!$A$2:$P$26,16,FALSE)</f>
        <v>#N/A</v>
      </c>
      <c r="P2059" s="298">
        <v>2079</v>
      </c>
    </row>
    <row r="2060" spans="1:16">
      <c r="A2060" s="59">
        <v>16038</v>
      </c>
      <c r="B2060" s="59">
        <v>1</v>
      </c>
      <c r="C2060" s="59">
        <v>1</v>
      </c>
      <c r="D2060" s="59">
        <v>1</v>
      </c>
      <c r="E2060" s="59" t="s">
        <v>78</v>
      </c>
      <c r="F2060" s="227">
        <v>1</v>
      </c>
      <c r="G2060" s="59">
        <v>9</v>
      </c>
      <c r="H2060" s="227">
        <v>2</v>
      </c>
      <c r="I2060" s="227">
        <v>14</v>
      </c>
      <c r="J2060" s="59">
        <v>92712</v>
      </c>
      <c r="K2060" s="78">
        <f>VLOOKUP(volume[[#This Row],[hwycov_id]],cnf[],10,FALSE)</f>
        <v>92712</v>
      </c>
      <c r="L2060" s="229">
        <f t="shared" si="96"/>
        <v>0</v>
      </c>
      <c r="M2060" s="228">
        <f t="shared" si="97"/>
        <v>0</v>
      </c>
      <c r="N2060" s="228">
        <f t="shared" si="98"/>
        <v>0</v>
      </c>
      <c r="O2060" s="298" t="e">
        <f>VLOOKUP(volume[[#This Row],[hwycov_id]],check!$A$2:$P$26,16,FALSE)</f>
        <v>#N/A</v>
      </c>
      <c r="P2060" s="298">
        <v>2080</v>
      </c>
    </row>
    <row r="2061" spans="1:16">
      <c r="A2061" s="59">
        <v>674</v>
      </c>
      <c r="B2061" s="59">
        <v>1</v>
      </c>
      <c r="C2061" s="59">
        <v>1</v>
      </c>
      <c r="D2061" s="59">
        <v>1</v>
      </c>
      <c r="E2061" s="59" t="s">
        <v>78</v>
      </c>
      <c r="F2061" s="227">
        <v>1</v>
      </c>
      <c r="G2061" s="59">
        <v>9</v>
      </c>
      <c r="H2061" s="227">
        <v>6</v>
      </c>
      <c r="I2061" s="227">
        <v>1</v>
      </c>
      <c r="J2061" s="59">
        <v>92783</v>
      </c>
      <c r="K2061" s="78">
        <f>VLOOKUP(volume[[#This Row],[hwycov_id]],cnf[],10,FALSE)</f>
        <v>92783</v>
      </c>
      <c r="L2061" s="229">
        <f t="shared" si="96"/>
        <v>0</v>
      </c>
      <c r="M2061" s="228">
        <f t="shared" si="97"/>
        <v>0</v>
      </c>
      <c r="N2061" s="228">
        <f t="shared" si="98"/>
        <v>0</v>
      </c>
      <c r="O2061" s="298" t="e">
        <f>VLOOKUP(volume[[#This Row],[hwycov_id]],check!$A$2:$P$26,16,FALSE)</f>
        <v>#N/A</v>
      </c>
      <c r="P2061" s="298">
        <v>2081</v>
      </c>
    </row>
    <row r="2062" spans="1:16">
      <c r="A2062" s="59">
        <v>673</v>
      </c>
      <c r="B2062" s="59">
        <v>1</v>
      </c>
      <c r="C2062" s="59">
        <v>1</v>
      </c>
      <c r="D2062" s="59">
        <v>1</v>
      </c>
      <c r="E2062" s="59" t="s">
        <v>78</v>
      </c>
      <c r="F2062" s="227">
        <v>1</v>
      </c>
      <c r="G2062" s="59">
        <v>9</v>
      </c>
      <c r="H2062" s="227">
        <v>6</v>
      </c>
      <c r="I2062" s="227">
        <v>1</v>
      </c>
      <c r="J2062" s="59">
        <v>92973</v>
      </c>
      <c r="K2062" s="78">
        <f>VLOOKUP(volume[[#This Row],[hwycov_id]],cnf[],10,FALSE)</f>
        <v>92973</v>
      </c>
      <c r="L2062" s="229">
        <f t="shared" si="96"/>
        <v>0</v>
      </c>
      <c r="M2062" s="228">
        <f t="shared" si="97"/>
        <v>0</v>
      </c>
      <c r="N2062" s="228">
        <f t="shared" si="98"/>
        <v>0</v>
      </c>
      <c r="O2062" s="298" t="e">
        <f>VLOOKUP(volume[[#This Row],[hwycov_id]],check!$A$2:$P$26,16,FALSE)</f>
        <v>#N/A</v>
      </c>
      <c r="P2062" s="298">
        <v>2082</v>
      </c>
    </row>
    <row r="2063" spans="1:16">
      <c r="A2063" s="59">
        <v>27806</v>
      </c>
      <c r="B2063" s="59">
        <v>1</v>
      </c>
      <c r="C2063" s="59">
        <v>1</v>
      </c>
      <c r="D2063" s="59">
        <v>1</v>
      </c>
      <c r="E2063" s="59" t="s">
        <v>82</v>
      </c>
      <c r="F2063" s="227">
        <v>1</v>
      </c>
      <c r="G2063" s="59">
        <v>9</v>
      </c>
      <c r="H2063" s="227">
        <v>1</v>
      </c>
      <c r="I2063" s="227">
        <v>14</v>
      </c>
      <c r="J2063" s="59">
        <v>93489</v>
      </c>
      <c r="K2063" s="78">
        <f>VLOOKUP(volume[[#This Row],[hwycov_id]],cnf[],10,FALSE)</f>
        <v>93489</v>
      </c>
      <c r="L2063" s="229">
        <f t="shared" si="96"/>
        <v>0</v>
      </c>
      <c r="M2063" s="228">
        <f t="shared" si="97"/>
        <v>0</v>
      </c>
      <c r="N2063" s="228">
        <f t="shared" si="98"/>
        <v>0</v>
      </c>
      <c r="O2063" s="298" t="e">
        <f>VLOOKUP(volume[[#This Row],[hwycov_id]],check!$A$2:$P$26,16,FALSE)</f>
        <v>#N/A</v>
      </c>
      <c r="P2063" s="298">
        <v>2083</v>
      </c>
    </row>
    <row r="2064" spans="1:16">
      <c r="A2064" s="59">
        <v>16163</v>
      </c>
      <c r="B2064" s="59">
        <v>1</v>
      </c>
      <c r="C2064" s="59">
        <v>1</v>
      </c>
      <c r="D2064" s="59">
        <v>1</v>
      </c>
      <c r="E2064" s="59" t="s">
        <v>82</v>
      </c>
      <c r="F2064" s="227">
        <v>1</v>
      </c>
      <c r="G2064" s="59">
        <v>9</v>
      </c>
      <c r="H2064" s="227">
        <v>3</v>
      </c>
      <c r="I2064" s="227">
        <v>14</v>
      </c>
      <c r="J2064" s="59">
        <v>93567</v>
      </c>
      <c r="K2064" s="78">
        <f>VLOOKUP(volume[[#This Row],[hwycov_id]],cnf[],10,FALSE)</f>
        <v>93567</v>
      </c>
      <c r="L2064" s="229">
        <f t="shared" si="96"/>
        <v>0</v>
      </c>
      <c r="M2064" s="228">
        <f t="shared" si="97"/>
        <v>0</v>
      </c>
      <c r="N2064" s="228">
        <f t="shared" si="98"/>
        <v>0</v>
      </c>
      <c r="O2064" s="298" t="e">
        <f>VLOOKUP(volume[[#This Row],[hwycov_id]],check!$A$2:$P$26,16,FALSE)</f>
        <v>#N/A</v>
      </c>
      <c r="P2064" s="298">
        <v>2084</v>
      </c>
    </row>
    <row r="2065" spans="1:16">
      <c r="A2065" s="59">
        <v>9333</v>
      </c>
      <c r="B2065" s="59">
        <v>1</v>
      </c>
      <c r="C2065" s="59">
        <v>1</v>
      </c>
      <c r="D2065" s="59">
        <v>1</v>
      </c>
      <c r="E2065" s="59" t="s">
        <v>78</v>
      </c>
      <c r="F2065" s="227">
        <v>1</v>
      </c>
      <c r="G2065" s="59">
        <v>9</v>
      </c>
      <c r="H2065" s="227">
        <v>3</v>
      </c>
      <c r="I2065" s="227">
        <v>14</v>
      </c>
      <c r="J2065" s="59">
        <v>93785</v>
      </c>
      <c r="K2065" s="78">
        <f>VLOOKUP(volume[[#This Row],[hwycov_id]],cnf[],10,FALSE)</f>
        <v>93785</v>
      </c>
      <c r="L2065" s="229">
        <f t="shared" si="96"/>
        <v>0</v>
      </c>
      <c r="M2065" s="228">
        <f t="shared" si="97"/>
        <v>0</v>
      </c>
      <c r="N2065" s="228">
        <f t="shared" si="98"/>
        <v>0</v>
      </c>
      <c r="O2065" s="298" t="e">
        <f>VLOOKUP(volume[[#This Row],[hwycov_id]],check!$A$2:$P$26,16,FALSE)</f>
        <v>#N/A</v>
      </c>
      <c r="P2065" s="298">
        <v>2085</v>
      </c>
    </row>
    <row r="2066" spans="1:16">
      <c r="A2066" s="59">
        <v>27807</v>
      </c>
      <c r="B2066" s="59">
        <v>1</v>
      </c>
      <c r="C2066" s="59">
        <v>1</v>
      </c>
      <c r="D2066" s="59">
        <v>1</v>
      </c>
      <c r="E2066" s="59" t="s">
        <v>82</v>
      </c>
      <c r="F2066" s="227">
        <v>1</v>
      </c>
      <c r="G2066" s="59">
        <v>9</v>
      </c>
      <c r="H2066" s="227">
        <v>2</v>
      </c>
      <c r="I2066" s="227">
        <v>14</v>
      </c>
      <c r="J2066" s="59">
        <v>93934</v>
      </c>
      <c r="K2066" s="78">
        <f>VLOOKUP(volume[[#This Row],[hwycov_id]],cnf[],10,FALSE)</f>
        <v>93934</v>
      </c>
      <c r="L2066" s="229">
        <f t="shared" si="96"/>
        <v>0</v>
      </c>
      <c r="M2066" s="228">
        <f t="shared" si="97"/>
        <v>0</v>
      </c>
      <c r="N2066" s="228">
        <f t="shared" si="98"/>
        <v>0</v>
      </c>
      <c r="O2066" s="298" t="e">
        <f>VLOOKUP(volume[[#This Row],[hwycov_id]],check!$A$2:$P$26,16,FALSE)</f>
        <v>#N/A</v>
      </c>
      <c r="P2066" s="298">
        <v>2086</v>
      </c>
    </row>
    <row r="2067" spans="1:16">
      <c r="A2067" s="59">
        <v>734</v>
      </c>
      <c r="B2067" s="59">
        <v>1</v>
      </c>
      <c r="C2067" s="59">
        <v>1</v>
      </c>
      <c r="D2067" s="59">
        <v>1</v>
      </c>
      <c r="E2067" s="59" t="s">
        <v>78</v>
      </c>
      <c r="F2067" s="227">
        <v>1</v>
      </c>
      <c r="G2067" s="59">
        <v>9</v>
      </c>
      <c r="H2067" s="227">
        <v>6</v>
      </c>
      <c r="I2067" s="227">
        <v>1</v>
      </c>
      <c r="J2067" s="59">
        <v>94210</v>
      </c>
      <c r="K2067" s="78">
        <f>VLOOKUP(volume[[#This Row],[hwycov_id]],cnf[],10,FALSE)</f>
        <v>94210</v>
      </c>
      <c r="L2067" s="229">
        <f t="shared" si="96"/>
        <v>0</v>
      </c>
      <c r="M2067" s="228">
        <f t="shared" si="97"/>
        <v>0</v>
      </c>
      <c r="N2067" s="228">
        <f t="shared" si="98"/>
        <v>0</v>
      </c>
      <c r="O2067" s="298" t="e">
        <f>VLOOKUP(volume[[#This Row],[hwycov_id]],check!$A$2:$P$26,16,FALSE)</f>
        <v>#N/A</v>
      </c>
      <c r="P2067" s="298">
        <v>2087</v>
      </c>
    </row>
    <row r="2068" spans="1:16">
      <c r="A2068" s="59">
        <v>28587</v>
      </c>
      <c r="B2068" s="59">
        <v>1</v>
      </c>
      <c r="C2068" s="59">
        <v>1</v>
      </c>
      <c r="D2068" s="59">
        <v>1</v>
      </c>
      <c r="E2068" s="59" t="s">
        <v>77</v>
      </c>
      <c r="F2068" s="227">
        <v>1</v>
      </c>
      <c r="G2068" s="59">
        <v>9</v>
      </c>
      <c r="H2068" s="227">
        <v>7</v>
      </c>
      <c r="I2068" s="227">
        <v>7</v>
      </c>
      <c r="J2068" s="59">
        <v>94384</v>
      </c>
      <c r="K2068" s="78">
        <f>VLOOKUP(volume[[#This Row],[hwycov_id]],cnf[],10,FALSE)</f>
        <v>94384</v>
      </c>
      <c r="L2068" s="229">
        <f t="shared" si="96"/>
        <v>0</v>
      </c>
      <c r="M2068" s="228">
        <f t="shared" si="97"/>
        <v>0</v>
      </c>
      <c r="N2068" s="228">
        <f t="shared" si="98"/>
        <v>0</v>
      </c>
      <c r="O2068" s="298" t="e">
        <f>VLOOKUP(volume[[#This Row],[hwycov_id]],check!$A$2:$P$26,16,FALSE)</f>
        <v>#N/A</v>
      </c>
      <c r="P2068" s="298">
        <v>2088</v>
      </c>
    </row>
    <row r="2069" spans="1:16">
      <c r="A2069" s="59">
        <v>8773</v>
      </c>
      <c r="B2069" s="59">
        <v>1</v>
      </c>
      <c r="C2069" s="59">
        <v>1</v>
      </c>
      <c r="D2069" s="59">
        <v>1</v>
      </c>
      <c r="E2069" s="59" t="s">
        <v>78</v>
      </c>
      <c r="F2069" s="227">
        <v>1</v>
      </c>
      <c r="G2069" s="59">
        <v>9</v>
      </c>
      <c r="H2069" s="227">
        <v>6</v>
      </c>
      <c r="I2069" s="227">
        <v>6</v>
      </c>
      <c r="J2069" s="59">
        <v>94510</v>
      </c>
      <c r="K2069" s="78">
        <f>VLOOKUP(volume[[#This Row],[hwycov_id]],cnf[],10,FALSE)</f>
        <v>94510</v>
      </c>
      <c r="L2069" s="229">
        <f t="shared" si="96"/>
        <v>0</v>
      </c>
      <c r="M2069" s="228">
        <f t="shared" si="97"/>
        <v>0</v>
      </c>
      <c r="N2069" s="228">
        <f t="shared" si="98"/>
        <v>0</v>
      </c>
      <c r="O2069" s="298" t="e">
        <f>VLOOKUP(volume[[#This Row],[hwycov_id]],check!$A$2:$P$26,16,FALSE)</f>
        <v>#N/A</v>
      </c>
      <c r="P2069" s="298">
        <v>2089</v>
      </c>
    </row>
    <row r="2070" spans="1:16">
      <c r="A2070" s="59">
        <v>760</v>
      </c>
      <c r="B2070" s="59">
        <v>1</v>
      </c>
      <c r="C2070" s="59">
        <v>1</v>
      </c>
      <c r="D2070" s="59">
        <v>1</v>
      </c>
      <c r="E2070" s="59" t="s">
        <v>82</v>
      </c>
      <c r="F2070" s="227">
        <v>1</v>
      </c>
      <c r="G2070" s="59">
        <v>9</v>
      </c>
      <c r="H2070" s="227">
        <v>3</v>
      </c>
      <c r="I2070" s="227">
        <v>14</v>
      </c>
      <c r="J2070" s="59">
        <v>94619</v>
      </c>
      <c r="K2070" s="78">
        <f>VLOOKUP(volume[[#This Row],[hwycov_id]],cnf[],10,FALSE)</f>
        <v>94619</v>
      </c>
      <c r="L2070" s="229">
        <f t="shared" si="96"/>
        <v>0</v>
      </c>
      <c r="M2070" s="228">
        <f t="shared" si="97"/>
        <v>0</v>
      </c>
      <c r="N2070" s="228">
        <f t="shared" si="98"/>
        <v>0</v>
      </c>
      <c r="O2070" s="298" t="e">
        <f>VLOOKUP(volume[[#This Row],[hwycov_id]],check!$A$2:$P$26,16,FALSE)</f>
        <v>#N/A</v>
      </c>
      <c r="P2070" s="298">
        <v>2090</v>
      </c>
    </row>
    <row r="2071" spans="1:16">
      <c r="A2071" s="59">
        <v>11263</v>
      </c>
      <c r="B2071" s="59">
        <v>1</v>
      </c>
      <c r="C2071" s="59">
        <v>1</v>
      </c>
      <c r="D2071" s="59">
        <v>1</v>
      </c>
      <c r="E2071" s="59" t="s">
        <v>82</v>
      </c>
      <c r="F2071" s="227">
        <v>1</v>
      </c>
      <c r="G2071" s="59">
        <v>9</v>
      </c>
      <c r="H2071" s="227">
        <v>5</v>
      </c>
      <c r="I2071" s="227">
        <v>5</v>
      </c>
      <c r="J2071" s="59">
        <v>94743</v>
      </c>
      <c r="K2071" s="78">
        <f>VLOOKUP(volume[[#This Row],[hwycov_id]],cnf[],10,FALSE)</f>
        <v>94743</v>
      </c>
      <c r="L2071" s="229">
        <f t="shared" si="96"/>
        <v>0</v>
      </c>
      <c r="M2071" s="228">
        <f t="shared" si="97"/>
        <v>0</v>
      </c>
      <c r="N2071" s="228">
        <f t="shared" si="98"/>
        <v>0</v>
      </c>
      <c r="O2071" s="298" t="e">
        <f>VLOOKUP(volume[[#This Row],[hwycov_id]],check!$A$2:$P$26,16,FALSE)</f>
        <v>#N/A</v>
      </c>
      <c r="P2071" s="298">
        <v>2091</v>
      </c>
    </row>
    <row r="2072" spans="1:16">
      <c r="A2072" s="59">
        <v>13282</v>
      </c>
      <c r="B2072" s="59">
        <v>1</v>
      </c>
      <c r="C2072" s="59">
        <v>1</v>
      </c>
      <c r="D2072" s="59">
        <v>1</v>
      </c>
      <c r="E2072" s="59" t="s">
        <v>78</v>
      </c>
      <c r="F2072" s="227">
        <v>1</v>
      </c>
      <c r="G2072" s="59">
        <v>9</v>
      </c>
      <c r="H2072" s="227">
        <v>6</v>
      </c>
      <c r="I2072" s="227">
        <v>1</v>
      </c>
      <c r="J2072" s="59">
        <v>94750</v>
      </c>
      <c r="K2072" s="78">
        <f>VLOOKUP(volume[[#This Row],[hwycov_id]],cnf[],10,FALSE)</f>
        <v>94750</v>
      </c>
      <c r="L2072" s="229">
        <f t="shared" si="96"/>
        <v>0</v>
      </c>
      <c r="M2072" s="228">
        <f t="shared" si="97"/>
        <v>0</v>
      </c>
      <c r="N2072" s="228">
        <f t="shared" si="98"/>
        <v>0</v>
      </c>
      <c r="O2072" s="298" t="e">
        <f>VLOOKUP(volume[[#This Row],[hwycov_id]],check!$A$2:$P$26,16,FALSE)</f>
        <v>#N/A</v>
      </c>
      <c r="P2072" s="298">
        <v>2092</v>
      </c>
    </row>
    <row r="2073" spans="1:16">
      <c r="A2073" s="59">
        <v>8939</v>
      </c>
      <c r="B2073" s="59">
        <v>1</v>
      </c>
      <c r="C2073" s="59">
        <v>1</v>
      </c>
      <c r="D2073" s="59">
        <v>1</v>
      </c>
      <c r="E2073" s="59" t="s">
        <v>82</v>
      </c>
      <c r="F2073" s="227">
        <v>1</v>
      </c>
      <c r="G2073" s="59">
        <v>9</v>
      </c>
      <c r="H2073" s="227">
        <v>2</v>
      </c>
      <c r="I2073" s="227">
        <v>14</v>
      </c>
      <c r="J2073" s="59">
        <v>94850</v>
      </c>
      <c r="K2073" s="78">
        <f>VLOOKUP(volume[[#This Row],[hwycov_id]],cnf[],10,FALSE)</f>
        <v>94850</v>
      </c>
      <c r="L2073" s="229">
        <f t="shared" si="96"/>
        <v>0</v>
      </c>
      <c r="M2073" s="228">
        <f t="shared" si="97"/>
        <v>0</v>
      </c>
      <c r="N2073" s="228">
        <f t="shared" si="98"/>
        <v>0</v>
      </c>
      <c r="O2073" s="298" t="e">
        <f>VLOOKUP(volume[[#This Row],[hwycov_id]],check!$A$2:$P$26,16,FALSE)</f>
        <v>#N/A</v>
      </c>
      <c r="P2073" s="298">
        <v>2093</v>
      </c>
    </row>
    <row r="2074" spans="1:16">
      <c r="A2074" s="59">
        <v>12946</v>
      </c>
      <c r="B2074" s="59">
        <v>1</v>
      </c>
      <c r="C2074" s="59">
        <v>1</v>
      </c>
      <c r="D2074" s="59">
        <v>1</v>
      </c>
      <c r="E2074" s="59" t="s">
        <v>77</v>
      </c>
      <c r="F2074" s="227">
        <v>1</v>
      </c>
      <c r="G2074" s="59">
        <v>9</v>
      </c>
      <c r="H2074" s="227">
        <v>7</v>
      </c>
      <c r="I2074" s="227">
        <v>7</v>
      </c>
      <c r="J2074" s="59">
        <v>94852</v>
      </c>
      <c r="K2074" s="78">
        <f>VLOOKUP(volume[[#This Row],[hwycov_id]],cnf[],10,FALSE)</f>
        <v>94852</v>
      </c>
      <c r="L2074" s="229">
        <f t="shared" si="96"/>
        <v>0</v>
      </c>
      <c r="M2074" s="228">
        <f t="shared" si="97"/>
        <v>0</v>
      </c>
      <c r="N2074" s="228">
        <f t="shared" si="98"/>
        <v>0</v>
      </c>
      <c r="O2074" s="298" t="e">
        <f>VLOOKUP(volume[[#This Row],[hwycov_id]],check!$A$2:$P$26,16,FALSE)</f>
        <v>#N/A</v>
      </c>
      <c r="P2074" s="298">
        <v>2094</v>
      </c>
    </row>
    <row r="2075" spans="1:16">
      <c r="A2075" s="59">
        <v>8933</v>
      </c>
      <c r="B2075" s="59">
        <v>1</v>
      </c>
      <c r="C2075" s="59">
        <v>1</v>
      </c>
      <c r="D2075" s="59">
        <v>1</v>
      </c>
      <c r="E2075" s="59" t="s">
        <v>82</v>
      </c>
      <c r="F2075" s="227">
        <v>1</v>
      </c>
      <c r="G2075" s="59">
        <v>9</v>
      </c>
      <c r="H2075" s="227">
        <v>2</v>
      </c>
      <c r="I2075" s="227">
        <v>14</v>
      </c>
      <c r="J2075" s="59">
        <v>94969</v>
      </c>
      <c r="K2075" s="78">
        <f>VLOOKUP(volume[[#This Row],[hwycov_id]],cnf[],10,FALSE)</f>
        <v>94969</v>
      </c>
      <c r="L2075" s="229">
        <f t="shared" si="96"/>
        <v>0</v>
      </c>
      <c r="M2075" s="228">
        <f t="shared" si="97"/>
        <v>0</v>
      </c>
      <c r="N2075" s="228">
        <f t="shared" si="98"/>
        <v>0</v>
      </c>
      <c r="O2075" s="298" t="e">
        <f>VLOOKUP(volume[[#This Row],[hwycov_id]],check!$A$2:$P$26,16,FALSE)</f>
        <v>#N/A</v>
      </c>
      <c r="P2075" s="298">
        <v>2095</v>
      </c>
    </row>
    <row r="2076" spans="1:16">
      <c r="A2076" s="59">
        <v>26563</v>
      </c>
      <c r="B2076" s="59">
        <v>1</v>
      </c>
      <c r="C2076" s="59">
        <v>1</v>
      </c>
      <c r="D2076" s="59">
        <v>1</v>
      </c>
      <c r="E2076" s="59" t="s">
        <v>78</v>
      </c>
      <c r="F2076" s="227">
        <v>1</v>
      </c>
      <c r="G2076" s="59">
        <v>9</v>
      </c>
      <c r="H2076" s="227">
        <v>6</v>
      </c>
      <c r="I2076" s="227">
        <v>1</v>
      </c>
      <c r="J2076" s="59">
        <v>95123</v>
      </c>
      <c r="K2076" s="78">
        <f>VLOOKUP(volume[[#This Row],[hwycov_id]],cnf[],10,FALSE)</f>
        <v>95123</v>
      </c>
      <c r="L2076" s="229">
        <f t="shared" si="96"/>
        <v>0</v>
      </c>
      <c r="M2076" s="228">
        <f t="shared" si="97"/>
        <v>0</v>
      </c>
      <c r="N2076" s="228">
        <f t="shared" si="98"/>
        <v>0</v>
      </c>
      <c r="O2076" s="298" t="e">
        <f>VLOOKUP(volume[[#This Row],[hwycov_id]],check!$A$2:$P$26,16,FALSE)</f>
        <v>#N/A</v>
      </c>
      <c r="P2076" s="298">
        <v>2097</v>
      </c>
    </row>
    <row r="2077" spans="1:16">
      <c r="A2077" s="59">
        <v>9342</v>
      </c>
      <c r="B2077" s="59">
        <v>1</v>
      </c>
      <c r="C2077" s="59">
        <v>1</v>
      </c>
      <c r="D2077" s="59">
        <v>1</v>
      </c>
      <c r="E2077" s="59" t="s">
        <v>78</v>
      </c>
      <c r="F2077" s="227">
        <v>1</v>
      </c>
      <c r="G2077" s="59">
        <v>9</v>
      </c>
      <c r="H2077" s="227">
        <v>3</v>
      </c>
      <c r="I2077" s="227">
        <v>14</v>
      </c>
      <c r="J2077" s="59">
        <v>95277</v>
      </c>
      <c r="K2077" s="78">
        <f>VLOOKUP(volume[[#This Row],[hwycov_id]],cnf[],10,FALSE)</f>
        <v>95277</v>
      </c>
      <c r="L2077" s="229">
        <f t="shared" si="96"/>
        <v>0</v>
      </c>
      <c r="M2077" s="228">
        <f t="shared" si="97"/>
        <v>0</v>
      </c>
      <c r="N2077" s="228">
        <f t="shared" si="98"/>
        <v>0</v>
      </c>
      <c r="O2077" s="298" t="e">
        <f>VLOOKUP(volume[[#This Row],[hwycov_id]],check!$A$2:$P$26,16,FALSE)</f>
        <v>#N/A</v>
      </c>
      <c r="P2077" s="298">
        <v>2098</v>
      </c>
    </row>
    <row r="2078" spans="1:16">
      <c r="A2078" s="59">
        <v>671</v>
      </c>
      <c r="B2078" s="59">
        <v>1</v>
      </c>
      <c r="C2078" s="59">
        <v>1</v>
      </c>
      <c r="D2078" s="59">
        <v>1</v>
      </c>
      <c r="E2078" s="59" t="s">
        <v>78</v>
      </c>
      <c r="F2078" s="227">
        <v>1</v>
      </c>
      <c r="G2078" s="59">
        <v>9</v>
      </c>
      <c r="H2078" s="227">
        <v>6</v>
      </c>
      <c r="I2078" s="227">
        <v>1</v>
      </c>
      <c r="J2078" s="59">
        <v>95285</v>
      </c>
      <c r="K2078" s="78">
        <f>VLOOKUP(volume[[#This Row],[hwycov_id]],cnf[],10,FALSE)</f>
        <v>95285</v>
      </c>
      <c r="L2078" s="229">
        <f t="shared" si="96"/>
        <v>0</v>
      </c>
      <c r="M2078" s="228">
        <f t="shared" si="97"/>
        <v>0</v>
      </c>
      <c r="N2078" s="228">
        <f t="shared" si="98"/>
        <v>0</v>
      </c>
      <c r="O2078" s="298" t="e">
        <f>VLOOKUP(volume[[#This Row],[hwycov_id]],check!$A$2:$P$26,16,FALSE)</f>
        <v>#N/A</v>
      </c>
      <c r="P2078" s="298">
        <v>2099</v>
      </c>
    </row>
    <row r="2079" spans="1:16">
      <c r="A2079" s="59">
        <v>28120</v>
      </c>
      <c r="B2079" s="59">
        <v>1</v>
      </c>
      <c r="C2079" s="59">
        <v>1</v>
      </c>
      <c r="D2079" s="59">
        <v>1</v>
      </c>
      <c r="E2079" s="59" t="s">
        <v>78</v>
      </c>
      <c r="F2079" s="227">
        <v>1</v>
      </c>
      <c r="G2079" s="59">
        <v>9</v>
      </c>
      <c r="H2079" s="227">
        <v>5</v>
      </c>
      <c r="I2079" s="227">
        <v>9</v>
      </c>
      <c r="J2079" s="59">
        <v>95740</v>
      </c>
      <c r="K2079" s="78">
        <f>VLOOKUP(volume[[#This Row],[hwycov_id]],cnf[],10,FALSE)</f>
        <v>95740</v>
      </c>
      <c r="L2079" s="229">
        <f t="shared" si="96"/>
        <v>0</v>
      </c>
      <c r="M2079" s="228">
        <f t="shared" si="97"/>
        <v>0</v>
      </c>
      <c r="N2079" s="228">
        <f t="shared" si="98"/>
        <v>0</v>
      </c>
      <c r="O2079" s="298" t="e">
        <f>VLOOKUP(volume[[#This Row],[hwycov_id]],check!$A$2:$P$26,16,FALSE)</f>
        <v>#N/A</v>
      </c>
      <c r="P2079" s="298">
        <v>2100</v>
      </c>
    </row>
    <row r="2080" spans="1:16">
      <c r="A2080" s="59">
        <v>621</v>
      </c>
      <c r="B2080" s="59">
        <v>1</v>
      </c>
      <c r="C2080" s="59">
        <v>1</v>
      </c>
      <c r="D2080" s="59">
        <v>1</v>
      </c>
      <c r="E2080" s="59" t="s">
        <v>78</v>
      </c>
      <c r="F2080" s="227">
        <v>1</v>
      </c>
      <c r="G2080" s="59">
        <v>9</v>
      </c>
      <c r="H2080" s="227">
        <v>6</v>
      </c>
      <c r="I2080" s="227">
        <v>6</v>
      </c>
      <c r="J2080" s="59">
        <v>95757</v>
      </c>
      <c r="K2080" s="78">
        <f>VLOOKUP(volume[[#This Row],[hwycov_id]],cnf[],10,FALSE)</f>
        <v>95757</v>
      </c>
      <c r="L2080" s="229">
        <f t="shared" si="96"/>
        <v>0</v>
      </c>
      <c r="M2080" s="228">
        <f t="shared" si="97"/>
        <v>0</v>
      </c>
      <c r="N2080" s="228">
        <f t="shared" si="98"/>
        <v>0</v>
      </c>
      <c r="O2080" s="298" t="e">
        <f>VLOOKUP(volume[[#This Row],[hwycov_id]],check!$A$2:$P$26,16,FALSE)</f>
        <v>#N/A</v>
      </c>
      <c r="P2080" s="298">
        <v>2101</v>
      </c>
    </row>
    <row r="2081" spans="1:16">
      <c r="A2081" s="59">
        <v>12943</v>
      </c>
      <c r="B2081" s="59">
        <v>1</v>
      </c>
      <c r="C2081" s="59">
        <v>1</v>
      </c>
      <c r="D2081" s="59">
        <v>1</v>
      </c>
      <c r="E2081" s="59" t="s">
        <v>82</v>
      </c>
      <c r="F2081" s="227">
        <v>1</v>
      </c>
      <c r="G2081" s="59">
        <v>9</v>
      </c>
      <c r="H2081" s="227">
        <v>7</v>
      </c>
      <c r="I2081" s="227">
        <v>7</v>
      </c>
      <c r="J2081" s="59">
        <v>95765</v>
      </c>
      <c r="K2081" s="78">
        <f>VLOOKUP(volume[[#This Row],[hwycov_id]],cnf[],10,FALSE)</f>
        <v>95765</v>
      </c>
      <c r="L2081" s="229">
        <f t="shared" si="96"/>
        <v>0</v>
      </c>
      <c r="M2081" s="228">
        <f t="shared" si="97"/>
        <v>0</v>
      </c>
      <c r="N2081" s="228">
        <f t="shared" si="98"/>
        <v>0</v>
      </c>
      <c r="O2081" s="298" t="e">
        <f>VLOOKUP(volume[[#This Row],[hwycov_id]],check!$A$2:$P$26,16,FALSE)</f>
        <v>#N/A</v>
      </c>
      <c r="P2081" s="298">
        <v>2102</v>
      </c>
    </row>
    <row r="2082" spans="1:16">
      <c r="A2082" s="59">
        <v>28747</v>
      </c>
      <c r="B2082" s="59">
        <v>1</v>
      </c>
      <c r="C2082" s="59">
        <v>1</v>
      </c>
      <c r="D2082" s="59">
        <v>1</v>
      </c>
      <c r="E2082" s="59" t="s">
        <v>78</v>
      </c>
      <c r="F2082" s="227">
        <v>1</v>
      </c>
      <c r="G2082" s="59">
        <v>9</v>
      </c>
      <c r="H2082" s="227">
        <v>2</v>
      </c>
      <c r="I2082" s="227">
        <v>14</v>
      </c>
      <c r="J2082" s="59">
        <v>96012</v>
      </c>
      <c r="K2082" s="78">
        <f>VLOOKUP(volume[[#This Row],[hwycov_id]],cnf[],10,FALSE)</f>
        <v>96012</v>
      </c>
      <c r="L2082" s="229">
        <f t="shared" si="96"/>
        <v>0</v>
      </c>
      <c r="M2082" s="228">
        <f t="shared" si="97"/>
        <v>0</v>
      </c>
      <c r="N2082" s="228">
        <f t="shared" si="98"/>
        <v>0</v>
      </c>
      <c r="O2082" s="298" t="e">
        <f>VLOOKUP(volume[[#This Row],[hwycov_id]],check!$A$2:$P$26,16,FALSE)</f>
        <v>#N/A</v>
      </c>
      <c r="P2082" s="298">
        <v>2103</v>
      </c>
    </row>
    <row r="2083" spans="1:16">
      <c r="A2083" s="59">
        <v>28717</v>
      </c>
      <c r="B2083" s="59">
        <v>1</v>
      </c>
      <c r="C2083" s="59">
        <v>1</v>
      </c>
      <c r="D2083" s="59">
        <v>1</v>
      </c>
      <c r="E2083" s="59" t="s">
        <v>78</v>
      </c>
      <c r="F2083" s="227">
        <v>1</v>
      </c>
      <c r="G2083" s="59">
        <v>9</v>
      </c>
      <c r="H2083" s="227">
        <v>2</v>
      </c>
      <c r="I2083" s="227">
        <v>11</v>
      </c>
      <c r="J2083" s="59">
        <v>96037</v>
      </c>
      <c r="K2083" s="78">
        <f>VLOOKUP(volume[[#This Row],[hwycov_id]],cnf[],10,FALSE)</f>
        <v>96037</v>
      </c>
      <c r="L2083" s="229">
        <f t="shared" si="96"/>
        <v>0</v>
      </c>
      <c r="M2083" s="228">
        <f t="shared" si="97"/>
        <v>0</v>
      </c>
      <c r="N2083" s="228">
        <f t="shared" si="98"/>
        <v>0</v>
      </c>
      <c r="O2083" s="298" t="e">
        <f>VLOOKUP(volume[[#This Row],[hwycov_id]],check!$A$2:$P$26,16,FALSE)</f>
        <v>#N/A</v>
      </c>
      <c r="P2083" s="298">
        <v>2104</v>
      </c>
    </row>
    <row r="2084" spans="1:16">
      <c r="A2084" s="59">
        <v>15191</v>
      </c>
      <c r="B2084" s="59">
        <v>1</v>
      </c>
      <c r="C2084" s="59">
        <v>1</v>
      </c>
      <c r="D2084" s="59">
        <v>1</v>
      </c>
      <c r="E2084" s="59" t="s">
        <v>78</v>
      </c>
      <c r="F2084" s="227">
        <v>1</v>
      </c>
      <c r="G2084" s="59">
        <v>9</v>
      </c>
      <c r="H2084" s="227">
        <v>3</v>
      </c>
      <c r="I2084" s="227">
        <v>14</v>
      </c>
      <c r="J2084" s="59">
        <v>96078</v>
      </c>
      <c r="K2084" s="78">
        <f>VLOOKUP(volume[[#This Row],[hwycov_id]],cnf[],10,FALSE)</f>
        <v>96078</v>
      </c>
      <c r="L2084" s="229">
        <f t="shared" si="96"/>
        <v>0</v>
      </c>
      <c r="M2084" s="228">
        <f t="shared" si="97"/>
        <v>0</v>
      </c>
      <c r="N2084" s="228">
        <f t="shared" si="98"/>
        <v>0</v>
      </c>
      <c r="O2084" s="298" t="e">
        <f>VLOOKUP(volume[[#This Row],[hwycov_id]],check!$A$2:$P$26,16,FALSE)</f>
        <v>#N/A</v>
      </c>
      <c r="P2084" s="298">
        <v>2105</v>
      </c>
    </row>
    <row r="2085" spans="1:16">
      <c r="A2085" s="59">
        <v>20717</v>
      </c>
      <c r="B2085" s="59">
        <v>1</v>
      </c>
      <c r="C2085" s="59">
        <v>1</v>
      </c>
      <c r="D2085" s="59">
        <v>1</v>
      </c>
      <c r="E2085" s="59" t="s">
        <v>78</v>
      </c>
      <c r="F2085" s="227">
        <v>1</v>
      </c>
      <c r="G2085" s="59">
        <v>9</v>
      </c>
      <c r="H2085" s="227">
        <v>2</v>
      </c>
      <c r="I2085" s="227">
        <v>14</v>
      </c>
      <c r="J2085" s="59">
        <v>96160</v>
      </c>
      <c r="K2085" s="78">
        <f>VLOOKUP(volume[[#This Row],[hwycov_id]],cnf[],10,FALSE)</f>
        <v>96160</v>
      </c>
      <c r="L2085" s="229">
        <f t="shared" si="96"/>
        <v>0</v>
      </c>
      <c r="M2085" s="228">
        <f t="shared" si="97"/>
        <v>0</v>
      </c>
      <c r="N2085" s="228">
        <f t="shared" si="98"/>
        <v>0</v>
      </c>
      <c r="O2085" s="298" t="e">
        <f>VLOOKUP(volume[[#This Row],[hwycov_id]],check!$A$2:$P$26,16,FALSE)</f>
        <v>#N/A</v>
      </c>
      <c r="P2085" s="298">
        <v>2106</v>
      </c>
    </row>
    <row r="2086" spans="1:16">
      <c r="A2086" s="59">
        <v>25142</v>
      </c>
      <c r="B2086" s="59">
        <v>1</v>
      </c>
      <c r="C2086" s="59">
        <v>1</v>
      </c>
      <c r="D2086" s="59">
        <v>1</v>
      </c>
      <c r="E2086" s="59" t="s">
        <v>82</v>
      </c>
      <c r="F2086" s="227">
        <v>1</v>
      </c>
      <c r="G2086" s="59">
        <v>9</v>
      </c>
      <c r="H2086" s="227">
        <v>3</v>
      </c>
      <c r="I2086" s="227">
        <v>14</v>
      </c>
      <c r="J2086" s="59">
        <v>96247</v>
      </c>
      <c r="K2086" s="78">
        <f>VLOOKUP(volume[[#This Row],[hwycov_id]],cnf[],10,FALSE)</f>
        <v>96247</v>
      </c>
      <c r="L2086" s="229">
        <f t="shared" si="96"/>
        <v>0</v>
      </c>
      <c r="M2086" s="228">
        <f t="shared" si="97"/>
        <v>0</v>
      </c>
      <c r="N2086" s="228">
        <f t="shared" si="98"/>
        <v>0</v>
      </c>
      <c r="O2086" s="298" t="e">
        <f>VLOOKUP(volume[[#This Row],[hwycov_id]],check!$A$2:$P$26,16,FALSE)</f>
        <v>#N/A</v>
      </c>
      <c r="P2086" s="298">
        <v>2107</v>
      </c>
    </row>
    <row r="2087" spans="1:16">
      <c r="A2087" s="59">
        <v>15699</v>
      </c>
      <c r="B2087" s="59">
        <v>1</v>
      </c>
      <c r="C2087" s="59">
        <v>1</v>
      </c>
      <c r="D2087" s="59">
        <v>1</v>
      </c>
      <c r="E2087" s="59" t="s">
        <v>78</v>
      </c>
      <c r="F2087" s="227">
        <v>1</v>
      </c>
      <c r="G2087" s="59">
        <v>9</v>
      </c>
      <c r="H2087" s="227">
        <v>3</v>
      </c>
      <c r="I2087" s="227">
        <v>14</v>
      </c>
      <c r="J2087" s="59">
        <v>96252</v>
      </c>
      <c r="K2087" s="78">
        <f>VLOOKUP(volume[[#This Row],[hwycov_id]],cnf[],10,FALSE)</f>
        <v>96252</v>
      </c>
      <c r="L2087" s="229">
        <f t="shared" si="96"/>
        <v>0</v>
      </c>
      <c r="M2087" s="228">
        <f t="shared" si="97"/>
        <v>0</v>
      </c>
      <c r="N2087" s="228">
        <f t="shared" si="98"/>
        <v>0</v>
      </c>
      <c r="O2087" s="298" t="e">
        <f>VLOOKUP(volume[[#This Row],[hwycov_id]],check!$A$2:$P$26,16,FALSE)</f>
        <v>#N/A</v>
      </c>
      <c r="P2087" s="298">
        <v>2108</v>
      </c>
    </row>
    <row r="2088" spans="1:16">
      <c r="A2088" s="59">
        <v>12589</v>
      </c>
      <c r="B2088" s="59">
        <v>1</v>
      </c>
      <c r="C2088" s="59">
        <v>1</v>
      </c>
      <c r="D2088" s="59">
        <v>1</v>
      </c>
      <c r="E2088" s="59" t="s">
        <v>78</v>
      </c>
      <c r="F2088" s="227">
        <v>1</v>
      </c>
      <c r="G2088" s="59">
        <v>9</v>
      </c>
      <c r="H2088" s="227">
        <v>6</v>
      </c>
      <c r="I2088" s="227">
        <v>1</v>
      </c>
      <c r="J2088" s="59">
        <v>96480</v>
      </c>
      <c r="K2088" s="78">
        <f>VLOOKUP(volume[[#This Row],[hwycov_id]],cnf[],10,FALSE)</f>
        <v>96480</v>
      </c>
      <c r="L2088" s="229">
        <f t="shared" si="96"/>
        <v>0</v>
      </c>
      <c r="M2088" s="228">
        <f t="shared" si="97"/>
        <v>0</v>
      </c>
      <c r="N2088" s="228">
        <f t="shared" si="98"/>
        <v>0</v>
      </c>
      <c r="O2088" s="298" t="e">
        <f>VLOOKUP(volume[[#This Row],[hwycov_id]],check!$A$2:$P$26,16,FALSE)</f>
        <v>#N/A</v>
      </c>
      <c r="P2088" s="298">
        <v>2109</v>
      </c>
    </row>
    <row r="2089" spans="1:16">
      <c r="A2089" s="59">
        <v>13279</v>
      </c>
      <c r="B2089" s="59">
        <v>1</v>
      </c>
      <c r="C2089" s="59">
        <v>1</v>
      </c>
      <c r="D2089" s="59">
        <v>1</v>
      </c>
      <c r="E2089" s="59" t="s">
        <v>78</v>
      </c>
      <c r="F2089" s="227">
        <v>1</v>
      </c>
      <c r="G2089" s="59">
        <v>9</v>
      </c>
      <c r="H2089" s="227">
        <v>6</v>
      </c>
      <c r="I2089" s="227">
        <v>1</v>
      </c>
      <c r="J2089" s="59">
        <v>96503</v>
      </c>
      <c r="K2089" s="78">
        <f>VLOOKUP(volume[[#This Row],[hwycov_id]],cnf[],10,FALSE)</f>
        <v>96503</v>
      </c>
      <c r="L2089" s="229">
        <f t="shared" si="96"/>
        <v>0</v>
      </c>
      <c r="M2089" s="228">
        <f t="shared" si="97"/>
        <v>0</v>
      </c>
      <c r="N2089" s="228">
        <f t="shared" si="98"/>
        <v>0</v>
      </c>
      <c r="O2089" s="298" t="e">
        <f>VLOOKUP(volume[[#This Row],[hwycov_id]],check!$A$2:$P$26,16,FALSE)</f>
        <v>#N/A</v>
      </c>
      <c r="P2089" s="298">
        <v>2110</v>
      </c>
    </row>
    <row r="2090" spans="1:16">
      <c r="A2090" s="59">
        <v>28144</v>
      </c>
      <c r="B2090" s="59">
        <v>1</v>
      </c>
      <c r="C2090" s="59">
        <v>1</v>
      </c>
      <c r="D2090" s="59">
        <v>1</v>
      </c>
      <c r="E2090" s="59" t="s">
        <v>82</v>
      </c>
      <c r="F2090" s="227">
        <v>1</v>
      </c>
      <c r="G2090" s="59">
        <v>9</v>
      </c>
      <c r="H2090" s="227">
        <v>5</v>
      </c>
      <c r="I2090" s="227">
        <v>9</v>
      </c>
      <c r="J2090" s="59">
        <v>96859</v>
      </c>
      <c r="K2090" s="78">
        <f>VLOOKUP(volume[[#This Row],[hwycov_id]],cnf[],10,FALSE)</f>
        <v>96859</v>
      </c>
      <c r="L2090" s="229">
        <f t="shared" si="96"/>
        <v>0</v>
      </c>
      <c r="M2090" s="228">
        <f t="shared" si="97"/>
        <v>0</v>
      </c>
      <c r="N2090" s="228">
        <f t="shared" si="98"/>
        <v>0</v>
      </c>
      <c r="O2090" s="298" t="e">
        <f>VLOOKUP(volume[[#This Row],[hwycov_id]],check!$A$2:$P$26,16,FALSE)</f>
        <v>#N/A</v>
      </c>
      <c r="P2090" s="298">
        <v>2111</v>
      </c>
    </row>
    <row r="2091" spans="1:16">
      <c r="A2091" s="59">
        <v>15456</v>
      </c>
      <c r="B2091" s="59">
        <v>1</v>
      </c>
      <c r="C2091" s="59">
        <v>1</v>
      </c>
      <c r="D2091" s="59">
        <v>1</v>
      </c>
      <c r="E2091" s="59" t="s">
        <v>78</v>
      </c>
      <c r="F2091" s="227">
        <v>1</v>
      </c>
      <c r="G2091" s="59">
        <v>9</v>
      </c>
      <c r="H2091" s="227">
        <v>3</v>
      </c>
      <c r="I2091" s="227">
        <v>14</v>
      </c>
      <c r="J2091" s="59">
        <v>96878</v>
      </c>
      <c r="K2091" s="78">
        <f>VLOOKUP(volume[[#This Row],[hwycov_id]],cnf[],10,FALSE)</f>
        <v>96878</v>
      </c>
      <c r="L2091" s="229">
        <f t="shared" si="96"/>
        <v>0</v>
      </c>
      <c r="M2091" s="228">
        <f t="shared" si="97"/>
        <v>0</v>
      </c>
      <c r="N2091" s="228">
        <f t="shared" si="98"/>
        <v>0</v>
      </c>
      <c r="O2091" s="298" t="e">
        <f>VLOOKUP(volume[[#This Row],[hwycov_id]],check!$A$2:$P$26,16,FALSE)</f>
        <v>#N/A</v>
      </c>
      <c r="P2091" s="298">
        <v>2112</v>
      </c>
    </row>
    <row r="2092" spans="1:16">
      <c r="A2092" s="59">
        <v>10965</v>
      </c>
      <c r="B2092" s="59">
        <v>1</v>
      </c>
      <c r="C2092" s="59">
        <v>1</v>
      </c>
      <c r="D2092" s="59">
        <v>1</v>
      </c>
      <c r="E2092" s="59" t="s">
        <v>78</v>
      </c>
      <c r="F2092" s="227">
        <v>1</v>
      </c>
      <c r="G2092" s="59">
        <v>9</v>
      </c>
      <c r="H2092" s="227">
        <v>2</v>
      </c>
      <c r="I2092" s="227">
        <v>14</v>
      </c>
      <c r="J2092" s="59">
        <v>96915</v>
      </c>
      <c r="K2092" s="78">
        <f>VLOOKUP(volume[[#This Row],[hwycov_id]],cnf[],10,FALSE)</f>
        <v>96915</v>
      </c>
      <c r="L2092" s="229">
        <f t="shared" si="96"/>
        <v>0</v>
      </c>
      <c r="M2092" s="228">
        <f t="shared" si="97"/>
        <v>0</v>
      </c>
      <c r="N2092" s="228">
        <f t="shared" si="98"/>
        <v>0</v>
      </c>
      <c r="O2092" s="298" t="e">
        <f>VLOOKUP(volume[[#This Row],[hwycov_id]],check!$A$2:$P$26,16,FALSE)</f>
        <v>#N/A</v>
      </c>
      <c r="P2092" s="298">
        <v>2113</v>
      </c>
    </row>
    <row r="2093" spans="1:16">
      <c r="A2093" s="59">
        <v>9335</v>
      </c>
      <c r="B2093" s="59">
        <v>1</v>
      </c>
      <c r="C2093" s="59">
        <v>1</v>
      </c>
      <c r="D2093" s="59">
        <v>1</v>
      </c>
      <c r="E2093" s="59" t="s">
        <v>78</v>
      </c>
      <c r="F2093" s="227">
        <v>1</v>
      </c>
      <c r="G2093" s="59">
        <v>9</v>
      </c>
      <c r="H2093" s="227">
        <v>3</v>
      </c>
      <c r="I2093" s="227">
        <v>14</v>
      </c>
      <c r="J2093" s="59">
        <v>97308</v>
      </c>
      <c r="K2093" s="78">
        <f>VLOOKUP(volume[[#This Row],[hwycov_id]],cnf[],10,FALSE)</f>
        <v>97308</v>
      </c>
      <c r="L2093" s="229">
        <f t="shared" si="96"/>
        <v>0</v>
      </c>
      <c r="M2093" s="228">
        <f t="shared" si="97"/>
        <v>0</v>
      </c>
      <c r="N2093" s="228">
        <f t="shared" si="98"/>
        <v>0</v>
      </c>
      <c r="O2093" s="298" t="e">
        <f>VLOOKUP(volume[[#This Row],[hwycov_id]],check!$A$2:$P$26,16,FALSE)</f>
        <v>#N/A</v>
      </c>
      <c r="P2093" s="298">
        <v>2114</v>
      </c>
    </row>
    <row r="2094" spans="1:16">
      <c r="A2094" s="59">
        <v>726</v>
      </c>
      <c r="B2094" s="59">
        <v>1</v>
      </c>
      <c r="C2094" s="59">
        <v>1</v>
      </c>
      <c r="D2094" s="59">
        <v>1</v>
      </c>
      <c r="E2094" s="59" t="s">
        <v>78</v>
      </c>
      <c r="F2094" s="227">
        <v>1</v>
      </c>
      <c r="G2094" s="59">
        <v>9</v>
      </c>
      <c r="H2094" s="227">
        <v>2</v>
      </c>
      <c r="I2094" s="227">
        <v>14</v>
      </c>
      <c r="J2094" s="59">
        <v>97395</v>
      </c>
      <c r="K2094" s="78">
        <f>VLOOKUP(volume[[#This Row],[hwycov_id]],cnf[],10,FALSE)</f>
        <v>97395</v>
      </c>
      <c r="L2094" s="229">
        <f t="shared" si="96"/>
        <v>0</v>
      </c>
      <c r="M2094" s="228">
        <f t="shared" si="97"/>
        <v>0</v>
      </c>
      <c r="N2094" s="228">
        <f t="shared" si="98"/>
        <v>0</v>
      </c>
      <c r="O2094" s="298" t="e">
        <f>VLOOKUP(volume[[#This Row],[hwycov_id]],check!$A$2:$P$26,16,FALSE)</f>
        <v>#N/A</v>
      </c>
      <c r="P2094" s="298">
        <v>2115</v>
      </c>
    </row>
    <row r="2095" spans="1:16">
      <c r="A2095" s="59">
        <v>746</v>
      </c>
      <c r="B2095" s="59">
        <v>1</v>
      </c>
      <c r="C2095" s="59">
        <v>1</v>
      </c>
      <c r="D2095" s="59">
        <v>1</v>
      </c>
      <c r="E2095" s="59" t="s">
        <v>82</v>
      </c>
      <c r="F2095" s="227">
        <v>1</v>
      </c>
      <c r="G2095" s="59">
        <v>9</v>
      </c>
      <c r="H2095" s="227">
        <v>2</v>
      </c>
      <c r="I2095" s="227">
        <v>14</v>
      </c>
      <c r="J2095" s="59">
        <v>97398</v>
      </c>
      <c r="K2095" s="78">
        <f>VLOOKUP(volume[[#This Row],[hwycov_id]],cnf[],10,FALSE)</f>
        <v>97398</v>
      </c>
      <c r="L2095" s="229">
        <f t="shared" si="96"/>
        <v>0</v>
      </c>
      <c r="M2095" s="228">
        <f t="shared" si="97"/>
        <v>0</v>
      </c>
      <c r="N2095" s="228">
        <f t="shared" si="98"/>
        <v>0</v>
      </c>
      <c r="O2095" s="298" t="e">
        <f>VLOOKUP(volume[[#This Row],[hwycov_id]],check!$A$2:$P$26,16,FALSE)</f>
        <v>#N/A</v>
      </c>
      <c r="P2095" s="298">
        <v>2116</v>
      </c>
    </row>
    <row r="2096" spans="1:16">
      <c r="A2096" s="59">
        <v>10968</v>
      </c>
      <c r="B2096" s="59">
        <v>1</v>
      </c>
      <c r="C2096" s="59">
        <v>1</v>
      </c>
      <c r="D2096" s="59">
        <v>1</v>
      </c>
      <c r="E2096" s="59" t="s">
        <v>78</v>
      </c>
      <c r="F2096" s="227">
        <v>1</v>
      </c>
      <c r="G2096" s="59">
        <v>9</v>
      </c>
      <c r="H2096" s="227">
        <v>2</v>
      </c>
      <c r="I2096" s="227">
        <v>14</v>
      </c>
      <c r="J2096" s="59">
        <v>97398</v>
      </c>
      <c r="K2096" s="78">
        <f>VLOOKUP(volume[[#This Row],[hwycov_id]],cnf[],10,FALSE)</f>
        <v>97398</v>
      </c>
      <c r="L2096" s="229">
        <f t="shared" si="96"/>
        <v>0</v>
      </c>
      <c r="M2096" s="228">
        <f t="shared" si="97"/>
        <v>0</v>
      </c>
      <c r="N2096" s="228">
        <f t="shared" si="98"/>
        <v>0</v>
      </c>
      <c r="O2096" s="298" t="e">
        <f>VLOOKUP(volume[[#This Row],[hwycov_id]],check!$A$2:$P$26,16,FALSE)</f>
        <v>#N/A</v>
      </c>
      <c r="P2096" s="298">
        <v>2117</v>
      </c>
    </row>
    <row r="2097" spans="1:16">
      <c r="A2097" s="59">
        <v>771</v>
      </c>
      <c r="B2097" s="59">
        <v>1</v>
      </c>
      <c r="C2097" s="59">
        <v>1</v>
      </c>
      <c r="D2097" s="59">
        <v>1</v>
      </c>
      <c r="E2097" s="59" t="s">
        <v>82</v>
      </c>
      <c r="F2097" s="227">
        <v>1</v>
      </c>
      <c r="G2097" s="59">
        <v>9</v>
      </c>
      <c r="H2097" s="227">
        <v>3</v>
      </c>
      <c r="I2097" s="227">
        <v>14</v>
      </c>
      <c r="J2097" s="59">
        <v>97504</v>
      </c>
      <c r="K2097" s="78">
        <f>VLOOKUP(volume[[#This Row],[hwycov_id]],cnf[],10,FALSE)</f>
        <v>97504</v>
      </c>
      <c r="L2097" s="229">
        <f t="shared" si="96"/>
        <v>0</v>
      </c>
      <c r="M2097" s="228">
        <f t="shared" si="97"/>
        <v>0</v>
      </c>
      <c r="N2097" s="228">
        <f t="shared" si="98"/>
        <v>0</v>
      </c>
      <c r="O2097" s="298" t="e">
        <f>VLOOKUP(volume[[#This Row],[hwycov_id]],check!$A$2:$P$26,16,FALSE)</f>
        <v>#N/A</v>
      </c>
      <c r="P2097" s="298">
        <v>2118</v>
      </c>
    </row>
    <row r="2098" spans="1:16">
      <c r="A2098" s="59">
        <v>15458</v>
      </c>
      <c r="B2098" s="59">
        <v>1</v>
      </c>
      <c r="C2098" s="59">
        <v>1</v>
      </c>
      <c r="D2098" s="59">
        <v>1</v>
      </c>
      <c r="E2098" s="59" t="s">
        <v>82</v>
      </c>
      <c r="F2098" s="227">
        <v>1</v>
      </c>
      <c r="G2098" s="59">
        <v>9</v>
      </c>
      <c r="H2098" s="227">
        <v>3</v>
      </c>
      <c r="I2098" s="227">
        <v>14</v>
      </c>
      <c r="J2098" s="59">
        <v>97668</v>
      </c>
      <c r="K2098" s="78">
        <f>VLOOKUP(volume[[#This Row],[hwycov_id]],cnf[],10,FALSE)</f>
        <v>97668</v>
      </c>
      <c r="L2098" s="229">
        <f t="shared" si="96"/>
        <v>0</v>
      </c>
      <c r="M2098" s="228">
        <f t="shared" si="97"/>
        <v>0</v>
      </c>
      <c r="N2098" s="228">
        <f t="shared" si="98"/>
        <v>0</v>
      </c>
      <c r="O2098" s="298" t="e">
        <f>VLOOKUP(volume[[#This Row],[hwycov_id]],check!$A$2:$P$26,16,FALSE)</f>
        <v>#N/A</v>
      </c>
      <c r="P2098" s="298">
        <v>2119</v>
      </c>
    </row>
    <row r="2099" spans="1:16">
      <c r="A2099" s="59">
        <v>16578</v>
      </c>
      <c r="B2099" s="59">
        <v>1</v>
      </c>
      <c r="C2099" s="59">
        <v>1</v>
      </c>
      <c r="D2099" s="59">
        <v>1</v>
      </c>
      <c r="E2099" s="59" t="s">
        <v>78</v>
      </c>
      <c r="F2099" s="227">
        <v>1</v>
      </c>
      <c r="G2099" s="59">
        <v>9</v>
      </c>
      <c r="H2099" s="227">
        <v>2</v>
      </c>
      <c r="I2099" s="227">
        <v>14</v>
      </c>
      <c r="J2099" s="59">
        <v>97795</v>
      </c>
      <c r="K2099" s="78">
        <f>VLOOKUP(volume[[#This Row],[hwycov_id]],cnf[],10,FALSE)</f>
        <v>97795</v>
      </c>
      <c r="L2099" s="229">
        <f t="shared" si="96"/>
        <v>0</v>
      </c>
      <c r="M2099" s="228">
        <f t="shared" si="97"/>
        <v>0</v>
      </c>
      <c r="N2099" s="228">
        <f t="shared" si="98"/>
        <v>0</v>
      </c>
      <c r="O2099" s="298" t="e">
        <f>VLOOKUP(volume[[#This Row],[hwycov_id]],check!$A$2:$P$26,16,FALSE)</f>
        <v>#N/A</v>
      </c>
      <c r="P2099" s="298">
        <v>2120</v>
      </c>
    </row>
    <row r="2100" spans="1:16">
      <c r="A2100" s="59">
        <v>27834</v>
      </c>
      <c r="B2100" s="59">
        <v>1</v>
      </c>
      <c r="C2100" s="59">
        <v>1</v>
      </c>
      <c r="D2100" s="59">
        <v>1</v>
      </c>
      <c r="E2100" s="59" t="s">
        <v>78</v>
      </c>
      <c r="F2100" s="227">
        <v>1</v>
      </c>
      <c r="G2100" s="59">
        <v>9</v>
      </c>
      <c r="H2100" s="227">
        <v>2</v>
      </c>
      <c r="I2100" s="227">
        <v>14</v>
      </c>
      <c r="J2100" s="59">
        <v>98139</v>
      </c>
      <c r="K2100" s="78">
        <f>VLOOKUP(volume[[#This Row],[hwycov_id]],cnf[],10,FALSE)</f>
        <v>98139</v>
      </c>
      <c r="L2100" s="229">
        <f t="shared" si="96"/>
        <v>0</v>
      </c>
      <c r="M2100" s="228">
        <f t="shared" si="97"/>
        <v>0</v>
      </c>
      <c r="N2100" s="228">
        <f t="shared" si="98"/>
        <v>0</v>
      </c>
      <c r="O2100" s="298" t="e">
        <f>VLOOKUP(volume[[#This Row],[hwycov_id]],check!$A$2:$P$26,16,FALSE)</f>
        <v>#N/A</v>
      </c>
      <c r="P2100" s="298">
        <v>2121</v>
      </c>
    </row>
    <row r="2101" spans="1:16">
      <c r="A2101" s="59">
        <v>29089</v>
      </c>
      <c r="B2101" s="59">
        <v>1</v>
      </c>
      <c r="C2101" s="59">
        <v>1</v>
      </c>
      <c r="D2101" s="59">
        <v>1</v>
      </c>
      <c r="E2101" s="59" t="s">
        <v>78</v>
      </c>
      <c r="F2101" s="227">
        <v>1</v>
      </c>
      <c r="G2101" s="59">
        <v>9</v>
      </c>
      <c r="H2101" s="227">
        <v>3</v>
      </c>
      <c r="I2101" s="227">
        <v>14</v>
      </c>
      <c r="J2101" s="59">
        <v>98249</v>
      </c>
      <c r="K2101" s="78">
        <f>VLOOKUP(volume[[#This Row],[hwycov_id]],cnf[],10,FALSE)</f>
        <v>98249</v>
      </c>
      <c r="L2101" s="229">
        <f t="shared" si="96"/>
        <v>0</v>
      </c>
      <c r="M2101" s="228">
        <f t="shared" si="97"/>
        <v>0</v>
      </c>
      <c r="N2101" s="228">
        <f t="shared" si="98"/>
        <v>0</v>
      </c>
      <c r="O2101" s="298" t="e">
        <f>VLOOKUP(volume[[#This Row],[hwycov_id]],check!$A$2:$P$26,16,FALSE)</f>
        <v>#N/A</v>
      </c>
      <c r="P2101" s="298">
        <v>2123</v>
      </c>
    </row>
    <row r="2102" spans="1:16">
      <c r="A2102" s="59">
        <v>8887</v>
      </c>
      <c r="B2102" s="59">
        <v>1</v>
      </c>
      <c r="C2102" s="59">
        <v>1</v>
      </c>
      <c r="D2102" s="59">
        <v>1</v>
      </c>
      <c r="E2102" s="59" t="s">
        <v>78</v>
      </c>
      <c r="F2102" s="227">
        <v>1</v>
      </c>
      <c r="G2102" s="59">
        <v>9</v>
      </c>
      <c r="H2102" s="227">
        <v>2</v>
      </c>
      <c r="I2102" s="227">
        <v>14</v>
      </c>
      <c r="J2102" s="59">
        <v>98439</v>
      </c>
      <c r="K2102" s="78">
        <f>VLOOKUP(volume[[#This Row],[hwycov_id]],cnf[],10,FALSE)</f>
        <v>98439</v>
      </c>
      <c r="L2102" s="229">
        <f t="shared" si="96"/>
        <v>0</v>
      </c>
      <c r="M2102" s="228">
        <f t="shared" si="97"/>
        <v>0</v>
      </c>
      <c r="N2102" s="228">
        <f t="shared" si="98"/>
        <v>0</v>
      </c>
      <c r="O2102" s="298" t="e">
        <f>VLOOKUP(volume[[#This Row],[hwycov_id]],check!$A$2:$P$26,16,FALSE)</f>
        <v>#N/A</v>
      </c>
      <c r="P2102" s="298">
        <v>2124</v>
      </c>
    </row>
    <row r="2103" spans="1:16">
      <c r="A2103" s="59">
        <v>12952</v>
      </c>
      <c r="B2103" s="59">
        <v>1</v>
      </c>
      <c r="C2103" s="59">
        <v>1</v>
      </c>
      <c r="D2103" s="59">
        <v>1</v>
      </c>
      <c r="E2103" s="59" t="s">
        <v>77</v>
      </c>
      <c r="F2103" s="227">
        <v>1</v>
      </c>
      <c r="G2103" s="59">
        <v>9</v>
      </c>
      <c r="H2103" s="227">
        <v>7</v>
      </c>
      <c r="I2103" s="227">
        <v>7</v>
      </c>
      <c r="J2103" s="59">
        <v>98581</v>
      </c>
      <c r="K2103" s="78">
        <f>VLOOKUP(volume[[#This Row],[hwycov_id]],cnf[],10,FALSE)</f>
        <v>98581</v>
      </c>
      <c r="L2103" s="229">
        <f t="shared" si="96"/>
        <v>0</v>
      </c>
      <c r="M2103" s="228">
        <f t="shared" si="97"/>
        <v>0</v>
      </c>
      <c r="N2103" s="228">
        <f t="shared" si="98"/>
        <v>0</v>
      </c>
      <c r="O2103" s="298" t="e">
        <f>VLOOKUP(volume[[#This Row],[hwycov_id]],check!$A$2:$P$26,16,FALSE)</f>
        <v>#N/A</v>
      </c>
      <c r="P2103" s="298">
        <v>2125</v>
      </c>
    </row>
    <row r="2104" spans="1:16">
      <c r="A2104" s="59">
        <v>15714</v>
      </c>
      <c r="B2104" s="59">
        <v>1</v>
      </c>
      <c r="C2104" s="59">
        <v>1</v>
      </c>
      <c r="D2104" s="59">
        <v>1</v>
      </c>
      <c r="E2104" s="59" t="s">
        <v>82</v>
      </c>
      <c r="F2104" s="227">
        <v>1</v>
      </c>
      <c r="G2104" s="59">
        <v>9</v>
      </c>
      <c r="H2104" s="227">
        <v>3</v>
      </c>
      <c r="I2104" s="227">
        <v>14</v>
      </c>
      <c r="J2104" s="59">
        <v>98668</v>
      </c>
      <c r="K2104" s="78">
        <f>VLOOKUP(volume[[#This Row],[hwycov_id]],cnf[],10,FALSE)</f>
        <v>98668</v>
      </c>
      <c r="L2104" s="229">
        <f t="shared" si="96"/>
        <v>0</v>
      </c>
      <c r="M2104" s="228">
        <f t="shared" si="97"/>
        <v>0</v>
      </c>
      <c r="N2104" s="228">
        <f t="shared" si="98"/>
        <v>0</v>
      </c>
      <c r="O2104" s="298" t="e">
        <f>VLOOKUP(volume[[#This Row],[hwycov_id]],check!$A$2:$P$26,16,FALSE)</f>
        <v>#N/A</v>
      </c>
      <c r="P2104" s="298">
        <v>2126</v>
      </c>
    </row>
    <row r="2105" spans="1:16">
      <c r="A2105" s="59">
        <v>27824</v>
      </c>
      <c r="B2105" s="59">
        <v>1</v>
      </c>
      <c r="C2105" s="59">
        <v>1</v>
      </c>
      <c r="D2105" s="59">
        <v>1</v>
      </c>
      <c r="E2105" s="59" t="s">
        <v>78</v>
      </c>
      <c r="F2105" s="227">
        <v>1</v>
      </c>
      <c r="G2105" s="59">
        <v>9</v>
      </c>
      <c r="H2105" s="227">
        <v>1</v>
      </c>
      <c r="I2105" s="227">
        <v>14</v>
      </c>
      <c r="J2105" s="59">
        <v>98769</v>
      </c>
      <c r="K2105" s="78">
        <f>VLOOKUP(volume[[#This Row],[hwycov_id]],cnf[],10,FALSE)</f>
        <v>98769</v>
      </c>
      <c r="L2105" s="229">
        <f t="shared" si="96"/>
        <v>0</v>
      </c>
      <c r="M2105" s="228">
        <f t="shared" si="97"/>
        <v>0</v>
      </c>
      <c r="N2105" s="228">
        <f t="shared" si="98"/>
        <v>0</v>
      </c>
      <c r="O2105" s="298" t="e">
        <f>VLOOKUP(volume[[#This Row],[hwycov_id]],check!$A$2:$P$26,16,FALSE)</f>
        <v>#N/A</v>
      </c>
      <c r="P2105" s="298">
        <v>2127</v>
      </c>
    </row>
    <row r="2106" spans="1:16">
      <c r="A2106" s="59">
        <v>16290</v>
      </c>
      <c r="B2106" s="59">
        <v>1</v>
      </c>
      <c r="C2106" s="59">
        <v>1</v>
      </c>
      <c r="D2106" s="59">
        <v>1</v>
      </c>
      <c r="E2106" s="59" t="s">
        <v>78</v>
      </c>
      <c r="F2106" s="227">
        <v>1</v>
      </c>
      <c r="G2106" s="59">
        <v>9</v>
      </c>
      <c r="H2106" s="227">
        <v>6</v>
      </c>
      <c r="I2106" s="227">
        <v>6</v>
      </c>
      <c r="J2106" s="59">
        <v>98928</v>
      </c>
      <c r="K2106" s="78">
        <f>VLOOKUP(volume[[#This Row],[hwycov_id]],cnf[],10,FALSE)</f>
        <v>98928</v>
      </c>
      <c r="L2106" s="229">
        <f t="shared" si="96"/>
        <v>0</v>
      </c>
      <c r="M2106" s="228">
        <f t="shared" si="97"/>
        <v>0</v>
      </c>
      <c r="N2106" s="228">
        <f t="shared" si="98"/>
        <v>0</v>
      </c>
      <c r="O2106" s="298" t="e">
        <f>VLOOKUP(volume[[#This Row],[hwycov_id]],check!$A$2:$P$26,16,FALSE)</f>
        <v>#N/A</v>
      </c>
      <c r="P2106" s="298">
        <v>2128</v>
      </c>
    </row>
    <row r="2107" spans="1:16">
      <c r="A2107" s="59">
        <v>29041</v>
      </c>
      <c r="B2107" s="59">
        <v>1</v>
      </c>
      <c r="C2107" s="59">
        <v>1</v>
      </c>
      <c r="D2107" s="59">
        <v>1</v>
      </c>
      <c r="E2107" s="59" t="s">
        <v>78</v>
      </c>
      <c r="F2107" s="227">
        <v>1</v>
      </c>
      <c r="G2107" s="59">
        <v>9</v>
      </c>
      <c r="H2107" s="227">
        <v>2</v>
      </c>
      <c r="I2107" s="227">
        <v>14</v>
      </c>
      <c r="J2107" s="59">
        <v>99110</v>
      </c>
      <c r="K2107" s="78">
        <f>VLOOKUP(volume[[#This Row],[hwycov_id]],cnf[],10,FALSE)</f>
        <v>99110</v>
      </c>
      <c r="L2107" s="229">
        <f t="shared" si="96"/>
        <v>0</v>
      </c>
      <c r="M2107" s="228">
        <f t="shared" si="97"/>
        <v>0</v>
      </c>
      <c r="N2107" s="228">
        <f t="shared" si="98"/>
        <v>0</v>
      </c>
      <c r="O2107" s="298" t="e">
        <f>VLOOKUP(volume[[#This Row],[hwycov_id]],check!$A$2:$P$26,16,FALSE)</f>
        <v>#N/A</v>
      </c>
      <c r="P2107" s="298">
        <v>2129</v>
      </c>
    </row>
    <row r="2108" spans="1:16">
      <c r="A2108" s="59">
        <v>12247</v>
      </c>
      <c r="B2108" s="59">
        <v>1</v>
      </c>
      <c r="C2108" s="59">
        <v>1</v>
      </c>
      <c r="D2108" s="59">
        <v>1</v>
      </c>
      <c r="E2108" s="59" t="s">
        <v>78</v>
      </c>
      <c r="F2108" s="227">
        <v>1</v>
      </c>
      <c r="G2108" s="59">
        <v>9</v>
      </c>
      <c r="H2108" s="227">
        <v>6</v>
      </c>
      <c r="I2108" s="227">
        <v>12</v>
      </c>
      <c r="J2108" s="59">
        <v>99214</v>
      </c>
      <c r="K2108" s="78">
        <f>VLOOKUP(volume[[#This Row],[hwycov_id]],cnf[],10,FALSE)</f>
        <v>99214</v>
      </c>
      <c r="L2108" s="229">
        <f t="shared" si="96"/>
        <v>0</v>
      </c>
      <c r="M2108" s="228">
        <f t="shared" si="97"/>
        <v>0</v>
      </c>
      <c r="N2108" s="228">
        <f t="shared" si="98"/>
        <v>0</v>
      </c>
      <c r="O2108" s="298" t="e">
        <f>VLOOKUP(volume[[#This Row],[hwycov_id]],check!$A$2:$P$26,16,FALSE)</f>
        <v>#N/A</v>
      </c>
      <c r="P2108" s="298">
        <v>2130</v>
      </c>
    </row>
    <row r="2109" spans="1:16">
      <c r="A2109" s="59">
        <v>568</v>
      </c>
      <c r="B2109" s="59">
        <v>1</v>
      </c>
      <c r="C2109" s="59">
        <v>1</v>
      </c>
      <c r="D2109" s="59">
        <v>1</v>
      </c>
      <c r="E2109" s="59" t="s">
        <v>77</v>
      </c>
      <c r="F2109" s="227">
        <v>1</v>
      </c>
      <c r="G2109" s="59">
        <v>9</v>
      </c>
      <c r="H2109" s="227">
        <v>3</v>
      </c>
      <c r="I2109" s="227">
        <v>14</v>
      </c>
      <c r="J2109" s="59">
        <v>99227</v>
      </c>
      <c r="K2109" s="78">
        <f>VLOOKUP(volume[[#This Row],[hwycov_id]],cnf[],10,FALSE)</f>
        <v>99227</v>
      </c>
      <c r="L2109" s="229">
        <f t="shared" si="96"/>
        <v>0</v>
      </c>
      <c r="M2109" s="228">
        <f t="shared" si="97"/>
        <v>0</v>
      </c>
      <c r="N2109" s="228">
        <f t="shared" si="98"/>
        <v>0</v>
      </c>
      <c r="O2109" s="298" t="e">
        <f>VLOOKUP(volume[[#This Row],[hwycov_id]],check!$A$2:$P$26,16,FALSE)</f>
        <v>#N/A</v>
      </c>
      <c r="P2109" s="298">
        <v>2131</v>
      </c>
    </row>
    <row r="2110" spans="1:16">
      <c r="A2110" s="59">
        <v>28119</v>
      </c>
      <c r="B2110" s="59">
        <v>1</v>
      </c>
      <c r="C2110" s="59">
        <v>1</v>
      </c>
      <c r="D2110" s="59">
        <v>1</v>
      </c>
      <c r="E2110" s="59" t="s">
        <v>78</v>
      </c>
      <c r="F2110" s="227">
        <v>1</v>
      </c>
      <c r="G2110" s="59">
        <v>9</v>
      </c>
      <c r="H2110" s="227">
        <v>2</v>
      </c>
      <c r="I2110" s="227">
        <v>14</v>
      </c>
      <c r="J2110" s="59">
        <v>99237</v>
      </c>
      <c r="K2110" s="78">
        <f>VLOOKUP(volume[[#This Row],[hwycov_id]],cnf[],10,FALSE)</f>
        <v>99237</v>
      </c>
      <c r="L2110" s="229">
        <f t="shared" si="96"/>
        <v>0</v>
      </c>
      <c r="M2110" s="228">
        <f t="shared" si="97"/>
        <v>0</v>
      </c>
      <c r="N2110" s="228">
        <f t="shared" si="98"/>
        <v>0</v>
      </c>
      <c r="O2110" s="298" t="e">
        <f>VLOOKUP(volume[[#This Row],[hwycov_id]],check!$A$2:$P$26,16,FALSE)</f>
        <v>#N/A</v>
      </c>
      <c r="P2110" s="298">
        <v>2132</v>
      </c>
    </row>
    <row r="2111" spans="1:16">
      <c r="A2111" s="59">
        <v>28143</v>
      </c>
      <c r="B2111" s="59">
        <v>1</v>
      </c>
      <c r="C2111" s="59">
        <v>1</v>
      </c>
      <c r="D2111" s="59">
        <v>1</v>
      </c>
      <c r="E2111" s="59" t="s">
        <v>82</v>
      </c>
      <c r="F2111" s="227">
        <v>1</v>
      </c>
      <c r="G2111" s="59">
        <v>9</v>
      </c>
      <c r="H2111" s="227">
        <v>5</v>
      </c>
      <c r="I2111" s="227">
        <v>9</v>
      </c>
      <c r="J2111" s="59">
        <v>99542</v>
      </c>
      <c r="K2111" s="78">
        <f>VLOOKUP(volume[[#This Row],[hwycov_id]],cnf[],10,FALSE)</f>
        <v>99542</v>
      </c>
      <c r="L2111" s="229">
        <f t="shared" si="96"/>
        <v>0</v>
      </c>
      <c r="M2111" s="228">
        <f t="shared" si="97"/>
        <v>0</v>
      </c>
      <c r="N2111" s="228">
        <f t="shared" si="98"/>
        <v>0</v>
      </c>
      <c r="O2111" s="298" t="e">
        <f>VLOOKUP(volume[[#This Row],[hwycov_id]],check!$A$2:$P$26,16,FALSE)</f>
        <v>#N/A</v>
      </c>
      <c r="P2111" s="298">
        <v>2133</v>
      </c>
    </row>
    <row r="2112" spans="1:16">
      <c r="A2112" s="59">
        <v>615</v>
      </c>
      <c r="B2112" s="59">
        <v>1</v>
      </c>
      <c r="C2112" s="59">
        <v>1</v>
      </c>
      <c r="D2112" s="59">
        <v>1</v>
      </c>
      <c r="E2112" s="59" t="s">
        <v>78</v>
      </c>
      <c r="F2112" s="227">
        <v>1</v>
      </c>
      <c r="G2112" s="59">
        <v>9</v>
      </c>
      <c r="H2112" s="227">
        <v>6</v>
      </c>
      <c r="I2112" s="227">
        <v>6</v>
      </c>
      <c r="J2112" s="59">
        <v>99687</v>
      </c>
      <c r="K2112" s="78">
        <f>VLOOKUP(volume[[#This Row],[hwycov_id]],cnf[],10,FALSE)</f>
        <v>99687</v>
      </c>
      <c r="L2112" s="229">
        <f t="shared" si="96"/>
        <v>0</v>
      </c>
      <c r="M2112" s="228">
        <f t="shared" si="97"/>
        <v>0</v>
      </c>
      <c r="N2112" s="228">
        <f t="shared" si="98"/>
        <v>0</v>
      </c>
      <c r="O2112" s="298" t="e">
        <f>VLOOKUP(volume[[#This Row],[hwycov_id]],check!$A$2:$P$26,16,FALSE)</f>
        <v>#N/A</v>
      </c>
      <c r="P2112" s="298">
        <v>2134</v>
      </c>
    </row>
    <row r="2113" spans="1:16">
      <c r="A2113" s="59">
        <v>28588</v>
      </c>
      <c r="B2113" s="59">
        <v>1</v>
      </c>
      <c r="C2113" s="59">
        <v>1</v>
      </c>
      <c r="D2113" s="59">
        <v>1</v>
      </c>
      <c r="E2113" s="59" t="s">
        <v>78</v>
      </c>
      <c r="F2113" s="227">
        <v>1</v>
      </c>
      <c r="G2113" s="59">
        <v>9</v>
      </c>
      <c r="H2113" s="227">
        <v>7</v>
      </c>
      <c r="I2113" s="227">
        <v>7</v>
      </c>
      <c r="J2113" s="59">
        <v>99699</v>
      </c>
      <c r="K2113" s="78">
        <f>VLOOKUP(volume[[#This Row],[hwycov_id]],cnf[],10,FALSE)</f>
        <v>99699</v>
      </c>
      <c r="L2113" s="229">
        <f t="shared" si="96"/>
        <v>0</v>
      </c>
      <c r="M2113" s="228">
        <f t="shared" si="97"/>
        <v>0</v>
      </c>
      <c r="N2113" s="228">
        <f t="shared" si="98"/>
        <v>0</v>
      </c>
      <c r="O2113" s="298" t="e">
        <f>VLOOKUP(volume[[#This Row],[hwycov_id]],check!$A$2:$P$26,16,FALSE)</f>
        <v>#N/A</v>
      </c>
      <c r="P2113" s="298">
        <v>2135</v>
      </c>
    </row>
    <row r="2114" spans="1:16">
      <c r="A2114" s="59">
        <v>26547</v>
      </c>
      <c r="B2114" s="59">
        <v>1</v>
      </c>
      <c r="C2114" s="59">
        <v>1</v>
      </c>
      <c r="D2114" s="59">
        <v>1</v>
      </c>
      <c r="E2114" s="59" t="s">
        <v>82</v>
      </c>
      <c r="F2114" s="227">
        <v>1</v>
      </c>
      <c r="G2114" s="59">
        <v>9</v>
      </c>
      <c r="H2114" s="227">
        <v>6</v>
      </c>
      <c r="I2114" s="227">
        <v>1</v>
      </c>
      <c r="J2114" s="59">
        <v>99712</v>
      </c>
      <c r="K2114" s="78">
        <f>VLOOKUP(volume[[#This Row],[hwycov_id]],cnf[],10,FALSE)</f>
        <v>99712</v>
      </c>
      <c r="L2114" s="229">
        <f t="shared" ref="L2114:L2177" si="99">K2114/J2114-1</f>
        <v>0</v>
      </c>
      <c r="M2114" s="228">
        <f t="shared" ref="M2114:M2177" si="100">K2114-J2114</f>
        <v>0</v>
      </c>
      <c r="N2114" s="228">
        <f t="shared" ref="N2114:N2177" si="101">POWER(M2114,2)</f>
        <v>0</v>
      </c>
      <c r="O2114" s="298" t="e">
        <f>VLOOKUP(volume[[#This Row],[hwycov_id]],check!$A$2:$P$26,16,FALSE)</f>
        <v>#N/A</v>
      </c>
      <c r="P2114" s="298">
        <v>2136</v>
      </c>
    </row>
    <row r="2115" spans="1:16">
      <c r="A2115" s="59">
        <v>14262</v>
      </c>
      <c r="B2115" s="59">
        <v>1</v>
      </c>
      <c r="C2115" s="59">
        <v>1</v>
      </c>
      <c r="D2115" s="59">
        <v>1</v>
      </c>
      <c r="E2115" s="59" t="s">
        <v>78</v>
      </c>
      <c r="F2115" s="227">
        <v>1</v>
      </c>
      <c r="G2115" s="59">
        <v>9</v>
      </c>
      <c r="H2115" s="227">
        <v>3</v>
      </c>
      <c r="I2115" s="227">
        <v>14</v>
      </c>
      <c r="J2115" s="59">
        <v>99731</v>
      </c>
      <c r="K2115" s="78">
        <f>VLOOKUP(volume[[#This Row],[hwycov_id]],cnf[],10,FALSE)</f>
        <v>99731</v>
      </c>
      <c r="L2115" s="229">
        <f t="shared" si="99"/>
        <v>0</v>
      </c>
      <c r="M2115" s="228">
        <f t="shared" si="100"/>
        <v>0</v>
      </c>
      <c r="N2115" s="228">
        <f t="shared" si="101"/>
        <v>0</v>
      </c>
      <c r="O2115" s="298" t="e">
        <f>VLOOKUP(volume[[#This Row],[hwycov_id]],check!$A$2:$P$26,16,FALSE)</f>
        <v>#N/A</v>
      </c>
      <c r="P2115" s="298">
        <v>2137</v>
      </c>
    </row>
    <row r="2116" spans="1:16">
      <c r="A2116" s="59">
        <v>12593</v>
      </c>
      <c r="B2116" s="59">
        <v>1</v>
      </c>
      <c r="C2116" s="59">
        <v>1</v>
      </c>
      <c r="D2116" s="59">
        <v>1</v>
      </c>
      <c r="E2116" s="59" t="s">
        <v>78</v>
      </c>
      <c r="F2116" s="227">
        <v>1</v>
      </c>
      <c r="G2116" s="59">
        <v>9</v>
      </c>
      <c r="H2116" s="227">
        <v>6</v>
      </c>
      <c r="I2116" s="227">
        <v>1</v>
      </c>
      <c r="J2116" s="59">
        <v>99801</v>
      </c>
      <c r="K2116" s="78">
        <f>VLOOKUP(volume[[#This Row],[hwycov_id]],cnf[],10,FALSE)</f>
        <v>99801</v>
      </c>
      <c r="L2116" s="229">
        <f t="shared" si="99"/>
        <v>0</v>
      </c>
      <c r="M2116" s="228">
        <f t="shared" si="100"/>
        <v>0</v>
      </c>
      <c r="N2116" s="228">
        <f t="shared" si="101"/>
        <v>0</v>
      </c>
      <c r="O2116" s="298" t="e">
        <f>VLOOKUP(volume[[#This Row],[hwycov_id]],check!$A$2:$P$26,16,FALSE)</f>
        <v>#N/A</v>
      </c>
      <c r="P2116" s="298">
        <v>2138</v>
      </c>
    </row>
    <row r="2117" spans="1:16">
      <c r="A2117" s="59">
        <v>675</v>
      </c>
      <c r="B2117" s="59">
        <v>1</v>
      </c>
      <c r="C2117" s="59">
        <v>1</v>
      </c>
      <c r="D2117" s="59">
        <v>1</v>
      </c>
      <c r="E2117" s="59" t="s">
        <v>82</v>
      </c>
      <c r="F2117" s="227">
        <v>1</v>
      </c>
      <c r="G2117" s="59">
        <v>9</v>
      </c>
      <c r="H2117" s="227">
        <v>6</v>
      </c>
      <c r="I2117" s="227">
        <v>1</v>
      </c>
      <c r="J2117" s="59">
        <v>99844</v>
      </c>
      <c r="K2117" s="78">
        <f>VLOOKUP(volume[[#This Row],[hwycov_id]],cnf[],10,FALSE)</f>
        <v>99844</v>
      </c>
      <c r="L2117" s="229">
        <f t="shared" si="99"/>
        <v>0</v>
      </c>
      <c r="M2117" s="228">
        <f t="shared" si="100"/>
        <v>0</v>
      </c>
      <c r="N2117" s="228">
        <f t="shared" si="101"/>
        <v>0</v>
      </c>
      <c r="O2117" s="298" t="e">
        <f>VLOOKUP(volume[[#This Row],[hwycov_id]],check!$A$2:$P$26,16,FALSE)</f>
        <v>#N/A</v>
      </c>
      <c r="P2117" s="298">
        <v>2139</v>
      </c>
    </row>
    <row r="2118" spans="1:16">
      <c r="A2118" s="59">
        <v>26523</v>
      </c>
      <c r="B2118" s="59">
        <v>1</v>
      </c>
      <c r="C2118" s="59">
        <v>1</v>
      </c>
      <c r="D2118" s="59">
        <v>1</v>
      </c>
      <c r="E2118" s="59" t="s">
        <v>78</v>
      </c>
      <c r="F2118" s="227">
        <v>1</v>
      </c>
      <c r="G2118" s="59">
        <v>9</v>
      </c>
      <c r="H2118" s="227">
        <v>6</v>
      </c>
      <c r="I2118" s="227">
        <v>6</v>
      </c>
      <c r="J2118" s="59">
        <v>99944</v>
      </c>
      <c r="K2118" s="78">
        <f>VLOOKUP(volume[[#This Row],[hwycov_id]],cnf[],10,FALSE)</f>
        <v>99944</v>
      </c>
      <c r="L2118" s="229">
        <f t="shared" si="99"/>
        <v>0</v>
      </c>
      <c r="M2118" s="228">
        <f t="shared" si="100"/>
        <v>0</v>
      </c>
      <c r="N2118" s="228">
        <f t="shared" si="101"/>
        <v>0</v>
      </c>
      <c r="O2118" s="298" t="e">
        <f>VLOOKUP(volume[[#This Row],[hwycov_id]],check!$A$2:$P$26,16,FALSE)</f>
        <v>#N/A</v>
      </c>
      <c r="P2118" s="298">
        <v>2140</v>
      </c>
    </row>
    <row r="2119" spans="1:16">
      <c r="A2119" s="59">
        <v>30813</v>
      </c>
      <c r="B2119" s="59">
        <v>1</v>
      </c>
      <c r="C2119" s="59">
        <v>1</v>
      </c>
      <c r="D2119" s="59">
        <v>1</v>
      </c>
      <c r="E2119" s="59" t="s">
        <v>78</v>
      </c>
      <c r="F2119" s="227">
        <v>1</v>
      </c>
      <c r="G2119" s="59">
        <v>10</v>
      </c>
      <c r="H2119" s="227">
        <v>2</v>
      </c>
      <c r="I2119" s="227">
        <v>14</v>
      </c>
      <c r="J2119" s="59">
        <v>100260</v>
      </c>
      <c r="K2119" s="78">
        <f>VLOOKUP(volume[[#This Row],[hwycov_id]],cnf[],10,FALSE)</f>
        <v>100260</v>
      </c>
      <c r="L2119" s="229">
        <f t="shared" si="99"/>
        <v>0</v>
      </c>
      <c r="M2119" s="228">
        <f t="shared" si="100"/>
        <v>0</v>
      </c>
      <c r="N2119" s="228">
        <f t="shared" si="101"/>
        <v>0</v>
      </c>
      <c r="O2119" s="298" t="e">
        <f>VLOOKUP(volume[[#This Row],[hwycov_id]],check!$A$2:$P$26,16,FALSE)</f>
        <v>#N/A</v>
      </c>
      <c r="P2119" s="298">
        <v>2141</v>
      </c>
    </row>
    <row r="2120" spans="1:16">
      <c r="A2120" s="59">
        <v>797</v>
      </c>
      <c r="B2120" s="59">
        <v>1</v>
      </c>
      <c r="C2120" s="59">
        <v>1</v>
      </c>
      <c r="D2120" s="59">
        <v>1</v>
      </c>
      <c r="E2120" s="59" t="s">
        <v>82</v>
      </c>
      <c r="F2120" s="227">
        <v>1</v>
      </c>
      <c r="G2120" s="59">
        <v>10</v>
      </c>
      <c r="H2120" s="227">
        <v>2</v>
      </c>
      <c r="I2120" s="227">
        <v>14</v>
      </c>
      <c r="J2120" s="59">
        <v>100286</v>
      </c>
      <c r="K2120" s="78">
        <f>VLOOKUP(volume[[#This Row],[hwycov_id]],cnf[],10,FALSE)</f>
        <v>100286</v>
      </c>
      <c r="L2120" s="229">
        <f t="shared" si="99"/>
        <v>0</v>
      </c>
      <c r="M2120" s="228">
        <f t="shared" si="100"/>
        <v>0</v>
      </c>
      <c r="N2120" s="228">
        <f t="shared" si="101"/>
        <v>0</v>
      </c>
      <c r="O2120" s="298" t="e">
        <f>VLOOKUP(volume[[#This Row],[hwycov_id]],check!$A$2:$P$26,16,FALSE)</f>
        <v>#N/A</v>
      </c>
      <c r="P2120" s="298">
        <v>2142</v>
      </c>
    </row>
    <row r="2121" spans="1:16">
      <c r="A2121" s="59">
        <v>11035</v>
      </c>
      <c r="B2121" s="59">
        <v>1</v>
      </c>
      <c r="C2121" s="59">
        <v>1</v>
      </c>
      <c r="D2121" s="59">
        <v>1</v>
      </c>
      <c r="E2121" s="59" t="s">
        <v>78</v>
      </c>
      <c r="F2121" s="227">
        <v>1</v>
      </c>
      <c r="G2121" s="59">
        <v>10</v>
      </c>
      <c r="H2121" s="227">
        <v>5</v>
      </c>
      <c r="I2121" s="227">
        <v>9</v>
      </c>
      <c r="J2121" s="59">
        <v>100329</v>
      </c>
      <c r="K2121" s="78">
        <f>VLOOKUP(volume[[#This Row],[hwycov_id]],cnf[],10,FALSE)</f>
        <v>100329</v>
      </c>
      <c r="L2121" s="229">
        <f t="shared" si="99"/>
        <v>0</v>
      </c>
      <c r="M2121" s="228">
        <f t="shared" si="100"/>
        <v>0</v>
      </c>
      <c r="N2121" s="228">
        <f t="shared" si="101"/>
        <v>0</v>
      </c>
      <c r="O2121" s="298" t="e">
        <f>VLOOKUP(volume[[#This Row],[hwycov_id]],check!$A$2:$P$26,16,FALSE)</f>
        <v>#N/A</v>
      </c>
      <c r="P2121" s="298">
        <v>2143</v>
      </c>
    </row>
    <row r="2122" spans="1:16">
      <c r="A2122" s="59">
        <v>10966</v>
      </c>
      <c r="B2122" s="59">
        <v>1</v>
      </c>
      <c r="C2122" s="59">
        <v>1</v>
      </c>
      <c r="D2122" s="59">
        <v>1</v>
      </c>
      <c r="E2122" s="59" t="s">
        <v>78</v>
      </c>
      <c r="F2122" s="227">
        <v>1</v>
      </c>
      <c r="G2122" s="59">
        <v>10</v>
      </c>
      <c r="H2122" s="227">
        <v>2</v>
      </c>
      <c r="I2122" s="227">
        <v>14</v>
      </c>
      <c r="J2122" s="59">
        <v>100589</v>
      </c>
      <c r="K2122" s="78">
        <f>VLOOKUP(volume[[#This Row],[hwycov_id]],cnf[],10,FALSE)</f>
        <v>100589</v>
      </c>
      <c r="L2122" s="229">
        <f t="shared" si="99"/>
        <v>0</v>
      </c>
      <c r="M2122" s="228">
        <f t="shared" si="100"/>
        <v>0</v>
      </c>
      <c r="N2122" s="228">
        <f t="shared" si="101"/>
        <v>0</v>
      </c>
      <c r="O2122" s="298" t="e">
        <f>VLOOKUP(volume[[#This Row],[hwycov_id]],check!$A$2:$P$26,16,FALSE)</f>
        <v>#N/A</v>
      </c>
      <c r="P2122" s="298">
        <v>2144</v>
      </c>
    </row>
    <row r="2123" spans="1:16">
      <c r="A2123" s="59">
        <v>13582</v>
      </c>
      <c r="B2123" s="59">
        <v>1</v>
      </c>
      <c r="C2123" s="59">
        <v>1</v>
      </c>
      <c r="D2123" s="59">
        <v>1</v>
      </c>
      <c r="E2123" s="59" t="s">
        <v>78</v>
      </c>
      <c r="F2123" s="227">
        <v>1</v>
      </c>
      <c r="G2123" s="59">
        <v>10</v>
      </c>
      <c r="H2123" s="227">
        <v>6</v>
      </c>
      <c r="I2123" s="227">
        <v>6</v>
      </c>
      <c r="J2123" s="59">
        <v>100679</v>
      </c>
      <c r="K2123" s="78">
        <f>VLOOKUP(volume[[#This Row],[hwycov_id]],cnf[],10,FALSE)</f>
        <v>100679</v>
      </c>
      <c r="L2123" s="229">
        <f t="shared" si="99"/>
        <v>0</v>
      </c>
      <c r="M2123" s="228">
        <f t="shared" si="100"/>
        <v>0</v>
      </c>
      <c r="N2123" s="228">
        <f t="shared" si="101"/>
        <v>0</v>
      </c>
      <c r="O2123" s="298" t="e">
        <f>VLOOKUP(volume[[#This Row],[hwycov_id]],check!$A$2:$P$26,16,FALSE)</f>
        <v>#N/A</v>
      </c>
      <c r="P2123" s="298">
        <v>2145</v>
      </c>
    </row>
    <row r="2124" spans="1:16">
      <c r="A2124" s="59">
        <v>27603</v>
      </c>
      <c r="B2124" s="59">
        <v>1</v>
      </c>
      <c r="C2124" s="59">
        <v>1</v>
      </c>
      <c r="D2124" s="59">
        <v>1</v>
      </c>
      <c r="E2124" s="59" t="s">
        <v>82</v>
      </c>
      <c r="F2124" s="227">
        <v>1</v>
      </c>
      <c r="G2124" s="59">
        <v>10</v>
      </c>
      <c r="H2124" s="227">
        <v>2</v>
      </c>
      <c r="I2124" s="227">
        <v>14</v>
      </c>
      <c r="J2124" s="59">
        <v>100716</v>
      </c>
      <c r="K2124" s="78">
        <f>VLOOKUP(volume[[#This Row],[hwycov_id]],cnf[],10,FALSE)</f>
        <v>100716</v>
      </c>
      <c r="L2124" s="229">
        <f t="shared" si="99"/>
        <v>0</v>
      </c>
      <c r="M2124" s="228">
        <f t="shared" si="100"/>
        <v>0</v>
      </c>
      <c r="N2124" s="228">
        <f t="shared" si="101"/>
        <v>0</v>
      </c>
      <c r="O2124" s="298" t="e">
        <f>VLOOKUP(volume[[#This Row],[hwycov_id]],check!$A$2:$P$26,16,FALSE)</f>
        <v>#N/A</v>
      </c>
      <c r="P2124" s="298">
        <v>2146</v>
      </c>
    </row>
    <row r="2125" spans="1:16">
      <c r="A2125" s="59">
        <v>15459</v>
      </c>
      <c r="B2125" s="59">
        <v>1</v>
      </c>
      <c r="C2125" s="59">
        <v>1</v>
      </c>
      <c r="D2125" s="59">
        <v>1</v>
      </c>
      <c r="E2125" s="59" t="s">
        <v>82</v>
      </c>
      <c r="F2125" s="227">
        <v>1</v>
      </c>
      <c r="G2125" s="59">
        <v>10</v>
      </c>
      <c r="H2125" s="227">
        <v>2</v>
      </c>
      <c r="I2125" s="227">
        <v>14</v>
      </c>
      <c r="J2125" s="59">
        <v>100757</v>
      </c>
      <c r="K2125" s="78">
        <f>VLOOKUP(volume[[#This Row],[hwycov_id]],cnf[],10,FALSE)</f>
        <v>100757</v>
      </c>
      <c r="L2125" s="229">
        <f t="shared" si="99"/>
        <v>0</v>
      </c>
      <c r="M2125" s="228">
        <f t="shared" si="100"/>
        <v>0</v>
      </c>
      <c r="N2125" s="228">
        <f t="shared" si="101"/>
        <v>0</v>
      </c>
      <c r="O2125" s="298" t="e">
        <f>VLOOKUP(volume[[#This Row],[hwycov_id]],check!$A$2:$P$26,16,FALSE)</f>
        <v>#N/A</v>
      </c>
      <c r="P2125" s="298">
        <v>2147</v>
      </c>
    </row>
    <row r="2126" spans="1:16">
      <c r="A2126" s="59">
        <v>27555</v>
      </c>
      <c r="B2126" s="59">
        <v>1</v>
      </c>
      <c r="C2126" s="59">
        <v>1</v>
      </c>
      <c r="D2126" s="59">
        <v>1</v>
      </c>
      <c r="E2126" s="59" t="s">
        <v>82</v>
      </c>
      <c r="F2126" s="227">
        <v>1</v>
      </c>
      <c r="G2126" s="59">
        <v>10</v>
      </c>
      <c r="H2126" s="227">
        <v>3</v>
      </c>
      <c r="I2126" s="227">
        <v>14</v>
      </c>
      <c r="J2126" s="59">
        <v>100844</v>
      </c>
      <c r="K2126" s="78">
        <f>VLOOKUP(volume[[#This Row],[hwycov_id]],cnf[],10,FALSE)</f>
        <v>100844</v>
      </c>
      <c r="L2126" s="229">
        <f t="shared" si="99"/>
        <v>0</v>
      </c>
      <c r="M2126" s="228">
        <f t="shared" si="100"/>
        <v>0</v>
      </c>
      <c r="N2126" s="228">
        <f t="shared" si="101"/>
        <v>0</v>
      </c>
      <c r="O2126" s="298" t="e">
        <f>VLOOKUP(volume[[#This Row],[hwycov_id]],check!$A$2:$P$26,16,FALSE)</f>
        <v>#N/A</v>
      </c>
      <c r="P2126" s="298">
        <v>2148</v>
      </c>
    </row>
    <row r="2127" spans="1:16">
      <c r="A2127" s="59">
        <v>26879</v>
      </c>
      <c r="B2127" s="59">
        <v>1</v>
      </c>
      <c r="C2127" s="59">
        <v>1</v>
      </c>
      <c r="D2127" s="59">
        <v>1</v>
      </c>
      <c r="E2127" s="59" t="s">
        <v>77</v>
      </c>
      <c r="F2127" s="227">
        <v>1</v>
      </c>
      <c r="G2127" s="59">
        <v>10</v>
      </c>
      <c r="H2127" s="227">
        <v>7</v>
      </c>
      <c r="I2127" s="227">
        <v>7</v>
      </c>
      <c r="J2127" s="59">
        <v>100977</v>
      </c>
      <c r="K2127" s="78">
        <f>VLOOKUP(volume[[#This Row],[hwycov_id]],cnf[],10,FALSE)</f>
        <v>100977</v>
      </c>
      <c r="L2127" s="229">
        <f t="shared" si="99"/>
        <v>0</v>
      </c>
      <c r="M2127" s="228">
        <f t="shared" si="100"/>
        <v>0</v>
      </c>
      <c r="N2127" s="228">
        <f t="shared" si="101"/>
        <v>0</v>
      </c>
      <c r="O2127" s="298" t="e">
        <f>VLOOKUP(volume[[#This Row],[hwycov_id]],check!$A$2:$P$26,16,FALSE)</f>
        <v>#N/A</v>
      </c>
      <c r="P2127" s="298">
        <v>2149</v>
      </c>
    </row>
    <row r="2128" spans="1:16">
      <c r="A2128" s="59">
        <v>27605</v>
      </c>
      <c r="B2128" s="59">
        <v>1</v>
      </c>
      <c r="C2128" s="59">
        <v>1</v>
      </c>
      <c r="D2128" s="59">
        <v>1</v>
      </c>
      <c r="E2128" s="59" t="s">
        <v>78</v>
      </c>
      <c r="F2128" s="227">
        <v>1</v>
      </c>
      <c r="G2128" s="59">
        <v>10</v>
      </c>
      <c r="H2128" s="227">
        <v>3</v>
      </c>
      <c r="I2128" s="227">
        <v>14</v>
      </c>
      <c r="J2128" s="59">
        <v>100980</v>
      </c>
      <c r="K2128" s="78">
        <f>VLOOKUP(volume[[#This Row],[hwycov_id]],cnf[],10,FALSE)</f>
        <v>100980</v>
      </c>
      <c r="L2128" s="229">
        <f t="shared" si="99"/>
        <v>0</v>
      </c>
      <c r="M2128" s="228">
        <f t="shared" si="100"/>
        <v>0</v>
      </c>
      <c r="N2128" s="228">
        <f t="shared" si="101"/>
        <v>0</v>
      </c>
      <c r="O2128" s="298" t="e">
        <f>VLOOKUP(volume[[#This Row],[hwycov_id]],check!$A$2:$P$26,16,FALSE)</f>
        <v>#N/A</v>
      </c>
      <c r="P2128" s="298">
        <v>2150</v>
      </c>
    </row>
    <row r="2129" spans="1:16">
      <c r="A2129" s="59">
        <v>13589</v>
      </c>
      <c r="B2129" s="59">
        <v>1</v>
      </c>
      <c r="C2129" s="59">
        <v>1</v>
      </c>
      <c r="D2129" s="59">
        <v>1</v>
      </c>
      <c r="E2129" s="59" t="s">
        <v>78</v>
      </c>
      <c r="F2129" s="227">
        <v>1</v>
      </c>
      <c r="G2129" s="59">
        <v>10</v>
      </c>
      <c r="H2129" s="227">
        <v>6</v>
      </c>
      <c r="I2129" s="227">
        <v>6</v>
      </c>
      <c r="J2129" s="59">
        <v>101178</v>
      </c>
      <c r="K2129" s="78">
        <f>VLOOKUP(volume[[#This Row],[hwycov_id]],cnf[],10,FALSE)</f>
        <v>101178</v>
      </c>
      <c r="L2129" s="229">
        <f t="shared" si="99"/>
        <v>0</v>
      </c>
      <c r="M2129" s="228">
        <f t="shared" si="100"/>
        <v>0</v>
      </c>
      <c r="N2129" s="228">
        <f t="shared" si="101"/>
        <v>0</v>
      </c>
      <c r="O2129" s="298" t="e">
        <f>VLOOKUP(volume[[#This Row],[hwycov_id]],check!$A$2:$P$26,16,FALSE)</f>
        <v>#N/A</v>
      </c>
      <c r="P2129" s="298">
        <v>2151</v>
      </c>
    </row>
    <row r="2130" spans="1:16">
      <c r="A2130" s="59">
        <v>29082</v>
      </c>
      <c r="B2130" s="59">
        <v>1</v>
      </c>
      <c r="C2130" s="59">
        <v>1</v>
      </c>
      <c r="D2130" s="59">
        <v>1</v>
      </c>
      <c r="E2130" s="59" t="s">
        <v>82</v>
      </c>
      <c r="F2130" s="227">
        <v>1</v>
      </c>
      <c r="G2130" s="59">
        <v>10</v>
      </c>
      <c r="H2130" s="227">
        <v>3</v>
      </c>
      <c r="I2130" s="227">
        <v>14</v>
      </c>
      <c r="J2130" s="59">
        <v>101337</v>
      </c>
      <c r="K2130" s="78">
        <f>VLOOKUP(volume[[#This Row],[hwycov_id]],cnf[],10,FALSE)</f>
        <v>101337</v>
      </c>
      <c r="L2130" s="229">
        <f t="shared" si="99"/>
        <v>0</v>
      </c>
      <c r="M2130" s="228">
        <f t="shared" si="100"/>
        <v>0</v>
      </c>
      <c r="N2130" s="228">
        <f t="shared" si="101"/>
        <v>0</v>
      </c>
      <c r="O2130" s="298" t="e">
        <f>VLOOKUP(volume[[#This Row],[hwycov_id]],check!$A$2:$P$26,16,FALSE)</f>
        <v>#N/A</v>
      </c>
      <c r="P2130" s="298">
        <v>2152</v>
      </c>
    </row>
    <row r="2131" spans="1:16">
      <c r="A2131" s="59">
        <v>15768</v>
      </c>
      <c r="B2131" s="59">
        <v>1</v>
      </c>
      <c r="C2131" s="59">
        <v>1</v>
      </c>
      <c r="D2131" s="59">
        <v>1</v>
      </c>
      <c r="E2131" s="59" t="s">
        <v>78</v>
      </c>
      <c r="F2131" s="227">
        <v>1</v>
      </c>
      <c r="G2131" s="59">
        <v>10</v>
      </c>
      <c r="H2131" s="227">
        <v>3</v>
      </c>
      <c r="I2131" s="227">
        <v>14</v>
      </c>
      <c r="J2131" s="59">
        <v>101375</v>
      </c>
      <c r="K2131" s="78">
        <f>VLOOKUP(volume[[#This Row],[hwycov_id]],cnf[],10,FALSE)</f>
        <v>101375</v>
      </c>
      <c r="L2131" s="229">
        <f t="shared" si="99"/>
        <v>0</v>
      </c>
      <c r="M2131" s="228">
        <f t="shared" si="100"/>
        <v>0</v>
      </c>
      <c r="N2131" s="228">
        <f t="shared" si="101"/>
        <v>0</v>
      </c>
      <c r="O2131" s="298" t="e">
        <f>VLOOKUP(volume[[#This Row],[hwycov_id]],check!$A$2:$P$26,16,FALSE)</f>
        <v>#N/A</v>
      </c>
      <c r="P2131" s="298">
        <v>2153</v>
      </c>
    </row>
    <row r="2132" spans="1:16">
      <c r="A2132" s="59">
        <v>29095</v>
      </c>
      <c r="B2132" s="59">
        <v>1</v>
      </c>
      <c r="C2132" s="59">
        <v>1</v>
      </c>
      <c r="D2132" s="59">
        <v>1</v>
      </c>
      <c r="E2132" s="59" t="s">
        <v>78</v>
      </c>
      <c r="F2132" s="227">
        <v>1</v>
      </c>
      <c r="G2132" s="59">
        <v>10</v>
      </c>
      <c r="H2132" s="227">
        <v>3</v>
      </c>
      <c r="I2132" s="227">
        <v>14</v>
      </c>
      <c r="J2132" s="59">
        <v>101415</v>
      </c>
      <c r="K2132" s="78">
        <f>VLOOKUP(volume[[#This Row],[hwycov_id]],cnf[],10,FALSE)</f>
        <v>101415</v>
      </c>
      <c r="L2132" s="229">
        <f t="shared" si="99"/>
        <v>0</v>
      </c>
      <c r="M2132" s="228">
        <f t="shared" si="100"/>
        <v>0</v>
      </c>
      <c r="N2132" s="228">
        <f t="shared" si="101"/>
        <v>0</v>
      </c>
      <c r="O2132" s="298" t="e">
        <f>VLOOKUP(volume[[#This Row],[hwycov_id]],check!$A$2:$P$26,16,FALSE)</f>
        <v>#N/A</v>
      </c>
      <c r="P2132" s="298">
        <v>2154</v>
      </c>
    </row>
    <row r="2133" spans="1:16">
      <c r="A2133" s="59">
        <v>12955</v>
      </c>
      <c r="B2133" s="59">
        <v>1</v>
      </c>
      <c r="C2133" s="59">
        <v>1</v>
      </c>
      <c r="D2133" s="59">
        <v>1</v>
      </c>
      <c r="E2133" s="59" t="s">
        <v>82</v>
      </c>
      <c r="F2133" s="227">
        <v>1</v>
      </c>
      <c r="G2133" s="59">
        <v>10</v>
      </c>
      <c r="H2133" s="227">
        <v>7</v>
      </c>
      <c r="I2133" s="227">
        <v>7</v>
      </c>
      <c r="J2133" s="59">
        <v>101451</v>
      </c>
      <c r="K2133" s="78">
        <f>VLOOKUP(volume[[#This Row],[hwycov_id]],cnf[],10,FALSE)</f>
        <v>101451</v>
      </c>
      <c r="L2133" s="229">
        <f t="shared" si="99"/>
        <v>0</v>
      </c>
      <c r="M2133" s="228">
        <f t="shared" si="100"/>
        <v>0</v>
      </c>
      <c r="N2133" s="228">
        <f t="shared" si="101"/>
        <v>0</v>
      </c>
      <c r="O2133" s="298" t="e">
        <f>VLOOKUP(volume[[#This Row],[hwycov_id]],check!$A$2:$P$26,16,FALSE)</f>
        <v>#N/A</v>
      </c>
      <c r="P2133" s="298">
        <v>2155</v>
      </c>
    </row>
    <row r="2134" spans="1:16">
      <c r="A2134" s="59">
        <v>12957</v>
      </c>
      <c r="B2134" s="59">
        <v>1</v>
      </c>
      <c r="C2134" s="59">
        <v>1</v>
      </c>
      <c r="D2134" s="59">
        <v>1</v>
      </c>
      <c r="E2134" s="59" t="s">
        <v>77</v>
      </c>
      <c r="F2134" s="227">
        <v>1</v>
      </c>
      <c r="G2134" s="59">
        <v>10</v>
      </c>
      <c r="H2134" s="227">
        <v>7</v>
      </c>
      <c r="I2134" s="227">
        <v>7</v>
      </c>
      <c r="J2134" s="59">
        <v>101544</v>
      </c>
      <c r="K2134" s="78">
        <f>VLOOKUP(volume[[#This Row],[hwycov_id]],cnf[],10,FALSE)</f>
        <v>101544</v>
      </c>
      <c r="L2134" s="229">
        <f t="shared" si="99"/>
        <v>0</v>
      </c>
      <c r="M2134" s="228">
        <f t="shared" si="100"/>
        <v>0</v>
      </c>
      <c r="N2134" s="228">
        <f t="shared" si="101"/>
        <v>0</v>
      </c>
      <c r="O2134" s="298" t="e">
        <f>VLOOKUP(volume[[#This Row],[hwycov_id]],check!$A$2:$P$26,16,FALSE)</f>
        <v>#N/A</v>
      </c>
      <c r="P2134" s="298">
        <v>2156</v>
      </c>
    </row>
    <row r="2135" spans="1:16">
      <c r="A2135" s="59">
        <v>29039</v>
      </c>
      <c r="B2135" s="59">
        <v>1</v>
      </c>
      <c r="C2135" s="59">
        <v>1</v>
      </c>
      <c r="D2135" s="59">
        <v>1</v>
      </c>
      <c r="E2135" s="59" t="s">
        <v>78</v>
      </c>
      <c r="F2135" s="227">
        <v>1</v>
      </c>
      <c r="G2135" s="59">
        <v>10</v>
      </c>
      <c r="H2135" s="227">
        <v>2</v>
      </c>
      <c r="I2135" s="227">
        <v>14</v>
      </c>
      <c r="J2135" s="59">
        <v>101664</v>
      </c>
      <c r="K2135" s="78">
        <f>VLOOKUP(volume[[#This Row],[hwycov_id]],cnf[],10,FALSE)</f>
        <v>101664</v>
      </c>
      <c r="L2135" s="229">
        <f t="shared" si="99"/>
        <v>0</v>
      </c>
      <c r="M2135" s="228">
        <f t="shared" si="100"/>
        <v>0</v>
      </c>
      <c r="N2135" s="228">
        <f t="shared" si="101"/>
        <v>0</v>
      </c>
      <c r="O2135" s="298" t="e">
        <f>VLOOKUP(volume[[#This Row],[hwycov_id]],check!$A$2:$P$26,16,FALSE)</f>
        <v>#N/A</v>
      </c>
      <c r="P2135" s="298">
        <v>2157</v>
      </c>
    </row>
    <row r="2136" spans="1:16">
      <c r="A2136" s="59">
        <v>721</v>
      </c>
      <c r="B2136" s="59">
        <v>1</v>
      </c>
      <c r="C2136" s="59">
        <v>1</v>
      </c>
      <c r="D2136" s="59">
        <v>1</v>
      </c>
      <c r="E2136" s="59" t="s">
        <v>77</v>
      </c>
      <c r="F2136" s="227">
        <v>1</v>
      </c>
      <c r="G2136" s="59">
        <v>10</v>
      </c>
      <c r="H2136" s="227">
        <v>7</v>
      </c>
      <c r="I2136" s="227">
        <v>7</v>
      </c>
      <c r="J2136" s="59">
        <v>101690</v>
      </c>
      <c r="K2136" s="78">
        <f>VLOOKUP(volume[[#This Row],[hwycov_id]],cnf[],10,FALSE)</f>
        <v>101690</v>
      </c>
      <c r="L2136" s="229">
        <f t="shared" si="99"/>
        <v>0</v>
      </c>
      <c r="M2136" s="228">
        <f t="shared" si="100"/>
        <v>0</v>
      </c>
      <c r="N2136" s="228">
        <f t="shared" si="101"/>
        <v>0</v>
      </c>
      <c r="O2136" s="298" t="e">
        <f>VLOOKUP(volume[[#This Row],[hwycov_id]],check!$A$2:$P$26,16,FALSE)</f>
        <v>#N/A</v>
      </c>
      <c r="P2136" s="298">
        <v>2158</v>
      </c>
    </row>
    <row r="2137" spans="1:16">
      <c r="A2137" s="59">
        <v>813</v>
      </c>
      <c r="B2137" s="59">
        <v>1</v>
      </c>
      <c r="C2137" s="59">
        <v>1</v>
      </c>
      <c r="D2137" s="59">
        <v>1</v>
      </c>
      <c r="E2137" s="59" t="s">
        <v>78</v>
      </c>
      <c r="F2137" s="227">
        <v>1</v>
      </c>
      <c r="G2137" s="59">
        <v>10</v>
      </c>
      <c r="H2137" s="227">
        <v>2</v>
      </c>
      <c r="I2137" s="227">
        <v>11</v>
      </c>
      <c r="J2137" s="59">
        <v>101839</v>
      </c>
      <c r="K2137" s="78">
        <f>VLOOKUP(volume[[#This Row],[hwycov_id]],cnf[],10,FALSE)</f>
        <v>101839</v>
      </c>
      <c r="L2137" s="229">
        <f t="shared" si="99"/>
        <v>0</v>
      </c>
      <c r="M2137" s="228">
        <f t="shared" si="100"/>
        <v>0</v>
      </c>
      <c r="N2137" s="228">
        <f t="shared" si="101"/>
        <v>0</v>
      </c>
      <c r="O2137" s="298" t="e">
        <f>VLOOKUP(volume[[#This Row],[hwycov_id]],check!$A$2:$P$26,16,FALSE)</f>
        <v>#N/A</v>
      </c>
      <c r="P2137" s="298">
        <v>2159</v>
      </c>
    </row>
    <row r="2138" spans="1:16">
      <c r="A2138" s="59">
        <v>15457</v>
      </c>
      <c r="B2138" s="59">
        <v>1</v>
      </c>
      <c r="C2138" s="59">
        <v>1</v>
      </c>
      <c r="D2138" s="59">
        <v>1</v>
      </c>
      <c r="E2138" s="59" t="s">
        <v>78</v>
      </c>
      <c r="F2138" s="227">
        <v>1</v>
      </c>
      <c r="G2138" s="59">
        <v>10</v>
      </c>
      <c r="H2138" s="227">
        <v>2</v>
      </c>
      <c r="I2138" s="227">
        <v>14</v>
      </c>
      <c r="J2138" s="59">
        <v>101965</v>
      </c>
      <c r="K2138" s="78">
        <f>VLOOKUP(volume[[#This Row],[hwycov_id]],cnf[],10,FALSE)</f>
        <v>101965</v>
      </c>
      <c r="L2138" s="229">
        <f t="shared" si="99"/>
        <v>0</v>
      </c>
      <c r="M2138" s="228">
        <f t="shared" si="100"/>
        <v>0</v>
      </c>
      <c r="N2138" s="228">
        <f t="shared" si="101"/>
        <v>0</v>
      </c>
      <c r="O2138" s="298" t="e">
        <f>VLOOKUP(volume[[#This Row],[hwycov_id]],check!$A$2:$P$26,16,FALSE)</f>
        <v>#N/A</v>
      </c>
      <c r="P2138" s="298">
        <v>2160</v>
      </c>
    </row>
    <row r="2139" spans="1:16">
      <c r="A2139" s="59">
        <v>29086</v>
      </c>
      <c r="B2139" s="59">
        <v>1</v>
      </c>
      <c r="C2139" s="59">
        <v>1</v>
      </c>
      <c r="D2139" s="59">
        <v>1</v>
      </c>
      <c r="E2139" s="59" t="s">
        <v>78</v>
      </c>
      <c r="F2139" s="227">
        <v>1</v>
      </c>
      <c r="G2139" s="59">
        <v>10</v>
      </c>
      <c r="H2139" s="227">
        <v>3</v>
      </c>
      <c r="I2139" s="227">
        <v>14</v>
      </c>
      <c r="J2139" s="59">
        <v>101974</v>
      </c>
      <c r="K2139" s="78">
        <f>VLOOKUP(volume[[#This Row],[hwycov_id]],cnf[],10,FALSE)</f>
        <v>101974</v>
      </c>
      <c r="L2139" s="229">
        <f t="shared" si="99"/>
        <v>0</v>
      </c>
      <c r="M2139" s="228">
        <f t="shared" si="100"/>
        <v>0</v>
      </c>
      <c r="N2139" s="228">
        <f t="shared" si="101"/>
        <v>0</v>
      </c>
      <c r="O2139" s="298" t="e">
        <f>VLOOKUP(volume[[#This Row],[hwycov_id]],check!$A$2:$P$26,16,FALSE)</f>
        <v>#N/A</v>
      </c>
      <c r="P2139" s="298">
        <v>2161</v>
      </c>
    </row>
    <row r="2140" spans="1:16">
      <c r="A2140" s="59">
        <v>9336</v>
      </c>
      <c r="B2140" s="59">
        <v>1</v>
      </c>
      <c r="C2140" s="59">
        <v>1</v>
      </c>
      <c r="D2140" s="59">
        <v>1</v>
      </c>
      <c r="E2140" s="59" t="s">
        <v>78</v>
      </c>
      <c r="F2140" s="227">
        <v>1</v>
      </c>
      <c r="G2140" s="59">
        <v>10</v>
      </c>
      <c r="H2140" s="227">
        <v>3</v>
      </c>
      <c r="I2140" s="227">
        <v>14</v>
      </c>
      <c r="J2140" s="59">
        <v>102064</v>
      </c>
      <c r="K2140" s="78">
        <f>VLOOKUP(volume[[#This Row],[hwycov_id]],cnf[],10,FALSE)</f>
        <v>102064</v>
      </c>
      <c r="L2140" s="229">
        <f t="shared" si="99"/>
        <v>0</v>
      </c>
      <c r="M2140" s="228">
        <f t="shared" si="100"/>
        <v>0</v>
      </c>
      <c r="N2140" s="228">
        <f t="shared" si="101"/>
        <v>0</v>
      </c>
      <c r="O2140" s="298" t="e">
        <f>VLOOKUP(volume[[#This Row],[hwycov_id]],check!$A$2:$P$26,16,FALSE)</f>
        <v>#N/A</v>
      </c>
      <c r="P2140" s="298">
        <v>2162</v>
      </c>
    </row>
    <row r="2141" spans="1:16">
      <c r="A2141" s="59">
        <v>13861</v>
      </c>
      <c r="B2141" s="59">
        <v>1</v>
      </c>
      <c r="C2141" s="59">
        <v>1</v>
      </c>
      <c r="D2141" s="59">
        <v>1</v>
      </c>
      <c r="E2141" s="59" t="s">
        <v>78</v>
      </c>
      <c r="F2141" s="227">
        <v>1</v>
      </c>
      <c r="G2141" s="59">
        <v>10</v>
      </c>
      <c r="H2141" s="227">
        <v>3</v>
      </c>
      <c r="I2141" s="227">
        <v>14</v>
      </c>
      <c r="J2141" s="59">
        <v>102099</v>
      </c>
      <c r="K2141" s="78">
        <f>VLOOKUP(volume[[#This Row],[hwycov_id]],cnf[],10,FALSE)</f>
        <v>102099</v>
      </c>
      <c r="L2141" s="229">
        <f t="shared" si="99"/>
        <v>0</v>
      </c>
      <c r="M2141" s="228">
        <f t="shared" si="100"/>
        <v>0</v>
      </c>
      <c r="N2141" s="228">
        <f t="shared" si="101"/>
        <v>0</v>
      </c>
      <c r="O2141" s="298" t="e">
        <f>VLOOKUP(volume[[#This Row],[hwycov_id]],check!$A$2:$P$26,16,FALSE)</f>
        <v>#N/A</v>
      </c>
      <c r="P2141" s="298">
        <v>2163</v>
      </c>
    </row>
    <row r="2142" spans="1:16">
      <c r="A2142" s="59">
        <v>22157</v>
      </c>
      <c r="B2142" s="59">
        <v>1</v>
      </c>
      <c r="C2142" s="59">
        <v>1</v>
      </c>
      <c r="D2142" s="59">
        <v>1</v>
      </c>
      <c r="E2142" s="59" t="s">
        <v>78</v>
      </c>
      <c r="F2142" s="227">
        <v>1</v>
      </c>
      <c r="G2142" s="59">
        <v>10</v>
      </c>
      <c r="H2142" s="227">
        <v>4</v>
      </c>
      <c r="I2142" s="227">
        <v>19</v>
      </c>
      <c r="J2142" s="59">
        <v>102194</v>
      </c>
      <c r="K2142" s="78">
        <f>VLOOKUP(volume[[#This Row],[hwycov_id]],cnf[],10,FALSE)</f>
        <v>102194</v>
      </c>
      <c r="L2142" s="229">
        <f t="shared" si="99"/>
        <v>0</v>
      </c>
      <c r="M2142" s="228">
        <f t="shared" si="100"/>
        <v>0</v>
      </c>
      <c r="N2142" s="228">
        <f t="shared" si="101"/>
        <v>0</v>
      </c>
      <c r="O2142" s="298" t="e">
        <f>VLOOKUP(volume[[#This Row],[hwycov_id]],check!$A$2:$P$26,16,FALSE)</f>
        <v>#N/A</v>
      </c>
      <c r="P2142" s="298">
        <v>2164</v>
      </c>
    </row>
    <row r="2143" spans="1:16">
      <c r="A2143" s="59">
        <v>26014</v>
      </c>
      <c r="B2143" s="59">
        <v>1</v>
      </c>
      <c r="C2143" s="59">
        <v>1</v>
      </c>
      <c r="D2143" s="59">
        <v>1</v>
      </c>
      <c r="E2143" s="59" t="s">
        <v>82</v>
      </c>
      <c r="F2143" s="227">
        <v>1</v>
      </c>
      <c r="G2143" s="59">
        <v>10</v>
      </c>
      <c r="H2143" s="227">
        <v>3</v>
      </c>
      <c r="I2143" s="227">
        <v>14</v>
      </c>
      <c r="J2143" s="59">
        <v>102271</v>
      </c>
      <c r="K2143" s="78">
        <f>VLOOKUP(volume[[#This Row],[hwycov_id]],cnf[],10,FALSE)</f>
        <v>102271</v>
      </c>
      <c r="L2143" s="229">
        <f t="shared" si="99"/>
        <v>0</v>
      </c>
      <c r="M2143" s="228">
        <f t="shared" si="100"/>
        <v>0</v>
      </c>
      <c r="N2143" s="228">
        <f t="shared" si="101"/>
        <v>0</v>
      </c>
      <c r="O2143" s="298" t="e">
        <f>VLOOKUP(volume[[#This Row],[hwycov_id]],check!$A$2:$P$26,16,FALSE)</f>
        <v>#N/A</v>
      </c>
      <c r="P2143" s="298">
        <v>2165</v>
      </c>
    </row>
    <row r="2144" spans="1:16">
      <c r="A2144" s="59">
        <v>20789</v>
      </c>
      <c r="B2144" s="59">
        <v>1</v>
      </c>
      <c r="C2144" s="59">
        <v>1</v>
      </c>
      <c r="D2144" s="59">
        <v>1</v>
      </c>
      <c r="E2144" s="59" t="s">
        <v>78</v>
      </c>
      <c r="F2144" s="227">
        <v>1</v>
      </c>
      <c r="G2144" s="59">
        <v>10</v>
      </c>
      <c r="H2144" s="227">
        <v>2</v>
      </c>
      <c r="I2144" s="227">
        <v>11</v>
      </c>
      <c r="J2144" s="59">
        <v>102387</v>
      </c>
      <c r="K2144" s="78">
        <f>VLOOKUP(volume[[#This Row],[hwycov_id]],cnf[],10,FALSE)</f>
        <v>102387</v>
      </c>
      <c r="L2144" s="229">
        <f t="shared" si="99"/>
        <v>0</v>
      </c>
      <c r="M2144" s="228">
        <f t="shared" si="100"/>
        <v>0</v>
      </c>
      <c r="N2144" s="228">
        <f t="shared" si="101"/>
        <v>0</v>
      </c>
      <c r="O2144" s="298" t="e">
        <f>VLOOKUP(volume[[#This Row],[hwycov_id]],check!$A$2:$P$26,16,FALSE)</f>
        <v>#N/A</v>
      </c>
      <c r="P2144" s="298">
        <v>2166</v>
      </c>
    </row>
    <row r="2145" spans="1:16">
      <c r="A2145" s="59">
        <v>16291</v>
      </c>
      <c r="B2145" s="59">
        <v>1</v>
      </c>
      <c r="C2145" s="59">
        <v>1</v>
      </c>
      <c r="D2145" s="59">
        <v>1</v>
      </c>
      <c r="E2145" s="59" t="s">
        <v>78</v>
      </c>
      <c r="F2145" s="227">
        <v>1</v>
      </c>
      <c r="G2145" s="59">
        <v>10</v>
      </c>
      <c r="H2145" s="227">
        <v>6</v>
      </c>
      <c r="I2145" s="227">
        <v>6</v>
      </c>
      <c r="J2145" s="59">
        <v>102468</v>
      </c>
      <c r="K2145" s="78">
        <f>VLOOKUP(volume[[#This Row],[hwycov_id]],cnf[],10,FALSE)</f>
        <v>102468</v>
      </c>
      <c r="L2145" s="229">
        <f t="shared" si="99"/>
        <v>0</v>
      </c>
      <c r="M2145" s="228">
        <f t="shared" si="100"/>
        <v>0</v>
      </c>
      <c r="N2145" s="228">
        <f t="shared" si="101"/>
        <v>0</v>
      </c>
      <c r="O2145" s="298" t="e">
        <f>VLOOKUP(volume[[#This Row],[hwycov_id]],check!$A$2:$P$26,16,FALSE)</f>
        <v>#N/A</v>
      </c>
      <c r="P2145" s="298">
        <v>2167</v>
      </c>
    </row>
    <row r="2146" spans="1:16">
      <c r="A2146" s="59">
        <v>9025</v>
      </c>
      <c r="B2146" s="59">
        <v>1</v>
      </c>
      <c r="C2146" s="59">
        <v>1</v>
      </c>
      <c r="D2146" s="59">
        <v>1</v>
      </c>
      <c r="E2146" s="59" t="s">
        <v>82</v>
      </c>
      <c r="F2146" s="227">
        <v>1</v>
      </c>
      <c r="G2146" s="59">
        <v>10</v>
      </c>
      <c r="H2146" s="227">
        <v>6</v>
      </c>
      <c r="I2146" s="227">
        <v>12</v>
      </c>
      <c r="J2146" s="59">
        <v>102699</v>
      </c>
      <c r="K2146" s="78">
        <f>VLOOKUP(volume[[#This Row],[hwycov_id]],cnf[],10,FALSE)</f>
        <v>102699</v>
      </c>
      <c r="L2146" s="229">
        <f t="shared" si="99"/>
        <v>0</v>
      </c>
      <c r="M2146" s="228">
        <f t="shared" si="100"/>
        <v>0</v>
      </c>
      <c r="N2146" s="228">
        <f t="shared" si="101"/>
        <v>0</v>
      </c>
      <c r="O2146" s="298" t="e">
        <f>VLOOKUP(volume[[#This Row],[hwycov_id]],check!$A$2:$P$26,16,FALSE)</f>
        <v>#N/A</v>
      </c>
      <c r="P2146" s="298">
        <v>2168</v>
      </c>
    </row>
    <row r="2147" spans="1:16">
      <c r="A2147" s="59">
        <v>28727</v>
      </c>
      <c r="B2147" s="59">
        <v>1</v>
      </c>
      <c r="C2147" s="59">
        <v>1</v>
      </c>
      <c r="D2147" s="59">
        <v>1</v>
      </c>
      <c r="E2147" s="59" t="s">
        <v>82</v>
      </c>
      <c r="F2147" s="227">
        <v>1</v>
      </c>
      <c r="G2147" s="59">
        <v>10</v>
      </c>
      <c r="H2147" s="227">
        <v>2</v>
      </c>
      <c r="I2147" s="227">
        <v>11</v>
      </c>
      <c r="J2147" s="59">
        <v>102763</v>
      </c>
      <c r="K2147" s="78">
        <f>VLOOKUP(volume[[#This Row],[hwycov_id]],cnf[],10,FALSE)</f>
        <v>102763</v>
      </c>
      <c r="L2147" s="229">
        <f t="shared" si="99"/>
        <v>0</v>
      </c>
      <c r="M2147" s="228">
        <f t="shared" si="100"/>
        <v>0</v>
      </c>
      <c r="N2147" s="228">
        <f t="shared" si="101"/>
        <v>0</v>
      </c>
      <c r="O2147" s="298" t="e">
        <f>VLOOKUP(volume[[#This Row],[hwycov_id]],check!$A$2:$P$26,16,FALSE)</f>
        <v>#N/A</v>
      </c>
      <c r="P2147" s="298">
        <v>2169</v>
      </c>
    </row>
    <row r="2148" spans="1:16">
      <c r="A2148" s="59">
        <v>30776</v>
      </c>
      <c r="B2148" s="59">
        <v>1</v>
      </c>
      <c r="C2148" s="59">
        <v>1</v>
      </c>
      <c r="D2148" s="59">
        <v>1</v>
      </c>
      <c r="E2148" s="59" t="s">
        <v>82</v>
      </c>
      <c r="F2148" s="227">
        <v>1</v>
      </c>
      <c r="G2148" s="59">
        <v>10</v>
      </c>
      <c r="H2148" s="227">
        <v>3</v>
      </c>
      <c r="I2148" s="227">
        <v>14</v>
      </c>
      <c r="J2148" s="59">
        <v>102978</v>
      </c>
      <c r="K2148" s="78">
        <f>VLOOKUP(volume[[#This Row],[hwycov_id]],cnf[],10,FALSE)</f>
        <v>102978</v>
      </c>
      <c r="L2148" s="229">
        <f t="shared" si="99"/>
        <v>0</v>
      </c>
      <c r="M2148" s="228">
        <f t="shared" si="100"/>
        <v>0</v>
      </c>
      <c r="N2148" s="228">
        <f t="shared" si="101"/>
        <v>0</v>
      </c>
      <c r="O2148" s="298" t="e">
        <f>VLOOKUP(volume[[#This Row],[hwycov_id]],check!$A$2:$P$26,16,FALSE)</f>
        <v>#N/A</v>
      </c>
      <c r="P2148" s="298">
        <v>2170</v>
      </c>
    </row>
    <row r="2149" spans="1:16">
      <c r="A2149" s="59">
        <v>751</v>
      </c>
      <c r="B2149" s="59">
        <v>1</v>
      </c>
      <c r="C2149" s="59">
        <v>1</v>
      </c>
      <c r="D2149" s="59">
        <v>1</v>
      </c>
      <c r="E2149" s="59" t="s">
        <v>82</v>
      </c>
      <c r="F2149" s="227">
        <v>1</v>
      </c>
      <c r="G2149" s="59">
        <v>10</v>
      </c>
      <c r="H2149" s="227">
        <v>3</v>
      </c>
      <c r="I2149" s="227">
        <v>14</v>
      </c>
      <c r="J2149" s="59">
        <v>103001</v>
      </c>
      <c r="K2149" s="78">
        <f>VLOOKUP(volume[[#This Row],[hwycov_id]],cnf[],10,FALSE)</f>
        <v>103001</v>
      </c>
      <c r="L2149" s="229">
        <f t="shared" si="99"/>
        <v>0</v>
      </c>
      <c r="M2149" s="228">
        <f t="shared" si="100"/>
        <v>0</v>
      </c>
      <c r="N2149" s="228">
        <f t="shared" si="101"/>
        <v>0</v>
      </c>
      <c r="O2149" s="298" t="e">
        <f>VLOOKUP(volume[[#This Row],[hwycov_id]],check!$A$2:$P$26,16,FALSE)</f>
        <v>#N/A</v>
      </c>
      <c r="P2149" s="298">
        <v>2171</v>
      </c>
    </row>
    <row r="2150" spans="1:16">
      <c r="A2150" s="59">
        <v>12253</v>
      </c>
      <c r="B2150" s="59">
        <v>1</v>
      </c>
      <c r="C2150" s="59">
        <v>1</v>
      </c>
      <c r="D2150" s="59">
        <v>1</v>
      </c>
      <c r="E2150" s="59" t="s">
        <v>82</v>
      </c>
      <c r="F2150" s="227">
        <v>1</v>
      </c>
      <c r="G2150" s="59">
        <v>10</v>
      </c>
      <c r="H2150" s="227">
        <v>6</v>
      </c>
      <c r="I2150" s="227">
        <v>12</v>
      </c>
      <c r="J2150" s="59">
        <v>103471</v>
      </c>
      <c r="K2150" s="78">
        <f>VLOOKUP(volume[[#This Row],[hwycov_id]],cnf[],10,FALSE)</f>
        <v>103471</v>
      </c>
      <c r="L2150" s="229">
        <f t="shared" si="99"/>
        <v>0</v>
      </c>
      <c r="M2150" s="228">
        <f t="shared" si="100"/>
        <v>0</v>
      </c>
      <c r="N2150" s="228">
        <f t="shared" si="101"/>
        <v>0</v>
      </c>
      <c r="O2150" s="298" t="e">
        <f>VLOOKUP(volume[[#This Row],[hwycov_id]],check!$A$2:$P$26,16,FALSE)</f>
        <v>#N/A</v>
      </c>
      <c r="P2150" s="298">
        <v>2172</v>
      </c>
    </row>
    <row r="2151" spans="1:16">
      <c r="A2151" s="59">
        <v>516</v>
      </c>
      <c r="B2151" s="59">
        <v>1</v>
      </c>
      <c r="C2151" s="59">
        <v>1</v>
      </c>
      <c r="D2151" s="59">
        <v>1</v>
      </c>
      <c r="E2151" s="59" t="s">
        <v>77</v>
      </c>
      <c r="F2151" s="227">
        <v>1</v>
      </c>
      <c r="G2151" s="59">
        <v>10</v>
      </c>
      <c r="H2151" s="227">
        <v>3</v>
      </c>
      <c r="I2151" s="227">
        <v>14</v>
      </c>
      <c r="J2151" s="59">
        <v>103587</v>
      </c>
      <c r="K2151" s="78">
        <f>VLOOKUP(volume[[#This Row],[hwycov_id]],cnf[],10,FALSE)</f>
        <v>103587</v>
      </c>
      <c r="L2151" s="229">
        <f t="shared" si="99"/>
        <v>0</v>
      </c>
      <c r="M2151" s="228">
        <f t="shared" si="100"/>
        <v>0</v>
      </c>
      <c r="N2151" s="228">
        <f t="shared" si="101"/>
        <v>0</v>
      </c>
      <c r="O2151" s="298" t="e">
        <f>VLOOKUP(volume[[#This Row],[hwycov_id]],check!$A$2:$P$26,16,FALSE)</f>
        <v>#N/A</v>
      </c>
      <c r="P2151" s="298">
        <v>2173</v>
      </c>
    </row>
    <row r="2152" spans="1:16">
      <c r="A2152" s="59">
        <v>13588</v>
      </c>
      <c r="B2152" s="59">
        <v>1</v>
      </c>
      <c r="C2152" s="59">
        <v>1</v>
      </c>
      <c r="D2152" s="59">
        <v>1</v>
      </c>
      <c r="E2152" s="59" t="s">
        <v>78</v>
      </c>
      <c r="F2152" s="227">
        <v>1</v>
      </c>
      <c r="G2152" s="59">
        <v>10</v>
      </c>
      <c r="H2152" s="227">
        <v>6</v>
      </c>
      <c r="I2152" s="227">
        <v>6</v>
      </c>
      <c r="J2152" s="59">
        <v>103593</v>
      </c>
      <c r="K2152" s="78">
        <f>VLOOKUP(volume[[#This Row],[hwycov_id]],cnf[],10,FALSE)</f>
        <v>103593</v>
      </c>
      <c r="L2152" s="229">
        <f t="shared" si="99"/>
        <v>0</v>
      </c>
      <c r="M2152" s="228">
        <f t="shared" si="100"/>
        <v>0</v>
      </c>
      <c r="N2152" s="228">
        <f t="shared" si="101"/>
        <v>0</v>
      </c>
      <c r="O2152" s="298" t="e">
        <f>VLOOKUP(volume[[#This Row],[hwycov_id]],check!$A$2:$P$26,16,FALSE)</f>
        <v>#N/A</v>
      </c>
      <c r="P2152" s="298">
        <v>2174</v>
      </c>
    </row>
    <row r="2153" spans="1:16">
      <c r="A2153" s="59">
        <v>29090</v>
      </c>
      <c r="B2153" s="59">
        <v>1</v>
      </c>
      <c r="C2153" s="59">
        <v>1</v>
      </c>
      <c r="D2153" s="59">
        <v>1</v>
      </c>
      <c r="E2153" s="59" t="s">
        <v>82</v>
      </c>
      <c r="F2153" s="227">
        <v>1</v>
      </c>
      <c r="G2153" s="59">
        <v>10</v>
      </c>
      <c r="H2153" s="227">
        <v>3</v>
      </c>
      <c r="I2153" s="227">
        <v>14</v>
      </c>
      <c r="J2153" s="59">
        <v>103593</v>
      </c>
      <c r="K2153" s="78">
        <f>VLOOKUP(volume[[#This Row],[hwycov_id]],cnf[],10,FALSE)</f>
        <v>103593</v>
      </c>
      <c r="L2153" s="229">
        <f t="shared" si="99"/>
        <v>0</v>
      </c>
      <c r="M2153" s="228">
        <f t="shared" si="100"/>
        <v>0</v>
      </c>
      <c r="N2153" s="228">
        <f t="shared" si="101"/>
        <v>0</v>
      </c>
      <c r="O2153" s="298" t="e">
        <f>VLOOKUP(volume[[#This Row],[hwycov_id]],check!$A$2:$P$26,16,FALSE)</f>
        <v>#N/A</v>
      </c>
      <c r="P2153" s="298">
        <v>2175</v>
      </c>
    </row>
    <row r="2154" spans="1:16">
      <c r="A2154" s="59">
        <v>9338</v>
      </c>
      <c r="B2154" s="59">
        <v>1</v>
      </c>
      <c r="C2154" s="59">
        <v>1</v>
      </c>
      <c r="D2154" s="59">
        <v>1</v>
      </c>
      <c r="E2154" s="59" t="s">
        <v>78</v>
      </c>
      <c r="F2154" s="227">
        <v>1</v>
      </c>
      <c r="G2154" s="59">
        <v>10</v>
      </c>
      <c r="H2154" s="227">
        <v>3</v>
      </c>
      <c r="I2154" s="227">
        <v>14</v>
      </c>
      <c r="J2154" s="59">
        <v>104166</v>
      </c>
      <c r="K2154" s="78">
        <f>VLOOKUP(volume[[#This Row],[hwycov_id]],cnf[],10,FALSE)</f>
        <v>104166</v>
      </c>
      <c r="L2154" s="229">
        <f t="shared" si="99"/>
        <v>0</v>
      </c>
      <c r="M2154" s="228">
        <f t="shared" si="100"/>
        <v>0</v>
      </c>
      <c r="N2154" s="228">
        <f t="shared" si="101"/>
        <v>0</v>
      </c>
      <c r="O2154" s="298" t="e">
        <f>VLOOKUP(volume[[#This Row],[hwycov_id]],check!$A$2:$P$26,16,FALSE)</f>
        <v>#N/A</v>
      </c>
      <c r="P2154" s="298">
        <v>2176</v>
      </c>
    </row>
    <row r="2155" spans="1:16">
      <c r="A2155" s="59">
        <v>14660</v>
      </c>
      <c r="B2155" s="59">
        <v>1</v>
      </c>
      <c r="C2155" s="59">
        <v>1</v>
      </c>
      <c r="D2155" s="59">
        <v>1</v>
      </c>
      <c r="E2155" s="59" t="s">
        <v>77</v>
      </c>
      <c r="F2155" s="227">
        <v>1</v>
      </c>
      <c r="G2155" s="59">
        <v>10</v>
      </c>
      <c r="H2155" s="227">
        <v>3</v>
      </c>
      <c r="I2155" s="227">
        <v>14</v>
      </c>
      <c r="J2155" s="59">
        <v>104360</v>
      </c>
      <c r="K2155" s="78">
        <f>VLOOKUP(volume[[#This Row],[hwycov_id]],cnf[],10,FALSE)</f>
        <v>104360</v>
      </c>
      <c r="L2155" s="229">
        <f t="shared" si="99"/>
        <v>0</v>
      </c>
      <c r="M2155" s="228">
        <f t="shared" si="100"/>
        <v>0</v>
      </c>
      <c r="N2155" s="228">
        <f t="shared" si="101"/>
        <v>0</v>
      </c>
      <c r="O2155" s="298" t="e">
        <f>VLOOKUP(volume[[#This Row],[hwycov_id]],check!$A$2:$P$26,16,FALSE)</f>
        <v>#N/A</v>
      </c>
      <c r="P2155" s="298">
        <v>2177</v>
      </c>
    </row>
    <row r="2156" spans="1:16">
      <c r="A2156" s="59">
        <v>13640</v>
      </c>
      <c r="B2156" s="59">
        <v>1</v>
      </c>
      <c r="C2156" s="59">
        <v>1</v>
      </c>
      <c r="D2156" s="59">
        <v>1</v>
      </c>
      <c r="E2156" s="59" t="s">
        <v>78</v>
      </c>
      <c r="F2156" s="227">
        <v>1</v>
      </c>
      <c r="G2156" s="59">
        <v>10</v>
      </c>
      <c r="H2156" s="227">
        <v>3</v>
      </c>
      <c r="I2156" s="227">
        <v>14</v>
      </c>
      <c r="J2156" s="59">
        <v>104396</v>
      </c>
      <c r="K2156" s="78">
        <f>VLOOKUP(volume[[#This Row],[hwycov_id]],cnf[],10,FALSE)</f>
        <v>104396</v>
      </c>
      <c r="L2156" s="229">
        <f t="shared" si="99"/>
        <v>0</v>
      </c>
      <c r="M2156" s="228">
        <f t="shared" si="100"/>
        <v>0</v>
      </c>
      <c r="N2156" s="228">
        <f t="shared" si="101"/>
        <v>0</v>
      </c>
      <c r="O2156" s="298" t="e">
        <f>VLOOKUP(volume[[#This Row],[hwycov_id]],check!$A$2:$P$26,16,FALSE)</f>
        <v>#N/A</v>
      </c>
      <c r="P2156" s="298">
        <v>2178</v>
      </c>
    </row>
    <row r="2157" spans="1:16">
      <c r="A2157" s="59">
        <v>13648</v>
      </c>
      <c r="B2157" s="59">
        <v>1</v>
      </c>
      <c r="C2157" s="59">
        <v>1</v>
      </c>
      <c r="D2157" s="59">
        <v>1</v>
      </c>
      <c r="E2157" s="59" t="s">
        <v>77</v>
      </c>
      <c r="F2157" s="227">
        <v>1</v>
      </c>
      <c r="G2157" s="59">
        <v>10</v>
      </c>
      <c r="H2157" s="227">
        <v>3</v>
      </c>
      <c r="I2157" s="227">
        <v>14</v>
      </c>
      <c r="J2157" s="59">
        <v>104439</v>
      </c>
      <c r="K2157" s="78">
        <f>VLOOKUP(volume[[#This Row],[hwycov_id]],cnf[],10,FALSE)</f>
        <v>104439</v>
      </c>
      <c r="L2157" s="229">
        <f t="shared" si="99"/>
        <v>0</v>
      </c>
      <c r="M2157" s="228">
        <f t="shared" si="100"/>
        <v>0</v>
      </c>
      <c r="N2157" s="228">
        <f t="shared" si="101"/>
        <v>0</v>
      </c>
      <c r="O2157" s="298" t="e">
        <f>VLOOKUP(volume[[#This Row],[hwycov_id]],check!$A$2:$P$26,16,FALSE)</f>
        <v>#N/A</v>
      </c>
      <c r="P2157" s="298">
        <v>2179</v>
      </c>
    </row>
    <row r="2158" spans="1:16">
      <c r="A2158" s="59">
        <v>16272</v>
      </c>
      <c r="B2158" s="59">
        <v>1</v>
      </c>
      <c r="C2158" s="59">
        <v>1</v>
      </c>
      <c r="D2158" s="59">
        <v>1</v>
      </c>
      <c r="E2158" s="59" t="s">
        <v>82</v>
      </c>
      <c r="F2158" s="227">
        <v>1</v>
      </c>
      <c r="G2158" s="59">
        <v>10</v>
      </c>
      <c r="H2158" s="227">
        <v>6</v>
      </c>
      <c r="I2158" s="227">
        <v>6</v>
      </c>
      <c r="J2158" s="59">
        <v>104695</v>
      </c>
      <c r="K2158" s="78">
        <f>VLOOKUP(volume[[#This Row],[hwycov_id]],cnf[],10,FALSE)</f>
        <v>104695</v>
      </c>
      <c r="L2158" s="229">
        <f t="shared" si="99"/>
        <v>0</v>
      </c>
      <c r="M2158" s="228">
        <f t="shared" si="100"/>
        <v>0</v>
      </c>
      <c r="N2158" s="228">
        <f t="shared" si="101"/>
        <v>0</v>
      </c>
      <c r="O2158" s="298" t="e">
        <f>VLOOKUP(volume[[#This Row],[hwycov_id]],check!$A$2:$P$26,16,FALSE)</f>
        <v>#N/A</v>
      </c>
      <c r="P2158" s="298">
        <v>2180</v>
      </c>
    </row>
    <row r="2159" spans="1:16">
      <c r="A2159" s="59">
        <v>13580</v>
      </c>
      <c r="B2159" s="59">
        <v>1</v>
      </c>
      <c r="C2159" s="59">
        <v>1</v>
      </c>
      <c r="D2159" s="59">
        <v>1</v>
      </c>
      <c r="E2159" s="59" t="s">
        <v>82</v>
      </c>
      <c r="F2159" s="227">
        <v>1</v>
      </c>
      <c r="G2159" s="59">
        <v>10</v>
      </c>
      <c r="H2159" s="227">
        <v>6</v>
      </c>
      <c r="I2159" s="227">
        <v>6</v>
      </c>
      <c r="J2159" s="59">
        <v>104739</v>
      </c>
      <c r="K2159" s="78">
        <f>VLOOKUP(volume[[#This Row],[hwycov_id]],cnf[],10,FALSE)</f>
        <v>104739</v>
      </c>
      <c r="L2159" s="229">
        <f t="shared" si="99"/>
        <v>0</v>
      </c>
      <c r="M2159" s="228">
        <f t="shared" si="100"/>
        <v>0</v>
      </c>
      <c r="N2159" s="228">
        <f t="shared" si="101"/>
        <v>0</v>
      </c>
      <c r="O2159" s="298" t="e">
        <f>VLOOKUP(volume[[#This Row],[hwycov_id]],check!$A$2:$P$26,16,FALSE)</f>
        <v>#N/A</v>
      </c>
      <c r="P2159" s="298">
        <v>2181</v>
      </c>
    </row>
    <row r="2160" spans="1:16">
      <c r="A2160" s="59">
        <v>13661</v>
      </c>
      <c r="B2160" s="59">
        <v>1</v>
      </c>
      <c r="C2160" s="59">
        <v>1</v>
      </c>
      <c r="D2160" s="59">
        <v>1</v>
      </c>
      <c r="E2160" s="59" t="s">
        <v>77</v>
      </c>
      <c r="F2160" s="227">
        <v>1</v>
      </c>
      <c r="G2160" s="59">
        <v>10</v>
      </c>
      <c r="H2160" s="227">
        <v>3</v>
      </c>
      <c r="I2160" s="227">
        <v>14</v>
      </c>
      <c r="J2160" s="59">
        <v>104746</v>
      </c>
      <c r="K2160" s="78">
        <f>VLOOKUP(volume[[#This Row],[hwycov_id]],cnf[],10,FALSE)</f>
        <v>104746</v>
      </c>
      <c r="L2160" s="229">
        <f t="shared" si="99"/>
        <v>0</v>
      </c>
      <c r="M2160" s="228">
        <f t="shared" si="100"/>
        <v>0</v>
      </c>
      <c r="N2160" s="228">
        <f t="shared" si="101"/>
        <v>0</v>
      </c>
      <c r="O2160" s="298" t="e">
        <f>VLOOKUP(volume[[#This Row],[hwycov_id]],check!$A$2:$P$26,16,FALSE)</f>
        <v>#N/A</v>
      </c>
      <c r="P2160" s="298">
        <v>2182</v>
      </c>
    </row>
    <row r="2161" spans="1:16">
      <c r="A2161" s="59">
        <v>13639</v>
      </c>
      <c r="B2161" s="59">
        <v>1</v>
      </c>
      <c r="C2161" s="59">
        <v>1</v>
      </c>
      <c r="D2161" s="59">
        <v>1</v>
      </c>
      <c r="E2161" s="59" t="s">
        <v>77</v>
      </c>
      <c r="F2161" s="227">
        <v>1</v>
      </c>
      <c r="G2161" s="59">
        <v>10</v>
      </c>
      <c r="H2161" s="227">
        <v>3</v>
      </c>
      <c r="I2161" s="227">
        <v>14</v>
      </c>
      <c r="J2161" s="59">
        <v>105046</v>
      </c>
      <c r="K2161" s="78">
        <f>VLOOKUP(volume[[#This Row],[hwycov_id]],cnf[],10,FALSE)</f>
        <v>105046</v>
      </c>
      <c r="L2161" s="229">
        <f t="shared" si="99"/>
        <v>0</v>
      </c>
      <c r="M2161" s="228">
        <f t="shared" si="100"/>
        <v>0</v>
      </c>
      <c r="N2161" s="228">
        <f t="shared" si="101"/>
        <v>0</v>
      </c>
      <c r="O2161" s="298" t="e">
        <f>VLOOKUP(volume[[#This Row],[hwycov_id]],check!$A$2:$P$26,16,FALSE)</f>
        <v>#N/A</v>
      </c>
      <c r="P2161" s="298">
        <v>2183</v>
      </c>
    </row>
    <row r="2162" spans="1:16">
      <c r="A2162" s="59">
        <v>643</v>
      </c>
      <c r="B2162" s="59">
        <v>1</v>
      </c>
      <c r="C2162" s="59">
        <v>1</v>
      </c>
      <c r="D2162" s="59">
        <v>1</v>
      </c>
      <c r="E2162" s="59" t="s">
        <v>78</v>
      </c>
      <c r="F2162" s="227">
        <v>1</v>
      </c>
      <c r="G2162" s="59">
        <v>10</v>
      </c>
      <c r="H2162" s="227">
        <v>6</v>
      </c>
      <c r="I2162" s="227">
        <v>6</v>
      </c>
      <c r="J2162" s="59">
        <v>105170</v>
      </c>
      <c r="K2162" s="78">
        <f>VLOOKUP(volume[[#This Row],[hwycov_id]],cnf[],10,FALSE)</f>
        <v>105170</v>
      </c>
      <c r="L2162" s="229">
        <f t="shared" si="99"/>
        <v>0</v>
      </c>
      <c r="M2162" s="228">
        <f t="shared" si="100"/>
        <v>0</v>
      </c>
      <c r="N2162" s="228">
        <f t="shared" si="101"/>
        <v>0</v>
      </c>
      <c r="O2162" s="298" t="e">
        <f>VLOOKUP(volume[[#This Row],[hwycov_id]],check!$A$2:$P$26,16,FALSE)</f>
        <v>#N/A</v>
      </c>
      <c r="P2162" s="298">
        <v>2184</v>
      </c>
    </row>
    <row r="2163" spans="1:16">
      <c r="A2163" s="59">
        <v>14637</v>
      </c>
      <c r="B2163" s="59">
        <v>1</v>
      </c>
      <c r="C2163" s="59">
        <v>1</v>
      </c>
      <c r="D2163" s="59">
        <v>1</v>
      </c>
      <c r="E2163" s="59" t="s">
        <v>77</v>
      </c>
      <c r="F2163" s="227">
        <v>1</v>
      </c>
      <c r="G2163" s="59">
        <v>10</v>
      </c>
      <c r="H2163" s="227">
        <v>3</v>
      </c>
      <c r="I2163" s="227">
        <v>14</v>
      </c>
      <c r="J2163" s="59">
        <v>105327</v>
      </c>
      <c r="K2163" s="78">
        <f>VLOOKUP(volume[[#This Row],[hwycov_id]],cnf[],10,FALSE)</f>
        <v>105327</v>
      </c>
      <c r="L2163" s="229">
        <f t="shared" si="99"/>
        <v>0</v>
      </c>
      <c r="M2163" s="228">
        <f t="shared" si="100"/>
        <v>0</v>
      </c>
      <c r="N2163" s="228">
        <f t="shared" si="101"/>
        <v>0</v>
      </c>
      <c r="O2163" s="298" t="e">
        <f>VLOOKUP(volume[[#This Row],[hwycov_id]],check!$A$2:$P$26,16,FALSE)</f>
        <v>#N/A</v>
      </c>
      <c r="P2163" s="298">
        <v>2185</v>
      </c>
    </row>
    <row r="2164" spans="1:16">
      <c r="A2164" s="59">
        <v>16584</v>
      </c>
      <c r="B2164" s="59">
        <v>1</v>
      </c>
      <c r="C2164" s="59">
        <v>1</v>
      </c>
      <c r="D2164" s="59">
        <v>1</v>
      </c>
      <c r="E2164" s="59" t="s">
        <v>78</v>
      </c>
      <c r="F2164" s="227">
        <v>1</v>
      </c>
      <c r="G2164" s="59">
        <v>10</v>
      </c>
      <c r="H2164" s="227">
        <v>2</v>
      </c>
      <c r="I2164" s="227">
        <v>14</v>
      </c>
      <c r="J2164" s="59">
        <v>105413</v>
      </c>
      <c r="K2164" s="78">
        <f>VLOOKUP(volume[[#This Row],[hwycov_id]],cnf[],10,FALSE)</f>
        <v>105413</v>
      </c>
      <c r="L2164" s="229">
        <f t="shared" si="99"/>
        <v>0</v>
      </c>
      <c r="M2164" s="228">
        <f t="shared" si="100"/>
        <v>0</v>
      </c>
      <c r="N2164" s="228">
        <f t="shared" si="101"/>
        <v>0</v>
      </c>
      <c r="O2164" s="298" t="e">
        <f>VLOOKUP(volume[[#This Row],[hwycov_id]],check!$A$2:$P$26,16,FALSE)</f>
        <v>#N/A</v>
      </c>
      <c r="P2164" s="298">
        <v>2186</v>
      </c>
    </row>
    <row r="2165" spans="1:16">
      <c r="A2165" s="59">
        <v>841</v>
      </c>
      <c r="B2165" s="59">
        <v>1</v>
      </c>
      <c r="C2165" s="59">
        <v>1</v>
      </c>
      <c r="D2165" s="59">
        <v>1</v>
      </c>
      <c r="E2165" s="59" t="s">
        <v>78</v>
      </c>
      <c r="F2165" s="227">
        <v>1</v>
      </c>
      <c r="G2165" s="59">
        <v>10</v>
      </c>
      <c r="H2165" s="227">
        <v>4</v>
      </c>
      <c r="I2165" s="227">
        <v>2</v>
      </c>
      <c r="J2165" s="59">
        <v>105422</v>
      </c>
      <c r="K2165" s="78">
        <f>VLOOKUP(volume[[#This Row],[hwycov_id]],cnf[],10,FALSE)</f>
        <v>105422</v>
      </c>
      <c r="L2165" s="229">
        <f t="shared" si="99"/>
        <v>0</v>
      </c>
      <c r="M2165" s="228">
        <f t="shared" si="100"/>
        <v>0</v>
      </c>
      <c r="N2165" s="228">
        <f t="shared" si="101"/>
        <v>0</v>
      </c>
      <c r="O2165" s="298" t="e">
        <f>VLOOKUP(volume[[#This Row],[hwycov_id]],check!$A$2:$P$26,16,FALSE)</f>
        <v>#N/A</v>
      </c>
      <c r="P2165" s="298">
        <v>2187</v>
      </c>
    </row>
    <row r="2166" spans="1:16">
      <c r="A2166" s="59">
        <v>28726</v>
      </c>
      <c r="B2166" s="59">
        <v>1</v>
      </c>
      <c r="C2166" s="59">
        <v>1</v>
      </c>
      <c r="D2166" s="59">
        <v>1</v>
      </c>
      <c r="E2166" s="59" t="s">
        <v>82</v>
      </c>
      <c r="F2166" s="227">
        <v>1</v>
      </c>
      <c r="G2166" s="59">
        <v>10</v>
      </c>
      <c r="H2166" s="227">
        <v>2</v>
      </c>
      <c r="I2166" s="227">
        <v>11</v>
      </c>
      <c r="J2166" s="59">
        <v>105471</v>
      </c>
      <c r="K2166" s="78">
        <f>VLOOKUP(volume[[#This Row],[hwycov_id]],cnf[],10,FALSE)</f>
        <v>105471</v>
      </c>
      <c r="L2166" s="229">
        <f t="shared" si="99"/>
        <v>0</v>
      </c>
      <c r="M2166" s="228">
        <f t="shared" si="100"/>
        <v>0</v>
      </c>
      <c r="N2166" s="228">
        <f t="shared" si="101"/>
        <v>0</v>
      </c>
      <c r="O2166" s="298" t="e">
        <f>VLOOKUP(volume[[#This Row],[hwycov_id]],check!$A$2:$P$26,16,FALSE)</f>
        <v>#N/A</v>
      </c>
      <c r="P2166" s="298">
        <v>2188</v>
      </c>
    </row>
    <row r="2167" spans="1:16">
      <c r="A2167" s="59">
        <v>26065</v>
      </c>
      <c r="B2167" s="59">
        <v>1</v>
      </c>
      <c r="C2167" s="59">
        <v>1</v>
      </c>
      <c r="D2167" s="59">
        <v>1</v>
      </c>
      <c r="E2167" s="59" t="s">
        <v>82</v>
      </c>
      <c r="F2167" s="227">
        <v>1</v>
      </c>
      <c r="G2167" s="59">
        <v>10</v>
      </c>
      <c r="H2167" s="227">
        <v>3</v>
      </c>
      <c r="I2167" s="227">
        <v>14</v>
      </c>
      <c r="J2167" s="59">
        <v>105583</v>
      </c>
      <c r="K2167" s="78">
        <f>VLOOKUP(volume[[#This Row],[hwycov_id]],cnf[],10,FALSE)</f>
        <v>105583</v>
      </c>
      <c r="L2167" s="229">
        <f t="shared" si="99"/>
        <v>0</v>
      </c>
      <c r="M2167" s="228">
        <f t="shared" si="100"/>
        <v>0</v>
      </c>
      <c r="N2167" s="228">
        <f t="shared" si="101"/>
        <v>0</v>
      </c>
      <c r="O2167" s="298" t="e">
        <f>VLOOKUP(volume[[#This Row],[hwycov_id]],check!$A$2:$P$26,16,FALSE)</f>
        <v>#N/A</v>
      </c>
      <c r="P2167" s="298">
        <v>2189</v>
      </c>
    </row>
    <row r="2168" spans="1:16">
      <c r="A2168" s="59">
        <v>777</v>
      </c>
      <c r="B2168" s="59">
        <v>1</v>
      </c>
      <c r="C2168" s="59">
        <v>1</v>
      </c>
      <c r="D2168" s="59">
        <v>1</v>
      </c>
      <c r="E2168" s="59" t="s">
        <v>78</v>
      </c>
      <c r="F2168" s="227">
        <v>1</v>
      </c>
      <c r="G2168" s="59">
        <v>10</v>
      </c>
      <c r="H2168" s="227">
        <v>3</v>
      </c>
      <c r="I2168" s="227">
        <v>14</v>
      </c>
      <c r="J2168" s="59">
        <v>105768</v>
      </c>
      <c r="K2168" s="78">
        <f>VLOOKUP(volume[[#This Row],[hwycov_id]],cnf[],10,FALSE)</f>
        <v>105768</v>
      </c>
      <c r="L2168" s="229">
        <f t="shared" si="99"/>
        <v>0</v>
      </c>
      <c r="M2168" s="228">
        <f t="shared" si="100"/>
        <v>0</v>
      </c>
      <c r="N2168" s="228">
        <f t="shared" si="101"/>
        <v>0</v>
      </c>
      <c r="O2168" s="298" t="e">
        <f>VLOOKUP(volume[[#This Row],[hwycov_id]],check!$A$2:$P$26,16,FALSE)</f>
        <v>#N/A</v>
      </c>
      <c r="P2168" s="298">
        <v>2190</v>
      </c>
    </row>
    <row r="2169" spans="1:16">
      <c r="A2169" s="59">
        <v>8774</v>
      </c>
      <c r="B2169" s="59">
        <v>1</v>
      </c>
      <c r="C2169" s="59">
        <v>1</v>
      </c>
      <c r="D2169" s="59">
        <v>1</v>
      </c>
      <c r="E2169" s="59" t="s">
        <v>78</v>
      </c>
      <c r="F2169" s="227">
        <v>1</v>
      </c>
      <c r="G2169" s="59">
        <v>10</v>
      </c>
      <c r="H2169" s="227">
        <v>3</v>
      </c>
      <c r="I2169" s="227">
        <v>14</v>
      </c>
      <c r="J2169" s="59">
        <v>106444</v>
      </c>
      <c r="K2169" s="78">
        <f>VLOOKUP(volume[[#This Row],[hwycov_id]],cnf[],10,FALSE)</f>
        <v>106444</v>
      </c>
      <c r="L2169" s="229">
        <f t="shared" si="99"/>
        <v>0</v>
      </c>
      <c r="M2169" s="228">
        <f t="shared" si="100"/>
        <v>0</v>
      </c>
      <c r="N2169" s="228">
        <f t="shared" si="101"/>
        <v>0</v>
      </c>
      <c r="O2169" s="298" t="e">
        <f>VLOOKUP(volume[[#This Row],[hwycov_id]],check!$A$2:$P$26,16,FALSE)</f>
        <v>#N/A</v>
      </c>
      <c r="P2169" s="298">
        <v>2191</v>
      </c>
    </row>
    <row r="2170" spans="1:16">
      <c r="A2170" s="59">
        <v>13527</v>
      </c>
      <c r="B2170" s="59">
        <v>1</v>
      </c>
      <c r="C2170" s="59">
        <v>1</v>
      </c>
      <c r="D2170" s="59">
        <v>1</v>
      </c>
      <c r="E2170" s="59" t="s">
        <v>78</v>
      </c>
      <c r="F2170" s="227">
        <v>1</v>
      </c>
      <c r="G2170" s="59">
        <v>10</v>
      </c>
      <c r="H2170" s="227">
        <v>6</v>
      </c>
      <c r="I2170" s="227">
        <v>6</v>
      </c>
      <c r="J2170" s="59">
        <v>107164</v>
      </c>
      <c r="K2170" s="78">
        <f>VLOOKUP(volume[[#This Row],[hwycov_id]],cnf[],10,FALSE)</f>
        <v>107164</v>
      </c>
      <c r="L2170" s="229">
        <f t="shared" si="99"/>
        <v>0</v>
      </c>
      <c r="M2170" s="228">
        <f t="shared" si="100"/>
        <v>0</v>
      </c>
      <c r="N2170" s="228">
        <f t="shared" si="101"/>
        <v>0</v>
      </c>
      <c r="O2170" s="298" t="e">
        <f>VLOOKUP(volume[[#This Row],[hwycov_id]],check!$A$2:$P$26,16,FALSE)</f>
        <v>#N/A</v>
      </c>
      <c r="P2170" s="298">
        <v>2192</v>
      </c>
    </row>
    <row r="2171" spans="1:16">
      <c r="A2171" s="59">
        <v>570</v>
      </c>
      <c r="B2171" s="59">
        <v>1</v>
      </c>
      <c r="C2171" s="59">
        <v>1</v>
      </c>
      <c r="D2171" s="59">
        <v>1</v>
      </c>
      <c r="E2171" s="59" t="s">
        <v>77</v>
      </c>
      <c r="F2171" s="227">
        <v>1</v>
      </c>
      <c r="G2171" s="59">
        <v>10</v>
      </c>
      <c r="H2171" s="227">
        <v>3</v>
      </c>
      <c r="I2171" s="227">
        <v>14</v>
      </c>
      <c r="J2171" s="59">
        <v>107866</v>
      </c>
      <c r="K2171" s="78">
        <f>VLOOKUP(volume[[#This Row],[hwycov_id]],cnf[],10,FALSE)</f>
        <v>107866</v>
      </c>
      <c r="L2171" s="229">
        <f t="shared" si="99"/>
        <v>0</v>
      </c>
      <c r="M2171" s="228">
        <f t="shared" si="100"/>
        <v>0</v>
      </c>
      <c r="N2171" s="228">
        <f t="shared" si="101"/>
        <v>0</v>
      </c>
      <c r="O2171" s="298" t="e">
        <f>VLOOKUP(volume[[#This Row],[hwycov_id]],check!$A$2:$P$26,16,FALSE)</f>
        <v>#N/A</v>
      </c>
      <c r="P2171" s="298">
        <v>2193</v>
      </c>
    </row>
    <row r="2172" spans="1:16">
      <c r="A2172" s="59">
        <v>28730</v>
      </c>
      <c r="B2172" s="59">
        <v>1</v>
      </c>
      <c r="C2172" s="59">
        <v>1</v>
      </c>
      <c r="D2172" s="59">
        <v>1</v>
      </c>
      <c r="E2172" s="59" t="s">
        <v>78</v>
      </c>
      <c r="F2172" s="227">
        <v>1</v>
      </c>
      <c r="G2172" s="59">
        <v>10</v>
      </c>
      <c r="H2172" s="227">
        <v>2</v>
      </c>
      <c r="I2172" s="227">
        <v>14</v>
      </c>
      <c r="J2172" s="59">
        <v>107911</v>
      </c>
      <c r="K2172" s="78">
        <f>VLOOKUP(volume[[#This Row],[hwycov_id]],cnf[],10,FALSE)</f>
        <v>107911</v>
      </c>
      <c r="L2172" s="229">
        <f t="shared" si="99"/>
        <v>0</v>
      </c>
      <c r="M2172" s="228">
        <f t="shared" si="100"/>
        <v>0</v>
      </c>
      <c r="N2172" s="228">
        <f t="shared" si="101"/>
        <v>0</v>
      </c>
      <c r="O2172" s="298" t="e">
        <f>VLOOKUP(volume[[#This Row],[hwycov_id]],check!$A$2:$P$26,16,FALSE)</f>
        <v>#N/A</v>
      </c>
      <c r="P2172" s="298">
        <v>2194</v>
      </c>
    </row>
    <row r="2173" spans="1:16">
      <c r="A2173" s="59">
        <v>13579</v>
      </c>
      <c r="B2173" s="59">
        <v>1</v>
      </c>
      <c r="C2173" s="59">
        <v>1</v>
      </c>
      <c r="D2173" s="59">
        <v>1</v>
      </c>
      <c r="E2173" s="59" t="s">
        <v>82</v>
      </c>
      <c r="F2173" s="227">
        <v>1</v>
      </c>
      <c r="G2173" s="59">
        <v>10</v>
      </c>
      <c r="H2173" s="227">
        <v>6</v>
      </c>
      <c r="I2173" s="227">
        <v>6</v>
      </c>
      <c r="J2173" s="59">
        <v>108591</v>
      </c>
      <c r="K2173" s="78">
        <f>VLOOKUP(volume[[#This Row],[hwycov_id]],cnf[],10,FALSE)</f>
        <v>108591</v>
      </c>
      <c r="L2173" s="229">
        <f t="shared" si="99"/>
        <v>0</v>
      </c>
      <c r="M2173" s="228">
        <f t="shared" si="100"/>
        <v>0</v>
      </c>
      <c r="N2173" s="228">
        <f t="shared" si="101"/>
        <v>0</v>
      </c>
      <c r="O2173" s="298" t="e">
        <f>VLOOKUP(volume[[#This Row],[hwycov_id]],check!$A$2:$P$26,16,FALSE)</f>
        <v>#N/A</v>
      </c>
      <c r="P2173" s="298">
        <v>2195</v>
      </c>
    </row>
    <row r="2174" spans="1:16">
      <c r="A2174" s="59">
        <v>8809</v>
      </c>
      <c r="B2174" s="59">
        <v>1</v>
      </c>
      <c r="C2174" s="59">
        <v>1</v>
      </c>
      <c r="D2174" s="59">
        <v>1</v>
      </c>
      <c r="E2174" s="59" t="s">
        <v>77</v>
      </c>
      <c r="F2174" s="227">
        <v>1</v>
      </c>
      <c r="G2174" s="59">
        <v>10</v>
      </c>
      <c r="H2174" s="227">
        <v>3</v>
      </c>
      <c r="I2174" s="227">
        <v>14</v>
      </c>
      <c r="J2174" s="59">
        <v>108995</v>
      </c>
      <c r="K2174" s="78">
        <f>VLOOKUP(volume[[#This Row],[hwycov_id]],cnf[],10,FALSE)</f>
        <v>108995</v>
      </c>
      <c r="L2174" s="229">
        <f t="shared" si="99"/>
        <v>0</v>
      </c>
      <c r="M2174" s="228">
        <f t="shared" si="100"/>
        <v>0</v>
      </c>
      <c r="N2174" s="228">
        <f t="shared" si="101"/>
        <v>0</v>
      </c>
      <c r="O2174" s="298" t="e">
        <f>VLOOKUP(volume[[#This Row],[hwycov_id]],check!$A$2:$P$26,16,FALSE)</f>
        <v>#N/A</v>
      </c>
      <c r="P2174" s="298">
        <v>2196</v>
      </c>
    </row>
    <row r="2175" spans="1:16">
      <c r="A2175" s="59">
        <v>13598</v>
      </c>
      <c r="B2175" s="59">
        <v>1</v>
      </c>
      <c r="C2175" s="59">
        <v>1</v>
      </c>
      <c r="D2175" s="59">
        <v>1</v>
      </c>
      <c r="E2175" s="59" t="s">
        <v>78</v>
      </c>
      <c r="F2175" s="227">
        <v>1</v>
      </c>
      <c r="G2175" s="59">
        <v>10</v>
      </c>
      <c r="H2175" s="227">
        <v>6</v>
      </c>
      <c r="I2175" s="227">
        <v>17</v>
      </c>
      <c r="J2175" s="59">
        <v>109304</v>
      </c>
      <c r="K2175" s="78">
        <f>VLOOKUP(volume[[#This Row],[hwycov_id]],cnf[],10,FALSE)</f>
        <v>109304</v>
      </c>
      <c r="L2175" s="229">
        <f t="shared" si="99"/>
        <v>0</v>
      </c>
      <c r="M2175" s="228">
        <f t="shared" si="100"/>
        <v>0</v>
      </c>
      <c r="N2175" s="228">
        <f t="shared" si="101"/>
        <v>0</v>
      </c>
      <c r="O2175" s="298" t="e">
        <f>VLOOKUP(volume[[#This Row],[hwycov_id]],check!$A$2:$P$26,16,FALSE)</f>
        <v>#N/A</v>
      </c>
      <c r="P2175" s="298">
        <v>2197</v>
      </c>
    </row>
    <row r="2176" spans="1:16">
      <c r="A2176" s="59">
        <v>20790</v>
      </c>
      <c r="B2176" s="59">
        <v>1</v>
      </c>
      <c r="C2176" s="59">
        <v>1</v>
      </c>
      <c r="D2176" s="59">
        <v>1</v>
      </c>
      <c r="E2176" s="59" t="s">
        <v>82</v>
      </c>
      <c r="F2176" s="227">
        <v>1</v>
      </c>
      <c r="G2176" s="59">
        <v>10</v>
      </c>
      <c r="H2176" s="227">
        <v>2</v>
      </c>
      <c r="I2176" s="227">
        <v>11</v>
      </c>
      <c r="J2176" s="59">
        <v>109314</v>
      </c>
      <c r="K2176" s="78">
        <f>VLOOKUP(volume[[#This Row],[hwycov_id]],cnf[],10,FALSE)</f>
        <v>109314</v>
      </c>
      <c r="L2176" s="229">
        <f t="shared" si="99"/>
        <v>0</v>
      </c>
      <c r="M2176" s="228">
        <f t="shared" si="100"/>
        <v>0</v>
      </c>
      <c r="N2176" s="228">
        <f t="shared" si="101"/>
        <v>0</v>
      </c>
      <c r="O2176" s="298" t="e">
        <f>VLOOKUP(volume[[#This Row],[hwycov_id]],check!$A$2:$P$26,16,FALSE)</f>
        <v>#N/A</v>
      </c>
      <c r="P2176" s="298">
        <v>2198</v>
      </c>
    </row>
    <row r="2177" spans="1:16">
      <c r="A2177" s="59">
        <v>29108</v>
      </c>
      <c r="B2177" s="59">
        <v>1</v>
      </c>
      <c r="C2177" s="59">
        <v>1</v>
      </c>
      <c r="D2177" s="59">
        <v>1</v>
      </c>
      <c r="E2177" s="59" t="s">
        <v>78</v>
      </c>
      <c r="F2177" s="227">
        <v>1</v>
      </c>
      <c r="G2177" s="59">
        <v>10</v>
      </c>
      <c r="H2177" s="227">
        <v>3</v>
      </c>
      <c r="I2177" s="227">
        <v>14</v>
      </c>
      <c r="J2177" s="59">
        <v>109606</v>
      </c>
      <c r="K2177" s="78">
        <f>VLOOKUP(volume[[#This Row],[hwycov_id]],cnf[],10,FALSE)</f>
        <v>109606</v>
      </c>
      <c r="L2177" s="229">
        <f t="shared" si="99"/>
        <v>0</v>
      </c>
      <c r="M2177" s="228">
        <f t="shared" si="100"/>
        <v>0</v>
      </c>
      <c r="N2177" s="228">
        <f t="shared" si="101"/>
        <v>0</v>
      </c>
      <c r="O2177" s="298" t="e">
        <f>VLOOKUP(volume[[#This Row],[hwycov_id]],check!$A$2:$P$26,16,FALSE)</f>
        <v>#N/A</v>
      </c>
      <c r="P2177" s="298">
        <v>2199</v>
      </c>
    </row>
    <row r="2178" spans="1:16">
      <c r="A2178" s="59">
        <v>12950</v>
      </c>
      <c r="B2178" s="59">
        <v>1</v>
      </c>
      <c r="C2178" s="59">
        <v>1</v>
      </c>
      <c r="D2178" s="59">
        <v>1</v>
      </c>
      <c r="E2178" s="59" t="s">
        <v>77</v>
      </c>
      <c r="F2178" s="227">
        <v>1</v>
      </c>
      <c r="G2178" s="59">
        <v>10</v>
      </c>
      <c r="H2178" s="227">
        <v>7</v>
      </c>
      <c r="I2178" s="227">
        <v>7</v>
      </c>
      <c r="J2178" s="59">
        <v>109745</v>
      </c>
      <c r="K2178" s="78">
        <f>VLOOKUP(volume[[#This Row],[hwycov_id]],cnf[],10,FALSE)</f>
        <v>109745</v>
      </c>
      <c r="L2178" s="229">
        <f t="shared" ref="L2178:L2241" si="102">K2178/J2178-1</f>
        <v>0</v>
      </c>
      <c r="M2178" s="228">
        <f t="shared" ref="M2178:M2241" si="103">K2178-J2178</f>
        <v>0</v>
      </c>
      <c r="N2178" s="228">
        <f t="shared" ref="N2178:N2241" si="104">POWER(M2178,2)</f>
        <v>0</v>
      </c>
      <c r="O2178" s="298" t="e">
        <f>VLOOKUP(volume[[#This Row],[hwycov_id]],check!$A$2:$P$26,16,FALSE)</f>
        <v>#N/A</v>
      </c>
      <c r="P2178" s="298">
        <v>2200</v>
      </c>
    </row>
    <row r="2179" spans="1:16">
      <c r="A2179" s="59">
        <v>16275</v>
      </c>
      <c r="B2179" s="59">
        <v>1</v>
      </c>
      <c r="C2179" s="59">
        <v>1</v>
      </c>
      <c r="D2179" s="59">
        <v>1</v>
      </c>
      <c r="E2179" s="59" t="s">
        <v>82</v>
      </c>
      <c r="F2179" s="227">
        <v>1</v>
      </c>
      <c r="G2179" s="59">
        <v>10</v>
      </c>
      <c r="H2179" s="227">
        <v>6</v>
      </c>
      <c r="I2179" s="227">
        <v>6</v>
      </c>
      <c r="J2179" s="59">
        <v>109782</v>
      </c>
      <c r="K2179" s="78">
        <f>VLOOKUP(volume[[#This Row],[hwycov_id]],cnf[],10,FALSE)</f>
        <v>109782</v>
      </c>
      <c r="L2179" s="229">
        <f t="shared" si="102"/>
        <v>0</v>
      </c>
      <c r="M2179" s="228">
        <f t="shared" si="103"/>
        <v>0</v>
      </c>
      <c r="N2179" s="228">
        <f t="shared" si="104"/>
        <v>0</v>
      </c>
      <c r="O2179" s="298" t="e">
        <f>VLOOKUP(volume[[#This Row],[hwycov_id]],check!$A$2:$P$26,16,FALSE)</f>
        <v>#N/A</v>
      </c>
      <c r="P2179" s="298">
        <v>2201</v>
      </c>
    </row>
    <row r="2180" spans="1:16">
      <c r="A2180" s="59">
        <v>13649</v>
      </c>
      <c r="B2180" s="59">
        <v>1</v>
      </c>
      <c r="C2180" s="59">
        <v>1</v>
      </c>
      <c r="D2180" s="59">
        <v>1</v>
      </c>
      <c r="E2180" s="59" t="s">
        <v>77</v>
      </c>
      <c r="F2180" s="227">
        <v>1</v>
      </c>
      <c r="G2180" s="59">
        <v>10</v>
      </c>
      <c r="H2180" s="227">
        <v>3</v>
      </c>
      <c r="I2180" s="227">
        <v>14</v>
      </c>
      <c r="J2180" s="59">
        <v>109799</v>
      </c>
      <c r="K2180" s="78">
        <f>VLOOKUP(volume[[#This Row],[hwycov_id]],cnf[],10,FALSE)</f>
        <v>109799</v>
      </c>
      <c r="L2180" s="229">
        <f t="shared" si="102"/>
        <v>0</v>
      </c>
      <c r="M2180" s="228">
        <f t="shared" si="103"/>
        <v>0</v>
      </c>
      <c r="N2180" s="228">
        <f t="shared" si="104"/>
        <v>0</v>
      </c>
      <c r="O2180" s="298" t="e">
        <f>VLOOKUP(volume[[#This Row],[hwycov_id]],check!$A$2:$P$26,16,FALSE)</f>
        <v>#N/A</v>
      </c>
      <c r="P2180" s="298">
        <v>2202</v>
      </c>
    </row>
    <row r="2181" spans="1:16">
      <c r="A2181" s="59">
        <v>3968</v>
      </c>
      <c r="B2181" s="59">
        <v>1</v>
      </c>
      <c r="C2181" s="59">
        <v>1</v>
      </c>
      <c r="D2181" s="59">
        <v>1</v>
      </c>
      <c r="E2181" s="59" t="s">
        <v>77</v>
      </c>
      <c r="F2181" s="227">
        <v>1</v>
      </c>
      <c r="G2181" s="59">
        <v>10</v>
      </c>
      <c r="H2181" s="227">
        <v>3</v>
      </c>
      <c r="I2181" s="227">
        <v>14</v>
      </c>
      <c r="J2181" s="59">
        <v>109810</v>
      </c>
      <c r="K2181" s="78">
        <f>VLOOKUP(volume[[#This Row],[hwycov_id]],cnf[],10,FALSE)</f>
        <v>109810</v>
      </c>
      <c r="L2181" s="229">
        <f t="shared" si="102"/>
        <v>0</v>
      </c>
      <c r="M2181" s="228">
        <f t="shared" si="103"/>
        <v>0</v>
      </c>
      <c r="N2181" s="228">
        <f t="shared" si="104"/>
        <v>0</v>
      </c>
      <c r="O2181" s="298" t="e">
        <f>VLOOKUP(volume[[#This Row],[hwycov_id]],check!$A$2:$P$26,16,FALSE)</f>
        <v>#N/A</v>
      </c>
      <c r="P2181" s="298">
        <v>2203</v>
      </c>
    </row>
    <row r="2182" spans="1:16">
      <c r="A2182" s="59">
        <v>753</v>
      </c>
      <c r="B2182" s="59">
        <v>1</v>
      </c>
      <c r="C2182" s="59">
        <v>1</v>
      </c>
      <c r="D2182" s="59">
        <v>1</v>
      </c>
      <c r="E2182" s="59" t="s">
        <v>78</v>
      </c>
      <c r="F2182" s="227">
        <v>1</v>
      </c>
      <c r="G2182" s="59">
        <v>10</v>
      </c>
      <c r="H2182" s="227">
        <v>3</v>
      </c>
      <c r="I2182" s="227">
        <v>14</v>
      </c>
      <c r="J2182" s="59">
        <v>110039</v>
      </c>
      <c r="K2182" s="78">
        <f>VLOOKUP(volume[[#This Row],[hwycov_id]],cnf[],10,FALSE)</f>
        <v>110039</v>
      </c>
      <c r="L2182" s="229">
        <f t="shared" si="102"/>
        <v>0</v>
      </c>
      <c r="M2182" s="228">
        <f t="shared" si="103"/>
        <v>0</v>
      </c>
      <c r="N2182" s="228">
        <f t="shared" si="104"/>
        <v>0</v>
      </c>
      <c r="O2182" s="298" t="e">
        <f>VLOOKUP(volume[[#This Row],[hwycov_id]],check!$A$2:$P$26,16,FALSE)</f>
        <v>#N/A</v>
      </c>
      <c r="P2182" s="298">
        <v>2204</v>
      </c>
    </row>
    <row r="2183" spans="1:16">
      <c r="A2183" s="59">
        <v>788</v>
      </c>
      <c r="B2183" s="59">
        <v>1</v>
      </c>
      <c r="C2183" s="59">
        <v>1</v>
      </c>
      <c r="D2183" s="59">
        <v>1</v>
      </c>
      <c r="E2183" s="59" t="s">
        <v>82</v>
      </c>
      <c r="F2183" s="227">
        <v>1</v>
      </c>
      <c r="G2183" s="59">
        <v>10</v>
      </c>
      <c r="H2183" s="227">
        <v>3</v>
      </c>
      <c r="I2183" s="227">
        <v>14</v>
      </c>
      <c r="J2183" s="59">
        <v>110355</v>
      </c>
      <c r="K2183" s="78">
        <f>VLOOKUP(volume[[#This Row],[hwycov_id]],cnf[],10,FALSE)</f>
        <v>110355</v>
      </c>
      <c r="L2183" s="229">
        <f t="shared" si="102"/>
        <v>0</v>
      </c>
      <c r="M2183" s="228">
        <f t="shared" si="103"/>
        <v>0</v>
      </c>
      <c r="N2183" s="228">
        <f t="shared" si="104"/>
        <v>0</v>
      </c>
      <c r="O2183" s="298" t="e">
        <f>VLOOKUP(volume[[#This Row],[hwycov_id]],check!$A$2:$P$26,16,FALSE)</f>
        <v>#N/A</v>
      </c>
      <c r="P2183" s="298">
        <v>2205</v>
      </c>
    </row>
    <row r="2184" spans="1:16">
      <c r="A2184" s="59">
        <v>4887</v>
      </c>
      <c r="B2184" s="59">
        <v>1</v>
      </c>
      <c r="C2184" s="59">
        <v>1</v>
      </c>
      <c r="D2184" s="59">
        <v>1</v>
      </c>
      <c r="E2184" s="59" t="s">
        <v>82</v>
      </c>
      <c r="F2184" s="227">
        <v>1</v>
      </c>
      <c r="G2184" s="59">
        <v>10</v>
      </c>
      <c r="H2184" s="227">
        <v>3</v>
      </c>
      <c r="I2184" s="227">
        <v>14</v>
      </c>
      <c r="J2184" s="59">
        <v>110380</v>
      </c>
      <c r="K2184" s="78">
        <f>VLOOKUP(volume[[#This Row],[hwycov_id]],cnf[],10,FALSE)</f>
        <v>110380</v>
      </c>
      <c r="L2184" s="229">
        <f t="shared" si="102"/>
        <v>0</v>
      </c>
      <c r="M2184" s="228">
        <f t="shared" si="103"/>
        <v>0</v>
      </c>
      <c r="N2184" s="228">
        <f t="shared" si="104"/>
        <v>0</v>
      </c>
      <c r="O2184" s="298" t="e">
        <f>VLOOKUP(volume[[#This Row],[hwycov_id]],check!$A$2:$P$26,16,FALSE)</f>
        <v>#N/A</v>
      </c>
      <c r="P2184" s="298">
        <v>2206</v>
      </c>
    </row>
    <row r="2185" spans="1:16">
      <c r="A2185" s="59">
        <v>554</v>
      </c>
      <c r="B2185" s="59">
        <v>1</v>
      </c>
      <c r="C2185" s="59">
        <v>1</v>
      </c>
      <c r="D2185" s="59">
        <v>1</v>
      </c>
      <c r="E2185" s="59" t="s">
        <v>77</v>
      </c>
      <c r="F2185" s="227">
        <v>1</v>
      </c>
      <c r="G2185" s="59">
        <v>10</v>
      </c>
      <c r="H2185" s="227">
        <v>3</v>
      </c>
      <c r="I2185" s="227">
        <v>14</v>
      </c>
      <c r="J2185" s="59">
        <v>110549</v>
      </c>
      <c r="K2185" s="78">
        <f>VLOOKUP(volume[[#This Row],[hwycov_id]],cnf[],10,FALSE)</f>
        <v>110549</v>
      </c>
      <c r="L2185" s="229">
        <f t="shared" si="102"/>
        <v>0</v>
      </c>
      <c r="M2185" s="228">
        <f t="shared" si="103"/>
        <v>0</v>
      </c>
      <c r="N2185" s="228">
        <f t="shared" si="104"/>
        <v>0</v>
      </c>
      <c r="O2185" s="298" t="e">
        <f>VLOOKUP(volume[[#This Row],[hwycov_id]],check!$A$2:$P$26,16,FALSE)</f>
        <v>#N/A</v>
      </c>
      <c r="P2185" s="298">
        <v>2207</v>
      </c>
    </row>
    <row r="2186" spans="1:16">
      <c r="A2186" s="59">
        <v>8810</v>
      </c>
      <c r="B2186" s="59">
        <v>1</v>
      </c>
      <c r="C2186" s="59">
        <v>1</v>
      </c>
      <c r="D2186" s="59">
        <v>1</v>
      </c>
      <c r="E2186" s="59" t="s">
        <v>77</v>
      </c>
      <c r="F2186" s="227">
        <v>1</v>
      </c>
      <c r="G2186" s="59">
        <v>10</v>
      </c>
      <c r="H2186" s="227">
        <v>3</v>
      </c>
      <c r="I2186" s="227">
        <v>14</v>
      </c>
      <c r="J2186" s="59">
        <v>110634</v>
      </c>
      <c r="K2186" s="78">
        <f>VLOOKUP(volume[[#This Row],[hwycov_id]],cnf[],10,FALSE)</f>
        <v>110634</v>
      </c>
      <c r="L2186" s="229">
        <f t="shared" si="102"/>
        <v>0</v>
      </c>
      <c r="M2186" s="228">
        <f t="shared" si="103"/>
        <v>0</v>
      </c>
      <c r="N2186" s="228">
        <f t="shared" si="104"/>
        <v>0</v>
      </c>
      <c r="O2186" s="298" t="e">
        <f>VLOOKUP(volume[[#This Row],[hwycov_id]],check!$A$2:$P$26,16,FALSE)</f>
        <v>#N/A</v>
      </c>
      <c r="P2186" s="298">
        <v>2208</v>
      </c>
    </row>
    <row r="2187" spans="1:16">
      <c r="A2187" s="59">
        <v>705</v>
      </c>
      <c r="B2187" s="59">
        <v>1</v>
      </c>
      <c r="C2187" s="59">
        <v>1</v>
      </c>
      <c r="D2187" s="59">
        <v>1</v>
      </c>
      <c r="E2187" s="59" t="s">
        <v>78</v>
      </c>
      <c r="F2187" s="227">
        <v>1</v>
      </c>
      <c r="G2187" s="59">
        <v>10</v>
      </c>
      <c r="H2187" s="227">
        <v>4</v>
      </c>
      <c r="I2187" s="227">
        <v>2</v>
      </c>
      <c r="J2187" s="59">
        <v>110689</v>
      </c>
      <c r="K2187" s="78">
        <f>VLOOKUP(volume[[#This Row],[hwycov_id]],cnf[],10,FALSE)</f>
        <v>110689</v>
      </c>
      <c r="L2187" s="229">
        <f t="shared" si="102"/>
        <v>0</v>
      </c>
      <c r="M2187" s="228">
        <f t="shared" si="103"/>
        <v>0</v>
      </c>
      <c r="N2187" s="228">
        <f t="shared" si="104"/>
        <v>0</v>
      </c>
      <c r="O2187" s="298" t="e">
        <f>VLOOKUP(volume[[#This Row],[hwycov_id]],check!$A$2:$P$26,16,FALSE)</f>
        <v>#N/A</v>
      </c>
      <c r="P2187" s="298">
        <v>2209</v>
      </c>
    </row>
    <row r="2188" spans="1:16">
      <c r="A2188" s="59">
        <v>15188</v>
      </c>
      <c r="B2188" s="59">
        <v>1</v>
      </c>
      <c r="C2188" s="59">
        <v>1</v>
      </c>
      <c r="D2188" s="59">
        <v>1</v>
      </c>
      <c r="E2188" s="59" t="s">
        <v>78</v>
      </c>
      <c r="F2188" s="227">
        <v>1</v>
      </c>
      <c r="G2188" s="59">
        <v>10</v>
      </c>
      <c r="H2188" s="227">
        <v>3</v>
      </c>
      <c r="I2188" s="227">
        <v>14</v>
      </c>
      <c r="J2188" s="59">
        <v>110812</v>
      </c>
      <c r="K2188" s="78">
        <f>VLOOKUP(volume[[#This Row],[hwycov_id]],cnf[],10,FALSE)</f>
        <v>110812</v>
      </c>
      <c r="L2188" s="229">
        <f t="shared" si="102"/>
        <v>0</v>
      </c>
      <c r="M2188" s="228">
        <f t="shared" si="103"/>
        <v>0</v>
      </c>
      <c r="N2188" s="228">
        <f t="shared" si="104"/>
        <v>0</v>
      </c>
      <c r="O2188" s="298" t="e">
        <f>VLOOKUP(volume[[#This Row],[hwycov_id]],check!$A$2:$P$26,16,FALSE)</f>
        <v>#N/A</v>
      </c>
      <c r="P2188" s="298">
        <v>2210</v>
      </c>
    </row>
    <row r="2189" spans="1:16">
      <c r="A2189" s="59">
        <v>13637</v>
      </c>
      <c r="B2189" s="59">
        <v>1</v>
      </c>
      <c r="C2189" s="59">
        <v>1</v>
      </c>
      <c r="D2189" s="59">
        <v>1</v>
      </c>
      <c r="E2189" s="59" t="s">
        <v>77</v>
      </c>
      <c r="F2189" s="227">
        <v>1</v>
      </c>
      <c r="G2189" s="59">
        <v>10</v>
      </c>
      <c r="H2189" s="227">
        <v>3</v>
      </c>
      <c r="I2189" s="227">
        <v>14</v>
      </c>
      <c r="J2189" s="59">
        <v>110912</v>
      </c>
      <c r="K2189" s="78">
        <f>VLOOKUP(volume[[#This Row],[hwycov_id]],cnf[],10,FALSE)</f>
        <v>110912</v>
      </c>
      <c r="L2189" s="229">
        <f t="shared" si="102"/>
        <v>0</v>
      </c>
      <c r="M2189" s="228">
        <f t="shared" si="103"/>
        <v>0</v>
      </c>
      <c r="N2189" s="228">
        <f t="shared" si="104"/>
        <v>0</v>
      </c>
      <c r="O2189" s="298" t="e">
        <f>VLOOKUP(volume[[#This Row],[hwycov_id]],check!$A$2:$P$26,16,FALSE)</f>
        <v>#N/A</v>
      </c>
      <c r="P2189" s="298">
        <v>2211</v>
      </c>
    </row>
    <row r="2190" spans="1:16">
      <c r="A2190" s="59">
        <v>31206</v>
      </c>
      <c r="B2190" s="59">
        <v>1</v>
      </c>
      <c r="C2190" s="59">
        <v>1</v>
      </c>
      <c r="D2190" s="59">
        <v>1</v>
      </c>
      <c r="E2190" s="59" t="s">
        <v>77</v>
      </c>
      <c r="F2190" s="227">
        <v>1</v>
      </c>
      <c r="G2190" s="59">
        <v>10</v>
      </c>
      <c r="H2190" s="227">
        <v>3</v>
      </c>
      <c r="I2190" s="227">
        <v>14</v>
      </c>
      <c r="J2190" s="59">
        <v>111199</v>
      </c>
      <c r="K2190" s="78">
        <f>VLOOKUP(volume[[#This Row],[hwycov_id]],cnf[],10,FALSE)</f>
        <v>111199</v>
      </c>
      <c r="L2190" s="229">
        <f t="shared" si="102"/>
        <v>0</v>
      </c>
      <c r="M2190" s="228">
        <f t="shared" si="103"/>
        <v>0</v>
      </c>
      <c r="N2190" s="228">
        <f t="shared" si="104"/>
        <v>0</v>
      </c>
      <c r="O2190" s="298" t="e">
        <f>VLOOKUP(volume[[#This Row],[hwycov_id]],check!$A$2:$P$26,16,FALSE)</f>
        <v>#N/A</v>
      </c>
      <c r="P2190" s="298">
        <v>2212</v>
      </c>
    </row>
    <row r="2191" spans="1:16">
      <c r="A2191" s="59">
        <v>13672</v>
      </c>
      <c r="B2191" s="59">
        <v>1</v>
      </c>
      <c r="C2191" s="59">
        <v>1</v>
      </c>
      <c r="D2191" s="59">
        <v>1</v>
      </c>
      <c r="E2191" s="59" t="s">
        <v>77</v>
      </c>
      <c r="F2191" s="227">
        <v>1</v>
      </c>
      <c r="G2191" s="59">
        <v>10</v>
      </c>
      <c r="H2191" s="227">
        <v>3</v>
      </c>
      <c r="I2191" s="227">
        <v>14</v>
      </c>
      <c r="J2191" s="59">
        <v>111516</v>
      </c>
      <c r="K2191" s="78">
        <f>VLOOKUP(volume[[#This Row],[hwycov_id]],cnf[],10,FALSE)</f>
        <v>111516</v>
      </c>
      <c r="L2191" s="229">
        <f t="shared" si="102"/>
        <v>0</v>
      </c>
      <c r="M2191" s="228">
        <f t="shared" si="103"/>
        <v>0</v>
      </c>
      <c r="N2191" s="228">
        <f t="shared" si="104"/>
        <v>0</v>
      </c>
      <c r="O2191" s="298" t="e">
        <f>VLOOKUP(volume[[#This Row],[hwycov_id]],check!$A$2:$P$26,16,FALSE)</f>
        <v>#N/A</v>
      </c>
      <c r="P2191" s="298">
        <v>2213</v>
      </c>
    </row>
    <row r="2192" spans="1:16">
      <c r="A2192" s="59">
        <v>815</v>
      </c>
      <c r="B2192" s="59">
        <v>1</v>
      </c>
      <c r="C2192" s="59">
        <v>1</v>
      </c>
      <c r="D2192" s="59">
        <v>1</v>
      </c>
      <c r="E2192" s="59" t="s">
        <v>82</v>
      </c>
      <c r="F2192" s="227">
        <v>1</v>
      </c>
      <c r="G2192" s="59">
        <v>10</v>
      </c>
      <c r="H2192" s="227">
        <v>2</v>
      </c>
      <c r="I2192" s="227">
        <v>11</v>
      </c>
      <c r="J2192" s="59">
        <v>111954</v>
      </c>
      <c r="K2192" s="78">
        <f>VLOOKUP(volume[[#This Row],[hwycov_id]],cnf[],10,FALSE)</f>
        <v>111954</v>
      </c>
      <c r="L2192" s="229">
        <f t="shared" si="102"/>
        <v>0</v>
      </c>
      <c r="M2192" s="228">
        <f t="shared" si="103"/>
        <v>0</v>
      </c>
      <c r="N2192" s="228">
        <f t="shared" si="104"/>
        <v>0</v>
      </c>
      <c r="O2192" s="298" t="e">
        <f>VLOOKUP(volume[[#This Row],[hwycov_id]],check!$A$2:$P$26,16,FALSE)</f>
        <v>#N/A</v>
      </c>
      <c r="P2192" s="298">
        <v>2214</v>
      </c>
    </row>
    <row r="2193" spans="1:16">
      <c r="A2193" s="59">
        <v>786</v>
      </c>
      <c r="B2193" s="59">
        <v>1</v>
      </c>
      <c r="C2193" s="59">
        <v>1</v>
      </c>
      <c r="D2193" s="59">
        <v>1</v>
      </c>
      <c r="E2193" s="59" t="s">
        <v>78</v>
      </c>
      <c r="F2193" s="227">
        <v>1</v>
      </c>
      <c r="G2193" s="59">
        <v>10</v>
      </c>
      <c r="H2193" s="227">
        <v>3</v>
      </c>
      <c r="I2193" s="227">
        <v>14</v>
      </c>
      <c r="J2193" s="59">
        <v>111960</v>
      </c>
      <c r="K2193" s="78">
        <f>VLOOKUP(volume[[#This Row],[hwycov_id]],cnf[],10,FALSE)</f>
        <v>111960</v>
      </c>
      <c r="L2193" s="229">
        <f t="shared" si="102"/>
        <v>0</v>
      </c>
      <c r="M2193" s="228">
        <f t="shared" si="103"/>
        <v>0</v>
      </c>
      <c r="N2193" s="228">
        <f t="shared" si="104"/>
        <v>0</v>
      </c>
      <c r="O2193" s="298" t="e">
        <f>VLOOKUP(volume[[#This Row],[hwycov_id]],check!$A$2:$P$26,16,FALSE)</f>
        <v>#N/A</v>
      </c>
      <c r="P2193" s="298">
        <v>2215</v>
      </c>
    </row>
    <row r="2194" spans="1:16">
      <c r="A2194" s="59">
        <v>20741</v>
      </c>
      <c r="B2194" s="59">
        <v>1</v>
      </c>
      <c r="C2194" s="59">
        <v>1</v>
      </c>
      <c r="D2194" s="59">
        <v>1</v>
      </c>
      <c r="E2194" s="59" t="s">
        <v>82</v>
      </c>
      <c r="F2194" s="227">
        <v>1</v>
      </c>
      <c r="G2194" s="59">
        <v>10</v>
      </c>
      <c r="H2194" s="227">
        <v>2</v>
      </c>
      <c r="I2194" s="227">
        <v>11</v>
      </c>
      <c r="J2194" s="59">
        <v>112918</v>
      </c>
      <c r="K2194" s="78">
        <f>VLOOKUP(volume[[#This Row],[hwycov_id]],cnf[],10,FALSE)</f>
        <v>112918</v>
      </c>
      <c r="L2194" s="229">
        <f t="shared" si="102"/>
        <v>0</v>
      </c>
      <c r="M2194" s="228">
        <f t="shared" si="103"/>
        <v>0</v>
      </c>
      <c r="N2194" s="228">
        <f t="shared" si="104"/>
        <v>0</v>
      </c>
      <c r="O2194" s="298" t="e">
        <f>VLOOKUP(volume[[#This Row],[hwycov_id]],check!$A$2:$P$26,16,FALSE)</f>
        <v>#N/A</v>
      </c>
      <c r="P2194" s="298">
        <v>2216</v>
      </c>
    </row>
    <row r="2195" spans="1:16">
      <c r="A2195" s="59">
        <v>31207</v>
      </c>
      <c r="B2195" s="59">
        <v>1</v>
      </c>
      <c r="C2195" s="59">
        <v>1</v>
      </c>
      <c r="D2195" s="59">
        <v>1</v>
      </c>
      <c r="E2195" s="59" t="s">
        <v>77</v>
      </c>
      <c r="F2195" s="227">
        <v>1</v>
      </c>
      <c r="G2195" s="59">
        <v>10</v>
      </c>
      <c r="H2195" s="227">
        <v>3</v>
      </c>
      <c r="I2195" s="227">
        <v>14</v>
      </c>
      <c r="J2195" s="59">
        <v>113135</v>
      </c>
      <c r="K2195" s="78">
        <f>VLOOKUP(volume[[#This Row],[hwycov_id]],cnf[],10,FALSE)</f>
        <v>113135</v>
      </c>
      <c r="L2195" s="229">
        <f t="shared" si="102"/>
        <v>0</v>
      </c>
      <c r="M2195" s="228">
        <f t="shared" si="103"/>
        <v>0</v>
      </c>
      <c r="N2195" s="228">
        <f t="shared" si="104"/>
        <v>0</v>
      </c>
      <c r="O2195" s="298" t="e">
        <f>VLOOKUP(volume[[#This Row],[hwycov_id]],check!$A$2:$P$26,16,FALSE)</f>
        <v>#N/A</v>
      </c>
      <c r="P2195" s="298">
        <v>2217</v>
      </c>
    </row>
    <row r="2196" spans="1:16">
      <c r="A2196" s="59">
        <v>10981</v>
      </c>
      <c r="B2196" s="59">
        <v>1</v>
      </c>
      <c r="C2196" s="59">
        <v>1</v>
      </c>
      <c r="D2196" s="59">
        <v>1</v>
      </c>
      <c r="E2196" s="59" t="s">
        <v>78</v>
      </c>
      <c r="F2196" s="227">
        <v>1</v>
      </c>
      <c r="G2196" s="59">
        <v>10</v>
      </c>
      <c r="H2196" s="227">
        <v>3</v>
      </c>
      <c r="I2196" s="227">
        <v>14</v>
      </c>
      <c r="J2196" s="59">
        <v>113479</v>
      </c>
      <c r="K2196" s="78">
        <f>VLOOKUP(volume[[#This Row],[hwycov_id]],cnf[],10,FALSE)</f>
        <v>113479</v>
      </c>
      <c r="L2196" s="229">
        <f t="shared" si="102"/>
        <v>0</v>
      </c>
      <c r="M2196" s="228">
        <f t="shared" si="103"/>
        <v>0</v>
      </c>
      <c r="N2196" s="228">
        <f t="shared" si="104"/>
        <v>0</v>
      </c>
      <c r="O2196" s="298" t="e">
        <f>VLOOKUP(volume[[#This Row],[hwycov_id]],check!$A$2:$P$26,16,FALSE)</f>
        <v>#N/A</v>
      </c>
      <c r="P2196" s="298">
        <v>2218</v>
      </c>
    </row>
    <row r="2197" spans="1:16">
      <c r="A2197" s="59">
        <v>8787</v>
      </c>
      <c r="B2197" s="59">
        <v>1</v>
      </c>
      <c r="C2197" s="59">
        <v>1</v>
      </c>
      <c r="D2197" s="59">
        <v>1</v>
      </c>
      <c r="E2197" s="59" t="s">
        <v>78</v>
      </c>
      <c r="F2197" s="227">
        <v>1</v>
      </c>
      <c r="G2197" s="59">
        <v>10</v>
      </c>
      <c r="H2197" s="227">
        <v>3</v>
      </c>
      <c r="I2197" s="227">
        <v>14</v>
      </c>
      <c r="J2197" s="59">
        <v>113758</v>
      </c>
      <c r="K2197" s="78">
        <f>VLOOKUP(volume[[#This Row],[hwycov_id]],cnf[],10,FALSE)</f>
        <v>113758</v>
      </c>
      <c r="L2197" s="229">
        <f t="shared" si="102"/>
        <v>0</v>
      </c>
      <c r="M2197" s="228">
        <f t="shared" si="103"/>
        <v>0</v>
      </c>
      <c r="N2197" s="228">
        <f t="shared" si="104"/>
        <v>0</v>
      </c>
      <c r="O2197" s="298" t="e">
        <f>VLOOKUP(volume[[#This Row],[hwycov_id]],check!$A$2:$P$26,16,FALSE)</f>
        <v>#N/A</v>
      </c>
      <c r="P2197" s="298">
        <v>2219</v>
      </c>
    </row>
    <row r="2198" spans="1:16">
      <c r="A2198" s="59">
        <v>15439</v>
      </c>
      <c r="B2198" s="59">
        <v>1</v>
      </c>
      <c r="C2198" s="59">
        <v>1</v>
      </c>
      <c r="D2198" s="59">
        <v>1</v>
      </c>
      <c r="E2198" s="59" t="s">
        <v>78</v>
      </c>
      <c r="F2198" s="227">
        <v>1</v>
      </c>
      <c r="G2198" s="59">
        <v>10</v>
      </c>
      <c r="H2198" s="227">
        <v>3</v>
      </c>
      <c r="I2198" s="227">
        <v>14</v>
      </c>
      <c r="J2198" s="59">
        <v>113990</v>
      </c>
      <c r="K2198" s="78">
        <f>VLOOKUP(volume[[#This Row],[hwycov_id]],cnf[],10,FALSE)</f>
        <v>113990</v>
      </c>
      <c r="L2198" s="229">
        <f t="shared" si="102"/>
        <v>0</v>
      </c>
      <c r="M2198" s="228">
        <f t="shared" si="103"/>
        <v>0</v>
      </c>
      <c r="N2198" s="228">
        <f t="shared" si="104"/>
        <v>0</v>
      </c>
      <c r="O2198" s="298" t="e">
        <f>VLOOKUP(volume[[#This Row],[hwycov_id]],check!$A$2:$P$26,16,FALSE)</f>
        <v>#N/A</v>
      </c>
      <c r="P2198" s="298">
        <v>2220</v>
      </c>
    </row>
    <row r="2199" spans="1:16">
      <c r="A2199" s="59">
        <v>15776</v>
      </c>
      <c r="B2199" s="59">
        <v>1</v>
      </c>
      <c r="C2199" s="59">
        <v>1</v>
      </c>
      <c r="D2199" s="59">
        <v>1</v>
      </c>
      <c r="E2199" s="59" t="s">
        <v>82</v>
      </c>
      <c r="F2199" s="227">
        <v>1</v>
      </c>
      <c r="G2199" s="59">
        <v>10</v>
      </c>
      <c r="H2199" s="227">
        <v>3</v>
      </c>
      <c r="I2199" s="227">
        <v>14</v>
      </c>
      <c r="J2199" s="59">
        <v>114510</v>
      </c>
      <c r="K2199" s="78">
        <f>VLOOKUP(volume[[#This Row],[hwycov_id]],cnf[],10,FALSE)</f>
        <v>114510</v>
      </c>
      <c r="L2199" s="229">
        <f t="shared" si="102"/>
        <v>0</v>
      </c>
      <c r="M2199" s="228">
        <f t="shared" si="103"/>
        <v>0</v>
      </c>
      <c r="N2199" s="228">
        <f t="shared" si="104"/>
        <v>0</v>
      </c>
      <c r="O2199" s="298" t="e">
        <f>VLOOKUP(volume[[#This Row],[hwycov_id]],check!$A$2:$P$26,16,FALSE)</f>
        <v>#N/A</v>
      </c>
      <c r="P2199" s="298">
        <v>2221</v>
      </c>
    </row>
    <row r="2200" spans="1:16">
      <c r="A2200" s="59">
        <v>13673</v>
      </c>
      <c r="B2200" s="59">
        <v>1</v>
      </c>
      <c r="C2200" s="59">
        <v>1</v>
      </c>
      <c r="D2200" s="59">
        <v>1</v>
      </c>
      <c r="E2200" s="59" t="s">
        <v>77</v>
      </c>
      <c r="F2200" s="227">
        <v>1</v>
      </c>
      <c r="G2200" s="59">
        <v>10</v>
      </c>
      <c r="H2200" s="227">
        <v>3</v>
      </c>
      <c r="I2200" s="227">
        <v>14</v>
      </c>
      <c r="J2200" s="59">
        <v>114809</v>
      </c>
      <c r="K2200" s="78">
        <f>VLOOKUP(volume[[#This Row],[hwycov_id]],cnf[],10,FALSE)</f>
        <v>114809</v>
      </c>
      <c r="L2200" s="229">
        <f t="shared" si="102"/>
        <v>0</v>
      </c>
      <c r="M2200" s="228">
        <f t="shared" si="103"/>
        <v>0</v>
      </c>
      <c r="N2200" s="228">
        <f t="shared" si="104"/>
        <v>0</v>
      </c>
      <c r="O2200" s="298" t="e">
        <f>VLOOKUP(volume[[#This Row],[hwycov_id]],check!$A$2:$P$26,16,FALSE)</f>
        <v>#N/A</v>
      </c>
      <c r="P2200" s="298">
        <v>2222</v>
      </c>
    </row>
    <row r="2201" spans="1:16">
      <c r="A2201" s="59">
        <v>836</v>
      </c>
      <c r="B2201" s="59">
        <v>1</v>
      </c>
      <c r="C2201" s="59">
        <v>1</v>
      </c>
      <c r="D2201" s="59">
        <v>1</v>
      </c>
      <c r="E2201" s="59" t="s">
        <v>78</v>
      </c>
      <c r="F2201" s="227">
        <v>1</v>
      </c>
      <c r="G2201" s="59">
        <v>10</v>
      </c>
      <c r="H2201" s="227">
        <v>4</v>
      </c>
      <c r="I2201" s="227">
        <v>19</v>
      </c>
      <c r="J2201" s="59">
        <v>115013</v>
      </c>
      <c r="K2201" s="78">
        <f>VLOOKUP(volume[[#This Row],[hwycov_id]],cnf[],10,FALSE)</f>
        <v>115013</v>
      </c>
      <c r="L2201" s="229">
        <f t="shared" si="102"/>
        <v>0</v>
      </c>
      <c r="M2201" s="228">
        <f t="shared" si="103"/>
        <v>0</v>
      </c>
      <c r="N2201" s="228">
        <f t="shared" si="104"/>
        <v>0</v>
      </c>
      <c r="O2201" s="298" t="e">
        <f>VLOOKUP(volume[[#This Row],[hwycov_id]],check!$A$2:$P$26,16,FALSE)</f>
        <v>#N/A</v>
      </c>
      <c r="P2201" s="298">
        <v>2223</v>
      </c>
    </row>
    <row r="2202" spans="1:16">
      <c r="A2202" s="59">
        <v>13646</v>
      </c>
      <c r="B2202" s="59">
        <v>1</v>
      </c>
      <c r="C2202" s="59">
        <v>1</v>
      </c>
      <c r="D2202" s="59">
        <v>1</v>
      </c>
      <c r="E2202" s="59" t="s">
        <v>77</v>
      </c>
      <c r="F2202" s="227">
        <v>1</v>
      </c>
      <c r="G2202" s="59">
        <v>10</v>
      </c>
      <c r="H2202" s="227">
        <v>3</v>
      </c>
      <c r="I2202" s="227">
        <v>14</v>
      </c>
      <c r="J2202" s="59">
        <v>115070</v>
      </c>
      <c r="K2202" s="78">
        <f>VLOOKUP(volume[[#This Row],[hwycov_id]],cnf[],10,FALSE)</f>
        <v>115070</v>
      </c>
      <c r="L2202" s="229">
        <f t="shared" si="102"/>
        <v>0</v>
      </c>
      <c r="M2202" s="228">
        <f t="shared" si="103"/>
        <v>0</v>
      </c>
      <c r="N2202" s="228">
        <f t="shared" si="104"/>
        <v>0</v>
      </c>
      <c r="O2202" s="298" t="e">
        <f>VLOOKUP(volume[[#This Row],[hwycov_id]],check!$A$2:$P$26,16,FALSE)</f>
        <v>#N/A</v>
      </c>
      <c r="P2202" s="298">
        <v>2224</v>
      </c>
    </row>
    <row r="2203" spans="1:16">
      <c r="A2203" s="59">
        <v>30816</v>
      </c>
      <c r="B2203" s="59">
        <v>1</v>
      </c>
      <c r="C2203" s="59">
        <v>1</v>
      </c>
      <c r="D2203" s="59">
        <v>1</v>
      </c>
      <c r="E2203" s="59" t="s">
        <v>82</v>
      </c>
      <c r="F2203" s="227">
        <v>1</v>
      </c>
      <c r="G2203" s="59">
        <v>10</v>
      </c>
      <c r="H2203" s="227">
        <v>3</v>
      </c>
      <c r="I2203" s="227">
        <v>14</v>
      </c>
      <c r="J2203" s="59">
        <v>115085</v>
      </c>
      <c r="K2203" s="78">
        <f>VLOOKUP(volume[[#This Row],[hwycov_id]],cnf[],10,FALSE)</f>
        <v>115085</v>
      </c>
      <c r="L2203" s="229">
        <f t="shared" si="102"/>
        <v>0</v>
      </c>
      <c r="M2203" s="228">
        <f t="shared" si="103"/>
        <v>0</v>
      </c>
      <c r="N2203" s="228">
        <f t="shared" si="104"/>
        <v>0</v>
      </c>
      <c r="O2203" s="298" t="e">
        <f>VLOOKUP(volume[[#This Row],[hwycov_id]],check!$A$2:$P$26,16,FALSE)</f>
        <v>#N/A</v>
      </c>
      <c r="P2203" s="298">
        <v>2225</v>
      </c>
    </row>
    <row r="2204" spans="1:16">
      <c r="A2204" s="59">
        <v>13662</v>
      </c>
      <c r="B2204" s="59">
        <v>1</v>
      </c>
      <c r="C2204" s="59">
        <v>1</v>
      </c>
      <c r="D2204" s="59">
        <v>1</v>
      </c>
      <c r="E2204" s="59" t="s">
        <v>77</v>
      </c>
      <c r="F2204" s="227">
        <v>1</v>
      </c>
      <c r="G2204" s="59">
        <v>10</v>
      </c>
      <c r="H2204" s="227">
        <v>3</v>
      </c>
      <c r="I2204" s="227">
        <v>14</v>
      </c>
      <c r="J2204" s="59">
        <v>116003</v>
      </c>
      <c r="K2204" s="78">
        <f>VLOOKUP(volume[[#This Row],[hwycov_id]],cnf[],10,FALSE)</f>
        <v>116003</v>
      </c>
      <c r="L2204" s="229">
        <f t="shared" si="102"/>
        <v>0</v>
      </c>
      <c r="M2204" s="228">
        <f t="shared" si="103"/>
        <v>0</v>
      </c>
      <c r="N2204" s="228">
        <f t="shared" si="104"/>
        <v>0</v>
      </c>
      <c r="O2204" s="298" t="e">
        <f>VLOOKUP(volume[[#This Row],[hwycov_id]],check!$A$2:$P$26,16,FALSE)</f>
        <v>#N/A</v>
      </c>
      <c r="P2204" s="298">
        <v>2226</v>
      </c>
    </row>
    <row r="2205" spans="1:16">
      <c r="A2205" s="59">
        <v>10859</v>
      </c>
      <c r="B2205" s="59">
        <v>1</v>
      </c>
      <c r="C2205" s="59">
        <v>1</v>
      </c>
      <c r="D2205" s="59">
        <v>1</v>
      </c>
      <c r="E2205" s="59" t="s">
        <v>77</v>
      </c>
      <c r="F2205" s="227">
        <v>1</v>
      </c>
      <c r="G2205" s="59">
        <v>10</v>
      </c>
      <c r="H2205" s="227">
        <v>3</v>
      </c>
      <c r="I2205" s="227">
        <v>14</v>
      </c>
      <c r="J2205" s="59">
        <v>116070</v>
      </c>
      <c r="K2205" s="78">
        <f>VLOOKUP(volume[[#This Row],[hwycov_id]],cnf[],10,FALSE)</f>
        <v>116070</v>
      </c>
      <c r="L2205" s="229">
        <f t="shared" si="102"/>
        <v>0</v>
      </c>
      <c r="M2205" s="228">
        <f t="shared" si="103"/>
        <v>0</v>
      </c>
      <c r="N2205" s="228">
        <f t="shared" si="104"/>
        <v>0</v>
      </c>
      <c r="O2205" s="298" t="e">
        <f>VLOOKUP(volume[[#This Row],[hwycov_id]],check!$A$2:$P$26,16,FALSE)</f>
        <v>#N/A</v>
      </c>
      <c r="P2205" s="298">
        <v>2227</v>
      </c>
    </row>
    <row r="2206" spans="1:16">
      <c r="A2206" s="59">
        <v>16570</v>
      </c>
      <c r="B2206" s="59">
        <v>1</v>
      </c>
      <c r="C2206" s="59">
        <v>1</v>
      </c>
      <c r="D2206" s="59">
        <v>1</v>
      </c>
      <c r="E2206" s="59" t="s">
        <v>82</v>
      </c>
      <c r="F2206" s="227">
        <v>1</v>
      </c>
      <c r="G2206" s="59">
        <v>10</v>
      </c>
      <c r="H2206" s="227">
        <v>3</v>
      </c>
      <c r="I2206" s="227">
        <v>14</v>
      </c>
      <c r="J2206" s="59">
        <v>116277</v>
      </c>
      <c r="K2206" s="78">
        <f>VLOOKUP(volume[[#This Row],[hwycov_id]],cnf[],10,FALSE)</f>
        <v>116277</v>
      </c>
      <c r="L2206" s="229">
        <f t="shared" si="102"/>
        <v>0</v>
      </c>
      <c r="M2206" s="228">
        <f t="shared" si="103"/>
        <v>0</v>
      </c>
      <c r="N2206" s="228">
        <f t="shared" si="104"/>
        <v>0</v>
      </c>
      <c r="O2206" s="298" t="e">
        <f>VLOOKUP(volume[[#This Row],[hwycov_id]],check!$A$2:$P$26,16,FALSE)</f>
        <v>#N/A</v>
      </c>
      <c r="P2206" s="298">
        <v>2228</v>
      </c>
    </row>
    <row r="2207" spans="1:16">
      <c r="A2207" s="59">
        <v>14246</v>
      </c>
      <c r="B2207" s="59">
        <v>1</v>
      </c>
      <c r="C2207" s="59">
        <v>1</v>
      </c>
      <c r="D2207" s="59">
        <v>1</v>
      </c>
      <c r="E2207" s="59" t="s">
        <v>78</v>
      </c>
      <c r="F2207" s="227">
        <v>1</v>
      </c>
      <c r="G2207" s="59">
        <v>10</v>
      </c>
      <c r="H2207" s="227">
        <v>3</v>
      </c>
      <c r="I2207" s="227">
        <v>14</v>
      </c>
      <c r="J2207" s="59">
        <v>116398</v>
      </c>
      <c r="K2207" s="78">
        <f>VLOOKUP(volume[[#This Row],[hwycov_id]],cnf[],10,FALSE)</f>
        <v>116398</v>
      </c>
      <c r="L2207" s="229">
        <f t="shared" si="102"/>
        <v>0</v>
      </c>
      <c r="M2207" s="228">
        <f t="shared" si="103"/>
        <v>0</v>
      </c>
      <c r="N2207" s="228">
        <f t="shared" si="104"/>
        <v>0</v>
      </c>
      <c r="O2207" s="298" t="e">
        <f>VLOOKUP(volume[[#This Row],[hwycov_id]],check!$A$2:$P$26,16,FALSE)</f>
        <v>#N/A</v>
      </c>
      <c r="P2207" s="298">
        <v>2229</v>
      </c>
    </row>
    <row r="2208" spans="1:16">
      <c r="A2208" s="59">
        <v>807</v>
      </c>
      <c r="B2208" s="59">
        <v>1</v>
      </c>
      <c r="C2208" s="59">
        <v>1</v>
      </c>
      <c r="D2208" s="59">
        <v>1</v>
      </c>
      <c r="E2208" s="59" t="s">
        <v>82</v>
      </c>
      <c r="F2208" s="227">
        <v>1</v>
      </c>
      <c r="G2208" s="59">
        <v>10</v>
      </c>
      <c r="H2208" s="227">
        <v>2</v>
      </c>
      <c r="I2208" s="227">
        <v>14</v>
      </c>
      <c r="J2208" s="59">
        <v>116555</v>
      </c>
      <c r="K2208" s="78">
        <f>VLOOKUP(volume[[#This Row],[hwycov_id]],cnf[],10,FALSE)</f>
        <v>116555</v>
      </c>
      <c r="L2208" s="229">
        <f t="shared" si="102"/>
        <v>0</v>
      </c>
      <c r="M2208" s="228">
        <f t="shared" si="103"/>
        <v>0</v>
      </c>
      <c r="N2208" s="228">
        <f t="shared" si="104"/>
        <v>0</v>
      </c>
      <c r="O2208" s="298" t="e">
        <f>VLOOKUP(volume[[#This Row],[hwycov_id]],check!$A$2:$P$26,16,FALSE)</f>
        <v>#N/A</v>
      </c>
      <c r="P2208" s="298">
        <v>2230</v>
      </c>
    </row>
    <row r="2209" spans="1:16">
      <c r="A2209" s="59">
        <v>8790</v>
      </c>
      <c r="B2209" s="59">
        <v>1</v>
      </c>
      <c r="C2209" s="59">
        <v>1</v>
      </c>
      <c r="D2209" s="59">
        <v>1</v>
      </c>
      <c r="E2209" s="59" t="s">
        <v>82</v>
      </c>
      <c r="F2209" s="227">
        <v>1</v>
      </c>
      <c r="G2209" s="59">
        <v>10</v>
      </c>
      <c r="H2209" s="227">
        <v>3</v>
      </c>
      <c r="I2209" s="227">
        <v>14</v>
      </c>
      <c r="J2209" s="59">
        <v>116796</v>
      </c>
      <c r="K2209" s="78">
        <f>VLOOKUP(volume[[#This Row],[hwycov_id]],cnf[],10,FALSE)</f>
        <v>116796</v>
      </c>
      <c r="L2209" s="229">
        <f t="shared" si="102"/>
        <v>0</v>
      </c>
      <c r="M2209" s="228">
        <f t="shared" si="103"/>
        <v>0</v>
      </c>
      <c r="N2209" s="228">
        <f t="shared" si="104"/>
        <v>0</v>
      </c>
      <c r="O2209" s="298" t="e">
        <f>VLOOKUP(volume[[#This Row],[hwycov_id]],check!$A$2:$P$26,16,FALSE)</f>
        <v>#N/A</v>
      </c>
      <c r="P2209" s="298">
        <v>2231</v>
      </c>
    </row>
    <row r="2210" spans="1:16">
      <c r="A2210" s="59">
        <v>15442</v>
      </c>
      <c r="B2210" s="59">
        <v>1</v>
      </c>
      <c r="C2210" s="59">
        <v>1</v>
      </c>
      <c r="D2210" s="59">
        <v>1</v>
      </c>
      <c r="E2210" s="59" t="s">
        <v>82</v>
      </c>
      <c r="F2210" s="227">
        <v>1</v>
      </c>
      <c r="G2210" s="59">
        <v>10</v>
      </c>
      <c r="H2210" s="227">
        <v>3</v>
      </c>
      <c r="I2210" s="227">
        <v>14</v>
      </c>
      <c r="J2210" s="59">
        <v>116873</v>
      </c>
      <c r="K2210" s="78">
        <f>VLOOKUP(volume[[#This Row],[hwycov_id]],cnf[],10,FALSE)</f>
        <v>116873</v>
      </c>
      <c r="L2210" s="229">
        <f t="shared" si="102"/>
        <v>0</v>
      </c>
      <c r="M2210" s="228">
        <f t="shared" si="103"/>
        <v>0</v>
      </c>
      <c r="N2210" s="228">
        <f t="shared" si="104"/>
        <v>0</v>
      </c>
      <c r="O2210" s="298" t="e">
        <f>VLOOKUP(volume[[#This Row],[hwycov_id]],check!$A$2:$P$26,16,FALSE)</f>
        <v>#N/A</v>
      </c>
      <c r="P2210" s="298">
        <v>2232</v>
      </c>
    </row>
    <row r="2211" spans="1:16">
      <c r="A2211" s="59">
        <v>14953</v>
      </c>
      <c r="B2211" s="59">
        <v>1</v>
      </c>
      <c r="C2211" s="59">
        <v>1</v>
      </c>
      <c r="D2211" s="59">
        <v>1</v>
      </c>
      <c r="E2211" s="59" t="s">
        <v>78</v>
      </c>
      <c r="F2211" s="227">
        <v>1</v>
      </c>
      <c r="G2211" s="59">
        <v>10</v>
      </c>
      <c r="H2211" s="227">
        <v>2</v>
      </c>
      <c r="I2211" s="227">
        <v>14</v>
      </c>
      <c r="J2211" s="59">
        <v>117488</v>
      </c>
      <c r="K2211" s="78">
        <f>VLOOKUP(volume[[#This Row],[hwycov_id]],cnf[],10,FALSE)</f>
        <v>117488</v>
      </c>
      <c r="L2211" s="229">
        <f t="shared" si="102"/>
        <v>0</v>
      </c>
      <c r="M2211" s="228">
        <f t="shared" si="103"/>
        <v>0</v>
      </c>
      <c r="N2211" s="228">
        <f t="shared" si="104"/>
        <v>0</v>
      </c>
      <c r="O2211" s="298" t="e">
        <f>VLOOKUP(volume[[#This Row],[hwycov_id]],check!$A$2:$P$26,16,FALSE)</f>
        <v>#N/A</v>
      </c>
      <c r="P2211" s="298">
        <v>2233</v>
      </c>
    </row>
    <row r="2212" spans="1:16">
      <c r="A2212" s="59">
        <v>13653</v>
      </c>
      <c r="B2212" s="59">
        <v>1</v>
      </c>
      <c r="C2212" s="59">
        <v>1</v>
      </c>
      <c r="D2212" s="59">
        <v>1</v>
      </c>
      <c r="E2212" s="59" t="s">
        <v>78</v>
      </c>
      <c r="F2212" s="227">
        <v>1</v>
      </c>
      <c r="G2212" s="59">
        <v>10</v>
      </c>
      <c r="H2212" s="227">
        <v>3</v>
      </c>
      <c r="I2212" s="227">
        <v>14</v>
      </c>
      <c r="J2212" s="59">
        <v>117618</v>
      </c>
      <c r="K2212" s="78">
        <f>VLOOKUP(volume[[#This Row],[hwycov_id]],cnf[],10,FALSE)</f>
        <v>117618</v>
      </c>
      <c r="L2212" s="229">
        <f t="shared" si="102"/>
        <v>0</v>
      </c>
      <c r="M2212" s="228">
        <f t="shared" si="103"/>
        <v>0</v>
      </c>
      <c r="N2212" s="228">
        <f t="shared" si="104"/>
        <v>0</v>
      </c>
      <c r="O2212" s="298" t="e">
        <f>VLOOKUP(volume[[#This Row],[hwycov_id]],check!$A$2:$P$26,16,FALSE)</f>
        <v>#N/A</v>
      </c>
      <c r="P2212" s="298">
        <v>2234</v>
      </c>
    </row>
    <row r="2213" spans="1:16">
      <c r="A2213" s="59">
        <v>728</v>
      </c>
      <c r="B2213" s="59">
        <v>1</v>
      </c>
      <c r="C2213" s="59">
        <v>1</v>
      </c>
      <c r="D2213" s="59">
        <v>1</v>
      </c>
      <c r="E2213" s="59" t="s">
        <v>82</v>
      </c>
      <c r="F2213" s="227">
        <v>1</v>
      </c>
      <c r="G2213" s="59">
        <v>10</v>
      </c>
      <c r="H2213" s="227">
        <v>2</v>
      </c>
      <c r="I2213" s="227">
        <v>14</v>
      </c>
      <c r="J2213" s="59">
        <v>117680</v>
      </c>
      <c r="K2213" s="78">
        <f>VLOOKUP(volume[[#This Row],[hwycov_id]],cnf[],10,FALSE)</f>
        <v>117680</v>
      </c>
      <c r="L2213" s="229">
        <f t="shared" si="102"/>
        <v>0</v>
      </c>
      <c r="M2213" s="228">
        <f t="shared" si="103"/>
        <v>0</v>
      </c>
      <c r="N2213" s="228">
        <f t="shared" si="104"/>
        <v>0</v>
      </c>
      <c r="O2213" s="298" t="e">
        <f>VLOOKUP(volume[[#This Row],[hwycov_id]],check!$A$2:$P$26,16,FALSE)</f>
        <v>#N/A</v>
      </c>
      <c r="P2213" s="298">
        <v>2235</v>
      </c>
    </row>
    <row r="2214" spans="1:16">
      <c r="A2214" s="59">
        <v>13600</v>
      </c>
      <c r="B2214" s="59">
        <v>1</v>
      </c>
      <c r="C2214" s="59">
        <v>1</v>
      </c>
      <c r="D2214" s="59">
        <v>1</v>
      </c>
      <c r="E2214" s="59" t="s">
        <v>82</v>
      </c>
      <c r="F2214" s="227">
        <v>1</v>
      </c>
      <c r="G2214" s="59">
        <v>10</v>
      </c>
      <c r="H2214" s="227">
        <v>6</v>
      </c>
      <c r="I2214" s="227">
        <v>17</v>
      </c>
      <c r="J2214" s="59">
        <v>118363</v>
      </c>
      <c r="K2214" s="78">
        <f>VLOOKUP(volume[[#This Row],[hwycov_id]],cnf[],10,FALSE)</f>
        <v>118363</v>
      </c>
      <c r="L2214" s="229">
        <f t="shared" si="102"/>
        <v>0</v>
      </c>
      <c r="M2214" s="228">
        <f t="shared" si="103"/>
        <v>0</v>
      </c>
      <c r="N2214" s="228">
        <f t="shared" si="104"/>
        <v>0</v>
      </c>
      <c r="O2214" s="298" t="e">
        <f>VLOOKUP(volume[[#This Row],[hwycov_id]],check!$A$2:$P$26,16,FALSE)</f>
        <v>#N/A</v>
      </c>
      <c r="P2214" s="298">
        <v>2236</v>
      </c>
    </row>
    <row r="2215" spans="1:16">
      <c r="A2215" s="59">
        <v>14384</v>
      </c>
      <c r="B2215" s="59">
        <v>1</v>
      </c>
      <c r="C2215" s="59">
        <v>1</v>
      </c>
      <c r="D2215" s="59">
        <v>1</v>
      </c>
      <c r="E2215" s="59" t="s">
        <v>77</v>
      </c>
      <c r="F2215" s="227">
        <v>1</v>
      </c>
      <c r="G2215" s="59">
        <v>10</v>
      </c>
      <c r="H2215" s="227">
        <v>3</v>
      </c>
      <c r="I2215" s="227">
        <v>14</v>
      </c>
      <c r="J2215" s="59">
        <v>118761</v>
      </c>
      <c r="K2215" s="78">
        <f>VLOOKUP(volume[[#This Row],[hwycov_id]],cnf[],10,FALSE)</f>
        <v>118761</v>
      </c>
      <c r="L2215" s="229">
        <f t="shared" si="102"/>
        <v>0</v>
      </c>
      <c r="M2215" s="228">
        <f t="shared" si="103"/>
        <v>0</v>
      </c>
      <c r="N2215" s="228">
        <f t="shared" si="104"/>
        <v>0</v>
      </c>
      <c r="O2215" s="298" t="e">
        <f>VLOOKUP(volume[[#This Row],[hwycov_id]],check!$A$2:$P$26,16,FALSE)</f>
        <v>#N/A</v>
      </c>
      <c r="P2215" s="298">
        <v>2237</v>
      </c>
    </row>
    <row r="2216" spans="1:16">
      <c r="A2216" s="59">
        <v>8807</v>
      </c>
      <c r="B2216" s="59">
        <v>1</v>
      </c>
      <c r="C2216" s="59">
        <v>1</v>
      </c>
      <c r="D2216" s="59">
        <v>1</v>
      </c>
      <c r="E2216" s="59" t="s">
        <v>77</v>
      </c>
      <c r="F2216" s="227">
        <v>1</v>
      </c>
      <c r="G2216" s="59">
        <v>10</v>
      </c>
      <c r="H2216" s="227">
        <v>7</v>
      </c>
      <c r="I2216" s="227">
        <v>14</v>
      </c>
      <c r="J2216" s="59">
        <v>118808</v>
      </c>
      <c r="K2216" s="78">
        <f>VLOOKUP(volume[[#This Row],[hwycov_id]],cnf[],10,FALSE)</f>
        <v>118808</v>
      </c>
      <c r="L2216" s="229">
        <f t="shared" si="102"/>
        <v>0</v>
      </c>
      <c r="M2216" s="228">
        <f t="shared" si="103"/>
        <v>0</v>
      </c>
      <c r="N2216" s="228">
        <f t="shared" si="104"/>
        <v>0</v>
      </c>
      <c r="O2216" s="298" t="e">
        <f>VLOOKUP(volume[[#This Row],[hwycov_id]],check!$A$2:$P$26,16,FALSE)</f>
        <v>#N/A</v>
      </c>
      <c r="P2216" s="298">
        <v>2238</v>
      </c>
    </row>
    <row r="2217" spans="1:16">
      <c r="A2217" s="59">
        <v>15443</v>
      </c>
      <c r="B2217" s="59">
        <v>1</v>
      </c>
      <c r="C2217" s="59">
        <v>1</v>
      </c>
      <c r="D2217" s="59">
        <v>1</v>
      </c>
      <c r="E2217" s="59" t="s">
        <v>82</v>
      </c>
      <c r="F2217" s="227">
        <v>1</v>
      </c>
      <c r="G2217" s="59">
        <v>10</v>
      </c>
      <c r="H2217" s="227">
        <v>2</v>
      </c>
      <c r="I2217" s="227">
        <v>14</v>
      </c>
      <c r="J2217" s="59">
        <v>118810</v>
      </c>
      <c r="K2217" s="78">
        <f>VLOOKUP(volume[[#This Row],[hwycov_id]],cnf[],10,FALSE)</f>
        <v>118810</v>
      </c>
      <c r="L2217" s="229">
        <f t="shared" si="102"/>
        <v>0</v>
      </c>
      <c r="M2217" s="228">
        <f t="shared" si="103"/>
        <v>0</v>
      </c>
      <c r="N2217" s="228">
        <f t="shared" si="104"/>
        <v>0</v>
      </c>
      <c r="O2217" s="298" t="e">
        <f>VLOOKUP(volume[[#This Row],[hwycov_id]],check!$A$2:$P$26,16,FALSE)</f>
        <v>#N/A</v>
      </c>
      <c r="P2217" s="298">
        <v>2239</v>
      </c>
    </row>
    <row r="2218" spans="1:16">
      <c r="A2218" s="59">
        <v>8808</v>
      </c>
      <c r="B2218" s="59">
        <v>1</v>
      </c>
      <c r="C2218" s="59">
        <v>1</v>
      </c>
      <c r="D2218" s="59">
        <v>1</v>
      </c>
      <c r="E2218" s="59" t="s">
        <v>77</v>
      </c>
      <c r="F2218" s="227">
        <v>1</v>
      </c>
      <c r="G2218" s="59">
        <v>10</v>
      </c>
      <c r="H2218" s="227">
        <v>3</v>
      </c>
      <c r="I2218" s="227">
        <v>14</v>
      </c>
      <c r="J2218" s="59">
        <v>119047</v>
      </c>
      <c r="K2218" s="78">
        <f>VLOOKUP(volume[[#This Row],[hwycov_id]],cnf[],10,FALSE)</f>
        <v>119047</v>
      </c>
      <c r="L2218" s="229">
        <f t="shared" si="102"/>
        <v>0</v>
      </c>
      <c r="M2218" s="228">
        <f t="shared" si="103"/>
        <v>0</v>
      </c>
      <c r="N2218" s="228">
        <f t="shared" si="104"/>
        <v>0</v>
      </c>
      <c r="O2218" s="298" t="e">
        <f>VLOOKUP(volume[[#This Row],[hwycov_id]],check!$A$2:$P$26,16,FALSE)</f>
        <v>#N/A</v>
      </c>
      <c r="P2218" s="298">
        <v>2240</v>
      </c>
    </row>
    <row r="2219" spans="1:16">
      <c r="A2219" s="59">
        <v>11268</v>
      </c>
      <c r="B2219" s="59">
        <v>1</v>
      </c>
      <c r="C2219" s="59">
        <v>1</v>
      </c>
      <c r="D2219" s="59">
        <v>1</v>
      </c>
      <c r="E2219" s="59" t="s">
        <v>82</v>
      </c>
      <c r="F2219" s="227">
        <v>1</v>
      </c>
      <c r="G2219" s="59">
        <v>10</v>
      </c>
      <c r="H2219" s="227">
        <v>5</v>
      </c>
      <c r="I2219" s="227">
        <v>9</v>
      </c>
      <c r="J2219" s="59">
        <v>119499</v>
      </c>
      <c r="K2219" s="78">
        <f>VLOOKUP(volume[[#This Row],[hwycov_id]],cnf[],10,FALSE)</f>
        <v>119499</v>
      </c>
      <c r="L2219" s="229">
        <f t="shared" si="102"/>
        <v>0</v>
      </c>
      <c r="M2219" s="228">
        <f t="shared" si="103"/>
        <v>0</v>
      </c>
      <c r="N2219" s="228">
        <f t="shared" si="104"/>
        <v>0</v>
      </c>
      <c r="O2219" s="298" t="e">
        <f>VLOOKUP(volume[[#This Row],[hwycov_id]],check!$A$2:$P$26,16,FALSE)</f>
        <v>#N/A</v>
      </c>
      <c r="P2219" s="298">
        <v>2241</v>
      </c>
    </row>
    <row r="2220" spans="1:16">
      <c r="A2220" s="59">
        <v>28809</v>
      </c>
      <c r="B2220" s="59">
        <v>1</v>
      </c>
      <c r="C2220" s="59">
        <v>1</v>
      </c>
      <c r="D2220" s="59">
        <v>1</v>
      </c>
      <c r="E2220" s="59" t="s">
        <v>77</v>
      </c>
      <c r="F2220" s="227">
        <v>1</v>
      </c>
      <c r="G2220" s="59">
        <v>10</v>
      </c>
      <c r="H2220" s="227">
        <v>3</v>
      </c>
      <c r="I2220" s="227">
        <v>14</v>
      </c>
      <c r="J2220" s="59">
        <v>120405</v>
      </c>
      <c r="K2220" s="78">
        <f>VLOOKUP(volume[[#This Row],[hwycov_id]],cnf[],10,FALSE)</f>
        <v>120405</v>
      </c>
      <c r="L2220" s="229">
        <f t="shared" si="102"/>
        <v>0</v>
      </c>
      <c r="M2220" s="228">
        <f t="shared" si="103"/>
        <v>0</v>
      </c>
      <c r="N2220" s="228">
        <f t="shared" si="104"/>
        <v>0</v>
      </c>
      <c r="O2220" s="298" t="e">
        <f>VLOOKUP(volume[[#This Row],[hwycov_id]],check!$A$2:$P$26,16,FALSE)</f>
        <v>#N/A</v>
      </c>
      <c r="P2220" s="298">
        <v>2242</v>
      </c>
    </row>
    <row r="2221" spans="1:16">
      <c r="A2221" s="59">
        <v>16085</v>
      </c>
      <c r="B2221" s="59">
        <v>1</v>
      </c>
      <c r="C2221" s="59">
        <v>1</v>
      </c>
      <c r="D2221" s="59">
        <v>1</v>
      </c>
      <c r="E2221" s="59" t="s">
        <v>78</v>
      </c>
      <c r="F2221" s="227">
        <v>1</v>
      </c>
      <c r="G2221" s="59">
        <v>10</v>
      </c>
      <c r="H2221" s="227">
        <v>3</v>
      </c>
      <c r="I2221" s="227">
        <v>14</v>
      </c>
      <c r="J2221" s="59">
        <v>121000</v>
      </c>
      <c r="K2221" s="78">
        <f>VLOOKUP(volume[[#This Row],[hwycov_id]],cnf[],10,FALSE)</f>
        <v>121000</v>
      </c>
      <c r="L2221" s="229">
        <f t="shared" si="102"/>
        <v>0</v>
      </c>
      <c r="M2221" s="228">
        <f t="shared" si="103"/>
        <v>0</v>
      </c>
      <c r="N2221" s="228">
        <f t="shared" si="104"/>
        <v>0</v>
      </c>
      <c r="O2221" s="298" t="e">
        <f>VLOOKUP(volume[[#This Row],[hwycov_id]],check!$A$2:$P$26,16,FALSE)</f>
        <v>#N/A</v>
      </c>
      <c r="P2221" s="298">
        <v>2243</v>
      </c>
    </row>
    <row r="2222" spans="1:16">
      <c r="A2222" s="59">
        <v>14639</v>
      </c>
      <c r="B2222" s="59">
        <v>1</v>
      </c>
      <c r="C2222" s="59">
        <v>1</v>
      </c>
      <c r="D2222" s="59">
        <v>1</v>
      </c>
      <c r="E2222" s="59" t="s">
        <v>77</v>
      </c>
      <c r="F2222" s="227">
        <v>1</v>
      </c>
      <c r="G2222" s="59">
        <v>10</v>
      </c>
      <c r="H2222" s="227">
        <v>3</v>
      </c>
      <c r="I2222" s="227">
        <v>14</v>
      </c>
      <c r="J2222" s="59">
        <v>121306</v>
      </c>
      <c r="K2222" s="78">
        <f>VLOOKUP(volume[[#This Row],[hwycov_id]],cnf[],10,FALSE)</f>
        <v>121306</v>
      </c>
      <c r="L2222" s="229">
        <f t="shared" si="102"/>
        <v>0</v>
      </c>
      <c r="M2222" s="228">
        <f t="shared" si="103"/>
        <v>0</v>
      </c>
      <c r="N2222" s="228">
        <f t="shared" si="104"/>
        <v>0</v>
      </c>
      <c r="O2222" s="298" t="e">
        <f>VLOOKUP(volume[[#This Row],[hwycov_id]],check!$A$2:$P$26,16,FALSE)</f>
        <v>#N/A</v>
      </c>
      <c r="P2222" s="298">
        <v>2244</v>
      </c>
    </row>
    <row r="2223" spans="1:16">
      <c r="A2223" s="59">
        <v>15432</v>
      </c>
      <c r="B2223" s="59">
        <v>1</v>
      </c>
      <c r="C2223" s="59">
        <v>1</v>
      </c>
      <c r="D2223" s="59">
        <v>1</v>
      </c>
      <c r="E2223" s="59" t="s">
        <v>78</v>
      </c>
      <c r="F2223" s="227">
        <v>1</v>
      </c>
      <c r="G2223" s="59">
        <v>10</v>
      </c>
      <c r="H2223" s="227">
        <v>2</v>
      </c>
      <c r="I2223" s="227">
        <v>14</v>
      </c>
      <c r="J2223" s="59">
        <v>121345</v>
      </c>
      <c r="K2223" s="78">
        <f>VLOOKUP(volume[[#This Row],[hwycov_id]],cnf[],10,FALSE)</f>
        <v>121345</v>
      </c>
      <c r="L2223" s="229">
        <f t="shared" si="102"/>
        <v>0</v>
      </c>
      <c r="M2223" s="228">
        <f t="shared" si="103"/>
        <v>0</v>
      </c>
      <c r="N2223" s="228">
        <f t="shared" si="104"/>
        <v>0</v>
      </c>
      <c r="O2223" s="298" t="e">
        <f>VLOOKUP(volume[[#This Row],[hwycov_id]],check!$A$2:$P$26,16,FALSE)</f>
        <v>#N/A</v>
      </c>
      <c r="P2223" s="298">
        <v>2245</v>
      </c>
    </row>
    <row r="2224" spans="1:16">
      <c r="A2224" s="59">
        <v>25099</v>
      </c>
      <c r="B2224" s="59">
        <v>1</v>
      </c>
      <c r="C2224" s="59">
        <v>1</v>
      </c>
      <c r="D2224" s="59">
        <v>1</v>
      </c>
      <c r="E2224" s="59" t="s">
        <v>77</v>
      </c>
      <c r="F2224" s="227">
        <v>1</v>
      </c>
      <c r="G2224" s="59">
        <v>10</v>
      </c>
      <c r="H2224" s="227">
        <v>3</v>
      </c>
      <c r="I2224" s="227">
        <v>14</v>
      </c>
      <c r="J2224" s="59">
        <v>122325</v>
      </c>
      <c r="K2224" s="78">
        <f>VLOOKUP(volume[[#This Row],[hwycov_id]],cnf[],10,FALSE)</f>
        <v>122325</v>
      </c>
      <c r="L2224" s="229">
        <f t="shared" si="102"/>
        <v>0</v>
      </c>
      <c r="M2224" s="228">
        <f t="shared" si="103"/>
        <v>0</v>
      </c>
      <c r="N2224" s="228">
        <f t="shared" si="104"/>
        <v>0</v>
      </c>
      <c r="O2224" s="298" t="e">
        <f>VLOOKUP(volume[[#This Row],[hwycov_id]],check!$A$2:$P$26,16,FALSE)</f>
        <v>#N/A</v>
      </c>
      <c r="P2224" s="298">
        <v>2246</v>
      </c>
    </row>
    <row r="2225" spans="1:16">
      <c r="A2225" s="59">
        <v>11266</v>
      </c>
      <c r="B2225" s="59">
        <v>1</v>
      </c>
      <c r="C2225" s="59">
        <v>1</v>
      </c>
      <c r="D2225" s="59">
        <v>1</v>
      </c>
      <c r="E2225" s="59" t="s">
        <v>82</v>
      </c>
      <c r="F2225" s="227">
        <v>1</v>
      </c>
      <c r="G2225" s="59">
        <v>10</v>
      </c>
      <c r="H2225" s="227">
        <v>5</v>
      </c>
      <c r="I2225" s="227">
        <v>9</v>
      </c>
      <c r="J2225" s="59">
        <v>122404</v>
      </c>
      <c r="K2225" s="78">
        <f>VLOOKUP(volume[[#This Row],[hwycov_id]],cnf[],10,FALSE)</f>
        <v>122404</v>
      </c>
      <c r="L2225" s="229">
        <f t="shared" si="102"/>
        <v>0</v>
      </c>
      <c r="M2225" s="228">
        <f t="shared" si="103"/>
        <v>0</v>
      </c>
      <c r="N2225" s="228">
        <f t="shared" si="104"/>
        <v>0</v>
      </c>
      <c r="O2225" s="298" t="e">
        <f>VLOOKUP(volume[[#This Row],[hwycov_id]],check!$A$2:$P$26,16,FALSE)</f>
        <v>#N/A</v>
      </c>
      <c r="P2225" s="298">
        <v>2247</v>
      </c>
    </row>
    <row r="2226" spans="1:16">
      <c r="A2226" s="59">
        <v>802</v>
      </c>
      <c r="B2226" s="59">
        <v>1</v>
      </c>
      <c r="C2226" s="59">
        <v>1</v>
      </c>
      <c r="D2226" s="59">
        <v>1</v>
      </c>
      <c r="E2226" s="59" t="s">
        <v>82</v>
      </c>
      <c r="F2226" s="227">
        <v>1</v>
      </c>
      <c r="G2226" s="59">
        <v>10</v>
      </c>
      <c r="H2226" s="227">
        <v>2</v>
      </c>
      <c r="I2226" s="227">
        <v>14</v>
      </c>
      <c r="J2226" s="59">
        <v>122501</v>
      </c>
      <c r="K2226" s="78">
        <f>VLOOKUP(volume[[#This Row],[hwycov_id]],cnf[],10,FALSE)</f>
        <v>122501</v>
      </c>
      <c r="L2226" s="229">
        <f t="shared" si="102"/>
        <v>0</v>
      </c>
      <c r="M2226" s="228">
        <f t="shared" si="103"/>
        <v>0</v>
      </c>
      <c r="N2226" s="228">
        <f t="shared" si="104"/>
        <v>0</v>
      </c>
      <c r="O2226" s="298" t="e">
        <f>VLOOKUP(volume[[#This Row],[hwycov_id]],check!$A$2:$P$26,16,FALSE)</f>
        <v>#N/A</v>
      </c>
      <c r="P2226" s="298">
        <v>2248</v>
      </c>
    </row>
    <row r="2227" spans="1:16">
      <c r="A2227" s="59">
        <v>13597</v>
      </c>
      <c r="B2227" s="59">
        <v>1</v>
      </c>
      <c r="C2227" s="59">
        <v>1</v>
      </c>
      <c r="D2227" s="59">
        <v>1</v>
      </c>
      <c r="E2227" s="59" t="s">
        <v>82</v>
      </c>
      <c r="F2227" s="227">
        <v>1</v>
      </c>
      <c r="G2227" s="59">
        <v>10</v>
      </c>
      <c r="H2227" s="227">
        <v>6</v>
      </c>
      <c r="I2227" s="227">
        <v>17</v>
      </c>
      <c r="J2227" s="59">
        <v>122507</v>
      </c>
      <c r="K2227" s="78">
        <f>VLOOKUP(volume[[#This Row],[hwycov_id]],cnf[],10,FALSE)</f>
        <v>122507</v>
      </c>
      <c r="L2227" s="229">
        <f t="shared" si="102"/>
        <v>0</v>
      </c>
      <c r="M2227" s="228">
        <f t="shared" si="103"/>
        <v>0</v>
      </c>
      <c r="N2227" s="228">
        <f t="shared" si="104"/>
        <v>0</v>
      </c>
      <c r="O2227" s="298" t="e">
        <f>VLOOKUP(volume[[#This Row],[hwycov_id]],check!$A$2:$P$26,16,FALSE)</f>
        <v>#N/A</v>
      </c>
      <c r="P2227" s="298">
        <v>2249</v>
      </c>
    </row>
    <row r="2228" spans="1:16">
      <c r="A2228" s="59">
        <v>15430</v>
      </c>
      <c r="B2228" s="59">
        <v>1</v>
      </c>
      <c r="C2228" s="59">
        <v>1</v>
      </c>
      <c r="D2228" s="59">
        <v>1</v>
      </c>
      <c r="E2228" s="59" t="s">
        <v>78</v>
      </c>
      <c r="F2228" s="227">
        <v>1</v>
      </c>
      <c r="G2228" s="59">
        <v>10</v>
      </c>
      <c r="H2228" s="227">
        <v>3</v>
      </c>
      <c r="I2228" s="227">
        <v>14</v>
      </c>
      <c r="J2228" s="59">
        <v>123651</v>
      </c>
      <c r="K2228" s="78">
        <f>VLOOKUP(volume[[#This Row],[hwycov_id]],cnf[],10,FALSE)</f>
        <v>123651</v>
      </c>
      <c r="L2228" s="229">
        <f t="shared" si="102"/>
        <v>0</v>
      </c>
      <c r="M2228" s="228">
        <f t="shared" si="103"/>
        <v>0</v>
      </c>
      <c r="N2228" s="228">
        <f t="shared" si="104"/>
        <v>0</v>
      </c>
      <c r="O2228" s="298" t="e">
        <f>VLOOKUP(volume[[#This Row],[hwycov_id]],check!$A$2:$P$26,16,FALSE)</f>
        <v>#N/A</v>
      </c>
      <c r="P2228" s="298">
        <v>2250</v>
      </c>
    </row>
    <row r="2229" spans="1:16">
      <c r="A2229" s="59">
        <v>20749</v>
      </c>
      <c r="B2229" s="59">
        <v>1</v>
      </c>
      <c r="C2229" s="59">
        <v>1</v>
      </c>
      <c r="D2229" s="59">
        <v>1</v>
      </c>
      <c r="E2229" s="59" t="s">
        <v>82</v>
      </c>
      <c r="F2229" s="227">
        <v>1</v>
      </c>
      <c r="G2229" s="59">
        <v>10</v>
      </c>
      <c r="H2229" s="227">
        <v>2</v>
      </c>
      <c r="I2229" s="227">
        <v>14</v>
      </c>
      <c r="J2229" s="59">
        <v>124039</v>
      </c>
      <c r="K2229" s="78">
        <f>VLOOKUP(volume[[#This Row],[hwycov_id]],cnf[],10,FALSE)</f>
        <v>124039</v>
      </c>
      <c r="L2229" s="229">
        <f t="shared" si="102"/>
        <v>0</v>
      </c>
      <c r="M2229" s="228">
        <f t="shared" si="103"/>
        <v>0</v>
      </c>
      <c r="N2229" s="228">
        <f t="shared" si="104"/>
        <v>0</v>
      </c>
      <c r="O2229" s="298" t="e">
        <f>VLOOKUP(volume[[#This Row],[hwycov_id]],check!$A$2:$P$26,16,FALSE)</f>
        <v>#N/A</v>
      </c>
      <c r="P2229" s="298">
        <v>2251</v>
      </c>
    </row>
    <row r="2230" spans="1:16">
      <c r="A2230" s="59">
        <v>13664</v>
      </c>
      <c r="B2230" s="59">
        <v>1</v>
      </c>
      <c r="C2230" s="59">
        <v>1</v>
      </c>
      <c r="D2230" s="59">
        <v>1</v>
      </c>
      <c r="E2230" s="59" t="s">
        <v>77</v>
      </c>
      <c r="F2230" s="227">
        <v>1</v>
      </c>
      <c r="G2230" s="59">
        <v>10</v>
      </c>
      <c r="H2230" s="227">
        <v>3</v>
      </c>
      <c r="I2230" s="227">
        <v>14</v>
      </c>
      <c r="J2230" s="59">
        <v>125325</v>
      </c>
      <c r="K2230" s="78">
        <f>VLOOKUP(volume[[#This Row],[hwycov_id]],cnf[],10,FALSE)</f>
        <v>125325</v>
      </c>
      <c r="L2230" s="229">
        <f t="shared" si="102"/>
        <v>0</v>
      </c>
      <c r="M2230" s="228">
        <f t="shared" si="103"/>
        <v>0</v>
      </c>
      <c r="N2230" s="228">
        <f t="shared" si="104"/>
        <v>0</v>
      </c>
      <c r="O2230" s="298" t="e">
        <f>VLOOKUP(volume[[#This Row],[hwycov_id]],check!$A$2:$P$26,16,FALSE)</f>
        <v>#N/A</v>
      </c>
      <c r="P2230" s="298">
        <v>2252</v>
      </c>
    </row>
    <row r="2231" spans="1:16">
      <c r="A2231" s="59">
        <v>706</v>
      </c>
      <c r="B2231" s="59">
        <v>1</v>
      </c>
      <c r="C2231" s="59">
        <v>1</v>
      </c>
      <c r="D2231" s="59">
        <v>1</v>
      </c>
      <c r="E2231" s="59" t="s">
        <v>82</v>
      </c>
      <c r="F2231" s="227">
        <v>1</v>
      </c>
      <c r="G2231" s="59">
        <v>10</v>
      </c>
      <c r="H2231" s="227">
        <v>4</v>
      </c>
      <c r="I2231" s="227">
        <v>2</v>
      </c>
      <c r="J2231" s="59">
        <v>125375</v>
      </c>
      <c r="K2231" s="78">
        <f>VLOOKUP(volume[[#This Row],[hwycov_id]],cnf[],10,FALSE)</f>
        <v>125375</v>
      </c>
      <c r="L2231" s="229">
        <f t="shared" si="102"/>
        <v>0</v>
      </c>
      <c r="M2231" s="228">
        <f t="shared" si="103"/>
        <v>0</v>
      </c>
      <c r="N2231" s="228">
        <f t="shared" si="104"/>
        <v>0</v>
      </c>
      <c r="O2231" s="298" t="e">
        <f>VLOOKUP(volume[[#This Row],[hwycov_id]],check!$A$2:$P$26,16,FALSE)</f>
        <v>#N/A</v>
      </c>
      <c r="P2231" s="298">
        <v>2253</v>
      </c>
    </row>
    <row r="2232" spans="1:16">
      <c r="A2232" s="59">
        <v>10996</v>
      </c>
      <c r="B2232" s="59">
        <v>1</v>
      </c>
      <c r="C2232" s="59">
        <v>1</v>
      </c>
      <c r="D2232" s="59">
        <v>1</v>
      </c>
      <c r="E2232" s="59" t="s">
        <v>82</v>
      </c>
      <c r="F2232" s="227">
        <v>1</v>
      </c>
      <c r="G2232" s="59">
        <v>10</v>
      </c>
      <c r="H2232" s="227">
        <v>3</v>
      </c>
      <c r="I2232" s="227">
        <v>14</v>
      </c>
      <c r="J2232" s="59">
        <v>125503</v>
      </c>
      <c r="K2232" s="78">
        <f>VLOOKUP(volume[[#This Row],[hwycov_id]],cnf[],10,FALSE)</f>
        <v>125503</v>
      </c>
      <c r="L2232" s="229">
        <f t="shared" si="102"/>
        <v>0</v>
      </c>
      <c r="M2232" s="228">
        <f t="shared" si="103"/>
        <v>0</v>
      </c>
      <c r="N2232" s="228">
        <f t="shared" si="104"/>
        <v>0</v>
      </c>
      <c r="O2232" s="298" t="e">
        <f>VLOOKUP(volume[[#This Row],[hwycov_id]],check!$A$2:$P$26,16,FALSE)</f>
        <v>#N/A</v>
      </c>
      <c r="P2232" s="298">
        <v>2254</v>
      </c>
    </row>
    <row r="2233" spans="1:16">
      <c r="A2233" s="59">
        <v>716</v>
      </c>
      <c r="B2233" s="59">
        <v>1</v>
      </c>
      <c r="C2233" s="59">
        <v>1</v>
      </c>
      <c r="D2233" s="59">
        <v>1</v>
      </c>
      <c r="E2233" s="59" t="s">
        <v>82</v>
      </c>
      <c r="F2233" s="227">
        <v>1</v>
      </c>
      <c r="G2233" s="59">
        <v>10</v>
      </c>
      <c r="H2233" s="227">
        <v>2</v>
      </c>
      <c r="I2233" s="227">
        <v>11</v>
      </c>
      <c r="J2233" s="59">
        <v>125971</v>
      </c>
      <c r="K2233" s="78">
        <f>VLOOKUP(volume[[#This Row],[hwycov_id]],cnf[],10,FALSE)</f>
        <v>125971</v>
      </c>
      <c r="L2233" s="229">
        <f t="shared" si="102"/>
        <v>0</v>
      </c>
      <c r="M2233" s="228">
        <f t="shared" si="103"/>
        <v>0</v>
      </c>
      <c r="N2233" s="228">
        <f t="shared" si="104"/>
        <v>0</v>
      </c>
      <c r="O2233" s="298" t="e">
        <f>VLOOKUP(volume[[#This Row],[hwycov_id]],check!$A$2:$P$26,16,FALSE)</f>
        <v>#N/A</v>
      </c>
      <c r="P2233" s="298">
        <v>2256</v>
      </c>
    </row>
    <row r="2234" spans="1:16">
      <c r="A2234" s="59">
        <v>14386</v>
      </c>
      <c r="B2234" s="59">
        <v>1</v>
      </c>
      <c r="C2234" s="59">
        <v>1</v>
      </c>
      <c r="D2234" s="59">
        <v>1</v>
      </c>
      <c r="E2234" s="59" t="s">
        <v>77</v>
      </c>
      <c r="F2234" s="227">
        <v>1</v>
      </c>
      <c r="G2234" s="59">
        <v>10</v>
      </c>
      <c r="H2234" s="227">
        <v>3</v>
      </c>
      <c r="I2234" s="227">
        <v>14</v>
      </c>
      <c r="J2234" s="59">
        <v>125973</v>
      </c>
      <c r="K2234" s="78">
        <f>VLOOKUP(volume[[#This Row],[hwycov_id]],cnf[],10,FALSE)</f>
        <v>125973</v>
      </c>
      <c r="L2234" s="229">
        <f t="shared" si="102"/>
        <v>0</v>
      </c>
      <c r="M2234" s="228">
        <f t="shared" si="103"/>
        <v>0</v>
      </c>
      <c r="N2234" s="228">
        <f t="shared" si="104"/>
        <v>0</v>
      </c>
      <c r="O2234" s="298" t="e">
        <f>VLOOKUP(volume[[#This Row],[hwycov_id]],check!$A$2:$P$26,16,FALSE)</f>
        <v>#N/A</v>
      </c>
      <c r="P2234" s="298">
        <v>2257</v>
      </c>
    </row>
    <row r="2235" spans="1:16">
      <c r="A2235" s="59">
        <v>789</v>
      </c>
      <c r="B2235" s="59">
        <v>1</v>
      </c>
      <c r="C2235" s="59">
        <v>1</v>
      </c>
      <c r="D2235" s="59">
        <v>1</v>
      </c>
      <c r="E2235" s="59" t="s">
        <v>77</v>
      </c>
      <c r="F2235" s="227">
        <v>1</v>
      </c>
      <c r="G2235" s="59">
        <v>10</v>
      </c>
      <c r="H2235" s="227">
        <v>3</v>
      </c>
      <c r="I2235" s="227">
        <v>14</v>
      </c>
      <c r="J2235" s="59">
        <v>128110</v>
      </c>
      <c r="K2235" s="78">
        <f>VLOOKUP(volume[[#This Row],[hwycov_id]],cnf[],10,FALSE)</f>
        <v>128110</v>
      </c>
      <c r="L2235" s="229">
        <f t="shared" si="102"/>
        <v>0</v>
      </c>
      <c r="M2235" s="228">
        <f t="shared" si="103"/>
        <v>0</v>
      </c>
      <c r="N2235" s="228">
        <f t="shared" si="104"/>
        <v>0</v>
      </c>
      <c r="O2235" s="298" t="e">
        <f>VLOOKUP(volume[[#This Row],[hwycov_id]],check!$A$2:$P$26,16,FALSE)</f>
        <v>#N/A</v>
      </c>
      <c r="P2235" s="298">
        <v>2258</v>
      </c>
    </row>
    <row r="2236" spans="1:16">
      <c r="A2236" s="59">
        <v>10998</v>
      </c>
      <c r="B2236" s="59">
        <v>1</v>
      </c>
      <c r="C2236" s="59">
        <v>1</v>
      </c>
      <c r="D2236" s="59">
        <v>1</v>
      </c>
      <c r="E2236" s="59" t="s">
        <v>82</v>
      </c>
      <c r="F2236" s="227">
        <v>1</v>
      </c>
      <c r="G2236" s="59">
        <v>10</v>
      </c>
      <c r="H2236" s="227">
        <v>3</v>
      </c>
      <c r="I2236" s="227">
        <v>14</v>
      </c>
      <c r="J2236" s="59">
        <v>130093</v>
      </c>
      <c r="K2236" s="78">
        <f>VLOOKUP(volume[[#This Row],[hwycov_id]],cnf[],10,FALSE)</f>
        <v>130093</v>
      </c>
      <c r="L2236" s="229">
        <f t="shared" si="102"/>
        <v>0</v>
      </c>
      <c r="M2236" s="228">
        <f t="shared" si="103"/>
        <v>0</v>
      </c>
      <c r="N2236" s="228">
        <f t="shared" si="104"/>
        <v>0</v>
      </c>
      <c r="O2236" s="298" t="e">
        <f>VLOOKUP(volume[[#This Row],[hwycov_id]],check!$A$2:$P$26,16,FALSE)</f>
        <v>#N/A</v>
      </c>
      <c r="P2236" s="298">
        <v>2259</v>
      </c>
    </row>
    <row r="2237" spans="1:16">
      <c r="A2237" s="59">
        <v>835</v>
      </c>
      <c r="B2237" s="59">
        <v>1</v>
      </c>
      <c r="C2237" s="59">
        <v>1</v>
      </c>
      <c r="D2237" s="59">
        <v>1</v>
      </c>
      <c r="E2237" s="59" t="s">
        <v>82</v>
      </c>
      <c r="F2237" s="227">
        <v>1</v>
      </c>
      <c r="G2237" s="59">
        <v>10</v>
      </c>
      <c r="H2237" s="227">
        <v>4</v>
      </c>
      <c r="I2237" s="227">
        <v>2</v>
      </c>
      <c r="J2237" s="59">
        <v>131719</v>
      </c>
      <c r="K2237" s="78">
        <f>VLOOKUP(volume[[#This Row],[hwycov_id]],cnf[],10,FALSE)</f>
        <v>131719</v>
      </c>
      <c r="L2237" s="229">
        <f t="shared" si="102"/>
        <v>0</v>
      </c>
      <c r="M2237" s="228">
        <f t="shared" si="103"/>
        <v>0</v>
      </c>
      <c r="N2237" s="228">
        <f t="shared" si="104"/>
        <v>0</v>
      </c>
      <c r="O2237" s="298" t="e">
        <f>VLOOKUP(volume[[#This Row],[hwycov_id]],check!$A$2:$P$26,16,FALSE)</f>
        <v>#N/A</v>
      </c>
      <c r="P2237" s="298">
        <v>2260</v>
      </c>
    </row>
    <row r="2238" spans="1:16">
      <c r="A2238" s="59">
        <v>14412</v>
      </c>
      <c r="B2238" s="59">
        <v>1</v>
      </c>
      <c r="C2238" s="59">
        <v>1</v>
      </c>
      <c r="D2238" s="59">
        <v>1</v>
      </c>
      <c r="E2238" s="59" t="s">
        <v>77</v>
      </c>
      <c r="F2238" s="227">
        <v>1</v>
      </c>
      <c r="G2238" s="59">
        <v>10</v>
      </c>
      <c r="H2238" s="227">
        <v>3</v>
      </c>
      <c r="I2238" s="227">
        <v>14</v>
      </c>
      <c r="J2238" s="59">
        <v>135830</v>
      </c>
      <c r="K2238" s="78">
        <f>VLOOKUP(volume[[#This Row],[hwycov_id]],cnf[],10,FALSE)</f>
        <v>135830</v>
      </c>
      <c r="L2238" s="229">
        <f t="shared" si="102"/>
        <v>0</v>
      </c>
      <c r="M2238" s="228">
        <f t="shared" si="103"/>
        <v>0</v>
      </c>
      <c r="N2238" s="228">
        <f t="shared" si="104"/>
        <v>0</v>
      </c>
      <c r="O2238" s="298" t="e">
        <f>VLOOKUP(volume[[#This Row],[hwycov_id]],check!$A$2:$P$26,16,FALSE)</f>
        <v>#N/A</v>
      </c>
      <c r="P2238" s="298">
        <v>2261</v>
      </c>
    </row>
    <row r="2239" spans="1:16">
      <c r="A2239" s="59">
        <v>14411</v>
      </c>
      <c r="B2239" s="59">
        <v>1</v>
      </c>
      <c r="C2239" s="59">
        <v>1</v>
      </c>
      <c r="D2239" s="59">
        <v>1</v>
      </c>
      <c r="E2239" s="59" t="s">
        <v>77</v>
      </c>
      <c r="F2239" s="227">
        <v>1</v>
      </c>
      <c r="G2239" s="59">
        <v>10</v>
      </c>
      <c r="H2239" s="227">
        <v>3</v>
      </c>
      <c r="I2239" s="227">
        <v>14</v>
      </c>
      <c r="J2239" s="59">
        <v>136726</v>
      </c>
      <c r="K2239" s="78">
        <f>VLOOKUP(volume[[#This Row],[hwycov_id]],cnf[],10,FALSE)</f>
        <v>136726</v>
      </c>
      <c r="L2239" s="229">
        <f t="shared" si="102"/>
        <v>0</v>
      </c>
      <c r="M2239" s="228">
        <f t="shared" si="103"/>
        <v>0</v>
      </c>
      <c r="N2239" s="228">
        <f t="shared" si="104"/>
        <v>0</v>
      </c>
      <c r="O2239" s="298" t="e">
        <f>VLOOKUP(volume[[#This Row],[hwycov_id]],check!$A$2:$P$26,16,FALSE)</f>
        <v>#N/A</v>
      </c>
      <c r="P2239" s="298">
        <v>2262</v>
      </c>
    </row>
    <row r="2240" spans="1:16">
      <c r="A2240" s="59">
        <v>14400</v>
      </c>
      <c r="B2240" s="59">
        <v>1</v>
      </c>
      <c r="C2240" s="59">
        <v>1</v>
      </c>
      <c r="D2240" s="59">
        <v>1</v>
      </c>
      <c r="E2240" s="59" t="s">
        <v>77</v>
      </c>
      <c r="F2240" s="227">
        <v>1</v>
      </c>
      <c r="G2240" s="59">
        <v>10</v>
      </c>
      <c r="H2240" s="227">
        <v>3</v>
      </c>
      <c r="I2240" s="227">
        <v>14</v>
      </c>
      <c r="J2240" s="59">
        <v>137156</v>
      </c>
      <c r="K2240" s="78">
        <f>VLOOKUP(volume[[#This Row],[hwycov_id]],cnf[],10,FALSE)</f>
        <v>137156</v>
      </c>
      <c r="L2240" s="229">
        <f t="shared" si="102"/>
        <v>0</v>
      </c>
      <c r="M2240" s="228">
        <f t="shared" si="103"/>
        <v>0</v>
      </c>
      <c r="N2240" s="228">
        <f t="shared" si="104"/>
        <v>0</v>
      </c>
      <c r="O2240" s="298" t="e">
        <f>VLOOKUP(volume[[#This Row],[hwycov_id]],check!$A$2:$P$26,16,FALSE)</f>
        <v>#N/A</v>
      </c>
      <c r="P2240" s="298">
        <v>2263</v>
      </c>
    </row>
    <row r="2241" spans="1:16">
      <c r="A2241" s="59">
        <v>14402</v>
      </c>
      <c r="B2241" s="59">
        <v>1</v>
      </c>
      <c r="C2241" s="59">
        <v>1</v>
      </c>
      <c r="D2241" s="59">
        <v>1</v>
      </c>
      <c r="E2241" s="59" t="s">
        <v>77</v>
      </c>
      <c r="F2241" s="227">
        <v>1</v>
      </c>
      <c r="G2241" s="59">
        <v>10</v>
      </c>
      <c r="H2241" s="227">
        <v>3</v>
      </c>
      <c r="I2241" s="227">
        <v>14</v>
      </c>
      <c r="J2241" s="59">
        <v>137414</v>
      </c>
      <c r="K2241" s="78">
        <f>VLOOKUP(volume[[#This Row],[hwycov_id]],cnf[],10,FALSE)</f>
        <v>137414</v>
      </c>
      <c r="L2241" s="229">
        <f t="shared" si="102"/>
        <v>0</v>
      </c>
      <c r="M2241" s="228">
        <f t="shared" si="103"/>
        <v>0</v>
      </c>
      <c r="N2241" s="228">
        <f t="shared" si="104"/>
        <v>0</v>
      </c>
      <c r="O2241" s="298" t="e">
        <f>VLOOKUP(volume[[#This Row],[hwycov_id]],check!$A$2:$P$26,16,FALSE)</f>
        <v>#N/A</v>
      </c>
      <c r="P2241" s="298">
        <v>2264</v>
      </c>
    </row>
    <row r="2242" spans="1:16">
      <c r="A2242" s="59">
        <v>14409</v>
      </c>
      <c r="B2242" s="59">
        <v>1</v>
      </c>
      <c r="C2242" s="59">
        <v>1</v>
      </c>
      <c r="D2242" s="59">
        <v>1</v>
      </c>
      <c r="E2242" s="59" t="s">
        <v>77</v>
      </c>
      <c r="F2242" s="227">
        <v>1</v>
      </c>
      <c r="G2242" s="59">
        <v>10</v>
      </c>
      <c r="H2242" s="227">
        <v>3</v>
      </c>
      <c r="I2242" s="227">
        <v>14</v>
      </c>
      <c r="J2242" s="59">
        <v>137722</v>
      </c>
      <c r="K2242" s="78">
        <f>VLOOKUP(volume[[#This Row],[hwycov_id]],cnf[],10,FALSE)</f>
        <v>137722</v>
      </c>
      <c r="L2242" s="229">
        <f t="shared" ref="L2242:L2277" si="105">K2242/J2242-1</f>
        <v>0</v>
      </c>
      <c r="M2242" s="228">
        <f t="shared" ref="M2242:M2277" si="106">K2242-J2242</f>
        <v>0</v>
      </c>
      <c r="N2242" s="228">
        <f t="shared" ref="N2242:N2277" si="107">POWER(M2242,2)</f>
        <v>0</v>
      </c>
      <c r="O2242" s="298" t="e">
        <f>VLOOKUP(volume[[#This Row],[hwycov_id]],check!$A$2:$P$26,16,FALSE)</f>
        <v>#N/A</v>
      </c>
      <c r="P2242" s="298">
        <v>2265</v>
      </c>
    </row>
    <row r="2243" spans="1:16">
      <c r="A2243" s="59">
        <v>14407</v>
      </c>
      <c r="B2243" s="59">
        <v>1</v>
      </c>
      <c r="C2243" s="59">
        <v>1</v>
      </c>
      <c r="D2243" s="59">
        <v>1</v>
      </c>
      <c r="E2243" s="59" t="s">
        <v>77</v>
      </c>
      <c r="F2243" s="227">
        <v>1</v>
      </c>
      <c r="G2243" s="59">
        <v>10</v>
      </c>
      <c r="H2243" s="227">
        <v>3</v>
      </c>
      <c r="I2243" s="227">
        <v>19</v>
      </c>
      <c r="J2243" s="59">
        <v>138072</v>
      </c>
      <c r="K2243" s="78">
        <f>VLOOKUP(volume[[#This Row],[hwycov_id]],cnf[],10,FALSE)</f>
        <v>138072</v>
      </c>
      <c r="L2243" s="229">
        <f t="shared" si="105"/>
        <v>0</v>
      </c>
      <c r="M2243" s="228">
        <f t="shared" si="106"/>
        <v>0</v>
      </c>
      <c r="N2243" s="228">
        <f t="shared" si="107"/>
        <v>0</v>
      </c>
      <c r="O2243" s="298" t="e">
        <f>VLOOKUP(volume[[#This Row],[hwycov_id]],check!$A$2:$P$26,16,FALSE)</f>
        <v>#N/A</v>
      </c>
      <c r="P2243" s="298">
        <v>2266</v>
      </c>
    </row>
    <row r="2244" spans="1:16">
      <c r="A2244" s="59">
        <v>14410</v>
      </c>
      <c r="B2244" s="59">
        <v>1</v>
      </c>
      <c r="C2244" s="59">
        <v>1</v>
      </c>
      <c r="D2244" s="59">
        <v>1</v>
      </c>
      <c r="E2244" s="59" t="s">
        <v>77</v>
      </c>
      <c r="F2244" s="227">
        <v>1</v>
      </c>
      <c r="G2244" s="59">
        <v>10</v>
      </c>
      <c r="H2244" s="227">
        <v>3</v>
      </c>
      <c r="I2244" s="227">
        <v>14</v>
      </c>
      <c r="J2244" s="59">
        <v>139304</v>
      </c>
      <c r="K2244" s="78">
        <f>VLOOKUP(volume[[#This Row],[hwycov_id]],cnf[],10,FALSE)</f>
        <v>139304</v>
      </c>
      <c r="L2244" s="229">
        <f t="shared" si="105"/>
        <v>0</v>
      </c>
      <c r="M2244" s="228">
        <f t="shared" si="106"/>
        <v>0</v>
      </c>
      <c r="N2244" s="228">
        <f t="shared" si="107"/>
        <v>0</v>
      </c>
      <c r="O2244" s="298" t="e">
        <f>VLOOKUP(volume[[#This Row],[hwycov_id]],check!$A$2:$P$26,16,FALSE)</f>
        <v>#N/A</v>
      </c>
      <c r="P2244" s="298">
        <v>2267</v>
      </c>
    </row>
    <row r="2245" spans="1:16">
      <c r="A2245" s="59">
        <v>14418</v>
      </c>
      <c r="B2245" s="59">
        <v>1</v>
      </c>
      <c r="C2245" s="59">
        <v>1</v>
      </c>
      <c r="D2245" s="59">
        <v>1</v>
      </c>
      <c r="E2245" s="59" t="s">
        <v>77</v>
      </c>
      <c r="F2245" s="227">
        <v>1</v>
      </c>
      <c r="G2245" s="59">
        <v>10</v>
      </c>
      <c r="H2245" s="227">
        <v>3</v>
      </c>
      <c r="I2245" s="227">
        <v>14</v>
      </c>
      <c r="J2245" s="59">
        <v>141860</v>
      </c>
      <c r="K2245" s="78">
        <f>VLOOKUP(volume[[#This Row],[hwycov_id]],cnf[],10,FALSE)</f>
        <v>141860</v>
      </c>
      <c r="L2245" s="229">
        <f t="shared" si="105"/>
        <v>0</v>
      </c>
      <c r="M2245" s="228">
        <f t="shared" si="106"/>
        <v>0</v>
      </c>
      <c r="N2245" s="228">
        <f t="shared" si="107"/>
        <v>0</v>
      </c>
      <c r="O2245" s="298" t="e">
        <f>VLOOKUP(volume[[#This Row],[hwycov_id]],check!$A$2:$P$26,16,FALSE)</f>
        <v>#N/A</v>
      </c>
      <c r="P2245" s="298">
        <v>2268</v>
      </c>
    </row>
    <row r="2246" spans="1:16">
      <c r="A2246" s="59">
        <v>8814</v>
      </c>
      <c r="B2246" s="59">
        <v>1</v>
      </c>
      <c r="C2246" s="59">
        <v>1</v>
      </c>
      <c r="D2246" s="59">
        <v>1</v>
      </c>
      <c r="E2246" s="59" t="s">
        <v>77</v>
      </c>
      <c r="F2246" s="227">
        <v>1</v>
      </c>
      <c r="G2246" s="59">
        <v>10</v>
      </c>
      <c r="H2246" s="227">
        <v>3</v>
      </c>
      <c r="I2246" s="227">
        <v>14</v>
      </c>
      <c r="J2246" s="59">
        <v>144022</v>
      </c>
      <c r="K2246" s="78">
        <f>VLOOKUP(volume[[#This Row],[hwycov_id]],cnf[],10,FALSE)</f>
        <v>144022</v>
      </c>
      <c r="L2246" s="229">
        <f t="shared" si="105"/>
        <v>0</v>
      </c>
      <c r="M2246" s="228">
        <f t="shared" si="106"/>
        <v>0</v>
      </c>
      <c r="N2246" s="228">
        <f t="shared" si="107"/>
        <v>0</v>
      </c>
      <c r="O2246" s="298" t="e">
        <f>VLOOKUP(volume[[#This Row],[hwycov_id]],check!$A$2:$P$26,16,FALSE)</f>
        <v>#N/A</v>
      </c>
      <c r="P2246" s="298">
        <v>2269</v>
      </c>
    </row>
    <row r="2247" spans="1:16">
      <c r="A2247" s="59">
        <v>14383</v>
      </c>
      <c r="B2247" s="59">
        <v>1</v>
      </c>
      <c r="C2247" s="59">
        <v>1</v>
      </c>
      <c r="D2247" s="59">
        <v>1</v>
      </c>
      <c r="E2247" s="59" t="s">
        <v>77</v>
      </c>
      <c r="F2247" s="227">
        <v>1</v>
      </c>
      <c r="G2247" s="59">
        <v>10</v>
      </c>
      <c r="H2247" s="227">
        <v>3</v>
      </c>
      <c r="I2247" s="227">
        <v>14</v>
      </c>
      <c r="J2247" s="59">
        <v>147796</v>
      </c>
      <c r="K2247" s="78">
        <f>VLOOKUP(volume[[#This Row],[hwycov_id]],cnf[],10,FALSE)</f>
        <v>147796</v>
      </c>
      <c r="L2247" s="229">
        <f t="shared" si="105"/>
        <v>0</v>
      </c>
      <c r="M2247" s="228">
        <f t="shared" si="106"/>
        <v>0</v>
      </c>
      <c r="N2247" s="228">
        <f t="shared" si="107"/>
        <v>0</v>
      </c>
      <c r="O2247" s="298" t="e">
        <f>VLOOKUP(volume[[#This Row],[hwycov_id]],check!$A$2:$P$26,16,FALSE)</f>
        <v>#N/A</v>
      </c>
      <c r="P2247" s="298">
        <v>2270</v>
      </c>
    </row>
    <row r="2248" spans="1:16">
      <c r="A2248" s="59">
        <v>14397</v>
      </c>
      <c r="B2248" s="59">
        <v>1</v>
      </c>
      <c r="C2248" s="59">
        <v>1</v>
      </c>
      <c r="D2248" s="59">
        <v>1</v>
      </c>
      <c r="E2248" s="59" t="s">
        <v>77</v>
      </c>
      <c r="F2248" s="227">
        <v>1</v>
      </c>
      <c r="G2248" s="59">
        <v>10</v>
      </c>
      <c r="H2248" s="227">
        <v>3</v>
      </c>
      <c r="I2248" s="227">
        <v>14</v>
      </c>
      <c r="J2248" s="59">
        <v>147914</v>
      </c>
      <c r="K2248" s="78">
        <f>VLOOKUP(volume[[#This Row],[hwycov_id]],cnf[],10,FALSE)</f>
        <v>147914</v>
      </c>
      <c r="L2248" s="229">
        <f t="shared" si="105"/>
        <v>0</v>
      </c>
      <c r="M2248" s="228">
        <f t="shared" si="106"/>
        <v>0</v>
      </c>
      <c r="N2248" s="228">
        <f t="shared" si="107"/>
        <v>0</v>
      </c>
      <c r="O2248" s="298" t="e">
        <f>VLOOKUP(volume[[#This Row],[hwycov_id]],check!$A$2:$P$26,16,FALSE)</f>
        <v>#N/A</v>
      </c>
      <c r="P2248" s="298">
        <v>2271</v>
      </c>
    </row>
    <row r="2249" spans="1:16">
      <c r="A2249" s="59">
        <v>14682</v>
      </c>
      <c r="B2249" s="59">
        <v>1</v>
      </c>
      <c r="C2249" s="59">
        <v>1</v>
      </c>
      <c r="D2249" s="59">
        <v>1</v>
      </c>
      <c r="E2249" s="59" t="s">
        <v>77</v>
      </c>
      <c r="F2249" s="227">
        <v>1</v>
      </c>
      <c r="G2249" s="59">
        <v>10</v>
      </c>
      <c r="H2249" s="227">
        <v>3</v>
      </c>
      <c r="I2249" s="227">
        <v>14</v>
      </c>
      <c r="J2249" s="59">
        <v>152336</v>
      </c>
      <c r="K2249" s="78">
        <f>VLOOKUP(volume[[#This Row],[hwycov_id]],cnf[],10,FALSE)</f>
        <v>152336</v>
      </c>
      <c r="L2249" s="229">
        <f t="shared" si="105"/>
        <v>0</v>
      </c>
      <c r="M2249" s="228">
        <f t="shared" si="106"/>
        <v>0</v>
      </c>
      <c r="N2249" s="228">
        <f t="shared" si="107"/>
        <v>0</v>
      </c>
      <c r="O2249" s="298" t="e">
        <f>VLOOKUP(volume[[#This Row],[hwycov_id]],check!$A$2:$P$26,16,FALSE)</f>
        <v>#N/A</v>
      </c>
      <c r="P2249" s="298">
        <v>2272</v>
      </c>
    </row>
    <row r="2250" spans="1:16">
      <c r="A2250" s="59">
        <v>14644</v>
      </c>
      <c r="B2250" s="59">
        <v>1</v>
      </c>
      <c r="C2250" s="59">
        <v>1</v>
      </c>
      <c r="D2250" s="59">
        <v>1</v>
      </c>
      <c r="E2250" s="59" t="s">
        <v>77</v>
      </c>
      <c r="F2250" s="227">
        <v>1</v>
      </c>
      <c r="G2250" s="59">
        <v>10</v>
      </c>
      <c r="H2250" s="227">
        <v>3</v>
      </c>
      <c r="I2250" s="227">
        <v>14</v>
      </c>
      <c r="J2250" s="59">
        <v>153552</v>
      </c>
      <c r="K2250" s="78">
        <f>VLOOKUP(volume[[#This Row],[hwycov_id]],cnf[],10,FALSE)</f>
        <v>153552</v>
      </c>
      <c r="L2250" s="229">
        <f t="shared" si="105"/>
        <v>0</v>
      </c>
      <c r="M2250" s="228">
        <f t="shared" si="106"/>
        <v>0</v>
      </c>
      <c r="N2250" s="228">
        <f t="shared" si="107"/>
        <v>0</v>
      </c>
      <c r="O2250" s="298" t="e">
        <f>VLOOKUP(volume[[#This Row],[hwycov_id]],check!$A$2:$P$26,16,FALSE)</f>
        <v>#N/A</v>
      </c>
      <c r="P2250" s="298">
        <v>2273</v>
      </c>
    </row>
    <row r="2251" spans="1:16">
      <c r="A2251" s="59">
        <v>574</v>
      </c>
      <c r="B2251" s="59">
        <v>1</v>
      </c>
      <c r="C2251" s="59">
        <v>1</v>
      </c>
      <c r="D2251" s="59">
        <v>1</v>
      </c>
      <c r="E2251" s="59" t="s">
        <v>77</v>
      </c>
      <c r="F2251" s="227">
        <v>1</v>
      </c>
      <c r="G2251" s="59">
        <v>10</v>
      </c>
      <c r="H2251" s="227">
        <v>3</v>
      </c>
      <c r="I2251" s="227">
        <v>14</v>
      </c>
      <c r="J2251" s="59">
        <v>161246</v>
      </c>
      <c r="K2251" s="78">
        <f>VLOOKUP(volume[[#This Row],[hwycov_id]],cnf[],10,FALSE)</f>
        <v>161246</v>
      </c>
      <c r="L2251" s="229">
        <f t="shared" si="105"/>
        <v>0</v>
      </c>
      <c r="M2251" s="228">
        <f t="shared" si="106"/>
        <v>0</v>
      </c>
      <c r="N2251" s="228">
        <f t="shared" si="107"/>
        <v>0</v>
      </c>
      <c r="O2251" s="298" t="e">
        <f>VLOOKUP(volume[[#This Row],[hwycov_id]],check!$A$2:$P$26,16,FALSE)</f>
        <v>#N/A</v>
      </c>
      <c r="P2251" s="298">
        <v>2275</v>
      </c>
    </row>
    <row r="2252" spans="1:16">
      <c r="A2252" s="59">
        <v>14419</v>
      </c>
      <c r="B2252" s="59">
        <v>1</v>
      </c>
      <c r="C2252" s="59">
        <v>1</v>
      </c>
      <c r="D2252" s="59">
        <v>1</v>
      </c>
      <c r="E2252" s="59" t="s">
        <v>77</v>
      </c>
      <c r="F2252" s="227">
        <v>1</v>
      </c>
      <c r="G2252" s="59">
        <v>10</v>
      </c>
      <c r="H2252" s="227">
        <v>3</v>
      </c>
      <c r="I2252" s="227">
        <v>14</v>
      </c>
      <c r="J2252" s="59">
        <v>165496</v>
      </c>
      <c r="K2252" s="78">
        <f>VLOOKUP(volume[[#This Row],[hwycov_id]],cnf[],10,FALSE)</f>
        <v>165496</v>
      </c>
      <c r="L2252" s="229">
        <f t="shared" si="105"/>
        <v>0</v>
      </c>
      <c r="M2252" s="228">
        <f t="shared" si="106"/>
        <v>0</v>
      </c>
      <c r="N2252" s="228">
        <f t="shared" si="107"/>
        <v>0</v>
      </c>
      <c r="O2252" s="298" t="e">
        <f>VLOOKUP(volume[[#This Row],[hwycov_id]],check!$A$2:$P$26,16,FALSE)</f>
        <v>#N/A</v>
      </c>
      <c r="P2252" s="298">
        <v>2276</v>
      </c>
    </row>
    <row r="2253" spans="1:16" s="299" customFormat="1" hidden="1">
      <c r="A2253" s="299">
        <v>29577</v>
      </c>
      <c r="B2253" s="299">
        <v>1</v>
      </c>
      <c r="C2253" s="299">
        <v>2</v>
      </c>
      <c r="D2253" s="299">
        <v>1</v>
      </c>
      <c r="E2253" s="299" t="s">
        <v>78</v>
      </c>
      <c r="F2253" s="299">
        <v>1</v>
      </c>
      <c r="G2253" s="299">
        <v>0</v>
      </c>
      <c r="H2253" s="299">
        <v>3</v>
      </c>
      <c r="I2253" s="299">
        <v>14</v>
      </c>
      <c r="J2253" s="299">
        <v>9573</v>
      </c>
      <c r="K2253" s="300" t="e">
        <f>VLOOKUP(volume[[#This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2" t="e">
        <f>VLOOKUP(volume[[#This Row],[hwycov_id]],check!$A$2:$P$26,16,FALSE)</f>
        <v>#VALUE!</v>
      </c>
      <c r="P2253" s="302">
        <v>817</v>
      </c>
    </row>
    <row r="2254" spans="1:16" s="299" customFormat="1" hidden="1">
      <c r="A2254" s="299">
        <v>29573</v>
      </c>
      <c r="B2254" s="299">
        <v>1</v>
      </c>
      <c r="C2254" s="299">
        <v>2</v>
      </c>
      <c r="D2254" s="299">
        <v>1</v>
      </c>
      <c r="E2254" s="299" t="s">
        <v>78</v>
      </c>
      <c r="F2254" s="299">
        <v>1</v>
      </c>
      <c r="G2254" s="299">
        <v>1</v>
      </c>
      <c r="H2254" s="299">
        <v>3</v>
      </c>
      <c r="I2254" s="299">
        <v>14</v>
      </c>
      <c r="J2254" s="299">
        <v>11929</v>
      </c>
      <c r="K2254" s="300" t="e">
        <f>VLOOKUP(volume[[#This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2" t="e">
        <f>VLOOKUP(volume[[#This Row],[hwycov_id]],check!$A$2:$P$26,16,FALSE)</f>
        <v>#VALUE!</v>
      </c>
      <c r="P2254" s="302">
        <v>991</v>
      </c>
    </row>
    <row r="2255" spans="1:16" s="299" customFormat="1" hidden="1">
      <c r="A2255" s="299">
        <v>28779</v>
      </c>
      <c r="B2255" s="299">
        <v>1</v>
      </c>
      <c r="C2255" s="299">
        <v>1</v>
      </c>
      <c r="D2255" s="299">
        <v>1</v>
      </c>
      <c r="E2255" s="299" t="s">
        <v>78</v>
      </c>
      <c r="F2255" s="299">
        <v>1</v>
      </c>
      <c r="G2255" s="299">
        <v>2</v>
      </c>
      <c r="H2255" s="299">
        <v>3</v>
      </c>
      <c r="I2255" s="299">
        <v>14</v>
      </c>
      <c r="J2255" s="299">
        <v>23122</v>
      </c>
      <c r="K2255" s="300" t="e">
        <f>VLOOKUP(volume[[#This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2" t="e">
        <f>VLOOKUP(volume[[#This Row],[hwycov_id]],check!$A$2:$P$26,16,FALSE)</f>
        <v>#VALUE!</v>
      </c>
      <c r="P2255" s="302">
        <v>1444</v>
      </c>
    </row>
    <row r="2256" spans="1:16" s="299" customFormat="1" hidden="1">
      <c r="A2256" s="299">
        <v>29761</v>
      </c>
      <c r="B2256" s="299">
        <v>1</v>
      </c>
      <c r="C2256" s="299">
        <v>1</v>
      </c>
      <c r="D2256" s="299">
        <v>1</v>
      </c>
      <c r="E2256" s="299" t="s">
        <v>78</v>
      </c>
      <c r="F2256" s="299">
        <v>1</v>
      </c>
      <c r="G2256" s="299">
        <v>4</v>
      </c>
      <c r="H2256" s="299">
        <v>4</v>
      </c>
      <c r="I2256" s="299">
        <v>14</v>
      </c>
      <c r="J2256" s="299">
        <v>46156</v>
      </c>
      <c r="K2256" s="300" t="e">
        <f>VLOOKUP(volume[[#This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2" t="e">
        <f>VLOOKUP(volume[[#This Row],[hwycov_id]],check!$A$2:$P$26,16,FALSE)</f>
        <v>#VALUE!</v>
      </c>
      <c r="P2256" s="302">
        <v>1736</v>
      </c>
    </row>
    <row r="2257" spans="1:16" s="299" customFormat="1" hidden="1">
      <c r="A2257" s="299">
        <v>20725</v>
      </c>
      <c r="B2257" s="299">
        <v>1</v>
      </c>
      <c r="C2257" s="299">
        <v>1</v>
      </c>
      <c r="D2257" s="299">
        <v>1</v>
      </c>
      <c r="E2257" s="299" t="s">
        <v>78</v>
      </c>
      <c r="F2257" s="299">
        <v>1</v>
      </c>
      <c r="G2257" s="299">
        <v>7</v>
      </c>
      <c r="H2257" s="299">
        <v>5</v>
      </c>
      <c r="I2257" s="299">
        <v>5</v>
      </c>
      <c r="J2257" s="299">
        <v>78518</v>
      </c>
      <c r="K2257" s="300" t="e">
        <f>VLOOKUP(volume[[#This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2" t="e">
        <f>VLOOKUP(volume[[#This Row],[hwycov_id]],check!$A$2:$P$26,16,FALSE)</f>
        <v>#VALUE!</v>
      </c>
      <c r="P2257" s="302">
        <v>1967</v>
      </c>
    </row>
    <row r="2258" spans="1:16" s="299" customFormat="1" hidden="1">
      <c r="A2258" s="299">
        <v>21850</v>
      </c>
      <c r="B2258" s="299">
        <v>1</v>
      </c>
      <c r="C2258" s="299">
        <v>1</v>
      </c>
      <c r="D2258" s="299">
        <v>1</v>
      </c>
      <c r="E2258" s="299" t="s">
        <v>82</v>
      </c>
      <c r="F2258" s="299">
        <v>1</v>
      </c>
      <c r="G2258" s="299">
        <v>1</v>
      </c>
      <c r="H2258" s="299">
        <v>2</v>
      </c>
      <c r="I2258" s="299">
        <v>14</v>
      </c>
      <c r="J2258" s="299">
        <v>11201</v>
      </c>
      <c r="K2258" s="300" t="e">
        <f>VLOOKUP(volume[[#This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2" t="e">
        <f>VLOOKUP(volume[[#This Row],[hwycov_id]],check!$A$2:$P$26,16,FALSE)</f>
        <v>#VALUE!</v>
      </c>
      <c r="P2258" s="302">
        <v>948</v>
      </c>
    </row>
    <row r="2259" spans="1:16" s="299" customFormat="1" hidden="1">
      <c r="A2259" s="299">
        <v>27155</v>
      </c>
      <c r="B2259" s="299">
        <v>1</v>
      </c>
      <c r="C2259" s="299">
        <v>1</v>
      </c>
      <c r="D2259" s="299">
        <v>1</v>
      </c>
      <c r="E2259" s="299" t="s">
        <v>82</v>
      </c>
      <c r="F2259" s="299">
        <v>1</v>
      </c>
      <c r="G2259" s="299">
        <v>2</v>
      </c>
      <c r="H2259" s="299">
        <v>4</v>
      </c>
      <c r="I2259" s="299">
        <v>14</v>
      </c>
      <c r="J2259" s="299">
        <v>23144</v>
      </c>
      <c r="K2259" s="300" t="e">
        <f>VLOOKUP(volume[[#This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2" t="e">
        <f>VLOOKUP(volume[[#This Row],[hwycov_id]],check!$A$2:$P$26,16,FALSE)</f>
        <v>#VALUE!</v>
      </c>
      <c r="P2259" s="302">
        <v>1445</v>
      </c>
    </row>
    <row r="2260" spans="1:16" s="299" customFormat="1" hidden="1">
      <c r="A2260" s="299">
        <v>28453</v>
      </c>
      <c r="B2260" s="299">
        <v>1</v>
      </c>
      <c r="C2260" s="299">
        <v>1</v>
      </c>
      <c r="D2260" s="299">
        <v>1</v>
      </c>
      <c r="E2260" s="299" t="s">
        <v>82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VLOOKUP(volume[[#This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2" t="e">
        <f>VLOOKUP(volume[[#This Row],[hwycov_id]],check!$A$2:$P$26,16,FALSE)</f>
        <v>#VALUE!</v>
      </c>
      <c r="P2260" s="302">
        <v>1460</v>
      </c>
    </row>
    <row r="2261" spans="1:16" s="299" customFormat="1" hidden="1">
      <c r="A2261" s="299">
        <v>27887</v>
      </c>
      <c r="B2261" s="299">
        <v>1</v>
      </c>
      <c r="C2261" s="299">
        <v>1</v>
      </c>
      <c r="D2261" s="299">
        <v>1</v>
      </c>
      <c r="E2261" s="299" t="s">
        <v>78</v>
      </c>
      <c r="F2261" s="299">
        <v>1</v>
      </c>
      <c r="G2261" s="299">
        <v>2</v>
      </c>
      <c r="H2261" s="299">
        <v>4</v>
      </c>
      <c r="I2261" s="299">
        <v>14</v>
      </c>
      <c r="J2261" s="299">
        <v>27766</v>
      </c>
      <c r="K2261" s="300" t="e">
        <f>VLOOKUP(volume[[#This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2" t="e">
        <f>VLOOKUP(volume[[#This Row],[hwycov_id]],check!$A$2:$P$26,16,FALSE)</f>
        <v>#VALUE!</v>
      </c>
      <c r="P2261" s="302">
        <v>1562</v>
      </c>
    </row>
    <row r="2262" spans="1:16" s="299" customFormat="1" hidden="1">
      <c r="A2262" s="299">
        <v>11100</v>
      </c>
      <c r="B2262" s="299">
        <v>1</v>
      </c>
      <c r="C2262" s="299">
        <v>1</v>
      </c>
      <c r="D2262" s="299">
        <v>1</v>
      </c>
      <c r="E2262" s="299" t="s">
        <v>78</v>
      </c>
      <c r="F2262" s="299">
        <v>1</v>
      </c>
      <c r="G2262" s="299">
        <v>3</v>
      </c>
      <c r="H2262" s="299">
        <v>3</v>
      </c>
      <c r="I2262" s="299">
        <v>14</v>
      </c>
      <c r="J2262" s="299">
        <v>39243</v>
      </c>
      <c r="K2262" s="300" t="e">
        <f>VLOOKUP(volume[[#This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2" t="e">
        <f>VLOOKUP(volume[[#This Row],[hwycov_id]],check!$A$2:$P$26,16,FALSE)</f>
        <v>#VALUE!</v>
      </c>
      <c r="P2262" s="302">
        <v>1683</v>
      </c>
    </row>
    <row r="2263" spans="1:16" s="299" customFormat="1" hidden="1">
      <c r="A2263" s="299">
        <v>27928</v>
      </c>
      <c r="B2263" s="299">
        <v>1</v>
      </c>
      <c r="C2263" s="299">
        <v>1</v>
      </c>
      <c r="D2263" s="299">
        <v>1</v>
      </c>
      <c r="E2263" s="299" t="s">
        <v>78</v>
      </c>
      <c r="F2263" s="299">
        <v>1</v>
      </c>
      <c r="G2263" s="299">
        <v>4</v>
      </c>
      <c r="H2263" s="299">
        <v>4</v>
      </c>
      <c r="I2263" s="299">
        <v>2</v>
      </c>
      <c r="J2263" s="299">
        <v>41046</v>
      </c>
      <c r="K2263" s="300" t="e">
        <f>VLOOKUP(volume[[#This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2" t="e">
        <f>VLOOKUP(volume[[#This Row],[hwycov_id]],check!$A$2:$P$26,16,FALSE)</f>
        <v>#VALUE!</v>
      </c>
      <c r="P2263" s="302">
        <v>1704</v>
      </c>
    </row>
    <row r="2264" spans="1:16" s="299" customFormat="1" hidden="1">
      <c r="A2264" s="299">
        <v>3419</v>
      </c>
      <c r="B2264" s="299">
        <v>1</v>
      </c>
      <c r="C2264" s="299">
        <v>1</v>
      </c>
      <c r="D2264" s="299">
        <v>1</v>
      </c>
      <c r="E2264" s="299" t="s">
        <v>78</v>
      </c>
      <c r="F2264" s="299">
        <v>1</v>
      </c>
      <c r="G2264" s="299">
        <v>4</v>
      </c>
      <c r="H2264" s="299">
        <v>3</v>
      </c>
      <c r="I2264" s="299">
        <v>14</v>
      </c>
      <c r="J2264" s="299">
        <v>44056</v>
      </c>
      <c r="K2264" s="300" t="e">
        <f>VLOOKUP(volume[[#This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2" t="e">
        <f>VLOOKUP(volume[[#This Row],[hwycov_id]],check!$A$2:$P$26,16,FALSE)</f>
        <v>#VALUE!</v>
      </c>
      <c r="P2264" s="302">
        <v>1726</v>
      </c>
    </row>
    <row r="2265" spans="1:16" s="299" customFormat="1" hidden="1">
      <c r="A2265" s="299">
        <v>7636</v>
      </c>
      <c r="B2265" s="299">
        <v>1</v>
      </c>
      <c r="C2265" s="299">
        <v>1</v>
      </c>
      <c r="D2265" s="299">
        <v>1</v>
      </c>
      <c r="E2265" s="299" t="s">
        <v>82</v>
      </c>
      <c r="F2265" s="299">
        <v>1</v>
      </c>
      <c r="G2265" s="299">
        <v>4</v>
      </c>
      <c r="H2265" s="299">
        <v>3</v>
      </c>
      <c r="I2265" s="299">
        <v>14</v>
      </c>
      <c r="J2265" s="299">
        <v>48692</v>
      </c>
      <c r="K2265" s="300" t="e">
        <f>VLOOKUP(volume[[#This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2" t="e">
        <f>VLOOKUP(volume[[#This Row],[hwycov_id]],check!$A$2:$P$26,16,FALSE)</f>
        <v>#VALUE!</v>
      </c>
      <c r="P2265" s="302">
        <v>1747</v>
      </c>
    </row>
    <row r="2266" spans="1:16" s="299" customFormat="1" hidden="1">
      <c r="A2266" s="299">
        <v>20706</v>
      </c>
      <c r="B2266" s="299">
        <v>1</v>
      </c>
      <c r="C2266" s="299">
        <v>1</v>
      </c>
      <c r="D2266" s="299">
        <v>1</v>
      </c>
      <c r="E2266" s="299" t="s">
        <v>78</v>
      </c>
      <c r="F2266" s="299">
        <v>1</v>
      </c>
      <c r="G2266" s="299">
        <v>5</v>
      </c>
      <c r="H2266" s="299">
        <v>1</v>
      </c>
      <c r="I2266" s="299">
        <v>14</v>
      </c>
      <c r="J2266" s="299">
        <v>59326</v>
      </c>
      <c r="K2266" s="300" t="e">
        <f>VLOOKUP(volume[[#This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2" t="e">
        <f>VLOOKUP(volume[[#This Row],[hwycov_id]],check!$A$2:$P$26,16,FALSE)</f>
        <v>#VALUE!</v>
      </c>
      <c r="P2266" s="302">
        <v>1828</v>
      </c>
    </row>
    <row r="2267" spans="1:16" s="299" customFormat="1" hidden="1">
      <c r="A2267" s="299">
        <v>31192</v>
      </c>
      <c r="B2267" s="299">
        <v>1</v>
      </c>
      <c r="C2267" s="299">
        <v>1</v>
      </c>
      <c r="D2267" s="299">
        <v>1</v>
      </c>
      <c r="E2267" s="299" t="s">
        <v>77</v>
      </c>
      <c r="F2267" s="299">
        <v>1</v>
      </c>
      <c r="G2267" s="299">
        <v>6</v>
      </c>
      <c r="H2267" s="299">
        <v>7</v>
      </c>
      <c r="I2267" s="299">
        <v>7</v>
      </c>
      <c r="J2267" s="299">
        <v>62205</v>
      </c>
      <c r="K2267" s="300" t="e">
        <f>VLOOKUP(volume[[#This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2" t="e">
        <f>VLOOKUP(volume[[#This Row],[hwycov_id]],check!$A$2:$P$26,16,FALSE)</f>
        <v>#VALUE!</v>
      </c>
      <c r="P2267" s="302">
        <v>1843</v>
      </c>
    </row>
    <row r="2268" spans="1:16" s="299" customFormat="1" hidden="1">
      <c r="A2268" s="299">
        <v>748</v>
      </c>
      <c r="B2268" s="299">
        <v>1</v>
      </c>
      <c r="C2268" s="299">
        <v>1</v>
      </c>
      <c r="D2268" s="299">
        <v>1</v>
      </c>
      <c r="E2268" s="299" t="s">
        <v>78</v>
      </c>
      <c r="F2268" s="299">
        <v>1</v>
      </c>
      <c r="G2268" s="299">
        <v>6</v>
      </c>
      <c r="H2268" s="299">
        <v>2</v>
      </c>
      <c r="I2268" s="299">
        <v>14</v>
      </c>
      <c r="J2268" s="299">
        <v>67534</v>
      </c>
      <c r="K2268" s="300" t="e">
        <f>VLOOKUP(volume[[#This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2" t="e">
        <f>VLOOKUP(volume[[#This Row],[hwycov_id]],check!$A$2:$P$26,16,FALSE)</f>
        <v>#VALUE!</v>
      </c>
      <c r="P2268" s="302">
        <v>1869</v>
      </c>
    </row>
    <row r="2269" spans="1:16" s="299" customFormat="1" hidden="1">
      <c r="A2269" s="299">
        <v>16564</v>
      </c>
      <c r="B2269" s="299">
        <v>1</v>
      </c>
      <c r="C2269" s="299">
        <v>1</v>
      </c>
      <c r="D2269" s="299">
        <v>1</v>
      </c>
      <c r="E2269" s="299" t="s">
        <v>82</v>
      </c>
      <c r="F2269" s="299">
        <v>1</v>
      </c>
      <c r="G2269" s="299">
        <v>7</v>
      </c>
      <c r="H2269" s="299">
        <v>6</v>
      </c>
      <c r="I2269" s="299">
        <v>18</v>
      </c>
      <c r="J2269" s="299">
        <v>70899</v>
      </c>
      <c r="K2269" s="300" t="e">
        <f>VLOOKUP(volume[[#This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2" t="e">
        <f>VLOOKUP(volume[[#This Row],[hwycov_id]],check!$A$2:$P$26,16,FALSE)</f>
        <v>#VALUE!</v>
      </c>
      <c r="P2269" s="302">
        <v>1898</v>
      </c>
    </row>
    <row r="2270" spans="1:16" s="299" customFormat="1" hidden="1">
      <c r="A2270" s="299">
        <v>27791</v>
      </c>
      <c r="B2270" s="299">
        <v>1</v>
      </c>
      <c r="C2270" s="299">
        <v>1</v>
      </c>
      <c r="D2270" s="299">
        <v>1</v>
      </c>
      <c r="E2270" s="299" t="s">
        <v>78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VLOOKUP(volume[[#This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2" t="e">
        <f>VLOOKUP(volume[[#This Row],[hwycov_id]],check!$A$2:$P$26,16,FALSE)</f>
        <v>#VALUE!</v>
      </c>
      <c r="P2270" s="302">
        <v>1902</v>
      </c>
    </row>
    <row r="2271" spans="1:16" s="299" customFormat="1" hidden="1">
      <c r="A2271" s="299">
        <v>27165</v>
      </c>
      <c r="B2271" s="299">
        <v>1</v>
      </c>
      <c r="C2271" s="299">
        <v>1</v>
      </c>
      <c r="D2271" s="299">
        <v>1</v>
      </c>
      <c r="E2271" s="299" t="s">
        <v>82</v>
      </c>
      <c r="F2271" s="299">
        <v>1</v>
      </c>
      <c r="G2271" s="299">
        <v>7</v>
      </c>
      <c r="H2271" s="299">
        <v>7</v>
      </c>
      <c r="I2271" s="299">
        <v>7</v>
      </c>
      <c r="J2271" s="299">
        <v>74931</v>
      </c>
      <c r="K2271" s="300" t="e">
        <f>VLOOKUP(volume[[#This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2" t="e">
        <f>VLOOKUP(volume[[#This Row],[hwycov_id]],check!$A$2:$P$26,16,FALSE)</f>
        <v>#VALUE!</v>
      </c>
      <c r="P2271" s="302">
        <v>1930</v>
      </c>
    </row>
    <row r="2272" spans="1:16" s="299" customFormat="1" hidden="1">
      <c r="A2272" s="299">
        <v>14515</v>
      </c>
      <c r="B2272" s="299">
        <v>1</v>
      </c>
      <c r="C2272" s="299">
        <v>1</v>
      </c>
      <c r="D2272" s="299">
        <v>1</v>
      </c>
      <c r="E2272" s="299" t="s">
        <v>78</v>
      </c>
      <c r="F2272" s="299">
        <v>1</v>
      </c>
      <c r="G2272" s="299">
        <v>7</v>
      </c>
      <c r="H2272" s="299">
        <v>2</v>
      </c>
      <c r="I2272" s="299">
        <v>14</v>
      </c>
      <c r="J2272" s="299">
        <v>78498</v>
      </c>
      <c r="K2272" s="300" t="e">
        <f>VLOOKUP(volume[[#This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2" t="e">
        <f>VLOOKUP(volume[[#This Row],[hwycov_id]],check!$A$2:$P$26,16,FALSE)</f>
        <v>#VALUE!</v>
      </c>
      <c r="P2272" s="302">
        <v>1965</v>
      </c>
    </row>
    <row r="2273" spans="1:16" s="299" customFormat="1" hidden="1">
      <c r="A2273" s="299">
        <v>20600</v>
      </c>
      <c r="B2273" s="299">
        <v>1</v>
      </c>
      <c r="C2273" s="299">
        <v>1</v>
      </c>
      <c r="D2273" s="299">
        <v>1</v>
      </c>
      <c r="E2273" s="299" t="s">
        <v>78</v>
      </c>
      <c r="F2273" s="299">
        <v>1</v>
      </c>
      <c r="G2273" s="299">
        <v>8</v>
      </c>
      <c r="H2273" s="299">
        <v>2</v>
      </c>
      <c r="I2273" s="299">
        <v>14</v>
      </c>
      <c r="J2273" s="299">
        <v>84230</v>
      </c>
      <c r="K2273" s="300" t="e">
        <f>VLOOKUP(volume[[#This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2" t="e">
        <f>VLOOKUP(volume[[#This Row],[hwycov_id]],check!$A$2:$P$26,16,FALSE)</f>
        <v>#VALUE!</v>
      </c>
      <c r="P2273" s="302">
        <v>2009</v>
      </c>
    </row>
    <row r="2274" spans="1:16" s="299" customFormat="1" hidden="1">
      <c r="A2274" s="299">
        <v>21822</v>
      </c>
      <c r="B2274" s="299">
        <v>1</v>
      </c>
      <c r="C2274" s="299">
        <v>1</v>
      </c>
      <c r="D2274" s="299">
        <v>1</v>
      </c>
      <c r="E2274" s="299" t="s">
        <v>78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95103</v>
      </c>
      <c r="K2274" s="300" t="e">
        <f>VLOOKUP(volume[[#This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2" t="e">
        <f>VLOOKUP(volume[[#This Row],[hwycov_id]],check!$A$2:$P$26,16,FALSE)</f>
        <v>#VALUE!</v>
      </c>
      <c r="P2274" s="302">
        <v>2096</v>
      </c>
    </row>
    <row r="2275" spans="1:16" s="299" customFormat="1" hidden="1">
      <c r="A2275" s="299">
        <v>16167</v>
      </c>
      <c r="B2275" s="299">
        <v>1</v>
      </c>
      <c r="C2275" s="299">
        <v>1</v>
      </c>
      <c r="D2275" s="299">
        <v>1</v>
      </c>
      <c r="E2275" s="299" t="s">
        <v>77</v>
      </c>
      <c r="F2275" s="299">
        <v>1</v>
      </c>
      <c r="G2275" s="299">
        <v>9</v>
      </c>
      <c r="H2275" s="299">
        <v>3</v>
      </c>
      <c r="I2275" s="299">
        <v>14</v>
      </c>
      <c r="J2275" s="299">
        <v>98172</v>
      </c>
      <c r="K2275" s="300" t="e">
        <f>VLOOKUP(volume[[#This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2" t="e">
        <f>VLOOKUP(volume[[#This Row],[hwycov_id]],check!$A$2:$P$26,16,FALSE)</f>
        <v>#VALUE!</v>
      </c>
      <c r="P2275" s="302">
        <v>2122</v>
      </c>
    </row>
    <row r="2276" spans="1:16" s="299" customFormat="1" hidden="1">
      <c r="A2276" s="299">
        <v>15187</v>
      </c>
      <c r="B2276" s="299">
        <v>1</v>
      </c>
      <c r="C2276" s="299">
        <v>1</v>
      </c>
      <c r="D2276" s="299">
        <v>1</v>
      </c>
      <c r="E2276" s="299" t="s">
        <v>77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125504</v>
      </c>
      <c r="K2276" s="300" t="e">
        <f>VLOOKUP(volume[[#This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2" t="e">
        <f>VLOOKUP(volume[[#This Row],[hwycov_id]],check!$A$2:$P$26,16,FALSE)</f>
        <v>#VALUE!</v>
      </c>
      <c r="P2276" s="302">
        <v>2255</v>
      </c>
    </row>
    <row r="2277" spans="1:16" s="299" customFormat="1" hidden="1">
      <c r="A2277" s="299">
        <v>14647</v>
      </c>
      <c r="B2277" s="299">
        <v>1</v>
      </c>
      <c r="C2277" s="299">
        <v>1</v>
      </c>
      <c r="D2277" s="299">
        <v>1</v>
      </c>
      <c r="E2277" s="299" t="s">
        <v>77</v>
      </c>
      <c r="F2277" s="299">
        <v>1</v>
      </c>
      <c r="G2277" s="299">
        <v>10</v>
      </c>
      <c r="H2277" s="299">
        <v>3</v>
      </c>
      <c r="I2277" s="299">
        <v>14</v>
      </c>
      <c r="J2277" s="299">
        <v>154335</v>
      </c>
      <c r="K2277" s="300" t="e">
        <f>VLOOKUP(volume[[#This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2" t="e">
        <f>VLOOKUP(volume[[#This Row],[hwycov_id]],check!$A$2:$P$26,16,FALSE)</f>
        <v>#VALUE!</v>
      </c>
      <c r="P2277" s="302">
        <v>2274</v>
      </c>
    </row>
  </sheetData>
  <conditionalFormatting sqref="G1:G2252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5"/>
  <dimension ref="A1:P2277"/>
  <sheetViews>
    <sheetView showGridLines="0" workbookViewId="0">
      <pane ySplit="1" topLeftCell="A2" activePane="bottomLeft" state="frozen"/>
      <selection activeCell="R1686" sqref="R1686"/>
      <selection pane="bottomLeft" activeCell="R1686" sqref="R1686"/>
    </sheetView>
  </sheetViews>
  <sheetFormatPr defaultRowHeight="14.4"/>
  <cols>
    <col min="6" max="7" width="9.109375" style="227"/>
    <col min="8" max="8" width="9.109375" style="59"/>
    <col min="9" max="9" width="9.109375" style="227"/>
    <col min="12" max="13" width="9.33203125" style="227" bestFit="1" customWidth="1"/>
    <col min="14" max="14" width="11" style="227" bestFit="1" customWidth="1"/>
    <col min="15" max="16" width="0" hidden="1" customWidth="1"/>
  </cols>
  <sheetData>
    <row r="1" spans="1:16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227" t="s">
        <v>7</v>
      </c>
      <c r="G1" s="227" t="s">
        <v>8</v>
      </c>
      <c r="H1" s="59" t="s">
        <v>5</v>
      </c>
      <c r="I1" s="227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245</v>
      </c>
      <c r="P1" s="59" t="s">
        <v>246</v>
      </c>
    </row>
    <row r="2" spans="1:16">
      <c r="A2" s="59">
        <v>20709</v>
      </c>
      <c r="B2" s="59">
        <v>1</v>
      </c>
      <c r="C2" s="59">
        <v>1</v>
      </c>
      <c r="D2" s="59">
        <v>1</v>
      </c>
      <c r="E2" s="59" t="s">
        <v>78</v>
      </c>
      <c r="F2" s="227">
        <v>1</v>
      </c>
      <c r="G2" s="227">
        <v>9</v>
      </c>
      <c r="H2" s="59">
        <v>1</v>
      </c>
      <c r="I2" s="227">
        <v>14</v>
      </c>
      <c r="J2" s="59">
        <v>91229</v>
      </c>
      <c r="K2" s="78">
        <f>VLOOKUP(msa[[#This Row],[hwycov_id]],cnf[],10,FALSE)</f>
        <v>91229</v>
      </c>
      <c r="L2" s="229">
        <f t="shared" ref="L2:L65" si="0">K2/J2-1</f>
        <v>0</v>
      </c>
      <c r="M2" s="228">
        <f t="shared" ref="M2:M65" si="1">K2-J2</f>
        <v>0</v>
      </c>
      <c r="N2" s="228">
        <f t="shared" ref="N2:N65" si="2">POWER(M2,2)</f>
        <v>0</v>
      </c>
      <c r="O2" s="298" t="e">
        <f>VLOOKUP(msa[[#This Row],[hwycov_id]],check!$A$2:$P$26,16,FALSE)</f>
        <v>#N/A</v>
      </c>
      <c r="P2" s="298">
        <v>2</v>
      </c>
    </row>
    <row r="3" spans="1:16">
      <c r="A3" s="59">
        <v>27806</v>
      </c>
      <c r="B3" s="59">
        <v>1</v>
      </c>
      <c r="C3" s="59">
        <v>1</v>
      </c>
      <c r="D3" s="59">
        <v>1</v>
      </c>
      <c r="E3" s="59" t="s">
        <v>82</v>
      </c>
      <c r="F3" s="227">
        <v>1</v>
      </c>
      <c r="G3" s="227">
        <v>9</v>
      </c>
      <c r="H3" s="59">
        <v>1</v>
      </c>
      <c r="I3" s="227">
        <v>14</v>
      </c>
      <c r="J3" s="59">
        <v>93489</v>
      </c>
      <c r="K3" s="78">
        <f>VLOOKUP(msa[[#This Row],[hwycov_id]],cnf[],10,FALSE)</f>
        <v>93489</v>
      </c>
      <c r="L3" s="229">
        <f t="shared" si="0"/>
        <v>0</v>
      </c>
      <c r="M3" s="228">
        <f t="shared" si="1"/>
        <v>0</v>
      </c>
      <c r="N3" s="228">
        <f t="shared" si="2"/>
        <v>0</v>
      </c>
      <c r="O3" s="298" t="e">
        <f>VLOOKUP(msa[[#This Row],[hwycov_id]],check!$A$2:$P$26,16,FALSE)</f>
        <v>#N/A</v>
      </c>
      <c r="P3" s="298">
        <v>3</v>
      </c>
    </row>
    <row r="4" spans="1:16">
      <c r="A4" s="59">
        <v>27824</v>
      </c>
      <c r="B4" s="59">
        <v>1</v>
      </c>
      <c r="C4" s="59">
        <v>1</v>
      </c>
      <c r="D4" s="59">
        <v>1</v>
      </c>
      <c r="E4" s="59" t="s">
        <v>78</v>
      </c>
      <c r="F4" s="227">
        <v>1</v>
      </c>
      <c r="G4" s="227">
        <v>9</v>
      </c>
      <c r="H4" s="59">
        <v>1</v>
      </c>
      <c r="I4" s="227">
        <v>14</v>
      </c>
      <c r="J4" s="59">
        <v>98769</v>
      </c>
      <c r="K4" s="78">
        <f>VLOOKUP(msa[[#This Row],[hwycov_id]],cnf[],10,FALSE)</f>
        <v>98769</v>
      </c>
      <c r="L4" s="229">
        <f t="shared" si="0"/>
        <v>0</v>
      </c>
      <c r="M4" s="228">
        <f t="shared" si="1"/>
        <v>0</v>
      </c>
      <c r="N4" s="228">
        <f t="shared" si="2"/>
        <v>0</v>
      </c>
      <c r="O4" s="298" t="e">
        <f>VLOOKUP(msa[[#This Row],[hwycov_id]],check!$A$2:$P$26,16,FALSE)</f>
        <v>#N/A</v>
      </c>
      <c r="P4" s="298">
        <v>4</v>
      </c>
    </row>
    <row r="5" spans="1:16">
      <c r="A5" s="59">
        <v>27835</v>
      </c>
      <c r="B5" s="59">
        <v>8</v>
      </c>
      <c r="C5" s="59">
        <v>1</v>
      </c>
      <c r="D5" s="59">
        <v>1</v>
      </c>
      <c r="E5" s="59" t="s">
        <v>78</v>
      </c>
      <c r="F5" s="227">
        <v>2</v>
      </c>
      <c r="G5" s="227">
        <v>2</v>
      </c>
      <c r="H5" s="59">
        <v>1</v>
      </c>
      <c r="I5" s="227">
        <v>14</v>
      </c>
      <c r="J5" s="59">
        <v>24767</v>
      </c>
      <c r="K5" s="78">
        <f>VLOOKUP(msa[[#This Row],[hwycov_id]],cnf[],10,FALSE)</f>
        <v>24767</v>
      </c>
      <c r="L5" s="229">
        <f t="shared" si="0"/>
        <v>0</v>
      </c>
      <c r="M5" s="228">
        <f t="shared" si="1"/>
        <v>0</v>
      </c>
      <c r="N5" s="228">
        <f t="shared" si="2"/>
        <v>0</v>
      </c>
      <c r="O5" s="298" t="e">
        <f>VLOOKUP(msa[[#This Row],[hwycov_id]],check!$A$2:$P$26,16,FALSE)</f>
        <v>#N/A</v>
      </c>
      <c r="P5" s="298">
        <v>5</v>
      </c>
    </row>
    <row r="6" spans="1:16">
      <c r="A6" s="59">
        <v>27827</v>
      </c>
      <c r="B6" s="59">
        <v>8</v>
      </c>
      <c r="C6" s="59">
        <v>1</v>
      </c>
      <c r="D6" s="59">
        <v>1</v>
      </c>
      <c r="E6" s="59" t="s">
        <v>78</v>
      </c>
      <c r="F6" s="227">
        <v>2</v>
      </c>
      <c r="G6" s="227">
        <v>2</v>
      </c>
      <c r="H6" s="59">
        <v>1</v>
      </c>
      <c r="I6" s="227">
        <v>14</v>
      </c>
      <c r="J6" s="59">
        <v>26229</v>
      </c>
      <c r="K6" s="78">
        <f>VLOOKUP(msa[[#This Row],[hwycov_id]],cnf[],10,FALSE)</f>
        <v>26229</v>
      </c>
      <c r="L6" s="229">
        <f t="shared" si="0"/>
        <v>0</v>
      </c>
      <c r="M6" s="228">
        <f t="shared" si="1"/>
        <v>0</v>
      </c>
      <c r="N6" s="228">
        <f t="shared" si="2"/>
        <v>0</v>
      </c>
      <c r="O6" s="298" t="e">
        <f>VLOOKUP(msa[[#This Row],[hwycov_id]],check!$A$2:$P$26,16,FALSE)</f>
        <v>#N/A</v>
      </c>
      <c r="P6" s="298">
        <v>6</v>
      </c>
    </row>
    <row r="7" spans="1:16">
      <c r="A7" s="59">
        <v>2783</v>
      </c>
      <c r="B7" s="59">
        <v>9</v>
      </c>
      <c r="C7" s="59">
        <v>1</v>
      </c>
      <c r="D7" s="59">
        <v>1</v>
      </c>
      <c r="E7" s="59" t="s">
        <v>78</v>
      </c>
      <c r="F7" s="227">
        <v>2</v>
      </c>
      <c r="G7" s="227">
        <v>0</v>
      </c>
      <c r="H7" s="59">
        <v>1</v>
      </c>
      <c r="I7" s="227">
        <v>14</v>
      </c>
      <c r="J7" s="59">
        <v>5079</v>
      </c>
      <c r="K7" s="78">
        <f>VLOOKUP(msa[[#This Row],[hwycov_id]],cnf[],10,FALSE)</f>
        <v>5079</v>
      </c>
      <c r="L7" s="229">
        <f t="shared" si="0"/>
        <v>0</v>
      </c>
      <c r="M7" s="228">
        <f t="shared" si="1"/>
        <v>0</v>
      </c>
      <c r="N7" s="228">
        <f t="shared" si="2"/>
        <v>0</v>
      </c>
      <c r="O7" s="298" t="e">
        <f>VLOOKUP(msa[[#This Row],[hwycov_id]],check!$A$2:$P$26,16,FALSE)</f>
        <v>#N/A</v>
      </c>
      <c r="P7" s="298">
        <v>7</v>
      </c>
    </row>
    <row r="8" spans="1:16">
      <c r="A8" s="59">
        <v>10406</v>
      </c>
      <c r="B8" s="59">
        <v>9</v>
      </c>
      <c r="C8" s="59">
        <v>1</v>
      </c>
      <c r="D8" s="59">
        <v>1</v>
      </c>
      <c r="E8" s="59" t="s">
        <v>78</v>
      </c>
      <c r="F8" s="227">
        <v>2</v>
      </c>
      <c r="G8" s="227">
        <v>1</v>
      </c>
      <c r="H8" s="59">
        <v>1</v>
      </c>
      <c r="I8" s="227">
        <v>14</v>
      </c>
      <c r="J8" s="59">
        <v>11024</v>
      </c>
      <c r="K8" s="78">
        <f>VLOOKUP(msa[[#This Row],[hwycov_id]],cnf[],10,FALSE)</f>
        <v>11024</v>
      </c>
      <c r="L8" s="229">
        <f t="shared" si="0"/>
        <v>0</v>
      </c>
      <c r="M8" s="228">
        <f t="shared" si="1"/>
        <v>0</v>
      </c>
      <c r="N8" s="228">
        <f t="shared" si="2"/>
        <v>0</v>
      </c>
      <c r="O8" s="298" t="e">
        <f>VLOOKUP(msa[[#This Row],[hwycov_id]],check!$A$2:$P$26,16,FALSE)</f>
        <v>#N/A</v>
      </c>
      <c r="P8" s="298">
        <v>8</v>
      </c>
    </row>
    <row r="9" spans="1:16">
      <c r="A9" s="59">
        <v>18582</v>
      </c>
      <c r="B9" s="59">
        <v>3</v>
      </c>
      <c r="C9" s="59">
        <v>1</v>
      </c>
      <c r="D9" s="59">
        <v>1</v>
      </c>
      <c r="E9" s="59" t="s">
        <v>79</v>
      </c>
      <c r="F9" s="227">
        <v>3</v>
      </c>
      <c r="G9" s="227">
        <v>0</v>
      </c>
      <c r="H9" s="59">
        <v>1</v>
      </c>
      <c r="I9" s="227">
        <v>14</v>
      </c>
      <c r="J9" s="59">
        <v>2270</v>
      </c>
      <c r="K9" s="78">
        <f>VLOOKUP(msa[[#This Row],[hwycov_id]],cnf[],10,FALSE)</f>
        <v>2270</v>
      </c>
      <c r="L9" s="229">
        <f t="shared" si="0"/>
        <v>0</v>
      </c>
      <c r="M9" s="228">
        <f t="shared" si="1"/>
        <v>0</v>
      </c>
      <c r="N9" s="228">
        <f t="shared" si="2"/>
        <v>0</v>
      </c>
      <c r="O9" s="298" t="e">
        <f>VLOOKUP(msa[[#This Row],[hwycov_id]],check!$A$2:$P$26,16,FALSE)</f>
        <v>#N/A</v>
      </c>
      <c r="P9" s="298">
        <v>9</v>
      </c>
    </row>
    <row r="10" spans="1:16">
      <c r="A10" s="59">
        <v>10364</v>
      </c>
      <c r="B10" s="59">
        <v>3</v>
      </c>
      <c r="C10" s="59">
        <v>1</v>
      </c>
      <c r="D10" s="59">
        <v>2</v>
      </c>
      <c r="E10" s="59" t="s">
        <v>79</v>
      </c>
      <c r="F10" s="227">
        <v>3</v>
      </c>
      <c r="G10" s="227">
        <v>0</v>
      </c>
      <c r="H10" s="59">
        <v>1</v>
      </c>
      <c r="I10" s="227">
        <v>14</v>
      </c>
      <c r="J10" s="59">
        <v>3610</v>
      </c>
      <c r="K10" s="78">
        <f>VLOOKUP(msa[[#This Row],[hwycov_id]],cnf[],10,FALSE)</f>
        <v>3610</v>
      </c>
      <c r="L10" s="229">
        <f t="shared" si="0"/>
        <v>0</v>
      </c>
      <c r="M10" s="228">
        <f t="shared" si="1"/>
        <v>0</v>
      </c>
      <c r="N10" s="228">
        <f t="shared" si="2"/>
        <v>0</v>
      </c>
      <c r="O10" s="298" t="e">
        <f>VLOOKUP(msa[[#This Row],[hwycov_id]],check!$A$2:$P$26,16,FALSE)</f>
        <v>#N/A</v>
      </c>
      <c r="P10" s="298">
        <v>10</v>
      </c>
    </row>
    <row r="11" spans="1:16">
      <c r="A11" s="59">
        <v>880</v>
      </c>
      <c r="B11" s="59">
        <v>3</v>
      </c>
      <c r="C11" s="59">
        <v>1</v>
      </c>
      <c r="D11" s="59">
        <v>1</v>
      </c>
      <c r="E11" s="59" t="s">
        <v>79</v>
      </c>
      <c r="F11" s="227">
        <v>3</v>
      </c>
      <c r="G11" s="227">
        <v>0</v>
      </c>
      <c r="H11" s="59">
        <v>1</v>
      </c>
      <c r="I11" s="227">
        <v>14</v>
      </c>
      <c r="J11" s="59">
        <v>3708</v>
      </c>
      <c r="K11" s="78">
        <f>VLOOKUP(msa[[#This Row],[hwycov_id]],cnf[],10,FALSE)</f>
        <v>3708</v>
      </c>
      <c r="L11" s="229">
        <f t="shared" si="0"/>
        <v>0</v>
      </c>
      <c r="M11" s="228">
        <f t="shared" si="1"/>
        <v>0</v>
      </c>
      <c r="N11" s="228">
        <f t="shared" si="2"/>
        <v>0</v>
      </c>
      <c r="O11" s="298" t="e">
        <f>VLOOKUP(msa[[#This Row],[hwycov_id]],check!$A$2:$P$26,16,FALSE)</f>
        <v>#N/A</v>
      </c>
      <c r="P11" s="298">
        <v>11</v>
      </c>
    </row>
    <row r="12" spans="1:16">
      <c r="A12" s="59">
        <v>18311</v>
      </c>
      <c r="B12" s="59">
        <v>3</v>
      </c>
      <c r="C12" s="59">
        <v>1</v>
      </c>
      <c r="D12" s="59">
        <v>1</v>
      </c>
      <c r="E12" s="59" t="s">
        <v>79</v>
      </c>
      <c r="F12" s="227">
        <v>3</v>
      </c>
      <c r="G12" s="227">
        <v>0</v>
      </c>
      <c r="H12" s="59">
        <v>1</v>
      </c>
      <c r="I12" s="227">
        <v>14</v>
      </c>
      <c r="J12" s="59">
        <v>5449</v>
      </c>
      <c r="K12" s="78">
        <f>VLOOKUP(msa[[#This Row],[hwycov_id]],cnf[],10,FALSE)</f>
        <v>5449</v>
      </c>
      <c r="L12" s="229">
        <f t="shared" si="0"/>
        <v>0</v>
      </c>
      <c r="M12" s="228">
        <f t="shared" si="1"/>
        <v>0</v>
      </c>
      <c r="N12" s="228">
        <f t="shared" si="2"/>
        <v>0</v>
      </c>
      <c r="O12" s="298" t="e">
        <f>VLOOKUP(msa[[#This Row],[hwycov_id]],check!$A$2:$P$26,16,FALSE)</f>
        <v>#N/A</v>
      </c>
      <c r="P12" s="298">
        <v>12</v>
      </c>
    </row>
    <row r="13" spans="1:16">
      <c r="A13" s="59">
        <v>10372</v>
      </c>
      <c r="B13" s="59">
        <v>3</v>
      </c>
      <c r="C13" s="59">
        <v>1</v>
      </c>
      <c r="D13" s="59">
        <v>2</v>
      </c>
      <c r="E13" s="59" t="s">
        <v>79</v>
      </c>
      <c r="F13" s="227">
        <v>3</v>
      </c>
      <c r="G13" s="227">
        <v>0</v>
      </c>
      <c r="H13" s="59">
        <v>1</v>
      </c>
      <c r="I13" s="227">
        <v>14</v>
      </c>
      <c r="J13" s="59">
        <v>6489</v>
      </c>
      <c r="K13" s="78">
        <f>VLOOKUP(msa[[#This Row],[hwycov_id]],cnf[],10,FALSE)</f>
        <v>6489</v>
      </c>
      <c r="L13" s="229">
        <f t="shared" si="0"/>
        <v>0</v>
      </c>
      <c r="M13" s="228">
        <f t="shared" si="1"/>
        <v>0</v>
      </c>
      <c r="N13" s="228">
        <f t="shared" si="2"/>
        <v>0</v>
      </c>
      <c r="O13" s="298" t="e">
        <f>VLOOKUP(msa[[#This Row],[hwycov_id]],check!$A$2:$P$26,16,FALSE)</f>
        <v>#N/A</v>
      </c>
      <c r="P13" s="298">
        <v>13</v>
      </c>
    </row>
    <row r="14" spans="1:16">
      <c r="A14" s="59">
        <v>18471</v>
      </c>
      <c r="B14" s="59">
        <v>3</v>
      </c>
      <c r="C14" s="59">
        <v>1</v>
      </c>
      <c r="D14" s="59">
        <v>1</v>
      </c>
      <c r="E14" s="59" t="s">
        <v>79</v>
      </c>
      <c r="F14" s="227">
        <v>3</v>
      </c>
      <c r="G14" s="227">
        <v>0</v>
      </c>
      <c r="H14" s="59">
        <v>1</v>
      </c>
      <c r="I14" s="227">
        <v>14</v>
      </c>
      <c r="J14" s="59">
        <v>7159</v>
      </c>
      <c r="K14" s="78">
        <f>VLOOKUP(msa[[#This Row],[hwycov_id]],cnf[],10,FALSE)</f>
        <v>7159</v>
      </c>
      <c r="L14" s="229">
        <f t="shared" si="0"/>
        <v>0</v>
      </c>
      <c r="M14" s="228">
        <f t="shared" si="1"/>
        <v>0</v>
      </c>
      <c r="N14" s="228">
        <f t="shared" si="2"/>
        <v>0</v>
      </c>
      <c r="O14" s="298" t="e">
        <f>VLOOKUP(msa[[#This Row],[hwycov_id]],check!$A$2:$P$26,16,FALSE)</f>
        <v>#N/A</v>
      </c>
      <c r="P14" s="298">
        <v>14</v>
      </c>
    </row>
    <row r="15" spans="1:16">
      <c r="A15" s="59">
        <v>18621</v>
      </c>
      <c r="B15" s="59">
        <v>3</v>
      </c>
      <c r="C15" s="59">
        <v>1</v>
      </c>
      <c r="D15" s="59">
        <v>1</v>
      </c>
      <c r="E15" s="59" t="s">
        <v>79</v>
      </c>
      <c r="F15" s="227">
        <v>3</v>
      </c>
      <c r="G15" s="227">
        <v>0</v>
      </c>
      <c r="H15" s="59">
        <v>1</v>
      </c>
      <c r="I15" s="227">
        <v>14</v>
      </c>
      <c r="J15" s="59">
        <v>7690</v>
      </c>
      <c r="K15" s="78">
        <f>VLOOKUP(msa[[#This Row],[hwycov_id]],cnf[],10,FALSE)</f>
        <v>7690</v>
      </c>
      <c r="L15" s="229">
        <f t="shared" si="0"/>
        <v>0</v>
      </c>
      <c r="M15" s="228">
        <f t="shared" si="1"/>
        <v>0</v>
      </c>
      <c r="N15" s="228">
        <f t="shared" si="2"/>
        <v>0</v>
      </c>
      <c r="O15" s="298" t="e">
        <f>VLOOKUP(msa[[#This Row],[hwycov_id]],check!$A$2:$P$26,16,FALSE)</f>
        <v>#N/A</v>
      </c>
      <c r="P15" s="298">
        <v>15</v>
      </c>
    </row>
    <row r="16" spans="1:16">
      <c r="A16" s="59">
        <v>18403</v>
      </c>
      <c r="B16" s="59">
        <v>3</v>
      </c>
      <c r="C16" s="59">
        <v>1</v>
      </c>
      <c r="D16" s="59">
        <v>1</v>
      </c>
      <c r="E16" s="59" t="s">
        <v>79</v>
      </c>
      <c r="F16" s="227">
        <v>3</v>
      </c>
      <c r="G16" s="227">
        <v>0</v>
      </c>
      <c r="H16" s="59">
        <v>1</v>
      </c>
      <c r="I16" s="227">
        <v>14</v>
      </c>
      <c r="J16" s="59">
        <v>8196</v>
      </c>
      <c r="K16" s="78">
        <f>VLOOKUP(msa[[#This Row],[hwycov_id]],cnf[],10,FALSE)</f>
        <v>8196</v>
      </c>
      <c r="L16" s="229">
        <f t="shared" si="0"/>
        <v>0</v>
      </c>
      <c r="M16" s="228">
        <f t="shared" si="1"/>
        <v>0</v>
      </c>
      <c r="N16" s="228">
        <f t="shared" si="2"/>
        <v>0</v>
      </c>
      <c r="O16" s="298" t="e">
        <f>VLOOKUP(msa[[#This Row],[hwycov_id]],check!$A$2:$P$26,16,FALSE)</f>
        <v>#N/A</v>
      </c>
      <c r="P16" s="298">
        <v>16</v>
      </c>
    </row>
    <row r="17" spans="1:16">
      <c r="A17" s="59">
        <v>18544</v>
      </c>
      <c r="B17" s="59">
        <v>3</v>
      </c>
      <c r="C17" s="59">
        <v>1</v>
      </c>
      <c r="D17" s="59">
        <v>1</v>
      </c>
      <c r="E17" s="59" t="s">
        <v>79</v>
      </c>
      <c r="F17" s="227">
        <v>3</v>
      </c>
      <c r="G17" s="227">
        <v>0</v>
      </c>
      <c r="H17" s="59">
        <v>1</v>
      </c>
      <c r="I17" s="227">
        <v>14</v>
      </c>
      <c r="J17" s="59">
        <v>8432</v>
      </c>
      <c r="K17" s="78">
        <f>VLOOKUP(msa[[#This Row],[hwycov_id]],cnf[],10,FALSE)</f>
        <v>8432</v>
      </c>
      <c r="L17" s="229">
        <f t="shared" si="0"/>
        <v>0</v>
      </c>
      <c r="M17" s="228">
        <f t="shared" si="1"/>
        <v>0</v>
      </c>
      <c r="N17" s="228">
        <f t="shared" si="2"/>
        <v>0</v>
      </c>
      <c r="O17" s="298" t="e">
        <f>VLOOKUP(msa[[#This Row],[hwycov_id]],check!$A$2:$P$26,16,FALSE)</f>
        <v>#N/A</v>
      </c>
      <c r="P17" s="298">
        <v>17</v>
      </c>
    </row>
    <row r="18" spans="1:16">
      <c r="A18" s="59">
        <v>1571</v>
      </c>
      <c r="B18" s="59">
        <v>3</v>
      </c>
      <c r="C18" s="59">
        <v>1</v>
      </c>
      <c r="D18" s="59">
        <v>2</v>
      </c>
      <c r="E18" s="59" t="s">
        <v>79</v>
      </c>
      <c r="F18" s="227">
        <v>3</v>
      </c>
      <c r="G18" s="227">
        <v>0</v>
      </c>
      <c r="H18" s="59">
        <v>1</v>
      </c>
      <c r="I18" s="227">
        <v>14</v>
      </c>
      <c r="J18" s="59">
        <v>9661</v>
      </c>
      <c r="K18" s="78">
        <f>VLOOKUP(msa[[#This Row],[hwycov_id]],cnf[],10,FALSE)</f>
        <v>9661</v>
      </c>
      <c r="L18" s="229">
        <f t="shared" si="0"/>
        <v>0</v>
      </c>
      <c r="M18" s="228">
        <f t="shared" si="1"/>
        <v>0</v>
      </c>
      <c r="N18" s="228">
        <f t="shared" si="2"/>
        <v>0</v>
      </c>
      <c r="O18" s="298" t="e">
        <f>VLOOKUP(msa[[#This Row],[hwycov_id]],check!$A$2:$P$26,16,FALSE)</f>
        <v>#N/A</v>
      </c>
      <c r="P18" s="298">
        <v>18</v>
      </c>
    </row>
    <row r="19" spans="1:16">
      <c r="A19" s="59">
        <v>18569</v>
      </c>
      <c r="B19" s="59">
        <v>3</v>
      </c>
      <c r="C19" s="59">
        <v>1</v>
      </c>
      <c r="D19" s="59">
        <v>2</v>
      </c>
      <c r="E19" s="59" t="s">
        <v>79</v>
      </c>
      <c r="F19" s="227">
        <v>3</v>
      </c>
      <c r="G19" s="227">
        <v>0</v>
      </c>
      <c r="H19" s="59">
        <v>1</v>
      </c>
      <c r="I19" s="227">
        <v>14</v>
      </c>
      <c r="J19" s="59">
        <v>9830</v>
      </c>
      <c r="K19" s="78">
        <f>VLOOKUP(msa[[#This Row],[hwycov_id]],cnf[],10,FALSE)</f>
        <v>9830</v>
      </c>
      <c r="L19" s="229">
        <f t="shared" si="0"/>
        <v>0</v>
      </c>
      <c r="M19" s="228">
        <f t="shared" si="1"/>
        <v>0</v>
      </c>
      <c r="N19" s="228">
        <f t="shared" si="2"/>
        <v>0</v>
      </c>
      <c r="O19" s="298" t="e">
        <f>VLOOKUP(msa[[#This Row],[hwycov_id]],check!$A$2:$P$26,16,FALSE)</f>
        <v>#N/A</v>
      </c>
      <c r="P19" s="298">
        <v>19</v>
      </c>
    </row>
    <row r="20" spans="1:16">
      <c r="A20" s="59">
        <v>16743</v>
      </c>
      <c r="B20" s="59">
        <v>3</v>
      </c>
      <c r="C20" s="59">
        <v>1</v>
      </c>
      <c r="D20" s="59">
        <v>2</v>
      </c>
      <c r="E20" s="59" t="s">
        <v>79</v>
      </c>
      <c r="F20" s="227">
        <v>3</v>
      </c>
      <c r="G20" s="227">
        <v>1</v>
      </c>
      <c r="H20" s="59">
        <v>1</v>
      </c>
      <c r="I20" s="227">
        <v>14</v>
      </c>
      <c r="J20" s="59">
        <v>10002</v>
      </c>
      <c r="K20" s="78">
        <f>VLOOKUP(msa[[#This Row],[hwycov_id]],cnf[],10,FALSE)</f>
        <v>10002</v>
      </c>
      <c r="L20" s="229">
        <f t="shared" si="0"/>
        <v>0</v>
      </c>
      <c r="M20" s="228">
        <f t="shared" si="1"/>
        <v>0</v>
      </c>
      <c r="N20" s="228">
        <f t="shared" si="2"/>
        <v>0</v>
      </c>
      <c r="O20" s="298" t="e">
        <f>VLOOKUP(msa[[#This Row],[hwycov_id]],check!$A$2:$P$26,16,FALSE)</f>
        <v>#N/A</v>
      </c>
      <c r="P20" s="298">
        <v>20</v>
      </c>
    </row>
    <row r="21" spans="1:16">
      <c r="A21" s="59">
        <v>18200</v>
      </c>
      <c r="B21" s="59">
        <v>3</v>
      </c>
      <c r="C21" s="59">
        <v>1</v>
      </c>
      <c r="D21" s="59">
        <v>2</v>
      </c>
      <c r="E21" s="59" t="s">
        <v>79</v>
      </c>
      <c r="F21" s="227">
        <v>3</v>
      </c>
      <c r="G21" s="227">
        <v>1</v>
      </c>
      <c r="H21" s="59">
        <v>1</v>
      </c>
      <c r="I21" s="227">
        <v>14</v>
      </c>
      <c r="J21" s="59">
        <v>10080</v>
      </c>
      <c r="K21" s="78">
        <f>VLOOKUP(msa[[#This Row],[hwycov_id]],cnf[],10,FALSE)</f>
        <v>10080</v>
      </c>
      <c r="L21" s="229">
        <f t="shared" si="0"/>
        <v>0</v>
      </c>
      <c r="M21" s="228">
        <f t="shared" si="1"/>
        <v>0</v>
      </c>
      <c r="N21" s="228">
        <f t="shared" si="2"/>
        <v>0</v>
      </c>
      <c r="O21" s="298" t="e">
        <f>VLOOKUP(msa[[#This Row],[hwycov_id]],check!$A$2:$P$26,16,FALSE)</f>
        <v>#N/A</v>
      </c>
      <c r="P21" s="298">
        <v>21</v>
      </c>
    </row>
    <row r="22" spans="1:16">
      <c r="A22" s="59">
        <v>18644</v>
      </c>
      <c r="B22" s="59">
        <v>3</v>
      </c>
      <c r="C22" s="59">
        <v>1</v>
      </c>
      <c r="D22" s="59">
        <v>1</v>
      </c>
      <c r="E22" s="59" t="s">
        <v>79</v>
      </c>
      <c r="F22" s="227">
        <v>3</v>
      </c>
      <c r="G22" s="227">
        <v>1</v>
      </c>
      <c r="H22" s="59">
        <v>1</v>
      </c>
      <c r="I22" s="227">
        <v>14</v>
      </c>
      <c r="J22" s="59">
        <v>10098</v>
      </c>
      <c r="K22" s="78">
        <f>VLOOKUP(msa[[#This Row],[hwycov_id]],cnf[],10,FALSE)</f>
        <v>10098</v>
      </c>
      <c r="L22" s="229">
        <f t="shared" si="0"/>
        <v>0</v>
      </c>
      <c r="M22" s="228">
        <f t="shared" si="1"/>
        <v>0</v>
      </c>
      <c r="N22" s="228">
        <f t="shared" si="2"/>
        <v>0</v>
      </c>
      <c r="O22" s="298" t="e">
        <f>VLOOKUP(msa[[#This Row],[hwycov_id]],check!$A$2:$P$26,16,FALSE)</f>
        <v>#N/A</v>
      </c>
      <c r="P22" s="298">
        <v>22</v>
      </c>
    </row>
    <row r="23" spans="1:16">
      <c r="A23" s="59">
        <v>18349</v>
      </c>
      <c r="B23" s="59">
        <v>3</v>
      </c>
      <c r="C23" s="59">
        <v>1</v>
      </c>
      <c r="D23" s="59">
        <v>1</v>
      </c>
      <c r="E23" s="59" t="s">
        <v>79</v>
      </c>
      <c r="F23" s="227">
        <v>3</v>
      </c>
      <c r="G23" s="227">
        <v>1</v>
      </c>
      <c r="H23" s="59">
        <v>1</v>
      </c>
      <c r="I23" s="227">
        <v>14</v>
      </c>
      <c r="J23" s="59">
        <v>10399</v>
      </c>
      <c r="K23" s="78">
        <f>VLOOKUP(msa[[#This Row],[hwycov_id]],cnf[],10,FALSE)</f>
        <v>10399</v>
      </c>
      <c r="L23" s="229">
        <f t="shared" si="0"/>
        <v>0</v>
      </c>
      <c r="M23" s="228">
        <f t="shared" si="1"/>
        <v>0</v>
      </c>
      <c r="N23" s="228">
        <f t="shared" si="2"/>
        <v>0</v>
      </c>
      <c r="O23" s="298" t="e">
        <f>VLOOKUP(msa[[#This Row],[hwycov_id]],check!$A$2:$P$26,16,FALSE)</f>
        <v>#N/A</v>
      </c>
      <c r="P23" s="298">
        <v>23</v>
      </c>
    </row>
    <row r="24" spans="1:16">
      <c r="A24" s="59">
        <v>18355</v>
      </c>
      <c r="B24" s="59">
        <v>3</v>
      </c>
      <c r="C24" s="59">
        <v>1</v>
      </c>
      <c r="D24" s="59">
        <v>1</v>
      </c>
      <c r="E24" s="59" t="s">
        <v>82</v>
      </c>
      <c r="F24" s="227">
        <v>3</v>
      </c>
      <c r="G24" s="227">
        <v>1</v>
      </c>
      <c r="H24" s="59">
        <v>1</v>
      </c>
      <c r="I24" s="227">
        <v>14</v>
      </c>
      <c r="J24" s="59">
        <v>10454</v>
      </c>
      <c r="K24" s="78">
        <f>VLOOKUP(msa[[#This Row],[hwycov_id]],cnf[],10,FALSE)</f>
        <v>10454</v>
      </c>
      <c r="L24" s="229">
        <f t="shared" si="0"/>
        <v>0</v>
      </c>
      <c r="M24" s="228">
        <f t="shared" si="1"/>
        <v>0</v>
      </c>
      <c r="N24" s="228">
        <f t="shared" si="2"/>
        <v>0</v>
      </c>
      <c r="O24" s="298" t="e">
        <f>VLOOKUP(msa[[#This Row],[hwycov_id]],check!$A$2:$P$26,16,FALSE)</f>
        <v>#N/A</v>
      </c>
      <c r="P24" s="298">
        <v>24</v>
      </c>
    </row>
    <row r="25" spans="1:16">
      <c r="A25" s="59">
        <v>18687</v>
      </c>
      <c r="B25" s="59">
        <v>3</v>
      </c>
      <c r="C25" s="59">
        <v>1</v>
      </c>
      <c r="D25" s="59">
        <v>1</v>
      </c>
      <c r="E25" s="59" t="s">
        <v>79</v>
      </c>
      <c r="F25" s="227">
        <v>3</v>
      </c>
      <c r="G25" s="227">
        <v>1</v>
      </c>
      <c r="H25" s="59">
        <v>1</v>
      </c>
      <c r="I25" s="227">
        <v>14</v>
      </c>
      <c r="J25" s="59">
        <v>11030</v>
      </c>
      <c r="K25" s="78">
        <f>VLOOKUP(msa[[#This Row],[hwycov_id]],cnf[],10,FALSE)</f>
        <v>11030</v>
      </c>
      <c r="L25" s="229">
        <f t="shared" si="0"/>
        <v>0</v>
      </c>
      <c r="M25" s="228">
        <f t="shared" si="1"/>
        <v>0</v>
      </c>
      <c r="N25" s="228">
        <f t="shared" si="2"/>
        <v>0</v>
      </c>
      <c r="O25" s="298" t="e">
        <f>VLOOKUP(msa[[#This Row],[hwycov_id]],check!$A$2:$P$26,16,FALSE)</f>
        <v>#N/A</v>
      </c>
      <c r="P25" s="298">
        <v>25</v>
      </c>
    </row>
    <row r="26" spans="1:16">
      <c r="A26" s="59">
        <v>18483</v>
      </c>
      <c r="B26" s="59">
        <v>3</v>
      </c>
      <c r="C26" s="59">
        <v>1</v>
      </c>
      <c r="D26" s="59">
        <v>2</v>
      </c>
      <c r="E26" s="59" t="s">
        <v>79</v>
      </c>
      <c r="F26" s="227">
        <v>3</v>
      </c>
      <c r="G26" s="227">
        <v>1</v>
      </c>
      <c r="H26" s="59">
        <v>1</v>
      </c>
      <c r="I26" s="227">
        <v>14</v>
      </c>
      <c r="J26" s="59">
        <v>11064</v>
      </c>
      <c r="K26" s="78">
        <f>VLOOKUP(msa[[#This Row],[hwycov_id]],cnf[],10,FALSE)</f>
        <v>11064</v>
      </c>
      <c r="L26" s="229">
        <f t="shared" si="0"/>
        <v>0</v>
      </c>
      <c r="M26" s="228">
        <f t="shared" si="1"/>
        <v>0</v>
      </c>
      <c r="N26" s="228">
        <f t="shared" si="2"/>
        <v>0</v>
      </c>
      <c r="O26" s="298" t="e">
        <f>VLOOKUP(msa[[#This Row],[hwycov_id]],check!$A$2:$P$26,16,FALSE)</f>
        <v>#N/A</v>
      </c>
      <c r="P26" s="298">
        <v>26</v>
      </c>
    </row>
    <row r="27" spans="1:16">
      <c r="A27" s="59">
        <v>18567</v>
      </c>
      <c r="B27" s="59">
        <v>3</v>
      </c>
      <c r="C27" s="59">
        <v>1</v>
      </c>
      <c r="D27" s="59">
        <v>2</v>
      </c>
      <c r="E27" s="59" t="s">
        <v>79</v>
      </c>
      <c r="F27" s="227">
        <v>3</v>
      </c>
      <c r="G27" s="227">
        <v>1</v>
      </c>
      <c r="H27" s="59">
        <v>1</v>
      </c>
      <c r="I27" s="227">
        <v>14</v>
      </c>
      <c r="J27" s="59">
        <v>11128</v>
      </c>
      <c r="K27" s="78">
        <f>VLOOKUP(msa[[#This Row],[hwycov_id]],cnf[],10,FALSE)</f>
        <v>11128</v>
      </c>
      <c r="L27" s="229">
        <f t="shared" si="0"/>
        <v>0</v>
      </c>
      <c r="M27" s="228">
        <f t="shared" si="1"/>
        <v>0</v>
      </c>
      <c r="N27" s="228">
        <f t="shared" si="2"/>
        <v>0</v>
      </c>
      <c r="O27" s="298" t="e">
        <f>VLOOKUP(msa[[#This Row],[hwycov_id]],check!$A$2:$P$26,16,FALSE)</f>
        <v>#N/A</v>
      </c>
      <c r="P27" s="298">
        <v>27</v>
      </c>
    </row>
    <row r="28" spans="1:16">
      <c r="A28" s="59">
        <v>18218</v>
      </c>
      <c r="B28" s="59">
        <v>3</v>
      </c>
      <c r="C28" s="59">
        <v>1</v>
      </c>
      <c r="D28" s="59">
        <v>1</v>
      </c>
      <c r="E28" s="59" t="s">
        <v>79</v>
      </c>
      <c r="F28" s="227">
        <v>3</v>
      </c>
      <c r="G28" s="227">
        <v>1</v>
      </c>
      <c r="H28" s="59">
        <v>1</v>
      </c>
      <c r="I28" s="227">
        <v>14</v>
      </c>
      <c r="J28" s="59">
        <v>11211</v>
      </c>
      <c r="K28" s="78">
        <f>VLOOKUP(msa[[#This Row],[hwycov_id]],cnf[],10,FALSE)</f>
        <v>11211</v>
      </c>
      <c r="L28" s="229">
        <f t="shared" si="0"/>
        <v>0</v>
      </c>
      <c r="M28" s="228">
        <f t="shared" si="1"/>
        <v>0</v>
      </c>
      <c r="N28" s="228">
        <f t="shared" si="2"/>
        <v>0</v>
      </c>
      <c r="O28" s="298" t="e">
        <f>VLOOKUP(msa[[#This Row],[hwycov_id]],check!$A$2:$P$26,16,FALSE)</f>
        <v>#N/A</v>
      </c>
      <c r="P28" s="298">
        <v>28</v>
      </c>
    </row>
    <row r="29" spans="1:16">
      <c r="A29" s="59">
        <v>18359</v>
      </c>
      <c r="B29" s="59">
        <v>3</v>
      </c>
      <c r="C29" s="59">
        <v>1</v>
      </c>
      <c r="D29" s="59">
        <v>1</v>
      </c>
      <c r="E29" s="59" t="s">
        <v>79</v>
      </c>
      <c r="F29" s="227">
        <v>3</v>
      </c>
      <c r="G29" s="227">
        <v>1</v>
      </c>
      <c r="H29" s="59">
        <v>1</v>
      </c>
      <c r="I29" s="227">
        <v>14</v>
      </c>
      <c r="J29" s="59">
        <v>11537</v>
      </c>
      <c r="K29" s="78">
        <f>VLOOKUP(msa[[#This Row],[hwycov_id]],cnf[],10,FALSE)</f>
        <v>11537</v>
      </c>
      <c r="L29" s="229">
        <f t="shared" si="0"/>
        <v>0</v>
      </c>
      <c r="M29" s="228">
        <f t="shared" si="1"/>
        <v>0</v>
      </c>
      <c r="N29" s="228">
        <f t="shared" si="2"/>
        <v>0</v>
      </c>
      <c r="O29" s="298" t="e">
        <f>VLOOKUP(msa[[#This Row],[hwycov_id]],check!$A$2:$P$26,16,FALSE)</f>
        <v>#N/A</v>
      </c>
      <c r="P29" s="298">
        <v>29</v>
      </c>
    </row>
    <row r="30" spans="1:16">
      <c r="A30" s="59">
        <v>18406</v>
      </c>
      <c r="B30" s="59">
        <v>3</v>
      </c>
      <c r="C30" s="59">
        <v>1</v>
      </c>
      <c r="D30" s="59">
        <v>1</v>
      </c>
      <c r="E30" s="59" t="s">
        <v>79</v>
      </c>
      <c r="F30" s="227">
        <v>3</v>
      </c>
      <c r="G30" s="227">
        <v>1</v>
      </c>
      <c r="H30" s="59">
        <v>1</v>
      </c>
      <c r="I30" s="227">
        <v>14</v>
      </c>
      <c r="J30" s="59">
        <v>11670</v>
      </c>
      <c r="K30" s="78">
        <f>VLOOKUP(msa[[#This Row],[hwycov_id]],cnf[],10,FALSE)</f>
        <v>11670</v>
      </c>
      <c r="L30" s="229">
        <f t="shared" si="0"/>
        <v>0</v>
      </c>
      <c r="M30" s="228">
        <f t="shared" si="1"/>
        <v>0</v>
      </c>
      <c r="N30" s="228">
        <f t="shared" si="2"/>
        <v>0</v>
      </c>
      <c r="O30" s="298" t="e">
        <f>VLOOKUP(msa[[#This Row],[hwycov_id]],check!$A$2:$P$26,16,FALSE)</f>
        <v>#N/A</v>
      </c>
      <c r="P30" s="298">
        <v>30</v>
      </c>
    </row>
    <row r="31" spans="1:16">
      <c r="A31" s="59">
        <v>18595</v>
      </c>
      <c r="B31" s="59">
        <v>3</v>
      </c>
      <c r="C31" s="59">
        <v>1</v>
      </c>
      <c r="D31" s="59">
        <v>1</v>
      </c>
      <c r="E31" s="59" t="s">
        <v>79</v>
      </c>
      <c r="F31" s="227">
        <v>3</v>
      </c>
      <c r="G31" s="227">
        <v>1</v>
      </c>
      <c r="H31" s="59">
        <v>1</v>
      </c>
      <c r="I31" s="227">
        <v>14</v>
      </c>
      <c r="J31" s="59">
        <v>11862</v>
      </c>
      <c r="K31" s="78">
        <f>VLOOKUP(msa[[#This Row],[hwycov_id]],cnf[],10,FALSE)</f>
        <v>11862</v>
      </c>
      <c r="L31" s="229">
        <f t="shared" si="0"/>
        <v>0</v>
      </c>
      <c r="M31" s="228">
        <f t="shared" si="1"/>
        <v>0</v>
      </c>
      <c r="N31" s="228">
        <f t="shared" si="2"/>
        <v>0</v>
      </c>
      <c r="O31" s="298" t="e">
        <f>VLOOKUP(msa[[#This Row],[hwycov_id]],check!$A$2:$P$26,16,FALSE)</f>
        <v>#N/A</v>
      </c>
      <c r="P31" s="298">
        <v>31</v>
      </c>
    </row>
    <row r="32" spans="1:16">
      <c r="A32" s="59">
        <v>18650</v>
      </c>
      <c r="B32" s="59">
        <v>3</v>
      </c>
      <c r="C32" s="59">
        <v>1</v>
      </c>
      <c r="D32" s="59">
        <v>1</v>
      </c>
      <c r="E32" s="59" t="s">
        <v>79</v>
      </c>
      <c r="F32" s="227">
        <v>3</v>
      </c>
      <c r="G32" s="227">
        <v>1</v>
      </c>
      <c r="H32" s="59">
        <v>1</v>
      </c>
      <c r="I32" s="227">
        <v>14</v>
      </c>
      <c r="J32" s="59">
        <v>11895</v>
      </c>
      <c r="K32" s="78">
        <f>VLOOKUP(msa[[#This Row],[hwycov_id]],cnf[],10,FALSE)</f>
        <v>11895</v>
      </c>
      <c r="L32" s="229">
        <f t="shared" si="0"/>
        <v>0</v>
      </c>
      <c r="M32" s="228">
        <f t="shared" si="1"/>
        <v>0</v>
      </c>
      <c r="N32" s="228">
        <f t="shared" si="2"/>
        <v>0</v>
      </c>
      <c r="O32" s="298" t="e">
        <f>VLOOKUP(msa[[#This Row],[hwycov_id]],check!$A$2:$P$26,16,FALSE)</f>
        <v>#N/A</v>
      </c>
      <c r="P32" s="298">
        <v>32</v>
      </c>
    </row>
    <row r="33" spans="1:16">
      <c r="A33" s="59">
        <v>18632</v>
      </c>
      <c r="B33" s="59">
        <v>3</v>
      </c>
      <c r="C33" s="59">
        <v>1</v>
      </c>
      <c r="D33" s="59">
        <v>1</v>
      </c>
      <c r="E33" s="59" t="s">
        <v>79</v>
      </c>
      <c r="F33" s="227">
        <v>3</v>
      </c>
      <c r="G33" s="227">
        <v>1</v>
      </c>
      <c r="H33" s="59">
        <v>1</v>
      </c>
      <c r="I33" s="227">
        <v>14</v>
      </c>
      <c r="J33" s="59">
        <v>11951</v>
      </c>
      <c r="K33" s="78">
        <f>VLOOKUP(msa[[#This Row],[hwycov_id]],cnf[],10,FALSE)</f>
        <v>11951</v>
      </c>
      <c r="L33" s="229">
        <f t="shared" si="0"/>
        <v>0</v>
      </c>
      <c r="M33" s="228">
        <f t="shared" si="1"/>
        <v>0</v>
      </c>
      <c r="N33" s="228">
        <f t="shared" si="2"/>
        <v>0</v>
      </c>
      <c r="O33" s="298" t="e">
        <f>VLOOKUP(msa[[#This Row],[hwycov_id]],check!$A$2:$P$26,16,FALSE)</f>
        <v>#N/A</v>
      </c>
      <c r="P33" s="298">
        <v>33</v>
      </c>
    </row>
    <row r="34" spans="1:16">
      <c r="A34" s="59">
        <v>18788</v>
      </c>
      <c r="B34" s="59">
        <v>3</v>
      </c>
      <c r="C34" s="59">
        <v>1</v>
      </c>
      <c r="D34" s="59">
        <v>2</v>
      </c>
      <c r="E34" s="59" t="s">
        <v>79</v>
      </c>
      <c r="F34" s="227">
        <v>3</v>
      </c>
      <c r="G34" s="227">
        <v>1</v>
      </c>
      <c r="H34" s="59">
        <v>1</v>
      </c>
      <c r="I34" s="227">
        <v>14</v>
      </c>
      <c r="J34" s="59">
        <v>11957</v>
      </c>
      <c r="K34" s="78">
        <f>VLOOKUP(msa[[#This Row],[hwycov_id]],cnf[],10,FALSE)</f>
        <v>11957</v>
      </c>
      <c r="L34" s="229">
        <f t="shared" si="0"/>
        <v>0</v>
      </c>
      <c r="M34" s="228">
        <f t="shared" si="1"/>
        <v>0</v>
      </c>
      <c r="N34" s="228">
        <f t="shared" si="2"/>
        <v>0</v>
      </c>
      <c r="O34" s="298" t="e">
        <f>VLOOKUP(msa[[#This Row],[hwycov_id]],check!$A$2:$P$26,16,FALSE)</f>
        <v>#N/A</v>
      </c>
      <c r="P34" s="298">
        <v>34</v>
      </c>
    </row>
    <row r="35" spans="1:16">
      <c r="A35" s="59">
        <v>18473</v>
      </c>
      <c r="B35" s="59">
        <v>3</v>
      </c>
      <c r="C35" s="59">
        <v>1</v>
      </c>
      <c r="D35" s="59">
        <v>2</v>
      </c>
      <c r="E35" s="59" t="s">
        <v>79</v>
      </c>
      <c r="F35" s="227">
        <v>3</v>
      </c>
      <c r="G35" s="227">
        <v>1</v>
      </c>
      <c r="H35" s="59">
        <v>1</v>
      </c>
      <c r="I35" s="227">
        <v>14</v>
      </c>
      <c r="J35" s="59">
        <v>11983</v>
      </c>
      <c r="K35" s="78">
        <f>VLOOKUP(msa[[#This Row],[hwycov_id]],cnf[],10,FALSE)</f>
        <v>11983</v>
      </c>
      <c r="L35" s="229">
        <f t="shared" si="0"/>
        <v>0</v>
      </c>
      <c r="M35" s="228">
        <f t="shared" si="1"/>
        <v>0</v>
      </c>
      <c r="N35" s="228">
        <f t="shared" si="2"/>
        <v>0</v>
      </c>
      <c r="O35" s="298" t="e">
        <f>VLOOKUP(msa[[#This Row],[hwycov_id]],check!$A$2:$P$26,16,FALSE)</f>
        <v>#N/A</v>
      </c>
      <c r="P35" s="298">
        <v>35</v>
      </c>
    </row>
    <row r="36" spans="1:16">
      <c r="A36" s="59">
        <v>1729</v>
      </c>
      <c r="B36" s="59">
        <v>3</v>
      </c>
      <c r="C36" s="59">
        <v>1</v>
      </c>
      <c r="D36" s="59">
        <v>2</v>
      </c>
      <c r="E36" s="59" t="s">
        <v>79</v>
      </c>
      <c r="F36" s="227">
        <v>3</v>
      </c>
      <c r="G36" s="227">
        <v>1</v>
      </c>
      <c r="H36" s="59">
        <v>1</v>
      </c>
      <c r="I36" s="227">
        <v>14</v>
      </c>
      <c r="J36" s="59">
        <v>12104</v>
      </c>
      <c r="K36" s="78">
        <f>VLOOKUP(msa[[#This Row],[hwycov_id]],cnf[],10,FALSE)</f>
        <v>12104</v>
      </c>
      <c r="L36" s="229">
        <f t="shared" si="0"/>
        <v>0</v>
      </c>
      <c r="M36" s="228">
        <f t="shared" si="1"/>
        <v>0</v>
      </c>
      <c r="N36" s="228">
        <f t="shared" si="2"/>
        <v>0</v>
      </c>
      <c r="O36" s="298" t="e">
        <f>VLOOKUP(msa[[#This Row],[hwycov_id]],check!$A$2:$P$26,16,FALSE)</f>
        <v>#N/A</v>
      </c>
      <c r="P36" s="298">
        <v>36</v>
      </c>
    </row>
    <row r="37" spans="1:16">
      <c r="A37" s="59">
        <v>18637</v>
      </c>
      <c r="B37" s="59">
        <v>3</v>
      </c>
      <c r="C37" s="59">
        <v>1</v>
      </c>
      <c r="D37" s="59">
        <v>1</v>
      </c>
      <c r="E37" s="59" t="s">
        <v>79</v>
      </c>
      <c r="F37" s="227">
        <v>3</v>
      </c>
      <c r="G37" s="227">
        <v>1</v>
      </c>
      <c r="H37" s="59">
        <v>1</v>
      </c>
      <c r="I37" s="227">
        <v>14</v>
      </c>
      <c r="J37" s="59">
        <v>12930</v>
      </c>
      <c r="K37" s="78">
        <f>VLOOKUP(msa[[#This Row],[hwycov_id]],cnf[],10,FALSE)</f>
        <v>12930</v>
      </c>
      <c r="L37" s="229">
        <f t="shared" si="0"/>
        <v>0</v>
      </c>
      <c r="M37" s="228">
        <f t="shared" si="1"/>
        <v>0</v>
      </c>
      <c r="N37" s="228">
        <f t="shared" si="2"/>
        <v>0</v>
      </c>
      <c r="O37" s="298" t="e">
        <f>VLOOKUP(msa[[#This Row],[hwycov_id]],check!$A$2:$P$26,16,FALSE)</f>
        <v>#N/A</v>
      </c>
      <c r="P37" s="298">
        <v>37</v>
      </c>
    </row>
    <row r="38" spans="1:16">
      <c r="A38" s="59">
        <v>18645</v>
      </c>
      <c r="B38" s="59">
        <v>3</v>
      </c>
      <c r="C38" s="59">
        <v>1</v>
      </c>
      <c r="D38" s="59">
        <v>1</v>
      </c>
      <c r="E38" s="59" t="s">
        <v>79</v>
      </c>
      <c r="F38" s="227">
        <v>3</v>
      </c>
      <c r="G38" s="227">
        <v>1</v>
      </c>
      <c r="H38" s="59">
        <v>1</v>
      </c>
      <c r="I38" s="227">
        <v>14</v>
      </c>
      <c r="J38" s="59">
        <v>13174</v>
      </c>
      <c r="K38" s="78">
        <f>VLOOKUP(msa[[#This Row],[hwycov_id]],cnf[],10,FALSE)</f>
        <v>13174</v>
      </c>
      <c r="L38" s="229">
        <f t="shared" si="0"/>
        <v>0</v>
      </c>
      <c r="M38" s="228">
        <f t="shared" si="1"/>
        <v>0</v>
      </c>
      <c r="N38" s="228">
        <f t="shared" si="2"/>
        <v>0</v>
      </c>
      <c r="O38" s="298" t="e">
        <f>VLOOKUP(msa[[#This Row],[hwycov_id]],check!$A$2:$P$26,16,FALSE)</f>
        <v>#N/A</v>
      </c>
      <c r="P38" s="298">
        <v>38</v>
      </c>
    </row>
    <row r="39" spans="1:16">
      <c r="A39" s="59">
        <v>18300</v>
      </c>
      <c r="B39" s="59">
        <v>3</v>
      </c>
      <c r="C39" s="59">
        <v>1</v>
      </c>
      <c r="D39" s="59">
        <v>1</v>
      </c>
      <c r="E39" s="59" t="s">
        <v>79</v>
      </c>
      <c r="F39" s="227">
        <v>3</v>
      </c>
      <c r="G39" s="227">
        <v>1</v>
      </c>
      <c r="H39" s="59">
        <v>1</v>
      </c>
      <c r="I39" s="227">
        <v>14</v>
      </c>
      <c r="J39" s="59">
        <v>13512</v>
      </c>
      <c r="K39" s="78">
        <f>VLOOKUP(msa[[#This Row],[hwycov_id]],cnf[],10,FALSE)</f>
        <v>13512</v>
      </c>
      <c r="L39" s="229">
        <f t="shared" si="0"/>
        <v>0</v>
      </c>
      <c r="M39" s="228">
        <f t="shared" si="1"/>
        <v>0</v>
      </c>
      <c r="N39" s="228">
        <f t="shared" si="2"/>
        <v>0</v>
      </c>
      <c r="O39" s="298" t="e">
        <f>VLOOKUP(msa[[#This Row],[hwycov_id]],check!$A$2:$P$26,16,FALSE)</f>
        <v>#N/A</v>
      </c>
      <c r="P39" s="298">
        <v>39</v>
      </c>
    </row>
    <row r="40" spans="1:16">
      <c r="A40" s="59">
        <v>18626</v>
      </c>
      <c r="B40" s="59">
        <v>3</v>
      </c>
      <c r="C40" s="59">
        <v>1</v>
      </c>
      <c r="D40" s="59">
        <v>1</v>
      </c>
      <c r="E40" s="59" t="s">
        <v>79</v>
      </c>
      <c r="F40" s="227">
        <v>3</v>
      </c>
      <c r="G40" s="227">
        <v>1</v>
      </c>
      <c r="H40" s="59">
        <v>1</v>
      </c>
      <c r="I40" s="227">
        <v>14</v>
      </c>
      <c r="J40" s="59">
        <v>13960</v>
      </c>
      <c r="K40" s="78">
        <f>VLOOKUP(msa[[#This Row],[hwycov_id]],cnf[],10,FALSE)</f>
        <v>13960</v>
      </c>
      <c r="L40" s="229">
        <f t="shared" si="0"/>
        <v>0</v>
      </c>
      <c r="M40" s="228">
        <f t="shared" si="1"/>
        <v>0</v>
      </c>
      <c r="N40" s="228">
        <f t="shared" si="2"/>
        <v>0</v>
      </c>
      <c r="O40" s="298" t="e">
        <f>VLOOKUP(msa[[#This Row],[hwycov_id]],check!$A$2:$P$26,16,FALSE)</f>
        <v>#N/A</v>
      </c>
      <c r="P40" s="298">
        <v>40</v>
      </c>
    </row>
    <row r="41" spans="1:16">
      <c r="A41" s="59">
        <v>16729</v>
      </c>
      <c r="B41" s="59">
        <v>3</v>
      </c>
      <c r="C41" s="59">
        <v>1</v>
      </c>
      <c r="D41" s="59">
        <v>2</v>
      </c>
      <c r="E41" s="59" t="s">
        <v>79</v>
      </c>
      <c r="F41" s="227">
        <v>3</v>
      </c>
      <c r="G41" s="227">
        <v>1</v>
      </c>
      <c r="H41" s="59">
        <v>1</v>
      </c>
      <c r="I41" s="227">
        <v>14</v>
      </c>
      <c r="J41" s="59">
        <v>14179</v>
      </c>
      <c r="K41" s="78">
        <f>VLOOKUP(msa[[#This Row],[hwycov_id]],cnf[],10,FALSE)</f>
        <v>14179</v>
      </c>
      <c r="L41" s="229">
        <f t="shared" si="0"/>
        <v>0</v>
      </c>
      <c r="M41" s="228">
        <f t="shared" si="1"/>
        <v>0</v>
      </c>
      <c r="N41" s="228">
        <f t="shared" si="2"/>
        <v>0</v>
      </c>
      <c r="O41" s="298" t="e">
        <f>VLOOKUP(msa[[#This Row],[hwycov_id]],check!$A$2:$P$26,16,FALSE)</f>
        <v>#N/A</v>
      </c>
      <c r="P41" s="298">
        <v>41</v>
      </c>
    </row>
    <row r="42" spans="1:16">
      <c r="A42" s="59">
        <v>18298</v>
      </c>
      <c r="B42" s="59">
        <v>3</v>
      </c>
      <c r="C42" s="59">
        <v>1</v>
      </c>
      <c r="D42" s="59">
        <v>1</v>
      </c>
      <c r="E42" s="59" t="s">
        <v>79</v>
      </c>
      <c r="F42" s="227">
        <v>3</v>
      </c>
      <c r="G42" s="227">
        <v>1</v>
      </c>
      <c r="H42" s="59">
        <v>1</v>
      </c>
      <c r="I42" s="227">
        <v>14</v>
      </c>
      <c r="J42" s="59">
        <v>14547</v>
      </c>
      <c r="K42" s="78">
        <f>VLOOKUP(msa[[#This Row],[hwycov_id]],cnf[],10,FALSE)</f>
        <v>14547</v>
      </c>
      <c r="L42" s="229">
        <f t="shared" si="0"/>
        <v>0</v>
      </c>
      <c r="M42" s="228">
        <f t="shared" si="1"/>
        <v>0</v>
      </c>
      <c r="N42" s="228">
        <f t="shared" si="2"/>
        <v>0</v>
      </c>
      <c r="O42" s="298" t="e">
        <f>VLOOKUP(msa[[#This Row],[hwycov_id]],check!$A$2:$P$26,16,FALSE)</f>
        <v>#N/A</v>
      </c>
      <c r="P42" s="298">
        <v>42</v>
      </c>
    </row>
    <row r="43" spans="1:16">
      <c r="A43" s="59">
        <v>18258</v>
      </c>
      <c r="B43" s="59">
        <v>3</v>
      </c>
      <c r="C43" s="59">
        <v>1</v>
      </c>
      <c r="D43" s="59">
        <v>1</v>
      </c>
      <c r="E43" s="59" t="s">
        <v>79</v>
      </c>
      <c r="F43" s="227">
        <v>3</v>
      </c>
      <c r="G43" s="227">
        <v>1</v>
      </c>
      <c r="H43" s="59">
        <v>1</v>
      </c>
      <c r="I43" s="227">
        <v>14</v>
      </c>
      <c r="J43" s="59">
        <v>14627</v>
      </c>
      <c r="K43" s="78">
        <f>VLOOKUP(msa[[#This Row],[hwycov_id]],cnf[],10,FALSE)</f>
        <v>14627</v>
      </c>
      <c r="L43" s="229">
        <f t="shared" si="0"/>
        <v>0</v>
      </c>
      <c r="M43" s="228">
        <f t="shared" si="1"/>
        <v>0</v>
      </c>
      <c r="N43" s="228">
        <f t="shared" si="2"/>
        <v>0</v>
      </c>
      <c r="O43" s="298" t="e">
        <f>VLOOKUP(msa[[#This Row],[hwycov_id]],check!$A$2:$P$26,16,FALSE)</f>
        <v>#N/A</v>
      </c>
      <c r="P43" s="298">
        <v>43</v>
      </c>
    </row>
    <row r="44" spans="1:16">
      <c r="A44" s="59">
        <v>18352</v>
      </c>
      <c r="B44" s="59">
        <v>3</v>
      </c>
      <c r="C44" s="59">
        <v>1</v>
      </c>
      <c r="D44" s="59">
        <v>1</v>
      </c>
      <c r="E44" s="59" t="s">
        <v>79</v>
      </c>
      <c r="F44" s="227">
        <v>3</v>
      </c>
      <c r="G44" s="227">
        <v>1</v>
      </c>
      <c r="H44" s="59">
        <v>1</v>
      </c>
      <c r="I44" s="227">
        <v>14</v>
      </c>
      <c r="J44" s="59">
        <v>15259</v>
      </c>
      <c r="K44" s="78">
        <f>VLOOKUP(msa[[#This Row],[hwycov_id]],cnf[],10,FALSE)</f>
        <v>15259</v>
      </c>
      <c r="L44" s="229">
        <f t="shared" si="0"/>
        <v>0</v>
      </c>
      <c r="M44" s="228">
        <f t="shared" si="1"/>
        <v>0</v>
      </c>
      <c r="N44" s="228">
        <f t="shared" si="2"/>
        <v>0</v>
      </c>
      <c r="O44" s="298" t="e">
        <f>VLOOKUP(msa[[#This Row],[hwycov_id]],check!$A$2:$P$26,16,FALSE)</f>
        <v>#N/A</v>
      </c>
      <c r="P44" s="298">
        <v>44</v>
      </c>
    </row>
    <row r="45" spans="1:16">
      <c r="A45" s="59">
        <v>6951</v>
      </c>
      <c r="B45" s="59">
        <v>3</v>
      </c>
      <c r="C45" s="59">
        <v>1</v>
      </c>
      <c r="D45" s="59">
        <v>2</v>
      </c>
      <c r="E45" s="59" t="s">
        <v>79</v>
      </c>
      <c r="F45" s="227">
        <v>3</v>
      </c>
      <c r="G45" s="227">
        <v>1</v>
      </c>
      <c r="H45" s="59">
        <v>1</v>
      </c>
      <c r="I45" s="227">
        <v>14</v>
      </c>
      <c r="J45" s="59">
        <v>15590</v>
      </c>
      <c r="K45" s="78">
        <f>VLOOKUP(msa[[#This Row],[hwycov_id]],cnf[],10,FALSE)</f>
        <v>15590</v>
      </c>
      <c r="L45" s="229">
        <f t="shared" si="0"/>
        <v>0</v>
      </c>
      <c r="M45" s="228">
        <f t="shared" si="1"/>
        <v>0</v>
      </c>
      <c r="N45" s="228">
        <f t="shared" si="2"/>
        <v>0</v>
      </c>
      <c r="O45" s="298" t="e">
        <f>VLOOKUP(msa[[#This Row],[hwycov_id]],check!$A$2:$P$26,16,FALSE)</f>
        <v>#N/A</v>
      </c>
      <c r="P45" s="298">
        <v>45</v>
      </c>
    </row>
    <row r="46" spans="1:16">
      <c r="A46" s="59">
        <v>18442</v>
      </c>
      <c r="B46" s="59">
        <v>3</v>
      </c>
      <c r="C46" s="59">
        <v>1</v>
      </c>
      <c r="D46" s="59">
        <v>2</v>
      </c>
      <c r="E46" s="59" t="s">
        <v>79</v>
      </c>
      <c r="F46" s="227">
        <v>3</v>
      </c>
      <c r="G46" s="227">
        <v>1</v>
      </c>
      <c r="H46" s="59">
        <v>1</v>
      </c>
      <c r="I46" s="227">
        <v>14</v>
      </c>
      <c r="J46" s="59">
        <v>15712</v>
      </c>
      <c r="K46" s="78">
        <f>VLOOKUP(msa[[#This Row],[hwycov_id]],cnf[],10,FALSE)</f>
        <v>15712</v>
      </c>
      <c r="L46" s="229">
        <f t="shared" si="0"/>
        <v>0</v>
      </c>
      <c r="M46" s="228">
        <f t="shared" si="1"/>
        <v>0</v>
      </c>
      <c r="N46" s="228">
        <f t="shared" si="2"/>
        <v>0</v>
      </c>
      <c r="O46" s="298" t="e">
        <f>VLOOKUP(msa[[#This Row],[hwycov_id]],check!$A$2:$P$26,16,FALSE)</f>
        <v>#N/A</v>
      </c>
      <c r="P46" s="298">
        <v>46</v>
      </c>
    </row>
    <row r="47" spans="1:16">
      <c r="A47" s="59">
        <v>11997</v>
      </c>
      <c r="B47" s="59">
        <v>3</v>
      </c>
      <c r="C47" s="59">
        <v>1</v>
      </c>
      <c r="D47" s="59">
        <v>1</v>
      </c>
      <c r="E47" s="59" t="s">
        <v>79</v>
      </c>
      <c r="F47" s="227">
        <v>3</v>
      </c>
      <c r="G47" s="227">
        <v>1</v>
      </c>
      <c r="H47" s="59">
        <v>1</v>
      </c>
      <c r="I47" s="227">
        <v>14</v>
      </c>
      <c r="J47" s="59">
        <v>16072</v>
      </c>
      <c r="K47" s="78">
        <f>VLOOKUP(msa[[#This Row],[hwycov_id]],cnf[],10,FALSE)</f>
        <v>16072</v>
      </c>
      <c r="L47" s="229">
        <f t="shared" si="0"/>
        <v>0</v>
      </c>
      <c r="M47" s="228">
        <f t="shared" si="1"/>
        <v>0</v>
      </c>
      <c r="N47" s="228">
        <f t="shared" si="2"/>
        <v>0</v>
      </c>
      <c r="O47" s="298" t="e">
        <f>VLOOKUP(msa[[#This Row],[hwycov_id]],check!$A$2:$P$26,16,FALSE)</f>
        <v>#N/A</v>
      </c>
      <c r="P47" s="298">
        <v>47</v>
      </c>
    </row>
    <row r="48" spans="1:16">
      <c r="A48" s="59">
        <v>16785</v>
      </c>
      <c r="B48" s="59">
        <v>3</v>
      </c>
      <c r="C48" s="59">
        <v>1</v>
      </c>
      <c r="D48" s="59">
        <v>2</v>
      </c>
      <c r="E48" s="59" t="s">
        <v>79</v>
      </c>
      <c r="F48" s="227">
        <v>3</v>
      </c>
      <c r="G48" s="227">
        <v>2</v>
      </c>
      <c r="H48" s="59">
        <v>1</v>
      </c>
      <c r="I48" s="227">
        <v>14</v>
      </c>
      <c r="J48" s="59">
        <v>20035</v>
      </c>
      <c r="K48" s="78">
        <f>VLOOKUP(msa[[#This Row],[hwycov_id]],cnf[],10,FALSE)</f>
        <v>20035</v>
      </c>
      <c r="L48" s="229">
        <f t="shared" si="0"/>
        <v>0</v>
      </c>
      <c r="M48" s="228">
        <f t="shared" si="1"/>
        <v>0</v>
      </c>
      <c r="N48" s="228">
        <f t="shared" si="2"/>
        <v>0</v>
      </c>
      <c r="O48" s="298" t="e">
        <f>VLOOKUP(msa[[#This Row],[hwycov_id]],check!$A$2:$P$26,16,FALSE)</f>
        <v>#N/A</v>
      </c>
      <c r="P48" s="298">
        <v>48</v>
      </c>
    </row>
    <row r="49" spans="1:16">
      <c r="A49" s="59">
        <v>16589</v>
      </c>
      <c r="B49" s="59">
        <v>3</v>
      </c>
      <c r="C49" s="59">
        <v>1</v>
      </c>
      <c r="D49" s="59">
        <v>1</v>
      </c>
      <c r="E49" s="59" t="s">
        <v>79</v>
      </c>
      <c r="F49" s="227">
        <v>3</v>
      </c>
      <c r="G49" s="227">
        <v>2</v>
      </c>
      <c r="H49" s="59">
        <v>1</v>
      </c>
      <c r="I49" s="227">
        <v>14</v>
      </c>
      <c r="J49" s="59">
        <v>25715</v>
      </c>
      <c r="K49" s="78">
        <f>VLOOKUP(msa[[#This Row],[hwycov_id]],cnf[],10,FALSE)</f>
        <v>25715</v>
      </c>
      <c r="L49" s="229">
        <f t="shared" si="0"/>
        <v>0</v>
      </c>
      <c r="M49" s="228">
        <f t="shared" si="1"/>
        <v>0</v>
      </c>
      <c r="N49" s="228">
        <f t="shared" si="2"/>
        <v>0</v>
      </c>
      <c r="O49" s="298" t="e">
        <f>VLOOKUP(msa[[#This Row],[hwycov_id]],check!$A$2:$P$26,16,FALSE)</f>
        <v>#N/A</v>
      </c>
      <c r="P49" s="298">
        <v>49</v>
      </c>
    </row>
    <row r="50" spans="1:16">
      <c r="A50" s="59">
        <v>320</v>
      </c>
      <c r="B50" s="59">
        <v>3</v>
      </c>
      <c r="C50" s="59">
        <v>1</v>
      </c>
      <c r="D50" s="59">
        <v>1</v>
      </c>
      <c r="E50" s="59" t="s">
        <v>79</v>
      </c>
      <c r="F50" s="227">
        <v>3</v>
      </c>
      <c r="G50" s="227">
        <v>2</v>
      </c>
      <c r="H50" s="59">
        <v>1</v>
      </c>
      <c r="I50" s="227">
        <v>14</v>
      </c>
      <c r="J50" s="59">
        <v>25749</v>
      </c>
      <c r="K50" s="78">
        <f>VLOOKUP(msa[[#This Row],[hwycov_id]],cnf[],10,FALSE)</f>
        <v>25749</v>
      </c>
      <c r="L50" s="229">
        <f t="shared" si="0"/>
        <v>0</v>
      </c>
      <c r="M50" s="228">
        <f t="shared" si="1"/>
        <v>0</v>
      </c>
      <c r="N50" s="228">
        <f t="shared" si="2"/>
        <v>0</v>
      </c>
      <c r="O50" s="298" t="e">
        <f>VLOOKUP(msa[[#This Row],[hwycov_id]],check!$A$2:$P$26,16,FALSE)</f>
        <v>#N/A</v>
      </c>
      <c r="P50" s="298">
        <v>50</v>
      </c>
    </row>
    <row r="51" spans="1:16">
      <c r="A51" s="59">
        <v>19402</v>
      </c>
      <c r="B51" s="59">
        <v>4</v>
      </c>
      <c r="C51" s="59">
        <v>1</v>
      </c>
      <c r="D51" s="59">
        <v>2</v>
      </c>
      <c r="E51" s="59" t="s">
        <v>79</v>
      </c>
      <c r="F51" s="227">
        <v>4</v>
      </c>
      <c r="G51" s="227">
        <v>0</v>
      </c>
      <c r="H51" s="59">
        <v>1</v>
      </c>
      <c r="I51" s="227">
        <v>14</v>
      </c>
      <c r="J51" s="59">
        <v>3661</v>
      </c>
      <c r="K51" s="78">
        <f>VLOOKUP(msa[[#This Row],[hwycov_id]],cnf[],10,FALSE)</f>
        <v>3661</v>
      </c>
      <c r="L51" s="229">
        <f t="shared" si="0"/>
        <v>0</v>
      </c>
      <c r="M51" s="228">
        <f t="shared" si="1"/>
        <v>0</v>
      </c>
      <c r="N51" s="228">
        <f t="shared" si="2"/>
        <v>0</v>
      </c>
      <c r="O51" s="298" t="e">
        <f>VLOOKUP(msa[[#This Row],[hwycov_id]],check!$A$2:$P$26,16,FALSE)</f>
        <v>#N/A</v>
      </c>
      <c r="P51" s="298">
        <v>51</v>
      </c>
    </row>
    <row r="52" spans="1:16">
      <c r="A52" s="59">
        <v>18333</v>
      </c>
      <c r="B52" s="59">
        <v>4</v>
      </c>
      <c r="C52" s="59">
        <v>1</v>
      </c>
      <c r="D52" s="59">
        <v>1</v>
      </c>
      <c r="E52" s="59" t="s">
        <v>79</v>
      </c>
      <c r="F52" s="227">
        <v>4</v>
      </c>
      <c r="G52" s="227">
        <v>0</v>
      </c>
      <c r="H52" s="59">
        <v>1</v>
      </c>
      <c r="I52" s="227">
        <v>14</v>
      </c>
      <c r="J52" s="59">
        <v>4004</v>
      </c>
      <c r="K52" s="78">
        <f>VLOOKUP(msa[[#This Row],[hwycov_id]],cnf[],10,FALSE)</f>
        <v>4004</v>
      </c>
      <c r="L52" s="229">
        <f t="shared" si="0"/>
        <v>0</v>
      </c>
      <c r="M52" s="228">
        <f t="shared" si="1"/>
        <v>0</v>
      </c>
      <c r="N52" s="228">
        <f t="shared" si="2"/>
        <v>0</v>
      </c>
      <c r="O52" s="298" t="e">
        <f>VLOOKUP(msa[[#This Row],[hwycov_id]],check!$A$2:$P$26,16,FALSE)</f>
        <v>#N/A</v>
      </c>
      <c r="P52" s="298">
        <v>52</v>
      </c>
    </row>
    <row r="53" spans="1:16">
      <c r="A53" s="59">
        <v>18819</v>
      </c>
      <c r="B53" s="59">
        <v>4</v>
      </c>
      <c r="C53" s="59">
        <v>1</v>
      </c>
      <c r="D53" s="59">
        <v>1</v>
      </c>
      <c r="E53" s="59" t="s">
        <v>79</v>
      </c>
      <c r="F53" s="227">
        <v>4</v>
      </c>
      <c r="G53" s="227">
        <v>0</v>
      </c>
      <c r="H53" s="59">
        <v>1</v>
      </c>
      <c r="I53" s="227">
        <v>14</v>
      </c>
      <c r="J53" s="59">
        <v>4499</v>
      </c>
      <c r="K53" s="78">
        <f>VLOOKUP(msa[[#This Row],[hwycov_id]],cnf[],10,FALSE)</f>
        <v>4499</v>
      </c>
      <c r="L53" s="229">
        <f t="shared" si="0"/>
        <v>0</v>
      </c>
      <c r="M53" s="228">
        <f t="shared" si="1"/>
        <v>0</v>
      </c>
      <c r="N53" s="228">
        <f t="shared" si="2"/>
        <v>0</v>
      </c>
      <c r="O53" s="298" t="e">
        <f>VLOOKUP(msa[[#This Row],[hwycov_id]],check!$A$2:$P$26,16,FALSE)</f>
        <v>#N/A</v>
      </c>
      <c r="P53" s="298">
        <v>53</v>
      </c>
    </row>
    <row r="54" spans="1:16">
      <c r="A54" s="59">
        <v>18784</v>
      </c>
      <c r="B54" s="59">
        <v>4</v>
      </c>
      <c r="C54" s="59">
        <v>1</v>
      </c>
      <c r="D54" s="59">
        <v>1</v>
      </c>
      <c r="E54" s="59" t="s">
        <v>79</v>
      </c>
      <c r="F54" s="227">
        <v>4</v>
      </c>
      <c r="G54" s="227">
        <v>0</v>
      </c>
      <c r="H54" s="59">
        <v>1</v>
      </c>
      <c r="I54" s="227">
        <v>14</v>
      </c>
      <c r="J54" s="59">
        <v>4676</v>
      </c>
      <c r="K54" s="78">
        <f>VLOOKUP(msa[[#This Row],[hwycov_id]],cnf[],10,FALSE)</f>
        <v>4676</v>
      </c>
      <c r="L54" s="229">
        <f t="shared" si="0"/>
        <v>0</v>
      </c>
      <c r="M54" s="228">
        <f t="shared" si="1"/>
        <v>0</v>
      </c>
      <c r="N54" s="228">
        <f t="shared" si="2"/>
        <v>0</v>
      </c>
      <c r="O54" s="298" t="e">
        <f>VLOOKUP(msa[[#This Row],[hwycov_id]],check!$A$2:$P$26,16,FALSE)</f>
        <v>#N/A</v>
      </c>
      <c r="P54" s="298">
        <v>54</v>
      </c>
    </row>
    <row r="55" spans="1:16">
      <c r="A55" s="59">
        <v>18435</v>
      </c>
      <c r="B55" s="59">
        <v>4</v>
      </c>
      <c r="C55" s="59">
        <v>1</v>
      </c>
      <c r="D55" s="59">
        <v>1</v>
      </c>
      <c r="E55" s="59" t="s">
        <v>79</v>
      </c>
      <c r="F55" s="227">
        <v>4</v>
      </c>
      <c r="G55" s="227">
        <v>0</v>
      </c>
      <c r="H55" s="59">
        <v>1</v>
      </c>
      <c r="I55" s="227">
        <v>14</v>
      </c>
      <c r="J55" s="59">
        <v>5830</v>
      </c>
      <c r="K55" s="78">
        <f>VLOOKUP(msa[[#This Row],[hwycov_id]],cnf[],10,FALSE)</f>
        <v>5830</v>
      </c>
      <c r="L55" s="229">
        <f t="shared" si="0"/>
        <v>0</v>
      </c>
      <c r="M55" s="228">
        <f t="shared" si="1"/>
        <v>0</v>
      </c>
      <c r="N55" s="228">
        <f t="shared" si="2"/>
        <v>0</v>
      </c>
      <c r="O55" s="298" t="e">
        <f>VLOOKUP(msa[[#This Row],[hwycov_id]],check!$A$2:$P$26,16,FALSE)</f>
        <v>#N/A</v>
      </c>
      <c r="P55" s="298">
        <v>55</v>
      </c>
    </row>
    <row r="56" spans="1:16">
      <c r="A56" s="59">
        <v>18408</v>
      </c>
      <c r="B56" s="59">
        <v>4</v>
      </c>
      <c r="C56" s="59">
        <v>1</v>
      </c>
      <c r="D56" s="59">
        <v>1</v>
      </c>
      <c r="E56" s="59" t="s">
        <v>79</v>
      </c>
      <c r="F56" s="227">
        <v>4</v>
      </c>
      <c r="G56" s="227">
        <v>0</v>
      </c>
      <c r="H56" s="59">
        <v>1</v>
      </c>
      <c r="I56" s="227">
        <v>14</v>
      </c>
      <c r="J56" s="59">
        <v>7531</v>
      </c>
      <c r="K56" s="78">
        <f>VLOOKUP(msa[[#This Row],[hwycov_id]],cnf[],10,FALSE)</f>
        <v>7531</v>
      </c>
      <c r="L56" s="229">
        <f t="shared" si="0"/>
        <v>0</v>
      </c>
      <c r="M56" s="228">
        <f t="shared" si="1"/>
        <v>0</v>
      </c>
      <c r="N56" s="228">
        <f t="shared" si="2"/>
        <v>0</v>
      </c>
      <c r="O56" s="298" t="e">
        <f>VLOOKUP(msa[[#This Row],[hwycov_id]],check!$A$2:$P$26,16,FALSE)</f>
        <v>#N/A</v>
      </c>
      <c r="P56" s="298">
        <v>56</v>
      </c>
    </row>
    <row r="57" spans="1:16">
      <c r="A57" s="59">
        <v>18490</v>
      </c>
      <c r="B57" s="59">
        <v>4</v>
      </c>
      <c r="C57" s="59">
        <v>1</v>
      </c>
      <c r="D57" s="59">
        <v>1</v>
      </c>
      <c r="E57" s="59" t="s">
        <v>79</v>
      </c>
      <c r="F57" s="227">
        <v>4</v>
      </c>
      <c r="G57" s="227">
        <v>0</v>
      </c>
      <c r="H57" s="59">
        <v>1</v>
      </c>
      <c r="I57" s="227">
        <v>14</v>
      </c>
      <c r="J57" s="59">
        <v>7607</v>
      </c>
      <c r="K57" s="78">
        <f>VLOOKUP(msa[[#This Row],[hwycov_id]],cnf[],10,FALSE)</f>
        <v>7607</v>
      </c>
      <c r="L57" s="229">
        <f t="shared" si="0"/>
        <v>0</v>
      </c>
      <c r="M57" s="228">
        <f t="shared" si="1"/>
        <v>0</v>
      </c>
      <c r="N57" s="228">
        <f t="shared" si="2"/>
        <v>0</v>
      </c>
      <c r="O57" s="298" t="e">
        <f>VLOOKUP(msa[[#This Row],[hwycov_id]],check!$A$2:$P$26,16,FALSE)</f>
        <v>#N/A</v>
      </c>
      <c r="P57" s="298">
        <v>57</v>
      </c>
    </row>
    <row r="58" spans="1:16">
      <c r="A58" s="59">
        <v>18410</v>
      </c>
      <c r="B58" s="59">
        <v>4</v>
      </c>
      <c r="C58" s="59">
        <v>1</v>
      </c>
      <c r="D58" s="59">
        <v>1</v>
      </c>
      <c r="E58" s="59" t="s">
        <v>79</v>
      </c>
      <c r="F58" s="227">
        <v>4</v>
      </c>
      <c r="G58" s="227">
        <v>0</v>
      </c>
      <c r="H58" s="59">
        <v>1</v>
      </c>
      <c r="I58" s="227">
        <v>14</v>
      </c>
      <c r="J58" s="59">
        <v>7935</v>
      </c>
      <c r="K58" s="78">
        <f>VLOOKUP(msa[[#This Row],[hwycov_id]],cnf[],10,FALSE)</f>
        <v>7935</v>
      </c>
      <c r="L58" s="229">
        <f t="shared" si="0"/>
        <v>0</v>
      </c>
      <c r="M58" s="228">
        <f t="shared" si="1"/>
        <v>0</v>
      </c>
      <c r="N58" s="228">
        <f t="shared" si="2"/>
        <v>0</v>
      </c>
      <c r="O58" s="298" t="e">
        <f>VLOOKUP(msa[[#This Row],[hwycov_id]],check!$A$2:$P$26,16,FALSE)</f>
        <v>#N/A</v>
      </c>
      <c r="P58" s="298">
        <v>58</v>
      </c>
    </row>
    <row r="59" spans="1:16">
      <c r="A59" s="59">
        <v>18546</v>
      </c>
      <c r="B59" s="59">
        <v>4</v>
      </c>
      <c r="C59" s="59">
        <v>1</v>
      </c>
      <c r="D59" s="59">
        <v>2</v>
      </c>
      <c r="E59" s="59" t="s">
        <v>79</v>
      </c>
      <c r="F59" s="227">
        <v>4</v>
      </c>
      <c r="G59" s="227">
        <v>0</v>
      </c>
      <c r="H59" s="59">
        <v>1</v>
      </c>
      <c r="I59" s="227">
        <v>14</v>
      </c>
      <c r="J59" s="59">
        <v>8934</v>
      </c>
      <c r="K59" s="78">
        <f>VLOOKUP(msa[[#This Row],[hwycov_id]],cnf[],10,FALSE)</f>
        <v>8934</v>
      </c>
      <c r="L59" s="229">
        <f t="shared" si="0"/>
        <v>0</v>
      </c>
      <c r="M59" s="228">
        <f t="shared" si="1"/>
        <v>0</v>
      </c>
      <c r="N59" s="228">
        <f t="shared" si="2"/>
        <v>0</v>
      </c>
      <c r="O59" s="298" t="e">
        <f>VLOOKUP(msa[[#This Row],[hwycov_id]],check!$A$2:$P$26,16,FALSE)</f>
        <v>#N/A</v>
      </c>
      <c r="P59" s="298">
        <v>59</v>
      </c>
    </row>
    <row r="60" spans="1:16">
      <c r="A60" s="59">
        <v>18539</v>
      </c>
      <c r="B60" s="59">
        <v>4</v>
      </c>
      <c r="C60" s="59">
        <v>1</v>
      </c>
      <c r="D60" s="59">
        <v>2</v>
      </c>
      <c r="E60" s="59" t="s">
        <v>79</v>
      </c>
      <c r="F60" s="227">
        <v>4</v>
      </c>
      <c r="G60" s="227">
        <v>0</v>
      </c>
      <c r="H60" s="59">
        <v>1</v>
      </c>
      <c r="I60" s="227">
        <v>14</v>
      </c>
      <c r="J60" s="59">
        <v>9215</v>
      </c>
      <c r="K60" s="78">
        <f>VLOOKUP(msa[[#This Row],[hwycov_id]],cnf[],10,FALSE)</f>
        <v>9215</v>
      </c>
      <c r="L60" s="229">
        <f t="shared" si="0"/>
        <v>0</v>
      </c>
      <c r="M60" s="228">
        <f t="shared" si="1"/>
        <v>0</v>
      </c>
      <c r="N60" s="228">
        <f t="shared" si="2"/>
        <v>0</v>
      </c>
      <c r="O60" s="298" t="e">
        <f>VLOOKUP(msa[[#This Row],[hwycov_id]],check!$A$2:$P$26,16,FALSE)</f>
        <v>#N/A</v>
      </c>
      <c r="P60" s="298">
        <v>60</v>
      </c>
    </row>
    <row r="61" spans="1:16">
      <c r="A61" s="59">
        <v>18777</v>
      </c>
      <c r="B61" s="59">
        <v>4</v>
      </c>
      <c r="C61" s="59">
        <v>1</v>
      </c>
      <c r="D61" s="59">
        <v>1</v>
      </c>
      <c r="E61" s="59" t="s">
        <v>79</v>
      </c>
      <c r="F61" s="227">
        <v>4</v>
      </c>
      <c r="G61" s="227">
        <v>0</v>
      </c>
      <c r="H61" s="59">
        <v>1</v>
      </c>
      <c r="I61" s="227">
        <v>14</v>
      </c>
      <c r="J61" s="59">
        <v>9224</v>
      </c>
      <c r="K61" s="78">
        <f>VLOOKUP(msa[[#This Row],[hwycov_id]],cnf[],10,FALSE)</f>
        <v>9224</v>
      </c>
      <c r="L61" s="229">
        <f t="shared" si="0"/>
        <v>0</v>
      </c>
      <c r="M61" s="228">
        <f t="shared" si="1"/>
        <v>0</v>
      </c>
      <c r="N61" s="228">
        <f t="shared" si="2"/>
        <v>0</v>
      </c>
      <c r="O61" s="298" t="e">
        <f>VLOOKUP(msa[[#This Row],[hwycov_id]],check!$A$2:$P$26,16,FALSE)</f>
        <v>#N/A</v>
      </c>
      <c r="P61" s="298">
        <v>61</v>
      </c>
    </row>
    <row r="62" spans="1:16">
      <c r="A62" s="59">
        <v>18552</v>
      </c>
      <c r="B62" s="59">
        <v>4</v>
      </c>
      <c r="C62" s="59">
        <v>1</v>
      </c>
      <c r="D62" s="59">
        <v>2</v>
      </c>
      <c r="E62" s="59" t="s">
        <v>79</v>
      </c>
      <c r="F62" s="227">
        <v>4</v>
      </c>
      <c r="G62" s="227">
        <v>0</v>
      </c>
      <c r="H62" s="59">
        <v>1</v>
      </c>
      <c r="I62" s="227">
        <v>14</v>
      </c>
      <c r="J62" s="59">
        <v>9303</v>
      </c>
      <c r="K62" s="78">
        <f>VLOOKUP(msa[[#This Row],[hwycov_id]],cnf[],10,FALSE)</f>
        <v>9303</v>
      </c>
      <c r="L62" s="229">
        <f t="shared" si="0"/>
        <v>0</v>
      </c>
      <c r="M62" s="228">
        <f t="shared" si="1"/>
        <v>0</v>
      </c>
      <c r="N62" s="228">
        <f t="shared" si="2"/>
        <v>0</v>
      </c>
      <c r="O62" s="298" t="e">
        <f>VLOOKUP(msa[[#This Row],[hwycov_id]],check!$A$2:$P$26,16,FALSE)</f>
        <v>#N/A</v>
      </c>
      <c r="P62" s="298">
        <v>62</v>
      </c>
    </row>
    <row r="63" spans="1:16">
      <c r="A63" s="59">
        <v>18477</v>
      </c>
      <c r="B63" s="59">
        <v>4</v>
      </c>
      <c r="C63" s="59">
        <v>1</v>
      </c>
      <c r="D63" s="59">
        <v>1</v>
      </c>
      <c r="E63" s="59" t="s">
        <v>79</v>
      </c>
      <c r="F63" s="227">
        <v>4</v>
      </c>
      <c r="G63" s="227">
        <v>0</v>
      </c>
      <c r="H63" s="59">
        <v>1</v>
      </c>
      <c r="I63" s="227">
        <v>14</v>
      </c>
      <c r="J63" s="59">
        <v>9333</v>
      </c>
      <c r="K63" s="78">
        <f>VLOOKUP(msa[[#This Row],[hwycov_id]],cnf[],10,FALSE)</f>
        <v>9333</v>
      </c>
      <c r="L63" s="229">
        <f t="shared" si="0"/>
        <v>0</v>
      </c>
      <c r="M63" s="228">
        <f t="shared" si="1"/>
        <v>0</v>
      </c>
      <c r="N63" s="228">
        <f t="shared" si="2"/>
        <v>0</v>
      </c>
      <c r="O63" s="298" t="e">
        <f>VLOOKUP(msa[[#This Row],[hwycov_id]],check!$A$2:$P$26,16,FALSE)</f>
        <v>#N/A</v>
      </c>
      <c r="P63" s="298">
        <v>63</v>
      </c>
    </row>
    <row r="64" spans="1:16">
      <c r="A64" s="59">
        <v>18531</v>
      </c>
      <c r="B64" s="59">
        <v>4</v>
      </c>
      <c r="C64" s="59">
        <v>1</v>
      </c>
      <c r="D64" s="59">
        <v>2</v>
      </c>
      <c r="E64" s="59" t="s">
        <v>79</v>
      </c>
      <c r="F64" s="227">
        <v>4</v>
      </c>
      <c r="G64" s="227">
        <v>1</v>
      </c>
      <c r="H64" s="59">
        <v>1</v>
      </c>
      <c r="I64" s="227">
        <v>14</v>
      </c>
      <c r="J64" s="59">
        <v>10590</v>
      </c>
      <c r="K64" s="78">
        <f>VLOOKUP(msa[[#This Row],[hwycov_id]],cnf[],10,FALSE)</f>
        <v>10590</v>
      </c>
      <c r="L64" s="229">
        <f t="shared" si="0"/>
        <v>0</v>
      </c>
      <c r="M64" s="228">
        <f t="shared" si="1"/>
        <v>0</v>
      </c>
      <c r="N64" s="228">
        <f t="shared" si="2"/>
        <v>0</v>
      </c>
      <c r="O64" s="298" t="e">
        <f>VLOOKUP(msa[[#This Row],[hwycov_id]],check!$A$2:$P$26,16,FALSE)</f>
        <v>#N/A</v>
      </c>
      <c r="P64" s="298">
        <v>64</v>
      </c>
    </row>
    <row r="65" spans="1:16">
      <c r="A65" s="59">
        <v>18803</v>
      </c>
      <c r="B65" s="59">
        <v>4</v>
      </c>
      <c r="C65" s="59">
        <v>1</v>
      </c>
      <c r="D65" s="59">
        <v>1</v>
      </c>
      <c r="E65" s="59" t="s">
        <v>79</v>
      </c>
      <c r="F65" s="227">
        <v>4</v>
      </c>
      <c r="G65" s="227">
        <v>1</v>
      </c>
      <c r="H65" s="59">
        <v>1</v>
      </c>
      <c r="I65" s="227">
        <v>14</v>
      </c>
      <c r="J65" s="59">
        <v>10923</v>
      </c>
      <c r="K65" s="78">
        <f>VLOOKUP(msa[[#This Row],[hwycov_id]],cnf[],10,FALSE)</f>
        <v>10923</v>
      </c>
      <c r="L65" s="229">
        <f t="shared" si="0"/>
        <v>0</v>
      </c>
      <c r="M65" s="228">
        <f t="shared" si="1"/>
        <v>0</v>
      </c>
      <c r="N65" s="228">
        <f t="shared" si="2"/>
        <v>0</v>
      </c>
      <c r="O65" s="298" t="e">
        <f>VLOOKUP(msa[[#This Row],[hwycov_id]],check!$A$2:$P$26,16,FALSE)</f>
        <v>#N/A</v>
      </c>
      <c r="P65" s="298">
        <v>65</v>
      </c>
    </row>
    <row r="66" spans="1:16">
      <c r="A66" s="59">
        <v>18627</v>
      </c>
      <c r="B66" s="59">
        <v>4</v>
      </c>
      <c r="C66" s="59">
        <v>1</v>
      </c>
      <c r="D66" s="59">
        <v>1</v>
      </c>
      <c r="E66" s="59" t="s">
        <v>79</v>
      </c>
      <c r="F66" s="227">
        <v>4</v>
      </c>
      <c r="G66" s="227">
        <v>1</v>
      </c>
      <c r="H66" s="59">
        <v>1</v>
      </c>
      <c r="I66" s="227">
        <v>14</v>
      </c>
      <c r="J66" s="59">
        <v>13209</v>
      </c>
      <c r="K66" s="78">
        <f>VLOOKUP(msa[[#This Row],[hwycov_id]],cnf[],10,FALSE)</f>
        <v>13209</v>
      </c>
      <c r="L66" s="229">
        <f t="shared" ref="L66:L129" si="3">K66/J66-1</f>
        <v>0</v>
      </c>
      <c r="M66" s="228">
        <f t="shared" ref="M66:M129" si="4">K66-J66</f>
        <v>0</v>
      </c>
      <c r="N66" s="228">
        <f t="shared" ref="N66:N129" si="5">POWER(M66,2)</f>
        <v>0</v>
      </c>
      <c r="O66" s="298" t="e">
        <f>VLOOKUP(msa[[#This Row],[hwycov_id]],check!$A$2:$P$26,16,FALSE)</f>
        <v>#N/A</v>
      </c>
      <c r="P66" s="298">
        <v>66</v>
      </c>
    </row>
    <row r="67" spans="1:16">
      <c r="A67" s="59">
        <v>18488</v>
      </c>
      <c r="B67" s="59">
        <v>5</v>
      </c>
      <c r="C67" s="59">
        <v>1</v>
      </c>
      <c r="D67" s="59">
        <v>1</v>
      </c>
      <c r="E67" s="59" t="s">
        <v>79</v>
      </c>
      <c r="F67" s="227">
        <v>4</v>
      </c>
      <c r="G67" s="227">
        <v>0</v>
      </c>
      <c r="H67" s="59">
        <v>1</v>
      </c>
      <c r="I67" s="227">
        <v>14</v>
      </c>
      <c r="J67" s="59">
        <v>2133</v>
      </c>
      <c r="K67" s="78">
        <f>VLOOKUP(msa[[#This Row],[hwycov_id]],cnf[],10,FALSE)</f>
        <v>2133</v>
      </c>
      <c r="L67" s="229">
        <f t="shared" si="3"/>
        <v>0</v>
      </c>
      <c r="M67" s="228">
        <f t="shared" si="4"/>
        <v>0</v>
      </c>
      <c r="N67" s="228">
        <f t="shared" si="5"/>
        <v>0</v>
      </c>
      <c r="O67" s="298" t="e">
        <f>VLOOKUP(msa[[#This Row],[hwycov_id]],check!$A$2:$P$26,16,FALSE)</f>
        <v>#N/A</v>
      </c>
      <c r="P67" s="298">
        <v>67</v>
      </c>
    </row>
    <row r="68" spans="1:16">
      <c r="A68" s="59">
        <v>18703</v>
      </c>
      <c r="B68" s="59">
        <v>5</v>
      </c>
      <c r="C68" s="59">
        <v>1</v>
      </c>
      <c r="D68" s="59">
        <v>2</v>
      </c>
      <c r="E68" s="59" t="s">
        <v>79</v>
      </c>
      <c r="F68" s="227">
        <v>4</v>
      </c>
      <c r="G68" s="227">
        <v>0</v>
      </c>
      <c r="H68" s="59">
        <v>1</v>
      </c>
      <c r="I68" s="227">
        <v>14</v>
      </c>
      <c r="J68" s="59">
        <v>2179</v>
      </c>
      <c r="K68" s="78">
        <f>VLOOKUP(msa[[#This Row],[hwycov_id]],cnf[],10,FALSE)</f>
        <v>2179</v>
      </c>
      <c r="L68" s="229">
        <f t="shared" si="3"/>
        <v>0</v>
      </c>
      <c r="M68" s="228">
        <f t="shared" si="4"/>
        <v>0</v>
      </c>
      <c r="N68" s="228">
        <f t="shared" si="5"/>
        <v>0</v>
      </c>
      <c r="O68" s="298" t="e">
        <f>VLOOKUP(msa[[#This Row],[hwycov_id]],check!$A$2:$P$26,16,FALSE)</f>
        <v>#N/A</v>
      </c>
      <c r="P68" s="298">
        <v>68</v>
      </c>
    </row>
    <row r="69" spans="1:16">
      <c r="A69" s="59">
        <v>16757</v>
      </c>
      <c r="B69" s="59">
        <v>5</v>
      </c>
      <c r="C69" s="59">
        <v>1</v>
      </c>
      <c r="D69" s="59">
        <v>2</v>
      </c>
      <c r="E69" s="59" t="s">
        <v>79</v>
      </c>
      <c r="F69" s="227">
        <v>4</v>
      </c>
      <c r="G69" s="227">
        <v>0</v>
      </c>
      <c r="H69" s="59">
        <v>1</v>
      </c>
      <c r="I69" s="227">
        <v>14</v>
      </c>
      <c r="J69" s="59">
        <v>2402</v>
      </c>
      <c r="K69" s="78">
        <f>VLOOKUP(msa[[#This Row],[hwycov_id]],cnf[],10,FALSE)</f>
        <v>2402</v>
      </c>
      <c r="L69" s="229">
        <f t="shared" si="3"/>
        <v>0</v>
      </c>
      <c r="M69" s="228">
        <f t="shared" si="4"/>
        <v>0</v>
      </c>
      <c r="N69" s="228">
        <f t="shared" si="5"/>
        <v>0</v>
      </c>
      <c r="O69" s="298" t="e">
        <f>VLOOKUP(msa[[#This Row],[hwycov_id]],check!$A$2:$P$26,16,FALSE)</f>
        <v>#N/A</v>
      </c>
      <c r="P69" s="298">
        <v>69</v>
      </c>
    </row>
    <row r="70" spans="1:16">
      <c r="A70" s="59">
        <v>8628</v>
      </c>
      <c r="B70" s="59">
        <v>5</v>
      </c>
      <c r="C70" s="59">
        <v>1</v>
      </c>
      <c r="D70" s="59">
        <v>1</v>
      </c>
      <c r="E70" s="59" t="s">
        <v>79</v>
      </c>
      <c r="F70" s="227">
        <v>4</v>
      </c>
      <c r="G70" s="227">
        <v>0</v>
      </c>
      <c r="H70" s="59">
        <v>1</v>
      </c>
      <c r="I70" s="227">
        <v>14</v>
      </c>
      <c r="J70" s="59">
        <v>2838</v>
      </c>
      <c r="K70" s="78">
        <f>VLOOKUP(msa[[#This Row],[hwycov_id]],cnf[],10,FALSE)</f>
        <v>2838</v>
      </c>
      <c r="L70" s="229">
        <f t="shared" si="3"/>
        <v>0</v>
      </c>
      <c r="M70" s="228">
        <f t="shared" si="4"/>
        <v>0</v>
      </c>
      <c r="N70" s="228">
        <f t="shared" si="5"/>
        <v>0</v>
      </c>
      <c r="O70" s="298" t="e">
        <f>VLOOKUP(msa[[#This Row],[hwycov_id]],check!$A$2:$P$26,16,FALSE)</f>
        <v>#N/A</v>
      </c>
      <c r="P70" s="298">
        <v>70</v>
      </c>
    </row>
    <row r="71" spans="1:16">
      <c r="A71" s="59">
        <v>16748</v>
      </c>
      <c r="B71" s="59">
        <v>5</v>
      </c>
      <c r="C71" s="59">
        <v>1</v>
      </c>
      <c r="D71" s="59">
        <v>1</v>
      </c>
      <c r="E71" s="59" t="s">
        <v>79</v>
      </c>
      <c r="F71" s="227">
        <v>4</v>
      </c>
      <c r="G71" s="227">
        <v>0</v>
      </c>
      <c r="H71" s="59">
        <v>1</v>
      </c>
      <c r="I71" s="227">
        <v>14</v>
      </c>
      <c r="J71" s="59">
        <v>3117</v>
      </c>
      <c r="K71" s="78">
        <f>VLOOKUP(msa[[#This Row],[hwycov_id]],cnf[],10,FALSE)</f>
        <v>3117</v>
      </c>
      <c r="L71" s="229">
        <f t="shared" si="3"/>
        <v>0</v>
      </c>
      <c r="M71" s="228">
        <f t="shared" si="4"/>
        <v>0</v>
      </c>
      <c r="N71" s="228">
        <f t="shared" si="5"/>
        <v>0</v>
      </c>
      <c r="O71" s="298" t="e">
        <f>VLOOKUP(msa[[#This Row],[hwycov_id]],check!$A$2:$P$26,16,FALSE)</f>
        <v>#N/A</v>
      </c>
      <c r="P71" s="298">
        <v>71</v>
      </c>
    </row>
    <row r="72" spans="1:16">
      <c r="A72" s="59">
        <v>18577</v>
      </c>
      <c r="B72" s="59">
        <v>5</v>
      </c>
      <c r="C72" s="59">
        <v>1</v>
      </c>
      <c r="D72" s="59">
        <v>1</v>
      </c>
      <c r="E72" s="59" t="s">
        <v>79</v>
      </c>
      <c r="F72" s="227">
        <v>4</v>
      </c>
      <c r="G72" s="227">
        <v>0</v>
      </c>
      <c r="H72" s="59">
        <v>1</v>
      </c>
      <c r="I72" s="227">
        <v>14</v>
      </c>
      <c r="J72" s="59">
        <v>3547</v>
      </c>
      <c r="K72" s="78">
        <f>VLOOKUP(msa[[#This Row],[hwycov_id]],cnf[],10,FALSE)</f>
        <v>3547</v>
      </c>
      <c r="L72" s="229">
        <f t="shared" si="3"/>
        <v>0</v>
      </c>
      <c r="M72" s="228">
        <f t="shared" si="4"/>
        <v>0</v>
      </c>
      <c r="N72" s="228">
        <f t="shared" si="5"/>
        <v>0</v>
      </c>
      <c r="O72" s="298" t="e">
        <f>VLOOKUP(msa[[#This Row],[hwycov_id]],check!$A$2:$P$26,16,FALSE)</f>
        <v>#N/A</v>
      </c>
      <c r="P72" s="298">
        <v>72</v>
      </c>
    </row>
    <row r="73" spans="1:16">
      <c r="A73" s="59">
        <v>18554</v>
      </c>
      <c r="B73" s="59">
        <v>5</v>
      </c>
      <c r="C73" s="59">
        <v>1</v>
      </c>
      <c r="D73" s="59">
        <v>2</v>
      </c>
      <c r="E73" s="59" t="s">
        <v>79</v>
      </c>
      <c r="F73" s="227">
        <v>4</v>
      </c>
      <c r="G73" s="227">
        <v>0</v>
      </c>
      <c r="H73" s="59">
        <v>1</v>
      </c>
      <c r="I73" s="227">
        <v>14</v>
      </c>
      <c r="J73" s="59">
        <v>4064</v>
      </c>
      <c r="K73" s="78">
        <f>VLOOKUP(msa[[#This Row],[hwycov_id]],cnf[],10,FALSE)</f>
        <v>4064</v>
      </c>
      <c r="L73" s="229">
        <f t="shared" si="3"/>
        <v>0</v>
      </c>
      <c r="M73" s="228">
        <f t="shared" si="4"/>
        <v>0</v>
      </c>
      <c r="N73" s="228">
        <f t="shared" si="5"/>
        <v>0</v>
      </c>
      <c r="O73" s="298" t="e">
        <f>VLOOKUP(msa[[#This Row],[hwycov_id]],check!$A$2:$P$26,16,FALSE)</f>
        <v>#N/A</v>
      </c>
      <c r="P73" s="298">
        <v>73</v>
      </c>
    </row>
    <row r="74" spans="1:16">
      <c r="A74" s="59">
        <v>18140</v>
      </c>
      <c r="B74" s="59">
        <v>5</v>
      </c>
      <c r="C74" s="59">
        <v>1</v>
      </c>
      <c r="D74" s="59">
        <v>2</v>
      </c>
      <c r="E74" s="59" t="s">
        <v>79</v>
      </c>
      <c r="F74" s="227">
        <v>4</v>
      </c>
      <c r="G74" s="227">
        <v>0</v>
      </c>
      <c r="H74" s="59">
        <v>1</v>
      </c>
      <c r="I74" s="227">
        <v>14</v>
      </c>
      <c r="J74" s="59">
        <v>4130</v>
      </c>
      <c r="K74" s="78">
        <f>VLOOKUP(msa[[#This Row],[hwycov_id]],cnf[],10,FALSE)</f>
        <v>4130</v>
      </c>
      <c r="L74" s="229">
        <f t="shared" si="3"/>
        <v>0</v>
      </c>
      <c r="M74" s="228">
        <f t="shared" si="4"/>
        <v>0</v>
      </c>
      <c r="N74" s="228">
        <f t="shared" si="5"/>
        <v>0</v>
      </c>
      <c r="O74" s="298" t="e">
        <f>VLOOKUP(msa[[#This Row],[hwycov_id]],check!$A$2:$P$26,16,FALSE)</f>
        <v>#N/A</v>
      </c>
      <c r="P74" s="298">
        <v>74</v>
      </c>
    </row>
    <row r="75" spans="1:16">
      <c r="A75" s="59">
        <v>18556</v>
      </c>
      <c r="B75" s="59">
        <v>5</v>
      </c>
      <c r="C75" s="59">
        <v>1</v>
      </c>
      <c r="D75" s="59">
        <v>2</v>
      </c>
      <c r="E75" s="59" t="s">
        <v>79</v>
      </c>
      <c r="F75" s="227">
        <v>4</v>
      </c>
      <c r="G75" s="227">
        <v>0</v>
      </c>
      <c r="H75" s="59">
        <v>1</v>
      </c>
      <c r="I75" s="227">
        <v>14</v>
      </c>
      <c r="J75" s="59">
        <v>4378</v>
      </c>
      <c r="K75" s="78">
        <f>VLOOKUP(msa[[#This Row],[hwycov_id]],cnf[],10,FALSE)</f>
        <v>4378</v>
      </c>
      <c r="L75" s="229">
        <f t="shared" si="3"/>
        <v>0</v>
      </c>
      <c r="M75" s="228">
        <f t="shared" si="4"/>
        <v>0</v>
      </c>
      <c r="N75" s="228">
        <f t="shared" si="5"/>
        <v>0</v>
      </c>
      <c r="O75" s="298" t="e">
        <f>VLOOKUP(msa[[#This Row],[hwycov_id]],check!$A$2:$P$26,16,FALSE)</f>
        <v>#N/A</v>
      </c>
      <c r="P75" s="298">
        <v>75</v>
      </c>
    </row>
    <row r="76" spans="1:16">
      <c r="A76" s="59">
        <v>18497</v>
      </c>
      <c r="B76" s="59">
        <v>5</v>
      </c>
      <c r="C76" s="59">
        <v>1</v>
      </c>
      <c r="D76" s="59">
        <v>1</v>
      </c>
      <c r="E76" s="59" t="s">
        <v>79</v>
      </c>
      <c r="F76" s="227">
        <v>4</v>
      </c>
      <c r="G76" s="227">
        <v>0</v>
      </c>
      <c r="H76" s="59">
        <v>1</v>
      </c>
      <c r="I76" s="227">
        <v>14</v>
      </c>
      <c r="J76" s="59">
        <v>5275</v>
      </c>
      <c r="K76" s="78">
        <f>VLOOKUP(msa[[#This Row],[hwycov_id]],cnf[],10,FALSE)</f>
        <v>5275</v>
      </c>
      <c r="L76" s="229">
        <f t="shared" si="3"/>
        <v>0</v>
      </c>
      <c r="M76" s="228">
        <f t="shared" si="4"/>
        <v>0</v>
      </c>
      <c r="N76" s="228">
        <f t="shared" si="5"/>
        <v>0</v>
      </c>
      <c r="O76" s="298" t="e">
        <f>VLOOKUP(msa[[#This Row],[hwycov_id]],check!$A$2:$P$26,16,FALSE)</f>
        <v>#N/A</v>
      </c>
      <c r="P76" s="298">
        <v>76</v>
      </c>
    </row>
    <row r="77" spans="1:16">
      <c r="A77" s="59">
        <v>18606</v>
      </c>
      <c r="B77" s="59">
        <v>5</v>
      </c>
      <c r="C77" s="59">
        <v>1</v>
      </c>
      <c r="D77" s="59">
        <v>1</v>
      </c>
      <c r="E77" s="59" t="s">
        <v>79</v>
      </c>
      <c r="F77" s="227">
        <v>4</v>
      </c>
      <c r="G77" s="227">
        <v>0</v>
      </c>
      <c r="H77" s="59">
        <v>1</v>
      </c>
      <c r="I77" s="227">
        <v>14</v>
      </c>
      <c r="J77" s="59">
        <v>8098</v>
      </c>
      <c r="K77" s="78">
        <f>VLOOKUP(msa[[#This Row],[hwycov_id]],cnf[],10,FALSE)</f>
        <v>8098</v>
      </c>
      <c r="L77" s="229">
        <f t="shared" si="3"/>
        <v>0</v>
      </c>
      <c r="M77" s="228">
        <f t="shared" si="4"/>
        <v>0</v>
      </c>
      <c r="N77" s="228">
        <f t="shared" si="5"/>
        <v>0</v>
      </c>
      <c r="O77" s="298" t="e">
        <f>VLOOKUP(msa[[#This Row],[hwycov_id]],check!$A$2:$P$26,16,FALSE)</f>
        <v>#N/A</v>
      </c>
      <c r="P77" s="298">
        <v>77</v>
      </c>
    </row>
    <row r="78" spans="1:16">
      <c r="A78" s="59">
        <v>18620</v>
      </c>
      <c r="B78" s="59">
        <v>5</v>
      </c>
      <c r="C78" s="59">
        <v>1</v>
      </c>
      <c r="D78" s="59">
        <v>1</v>
      </c>
      <c r="E78" s="59" t="s">
        <v>79</v>
      </c>
      <c r="F78" s="227">
        <v>4</v>
      </c>
      <c r="G78" s="227">
        <v>1</v>
      </c>
      <c r="H78" s="59">
        <v>1</v>
      </c>
      <c r="I78" s="227">
        <v>14</v>
      </c>
      <c r="J78" s="59">
        <v>11703</v>
      </c>
      <c r="K78" s="78">
        <f>VLOOKUP(msa[[#This Row],[hwycov_id]],cnf[],10,FALSE)</f>
        <v>11703</v>
      </c>
      <c r="L78" s="229">
        <f t="shared" si="3"/>
        <v>0</v>
      </c>
      <c r="M78" s="228">
        <f t="shared" si="4"/>
        <v>0</v>
      </c>
      <c r="N78" s="228">
        <f t="shared" si="5"/>
        <v>0</v>
      </c>
      <c r="O78" s="298" t="e">
        <f>VLOOKUP(msa[[#This Row],[hwycov_id]],check!$A$2:$P$26,16,FALSE)</f>
        <v>#N/A</v>
      </c>
      <c r="P78" s="298">
        <v>78</v>
      </c>
    </row>
    <row r="79" spans="1:16">
      <c r="A79" s="59">
        <v>28455</v>
      </c>
      <c r="B79" s="59">
        <v>1</v>
      </c>
      <c r="C79" s="59">
        <v>1</v>
      </c>
      <c r="D79" s="59">
        <v>1</v>
      </c>
      <c r="E79" s="59" t="s">
        <v>82</v>
      </c>
      <c r="F79" s="227">
        <v>1</v>
      </c>
      <c r="G79" s="227">
        <v>2</v>
      </c>
      <c r="H79" s="59">
        <v>2</v>
      </c>
      <c r="I79" s="227">
        <v>14</v>
      </c>
      <c r="J79" s="59">
        <v>25021</v>
      </c>
      <c r="K79" s="78">
        <f>VLOOKUP(msa[[#This Row],[hwycov_id]],cnf[],10,FALSE)</f>
        <v>25021</v>
      </c>
      <c r="L79" s="229">
        <f t="shared" si="3"/>
        <v>0</v>
      </c>
      <c r="M79" s="228">
        <f t="shared" si="4"/>
        <v>0</v>
      </c>
      <c r="N79" s="228">
        <f t="shared" si="5"/>
        <v>0</v>
      </c>
      <c r="O79" s="298" t="e">
        <f>VLOOKUP(msa[[#This Row],[hwycov_id]],check!$A$2:$P$26,16,FALSE)</f>
        <v>#N/A</v>
      </c>
      <c r="P79" s="298">
        <v>81</v>
      </c>
    </row>
    <row r="80" spans="1:16">
      <c r="A80" s="59">
        <v>15863</v>
      </c>
      <c r="B80" s="59">
        <v>1</v>
      </c>
      <c r="C80" s="59">
        <v>1</v>
      </c>
      <c r="D80" s="59">
        <v>1</v>
      </c>
      <c r="E80" s="59" t="s">
        <v>78</v>
      </c>
      <c r="F80" s="227">
        <v>1</v>
      </c>
      <c r="G80" s="227">
        <v>2</v>
      </c>
      <c r="H80" s="59">
        <v>2</v>
      </c>
      <c r="I80" s="227">
        <v>14</v>
      </c>
      <c r="J80" s="59">
        <v>28248</v>
      </c>
      <c r="K80" s="78">
        <f>VLOOKUP(msa[[#This Row],[hwycov_id]],cnf[],10,FALSE)</f>
        <v>28248</v>
      </c>
      <c r="L80" s="229">
        <f t="shared" si="3"/>
        <v>0</v>
      </c>
      <c r="M80" s="228">
        <f t="shared" si="4"/>
        <v>0</v>
      </c>
      <c r="N80" s="228">
        <f t="shared" si="5"/>
        <v>0</v>
      </c>
      <c r="O80" s="298" t="e">
        <f>VLOOKUP(msa[[#This Row],[hwycov_id]],check!$A$2:$P$26,16,FALSE)</f>
        <v>#N/A</v>
      </c>
      <c r="P80" s="298">
        <v>82</v>
      </c>
    </row>
    <row r="81" spans="1:16">
      <c r="A81" s="59">
        <v>14232</v>
      </c>
      <c r="B81" s="59">
        <v>1</v>
      </c>
      <c r="C81" s="59">
        <v>1</v>
      </c>
      <c r="D81" s="59">
        <v>1</v>
      </c>
      <c r="E81" s="59" t="s">
        <v>82</v>
      </c>
      <c r="F81" s="227">
        <v>1</v>
      </c>
      <c r="G81" s="227">
        <v>4</v>
      </c>
      <c r="H81" s="59">
        <v>2</v>
      </c>
      <c r="I81" s="227">
        <v>3</v>
      </c>
      <c r="J81" s="59">
        <v>42674</v>
      </c>
      <c r="K81" s="78">
        <f>VLOOKUP(msa[[#This Row],[hwycov_id]],cnf[],10,FALSE)</f>
        <v>42674</v>
      </c>
      <c r="L81" s="229">
        <f t="shared" si="3"/>
        <v>0</v>
      </c>
      <c r="M81" s="228">
        <f t="shared" si="4"/>
        <v>0</v>
      </c>
      <c r="N81" s="228">
        <f t="shared" si="5"/>
        <v>0</v>
      </c>
      <c r="O81" s="298" t="e">
        <f>VLOOKUP(msa[[#This Row],[hwycov_id]],check!$A$2:$P$26,16,FALSE)</f>
        <v>#N/A</v>
      </c>
      <c r="P81" s="298">
        <v>83</v>
      </c>
    </row>
    <row r="82" spans="1:16">
      <c r="A82" s="59">
        <v>7724</v>
      </c>
      <c r="B82" s="59">
        <v>1</v>
      </c>
      <c r="C82" s="59">
        <v>1</v>
      </c>
      <c r="D82" s="59">
        <v>1</v>
      </c>
      <c r="E82" s="59" t="s">
        <v>82</v>
      </c>
      <c r="F82" s="227">
        <v>1</v>
      </c>
      <c r="G82" s="227">
        <v>4</v>
      </c>
      <c r="H82" s="59">
        <v>2</v>
      </c>
      <c r="I82" s="227">
        <v>3</v>
      </c>
      <c r="J82" s="59">
        <v>42960</v>
      </c>
      <c r="K82" s="78">
        <f>VLOOKUP(msa[[#This Row],[hwycov_id]],cnf[],10,FALSE)</f>
        <v>42960</v>
      </c>
      <c r="L82" s="229">
        <f t="shared" si="3"/>
        <v>0</v>
      </c>
      <c r="M82" s="228">
        <f t="shared" si="4"/>
        <v>0</v>
      </c>
      <c r="N82" s="228">
        <f t="shared" si="5"/>
        <v>0</v>
      </c>
      <c r="O82" s="298" t="e">
        <f>VLOOKUP(msa[[#This Row],[hwycov_id]],check!$A$2:$P$26,16,FALSE)</f>
        <v>#N/A</v>
      </c>
      <c r="P82" s="298">
        <v>84</v>
      </c>
    </row>
    <row r="83" spans="1:16">
      <c r="A83" s="59">
        <v>7215</v>
      </c>
      <c r="B83" s="59">
        <v>1</v>
      </c>
      <c r="C83" s="59">
        <v>1</v>
      </c>
      <c r="D83" s="59">
        <v>1</v>
      </c>
      <c r="E83" s="59" t="s">
        <v>78</v>
      </c>
      <c r="F83" s="227">
        <v>1</v>
      </c>
      <c r="G83" s="227">
        <v>4</v>
      </c>
      <c r="H83" s="59">
        <v>2</v>
      </c>
      <c r="I83" s="227">
        <v>19</v>
      </c>
      <c r="J83" s="59">
        <v>46501</v>
      </c>
      <c r="K83" s="78">
        <f>VLOOKUP(msa[[#This Row],[hwycov_id]],cnf[],10,FALSE)</f>
        <v>46501</v>
      </c>
      <c r="L83" s="229">
        <f t="shared" si="3"/>
        <v>0</v>
      </c>
      <c r="M83" s="228">
        <f t="shared" si="4"/>
        <v>0</v>
      </c>
      <c r="N83" s="228">
        <f t="shared" si="5"/>
        <v>0</v>
      </c>
      <c r="O83" s="298" t="e">
        <f>VLOOKUP(msa[[#This Row],[hwycov_id]],check!$A$2:$P$26,16,FALSE)</f>
        <v>#N/A</v>
      </c>
      <c r="P83" s="298">
        <v>85</v>
      </c>
    </row>
    <row r="84" spans="1:16">
      <c r="A84" s="59">
        <v>22757</v>
      </c>
      <c r="B84" s="59">
        <v>1</v>
      </c>
      <c r="C84" s="59">
        <v>1</v>
      </c>
      <c r="D84" s="59">
        <v>1</v>
      </c>
      <c r="E84" s="59" t="s">
        <v>78</v>
      </c>
      <c r="F84" s="227">
        <v>1</v>
      </c>
      <c r="G84" s="227">
        <v>4</v>
      </c>
      <c r="H84" s="59">
        <v>2</v>
      </c>
      <c r="I84" s="227">
        <v>14</v>
      </c>
      <c r="J84" s="59">
        <v>48047</v>
      </c>
      <c r="K84" s="78">
        <f>VLOOKUP(msa[[#This Row],[hwycov_id]],cnf[],10,FALSE)</f>
        <v>48047</v>
      </c>
      <c r="L84" s="229">
        <f t="shared" si="3"/>
        <v>0</v>
      </c>
      <c r="M84" s="228">
        <f t="shared" si="4"/>
        <v>0</v>
      </c>
      <c r="N84" s="228">
        <f t="shared" si="5"/>
        <v>0</v>
      </c>
      <c r="O84" s="298" t="e">
        <f>VLOOKUP(msa[[#This Row],[hwycov_id]],check!$A$2:$P$26,16,FALSE)</f>
        <v>#N/A</v>
      </c>
      <c r="P84" s="298">
        <v>86</v>
      </c>
    </row>
    <row r="85" spans="1:16">
      <c r="A85" s="59">
        <v>7222</v>
      </c>
      <c r="B85" s="59">
        <v>1</v>
      </c>
      <c r="C85" s="59">
        <v>1</v>
      </c>
      <c r="D85" s="59">
        <v>1</v>
      </c>
      <c r="E85" s="59" t="s">
        <v>78</v>
      </c>
      <c r="F85" s="227">
        <v>1</v>
      </c>
      <c r="G85" s="227">
        <v>4</v>
      </c>
      <c r="H85" s="59">
        <v>2</v>
      </c>
      <c r="I85" s="227">
        <v>19</v>
      </c>
      <c r="J85" s="59">
        <v>48401</v>
      </c>
      <c r="K85" s="78">
        <f>VLOOKUP(msa[[#This Row],[hwycov_id]],cnf[],10,FALSE)</f>
        <v>48401</v>
      </c>
      <c r="L85" s="229">
        <f t="shared" si="3"/>
        <v>0</v>
      </c>
      <c r="M85" s="228">
        <f t="shared" si="4"/>
        <v>0</v>
      </c>
      <c r="N85" s="228">
        <f t="shared" si="5"/>
        <v>0</v>
      </c>
      <c r="O85" s="298" t="e">
        <f>VLOOKUP(msa[[#This Row],[hwycov_id]],check!$A$2:$P$26,16,FALSE)</f>
        <v>#N/A</v>
      </c>
      <c r="P85" s="298">
        <v>87</v>
      </c>
    </row>
    <row r="86" spans="1:16">
      <c r="A86" s="59">
        <v>16045</v>
      </c>
      <c r="B86" s="59">
        <v>1</v>
      </c>
      <c r="C86" s="59">
        <v>1</v>
      </c>
      <c r="D86" s="59">
        <v>1</v>
      </c>
      <c r="E86" s="59" t="s">
        <v>78</v>
      </c>
      <c r="F86" s="227">
        <v>1</v>
      </c>
      <c r="G86" s="227">
        <v>5</v>
      </c>
      <c r="H86" s="59">
        <v>2</v>
      </c>
      <c r="I86" s="227">
        <v>14</v>
      </c>
      <c r="J86" s="59">
        <v>50181</v>
      </c>
      <c r="K86" s="78">
        <f>VLOOKUP(msa[[#This Row],[hwycov_id]],cnf[],10,FALSE)</f>
        <v>50181</v>
      </c>
      <c r="L86" s="229">
        <f t="shared" si="3"/>
        <v>0</v>
      </c>
      <c r="M86" s="228">
        <f t="shared" si="4"/>
        <v>0</v>
      </c>
      <c r="N86" s="228">
        <f t="shared" si="5"/>
        <v>0</v>
      </c>
      <c r="O86" s="298" t="e">
        <f>VLOOKUP(msa[[#This Row],[hwycov_id]],check!$A$2:$P$26,16,FALSE)</f>
        <v>#N/A</v>
      </c>
      <c r="P86" s="298">
        <v>88</v>
      </c>
    </row>
    <row r="87" spans="1:16">
      <c r="A87" s="59">
        <v>28085</v>
      </c>
      <c r="B87" s="59">
        <v>1</v>
      </c>
      <c r="C87" s="59">
        <v>1</v>
      </c>
      <c r="D87" s="59">
        <v>1</v>
      </c>
      <c r="E87" s="59" t="s">
        <v>82</v>
      </c>
      <c r="F87" s="227">
        <v>1</v>
      </c>
      <c r="G87" s="227">
        <v>5</v>
      </c>
      <c r="H87" s="59">
        <v>2</v>
      </c>
      <c r="I87" s="227">
        <v>14</v>
      </c>
      <c r="J87" s="59">
        <v>50770</v>
      </c>
      <c r="K87" s="78">
        <f>VLOOKUP(msa[[#This Row],[hwycov_id]],cnf[],10,FALSE)</f>
        <v>50770</v>
      </c>
      <c r="L87" s="229">
        <f t="shared" si="3"/>
        <v>0</v>
      </c>
      <c r="M87" s="228">
        <f t="shared" si="4"/>
        <v>0</v>
      </c>
      <c r="N87" s="228">
        <f t="shared" si="5"/>
        <v>0</v>
      </c>
      <c r="O87" s="298" t="e">
        <f>VLOOKUP(msa[[#This Row],[hwycov_id]],check!$A$2:$P$26,16,FALSE)</f>
        <v>#N/A</v>
      </c>
      <c r="P87" s="298">
        <v>89</v>
      </c>
    </row>
    <row r="88" spans="1:16">
      <c r="A88" s="59">
        <v>28086</v>
      </c>
      <c r="B88" s="59">
        <v>1</v>
      </c>
      <c r="C88" s="59">
        <v>1</v>
      </c>
      <c r="D88" s="59">
        <v>1</v>
      </c>
      <c r="E88" s="59" t="s">
        <v>82</v>
      </c>
      <c r="F88" s="227">
        <v>1</v>
      </c>
      <c r="G88" s="227">
        <v>5</v>
      </c>
      <c r="H88" s="59">
        <v>2</v>
      </c>
      <c r="I88" s="227">
        <v>14</v>
      </c>
      <c r="J88" s="59">
        <v>50807</v>
      </c>
      <c r="K88" s="78">
        <f>VLOOKUP(msa[[#This Row],[hwycov_id]],cnf[],10,FALSE)</f>
        <v>50807</v>
      </c>
      <c r="L88" s="229">
        <f t="shared" si="3"/>
        <v>0</v>
      </c>
      <c r="M88" s="228">
        <f t="shared" si="4"/>
        <v>0</v>
      </c>
      <c r="N88" s="228">
        <f t="shared" si="5"/>
        <v>0</v>
      </c>
      <c r="O88" s="298" t="e">
        <f>VLOOKUP(msa[[#This Row],[hwycov_id]],check!$A$2:$P$26,16,FALSE)</f>
        <v>#N/A</v>
      </c>
      <c r="P88" s="298">
        <v>90</v>
      </c>
    </row>
    <row r="89" spans="1:16">
      <c r="A89" s="59">
        <v>21848</v>
      </c>
      <c r="B89" s="59">
        <v>1</v>
      </c>
      <c r="C89" s="59">
        <v>1</v>
      </c>
      <c r="D89" s="59">
        <v>1</v>
      </c>
      <c r="E89" s="59" t="s">
        <v>82</v>
      </c>
      <c r="F89" s="227">
        <v>1</v>
      </c>
      <c r="G89" s="227">
        <v>5</v>
      </c>
      <c r="H89" s="59">
        <v>2</v>
      </c>
      <c r="I89" s="227">
        <v>14</v>
      </c>
      <c r="J89" s="59">
        <v>53153</v>
      </c>
      <c r="K89" s="78">
        <f>VLOOKUP(msa[[#This Row],[hwycov_id]],cnf[],10,FALSE)</f>
        <v>53153</v>
      </c>
      <c r="L89" s="229">
        <f t="shared" si="3"/>
        <v>0</v>
      </c>
      <c r="M89" s="228">
        <f t="shared" si="4"/>
        <v>0</v>
      </c>
      <c r="N89" s="228">
        <f t="shared" si="5"/>
        <v>0</v>
      </c>
      <c r="O89" s="298" t="e">
        <f>VLOOKUP(msa[[#This Row],[hwycov_id]],check!$A$2:$P$26,16,FALSE)</f>
        <v>#N/A</v>
      </c>
      <c r="P89" s="298">
        <v>91</v>
      </c>
    </row>
    <row r="90" spans="1:16">
      <c r="A90" s="59">
        <v>13438</v>
      </c>
      <c r="B90" s="59">
        <v>1</v>
      </c>
      <c r="C90" s="59">
        <v>1</v>
      </c>
      <c r="D90" s="59">
        <v>1</v>
      </c>
      <c r="E90" s="59" t="s">
        <v>82</v>
      </c>
      <c r="F90" s="227">
        <v>1</v>
      </c>
      <c r="G90" s="227">
        <v>5</v>
      </c>
      <c r="H90" s="59">
        <v>2</v>
      </c>
      <c r="I90" s="227">
        <v>14</v>
      </c>
      <c r="J90" s="59">
        <v>53699</v>
      </c>
      <c r="K90" s="78">
        <f>VLOOKUP(msa[[#This Row],[hwycov_id]],cnf[],10,FALSE)</f>
        <v>53699</v>
      </c>
      <c r="L90" s="229">
        <f t="shared" si="3"/>
        <v>0</v>
      </c>
      <c r="M90" s="228">
        <f t="shared" si="4"/>
        <v>0</v>
      </c>
      <c r="N90" s="228">
        <f t="shared" si="5"/>
        <v>0</v>
      </c>
      <c r="O90" s="298" t="e">
        <f>VLOOKUP(msa[[#This Row],[hwycov_id]],check!$A$2:$P$26,16,FALSE)</f>
        <v>#N/A</v>
      </c>
      <c r="P90" s="298">
        <v>92</v>
      </c>
    </row>
    <row r="91" spans="1:16">
      <c r="A91" s="59">
        <v>27956</v>
      </c>
      <c r="B91" s="59">
        <v>1</v>
      </c>
      <c r="C91" s="59">
        <v>1</v>
      </c>
      <c r="D91" s="59">
        <v>1</v>
      </c>
      <c r="E91" s="59" t="s">
        <v>82</v>
      </c>
      <c r="F91" s="227">
        <v>1</v>
      </c>
      <c r="G91" s="227">
        <v>5</v>
      </c>
      <c r="H91" s="59">
        <v>2</v>
      </c>
      <c r="I91" s="227">
        <v>2</v>
      </c>
      <c r="J91" s="59">
        <v>54044</v>
      </c>
      <c r="K91" s="78">
        <f>VLOOKUP(msa[[#This Row],[hwycov_id]],cnf[],10,FALSE)</f>
        <v>54044</v>
      </c>
      <c r="L91" s="229">
        <f t="shared" si="3"/>
        <v>0</v>
      </c>
      <c r="M91" s="228">
        <f t="shared" si="4"/>
        <v>0</v>
      </c>
      <c r="N91" s="228">
        <f t="shared" si="5"/>
        <v>0</v>
      </c>
      <c r="O91" s="298" t="e">
        <f>VLOOKUP(msa[[#This Row],[hwycov_id]],check!$A$2:$P$26,16,FALSE)</f>
        <v>#N/A</v>
      </c>
      <c r="P91" s="298">
        <v>93</v>
      </c>
    </row>
    <row r="92" spans="1:16">
      <c r="A92" s="59">
        <v>7525</v>
      </c>
      <c r="B92" s="59">
        <v>1</v>
      </c>
      <c r="C92" s="59">
        <v>1</v>
      </c>
      <c r="D92" s="59">
        <v>1</v>
      </c>
      <c r="E92" s="59" t="s">
        <v>82</v>
      </c>
      <c r="F92" s="227">
        <v>1</v>
      </c>
      <c r="G92" s="227">
        <v>5</v>
      </c>
      <c r="H92" s="59">
        <v>2</v>
      </c>
      <c r="I92" s="227">
        <v>19</v>
      </c>
      <c r="J92" s="59">
        <v>55066</v>
      </c>
      <c r="K92" s="78">
        <f>VLOOKUP(msa[[#This Row],[hwycov_id]],cnf[],10,FALSE)</f>
        <v>55066</v>
      </c>
      <c r="L92" s="229">
        <f t="shared" si="3"/>
        <v>0</v>
      </c>
      <c r="M92" s="228">
        <f t="shared" si="4"/>
        <v>0</v>
      </c>
      <c r="N92" s="228">
        <f t="shared" si="5"/>
        <v>0</v>
      </c>
      <c r="O92" s="298" t="e">
        <f>VLOOKUP(msa[[#This Row],[hwycov_id]],check!$A$2:$P$26,16,FALSE)</f>
        <v>#N/A</v>
      </c>
      <c r="P92" s="298">
        <v>94</v>
      </c>
    </row>
    <row r="93" spans="1:16">
      <c r="A93" s="59">
        <v>7190</v>
      </c>
      <c r="B93" s="59">
        <v>1</v>
      </c>
      <c r="C93" s="59">
        <v>1</v>
      </c>
      <c r="D93" s="59">
        <v>1</v>
      </c>
      <c r="E93" s="59" t="s">
        <v>82</v>
      </c>
      <c r="F93" s="227">
        <v>1</v>
      </c>
      <c r="G93" s="227">
        <v>5</v>
      </c>
      <c r="H93" s="59">
        <v>2</v>
      </c>
      <c r="I93" s="227">
        <v>19</v>
      </c>
      <c r="J93" s="59">
        <v>55161</v>
      </c>
      <c r="K93" s="78">
        <f>VLOOKUP(msa[[#This Row],[hwycov_id]],cnf[],10,FALSE)</f>
        <v>55161</v>
      </c>
      <c r="L93" s="229">
        <f t="shared" si="3"/>
        <v>0</v>
      </c>
      <c r="M93" s="228">
        <f t="shared" si="4"/>
        <v>0</v>
      </c>
      <c r="N93" s="228">
        <f t="shared" si="5"/>
        <v>0</v>
      </c>
      <c r="O93" s="298" t="e">
        <f>VLOOKUP(msa[[#This Row],[hwycov_id]],check!$A$2:$P$26,16,FALSE)</f>
        <v>#N/A</v>
      </c>
      <c r="P93" s="298">
        <v>95</v>
      </c>
    </row>
    <row r="94" spans="1:16">
      <c r="A94" s="59">
        <v>16046</v>
      </c>
      <c r="B94" s="59">
        <v>1</v>
      </c>
      <c r="C94" s="59">
        <v>1</v>
      </c>
      <c r="D94" s="59">
        <v>1</v>
      </c>
      <c r="E94" s="59" t="s">
        <v>78</v>
      </c>
      <c r="F94" s="227">
        <v>1</v>
      </c>
      <c r="G94" s="227">
        <v>5</v>
      </c>
      <c r="H94" s="59">
        <v>2</v>
      </c>
      <c r="I94" s="227">
        <v>14</v>
      </c>
      <c r="J94" s="59">
        <v>55560</v>
      </c>
      <c r="K94" s="78">
        <f>VLOOKUP(msa[[#This Row],[hwycov_id]],cnf[],10,FALSE)</f>
        <v>55560</v>
      </c>
      <c r="L94" s="229">
        <f t="shared" si="3"/>
        <v>0</v>
      </c>
      <c r="M94" s="228">
        <f t="shared" si="4"/>
        <v>0</v>
      </c>
      <c r="N94" s="228">
        <f t="shared" si="5"/>
        <v>0</v>
      </c>
      <c r="O94" s="298" t="e">
        <f>VLOOKUP(msa[[#This Row],[hwycov_id]],check!$A$2:$P$26,16,FALSE)</f>
        <v>#N/A</v>
      </c>
      <c r="P94" s="298">
        <v>96</v>
      </c>
    </row>
    <row r="95" spans="1:16">
      <c r="A95" s="59">
        <v>16127</v>
      </c>
      <c r="B95" s="59">
        <v>1</v>
      </c>
      <c r="C95" s="59">
        <v>1</v>
      </c>
      <c r="D95" s="59">
        <v>1</v>
      </c>
      <c r="E95" s="59" t="s">
        <v>82</v>
      </c>
      <c r="F95" s="227">
        <v>1</v>
      </c>
      <c r="G95" s="227">
        <v>5</v>
      </c>
      <c r="H95" s="59">
        <v>2</v>
      </c>
      <c r="I95" s="227">
        <v>14</v>
      </c>
      <c r="J95" s="59">
        <v>56592</v>
      </c>
      <c r="K95" s="78">
        <f>VLOOKUP(msa[[#This Row],[hwycov_id]],cnf[],10,FALSE)</f>
        <v>56592</v>
      </c>
      <c r="L95" s="229">
        <f t="shared" si="3"/>
        <v>0</v>
      </c>
      <c r="M95" s="228">
        <f t="shared" si="4"/>
        <v>0</v>
      </c>
      <c r="N95" s="228">
        <f t="shared" si="5"/>
        <v>0</v>
      </c>
      <c r="O95" s="298" t="e">
        <f>VLOOKUP(msa[[#This Row],[hwycov_id]],check!$A$2:$P$26,16,FALSE)</f>
        <v>#N/A</v>
      </c>
      <c r="P95" s="298">
        <v>97</v>
      </c>
    </row>
    <row r="96" spans="1:16">
      <c r="A96" s="59">
        <v>25025</v>
      </c>
      <c r="B96" s="59">
        <v>1</v>
      </c>
      <c r="C96" s="59">
        <v>1</v>
      </c>
      <c r="D96" s="59">
        <v>1</v>
      </c>
      <c r="E96" s="59" t="s">
        <v>78</v>
      </c>
      <c r="F96" s="227">
        <v>1</v>
      </c>
      <c r="G96" s="227">
        <v>5</v>
      </c>
      <c r="H96" s="59">
        <v>2</v>
      </c>
      <c r="I96" s="227">
        <v>14</v>
      </c>
      <c r="J96" s="59">
        <v>57077</v>
      </c>
      <c r="K96" s="78">
        <f>VLOOKUP(msa[[#This Row],[hwycov_id]],cnf[],10,FALSE)</f>
        <v>57077</v>
      </c>
      <c r="L96" s="229">
        <f t="shared" si="3"/>
        <v>0</v>
      </c>
      <c r="M96" s="228">
        <f t="shared" si="4"/>
        <v>0</v>
      </c>
      <c r="N96" s="228">
        <f t="shared" si="5"/>
        <v>0</v>
      </c>
      <c r="O96" s="298" t="e">
        <f>VLOOKUP(msa[[#This Row],[hwycov_id]],check!$A$2:$P$26,16,FALSE)</f>
        <v>#N/A</v>
      </c>
      <c r="P96" s="298">
        <v>98</v>
      </c>
    </row>
    <row r="97" spans="1:16">
      <c r="A97" s="59">
        <v>14176</v>
      </c>
      <c r="B97" s="59">
        <v>1</v>
      </c>
      <c r="C97" s="59">
        <v>1</v>
      </c>
      <c r="D97" s="59">
        <v>1</v>
      </c>
      <c r="E97" s="59" t="s">
        <v>82</v>
      </c>
      <c r="F97" s="227">
        <v>1</v>
      </c>
      <c r="G97" s="227">
        <v>5</v>
      </c>
      <c r="H97" s="59">
        <v>2</v>
      </c>
      <c r="I97" s="227">
        <v>19</v>
      </c>
      <c r="J97" s="59">
        <v>57418</v>
      </c>
      <c r="K97" s="78">
        <f>VLOOKUP(msa[[#This Row],[hwycov_id]],cnf[],10,FALSE)</f>
        <v>57418</v>
      </c>
      <c r="L97" s="229">
        <f t="shared" si="3"/>
        <v>0</v>
      </c>
      <c r="M97" s="228">
        <f t="shared" si="4"/>
        <v>0</v>
      </c>
      <c r="N97" s="228">
        <f t="shared" si="5"/>
        <v>0</v>
      </c>
      <c r="O97" s="298" t="e">
        <f>VLOOKUP(msa[[#This Row],[hwycov_id]],check!$A$2:$P$26,16,FALSE)</f>
        <v>#N/A</v>
      </c>
      <c r="P97" s="298">
        <v>99</v>
      </c>
    </row>
    <row r="98" spans="1:16">
      <c r="A98" s="59">
        <v>7259</v>
      </c>
      <c r="B98" s="59">
        <v>1</v>
      </c>
      <c r="C98" s="59">
        <v>1</v>
      </c>
      <c r="D98" s="59">
        <v>1</v>
      </c>
      <c r="E98" s="59" t="s">
        <v>82</v>
      </c>
      <c r="F98" s="227">
        <v>1</v>
      </c>
      <c r="G98" s="227">
        <v>5</v>
      </c>
      <c r="H98" s="59">
        <v>2</v>
      </c>
      <c r="I98" s="227">
        <v>19</v>
      </c>
      <c r="J98" s="59">
        <v>57972</v>
      </c>
      <c r="K98" s="78">
        <f>VLOOKUP(msa[[#This Row],[hwycov_id]],cnf[],10,FALSE)</f>
        <v>57972</v>
      </c>
      <c r="L98" s="229">
        <f t="shared" si="3"/>
        <v>0</v>
      </c>
      <c r="M98" s="228">
        <f t="shared" si="4"/>
        <v>0</v>
      </c>
      <c r="N98" s="228">
        <f t="shared" si="5"/>
        <v>0</v>
      </c>
      <c r="O98" s="298" t="e">
        <f>VLOOKUP(msa[[#This Row],[hwycov_id]],check!$A$2:$P$26,16,FALSE)</f>
        <v>#N/A</v>
      </c>
      <c r="P98" s="298">
        <v>100</v>
      </c>
    </row>
    <row r="99" spans="1:16">
      <c r="A99" s="59">
        <v>29052</v>
      </c>
      <c r="B99" s="59">
        <v>1</v>
      </c>
      <c r="C99" s="59">
        <v>1</v>
      </c>
      <c r="D99" s="59">
        <v>1</v>
      </c>
      <c r="E99" s="59" t="s">
        <v>78</v>
      </c>
      <c r="F99" s="227">
        <v>1</v>
      </c>
      <c r="G99" s="227">
        <v>5</v>
      </c>
      <c r="H99" s="59">
        <v>2</v>
      </c>
      <c r="I99" s="227">
        <v>14</v>
      </c>
      <c r="J99" s="59">
        <v>58478</v>
      </c>
      <c r="K99" s="78">
        <f>VLOOKUP(msa[[#This Row],[hwycov_id]],cnf[],10,FALSE)</f>
        <v>58478</v>
      </c>
      <c r="L99" s="229">
        <f t="shared" si="3"/>
        <v>0</v>
      </c>
      <c r="M99" s="228">
        <f t="shared" si="4"/>
        <v>0</v>
      </c>
      <c r="N99" s="228">
        <f t="shared" si="5"/>
        <v>0</v>
      </c>
      <c r="O99" s="298" t="e">
        <f>VLOOKUP(msa[[#This Row],[hwycov_id]],check!$A$2:$P$26,16,FALSE)</f>
        <v>#N/A</v>
      </c>
      <c r="P99" s="298">
        <v>101</v>
      </c>
    </row>
    <row r="100" spans="1:16">
      <c r="A100" s="59">
        <v>14153</v>
      </c>
      <c r="B100" s="59">
        <v>1</v>
      </c>
      <c r="C100" s="59">
        <v>1</v>
      </c>
      <c r="D100" s="59">
        <v>1</v>
      </c>
      <c r="E100" s="59" t="s">
        <v>82</v>
      </c>
      <c r="F100" s="227">
        <v>1</v>
      </c>
      <c r="G100" s="227">
        <v>5</v>
      </c>
      <c r="H100" s="59">
        <v>2</v>
      </c>
      <c r="I100" s="227">
        <v>19</v>
      </c>
      <c r="J100" s="59">
        <v>59399</v>
      </c>
      <c r="K100" s="78">
        <f>VLOOKUP(msa[[#This Row],[hwycov_id]],cnf[],10,FALSE)</f>
        <v>59399</v>
      </c>
      <c r="L100" s="229">
        <f t="shared" si="3"/>
        <v>0</v>
      </c>
      <c r="M100" s="228">
        <f t="shared" si="4"/>
        <v>0</v>
      </c>
      <c r="N100" s="228">
        <f t="shared" si="5"/>
        <v>0</v>
      </c>
      <c r="O100" s="298" t="e">
        <f>VLOOKUP(msa[[#This Row],[hwycov_id]],check!$A$2:$P$26,16,FALSE)</f>
        <v>#N/A</v>
      </c>
      <c r="P100" s="298">
        <v>102</v>
      </c>
    </row>
    <row r="101" spans="1:16">
      <c r="A101" s="59">
        <v>28678</v>
      </c>
      <c r="B101" s="59">
        <v>1</v>
      </c>
      <c r="C101" s="59">
        <v>1</v>
      </c>
      <c r="D101" s="59">
        <v>1</v>
      </c>
      <c r="E101" s="59" t="s">
        <v>78</v>
      </c>
      <c r="F101" s="227">
        <v>1</v>
      </c>
      <c r="G101" s="227">
        <v>5</v>
      </c>
      <c r="H101" s="59">
        <v>2</v>
      </c>
      <c r="I101" s="227">
        <v>11</v>
      </c>
      <c r="J101" s="59">
        <v>59617</v>
      </c>
      <c r="K101" s="78">
        <f>VLOOKUP(msa[[#This Row],[hwycov_id]],cnf[],10,FALSE)</f>
        <v>59617</v>
      </c>
      <c r="L101" s="229">
        <f t="shared" si="3"/>
        <v>0</v>
      </c>
      <c r="M101" s="228">
        <f t="shared" si="4"/>
        <v>0</v>
      </c>
      <c r="N101" s="228">
        <f t="shared" si="5"/>
        <v>0</v>
      </c>
      <c r="O101" s="298" t="e">
        <f>VLOOKUP(msa[[#This Row],[hwycov_id]],check!$A$2:$P$26,16,FALSE)</f>
        <v>#N/A</v>
      </c>
      <c r="P101" s="298">
        <v>103</v>
      </c>
    </row>
    <row r="102" spans="1:16">
      <c r="A102" s="59">
        <v>579</v>
      </c>
      <c r="B102" s="59">
        <v>1</v>
      </c>
      <c r="C102" s="59">
        <v>1</v>
      </c>
      <c r="D102" s="59">
        <v>1</v>
      </c>
      <c r="E102" s="59" t="s">
        <v>82</v>
      </c>
      <c r="F102" s="227">
        <v>1</v>
      </c>
      <c r="G102" s="227">
        <v>6</v>
      </c>
      <c r="H102" s="59">
        <v>2</v>
      </c>
      <c r="I102" s="227">
        <v>14</v>
      </c>
      <c r="J102" s="59">
        <v>60014</v>
      </c>
      <c r="K102" s="78">
        <f>VLOOKUP(msa[[#This Row],[hwycov_id]],cnf[],10,FALSE)</f>
        <v>60014</v>
      </c>
      <c r="L102" s="229">
        <f t="shared" si="3"/>
        <v>0</v>
      </c>
      <c r="M102" s="228">
        <f t="shared" si="4"/>
        <v>0</v>
      </c>
      <c r="N102" s="228">
        <f t="shared" si="5"/>
        <v>0</v>
      </c>
      <c r="O102" s="298" t="e">
        <f>VLOOKUP(msa[[#This Row],[hwycov_id]],check!$A$2:$P$26,16,FALSE)</f>
        <v>#N/A</v>
      </c>
      <c r="P102" s="298">
        <v>104</v>
      </c>
    </row>
    <row r="103" spans="1:16">
      <c r="A103" s="59">
        <v>14144</v>
      </c>
      <c r="B103" s="59">
        <v>1</v>
      </c>
      <c r="C103" s="59">
        <v>1</v>
      </c>
      <c r="D103" s="59">
        <v>1</v>
      </c>
      <c r="E103" s="59" t="s">
        <v>82</v>
      </c>
      <c r="F103" s="227">
        <v>1</v>
      </c>
      <c r="G103" s="227">
        <v>6</v>
      </c>
      <c r="H103" s="59">
        <v>2</v>
      </c>
      <c r="I103" s="227">
        <v>19</v>
      </c>
      <c r="J103" s="59">
        <v>62376</v>
      </c>
      <c r="K103" s="78">
        <f>VLOOKUP(msa[[#This Row],[hwycov_id]],cnf[],10,FALSE)</f>
        <v>62376</v>
      </c>
      <c r="L103" s="229">
        <f t="shared" si="3"/>
        <v>0</v>
      </c>
      <c r="M103" s="228">
        <f t="shared" si="4"/>
        <v>0</v>
      </c>
      <c r="N103" s="228">
        <f t="shared" si="5"/>
        <v>0</v>
      </c>
      <c r="O103" s="298" t="e">
        <f>VLOOKUP(msa[[#This Row],[hwycov_id]],check!$A$2:$P$26,16,FALSE)</f>
        <v>#N/A</v>
      </c>
      <c r="P103" s="298">
        <v>105</v>
      </c>
    </row>
    <row r="104" spans="1:16">
      <c r="A104" s="59">
        <v>8921</v>
      </c>
      <c r="B104" s="59">
        <v>1</v>
      </c>
      <c r="C104" s="59">
        <v>1</v>
      </c>
      <c r="D104" s="59">
        <v>1</v>
      </c>
      <c r="E104" s="59" t="s">
        <v>78</v>
      </c>
      <c r="F104" s="227">
        <v>1</v>
      </c>
      <c r="G104" s="227">
        <v>6</v>
      </c>
      <c r="H104" s="59">
        <v>2</v>
      </c>
      <c r="I104" s="227">
        <v>14</v>
      </c>
      <c r="J104" s="59">
        <v>63464</v>
      </c>
      <c r="K104" s="78">
        <f>VLOOKUP(msa[[#This Row],[hwycov_id]],cnf[],10,FALSE)</f>
        <v>63464</v>
      </c>
      <c r="L104" s="229">
        <f t="shared" si="3"/>
        <v>0</v>
      </c>
      <c r="M104" s="228">
        <f t="shared" si="4"/>
        <v>0</v>
      </c>
      <c r="N104" s="228">
        <f t="shared" si="5"/>
        <v>0</v>
      </c>
      <c r="O104" s="298" t="e">
        <f>VLOOKUP(msa[[#This Row],[hwycov_id]],check!$A$2:$P$26,16,FALSE)</f>
        <v>#N/A</v>
      </c>
      <c r="P104" s="298">
        <v>106</v>
      </c>
    </row>
    <row r="105" spans="1:16">
      <c r="A105" s="59">
        <v>28675</v>
      </c>
      <c r="B105" s="59">
        <v>1</v>
      </c>
      <c r="C105" s="59">
        <v>1</v>
      </c>
      <c r="D105" s="59">
        <v>1</v>
      </c>
      <c r="E105" s="59" t="s">
        <v>78</v>
      </c>
      <c r="F105" s="227">
        <v>1</v>
      </c>
      <c r="G105" s="227">
        <v>6</v>
      </c>
      <c r="H105" s="59">
        <v>2</v>
      </c>
      <c r="I105" s="227">
        <v>14</v>
      </c>
      <c r="J105" s="59">
        <v>64086</v>
      </c>
      <c r="K105" s="78">
        <f>VLOOKUP(msa[[#This Row],[hwycov_id]],cnf[],10,FALSE)</f>
        <v>64086</v>
      </c>
      <c r="L105" s="229">
        <f t="shared" si="3"/>
        <v>0</v>
      </c>
      <c r="M105" s="228">
        <f t="shared" si="4"/>
        <v>0</v>
      </c>
      <c r="N105" s="228">
        <f t="shared" si="5"/>
        <v>0</v>
      </c>
      <c r="O105" s="298" t="e">
        <f>VLOOKUP(msa[[#This Row],[hwycov_id]],check!$A$2:$P$26,16,FALSE)</f>
        <v>#N/A</v>
      </c>
      <c r="P105" s="298">
        <v>107</v>
      </c>
    </row>
    <row r="106" spans="1:16">
      <c r="A106" s="59">
        <v>15862</v>
      </c>
      <c r="B106" s="59">
        <v>1</v>
      </c>
      <c r="C106" s="59">
        <v>1</v>
      </c>
      <c r="D106" s="59">
        <v>1</v>
      </c>
      <c r="E106" s="59" t="s">
        <v>82</v>
      </c>
      <c r="F106" s="227">
        <v>1</v>
      </c>
      <c r="G106" s="227">
        <v>6</v>
      </c>
      <c r="H106" s="59">
        <v>2</v>
      </c>
      <c r="I106" s="227">
        <v>14</v>
      </c>
      <c r="J106" s="59">
        <v>64850</v>
      </c>
      <c r="K106" s="78">
        <f>VLOOKUP(msa[[#This Row],[hwycov_id]],cnf[],10,FALSE)</f>
        <v>64850</v>
      </c>
      <c r="L106" s="229">
        <f t="shared" si="3"/>
        <v>0</v>
      </c>
      <c r="M106" s="228">
        <f t="shared" si="4"/>
        <v>0</v>
      </c>
      <c r="N106" s="228">
        <f t="shared" si="5"/>
        <v>0</v>
      </c>
      <c r="O106" s="298" t="e">
        <f>VLOOKUP(msa[[#This Row],[hwycov_id]],check!$A$2:$P$26,16,FALSE)</f>
        <v>#N/A</v>
      </c>
      <c r="P106" s="298">
        <v>108</v>
      </c>
    </row>
    <row r="107" spans="1:16">
      <c r="A107" s="59">
        <v>11327</v>
      </c>
      <c r="B107" s="59">
        <v>1</v>
      </c>
      <c r="C107" s="59">
        <v>1</v>
      </c>
      <c r="D107" s="59">
        <v>1</v>
      </c>
      <c r="E107" s="59" t="s">
        <v>78</v>
      </c>
      <c r="F107" s="227">
        <v>1</v>
      </c>
      <c r="G107" s="227">
        <v>6</v>
      </c>
      <c r="H107" s="59">
        <v>2</v>
      </c>
      <c r="I107" s="227">
        <v>14</v>
      </c>
      <c r="J107" s="59">
        <v>64863</v>
      </c>
      <c r="K107" s="78">
        <f>VLOOKUP(msa[[#This Row],[hwycov_id]],cnf[],10,FALSE)</f>
        <v>64863</v>
      </c>
      <c r="L107" s="229">
        <f t="shared" si="3"/>
        <v>0</v>
      </c>
      <c r="M107" s="228">
        <f t="shared" si="4"/>
        <v>0</v>
      </c>
      <c r="N107" s="228">
        <f t="shared" si="5"/>
        <v>0</v>
      </c>
      <c r="O107" s="298" t="e">
        <f>VLOOKUP(msa[[#This Row],[hwycov_id]],check!$A$2:$P$26,16,FALSE)</f>
        <v>#N/A</v>
      </c>
      <c r="P107" s="298">
        <v>109</v>
      </c>
    </row>
    <row r="108" spans="1:16">
      <c r="A108" s="59">
        <v>14143</v>
      </c>
      <c r="B108" s="59">
        <v>1</v>
      </c>
      <c r="C108" s="59">
        <v>1</v>
      </c>
      <c r="D108" s="59">
        <v>1</v>
      </c>
      <c r="E108" s="59" t="s">
        <v>82</v>
      </c>
      <c r="F108" s="227">
        <v>1</v>
      </c>
      <c r="G108" s="227">
        <v>6</v>
      </c>
      <c r="H108" s="59">
        <v>2</v>
      </c>
      <c r="I108" s="227">
        <v>19</v>
      </c>
      <c r="J108" s="59">
        <v>64932</v>
      </c>
      <c r="K108" s="78">
        <f>VLOOKUP(msa[[#This Row],[hwycov_id]],cnf[],10,FALSE)</f>
        <v>64932</v>
      </c>
      <c r="L108" s="229">
        <f t="shared" si="3"/>
        <v>0</v>
      </c>
      <c r="M108" s="228">
        <f t="shared" si="4"/>
        <v>0</v>
      </c>
      <c r="N108" s="228">
        <f t="shared" si="5"/>
        <v>0</v>
      </c>
      <c r="O108" s="298" t="e">
        <f>VLOOKUP(msa[[#This Row],[hwycov_id]],check!$A$2:$P$26,16,FALSE)</f>
        <v>#N/A</v>
      </c>
      <c r="P108" s="298">
        <v>110</v>
      </c>
    </row>
    <row r="109" spans="1:16">
      <c r="A109" s="59">
        <v>15914</v>
      </c>
      <c r="B109" s="59">
        <v>1</v>
      </c>
      <c r="C109" s="59">
        <v>1</v>
      </c>
      <c r="D109" s="59">
        <v>1</v>
      </c>
      <c r="E109" s="59" t="s">
        <v>78</v>
      </c>
      <c r="F109" s="227">
        <v>1</v>
      </c>
      <c r="G109" s="227">
        <v>6</v>
      </c>
      <c r="H109" s="59">
        <v>2</v>
      </c>
      <c r="I109" s="227">
        <v>14</v>
      </c>
      <c r="J109" s="59">
        <v>64941</v>
      </c>
      <c r="K109" s="78">
        <f>VLOOKUP(msa[[#This Row],[hwycov_id]],cnf[],10,FALSE)</f>
        <v>64941</v>
      </c>
      <c r="L109" s="229">
        <f t="shared" si="3"/>
        <v>0</v>
      </c>
      <c r="M109" s="228">
        <f t="shared" si="4"/>
        <v>0</v>
      </c>
      <c r="N109" s="228">
        <f t="shared" si="5"/>
        <v>0</v>
      </c>
      <c r="O109" s="298" t="e">
        <f>VLOOKUP(msa[[#This Row],[hwycov_id]],check!$A$2:$P$26,16,FALSE)</f>
        <v>#N/A</v>
      </c>
      <c r="P109" s="298">
        <v>111</v>
      </c>
    </row>
    <row r="110" spans="1:16">
      <c r="A110" s="59">
        <v>27985</v>
      </c>
      <c r="B110" s="59">
        <v>1</v>
      </c>
      <c r="C110" s="59">
        <v>1</v>
      </c>
      <c r="D110" s="59">
        <v>1</v>
      </c>
      <c r="E110" s="59" t="s">
        <v>78</v>
      </c>
      <c r="F110" s="227">
        <v>1</v>
      </c>
      <c r="G110" s="227">
        <v>6</v>
      </c>
      <c r="H110" s="59">
        <v>2</v>
      </c>
      <c r="I110" s="227">
        <v>10</v>
      </c>
      <c r="J110" s="59">
        <v>65055</v>
      </c>
      <c r="K110" s="78">
        <f>VLOOKUP(msa[[#This Row],[hwycov_id]],cnf[],10,FALSE)</f>
        <v>65055</v>
      </c>
      <c r="L110" s="229">
        <f t="shared" si="3"/>
        <v>0</v>
      </c>
      <c r="M110" s="228">
        <f t="shared" si="4"/>
        <v>0</v>
      </c>
      <c r="N110" s="228">
        <f t="shared" si="5"/>
        <v>0</v>
      </c>
      <c r="O110" s="298" t="e">
        <f>VLOOKUP(msa[[#This Row],[hwycov_id]],check!$A$2:$P$26,16,FALSE)</f>
        <v>#N/A</v>
      </c>
      <c r="P110" s="298">
        <v>112</v>
      </c>
    </row>
    <row r="111" spans="1:16">
      <c r="A111" s="59">
        <v>27781</v>
      </c>
      <c r="B111" s="59">
        <v>1</v>
      </c>
      <c r="C111" s="59">
        <v>1</v>
      </c>
      <c r="D111" s="59">
        <v>1</v>
      </c>
      <c r="E111" s="59" t="s">
        <v>78</v>
      </c>
      <c r="F111" s="227">
        <v>1</v>
      </c>
      <c r="G111" s="227">
        <v>6</v>
      </c>
      <c r="H111" s="59">
        <v>2</v>
      </c>
      <c r="I111" s="227">
        <v>14</v>
      </c>
      <c r="J111" s="59">
        <v>66356</v>
      </c>
      <c r="K111" s="78">
        <f>VLOOKUP(msa[[#This Row],[hwycov_id]],cnf[],10,FALSE)</f>
        <v>66356</v>
      </c>
      <c r="L111" s="229">
        <f t="shared" si="3"/>
        <v>0</v>
      </c>
      <c r="M111" s="228">
        <f t="shared" si="4"/>
        <v>0</v>
      </c>
      <c r="N111" s="228">
        <f t="shared" si="5"/>
        <v>0</v>
      </c>
      <c r="O111" s="298" t="e">
        <f>VLOOKUP(msa[[#This Row],[hwycov_id]],check!$A$2:$P$26,16,FALSE)</f>
        <v>#N/A</v>
      </c>
      <c r="P111" s="298">
        <v>113</v>
      </c>
    </row>
    <row r="112" spans="1:16">
      <c r="A112" s="59">
        <v>15859</v>
      </c>
      <c r="B112" s="59">
        <v>1</v>
      </c>
      <c r="C112" s="59">
        <v>1</v>
      </c>
      <c r="D112" s="59">
        <v>1</v>
      </c>
      <c r="E112" s="59" t="s">
        <v>82</v>
      </c>
      <c r="F112" s="227">
        <v>1</v>
      </c>
      <c r="G112" s="227">
        <v>6</v>
      </c>
      <c r="H112" s="59">
        <v>2</v>
      </c>
      <c r="I112" s="227">
        <v>14</v>
      </c>
      <c r="J112" s="59">
        <v>66968</v>
      </c>
      <c r="K112" s="78">
        <f>VLOOKUP(msa[[#This Row],[hwycov_id]],cnf[],10,FALSE)</f>
        <v>66968</v>
      </c>
      <c r="L112" s="229">
        <f t="shared" si="3"/>
        <v>0</v>
      </c>
      <c r="M112" s="228">
        <f t="shared" si="4"/>
        <v>0</v>
      </c>
      <c r="N112" s="228">
        <f t="shared" si="5"/>
        <v>0</v>
      </c>
      <c r="O112" s="298" t="e">
        <f>VLOOKUP(msa[[#This Row],[hwycov_id]],check!$A$2:$P$26,16,FALSE)</f>
        <v>#N/A</v>
      </c>
      <c r="P112" s="298">
        <v>114</v>
      </c>
    </row>
    <row r="113" spans="1:16">
      <c r="A113" s="59">
        <v>28417</v>
      </c>
      <c r="B113" s="59">
        <v>1</v>
      </c>
      <c r="C113" s="59">
        <v>1</v>
      </c>
      <c r="D113" s="59">
        <v>1</v>
      </c>
      <c r="E113" s="59" t="s">
        <v>78</v>
      </c>
      <c r="F113" s="227">
        <v>1</v>
      </c>
      <c r="G113" s="227">
        <v>6</v>
      </c>
      <c r="H113" s="59">
        <v>2</v>
      </c>
      <c r="I113" s="227">
        <v>14</v>
      </c>
      <c r="J113" s="59">
        <v>67570</v>
      </c>
      <c r="K113" s="78">
        <f>VLOOKUP(msa[[#This Row],[hwycov_id]],cnf[],10,FALSE)</f>
        <v>67570</v>
      </c>
      <c r="L113" s="229">
        <f t="shared" si="3"/>
        <v>0</v>
      </c>
      <c r="M113" s="228">
        <f t="shared" si="4"/>
        <v>0</v>
      </c>
      <c r="N113" s="228">
        <f t="shared" si="5"/>
        <v>0</v>
      </c>
      <c r="O113" s="298" t="e">
        <f>VLOOKUP(msa[[#This Row],[hwycov_id]],check!$A$2:$P$26,16,FALSE)</f>
        <v>#N/A</v>
      </c>
      <c r="P113" s="298">
        <v>116</v>
      </c>
    </row>
    <row r="114" spans="1:16">
      <c r="A114" s="59">
        <v>15856</v>
      </c>
      <c r="B114" s="59">
        <v>1</v>
      </c>
      <c r="C114" s="59">
        <v>1</v>
      </c>
      <c r="D114" s="59">
        <v>1</v>
      </c>
      <c r="E114" s="59" t="s">
        <v>78</v>
      </c>
      <c r="F114" s="227">
        <v>1</v>
      </c>
      <c r="G114" s="227">
        <v>6</v>
      </c>
      <c r="H114" s="59">
        <v>2</v>
      </c>
      <c r="I114" s="227">
        <v>14</v>
      </c>
      <c r="J114" s="59">
        <v>68183</v>
      </c>
      <c r="K114" s="78">
        <f>VLOOKUP(msa[[#This Row],[hwycov_id]],cnf[],10,FALSE)</f>
        <v>68183</v>
      </c>
      <c r="L114" s="229">
        <f t="shared" si="3"/>
        <v>0</v>
      </c>
      <c r="M114" s="228">
        <f t="shared" si="4"/>
        <v>0</v>
      </c>
      <c r="N114" s="228">
        <f t="shared" si="5"/>
        <v>0</v>
      </c>
      <c r="O114" s="298" t="e">
        <f>VLOOKUP(msa[[#This Row],[hwycov_id]],check!$A$2:$P$26,16,FALSE)</f>
        <v>#N/A</v>
      </c>
      <c r="P114" s="298">
        <v>117</v>
      </c>
    </row>
    <row r="115" spans="1:16">
      <c r="A115" s="59">
        <v>20693</v>
      </c>
      <c r="B115" s="59">
        <v>1</v>
      </c>
      <c r="C115" s="59">
        <v>1</v>
      </c>
      <c r="D115" s="59">
        <v>1</v>
      </c>
      <c r="E115" s="59" t="s">
        <v>78</v>
      </c>
      <c r="F115" s="227">
        <v>1</v>
      </c>
      <c r="G115" s="227">
        <v>6</v>
      </c>
      <c r="H115" s="59">
        <v>2</v>
      </c>
      <c r="I115" s="227">
        <v>14</v>
      </c>
      <c r="J115" s="59">
        <v>68299</v>
      </c>
      <c r="K115" s="78">
        <f>VLOOKUP(msa[[#This Row],[hwycov_id]],cnf[],10,FALSE)</f>
        <v>68299</v>
      </c>
      <c r="L115" s="229">
        <f t="shared" si="3"/>
        <v>0</v>
      </c>
      <c r="M115" s="228">
        <f t="shared" si="4"/>
        <v>0</v>
      </c>
      <c r="N115" s="228">
        <f t="shared" si="5"/>
        <v>0</v>
      </c>
      <c r="O115" s="298" t="e">
        <f>VLOOKUP(msa[[#This Row],[hwycov_id]],check!$A$2:$P$26,16,FALSE)</f>
        <v>#N/A</v>
      </c>
      <c r="P115" s="298">
        <v>118</v>
      </c>
    </row>
    <row r="116" spans="1:16">
      <c r="A116" s="59">
        <v>29051</v>
      </c>
      <c r="B116" s="59">
        <v>1</v>
      </c>
      <c r="C116" s="59">
        <v>1</v>
      </c>
      <c r="D116" s="59">
        <v>1</v>
      </c>
      <c r="E116" s="59" t="s">
        <v>78</v>
      </c>
      <c r="F116" s="227">
        <v>1</v>
      </c>
      <c r="G116" s="227">
        <v>6</v>
      </c>
      <c r="H116" s="59">
        <v>2</v>
      </c>
      <c r="I116" s="227">
        <v>14</v>
      </c>
      <c r="J116" s="59">
        <v>68299</v>
      </c>
      <c r="K116" s="78">
        <f>VLOOKUP(msa[[#This Row],[hwycov_id]],cnf[],10,FALSE)</f>
        <v>68299</v>
      </c>
      <c r="L116" s="229">
        <f t="shared" si="3"/>
        <v>0</v>
      </c>
      <c r="M116" s="228">
        <f t="shared" si="4"/>
        <v>0</v>
      </c>
      <c r="N116" s="228">
        <f t="shared" si="5"/>
        <v>0</v>
      </c>
      <c r="O116" s="298" t="e">
        <f>VLOOKUP(msa[[#This Row],[hwycov_id]],check!$A$2:$P$26,16,FALSE)</f>
        <v>#N/A</v>
      </c>
      <c r="P116" s="298">
        <v>119</v>
      </c>
    </row>
    <row r="117" spans="1:16">
      <c r="A117" s="59">
        <v>14142</v>
      </c>
      <c r="B117" s="59">
        <v>1</v>
      </c>
      <c r="C117" s="59">
        <v>1</v>
      </c>
      <c r="D117" s="59">
        <v>1</v>
      </c>
      <c r="E117" s="59" t="s">
        <v>82</v>
      </c>
      <c r="F117" s="227">
        <v>1</v>
      </c>
      <c r="G117" s="227">
        <v>6</v>
      </c>
      <c r="H117" s="59">
        <v>2</v>
      </c>
      <c r="I117" s="227">
        <v>19</v>
      </c>
      <c r="J117" s="59">
        <v>68659</v>
      </c>
      <c r="K117" s="78">
        <f>VLOOKUP(msa[[#This Row],[hwycov_id]],cnf[],10,FALSE)</f>
        <v>68659</v>
      </c>
      <c r="L117" s="229">
        <f t="shared" si="3"/>
        <v>0</v>
      </c>
      <c r="M117" s="228">
        <f t="shared" si="4"/>
        <v>0</v>
      </c>
      <c r="N117" s="228">
        <f t="shared" si="5"/>
        <v>0</v>
      </c>
      <c r="O117" s="298" t="e">
        <f>VLOOKUP(msa[[#This Row],[hwycov_id]],check!$A$2:$P$26,16,FALSE)</f>
        <v>#N/A</v>
      </c>
      <c r="P117" s="298">
        <v>120</v>
      </c>
    </row>
    <row r="118" spans="1:16">
      <c r="A118" s="59">
        <v>16136</v>
      </c>
      <c r="B118" s="59">
        <v>1</v>
      </c>
      <c r="C118" s="59">
        <v>1</v>
      </c>
      <c r="D118" s="59">
        <v>1</v>
      </c>
      <c r="E118" s="59" t="s">
        <v>82</v>
      </c>
      <c r="F118" s="227">
        <v>1</v>
      </c>
      <c r="G118" s="227">
        <v>7</v>
      </c>
      <c r="H118" s="59">
        <v>2</v>
      </c>
      <c r="I118" s="227">
        <v>14</v>
      </c>
      <c r="J118" s="59">
        <v>70159</v>
      </c>
      <c r="K118" s="78">
        <f>VLOOKUP(msa[[#This Row],[hwycov_id]],cnf[],10,FALSE)</f>
        <v>70159</v>
      </c>
      <c r="L118" s="229">
        <f t="shared" si="3"/>
        <v>0</v>
      </c>
      <c r="M118" s="228">
        <f t="shared" si="4"/>
        <v>0</v>
      </c>
      <c r="N118" s="228">
        <f t="shared" si="5"/>
        <v>0</v>
      </c>
      <c r="O118" s="298" t="e">
        <f>VLOOKUP(msa[[#This Row],[hwycov_id]],check!$A$2:$P$26,16,FALSE)</f>
        <v>#N/A</v>
      </c>
      <c r="P118" s="298">
        <v>121</v>
      </c>
    </row>
    <row r="119" spans="1:16">
      <c r="A119" s="59">
        <v>28676</v>
      </c>
      <c r="B119" s="59">
        <v>1</v>
      </c>
      <c r="C119" s="59">
        <v>1</v>
      </c>
      <c r="D119" s="59">
        <v>1</v>
      </c>
      <c r="E119" s="59" t="s">
        <v>82</v>
      </c>
      <c r="F119" s="227">
        <v>1</v>
      </c>
      <c r="G119" s="227">
        <v>7</v>
      </c>
      <c r="H119" s="59">
        <v>2</v>
      </c>
      <c r="I119" s="227">
        <v>11</v>
      </c>
      <c r="J119" s="59">
        <v>70212</v>
      </c>
      <c r="K119" s="78">
        <f>VLOOKUP(msa[[#This Row],[hwycov_id]],cnf[],10,FALSE)</f>
        <v>70212</v>
      </c>
      <c r="L119" s="229">
        <f t="shared" si="3"/>
        <v>0</v>
      </c>
      <c r="M119" s="228">
        <f t="shared" si="4"/>
        <v>0</v>
      </c>
      <c r="N119" s="228">
        <f t="shared" si="5"/>
        <v>0</v>
      </c>
      <c r="O119" s="298" t="e">
        <f>VLOOKUP(msa[[#This Row],[hwycov_id]],check!$A$2:$P$26,16,FALSE)</f>
        <v>#N/A</v>
      </c>
      <c r="P119" s="298">
        <v>122</v>
      </c>
    </row>
    <row r="120" spans="1:16">
      <c r="A120" s="59">
        <v>15855</v>
      </c>
      <c r="B120" s="59">
        <v>1</v>
      </c>
      <c r="C120" s="59">
        <v>1</v>
      </c>
      <c r="D120" s="59">
        <v>1</v>
      </c>
      <c r="E120" s="59" t="s">
        <v>78</v>
      </c>
      <c r="F120" s="227">
        <v>1</v>
      </c>
      <c r="G120" s="227">
        <v>7</v>
      </c>
      <c r="H120" s="59">
        <v>2</v>
      </c>
      <c r="I120" s="227">
        <v>14</v>
      </c>
      <c r="J120" s="59">
        <v>70839</v>
      </c>
      <c r="K120" s="78">
        <f>VLOOKUP(msa[[#This Row],[hwycov_id]],cnf[],10,FALSE)</f>
        <v>70839</v>
      </c>
      <c r="L120" s="229">
        <f t="shared" si="3"/>
        <v>0</v>
      </c>
      <c r="M120" s="228">
        <f t="shared" si="4"/>
        <v>0</v>
      </c>
      <c r="N120" s="228">
        <f t="shared" si="5"/>
        <v>0</v>
      </c>
      <c r="O120" s="298" t="e">
        <f>VLOOKUP(msa[[#This Row],[hwycov_id]],check!$A$2:$P$26,16,FALSE)</f>
        <v>#N/A</v>
      </c>
      <c r="P120" s="298">
        <v>123</v>
      </c>
    </row>
    <row r="121" spans="1:16">
      <c r="A121" s="59">
        <v>20458</v>
      </c>
      <c r="B121" s="59">
        <v>1</v>
      </c>
      <c r="C121" s="59">
        <v>1</v>
      </c>
      <c r="D121" s="59">
        <v>1</v>
      </c>
      <c r="E121" s="59" t="s">
        <v>78</v>
      </c>
      <c r="F121" s="227">
        <v>1</v>
      </c>
      <c r="G121" s="227">
        <v>7</v>
      </c>
      <c r="H121" s="59">
        <v>2</v>
      </c>
      <c r="I121" s="227">
        <v>14</v>
      </c>
      <c r="J121" s="59">
        <v>71251</v>
      </c>
      <c r="K121" s="78">
        <f>VLOOKUP(msa[[#This Row],[hwycov_id]],cnf[],10,FALSE)</f>
        <v>71251</v>
      </c>
      <c r="L121" s="229">
        <f t="shared" si="3"/>
        <v>0</v>
      </c>
      <c r="M121" s="228">
        <f t="shared" si="4"/>
        <v>0</v>
      </c>
      <c r="N121" s="228">
        <f t="shared" si="5"/>
        <v>0</v>
      </c>
      <c r="O121" s="298" t="e">
        <f>VLOOKUP(msa[[#This Row],[hwycov_id]],check!$A$2:$P$26,16,FALSE)</f>
        <v>#N/A</v>
      </c>
      <c r="P121" s="298">
        <v>124</v>
      </c>
    </row>
    <row r="122" spans="1:16">
      <c r="A122" s="59">
        <v>1173</v>
      </c>
      <c r="B122" s="59">
        <v>1</v>
      </c>
      <c r="C122" s="59">
        <v>1</v>
      </c>
      <c r="D122" s="59">
        <v>1</v>
      </c>
      <c r="E122" s="59" t="s">
        <v>82</v>
      </c>
      <c r="F122" s="227">
        <v>1</v>
      </c>
      <c r="G122" s="227">
        <v>7</v>
      </c>
      <c r="H122" s="59">
        <v>2</v>
      </c>
      <c r="I122" s="227">
        <v>14</v>
      </c>
      <c r="J122" s="59">
        <v>72413</v>
      </c>
      <c r="K122" s="78">
        <f>VLOOKUP(msa[[#This Row],[hwycov_id]],cnf[],10,FALSE)</f>
        <v>72413</v>
      </c>
      <c r="L122" s="229">
        <f t="shared" si="3"/>
        <v>0</v>
      </c>
      <c r="M122" s="228">
        <f t="shared" si="4"/>
        <v>0</v>
      </c>
      <c r="N122" s="228">
        <f t="shared" si="5"/>
        <v>0</v>
      </c>
      <c r="O122" s="298" t="e">
        <f>VLOOKUP(msa[[#This Row],[hwycov_id]],check!$A$2:$P$26,16,FALSE)</f>
        <v>#N/A</v>
      </c>
      <c r="P122" s="298">
        <v>126</v>
      </c>
    </row>
    <row r="123" spans="1:16">
      <c r="A123" s="59">
        <v>3222</v>
      </c>
      <c r="B123" s="59">
        <v>1</v>
      </c>
      <c r="C123" s="59">
        <v>1</v>
      </c>
      <c r="D123" s="59">
        <v>1</v>
      </c>
      <c r="E123" s="59" t="s">
        <v>78</v>
      </c>
      <c r="F123" s="227">
        <v>1</v>
      </c>
      <c r="G123" s="227">
        <v>7</v>
      </c>
      <c r="H123" s="59">
        <v>2</v>
      </c>
      <c r="I123" s="227">
        <v>14</v>
      </c>
      <c r="J123" s="59">
        <v>72554</v>
      </c>
      <c r="K123" s="78">
        <f>VLOOKUP(msa[[#This Row],[hwycov_id]],cnf[],10,FALSE)</f>
        <v>72554</v>
      </c>
      <c r="L123" s="229">
        <f t="shared" si="3"/>
        <v>0</v>
      </c>
      <c r="M123" s="228">
        <f t="shared" si="4"/>
        <v>0</v>
      </c>
      <c r="N123" s="228">
        <f t="shared" si="5"/>
        <v>0</v>
      </c>
      <c r="O123" s="298" t="e">
        <f>VLOOKUP(msa[[#This Row],[hwycov_id]],check!$A$2:$P$26,16,FALSE)</f>
        <v>#N/A</v>
      </c>
      <c r="P123" s="298">
        <v>127</v>
      </c>
    </row>
    <row r="124" spans="1:16">
      <c r="A124" s="59">
        <v>28677</v>
      </c>
      <c r="B124" s="59">
        <v>1</v>
      </c>
      <c r="C124" s="59">
        <v>1</v>
      </c>
      <c r="D124" s="59">
        <v>1</v>
      </c>
      <c r="E124" s="59" t="s">
        <v>82</v>
      </c>
      <c r="F124" s="227">
        <v>1</v>
      </c>
      <c r="G124" s="227">
        <v>7</v>
      </c>
      <c r="H124" s="59">
        <v>2</v>
      </c>
      <c r="I124" s="227">
        <v>11</v>
      </c>
      <c r="J124" s="59">
        <v>73385</v>
      </c>
      <c r="K124" s="78">
        <f>VLOOKUP(msa[[#This Row],[hwycov_id]],cnf[],10,FALSE)</f>
        <v>73385</v>
      </c>
      <c r="L124" s="229">
        <f t="shared" si="3"/>
        <v>0</v>
      </c>
      <c r="M124" s="228">
        <f t="shared" si="4"/>
        <v>0</v>
      </c>
      <c r="N124" s="228">
        <f t="shared" si="5"/>
        <v>0</v>
      </c>
      <c r="O124" s="298" t="e">
        <f>VLOOKUP(msa[[#This Row],[hwycov_id]],check!$A$2:$P$26,16,FALSE)</f>
        <v>#N/A</v>
      </c>
      <c r="P124" s="298">
        <v>128</v>
      </c>
    </row>
    <row r="125" spans="1:16">
      <c r="A125" s="59">
        <v>15854</v>
      </c>
      <c r="B125" s="59">
        <v>1</v>
      </c>
      <c r="C125" s="59">
        <v>1</v>
      </c>
      <c r="D125" s="59">
        <v>1</v>
      </c>
      <c r="E125" s="59" t="s">
        <v>82</v>
      </c>
      <c r="F125" s="227">
        <v>1</v>
      </c>
      <c r="G125" s="227">
        <v>7</v>
      </c>
      <c r="H125" s="59">
        <v>2</v>
      </c>
      <c r="I125" s="227">
        <v>14</v>
      </c>
      <c r="J125" s="59">
        <v>74507</v>
      </c>
      <c r="K125" s="78">
        <f>VLOOKUP(msa[[#This Row],[hwycov_id]],cnf[],10,FALSE)</f>
        <v>74507</v>
      </c>
      <c r="L125" s="229">
        <f t="shared" si="3"/>
        <v>0</v>
      </c>
      <c r="M125" s="228">
        <f t="shared" si="4"/>
        <v>0</v>
      </c>
      <c r="N125" s="228">
        <f t="shared" si="5"/>
        <v>0</v>
      </c>
      <c r="O125" s="298" t="e">
        <f>VLOOKUP(msa[[#This Row],[hwycov_id]],check!$A$2:$P$26,16,FALSE)</f>
        <v>#N/A</v>
      </c>
      <c r="P125" s="298">
        <v>129</v>
      </c>
    </row>
    <row r="126" spans="1:16">
      <c r="A126" s="59">
        <v>27951</v>
      </c>
      <c r="B126" s="59">
        <v>1</v>
      </c>
      <c r="C126" s="59">
        <v>1</v>
      </c>
      <c r="D126" s="59">
        <v>1</v>
      </c>
      <c r="E126" s="59" t="s">
        <v>78</v>
      </c>
      <c r="F126" s="227">
        <v>1</v>
      </c>
      <c r="G126" s="227">
        <v>7</v>
      </c>
      <c r="H126" s="59">
        <v>2</v>
      </c>
      <c r="I126" s="227">
        <v>2</v>
      </c>
      <c r="J126" s="59">
        <v>75059</v>
      </c>
      <c r="K126" s="78">
        <f>VLOOKUP(msa[[#This Row],[hwycov_id]],cnf[],10,FALSE)</f>
        <v>75059</v>
      </c>
      <c r="L126" s="229">
        <f t="shared" si="3"/>
        <v>0</v>
      </c>
      <c r="M126" s="228">
        <f t="shared" si="4"/>
        <v>0</v>
      </c>
      <c r="N126" s="228">
        <f t="shared" si="5"/>
        <v>0</v>
      </c>
      <c r="O126" s="298" t="e">
        <f>VLOOKUP(msa[[#This Row],[hwycov_id]],check!$A$2:$P$26,16,FALSE)</f>
        <v>#N/A</v>
      </c>
      <c r="P126" s="298">
        <v>130</v>
      </c>
    </row>
    <row r="127" spans="1:16">
      <c r="A127" s="59">
        <v>28745</v>
      </c>
      <c r="B127" s="59">
        <v>1</v>
      </c>
      <c r="C127" s="59">
        <v>1</v>
      </c>
      <c r="D127" s="59">
        <v>1</v>
      </c>
      <c r="E127" s="59" t="s">
        <v>78</v>
      </c>
      <c r="F127" s="227">
        <v>1</v>
      </c>
      <c r="G127" s="227">
        <v>7</v>
      </c>
      <c r="H127" s="59">
        <v>2</v>
      </c>
      <c r="I127" s="227">
        <v>14</v>
      </c>
      <c r="J127" s="59">
        <v>75545</v>
      </c>
      <c r="K127" s="78">
        <f>VLOOKUP(msa[[#This Row],[hwycov_id]],cnf[],10,FALSE)</f>
        <v>75545</v>
      </c>
      <c r="L127" s="229">
        <f t="shared" si="3"/>
        <v>0</v>
      </c>
      <c r="M127" s="228">
        <f t="shared" si="4"/>
        <v>0</v>
      </c>
      <c r="N127" s="228">
        <f t="shared" si="5"/>
        <v>0</v>
      </c>
      <c r="O127" s="298" t="e">
        <f>VLOOKUP(msa[[#This Row],[hwycov_id]],check!$A$2:$P$26,16,FALSE)</f>
        <v>#N/A</v>
      </c>
      <c r="P127" s="298">
        <v>131</v>
      </c>
    </row>
    <row r="128" spans="1:16">
      <c r="A128" s="59">
        <v>29049</v>
      </c>
      <c r="B128" s="59">
        <v>1</v>
      </c>
      <c r="C128" s="59">
        <v>1</v>
      </c>
      <c r="D128" s="59">
        <v>1</v>
      </c>
      <c r="E128" s="59" t="s">
        <v>78</v>
      </c>
      <c r="F128" s="227">
        <v>1</v>
      </c>
      <c r="G128" s="227">
        <v>7</v>
      </c>
      <c r="H128" s="59">
        <v>2</v>
      </c>
      <c r="I128" s="227">
        <v>14</v>
      </c>
      <c r="J128" s="59">
        <v>75678</v>
      </c>
      <c r="K128" s="78">
        <f>VLOOKUP(msa[[#This Row],[hwycov_id]],cnf[],10,FALSE)</f>
        <v>75678</v>
      </c>
      <c r="L128" s="229">
        <f t="shared" si="3"/>
        <v>0</v>
      </c>
      <c r="M128" s="228">
        <f t="shared" si="4"/>
        <v>0</v>
      </c>
      <c r="N128" s="228">
        <f t="shared" si="5"/>
        <v>0</v>
      </c>
      <c r="O128" s="298" t="e">
        <f>VLOOKUP(msa[[#This Row],[hwycov_id]],check!$A$2:$P$26,16,FALSE)</f>
        <v>#N/A</v>
      </c>
      <c r="P128" s="298">
        <v>132</v>
      </c>
    </row>
    <row r="129" spans="1:16">
      <c r="A129" s="59">
        <v>738</v>
      </c>
      <c r="B129" s="59">
        <v>1</v>
      </c>
      <c r="C129" s="59">
        <v>1</v>
      </c>
      <c r="D129" s="59">
        <v>1</v>
      </c>
      <c r="E129" s="59" t="s">
        <v>78</v>
      </c>
      <c r="F129" s="227">
        <v>1</v>
      </c>
      <c r="G129" s="227">
        <v>7</v>
      </c>
      <c r="H129" s="59">
        <v>2</v>
      </c>
      <c r="I129" s="227">
        <v>14</v>
      </c>
      <c r="J129" s="59">
        <v>76065</v>
      </c>
      <c r="K129" s="78">
        <f>VLOOKUP(msa[[#This Row],[hwycov_id]],cnf[],10,FALSE)</f>
        <v>76065</v>
      </c>
      <c r="L129" s="229">
        <f t="shared" si="3"/>
        <v>0</v>
      </c>
      <c r="M129" s="228">
        <f t="shared" si="4"/>
        <v>0</v>
      </c>
      <c r="N129" s="228">
        <f t="shared" si="5"/>
        <v>0</v>
      </c>
      <c r="O129" s="298" t="e">
        <f>VLOOKUP(msa[[#This Row],[hwycov_id]],check!$A$2:$P$26,16,FALSE)</f>
        <v>#N/A</v>
      </c>
      <c r="P129" s="298">
        <v>133</v>
      </c>
    </row>
    <row r="130" spans="1:16">
      <c r="A130" s="59">
        <v>20694</v>
      </c>
      <c r="B130" s="59">
        <v>1</v>
      </c>
      <c r="C130" s="59">
        <v>1</v>
      </c>
      <c r="D130" s="59">
        <v>1</v>
      </c>
      <c r="E130" s="59" t="s">
        <v>82</v>
      </c>
      <c r="F130" s="227">
        <v>1</v>
      </c>
      <c r="G130" s="227">
        <v>7</v>
      </c>
      <c r="H130" s="59">
        <v>2</v>
      </c>
      <c r="I130" s="227">
        <v>14</v>
      </c>
      <c r="J130" s="59">
        <v>76554</v>
      </c>
      <c r="K130" s="78">
        <f>VLOOKUP(msa[[#This Row],[hwycov_id]],cnf[],10,FALSE)</f>
        <v>76554</v>
      </c>
      <c r="L130" s="229">
        <f t="shared" ref="L130:L193" si="6">K130/J130-1</f>
        <v>0</v>
      </c>
      <c r="M130" s="228">
        <f t="shared" ref="M130:M193" si="7">K130-J130</f>
        <v>0</v>
      </c>
      <c r="N130" s="228">
        <f t="shared" ref="N130:N193" si="8">POWER(M130,2)</f>
        <v>0</v>
      </c>
      <c r="O130" s="298" t="e">
        <f>VLOOKUP(msa[[#This Row],[hwycov_id]],check!$A$2:$P$26,16,FALSE)</f>
        <v>#N/A</v>
      </c>
      <c r="P130" s="298">
        <v>134</v>
      </c>
    </row>
    <row r="131" spans="1:16">
      <c r="A131" s="59">
        <v>20782</v>
      </c>
      <c r="B131" s="59">
        <v>1</v>
      </c>
      <c r="C131" s="59">
        <v>1</v>
      </c>
      <c r="D131" s="59">
        <v>1</v>
      </c>
      <c r="E131" s="59" t="s">
        <v>78</v>
      </c>
      <c r="F131" s="227">
        <v>1</v>
      </c>
      <c r="G131" s="227">
        <v>7</v>
      </c>
      <c r="H131" s="59">
        <v>2</v>
      </c>
      <c r="I131" s="227">
        <v>14</v>
      </c>
      <c r="J131" s="59">
        <v>76599</v>
      </c>
      <c r="K131" s="78">
        <f>VLOOKUP(msa[[#This Row],[hwycov_id]],cnf[],10,FALSE)</f>
        <v>76599</v>
      </c>
      <c r="L131" s="229">
        <f t="shared" si="6"/>
        <v>0</v>
      </c>
      <c r="M131" s="228">
        <f t="shared" si="7"/>
        <v>0</v>
      </c>
      <c r="N131" s="228">
        <f t="shared" si="8"/>
        <v>0</v>
      </c>
      <c r="O131" s="298" t="e">
        <f>VLOOKUP(msa[[#This Row],[hwycov_id]],check!$A$2:$P$26,16,FALSE)</f>
        <v>#N/A</v>
      </c>
      <c r="P131" s="298">
        <v>135</v>
      </c>
    </row>
    <row r="132" spans="1:16">
      <c r="A132" s="59">
        <v>20755</v>
      </c>
      <c r="B132" s="59">
        <v>1</v>
      </c>
      <c r="C132" s="59">
        <v>1</v>
      </c>
      <c r="D132" s="59">
        <v>1</v>
      </c>
      <c r="E132" s="59" t="s">
        <v>78</v>
      </c>
      <c r="F132" s="227">
        <v>1</v>
      </c>
      <c r="G132" s="227">
        <v>7</v>
      </c>
      <c r="H132" s="59">
        <v>2</v>
      </c>
      <c r="I132" s="227">
        <v>14</v>
      </c>
      <c r="J132" s="59">
        <v>77074</v>
      </c>
      <c r="K132" s="78">
        <f>VLOOKUP(msa[[#This Row],[hwycov_id]],cnf[],10,FALSE)</f>
        <v>77074</v>
      </c>
      <c r="L132" s="229">
        <f t="shared" si="6"/>
        <v>0</v>
      </c>
      <c r="M132" s="228">
        <f t="shared" si="7"/>
        <v>0</v>
      </c>
      <c r="N132" s="228">
        <f t="shared" si="8"/>
        <v>0</v>
      </c>
      <c r="O132" s="298" t="e">
        <f>VLOOKUP(msa[[#This Row],[hwycov_id]],check!$A$2:$P$26,16,FALSE)</f>
        <v>#N/A</v>
      </c>
      <c r="P132" s="298">
        <v>136</v>
      </c>
    </row>
    <row r="133" spans="1:16">
      <c r="A133" s="59">
        <v>27980</v>
      </c>
      <c r="B133" s="59">
        <v>1</v>
      </c>
      <c r="C133" s="59">
        <v>1</v>
      </c>
      <c r="D133" s="59">
        <v>1</v>
      </c>
      <c r="E133" s="59" t="s">
        <v>78</v>
      </c>
      <c r="F133" s="227">
        <v>1</v>
      </c>
      <c r="G133" s="227">
        <v>7</v>
      </c>
      <c r="H133" s="59">
        <v>2</v>
      </c>
      <c r="I133" s="227">
        <v>10</v>
      </c>
      <c r="J133" s="59">
        <v>77759</v>
      </c>
      <c r="K133" s="78">
        <f>VLOOKUP(msa[[#This Row],[hwycov_id]],cnf[],10,FALSE)</f>
        <v>77759</v>
      </c>
      <c r="L133" s="229">
        <f t="shared" si="6"/>
        <v>0</v>
      </c>
      <c r="M133" s="228">
        <f t="shared" si="7"/>
        <v>0</v>
      </c>
      <c r="N133" s="228">
        <f t="shared" si="8"/>
        <v>0</v>
      </c>
      <c r="O133" s="298" t="e">
        <f>VLOOKUP(msa[[#This Row],[hwycov_id]],check!$A$2:$P$26,16,FALSE)</f>
        <v>#N/A</v>
      </c>
      <c r="P133" s="298">
        <v>137</v>
      </c>
    </row>
    <row r="134" spans="1:16">
      <c r="A134" s="59">
        <v>31212</v>
      </c>
      <c r="B134" s="59">
        <v>1</v>
      </c>
      <c r="C134" s="59">
        <v>1</v>
      </c>
      <c r="D134" s="59">
        <v>1</v>
      </c>
      <c r="E134" s="59" t="s">
        <v>82</v>
      </c>
      <c r="F134" s="227">
        <v>1</v>
      </c>
      <c r="G134" s="227">
        <v>7</v>
      </c>
      <c r="H134" s="59">
        <v>2</v>
      </c>
      <c r="I134" s="227">
        <v>14</v>
      </c>
      <c r="J134" s="59">
        <v>78033</v>
      </c>
      <c r="K134" s="78">
        <f>VLOOKUP(msa[[#This Row],[hwycov_id]],cnf[],10,FALSE)</f>
        <v>78033</v>
      </c>
      <c r="L134" s="229">
        <f t="shared" si="6"/>
        <v>0</v>
      </c>
      <c r="M134" s="228">
        <f t="shared" si="7"/>
        <v>0</v>
      </c>
      <c r="N134" s="228">
        <f t="shared" si="8"/>
        <v>0</v>
      </c>
      <c r="O134" s="298" t="e">
        <f>VLOOKUP(msa[[#This Row],[hwycov_id]],check!$A$2:$P$26,16,FALSE)</f>
        <v>#N/A</v>
      </c>
      <c r="P134" s="298">
        <v>138</v>
      </c>
    </row>
    <row r="135" spans="1:16">
      <c r="A135" s="59">
        <v>20711</v>
      </c>
      <c r="B135" s="59">
        <v>1</v>
      </c>
      <c r="C135" s="59">
        <v>1</v>
      </c>
      <c r="D135" s="59">
        <v>1</v>
      </c>
      <c r="E135" s="59" t="s">
        <v>78</v>
      </c>
      <c r="F135" s="227">
        <v>1</v>
      </c>
      <c r="G135" s="227">
        <v>7</v>
      </c>
      <c r="H135" s="59">
        <v>2</v>
      </c>
      <c r="I135" s="227">
        <v>14</v>
      </c>
      <c r="J135" s="59">
        <v>78194</v>
      </c>
      <c r="K135" s="78">
        <f>VLOOKUP(msa[[#This Row],[hwycov_id]],cnf[],10,FALSE)</f>
        <v>78194</v>
      </c>
      <c r="L135" s="229">
        <f t="shared" si="6"/>
        <v>0</v>
      </c>
      <c r="M135" s="228">
        <f t="shared" si="7"/>
        <v>0</v>
      </c>
      <c r="N135" s="228">
        <f t="shared" si="8"/>
        <v>0</v>
      </c>
      <c r="O135" s="298" t="e">
        <f>VLOOKUP(msa[[#This Row],[hwycov_id]],check!$A$2:$P$26,16,FALSE)</f>
        <v>#N/A</v>
      </c>
      <c r="P135" s="298">
        <v>139</v>
      </c>
    </row>
    <row r="136" spans="1:16">
      <c r="A136" s="59">
        <v>20588</v>
      </c>
      <c r="B136" s="59">
        <v>1</v>
      </c>
      <c r="C136" s="59">
        <v>1</v>
      </c>
      <c r="D136" s="59">
        <v>1</v>
      </c>
      <c r="E136" s="59" t="s">
        <v>78</v>
      </c>
      <c r="F136" s="227">
        <v>1</v>
      </c>
      <c r="G136" s="227">
        <v>7</v>
      </c>
      <c r="H136" s="59">
        <v>2</v>
      </c>
      <c r="I136" s="227">
        <v>14</v>
      </c>
      <c r="J136" s="59">
        <v>78365</v>
      </c>
      <c r="K136" s="78">
        <f>VLOOKUP(msa[[#This Row],[hwycov_id]],cnf[],10,FALSE)</f>
        <v>78365</v>
      </c>
      <c r="L136" s="229">
        <f t="shared" si="6"/>
        <v>0</v>
      </c>
      <c r="M136" s="228">
        <f t="shared" si="7"/>
        <v>0</v>
      </c>
      <c r="N136" s="228">
        <f t="shared" si="8"/>
        <v>0</v>
      </c>
      <c r="O136" s="298" t="e">
        <f>VLOOKUP(msa[[#This Row],[hwycov_id]],check!$A$2:$P$26,16,FALSE)</f>
        <v>#N/A</v>
      </c>
      <c r="P136" s="298">
        <v>140</v>
      </c>
    </row>
    <row r="137" spans="1:16">
      <c r="A137" s="59">
        <v>28706</v>
      </c>
      <c r="B137" s="59">
        <v>1</v>
      </c>
      <c r="C137" s="59">
        <v>1</v>
      </c>
      <c r="D137" s="59">
        <v>1</v>
      </c>
      <c r="E137" s="59" t="s">
        <v>78</v>
      </c>
      <c r="F137" s="227">
        <v>1</v>
      </c>
      <c r="G137" s="227">
        <v>7</v>
      </c>
      <c r="H137" s="59">
        <v>2</v>
      </c>
      <c r="I137" s="227">
        <v>11</v>
      </c>
      <c r="J137" s="59">
        <v>78827</v>
      </c>
      <c r="K137" s="78">
        <f>VLOOKUP(msa[[#This Row],[hwycov_id]],cnf[],10,FALSE)</f>
        <v>78827</v>
      </c>
      <c r="L137" s="229">
        <f t="shared" si="6"/>
        <v>0</v>
      </c>
      <c r="M137" s="228">
        <f t="shared" si="7"/>
        <v>0</v>
      </c>
      <c r="N137" s="228">
        <f t="shared" si="8"/>
        <v>0</v>
      </c>
      <c r="O137" s="298" t="e">
        <f>VLOOKUP(msa[[#This Row],[hwycov_id]],check!$A$2:$P$26,16,FALSE)</f>
        <v>#N/A</v>
      </c>
      <c r="P137" s="298">
        <v>142</v>
      </c>
    </row>
    <row r="138" spans="1:16">
      <c r="A138" s="59">
        <v>15853</v>
      </c>
      <c r="B138" s="59">
        <v>1</v>
      </c>
      <c r="C138" s="59">
        <v>1</v>
      </c>
      <c r="D138" s="59">
        <v>1</v>
      </c>
      <c r="E138" s="59" t="s">
        <v>78</v>
      </c>
      <c r="F138" s="227">
        <v>1</v>
      </c>
      <c r="G138" s="227">
        <v>7</v>
      </c>
      <c r="H138" s="59">
        <v>2</v>
      </c>
      <c r="I138" s="227">
        <v>14</v>
      </c>
      <c r="J138" s="59">
        <v>79010</v>
      </c>
      <c r="K138" s="78">
        <f>VLOOKUP(msa[[#This Row],[hwycov_id]],cnf[],10,FALSE)</f>
        <v>79010</v>
      </c>
      <c r="L138" s="229">
        <f t="shared" si="6"/>
        <v>0</v>
      </c>
      <c r="M138" s="228">
        <f t="shared" si="7"/>
        <v>0</v>
      </c>
      <c r="N138" s="228">
        <f t="shared" si="8"/>
        <v>0</v>
      </c>
      <c r="O138" s="298" t="e">
        <f>VLOOKUP(msa[[#This Row],[hwycov_id]],check!$A$2:$P$26,16,FALSE)</f>
        <v>#N/A</v>
      </c>
      <c r="P138" s="298">
        <v>143</v>
      </c>
    </row>
    <row r="139" spans="1:16">
      <c r="A139" s="59">
        <v>27578</v>
      </c>
      <c r="B139" s="59">
        <v>1</v>
      </c>
      <c r="C139" s="59">
        <v>1</v>
      </c>
      <c r="D139" s="59">
        <v>1</v>
      </c>
      <c r="E139" s="59" t="s">
        <v>78</v>
      </c>
      <c r="F139" s="227">
        <v>1</v>
      </c>
      <c r="G139" s="227">
        <v>7</v>
      </c>
      <c r="H139" s="59">
        <v>2</v>
      </c>
      <c r="I139" s="227">
        <v>14</v>
      </c>
      <c r="J139" s="59">
        <v>79145</v>
      </c>
      <c r="K139" s="78">
        <f>VLOOKUP(msa[[#This Row],[hwycov_id]],cnf[],10,FALSE)</f>
        <v>79145</v>
      </c>
      <c r="L139" s="229">
        <f t="shared" si="6"/>
        <v>0</v>
      </c>
      <c r="M139" s="228">
        <f t="shared" si="7"/>
        <v>0</v>
      </c>
      <c r="N139" s="228">
        <f t="shared" si="8"/>
        <v>0</v>
      </c>
      <c r="O139" s="298" t="e">
        <f>VLOOKUP(msa[[#This Row],[hwycov_id]],check!$A$2:$P$26,16,FALSE)</f>
        <v>#N/A</v>
      </c>
      <c r="P139" s="298">
        <v>144</v>
      </c>
    </row>
    <row r="140" spans="1:16">
      <c r="A140" s="59">
        <v>20471</v>
      </c>
      <c r="B140" s="59">
        <v>1</v>
      </c>
      <c r="C140" s="59">
        <v>1</v>
      </c>
      <c r="D140" s="59">
        <v>1</v>
      </c>
      <c r="E140" s="59" t="s">
        <v>78</v>
      </c>
      <c r="F140" s="227">
        <v>1</v>
      </c>
      <c r="G140" s="227">
        <v>7</v>
      </c>
      <c r="H140" s="59">
        <v>2</v>
      </c>
      <c r="I140" s="227">
        <v>14</v>
      </c>
      <c r="J140" s="59">
        <v>79401</v>
      </c>
      <c r="K140" s="78">
        <f>VLOOKUP(msa[[#This Row],[hwycov_id]],cnf[],10,FALSE)</f>
        <v>79401</v>
      </c>
      <c r="L140" s="229">
        <f t="shared" si="6"/>
        <v>0</v>
      </c>
      <c r="M140" s="228">
        <f t="shared" si="7"/>
        <v>0</v>
      </c>
      <c r="N140" s="228">
        <f t="shared" si="8"/>
        <v>0</v>
      </c>
      <c r="O140" s="298" t="e">
        <f>VLOOKUP(msa[[#This Row],[hwycov_id]],check!$A$2:$P$26,16,FALSE)</f>
        <v>#N/A</v>
      </c>
      <c r="P140" s="298">
        <v>145</v>
      </c>
    </row>
    <row r="141" spans="1:16">
      <c r="A141" s="59">
        <v>20463</v>
      </c>
      <c r="B141" s="59">
        <v>1</v>
      </c>
      <c r="C141" s="59">
        <v>1</v>
      </c>
      <c r="D141" s="59">
        <v>1</v>
      </c>
      <c r="E141" s="59" t="s">
        <v>78</v>
      </c>
      <c r="F141" s="227">
        <v>1</v>
      </c>
      <c r="G141" s="227">
        <v>7</v>
      </c>
      <c r="H141" s="59">
        <v>2</v>
      </c>
      <c r="I141" s="227">
        <v>14</v>
      </c>
      <c r="J141" s="59">
        <v>79828</v>
      </c>
      <c r="K141" s="78">
        <f>VLOOKUP(msa[[#This Row],[hwycov_id]],cnf[],10,FALSE)</f>
        <v>79828</v>
      </c>
      <c r="L141" s="229">
        <f t="shared" si="6"/>
        <v>0</v>
      </c>
      <c r="M141" s="228">
        <f t="shared" si="7"/>
        <v>0</v>
      </c>
      <c r="N141" s="228">
        <f t="shared" si="8"/>
        <v>0</v>
      </c>
      <c r="O141" s="298" t="e">
        <f>VLOOKUP(msa[[#This Row],[hwycov_id]],check!$A$2:$P$26,16,FALSE)</f>
        <v>#N/A</v>
      </c>
      <c r="P141" s="298">
        <v>146</v>
      </c>
    </row>
    <row r="142" spans="1:16">
      <c r="A142" s="59">
        <v>20700</v>
      </c>
      <c r="B142" s="59">
        <v>1</v>
      </c>
      <c r="C142" s="59">
        <v>1</v>
      </c>
      <c r="D142" s="59">
        <v>1</v>
      </c>
      <c r="E142" s="59" t="s">
        <v>78</v>
      </c>
      <c r="F142" s="227">
        <v>1</v>
      </c>
      <c r="G142" s="227">
        <v>7</v>
      </c>
      <c r="H142" s="59">
        <v>2</v>
      </c>
      <c r="I142" s="227">
        <v>14</v>
      </c>
      <c r="J142" s="59">
        <v>79868</v>
      </c>
      <c r="K142" s="78">
        <f>VLOOKUP(msa[[#This Row],[hwycov_id]],cnf[],10,FALSE)</f>
        <v>79868</v>
      </c>
      <c r="L142" s="229">
        <f t="shared" si="6"/>
        <v>0</v>
      </c>
      <c r="M142" s="228">
        <f t="shared" si="7"/>
        <v>0</v>
      </c>
      <c r="N142" s="228">
        <f t="shared" si="8"/>
        <v>0</v>
      </c>
      <c r="O142" s="298" t="e">
        <f>VLOOKUP(msa[[#This Row],[hwycov_id]],check!$A$2:$P$26,16,FALSE)</f>
        <v>#N/A</v>
      </c>
      <c r="P142" s="298">
        <v>147</v>
      </c>
    </row>
    <row r="143" spans="1:16">
      <c r="A143" s="59">
        <v>29025</v>
      </c>
      <c r="B143" s="59">
        <v>1</v>
      </c>
      <c r="C143" s="59">
        <v>1</v>
      </c>
      <c r="D143" s="59">
        <v>1</v>
      </c>
      <c r="E143" s="59" t="s">
        <v>78</v>
      </c>
      <c r="F143" s="227">
        <v>1</v>
      </c>
      <c r="G143" s="227">
        <v>7</v>
      </c>
      <c r="H143" s="59">
        <v>2</v>
      </c>
      <c r="I143" s="227">
        <v>10</v>
      </c>
      <c r="J143" s="59">
        <v>79978</v>
      </c>
      <c r="K143" s="78">
        <f>VLOOKUP(msa[[#This Row],[hwycov_id]],cnf[],10,FALSE)</f>
        <v>79978</v>
      </c>
      <c r="L143" s="229">
        <f t="shared" si="6"/>
        <v>0</v>
      </c>
      <c r="M143" s="228">
        <f t="shared" si="7"/>
        <v>0</v>
      </c>
      <c r="N143" s="228">
        <f t="shared" si="8"/>
        <v>0</v>
      </c>
      <c r="O143" s="298" t="e">
        <f>VLOOKUP(msa[[#This Row],[hwycov_id]],check!$A$2:$P$26,16,FALSE)</f>
        <v>#N/A</v>
      </c>
      <c r="P143" s="298">
        <v>148</v>
      </c>
    </row>
    <row r="144" spans="1:16">
      <c r="A144" s="59">
        <v>28695</v>
      </c>
      <c r="B144" s="59">
        <v>1</v>
      </c>
      <c r="C144" s="59">
        <v>1</v>
      </c>
      <c r="D144" s="59">
        <v>1</v>
      </c>
      <c r="E144" s="59" t="s">
        <v>78</v>
      </c>
      <c r="F144" s="227">
        <v>1</v>
      </c>
      <c r="G144" s="227">
        <v>8</v>
      </c>
      <c r="H144" s="59">
        <v>2</v>
      </c>
      <c r="I144" s="227">
        <v>11</v>
      </c>
      <c r="J144" s="59">
        <v>80770</v>
      </c>
      <c r="K144" s="78">
        <f>VLOOKUP(msa[[#This Row],[hwycov_id]],cnf[],10,FALSE)</f>
        <v>80770</v>
      </c>
      <c r="L144" s="229">
        <f t="shared" si="6"/>
        <v>0</v>
      </c>
      <c r="M144" s="228">
        <f t="shared" si="7"/>
        <v>0</v>
      </c>
      <c r="N144" s="228">
        <f t="shared" si="8"/>
        <v>0</v>
      </c>
      <c r="O144" s="298" t="e">
        <f>VLOOKUP(msa[[#This Row],[hwycov_id]],check!$A$2:$P$26,16,FALSE)</f>
        <v>#N/A</v>
      </c>
      <c r="P144" s="298">
        <v>149</v>
      </c>
    </row>
    <row r="145" spans="1:16">
      <c r="A145" s="59">
        <v>16096</v>
      </c>
      <c r="B145" s="59">
        <v>1</v>
      </c>
      <c r="C145" s="59">
        <v>1</v>
      </c>
      <c r="D145" s="59">
        <v>1</v>
      </c>
      <c r="E145" s="59" t="s">
        <v>78</v>
      </c>
      <c r="F145" s="227">
        <v>1</v>
      </c>
      <c r="G145" s="227">
        <v>8</v>
      </c>
      <c r="H145" s="59">
        <v>2</v>
      </c>
      <c r="I145" s="227">
        <v>14</v>
      </c>
      <c r="J145" s="59">
        <v>81067</v>
      </c>
      <c r="K145" s="78">
        <f>VLOOKUP(msa[[#This Row],[hwycov_id]],cnf[],10,FALSE)</f>
        <v>81067</v>
      </c>
      <c r="L145" s="229">
        <f t="shared" si="6"/>
        <v>0</v>
      </c>
      <c r="M145" s="228">
        <f t="shared" si="7"/>
        <v>0</v>
      </c>
      <c r="N145" s="228">
        <f t="shared" si="8"/>
        <v>0</v>
      </c>
      <c r="O145" s="298" t="e">
        <f>VLOOKUP(msa[[#This Row],[hwycov_id]],check!$A$2:$P$26,16,FALSE)</f>
        <v>#N/A</v>
      </c>
      <c r="P145" s="298">
        <v>150</v>
      </c>
    </row>
    <row r="146" spans="1:16">
      <c r="A146" s="59">
        <v>20467</v>
      </c>
      <c r="B146" s="59">
        <v>1</v>
      </c>
      <c r="C146" s="59">
        <v>1</v>
      </c>
      <c r="D146" s="59">
        <v>1</v>
      </c>
      <c r="E146" s="59" t="s">
        <v>78</v>
      </c>
      <c r="F146" s="227">
        <v>1</v>
      </c>
      <c r="G146" s="227">
        <v>8</v>
      </c>
      <c r="H146" s="59">
        <v>2</v>
      </c>
      <c r="I146" s="227">
        <v>14</v>
      </c>
      <c r="J146" s="59">
        <v>81988</v>
      </c>
      <c r="K146" s="78">
        <f>VLOOKUP(msa[[#This Row],[hwycov_id]],cnf[],10,FALSE)</f>
        <v>81988</v>
      </c>
      <c r="L146" s="229">
        <f t="shared" si="6"/>
        <v>0</v>
      </c>
      <c r="M146" s="228">
        <f t="shared" si="7"/>
        <v>0</v>
      </c>
      <c r="N146" s="228">
        <f t="shared" si="8"/>
        <v>0</v>
      </c>
      <c r="O146" s="298" t="e">
        <f>VLOOKUP(msa[[#This Row],[hwycov_id]],check!$A$2:$P$26,16,FALSE)</f>
        <v>#N/A</v>
      </c>
      <c r="P146" s="298">
        <v>151</v>
      </c>
    </row>
    <row r="147" spans="1:16">
      <c r="A147" s="59">
        <v>822</v>
      </c>
      <c r="B147" s="59">
        <v>1</v>
      </c>
      <c r="C147" s="59">
        <v>1</v>
      </c>
      <c r="D147" s="59">
        <v>1</v>
      </c>
      <c r="E147" s="59" t="s">
        <v>78</v>
      </c>
      <c r="F147" s="227">
        <v>1</v>
      </c>
      <c r="G147" s="227">
        <v>8</v>
      </c>
      <c r="H147" s="59">
        <v>2</v>
      </c>
      <c r="I147" s="227">
        <v>19</v>
      </c>
      <c r="J147" s="59">
        <v>82478</v>
      </c>
      <c r="K147" s="78">
        <f>VLOOKUP(msa[[#This Row],[hwycov_id]],cnf[],10,FALSE)</f>
        <v>82478</v>
      </c>
      <c r="L147" s="229">
        <f t="shared" si="6"/>
        <v>0</v>
      </c>
      <c r="M147" s="228">
        <f t="shared" si="7"/>
        <v>0</v>
      </c>
      <c r="N147" s="228">
        <f t="shared" si="8"/>
        <v>0</v>
      </c>
      <c r="O147" s="298" t="e">
        <f>VLOOKUP(msa[[#This Row],[hwycov_id]],check!$A$2:$P$26,16,FALSE)</f>
        <v>#N/A</v>
      </c>
      <c r="P147" s="298">
        <v>152</v>
      </c>
    </row>
    <row r="148" spans="1:16">
      <c r="A148" s="59">
        <v>8968</v>
      </c>
      <c r="B148" s="59">
        <v>1</v>
      </c>
      <c r="C148" s="59">
        <v>1</v>
      </c>
      <c r="D148" s="59">
        <v>1</v>
      </c>
      <c r="E148" s="59" t="s">
        <v>78</v>
      </c>
      <c r="F148" s="227">
        <v>1</v>
      </c>
      <c r="G148" s="227">
        <v>8</v>
      </c>
      <c r="H148" s="59">
        <v>2</v>
      </c>
      <c r="I148" s="227">
        <v>14</v>
      </c>
      <c r="J148" s="59">
        <v>82699</v>
      </c>
      <c r="K148" s="78">
        <f>VLOOKUP(msa[[#This Row],[hwycov_id]],cnf[],10,FALSE)</f>
        <v>82699</v>
      </c>
      <c r="L148" s="229">
        <f t="shared" si="6"/>
        <v>0</v>
      </c>
      <c r="M148" s="228">
        <f t="shared" si="7"/>
        <v>0</v>
      </c>
      <c r="N148" s="228">
        <f t="shared" si="8"/>
        <v>0</v>
      </c>
      <c r="O148" s="298" t="e">
        <f>VLOOKUP(msa[[#This Row],[hwycov_id]],check!$A$2:$P$26,16,FALSE)</f>
        <v>#N/A</v>
      </c>
      <c r="P148" s="298">
        <v>153</v>
      </c>
    </row>
    <row r="149" spans="1:16">
      <c r="A149" s="59">
        <v>29016</v>
      </c>
      <c r="B149" s="59">
        <v>1</v>
      </c>
      <c r="C149" s="59">
        <v>1</v>
      </c>
      <c r="D149" s="59">
        <v>1</v>
      </c>
      <c r="E149" s="59" t="s">
        <v>78</v>
      </c>
      <c r="F149" s="227">
        <v>1</v>
      </c>
      <c r="G149" s="227">
        <v>8</v>
      </c>
      <c r="H149" s="59">
        <v>2</v>
      </c>
      <c r="I149" s="227">
        <v>14</v>
      </c>
      <c r="J149" s="59">
        <v>82896</v>
      </c>
      <c r="K149" s="78">
        <f>VLOOKUP(msa[[#This Row],[hwycov_id]],cnf[],10,FALSE)</f>
        <v>82896</v>
      </c>
      <c r="L149" s="229">
        <f t="shared" si="6"/>
        <v>0</v>
      </c>
      <c r="M149" s="228">
        <f t="shared" si="7"/>
        <v>0</v>
      </c>
      <c r="N149" s="228">
        <f t="shared" si="8"/>
        <v>0</v>
      </c>
      <c r="O149" s="298" t="e">
        <f>VLOOKUP(msa[[#This Row],[hwycov_id]],check!$A$2:$P$26,16,FALSE)</f>
        <v>#N/A</v>
      </c>
      <c r="P149" s="298">
        <v>154</v>
      </c>
    </row>
    <row r="150" spans="1:16">
      <c r="A150" s="59">
        <v>29033</v>
      </c>
      <c r="B150" s="59">
        <v>1</v>
      </c>
      <c r="C150" s="59">
        <v>1</v>
      </c>
      <c r="D150" s="59">
        <v>1</v>
      </c>
      <c r="E150" s="59" t="s">
        <v>78</v>
      </c>
      <c r="F150" s="227">
        <v>1</v>
      </c>
      <c r="G150" s="227">
        <v>8</v>
      </c>
      <c r="H150" s="59">
        <v>2</v>
      </c>
      <c r="I150" s="227">
        <v>14</v>
      </c>
      <c r="J150" s="59">
        <v>82976</v>
      </c>
      <c r="K150" s="78">
        <f>VLOOKUP(msa[[#This Row],[hwycov_id]],cnf[],10,FALSE)</f>
        <v>82976</v>
      </c>
      <c r="L150" s="229">
        <f t="shared" si="6"/>
        <v>0</v>
      </c>
      <c r="M150" s="228">
        <f t="shared" si="7"/>
        <v>0</v>
      </c>
      <c r="N150" s="228">
        <f t="shared" si="8"/>
        <v>0</v>
      </c>
      <c r="O150" s="298" t="e">
        <f>VLOOKUP(msa[[#This Row],[hwycov_id]],check!$A$2:$P$26,16,FALSE)</f>
        <v>#N/A</v>
      </c>
      <c r="P150" s="298">
        <v>155</v>
      </c>
    </row>
    <row r="151" spans="1:16">
      <c r="A151" s="59">
        <v>27614</v>
      </c>
      <c r="B151" s="59">
        <v>1</v>
      </c>
      <c r="C151" s="59">
        <v>1</v>
      </c>
      <c r="D151" s="59">
        <v>1</v>
      </c>
      <c r="E151" s="59" t="s">
        <v>78</v>
      </c>
      <c r="F151" s="227">
        <v>1</v>
      </c>
      <c r="G151" s="227">
        <v>8</v>
      </c>
      <c r="H151" s="59">
        <v>2</v>
      </c>
      <c r="I151" s="227">
        <v>14</v>
      </c>
      <c r="J151" s="59">
        <v>84581</v>
      </c>
      <c r="K151" s="78">
        <f>VLOOKUP(msa[[#This Row],[hwycov_id]],cnf[],10,FALSE)</f>
        <v>84581</v>
      </c>
      <c r="L151" s="229">
        <f t="shared" si="6"/>
        <v>0</v>
      </c>
      <c r="M151" s="228">
        <f t="shared" si="7"/>
        <v>0</v>
      </c>
      <c r="N151" s="228">
        <f t="shared" si="8"/>
        <v>0</v>
      </c>
      <c r="O151" s="298" t="e">
        <f>VLOOKUP(msa[[#This Row],[hwycov_id]],check!$A$2:$P$26,16,FALSE)</f>
        <v>#N/A</v>
      </c>
      <c r="P151" s="298">
        <v>157</v>
      </c>
    </row>
    <row r="152" spans="1:16">
      <c r="A152" s="59">
        <v>8938</v>
      </c>
      <c r="B152" s="59">
        <v>1</v>
      </c>
      <c r="C152" s="59">
        <v>1</v>
      </c>
      <c r="D152" s="59">
        <v>1</v>
      </c>
      <c r="E152" s="59" t="s">
        <v>82</v>
      </c>
      <c r="F152" s="227">
        <v>1</v>
      </c>
      <c r="G152" s="227">
        <v>8</v>
      </c>
      <c r="H152" s="59">
        <v>2</v>
      </c>
      <c r="I152" s="227">
        <v>14</v>
      </c>
      <c r="J152" s="59">
        <v>84605</v>
      </c>
      <c r="K152" s="78">
        <f>VLOOKUP(msa[[#This Row],[hwycov_id]],cnf[],10,FALSE)</f>
        <v>84605</v>
      </c>
      <c r="L152" s="229">
        <f t="shared" si="6"/>
        <v>0</v>
      </c>
      <c r="M152" s="228">
        <f t="shared" si="7"/>
        <v>0</v>
      </c>
      <c r="N152" s="228">
        <f t="shared" si="8"/>
        <v>0</v>
      </c>
      <c r="O152" s="298" t="e">
        <f>VLOOKUP(msa[[#This Row],[hwycov_id]],check!$A$2:$P$26,16,FALSE)</f>
        <v>#N/A</v>
      </c>
      <c r="P152" s="298">
        <v>158</v>
      </c>
    </row>
    <row r="153" spans="1:16">
      <c r="A153" s="59">
        <v>20529</v>
      </c>
      <c r="B153" s="59">
        <v>1</v>
      </c>
      <c r="C153" s="59">
        <v>1</v>
      </c>
      <c r="D153" s="59">
        <v>1</v>
      </c>
      <c r="E153" s="59" t="s">
        <v>78</v>
      </c>
      <c r="F153" s="227">
        <v>1</v>
      </c>
      <c r="G153" s="227">
        <v>8</v>
      </c>
      <c r="H153" s="59">
        <v>2</v>
      </c>
      <c r="I153" s="227">
        <v>14</v>
      </c>
      <c r="J153" s="59">
        <v>85111</v>
      </c>
      <c r="K153" s="78">
        <f>VLOOKUP(msa[[#This Row],[hwycov_id]],cnf[],10,FALSE)</f>
        <v>85111</v>
      </c>
      <c r="L153" s="229">
        <f t="shared" si="6"/>
        <v>0</v>
      </c>
      <c r="M153" s="228">
        <f t="shared" si="7"/>
        <v>0</v>
      </c>
      <c r="N153" s="228">
        <f t="shared" si="8"/>
        <v>0</v>
      </c>
      <c r="O153" s="298" t="e">
        <f>VLOOKUP(msa[[#This Row],[hwycov_id]],check!$A$2:$P$26,16,FALSE)</f>
        <v>#N/A</v>
      </c>
      <c r="P153" s="298">
        <v>159</v>
      </c>
    </row>
    <row r="154" spans="1:16">
      <c r="A154" s="59">
        <v>744</v>
      </c>
      <c r="B154" s="59">
        <v>1</v>
      </c>
      <c r="C154" s="59">
        <v>1</v>
      </c>
      <c r="D154" s="59">
        <v>1</v>
      </c>
      <c r="E154" s="59" t="s">
        <v>78</v>
      </c>
      <c r="F154" s="227">
        <v>1</v>
      </c>
      <c r="G154" s="227">
        <v>8</v>
      </c>
      <c r="H154" s="59">
        <v>2</v>
      </c>
      <c r="I154" s="227">
        <v>14</v>
      </c>
      <c r="J154" s="59">
        <v>85286</v>
      </c>
      <c r="K154" s="78">
        <f>VLOOKUP(msa[[#This Row],[hwycov_id]],cnf[],10,FALSE)</f>
        <v>85286</v>
      </c>
      <c r="L154" s="229">
        <f t="shared" si="6"/>
        <v>0</v>
      </c>
      <c r="M154" s="228">
        <f t="shared" si="7"/>
        <v>0</v>
      </c>
      <c r="N154" s="228">
        <f t="shared" si="8"/>
        <v>0</v>
      </c>
      <c r="O154" s="298" t="e">
        <f>VLOOKUP(msa[[#This Row],[hwycov_id]],check!$A$2:$P$26,16,FALSE)</f>
        <v>#N/A</v>
      </c>
      <c r="P154" s="298">
        <v>160</v>
      </c>
    </row>
    <row r="155" spans="1:16">
      <c r="A155" s="59">
        <v>28718</v>
      </c>
      <c r="B155" s="59">
        <v>1</v>
      </c>
      <c r="C155" s="59">
        <v>1</v>
      </c>
      <c r="D155" s="59">
        <v>1</v>
      </c>
      <c r="E155" s="59" t="s">
        <v>78</v>
      </c>
      <c r="F155" s="227">
        <v>1</v>
      </c>
      <c r="G155" s="227">
        <v>8</v>
      </c>
      <c r="H155" s="59">
        <v>2</v>
      </c>
      <c r="I155" s="227">
        <v>11</v>
      </c>
      <c r="J155" s="59">
        <v>85520</v>
      </c>
      <c r="K155" s="78">
        <f>VLOOKUP(msa[[#This Row],[hwycov_id]],cnf[],10,FALSE)</f>
        <v>85520</v>
      </c>
      <c r="L155" s="229">
        <f t="shared" si="6"/>
        <v>0</v>
      </c>
      <c r="M155" s="228">
        <f t="shared" si="7"/>
        <v>0</v>
      </c>
      <c r="N155" s="228">
        <f t="shared" si="8"/>
        <v>0</v>
      </c>
      <c r="O155" s="298" t="e">
        <f>VLOOKUP(msa[[#This Row],[hwycov_id]],check!$A$2:$P$26,16,FALSE)</f>
        <v>#N/A</v>
      </c>
      <c r="P155" s="298">
        <v>161</v>
      </c>
    </row>
    <row r="156" spans="1:16">
      <c r="A156" s="59">
        <v>28736</v>
      </c>
      <c r="B156" s="59">
        <v>1</v>
      </c>
      <c r="C156" s="59">
        <v>1</v>
      </c>
      <c r="D156" s="59">
        <v>1</v>
      </c>
      <c r="E156" s="59" t="s">
        <v>82</v>
      </c>
      <c r="F156" s="227">
        <v>1</v>
      </c>
      <c r="G156" s="227">
        <v>8</v>
      </c>
      <c r="H156" s="59">
        <v>2</v>
      </c>
      <c r="I156" s="227">
        <v>14</v>
      </c>
      <c r="J156" s="59">
        <v>85598</v>
      </c>
      <c r="K156" s="78">
        <f>VLOOKUP(msa[[#This Row],[hwycov_id]],cnf[],10,FALSE)</f>
        <v>85598</v>
      </c>
      <c r="L156" s="229">
        <f t="shared" si="6"/>
        <v>0</v>
      </c>
      <c r="M156" s="228">
        <f t="shared" si="7"/>
        <v>0</v>
      </c>
      <c r="N156" s="228">
        <f t="shared" si="8"/>
        <v>0</v>
      </c>
      <c r="O156" s="298" t="e">
        <f>VLOOKUP(msa[[#This Row],[hwycov_id]],check!$A$2:$P$26,16,FALSE)</f>
        <v>#N/A</v>
      </c>
      <c r="P156" s="298">
        <v>162</v>
      </c>
    </row>
    <row r="157" spans="1:16">
      <c r="A157" s="59">
        <v>29024</v>
      </c>
      <c r="B157" s="59">
        <v>1</v>
      </c>
      <c r="C157" s="59">
        <v>1</v>
      </c>
      <c r="D157" s="59">
        <v>1</v>
      </c>
      <c r="E157" s="59" t="s">
        <v>78</v>
      </c>
      <c r="F157" s="227">
        <v>1</v>
      </c>
      <c r="G157" s="227">
        <v>8</v>
      </c>
      <c r="H157" s="59">
        <v>2</v>
      </c>
      <c r="I157" s="227">
        <v>14</v>
      </c>
      <c r="J157" s="59">
        <v>85638</v>
      </c>
      <c r="K157" s="78">
        <f>VLOOKUP(msa[[#This Row],[hwycov_id]],cnf[],10,FALSE)</f>
        <v>85638</v>
      </c>
      <c r="L157" s="229">
        <f t="shared" si="6"/>
        <v>0</v>
      </c>
      <c r="M157" s="228">
        <f t="shared" si="7"/>
        <v>0</v>
      </c>
      <c r="N157" s="228">
        <f t="shared" si="8"/>
        <v>0</v>
      </c>
      <c r="O157" s="298" t="e">
        <f>VLOOKUP(msa[[#This Row],[hwycov_id]],check!$A$2:$P$26,16,FALSE)</f>
        <v>#N/A</v>
      </c>
      <c r="P157" s="298">
        <v>163</v>
      </c>
    </row>
    <row r="158" spans="1:16">
      <c r="A158" s="59">
        <v>20466</v>
      </c>
      <c r="B158" s="59">
        <v>1</v>
      </c>
      <c r="C158" s="59">
        <v>1</v>
      </c>
      <c r="D158" s="59">
        <v>1</v>
      </c>
      <c r="E158" s="59" t="s">
        <v>78</v>
      </c>
      <c r="F158" s="227">
        <v>1</v>
      </c>
      <c r="G158" s="227">
        <v>8</v>
      </c>
      <c r="H158" s="59">
        <v>2</v>
      </c>
      <c r="I158" s="227">
        <v>14</v>
      </c>
      <c r="J158" s="59">
        <v>85705</v>
      </c>
      <c r="K158" s="78">
        <f>VLOOKUP(msa[[#This Row],[hwycov_id]],cnf[],10,FALSE)</f>
        <v>85705</v>
      </c>
      <c r="L158" s="229">
        <f t="shared" si="6"/>
        <v>0</v>
      </c>
      <c r="M158" s="228">
        <f t="shared" si="7"/>
        <v>0</v>
      </c>
      <c r="N158" s="228">
        <f t="shared" si="8"/>
        <v>0</v>
      </c>
      <c r="O158" s="298" t="e">
        <f>VLOOKUP(msa[[#This Row],[hwycov_id]],check!$A$2:$P$26,16,FALSE)</f>
        <v>#N/A</v>
      </c>
      <c r="P158" s="298">
        <v>164</v>
      </c>
    </row>
    <row r="159" spans="1:16">
      <c r="A159" s="59">
        <v>29756</v>
      </c>
      <c r="B159" s="59">
        <v>1</v>
      </c>
      <c r="C159" s="59">
        <v>1</v>
      </c>
      <c r="D159" s="59">
        <v>1</v>
      </c>
      <c r="E159" s="59" t="s">
        <v>78</v>
      </c>
      <c r="F159" s="227">
        <v>1</v>
      </c>
      <c r="G159" s="227">
        <v>8</v>
      </c>
      <c r="H159" s="59">
        <v>2</v>
      </c>
      <c r="I159" s="227">
        <v>14</v>
      </c>
      <c r="J159" s="59">
        <v>85722</v>
      </c>
      <c r="K159" s="78">
        <f>VLOOKUP(msa[[#This Row],[hwycov_id]],cnf[],10,FALSE)</f>
        <v>85722</v>
      </c>
      <c r="L159" s="229">
        <f t="shared" si="6"/>
        <v>0</v>
      </c>
      <c r="M159" s="228">
        <f t="shared" si="7"/>
        <v>0</v>
      </c>
      <c r="N159" s="228">
        <f t="shared" si="8"/>
        <v>0</v>
      </c>
      <c r="O159" s="298" t="e">
        <f>VLOOKUP(msa[[#This Row],[hwycov_id]],check!$A$2:$P$26,16,FALSE)</f>
        <v>#N/A</v>
      </c>
      <c r="P159" s="298">
        <v>165</v>
      </c>
    </row>
    <row r="160" spans="1:16">
      <c r="A160" s="59">
        <v>6852</v>
      </c>
      <c r="B160" s="59">
        <v>1</v>
      </c>
      <c r="C160" s="59">
        <v>1</v>
      </c>
      <c r="D160" s="59">
        <v>1</v>
      </c>
      <c r="E160" s="59" t="s">
        <v>78</v>
      </c>
      <c r="F160" s="227">
        <v>1</v>
      </c>
      <c r="G160" s="227">
        <v>8</v>
      </c>
      <c r="H160" s="59">
        <v>2</v>
      </c>
      <c r="I160" s="227">
        <v>14</v>
      </c>
      <c r="J160" s="59">
        <v>86498</v>
      </c>
      <c r="K160" s="78">
        <f>VLOOKUP(msa[[#This Row],[hwycov_id]],cnf[],10,FALSE)</f>
        <v>86498</v>
      </c>
      <c r="L160" s="229">
        <f t="shared" si="6"/>
        <v>0</v>
      </c>
      <c r="M160" s="228">
        <f t="shared" si="7"/>
        <v>0</v>
      </c>
      <c r="N160" s="228">
        <f t="shared" si="8"/>
        <v>0</v>
      </c>
      <c r="O160" s="298" t="e">
        <f>VLOOKUP(msa[[#This Row],[hwycov_id]],check!$A$2:$P$26,16,FALSE)</f>
        <v>#N/A</v>
      </c>
      <c r="P160" s="298">
        <v>166</v>
      </c>
    </row>
    <row r="161" spans="1:16">
      <c r="A161" s="59">
        <v>29035</v>
      </c>
      <c r="B161" s="59">
        <v>1</v>
      </c>
      <c r="C161" s="59">
        <v>1</v>
      </c>
      <c r="D161" s="59">
        <v>1</v>
      </c>
      <c r="E161" s="59" t="s">
        <v>78</v>
      </c>
      <c r="F161" s="227">
        <v>1</v>
      </c>
      <c r="G161" s="227">
        <v>8</v>
      </c>
      <c r="H161" s="59">
        <v>2</v>
      </c>
      <c r="I161" s="227">
        <v>14</v>
      </c>
      <c r="J161" s="59">
        <v>86581</v>
      </c>
      <c r="K161" s="78">
        <f>VLOOKUP(msa[[#This Row],[hwycov_id]],cnf[],10,FALSE)</f>
        <v>86581</v>
      </c>
      <c r="L161" s="229">
        <f t="shared" si="6"/>
        <v>0</v>
      </c>
      <c r="M161" s="228">
        <f t="shared" si="7"/>
        <v>0</v>
      </c>
      <c r="N161" s="228">
        <f t="shared" si="8"/>
        <v>0</v>
      </c>
      <c r="O161" s="298" t="e">
        <f>VLOOKUP(msa[[#This Row],[hwycov_id]],check!$A$2:$P$26,16,FALSE)</f>
        <v>#N/A</v>
      </c>
      <c r="P161" s="298">
        <v>167</v>
      </c>
    </row>
    <row r="162" spans="1:16">
      <c r="A162" s="59">
        <v>20750</v>
      </c>
      <c r="B162" s="59">
        <v>1</v>
      </c>
      <c r="C162" s="59">
        <v>1</v>
      </c>
      <c r="D162" s="59">
        <v>1</v>
      </c>
      <c r="E162" s="59" t="s">
        <v>78</v>
      </c>
      <c r="F162" s="227">
        <v>1</v>
      </c>
      <c r="G162" s="227">
        <v>8</v>
      </c>
      <c r="H162" s="59">
        <v>2</v>
      </c>
      <c r="I162" s="227">
        <v>14</v>
      </c>
      <c r="J162" s="59">
        <v>86854</v>
      </c>
      <c r="K162" s="78">
        <f>VLOOKUP(msa[[#This Row],[hwycov_id]],cnf[],10,FALSE)</f>
        <v>86854</v>
      </c>
      <c r="L162" s="229">
        <f t="shared" si="6"/>
        <v>0</v>
      </c>
      <c r="M162" s="228">
        <f t="shared" si="7"/>
        <v>0</v>
      </c>
      <c r="N162" s="228">
        <f t="shared" si="8"/>
        <v>0</v>
      </c>
      <c r="O162" s="298" t="e">
        <f>VLOOKUP(msa[[#This Row],[hwycov_id]],check!$A$2:$P$26,16,FALSE)</f>
        <v>#N/A</v>
      </c>
      <c r="P162" s="298">
        <v>168</v>
      </c>
    </row>
    <row r="163" spans="1:16">
      <c r="A163" s="59">
        <v>20549</v>
      </c>
      <c r="B163" s="59">
        <v>1</v>
      </c>
      <c r="C163" s="59">
        <v>1</v>
      </c>
      <c r="D163" s="59">
        <v>1</v>
      </c>
      <c r="E163" s="59" t="s">
        <v>82</v>
      </c>
      <c r="F163" s="227">
        <v>1</v>
      </c>
      <c r="G163" s="227">
        <v>8</v>
      </c>
      <c r="H163" s="59">
        <v>2</v>
      </c>
      <c r="I163" s="227">
        <v>14</v>
      </c>
      <c r="J163" s="59">
        <v>87099</v>
      </c>
      <c r="K163" s="78">
        <f>VLOOKUP(msa[[#This Row],[hwycov_id]],cnf[],10,FALSE)</f>
        <v>87099</v>
      </c>
      <c r="L163" s="229">
        <f t="shared" si="6"/>
        <v>0</v>
      </c>
      <c r="M163" s="228">
        <f t="shared" si="7"/>
        <v>0</v>
      </c>
      <c r="N163" s="228">
        <f t="shared" si="8"/>
        <v>0</v>
      </c>
      <c r="O163" s="298" t="e">
        <f>VLOOKUP(msa[[#This Row],[hwycov_id]],check!$A$2:$P$26,16,FALSE)</f>
        <v>#N/A</v>
      </c>
      <c r="P163" s="298">
        <v>169</v>
      </c>
    </row>
    <row r="164" spans="1:16">
      <c r="A164" s="59">
        <v>29028</v>
      </c>
      <c r="B164" s="59">
        <v>1</v>
      </c>
      <c r="C164" s="59">
        <v>1</v>
      </c>
      <c r="D164" s="59">
        <v>1</v>
      </c>
      <c r="E164" s="59" t="s">
        <v>82</v>
      </c>
      <c r="F164" s="227">
        <v>1</v>
      </c>
      <c r="G164" s="227">
        <v>8</v>
      </c>
      <c r="H164" s="59">
        <v>2</v>
      </c>
      <c r="I164" s="227">
        <v>14</v>
      </c>
      <c r="J164" s="59">
        <v>88676</v>
      </c>
      <c r="K164" s="78">
        <f>VLOOKUP(msa[[#This Row],[hwycov_id]],cnf[],10,FALSE)</f>
        <v>88676</v>
      </c>
      <c r="L164" s="229">
        <f t="shared" si="6"/>
        <v>0</v>
      </c>
      <c r="M164" s="228">
        <f t="shared" si="7"/>
        <v>0</v>
      </c>
      <c r="N164" s="228">
        <f t="shared" si="8"/>
        <v>0</v>
      </c>
      <c r="O164" s="298" t="e">
        <f>VLOOKUP(msa[[#This Row],[hwycov_id]],check!$A$2:$P$26,16,FALSE)</f>
        <v>#N/A</v>
      </c>
      <c r="P164" s="298">
        <v>170</v>
      </c>
    </row>
    <row r="165" spans="1:16">
      <c r="A165" s="59">
        <v>20472</v>
      </c>
      <c r="B165" s="59">
        <v>1</v>
      </c>
      <c r="C165" s="59">
        <v>1</v>
      </c>
      <c r="D165" s="59">
        <v>1</v>
      </c>
      <c r="E165" s="59" t="s">
        <v>78</v>
      </c>
      <c r="F165" s="227">
        <v>1</v>
      </c>
      <c r="G165" s="227">
        <v>8</v>
      </c>
      <c r="H165" s="59">
        <v>2</v>
      </c>
      <c r="I165" s="227">
        <v>14</v>
      </c>
      <c r="J165" s="59">
        <v>88990</v>
      </c>
      <c r="K165" s="78">
        <f>VLOOKUP(msa[[#This Row],[hwycov_id]],cnf[],10,FALSE)</f>
        <v>88990</v>
      </c>
      <c r="L165" s="229">
        <f t="shared" si="6"/>
        <v>0</v>
      </c>
      <c r="M165" s="228">
        <f t="shared" si="7"/>
        <v>0</v>
      </c>
      <c r="N165" s="228">
        <f t="shared" si="8"/>
        <v>0</v>
      </c>
      <c r="O165" s="298" t="e">
        <f>VLOOKUP(msa[[#This Row],[hwycov_id]],check!$A$2:$P$26,16,FALSE)</f>
        <v>#N/A</v>
      </c>
      <c r="P165" s="298">
        <v>171</v>
      </c>
    </row>
    <row r="166" spans="1:16">
      <c r="A166" s="59">
        <v>29023</v>
      </c>
      <c r="B166" s="59">
        <v>1</v>
      </c>
      <c r="C166" s="59">
        <v>1</v>
      </c>
      <c r="D166" s="59">
        <v>1</v>
      </c>
      <c r="E166" s="59" t="s">
        <v>78</v>
      </c>
      <c r="F166" s="227">
        <v>1</v>
      </c>
      <c r="G166" s="227">
        <v>8</v>
      </c>
      <c r="H166" s="59">
        <v>2</v>
      </c>
      <c r="I166" s="227">
        <v>14</v>
      </c>
      <c r="J166" s="59">
        <v>89203</v>
      </c>
      <c r="K166" s="78">
        <f>VLOOKUP(msa[[#This Row],[hwycov_id]],cnf[],10,FALSE)</f>
        <v>89203</v>
      </c>
      <c r="L166" s="229">
        <f t="shared" si="6"/>
        <v>0</v>
      </c>
      <c r="M166" s="228">
        <f t="shared" si="7"/>
        <v>0</v>
      </c>
      <c r="N166" s="228">
        <f t="shared" si="8"/>
        <v>0</v>
      </c>
      <c r="O166" s="298" t="e">
        <f>VLOOKUP(msa[[#This Row],[hwycov_id]],check!$A$2:$P$26,16,FALSE)</f>
        <v>#N/A</v>
      </c>
      <c r="P166" s="298">
        <v>172</v>
      </c>
    </row>
    <row r="167" spans="1:16">
      <c r="A167" s="59">
        <v>10969</v>
      </c>
      <c r="B167" s="59">
        <v>1</v>
      </c>
      <c r="C167" s="59">
        <v>1</v>
      </c>
      <c r="D167" s="59">
        <v>1</v>
      </c>
      <c r="E167" s="59" t="s">
        <v>78</v>
      </c>
      <c r="F167" s="227">
        <v>1</v>
      </c>
      <c r="G167" s="227">
        <v>8</v>
      </c>
      <c r="H167" s="59">
        <v>2</v>
      </c>
      <c r="I167" s="227">
        <v>14</v>
      </c>
      <c r="J167" s="59">
        <v>89276</v>
      </c>
      <c r="K167" s="78">
        <f>VLOOKUP(msa[[#This Row],[hwycov_id]],cnf[],10,FALSE)</f>
        <v>89276</v>
      </c>
      <c r="L167" s="229">
        <f t="shared" si="6"/>
        <v>0</v>
      </c>
      <c r="M167" s="228">
        <f t="shared" si="7"/>
        <v>0</v>
      </c>
      <c r="N167" s="228">
        <f t="shared" si="8"/>
        <v>0</v>
      </c>
      <c r="O167" s="298" t="e">
        <f>VLOOKUP(msa[[#This Row],[hwycov_id]],check!$A$2:$P$26,16,FALSE)</f>
        <v>#N/A</v>
      </c>
      <c r="P167" s="298">
        <v>173</v>
      </c>
    </row>
    <row r="168" spans="1:16">
      <c r="A168" s="59">
        <v>8977</v>
      </c>
      <c r="B168" s="59">
        <v>1</v>
      </c>
      <c r="C168" s="59">
        <v>1</v>
      </c>
      <c r="D168" s="59">
        <v>1</v>
      </c>
      <c r="E168" s="59" t="s">
        <v>78</v>
      </c>
      <c r="F168" s="227">
        <v>1</v>
      </c>
      <c r="G168" s="227">
        <v>8</v>
      </c>
      <c r="H168" s="59">
        <v>2</v>
      </c>
      <c r="I168" s="227">
        <v>14</v>
      </c>
      <c r="J168" s="59">
        <v>89981</v>
      </c>
      <c r="K168" s="78">
        <f>VLOOKUP(msa[[#This Row],[hwycov_id]],cnf[],10,FALSE)</f>
        <v>89981</v>
      </c>
      <c r="L168" s="229">
        <f t="shared" si="6"/>
        <v>0</v>
      </c>
      <c r="M168" s="228">
        <f t="shared" si="7"/>
        <v>0</v>
      </c>
      <c r="N168" s="228">
        <f t="shared" si="8"/>
        <v>0</v>
      </c>
      <c r="O168" s="298" t="e">
        <f>VLOOKUP(msa[[#This Row],[hwycov_id]],check!$A$2:$P$26,16,FALSE)</f>
        <v>#N/A</v>
      </c>
      <c r="P168" s="298">
        <v>174</v>
      </c>
    </row>
    <row r="169" spans="1:16">
      <c r="A169" s="59">
        <v>20787</v>
      </c>
      <c r="B169" s="59">
        <v>1</v>
      </c>
      <c r="C169" s="59">
        <v>1</v>
      </c>
      <c r="D169" s="59">
        <v>1</v>
      </c>
      <c r="E169" s="59" t="s">
        <v>78</v>
      </c>
      <c r="F169" s="227">
        <v>1</v>
      </c>
      <c r="G169" s="227">
        <v>9</v>
      </c>
      <c r="H169" s="59">
        <v>2</v>
      </c>
      <c r="I169" s="227">
        <v>14</v>
      </c>
      <c r="J169" s="59">
        <v>90022</v>
      </c>
      <c r="K169" s="78">
        <f>VLOOKUP(msa[[#This Row],[hwycov_id]],cnf[],10,FALSE)</f>
        <v>90022</v>
      </c>
      <c r="L169" s="229">
        <f t="shared" si="6"/>
        <v>0</v>
      </c>
      <c r="M169" s="228">
        <f t="shared" si="7"/>
        <v>0</v>
      </c>
      <c r="N169" s="228">
        <f t="shared" si="8"/>
        <v>0</v>
      </c>
      <c r="O169" s="298" t="e">
        <f>VLOOKUP(msa[[#This Row],[hwycov_id]],check!$A$2:$P$26,16,FALSE)</f>
        <v>#N/A</v>
      </c>
      <c r="P169" s="298">
        <v>175</v>
      </c>
    </row>
    <row r="170" spans="1:16">
      <c r="A170" s="59">
        <v>799</v>
      </c>
      <c r="B170" s="59">
        <v>1</v>
      </c>
      <c r="C170" s="59">
        <v>1</v>
      </c>
      <c r="D170" s="59">
        <v>1</v>
      </c>
      <c r="E170" s="59" t="s">
        <v>78</v>
      </c>
      <c r="F170" s="227">
        <v>1</v>
      </c>
      <c r="G170" s="227">
        <v>9</v>
      </c>
      <c r="H170" s="59">
        <v>2</v>
      </c>
      <c r="I170" s="227">
        <v>14</v>
      </c>
      <c r="J170" s="59">
        <v>90076</v>
      </c>
      <c r="K170" s="78">
        <f>VLOOKUP(msa[[#This Row],[hwycov_id]],cnf[],10,FALSE)</f>
        <v>90076</v>
      </c>
      <c r="L170" s="229">
        <f t="shared" si="6"/>
        <v>0</v>
      </c>
      <c r="M170" s="228">
        <f t="shared" si="7"/>
        <v>0</v>
      </c>
      <c r="N170" s="228">
        <f t="shared" si="8"/>
        <v>0</v>
      </c>
      <c r="O170" s="298" t="e">
        <f>VLOOKUP(msa[[#This Row],[hwycov_id]],check!$A$2:$P$26,16,FALSE)</f>
        <v>#N/A</v>
      </c>
      <c r="P170" s="298">
        <v>176</v>
      </c>
    </row>
    <row r="171" spans="1:16">
      <c r="A171" s="59">
        <v>27792</v>
      </c>
      <c r="B171" s="59">
        <v>1</v>
      </c>
      <c r="C171" s="59">
        <v>1</v>
      </c>
      <c r="D171" s="59">
        <v>1</v>
      </c>
      <c r="E171" s="59" t="s">
        <v>78</v>
      </c>
      <c r="F171" s="227">
        <v>1</v>
      </c>
      <c r="G171" s="227">
        <v>9</v>
      </c>
      <c r="H171" s="59">
        <v>2</v>
      </c>
      <c r="I171" s="227">
        <v>14</v>
      </c>
      <c r="J171" s="59">
        <v>90378</v>
      </c>
      <c r="K171" s="78">
        <f>VLOOKUP(msa[[#This Row],[hwycov_id]],cnf[],10,FALSE)</f>
        <v>90378</v>
      </c>
      <c r="L171" s="229">
        <f t="shared" si="6"/>
        <v>0</v>
      </c>
      <c r="M171" s="228">
        <f t="shared" si="7"/>
        <v>0</v>
      </c>
      <c r="N171" s="228">
        <f t="shared" si="8"/>
        <v>0</v>
      </c>
      <c r="O171" s="298" t="e">
        <f>VLOOKUP(msa[[#This Row],[hwycov_id]],check!$A$2:$P$26,16,FALSE)</f>
        <v>#N/A</v>
      </c>
      <c r="P171" s="298">
        <v>177</v>
      </c>
    </row>
    <row r="172" spans="1:16">
      <c r="A172" s="59">
        <v>29232</v>
      </c>
      <c r="B172" s="59">
        <v>1</v>
      </c>
      <c r="C172" s="59">
        <v>1</v>
      </c>
      <c r="D172" s="59">
        <v>1</v>
      </c>
      <c r="E172" s="59" t="s">
        <v>78</v>
      </c>
      <c r="F172" s="227">
        <v>1</v>
      </c>
      <c r="G172" s="227">
        <v>9</v>
      </c>
      <c r="H172" s="59">
        <v>2</v>
      </c>
      <c r="I172" s="227">
        <v>14</v>
      </c>
      <c r="J172" s="59">
        <v>90476</v>
      </c>
      <c r="K172" s="78">
        <f>VLOOKUP(msa[[#This Row],[hwycov_id]],cnf[],10,FALSE)</f>
        <v>90476</v>
      </c>
      <c r="L172" s="229">
        <f t="shared" si="6"/>
        <v>0</v>
      </c>
      <c r="M172" s="228">
        <f t="shared" si="7"/>
        <v>0</v>
      </c>
      <c r="N172" s="228">
        <f t="shared" si="8"/>
        <v>0</v>
      </c>
      <c r="O172" s="298" t="e">
        <f>VLOOKUP(msa[[#This Row],[hwycov_id]],check!$A$2:$P$26,16,FALSE)</f>
        <v>#N/A</v>
      </c>
      <c r="P172" s="298">
        <v>178</v>
      </c>
    </row>
    <row r="173" spans="1:16">
      <c r="A173" s="59">
        <v>28735</v>
      </c>
      <c r="B173" s="59">
        <v>1</v>
      </c>
      <c r="C173" s="59">
        <v>1</v>
      </c>
      <c r="D173" s="59">
        <v>1</v>
      </c>
      <c r="E173" s="59" t="s">
        <v>82</v>
      </c>
      <c r="F173" s="227">
        <v>1</v>
      </c>
      <c r="G173" s="227">
        <v>9</v>
      </c>
      <c r="H173" s="59">
        <v>2</v>
      </c>
      <c r="I173" s="227">
        <v>14</v>
      </c>
      <c r="J173" s="59">
        <v>90923</v>
      </c>
      <c r="K173" s="78">
        <f>VLOOKUP(msa[[#This Row],[hwycov_id]],cnf[],10,FALSE)</f>
        <v>90923</v>
      </c>
      <c r="L173" s="229">
        <f t="shared" si="6"/>
        <v>0</v>
      </c>
      <c r="M173" s="228">
        <f t="shared" si="7"/>
        <v>0</v>
      </c>
      <c r="N173" s="228">
        <f t="shared" si="8"/>
        <v>0</v>
      </c>
      <c r="O173" s="298" t="e">
        <f>VLOOKUP(msa[[#This Row],[hwycov_id]],check!$A$2:$P$26,16,FALSE)</f>
        <v>#N/A</v>
      </c>
      <c r="P173" s="298">
        <v>179</v>
      </c>
    </row>
    <row r="174" spans="1:16">
      <c r="A174" s="59">
        <v>20743</v>
      </c>
      <c r="B174" s="59">
        <v>1</v>
      </c>
      <c r="C174" s="59">
        <v>1</v>
      </c>
      <c r="D174" s="59">
        <v>1</v>
      </c>
      <c r="E174" s="59" t="s">
        <v>78</v>
      </c>
      <c r="F174" s="227">
        <v>1</v>
      </c>
      <c r="G174" s="227">
        <v>9</v>
      </c>
      <c r="H174" s="59">
        <v>2</v>
      </c>
      <c r="I174" s="227">
        <v>11</v>
      </c>
      <c r="J174" s="59">
        <v>91540</v>
      </c>
      <c r="K174" s="78">
        <f>VLOOKUP(msa[[#This Row],[hwycov_id]],cnf[],10,FALSE)</f>
        <v>91540</v>
      </c>
      <c r="L174" s="229">
        <f t="shared" si="6"/>
        <v>0</v>
      </c>
      <c r="M174" s="228">
        <f t="shared" si="7"/>
        <v>0</v>
      </c>
      <c r="N174" s="228">
        <f t="shared" si="8"/>
        <v>0</v>
      </c>
      <c r="O174" s="298" t="e">
        <f>VLOOKUP(msa[[#This Row],[hwycov_id]],check!$A$2:$P$26,16,FALSE)</f>
        <v>#N/A</v>
      </c>
      <c r="P174" s="298">
        <v>180</v>
      </c>
    </row>
    <row r="175" spans="1:16">
      <c r="A175" s="59">
        <v>29027</v>
      </c>
      <c r="B175" s="59">
        <v>1</v>
      </c>
      <c r="C175" s="59">
        <v>1</v>
      </c>
      <c r="D175" s="59">
        <v>1</v>
      </c>
      <c r="E175" s="59" t="s">
        <v>82</v>
      </c>
      <c r="F175" s="227">
        <v>1</v>
      </c>
      <c r="G175" s="227">
        <v>9</v>
      </c>
      <c r="H175" s="59">
        <v>2</v>
      </c>
      <c r="I175" s="227">
        <v>14</v>
      </c>
      <c r="J175" s="59">
        <v>92082</v>
      </c>
      <c r="K175" s="78">
        <f>VLOOKUP(msa[[#This Row],[hwycov_id]],cnf[],10,FALSE)</f>
        <v>92082</v>
      </c>
      <c r="L175" s="229">
        <f t="shared" si="6"/>
        <v>0</v>
      </c>
      <c r="M175" s="228">
        <f t="shared" si="7"/>
        <v>0</v>
      </c>
      <c r="N175" s="228">
        <f t="shared" si="8"/>
        <v>0</v>
      </c>
      <c r="O175" s="298" t="e">
        <f>VLOOKUP(msa[[#This Row],[hwycov_id]],check!$A$2:$P$26,16,FALSE)</f>
        <v>#N/A</v>
      </c>
      <c r="P175" s="298">
        <v>181</v>
      </c>
    </row>
    <row r="176" spans="1:16">
      <c r="A176" s="59">
        <v>16038</v>
      </c>
      <c r="B176" s="59">
        <v>1</v>
      </c>
      <c r="C176" s="59">
        <v>1</v>
      </c>
      <c r="D176" s="59">
        <v>1</v>
      </c>
      <c r="E176" s="59" t="s">
        <v>78</v>
      </c>
      <c r="F176" s="227">
        <v>1</v>
      </c>
      <c r="G176" s="227">
        <v>9</v>
      </c>
      <c r="H176" s="59">
        <v>2</v>
      </c>
      <c r="I176" s="227">
        <v>14</v>
      </c>
      <c r="J176" s="59">
        <v>92712</v>
      </c>
      <c r="K176" s="78">
        <f>VLOOKUP(msa[[#This Row],[hwycov_id]],cnf[],10,FALSE)</f>
        <v>92712</v>
      </c>
      <c r="L176" s="229">
        <f t="shared" si="6"/>
        <v>0</v>
      </c>
      <c r="M176" s="228">
        <f t="shared" si="7"/>
        <v>0</v>
      </c>
      <c r="N176" s="228">
        <f t="shared" si="8"/>
        <v>0</v>
      </c>
      <c r="O176" s="298" t="e">
        <f>VLOOKUP(msa[[#This Row],[hwycov_id]],check!$A$2:$P$26,16,FALSE)</f>
        <v>#N/A</v>
      </c>
      <c r="P176" s="298">
        <v>182</v>
      </c>
    </row>
    <row r="177" spans="1:16">
      <c r="A177" s="59">
        <v>27807</v>
      </c>
      <c r="B177" s="59">
        <v>1</v>
      </c>
      <c r="C177" s="59">
        <v>1</v>
      </c>
      <c r="D177" s="59">
        <v>1</v>
      </c>
      <c r="E177" s="59" t="s">
        <v>82</v>
      </c>
      <c r="F177" s="227">
        <v>1</v>
      </c>
      <c r="G177" s="227">
        <v>9</v>
      </c>
      <c r="H177" s="59">
        <v>2</v>
      </c>
      <c r="I177" s="227">
        <v>14</v>
      </c>
      <c r="J177" s="59">
        <v>93934</v>
      </c>
      <c r="K177" s="78">
        <f>VLOOKUP(msa[[#This Row],[hwycov_id]],cnf[],10,FALSE)</f>
        <v>93934</v>
      </c>
      <c r="L177" s="229">
        <f t="shared" si="6"/>
        <v>0</v>
      </c>
      <c r="M177" s="228">
        <f t="shared" si="7"/>
        <v>0</v>
      </c>
      <c r="N177" s="228">
        <f t="shared" si="8"/>
        <v>0</v>
      </c>
      <c r="O177" s="298" t="e">
        <f>VLOOKUP(msa[[#This Row],[hwycov_id]],check!$A$2:$P$26,16,FALSE)</f>
        <v>#N/A</v>
      </c>
      <c r="P177" s="298">
        <v>183</v>
      </c>
    </row>
    <row r="178" spans="1:16">
      <c r="A178" s="59">
        <v>8939</v>
      </c>
      <c r="B178" s="59">
        <v>1</v>
      </c>
      <c r="C178" s="59">
        <v>1</v>
      </c>
      <c r="D178" s="59">
        <v>1</v>
      </c>
      <c r="E178" s="59" t="s">
        <v>82</v>
      </c>
      <c r="F178" s="227">
        <v>1</v>
      </c>
      <c r="G178" s="227">
        <v>9</v>
      </c>
      <c r="H178" s="59">
        <v>2</v>
      </c>
      <c r="I178" s="227">
        <v>14</v>
      </c>
      <c r="J178" s="59">
        <v>94850</v>
      </c>
      <c r="K178" s="78">
        <f>VLOOKUP(msa[[#This Row],[hwycov_id]],cnf[],10,FALSE)</f>
        <v>94850</v>
      </c>
      <c r="L178" s="229">
        <f t="shared" si="6"/>
        <v>0</v>
      </c>
      <c r="M178" s="228">
        <f t="shared" si="7"/>
        <v>0</v>
      </c>
      <c r="N178" s="228">
        <f t="shared" si="8"/>
        <v>0</v>
      </c>
      <c r="O178" s="298" t="e">
        <f>VLOOKUP(msa[[#This Row],[hwycov_id]],check!$A$2:$P$26,16,FALSE)</f>
        <v>#N/A</v>
      </c>
      <c r="P178" s="298">
        <v>184</v>
      </c>
    </row>
    <row r="179" spans="1:16">
      <c r="A179" s="59">
        <v>8933</v>
      </c>
      <c r="B179" s="59">
        <v>1</v>
      </c>
      <c r="C179" s="59">
        <v>1</v>
      </c>
      <c r="D179" s="59">
        <v>1</v>
      </c>
      <c r="E179" s="59" t="s">
        <v>82</v>
      </c>
      <c r="F179" s="227">
        <v>1</v>
      </c>
      <c r="G179" s="227">
        <v>9</v>
      </c>
      <c r="H179" s="59">
        <v>2</v>
      </c>
      <c r="I179" s="227">
        <v>14</v>
      </c>
      <c r="J179" s="59">
        <v>94969</v>
      </c>
      <c r="K179" s="78">
        <f>VLOOKUP(msa[[#This Row],[hwycov_id]],cnf[],10,FALSE)</f>
        <v>94969</v>
      </c>
      <c r="L179" s="229">
        <f t="shared" si="6"/>
        <v>0</v>
      </c>
      <c r="M179" s="228">
        <f t="shared" si="7"/>
        <v>0</v>
      </c>
      <c r="N179" s="228">
        <f t="shared" si="8"/>
        <v>0</v>
      </c>
      <c r="O179" s="298" t="e">
        <f>VLOOKUP(msa[[#This Row],[hwycov_id]],check!$A$2:$P$26,16,FALSE)</f>
        <v>#N/A</v>
      </c>
      <c r="P179" s="298">
        <v>185</v>
      </c>
    </row>
    <row r="180" spans="1:16">
      <c r="A180" s="59">
        <v>28747</v>
      </c>
      <c r="B180" s="59">
        <v>1</v>
      </c>
      <c r="C180" s="59">
        <v>1</v>
      </c>
      <c r="D180" s="59">
        <v>1</v>
      </c>
      <c r="E180" s="59" t="s">
        <v>78</v>
      </c>
      <c r="F180" s="227">
        <v>1</v>
      </c>
      <c r="G180" s="227">
        <v>9</v>
      </c>
      <c r="H180" s="59">
        <v>2</v>
      </c>
      <c r="I180" s="227">
        <v>14</v>
      </c>
      <c r="J180" s="59">
        <v>96012</v>
      </c>
      <c r="K180" s="78">
        <f>VLOOKUP(msa[[#This Row],[hwycov_id]],cnf[],10,FALSE)</f>
        <v>96012</v>
      </c>
      <c r="L180" s="229">
        <f t="shared" si="6"/>
        <v>0</v>
      </c>
      <c r="M180" s="228">
        <f t="shared" si="7"/>
        <v>0</v>
      </c>
      <c r="N180" s="228">
        <f t="shared" si="8"/>
        <v>0</v>
      </c>
      <c r="O180" s="298" t="e">
        <f>VLOOKUP(msa[[#This Row],[hwycov_id]],check!$A$2:$P$26,16,FALSE)</f>
        <v>#N/A</v>
      </c>
      <c r="P180" s="298">
        <v>186</v>
      </c>
    </row>
    <row r="181" spans="1:16">
      <c r="A181" s="59">
        <v>28717</v>
      </c>
      <c r="B181" s="59">
        <v>1</v>
      </c>
      <c r="C181" s="59">
        <v>1</v>
      </c>
      <c r="D181" s="59">
        <v>1</v>
      </c>
      <c r="E181" s="59" t="s">
        <v>78</v>
      </c>
      <c r="F181" s="227">
        <v>1</v>
      </c>
      <c r="G181" s="227">
        <v>9</v>
      </c>
      <c r="H181" s="59">
        <v>2</v>
      </c>
      <c r="I181" s="227">
        <v>11</v>
      </c>
      <c r="J181" s="59">
        <v>96037</v>
      </c>
      <c r="K181" s="78">
        <f>VLOOKUP(msa[[#This Row],[hwycov_id]],cnf[],10,FALSE)</f>
        <v>96037</v>
      </c>
      <c r="L181" s="229">
        <f t="shared" si="6"/>
        <v>0</v>
      </c>
      <c r="M181" s="228">
        <f t="shared" si="7"/>
        <v>0</v>
      </c>
      <c r="N181" s="228">
        <f t="shared" si="8"/>
        <v>0</v>
      </c>
      <c r="O181" s="298" t="e">
        <f>VLOOKUP(msa[[#This Row],[hwycov_id]],check!$A$2:$P$26,16,FALSE)</f>
        <v>#N/A</v>
      </c>
      <c r="P181" s="298">
        <v>187</v>
      </c>
    </row>
    <row r="182" spans="1:16">
      <c r="A182" s="59">
        <v>20717</v>
      </c>
      <c r="B182" s="59">
        <v>1</v>
      </c>
      <c r="C182" s="59">
        <v>1</v>
      </c>
      <c r="D182" s="59">
        <v>1</v>
      </c>
      <c r="E182" s="59" t="s">
        <v>78</v>
      </c>
      <c r="F182" s="227">
        <v>1</v>
      </c>
      <c r="G182" s="227">
        <v>9</v>
      </c>
      <c r="H182" s="59">
        <v>2</v>
      </c>
      <c r="I182" s="227">
        <v>14</v>
      </c>
      <c r="J182" s="59">
        <v>96160</v>
      </c>
      <c r="K182" s="78">
        <f>VLOOKUP(msa[[#This Row],[hwycov_id]],cnf[],10,FALSE)</f>
        <v>96160</v>
      </c>
      <c r="L182" s="229">
        <f t="shared" si="6"/>
        <v>0</v>
      </c>
      <c r="M182" s="228">
        <f t="shared" si="7"/>
        <v>0</v>
      </c>
      <c r="N182" s="228">
        <f t="shared" si="8"/>
        <v>0</v>
      </c>
      <c r="O182" s="298" t="e">
        <f>VLOOKUP(msa[[#This Row],[hwycov_id]],check!$A$2:$P$26,16,FALSE)</f>
        <v>#N/A</v>
      </c>
      <c r="P182" s="298">
        <v>188</v>
      </c>
    </row>
    <row r="183" spans="1:16">
      <c r="A183" s="59">
        <v>10965</v>
      </c>
      <c r="B183" s="59">
        <v>1</v>
      </c>
      <c r="C183" s="59">
        <v>1</v>
      </c>
      <c r="D183" s="59">
        <v>1</v>
      </c>
      <c r="E183" s="59" t="s">
        <v>78</v>
      </c>
      <c r="F183" s="227">
        <v>1</v>
      </c>
      <c r="G183" s="227">
        <v>9</v>
      </c>
      <c r="H183" s="59">
        <v>2</v>
      </c>
      <c r="I183" s="227">
        <v>14</v>
      </c>
      <c r="J183" s="59">
        <v>96915</v>
      </c>
      <c r="K183" s="78">
        <f>VLOOKUP(msa[[#This Row],[hwycov_id]],cnf[],10,FALSE)</f>
        <v>96915</v>
      </c>
      <c r="L183" s="229">
        <f t="shared" si="6"/>
        <v>0</v>
      </c>
      <c r="M183" s="228">
        <f t="shared" si="7"/>
        <v>0</v>
      </c>
      <c r="N183" s="228">
        <f t="shared" si="8"/>
        <v>0</v>
      </c>
      <c r="O183" s="298" t="e">
        <f>VLOOKUP(msa[[#This Row],[hwycov_id]],check!$A$2:$P$26,16,FALSE)</f>
        <v>#N/A</v>
      </c>
      <c r="P183" s="298">
        <v>189</v>
      </c>
    </row>
    <row r="184" spans="1:16">
      <c r="A184" s="59">
        <v>726</v>
      </c>
      <c r="B184" s="59">
        <v>1</v>
      </c>
      <c r="C184" s="59">
        <v>1</v>
      </c>
      <c r="D184" s="59">
        <v>1</v>
      </c>
      <c r="E184" s="59" t="s">
        <v>78</v>
      </c>
      <c r="F184" s="227">
        <v>1</v>
      </c>
      <c r="G184" s="227">
        <v>9</v>
      </c>
      <c r="H184" s="59">
        <v>2</v>
      </c>
      <c r="I184" s="227">
        <v>14</v>
      </c>
      <c r="J184" s="59">
        <v>97395</v>
      </c>
      <c r="K184" s="78">
        <f>VLOOKUP(msa[[#This Row],[hwycov_id]],cnf[],10,FALSE)</f>
        <v>97395</v>
      </c>
      <c r="L184" s="229">
        <f t="shared" si="6"/>
        <v>0</v>
      </c>
      <c r="M184" s="228">
        <f t="shared" si="7"/>
        <v>0</v>
      </c>
      <c r="N184" s="228">
        <f t="shared" si="8"/>
        <v>0</v>
      </c>
      <c r="O184" s="298" t="e">
        <f>VLOOKUP(msa[[#This Row],[hwycov_id]],check!$A$2:$P$26,16,FALSE)</f>
        <v>#N/A</v>
      </c>
      <c r="P184" s="298">
        <v>190</v>
      </c>
    </row>
    <row r="185" spans="1:16">
      <c r="A185" s="59">
        <v>746</v>
      </c>
      <c r="B185" s="59">
        <v>1</v>
      </c>
      <c r="C185" s="59">
        <v>1</v>
      </c>
      <c r="D185" s="59">
        <v>1</v>
      </c>
      <c r="E185" s="59" t="s">
        <v>82</v>
      </c>
      <c r="F185" s="227">
        <v>1</v>
      </c>
      <c r="G185" s="227">
        <v>9</v>
      </c>
      <c r="H185" s="59">
        <v>2</v>
      </c>
      <c r="I185" s="227">
        <v>14</v>
      </c>
      <c r="J185" s="59">
        <v>97398</v>
      </c>
      <c r="K185" s="78">
        <f>VLOOKUP(msa[[#This Row],[hwycov_id]],cnf[],10,FALSE)</f>
        <v>97398</v>
      </c>
      <c r="L185" s="229">
        <f t="shared" si="6"/>
        <v>0</v>
      </c>
      <c r="M185" s="228">
        <f t="shared" si="7"/>
        <v>0</v>
      </c>
      <c r="N185" s="228">
        <f t="shared" si="8"/>
        <v>0</v>
      </c>
      <c r="O185" s="298" t="e">
        <f>VLOOKUP(msa[[#This Row],[hwycov_id]],check!$A$2:$P$26,16,FALSE)</f>
        <v>#N/A</v>
      </c>
      <c r="P185" s="298">
        <v>191</v>
      </c>
    </row>
    <row r="186" spans="1:16">
      <c r="A186" s="59">
        <v>10968</v>
      </c>
      <c r="B186" s="59">
        <v>1</v>
      </c>
      <c r="C186" s="59">
        <v>1</v>
      </c>
      <c r="D186" s="59">
        <v>1</v>
      </c>
      <c r="E186" s="59" t="s">
        <v>78</v>
      </c>
      <c r="F186" s="227">
        <v>1</v>
      </c>
      <c r="G186" s="227">
        <v>9</v>
      </c>
      <c r="H186" s="59">
        <v>2</v>
      </c>
      <c r="I186" s="227">
        <v>14</v>
      </c>
      <c r="J186" s="59">
        <v>97398</v>
      </c>
      <c r="K186" s="78">
        <f>VLOOKUP(msa[[#This Row],[hwycov_id]],cnf[],10,FALSE)</f>
        <v>97398</v>
      </c>
      <c r="L186" s="229">
        <f t="shared" si="6"/>
        <v>0</v>
      </c>
      <c r="M186" s="228">
        <f t="shared" si="7"/>
        <v>0</v>
      </c>
      <c r="N186" s="228">
        <f t="shared" si="8"/>
        <v>0</v>
      </c>
      <c r="O186" s="298" t="e">
        <f>VLOOKUP(msa[[#This Row],[hwycov_id]],check!$A$2:$P$26,16,FALSE)</f>
        <v>#N/A</v>
      </c>
      <c r="P186" s="298">
        <v>192</v>
      </c>
    </row>
    <row r="187" spans="1:16">
      <c r="A187" s="59">
        <v>16578</v>
      </c>
      <c r="B187" s="59">
        <v>1</v>
      </c>
      <c r="C187" s="59">
        <v>1</v>
      </c>
      <c r="D187" s="59">
        <v>1</v>
      </c>
      <c r="E187" s="59" t="s">
        <v>78</v>
      </c>
      <c r="F187" s="227">
        <v>1</v>
      </c>
      <c r="G187" s="227">
        <v>9</v>
      </c>
      <c r="H187" s="59">
        <v>2</v>
      </c>
      <c r="I187" s="227">
        <v>14</v>
      </c>
      <c r="J187" s="59">
        <v>97795</v>
      </c>
      <c r="K187" s="78">
        <f>VLOOKUP(msa[[#This Row],[hwycov_id]],cnf[],10,FALSE)</f>
        <v>97795</v>
      </c>
      <c r="L187" s="229">
        <f t="shared" si="6"/>
        <v>0</v>
      </c>
      <c r="M187" s="228">
        <f t="shared" si="7"/>
        <v>0</v>
      </c>
      <c r="N187" s="228">
        <f t="shared" si="8"/>
        <v>0</v>
      </c>
      <c r="O187" s="298" t="e">
        <f>VLOOKUP(msa[[#This Row],[hwycov_id]],check!$A$2:$P$26,16,FALSE)</f>
        <v>#N/A</v>
      </c>
      <c r="P187" s="298">
        <v>193</v>
      </c>
    </row>
    <row r="188" spans="1:16">
      <c r="A188" s="59">
        <v>27834</v>
      </c>
      <c r="B188" s="59">
        <v>1</v>
      </c>
      <c r="C188" s="59">
        <v>1</v>
      </c>
      <c r="D188" s="59">
        <v>1</v>
      </c>
      <c r="E188" s="59" t="s">
        <v>78</v>
      </c>
      <c r="F188" s="227">
        <v>1</v>
      </c>
      <c r="G188" s="227">
        <v>9</v>
      </c>
      <c r="H188" s="59">
        <v>2</v>
      </c>
      <c r="I188" s="227">
        <v>14</v>
      </c>
      <c r="J188" s="59">
        <v>98139</v>
      </c>
      <c r="K188" s="78">
        <f>VLOOKUP(msa[[#This Row],[hwycov_id]],cnf[],10,FALSE)</f>
        <v>98139</v>
      </c>
      <c r="L188" s="229">
        <f t="shared" si="6"/>
        <v>0</v>
      </c>
      <c r="M188" s="228">
        <f t="shared" si="7"/>
        <v>0</v>
      </c>
      <c r="N188" s="228">
        <f t="shared" si="8"/>
        <v>0</v>
      </c>
      <c r="O188" s="298" t="e">
        <f>VLOOKUP(msa[[#This Row],[hwycov_id]],check!$A$2:$P$26,16,FALSE)</f>
        <v>#N/A</v>
      </c>
      <c r="P188" s="298">
        <v>194</v>
      </c>
    </row>
    <row r="189" spans="1:16">
      <c r="A189" s="59">
        <v>8887</v>
      </c>
      <c r="B189" s="59">
        <v>1</v>
      </c>
      <c r="C189" s="59">
        <v>1</v>
      </c>
      <c r="D189" s="59">
        <v>1</v>
      </c>
      <c r="E189" s="59" t="s">
        <v>78</v>
      </c>
      <c r="F189" s="227">
        <v>1</v>
      </c>
      <c r="G189" s="227">
        <v>9</v>
      </c>
      <c r="H189" s="59">
        <v>2</v>
      </c>
      <c r="I189" s="227">
        <v>14</v>
      </c>
      <c r="J189" s="59">
        <v>98439</v>
      </c>
      <c r="K189" s="78">
        <f>VLOOKUP(msa[[#This Row],[hwycov_id]],cnf[],10,FALSE)</f>
        <v>98439</v>
      </c>
      <c r="L189" s="229">
        <f t="shared" si="6"/>
        <v>0</v>
      </c>
      <c r="M189" s="228">
        <f t="shared" si="7"/>
        <v>0</v>
      </c>
      <c r="N189" s="228">
        <f t="shared" si="8"/>
        <v>0</v>
      </c>
      <c r="O189" s="298" t="e">
        <f>VLOOKUP(msa[[#This Row],[hwycov_id]],check!$A$2:$P$26,16,FALSE)</f>
        <v>#N/A</v>
      </c>
      <c r="P189" s="298">
        <v>195</v>
      </c>
    </row>
    <row r="190" spans="1:16">
      <c r="A190" s="59">
        <v>29041</v>
      </c>
      <c r="B190" s="59">
        <v>1</v>
      </c>
      <c r="C190" s="59">
        <v>1</v>
      </c>
      <c r="D190" s="59">
        <v>1</v>
      </c>
      <c r="E190" s="59" t="s">
        <v>78</v>
      </c>
      <c r="F190" s="227">
        <v>1</v>
      </c>
      <c r="G190" s="227">
        <v>9</v>
      </c>
      <c r="H190" s="59">
        <v>2</v>
      </c>
      <c r="I190" s="227">
        <v>14</v>
      </c>
      <c r="J190" s="59">
        <v>99110</v>
      </c>
      <c r="K190" s="78">
        <f>VLOOKUP(msa[[#This Row],[hwycov_id]],cnf[],10,FALSE)</f>
        <v>99110</v>
      </c>
      <c r="L190" s="229">
        <f t="shared" si="6"/>
        <v>0</v>
      </c>
      <c r="M190" s="228">
        <f t="shared" si="7"/>
        <v>0</v>
      </c>
      <c r="N190" s="228">
        <f t="shared" si="8"/>
        <v>0</v>
      </c>
      <c r="O190" s="298" t="e">
        <f>VLOOKUP(msa[[#This Row],[hwycov_id]],check!$A$2:$P$26,16,FALSE)</f>
        <v>#N/A</v>
      </c>
      <c r="P190" s="298">
        <v>196</v>
      </c>
    </row>
    <row r="191" spans="1:16">
      <c r="A191" s="59">
        <v>28119</v>
      </c>
      <c r="B191" s="59">
        <v>1</v>
      </c>
      <c r="C191" s="59">
        <v>1</v>
      </c>
      <c r="D191" s="59">
        <v>1</v>
      </c>
      <c r="E191" s="59" t="s">
        <v>78</v>
      </c>
      <c r="F191" s="227">
        <v>1</v>
      </c>
      <c r="G191" s="227">
        <v>9</v>
      </c>
      <c r="H191" s="59">
        <v>2</v>
      </c>
      <c r="I191" s="227">
        <v>14</v>
      </c>
      <c r="J191" s="59">
        <v>99237</v>
      </c>
      <c r="K191" s="78">
        <f>VLOOKUP(msa[[#This Row],[hwycov_id]],cnf[],10,FALSE)</f>
        <v>99237</v>
      </c>
      <c r="L191" s="229">
        <f t="shared" si="6"/>
        <v>0</v>
      </c>
      <c r="M191" s="228">
        <f t="shared" si="7"/>
        <v>0</v>
      </c>
      <c r="N191" s="228">
        <f t="shared" si="8"/>
        <v>0</v>
      </c>
      <c r="O191" s="298" t="e">
        <f>VLOOKUP(msa[[#This Row],[hwycov_id]],check!$A$2:$P$26,16,FALSE)</f>
        <v>#N/A</v>
      </c>
      <c r="P191" s="298">
        <v>197</v>
      </c>
    </row>
    <row r="192" spans="1:16">
      <c r="A192" s="59">
        <v>30813</v>
      </c>
      <c r="B192" s="59">
        <v>1</v>
      </c>
      <c r="C192" s="59">
        <v>1</v>
      </c>
      <c r="D192" s="59">
        <v>1</v>
      </c>
      <c r="E192" s="59" t="s">
        <v>78</v>
      </c>
      <c r="F192" s="227">
        <v>1</v>
      </c>
      <c r="G192" s="227">
        <v>10</v>
      </c>
      <c r="H192" s="59">
        <v>2</v>
      </c>
      <c r="I192" s="227">
        <v>14</v>
      </c>
      <c r="J192" s="59">
        <v>100260</v>
      </c>
      <c r="K192" s="78">
        <f>VLOOKUP(msa[[#This Row],[hwycov_id]],cnf[],10,FALSE)</f>
        <v>100260</v>
      </c>
      <c r="L192" s="229">
        <f t="shared" si="6"/>
        <v>0</v>
      </c>
      <c r="M192" s="228">
        <f t="shared" si="7"/>
        <v>0</v>
      </c>
      <c r="N192" s="228">
        <f t="shared" si="8"/>
        <v>0</v>
      </c>
      <c r="O192" s="298" t="e">
        <f>VLOOKUP(msa[[#This Row],[hwycov_id]],check!$A$2:$P$26,16,FALSE)</f>
        <v>#N/A</v>
      </c>
      <c r="P192" s="298">
        <v>198</v>
      </c>
    </row>
    <row r="193" spans="1:16">
      <c r="A193" s="59">
        <v>797</v>
      </c>
      <c r="B193" s="59">
        <v>1</v>
      </c>
      <c r="C193" s="59">
        <v>1</v>
      </c>
      <c r="D193" s="59">
        <v>1</v>
      </c>
      <c r="E193" s="59" t="s">
        <v>82</v>
      </c>
      <c r="F193" s="227">
        <v>1</v>
      </c>
      <c r="G193" s="227">
        <v>10</v>
      </c>
      <c r="H193" s="59">
        <v>2</v>
      </c>
      <c r="I193" s="227">
        <v>14</v>
      </c>
      <c r="J193" s="59">
        <v>100286</v>
      </c>
      <c r="K193" s="78">
        <f>VLOOKUP(msa[[#This Row],[hwycov_id]],cnf[],10,FALSE)</f>
        <v>100286</v>
      </c>
      <c r="L193" s="229">
        <f t="shared" si="6"/>
        <v>0</v>
      </c>
      <c r="M193" s="228">
        <f t="shared" si="7"/>
        <v>0</v>
      </c>
      <c r="N193" s="228">
        <f t="shared" si="8"/>
        <v>0</v>
      </c>
      <c r="O193" s="298" t="e">
        <f>VLOOKUP(msa[[#This Row],[hwycov_id]],check!$A$2:$P$26,16,FALSE)</f>
        <v>#N/A</v>
      </c>
      <c r="P193" s="298">
        <v>199</v>
      </c>
    </row>
    <row r="194" spans="1:16">
      <c r="A194" s="59">
        <v>10966</v>
      </c>
      <c r="B194" s="59">
        <v>1</v>
      </c>
      <c r="C194" s="59">
        <v>1</v>
      </c>
      <c r="D194" s="59">
        <v>1</v>
      </c>
      <c r="E194" s="59" t="s">
        <v>78</v>
      </c>
      <c r="F194" s="227">
        <v>1</v>
      </c>
      <c r="G194" s="227">
        <v>10</v>
      </c>
      <c r="H194" s="59">
        <v>2</v>
      </c>
      <c r="I194" s="227">
        <v>14</v>
      </c>
      <c r="J194" s="59">
        <v>100589</v>
      </c>
      <c r="K194" s="78">
        <f>VLOOKUP(msa[[#This Row],[hwycov_id]],cnf[],10,FALSE)</f>
        <v>100589</v>
      </c>
      <c r="L194" s="229">
        <f t="shared" ref="L194:L257" si="9">K194/J194-1</f>
        <v>0</v>
      </c>
      <c r="M194" s="228">
        <f t="shared" ref="M194:M257" si="10">K194-J194</f>
        <v>0</v>
      </c>
      <c r="N194" s="228">
        <f t="shared" ref="N194:N257" si="11">POWER(M194,2)</f>
        <v>0</v>
      </c>
      <c r="O194" s="298" t="e">
        <f>VLOOKUP(msa[[#This Row],[hwycov_id]],check!$A$2:$P$26,16,FALSE)</f>
        <v>#N/A</v>
      </c>
      <c r="P194" s="298">
        <v>200</v>
      </c>
    </row>
    <row r="195" spans="1:16">
      <c r="A195" s="59">
        <v>27603</v>
      </c>
      <c r="B195" s="59">
        <v>1</v>
      </c>
      <c r="C195" s="59">
        <v>1</v>
      </c>
      <c r="D195" s="59">
        <v>1</v>
      </c>
      <c r="E195" s="59" t="s">
        <v>82</v>
      </c>
      <c r="F195" s="227">
        <v>1</v>
      </c>
      <c r="G195" s="227">
        <v>10</v>
      </c>
      <c r="H195" s="59">
        <v>2</v>
      </c>
      <c r="I195" s="227">
        <v>14</v>
      </c>
      <c r="J195" s="59">
        <v>100716</v>
      </c>
      <c r="K195" s="78">
        <f>VLOOKUP(msa[[#This Row],[hwycov_id]],cnf[],10,FALSE)</f>
        <v>100716</v>
      </c>
      <c r="L195" s="229">
        <f t="shared" si="9"/>
        <v>0</v>
      </c>
      <c r="M195" s="228">
        <f t="shared" si="10"/>
        <v>0</v>
      </c>
      <c r="N195" s="228">
        <f t="shared" si="11"/>
        <v>0</v>
      </c>
      <c r="O195" s="298" t="e">
        <f>VLOOKUP(msa[[#This Row],[hwycov_id]],check!$A$2:$P$26,16,FALSE)</f>
        <v>#N/A</v>
      </c>
      <c r="P195" s="298">
        <v>201</v>
      </c>
    </row>
    <row r="196" spans="1:16">
      <c r="A196" s="59">
        <v>15459</v>
      </c>
      <c r="B196" s="59">
        <v>1</v>
      </c>
      <c r="C196" s="59">
        <v>1</v>
      </c>
      <c r="D196" s="59">
        <v>1</v>
      </c>
      <c r="E196" s="59" t="s">
        <v>82</v>
      </c>
      <c r="F196" s="227">
        <v>1</v>
      </c>
      <c r="G196" s="227">
        <v>10</v>
      </c>
      <c r="H196" s="59">
        <v>2</v>
      </c>
      <c r="I196" s="227">
        <v>14</v>
      </c>
      <c r="J196" s="59">
        <v>100757</v>
      </c>
      <c r="K196" s="78">
        <f>VLOOKUP(msa[[#This Row],[hwycov_id]],cnf[],10,FALSE)</f>
        <v>100757</v>
      </c>
      <c r="L196" s="229">
        <f t="shared" si="9"/>
        <v>0</v>
      </c>
      <c r="M196" s="228">
        <f t="shared" si="10"/>
        <v>0</v>
      </c>
      <c r="N196" s="228">
        <f t="shared" si="11"/>
        <v>0</v>
      </c>
      <c r="O196" s="298" t="e">
        <f>VLOOKUP(msa[[#This Row],[hwycov_id]],check!$A$2:$P$26,16,FALSE)</f>
        <v>#N/A</v>
      </c>
      <c r="P196" s="298">
        <v>202</v>
      </c>
    </row>
    <row r="197" spans="1:16">
      <c r="A197" s="59">
        <v>29039</v>
      </c>
      <c r="B197" s="59">
        <v>1</v>
      </c>
      <c r="C197" s="59">
        <v>1</v>
      </c>
      <c r="D197" s="59">
        <v>1</v>
      </c>
      <c r="E197" s="59" t="s">
        <v>78</v>
      </c>
      <c r="F197" s="227">
        <v>1</v>
      </c>
      <c r="G197" s="227">
        <v>10</v>
      </c>
      <c r="H197" s="59">
        <v>2</v>
      </c>
      <c r="I197" s="227">
        <v>14</v>
      </c>
      <c r="J197" s="59">
        <v>101664</v>
      </c>
      <c r="K197" s="78">
        <f>VLOOKUP(msa[[#This Row],[hwycov_id]],cnf[],10,FALSE)</f>
        <v>101664</v>
      </c>
      <c r="L197" s="229">
        <f t="shared" si="9"/>
        <v>0</v>
      </c>
      <c r="M197" s="228">
        <f t="shared" si="10"/>
        <v>0</v>
      </c>
      <c r="N197" s="228">
        <f t="shared" si="11"/>
        <v>0</v>
      </c>
      <c r="O197" s="298" t="e">
        <f>VLOOKUP(msa[[#This Row],[hwycov_id]],check!$A$2:$P$26,16,FALSE)</f>
        <v>#N/A</v>
      </c>
      <c r="P197" s="298">
        <v>203</v>
      </c>
    </row>
    <row r="198" spans="1:16">
      <c r="A198" s="59">
        <v>813</v>
      </c>
      <c r="B198" s="59">
        <v>1</v>
      </c>
      <c r="C198" s="59">
        <v>1</v>
      </c>
      <c r="D198" s="59">
        <v>1</v>
      </c>
      <c r="E198" s="59" t="s">
        <v>78</v>
      </c>
      <c r="F198" s="227">
        <v>1</v>
      </c>
      <c r="G198" s="227">
        <v>10</v>
      </c>
      <c r="H198" s="59">
        <v>2</v>
      </c>
      <c r="I198" s="227">
        <v>11</v>
      </c>
      <c r="J198" s="59">
        <v>101839</v>
      </c>
      <c r="K198" s="78">
        <f>VLOOKUP(msa[[#This Row],[hwycov_id]],cnf[],10,FALSE)</f>
        <v>101839</v>
      </c>
      <c r="L198" s="229">
        <f t="shared" si="9"/>
        <v>0</v>
      </c>
      <c r="M198" s="228">
        <f t="shared" si="10"/>
        <v>0</v>
      </c>
      <c r="N198" s="228">
        <f t="shared" si="11"/>
        <v>0</v>
      </c>
      <c r="O198" s="298" t="e">
        <f>VLOOKUP(msa[[#This Row],[hwycov_id]],check!$A$2:$P$26,16,FALSE)</f>
        <v>#N/A</v>
      </c>
      <c r="P198" s="298">
        <v>204</v>
      </c>
    </row>
    <row r="199" spans="1:16">
      <c r="A199" s="59">
        <v>15457</v>
      </c>
      <c r="B199" s="59">
        <v>1</v>
      </c>
      <c r="C199" s="59">
        <v>1</v>
      </c>
      <c r="D199" s="59">
        <v>1</v>
      </c>
      <c r="E199" s="59" t="s">
        <v>78</v>
      </c>
      <c r="F199" s="227">
        <v>1</v>
      </c>
      <c r="G199" s="227">
        <v>10</v>
      </c>
      <c r="H199" s="59">
        <v>2</v>
      </c>
      <c r="I199" s="227">
        <v>14</v>
      </c>
      <c r="J199" s="59">
        <v>101965</v>
      </c>
      <c r="K199" s="78">
        <f>VLOOKUP(msa[[#This Row],[hwycov_id]],cnf[],10,FALSE)</f>
        <v>101965</v>
      </c>
      <c r="L199" s="229">
        <f t="shared" si="9"/>
        <v>0</v>
      </c>
      <c r="M199" s="228">
        <f t="shared" si="10"/>
        <v>0</v>
      </c>
      <c r="N199" s="228">
        <f t="shared" si="11"/>
        <v>0</v>
      </c>
      <c r="O199" s="298" t="e">
        <f>VLOOKUP(msa[[#This Row],[hwycov_id]],check!$A$2:$P$26,16,FALSE)</f>
        <v>#N/A</v>
      </c>
      <c r="P199" s="298">
        <v>205</v>
      </c>
    </row>
    <row r="200" spans="1:16">
      <c r="A200" s="59">
        <v>20789</v>
      </c>
      <c r="B200" s="59">
        <v>1</v>
      </c>
      <c r="C200" s="59">
        <v>1</v>
      </c>
      <c r="D200" s="59">
        <v>1</v>
      </c>
      <c r="E200" s="59" t="s">
        <v>78</v>
      </c>
      <c r="F200" s="227">
        <v>1</v>
      </c>
      <c r="G200" s="227">
        <v>10</v>
      </c>
      <c r="H200" s="59">
        <v>2</v>
      </c>
      <c r="I200" s="227">
        <v>11</v>
      </c>
      <c r="J200" s="59">
        <v>102387</v>
      </c>
      <c r="K200" s="78">
        <f>VLOOKUP(msa[[#This Row],[hwycov_id]],cnf[],10,FALSE)</f>
        <v>102387</v>
      </c>
      <c r="L200" s="229">
        <f t="shared" si="9"/>
        <v>0</v>
      </c>
      <c r="M200" s="228">
        <f t="shared" si="10"/>
        <v>0</v>
      </c>
      <c r="N200" s="228">
        <f t="shared" si="11"/>
        <v>0</v>
      </c>
      <c r="O200" s="298" t="e">
        <f>VLOOKUP(msa[[#This Row],[hwycov_id]],check!$A$2:$P$26,16,FALSE)</f>
        <v>#N/A</v>
      </c>
      <c r="P200" s="298">
        <v>206</v>
      </c>
    </row>
    <row r="201" spans="1:16">
      <c r="A201" s="59">
        <v>28727</v>
      </c>
      <c r="B201" s="59">
        <v>1</v>
      </c>
      <c r="C201" s="59">
        <v>1</v>
      </c>
      <c r="D201" s="59">
        <v>1</v>
      </c>
      <c r="E201" s="59" t="s">
        <v>82</v>
      </c>
      <c r="F201" s="227">
        <v>1</v>
      </c>
      <c r="G201" s="227">
        <v>10</v>
      </c>
      <c r="H201" s="59">
        <v>2</v>
      </c>
      <c r="I201" s="227">
        <v>11</v>
      </c>
      <c r="J201" s="59">
        <v>102763</v>
      </c>
      <c r="K201" s="78">
        <f>VLOOKUP(msa[[#This Row],[hwycov_id]],cnf[],10,FALSE)</f>
        <v>102763</v>
      </c>
      <c r="L201" s="229">
        <f t="shared" si="9"/>
        <v>0</v>
      </c>
      <c r="M201" s="228">
        <f t="shared" si="10"/>
        <v>0</v>
      </c>
      <c r="N201" s="228">
        <f t="shared" si="11"/>
        <v>0</v>
      </c>
      <c r="O201" s="298" t="e">
        <f>VLOOKUP(msa[[#This Row],[hwycov_id]],check!$A$2:$P$26,16,FALSE)</f>
        <v>#N/A</v>
      </c>
      <c r="P201" s="298">
        <v>207</v>
      </c>
    </row>
    <row r="202" spans="1:16">
      <c r="A202" s="59">
        <v>16584</v>
      </c>
      <c r="B202" s="59">
        <v>1</v>
      </c>
      <c r="C202" s="59">
        <v>1</v>
      </c>
      <c r="D202" s="59">
        <v>1</v>
      </c>
      <c r="E202" s="59" t="s">
        <v>78</v>
      </c>
      <c r="F202" s="227">
        <v>1</v>
      </c>
      <c r="G202" s="227">
        <v>10</v>
      </c>
      <c r="H202" s="59">
        <v>2</v>
      </c>
      <c r="I202" s="227">
        <v>14</v>
      </c>
      <c r="J202" s="59">
        <v>105413</v>
      </c>
      <c r="K202" s="78">
        <f>VLOOKUP(msa[[#This Row],[hwycov_id]],cnf[],10,FALSE)</f>
        <v>105413</v>
      </c>
      <c r="L202" s="229">
        <f t="shared" si="9"/>
        <v>0</v>
      </c>
      <c r="M202" s="228">
        <f t="shared" si="10"/>
        <v>0</v>
      </c>
      <c r="N202" s="228">
        <f t="shared" si="11"/>
        <v>0</v>
      </c>
      <c r="O202" s="298" t="e">
        <f>VLOOKUP(msa[[#This Row],[hwycov_id]],check!$A$2:$P$26,16,FALSE)</f>
        <v>#N/A</v>
      </c>
      <c r="P202" s="298">
        <v>208</v>
      </c>
    </row>
    <row r="203" spans="1:16">
      <c r="A203" s="59">
        <v>28726</v>
      </c>
      <c r="B203" s="59">
        <v>1</v>
      </c>
      <c r="C203" s="59">
        <v>1</v>
      </c>
      <c r="D203" s="59">
        <v>1</v>
      </c>
      <c r="E203" s="59" t="s">
        <v>82</v>
      </c>
      <c r="F203" s="227">
        <v>1</v>
      </c>
      <c r="G203" s="227">
        <v>10</v>
      </c>
      <c r="H203" s="59">
        <v>2</v>
      </c>
      <c r="I203" s="227">
        <v>11</v>
      </c>
      <c r="J203" s="59">
        <v>105471</v>
      </c>
      <c r="K203" s="78">
        <f>VLOOKUP(msa[[#This Row],[hwycov_id]],cnf[],10,FALSE)</f>
        <v>105471</v>
      </c>
      <c r="L203" s="229">
        <f t="shared" si="9"/>
        <v>0</v>
      </c>
      <c r="M203" s="228">
        <f t="shared" si="10"/>
        <v>0</v>
      </c>
      <c r="N203" s="228">
        <f t="shared" si="11"/>
        <v>0</v>
      </c>
      <c r="O203" s="298" t="e">
        <f>VLOOKUP(msa[[#This Row],[hwycov_id]],check!$A$2:$P$26,16,FALSE)</f>
        <v>#N/A</v>
      </c>
      <c r="P203" s="298">
        <v>209</v>
      </c>
    </row>
    <row r="204" spans="1:16">
      <c r="A204" s="59">
        <v>28730</v>
      </c>
      <c r="B204" s="59">
        <v>1</v>
      </c>
      <c r="C204" s="59">
        <v>1</v>
      </c>
      <c r="D204" s="59">
        <v>1</v>
      </c>
      <c r="E204" s="59" t="s">
        <v>78</v>
      </c>
      <c r="F204" s="227">
        <v>1</v>
      </c>
      <c r="G204" s="227">
        <v>10</v>
      </c>
      <c r="H204" s="59">
        <v>2</v>
      </c>
      <c r="I204" s="227">
        <v>14</v>
      </c>
      <c r="J204" s="59">
        <v>107911</v>
      </c>
      <c r="K204" s="78">
        <f>VLOOKUP(msa[[#This Row],[hwycov_id]],cnf[],10,FALSE)</f>
        <v>107911</v>
      </c>
      <c r="L204" s="229">
        <f t="shared" si="9"/>
        <v>0</v>
      </c>
      <c r="M204" s="228">
        <f t="shared" si="10"/>
        <v>0</v>
      </c>
      <c r="N204" s="228">
        <f t="shared" si="11"/>
        <v>0</v>
      </c>
      <c r="O204" s="298" t="e">
        <f>VLOOKUP(msa[[#This Row],[hwycov_id]],check!$A$2:$P$26,16,FALSE)</f>
        <v>#N/A</v>
      </c>
      <c r="P204" s="298">
        <v>210</v>
      </c>
    </row>
    <row r="205" spans="1:16">
      <c r="A205" s="59">
        <v>20790</v>
      </c>
      <c r="B205" s="59">
        <v>1</v>
      </c>
      <c r="C205" s="59">
        <v>1</v>
      </c>
      <c r="D205" s="59">
        <v>1</v>
      </c>
      <c r="E205" s="59" t="s">
        <v>82</v>
      </c>
      <c r="F205" s="227">
        <v>1</v>
      </c>
      <c r="G205" s="227">
        <v>10</v>
      </c>
      <c r="H205" s="59">
        <v>2</v>
      </c>
      <c r="I205" s="227">
        <v>11</v>
      </c>
      <c r="J205" s="59">
        <v>109314</v>
      </c>
      <c r="K205" s="78">
        <f>VLOOKUP(msa[[#This Row],[hwycov_id]],cnf[],10,FALSE)</f>
        <v>109314</v>
      </c>
      <c r="L205" s="229">
        <f t="shared" si="9"/>
        <v>0</v>
      </c>
      <c r="M205" s="228">
        <f t="shared" si="10"/>
        <v>0</v>
      </c>
      <c r="N205" s="228">
        <f t="shared" si="11"/>
        <v>0</v>
      </c>
      <c r="O205" s="298" t="e">
        <f>VLOOKUP(msa[[#This Row],[hwycov_id]],check!$A$2:$P$26,16,FALSE)</f>
        <v>#N/A</v>
      </c>
      <c r="P205" s="298">
        <v>211</v>
      </c>
    </row>
    <row r="206" spans="1:16">
      <c r="A206" s="59">
        <v>815</v>
      </c>
      <c r="B206" s="59">
        <v>1</v>
      </c>
      <c r="C206" s="59">
        <v>1</v>
      </c>
      <c r="D206" s="59">
        <v>1</v>
      </c>
      <c r="E206" s="59" t="s">
        <v>82</v>
      </c>
      <c r="F206" s="227">
        <v>1</v>
      </c>
      <c r="G206" s="227">
        <v>10</v>
      </c>
      <c r="H206" s="59">
        <v>2</v>
      </c>
      <c r="I206" s="227">
        <v>11</v>
      </c>
      <c r="J206" s="59">
        <v>111954</v>
      </c>
      <c r="K206" s="78">
        <f>VLOOKUP(msa[[#This Row],[hwycov_id]],cnf[],10,FALSE)</f>
        <v>111954</v>
      </c>
      <c r="L206" s="229">
        <f t="shared" si="9"/>
        <v>0</v>
      </c>
      <c r="M206" s="228">
        <f t="shared" si="10"/>
        <v>0</v>
      </c>
      <c r="N206" s="228">
        <f t="shared" si="11"/>
        <v>0</v>
      </c>
      <c r="O206" s="298" t="e">
        <f>VLOOKUP(msa[[#This Row],[hwycov_id]],check!$A$2:$P$26,16,FALSE)</f>
        <v>#N/A</v>
      </c>
      <c r="P206" s="298">
        <v>212</v>
      </c>
    </row>
    <row r="207" spans="1:16">
      <c r="A207" s="59">
        <v>20741</v>
      </c>
      <c r="B207" s="59">
        <v>1</v>
      </c>
      <c r="C207" s="59">
        <v>1</v>
      </c>
      <c r="D207" s="59">
        <v>1</v>
      </c>
      <c r="E207" s="59" t="s">
        <v>82</v>
      </c>
      <c r="F207" s="227">
        <v>1</v>
      </c>
      <c r="G207" s="227">
        <v>10</v>
      </c>
      <c r="H207" s="59">
        <v>2</v>
      </c>
      <c r="I207" s="227">
        <v>11</v>
      </c>
      <c r="J207" s="59">
        <v>112918</v>
      </c>
      <c r="K207" s="78">
        <f>VLOOKUP(msa[[#This Row],[hwycov_id]],cnf[],10,FALSE)</f>
        <v>112918</v>
      </c>
      <c r="L207" s="229">
        <f t="shared" si="9"/>
        <v>0</v>
      </c>
      <c r="M207" s="228">
        <f t="shared" si="10"/>
        <v>0</v>
      </c>
      <c r="N207" s="228">
        <f t="shared" si="11"/>
        <v>0</v>
      </c>
      <c r="O207" s="298" t="e">
        <f>VLOOKUP(msa[[#This Row],[hwycov_id]],check!$A$2:$P$26,16,FALSE)</f>
        <v>#N/A</v>
      </c>
      <c r="P207" s="298">
        <v>213</v>
      </c>
    </row>
    <row r="208" spans="1:16">
      <c r="A208" s="59">
        <v>807</v>
      </c>
      <c r="B208" s="59">
        <v>1</v>
      </c>
      <c r="C208" s="59">
        <v>1</v>
      </c>
      <c r="D208" s="59">
        <v>1</v>
      </c>
      <c r="E208" s="59" t="s">
        <v>82</v>
      </c>
      <c r="F208" s="227">
        <v>1</v>
      </c>
      <c r="G208" s="227">
        <v>10</v>
      </c>
      <c r="H208" s="59">
        <v>2</v>
      </c>
      <c r="I208" s="227">
        <v>14</v>
      </c>
      <c r="J208" s="59">
        <v>116555</v>
      </c>
      <c r="K208" s="78">
        <f>VLOOKUP(msa[[#This Row],[hwycov_id]],cnf[],10,FALSE)</f>
        <v>116555</v>
      </c>
      <c r="L208" s="229">
        <f t="shared" si="9"/>
        <v>0</v>
      </c>
      <c r="M208" s="228">
        <f t="shared" si="10"/>
        <v>0</v>
      </c>
      <c r="N208" s="228">
        <f t="shared" si="11"/>
        <v>0</v>
      </c>
      <c r="O208" s="298" t="e">
        <f>VLOOKUP(msa[[#This Row],[hwycov_id]],check!$A$2:$P$26,16,FALSE)</f>
        <v>#N/A</v>
      </c>
      <c r="P208" s="298">
        <v>214</v>
      </c>
    </row>
    <row r="209" spans="1:16">
      <c r="A209" s="59">
        <v>14953</v>
      </c>
      <c r="B209" s="59">
        <v>1</v>
      </c>
      <c r="C209" s="59">
        <v>1</v>
      </c>
      <c r="D209" s="59">
        <v>1</v>
      </c>
      <c r="E209" s="59" t="s">
        <v>78</v>
      </c>
      <c r="F209" s="227">
        <v>1</v>
      </c>
      <c r="G209" s="227">
        <v>10</v>
      </c>
      <c r="H209" s="59">
        <v>2</v>
      </c>
      <c r="I209" s="227">
        <v>14</v>
      </c>
      <c r="J209" s="59">
        <v>117488</v>
      </c>
      <c r="K209" s="78">
        <f>VLOOKUP(msa[[#This Row],[hwycov_id]],cnf[],10,FALSE)</f>
        <v>117488</v>
      </c>
      <c r="L209" s="229">
        <f t="shared" si="9"/>
        <v>0</v>
      </c>
      <c r="M209" s="228">
        <f t="shared" si="10"/>
        <v>0</v>
      </c>
      <c r="N209" s="228">
        <f t="shared" si="11"/>
        <v>0</v>
      </c>
      <c r="O209" s="298" t="e">
        <f>VLOOKUP(msa[[#This Row],[hwycov_id]],check!$A$2:$P$26,16,FALSE)</f>
        <v>#N/A</v>
      </c>
      <c r="P209" s="298">
        <v>215</v>
      </c>
    </row>
    <row r="210" spans="1:16">
      <c r="A210" s="59">
        <v>728</v>
      </c>
      <c r="B210" s="59">
        <v>1</v>
      </c>
      <c r="C210" s="59">
        <v>1</v>
      </c>
      <c r="D210" s="59">
        <v>1</v>
      </c>
      <c r="E210" s="59" t="s">
        <v>82</v>
      </c>
      <c r="F210" s="227">
        <v>1</v>
      </c>
      <c r="G210" s="227">
        <v>10</v>
      </c>
      <c r="H210" s="59">
        <v>2</v>
      </c>
      <c r="I210" s="227">
        <v>14</v>
      </c>
      <c r="J210" s="59">
        <v>117680</v>
      </c>
      <c r="K210" s="78">
        <f>VLOOKUP(msa[[#This Row],[hwycov_id]],cnf[],10,FALSE)</f>
        <v>117680</v>
      </c>
      <c r="L210" s="229">
        <f t="shared" si="9"/>
        <v>0</v>
      </c>
      <c r="M210" s="228">
        <f t="shared" si="10"/>
        <v>0</v>
      </c>
      <c r="N210" s="228">
        <f t="shared" si="11"/>
        <v>0</v>
      </c>
      <c r="O210" s="298" t="e">
        <f>VLOOKUP(msa[[#This Row],[hwycov_id]],check!$A$2:$P$26,16,FALSE)</f>
        <v>#N/A</v>
      </c>
      <c r="P210" s="298">
        <v>216</v>
      </c>
    </row>
    <row r="211" spans="1:16">
      <c r="A211" s="59">
        <v>15443</v>
      </c>
      <c r="B211" s="59">
        <v>1</v>
      </c>
      <c r="C211" s="59">
        <v>1</v>
      </c>
      <c r="D211" s="59">
        <v>1</v>
      </c>
      <c r="E211" s="59" t="s">
        <v>82</v>
      </c>
      <c r="F211" s="227">
        <v>1</v>
      </c>
      <c r="G211" s="227">
        <v>10</v>
      </c>
      <c r="H211" s="59">
        <v>2</v>
      </c>
      <c r="I211" s="227">
        <v>14</v>
      </c>
      <c r="J211" s="59">
        <v>118810</v>
      </c>
      <c r="K211" s="78">
        <f>VLOOKUP(msa[[#This Row],[hwycov_id]],cnf[],10,FALSE)</f>
        <v>118810</v>
      </c>
      <c r="L211" s="229">
        <f t="shared" si="9"/>
        <v>0</v>
      </c>
      <c r="M211" s="228">
        <f t="shared" si="10"/>
        <v>0</v>
      </c>
      <c r="N211" s="228">
        <f t="shared" si="11"/>
        <v>0</v>
      </c>
      <c r="O211" s="298" t="e">
        <f>VLOOKUP(msa[[#This Row],[hwycov_id]],check!$A$2:$P$26,16,FALSE)</f>
        <v>#N/A</v>
      </c>
      <c r="P211" s="298">
        <v>217</v>
      </c>
    </row>
    <row r="212" spans="1:16">
      <c r="A212" s="59">
        <v>15432</v>
      </c>
      <c r="B212" s="59">
        <v>1</v>
      </c>
      <c r="C212" s="59">
        <v>1</v>
      </c>
      <c r="D212" s="59">
        <v>1</v>
      </c>
      <c r="E212" s="59" t="s">
        <v>78</v>
      </c>
      <c r="F212" s="227">
        <v>1</v>
      </c>
      <c r="G212" s="227">
        <v>10</v>
      </c>
      <c r="H212" s="59">
        <v>2</v>
      </c>
      <c r="I212" s="227">
        <v>14</v>
      </c>
      <c r="J212" s="59">
        <v>121345</v>
      </c>
      <c r="K212" s="78">
        <f>VLOOKUP(msa[[#This Row],[hwycov_id]],cnf[],10,FALSE)</f>
        <v>121345</v>
      </c>
      <c r="L212" s="229">
        <f t="shared" si="9"/>
        <v>0</v>
      </c>
      <c r="M212" s="228">
        <f t="shared" si="10"/>
        <v>0</v>
      </c>
      <c r="N212" s="228">
        <f t="shared" si="11"/>
        <v>0</v>
      </c>
      <c r="O212" s="298" t="e">
        <f>VLOOKUP(msa[[#This Row],[hwycov_id]],check!$A$2:$P$26,16,FALSE)</f>
        <v>#N/A</v>
      </c>
      <c r="P212" s="298">
        <v>218</v>
      </c>
    </row>
    <row r="213" spans="1:16">
      <c r="A213" s="59">
        <v>802</v>
      </c>
      <c r="B213" s="59">
        <v>1</v>
      </c>
      <c r="C213" s="59">
        <v>1</v>
      </c>
      <c r="D213" s="59">
        <v>1</v>
      </c>
      <c r="E213" s="59" t="s">
        <v>82</v>
      </c>
      <c r="F213" s="227">
        <v>1</v>
      </c>
      <c r="G213" s="227">
        <v>10</v>
      </c>
      <c r="H213" s="59">
        <v>2</v>
      </c>
      <c r="I213" s="227">
        <v>14</v>
      </c>
      <c r="J213" s="59">
        <v>122501</v>
      </c>
      <c r="K213" s="78">
        <f>VLOOKUP(msa[[#This Row],[hwycov_id]],cnf[],10,FALSE)</f>
        <v>122501</v>
      </c>
      <c r="L213" s="229">
        <f t="shared" si="9"/>
        <v>0</v>
      </c>
      <c r="M213" s="228">
        <f t="shared" si="10"/>
        <v>0</v>
      </c>
      <c r="N213" s="228">
        <f t="shared" si="11"/>
        <v>0</v>
      </c>
      <c r="O213" s="298" t="e">
        <f>VLOOKUP(msa[[#This Row],[hwycov_id]],check!$A$2:$P$26,16,FALSE)</f>
        <v>#N/A</v>
      </c>
      <c r="P213" s="298">
        <v>219</v>
      </c>
    </row>
    <row r="214" spans="1:16">
      <c r="A214" s="59">
        <v>20749</v>
      </c>
      <c r="B214" s="59">
        <v>1</v>
      </c>
      <c r="C214" s="59">
        <v>1</v>
      </c>
      <c r="D214" s="59">
        <v>1</v>
      </c>
      <c r="E214" s="59" t="s">
        <v>82</v>
      </c>
      <c r="F214" s="227">
        <v>1</v>
      </c>
      <c r="G214" s="227">
        <v>10</v>
      </c>
      <c r="H214" s="59">
        <v>2</v>
      </c>
      <c r="I214" s="227">
        <v>14</v>
      </c>
      <c r="J214" s="59">
        <v>124039</v>
      </c>
      <c r="K214" s="78">
        <f>VLOOKUP(msa[[#This Row],[hwycov_id]],cnf[],10,FALSE)</f>
        <v>124039</v>
      </c>
      <c r="L214" s="229">
        <f t="shared" si="9"/>
        <v>0</v>
      </c>
      <c r="M214" s="228">
        <f t="shared" si="10"/>
        <v>0</v>
      </c>
      <c r="N214" s="228">
        <f t="shared" si="11"/>
        <v>0</v>
      </c>
      <c r="O214" s="298" t="e">
        <f>VLOOKUP(msa[[#This Row],[hwycov_id]],check!$A$2:$P$26,16,FALSE)</f>
        <v>#N/A</v>
      </c>
      <c r="P214" s="298">
        <v>220</v>
      </c>
    </row>
    <row r="215" spans="1:16">
      <c r="A215" s="59">
        <v>716</v>
      </c>
      <c r="B215" s="59">
        <v>1</v>
      </c>
      <c r="C215" s="59">
        <v>1</v>
      </c>
      <c r="D215" s="59">
        <v>1</v>
      </c>
      <c r="E215" s="59" t="s">
        <v>82</v>
      </c>
      <c r="F215" s="227">
        <v>1</v>
      </c>
      <c r="G215" s="227">
        <v>10</v>
      </c>
      <c r="H215" s="59">
        <v>2</v>
      </c>
      <c r="I215" s="227">
        <v>11</v>
      </c>
      <c r="J215" s="59">
        <v>125971</v>
      </c>
      <c r="K215" s="78">
        <f>VLOOKUP(msa[[#This Row],[hwycov_id]],cnf[],10,FALSE)</f>
        <v>125971</v>
      </c>
      <c r="L215" s="229">
        <f t="shared" si="9"/>
        <v>0</v>
      </c>
      <c r="M215" s="228">
        <f t="shared" si="10"/>
        <v>0</v>
      </c>
      <c r="N215" s="228">
        <f t="shared" si="11"/>
        <v>0</v>
      </c>
      <c r="O215" s="298" t="e">
        <f>VLOOKUP(msa[[#This Row],[hwycov_id]],check!$A$2:$P$26,16,FALSE)</f>
        <v>#N/A</v>
      </c>
      <c r="P215" s="298">
        <v>221</v>
      </c>
    </row>
    <row r="216" spans="1:16">
      <c r="A216" s="59">
        <v>28110</v>
      </c>
      <c r="B216" s="59">
        <v>8</v>
      </c>
      <c r="C216" s="59">
        <v>1</v>
      </c>
      <c r="D216" s="59">
        <v>1</v>
      </c>
      <c r="E216" s="59" t="s">
        <v>78</v>
      </c>
      <c r="F216" s="227">
        <v>2</v>
      </c>
      <c r="G216" s="227">
        <v>1</v>
      </c>
      <c r="H216" s="59">
        <v>2</v>
      </c>
      <c r="I216" s="227">
        <v>14</v>
      </c>
      <c r="J216" s="59">
        <v>11163</v>
      </c>
      <c r="K216" s="78">
        <f>VLOOKUP(msa[[#This Row],[hwycov_id]],cnf[],10,FALSE)</f>
        <v>11163</v>
      </c>
      <c r="L216" s="229">
        <f t="shared" si="9"/>
        <v>0</v>
      </c>
      <c r="M216" s="228">
        <f t="shared" si="10"/>
        <v>0</v>
      </c>
      <c r="N216" s="228">
        <f t="shared" si="11"/>
        <v>0</v>
      </c>
      <c r="O216" s="298" t="e">
        <f>VLOOKUP(msa[[#This Row],[hwycov_id]],check!$A$2:$P$26,16,FALSE)</f>
        <v>#N/A</v>
      </c>
      <c r="P216" s="298">
        <v>222</v>
      </c>
    </row>
    <row r="217" spans="1:16">
      <c r="A217" s="59">
        <v>15732</v>
      </c>
      <c r="B217" s="59">
        <v>8</v>
      </c>
      <c r="C217" s="59">
        <v>1</v>
      </c>
      <c r="D217" s="59">
        <v>1</v>
      </c>
      <c r="E217" s="59" t="s">
        <v>78</v>
      </c>
      <c r="F217" s="227">
        <v>2</v>
      </c>
      <c r="G217" s="227">
        <v>1</v>
      </c>
      <c r="H217" s="59">
        <v>2</v>
      </c>
      <c r="I217" s="227">
        <v>14</v>
      </c>
      <c r="J217" s="59">
        <v>15800</v>
      </c>
      <c r="K217" s="78">
        <f>VLOOKUP(msa[[#This Row],[hwycov_id]],cnf[],10,FALSE)</f>
        <v>15800</v>
      </c>
      <c r="L217" s="229">
        <f t="shared" si="9"/>
        <v>0</v>
      </c>
      <c r="M217" s="228">
        <f t="shared" si="10"/>
        <v>0</v>
      </c>
      <c r="N217" s="228">
        <f t="shared" si="11"/>
        <v>0</v>
      </c>
      <c r="O217" s="298" t="e">
        <f>VLOOKUP(msa[[#This Row],[hwycov_id]],check!$A$2:$P$26,16,FALSE)</f>
        <v>#N/A</v>
      </c>
      <c r="P217" s="298">
        <v>223</v>
      </c>
    </row>
    <row r="218" spans="1:16">
      <c r="A218" s="59">
        <v>15848</v>
      </c>
      <c r="B218" s="59">
        <v>8</v>
      </c>
      <c r="C218" s="59">
        <v>1</v>
      </c>
      <c r="D218" s="59">
        <v>1</v>
      </c>
      <c r="E218" s="59" t="s">
        <v>78</v>
      </c>
      <c r="F218" s="227">
        <v>2</v>
      </c>
      <c r="G218" s="227">
        <v>1</v>
      </c>
      <c r="H218" s="59">
        <v>2</v>
      </c>
      <c r="I218" s="227">
        <v>14</v>
      </c>
      <c r="J218" s="59">
        <v>16072</v>
      </c>
      <c r="K218" s="78">
        <f>VLOOKUP(msa[[#This Row],[hwycov_id]],cnf[],10,FALSE)</f>
        <v>16072</v>
      </c>
      <c r="L218" s="229">
        <f t="shared" si="9"/>
        <v>0</v>
      </c>
      <c r="M218" s="228">
        <f t="shared" si="10"/>
        <v>0</v>
      </c>
      <c r="N218" s="228">
        <f t="shared" si="11"/>
        <v>0</v>
      </c>
      <c r="O218" s="298" t="e">
        <f>VLOOKUP(msa[[#This Row],[hwycov_id]],check!$A$2:$P$26,16,FALSE)</f>
        <v>#N/A</v>
      </c>
      <c r="P218" s="298">
        <v>224</v>
      </c>
    </row>
    <row r="219" spans="1:16">
      <c r="A219" s="59">
        <v>4081</v>
      </c>
      <c r="B219" s="59">
        <v>8</v>
      </c>
      <c r="C219" s="59">
        <v>1</v>
      </c>
      <c r="D219" s="59">
        <v>1</v>
      </c>
      <c r="E219" s="59" t="s">
        <v>78</v>
      </c>
      <c r="F219" s="227">
        <v>2</v>
      </c>
      <c r="G219" s="227">
        <v>1</v>
      </c>
      <c r="H219" s="59">
        <v>2</v>
      </c>
      <c r="I219" s="227">
        <v>14</v>
      </c>
      <c r="J219" s="59">
        <v>18051</v>
      </c>
      <c r="K219" s="78">
        <f>VLOOKUP(msa[[#This Row],[hwycov_id]],cnf[],10,FALSE)</f>
        <v>18051</v>
      </c>
      <c r="L219" s="229">
        <f t="shared" si="9"/>
        <v>0</v>
      </c>
      <c r="M219" s="228">
        <f t="shared" si="10"/>
        <v>0</v>
      </c>
      <c r="N219" s="228">
        <f t="shared" si="11"/>
        <v>0</v>
      </c>
      <c r="O219" s="298" t="e">
        <f>VLOOKUP(msa[[#This Row],[hwycov_id]],check!$A$2:$P$26,16,FALSE)</f>
        <v>#N/A</v>
      </c>
      <c r="P219" s="298">
        <v>225</v>
      </c>
    </row>
    <row r="220" spans="1:16">
      <c r="A220" s="59">
        <v>29060</v>
      </c>
      <c r="B220" s="59">
        <v>8</v>
      </c>
      <c r="C220" s="59">
        <v>1</v>
      </c>
      <c r="D220" s="59">
        <v>1</v>
      </c>
      <c r="E220" s="59" t="s">
        <v>78</v>
      </c>
      <c r="F220" s="227">
        <v>2</v>
      </c>
      <c r="G220" s="227">
        <v>1</v>
      </c>
      <c r="H220" s="59">
        <v>2</v>
      </c>
      <c r="I220" s="227">
        <v>14</v>
      </c>
      <c r="J220" s="59">
        <v>19688</v>
      </c>
      <c r="K220" s="78">
        <f>VLOOKUP(msa[[#This Row],[hwycov_id]],cnf[],10,FALSE)</f>
        <v>19688</v>
      </c>
      <c r="L220" s="229">
        <f t="shared" si="9"/>
        <v>0</v>
      </c>
      <c r="M220" s="228">
        <f t="shared" si="10"/>
        <v>0</v>
      </c>
      <c r="N220" s="228">
        <f t="shared" si="11"/>
        <v>0</v>
      </c>
      <c r="O220" s="298" t="e">
        <f>VLOOKUP(msa[[#This Row],[hwycov_id]],check!$A$2:$P$26,16,FALSE)</f>
        <v>#N/A</v>
      </c>
      <c r="P220" s="298">
        <v>226</v>
      </c>
    </row>
    <row r="221" spans="1:16">
      <c r="A221" s="59">
        <v>10326</v>
      </c>
      <c r="B221" s="59">
        <v>8</v>
      </c>
      <c r="C221" s="59">
        <v>1</v>
      </c>
      <c r="D221" s="59">
        <v>1</v>
      </c>
      <c r="E221" s="59" t="s">
        <v>78</v>
      </c>
      <c r="F221" s="227">
        <v>2</v>
      </c>
      <c r="G221" s="227">
        <v>3</v>
      </c>
      <c r="H221" s="59">
        <v>2</v>
      </c>
      <c r="I221" s="227">
        <v>14</v>
      </c>
      <c r="J221" s="59">
        <v>34715</v>
      </c>
      <c r="K221" s="78">
        <f>VLOOKUP(msa[[#This Row],[hwycov_id]],cnf[],10,FALSE)</f>
        <v>34715</v>
      </c>
      <c r="L221" s="229">
        <f t="shared" si="9"/>
        <v>0</v>
      </c>
      <c r="M221" s="228">
        <f t="shared" si="10"/>
        <v>0</v>
      </c>
      <c r="N221" s="228">
        <f t="shared" si="11"/>
        <v>0</v>
      </c>
      <c r="O221" s="298" t="e">
        <f>VLOOKUP(msa[[#This Row],[hwycov_id]],check!$A$2:$P$26,16,FALSE)</f>
        <v>#N/A</v>
      </c>
      <c r="P221" s="298">
        <v>227</v>
      </c>
    </row>
    <row r="222" spans="1:16">
      <c r="A222" s="59">
        <v>15730</v>
      </c>
      <c r="B222" s="59">
        <v>8</v>
      </c>
      <c r="C222" s="59">
        <v>1</v>
      </c>
      <c r="D222" s="59">
        <v>1</v>
      </c>
      <c r="E222" s="59" t="s">
        <v>78</v>
      </c>
      <c r="F222" s="227">
        <v>2</v>
      </c>
      <c r="G222" s="227">
        <v>3</v>
      </c>
      <c r="H222" s="59">
        <v>2</v>
      </c>
      <c r="I222" s="227">
        <v>14</v>
      </c>
      <c r="J222" s="59">
        <v>36709</v>
      </c>
      <c r="K222" s="78">
        <f>VLOOKUP(msa[[#This Row],[hwycov_id]],cnf[],10,FALSE)</f>
        <v>36709</v>
      </c>
      <c r="L222" s="229">
        <f t="shared" si="9"/>
        <v>0</v>
      </c>
      <c r="M222" s="228">
        <f t="shared" si="10"/>
        <v>0</v>
      </c>
      <c r="N222" s="228">
        <f t="shared" si="11"/>
        <v>0</v>
      </c>
      <c r="O222" s="298" t="e">
        <f>VLOOKUP(msa[[#This Row],[hwycov_id]],check!$A$2:$P$26,16,FALSE)</f>
        <v>#N/A</v>
      </c>
      <c r="P222" s="298">
        <v>228</v>
      </c>
    </row>
    <row r="223" spans="1:16">
      <c r="A223" s="59">
        <v>27812</v>
      </c>
      <c r="B223" s="59">
        <v>8</v>
      </c>
      <c r="C223" s="59">
        <v>1</v>
      </c>
      <c r="D223" s="59">
        <v>1</v>
      </c>
      <c r="E223" s="59" t="s">
        <v>78</v>
      </c>
      <c r="F223" s="227">
        <v>2</v>
      </c>
      <c r="G223" s="227">
        <v>3</v>
      </c>
      <c r="H223" s="59">
        <v>2</v>
      </c>
      <c r="I223" s="227">
        <v>14</v>
      </c>
      <c r="J223" s="59">
        <v>37270</v>
      </c>
      <c r="K223" s="78">
        <f>VLOOKUP(msa[[#This Row],[hwycov_id]],cnf[],10,FALSE)</f>
        <v>37270</v>
      </c>
      <c r="L223" s="229">
        <f t="shared" si="9"/>
        <v>0</v>
      </c>
      <c r="M223" s="228">
        <f t="shared" si="10"/>
        <v>0</v>
      </c>
      <c r="N223" s="228">
        <f t="shared" si="11"/>
        <v>0</v>
      </c>
      <c r="O223" s="298" t="e">
        <f>VLOOKUP(msa[[#This Row],[hwycov_id]],check!$A$2:$P$26,16,FALSE)</f>
        <v>#N/A</v>
      </c>
      <c r="P223" s="298">
        <v>229</v>
      </c>
    </row>
    <row r="224" spans="1:16">
      <c r="A224" s="59">
        <v>27804</v>
      </c>
      <c r="B224" s="59">
        <v>9</v>
      </c>
      <c r="C224" s="59">
        <v>1</v>
      </c>
      <c r="D224" s="59">
        <v>1</v>
      </c>
      <c r="E224" s="59" t="s">
        <v>78</v>
      </c>
      <c r="F224" s="227">
        <v>2</v>
      </c>
      <c r="G224" s="227">
        <v>0</v>
      </c>
      <c r="H224" s="59">
        <v>2</v>
      </c>
      <c r="I224" s="227">
        <v>14</v>
      </c>
      <c r="J224" s="59">
        <v>1837</v>
      </c>
      <c r="K224" s="78">
        <f>VLOOKUP(msa[[#This Row],[hwycov_id]],cnf[],10,FALSE)</f>
        <v>1837</v>
      </c>
      <c r="L224" s="229">
        <f t="shared" si="9"/>
        <v>0</v>
      </c>
      <c r="M224" s="228">
        <f t="shared" si="10"/>
        <v>0</v>
      </c>
      <c r="N224" s="228">
        <f t="shared" si="11"/>
        <v>0</v>
      </c>
      <c r="O224" s="298" t="e">
        <f>VLOOKUP(msa[[#This Row],[hwycov_id]],check!$A$2:$P$26,16,FALSE)</f>
        <v>#N/A</v>
      </c>
      <c r="P224" s="298">
        <v>230</v>
      </c>
    </row>
    <row r="225" spans="1:16">
      <c r="A225" s="59">
        <v>29235</v>
      </c>
      <c r="B225" s="59">
        <v>9</v>
      </c>
      <c r="C225" s="59">
        <v>1</v>
      </c>
      <c r="D225" s="59">
        <v>1</v>
      </c>
      <c r="E225" s="59" t="s">
        <v>78</v>
      </c>
      <c r="F225" s="227">
        <v>2</v>
      </c>
      <c r="G225" s="227">
        <v>0</v>
      </c>
      <c r="H225" s="59">
        <v>2</v>
      </c>
      <c r="I225" s="227">
        <v>14</v>
      </c>
      <c r="J225" s="59">
        <v>1847</v>
      </c>
      <c r="K225" s="78">
        <f>VLOOKUP(msa[[#This Row],[hwycov_id]],cnf[],10,FALSE)</f>
        <v>1847</v>
      </c>
      <c r="L225" s="229">
        <f t="shared" si="9"/>
        <v>0</v>
      </c>
      <c r="M225" s="228">
        <f t="shared" si="10"/>
        <v>0</v>
      </c>
      <c r="N225" s="228">
        <f t="shared" si="11"/>
        <v>0</v>
      </c>
      <c r="O225" s="298" t="e">
        <f>VLOOKUP(msa[[#This Row],[hwycov_id]],check!$A$2:$P$26,16,FALSE)</f>
        <v>#N/A</v>
      </c>
      <c r="P225" s="298">
        <v>231</v>
      </c>
    </row>
    <row r="226" spans="1:16">
      <c r="A226" s="59">
        <v>28685</v>
      </c>
      <c r="B226" s="59">
        <v>9</v>
      </c>
      <c r="C226" s="59">
        <v>1</v>
      </c>
      <c r="D226" s="59">
        <v>1</v>
      </c>
      <c r="E226" s="59" t="s">
        <v>78</v>
      </c>
      <c r="F226" s="227">
        <v>2</v>
      </c>
      <c r="G226" s="227">
        <v>0</v>
      </c>
      <c r="H226" s="59">
        <v>2</v>
      </c>
      <c r="I226" s="227">
        <v>14</v>
      </c>
      <c r="J226" s="59">
        <v>2958</v>
      </c>
      <c r="K226" s="78">
        <f>VLOOKUP(msa[[#This Row],[hwycov_id]],cnf[],10,FALSE)</f>
        <v>2958</v>
      </c>
      <c r="L226" s="229">
        <f t="shared" si="9"/>
        <v>0</v>
      </c>
      <c r="M226" s="228">
        <f t="shared" si="10"/>
        <v>0</v>
      </c>
      <c r="N226" s="228">
        <f t="shared" si="11"/>
        <v>0</v>
      </c>
      <c r="O226" s="298" t="e">
        <f>VLOOKUP(msa[[#This Row],[hwycov_id]],check!$A$2:$P$26,16,FALSE)</f>
        <v>#N/A</v>
      </c>
      <c r="P226" s="298">
        <v>232</v>
      </c>
    </row>
    <row r="227" spans="1:16">
      <c r="A227" s="59">
        <v>2476</v>
      </c>
      <c r="B227" s="59">
        <v>9</v>
      </c>
      <c r="C227" s="59">
        <v>1</v>
      </c>
      <c r="D227" s="59">
        <v>1</v>
      </c>
      <c r="E227" s="59" t="s">
        <v>78</v>
      </c>
      <c r="F227" s="227">
        <v>2</v>
      </c>
      <c r="G227" s="227">
        <v>0</v>
      </c>
      <c r="H227" s="59">
        <v>2</v>
      </c>
      <c r="I227" s="227">
        <v>14</v>
      </c>
      <c r="J227" s="59">
        <v>3036</v>
      </c>
      <c r="K227" s="78">
        <f>VLOOKUP(msa[[#This Row],[hwycov_id]],cnf[],10,FALSE)</f>
        <v>3036</v>
      </c>
      <c r="L227" s="229">
        <f t="shared" si="9"/>
        <v>0</v>
      </c>
      <c r="M227" s="228">
        <f t="shared" si="10"/>
        <v>0</v>
      </c>
      <c r="N227" s="228">
        <f t="shared" si="11"/>
        <v>0</v>
      </c>
      <c r="O227" s="298" t="e">
        <f>VLOOKUP(msa[[#This Row],[hwycov_id]],check!$A$2:$P$26,16,FALSE)</f>
        <v>#N/A</v>
      </c>
      <c r="P227" s="298">
        <v>233</v>
      </c>
    </row>
    <row r="228" spans="1:16">
      <c r="A228" s="59">
        <v>27571</v>
      </c>
      <c r="B228" s="59">
        <v>9</v>
      </c>
      <c r="C228" s="59">
        <v>1</v>
      </c>
      <c r="D228" s="59">
        <v>1</v>
      </c>
      <c r="E228" s="59" t="s">
        <v>78</v>
      </c>
      <c r="F228" s="227">
        <v>2</v>
      </c>
      <c r="G228" s="227">
        <v>0</v>
      </c>
      <c r="H228" s="59">
        <v>2</v>
      </c>
      <c r="I228" s="227">
        <v>14</v>
      </c>
      <c r="J228" s="59">
        <v>3281</v>
      </c>
      <c r="K228" s="78">
        <f>VLOOKUP(msa[[#This Row],[hwycov_id]],cnf[],10,FALSE)</f>
        <v>3281</v>
      </c>
      <c r="L228" s="229">
        <f t="shared" si="9"/>
        <v>0</v>
      </c>
      <c r="M228" s="228">
        <f t="shared" si="10"/>
        <v>0</v>
      </c>
      <c r="N228" s="228">
        <f t="shared" si="11"/>
        <v>0</v>
      </c>
      <c r="O228" s="298" t="e">
        <f>VLOOKUP(msa[[#This Row],[hwycov_id]],check!$A$2:$P$26,16,FALSE)</f>
        <v>#N/A</v>
      </c>
      <c r="P228" s="298">
        <v>234</v>
      </c>
    </row>
    <row r="229" spans="1:16">
      <c r="A229" s="59">
        <v>30899</v>
      </c>
      <c r="B229" s="59">
        <v>9</v>
      </c>
      <c r="C229" s="59">
        <v>1</v>
      </c>
      <c r="D229" s="59">
        <v>1</v>
      </c>
      <c r="E229" s="59" t="s">
        <v>78</v>
      </c>
      <c r="F229" s="227">
        <v>2</v>
      </c>
      <c r="G229" s="227">
        <v>0</v>
      </c>
      <c r="H229" s="59">
        <v>2</v>
      </c>
      <c r="I229" s="227">
        <v>14</v>
      </c>
      <c r="J229" s="59">
        <v>3395</v>
      </c>
      <c r="K229" s="78">
        <f>VLOOKUP(msa[[#This Row],[hwycov_id]],cnf[],10,FALSE)</f>
        <v>3395</v>
      </c>
      <c r="L229" s="229">
        <f t="shared" si="9"/>
        <v>0</v>
      </c>
      <c r="M229" s="228">
        <f t="shared" si="10"/>
        <v>0</v>
      </c>
      <c r="N229" s="228">
        <f t="shared" si="11"/>
        <v>0</v>
      </c>
      <c r="O229" s="298" t="e">
        <f>VLOOKUP(msa[[#This Row],[hwycov_id]],check!$A$2:$P$26,16,FALSE)</f>
        <v>#N/A</v>
      </c>
      <c r="P229" s="298">
        <v>235</v>
      </c>
    </row>
    <row r="230" spans="1:16">
      <c r="A230" s="59">
        <v>28684</v>
      </c>
      <c r="B230" s="59">
        <v>9</v>
      </c>
      <c r="C230" s="59">
        <v>1</v>
      </c>
      <c r="D230" s="59">
        <v>1</v>
      </c>
      <c r="E230" s="59" t="s">
        <v>78</v>
      </c>
      <c r="F230" s="227">
        <v>2</v>
      </c>
      <c r="G230" s="227">
        <v>0</v>
      </c>
      <c r="H230" s="59">
        <v>2</v>
      </c>
      <c r="I230" s="227">
        <v>19</v>
      </c>
      <c r="J230" s="59">
        <v>3597</v>
      </c>
      <c r="K230" s="78">
        <f>VLOOKUP(msa[[#This Row],[hwycov_id]],cnf[],10,FALSE)</f>
        <v>3597</v>
      </c>
      <c r="L230" s="229">
        <f t="shared" si="9"/>
        <v>0</v>
      </c>
      <c r="M230" s="228">
        <f t="shared" si="10"/>
        <v>0</v>
      </c>
      <c r="N230" s="228">
        <f t="shared" si="11"/>
        <v>0</v>
      </c>
      <c r="O230" s="298" t="e">
        <f>VLOOKUP(msa[[#This Row],[hwycov_id]],check!$A$2:$P$26,16,FALSE)</f>
        <v>#N/A</v>
      </c>
      <c r="P230" s="298">
        <v>236</v>
      </c>
    </row>
    <row r="231" spans="1:16">
      <c r="A231" s="59">
        <v>11020</v>
      </c>
      <c r="B231" s="59">
        <v>9</v>
      </c>
      <c r="C231" s="59">
        <v>1</v>
      </c>
      <c r="D231" s="59">
        <v>1</v>
      </c>
      <c r="E231" s="59" t="s">
        <v>78</v>
      </c>
      <c r="F231" s="227">
        <v>2</v>
      </c>
      <c r="G231" s="227">
        <v>0</v>
      </c>
      <c r="H231" s="59">
        <v>2</v>
      </c>
      <c r="I231" s="227">
        <v>14</v>
      </c>
      <c r="J231" s="59">
        <v>3702</v>
      </c>
      <c r="K231" s="78">
        <f>VLOOKUP(msa[[#This Row],[hwycov_id]],cnf[],10,FALSE)</f>
        <v>3702</v>
      </c>
      <c r="L231" s="229">
        <f t="shared" si="9"/>
        <v>0</v>
      </c>
      <c r="M231" s="228">
        <f t="shared" si="10"/>
        <v>0</v>
      </c>
      <c r="N231" s="228">
        <f t="shared" si="11"/>
        <v>0</v>
      </c>
      <c r="O231" s="298" t="e">
        <f>VLOOKUP(msa[[#This Row],[hwycov_id]],check!$A$2:$P$26,16,FALSE)</f>
        <v>#N/A</v>
      </c>
      <c r="P231" s="298">
        <v>237</v>
      </c>
    </row>
    <row r="232" spans="1:16">
      <c r="A232" s="59">
        <v>28966</v>
      </c>
      <c r="B232" s="59">
        <v>9</v>
      </c>
      <c r="C232" s="59">
        <v>1</v>
      </c>
      <c r="D232" s="59">
        <v>1</v>
      </c>
      <c r="E232" s="59" t="s">
        <v>78</v>
      </c>
      <c r="F232" s="227">
        <v>2</v>
      </c>
      <c r="G232" s="227">
        <v>0</v>
      </c>
      <c r="H232" s="59">
        <v>2</v>
      </c>
      <c r="I232" s="227">
        <v>14</v>
      </c>
      <c r="J232" s="59">
        <v>4076</v>
      </c>
      <c r="K232" s="78">
        <f>VLOOKUP(msa[[#This Row],[hwycov_id]],cnf[],10,FALSE)</f>
        <v>4076</v>
      </c>
      <c r="L232" s="229">
        <f t="shared" si="9"/>
        <v>0</v>
      </c>
      <c r="M232" s="228">
        <f t="shared" si="10"/>
        <v>0</v>
      </c>
      <c r="N232" s="228">
        <f t="shared" si="11"/>
        <v>0</v>
      </c>
      <c r="O232" s="298" t="e">
        <f>VLOOKUP(msa[[#This Row],[hwycov_id]],check!$A$2:$P$26,16,FALSE)</f>
        <v>#N/A</v>
      </c>
      <c r="P232" s="298">
        <v>238</v>
      </c>
    </row>
    <row r="233" spans="1:16">
      <c r="A233" s="59">
        <v>29011</v>
      </c>
      <c r="B233" s="59">
        <v>9</v>
      </c>
      <c r="C233" s="59">
        <v>1</v>
      </c>
      <c r="D233" s="59">
        <v>1</v>
      </c>
      <c r="E233" s="59" t="s">
        <v>78</v>
      </c>
      <c r="F233" s="227">
        <v>2</v>
      </c>
      <c r="G233" s="227">
        <v>0</v>
      </c>
      <c r="H233" s="59">
        <v>2</v>
      </c>
      <c r="I233" s="227">
        <v>14</v>
      </c>
      <c r="J233" s="59">
        <v>4168</v>
      </c>
      <c r="K233" s="78">
        <f>VLOOKUP(msa[[#This Row],[hwycov_id]],cnf[],10,FALSE)</f>
        <v>4168</v>
      </c>
      <c r="L233" s="229">
        <f t="shared" si="9"/>
        <v>0</v>
      </c>
      <c r="M233" s="228">
        <f t="shared" si="10"/>
        <v>0</v>
      </c>
      <c r="N233" s="228">
        <f t="shared" si="11"/>
        <v>0</v>
      </c>
      <c r="O233" s="298" t="e">
        <f>VLOOKUP(msa[[#This Row],[hwycov_id]],check!$A$2:$P$26,16,FALSE)</f>
        <v>#N/A</v>
      </c>
      <c r="P233" s="298">
        <v>239</v>
      </c>
    </row>
    <row r="234" spans="1:16">
      <c r="A234" s="59">
        <v>29252</v>
      </c>
      <c r="B234" s="59">
        <v>9</v>
      </c>
      <c r="C234" s="59">
        <v>1</v>
      </c>
      <c r="D234" s="59">
        <v>1</v>
      </c>
      <c r="E234" s="59" t="s">
        <v>78</v>
      </c>
      <c r="F234" s="227">
        <v>2</v>
      </c>
      <c r="G234" s="227">
        <v>0</v>
      </c>
      <c r="H234" s="59">
        <v>2</v>
      </c>
      <c r="I234" s="227">
        <v>14</v>
      </c>
      <c r="J234" s="59">
        <v>4240</v>
      </c>
      <c r="K234" s="78">
        <f>VLOOKUP(msa[[#This Row],[hwycov_id]],cnf[],10,FALSE)</f>
        <v>4240</v>
      </c>
      <c r="L234" s="229">
        <f t="shared" si="9"/>
        <v>0</v>
      </c>
      <c r="M234" s="228">
        <f t="shared" si="10"/>
        <v>0</v>
      </c>
      <c r="N234" s="228">
        <f t="shared" si="11"/>
        <v>0</v>
      </c>
      <c r="O234" s="298" t="e">
        <f>VLOOKUP(msa[[#This Row],[hwycov_id]],check!$A$2:$P$26,16,FALSE)</f>
        <v>#N/A</v>
      </c>
      <c r="P234" s="298">
        <v>240</v>
      </c>
    </row>
    <row r="235" spans="1:16">
      <c r="A235" s="59">
        <v>26013</v>
      </c>
      <c r="B235" s="59">
        <v>9</v>
      </c>
      <c r="C235" s="59">
        <v>1</v>
      </c>
      <c r="D235" s="59">
        <v>1</v>
      </c>
      <c r="E235" s="59" t="s">
        <v>78</v>
      </c>
      <c r="F235" s="227">
        <v>2</v>
      </c>
      <c r="G235" s="227">
        <v>0</v>
      </c>
      <c r="H235" s="59">
        <v>2</v>
      </c>
      <c r="I235" s="227">
        <v>14</v>
      </c>
      <c r="J235" s="59">
        <v>4245</v>
      </c>
      <c r="K235" s="78">
        <f>VLOOKUP(msa[[#This Row],[hwycov_id]],cnf[],10,FALSE)</f>
        <v>4245</v>
      </c>
      <c r="L235" s="229">
        <f t="shared" si="9"/>
        <v>0</v>
      </c>
      <c r="M235" s="228">
        <f t="shared" si="10"/>
        <v>0</v>
      </c>
      <c r="N235" s="228">
        <f t="shared" si="11"/>
        <v>0</v>
      </c>
      <c r="O235" s="298" t="e">
        <f>VLOOKUP(msa[[#This Row],[hwycov_id]],check!$A$2:$P$26,16,FALSE)</f>
        <v>#N/A</v>
      </c>
      <c r="P235" s="298">
        <v>241</v>
      </c>
    </row>
    <row r="236" spans="1:16">
      <c r="A236" s="59">
        <v>4022</v>
      </c>
      <c r="B236" s="59">
        <v>9</v>
      </c>
      <c r="C236" s="59">
        <v>1</v>
      </c>
      <c r="D236" s="59">
        <v>1</v>
      </c>
      <c r="E236" s="59" t="s">
        <v>78</v>
      </c>
      <c r="F236" s="227">
        <v>2</v>
      </c>
      <c r="G236" s="227">
        <v>0</v>
      </c>
      <c r="H236" s="59">
        <v>2</v>
      </c>
      <c r="I236" s="227">
        <v>14</v>
      </c>
      <c r="J236" s="59">
        <v>4318</v>
      </c>
      <c r="K236" s="78">
        <f>VLOOKUP(msa[[#This Row],[hwycov_id]],cnf[],10,FALSE)</f>
        <v>4318</v>
      </c>
      <c r="L236" s="229">
        <f t="shared" si="9"/>
        <v>0</v>
      </c>
      <c r="M236" s="228">
        <f t="shared" si="10"/>
        <v>0</v>
      </c>
      <c r="N236" s="228">
        <f t="shared" si="11"/>
        <v>0</v>
      </c>
      <c r="O236" s="298" t="e">
        <f>VLOOKUP(msa[[#This Row],[hwycov_id]],check!$A$2:$P$26,16,FALSE)</f>
        <v>#N/A</v>
      </c>
      <c r="P236" s="298">
        <v>242</v>
      </c>
    </row>
    <row r="237" spans="1:16">
      <c r="A237" s="59">
        <v>10134</v>
      </c>
      <c r="B237" s="59">
        <v>9</v>
      </c>
      <c r="C237" s="59">
        <v>1</v>
      </c>
      <c r="D237" s="59">
        <v>1</v>
      </c>
      <c r="E237" s="59" t="s">
        <v>78</v>
      </c>
      <c r="F237" s="227">
        <v>2</v>
      </c>
      <c r="G237" s="227">
        <v>0</v>
      </c>
      <c r="H237" s="59">
        <v>2</v>
      </c>
      <c r="I237" s="227">
        <v>14</v>
      </c>
      <c r="J237" s="59">
        <v>4500</v>
      </c>
      <c r="K237" s="78">
        <f>VLOOKUP(msa[[#This Row],[hwycov_id]],cnf[],10,FALSE)</f>
        <v>4500</v>
      </c>
      <c r="L237" s="229">
        <f t="shared" si="9"/>
        <v>0</v>
      </c>
      <c r="M237" s="228">
        <f t="shared" si="10"/>
        <v>0</v>
      </c>
      <c r="N237" s="228">
        <f t="shared" si="11"/>
        <v>0</v>
      </c>
      <c r="O237" s="298" t="e">
        <f>VLOOKUP(msa[[#This Row],[hwycov_id]],check!$A$2:$P$26,16,FALSE)</f>
        <v>#N/A</v>
      </c>
      <c r="P237" s="298">
        <v>243</v>
      </c>
    </row>
    <row r="238" spans="1:16">
      <c r="A238" s="59">
        <v>29020</v>
      </c>
      <c r="B238" s="59">
        <v>9</v>
      </c>
      <c r="C238" s="59">
        <v>1</v>
      </c>
      <c r="D238" s="59">
        <v>1</v>
      </c>
      <c r="E238" s="59" t="s">
        <v>78</v>
      </c>
      <c r="F238" s="227">
        <v>2</v>
      </c>
      <c r="G238" s="227">
        <v>0</v>
      </c>
      <c r="H238" s="59">
        <v>2</v>
      </c>
      <c r="I238" s="227">
        <v>14</v>
      </c>
      <c r="J238" s="59">
        <v>4812</v>
      </c>
      <c r="K238" s="78">
        <f>VLOOKUP(msa[[#This Row],[hwycov_id]],cnf[],10,FALSE)</f>
        <v>4812</v>
      </c>
      <c r="L238" s="229">
        <f t="shared" si="9"/>
        <v>0</v>
      </c>
      <c r="M238" s="228">
        <f t="shared" si="10"/>
        <v>0</v>
      </c>
      <c r="N238" s="228">
        <f t="shared" si="11"/>
        <v>0</v>
      </c>
      <c r="O238" s="298" t="e">
        <f>VLOOKUP(msa[[#This Row],[hwycov_id]],check!$A$2:$P$26,16,FALSE)</f>
        <v>#N/A</v>
      </c>
      <c r="P238" s="298">
        <v>244</v>
      </c>
    </row>
    <row r="239" spans="1:16">
      <c r="A239" s="59">
        <v>8967</v>
      </c>
      <c r="B239" s="59">
        <v>9</v>
      </c>
      <c r="C239" s="59">
        <v>1</v>
      </c>
      <c r="D239" s="59">
        <v>1</v>
      </c>
      <c r="E239" s="59" t="s">
        <v>78</v>
      </c>
      <c r="F239" s="227">
        <v>2</v>
      </c>
      <c r="G239" s="227">
        <v>0</v>
      </c>
      <c r="H239" s="59">
        <v>2</v>
      </c>
      <c r="I239" s="227">
        <v>14</v>
      </c>
      <c r="J239" s="59">
        <v>4912</v>
      </c>
      <c r="K239" s="78">
        <f>VLOOKUP(msa[[#This Row],[hwycov_id]],cnf[],10,FALSE)</f>
        <v>4912</v>
      </c>
      <c r="L239" s="229">
        <f t="shared" si="9"/>
        <v>0</v>
      </c>
      <c r="M239" s="228">
        <f t="shared" si="10"/>
        <v>0</v>
      </c>
      <c r="N239" s="228">
        <f t="shared" si="11"/>
        <v>0</v>
      </c>
      <c r="O239" s="298" t="e">
        <f>VLOOKUP(msa[[#This Row],[hwycov_id]],check!$A$2:$P$26,16,FALSE)</f>
        <v>#N/A</v>
      </c>
      <c r="P239" s="298">
        <v>245</v>
      </c>
    </row>
    <row r="240" spans="1:16">
      <c r="A240" s="59">
        <v>28689</v>
      </c>
      <c r="B240" s="59">
        <v>9</v>
      </c>
      <c r="C240" s="59">
        <v>1</v>
      </c>
      <c r="D240" s="59">
        <v>1</v>
      </c>
      <c r="E240" s="59" t="s">
        <v>78</v>
      </c>
      <c r="F240" s="227">
        <v>2</v>
      </c>
      <c r="G240" s="227">
        <v>0</v>
      </c>
      <c r="H240" s="59">
        <v>2</v>
      </c>
      <c r="I240" s="227">
        <v>14</v>
      </c>
      <c r="J240" s="59">
        <v>5071</v>
      </c>
      <c r="K240" s="78">
        <f>VLOOKUP(msa[[#This Row],[hwycov_id]],cnf[],10,FALSE)</f>
        <v>5071</v>
      </c>
      <c r="L240" s="229">
        <f t="shared" si="9"/>
        <v>0</v>
      </c>
      <c r="M240" s="228">
        <f t="shared" si="10"/>
        <v>0</v>
      </c>
      <c r="N240" s="228">
        <f t="shared" si="11"/>
        <v>0</v>
      </c>
      <c r="O240" s="298" t="e">
        <f>VLOOKUP(msa[[#This Row],[hwycov_id]],check!$A$2:$P$26,16,FALSE)</f>
        <v>#N/A</v>
      </c>
      <c r="P240" s="298">
        <v>246</v>
      </c>
    </row>
    <row r="241" spans="1:16">
      <c r="A241" s="59">
        <v>27588</v>
      </c>
      <c r="B241" s="59">
        <v>9</v>
      </c>
      <c r="C241" s="59">
        <v>1</v>
      </c>
      <c r="D241" s="59">
        <v>1</v>
      </c>
      <c r="E241" s="59" t="s">
        <v>78</v>
      </c>
      <c r="F241" s="227">
        <v>2</v>
      </c>
      <c r="G241" s="227">
        <v>0</v>
      </c>
      <c r="H241" s="59">
        <v>2</v>
      </c>
      <c r="I241" s="227">
        <v>10</v>
      </c>
      <c r="J241" s="59">
        <v>5129</v>
      </c>
      <c r="K241" s="78">
        <f>VLOOKUP(msa[[#This Row],[hwycov_id]],cnf[],10,FALSE)</f>
        <v>5129</v>
      </c>
      <c r="L241" s="229">
        <f t="shared" si="9"/>
        <v>0</v>
      </c>
      <c r="M241" s="228">
        <f t="shared" si="10"/>
        <v>0</v>
      </c>
      <c r="N241" s="228">
        <f t="shared" si="11"/>
        <v>0</v>
      </c>
      <c r="O241" s="298" t="e">
        <f>VLOOKUP(msa[[#This Row],[hwycov_id]],check!$A$2:$P$26,16,FALSE)</f>
        <v>#N/A</v>
      </c>
      <c r="P241" s="298">
        <v>247</v>
      </c>
    </row>
    <row r="242" spans="1:16">
      <c r="A242" s="59">
        <v>29218</v>
      </c>
      <c r="B242" s="59">
        <v>9</v>
      </c>
      <c r="C242" s="59">
        <v>1</v>
      </c>
      <c r="D242" s="59">
        <v>1</v>
      </c>
      <c r="E242" s="59" t="s">
        <v>78</v>
      </c>
      <c r="F242" s="227">
        <v>2</v>
      </c>
      <c r="G242" s="227">
        <v>0</v>
      </c>
      <c r="H242" s="59">
        <v>2</v>
      </c>
      <c r="I242" s="227">
        <v>14</v>
      </c>
      <c r="J242" s="59">
        <v>5331</v>
      </c>
      <c r="K242" s="78">
        <f>VLOOKUP(msa[[#This Row],[hwycov_id]],cnf[],10,FALSE)</f>
        <v>5331</v>
      </c>
      <c r="L242" s="229">
        <f t="shared" si="9"/>
        <v>0</v>
      </c>
      <c r="M242" s="228">
        <f t="shared" si="10"/>
        <v>0</v>
      </c>
      <c r="N242" s="228">
        <f t="shared" si="11"/>
        <v>0</v>
      </c>
      <c r="O242" s="298" t="e">
        <f>VLOOKUP(msa[[#This Row],[hwycov_id]],check!$A$2:$P$26,16,FALSE)</f>
        <v>#N/A</v>
      </c>
      <c r="P242" s="298">
        <v>248</v>
      </c>
    </row>
    <row r="243" spans="1:16">
      <c r="A243" s="59">
        <v>29032</v>
      </c>
      <c r="B243" s="59">
        <v>9</v>
      </c>
      <c r="C243" s="59">
        <v>1</v>
      </c>
      <c r="D243" s="59">
        <v>1</v>
      </c>
      <c r="E243" s="59" t="s">
        <v>78</v>
      </c>
      <c r="F243" s="227">
        <v>2</v>
      </c>
      <c r="G243" s="227">
        <v>0</v>
      </c>
      <c r="H243" s="59">
        <v>2</v>
      </c>
      <c r="I243" s="227">
        <v>14</v>
      </c>
      <c r="J243" s="59">
        <v>5385</v>
      </c>
      <c r="K243" s="78">
        <f>VLOOKUP(msa[[#This Row],[hwycov_id]],cnf[],10,FALSE)</f>
        <v>5385</v>
      </c>
      <c r="L243" s="229">
        <f t="shared" si="9"/>
        <v>0</v>
      </c>
      <c r="M243" s="228">
        <f t="shared" si="10"/>
        <v>0</v>
      </c>
      <c r="N243" s="228">
        <f t="shared" si="11"/>
        <v>0</v>
      </c>
      <c r="O243" s="298" t="e">
        <f>VLOOKUP(msa[[#This Row],[hwycov_id]],check!$A$2:$P$26,16,FALSE)</f>
        <v>#N/A</v>
      </c>
      <c r="P243" s="298">
        <v>249</v>
      </c>
    </row>
    <row r="244" spans="1:16">
      <c r="A244" s="59">
        <v>29029</v>
      </c>
      <c r="B244" s="59">
        <v>9</v>
      </c>
      <c r="C244" s="59">
        <v>1</v>
      </c>
      <c r="D244" s="59">
        <v>1</v>
      </c>
      <c r="E244" s="59" t="s">
        <v>78</v>
      </c>
      <c r="F244" s="227">
        <v>2</v>
      </c>
      <c r="G244" s="227">
        <v>0</v>
      </c>
      <c r="H244" s="59">
        <v>2</v>
      </c>
      <c r="I244" s="227">
        <v>14</v>
      </c>
      <c r="J244" s="59">
        <v>5461</v>
      </c>
      <c r="K244" s="78">
        <f>VLOOKUP(msa[[#This Row],[hwycov_id]],cnf[],10,FALSE)</f>
        <v>5461</v>
      </c>
      <c r="L244" s="229">
        <f t="shared" si="9"/>
        <v>0</v>
      </c>
      <c r="M244" s="228">
        <f t="shared" si="10"/>
        <v>0</v>
      </c>
      <c r="N244" s="228">
        <f t="shared" si="11"/>
        <v>0</v>
      </c>
      <c r="O244" s="298" t="e">
        <f>VLOOKUP(msa[[#This Row],[hwycov_id]],check!$A$2:$P$26,16,FALSE)</f>
        <v>#N/A</v>
      </c>
      <c r="P244" s="298">
        <v>250</v>
      </c>
    </row>
    <row r="245" spans="1:16">
      <c r="A245" s="59">
        <v>27982</v>
      </c>
      <c r="B245" s="59">
        <v>9</v>
      </c>
      <c r="C245" s="59">
        <v>1</v>
      </c>
      <c r="D245" s="59">
        <v>1</v>
      </c>
      <c r="E245" s="59" t="s">
        <v>78</v>
      </c>
      <c r="F245" s="227">
        <v>2</v>
      </c>
      <c r="G245" s="227">
        <v>0</v>
      </c>
      <c r="H245" s="59">
        <v>2</v>
      </c>
      <c r="I245" s="227">
        <v>14</v>
      </c>
      <c r="J245" s="59">
        <v>5465</v>
      </c>
      <c r="K245" s="78">
        <f>VLOOKUP(msa[[#This Row],[hwycov_id]],cnf[],10,FALSE)</f>
        <v>5465</v>
      </c>
      <c r="L245" s="229">
        <f t="shared" si="9"/>
        <v>0</v>
      </c>
      <c r="M245" s="228">
        <f t="shared" si="10"/>
        <v>0</v>
      </c>
      <c r="N245" s="228">
        <f t="shared" si="11"/>
        <v>0</v>
      </c>
      <c r="O245" s="298" t="e">
        <f>VLOOKUP(msa[[#This Row],[hwycov_id]],check!$A$2:$P$26,16,FALSE)</f>
        <v>#N/A</v>
      </c>
      <c r="P245" s="298">
        <v>251</v>
      </c>
    </row>
    <row r="246" spans="1:16">
      <c r="A246" s="59">
        <v>618</v>
      </c>
      <c r="B246" s="59">
        <v>9</v>
      </c>
      <c r="C246" s="59">
        <v>1</v>
      </c>
      <c r="D246" s="59">
        <v>1</v>
      </c>
      <c r="E246" s="59" t="s">
        <v>78</v>
      </c>
      <c r="F246" s="227">
        <v>2</v>
      </c>
      <c r="G246" s="227">
        <v>0</v>
      </c>
      <c r="H246" s="59">
        <v>2</v>
      </c>
      <c r="I246" s="227">
        <v>14</v>
      </c>
      <c r="J246" s="59">
        <v>5522</v>
      </c>
      <c r="K246" s="78">
        <f>VLOOKUP(msa[[#This Row],[hwycov_id]],cnf[],10,FALSE)</f>
        <v>5522</v>
      </c>
      <c r="L246" s="229">
        <f t="shared" si="9"/>
        <v>0</v>
      </c>
      <c r="M246" s="228">
        <f t="shared" si="10"/>
        <v>0</v>
      </c>
      <c r="N246" s="228">
        <f t="shared" si="11"/>
        <v>0</v>
      </c>
      <c r="O246" s="298" t="e">
        <f>VLOOKUP(msa[[#This Row],[hwycov_id]],check!$A$2:$P$26,16,FALSE)</f>
        <v>#N/A</v>
      </c>
      <c r="P246" s="298">
        <v>252</v>
      </c>
    </row>
    <row r="247" spans="1:16">
      <c r="A247" s="59">
        <v>11021</v>
      </c>
      <c r="B247" s="59">
        <v>9</v>
      </c>
      <c r="C247" s="59">
        <v>1</v>
      </c>
      <c r="D247" s="59">
        <v>1</v>
      </c>
      <c r="E247" s="59" t="s">
        <v>78</v>
      </c>
      <c r="F247" s="227">
        <v>2</v>
      </c>
      <c r="G247" s="227">
        <v>0</v>
      </c>
      <c r="H247" s="59">
        <v>2</v>
      </c>
      <c r="I247" s="227">
        <v>14</v>
      </c>
      <c r="J247" s="59">
        <v>5538</v>
      </c>
      <c r="K247" s="78">
        <f>VLOOKUP(msa[[#This Row],[hwycov_id]],cnf[],10,FALSE)</f>
        <v>5538</v>
      </c>
      <c r="L247" s="229">
        <f t="shared" si="9"/>
        <v>0</v>
      </c>
      <c r="M247" s="228">
        <f t="shared" si="10"/>
        <v>0</v>
      </c>
      <c r="N247" s="228">
        <f t="shared" si="11"/>
        <v>0</v>
      </c>
      <c r="O247" s="298" t="e">
        <f>VLOOKUP(msa[[#This Row],[hwycov_id]],check!$A$2:$P$26,16,FALSE)</f>
        <v>#N/A</v>
      </c>
      <c r="P247" s="298">
        <v>253</v>
      </c>
    </row>
    <row r="248" spans="1:16">
      <c r="A248" s="59">
        <v>28957</v>
      </c>
      <c r="B248" s="59">
        <v>9</v>
      </c>
      <c r="C248" s="59">
        <v>1</v>
      </c>
      <c r="D248" s="59">
        <v>1</v>
      </c>
      <c r="E248" s="59" t="s">
        <v>78</v>
      </c>
      <c r="F248" s="227">
        <v>2</v>
      </c>
      <c r="G248" s="227">
        <v>0</v>
      </c>
      <c r="H248" s="59">
        <v>2</v>
      </c>
      <c r="I248" s="227">
        <v>14</v>
      </c>
      <c r="J248" s="59">
        <v>5654</v>
      </c>
      <c r="K248" s="78">
        <f>VLOOKUP(msa[[#This Row],[hwycov_id]],cnf[],10,FALSE)</f>
        <v>5654</v>
      </c>
      <c r="L248" s="229">
        <f t="shared" si="9"/>
        <v>0</v>
      </c>
      <c r="M248" s="228">
        <f t="shared" si="10"/>
        <v>0</v>
      </c>
      <c r="N248" s="228">
        <f t="shared" si="11"/>
        <v>0</v>
      </c>
      <c r="O248" s="298" t="e">
        <f>VLOOKUP(msa[[#This Row],[hwycov_id]],check!$A$2:$P$26,16,FALSE)</f>
        <v>#N/A</v>
      </c>
      <c r="P248" s="298">
        <v>254</v>
      </c>
    </row>
    <row r="249" spans="1:16">
      <c r="A249" s="59">
        <v>3305</v>
      </c>
      <c r="B249" s="59">
        <v>9</v>
      </c>
      <c r="C249" s="59">
        <v>1</v>
      </c>
      <c r="D249" s="59">
        <v>1</v>
      </c>
      <c r="E249" s="59" t="s">
        <v>78</v>
      </c>
      <c r="F249" s="227">
        <v>2</v>
      </c>
      <c r="G249" s="227">
        <v>0</v>
      </c>
      <c r="H249" s="59">
        <v>2</v>
      </c>
      <c r="I249" s="227">
        <v>11</v>
      </c>
      <c r="J249" s="59">
        <v>5856</v>
      </c>
      <c r="K249" s="78">
        <f>VLOOKUP(msa[[#This Row],[hwycov_id]],cnf[],10,FALSE)</f>
        <v>5856</v>
      </c>
      <c r="L249" s="229">
        <f t="shared" si="9"/>
        <v>0</v>
      </c>
      <c r="M249" s="228">
        <f t="shared" si="10"/>
        <v>0</v>
      </c>
      <c r="N249" s="228">
        <f t="shared" si="11"/>
        <v>0</v>
      </c>
      <c r="O249" s="298" t="e">
        <f>VLOOKUP(msa[[#This Row],[hwycov_id]],check!$A$2:$P$26,16,FALSE)</f>
        <v>#N/A</v>
      </c>
      <c r="P249" s="298">
        <v>255</v>
      </c>
    </row>
    <row r="250" spans="1:16">
      <c r="A250" s="59">
        <v>28773</v>
      </c>
      <c r="B250" s="59">
        <v>9</v>
      </c>
      <c r="C250" s="59">
        <v>1</v>
      </c>
      <c r="D250" s="59">
        <v>1</v>
      </c>
      <c r="E250" s="59" t="s">
        <v>78</v>
      </c>
      <c r="F250" s="227">
        <v>2</v>
      </c>
      <c r="G250" s="227">
        <v>0</v>
      </c>
      <c r="H250" s="59">
        <v>2</v>
      </c>
      <c r="I250" s="227">
        <v>14</v>
      </c>
      <c r="J250" s="59">
        <v>5995</v>
      </c>
      <c r="K250" s="78">
        <f>VLOOKUP(msa[[#This Row],[hwycov_id]],cnf[],10,FALSE)</f>
        <v>5995</v>
      </c>
      <c r="L250" s="229">
        <f t="shared" si="9"/>
        <v>0</v>
      </c>
      <c r="M250" s="228">
        <f t="shared" si="10"/>
        <v>0</v>
      </c>
      <c r="N250" s="228">
        <f t="shared" si="11"/>
        <v>0</v>
      </c>
      <c r="O250" s="298" t="e">
        <f>VLOOKUP(msa[[#This Row],[hwycov_id]],check!$A$2:$P$26,16,FALSE)</f>
        <v>#N/A</v>
      </c>
      <c r="P250" s="298">
        <v>256</v>
      </c>
    </row>
    <row r="251" spans="1:16">
      <c r="A251" s="59">
        <v>28691</v>
      </c>
      <c r="B251" s="59">
        <v>9</v>
      </c>
      <c r="C251" s="59">
        <v>1</v>
      </c>
      <c r="D251" s="59">
        <v>1</v>
      </c>
      <c r="E251" s="59" t="s">
        <v>78</v>
      </c>
      <c r="F251" s="227">
        <v>2</v>
      </c>
      <c r="G251" s="227">
        <v>0</v>
      </c>
      <c r="H251" s="59">
        <v>2</v>
      </c>
      <c r="I251" s="227">
        <v>19</v>
      </c>
      <c r="J251" s="59">
        <v>6026</v>
      </c>
      <c r="K251" s="78">
        <f>VLOOKUP(msa[[#This Row],[hwycov_id]],cnf[],10,FALSE)</f>
        <v>6026</v>
      </c>
      <c r="L251" s="229">
        <f t="shared" si="9"/>
        <v>0</v>
      </c>
      <c r="M251" s="228">
        <f t="shared" si="10"/>
        <v>0</v>
      </c>
      <c r="N251" s="228">
        <f t="shared" si="11"/>
        <v>0</v>
      </c>
      <c r="O251" s="298" t="e">
        <f>VLOOKUP(msa[[#This Row],[hwycov_id]],check!$A$2:$P$26,16,FALSE)</f>
        <v>#N/A</v>
      </c>
      <c r="P251" s="298">
        <v>257</v>
      </c>
    </row>
    <row r="252" spans="1:16">
      <c r="A252" s="59">
        <v>28692</v>
      </c>
      <c r="B252" s="59">
        <v>9</v>
      </c>
      <c r="C252" s="59">
        <v>1</v>
      </c>
      <c r="D252" s="59">
        <v>1</v>
      </c>
      <c r="E252" s="59" t="s">
        <v>78</v>
      </c>
      <c r="F252" s="227">
        <v>2</v>
      </c>
      <c r="G252" s="227">
        <v>0</v>
      </c>
      <c r="H252" s="59">
        <v>2</v>
      </c>
      <c r="I252" s="227">
        <v>19</v>
      </c>
      <c r="J252" s="59">
        <v>6026</v>
      </c>
      <c r="K252" s="78">
        <f>VLOOKUP(msa[[#This Row],[hwycov_id]],cnf[],10,FALSE)</f>
        <v>6026</v>
      </c>
      <c r="L252" s="229">
        <f t="shared" si="9"/>
        <v>0</v>
      </c>
      <c r="M252" s="228">
        <f t="shared" si="10"/>
        <v>0</v>
      </c>
      <c r="N252" s="228">
        <f t="shared" si="11"/>
        <v>0</v>
      </c>
      <c r="O252" s="298" t="e">
        <f>VLOOKUP(msa[[#This Row],[hwycov_id]],check!$A$2:$P$26,16,FALSE)</f>
        <v>#N/A</v>
      </c>
      <c r="P252" s="298">
        <v>258</v>
      </c>
    </row>
    <row r="253" spans="1:16">
      <c r="A253" s="59">
        <v>10705</v>
      </c>
      <c r="B253" s="59">
        <v>9</v>
      </c>
      <c r="C253" s="59">
        <v>1</v>
      </c>
      <c r="D253" s="59">
        <v>1</v>
      </c>
      <c r="E253" s="59" t="s">
        <v>78</v>
      </c>
      <c r="F253" s="227">
        <v>2</v>
      </c>
      <c r="G253" s="227">
        <v>0</v>
      </c>
      <c r="H253" s="59">
        <v>2</v>
      </c>
      <c r="I253" s="227">
        <v>14</v>
      </c>
      <c r="J253" s="59">
        <v>6035</v>
      </c>
      <c r="K253" s="78">
        <f>VLOOKUP(msa[[#This Row],[hwycov_id]],cnf[],10,FALSE)</f>
        <v>6035</v>
      </c>
      <c r="L253" s="229">
        <f t="shared" si="9"/>
        <v>0</v>
      </c>
      <c r="M253" s="228">
        <f t="shared" si="10"/>
        <v>0</v>
      </c>
      <c r="N253" s="228">
        <f t="shared" si="11"/>
        <v>0</v>
      </c>
      <c r="O253" s="298" t="e">
        <f>VLOOKUP(msa[[#This Row],[hwycov_id]],check!$A$2:$P$26,16,FALSE)</f>
        <v>#N/A</v>
      </c>
      <c r="P253" s="298">
        <v>259</v>
      </c>
    </row>
    <row r="254" spans="1:16">
      <c r="A254" s="59">
        <v>3573</v>
      </c>
      <c r="B254" s="59">
        <v>9</v>
      </c>
      <c r="C254" s="59">
        <v>1</v>
      </c>
      <c r="D254" s="59">
        <v>1</v>
      </c>
      <c r="E254" s="59" t="s">
        <v>78</v>
      </c>
      <c r="F254" s="227">
        <v>2</v>
      </c>
      <c r="G254" s="227">
        <v>0</v>
      </c>
      <c r="H254" s="59">
        <v>2</v>
      </c>
      <c r="I254" s="227">
        <v>19</v>
      </c>
      <c r="J254" s="59">
        <v>6136</v>
      </c>
      <c r="K254" s="78">
        <f>VLOOKUP(msa[[#This Row],[hwycov_id]],cnf[],10,FALSE)</f>
        <v>6136</v>
      </c>
      <c r="L254" s="229">
        <f t="shared" si="9"/>
        <v>0</v>
      </c>
      <c r="M254" s="228">
        <f t="shared" si="10"/>
        <v>0</v>
      </c>
      <c r="N254" s="228">
        <f t="shared" si="11"/>
        <v>0</v>
      </c>
      <c r="O254" s="298" t="e">
        <f>VLOOKUP(msa[[#This Row],[hwycov_id]],check!$A$2:$P$26,16,FALSE)</f>
        <v>#N/A</v>
      </c>
      <c r="P254" s="298">
        <v>260</v>
      </c>
    </row>
    <row r="255" spans="1:16">
      <c r="A255" s="59">
        <v>28306</v>
      </c>
      <c r="B255" s="59">
        <v>9</v>
      </c>
      <c r="C255" s="59">
        <v>1</v>
      </c>
      <c r="D255" s="59">
        <v>1</v>
      </c>
      <c r="E255" s="59" t="s">
        <v>78</v>
      </c>
      <c r="F255" s="227">
        <v>2</v>
      </c>
      <c r="G255" s="227">
        <v>0</v>
      </c>
      <c r="H255" s="59">
        <v>2</v>
      </c>
      <c r="I255" s="227">
        <v>14</v>
      </c>
      <c r="J255" s="59">
        <v>6286</v>
      </c>
      <c r="K255" s="78">
        <f>VLOOKUP(msa[[#This Row],[hwycov_id]],cnf[],10,FALSE)</f>
        <v>6286</v>
      </c>
      <c r="L255" s="229">
        <f t="shared" si="9"/>
        <v>0</v>
      </c>
      <c r="M255" s="228">
        <f t="shared" si="10"/>
        <v>0</v>
      </c>
      <c r="N255" s="228">
        <f t="shared" si="11"/>
        <v>0</v>
      </c>
      <c r="O255" s="298" t="e">
        <f>VLOOKUP(msa[[#This Row],[hwycov_id]],check!$A$2:$P$26,16,FALSE)</f>
        <v>#N/A</v>
      </c>
      <c r="P255" s="298">
        <v>261</v>
      </c>
    </row>
    <row r="256" spans="1:16">
      <c r="A256" s="59">
        <v>29034</v>
      </c>
      <c r="B256" s="59">
        <v>9</v>
      </c>
      <c r="C256" s="59">
        <v>1</v>
      </c>
      <c r="D256" s="59">
        <v>1</v>
      </c>
      <c r="E256" s="59" t="s">
        <v>78</v>
      </c>
      <c r="F256" s="227">
        <v>2</v>
      </c>
      <c r="G256" s="227">
        <v>0</v>
      </c>
      <c r="H256" s="59">
        <v>2</v>
      </c>
      <c r="I256" s="227">
        <v>14</v>
      </c>
      <c r="J256" s="59">
        <v>6361</v>
      </c>
      <c r="K256" s="78">
        <f>VLOOKUP(msa[[#This Row],[hwycov_id]],cnf[],10,FALSE)</f>
        <v>6361</v>
      </c>
      <c r="L256" s="229">
        <f t="shared" si="9"/>
        <v>0</v>
      </c>
      <c r="M256" s="228">
        <f t="shared" si="10"/>
        <v>0</v>
      </c>
      <c r="N256" s="228">
        <f t="shared" si="11"/>
        <v>0</v>
      </c>
      <c r="O256" s="298" t="e">
        <f>VLOOKUP(msa[[#This Row],[hwycov_id]],check!$A$2:$P$26,16,FALSE)</f>
        <v>#N/A</v>
      </c>
      <c r="P256" s="298">
        <v>262</v>
      </c>
    </row>
    <row r="257" spans="1:16">
      <c r="A257" s="59">
        <v>28373</v>
      </c>
      <c r="B257" s="59">
        <v>9</v>
      </c>
      <c r="C257" s="59">
        <v>1</v>
      </c>
      <c r="D257" s="59">
        <v>1</v>
      </c>
      <c r="E257" s="59" t="s">
        <v>78</v>
      </c>
      <c r="F257" s="227">
        <v>2</v>
      </c>
      <c r="G257" s="227">
        <v>0</v>
      </c>
      <c r="H257" s="59">
        <v>2</v>
      </c>
      <c r="I257" s="227">
        <v>14</v>
      </c>
      <c r="J257" s="59">
        <v>6406</v>
      </c>
      <c r="K257" s="78">
        <f>VLOOKUP(msa[[#This Row],[hwycov_id]],cnf[],10,FALSE)</f>
        <v>6406</v>
      </c>
      <c r="L257" s="229">
        <f t="shared" si="9"/>
        <v>0</v>
      </c>
      <c r="M257" s="228">
        <f t="shared" si="10"/>
        <v>0</v>
      </c>
      <c r="N257" s="228">
        <f t="shared" si="11"/>
        <v>0</v>
      </c>
      <c r="O257" s="298" t="e">
        <f>VLOOKUP(msa[[#This Row],[hwycov_id]],check!$A$2:$P$26,16,FALSE)</f>
        <v>#N/A</v>
      </c>
      <c r="P257" s="298">
        <v>263</v>
      </c>
    </row>
    <row r="258" spans="1:16">
      <c r="A258" s="59">
        <v>29059</v>
      </c>
      <c r="B258" s="59">
        <v>9</v>
      </c>
      <c r="C258" s="59">
        <v>1</v>
      </c>
      <c r="D258" s="59">
        <v>1</v>
      </c>
      <c r="E258" s="59" t="s">
        <v>78</v>
      </c>
      <c r="F258" s="227">
        <v>2</v>
      </c>
      <c r="G258" s="227">
        <v>0</v>
      </c>
      <c r="H258" s="59">
        <v>2</v>
      </c>
      <c r="I258" s="227">
        <v>14</v>
      </c>
      <c r="J258" s="59">
        <v>6584</v>
      </c>
      <c r="K258" s="78">
        <f>VLOOKUP(msa[[#This Row],[hwycov_id]],cnf[],10,FALSE)</f>
        <v>6584</v>
      </c>
      <c r="L258" s="229">
        <f t="shared" ref="L258:L321" si="12">K258/J258-1</f>
        <v>0</v>
      </c>
      <c r="M258" s="228">
        <f t="shared" ref="M258:M321" si="13">K258-J258</f>
        <v>0</v>
      </c>
      <c r="N258" s="228">
        <f t="shared" ref="N258:N321" si="14">POWER(M258,2)</f>
        <v>0</v>
      </c>
      <c r="O258" s="298" t="e">
        <f>VLOOKUP(msa[[#This Row],[hwycov_id]],check!$A$2:$P$26,16,FALSE)</f>
        <v>#N/A</v>
      </c>
      <c r="P258" s="298">
        <v>264</v>
      </c>
    </row>
    <row r="259" spans="1:16">
      <c r="A259" s="59">
        <v>27580</v>
      </c>
      <c r="B259" s="59">
        <v>9</v>
      </c>
      <c r="C259" s="59">
        <v>1</v>
      </c>
      <c r="D259" s="59">
        <v>1</v>
      </c>
      <c r="E259" s="59" t="s">
        <v>78</v>
      </c>
      <c r="F259" s="227">
        <v>2</v>
      </c>
      <c r="G259" s="227">
        <v>0</v>
      </c>
      <c r="H259" s="59">
        <v>2</v>
      </c>
      <c r="I259" s="227">
        <v>14</v>
      </c>
      <c r="J259" s="59">
        <v>6731</v>
      </c>
      <c r="K259" s="78">
        <f>VLOOKUP(msa[[#This Row],[hwycov_id]],cnf[],10,FALSE)</f>
        <v>6731</v>
      </c>
      <c r="L259" s="229">
        <f t="shared" si="12"/>
        <v>0</v>
      </c>
      <c r="M259" s="228">
        <f t="shared" si="13"/>
        <v>0</v>
      </c>
      <c r="N259" s="228">
        <f t="shared" si="14"/>
        <v>0</v>
      </c>
      <c r="O259" s="298" t="e">
        <f>VLOOKUP(msa[[#This Row],[hwycov_id]],check!$A$2:$P$26,16,FALSE)</f>
        <v>#N/A</v>
      </c>
      <c r="P259" s="298">
        <v>265</v>
      </c>
    </row>
    <row r="260" spans="1:16">
      <c r="A260" s="59">
        <v>14125</v>
      </c>
      <c r="B260" s="59">
        <v>9</v>
      </c>
      <c r="C260" s="59">
        <v>1</v>
      </c>
      <c r="D260" s="59">
        <v>1</v>
      </c>
      <c r="E260" s="59" t="s">
        <v>78</v>
      </c>
      <c r="F260" s="227">
        <v>2</v>
      </c>
      <c r="G260" s="227">
        <v>0</v>
      </c>
      <c r="H260" s="59">
        <v>2</v>
      </c>
      <c r="I260" s="227">
        <v>11</v>
      </c>
      <c r="J260" s="59">
        <v>6796</v>
      </c>
      <c r="K260" s="78">
        <f>VLOOKUP(msa[[#This Row],[hwycov_id]],cnf[],10,FALSE)</f>
        <v>6796</v>
      </c>
      <c r="L260" s="229">
        <f t="shared" si="12"/>
        <v>0</v>
      </c>
      <c r="M260" s="228">
        <f t="shared" si="13"/>
        <v>0</v>
      </c>
      <c r="N260" s="228">
        <f t="shared" si="14"/>
        <v>0</v>
      </c>
      <c r="O260" s="298" t="e">
        <f>VLOOKUP(msa[[#This Row],[hwycov_id]],check!$A$2:$P$26,16,FALSE)</f>
        <v>#N/A</v>
      </c>
      <c r="P260" s="298">
        <v>266</v>
      </c>
    </row>
    <row r="261" spans="1:16">
      <c r="A261" s="59">
        <v>4090</v>
      </c>
      <c r="B261" s="59">
        <v>9</v>
      </c>
      <c r="C261" s="59">
        <v>1</v>
      </c>
      <c r="D261" s="59">
        <v>1</v>
      </c>
      <c r="E261" s="59" t="s">
        <v>78</v>
      </c>
      <c r="F261" s="227">
        <v>2</v>
      </c>
      <c r="G261" s="227">
        <v>0</v>
      </c>
      <c r="H261" s="59">
        <v>2</v>
      </c>
      <c r="I261" s="227">
        <v>10</v>
      </c>
      <c r="J261" s="59">
        <v>7272</v>
      </c>
      <c r="K261" s="78">
        <f>VLOOKUP(msa[[#This Row],[hwycov_id]],cnf[],10,FALSE)</f>
        <v>7272</v>
      </c>
      <c r="L261" s="229">
        <f t="shared" si="12"/>
        <v>0</v>
      </c>
      <c r="M261" s="228">
        <f t="shared" si="13"/>
        <v>0</v>
      </c>
      <c r="N261" s="228">
        <f t="shared" si="14"/>
        <v>0</v>
      </c>
      <c r="O261" s="298" t="e">
        <f>VLOOKUP(msa[[#This Row],[hwycov_id]],check!$A$2:$P$26,16,FALSE)</f>
        <v>#N/A</v>
      </c>
      <c r="P261" s="298">
        <v>267</v>
      </c>
    </row>
    <row r="262" spans="1:16">
      <c r="A262" s="59">
        <v>27802</v>
      </c>
      <c r="B262" s="59">
        <v>9</v>
      </c>
      <c r="C262" s="59">
        <v>1</v>
      </c>
      <c r="D262" s="59">
        <v>1</v>
      </c>
      <c r="E262" s="59" t="s">
        <v>78</v>
      </c>
      <c r="F262" s="227">
        <v>2</v>
      </c>
      <c r="G262" s="227">
        <v>0</v>
      </c>
      <c r="H262" s="59">
        <v>2</v>
      </c>
      <c r="I262" s="227">
        <v>14</v>
      </c>
      <c r="J262" s="59">
        <v>7349</v>
      </c>
      <c r="K262" s="78">
        <f>VLOOKUP(msa[[#This Row],[hwycov_id]],cnf[],10,FALSE)</f>
        <v>7349</v>
      </c>
      <c r="L262" s="229">
        <f t="shared" si="12"/>
        <v>0</v>
      </c>
      <c r="M262" s="228">
        <f t="shared" si="13"/>
        <v>0</v>
      </c>
      <c r="N262" s="228">
        <f t="shared" si="14"/>
        <v>0</v>
      </c>
      <c r="O262" s="298" t="e">
        <f>VLOOKUP(msa[[#This Row],[hwycov_id]],check!$A$2:$P$26,16,FALSE)</f>
        <v>#N/A</v>
      </c>
      <c r="P262" s="298">
        <v>268</v>
      </c>
    </row>
    <row r="263" spans="1:16">
      <c r="A263" s="59">
        <v>27800</v>
      </c>
      <c r="B263" s="59">
        <v>9</v>
      </c>
      <c r="C263" s="59">
        <v>1</v>
      </c>
      <c r="D263" s="59">
        <v>1</v>
      </c>
      <c r="E263" s="59" t="s">
        <v>78</v>
      </c>
      <c r="F263" s="227">
        <v>2</v>
      </c>
      <c r="G263" s="227">
        <v>0</v>
      </c>
      <c r="H263" s="59">
        <v>2</v>
      </c>
      <c r="I263" s="227">
        <v>14</v>
      </c>
      <c r="J263" s="59">
        <v>7744</v>
      </c>
      <c r="K263" s="78">
        <f>VLOOKUP(msa[[#This Row],[hwycov_id]],cnf[],10,FALSE)</f>
        <v>7744</v>
      </c>
      <c r="L263" s="229">
        <f t="shared" si="12"/>
        <v>0</v>
      </c>
      <c r="M263" s="228">
        <f t="shared" si="13"/>
        <v>0</v>
      </c>
      <c r="N263" s="228">
        <f t="shared" si="14"/>
        <v>0</v>
      </c>
      <c r="O263" s="298" t="e">
        <f>VLOOKUP(msa[[#This Row],[hwycov_id]],check!$A$2:$P$26,16,FALSE)</f>
        <v>#N/A</v>
      </c>
      <c r="P263" s="298">
        <v>269</v>
      </c>
    </row>
    <row r="264" spans="1:16">
      <c r="A264" s="59">
        <v>8950</v>
      </c>
      <c r="B264" s="59">
        <v>9</v>
      </c>
      <c r="C264" s="59">
        <v>1</v>
      </c>
      <c r="D264" s="59">
        <v>1</v>
      </c>
      <c r="E264" s="59" t="s">
        <v>78</v>
      </c>
      <c r="F264" s="227">
        <v>2</v>
      </c>
      <c r="G264" s="227">
        <v>0</v>
      </c>
      <c r="H264" s="59">
        <v>2</v>
      </c>
      <c r="I264" s="227">
        <v>14</v>
      </c>
      <c r="J264" s="59">
        <v>7827</v>
      </c>
      <c r="K264" s="78">
        <f>VLOOKUP(msa[[#This Row],[hwycov_id]],cnf[],10,FALSE)</f>
        <v>7827</v>
      </c>
      <c r="L264" s="229">
        <f t="shared" si="12"/>
        <v>0</v>
      </c>
      <c r="M264" s="228">
        <f t="shared" si="13"/>
        <v>0</v>
      </c>
      <c r="N264" s="228">
        <f t="shared" si="14"/>
        <v>0</v>
      </c>
      <c r="O264" s="298" t="e">
        <f>VLOOKUP(msa[[#This Row],[hwycov_id]],check!$A$2:$P$26,16,FALSE)</f>
        <v>#N/A</v>
      </c>
      <c r="P264" s="298">
        <v>270</v>
      </c>
    </row>
    <row r="265" spans="1:16">
      <c r="A265" s="59">
        <v>27264</v>
      </c>
      <c r="B265" s="59">
        <v>9</v>
      </c>
      <c r="C265" s="59">
        <v>1</v>
      </c>
      <c r="D265" s="59">
        <v>1</v>
      </c>
      <c r="E265" s="59" t="s">
        <v>78</v>
      </c>
      <c r="F265" s="227">
        <v>2</v>
      </c>
      <c r="G265" s="227">
        <v>0</v>
      </c>
      <c r="H265" s="59">
        <v>2</v>
      </c>
      <c r="I265" s="227">
        <v>14</v>
      </c>
      <c r="J265" s="59">
        <v>8004</v>
      </c>
      <c r="K265" s="78">
        <f>VLOOKUP(msa[[#This Row],[hwycov_id]],cnf[],10,FALSE)</f>
        <v>8004</v>
      </c>
      <c r="L265" s="229">
        <f t="shared" si="12"/>
        <v>0</v>
      </c>
      <c r="M265" s="228">
        <f t="shared" si="13"/>
        <v>0</v>
      </c>
      <c r="N265" s="228">
        <f t="shared" si="14"/>
        <v>0</v>
      </c>
      <c r="O265" s="298" t="e">
        <f>VLOOKUP(msa[[#This Row],[hwycov_id]],check!$A$2:$P$26,16,FALSE)</f>
        <v>#N/A</v>
      </c>
      <c r="P265" s="298">
        <v>271</v>
      </c>
    </row>
    <row r="266" spans="1:16">
      <c r="A266" s="59">
        <v>28335</v>
      </c>
      <c r="B266" s="59">
        <v>9</v>
      </c>
      <c r="C266" s="59">
        <v>1</v>
      </c>
      <c r="D266" s="59">
        <v>1</v>
      </c>
      <c r="E266" s="59" t="s">
        <v>78</v>
      </c>
      <c r="F266" s="227">
        <v>2</v>
      </c>
      <c r="G266" s="227">
        <v>0</v>
      </c>
      <c r="H266" s="59">
        <v>2</v>
      </c>
      <c r="I266" s="227">
        <v>14</v>
      </c>
      <c r="J266" s="59">
        <v>8123</v>
      </c>
      <c r="K266" s="78">
        <f>VLOOKUP(msa[[#This Row],[hwycov_id]],cnf[],10,FALSE)</f>
        <v>8123</v>
      </c>
      <c r="L266" s="229">
        <f t="shared" si="12"/>
        <v>0</v>
      </c>
      <c r="M266" s="228">
        <f t="shared" si="13"/>
        <v>0</v>
      </c>
      <c r="N266" s="228">
        <f t="shared" si="14"/>
        <v>0</v>
      </c>
      <c r="O266" s="298" t="e">
        <f>VLOOKUP(msa[[#This Row],[hwycov_id]],check!$A$2:$P$26,16,FALSE)</f>
        <v>#N/A</v>
      </c>
      <c r="P266" s="298">
        <v>272</v>
      </c>
    </row>
    <row r="267" spans="1:16">
      <c r="A267" s="59">
        <v>3652</v>
      </c>
      <c r="B267" s="59">
        <v>9</v>
      </c>
      <c r="C267" s="59">
        <v>1</v>
      </c>
      <c r="D267" s="59">
        <v>1</v>
      </c>
      <c r="E267" s="59" t="s">
        <v>78</v>
      </c>
      <c r="F267" s="227">
        <v>2</v>
      </c>
      <c r="G267" s="227">
        <v>0</v>
      </c>
      <c r="H267" s="59">
        <v>2</v>
      </c>
      <c r="I267" s="227">
        <v>19</v>
      </c>
      <c r="J267" s="59">
        <v>8129</v>
      </c>
      <c r="K267" s="78">
        <f>VLOOKUP(msa[[#This Row],[hwycov_id]],cnf[],10,FALSE)</f>
        <v>8129</v>
      </c>
      <c r="L267" s="229">
        <f t="shared" si="12"/>
        <v>0</v>
      </c>
      <c r="M267" s="228">
        <f t="shared" si="13"/>
        <v>0</v>
      </c>
      <c r="N267" s="228">
        <f t="shared" si="14"/>
        <v>0</v>
      </c>
      <c r="O267" s="298" t="e">
        <f>VLOOKUP(msa[[#This Row],[hwycov_id]],check!$A$2:$P$26,16,FALSE)</f>
        <v>#N/A</v>
      </c>
      <c r="P267" s="298">
        <v>273</v>
      </c>
    </row>
    <row r="268" spans="1:16">
      <c r="A268" s="59">
        <v>2578</v>
      </c>
      <c r="B268" s="59">
        <v>9</v>
      </c>
      <c r="C268" s="59">
        <v>1</v>
      </c>
      <c r="D268" s="59">
        <v>1</v>
      </c>
      <c r="E268" s="59" t="s">
        <v>78</v>
      </c>
      <c r="F268" s="227">
        <v>2</v>
      </c>
      <c r="G268" s="227">
        <v>0</v>
      </c>
      <c r="H268" s="59">
        <v>2</v>
      </c>
      <c r="I268" s="227">
        <v>14</v>
      </c>
      <c r="J268" s="59">
        <v>8196</v>
      </c>
      <c r="K268" s="78">
        <f>VLOOKUP(msa[[#This Row],[hwycov_id]],cnf[],10,FALSE)</f>
        <v>8196</v>
      </c>
      <c r="L268" s="229">
        <f t="shared" si="12"/>
        <v>0</v>
      </c>
      <c r="M268" s="228">
        <f t="shared" si="13"/>
        <v>0</v>
      </c>
      <c r="N268" s="228">
        <f t="shared" si="14"/>
        <v>0</v>
      </c>
      <c r="O268" s="298" t="e">
        <f>VLOOKUP(msa[[#This Row],[hwycov_id]],check!$A$2:$P$26,16,FALSE)</f>
        <v>#N/A</v>
      </c>
      <c r="P268" s="298">
        <v>274</v>
      </c>
    </row>
    <row r="269" spans="1:16">
      <c r="A269" s="59">
        <v>8949</v>
      </c>
      <c r="B269" s="59">
        <v>9</v>
      </c>
      <c r="C269" s="59">
        <v>1</v>
      </c>
      <c r="D269" s="59">
        <v>1</v>
      </c>
      <c r="E269" s="59" t="s">
        <v>78</v>
      </c>
      <c r="F269" s="227">
        <v>2</v>
      </c>
      <c r="G269" s="227">
        <v>0</v>
      </c>
      <c r="H269" s="59">
        <v>2</v>
      </c>
      <c r="I269" s="227">
        <v>14</v>
      </c>
      <c r="J269" s="59">
        <v>8376</v>
      </c>
      <c r="K269" s="78">
        <f>VLOOKUP(msa[[#This Row],[hwycov_id]],cnf[],10,FALSE)</f>
        <v>8376</v>
      </c>
      <c r="L269" s="229">
        <f t="shared" si="12"/>
        <v>0</v>
      </c>
      <c r="M269" s="228">
        <f t="shared" si="13"/>
        <v>0</v>
      </c>
      <c r="N269" s="228">
        <f t="shared" si="14"/>
        <v>0</v>
      </c>
      <c r="O269" s="298" t="e">
        <f>VLOOKUP(msa[[#This Row],[hwycov_id]],check!$A$2:$P$26,16,FALSE)</f>
        <v>#N/A</v>
      </c>
      <c r="P269" s="298">
        <v>275</v>
      </c>
    </row>
    <row r="270" spans="1:16">
      <c r="A270" s="59">
        <v>28739</v>
      </c>
      <c r="B270" s="59">
        <v>9</v>
      </c>
      <c r="C270" s="59">
        <v>1</v>
      </c>
      <c r="D270" s="59">
        <v>1</v>
      </c>
      <c r="E270" s="59" t="s">
        <v>78</v>
      </c>
      <c r="F270" s="227">
        <v>2</v>
      </c>
      <c r="G270" s="227">
        <v>0</v>
      </c>
      <c r="H270" s="59">
        <v>2</v>
      </c>
      <c r="I270" s="227">
        <v>14</v>
      </c>
      <c r="J270" s="59">
        <v>8489</v>
      </c>
      <c r="K270" s="78">
        <f>VLOOKUP(msa[[#This Row],[hwycov_id]],cnf[],10,FALSE)</f>
        <v>8489</v>
      </c>
      <c r="L270" s="229">
        <f t="shared" si="12"/>
        <v>0</v>
      </c>
      <c r="M270" s="228">
        <f t="shared" si="13"/>
        <v>0</v>
      </c>
      <c r="N270" s="228">
        <f t="shared" si="14"/>
        <v>0</v>
      </c>
      <c r="O270" s="298" t="e">
        <f>VLOOKUP(msa[[#This Row],[hwycov_id]],check!$A$2:$P$26,16,FALSE)</f>
        <v>#N/A</v>
      </c>
      <c r="P270" s="298">
        <v>276</v>
      </c>
    </row>
    <row r="271" spans="1:16">
      <c r="A271" s="59">
        <v>29030</v>
      </c>
      <c r="B271" s="59">
        <v>9</v>
      </c>
      <c r="C271" s="59">
        <v>1</v>
      </c>
      <c r="D271" s="59">
        <v>1</v>
      </c>
      <c r="E271" s="59" t="s">
        <v>78</v>
      </c>
      <c r="F271" s="227">
        <v>2</v>
      </c>
      <c r="G271" s="227">
        <v>0</v>
      </c>
      <c r="H271" s="59">
        <v>2</v>
      </c>
      <c r="I271" s="227">
        <v>14</v>
      </c>
      <c r="J271" s="59">
        <v>8522</v>
      </c>
      <c r="K271" s="78">
        <f>VLOOKUP(msa[[#This Row],[hwycov_id]],cnf[],10,FALSE)</f>
        <v>8522</v>
      </c>
      <c r="L271" s="229">
        <f t="shared" si="12"/>
        <v>0</v>
      </c>
      <c r="M271" s="228">
        <f t="shared" si="13"/>
        <v>0</v>
      </c>
      <c r="N271" s="228">
        <f t="shared" si="14"/>
        <v>0</v>
      </c>
      <c r="O271" s="298" t="e">
        <f>VLOOKUP(msa[[#This Row],[hwycov_id]],check!$A$2:$P$26,16,FALSE)</f>
        <v>#N/A</v>
      </c>
      <c r="P271" s="298">
        <v>277</v>
      </c>
    </row>
    <row r="272" spans="1:16">
      <c r="A272" s="59">
        <v>27141</v>
      </c>
      <c r="B272" s="59">
        <v>9</v>
      </c>
      <c r="C272" s="59">
        <v>1</v>
      </c>
      <c r="D272" s="59">
        <v>1</v>
      </c>
      <c r="E272" s="59" t="s">
        <v>78</v>
      </c>
      <c r="F272" s="227">
        <v>2</v>
      </c>
      <c r="G272" s="227">
        <v>0</v>
      </c>
      <c r="H272" s="59">
        <v>2</v>
      </c>
      <c r="I272" s="227">
        <v>19</v>
      </c>
      <c r="J272" s="59">
        <v>8547</v>
      </c>
      <c r="K272" s="78">
        <f>VLOOKUP(msa[[#This Row],[hwycov_id]],cnf[],10,FALSE)</f>
        <v>8547</v>
      </c>
      <c r="L272" s="229">
        <f t="shared" si="12"/>
        <v>0</v>
      </c>
      <c r="M272" s="228">
        <f t="shared" si="13"/>
        <v>0</v>
      </c>
      <c r="N272" s="228">
        <f t="shared" si="14"/>
        <v>0</v>
      </c>
      <c r="O272" s="298" t="e">
        <f>VLOOKUP(msa[[#This Row],[hwycov_id]],check!$A$2:$P$26,16,FALSE)</f>
        <v>#N/A</v>
      </c>
      <c r="P272" s="298">
        <v>278</v>
      </c>
    </row>
    <row r="273" spans="1:16">
      <c r="A273" s="59">
        <v>14215</v>
      </c>
      <c r="B273" s="59">
        <v>9</v>
      </c>
      <c r="C273" s="59">
        <v>1</v>
      </c>
      <c r="D273" s="59">
        <v>1</v>
      </c>
      <c r="E273" s="59" t="s">
        <v>78</v>
      </c>
      <c r="F273" s="227">
        <v>2</v>
      </c>
      <c r="G273" s="227">
        <v>0</v>
      </c>
      <c r="H273" s="59">
        <v>2</v>
      </c>
      <c r="I273" s="227">
        <v>14</v>
      </c>
      <c r="J273" s="59">
        <v>8974</v>
      </c>
      <c r="K273" s="78">
        <f>VLOOKUP(msa[[#This Row],[hwycov_id]],cnf[],10,FALSE)</f>
        <v>8974</v>
      </c>
      <c r="L273" s="229">
        <f t="shared" si="12"/>
        <v>0</v>
      </c>
      <c r="M273" s="228">
        <f t="shared" si="13"/>
        <v>0</v>
      </c>
      <c r="N273" s="228">
        <f t="shared" si="14"/>
        <v>0</v>
      </c>
      <c r="O273" s="298" t="e">
        <f>VLOOKUP(msa[[#This Row],[hwycov_id]],check!$A$2:$P$26,16,FALSE)</f>
        <v>#N/A</v>
      </c>
      <c r="P273" s="298">
        <v>279</v>
      </c>
    </row>
    <row r="274" spans="1:16">
      <c r="A274" s="59">
        <v>8943</v>
      </c>
      <c r="B274" s="59">
        <v>9</v>
      </c>
      <c r="C274" s="59">
        <v>1</v>
      </c>
      <c r="D274" s="59">
        <v>1</v>
      </c>
      <c r="E274" s="59" t="s">
        <v>78</v>
      </c>
      <c r="F274" s="227">
        <v>2</v>
      </c>
      <c r="G274" s="227">
        <v>0</v>
      </c>
      <c r="H274" s="59">
        <v>2</v>
      </c>
      <c r="I274" s="227">
        <v>14</v>
      </c>
      <c r="J274" s="59">
        <v>9058</v>
      </c>
      <c r="K274" s="78">
        <f>VLOOKUP(msa[[#This Row],[hwycov_id]],cnf[],10,FALSE)</f>
        <v>9058</v>
      </c>
      <c r="L274" s="229">
        <f t="shared" si="12"/>
        <v>0</v>
      </c>
      <c r="M274" s="228">
        <f t="shared" si="13"/>
        <v>0</v>
      </c>
      <c r="N274" s="228">
        <f t="shared" si="14"/>
        <v>0</v>
      </c>
      <c r="O274" s="298" t="e">
        <f>VLOOKUP(msa[[#This Row],[hwycov_id]],check!$A$2:$P$26,16,FALSE)</f>
        <v>#N/A</v>
      </c>
      <c r="P274" s="298">
        <v>280</v>
      </c>
    </row>
    <row r="275" spans="1:16">
      <c r="A275" s="59">
        <v>27585</v>
      </c>
      <c r="B275" s="59">
        <v>9</v>
      </c>
      <c r="C275" s="59">
        <v>1</v>
      </c>
      <c r="D275" s="59">
        <v>1</v>
      </c>
      <c r="E275" s="59" t="s">
        <v>78</v>
      </c>
      <c r="F275" s="227">
        <v>2</v>
      </c>
      <c r="G275" s="227">
        <v>0</v>
      </c>
      <c r="H275" s="59">
        <v>2</v>
      </c>
      <c r="I275" s="227">
        <v>14</v>
      </c>
      <c r="J275" s="59">
        <v>9301</v>
      </c>
      <c r="K275" s="78">
        <f>VLOOKUP(msa[[#This Row],[hwycov_id]],cnf[],10,FALSE)</f>
        <v>9301</v>
      </c>
      <c r="L275" s="229">
        <f t="shared" si="12"/>
        <v>0</v>
      </c>
      <c r="M275" s="228">
        <f t="shared" si="13"/>
        <v>0</v>
      </c>
      <c r="N275" s="228">
        <f t="shared" si="14"/>
        <v>0</v>
      </c>
      <c r="O275" s="298" t="e">
        <f>VLOOKUP(msa[[#This Row],[hwycov_id]],check!$A$2:$P$26,16,FALSE)</f>
        <v>#N/A</v>
      </c>
      <c r="P275" s="298">
        <v>281</v>
      </c>
    </row>
    <row r="276" spans="1:16">
      <c r="A276" s="59">
        <v>28309</v>
      </c>
      <c r="B276" s="59">
        <v>9</v>
      </c>
      <c r="C276" s="59">
        <v>1</v>
      </c>
      <c r="D276" s="59">
        <v>1</v>
      </c>
      <c r="E276" s="59" t="s">
        <v>78</v>
      </c>
      <c r="F276" s="227">
        <v>2</v>
      </c>
      <c r="G276" s="227">
        <v>0</v>
      </c>
      <c r="H276" s="59">
        <v>2</v>
      </c>
      <c r="I276" s="227">
        <v>14</v>
      </c>
      <c r="J276" s="59">
        <v>9412</v>
      </c>
      <c r="K276" s="78">
        <f>VLOOKUP(msa[[#This Row],[hwycov_id]],cnf[],10,FALSE)</f>
        <v>9412</v>
      </c>
      <c r="L276" s="229">
        <f t="shared" si="12"/>
        <v>0</v>
      </c>
      <c r="M276" s="228">
        <f t="shared" si="13"/>
        <v>0</v>
      </c>
      <c r="N276" s="228">
        <f t="shared" si="14"/>
        <v>0</v>
      </c>
      <c r="O276" s="298" t="e">
        <f>VLOOKUP(msa[[#This Row],[hwycov_id]],check!$A$2:$P$26,16,FALSE)</f>
        <v>#N/A</v>
      </c>
      <c r="P276" s="298">
        <v>282</v>
      </c>
    </row>
    <row r="277" spans="1:16">
      <c r="A277" s="59">
        <v>4055</v>
      </c>
      <c r="B277" s="59">
        <v>9</v>
      </c>
      <c r="C277" s="59">
        <v>1</v>
      </c>
      <c r="D277" s="59">
        <v>1</v>
      </c>
      <c r="E277" s="59" t="s">
        <v>78</v>
      </c>
      <c r="F277" s="227">
        <v>2</v>
      </c>
      <c r="G277" s="227">
        <v>0</v>
      </c>
      <c r="H277" s="59">
        <v>2</v>
      </c>
      <c r="I277" s="227">
        <v>14</v>
      </c>
      <c r="J277" s="59">
        <v>9988</v>
      </c>
      <c r="K277" s="78">
        <f>VLOOKUP(msa[[#This Row],[hwycov_id]],cnf[],10,FALSE)</f>
        <v>9988</v>
      </c>
      <c r="L277" s="229">
        <f t="shared" si="12"/>
        <v>0</v>
      </c>
      <c r="M277" s="228">
        <f t="shared" si="13"/>
        <v>0</v>
      </c>
      <c r="N277" s="228">
        <f t="shared" si="14"/>
        <v>0</v>
      </c>
      <c r="O277" s="298" t="e">
        <f>VLOOKUP(msa[[#This Row],[hwycov_id]],check!$A$2:$P$26,16,FALSE)</f>
        <v>#N/A</v>
      </c>
      <c r="P277" s="298">
        <v>283</v>
      </c>
    </row>
    <row r="278" spans="1:16">
      <c r="A278" s="59">
        <v>8960</v>
      </c>
      <c r="B278" s="59">
        <v>9</v>
      </c>
      <c r="C278" s="59">
        <v>1</v>
      </c>
      <c r="D278" s="59">
        <v>1</v>
      </c>
      <c r="E278" s="59" t="s">
        <v>78</v>
      </c>
      <c r="F278" s="227">
        <v>2</v>
      </c>
      <c r="G278" s="227">
        <v>1</v>
      </c>
      <c r="H278" s="59">
        <v>2</v>
      </c>
      <c r="I278" s="227">
        <v>14</v>
      </c>
      <c r="J278" s="59">
        <v>10009</v>
      </c>
      <c r="K278" s="78">
        <f>VLOOKUP(msa[[#This Row],[hwycov_id]],cnf[],10,FALSE)</f>
        <v>10009</v>
      </c>
      <c r="L278" s="229">
        <f t="shared" si="12"/>
        <v>0</v>
      </c>
      <c r="M278" s="228">
        <f t="shared" si="13"/>
        <v>0</v>
      </c>
      <c r="N278" s="228">
        <f t="shared" si="14"/>
        <v>0</v>
      </c>
      <c r="O278" s="298" t="e">
        <f>VLOOKUP(msa[[#This Row],[hwycov_id]],check!$A$2:$P$26,16,FALSE)</f>
        <v>#N/A</v>
      </c>
      <c r="P278" s="298">
        <v>284</v>
      </c>
    </row>
    <row r="279" spans="1:16">
      <c r="A279" s="59">
        <v>2577</v>
      </c>
      <c r="B279" s="59">
        <v>9</v>
      </c>
      <c r="C279" s="59">
        <v>1</v>
      </c>
      <c r="D279" s="59">
        <v>1</v>
      </c>
      <c r="E279" s="59" t="s">
        <v>78</v>
      </c>
      <c r="F279" s="227">
        <v>2</v>
      </c>
      <c r="G279" s="227">
        <v>1</v>
      </c>
      <c r="H279" s="59">
        <v>2</v>
      </c>
      <c r="I279" s="227">
        <v>14</v>
      </c>
      <c r="J279" s="59">
        <v>10255</v>
      </c>
      <c r="K279" s="78">
        <f>VLOOKUP(msa[[#This Row],[hwycov_id]],cnf[],10,FALSE)</f>
        <v>10255</v>
      </c>
      <c r="L279" s="229">
        <f t="shared" si="12"/>
        <v>0</v>
      </c>
      <c r="M279" s="228">
        <f t="shared" si="13"/>
        <v>0</v>
      </c>
      <c r="N279" s="228">
        <f t="shared" si="14"/>
        <v>0</v>
      </c>
      <c r="O279" s="298" t="e">
        <f>VLOOKUP(msa[[#This Row],[hwycov_id]],check!$A$2:$P$26,16,FALSE)</f>
        <v>#N/A</v>
      </c>
      <c r="P279" s="298">
        <v>285</v>
      </c>
    </row>
    <row r="280" spans="1:16">
      <c r="A280" s="59">
        <v>27139</v>
      </c>
      <c r="B280" s="59">
        <v>9</v>
      </c>
      <c r="C280" s="59">
        <v>1</v>
      </c>
      <c r="D280" s="59">
        <v>1</v>
      </c>
      <c r="E280" s="59" t="s">
        <v>78</v>
      </c>
      <c r="F280" s="227">
        <v>2</v>
      </c>
      <c r="G280" s="227">
        <v>1</v>
      </c>
      <c r="H280" s="59">
        <v>2</v>
      </c>
      <c r="I280" s="227">
        <v>19</v>
      </c>
      <c r="J280" s="59">
        <v>10603</v>
      </c>
      <c r="K280" s="78">
        <f>VLOOKUP(msa[[#This Row],[hwycov_id]],cnf[],10,FALSE)</f>
        <v>10603</v>
      </c>
      <c r="L280" s="229">
        <f t="shared" si="12"/>
        <v>0</v>
      </c>
      <c r="M280" s="228">
        <f t="shared" si="13"/>
        <v>0</v>
      </c>
      <c r="N280" s="228">
        <f t="shared" si="14"/>
        <v>0</v>
      </c>
      <c r="O280" s="298" t="e">
        <f>VLOOKUP(msa[[#This Row],[hwycov_id]],check!$A$2:$P$26,16,FALSE)</f>
        <v>#N/A</v>
      </c>
      <c r="P280" s="298">
        <v>286</v>
      </c>
    </row>
    <row r="281" spans="1:16">
      <c r="A281" s="59">
        <v>28674</v>
      </c>
      <c r="B281" s="59">
        <v>9</v>
      </c>
      <c r="C281" s="59">
        <v>1</v>
      </c>
      <c r="D281" s="59">
        <v>1</v>
      </c>
      <c r="E281" s="59" t="s">
        <v>78</v>
      </c>
      <c r="F281" s="227">
        <v>2</v>
      </c>
      <c r="G281" s="227">
        <v>1</v>
      </c>
      <c r="H281" s="59">
        <v>2</v>
      </c>
      <c r="I281" s="227">
        <v>14</v>
      </c>
      <c r="J281" s="59">
        <v>10706</v>
      </c>
      <c r="K281" s="78">
        <f>VLOOKUP(msa[[#This Row],[hwycov_id]],cnf[],10,FALSE)</f>
        <v>10706</v>
      </c>
      <c r="L281" s="229">
        <f t="shared" si="12"/>
        <v>0</v>
      </c>
      <c r="M281" s="228">
        <f t="shared" si="13"/>
        <v>0</v>
      </c>
      <c r="N281" s="228">
        <f t="shared" si="14"/>
        <v>0</v>
      </c>
      <c r="O281" s="298" t="e">
        <f>VLOOKUP(msa[[#This Row],[hwycov_id]],check!$A$2:$P$26,16,FALSE)</f>
        <v>#N/A</v>
      </c>
      <c r="P281" s="298">
        <v>287</v>
      </c>
    </row>
    <row r="282" spans="1:16">
      <c r="A282" s="59">
        <v>3634</v>
      </c>
      <c r="B282" s="59">
        <v>9</v>
      </c>
      <c r="C282" s="59">
        <v>1</v>
      </c>
      <c r="D282" s="59">
        <v>1</v>
      </c>
      <c r="E282" s="59" t="s">
        <v>78</v>
      </c>
      <c r="F282" s="227">
        <v>2</v>
      </c>
      <c r="G282" s="227">
        <v>1</v>
      </c>
      <c r="H282" s="59">
        <v>2</v>
      </c>
      <c r="I282" s="227">
        <v>19</v>
      </c>
      <c r="J282" s="59">
        <v>11263</v>
      </c>
      <c r="K282" s="78">
        <f>VLOOKUP(msa[[#This Row],[hwycov_id]],cnf[],10,FALSE)</f>
        <v>11263</v>
      </c>
      <c r="L282" s="229">
        <f t="shared" si="12"/>
        <v>0</v>
      </c>
      <c r="M282" s="228">
        <f t="shared" si="13"/>
        <v>0</v>
      </c>
      <c r="N282" s="228">
        <f t="shared" si="14"/>
        <v>0</v>
      </c>
      <c r="O282" s="298" t="e">
        <f>VLOOKUP(msa[[#This Row],[hwycov_id]],check!$A$2:$P$26,16,FALSE)</f>
        <v>#N/A</v>
      </c>
      <c r="P282" s="298">
        <v>288</v>
      </c>
    </row>
    <row r="283" spans="1:16">
      <c r="A283" s="59">
        <v>28304</v>
      </c>
      <c r="B283" s="59">
        <v>9</v>
      </c>
      <c r="C283" s="59">
        <v>1</v>
      </c>
      <c r="D283" s="59">
        <v>1</v>
      </c>
      <c r="E283" s="59" t="s">
        <v>78</v>
      </c>
      <c r="F283" s="227">
        <v>2</v>
      </c>
      <c r="G283" s="227">
        <v>1</v>
      </c>
      <c r="H283" s="59">
        <v>2</v>
      </c>
      <c r="I283" s="227">
        <v>14</v>
      </c>
      <c r="J283" s="59">
        <v>11519</v>
      </c>
      <c r="K283" s="78">
        <f>VLOOKUP(msa[[#This Row],[hwycov_id]],cnf[],10,FALSE)</f>
        <v>11519</v>
      </c>
      <c r="L283" s="229">
        <f t="shared" si="12"/>
        <v>0</v>
      </c>
      <c r="M283" s="228">
        <f t="shared" si="13"/>
        <v>0</v>
      </c>
      <c r="N283" s="228">
        <f t="shared" si="14"/>
        <v>0</v>
      </c>
      <c r="O283" s="298" t="e">
        <f>VLOOKUP(msa[[#This Row],[hwycov_id]],check!$A$2:$P$26,16,FALSE)</f>
        <v>#N/A</v>
      </c>
      <c r="P283" s="298">
        <v>289</v>
      </c>
    </row>
    <row r="284" spans="1:16">
      <c r="A284" s="59">
        <v>8952</v>
      </c>
      <c r="B284" s="59">
        <v>9</v>
      </c>
      <c r="C284" s="59">
        <v>1</v>
      </c>
      <c r="D284" s="59">
        <v>1</v>
      </c>
      <c r="E284" s="59" t="s">
        <v>78</v>
      </c>
      <c r="F284" s="227">
        <v>2</v>
      </c>
      <c r="G284" s="227">
        <v>1</v>
      </c>
      <c r="H284" s="59">
        <v>2</v>
      </c>
      <c r="I284" s="227">
        <v>14</v>
      </c>
      <c r="J284" s="59">
        <v>11713</v>
      </c>
      <c r="K284" s="78">
        <f>VLOOKUP(msa[[#This Row],[hwycov_id]],cnf[],10,FALSE)</f>
        <v>11713</v>
      </c>
      <c r="L284" s="229">
        <f t="shared" si="12"/>
        <v>0</v>
      </c>
      <c r="M284" s="228">
        <f t="shared" si="13"/>
        <v>0</v>
      </c>
      <c r="N284" s="228">
        <f t="shared" si="14"/>
        <v>0</v>
      </c>
      <c r="O284" s="298" t="e">
        <f>VLOOKUP(msa[[#This Row],[hwycov_id]],check!$A$2:$P$26,16,FALSE)</f>
        <v>#N/A</v>
      </c>
      <c r="P284" s="298">
        <v>290</v>
      </c>
    </row>
    <row r="285" spans="1:16">
      <c r="A285" s="59">
        <v>14511</v>
      </c>
      <c r="B285" s="59">
        <v>9</v>
      </c>
      <c r="C285" s="59">
        <v>1</v>
      </c>
      <c r="D285" s="59">
        <v>1</v>
      </c>
      <c r="E285" s="59" t="s">
        <v>78</v>
      </c>
      <c r="F285" s="227">
        <v>2</v>
      </c>
      <c r="G285" s="227">
        <v>1</v>
      </c>
      <c r="H285" s="59">
        <v>2</v>
      </c>
      <c r="I285" s="227">
        <v>14</v>
      </c>
      <c r="J285" s="59">
        <v>12106</v>
      </c>
      <c r="K285" s="78">
        <f>VLOOKUP(msa[[#This Row],[hwycov_id]],cnf[],10,FALSE)</f>
        <v>12106</v>
      </c>
      <c r="L285" s="229">
        <f t="shared" si="12"/>
        <v>0</v>
      </c>
      <c r="M285" s="228">
        <f t="shared" si="13"/>
        <v>0</v>
      </c>
      <c r="N285" s="228">
        <f t="shared" si="14"/>
        <v>0</v>
      </c>
      <c r="O285" s="298" t="e">
        <f>VLOOKUP(msa[[#This Row],[hwycov_id]],check!$A$2:$P$26,16,FALSE)</f>
        <v>#N/A</v>
      </c>
      <c r="P285" s="298">
        <v>291</v>
      </c>
    </row>
    <row r="286" spans="1:16">
      <c r="A286" s="59">
        <v>29008</v>
      </c>
      <c r="B286" s="59">
        <v>9</v>
      </c>
      <c r="C286" s="59">
        <v>1</v>
      </c>
      <c r="D286" s="59">
        <v>1</v>
      </c>
      <c r="E286" s="59" t="s">
        <v>78</v>
      </c>
      <c r="F286" s="227">
        <v>2</v>
      </c>
      <c r="G286" s="227">
        <v>1</v>
      </c>
      <c r="H286" s="59">
        <v>2</v>
      </c>
      <c r="I286" s="227">
        <v>14</v>
      </c>
      <c r="J286" s="59">
        <v>12627</v>
      </c>
      <c r="K286" s="78">
        <f>VLOOKUP(msa[[#This Row],[hwycov_id]],cnf[],10,FALSE)</f>
        <v>12627</v>
      </c>
      <c r="L286" s="229">
        <f t="shared" si="12"/>
        <v>0</v>
      </c>
      <c r="M286" s="228">
        <f t="shared" si="13"/>
        <v>0</v>
      </c>
      <c r="N286" s="228">
        <f t="shared" si="14"/>
        <v>0</v>
      </c>
      <c r="O286" s="298" t="e">
        <f>VLOOKUP(msa[[#This Row],[hwycov_id]],check!$A$2:$P$26,16,FALSE)</f>
        <v>#N/A</v>
      </c>
      <c r="P286" s="298">
        <v>292</v>
      </c>
    </row>
    <row r="287" spans="1:16">
      <c r="A287" s="59">
        <v>28762</v>
      </c>
      <c r="B287" s="59">
        <v>9</v>
      </c>
      <c r="C287" s="59">
        <v>1</v>
      </c>
      <c r="D287" s="59">
        <v>1</v>
      </c>
      <c r="E287" s="59" t="s">
        <v>78</v>
      </c>
      <c r="F287" s="227">
        <v>2</v>
      </c>
      <c r="G287" s="227">
        <v>1</v>
      </c>
      <c r="H287" s="59">
        <v>2</v>
      </c>
      <c r="I287" s="227">
        <v>11</v>
      </c>
      <c r="J287" s="59">
        <v>14015</v>
      </c>
      <c r="K287" s="78">
        <f>VLOOKUP(msa[[#This Row],[hwycov_id]],cnf[],10,FALSE)</f>
        <v>14015</v>
      </c>
      <c r="L287" s="229">
        <f t="shared" si="12"/>
        <v>0</v>
      </c>
      <c r="M287" s="228">
        <f t="shared" si="13"/>
        <v>0</v>
      </c>
      <c r="N287" s="228">
        <f t="shared" si="14"/>
        <v>0</v>
      </c>
      <c r="O287" s="298" t="e">
        <f>VLOOKUP(msa[[#This Row],[hwycov_id]],check!$A$2:$P$26,16,FALSE)</f>
        <v>#N/A</v>
      </c>
      <c r="P287" s="298">
        <v>293</v>
      </c>
    </row>
    <row r="288" spans="1:16">
      <c r="A288" s="59">
        <v>27531</v>
      </c>
      <c r="B288" s="59">
        <v>9</v>
      </c>
      <c r="C288" s="59">
        <v>1</v>
      </c>
      <c r="D288" s="59">
        <v>1</v>
      </c>
      <c r="E288" s="59" t="s">
        <v>78</v>
      </c>
      <c r="F288" s="227">
        <v>2</v>
      </c>
      <c r="G288" s="227">
        <v>1</v>
      </c>
      <c r="H288" s="59">
        <v>2</v>
      </c>
      <c r="I288" s="227">
        <v>14</v>
      </c>
      <c r="J288" s="59">
        <v>16083</v>
      </c>
      <c r="K288" s="78">
        <f>VLOOKUP(msa[[#This Row],[hwycov_id]],cnf[],10,FALSE)</f>
        <v>16083</v>
      </c>
      <c r="L288" s="229">
        <f t="shared" si="12"/>
        <v>0</v>
      </c>
      <c r="M288" s="228">
        <f t="shared" si="13"/>
        <v>0</v>
      </c>
      <c r="N288" s="228">
        <f t="shared" si="14"/>
        <v>0</v>
      </c>
      <c r="O288" s="298" t="e">
        <f>VLOOKUP(msa[[#This Row],[hwycov_id]],check!$A$2:$P$26,16,FALSE)</f>
        <v>#N/A</v>
      </c>
      <c r="P288" s="298">
        <v>294</v>
      </c>
    </row>
    <row r="289" spans="1:16">
      <c r="A289" s="59">
        <v>10975</v>
      </c>
      <c r="B289" s="59">
        <v>9</v>
      </c>
      <c r="C289" s="59">
        <v>1</v>
      </c>
      <c r="D289" s="59">
        <v>1</v>
      </c>
      <c r="E289" s="59" t="s">
        <v>78</v>
      </c>
      <c r="F289" s="227">
        <v>2</v>
      </c>
      <c r="G289" s="227">
        <v>1</v>
      </c>
      <c r="H289" s="59">
        <v>2</v>
      </c>
      <c r="I289" s="227">
        <v>14</v>
      </c>
      <c r="J289" s="59">
        <v>16394</v>
      </c>
      <c r="K289" s="78">
        <f>VLOOKUP(msa[[#This Row],[hwycov_id]],cnf[],10,FALSE)</f>
        <v>16394</v>
      </c>
      <c r="L289" s="229">
        <f t="shared" si="12"/>
        <v>0</v>
      </c>
      <c r="M289" s="228">
        <f t="shared" si="13"/>
        <v>0</v>
      </c>
      <c r="N289" s="228">
        <f t="shared" si="14"/>
        <v>0</v>
      </c>
      <c r="O289" s="298" t="e">
        <f>VLOOKUP(msa[[#This Row],[hwycov_id]],check!$A$2:$P$26,16,FALSE)</f>
        <v>#N/A</v>
      </c>
      <c r="P289" s="298">
        <v>295</v>
      </c>
    </row>
    <row r="290" spans="1:16">
      <c r="A290" s="59">
        <v>28307</v>
      </c>
      <c r="B290" s="59">
        <v>9</v>
      </c>
      <c r="C290" s="59">
        <v>1</v>
      </c>
      <c r="D290" s="59">
        <v>1</v>
      </c>
      <c r="E290" s="59" t="s">
        <v>78</v>
      </c>
      <c r="F290" s="227">
        <v>2</v>
      </c>
      <c r="G290" s="227">
        <v>1</v>
      </c>
      <c r="H290" s="59">
        <v>2</v>
      </c>
      <c r="I290" s="227">
        <v>14</v>
      </c>
      <c r="J290" s="59">
        <v>16462</v>
      </c>
      <c r="K290" s="78">
        <f>VLOOKUP(msa[[#This Row],[hwycov_id]],cnf[],10,FALSE)</f>
        <v>16462</v>
      </c>
      <c r="L290" s="229">
        <f t="shared" si="12"/>
        <v>0</v>
      </c>
      <c r="M290" s="228">
        <f t="shared" si="13"/>
        <v>0</v>
      </c>
      <c r="N290" s="228">
        <f t="shared" si="14"/>
        <v>0</v>
      </c>
      <c r="O290" s="298" t="e">
        <f>VLOOKUP(msa[[#This Row],[hwycov_id]],check!$A$2:$P$26,16,FALSE)</f>
        <v>#N/A</v>
      </c>
      <c r="P290" s="298">
        <v>296</v>
      </c>
    </row>
    <row r="291" spans="1:16">
      <c r="A291" s="59">
        <v>27576</v>
      </c>
      <c r="B291" s="59">
        <v>9</v>
      </c>
      <c r="C291" s="59">
        <v>1</v>
      </c>
      <c r="D291" s="59">
        <v>1</v>
      </c>
      <c r="E291" s="59" t="s">
        <v>78</v>
      </c>
      <c r="F291" s="227">
        <v>2</v>
      </c>
      <c r="G291" s="227">
        <v>1</v>
      </c>
      <c r="H291" s="59">
        <v>2</v>
      </c>
      <c r="I291" s="227">
        <v>14</v>
      </c>
      <c r="J291" s="59">
        <v>18589</v>
      </c>
      <c r="K291" s="78">
        <f>VLOOKUP(msa[[#This Row],[hwycov_id]],cnf[],10,FALSE)</f>
        <v>18589</v>
      </c>
      <c r="L291" s="229">
        <f t="shared" si="12"/>
        <v>0</v>
      </c>
      <c r="M291" s="228">
        <f t="shared" si="13"/>
        <v>0</v>
      </c>
      <c r="N291" s="228">
        <f t="shared" si="14"/>
        <v>0</v>
      </c>
      <c r="O291" s="298" t="e">
        <f>VLOOKUP(msa[[#This Row],[hwycov_id]],check!$A$2:$P$26,16,FALSE)</f>
        <v>#N/A</v>
      </c>
      <c r="P291" s="298">
        <v>297</v>
      </c>
    </row>
    <row r="292" spans="1:16">
      <c r="A292" s="59">
        <v>15440</v>
      </c>
      <c r="B292" s="59">
        <v>9</v>
      </c>
      <c r="C292" s="59">
        <v>1</v>
      </c>
      <c r="D292" s="59">
        <v>1</v>
      </c>
      <c r="E292" s="59" t="s">
        <v>78</v>
      </c>
      <c r="F292" s="227">
        <v>2</v>
      </c>
      <c r="G292" s="227">
        <v>2</v>
      </c>
      <c r="H292" s="59">
        <v>2</v>
      </c>
      <c r="I292" s="227">
        <v>14</v>
      </c>
      <c r="J292" s="59">
        <v>21386</v>
      </c>
      <c r="K292" s="78">
        <f>VLOOKUP(msa[[#This Row],[hwycov_id]],cnf[],10,FALSE)</f>
        <v>21386</v>
      </c>
      <c r="L292" s="229">
        <f t="shared" si="12"/>
        <v>0</v>
      </c>
      <c r="M292" s="228">
        <f t="shared" si="13"/>
        <v>0</v>
      </c>
      <c r="N292" s="228">
        <f t="shared" si="14"/>
        <v>0</v>
      </c>
      <c r="O292" s="298" t="e">
        <f>VLOOKUP(msa[[#This Row],[hwycov_id]],check!$A$2:$P$26,16,FALSE)</f>
        <v>#N/A</v>
      </c>
      <c r="P292" s="298">
        <v>298</v>
      </c>
    </row>
    <row r="293" spans="1:16">
      <c r="A293" s="59">
        <v>29758</v>
      </c>
      <c r="B293" s="59">
        <v>9</v>
      </c>
      <c r="C293" s="59">
        <v>1</v>
      </c>
      <c r="D293" s="59">
        <v>1</v>
      </c>
      <c r="E293" s="59" t="s">
        <v>78</v>
      </c>
      <c r="F293" s="227">
        <v>2</v>
      </c>
      <c r="G293" s="227">
        <v>3</v>
      </c>
      <c r="H293" s="59">
        <v>2</v>
      </c>
      <c r="I293" s="227">
        <v>14</v>
      </c>
      <c r="J293" s="59">
        <v>31213</v>
      </c>
      <c r="K293" s="78">
        <f>VLOOKUP(msa[[#This Row],[hwycov_id]],cnf[],10,FALSE)</f>
        <v>31213</v>
      </c>
      <c r="L293" s="229">
        <f t="shared" si="12"/>
        <v>0</v>
      </c>
      <c r="M293" s="228">
        <f t="shared" si="13"/>
        <v>0</v>
      </c>
      <c r="N293" s="228">
        <f t="shared" si="14"/>
        <v>0</v>
      </c>
      <c r="O293" s="298" t="e">
        <f>VLOOKUP(msa[[#This Row],[hwycov_id]],check!$A$2:$P$26,16,FALSE)</f>
        <v>#N/A</v>
      </c>
      <c r="P293" s="298">
        <v>299</v>
      </c>
    </row>
    <row r="294" spans="1:16">
      <c r="A294" s="59">
        <v>8619</v>
      </c>
      <c r="B294" s="59">
        <v>2</v>
      </c>
      <c r="C294" s="59">
        <v>1</v>
      </c>
      <c r="D294" s="59">
        <v>1</v>
      </c>
      <c r="E294" s="59" t="s">
        <v>79</v>
      </c>
      <c r="F294" s="227">
        <v>3</v>
      </c>
      <c r="G294" s="227">
        <v>0</v>
      </c>
      <c r="H294" s="59">
        <v>2</v>
      </c>
      <c r="I294" s="227">
        <v>14</v>
      </c>
      <c r="J294" s="59">
        <v>6871</v>
      </c>
      <c r="K294" s="78">
        <f>VLOOKUP(msa[[#This Row],[hwycov_id]],cnf[],10,FALSE)</f>
        <v>6871</v>
      </c>
      <c r="L294" s="229">
        <f t="shared" si="12"/>
        <v>0</v>
      </c>
      <c r="M294" s="228">
        <f t="shared" si="13"/>
        <v>0</v>
      </c>
      <c r="N294" s="228">
        <f t="shared" si="14"/>
        <v>0</v>
      </c>
      <c r="O294" s="298" t="e">
        <f>VLOOKUP(msa[[#This Row],[hwycov_id]],check!$A$2:$P$26,16,FALSE)</f>
        <v>#N/A</v>
      </c>
      <c r="P294" s="298">
        <v>300</v>
      </c>
    </row>
    <row r="295" spans="1:16">
      <c r="A295" s="59">
        <v>6605</v>
      </c>
      <c r="B295" s="59">
        <v>2</v>
      </c>
      <c r="C295" s="59">
        <v>1</v>
      </c>
      <c r="D295" s="59">
        <v>1</v>
      </c>
      <c r="E295" s="59" t="s">
        <v>79</v>
      </c>
      <c r="F295" s="227">
        <v>3</v>
      </c>
      <c r="G295" s="227">
        <v>0</v>
      </c>
      <c r="H295" s="59">
        <v>2</v>
      </c>
      <c r="I295" s="227">
        <v>14</v>
      </c>
      <c r="J295" s="59">
        <v>7017</v>
      </c>
      <c r="K295" s="78">
        <f>VLOOKUP(msa[[#This Row],[hwycov_id]],cnf[],10,FALSE)</f>
        <v>7017</v>
      </c>
      <c r="L295" s="229">
        <f t="shared" si="12"/>
        <v>0</v>
      </c>
      <c r="M295" s="228">
        <f t="shared" si="13"/>
        <v>0</v>
      </c>
      <c r="N295" s="228">
        <f t="shared" si="14"/>
        <v>0</v>
      </c>
      <c r="O295" s="298" t="e">
        <f>VLOOKUP(msa[[#This Row],[hwycov_id]],check!$A$2:$P$26,16,FALSE)</f>
        <v>#N/A</v>
      </c>
      <c r="P295" s="298">
        <v>301</v>
      </c>
    </row>
    <row r="296" spans="1:16">
      <c r="A296" s="59">
        <v>7096</v>
      </c>
      <c r="B296" s="59">
        <v>2</v>
      </c>
      <c r="C296" s="59">
        <v>1</v>
      </c>
      <c r="D296" s="59">
        <v>2</v>
      </c>
      <c r="E296" s="59" t="s">
        <v>80</v>
      </c>
      <c r="F296" s="227">
        <v>3</v>
      </c>
      <c r="G296" s="227">
        <v>0</v>
      </c>
      <c r="H296" s="59">
        <v>2</v>
      </c>
      <c r="I296" s="227">
        <v>11</v>
      </c>
      <c r="J296" s="59">
        <v>8900</v>
      </c>
      <c r="K296" s="78">
        <f>VLOOKUP(msa[[#This Row],[hwycov_id]],cnf[],10,FALSE)</f>
        <v>8900</v>
      </c>
      <c r="L296" s="229">
        <f t="shared" si="12"/>
        <v>0</v>
      </c>
      <c r="M296" s="228">
        <f t="shared" si="13"/>
        <v>0</v>
      </c>
      <c r="N296" s="228">
        <f t="shared" si="14"/>
        <v>0</v>
      </c>
      <c r="O296" s="298" t="e">
        <f>VLOOKUP(msa[[#This Row],[hwycov_id]],check!$A$2:$P$26,16,FALSE)</f>
        <v>#N/A</v>
      </c>
      <c r="P296" s="298">
        <v>302</v>
      </c>
    </row>
    <row r="297" spans="1:16">
      <c r="A297" s="59">
        <v>2776</v>
      </c>
      <c r="B297" s="59">
        <v>2</v>
      </c>
      <c r="C297" s="59">
        <v>1</v>
      </c>
      <c r="D297" s="59">
        <v>2</v>
      </c>
      <c r="E297" s="59" t="s">
        <v>80</v>
      </c>
      <c r="F297" s="227">
        <v>3</v>
      </c>
      <c r="G297" s="227">
        <v>1</v>
      </c>
      <c r="H297" s="59">
        <v>2</v>
      </c>
      <c r="I297" s="227">
        <v>11</v>
      </c>
      <c r="J297" s="59">
        <v>12000</v>
      </c>
      <c r="K297" s="78">
        <f>VLOOKUP(msa[[#This Row],[hwycov_id]],cnf[],10,FALSE)</f>
        <v>12000</v>
      </c>
      <c r="L297" s="229">
        <f t="shared" si="12"/>
        <v>0</v>
      </c>
      <c r="M297" s="228">
        <f t="shared" si="13"/>
        <v>0</v>
      </c>
      <c r="N297" s="228">
        <f t="shared" si="14"/>
        <v>0</v>
      </c>
      <c r="O297" s="298" t="e">
        <f>VLOOKUP(msa[[#This Row],[hwycov_id]],check!$A$2:$P$26,16,FALSE)</f>
        <v>#N/A</v>
      </c>
      <c r="P297" s="298">
        <v>303</v>
      </c>
    </row>
    <row r="298" spans="1:16">
      <c r="A298" s="59">
        <v>9357</v>
      </c>
      <c r="B298" s="59">
        <v>2</v>
      </c>
      <c r="C298" s="59">
        <v>1</v>
      </c>
      <c r="D298" s="59">
        <v>2</v>
      </c>
      <c r="E298" s="59" t="s">
        <v>79</v>
      </c>
      <c r="F298" s="227">
        <v>3</v>
      </c>
      <c r="G298" s="227">
        <v>1</v>
      </c>
      <c r="H298" s="59">
        <v>2</v>
      </c>
      <c r="I298" s="227">
        <v>14</v>
      </c>
      <c r="J298" s="59">
        <v>13501</v>
      </c>
      <c r="K298" s="78">
        <f>VLOOKUP(msa[[#This Row],[hwycov_id]],cnf[],10,FALSE)</f>
        <v>13501</v>
      </c>
      <c r="L298" s="229">
        <f t="shared" si="12"/>
        <v>0</v>
      </c>
      <c r="M298" s="228">
        <f t="shared" si="13"/>
        <v>0</v>
      </c>
      <c r="N298" s="228">
        <f t="shared" si="14"/>
        <v>0</v>
      </c>
      <c r="O298" s="298" t="e">
        <f>VLOOKUP(msa[[#This Row],[hwycov_id]],check!$A$2:$P$26,16,FALSE)</f>
        <v>#N/A</v>
      </c>
      <c r="P298" s="298">
        <v>304</v>
      </c>
    </row>
    <row r="299" spans="1:16">
      <c r="A299" s="59">
        <v>2780</v>
      </c>
      <c r="B299" s="59">
        <v>2</v>
      </c>
      <c r="C299" s="59">
        <v>1</v>
      </c>
      <c r="D299" s="59">
        <v>2</v>
      </c>
      <c r="E299" s="59" t="s">
        <v>80</v>
      </c>
      <c r="F299" s="227">
        <v>3</v>
      </c>
      <c r="G299" s="227">
        <v>1</v>
      </c>
      <c r="H299" s="59">
        <v>2</v>
      </c>
      <c r="I299" s="227">
        <v>11</v>
      </c>
      <c r="J299" s="59">
        <v>15400</v>
      </c>
      <c r="K299" s="78">
        <f>VLOOKUP(msa[[#This Row],[hwycov_id]],cnf[],10,FALSE)</f>
        <v>15400</v>
      </c>
      <c r="L299" s="229">
        <f t="shared" si="12"/>
        <v>0</v>
      </c>
      <c r="M299" s="228">
        <f t="shared" si="13"/>
        <v>0</v>
      </c>
      <c r="N299" s="228">
        <f t="shared" si="14"/>
        <v>0</v>
      </c>
      <c r="O299" s="298" t="e">
        <f>VLOOKUP(msa[[#This Row],[hwycov_id]],check!$A$2:$P$26,16,FALSE)</f>
        <v>#N/A</v>
      </c>
      <c r="P299" s="298">
        <v>305</v>
      </c>
    </row>
    <row r="300" spans="1:16">
      <c r="A300" s="59">
        <v>8493</v>
      </c>
      <c r="B300" s="59">
        <v>2</v>
      </c>
      <c r="C300" s="59">
        <v>1</v>
      </c>
      <c r="D300" s="59">
        <v>2</v>
      </c>
      <c r="E300" s="59" t="s">
        <v>79</v>
      </c>
      <c r="F300" s="227">
        <v>3</v>
      </c>
      <c r="G300" s="227">
        <v>1</v>
      </c>
      <c r="H300" s="59">
        <v>2</v>
      </c>
      <c r="I300" s="227">
        <v>11</v>
      </c>
      <c r="J300" s="59">
        <v>18364</v>
      </c>
      <c r="K300" s="78">
        <f>VLOOKUP(msa[[#This Row],[hwycov_id]],cnf[],10,FALSE)</f>
        <v>18364</v>
      </c>
      <c r="L300" s="229">
        <f t="shared" si="12"/>
        <v>0</v>
      </c>
      <c r="M300" s="228">
        <f t="shared" si="13"/>
        <v>0</v>
      </c>
      <c r="N300" s="228">
        <f t="shared" si="14"/>
        <v>0</v>
      </c>
      <c r="O300" s="298" t="e">
        <f>VLOOKUP(msa[[#This Row],[hwycov_id]],check!$A$2:$P$26,16,FALSE)</f>
        <v>#N/A</v>
      </c>
      <c r="P300" s="298">
        <v>306</v>
      </c>
    </row>
    <row r="301" spans="1:16">
      <c r="A301" s="59">
        <v>31221</v>
      </c>
      <c r="B301" s="59">
        <v>2</v>
      </c>
      <c r="C301" s="59">
        <v>1</v>
      </c>
      <c r="D301" s="59">
        <v>2</v>
      </c>
      <c r="E301" s="59" t="s">
        <v>79</v>
      </c>
      <c r="F301" s="227">
        <v>3</v>
      </c>
      <c r="G301" s="227">
        <v>2</v>
      </c>
      <c r="H301" s="59">
        <v>2</v>
      </c>
      <c r="I301" s="227">
        <v>14</v>
      </c>
      <c r="J301" s="59">
        <v>20304</v>
      </c>
      <c r="K301" s="78">
        <f>VLOOKUP(msa[[#This Row],[hwycov_id]],cnf[],10,FALSE)</f>
        <v>20304</v>
      </c>
      <c r="L301" s="229">
        <f t="shared" si="12"/>
        <v>0</v>
      </c>
      <c r="M301" s="228">
        <f t="shared" si="13"/>
        <v>0</v>
      </c>
      <c r="N301" s="228">
        <f t="shared" si="14"/>
        <v>0</v>
      </c>
      <c r="O301" s="298" t="e">
        <f>VLOOKUP(msa[[#This Row],[hwycov_id]],check!$A$2:$P$26,16,FALSE)</f>
        <v>#N/A</v>
      </c>
      <c r="P301" s="298">
        <v>307</v>
      </c>
    </row>
    <row r="302" spans="1:16">
      <c r="A302" s="59">
        <v>2779</v>
      </c>
      <c r="B302" s="59">
        <v>2</v>
      </c>
      <c r="C302" s="59">
        <v>1</v>
      </c>
      <c r="D302" s="59">
        <v>2</v>
      </c>
      <c r="E302" s="59" t="s">
        <v>80</v>
      </c>
      <c r="F302" s="227">
        <v>3</v>
      </c>
      <c r="G302" s="227">
        <v>2</v>
      </c>
      <c r="H302" s="59">
        <v>2</v>
      </c>
      <c r="I302" s="227">
        <v>11</v>
      </c>
      <c r="J302" s="59">
        <v>21000</v>
      </c>
      <c r="K302" s="78">
        <f>VLOOKUP(msa[[#This Row],[hwycov_id]],cnf[],10,FALSE)</f>
        <v>21000</v>
      </c>
      <c r="L302" s="229">
        <f t="shared" si="12"/>
        <v>0</v>
      </c>
      <c r="M302" s="228">
        <f t="shared" si="13"/>
        <v>0</v>
      </c>
      <c r="N302" s="228">
        <f t="shared" si="14"/>
        <v>0</v>
      </c>
      <c r="O302" s="298" t="e">
        <f>VLOOKUP(msa[[#This Row],[hwycov_id]],check!$A$2:$P$26,16,FALSE)</f>
        <v>#N/A</v>
      </c>
      <c r="P302" s="298">
        <v>308</v>
      </c>
    </row>
    <row r="303" spans="1:16">
      <c r="A303" s="59">
        <v>13939</v>
      </c>
      <c r="B303" s="59">
        <v>2</v>
      </c>
      <c r="C303" s="59">
        <v>1</v>
      </c>
      <c r="D303" s="59">
        <v>2</v>
      </c>
      <c r="E303" s="59" t="s">
        <v>82</v>
      </c>
      <c r="F303" s="227">
        <v>3</v>
      </c>
      <c r="G303" s="227">
        <v>2</v>
      </c>
      <c r="H303" s="59">
        <v>2</v>
      </c>
      <c r="I303" s="227">
        <v>3</v>
      </c>
      <c r="J303" s="59">
        <v>21024</v>
      </c>
      <c r="K303" s="78">
        <f>VLOOKUP(msa[[#This Row],[hwycov_id]],cnf[],10,FALSE)</f>
        <v>21024</v>
      </c>
      <c r="L303" s="229">
        <f t="shared" si="12"/>
        <v>0</v>
      </c>
      <c r="M303" s="228">
        <f t="shared" si="13"/>
        <v>0</v>
      </c>
      <c r="N303" s="228">
        <f t="shared" si="14"/>
        <v>0</v>
      </c>
      <c r="O303" s="298" t="e">
        <f>VLOOKUP(msa[[#This Row],[hwycov_id]],check!$A$2:$P$26,16,FALSE)</f>
        <v>#N/A</v>
      </c>
      <c r="P303" s="298">
        <v>309</v>
      </c>
    </row>
    <row r="304" spans="1:16">
      <c r="A304" s="59">
        <v>1710</v>
      </c>
      <c r="B304" s="59">
        <v>2</v>
      </c>
      <c r="C304" s="59">
        <v>1</v>
      </c>
      <c r="D304" s="59">
        <v>1</v>
      </c>
      <c r="E304" s="59" t="s">
        <v>79</v>
      </c>
      <c r="F304" s="227">
        <v>3</v>
      </c>
      <c r="G304" s="227">
        <v>2</v>
      </c>
      <c r="H304" s="59">
        <v>2</v>
      </c>
      <c r="I304" s="227">
        <v>14</v>
      </c>
      <c r="J304" s="59">
        <v>23439</v>
      </c>
      <c r="K304" s="78">
        <f>VLOOKUP(msa[[#This Row],[hwycov_id]],cnf[],10,FALSE)</f>
        <v>23439</v>
      </c>
      <c r="L304" s="229">
        <f t="shared" si="12"/>
        <v>0</v>
      </c>
      <c r="M304" s="228">
        <f t="shared" si="13"/>
        <v>0</v>
      </c>
      <c r="N304" s="228">
        <f t="shared" si="14"/>
        <v>0</v>
      </c>
      <c r="O304" s="298" t="e">
        <f>VLOOKUP(msa[[#This Row],[hwycov_id]],check!$A$2:$P$26,16,FALSE)</f>
        <v>#N/A</v>
      </c>
      <c r="P304" s="298">
        <v>310</v>
      </c>
    </row>
    <row r="305" spans="1:16">
      <c r="A305" s="59">
        <v>1714</v>
      </c>
      <c r="B305" s="59">
        <v>2</v>
      </c>
      <c r="C305" s="59">
        <v>1</v>
      </c>
      <c r="D305" s="59">
        <v>1</v>
      </c>
      <c r="E305" s="59" t="s">
        <v>79</v>
      </c>
      <c r="F305" s="227">
        <v>3</v>
      </c>
      <c r="G305" s="227">
        <v>2</v>
      </c>
      <c r="H305" s="59">
        <v>2</v>
      </c>
      <c r="I305" s="227">
        <v>14</v>
      </c>
      <c r="J305" s="59">
        <v>23816</v>
      </c>
      <c r="K305" s="78">
        <f>VLOOKUP(msa[[#This Row],[hwycov_id]],cnf[],10,FALSE)</f>
        <v>23816</v>
      </c>
      <c r="L305" s="229">
        <f t="shared" si="12"/>
        <v>0</v>
      </c>
      <c r="M305" s="228">
        <f t="shared" si="13"/>
        <v>0</v>
      </c>
      <c r="N305" s="228">
        <f t="shared" si="14"/>
        <v>0</v>
      </c>
      <c r="O305" s="298" t="e">
        <f>VLOOKUP(msa[[#This Row],[hwycov_id]],check!$A$2:$P$26,16,FALSE)</f>
        <v>#N/A</v>
      </c>
      <c r="P305" s="298">
        <v>311</v>
      </c>
    </row>
    <row r="306" spans="1:16">
      <c r="A306" s="59">
        <v>22904</v>
      </c>
      <c r="B306" s="59">
        <v>2</v>
      </c>
      <c r="C306" s="59">
        <v>1</v>
      </c>
      <c r="D306" s="59">
        <v>2</v>
      </c>
      <c r="E306" s="59" t="s">
        <v>82</v>
      </c>
      <c r="F306" s="227">
        <v>3</v>
      </c>
      <c r="G306" s="227">
        <v>2</v>
      </c>
      <c r="H306" s="59">
        <v>2</v>
      </c>
      <c r="I306" s="227">
        <v>3</v>
      </c>
      <c r="J306" s="59">
        <v>24879</v>
      </c>
      <c r="K306" s="78">
        <f>VLOOKUP(msa[[#This Row],[hwycov_id]],cnf[],10,FALSE)</f>
        <v>24879</v>
      </c>
      <c r="L306" s="229">
        <f t="shared" si="12"/>
        <v>0</v>
      </c>
      <c r="M306" s="228">
        <f t="shared" si="13"/>
        <v>0</v>
      </c>
      <c r="N306" s="228">
        <f t="shared" si="14"/>
        <v>0</v>
      </c>
      <c r="O306" s="298" t="e">
        <f>VLOOKUP(msa[[#This Row],[hwycov_id]],check!$A$2:$P$26,16,FALSE)</f>
        <v>#N/A</v>
      </c>
      <c r="P306" s="298">
        <v>312</v>
      </c>
    </row>
    <row r="307" spans="1:16">
      <c r="A307" s="59">
        <v>2796</v>
      </c>
      <c r="B307" s="59">
        <v>2</v>
      </c>
      <c r="C307" s="59">
        <v>1</v>
      </c>
      <c r="D307" s="59">
        <v>2</v>
      </c>
      <c r="E307" s="59" t="s">
        <v>80</v>
      </c>
      <c r="F307" s="227">
        <v>3</v>
      </c>
      <c r="G307" s="227">
        <v>2</v>
      </c>
      <c r="H307" s="59">
        <v>2</v>
      </c>
      <c r="I307" s="227">
        <v>11</v>
      </c>
      <c r="J307" s="59">
        <v>25500</v>
      </c>
      <c r="K307" s="78">
        <f>VLOOKUP(msa[[#This Row],[hwycov_id]],cnf[],10,FALSE)</f>
        <v>25500</v>
      </c>
      <c r="L307" s="229">
        <f t="shared" si="12"/>
        <v>0</v>
      </c>
      <c r="M307" s="228">
        <f t="shared" si="13"/>
        <v>0</v>
      </c>
      <c r="N307" s="228">
        <f t="shared" si="14"/>
        <v>0</v>
      </c>
      <c r="O307" s="298" t="e">
        <f>VLOOKUP(msa[[#This Row],[hwycov_id]],check!$A$2:$P$26,16,FALSE)</f>
        <v>#N/A</v>
      </c>
      <c r="P307" s="298">
        <v>313</v>
      </c>
    </row>
    <row r="308" spans="1:16">
      <c r="A308" s="59">
        <v>19904</v>
      </c>
      <c r="B308" s="59">
        <v>2</v>
      </c>
      <c r="C308" s="59">
        <v>1</v>
      </c>
      <c r="D308" s="59">
        <v>2</v>
      </c>
      <c r="E308" s="59" t="s">
        <v>79</v>
      </c>
      <c r="F308" s="227">
        <v>3</v>
      </c>
      <c r="G308" s="227">
        <v>2</v>
      </c>
      <c r="H308" s="59">
        <v>2</v>
      </c>
      <c r="I308" s="227">
        <v>14</v>
      </c>
      <c r="J308" s="59">
        <v>29888</v>
      </c>
      <c r="K308" s="78">
        <f>VLOOKUP(msa[[#This Row],[hwycov_id]],cnf[],10,FALSE)</f>
        <v>29888</v>
      </c>
      <c r="L308" s="229">
        <f t="shared" si="12"/>
        <v>0</v>
      </c>
      <c r="M308" s="228">
        <f t="shared" si="13"/>
        <v>0</v>
      </c>
      <c r="N308" s="228">
        <f t="shared" si="14"/>
        <v>0</v>
      </c>
      <c r="O308" s="298" t="e">
        <f>VLOOKUP(msa[[#This Row],[hwycov_id]],check!$A$2:$P$26,16,FALSE)</f>
        <v>#N/A</v>
      </c>
      <c r="P308" s="298">
        <v>314</v>
      </c>
    </row>
    <row r="309" spans="1:16">
      <c r="A309" s="59">
        <v>20034</v>
      </c>
      <c r="B309" s="59">
        <v>2</v>
      </c>
      <c r="C309" s="59">
        <v>1</v>
      </c>
      <c r="D309" s="59">
        <v>2</v>
      </c>
      <c r="E309" s="59" t="s">
        <v>79</v>
      </c>
      <c r="F309" s="227">
        <v>3</v>
      </c>
      <c r="G309" s="227">
        <v>3</v>
      </c>
      <c r="H309" s="59">
        <v>2</v>
      </c>
      <c r="I309" s="227">
        <v>14</v>
      </c>
      <c r="J309" s="59">
        <v>35301</v>
      </c>
      <c r="K309" s="78">
        <f>VLOOKUP(msa[[#This Row],[hwycov_id]],cnf[],10,FALSE)</f>
        <v>35301</v>
      </c>
      <c r="L309" s="229">
        <f t="shared" si="12"/>
        <v>0</v>
      </c>
      <c r="M309" s="228">
        <f t="shared" si="13"/>
        <v>0</v>
      </c>
      <c r="N309" s="228">
        <f t="shared" si="14"/>
        <v>0</v>
      </c>
      <c r="O309" s="298" t="e">
        <f>VLOOKUP(msa[[#This Row],[hwycov_id]],check!$A$2:$P$26,16,FALSE)</f>
        <v>#N/A</v>
      </c>
      <c r="P309" s="298">
        <v>315</v>
      </c>
    </row>
    <row r="310" spans="1:16">
      <c r="A310" s="59">
        <v>6454</v>
      </c>
      <c r="B310" s="59">
        <v>2</v>
      </c>
      <c r="C310" s="59">
        <v>1</v>
      </c>
      <c r="D310" s="59">
        <v>2</v>
      </c>
      <c r="E310" s="59" t="s">
        <v>79</v>
      </c>
      <c r="F310" s="227">
        <v>3</v>
      </c>
      <c r="G310" s="227">
        <v>4</v>
      </c>
      <c r="H310" s="59">
        <v>2</v>
      </c>
      <c r="I310" s="227">
        <v>14</v>
      </c>
      <c r="J310" s="59">
        <v>43090</v>
      </c>
      <c r="K310" s="78">
        <f>VLOOKUP(msa[[#This Row],[hwycov_id]],cnf[],10,FALSE)</f>
        <v>43090</v>
      </c>
      <c r="L310" s="229">
        <f t="shared" si="12"/>
        <v>0</v>
      </c>
      <c r="M310" s="228">
        <f t="shared" si="13"/>
        <v>0</v>
      </c>
      <c r="N310" s="228">
        <f t="shared" si="14"/>
        <v>0</v>
      </c>
      <c r="O310" s="298" t="e">
        <f>VLOOKUP(msa[[#This Row],[hwycov_id]],check!$A$2:$P$26,16,FALSE)</f>
        <v>#N/A</v>
      </c>
      <c r="P310" s="298">
        <v>316</v>
      </c>
    </row>
    <row r="311" spans="1:16">
      <c r="A311" s="59">
        <v>6604</v>
      </c>
      <c r="B311" s="59">
        <v>2</v>
      </c>
      <c r="C311" s="59">
        <v>1</v>
      </c>
      <c r="D311" s="59">
        <v>2</v>
      </c>
      <c r="E311" s="59" t="s">
        <v>79</v>
      </c>
      <c r="F311" s="227">
        <v>3</v>
      </c>
      <c r="G311" s="227">
        <v>7</v>
      </c>
      <c r="H311" s="59">
        <v>2</v>
      </c>
      <c r="I311" s="227">
        <v>14</v>
      </c>
      <c r="J311" s="59">
        <v>76673</v>
      </c>
      <c r="K311" s="78">
        <f>VLOOKUP(msa[[#This Row],[hwycov_id]],cnf[],10,FALSE)</f>
        <v>76673</v>
      </c>
      <c r="L311" s="229">
        <f t="shared" si="12"/>
        <v>0</v>
      </c>
      <c r="M311" s="228">
        <f t="shared" si="13"/>
        <v>0</v>
      </c>
      <c r="N311" s="228">
        <f t="shared" si="14"/>
        <v>0</v>
      </c>
      <c r="O311" s="298" t="e">
        <f>VLOOKUP(msa[[#This Row],[hwycov_id]],check!$A$2:$P$26,16,FALSE)</f>
        <v>#N/A</v>
      </c>
      <c r="P311" s="298">
        <v>317</v>
      </c>
    </row>
    <row r="312" spans="1:16">
      <c r="A312" s="59">
        <v>2629</v>
      </c>
      <c r="B312" s="59">
        <v>3</v>
      </c>
      <c r="C312" s="59">
        <v>1</v>
      </c>
      <c r="D312" s="59">
        <v>1</v>
      </c>
      <c r="E312" s="59" t="s">
        <v>79</v>
      </c>
      <c r="F312" s="227">
        <v>3</v>
      </c>
      <c r="G312" s="227">
        <v>0</v>
      </c>
      <c r="H312" s="59">
        <v>2</v>
      </c>
      <c r="I312" s="227">
        <v>14</v>
      </c>
      <c r="J312" s="59">
        <v>5859</v>
      </c>
      <c r="K312" s="78">
        <f>VLOOKUP(msa[[#This Row],[hwycov_id]],cnf[],10,FALSE)</f>
        <v>5859</v>
      </c>
      <c r="L312" s="229">
        <f t="shared" si="12"/>
        <v>0</v>
      </c>
      <c r="M312" s="228">
        <f t="shared" si="13"/>
        <v>0</v>
      </c>
      <c r="N312" s="228">
        <f t="shared" si="14"/>
        <v>0</v>
      </c>
      <c r="O312" s="298" t="e">
        <f>VLOOKUP(msa[[#This Row],[hwycov_id]],check!$A$2:$P$26,16,FALSE)</f>
        <v>#N/A</v>
      </c>
      <c r="P312" s="298">
        <v>318</v>
      </c>
    </row>
    <row r="313" spans="1:16">
      <c r="A313" s="59">
        <v>31274</v>
      </c>
      <c r="B313" s="59">
        <v>3</v>
      </c>
      <c r="C313" s="59">
        <v>1</v>
      </c>
      <c r="D313" s="59">
        <v>2</v>
      </c>
      <c r="E313" s="59" t="s">
        <v>79</v>
      </c>
      <c r="F313" s="227">
        <v>3</v>
      </c>
      <c r="G313" s="227">
        <v>0</v>
      </c>
      <c r="H313" s="59">
        <v>2</v>
      </c>
      <c r="I313" s="227">
        <v>14</v>
      </c>
      <c r="J313" s="59">
        <v>5896</v>
      </c>
      <c r="K313" s="78">
        <f>VLOOKUP(msa[[#This Row],[hwycov_id]],cnf[],10,FALSE)</f>
        <v>5896</v>
      </c>
      <c r="L313" s="229">
        <f t="shared" si="12"/>
        <v>0</v>
      </c>
      <c r="M313" s="228">
        <f t="shared" si="13"/>
        <v>0</v>
      </c>
      <c r="N313" s="228">
        <f t="shared" si="14"/>
        <v>0</v>
      </c>
      <c r="O313" s="298" t="e">
        <f>VLOOKUP(msa[[#This Row],[hwycov_id]],check!$A$2:$P$26,16,FALSE)</f>
        <v>#N/A</v>
      </c>
      <c r="P313" s="298">
        <v>319</v>
      </c>
    </row>
    <row r="314" spans="1:16">
      <c r="A314" s="59">
        <v>3814</v>
      </c>
      <c r="B314" s="59">
        <v>3</v>
      </c>
      <c r="C314" s="59">
        <v>1</v>
      </c>
      <c r="D314" s="59">
        <v>2</v>
      </c>
      <c r="E314" s="59" t="s">
        <v>79</v>
      </c>
      <c r="F314" s="227">
        <v>3</v>
      </c>
      <c r="G314" s="227">
        <v>0</v>
      </c>
      <c r="H314" s="59">
        <v>2</v>
      </c>
      <c r="I314" s="227">
        <v>14</v>
      </c>
      <c r="J314" s="59">
        <v>6218</v>
      </c>
      <c r="K314" s="78">
        <f>VLOOKUP(msa[[#This Row],[hwycov_id]],cnf[],10,FALSE)</f>
        <v>6218</v>
      </c>
      <c r="L314" s="229">
        <f t="shared" si="12"/>
        <v>0</v>
      </c>
      <c r="M314" s="228">
        <f t="shared" si="13"/>
        <v>0</v>
      </c>
      <c r="N314" s="228">
        <f t="shared" si="14"/>
        <v>0</v>
      </c>
      <c r="O314" s="298" t="e">
        <f>VLOOKUP(msa[[#This Row],[hwycov_id]],check!$A$2:$P$26,16,FALSE)</f>
        <v>#N/A</v>
      </c>
      <c r="P314" s="298">
        <v>320</v>
      </c>
    </row>
    <row r="315" spans="1:16">
      <c r="A315" s="59">
        <v>2851</v>
      </c>
      <c r="B315" s="59">
        <v>3</v>
      </c>
      <c r="C315" s="59">
        <v>1</v>
      </c>
      <c r="D315" s="59">
        <v>2</v>
      </c>
      <c r="E315" s="59" t="s">
        <v>80</v>
      </c>
      <c r="F315" s="227">
        <v>3</v>
      </c>
      <c r="G315" s="227">
        <v>0</v>
      </c>
      <c r="H315" s="59">
        <v>2</v>
      </c>
      <c r="I315" s="227">
        <v>11</v>
      </c>
      <c r="J315" s="59">
        <v>6300</v>
      </c>
      <c r="K315" s="78">
        <f>VLOOKUP(msa[[#This Row],[hwycov_id]],cnf[],10,FALSE)</f>
        <v>6300</v>
      </c>
      <c r="L315" s="229">
        <f t="shared" si="12"/>
        <v>0</v>
      </c>
      <c r="M315" s="228">
        <f t="shared" si="13"/>
        <v>0</v>
      </c>
      <c r="N315" s="228">
        <f t="shared" si="14"/>
        <v>0</v>
      </c>
      <c r="O315" s="298" t="e">
        <f>VLOOKUP(msa[[#This Row],[hwycov_id]],check!$A$2:$P$26,16,FALSE)</f>
        <v>#N/A</v>
      </c>
      <c r="P315" s="298">
        <v>321</v>
      </c>
    </row>
    <row r="316" spans="1:16">
      <c r="A316" s="59">
        <v>3813</v>
      </c>
      <c r="B316" s="59">
        <v>3</v>
      </c>
      <c r="C316" s="59">
        <v>1</v>
      </c>
      <c r="D316" s="59">
        <v>2</v>
      </c>
      <c r="E316" s="59" t="s">
        <v>79</v>
      </c>
      <c r="F316" s="227">
        <v>3</v>
      </c>
      <c r="G316" s="227">
        <v>0</v>
      </c>
      <c r="H316" s="59">
        <v>2</v>
      </c>
      <c r="I316" s="227">
        <v>14</v>
      </c>
      <c r="J316" s="59">
        <v>6360</v>
      </c>
      <c r="K316" s="78">
        <f>VLOOKUP(msa[[#This Row],[hwycov_id]],cnf[],10,FALSE)</f>
        <v>6360</v>
      </c>
      <c r="L316" s="229">
        <f t="shared" si="12"/>
        <v>0</v>
      </c>
      <c r="M316" s="228">
        <f t="shared" si="13"/>
        <v>0</v>
      </c>
      <c r="N316" s="228">
        <f t="shared" si="14"/>
        <v>0</v>
      </c>
      <c r="O316" s="298" t="e">
        <f>VLOOKUP(msa[[#This Row],[hwycov_id]],check!$A$2:$P$26,16,FALSE)</f>
        <v>#N/A</v>
      </c>
      <c r="P316" s="298">
        <v>322</v>
      </c>
    </row>
    <row r="317" spans="1:16">
      <c r="A317" s="59">
        <v>8505</v>
      </c>
      <c r="B317" s="59">
        <v>3</v>
      </c>
      <c r="C317" s="59">
        <v>1</v>
      </c>
      <c r="D317" s="59">
        <v>2</v>
      </c>
      <c r="E317" s="59" t="s">
        <v>80</v>
      </c>
      <c r="F317" s="227">
        <v>3</v>
      </c>
      <c r="G317" s="227">
        <v>0</v>
      </c>
      <c r="H317" s="59">
        <v>2</v>
      </c>
      <c r="I317" s="227">
        <v>11</v>
      </c>
      <c r="J317" s="59">
        <v>8500</v>
      </c>
      <c r="K317" s="78">
        <f>VLOOKUP(msa[[#This Row],[hwycov_id]],cnf[],10,FALSE)</f>
        <v>8500</v>
      </c>
      <c r="L317" s="229">
        <f t="shared" si="12"/>
        <v>0</v>
      </c>
      <c r="M317" s="228">
        <f t="shared" si="13"/>
        <v>0</v>
      </c>
      <c r="N317" s="228">
        <f t="shared" si="14"/>
        <v>0</v>
      </c>
      <c r="O317" s="298" t="e">
        <f>VLOOKUP(msa[[#This Row],[hwycov_id]],check!$A$2:$P$26,16,FALSE)</f>
        <v>#N/A</v>
      </c>
      <c r="P317" s="298">
        <v>323</v>
      </c>
    </row>
    <row r="318" spans="1:16">
      <c r="A318" s="59">
        <v>11181</v>
      </c>
      <c r="B318" s="59">
        <v>3</v>
      </c>
      <c r="C318" s="59">
        <v>1</v>
      </c>
      <c r="D318" s="59">
        <v>2</v>
      </c>
      <c r="E318" s="59" t="s">
        <v>79</v>
      </c>
      <c r="F318" s="227">
        <v>3</v>
      </c>
      <c r="G318" s="227">
        <v>0</v>
      </c>
      <c r="H318" s="59">
        <v>2</v>
      </c>
      <c r="I318" s="227">
        <v>14</v>
      </c>
      <c r="J318" s="59">
        <v>8902</v>
      </c>
      <c r="K318" s="78">
        <f>VLOOKUP(msa[[#This Row],[hwycov_id]],cnf[],10,FALSE)</f>
        <v>8902</v>
      </c>
      <c r="L318" s="229">
        <f t="shared" si="12"/>
        <v>0</v>
      </c>
      <c r="M318" s="228">
        <f t="shared" si="13"/>
        <v>0</v>
      </c>
      <c r="N318" s="228">
        <f t="shared" si="14"/>
        <v>0</v>
      </c>
      <c r="O318" s="298" t="e">
        <f>VLOOKUP(msa[[#This Row],[hwycov_id]],check!$A$2:$P$26,16,FALSE)</f>
        <v>#N/A</v>
      </c>
      <c r="P318" s="298">
        <v>324</v>
      </c>
    </row>
    <row r="319" spans="1:16">
      <c r="A319" s="59">
        <v>10306</v>
      </c>
      <c r="B319" s="59">
        <v>3</v>
      </c>
      <c r="C319" s="59">
        <v>1</v>
      </c>
      <c r="D319" s="59">
        <v>2</v>
      </c>
      <c r="E319" s="59" t="s">
        <v>80</v>
      </c>
      <c r="F319" s="227">
        <v>3</v>
      </c>
      <c r="G319" s="227">
        <v>0</v>
      </c>
      <c r="H319" s="59">
        <v>2</v>
      </c>
      <c r="I319" s="227">
        <v>11</v>
      </c>
      <c r="J319" s="59">
        <v>9200</v>
      </c>
      <c r="K319" s="78">
        <f>VLOOKUP(msa[[#This Row],[hwycov_id]],cnf[],10,FALSE)</f>
        <v>9200</v>
      </c>
      <c r="L319" s="229">
        <f t="shared" si="12"/>
        <v>0</v>
      </c>
      <c r="M319" s="228">
        <f t="shared" si="13"/>
        <v>0</v>
      </c>
      <c r="N319" s="228">
        <f t="shared" si="14"/>
        <v>0</v>
      </c>
      <c r="O319" s="298" t="e">
        <f>VLOOKUP(msa[[#This Row],[hwycov_id]],check!$A$2:$P$26,16,FALSE)</f>
        <v>#N/A</v>
      </c>
      <c r="P319" s="298">
        <v>325</v>
      </c>
    </row>
    <row r="320" spans="1:16">
      <c r="A320" s="59">
        <v>10384</v>
      </c>
      <c r="B320" s="59">
        <v>3</v>
      </c>
      <c r="C320" s="59">
        <v>1</v>
      </c>
      <c r="D320" s="59">
        <v>2</v>
      </c>
      <c r="E320" s="59" t="s">
        <v>79</v>
      </c>
      <c r="F320" s="227">
        <v>3</v>
      </c>
      <c r="G320" s="227">
        <v>0</v>
      </c>
      <c r="H320" s="59">
        <v>2</v>
      </c>
      <c r="I320" s="227">
        <v>14</v>
      </c>
      <c r="J320" s="59">
        <v>9681</v>
      </c>
      <c r="K320" s="78">
        <f>VLOOKUP(msa[[#This Row],[hwycov_id]],cnf[],10,FALSE)</f>
        <v>9681</v>
      </c>
      <c r="L320" s="229">
        <f t="shared" si="12"/>
        <v>0</v>
      </c>
      <c r="M320" s="228">
        <f t="shared" si="13"/>
        <v>0</v>
      </c>
      <c r="N320" s="228">
        <f t="shared" si="14"/>
        <v>0</v>
      </c>
      <c r="O320" s="298" t="e">
        <f>VLOOKUP(msa[[#This Row],[hwycov_id]],check!$A$2:$P$26,16,FALSE)</f>
        <v>#N/A</v>
      </c>
      <c r="P320" s="298">
        <v>326</v>
      </c>
    </row>
    <row r="321" spans="1:16">
      <c r="A321" s="59">
        <v>18734</v>
      </c>
      <c r="B321" s="59">
        <v>3</v>
      </c>
      <c r="C321" s="59">
        <v>1</v>
      </c>
      <c r="D321" s="59">
        <v>2</v>
      </c>
      <c r="E321" s="59" t="s">
        <v>79</v>
      </c>
      <c r="F321" s="227">
        <v>3</v>
      </c>
      <c r="G321" s="227">
        <v>0</v>
      </c>
      <c r="H321" s="59">
        <v>2</v>
      </c>
      <c r="I321" s="227">
        <v>14</v>
      </c>
      <c r="J321" s="59">
        <v>9761</v>
      </c>
      <c r="K321" s="78">
        <f>VLOOKUP(msa[[#This Row],[hwycov_id]],cnf[],10,FALSE)</f>
        <v>9761</v>
      </c>
      <c r="L321" s="229">
        <f t="shared" si="12"/>
        <v>0</v>
      </c>
      <c r="M321" s="228">
        <f t="shared" si="13"/>
        <v>0</v>
      </c>
      <c r="N321" s="228">
        <f t="shared" si="14"/>
        <v>0</v>
      </c>
      <c r="O321" s="298" t="e">
        <f>VLOOKUP(msa[[#This Row],[hwycov_id]],check!$A$2:$P$26,16,FALSE)</f>
        <v>#N/A</v>
      </c>
      <c r="P321" s="298">
        <v>327</v>
      </c>
    </row>
    <row r="322" spans="1:16">
      <c r="A322" s="59">
        <v>2157</v>
      </c>
      <c r="B322" s="59">
        <v>3</v>
      </c>
      <c r="C322" s="59">
        <v>1</v>
      </c>
      <c r="D322" s="59">
        <v>2</v>
      </c>
      <c r="E322" s="59" t="s">
        <v>79</v>
      </c>
      <c r="F322" s="227">
        <v>3</v>
      </c>
      <c r="G322" s="227">
        <v>0</v>
      </c>
      <c r="H322" s="59">
        <v>2</v>
      </c>
      <c r="I322" s="227">
        <v>14</v>
      </c>
      <c r="J322" s="59">
        <v>9798</v>
      </c>
      <c r="K322" s="78">
        <f>VLOOKUP(msa[[#This Row],[hwycov_id]],cnf[],10,FALSE)</f>
        <v>9798</v>
      </c>
      <c r="L322" s="229">
        <f t="shared" ref="L322:L385" si="15">K322/J322-1</f>
        <v>0</v>
      </c>
      <c r="M322" s="228">
        <f t="shared" ref="M322:M385" si="16">K322-J322</f>
        <v>0</v>
      </c>
      <c r="N322" s="228">
        <f t="shared" ref="N322:N385" si="17">POWER(M322,2)</f>
        <v>0</v>
      </c>
      <c r="O322" s="298" t="e">
        <f>VLOOKUP(msa[[#This Row],[hwycov_id]],check!$A$2:$P$26,16,FALSE)</f>
        <v>#N/A</v>
      </c>
      <c r="P322" s="298">
        <v>328</v>
      </c>
    </row>
    <row r="323" spans="1:16">
      <c r="A323" s="59">
        <v>1116</v>
      </c>
      <c r="B323" s="59">
        <v>3</v>
      </c>
      <c r="C323" s="59">
        <v>1</v>
      </c>
      <c r="D323" s="59">
        <v>2</v>
      </c>
      <c r="E323" s="59" t="s">
        <v>80</v>
      </c>
      <c r="F323" s="227">
        <v>3</v>
      </c>
      <c r="G323" s="227">
        <v>1</v>
      </c>
      <c r="H323" s="59">
        <v>2</v>
      </c>
      <c r="I323" s="227">
        <v>11</v>
      </c>
      <c r="J323" s="59">
        <v>10000</v>
      </c>
      <c r="K323" s="78">
        <f>VLOOKUP(msa[[#This Row],[hwycov_id]],cnf[],10,FALSE)</f>
        <v>10000</v>
      </c>
      <c r="L323" s="229">
        <f t="shared" si="15"/>
        <v>0</v>
      </c>
      <c r="M323" s="228">
        <f t="shared" si="16"/>
        <v>0</v>
      </c>
      <c r="N323" s="228">
        <f t="shared" si="17"/>
        <v>0</v>
      </c>
      <c r="O323" s="298" t="e">
        <f>VLOOKUP(msa[[#This Row],[hwycov_id]],check!$A$2:$P$26,16,FALSE)</f>
        <v>#N/A</v>
      </c>
      <c r="P323" s="298">
        <v>329</v>
      </c>
    </row>
    <row r="324" spans="1:16">
      <c r="A324" s="59">
        <v>19765</v>
      </c>
      <c r="B324" s="59">
        <v>3</v>
      </c>
      <c r="C324" s="59">
        <v>1</v>
      </c>
      <c r="D324" s="59">
        <v>2</v>
      </c>
      <c r="E324" s="59" t="s">
        <v>79</v>
      </c>
      <c r="F324" s="227">
        <v>3</v>
      </c>
      <c r="G324" s="227">
        <v>1</v>
      </c>
      <c r="H324" s="59">
        <v>2</v>
      </c>
      <c r="I324" s="227">
        <v>14</v>
      </c>
      <c r="J324" s="59">
        <v>10219</v>
      </c>
      <c r="K324" s="78">
        <f>VLOOKUP(msa[[#This Row],[hwycov_id]],cnf[],10,FALSE)</f>
        <v>10219</v>
      </c>
      <c r="L324" s="229">
        <f t="shared" si="15"/>
        <v>0</v>
      </c>
      <c r="M324" s="228">
        <f t="shared" si="16"/>
        <v>0</v>
      </c>
      <c r="N324" s="228">
        <f t="shared" si="17"/>
        <v>0</v>
      </c>
      <c r="O324" s="298" t="e">
        <f>VLOOKUP(msa[[#This Row],[hwycov_id]],check!$A$2:$P$26,16,FALSE)</f>
        <v>#N/A</v>
      </c>
      <c r="P324" s="298">
        <v>330</v>
      </c>
    </row>
    <row r="325" spans="1:16">
      <c r="A325" s="59">
        <v>12909</v>
      </c>
      <c r="B325" s="59">
        <v>3</v>
      </c>
      <c r="C325" s="59">
        <v>1</v>
      </c>
      <c r="D325" s="59">
        <v>2</v>
      </c>
      <c r="E325" s="59" t="s">
        <v>79</v>
      </c>
      <c r="F325" s="227">
        <v>3</v>
      </c>
      <c r="G325" s="227">
        <v>1</v>
      </c>
      <c r="H325" s="59">
        <v>2</v>
      </c>
      <c r="I325" s="227">
        <v>14</v>
      </c>
      <c r="J325" s="59">
        <v>10248</v>
      </c>
      <c r="K325" s="78">
        <f>VLOOKUP(msa[[#This Row],[hwycov_id]],cnf[],10,FALSE)</f>
        <v>10248</v>
      </c>
      <c r="L325" s="229">
        <f t="shared" si="15"/>
        <v>0</v>
      </c>
      <c r="M325" s="228">
        <f t="shared" si="16"/>
        <v>0</v>
      </c>
      <c r="N325" s="228">
        <f t="shared" si="17"/>
        <v>0</v>
      </c>
      <c r="O325" s="298" t="e">
        <f>VLOOKUP(msa[[#This Row],[hwycov_id]],check!$A$2:$P$26,16,FALSE)</f>
        <v>#N/A</v>
      </c>
      <c r="P325" s="298">
        <v>331</v>
      </c>
    </row>
    <row r="326" spans="1:16">
      <c r="A326" s="59">
        <v>5865</v>
      </c>
      <c r="B326" s="59">
        <v>3</v>
      </c>
      <c r="C326" s="59">
        <v>1</v>
      </c>
      <c r="D326" s="59">
        <v>2</v>
      </c>
      <c r="E326" s="59" t="s">
        <v>80</v>
      </c>
      <c r="F326" s="227">
        <v>3</v>
      </c>
      <c r="G326" s="227">
        <v>1</v>
      </c>
      <c r="H326" s="59">
        <v>2</v>
      </c>
      <c r="I326" s="227">
        <v>11</v>
      </c>
      <c r="J326" s="59">
        <v>10300</v>
      </c>
      <c r="K326" s="78">
        <f>VLOOKUP(msa[[#This Row],[hwycov_id]],cnf[],10,FALSE)</f>
        <v>10300</v>
      </c>
      <c r="L326" s="229">
        <f t="shared" si="15"/>
        <v>0</v>
      </c>
      <c r="M326" s="228">
        <f t="shared" si="16"/>
        <v>0</v>
      </c>
      <c r="N326" s="228">
        <f t="shared" si="17"/>
        <v>0</v>
      </c>
      <c r="O326" s="298" t="e">
        <f>VLOOKUP(msa[[#This Row],[hwycov_id]],check!$A$2:$P$26,16,FALSE)</f>
        <v>#N/A</v>
      </c>
      <c r="P326" s="298">
        <v>332</v>
      </c>
    </row>
    <row r="327" spans="1:16">
      <c r="A327" s="59">
        <v>5870</v>
      </c>
      <c r="B327" s="59">
        <v>3</v>
      </c>
      <c r="C327" s="59">
        <v>1</v>
      </c>
      <c r="D327" s="59">
        <v>2</v>
      </c>
      <c r="E327" s="59" t="s">
        <v>80</v>
      </c>
      <c r="F327" s="227">
        <v>3</v>
      </c>
      <c r="G327" s="227">
        <v>1</v>
      </c>
      <c r="H327" s="59">
        <v>2</v>
      </c>
      <c r="I327" s="227">
        <v>11</v>
      </c>
      <c r="J327" s="59">
        <v>10500</v>
      </c>
      <c r="K327" s="78">
        <f>VLOOKUP(msa[[#This Row],[hwycov_id]],cnf[],10,FALSE)</f>
        <v>10500</v>
      </c>
      <c r="L327" s="229">
        <f t="shared" si="15"/>
        <v>0</v>
      </c>
      <c r="M327" s="228">
        <f t="shared" si="16"/>
        <v>0</v>
      </c>
      <c r="N327" s="228">
        <f t="shared" si="17"/>
        <v>0</v>
      </c>
      <c r="O327" s="298" t="e">
        <f>VLOOKUP(msa[[#This Row],[hwycov_id]],check!$A$2:$P$26,16,FALSE)</f>
        <v>#N/A</v>
      </c>
      <c r="P327" s="298">
        <v>333</v>
      </c>
    </row>
    <row r="328" spans="1:16">
      <c r="A328" s="59">
        <v>17764</v>
      </c>
      <c r="B328" s="59">
        <v>3</v>
      </c>
      <c r="C328" s="59">
        <v>1</v>
      </c>
      <c r="D328" s="59">
        <v>2</v>
      </c>
      <c r="E328" s="59" t="s">
        <v>79</v>
      </c>
      <c r="F328" s="227">
        <v>3</v>
      </c>
      <c r="G328" s="227">
        <v>1</v>
      </c>
      <c r="H328" s="59">
        <v>2</v>
      </c>
      <c r="I328" s="227">
        <v>14</v>
      </c>
      <c r="J328" s="59">
        <v>10737</v>
      </c>
      <c r="K328" s="78">
        <f>VLOOKUP(msa[[#This Row],[hwycov_id]],cnf[],10,FALSE)</f>
        <v>10737</v>
      </c>
      <c r="L328" s="229">
        <f t="shared" si="15"/>
        <v>0</v>
      </c>
      <c r="M328" s="228">
        <f t="shared" si="16"/>
        <v>0</v>
      </c>
      <c r="N328" s="228">
        <f t="shared" si="17"/>
        <v>0</v>
      </c>
      <c r="O328" s="298" t="e">
        <f>VLOOKUP(msa[[#This Row],[hwycov_id]],check!$A$2:$P$26,16,FALSE)</f>
        <v>#N/A</v>
      </c>
      <c r="P328" s="298">
        <v>334</v>
      </c>
    </row>
    <row r="329" spans="1:16">
      <c r="A329" s="59">
        <v>14196</v>
      </c>
      <c r="B329" s="59">
        <v>3</v>
      </c>
      <c r="C329" s="59">
        <v>1</v>
      </c>
      <c r="D329" s="59">
        <v>2</v>
      </c>
      <c r="E329" s="59" t="s">
        <v>80</v>
      </c>
      <c r="F329" s="227">
        <v>3</v>
      </c>
      <c r="G329" s="227">
        <v>1</v>
      </c>
      <c r="H329" s="59">
        <v>2</v>
      </c>
      <c r="I329" s="227">
        <v>11</v>
      </c>
      <c r="J329" s="59">
        <v>10900</v>
      </c>
      <c r="K329" s="78">
        <f>VLOOKUP(msa[[#This Row],[hwycov_id]],cnf[],10,FALSE)</f>
        <v>10900</v>
      </c>
      <c r="L329" s="229">
        <f t="shared" si="15"/>
        <v>0</v>
      </c>
      <c r="M329" s="228">
        <f t="shared" si="16"/>
        <v>0</v>
      </c>
      <c r="N329" s="228">
        <f t="shared" si="17"/>
        <v>0</v>
      </c>
      <c r="O329" s="298" t="e">
        <f>VLOOKUP(msa[[#This Row],[hwycov_id]],check!$A$2:$P$26,16,FALSE)</f>
        <v>#N/A</v>
      </c>
      <c r="P329" s="298">
        <v>335</v>
      </c>
    </row>
    <row r="330" spans="1:16">
      <c r="A330" s="59">
        <v>14761</v>
      </c>
      <c r="B330" s="59">
        <v>3</v>
      </c>
      <c r="C330" s="59">
        <v>1</v>
      </c>
      <c r="D330" s="59">
        <v>2</v>
      </c>
      <c r="E330" s="59" t="s">
        <v>79</v>
      </c>
      <c r="F330" s="227">
        <v>3</v>
      </c>
      <c r="G330" s="227">
        <v>1</v>
      </c>
      <c r="H330" s="59">
        <v>2</v>
      </c>
      <c r="I330" s="227">
        <v>14</v>
      </c>
      <c r="J330" s="59">
        <v>10998</v>
      </c>
      <c r="K330" s="78">
        <f>VLOOKUP(msa[[#This Row],[hwycov_id]],cnf[],10,FALSE)</f>
        <v>10998</v>
      </c>
      <c r="L330" s="229">
        <f t="shared" si="15"/>
        <v>0</v>
      </c>
      <c r="M330" s="228">
        <f t="shared" si="16"/>
        <v>0</v>
      </c>
      <c r="N330" s="228">
        <f t="shared" si="17"/>
        <v>0</v>
      </c>
      <c r="O330" s="298" t="e">
        <f>VLOOKUP(msa[[#This Row],[hwycov_id]],check!$A$2:$P$26,16,FALSE)</f>
        <v>#N/A</v>
      </c>
      <c r="P330" s="298">
        <v>336</v>
      </c>
    </row>
    <row r="331" spans="1:16">
      <c r="A331" s="59">
        <v>10388</v>
      </c>
      <c r="B331" s="59">
        <v>3</v>
      </c>
      <c r="C331" s="59">
        <v>1</v>
      </c>
      <c r="D331" s="59">
        <v>2</v>
      </c>
      <c r="E331" s="59" t="s">
        <v>79</v>
      </c>
      <c r="F331" s="227">
        <v>3</v>
      </c>
      <c r="G331" s="227">
        <v>1</v>
      </c>
      <c r="H331" s="59">
        <v>2</v>
      </c>
      <c r="I331" s="227">
        <v>14</v>
      </c>
      <c r="J331" s="59">
        <v>11132</v>
      </c>
      <c r="K331" s="78">
        <f>VLOOKUP(msa[[#This Row],[hwycov_id]],cnf[],10,FALSE)</f>
        <v>11132</v>
      </c>
      <c r="L331" s="229">
        <f t="shared" si="15"/>
        <v>0</v>
      </c>
      <c r="M331" s="228">
        <f t="shared" si="16"/>
        <v>0</v>
      </c>
      <c r="N331" s="228">
        <f t="shared" si="17"/>
        <v>0</v>
      </c>
      <c r="O331" s="298" t="e">
        <f>VLOOKUP(msa[[#This Row],[hwycov_id]],check!$A$2:$P$26,16,FALSE)</f>
        <v>#N/A</v>
      </c>
      <c r="P331" s="298">
        <v>337</v>
      </c>
    </row>
    <row r="332" spans="1:16">
      <c r="A332" s="59">
        <v>2184</v>
      </c>
      <c r="B332" s="59">
        <v>3</v>
      </c>
      <c r="C332" s="59">
        <v>1</v>
      </c>
      <c r="D332" s="59">
        <v>2</v>
      </c>
      <c r="E332" s="59" t="s">
        <v>79</v>
      </c>
      <c r="F332" s="227">
        <v>3</v>
      </c>
      <c r="G332" s="227">
        <v>1</v>
      </c>
      <c r="H332" s="59">
        <v>2</v>
      </c>
      <c r="I332" s="227">
        <v>14</v>
      </c>
      <c r="J332" s="59">
        <v>11426</v>
      </c>
      <c r="K332" s="78">
        <f>VLOOKUP(msa[[#This Row],[hwycov_id]],cnf[],10,FALSE)</f>
        <v>11426</v>
      </c>
      <c r="L332" s="229">
        <f t="shared" si="15"/>
        <v>0</v>
      </c>
      <c r="M332" s="228">
        <f t="shared" si="16"/>
        <v>0</v>
      </c>
      <c r="N332" s="228">
        <f t="shared" si="17"/>
        <v>0</v>
      </c>
      <c r="O332" s="298" t="e">
        <f>VLOOKUP(msa[[#This Row],[hwycov_id]],check!$A$2:$P$26,16,FALSE)</f>
        <v>#N/A</v>
      </c>
      <c r="P332" s="298">
        <v>338</v>
      </c>
    </row>
    <row r="333" spans="1:16">
      <c r="A333" s="59">
        <v>16800</v>
      </c>
      <c r="B333" s="59">
        <v>3</v>
      </c>
      <c r="C333" s="59">
        <v>1</v>
      </c>
      <c r="D333" s="59">
        <v>2</v>
      </c>
      <c r="E333" s="59" t="s">
        <v>79</v>
      </c>
      <c r="F333" s="227">
        <v>3</v>
      </c>
      <c r="G333" s="227">
        <v>1</v>
      </c>
      <c r="H333" s="59">
        <v>2</v>
      </c>
      <c r="I333" s="227">
        <v>14</v>
      </c>
      <c r="J333" s="59">
        <v>11527</v>
      </c>
      <c r="K333" s="78">
        <f>VLOOKUP(msa[[#This Row],[hwycov_id]],cnf[],10,FALSE)</f>
        <v>11527</v>
      </c>
      <c r="L333" s="229">
        <f t="shared" si="15"/>
        <v>0</v>
      </c>
      <c r="M333" s="228">
        <f t="shared" si="16"/>
        <v>0</v>
      </c>
      <c r="N333" s="228">
        <f t="shared" si="17"/>
        <v>0</v>
      </c>
      <c r="O333" s="298" t="e">
        <f>VLOOKUP(msa[[#This Row],[hwycov_id]],check!$A$2:$P$26,16,FALSE)</f>
        <v>#N/A</v>
      </c>
      <c r="P333" s="298">
        <v>339</v>
      </c>
    </row>
    <row r="334" spans="1:16">
      <c r="A334" s="59">
        <v>19011</v>
      </c>
      <c r="B334" s="59">
        <v>3</v>
      </c>
      <c r="C334" s="59">
        <v>1</v>
      </c>
      <c r="D334" s="59">
        <v>2</v>
      </c>
      <c r="E334" s="59" t="s">
        <v>79</v>
      </c>
      <c r="F334" s="227">
        <v>3</v>
      </c>
      <c r="G334" s="227">
        <v>1</v>
      </c>
      <c r="H334" s="59">
        <v>2</v>
      </c>
      <c r="I334" s="227">
        <v>14</v>
      </c>
      <c r="J334" s="59">
        <v>11759</v>
      </c>
      <c r="K334" s="78">
        <f>VLOOKUP(msa[[#This Row],[hwycov_id]],cnf[],10,FALSE)</f>
        <v>11759</v>
      </c>
      <c r="L334" s="229">
        <f t="shared" si="15"/>
        <v>0</v>
      </c>
      <c r="M334" s="228">
        <f t="shared" si="16"/>
        <v>0</v>
      </c>
      <c r="N334" s="228">
        <f t="shared" si="17"/>
        <v>0</v>
      </c>
      <c r="O334" s="298" t="e">
        <f>VLOOKUP(msa[[#This Row],[hwycov_id]],check!$A$2:$P$26,16,FALSE)</f>
        <v>#N/A</v>
      </c>
      <c r="P334" s="298">
        <v>340</v>
      </c>
    </row>
    <row r="335" spans="1:16">
      <c r="A335" s="59">
        <v>16908</v>
      </c>
      <c r="B335" s="59">
        <v>3</v>
      </c>
      <c r="C335" s="59">
        <v>1</v>
      </c>
      <c r="D335" s="59">
        <v>2</v>
      </c>
      <c r="E335" s="59" t="s">
        <v>79</v>
      </c>
      <c r="F335" s="227">
        <v>3</v>
      </c>
      <c r="G335" s="227">
        <v>1</v>
      </c>
      <c r="H335" s="59">
        <v>2</v>
      </c>
      <c r="I335" s="227">
        <v>14</v>
      </c>
      <c r="J335" s="59">
        <v>11880</v>
      </c>
      <c r="K335" s="78">
        <f>VLOOKUP(msa[[#This Row],[hwycov_id]],cnf[],10,FALSE)</f>
        <v>11880</v>
      </c>
      <c r="L335" s="229">
        <f t="shared" si="15"/>
        <v>0</v>
      </c>
      <c r="M335" s="228">
        <f t="shared" si="16"/>
        <v>0</v>
      </c>
      <c r="N335" s="228">
        <f t="shared" si="17"/>
        <v>0</v>
      </c>
      <c r="O335" s="298" t="e">
        <f>VLOOKUP(msa[[#This Row],[hwycov_id]],check!$A$2:$P$26,16,FALSE)</f>
        <v>#N/A</v>
      </c>
      <c r="P335" s="298">
        <v>341</v>
      </c>
    </row>
    <row r="336" spans="1:16">
      <c r="A336" s="59">
        <v>865</v>
      </c>
      <c r="B336" s="59">
        <v>3</v>
      </c>
      <c r="C336" s="59">
        <v>1</v>
      </c>
      <c r="D336" s="59">
        <v>2</v>
      </c>
      <c r="E336" s="59" t="s">
        <v>79</v>
      </c>
      <c r="F336" s="227">
        <v>3</v>
      </c>
      <c r="G336" s="227">
        <v>1</v>
      </c>
      <c r="H336" s="59">
        <v>2</v>
      </c>
      <c r="I336" s="227">
        <v>14</v>
      </c>
      <c r="J336" s="59">
        <v>12089</v>
      </c>
      <c r="K336" s="78">
        <f>VLOOKUP(msa[[#This Row],[hwycov_id]],cnf[],10,FALSE)</f>
        <v>12089</v>
      </c>
      <c r="L336" s="229">
        <f t="shared" si="15"/>
        <v>0</v>
      </c>
      <c r="M336" s="228">
        <f t="shared" si="16"/>
        <v>0</v>
      </c>
      <c r="N336" s="228">
        <f t="shared" si="17"/>
        <v>0</v>
      </c>
      <c r="O336" s="298" t="e">
        <f>VLOOKUP(msa[[#This Row],[hwycov_id]],check!$A$2:$P$26,16,FALSE)</f>
        <v>#N/A</v>
      </c>
      <c r="P336" s="298">
        <v>342</v>
      </c>
    </row>
    <row r="337" spans="1:16">
      <c r="A337" s="59">
        <v>14792</v>
      </c>
      <c r="B337" s="59">
        <v>3</v>
      </c>
      <c r="C337" s="59">
        <v>1</v>
      </c>
      <c r="D337" s="59">
        <v>2</v>
      </c>
      <c r="E337" s="59" t="s">
        <v>79</v>
      </c>
      <c r="F337" s="227">
        <v>3</v>
      </c>
      <c r="G337" s="227">
        <v>1</v>
      </c>
      <c r="H337" s="59">
        <v>2</v>
      </c>
      <c r="I337" s="227">
        <v>14</v>
      </c>
      <c r="J337" s="59">
        <v>12232</v>
      </c>
      <c r="K337" s="78">
        <f>VLOOKUP(msa[[#This Row],[hwycov_id]],cnf[],10,FALSE)</f>
        <v>12232</v>
      </c>
      <c r="L337" s="229">
        <f t="shared" si="15"/>
        <v>0</v>
      </c>
      <c r="M337" s="228">
        <f t="shared" si="16"/>
        <v>0</v>
      </c>
      <c r="N337" s="228">
        <f t="shared" si="17"/>
        <v>0</v>
      </c>
      <c r="O337" s="298" t="e">
        <f>VLOOKUP(msa[[#This Row],[hwycov_id]],check!$A$2:$P$26,16,FALSE)</f>
        <v>#N/A</v>
      </c>
      <c r="P337" s="298">
        <v>343</v>
      </c>
    </row>
    <row r="338" spans="1:16">
      <c r="A338" s="59">
        <v>9538</v>
      </c>
      <c r="B338" s="59">
        <v>3</v>
      </c>
      <c r="C338" s="59">
        <v>1</v>
      </c>
      <c r="D338" s="59">
        <v>2</v>
      </c>
      <c r="E338" s="59" t="s">
        <v>79</v>
      </c>
      <c r="F338" s="227">
        <v>3</v>
      </c>
      <c r="G338" s="227">
        <v>1</v>
      </c>
      <c r="H338" s="59">
        <v>2</v>
      </c>
      <c r="I338" s="227">
        <v>14</v>
      </c>
      <c r="J338" s="59">
        <v>12495</v>
      </c>
      <c r="K338" s="78">
        <f>VLOOKUP(msa[[#This Row],[hwycov_id]],cnf[],10,FALSE)</f>
        <v>12495</v>
      </c>
      <c r="L338" s="229">
        <f t="shared" si="15"/>
        <v>0</v>
      </c>
      <c r="M338" s="228">
        <f t="shared" si="16"/>
        <v>0</v>
      </c>
      <c r="N338" s="228">
        <f t="shared" si="17"/>
        <v>0</v>
      </c>
      <c r="O338" s="298" t="e">
        <f>VLOOKUP(msa[[#This Row],[hwycov_id]],check!$A$2:$P$26,16,FALSE)</f>
        <v>#N/A</v>
      </c>
      <c r="P338" s="298">
        <v>344</v>
      </c>
    </row>
    <row r="339" spans="1:16">
      <c r="A339" s="59">
        <v>1905</v>
      </c>
      <c r="B339" s="59">
        <v>3</v>
      </c>
      <c r="C339" s="59">
        <v>1</v>
      </c>
      <c r="D339" s="59">
        <v>2</v>
      </c>
      <c r="E339" s="59" t="s">
        <v>80</v>
      </c>
      <c r="F339" s="227">
        <v>3</v>
      </c>
      <c r="G339" s="227">
        <v>1</v>
      </c>
      <c r="H339" s="59">
        <v>2</v>
      </c>
      <c r="I339" s="227">
        <v>11</v>
      </c>
      <c r="J339" s="59">
        <v>12600</v>
      </c>
      <c r="K339" s="78">
        <f>VLOOKUP(msa[[#This Row],[hwycov_id]],cnf[],10,FALSE)</f>
        <v>12600</v>
      </c>
      <c r="L339" s="229">
        <f t="shared" si="15"/>
        <v>0</v>
      </c>
      <c r="M339" s="228">
        <f t="shared" si="16"/>
        <v>0</v>
      </c>
      <c r="N339" s="228">
        <f t="shared" si="17"/>
        <v>0</v>
      </c>
      <c r="O339" s="298" t="e">
        <f>VLOOKUP(msa[[#This Row],[hwycov_id]],check!$A$2:$P$26,16,FALSE)</f>
        <v>#N/A</v>
      </c>
      <c r="P339" s="298">
        <v>345</v>
      </c>
    </row>
    <row r="340" spans="1:16">
      <c r="A340" s="59">
        <v>19008</v>
      </c>
      <c r="B340" s="59">
        <v>3</v>
      </c>
      <c r="C340" s="59">
        <v>1</v>
      </c>
      <c r="D340" s="59">
        <v>2</v>
      </c>
      <c r="E340" s="59" t="s">
        <v>80</v>
      </c>
      <c r="F340" s="227">
        <v>3</v>
      </c>
      <c r="G340" s="227">
        <v>1</v>
      </c>
      <c r="H340" s="59">
        <v>2</v>
      </c>
      <c r="I340" s="227">
        <v>11</v>
      </c>
      <c r="J340" s="59">
        <v>12600</v>
      </c>
      <c r="K340" s="78">
        <f>VLOOKUP(msa[[#This Row],[hwycov_id]],cnf[],10,FALSE)</f>
        <v>12600</v>
      </c>
      <c r="L340" s="229">
        <f t="shared" si="15"/>
        <v>0</v>
      </c>
      <c r="M340" s="228">
        <f t="shared" si="16"/>
        <v>0</v>
      </c>
      <c r="N340" s="228">
        <f t="shared" si="17"/>
        <v>0</v>
      </c>
      <c r="O340" s="298" t="e">
        <f>VLOOKUP(msa[[#This Row],[hwycov_id]],check!$A$2:$P$26,16,FALSE)</f>
        <v>#N/A</v>
      </c>
      <c r="P340" s="298">
        <v>346</v>
      </c>
    </row>
    <row r="341" spans="1:16">
      <c r="A341" s="59">
        <v>7099</v>
      </c>
      <c r="B341" s="59">
        <v>3</v>
      </c>
      <c r="C341" s="59">
        <v>1</v>
      </c>
      <c r="D341" s="59">
        <v>2</v>
      </c>
      <c r="E341" s="59" t="s">
        <v>80</v>
      </c>
      <c r="F341" s="227">
        <v>3</v>
      </c>
      <c r="G341" s="227">
        <v>1</v>
      </c>
      <c r="H341" s="59">
        <v>2</v>
      </c>
      <c r="I341" s="227">
        <v>11</v>
      </c>
      <c r="J341" s="59">
        <v>12800</v>
      </c>
      <c r="K341" s="78">
        <f>VLOOKUP(msa[[#This Row],[hwycov_id]],cnf[],10,FALSE)</f>
        <v>12800</v>
      </c>
      <c r="L341" s="229">
        <f t="shared" si="15"/>
        <v>0</v>
      </c>
      <c r="M341" s="228">
        <f t="shared" si="16"/>
        <v>0</v>
      </c>
      <c r="N341" s="228">
        <f t="shared" si="17"/>
        <v>0</v>
      </c>
      <c r="O341" s="298" t="e">
        <f>VLOOKUP(msa[[#This Row],[hwycov_id]],check!$A$2:$P$26,16,FALSE)</f>
        <v>#N/A</v>
      </c>
      <c r="P341" s="298">
        <v>347</v>
      </c>
    </row>
    <row r="342" spans="1:16">
      <c r="A342" s="59">
        <v>10130</v>
      </c>
      <c r="B342" s="59">
        <v>3</v>
      </c>
      <c r="C342" s="59">
        <v>1</v>
      </c>
      <c r="D342" s="59">
        <v>2</v>
      </c>
      <c r="E342" s="59" t="s">
        <v>79</v>
      </c>
      <c r="F342" s="227">
        <v>3</v>
      </c>
      <c r="G342" s="227">
        <v>1</v>
      </c>
      <c r="H342" s="59">
        <v>2</v>
      </c>
      <c r="I342" s="227">
        <v>14</v>
      </c>
      <c r="J342" s="59">
        <v>12893</v>
      </c>
      <c r="K342" s="78">
        <f>VLOOKUP(msa[[#This Row],[hwycov_id]],cnf[],10,FALSE)</f>
        <v>12893</v>
      </c>
      <c r="L342" s="229">
        <f t="shared" si="15"/>
        <v>0</v>
      </c>
      <c r="M342" s="228">
        <f t="shared" si="16"/>
        <v>0</v>
      </c>
      <c r="N342" s="228">
        <f t="shared" si="17"/>
        <v>0</v>
      </c>
      <c r="O342" s="298" t="e">
        <f>VLOOKUP(msa[[#This Row],[hwycov_id]],check!$A$2:$P$26,16,FALSE)</f>
        <v>#N/A</v>
      </c>
      <c r="P342" s="298">
        <v>348</v>
      </c>
    </row>
    <row r="343" spans="1:16">
      <c r="A343" s="59">
        <v>5120</v>
      </c>
      <c r="B343" s="59">
        <v>3</v>
      </c>
      <c r="C343" s="59">
        <v>1</v>
      </c>
      <c r="D343" s="59">
        <v>2</v>
      </c>
      <c r="E343" s="59" t="s">
        <v>80</v>
      </c>
      <c r="F343" s="227">
        <v>3</v>
      </c>
      <c r="G343" s="227">
        <v>1</v>
      </c>
      <c r="H343" s="59">
        <v>2</v>
      </c>
      <c r="I343" s="227">
        <v>11</v>
      </c>
      <c r="J343" s="59">
        <v>12900</v>
      </c>
      <c r="K343" s="78">
        <f>VLOOKUP(msa[[#This Row],[hwycov_id]],cnf[],10,FALSE)</f>
        <v>12900</v>
      </c>
      <c r="L343" s="229">
        <f t="shared" si="15"/>
        <v>0</v>
      </c>
      <c r="M343" s="228">
        <f t="shared" si="16"/>
        <v>0</v>
      </c>
      <c r="N343" s="228">
        <f t="shared" si="17"/>
        <v>0</v>
      </c>
      <c r="O343" s="298" t="e">
        <f>VLOOKUP(msa[[#This Row],[hwycov_id]],check!$A$2:$P$26,16,FALSE)</f>
        <v>#N/A</v>
      </c>
      <c r="P343" s="298">
        <v>349</v>
      </c>
    </row>
    <row r="344" spans="1:16">
      <c r="A344" s="59">
        <v>1502</v>
      </c>
      <c r="B344" s="59">
        <v>3</v>
      </c>
      <c r="C344" s="59">
        <v>1</v>
      </c>
      <c r="D344" s="59">
        <v>2</v>
      </c>
      <c r="E344" s="59" t="s">
        <v>80</v>
      </c>
      <c r="F344" s="227">
        <v>3</v>
      </c>
      <c r="G344" s="227">
        <v>1</v>
      </c>
      <c r="H344" s="59">
        <v>2</v>
      </c>
      <c r="I344" s="227">
        <v>11</v>
      </c>
      <c r="J344" s="59">
        <v>13000</v>
      </c>
      <c r="K344" s="78">
        <f>VLOOKUP(msa[[#This Row],[hwycov_id]],cnf[],10,FALSE)</f>
        <v>13000</v>
      </c>
      <c r="L344" s="229">
        <f t="shared" si="15"/>
        <v>0</v>
      </c>
      <c r="M344" s="228">
        <f t="shared" si="16"/>
        <v>0</v>
      </c>
      <c r="N344" s="228">
        <f t="shared" si="17"/>
        <v>0</v>
      </c>
      <c r="O344" s="298" t="e">
        <f>VLOOKUP(msa[[#This Row],[hwycov_id]],check!$A$2:$P$26,16,FALSE)</f>
        <v>#N/A</v>
      </c>
      <c r="P344" s="298">
        <v>350</v>
      </c>
    </row>
    <row r="345" spans="1:16">
      <c r="A345" s="59">
        <v>8983</v>
      </c>
      <c r="B345" s="59">
        <v>3</v>
      </c>
      <c r="C345" s="59">
        <v>1</v>
      </c>
      <c r="D345" s="59">
        <v>2</v>
      </c>
      <c r="E345" s="59" t="s">
        <v>80</v>
      </c>
      <c r="F345" s="227">
        <v>3</v>
      </c>
      <c r="G345" s="227">
        <v>1</v>
      </c>
      <c r="H345" s="59">
        <v>2</v>
      </c>
      <c r="I345" s="227">
        <v>11</v>
      </c>
      <c r="J345" s="59">
        <v>13000</v>
      </c>
      <c r="K345" s="78">
        <f>VLOOKUP(msa[[#This Row],[hwycov_id]],cnf[],10,FALSE)</f>
        <v>13000</v>
      </c>
      <c r="L345" s="229">
        <f t="shared" si="15"/>
        <v>0</v>
      </c>
      <c r="M345" s="228">
        <f t="shared" si="16"/>
        <v>0</v>
      </c>
      <c r="N345" s="228">
        <f t="shared" si="17"/>
        <v>0</v>
      </c>
      <c r="O345" s="298" t="e">
        <f>VLOOKUP(msa[[#This Row],[hwycov_id]],check!$A$2:$P$26,16,FALSE)</f>
        <v>#N/A</v>
      </c>
      <c r="P345" s="298">
        <v>351</v>
      </c>
    </row>
    <row r="346" spans="1:16">
      <c r="A346" s="59">
        <v>14755</v>
      </c>
      <c r="B346" s="59">
        <v>3</v>
      </c>
      <c r="C346" s="59">
        <v>1</v>
      </c>
      <c r="D346" s="59">
        <v>2</v>
      </c>
      <c r="E346" s="59" t="s">
        <v>79</v>
      </c>
      <c r="F346" s="227">
        <v>3</v>
      </c>
      <c r="G346" s="227">
        <v>1</v>
      </c>
      <c r="H346" s="59">
        <v>2</v>
      </c>
      <c r="I346" s="227">
        <v>14</v>
      </c>
      <c r="J346" s="59">
        <v>13097</v>
      </c>
      <c r="K346" s="78">
        <f>VLOOKUP(msa[[#This Row],[hwycov_id]],cnf[],10,FALSE)</f>
        <v>13097</v>
      </c>
      <c r="L346" s="229">
        <f t="shared" si="15"/>
        <v>0</v>
      </c>
      <c r="M346" s="228">
        <f t="shared" si="16"/>
        <v>0</v>
      </c>
      <c r="N346" s="228">
        <f t="shared" si="17"/>
        <v>0</v>
      </c>
      <c r="O346" s="298" t="e">
        <f>VLOOKUP(msa[[#This Row],[hwycov_id]],check!$A$2:$P$26,16,FALSE)</f>
        <v>#N/A</v>
      </c>
      <c r="P346" s="298">
        <v>352</v>
      </c>
    </row>
    <row r="347" spans="1:16">
      <c r="A347" s="59">
        <v>19030</v>
      </c>
      <c r="B347" s="59">
        <v>3</v>
      </c>
      <c r="C347" s="59">
        <v>1</v>
      </c>
      <c r="D347" s="59">
        <v>2</v>
      </c>
      <c r="E347" s="59" t="s">
        <v>80</v>
      </c>
      <c r="F347" s="227">
        <v>3</v>
      </c>
      <c r="G347" s="227">
        <v>1</v>
      </c>
      <c r="H347" s="59">
        <v>2</v>
      </c>
      <c r="I347" s="227">
        <v>11</v>
      </c>
      <c r="J347" s="59">
        <v>13200</v>
      </c>
      <c r="K347" s="78">
        <f>VLOOKUP(msa[[#This Row],[hwycov_id]],cnf[],10,FALSE)</f>
        <v>13200</v>
      </c>
      <c r="L347" s="229">
        <f t="shared" si="15"/>
        <v>0</v>
      </c>
      <c r="M347" s="228">
        <f t="shared" si="16"/>
        <v>0</v>
      </c>
      <c r="N347" s="228">
        <f t="shared" si="17"/>
        <v>0</v>
      </c>
      <c r="O347" s="298" t="e">
        <f>VLOOKUP(msa[[#This Row],[hwycov_id]],check!$A$2:$P$26,16,FALSE)</f>
        <v>#N/A</v>
      </c>
      <c r="P347" s="298">
        <v>353</v>
      </c>
    </row>
    <row r="348" spans="1:16">
      <c r="A348" s="59">
        <v>19046</v>
      </c>
      <c r="B348" s="59">
        <v>3</v>
      </c>
      <c r="C348" s="59">
        <v>1</v>
      </c>
      <c r="D348" s="59">
        <v>2</v>
      </c>
      <c r="E348" s="59" t="s">
        <v>80</v>
      </c>
      <c r="F348" s="227">
        <v>3</v>
      </c>
      <c r="G348" s="227">
        <v>1</v>
      </c>
      <c r="H348" s="59">
        <v>2</v>
      </c>
      <c r="I348" s="227">
        <v>11</v>
      </c>
      <c r="J348" s="59">
        <v>13500</v>
      </c>
      <c r="K348" s="78">
        <f>VLOOKUP(msa[[#This Row],[hwycov_id]],cnf[],10,FALSE)</f>
        <v>13500</v>
      </c>
      <c r="L348" s="229">
        <f t="shared" si="15"/>
        <v>0</v>
      </c>
      <c r="M348" s="228">
        <f t="shared" si="16"/>
        <v>0</v>
      </c>
      <c r="N348" s="228">
        <f t="shared" si="17"/>
        <v>0</v>
      </c>
      <c r="O348" s="298" t="e">
        <f>VLOOKUP(msa[[#This Row],[hwycov_id]],check!$A$2:$P$26,16,FALSE)</f>
        <v>#N/A</v>
      </c>
      <c r="P348" s="298">
        <v>354</v>
      </c>
    </row>
    <row r="349" spans="1:16">
      <c r="A349" s="59">
        <v>14201</v>
      </c>
      <c r="B349" s="59">
        <v>3</v>
      </c>
      <c r="C349" s="59">
        <v>1</v>
      </c>
      <c r="D349" s="59">
        <v>2</v>
      </c>
      <c r="E349" s="59" t="s">
        <v>80</v>
      </c>
      <c r="F349" s="227">
        <v>3</v>
      </c>
      <c r="G349" s="227">
        <v>1</v>
      </c>
      <c r="H349" s="59">
        <v>2</v>
      </c>
      <c r="I349" s="227">
        <v>11</v>
      </c>
      <c r="J349" s="59">
        <v>13800</v>
      </c>
      <c r="K349" s="78">
        <f>VLOOKUP(msa[[#This Row],[hwycov_id]],cnf[],10,FALSE)</f>
        <v>13800</v>
      </c>
      <c r="L349" s="229">
        <f t="shared" si="15"/>
        <v>0</v>
      </c>
      <c r="M349" s="228">
        <f t="shared" si="16"/>
        <v>0</v>
      </c>
      <c r="N349" s="228">
        <f t="shared" si="17"/>
        <v>0</v>
      </c>
      <c r="O349" s="298" t="e">
        <f>VLOOKUP(msa[[#This Row],[hwycov_id]],check!$A$2:$P$26,16,FALSE)</f>
        <v>#N/A</v>
      </c>
      <c r="P349" s="298">
        <v>355</v>
      </c>
    </row>
    <row r="350" spans="1:16">
      <c r="A350" s="59">
        <v>2865</v>
      </c>
      <c r="B350" s="59">
        <v>3</v>
      </c>
      <c r="C350" s="59">
        <v>1</v>
      </c>
      <c r="D350" s="59">
        <v>2</v>
      </c>
      <c r="E350" s="59" t="s">
        <v>80</v>
      </c>
      <c r="F350" s="227">
        <v>3</v>
      </c>
      <c r="G350" s="227">
        <v>1</v>
      </c>
      <c r="H350" s="59">
        <v>2</v>
      </c>
      <c r="I350" s="227">
        <v>11</v>
      </c>
      <c r="J350" s="59">
        <v>14100</v>
      </c>
      <c r="K350" s="78">
        <f>VLOOKUP(msa[[#This Row],[hwycov_id]],cnf[],10,FALSE)</f>
        <v>14100</v>
      </c>
      <c r="L350" s="229">
        <f t="shared" si="15"/>
        <v>0</v>
      </c>
      <c r="M350" s="228">
        <f t="shared" si="16"/>
        <v>0</v>
      </c>
      <c r="N350" s="228">
        <f t="shared" si="17"/>
        <v>0</v>
      </c>
      <c r="O350" s="298" t="e">
        <f>VLOOKUP(msa[[#This Row],[hwycov_id]],check!$A$2:$P$26,16,FALSE)</f>
        <v>#N/A</v>
      </c>
      <c r="P350" s="298">
        <v>356</v>
      </c>
    </row>
    <row r="351" spans="1:16">
      <c r="A351" s="59">
        <v>11614</v>
      </c>
      <c r="B351" s="59">
        <v>3</v>
      </c>
      <c r="C351" s="59">
        <v>1</v>
      </c>
      <c r="D351" s="59">
        <v>2</v>
      </c>
      <c r="E351" s="59" t="s">
        <v>79</v>
      </c>
      <c r="F351" s="227">
        <v>3</v>
      </c>
      <c r="G351" s="227">
        <v>1</v>
      </c>
      <c r="H351" s="59">
        <v>2</v>
      </c>
      <c r="I351" s="227">
        <v>14</v>
      </c>
      <c r="J351" s="59">
        <v>14104</v>
      </c>
      <c r="K351" s="78">
        <f>VLOOKUP(msa[[#This Row],[hwycov_id]],cnf[],10,FALSE)</f>
        <v>14104</v>
      </c>
      <c r="L351" s="229">
        <f t="shared" si="15"/>
        <v>0</v>
      </c>
      <c r="M351" s="228">
        <f t="shared" si="16"/>
        <v>0</v>
      </c>
      <c r="N351" s="228">
        <f t="shared" si="17"/>
        <v>0</v>
      </c>
      <c r="O351" s="298" t="e">
        <f>VLOOKUP(msa[[#This Row],[hwycov_id]],check!$A$2:$P$26,16,FALSE)</f>
        <v>#N/A</v>
      </c>
      <c r="P351" s="298">
        <v>357</v>
      </c>
    </row>
    <row r="352" spans="1:16">
      <c r="A352" s="59">
        <v>5141</v>
      </c>
      <c r="B352" s="59">
        <v>3</v>
      </c>
      <c r="C352" s="59">
        <v>1</v>
      </c>
      <c r="D352" s="59">
        <v>2</v>
      </c>
      <c r="E352" s="59" t="s">
        <v>79</v>
      </c>
      <c r="F352" s="227">
        <v>3</v>
      </c>
      <c r="G352" s="227">
        <v>1</v>
      </c>
      <c r="H352" s="59">
        <v>2</v>
      </c>
      <c r="I352" s="227">
        <v>14</v>
      </c>
      <c r="J352" s="59">
        <v>14162</v>
      </c>
      <c r="K352" s="78">
        <f>VLOOKUP(msa[[#This Row],[hwycov_id]],cnf[],10,FALSE)</f>
        <v>14162</v>
      </c>
      <c r="L352" s="229">
        <f t="shared" si="15"/>
        <v>0</v>
      </c>
      <c r="M352" s="228">
        <f t="shared" si="16"/>
        <v>0</v>
      </c>
      <c r="N352" s="228">
        <f t="shared" si="17"/>
        <v>0</v>
      </c>
      <c r="O352" s="298" t="e">
        <f>VLOOKUP(msa[[#This Row],[hwycov_id]],check!$A$2:$P$26,16,FALSE)</f>
        <v>#N/A</v>
      </c>
      <c r="P352" s="298">
        <v>358</v>
      </c>
    </row>
    <row r="353" spans="1:16">
      <c r="A353" s="59">
        <v>7710</v>
      </c>
      <c r="B353" s="59">
        <v>3</v>
      </c>
      <c r="C353" s="59">
        <v>1</v>
      </c>
      <c r="D353" s="59">
        <v>2</v>
      </c>
      <c r="E353" s="59" t="s">
        <v>80</v>
      </c>
      <c r="F353" s="227">
        <v>3</v>
      </c>
      <c r="G353" s="227">
        <v>1</v>
      </c>
      <c r="H353" s="59">
        <v>2</v>
      </c>
      <c r="I353" s="227">
        <v>11</v>
      </c>
      <c r="J353" s="59">
        <v>14200</v>
      </c>
      <c r="K353" s="78">
        <f>VLOOKUP(msa[[#This Row],[hwycov_id]],cnf[],10,FALSE)</f>
        <v>14200</v>
      </c>
      <c r="L353" s="229">
        <f t="shared" si="15"/>
        <v>0</v>
      </c>
      <c r="M353" s="228">
        <f t="shared" si="16"/>
        <v>0</v>
      </c>
      <c r="N353" s="228">
        <f t="shared" si="17"/>
        <v>0</v>
      </c>
      <c r="O353" s="298" t="e">
        <f>VLOOKUP(msa[[#This Row],[hwycov_id]],check!$A$2:$P$26,16,FALSE)</f>
        <v>#N/A</v>
      </c>
      <c r="P353" s="298">
        <v>359</v>
      </c>
    </row>
    <row r="354" spans="1:16">
      <c r="A354" s="59">
        <v>1489</v>
      </c>
      <c r="B354" s="59">
        <v>3</v>
      </c>
      <c r="C354" s="59">
        <v>1</v>
      </c>
      <c r="D354" s="59">
        <v>2</v>
      </c>
      <c r="E354" s="59" t="s">
        <v>80</v>
      </c>
      <c r="F354" s="227">
        <v>3</v>
      </c>
      <c r="G354" s="227">
        <v>1</v>
      </c>
      <c r="H354" s="59">
        <v>2</v>
      </c>
      <c r="I354" s="227">
        <v>11</v>
      </c>
      <c r="J354" s="59">
        <v>14200</v>
      </c>
      <c r="K354" s="78">
        <f>VLOOKUP(msa[[#This Row],[hwycov_id]],cnf[],10,FALSE)</f>
        <v>14200</v>
      </c>
      <c r="L354" s="229">
        <f t="shared" si="15"/>
        <v>0</v>
      </c>
      <c r="M354" s="228">
        <f t="shared" si="16"/>
        <v>0</v>
      </c>
      <c r="N354" s="228">
        <f t="shared" si="17"/>
        <v>0</v>
      </c>
      <c r="O354" s="298" t="e">
        <f>VLOOKUP(msa[[#This Row],[hwycov_id]],check!$A$2:$P$26,16,FALSE)</f>
        <v>#N/A</v>
      </c>
      <c r="P354" s="298">
        <v>360</v>
      </c>
    </row>
    <row r="355" spans="1:16">
      <c r="A355" s="59">
        <v>8745</v>
      </c>
      <c r="B355" s="59">
        <v>3</v>
      </c>
      <c r="C355" s="59">
        <v>1</v>
      </c>
      <c r="D355" s="59">
        <v>2</v>
      </c>
      <c r="E355" s="59" t="s">
        <v>79</v>
      </c>
      <c r="F355" s="227">
        <v>3</v>
      </c>
      <c r="G355" s="227">
        <v>1</v>
      </c>
      <c r="H355" s="59">
        <v>2</v>
      </c>
      <c r="I355" s="227">
        <v>14</v>
      </c>
      <c r="J355" s="59">
        <v>14261</v>
      </c>
      <c r="K355" s="78">
        <f>VLOOKUP(msa[[#This Row],[hwycov_id]],cnf[],10,FALSE)</f>
        <v>14261</v>
      </c>
      <c r="L355" s="229">
        <f t="shared" si="15"/>
        <v>0</v>
      </c>
      <c r="M355" s="228">
        <f t="shared" si="16"/>
        <v>0</v>
      </c>
      <c r="N355" s="228">
        <f t="shared" si="17"/>
        <v>0</v>
      </c>
      <c r="O355" s="298" t="e">
        <f>VLOOKUP(msa[[#This Row],[hwycov_id]],check!$A$2:$P$26,16,FALSE)</f>
        <v>#N/A</v>
      </c>
      <c r="P355" s="298">
        <v>361</v>
      </c>
    </row>
    <row r="356" spans="1:16">
      <c r="A356" s="59">
        <v>3770</v>
      </c>
      <c r="B356" s="59">
        <v>3</v>
      </c>
      <c r="C356" s="59">
        <v>1</v>
      </c>
      <c r="D356" s="59">
        <v>2</v>
      </c>
      <c r="E356" s="59" t="s">
        <v>80</v>
      </c>
      <c r="F356" s="227">
        <v>3</v>
      </c>
      <c r="G356" s="227">
        <v>1</v>
      </c>
      <c r="H356" s="59">
        <v>2</v>
      </c>
      <c r="I356" s="227">
        <v>11</v>
      </c>
      <c r="J356" s="59">
        <v>14300</v>
      </c>
      <c r="K356" s="78">
        <f>VLOOKUP(msa[[#This Row],[hwycov_id]],cnf[],10,FALSE)</f>
        <v>14300</v>
      </c>
      <c r="L356" s="229">
        <f t="shared" si="15"/>
        <v>0</v>
      </c>
      <c r="M356" s="228">
        <f t="shared" si="16"/>
        <v>0</v>
      </c>
      <c r="N356" s="228">
        <f t="shared" si="17"/>
        <v>0</v>
      </c>
      <c r="O356" s="298" t="e">
        <f>VLOOKUP(msa[[#This Row],[hwycov_id]],check!$A$2:$P$26,16,FALSE)</f>
        <v>#N/A</v>
      </c>
      <c r="P356" s="298">
        <v>362</v>
      </c>
    </row>
    <row r="357" spans="1:16">
      <c r="A357" s="59">
        <v>19900</v>
      </c>
      <c r="B357" s="59">
        <v>3</v>
      </c>
      <c r="C357" s="59">
        <v>1</v>
      </c>
      <c r="D357" s="59">
        <v>2</v>
      </c>
      <c r="E357" s="59" t="s">
        <v>79</v>
      </c>
      <c r="F357" s="227">
        <v>3</v>
      </c>
      <c r="G357" s="227">
        <v>1</v>
      </c>
      <c r="H357" s="59">
        <v>2</v>
      </c>
      <c r="I357" s="227">
        <v>14</v>
      </c>
      <c r="J357" s="59">
        <v>14629</v>
      </c>
      <c r="K357" s="78">
        <f>VLOOKUP(msa[[#This Row],[hwycov_id]],cnf[],10,FALSE)</f>
        <v>14629</v>
      </c>
      <c r="L357" s="229">
        <f t="shared" si="15"/>
        <v>0</v>
      </c>
      <c r="M357" s="228">
        <f t="shared" si="16"/>
        <v>0</v>
      </c>
      <c r="N357" s="228">
        <f t="shared" si="17"/>
        <v>0</v>
      </c>
      <c r="O357" s="298" t="e">
        <f>VLOOKUP(msa[[#This Row],[hwycov_id]],check!$A$2:$P$26,16,FALSE)</f>
        <v>#N/A</v>
      </c>
      <c r="P357" s="298">
        <v>363</v>
      </c>
    </row>
    <row r="358" spans="1:16">
      <c r="A358" s="59">
        <v>5332</v>
      </c>
      <c r="B358" s="59">
        <v>3</v>
      </c>
      <c r="C358" s="59">
        <v>1</v>
      </c>
      <c r="D358" s="59">
        <v>2</v>
      </c>
      <c r="E358" s="59" t="s">
        <v>80</v>
      </c>
      <c r="F358" s="227">
        <v>3</v>
      </c>
      <c r="G358" s="227">
        <v>1</v>
      </c>
      <c r="H358" s="59">
        <v>2</v>
      </c>
      <c r="I358" s="227">
        <v>11</v>
      </c>
      <c r="J358" s="59">
        <v>14800</v>
      </c>
      <c r="K358" s="78">
        <f>VLOOKUP(msa[[#This Row],[hwycov_id]],cnf[],10,FALSE)</f>
        <v>14800</v>
      </c>
      <c r="L358" s="229">
        <f t="shared" si="15"/>
        <v>0</v>
      </c>
      <c r="M358" s="228">
        <f t="shared" si="16"/>
        <v>0</v>
      </c>
      <c r="N358" s="228">
        <f t="shared" si="17"/>
        <v>0</v>
      </c>
      <c r="O358" s="298" t="e">
        <f>VLOOKUP(msa[[#This Row],[hwycov_id]],check!$A$2:$P$26,16,FALSE)</f>
        <v>#N/A</v>
      </c>
      <c r="P358" s="298">
        <v>364</v>
      </c>
    </row>
    <row r="359" spans="1:16">
      <c r="A359" s="59">
        <v>7108</v>
      </c>
      <c r="B359" s="59">
        <v>3</v>
      </c>
      <c r="C359" s="59">
        <v>1</v>
      </c>
      <c r="D359" s="59">
        <v>2</v>
      </c>
      <c r="E359" s="59" t="s">
        <v>80</v>
      </c>
      <c r="F359" s="227">
        <v>3</v>
      </c>
      <c r="G359" s="227">
        <v>1</v>
      </c>
      <c r="H359" s="59">
        <v>2</v>
      </c>
      <c r="I359" s="227">
        <v>11</v>
      </c>
      <c r="J359" s="59">
        <v>15000</v>
      </c>
      <c r="K359" s="78">
        <f>VLOOKUP(msa[[#This Row],[hwycov_id]],cnf[],10,FALSE)</f>
        <v>15000</v>
      </c>
      <c r="L359" s="229">
        <f t="shared" si="15"/>
        <v>0</v>
      </c>
      <c r="M359" s="228">
        <f t="shared" si="16"/>
        <v>0</v>
      </c>
      <c r="N359" s="228">
        <f t="shared" si="17"/>
        <v>0</v>
      </c>
      <c r="O359" s="298" t="e">
        <f>VLOOKUP(msa[[#This Row],[hwycov_id]],check!$A$2:$P$26,16,FALSE)</f>
        <v>#N/A</v>
      </c>
      <c r="P359" s="298">
        <v>365</v>
      </c>
    </row>
    <row r="360" spans="1:16">
      <c r="A360" s="59">
        <v>6531</v>
      </c>
      <c r="B360" s="59">
        <v>3</v>
      </c>
      <c r="C360" s="59">
        <v>1</v>
      </c>
      <c r="D360" s="59">
        <v>2</v>
      </c>
      <c r="E360" s="59" t="s">
        <v>80</v>
      </c>
      <c r="F360" s="227">
        <v>3</v>
      </c>
      <c r="G360" s="227">
        <v>1</v>
      </c>
      <c r="H360" s="59">
        <v>2</v>
      </c>
      <c r="I360" s="227">
        <v>14</v>
      </c>
      <c r="J360" s="59">
        <v>15000</v>
      </c>
      <c r="K360" s="78">
        <f>VLOOKUP(msa[[#This Row],[hwycov_id]],cnf[],10,FALSE)</f>
        <v>15000</v>
      </c>
      <c r="L360" s="229">
        <f t="shared" si="15"/>
        <v>0</v>
      </c>
      <c r="M360" s="228">
        <f t="shared" si="16"/>
        <v>0</v>
      </c>
      <c r="N360" s="228">
        <f t="shared" si="17"/>
        <v>0</v>
      </c>
      <c r="O360" s="298" t="e">
        <f>VLOOKUP(msa[[#This Row],[hwycov_id]],check!$A$2:$P$26,16,FALSE)</f>
        <v>#N/A</v>
      </c>
      <c r="P360" s="298">
        <v>366</v>
      </c>
    </row>
    <row r="361" spans="1:16">
      <c r="A361" s="59">
        <v>2190</v>
      </c>
      <c r="B361" s="59">
        <v>3</v>
      </c>
      <c r="C361" s="59">
        <v>1</v>
      </c>
      <c r="D361" s="59">
        <v>2</v>
      </c>
      <c r="E361" s="59" t="s">
        <v>80</v>
      </c>
      <c r="F361" s="227">
        <v>3</v>
      </c>
      <c r="G361" s="227">
        <v>1</v>
      </c>
      <c r="H361" s="59">
        <v>2</v>
      </c>
      <c r="I361" s="227">
        <v>11</v>
      </c>
      <c r="J361" s="59">
        <v>15100</v>
      </c>
      <c r="K361" s="78">
        <f>VLOOKUP(msa[[#This Row],[hwycov_id]],cnf[],10,FALSE)</f>
        <v>15100</v>
      </c>
      <c r="L361" s="229">
        <f t="shared" si="15"/>
        <v>0</v>
      </c>
      <c r="M361" s="228">
        <f t="shared" si="16"/>
        <v>0</v>
      </c>
      <c r="N361" s="228">
        <f t="shared" si="17"/>
        <v>0</v>
      </c>
      <c r="O361" s="298" t="e">
        <f>VLOOKUP(msa[[#This Row],[hwycov_id]],check!$A$2:$P$26,16,FALSE)</f>
        <v>#N/A</v>
      </c>
      <c r="P361" s="298">
        <v>367</v>
      </c>
    </row>
    <row r="362" spans="1:16">
      <c r="A362" s="59">
        <v>7106</v>
      </c>
      <c r="B362" s="59">
        <v>3</v>
      </c>
      <c r="C362" s="59">
        <v>1</v>
      </c>
      <c r="D362" s="59">
        <v>2</v>
      </c>
      <c r="E362" s="59" t="s">
        <v>80</v>
      </c>
      <c r="F362" s="227">
        <v>3</v>
      </c>
      <c r="G362" s="227">
        <v>1</v>
      </c>
      <c r="H362" s="59">
        <v>2</v>
      </c>
      <c r="I362" s="227">
        <v>11</v>
      </c>
      <c r="J362" s="59">
        <v>15200</v>
      </c>
      <c r="K362" s="78">
        <f>VLOOKUP(msa[[#This Row],[hwycov_id]],cnf[],10,FALSE)</f>
        <v>15200</v>
      </c>
      <c r="L362" s="229">
        <f t="shared" si="15"/>
        <v>0</v>
      </c>
      <c r="M362" s="228">
        <f t="shared" si="16"/>
        <v>0</v>
      </c>
      <c r="N362" s="228">
        <f t="shared" si="17"/>
        <v>0</v>
      </c>
      <c r="O362" s="298" t="e">
        <f>VLOOKUP(msa[[#This Row],[hwycov_id]],check!$A$2:$P$26,16,FALSE)</f>
        <v>#N/A</v>
      </c>
      <c r="P362" s="298">
        <v>368</v>
      </c>
    </row>
    <row r="363" spans="1:16">
      <c r="A363" s="59">
        <v>10085</v>
      </c>
      <c r="B363" s="59">
        <v>3</v>
      </c>
      <c r="C363" s="59">
        <v>1</v>
      </c>
      <c r="D363" s="59">
        <v>1</v>
      </c>
      <c r="E363" s="59" t="s">
        <v>79</v>
      </c>
      <c r="F363" s="227">
        <v>3</v>
      </c>
      <c r="G363" s="227">
        <v>1</v>
      </c>
      <c r="H363" s="59">
        <v>2</v>
      </c>
      <c r="I363" s="227">
        <v>14</v>
      </c>
      <c r="J363" s="59">
        <v>15291</v>
      </c>
      <c r="K363" s="78">
        <f>VLOOKUP(msa[[#This Row],[hwycov_id]],cnf[],10,FALSE)</f>
        <v>15291</v>
      </c>
      <c r="L363" s="229">
        <f t="shared" si="15"/>
        <v>0</v>
      </c>
      <c r="M363" s="228">
        <f t="shared" si="16"/>
        <v>0</v>
      </c>
      <c r="N363" s="228">
        <f t="shared" si="17"/>
        <v>0</v>
      </c>
      <c r="O363" s="298" t="e">
        <f>VLOOKUP(msa[[#This Row],[hwycov_id]],check!$A$2:$P$26,16,FALSE)</f>
        <v>#N/A</v>
      </c>
      <c r="P363" s="298">
        <v>369</v>
      </c>
    </row>
    <row r="364" spans="1:16">
      <c r="A364" s="59">
        <v>10402</v>
      </c>
      <c r="B364" s="59">
        <v>3</v>
      </c>
      <c r="C364" s="59">
        <v>1</v>
      </c>
      <c r="D364" s="59">
        <v>2</v>
      </c>
      <c r="E364" s="59" t="s">
        <v>79</v>
      </c>
      <c r="F364" s="227">
        <v>3</v>
      </c>
      <c r="G364" s="227">
        <v>1</v>
      </c>
      <c r="H364" s="59">
        <v>2</v>
      </c>
      <c r="I364" s="227">
        <v>14</v>
      </c>
      <c r="J364" s="59">
        <v>15906</v>
      </c>
      <c r="K364" s="78">
        <f>VLOOKUP(msa[[#This Row],[hwycov_id]],cnf[],10,FALSE)</f>
        <v>15906</v>
      </c>
      <c r="L364" s="229">
        <f t="shared" si="15"/>
        <v>0</v>
      </c>
      <c r="M364" s="228">
        <f t="shared" si="16"/>
        <v>0</v>
      </c>
      <c r="N364" s="228">
        <f t="shared" si="17"/>
        <v>0</v>
      </c>
      <c r="O364" s="298" t="e">
        <f>VLOOKUP(msa[[#This Row],[hwycov_id]],check!$A$2:$P$26,16,FALSE)</f>
        <v>#N/A</v>
      </c>
      <c r="P364" s="298">
        <v>370</v>
      </c>
    </row>
    <row r="365" spans="1:16">
      <c r="A365" s="59">
        <v>16605</v>
      </c>
      <c r="B365" s="59">
        <v>3</v>
      </c>
      <c r="C365" s="59">
        <v>1</v>
      </c>
      <c r="D365" s="59">
        <v>2</v>
      </c>
      <c r="E365" s="59" t="s">
        <v>79</v>
      </c>
      <c r="F365" s="227">
        <v>3</v>
      </c>
      <c r="G365" s="227">
        <v>1</v>
      </c>
      <c r="H365" s="59">
        <v>2</v>
      </c>
      <c r="I365" s="227">
        <v>14</v>
      </c>
      <c r="J365" s="59">
        <v>16089</v>
      </c>
      <c r="K365" s="78">
        <f>VLOOKUP(msa[[#This Row],[hwycov_id]],cnf[],10,FALSE)</f>
        <v>16089</v>
      </c>
      <c r="L365" s="229">
        <f t="shared" si="15"/>
        <v>0</v>
      </c>
      <c r="M365" s="228">
        <f t="shared" si="16"/>
        <v>0</v>
      </c>
      <c r="N365" s="228">
        <f t="shared" si="17"/>
        <v>0</v>
      </c>
      <c r="O365" s="298" t="e">
        <f>VLOOKUP(msa[[#This Row],[hwycov_id]],check!$A$2:$P$26,16,FALSE)</f>
        <v>#N/A</v>
      </c>
      <c r="P365" s="298">
        <v>371</v>
      </c>
    </row>
    <row r="366" spans="1:16">
      <c r="A366" s="59">
        <v>2866</v>
      </c>
      <c r="B366" s="59">
        <v>3</v>
      </c>
      <c r="C366" s="59">
        <v>1</v>
      </c>
      <c r="D366" s="59">
        <v>2</v>
      </c>
      <c r="E366" s="59" t="s">
        <v>80</v>
      </c>
      <c r="F366" s="227">
        <v>3</v>
      </c>
      <c r="G366" s="227">
        <v>1</v>
      </c>
      <c r="H366" s="59">
        <v>2</v>
      </c>
      <c r="I366" s="227">
        <v>11</v>
      </c>
      <c r="J366" s="59">
        <v>16100</v>
      </c>
      <c r="K366" s="78">
        <f>VLOOKUP(msa[[#This Row],[hwycov_id]],cnf[],10,FALSE)</f>
        <v>16100</v>
      </c>
      <c r="L366" s="229">
        <f t="shared" si="15"/>
        <v>0</v>
      </c>
      <c r="M366" s="228">
        <f t="shared" si="16"/>
        <v>0</v>
      </c>
      <c r="N366" s="228">
        <f t="shared" si="17"/>
        <v>0</v>
      </c>
      <c r="O366" s="298" t="e">
        <f>VLOOKUP(msa[[#This Row],[hwycov_id]],check!$A$2:$P$26,16,FALSE)</f>
        <v>#N/A</v>
      </c>
      <c r="P366" s="298">
        <v>372</v>
      </c>
    </row>
    <row r="367" spans="1:16">
      <c r="A367" s="59">
        <v>15671</v>
      </c>
      <c r="B367" s="59">
        <v>3</v>
      </c>
      <c r="C367" s="59">
        <v>1</v>
      </c>
      <c r="D367" s="59">
        <v>2</v>
      </c>
      <c r="E367" s="59" t="s">
        <v>80</v>
      </c>
      <c r="F367" s="227">
        <v>3</v>
      </c>
      <c r="G367" s="227">
        <v>1</v>
      </c>
      <c r="H367" s="59">
        <v>2</v>
      </c>
      <c r="I367" s="227">
        <v>11</v>
      </c>
      <c r="J367" s="59">
        <v>16300</v>
      </c>
      <c r="K367" s="78">
        <f>VLOOKUP(msa[[#This Row],[hwycov_id]],cnf[],10,FALSE)</f>
        <v>16300</v>
      </c>
      <c r="L367" s="229">
        <f t="shared" si="15"/>
        <v>0</v>
      </c>
      <c r="M367" s="228">
        <f t="shared" si="16"/>
        <v>0</v>
      </c>
      <c r="N367" s="228">
        <f t="shared" si="17"/>
        <v>0</v>
      </c>
      <c r="O367" s="298" t="e">
        <f>VLOOKUP(msa[[#This Row],[hwycov_id]],check!$A$2:$P$26,16,FALSE)</f>
        <v>#N/A</v>
      </c>
      <c r="P367" s="298">
        <v>373</v>
      </c>
    </row>
    <row r="368" spans="1:16">
      <c r="A368" s="59">
        <v>19006</v>
      </c>
      <c r="B368" s="59">
        <v>3</v>
      </c>
      <c r="C368" s="59">
        <v>1</v>
      </c>
      <c r="D368" s="59">
        <v>2</v>
      </c>
      <c r="E368" s="59" t="s">
        <v>80</v>
      </c>
      <c r="F368" s="227">
        <v>3</v>
      </c>
      <c r="G368" s="227">
        <v>1</v>
      </c>
      <c r="H368" s="59">
        <v>2</v>
      </c>
      <c r="I368" s="227">
        <v>11</v>
      </c>
      <c r="J368" s="59">
        <v>16300</v>
      </c>
      <c r="K368" s="78">
        <f>VLOOKUP(msa[[#This Row],[hwycov_id]],cnf[],10,FALSE)</f>
        <v>16300</v>
      </c>
      <c r="L368" s="229">
        <f t="shared" si="15"/>
        <v>0</v>
      </c>
      <c r="M368" s="228">
        <f t="shared" si="16"/>
        <v>0</v>
      </c>
      <c r="N368" s="228">
        <f t="shared" si="17"/>
        <v>0</v>
      </c>
      <c r="O368" s="298" t="e">
        <f>VLOOKUP(msa[[#This Row],[hwycov_id]],check!$A$2:$P$26,16,FALSE)</f>
        <v>#N/A</v>
      </c>
      <c r="P368" s="298">
        <v>374</v>
      </c>
    </row>
    <row r="369" spans="1:16">
      <c r="A369" s="59">
        <v>7021</v>
      </c>
      <c r="B369" s="59">
        <v>3</v>
      </c>
      <c r="C369" s="59">
        <v>1</v>
      </c>
      <c r="D369" s="59">
        <v>2</v>
      </c>
      <c r="E369" s="59" t="s">
        <v>80</v>
      </c>
      <c r="F369" s="227">
        <v>3</v>
      </c>
      <c r="G369" s="227">
        <v>1</v>
      </c>
      <c r="H369" s="59">
        <v>2</v>
      </c>
      <c r="I369" s="227">
        <v>11</v>
      </c>
      <c r="J369" s="59">
        <v>16400</v>
      </c>
      <c r="K369" s="78">
        <f>VLOOKUP(msa[[#This Row],[hwycov_id]],cnf[],10,FALSE)</f>
        <v>16400</v>
      </c>
      <c r="L369" s="229">
        <f t="shared" si="15"/>
        <v>0</v>
      </c>
      <c r="M369" s="228">
        <f t="shared" si="16"/>
        <v>0</v>
      </c>
      <c r="N369" s="228">
        <f t="shared" si="17"/>
        <v>0</v>
      </c>
      <c r="O369" s="298" t="e">
        <f>VLOOKUP(msa[[#This Row],[hwycov_id]],check!$A$2:$P$26,16,FALSE)</f>
        <v>#N/A</v>
      </c>
      <c r="P369" s="298">
        <v>375</v>
      </c>
    </row>
    <row r="370" spans="1:16">
      <c r="A370" s="59">
        <v>2206</v>
      </c>
      <c r="B370" s="59">
        <v>3</v>
      </c>
      <c r="C370" s="59">
        <v>1</v>
      </c>
      <c r="D370" s="59">
        <v>2</v>
      </c>
      <c r="E370" s="59" t="s">
        <v>79</v>
      </c>
      <c r="F370" s="227">
        <v>3</v>
      </c>
      <c r="G370" s="227">
        <v>1</v>
      </c>
      <c r="H370" s="59">
        <v>2</v>
      </c>
      <c r="I370" s="227">
        <v>14</v>
      </c>
      <c r="J370" s="59">
        <v>16554</v>
      </c>
      <c r="K370" s="78">
        <f>VLOOKUP(msa[[#This Row],[hwycov_id]],cnf[],10,FALSE)</f>
        <v>16554</v>
      </c>
      <c r="L370" s="229">
        <f t="shared" si="15"/>
        <v>0</v>
      </c>
      <c r="M370" s="228">
        <f t="shared" si="16"/>
        <v>0</v>
      </c>
      <c r="N370" s="228">
        <f t="shared" si="17"/>
        <v>0</v>
      </c>
      <c r="O370" s="298" t="e">
        <f>VLOOKUP(msa[[#This Row],[hwycov_id]],check!$A$2:$P$26,16,FALSE)</f>
        <v>#N/A</v>
      </c>
      <c r="P370" s="298">
        <v>376</v>
      </c>
    </row>
    <row r="371" spans="1:16">
      <c r="A371" s="59">
        <v>2114</v>
      </c>
      <c r="B371" s="59">
        <v>3</v>
      </c>
      <c r="C371" s="59">
        <v>1</v>
      </c>
      <c r="D371" s="59">
        <v>2</v>
      </c>
      <c r="E371" s="59" t="s">
        <v>80</v>
      </c>
      <c r="F371" s="227">
        <v>3</v>
      </c>
      <c r="G371" s="227">
        <v>1</v>
      </c>
      <c r="H371" s="59">
        <v>2</v>
      </c>
      <c r="I371" s="227">
        <v>11</v>
      </c>
      <c r="J371" s="59">
        <v>16600</v>
      </c>
      <c r="K371" s="78">
        <f>VLOOKUP(msa[[#This Row],[hwycov_id]],cnf[],10,FALSE)</f>
        <v>16600</v>
      </c>
      <c r="L371" s="229">
        <f t="shared" si="15"/>
        <v>0</v>
      </c>
      <c r="M371" s="228">
        <f t="shared" si="16"/>
        <v>0</v>
      </c>
      <c r="N371" s="228">
        <f t="shared" si="17"/>
        <v>0</v>
      </c>
      <c r="O371" s="298" t="e">
        <f>VLOOKUP(msa[[#This Row],[hwycov_id]],check!$A$2:$P$26,16,FALSE)</f>
        <v>#N/A</v>
      </c>
      <c r="P371" s="298">
        <v>377</v>
      </c>
    </row>
    <row r="372" spans="1:16">
      <c r="A372" s="59">
        <v>31287</v>
      </c>
      <c r="B372" s="59">
        <v>3</v>
      </c>
      <c r="C372" s="59">
        <v>1</v>
      </c>
      <c r="D372" s="59">
        <v>2</v>
      </c>
      <c r="E372" s="59" t="s">
        <v>79</v>
      </c>
      <c r="F372" s="227">
        <v>3</v>
      </c>
      <c r="G372" s="227">
        <v>1</v>
      </c>
      <c r="H372" s="59">
        <v>2</v>
      </c>
      <c r="I372" s="227">
        <v>14</v>
      </c>
      <c r="J372" s="59">
        <v>16732</v>
      </c>
      <c r="K372" s="78">
        <f>VLOOKUP(msa[[#This Row],[hwycov_id]],cnf[],10,FALSE)</f>
        <v>16732</v>
      </c>
      <c r="L372" s="229">
        <f t="shared" si="15"/>
        <v>0</v>
      </c>
      <c r="M372" s="228">
        <f t="shared" si="16"/>
        <v>0</v>
      </c>
      <c r="N372" s="228">
        <f t="shared" si="17"/>
        <v>0</v>
      </c>
      <c r="O372" s="298" t="e">
        <f>VLOOKUP(msa[[#This Row],[hwycov_id]],check!$A$2:$P$26,16,FALSE)</f>
        <v>#N/A</v>
      </c>
      <c r="P372" s="298">
        <v>378</v>
      </c>
    </row>
    <row r="373" spans="1:16">
      <c r="A373" s="59">
        <v>876</v>
      </c>
      <c r="B373" s="59">
        <v>3</v>
      </c>
      <c r="C373" s="59">
        <v>1</v>
      </c>
      <c r="D373" s="59">
        <v>2</v>
      </c>
      <c r="E373" s="59" t="s">
        <v>79</v>
      </c>
      <c r="F373" s="227">
        <v>3</v>
      </c>
      <c r="G373" s="227">
        <v>1</v>
      </c>
      <c r="H373" s="59">
        <v>2</v>
      </c>
      <c r="I373" s="227">
        <v>14</v>
      </c>
      <c r="J373" s="59">
        <v>16781</v>
      </c>
      <c r="K373" s="78">
        <f>VLOOKUP(msa[[#This Row],[hwycov_id]],cnf[],10,FALSE)</f>
        <v>16781</v>
      </c>
      <c r="L373" s="229">
        <f t="shared" si="15"/>
        <v>0</v>
      </c>
      <c r="M373" s="228">
        <f t="shared" si="16"/>
        <v>0</v>
      </c>
      <c r="N373" s="228">
        <f t="shared" si="17"/>
        <v>0</v>
      </c>
      <c r="O373" s="298" t="e">
        <f>VLOOKUP(msa[[#This Row],[hwycov_id]],check!$A$2:$P$26,16,FALSE)</f>
        <v>#N/A</v>
      </c>
      <c r="P373" s="298">
        <v>379</v>
      </c>
    </row>
    <row r="374" spans="1:16">
      <c r="A374" s="59">
        <v>1460</v>
      </c>
      <c r="B374" s="59">
        <v>3</v>
      </c>
      <c r="C374" s="59">
        <v>1</v>
      </c>
      <c r="D374" s="59">
        <v>2</v>
      </c>
      <c r="E374" s="59" t="s">
        <v>80</v>
      </c>
      <c r="F374" s="227">
        <v>3</v>
      </c>
      <c r="G374" s="227">
        <v>1</v>
      </c>
      <c r="H374" s="59">
        <v>2</v>
      </c>
      <c r="I374" s="227">
        <v>11</v>
      </c>
      <c r="J374" s="59">
        <v>16800</v>
      </c>
      <c r="K374" s="78">
        <f>VLOOKUP(msa[[#This Row],[hwycov_id]],cnf[],10,FALSE)</f>
        <v>16800</v>
      </c>
      <c r="L374" s="229">
        <f t="shared" si="15"/>
        <v>0</v>
      </c>
      <c r="M374" s="228">
        <f t="shared" si="16"/>
        <v>0</v>
      </c>
      <c r="N374" s="228">
        <f t="shared" si="17"/>
        <v>0</v>
      </c>
      <c r="O374" s="298" t="e">
        <f>VLOOKUP(msa[[#This Row],[hwycov_id]],check!$A$2:$P$26,16,FALSE)</f>
        <v>#N/A</v>
      </c>
      <c r="P374" s="298">
        <v>380</v>
      </c>
    </row>
    <row r="375" spans="1:16">
      <c r="A375" s="59">
        <v>16516</v>
      </c>
      <c r="B375" s="59">
        <v>3</v>
      </c>
      <c r="C375" s="59">
        <v>1</v>
      </c>
      <c r="D375" s="59">
        <v>2</v>
      </c>
      <c r="E375" s="59" t="s">
        <v>80</v>
      </c>
      <c r="F375" s="227">
        <v>3</v>
      </c>
      <c r="G375" s="227">
        <v>1</v>
      </c>
      <c r="H375" s="59">
        <v>2</v>
      </c>
      <c r="I375" s="227">
        <v>11</v>
      </c>
      <c r="J375" s="59">
        <v>16800</v>
      </c>
      <c r="K375" s="78">
        <f>VLOOKUP(msa[[#This Row],[hwycov_id]],cnf[],10,FALSE)</f>
        <v>16800</v>
      </c>
      <c r="L375" s="229">
        <f t="shared" si="15"/>
        <v>0</v>
      </c>
      <c r="M375" s="228">
        <f t="shared" si="16"/>
        <v>0</v>
      </c>
      <c r="N375" s="228">
        <f t="shared" si="17"/>
        <v>0</v>
      </c>
      <c r="O375" s="298" t="e">
        <f>VLOOKUP(msa[[#This Row],[hwycov_id]],check!$A$2:$P$26,16,FALSE)</f>
        <v>#N/A</v>
      </c>
      <c r="P375" s="298">
        <v>381</v>
      </c>
    </row>
    <row r="376" spans="1:16">
      <c r="A376" s="59">
        <v>6855</v>
      </c>
      <c r="B376" s="59">
        <v>3</v>
      </c>
      <c r="C376" s="59">
        <v>1</v>
      </c>
      <c r="D376" s="59">
        <v>2</v>
      </c>
      <c r="E376" s="59" t="s">
        <v>79</v>
      </c>
      <c r="F376" s="227">
        <v>3</v>
      </c>
      <c r="G376" s="227">
        <v>1</v>
      </c>
      <c r="H376" s="59">
        <v>2</v>
      </c>
      <c r="I376" s="227">
        <v>14</v>
      </c>
      <c r="J376" s="59">
        <v>16858</v>
      </c>
      <c r="K376" s="78">
        <f>VLOOKUP(msa[[#This Row],[hwycov_id]],cnf[],10,FALSE)</f>
        <v>16858</v>
      </c>
      <c r="L376" s="229">
        <f t="shared" si="15"/>
        <v>0</v>
      </c>
      <c r="M376" s="228">
        <f t="shared" si="16"/>
        <v>0</v>
      </c>
      <c r="N376" s="228">
        <f t="shared" si="17"/>
        <v>0</v>
      </c>
      <c r="O376" s="298" t="e">
        <f>VLOOKUP(msa[[#This Row],[hwycov_id]],check!$A$2:$P$26,16,FALSE)</f>
        <v>#N/A</v>
      </c>
      <c r="P376" s="298">
        <v>382</v>
      </c>
    </row>
    <row r="377" spans="1:16">
      <c r="A377" s="59">
        <v>5312</v>
      </c>
      <c r="B377" s="59">
        <v>3</v>
      </c>
      <c r="C377" s="59">
        <v>1</v>
      </c>
      <c r="D377" s="59">
        <v>2</v>
      </c>
      <c r="E377" s="59" t="s">
        <v>79</v>
      </c>
      <c r="F377" s="227">
        <v>3</v>
      </c>
      <c r="G377" s="227">
        <v>1</v>
      </c>
      <c r="H377" s="59">
        <v>2</v>
      </c>
      <c r="I377" s="227">
        <v>14</v>
      </c>
      <c r="J377" s="59">
        <v>17063</v>
      </c>
      <c r="K377" s="78">
        <f>VLOOKUP(msa[[#This Row],[hwycov_id]],cnf[],10,FALSE)</f>
        <v>17063</v>
      </c>
      <c r="L377" s="229">
        <f t="shared" si="15"/>
        <v>0</v>
      </c>
      <c r="M377" s="228">
        <f t="shared" si="16"/>
        <v>0</v>
      </c>
      <c r="N377" s="228">
        <f t="shared" si="17"/>
        <v>0</v>
      </c>
      <c r="O377" s="298" t="e">
        <f>VLOOKUP(msa[[#This Row],[hwycov_id]],check!$A$2:$P$26,16,FALSE)</f>
        <v>#N/A</v>
      </c>
      <c r="P377" s="298">
        <v>383</v>
      </c>
    </row>
    <row r="378" spans="1:16">
      <c r="A378" s="59">
        <v>19045</v>
      </c>
      <c r="B378" s="59">
        <v>3</v>
      </c>
      <c r="C378" s="59">
        <v>1</v>
      </c>
      <c r="D378" s="59">
        <v>2</v>
      </c>
      <c r="E378" s="59" t="s">
        <v>80</v>
      </c>
      <c r="F378" s="227">
        <v>3</v>
      </c>
      <c r="G378" s="227">
        <v>1</v>
      </c>
      <c r="H378" s="59">
        <v>2</v>
      </c>
      <c r="I378" s="227">
        <v>11</v>
      </c>
      <c r="J378" s="59">
        <v>17100</v>
      </c>
      <c r="K378" s="78">
        <f>VLOOKUP(msa[[#This Row],[hwycov_id]],cnf[],10,FALSE)</f>
        <v>17100</v>
      </c>
      <c r="L378" s="229">
        <f t="shared" si="15"/>
        <v>0</v>
      </c>
      <c r="M378" s="228">
        <f t="shared" si="16"/>
        <v>0</v>
      </c>
      <c r="N378" s="228">
        <f t="shared" si="17"/>
        <v>0</v>
      </c>
      <c r="O378" s="298" t="e">
        <f>VLOOKUP(msa[[#This Row],[hwycov_id]],check!$A$2:$P$26,16,FALSE)</f>
        <v>#N/A</v>
      </c>
      <c r="P378" s="298">
        <v>384</v>
      </c>
    </row>
    <row r="379" spans="1:16">
      <c r="A379" s="59">
        <v>19042</v>
      </c>
      <c r="B379" s="59">
        <v>3</v>
      </c>
      <c r="C379" s="59">
        <v>1</v>
      </c>
      <c r="D379" s="59">
        <v>2</v>
      </c>
      <c r="E379" s="59" t="s">
        <v>80</v>
      </c>
      <c r="F379" s="227">
        <v>3</v>
      </c>
      <c r="G379" s="227">
        <v>1</v>
      </c>
      <c r="H379" s="59">
        <v>2</v>
      </c>
      <c r="I379" s="227">
        <v>11</v>
      </c>
      <c r="J379" s="59">
        <v>17200</v>
      </c>
      <c r="K379" s="78">
        <f>VLOOKUP(msa[[#This Row],[hwycov_id]],cnf[],10,FALSE)</f>
        <v>17200</v>
      </c>
      <c r="L379" s="229">
        <f t="shared" si="15"/>
        <v>0</v>
      </c>
      <c r="M379" s="228">
        <f t="shared" si="16"/>
        <v>0</v>
      </c>
      <c r="N379" s="228">
        <f t="shared" si="17"/>
        <v>0</v>
      </c>
      <c r="O379" s="298" t="e">
        <f>VLOOKUP(msa[[#This Row],[hwycov_id]],check!$A$2:$P$26,16,FALSE)</f>
        <v>#N/A</v>
      </c>
      <c r="P379" s="298">
        <v>385</v>
      </c>
    </row>
    <row r="380" spans="1:16">
      <c r="A380" s="59">
        <v>5122</v>
      </c>
      <c r="B380" s="59">
        <v>3</v>
      </c>
      <c r="C380" s="59">
        <v>1</v>
      </c>
      <c r="D380" s="59">
        <v>2</v>
      </c>
      <c r="E380" s="59" t="s">
        <v>80</v>
      </c>
      <c r="F380" s="227">
        <v>3</v>
      </c>
      <c r="G380" s="227">
        <v>1</v>
      </c>
      <c r="H380" s="59">
        <v>2</v>
      </c>
      <c r="I380" s="227">
        <v>11</v>
      </c>
      <c r="J380" s="59">
        <v>17200</v>
      </c>
      <c r="K380" s="78">
        <f>VLOOKUP(msa[[#This Row],[hwycov_id]],cnf[],10,FALSE)</f>
        <v>17200</v>
      </c>
      <c r="L380" s="229">
        <f t="shared" si="15"/>
        <v>0</v>
      </c>
      <c r="M380" s="228">
        <f t="shared" si="16"/>
        <v>0</v>
      </c>
      <c r="N380" s="228">
        <f t="shared" si="17"/>
        <v>0</v>
      </c>
      <c r="O380" s="298" t="e">
        <f>VLOOKUP(msa[[#This Row],[hwycov_id]],check!$A$2:$P$26,16,FALSE)</f>
        <v>#N/A</v>
      </c>
      <c r="P380" s="298">
        <v>386</v>
      </c>
    </row>
    <row r="381" spans="1:16">
      <c r="A381" s="59">
        <v>7828</v>
      </c>
      <c r="B381" s="59">
        <v>3</v>
      </c>
      <c r="C381" s="59">
        <v>1</v>
      </c>
      <c r="D381" s="59">
        <v>2</v>
      </c>
      <c r="E381" s="59" t="s">
        <v>79</v>
      </c>
      <c r="F381" s="227">
        <v>3</v>
      </c>
      <c r="G381" s="227">
        <v>1</v>
      </c>
      <c r="H381" s="59">
        <v>2</v>
      </c>
      <c r="I381" s="227">
        <v>14</v>
      </c>
      <c r="J381" s="59">
        <v>17342</v>
      </c>
      <c r="K381" s="78">
        <f>VLOOKUP(msa[[#This Row],[hwycov_id]],cnf[],10,FALSE)</f>
        <v>17342</v>
      </c>
      <c r="L381" s="229">
        <f t="shared" si="15"/>
        <v>0</v>
      </c>
      <c r="M381" s="228">
        <f t="shared" si="16"/>
        <v>0</v>
      </c>
      <c r="N381" s="228">
        <f t="shared" si="17"/>
        <v>0</v>
      </c>
      <c r="O381" s="298" t="e">
        <f>VLOOKUP(msa[[#This Row],[hwycov_id]],check!$A$2:$P$26,16,FALSE)</f>
        <v>#N/A</v>
      </c>
      <c r="P381" s="298">
        <v>387</v>
      </c>
    </row>
    <row r="382" spans="1:16">
      <c r="A382" s="59">
        <v>7706</v>
      </c>
      <c r="B382" s="59">
        <v>3</v>
      </c>
      <c r="C382" s="59">
        <v>1</v>
      </c>
      <c r="D382" s="59">
        <v>2</v>
      </c>
      <c r="E382" s="59" t="s">
        <v>80</v>
      </c>
      <c r="F382" s="227">
        <v>3</v>
      </c>
      <c r="G382" s="227">
        <v>1</v>
      </c>
      <c r="H382" s="59">
        <v>2</v>
      </c>
      <c r="I382" s="227">
        <v>11</v>
      </c>
      <c r="J382" s="59">
        <v>17400</v>
      </c>
      <c r="K382" s="78">
        <f>VLOOKUP(msa[[#This Row],[hwycov_id]],cnf[],10,FALSE)</f>
        <v>17400</v>
      </c>
      <c r="L382" s="229">
        <f t="shared" si="15"/>
        <v>0</v>
      </c>
      <c r="M382" s="228">
        <f t="shared" si="16"/>
        <v>0</v>
      </c>
      <c r="N382" s="228">
        <f t="shared" si="17"/>
        <v>0</v>
      </c>
      <c r="O382" s="298" t="e">
        <f>VLOOKUP(msa[[#This Row],[hwycov_id]],check!$A$2:$P$26,16,FALSE)</f>
        <v>#N/A</v>
      </c>
      <c r="P382" s="298">
        <v>388</v>
      </c>
    </row>
    <row r="383" spans="1:16">
      <c r="A383" s="59">
        <v>2846</v>
      </c>
      <c r="B383" s="59">
        <v>3</v>
      </c>
      <c r="C383" s="59">
        <v>1</v>
      </c>
      <c r="D383" s="59">
        <v>2</v>
      </c>
      <c r="E383" s="59" t="s">
        <v>80</v>
      </c>
      <c r="F383" s="227">
        <v>3</v>
      </c>
      <c r="G383" s="227">
        <v>1</v>
      </c>
      <c r="H383" s="59">
        <v>2</v>
      </c>
      <c r="I383" s="227">
        <v>11</v>
      </c>
      <c r="J383" s="59">
        <v>17500</v>
      </c>
      <c r="K383" s="78">
        <f>VLOOKUP(msa[[#This Row],[hwycov_id]],cnf[],10,FALSE)</f>
        <v>17500</v>
      </c>
      <c r="L383" s="229">
        <f t="shared" si="15"/>
        <v>0</v>
      </c>
      <c r="M383" s="228">
        <f t="shared" si="16"/>
        <v>0</v>
      </c>
      <c r="N383" s="228">
        <f t="shared" si="17"/>
        <v>0</v>
      </c>
      <c r="O383" s="298" t="e">
        <f>VLOOKUP(msa[[#This Row],[hwycov_id]],check!$A$2:$P$26,16,FALSE)</f>
        <v>#N/A</v>
      </c>
      <c r="P383" s="298">
        <v>389</v>
      </c>
    </row>
    <row r="384" spans="1:16">
      <c r="A384" s="59">
        <v>24190</v>
      </c>
      <c r="B384" s="59">
        <v>3</v>
      </c>
      <c r="C384" s="59">
        <v>1</v>
      </c>
      <c r="D384" s="59">
        <v>2</v>
      </c>
      <c r="E384" s="59" t="s">
        <v>80</v>
      </c>
      <c r="F384" s="227">
        <v>3</v>
      </c>
      <c r="G384" s="227">
        <v>1</v>
      </c>
      <c r="H384" s="59">
        <v>2</v>
      </c>
      <c r="I384" s="227">
        <v>11</v>
      </c>
      <c r="J384" s="59">
        <v>17600</v>
      </c>
      <c r="K384" s="78">
        <f>VLOOKUP(msa[[#This Row],[hwycov_id]],cnf[],10,FALSE)</f>
        <v>17600</v>
      </c>
      <c r="L384" s="229">
        <f t="shared" si="15"/>
        <v>0</v>
      </c>
      <c r="M384" s="228">
        <f t="shared" si="16"/>
        <v>0</v>
      </c>
      <c r="N384" s="228">
        <f t="shared" si="17"/>
        <v>0</v>
      </c>
      <c r="O384" s="298" t="e">
        <f>VLOOKUP(msa[[#This Row],[hwycov_id]],check!$A$2:$P$26,16,FALSE)</f>
        <v>#N/A</v>
      </c>
      <c r="P384" s="298">
        <v>390</v>
      </c>
    </row>
    <row r="385" spans="1:16">
      <c r="A385" s="59">
        <v>3811</v>
      </c>
      <c r="B385" s="59">
        <v>3</v>
      </c>
      <c r="C385" s="59">
        <v>1</v>
      </c>
      <c r="D385" s="59">
        <v>2</v>
      </c>
      <c r="E385" s="59" t="s">
        <v>79</v>
      </c>
      <c r="F385" s="227">
        <v>3</v>
      </c>
      <c r="G385" s="227">
        <v>1</v>
      </c>
      <c r="H385" s="59">
        <v>2</v>
      </c>
      <c r="I385" s="227">
        <v>14</v>
      </c>
      <c r="J385" s="59">
        <v>17824</v>
      </c>
      <c r="K385" s="78">
        <f>VLOOKUP(msa[[#This Row],[hwycov_id]],cnf[],10,FALSE)</f>
        <v>17824</v>
      </c>
      <c r="L385" s="229">
        <f t="shared" si="15"/>
        <v>0</v>
      </c>
      <c r="M385" s="228">
        <f t="shared" si="16"/>
        <v>0</v>
      </c>
      <c r="N385" s="228">
        <f t="shared" si="17"/>
        <v>0</v>
      </c>
      <c r="O385" s="298" t="e">
        <f>VLOOKUP(msa[[#This Row],[hwycov_id]],check!$A$2:$P$26,16,FALSE)</f>
        <v>#N/A</v>
      </c>
      <c r="P385" s="298">
        <v>391</v>
      </c>
    </row>
    <row r="386" spans="1:16">
      <c r="A386" s="59">
        <v>16905</v>
      </c>
      <c r="B386" s="59">
        <v>3</v>
      </c>
      <c r="C386" s="59">
        <v>1</v>
      </c>
      <c r="D386" s="59">
        <v>2</v>
      </c>
      <c r="E386" s="59" t="s">
        <v>80</v>
      </c>
      <c r="F386" s="227">
        <v>3</v>
      </c>
      <c r="G386" s="227">
        <v>1</v>
      </c>
      <c r="H386" s="59">
        <v>2</v>
      </c>
      <c r="I386" s="227">
        <v>11</v>
      </c>
      <c r="J386" s="59">
        <v>17900</v>
      </c>
      <c r="K386" s="78">
        <f>VLOOKUP(msa[[#This Row],[hwycov_id]],cnf[],10,FALSE)</f>
        <v>17900</v>
      </c>
      <c r="L386" s="229">
        <f t="shared" ref="L386:L449" si="18">K386/J386-1</f>
        <v>0</v>
      </c>
      <c r="M386" s="228">
        <f t="shared" ref="M386:M449" si="19">K386-J386</f>
        <v>0</v>
      </c>
      <c r="N386" s="228">
        <f t="shared" ref="N386:N449" si="20">POWER(M386,2)</f>
        <v>0</v>
      </c>
      <c r="O386" s="298" t="e">
        <f>VLOOKUP(msa[[#This Row],[hwycov_id]],check!$A$2:$P$26,16,FALSE)</f>
        <v>#N/A</v>
      </c>
      <c r="P386" s="298">
        <v>392</v>
      </c>
    </row>
    <row r="387" spans="1:16">
      <c r="A387" s="59">
        <v>14237</v>
      </c>
      <c r="B387" s="59">
        <v>3</v>
      </c>
      <c r="C387" s="59">
        <v>1</v>
      </c>
      <c r="D387" s="59">
        <v>1</v>
      </c>
      <c r="E387" s="59" t="s">
        <v>82</v>
      </c>
      <c r="F387" s="227">
        <v>3</v>
      </c>
      <c r="G387" s="227">
        <v>1</v>
      </c>
      <c r="H387" s="59">
        <v>2</v>
      </c>
      <c r="I387" s="227">
        <v>3</v>
      </c>
      <c r="J387" s="59">
        <v>18000</v>
      </c>
      <c r="K387" s="78">
        <f>VLOOKUP(msa[[#This Row],[hwycov_id]],cnf[],10,FALSE)</f>
        <v>18000</v>
      </c>
      <c r="L387" s="229">
        <f t="shared" si="18"/>
        <v>0</v>
      </c>
      <c r="M387" s="228">
        <f t="shared" si="19"/>
        <v>0</v>
      </c>
      <c r="N387" s="228">
        <f t="shared" si="20"/>
        <v>0</v>
      </c>
      <c r="O387" s="298" t="e">
        <f>VLOOKUP(msa[[#This Row],[hwycov_id]],check!$A$2:$P$26,16,FALSE)</f>
        <v>#N/A</v>
      </c>
      <c r="P387" s="298">
        <v>393</v>
      </c>
    </row>
    <row r="388" spans="1:16">
      <c r="A388" s="59">
        <v>12482</v>
      </c>
      <c r="B388" s="59">
        <v>3</v>
      </c>
      <c r="C388" s="59">
        <v>1</v>
      </c>
      <c r="D388" s="59">
        <v>2</v>
      </c>
      <c r="E388" s="59" t="s">
        <v>79</v>
      </c>
      <c r="F388" s="227">
        <v>3</v>
      </c>
      <c r="G388" s="227">
        <v>1</v>
      </c>
      <c r="H388" s="59">
        <v>2</v>
      </c>
      <c r="I388" s="227">
        <v>14</v>
      </c>
      <c r="J388" s="59">
        <v>18431</v>
      </c>
      <c r="K388" s="78">
        <f>VLOOKUP(msa[[#This Row],[hwycov_id]],cnf[],10,FALSE)</f>
        <v>18431</v>
      </c>
      <c r="L388" s="229">
        <f t="shared" si="18"/>
        <v>0</v>
      </c>
      <c r="M388" s="228">
        <f t="shared" si="19"/>
        <v>0</v>
      </c>
      <c r="N388" s="228">
        <f t="shared" si="20"/>
        <v>0</v>
      </c>
      <c r="O388" s="298" t="e">
        <f>VLOOKUP(msa[[#This Row],[hwycov_id]],check!$A$2:$P$26,16,FALSE)</f>
        <v>#N/A</v>
      </c>
      <c r="P388" s="298">
        <v>394</v>
      </c>
    </row>
    <row r="389" spans="1:16">
      <c r="A389" s="59">
        <v>14563</v>
      </c>
      <c r="B389" s="59">
        <v>3</v>
      </c>
      <c r="C389" s="59">
        <v>1</v>
      </c>
      <c r="D389" s="59">
        <v>2</v>
      </c>
      <c r="E389" s="59" t="s">
        <v>79</v>
      </c>
      <c r="F389" s="227">
        <v>3</v>
      </c>
      <c r="G389" s="227">
        <v>1</v>
      </c>
      <c r="H389" s="59">
        <v>2</v>
      </c>
      <c r="I389" s="227">
        <v>14</v>
      </c>
      <c r="J389" s="59">
        <v>18583</v>
      </c>
      <c r="K389" s="78">
        <f>VLOOKUP(msa[[#This Row],[hwycov_id]],cnf[],10,FALSE)</f>
        <v>18583</v>
      </c>
      <c r="L389" s="229">
        <f t="shared" si="18"/>
        <v>0</v>
      </c>
      <c r="M389" s="228">
        <f t="shared" si="19"/>
        <v>0</v>
      </c>
      <c r="N389" s="228">
        <f t="shared" si="20"/>
        <v>0</v>
      </c>
      <c r="O389" s="298" t="e">
        <f>VLOOKUP(msa[[#This Row],[hwycov_id]],check!$A$2:$P$26,16,FALSE)</f>
        <v>#N/A</v>
      </c>
      <c r="P389" s="298">
        <v>395</v>
      </c>
    </row>
    <row r="390" spans="1:16">
      <c r="A390" s="59">
        <v>6706</v>
      </c>
      <c r="B390" s="59">
        <v>3</v>
      </c>
      <c r="C390" s="59">
        <v>1</v>
      </c>
      <c r="D390" s="59">
        <v>2</v>
      </c>
      <c r="E390" s="59" t="s">
        <v>79</v>
      </c>
      <c r="F390" s="227">
        <v>3</v>
      </c>
      <c r="G390" s="227">
        <v>1</v>
      </c>
      <c r="H390" s="59">
        <v>2</v>
      </c>
      <c r="I390" s="227">
        <v>14</v>
      </c>
      <c r="J390" s="59">
        <v>18591</v>
      </c>
      <c r="K390" s="78">
        <f>VLOOKUP(msa[[#This Row],[hwycov_id]],cnf[],10,FALSE)</f>
        <v>18591</v>
      </c>
      <c r="L390" s="229">
        <f t="shared" si="18"/>
        <v>0</v>
      </c>
      <c r="M390" s="228">
        <f t="shared" si="19"/>
        <v>0</v>
      </c>
      <c r="N390" s="228">
        <f t="shared" si="20"/>
        <v>0</v>
      </c>
      <c r="O390" s="298" t="e">
        <f>VLOOKUP(msa[[#This Row],[hwycov_id]],check!$A$2:$P$26,16,FALSE)</f>
        <v>#N/A</v>
      </c>
      <c r="P390" s="298">
        <v>396</v>
      </c>
    </row>
    <row r="391" spans="1:16">
      <c r="A391" s="59">
        <v>2833</v>
      </c>
      <c r="B391" s="59">
        <v>3</v>
      </c>
      <c r="C391" s="59">
        <v>1</v>
      </c>
      <c r="D391" s="59">
        <v>2</v>
      </c>
      <c r="E391" s="59" t="s">
        <v>79</v>
      </c>
      <c r="F391" s="227">
        <v>3</v>
      </c>
      <c r="G391" s="227">
        <v>1</v>
      </c>
      <c r="H391" s="59">
        <v>2</v>
      </c>
      <c r="I391" s="227">
        <v>14</v>
      </c>
      <c r="J391" s="59">
        <v>18633</v>
      </c>
      <c r="K391" s="78">
        <f>VLOOKUP(msa[[#This Row],[hwycov_id]],cnf[],10,FALSE)</f>
        <v>18633</v>
      </c>
      <c r="L391" s="229">
        <f t="shared" si="18"/>
        <v>0</v>
      </c>
      <c r="M391" s="228">
        <f t="shared" si="19"/>
        <v>0</v>
      </c>
      <c r="N391" s="228">
        <f t="shared" si="20"/>
        <v>0</v>
      </c>
      <c r="O391" s="298" t="e">
        <f>VLOOKUP(msa[[#This Row],[hwycov_id]],check!$A$2:$P$26,16,FALSE)</f>
        <v>#N/A</v>
      </c>
      <c r="P391" s="298">
        <v>397</v>
      </c>
    </row>
    <row r="392" spans="1:16">
      <c r="A392" s="59">
        <v>2148</v>
      </c>
      <c r="B392" s="59">
        <v>3</v>
      </c>
      <c r="C392" s="59">
        <v>1</v>
      </c>
      <c r="D392" s="59">
        <v>2</v>
      </c>
      <c r="E392" s="59" t="s">
        <v>79</v>
      </c>
      <c r="F392" s="227">
        <v>3</v>
      </c>
      <c r="G392" s="227">
        <v>1</v>
      </c>
      <c r="H392" s="59">
        <v>2</v>
      </c>
      <c r="I392" s="227">
        <v>14</v>
      </c>
      <c r="J392" s="59">
        <v>18672</v>
      </c>
      <c r="K392" s="78">
        <f>VLOOKUP(msa[[#This Row],[hwycov_id]],cnf[],10,FALSE)</f>
        <v>18672</v>
      </c>
      <c r="L392" s="229">
        <f t="shared" si="18"/>
        <v>0</v>
      </c>
      <c r="M392" s="228">
        <f t="shared" si="19"/>
        <v>0</v>
      </c>
      <c r="N392" s="228">
        <f t="shared" si="20"/>
        <v>0</v>
      </c>
      <c r="O392" s="298" t="e">
        <f>VLOOKUP(msa[[#This Row],[hwycov_id]],check!$A$2:$P$26,16,FALSE)</f>
        <v>#N/A</v>
      </c>
      <c r="P392" s="298">
        <v>398</v>
      </c>
    </row>
    <row r="393" spans="1:16">
      <c r="A393" s="59">
        <v>245</v>
      </c>
      <c r="B393" s="59">
        <v>3</v>
      </c>
      <c r="C393" s="59">
        <v>1</v>
      </c>
      <c r="D393" s="59">
        <v>1</v>
      </c>
      <c r="E393" s="59" t="s">
        <v>82</v>
      </c>
      <c r="F393" s="227">
        <v>3</v>
      </c>
      <c r="G393" s="227">
        <v>1</v>
      </c>
      <c r="H393" s="59">
        <v>2</v>
      </c>
      <c r="I393" s="227">
        <v>3</v>
      </c>
      <c r="J393" s="59">
        <v>19052</v>
      </c>
      <c r="K393" s="78">
        <f>VLOOKUP(msa[[#This Row],[hwycov_id]],cnf[],10,FALSE)</f>
        <v>19052</v>
      </c>
      <c r="L393" s="229">
        <f t="shared" si="18"/>
        <v>0</v>
      </c>
      <c r="M393" s="228">
        <f t="shared" si="19"/>
        <v>0</v>
      </c>
      <c r="N393" s="228">
        <f t="shared" si="20"/>
        <v>0</v>
      </c>
      <c r="O393" s="298" t="e">
        <f>VLOOKUP(msa[[#This Row],[hwycov_id]],check!$A$2:$P$26,16,FALSE)</f>
        <v>#N/A</v>
      </c>
      <c r="P393" s="298">
        <v>399</v>
      </c>
    </row>
    <row r="394" spans="1:16">
      <c r="A394" s="59">
        <v>16801</v>
      </c>
      <c r="B394" s="59">
        <v>3</v>
      </c>
      <c r="C394" s="59">
        <v>1</v>
      </c>
      <c r="D394" s="59">
        <v>2</v>
      </c>
      <c r="E394" s="59" t="s">
        <v>79</v>
      </c>
      <c r="F394" s="227">
        <v>3</v>
      </c>
      <c r="G394" s="227">
        <v>1</v>
      </c>
      <c r="H394" s="59">
        <v>2</v>
      </c>
      <c r="I394" s="227">
        <v>14</v>
      </c>
      <c r="J394" s="59">
        <v>19352</v>
      </c>
      <c r="K394" s="78">
        <f>VLOOKUP(msa[[#This Row],[hwycov_id]],cnf[],10,FALSE)</f>
        <v>19352</v>
      </c>
      <c r="L394" s="229">
        <f t="shared" si="18"/>
        <v>0</v>
      </c>
      <c r="M394" s="228">
        <f t="shared" si="19"/>
        <v>0</v>
      </c>
      <c r="N394" s="228">
        <f t="shared" si="20"/>
        <v>0</v>
      </c>
      <c r="O394" s="298" t="e">
        <f>VLOOKUP(msa[[#This Row],[hwycov_id]],check!$A$2:$P$26,16,FALSE)</f>
        <v>#N/A</v>
      </c>
      <c r="P394" s="298">
        <v>400</v>
      </c>
    </row>
    <row r="395" spans="1:16">
      <c r="A395" s="59">
        <v>9730</v>
      </c>
      <c r="B395" s="59">
        <v>3</v>
      </c>
      <c r="C395" s="59">
        <v>1</v>
      </c>
      <c r="D395" s="59">
        <v>2</v>
      </c>
      <c r="E395" s="59" t="s">
        <v>79</v>
      </c>
      <c r="F395" s="227">
        <v>3</v>
      </c>
      <c r="G395" s="227">
        <v>1</v>
      </c>
      <c r="H395" s="59">
        <v>2</v>
      </c>
      <c r="I395" s="227">
        <v>14</v>
      </c>
      <c r="J395" s="59">
        <v>19608</v>
      </c>
      <c r="K395" s="78">
        <f>VLOOKUP(msa[[#This Row],[hwycov_id]],cnf[],10,FALSE)</f>
        <v>19608</v>
      </c>
      <c r="L395" s="229">
        <f t="shared" si="18"/>
        <v>0</v>
      </c>
      <c r="M395" s="228">
        <f t="shared" si="19"/>
        <v>0</v>
      </c>
      <c r="N395" s="228">
        <f t="shared" si="20"/>
        <v>0</v>
      </c>
      <c r="O395" s="298" t="e">
        <f>VLOOKUP(msa[[#This Row],[hwycov_id]],check!$A$2:$P$26,16,FALSE)</f>
        <v>#N/A</v>
      </c>
      <c r="P395" s="298">
        <v>401</v>
      </c>
    </row>
    <row r="396" spans="1:16">
      <c r="A396" s="59">
        <v>19909</v>
      </c>
      <c r="B396" s="59">
        <v>3</v>
      </c>
      <c r="C396" s="59">
        <v>1</v>
      </c>
      <c r="D396" s="59">
        <v>2</v>
      </c>
      <c r="E396" s="59" t="s">
        <v>79</v>
      </c>
      <c r="F396" s="227">
        <v>3</v>
      </c>
      <c r="G396" s="227">
        <v>1</v>
      </c>
      <c r="H396" s="59">
        <v>2</v>
      </c>
      <c r="I396" s="227">
        <v>14</v>
      </c>
      <c r="J396" s="59">
        <v>19618</v>
      </c>
      <c r="K396" s="78">
        <f>VLOOKUP(msa[[#This Row],[hwycov_id]],cnf[],10,FALSE)</f>
        <v>19618</v>
      </c>
      <c r="L396" s="229">
        <f t="shared" si="18"/>
        <v>0</v>
      </c>
      <c r="M396" s="228">
        <f t="shared" si="19"/>
        <v>0</v>
      </c>
      <c r="N396" s="228">
        <f t="shared" si="20"/>
        <v>0</v>
      </c>
      <c r="O396" s="298" t="e">
        <f>VLOOKUP(msa[[#This Row],[hwycov_id]],check!$A$2:$P$26,16,FALSE)</f>
        <v>#N/A</v>
      </c>
      <c r="P396" s="298">
        <v>402</v>
      </c>
    </row>
    <row r="397" spans="1:16">
      <c r="A397" s="59">
        <v>17789</v>
      </c>
      <c r="B397" s="59">
        <v>3</v>
      </c>
      <c r="C397" s="59">
        <v>1</v>
      </c>
      <c r="D397" s="59">
        <v>2</v>
      </c>
      <c r="E397" s="59" t="s">
        <v>80</v>
      </c>
      <c r="F397" s="227">
        <v>3</v>
      </c>
      <c r="G397" s="227">
        <v>2</v>
      </c>
      <c r="H397" s="59">
        <v>2</v>
      </c>
      <c r="I397" s="227">
        <v>11</v>
      </c>
      <c r="J397" s="59">
        <v>20300</v>
      </c>
      <c r="K397" s="78">
        <f>VLOOKUP(msa[[#This Row],[hwycov_id]],cnf[],10,FALSE)</f>
        <v>20300</v>
      </c>
      <c r="L397" s="229">
        <f t="shared" si="18"/>
        <v>0</v>
      </c>
      <c r="M397" s="228">
        <f t="shared" si="19"/>
        <v>0</v>
      </c>
      <c r="N397" s="228">
        <f t="shared" si="20"/>
        <v>0</v>
      </c>
      <c r="O397" s="298" t="e">
        <f>VLOOKUP(msa[[#This Row],[hwycov_id]],check!$A$2:$P$26,16,FALSE)</f>
        <v>#N/A</v>
      </c>
      <c r="P397" s="298">
        <v>403</v>
      </c>
    </row>
    <row r="398" spans="1:16">
      <c r="A398" s="59">
        <v>16114</v>
      </c>
      <c r="B398" s="59">
        <v>3</v>
      </c>
      <c r="C398" s="59">
        <v>1</v>
      </c>
      <c r="D398" s="59">
        <v>2</v>
      </c>
      <c r="E398" s="59" t="s">
        <v>79</v>
      </c>
      <c r="F398" s="227">
        <v>3</v>
      </c>
      <c r="G398" s="227">
        <v>2</v>
      </c>
      <c r="H398" s="59">
        <v>2</v>
      </c>
      <c r="I398" s="227">
        <v>14</v>
      </c>
      <c r="J398" s="59">
        <v>20388</v>
      </c>
      <c r="K398" s="78">
        <f>VLOOKUP(msa[[#This Row],[hwycov_id]],cnf[],10,FALSE)</f>
        <v>20388</v>
      </c>
      <c r="L398" s="229">
        <f t="shared" si="18"/>
        <v>0</v>
      </c>
      <c r="M398" s="228">
        <f t="shared" si="19"/>
        <v>0</v>
      </c>
      <c r="N398" s="228">
        <f t="shared" si="20"/>
        <v>0</v>
      </c>
      <c r="O398" s="298" t="e">
        <f>VLOOKUP(msa[[#This Row],[hwycov_id]],check!$A$2:$P$26,16,FALSE)</f>
        <v>#N/A</v>
      </c>
      <c r="P398" s="298">
        <v>404</v>
      </c>
    </row>
    <row r="399" spans="1:16">
      <c r="A399" s="59">
        <v>7020</v>
      </c>
      <c r="B399" s="59">
        <v>3</v>
      </c>
      <c r="C399" s="59">
        <v>1</v>
      </c>
      <c r="D399" s="59">
        <v>2</v>
      </c>
      <c r="E399" s="59" t="s">
        <v>80</v>
      </c>
      <c r="F399" s="227">
        <v>3</v>
      </c>
      <c r="G399" s="227">
        <v>2</v>
      </c>
      <c r="H399" s="59">
        <v>2</v>
      </c>
      <c r="I399" s="227">
        <v>11</v>
      </c>
      <c r="J399" s="59">
        <v>20400</v>
      </c>
      <c r="K399" s="78">
        <f>VLOOKUP(msa[[#This Row],[hwycov_id]],cnf[],10,FALSE)</f>
        <v>20400</v>
      </c>
      <c r="L399" s="229">
        <f t="shared" si="18"/>
        <v>0</v>
      </c>
      <c r="M399" s="228">
        <f t="shared" si="19"/>
        <v>0</v>
      </c>
      <c r="N399" s="228">
        <f t="shared" si="20"/>
        <v>0</v>
      </c>
      <c r="O399" s="298" t="e">
        <f>VLOOKUP(msa[[#This Row],[hwycov_id]],check!$A$2:$P$26,16,FALSE)</f>
        <v>#N/A</v>
      </c>
      <c r="P399" s="298">
        <v>405</v>
      </c>
    </row>
    <row r="400" spans="1:16">
      <c r="A400" s="59">
        <v>3658</v>
      </c>
      <c r="B400" s="59">
        <v>3</v>
      </c>
      <c r="C400" s="59">
        <v>1</v>
      </c>
      <c r="D400" s="59">
        <v>2</v>
      </c>
      <c r="E400" s="59" t="s">
        <v>79</v>
      </c>
      <c r="F400" s="227">
        <v>3</v>
      </c>
      <c r="G400" s="227">
        <v>2</v>
      </c>
      <c r="H400" s="59">
        <v>2</v>
      </c>
      <c r="I400" s="227">
        <v>14</v>
      </c>
      <c r="J400" s="59">
        <v>21108</v>
      </c>
      <c r="K400" s="78">
        <f>VLOOKUP(msa[[#This Row],[hwycov_id]],cnf[],10,FALSE)</f>
        <v>21108</v>
      </c>
      <c r="L400" s="229">
        <f t="shared" si="18"/>
        <v>0</v>
      </c>
      <c r="M400" s="228">
        <f t="shared" si="19"/>
        <v>0</v>
      </c>
      <c r="N400" s="228">
        <f t="shared" si="20"/>
        <v>0</v>
      </c>
      <c r="O400" s="298" t="e">
        <f>VLOOKUP(msa[[#This Row],[hwycov_id]],check!$A$2:$P$26,16,FALSE)</f>
        <v>#N/A</v>
      </c>
      <c r="P400" s="298">
        <v>406</v>
      </c>
    </row>
    <row r="401" spans="1:16">
      <c r="A401" s="59">
        <v>5242</v>
      </c>
      <c r="B401" s="59">
        <v>3</v>
      </c>
      <c r="C401" s="59">
        <v>1</v>
      </c>
      <c r="D401" s="59">
        <v>2</v>
      </c>
      <c r="E401" s="59" t="s">
        <v>79</v>
      </c>
      <c r="F401" s="227">
        <v>3</v>
      </c>
      <c r="G401" s="227">
        <v>2</v>
      </c>
      <c r="H401" s="59">
        <v>2</v>
      </c>
      <c r="I401" s="227">
        <v>14</v>
      </c>
      <c r="J401" s="59">
        <v>21193</v>
      </c>
      <c r="K401" s="78">
        <f>VLOOKUP(msa[[#This Row],[hwycov_id]],cnf[],10,FALSE)</f>
        <v>21193</v>
      </c>
      <c r="L401" s="229">
        <f t="shared" si="18"/>
        <v>0</v>
      </c>
      <c r="M401" s="228">
        <f t="shared" si="19"/>
        <v>0</v>
      </c>
      <c r="N401" s="228">
        <f t="shared" si="20"/>
        <v>0</v>
      </c>
      <c r="O401" s="298" t="e">
        <f>VLOOKUP(msa[[#This Row],[hwycov_id]],check!$A$2:$P$26,16,FALSE)</f>
        <v>#N/A</v>
      </c>
      <c r="P401" s="298">
        <v>407</v>
      </c>
    </row>
    <row r="402" spans="1:16">
      <c r="A402" s="59">
        <v>12908</v>
      </c>
      <c r="B402" s="59">
        <v>3</v>
      </c>
      <c r="C402" s="59">
        <v>1</v>
      </c>
      <c r="D402" s="59">
        <v>2</v>
      </c>
      <c r="E402" s="59" t="s">
        <v>79</v>
      </c>
      <c r="F402" s="227">
        <v>3</v>
      </c>
      <c r="G402" s="227">
        <v>2</v>
      </c>
      <c r="H402" s="59">
        <v>2</v>
      </c>
      <c r="I402" s="227">
        <v>14</v>
      </c>
      <c r="J402" s="59">
        <v>21344</v>
      </c>
      <c r="K402" s="78">
        <f>VLOOKUP(msa[[#This Row],[hwycov_id]],cnf[],10,FALSE)</f>
        <v>21344</v>
      </c>
      <c r="L402" s="229">
        <f t="shared" si="18"/>
        <v>0</v>
      </c>
      <c r="M402" s="228">
        <f t="shared" si="19"/>
        <v>0</v>
      </c>
      <c r="N402" s="228">
        <f t="shared" si="20"/>
        <v>0</v>
      </c>
      <c r="O402" s="298" t="e">
        <f>VLOOKUP(msa[[#This Row],[hwycov_id]],check!$A$2:$P$26,16,FALSE)</f>
        <v>#N/A</v>
      </c>
      <c r="P402" s="298">
        <v>408</v>
      </c>
    </row>
    <row r="403" spans="1:16">
      <c r="A403" s="59">
        <v>422</v>
      </c>
      <c r="B403" s="59">
        <v>3</v>
      </c>
      <c r="C403" s="59">
        <v>1</v>
      </c>
      <c r="D403" s="59">
        <v>2</v>
      </c>
      <c r="E403" s="59" t="s">
        <v>80</v>
      </c>
      <c r="F403" s="227">
        <v>3</v>
      </c>
      <c r="G403" s="227">
        <v>2</v>
      </c>
      <c r="H403" s="59">
        <v>2</v>
      </c>
      <c r="I403" s="227">
        <v>11</v>
      </c>
      <c r="J403" s="59">
        <v>21400</v>
      </c>
      <c r="K403" s="78">
        <f>VLOOKUP(msa[[#This Row],[hwycov_id]],cnf[],10,FALSE)</f>
        <v>21400</v>
      </c>
      <c r="L403" s="229">
        <f t="shared" si="18"/>
        <v>0</v>
      </c>
      <c r="M403" s="228">
        <f t="shared" si="19"/>
        <v>0</v>
      </c>
      <c r="N403" s="228">
        <f t="shared" si="20"/>
        <v>0</v>
      </c>
      <c r="O403" s="298" t="e">
        <f>VLOOKUP(msa[[#This Row],[hwycov_id]],check!$A$2:$P$26,16,FALSE)</f>
        <v>#N/A</v>
      </c>
      <c r="P403" s="298">
        <v>409</v>
      </c>
    </row>
    <row r="404" spans="1:16">
      <c r="A404" s="59">
        <v>19911</v>
      </c>
      <c r="B404" s="59">
        <v>3</v>
      </c>
      <c r="C404" s="59">
        <v>1</v>
      </c>
      <c r="D404" s="59">
        <v>2</v>
      </c>
      <c r="E404" s="59" t="s">
        <v>79</v>
      </c>
      <c r="F404" s="227">
        <v>3</v>
      </c>
      <c r="G404" s="227">
        <v>2</v>
      </c>
      <c r="H404" s="59">
        <v>2</v>
      </c>
      <c r="I404" s="227">
        <v>14</v>
      </c>
      <c r="J404" s="59">
        <v>21520</v>
      </c>
      <c r="K404" s="78">
        <f>VLOOKUP(msa[[#This Row],[hwycov_id]],cnf[],10,FALSE)</f>
        <v>21520</v>
      </c>
      <c r="L404" s="229">
        <f t="shared" si="18"/>
        <v>0</v>
      </c>
      <c r="M404" s="228">
        <f t="shared" si="19"/>
        <v>0</v>
      </c>
      <c r="N404" s="228">
        <f t="shared" si="20"/>
        <v>0</v>
      </c>
      <c r="O404" s="298" t="e">
        <f>VLOOKUP(msa[[#This Row],[hwycov_id]],check!$A$2:$P$26,16,FALSE)</f>
        <v>#N/A</v>
      </c>
      <c r="P404" s="298">
        <v>410</v>
      </c>
    </row>
    <row r="405" spans="1:16">
      <c r="A405" s="59">
        <v>4122</v>
      </c>
      <c r="B405" s="59">
        <v>3</v>
      </c>
      <c r="C405" s="59">
        <v>1</v>
      </c>
      <c r="D405" s="59">
        <v>2</v>
      </c>
      <c r="E405" s="59" t="s">
        <v>79</v>
      </c>
      <c r="F405" s="227">
        <v>3</v>
      </c>
      <c r="G405" s="227">
        <v>2</v>
      </c>
      <c r="H405" s="59">
        <v>2</v>
      </c>
      <c r="I405" s="227">
        <v>14</v>
      </c>
      <c r="J405" s="59">
        <v>22028</v>
      </c>
      <c r="K405" s="78">
        <f>VLOOKUP(msa[[#This Row],[hwycov_id]],cnf[],10,FALSE)</f>
        <v>22028</v>
      </c>
      <c r="L405" s="229">
        <f t="shared" si="18"/>
        <v>0</v>
      </c>
      <c r="M405" s="228">
        <f t="shared" si="19"/>
        <v>0</v>
      </c>
      <c r="N405" s="228">
        <f t="shared" si="20"/>
        <v>0</v>
      </c>
      <c r="O405" s="298" t="e">
        <f>VLOOKUP(msa[[#This Row],[hwycov_id]],check!$A$2:$P$26,16,FALSE)</f>
        <v>#N/A</v>
      </c>
      <c r="P405" s="298">
        <v>411</v>
      </c>
    </row>
    <row r="406" spans="1:16">
      <c r="A406" s="59">
        <v>9367</v>
      </c>
      <c r="B406" s="59">
        <v>3</v>
      </c>
      <c r="C406" s="59">
        <v>1</v>
      </c>
      <c r="D406" s="59">
        <v>2</v>
      </c>
      <c r="E406" s="59" t="s">
        <v>79</v>
      </c>
      <c r="F406" s="227">
        <v>3</v>
      </c>
      <c r="G406" s="227">
        <v>2</v>
      </c>
      <c r="H406" s="59">
        <v>2</v>
      </c>
      <c r="I406" s="227">
        <v>14</v>
      </c>
      <c r="J406" s="59">
        <v>22161</v>
      </c>
      <c r="K406" s="78">
        <f>VLOOKUP(msa[[#This Row],[hwycov_id]],cnf[],10,FALSE)</f>
        <v>22161</v>
      </c>
      <c r="L406" s="229">
        <f t="shared" si="18"/>
        <v>0</v>
      </c>
      <c r="M406" s="228">
        <f t="shared" si="19"/>
        <v>0</v>
      </c>
      <c r="N406" s="228">
        <f t="shared" si="20"/>
        <v>0</v>
      </c>
      <c r="O406" s="298" t="e">
        <f>VLOOKUP(msa[[#This Row],[hwycov_id]],check!$A$2:$P$26,16,FALSE)</f>
        <v>#N/A</v>
      </c>
      <c r="P406" s="298">
        <v>412</v>
      </c>
    </row>
    <row r="407" spans="1:16">
      <c r="A407" s="59">
        <v>10671</v>
      </c>
      <c r="B407" s="59">
        <v>3</v>
      </c>
      <c r="C407" s="59">
        <v>1</v>
      </c>
      <c r="D407" s="59">
        <v>2</v>
      </c>
      <c r="E407" s="59" t="s">
        <v>80</v>
      </c>
      <c r="F407" s="227">
        <v>3</v>
      </c>
      <c r="G407" s="227">
        <v>2</v>
      </c>
      <c r="H407" s="59">
        <v>2</v>
      </c>
      <c r="I407" s="227">
        <v>11</v>
      </c>
      <c r="J407" s="59">
        <v>22200</v>
      </c>
      <c r="K407" s="78">
        <f>VLOOKUP(msa[[#This Row],[hwycov_id]],cnf[],10,FALSE)</f>
        <v>22200</v>
      </c>
      <c r="L407" s="229">
        <f t="shared" si="18"/>
        <v>0</v>
      </c>
      <c r="M407" s="228">
        <f t="shared" si="19"/>
        <v>0</v>
      </c>
      <c r="N407" s="228">
        <f t="shared" si="20"/>
        <v>0</v>
      </c>
      <c r="O407" s="298" t="e">
        <f>VLOOKUP(msa[[#This Row],[hwycov_id]],check!$A$2:$P$26,16,FALSE)</f>
        <v>#N/A</v>
      </c>
      <c r="P407" s="298">
        <v>413</v>
      </c>
    </row>
    <row r="408" spans="1:16">
      <c r="A408" s="59">
        <v>8935</v>
      </c>
      <c r="B408" s="59">
        <v>3</v>
      </c>
      <c r="C408" s="59">
        <v>1</v>
      </c>
      <c r="D408" s="59">
        <v>2</v>
      </c>
      <c r="E408" s="59" t="s">
        <v>79</v>
      </c>
      <c r="F408" s="227">
        <v>3</v>
      </c>
      <c r="G408" s="227">
        <v>2</v>
      </c>
      <c r="H408" s="59">
        <v>2</v>
      </c>
      <c r="I408" s="227">
        <v>14</v>
      </c>
      <c r="J408" s="59">
        <v>22269</v>
      </c>
      <c r="K408" s="78">
        <f>VLOOKUP(msa[[#This Row],[hwycov_id]],cnf[],10,FALSE)</f>
        <v>22269</v>
      </c>
      <c r="L408" s="229">
        <f t="shared" si="18"/>
        <v>0</v>
      </c>
      <c r="M408" s="228">
        <f t="shared" si="19"/>
        <v>0</v>
      </c>
      <c r="N408" s="228">
        <f t="shared" si="20"/>
        <v>0</v>
      </c>
      <c r="O408" s="298" t="e">
        <f>VLOOKUP(msa[[#This Row],[hwycov_id]],check!$A$2:$P$26,16,FALSE)</f>
        <v>#N/A</v>
      </c>
      <c r="P408" s="298">
        <v>414</v>
      </c>
    </row>
    <row r="409" spans="1:16">
      <c r="A409" s="59">
        <v>9569</v>
      </c>
      <c r="B409" s="59">
        <v>3</v>
      </c>
      <c r="C409" s="59">
        <v>1</v>
      </c>
      <c r="D409" s="59">
        <v>2</v>
      </c>
      <c r="E409" s="59" t="s">
        <v>80</v>
      </c>
      <c r="F409" s="227">
        <v>3</v>
      </c>
      <c r="G409" s="227">
        <v>2</v>
      </c>
      <c r="H409" s="59">
        <v>2</v>
      </c>
      <c r="I409" s="227">
        <v>11</v>
      </c>
      <c r="J409" s="59">
        <v>22300</v>
      </c>
      <c r="K409" s="78">
        <f>VLOOKUP(msa[[#This Row],[hwycov_id]],cnf[],10,FALSE)</f>
        <v>22300</v>
      </c>
      <c r="L409" s="229">
        <f t="shared" si="18"/>
        <v>0</v>
      </c>
      <c r="M409" s="228">
        <f t="shared" si="19"/>
        <v>0</v>
      </c>
      <c r="N409" s="228">
        <f t="shared" si="20"/>
        <v>0</v>
      </c>
      <c r="O409" s="298" t="e">
        <f>VLOOKUP(msa[[#This Row],[hwycov_id]],check!$A$2:$P$26,16,FALSE)</f>
        <v>#N/A</v>
      </c>
      <c r="P409" s="298">
        <v>415</v>
      </c>
    </row>
    <row r="410" spans="1:16">
      <c r="A410" s="59">
        <v>3773</v>
      </c>
      <c r="B410" s="59">
        <v>3</v>
      </c>
      <c r="C410" s="59">
        <v>1</v>
      </c>
      <c r="D410" s="59">
        <v>2</v>
      </c>
      <c r="E410" s="59" t="s">
        <v>80</v>
      </c>
      <c r="F410" s="227">
        <v>3</v>
      </c>
      <c r="G410" s="227">
        <v>2</v>
      </c>
      <c r="H410" s="59">
        <v>2</v>
      </c>
      <c r="I410" s="227">
        <v>11</v>
      </c>
      <c r="J410" s="59">
        <v>22500</v>
      </c>
      <c r="K410" s="78">
        <f>VLOOKUP(msa[[#This Row],[hwycov_id]],cnf[],10,FALSE)</f>
        <v>22500</v>
      </c>
      <c r="L410" s="229">
        <f t="shared" si="18"/>
        <v>0</v>
      </c>
      <c r="M410" s="228">
        <f t="shared" si="19"/>
        <v>0</v>
      </c>
      <c r="N410" s="228">
        <f t="shared" si="20"/>
        <v>0</v>
      </c>
      <c r="O410" s="298" t="e">
        <f>VLOOKUP(msa[[#This Row],[hwycov_id]],check!$A$2:$P$26,16,FALSE)</f>
        <v>#N/A</v>
      </c>
      <c r="P410" s="298">
        <v>416</v>
      </c>
    </row>
    <row r="411" spans="1:16">
      <c r="A411" s="59">
        <v>3782</v>
      </c>
      <c r="B411" s="59">
        <v>3</v>
      </c>
      <c r="C411" s="59">
        <v>1</v>
      </c>
      <c r="D411" s="59">
        <v>2</v>
      </c>
      <c r="E411" s="59" t="s">
        <v>80</v>
      </c>
      <c r="F411" s="227">
        <v>3</v>
      </c>
      <c r="G411" s="227">
        <v>2</v>
      </c>
      <c r="H411" s="59">
        <v>2</v>
      </c>
      <c r="I411" s="227">
        <v>11</v>
      </c>
      <c r="J411" s="59">
        <v>22500</v>
      </c>
      <c r="K411" s="78">
        <f>VLOOKUP(msa[[#This Row],[hwycov_id]],cnf[],10,FALSE)</f>
        <v>22500</v>
      </c>
      <c r="L411" s="229">
        <f t="shared" si="18"/>
        <v>0</v>
      </c>
      <c r="M411" s="228">
        <f t="shared" si="19"/>
        <v>0</v>
      </c>
      <c r="N411" s="228">
        <f t="shared" si="20"/>
        <v>0</v>
      </c>
      <c r="O411" s="298" t="e">
        <f>VLOOKUP(msa[[#This Row],[hwycov_id]],check!$A$2:$P$26,16,FALSE)</f>
        <v>#N/A</v>
      </c>
      <c r="P411" s="298">
        <v>417</v>
      </c>
    </row>
    <row r="412" spans="1:16">
      <c r="A412" s="59">
        <v>7018</v>
      </c>
      <c r="B412" s="59">
        <v>3</v>
      </c>
      <c r="C412" s="59">
        <v>1</v>
      </c>
      <c r="D412" s="59">
        <v>2</v>
      </c>
      <c r="E412" s="59" t="s">
        <v>80</v>
      </c>
      <c r="F412" s="227">
        <v>3</v>
      </c>
      <c r="G412" s="227">
        <v>2</v>
      </c>
      <c r="H412" s="59">
        <v>2</v>
      </c>
      <c r="I412" s="227">
        <v>11</v>
      </c>
      <c r="J412" s="59">
        <v>22500</v>
      </c>
      <c r="K412" s="78">
        <f>VLOOKUP(msa[[#This Row],[hwycov_id]],cnf[],10,FALSE)</f>
        <v>22500</v>
      </c>
      <c r="L412" s="229">
        <f t="shared" si="18"/>
        <v>0</v>
      </c>
      <c r="M412" s="228">
        <f t="shared" si="19"/>
        <v>0</v>
      </c>
      <c r="N412" s="228">
        <f t="shared" si="20"/>
        <v>0</v>
      </c>
      <c r="O412" s="298" t="e">
        <f>VLOOKUP(msa[[#This Row],[hwycov_id]],check!$A$2:$P$26,16,FALSE)</f>
        <v>#N/A</v>
      </c>
      <c r="P412" s="298">
        <v>418</v>
      </c>
    </row>
    <row r="413" spans="1:16">
      <c r="A413" s="59">
        <v>2850</v>
      </c>
      <c r="B413" s="59">
        <v>3</v>
      </c>
      <c r="C413" s="59">
        <v>1</v>
      </c>
      <c r="D413" s="59">
        <v>2</v>
      </c>
      <c r="E413" s="59" t="s">
        <v>80</v>
      </c>
      <c r="F413" s="227">
        <v>3</v>
      </c>
      <c r="G413" s="227">
        <v>2</v>
      </c>
      <c r="H413" s="59">
        <v>2</v>
      </c>
      <c r="I413" s="227">
        <v>11</v>
      </c>
      <c r="J413" s="59">
        <v>22800</v>
      </c>
      <c r="K413" s="78">
        <f>VLOOKUP(msa[[#This Row],[hwycov_id]],cnf[],10,FALSE)</f>
        <v>22800</v>
      </c>
      <c r="L413" s="229">
        <f t="shared" si="18"/>
        <v>0</v>
      </c>
      <c r="M413" s="228">
        <f t="shared" si="19"/>
        <v>0</v>
      </c>
      <c r="N413" s="228">
        <f t="shared" si="20"/>
        <v>0</v>
      </c>
      <c r="O413" s="298" t="e">
        <f>VLOOKUP(msa[[#This Row],[hwycov_id]],check!$A$2:$P$26,16,FALSE)</f>
        <v>#N/A</v>
      </c>
      <c r="P413" s="298">
        <v>419</v>
      </c>
    </row>
    <row r="414" spans="1:16">
      <c r="A414" s="59">
        <v>871</v>
      </c>
      <c r="B414" s="59">
        <v>3</v>
      </c>
      <c r="C414" s="59">
        <v>1</v>
      </c>
      <c r="D414" s="59">
        <v>2</v>
      </c>
      <c r="E414" s="59" t="s">
        <v>79</v>
      </c>
      <c r="F414" s="227">
        <v>3</v>
      </c>
      <c r="G414" s="227">
        <v>2</v>
      </c>
      <c r="H414" s="59">
        <v>2</v>
      </c>
      <c r="I414" s="227">
        <v>14</v>
      </c>
      <c r="J414" s="59">
        <v>23538</v>
      </c>
      <c r="K414" s="78">
        <f>VLOOKUP(msa[[#This Row],[hwycov_id]],cnf[],10,FALSE)</f>
        <v>23538</v>
      </c>
      <c r="L414" s="229">
        <f t="shared" si="18"/>
        <v>0</v>
      </c>
      <c r="M414" s="228">
        <f t="shared" si="19"/>
        <v>0</v>
      </c>
      <c r="N414" s="228">
        <f t="shared" si="20"/>
        <v>0</v>
      </c>
      <c r="O414" s="298" t="e">
        <f>VLOOKUP(msa[[#This Row],[hwycov_id]],check!$A$2:$P$26,16,FALSE)</f>
        <v>#N/A</v>
      </c>
      <c r="P414" s="298">
        <v>420</v>
      </c>
    </row>
    <row r="415" spans="1:16">
      <c r="A415" s="59">
        <v>1181</v>
      </c>
      <c r="B415" s="59">
        <v>3</v>
      </c>
      <c r="C415" s="59">
        <v>1</v>
      </c>
      <c r="D415" s="59">
        <v>2</v>
      </c>
      <c r="E415" s="59" t="s">
        <v>79</v>
      </c>
      <c r="F415" s="227">
        <v>3</v>
      </c>
      <c r="G415" s="227">
        <v>2</v>
      </c>
      <c r="H415" s="59">
        <v>2</v>
      </c>
      <c r="I415" s="227">
        <v>14</v>
      </c>
      <c r="J415" s="59">
        <v>23783</v>
      </c>
      <c r="K415" s="78">
        <f>VLOOKUP(msa[[#This Row],[hwycov_id]],cnf[],10,FALSE)</f>
        <v>23783</v>
      </c>
      <c r="L415" s="229">
        <f t="shared" si="18"/>
        <v>0</v>
      </c>
      <c r="M415" s="228">
        <f t="shared" si="19"/>
        <v>0</v>
      </c>
      <c r="N415" s="228">
        <f t="shared" si="20"/>
        <v>0</v>
      </c>
      <c r="O415" s="298" t="e">
        <f>VLOOKUP(msa[[#This Row],[hwycov_id]],check!$A$2:$P$26,16,FALSE)</f>
        <v>#N/A</v>
      </c>
      <c r="P415" s="298">
        <v>421</v>
      </c>
    </row>
    <row r="416" spans="1:16">
      <c r="A416" s="59">
        <v>466</v>
      </c>
      <c r="B416" s="59">
        <v>3</v>
      </c>
      <c r="C416" s="59">
        <v>1</v>
      </c>
      <c r="D416" s="59">
        <v>2</v>
      </c>
      <c r="E416" s="59" t="s">
        <v>79</v>
      </c>
      <c r="F416" s="227">
        <v>3</v>
      </c>
      <c r="G416" s="227">
        <v>2</v>
      </c>
      <c r="H416" s="59">
        <v>2</v>
      </c>
      <c r="I416" s="227">
        <v>14</v>
      </c>
      <c r="J416" s="59">
        <v>23936</v>
      </c>
      <c r="K416" s="78">
        <f>VLOOKUP(msa[[#This Row],[hwycov_id]],cnf[],10,FALSE)</f>
        <v>23936</v>
      </c>
      <c r="L416" s="229">
        <f t="shared" si="18"/>
        <v>0</v>
      </c>
      <c r="M416" s="228">
        <f t="shared" si="19"/>
        <v>0</v>
      </c>
      <c r="N416" s="228">
        <f t="shared" si="20"/>
        <v>0</v>
      </c>
      <c r="O416" s="298" t="e">
        <f>VLOOKUP(msa[[#This Row],[hwycov_id]],check!$A$2:$P$26,16,FALSE)</f>
        <v>#N/A</v>
      </c>
      <c r="P416" s="298">
        <v>422</v>
      </c>
    </row>
    <row r="417" spans="1:16">
      <c r="A417" s="59">
        <v>81</v>
      </c>
      <c r="B417" s="59">
        <v>3</v>
      </c>
      <c r="C417" s="59">
        <v>1</v>
      </c>
      <c r="D417" s="59">
        <v>2</v>
      </c>
      <c r="E417" s="59" t="s">
        <v>79</v>
      </c>
      <c r="F417" s="227">
        <v>3</v>
      </c>
      <c r="G417" s="227">
        <v>2</v>
      </c>
      <c r="H417" s="59">
        <v>2</v>
      </c>
      <c r="I417" s="227">
        <v>14</v>
      </c>
      <c r="J417" s="59">
        <v>24070</v>
      </c>
      <c r="K417" s="78">
        <f>VLOOKUP(msa[[#This Row],[hwycov_id]],cnf[],10,FALSE)</f>
        <v>24070</v>
      </c>
      <c r="L417" s="229">
        <f t="shared" si="18"/>
        <v>0</v>
      </c>
      <c r="M417" s="228">
        <f t="shared" si="19"/>
        <v>0</v>
      </c>
      <c r="N417" s="228">
        <f t="shared" si="20"/>
        <v>0</v>
      </c>
      <c r="O417" s="298" t="e">
        <f>VLOOKUP(msa[[#This Row],[hwycov_id]],check!$A$2:$P$26,16,FALSE)</f>
        <v>#N/A</v>
      </c>
      <c r="P417" s="298">
        <v>423</v>
      </c>
    </row>
    <row r="418" spans="1:16">
      <c r="A418" s="59">
        <v>5232</v>
      </c>
      <c r="B418" s="59">
        <v>3</v>
      </c>
      <c r="C418" s="59">
        <v>1</v>
      </c>
      <c r="D418" s="59">
        <v>2</v>
      </c>
      <c r="E418" s="59" t="s">
        <v>79</v>
      </c>
      <c r="F418" s="227">
        <v>3</v>
      </c>
      <c r="G418" s="227">
        <v>2</v>
      </c>
      <c r="H418" s="59">
        <v>2</v>
      </c>
      <c r="I418" s="227">
        <v>14</v>
      </c>
      <c r="J418" s="59">
        <v>24164</v>
      </c>
      <c r="K418" s="78">
        <f>VLOOKUP(msa[[#This Row],[hwycov_id]],cnf[],10,FALSE)</f>
        <v>24164</v>
      </c>
      <c r="L418" s="229">
        <f t="shared" si="18"/>
        <v>0</v>
      </c>
      <c r="M418" s="228">
        <f t="shared" si="19"/>
        <v>0</v>
      </c>
      <c r="N418" s="228">
        <f t="shared" si="20"/>
        <v>0</v>
      </c>
      <c r="O418" s="298" t="e">
        <f>VLOOKUP(msa[[#This Row],[hwycov_id]],check!$A$2:$P$26,16,FALSE)</f>
        <v>#N/A</v>
      </c>
      <c r="P418" s="298">
        <v>424</v>
      </c>
    </row>
    <row r="419" spans="1:16">
      <c r="A419" s="59">
        <v>9895</v>
      </c>
      <c r="B419" s="59">
        <v>3</v>
      </c>
      <c r="C419" s="59">
        <v>1</v>
      </c>
      <c r="D419" s="59">
        <v>2</v>
      </c>
      <c r="E419" s="59" t="s">
        <v>79</v>
      </c>
      <c r="F419" s="227">
        <v>3</v>
      </c>
      <c r="G419" s="227">
        <v>2</v>
      </c>
      <c r="H419" s="59">
        <v>2</v>
      </c>
      <c r="I419" s="227">
        <v>14</v>
      </c>
      <c r="J419" s="59">
        <v>24256</v>
      </c>
      <c r="K419" s="78">
        <f>VLOOKUP(msa[[#This Row],[hwycov_id]],cnf[],10,FALSE)</f>
        <v>24256</v>
      </c>
      <c r="L419" s="229">
        <f t="shared" si="18"/>
        <v>0</v>
      </c>
      <c r="M419" s="228">
        <f t="shared" si="19"/>
        <v>0</v>
      </c>
      <c r="N419" s="228">
        <f t="shared" si="20"/>
        <v>0</v>
      </c>
      <c r="O419" s="298" t="e">
        <f>VLOOKUP(msa[[#This Row],[hwycov_id]],check!$A$2:$P$26,16,FALSE)</f>
        <v>#N/A</v>
      </c>
      <c r="P419" s="298">
        <v>425</v>
      </c>
    </row>
    <row r="420" spans="1:16">
      <c r="A420" s="59">
        <v>19914</v>
      </c>
      <c r="B420" s="59">
        <v>3</v>
      </c>
      <c r="C420" s="59">
        <v>1</v>
      </c>
      <c r="D420" s="59">
        <v>2</v>
      </c>
      <c r="E420" s="59" t="s">
        <v>79</v>
      </c>
      <c r="F420" s="227">
        <v>3</v>
      </c>
      <c r="G420" s="227">
        <v>2</v>
      </c>
      <c r="H420" s="59">
        <v>2</v>
      </c>
      <c r="I420" s="227">
        <v>14</v>
      </c>
      <c r="J420" s="59">
        <v>24284</v>
      </c>
      <c r="K420" s="78">
        <f>VLOOKUP(msa[[#This Row],[hwycov_id]],cnf[],10,FALSE)</f>
        <v>24284</v>
      </c>
      <c r="L420" s="229">
        <f t="shared" si="18"/>
        <v>0</v>
      </c>
      <c r="M420" s="228">
        <f t="shared" si="19"/>
        <v>0</v>
      </c>
      <c r="N420" s="228">
        <f t="shared" si="20"/>
        <v>0</v>
      </c>
      <c r="O420" s="298" t="e">
        <f>VLOOKUP(msa[[#This Row],[hwycov_id]],check!$A$2:$P$26,16,FALSE)</f>
        <v>#N/A</v>
      </c>
      <c r="P420" s="298">
        <v>426</v>
      </c>
    </row>
    <row r="421" spans="1:16">
      <c r="A421" s="59">
        <v>9887</v>
      </c>
      <c r="B421" s="59">
        <v>3</v>
      </c>
      <c r="C421" s="59">
        <v>1</v>
      </c>
      <c r="D421" s="59">
        <v>2</v>
      </c>
      <c r="E421" s="59" t="s">
        <v>79</v>
      </c>
      <c r="F421" s="227">
        <v>3</v>
      </c>
      <c r="G421" s="227">
        <v>2</v>
      </c>
      <c r="H421" s="59">
        <v>2</v>
      </c>
      <c r="I421" s="227">
        <v>14</v>
      </c>
      <c r="J421" s="59">
        <v>24323</v>
      </c>
      <c r="K421" s="78">
        <f>VLOOKUP(msa[[#This Row],[hwycov_id]],cnf[],10,FALSE)</f>
        <v>24323</v>
      </c>
      <c r="L421" s="229">
        <f t="shared" si="18"/>
        <v>0</v>
      </c>
      <c r="M421" s="228">
        <f t="shared" si="19"/>
        <v>0</v>
      </c>
      <c r="N421" s="228">
        <f t="shared" si="20"/>
        <v>0</v>
      </c>
      <c r="O421" s="298" t="e">
        <f>VLOOKUP(msa[[#This Row],[hwycov_id]],check!$A$2:$P$26,16,FALSE)</f>
        <v>#N/A</v>
      </c>
      <c r="P421" s="298">
        <v>427</v>
      </c>
    </row>
    <row r="422" spans="1:16">
      <c r="A422" s="59">
        <v>5927</v>
      </c>
      <c r="B422" s="59">
        <v>3</v>
      </c>
      <c r="C422" s="59">
        <v>1</v>
      </c>
      <c r="D422" s="59">
        <v>2</v>
      </c>
      <c r="E422" s="59" t="s">
        <v>79</v>
      </c>
      <c r="F422" s="227">
        <v>3</v>
      </c>
      <c r="G422" s="227">
        <v>2</v>
      </c>
      <c r="H422" s="59">
        <v>2</v>
      </c>
      <c r="I422" s="227">
        <v>14</v>
      </c>
      <c r="J422" s="59">
        <v>24360</v>
      </c>
      <c r="K422" s="78">
        <f>VLOOKUP(msa[[#This Row],[hwycov_id]],cnf[],10,FALSE)</f>
        <v>24360</v>
      </c>
      <c r="L422" s="229">
        <f t="shared" si="18"/>
        <v>0</v>
      </c>
      <c r="M422" s="228">
        <f t="shared" si="19"/>
        <v>0</v>
      </c>
      <c r="N422" s="228">
        <f t="shared" si="20"/>
        <v>0</v>
      </c>
      <c r="O422" s="298" t="e">
        <f>VLOOKUP(msa[[#This Row],[hwycov_id]],check!$A$2:$P$26,16,FALSE)</f>
        <v>#N/A</v>
      </c>
      <c r="P422" s="298">
        <v>428</v>
      </c>
    </row>
    <row r="423" spans="1:16">
      <c r="A423" s="59">
        <v>12987</v>
      </c>
      <c r="B423" s="59">
        <v>3</v>
      </c>
      <c r="C423" s="59">
        <v>1</v>
      </c>
      <c r="D423" s="59">
        <v>2</v>
      </c>
      <c r="E423" s="59" t="s">
        <v>79</v>
      </c>
      <c r="F423" s="227">
        <v>3</v>
      </c>
      <c r="G423" s="227">
        <v>2</v>
      </c>
      <c r="H423" s="59">
        <v>2</v>
      </c>
      <c r="I423" s="227">
        <v>14</v>
      </c>
      <c r="J423" s="59">
        <v>24425</v>
      </c>
      <c r="K423" s="78">
        <f>VLOOKUP(msa[[#This Row],[hwycov_id]],cnf[],10,FALSE)</f>
        <v>24425</v>
      </c>
      <c r="L423" s="229">
        <f t="shared" si="18"/>
        <v>0</v>
      </c>
      <c r="M423" s="228">
        <f t="shared" si="19"/>
        <v>0</v>
      </c>
      <c r="N423" s="228">
        <f t="shared" si="20"/>
        <v>0</v>
      </c>
      <c r="O423" s="298" t="e">
        <f>VLOOKUP(msa[[#This Row],[hwycov_id]],check!$A$2:$P$26,16,FALSE)</f>
        <v>#N/A</v>
      </c>
      <c r="P423" s="298">
        <v>429</v>
      </c>
    </row>
    <row r="424" spans="1:16">
      <c r="A424" s="59">
        <v>3444</v>
      </c>
      <c r="B424" s="59">
        <v>3</v>
      </c>
      <c r="C424" s="59">
        <v>1</v>
      </c>
      <c r="D424" s="59">
        <v>2</v>
      </c>
      <c r="E424" s="59" t="s">
        <v>79</v>
      </c>
      <c r="F424" s="227">
        <v>3</v>
      </c>
      <c r="G424" s="227">
        <v>2</v>
      </c>
      <c r="H424" s="59">
        <v>2</v>
      </c>
      <c r="I424" s="227">
        <v>14</v>
      </c>
      <c r="J424" s="59">
        <v>24550</v>
      </c>
      <c r="K424" s="78">
        <f>VLOOKUP(msa[[#This Row],[hwycov_id]],cnf[],10,FALSE)</f>
        <v>24550</v>
      </c>
      <c r="L424" s="229">
        <f t="shared" si="18"/>
        <v>0</v>
      </c>
      <c r="M424" s="228">
        <f t="shared" si="19"/>
        <v>0</v>
      </c>
      <c r="N424" s="228">
        <f t="shared" si="20"/>
        <v>0</v>
      </c>
      <c r="O424" s="298" t="e">
        <f>VLOOKUP(msa[[#This Row],[hwycov_id]],check!$A$2:$P$26,16,FALSE)</f>
        <v>#N/A</v>
      </c>
      <c r="P424" s="298">
        <v>430</v>
      </c>
    </row>
    <row r="425" spans="1:16">
      <c r="A425" s="59">
        <v>5125</v>
      </c>
      <c r="B425" s="59">
        <v>3</v>
      </c>
      <c r="C425" s="59">
        <v>1</v>
      </c>
      <c r="D425" s="59">
        <v>2</v>
      </c>
      <c r="E425" s="59" t="s">
        <v>80</v>
      </c>
      <c r="F425" s="227">
        <v>3</v>
      </c>
      <c r="G425" s="227">
        <v>2</v>
      </c>
      <c r="H425" s="59">
        <v>2</v>
      </c>
      <c r="I425" s="227">
        <v>11</v>
      </c>
      <c r="J425" s="59">
        <v>25000</v>
      </c>
      <c r="K425" s="78">
        <f>VLOOKUP(msa[[#This Row],[hwycov_id]],cnf[],10,FALSE)</f>
        <v>25000</v>
      </c>
      <c r="L425" s="229">
        <f t="shared" si="18"/>
        <v>0</v>
      </c>
      <c r="M425" s="228">
        <f t="shared" si="19"/>
        <v>0</v>
      </c>
      <c r="N425" s="228">
        <f t="shared" si="20"/>
        <v>0</v>
      </c>
      <c r="O425" s="298" t="e">
        <f>VLOOKUP(msa[[#This Row],[hwycov_id]],check!$A$2:$P$26,16,FALSE)</f>
        <v>#N/A</v>
      </c>
      <c r="P425" s="298">
        <v>431</v>
      </c>
    </row>
    <row r="426" spans="1:16">
      <c r="A426" s="59">
        <v>20069</v>
      </c>
      <c r="B426" s="59">
        <v>3</v>
      </c>
      <c r="C426" s="59">
        <v>1</v>
      </c>
      <c r="D426" s="59">
        <v>2</v>
      </c>
      <c r="E426" s="59" t="s">
        <v>79</v>
      </c>
      <c r="F426" s="227">
        <v>3</v>
      </c>
      <c r="G426" s="227">
        <v>2</v>
      </c>
      <c r="H426" s="59">
        <v>2</v>
      </c>
      <c r="I426" s="227">
        <v>14</v>
      </c>
      <c r="J426" s="59">
        <v>25291</v>
      </c>
      <c r="K426" s="78">
        <f>VLOOKUP(msa[[#This Row],[hwycov_id]],cnf[],10,FALSE)</f>
        <v>25291</v>
      </c>
      <c r="L426" s="229">
        <f t="shared" si="18"/>
        <v>0</v>
      </c>
      <c r="M426" s="228">
        <f t="shared" si="19"/>
        <v>0</v>
      </c>
      <c r="N426" s="228">
        <f t="shared" si="20"/>
        <v>0</v>
      </c>
      <c r="O426" s="298" t="e">
        <f>VLOOKUP(msa[[#This Row],[hwycov_id]],check!$A$2:$P$26,16,FALSE)</f>
        <v>#N/A</v>
      </c>
      <c r="P426" s="298">
        <v>432</v>
      </c>
    </row>
    <row r="427" spans="1:16">
      <c r="A427" s="59">
        <v>6783</v>
      </c>
      <c r="B427" s="59">
        <v>3</v>
      </c>
      <c r="C427" s="59">
        <v>1</v>
      </c>
      <c r="D427" s="59">
        <v>2</v>
      </c>
      <c r="E427" s="59" t="s">
        <v>79</v>
      </c>
      <c r="F427" s="227">
        <v>3</v>
      </c>
      <c r="G427" s="227">
        <v>2</v>
      </c>
      <c r="H427" s="59">
        <v>2</v>
      </c>
      <c r="I427" s="227">
        <v>14</v>
      </c>
      <c r="J427" s="59">
        <v>25773</v>
      </c>
      <c r="K427" s="78">
        <f>VLOOKUP(msa[[#This Row],[hwycov_id]],cnf[],10,FALSE)</f>
        <v>25773</v>
      </c>
      <c r="L427" s="229">
        <f t="shared" si="18"/>
        <v>0</v>
      </c>
      <c r="M427" s="228">
        <f t="shared" si="19"/>
        <v>0</v>
      </c>
      <c r="N427" s="228">
        <f t="shared" si="20"/>
        <v>0</v>
      </c>
      <c r="O427" s="298" t="e">
        <f>VLOOKUP(msa[[#This Row],[hwycov_id]],check!$A$2:$P$26,16,FALSE)</f>
        <v>#N/A</v>
      </c>
      <c r="P427" s="298">
        <v>433</v>
      </c>
    </row>
    <row r="428" spans="1:16">
      <c r="A428" s="59">
        <v>9568</v>
      </c>
      <c r="B428" s="59">
        <v>3</v>
      </c>
      <c r="C428" s="59">
        <v>1</v>
      </c>
      <c r="D428" s="59">
        <v>2</v>
      </c>
      <c r="E428" s="59" t="s">
        <v>80</v>
      </c>
      <c r="F428" s="227">
        <v>3</v>
      </c>
      <c r="G428" s="227">
        <v>2</v>
      </c>
      <c r="H428" s="59">
        <v>2</v>
      </c>
      <c r="I428" s="227">
        <v>11</v>
      </c>
      <c r="J428" s="59">
        <v>26000</v>
      </c>
      <c r="K428" s="78">
        <f>VLOOKUP(msa[[#This Row],[hwycov_id]],cnf[],10,FALSE)</f>
        <v>26000</v>
      </c>
      <c r="L428" s="229">
        <f t="shared" si="18"/>
        <v>0</v>
      </c>
      <c r="M428" s="228">
        <f t="shared" si="19"/>
        <v>0</v>
      </c>
      <c r="N428" s="228">
        <f t="shared" si="20"/>
        <v>0</v>
      </c>
      <c r="O428" s="298" t="e">
        <f>VLOOKUP(msa[[#This Row],[hwycov_id]],check!$A$2:$P$26,16,FALSE)</f>
        <v>#N/A</v>
      </c>
      <c r="P428" s="298">
        <v>434</v>
      </c>
    </row>
    <row r="429" spans="1:16">
      <c r="A429" s="59">
        <v>19926</v>
      </c>
      <c r="B429" s="59">
        <v>3</v>
      </c>
      <c r="C429" s="59">
        <v>1</v>
      </c>
      <c r="D429" s="59">
        <v>2</v>
      </c>
      <c r="E429" s="59" t="s">
        <v>79</v>
      </c>
      <c r="F429" s="227">
        <v>3</v>
      </c>
      <c r="G429" s="227">
        <v>2</v>
      </c>
      <c r="H429" s="59">
        <v>2</v>
      </c>
      <c r="I429" s="227">
        <v>14</v>
      </c>
      <c r="J429" s="59">
        <v>26356</v>
      </c>
      <c r="K429" s="78">
        <f>VLOOKUP(msa[[#This Row],[hwycov_id]],cnf[],10,FALSE)</f>
        <v>26356</v>
      </c>
      <c r="L429" s="229">
        <f t="shared" si="18"/>
        <v>0</v>
      </c>
      <c r="M429" s="228">
        <f t="shared" si="19"/>
        <v>0</v>
      </c>
      <c r="N429" s="228">
        <f t="shared" si="20"/>
        <v>0</v>
      </c>
      <c r="O429" s="298" t="e">
        <f>VLOOKUP(msa[[#This Row],[hwycov_id]],check!$A$2:$P$26,16,FALSE)</f>
        <v>#N/A</v>
      </c>
      <c r="P429" s="298">
        <v>435</v>
      </c>
    </row>
    <row r="430" spans="1:16">
      <c r="A430" s="59">
        <v>20332</v>
      </c>
      <c r="B430" s="59">
        <v>3</v>
      </c>
      <c r="C430" s="59">
        <v>1</v>
      </c>
      <c r="D430" s="59">
        <v>2</v>
      </c>
      <c r="E430" s="59" t="s">
        <v>79</v>
      </c>
      <c r="F430" s="227">
        <v>3</v>
      </c>
      <c r="G430" s="227">
        <v>2</v>
      </c>
      <c r="H430" s="59">
        <v>2</v>
      </c>
      <c r="I430" s="227">
        <v>14</v>
      </c>
      <c r="J430" s="59">
        <v>26595</v>
      </c>
      <c r="K430" s="78">
        <f>VLOOKUP(msa[[#This Row],[hwycov_id]],cnf[],10,FALSE)</f>
        <v>26595</v>
      </c>
      <c r="L430" s="229">
        <f t="shared" si="18"/>
        <v>0</v>
      </c>
      <c r="M430" s="228">
        <f t="shared" si="19"/>
        <v>0</v>
      </c>
      <c r="N430" s="228">
        <f t="shared" si="20"/>
        <v>0</v>
      </c>
      <c r="O430" s="298" t="e">
        <f>VLOOKUP(msa[[#This Row],[hwycov_id]],check!$A$2:$P$26,16,FALSE)</f>
        <v>#N/A</v>
      </c>
      <c r="P430" s="298">
        <v>436</v>
      </c>
    </row>
    <row r="431" spans="1:16">
      <c r="A431" s="59">
        <v>4431</v>
      </c>
      <c r="B431" s="59">
        <v>3</v>
      </c>
      <c r="C431" s="59">
        <v>1</v>
      </c>
      <c r="D431" s="59">
        <v>2</v>
      </c>
      <c r="E431" s="59" t="s">
        <v>79</v>
      </c>
      <c r="F431" s="227">
        <v>3</v>
      </c>
      <c r="G431" s="227">
        <v>2</v>
      </c>
      <c r="H431" s="59">
        <v>2</v>
      </c>
      <c r="I431" s="227">
        <v>14</v>
      </c>
      <c r="J431" s="59">
        <v>27156</v>
      </c>
      <c r="K431" s="78">
        <f>VLOOKUP(msa[[#This Row],[hwycov_id]],cnf[],10,FALSE)</f>
        <v>27156</v>
      </c>
      <c r="L431" s="229">
        <f t="shared" si="18"/>
        <v>0</v>
      </c>
      <c r="M431" s="228">
        <f t="shared" si="19"/>
        <v>0</v>
      </c>
      <c r="N431" s="228">
        <f t="shared" si="20"/>
        <v>0</v>
      </c>
      <c r="O431" s="298" t="e">
        <f>VLOOKUP(msa[[#This Row],[hwycov_id]],check!$A$2:$P$26,16,FALSE)</f>
        <v>#N/A</v>
      </c>
      <c r="P431" s="298">
        <v>437</v>
      </c>
    </row>
    <row r="432" spans="1:16">
      <c r="A432" s="59">
        <v>16948</v>
      </c>
      <c r="B432" s="59">
        <v>3</v>
      </c>
      <c r="C432" s="59">
        <v>1</v>
      </c>
      <c r="D432" s="59">
        <v>2</v>
      </c>
      <c r="E432" s="59" t="s">
        <v>82</v>
      </c>
      <c r="F432" s="227">
        <v>3</v>
      </c>
      <c r="G432" s="227">
        <v>2</v>
      </c>
      <c r="H432" s="59">
        <v>2</v>
      </c>
      <c r="I432" s="227">
        <v>3</v>
      </c>
      <c r="J432" s="59">
        <v>27766</v>
      </c>
      <c r="K432" s="78">
        <f>VLOOKUP(msa[[#This Row],[hwycov_id]],cnf[],10,FALSE)</f>
        <v>27766</v>
      </c>
      <c r="L432" s="229">
        <f t="shared" si="18"/>
        <v>0</v>
      </c>
      <c r="M432" s="228">
        <f t="shared" si="19"/>
        <v>0</v>
      </c>
      <c r="N432" s="228">
        <f t="shared" si="20"/>
        <v>0</v>
      </c>
      <c r="O432" s="298" t="e">
        <f>VLOOKUP(msa[[#This Row],[hwycov_id]],check!$A$2:$P$26,16,FALSE)</f>
        <v>#N/A</v>
      </c>
      <c r="P432" s="298">
        <v>438</v>
      </c>
    </row>
    <row r="433" spans="1:16">
      <c r="A433" s="59">
        <v>17622</v>
      </c>
      <c r="B433" s="59">
        <v>3</v>
      </c>
      <c r="C433" s="59">
        <v>1</v>
      </c>
      <c r="D433" s="59">
        <v>2</v>
      </c>
      <c r="E433" s="59" t="s">
        <v>79</v>
      </c>
      <c r="F433" s="227">
        <v>3</v>
      </c>
      <c r="G433" s="227">
        <v>2</v>
      </c>
      <c r="H433" s="59">
        <v>2</v>
      </c>
      <c r="I433" s="227">
        <v>14</v>
      </c>
      <c r="J433" s="59">
        <v>28516</v>
      </c>
      <c r="K433" s="78">
        <f>VLOOKUP(msa[[#This Row],[hwycov_id]],cnf[],10,FALSE)</f>
        <v>28516</v>
      </c>
      <c r="L433" s="229">
        <f t="shared" si="18"/>
        <v>0</v>
      </c>
      <c r="M433" s="228">
        <f t="shared" si="19"/>
        <v>0</v>
      </c>
      <c r="N433" s="228">
        <f t="shared" si="20"/>
        <v>0</v>
      </c>
      <c r="O433" s="298" t="e">
        <f>VLOOKUP(msa[[#This Row],[hwycov_id]],check!$A$2:$P$26,16,FALSE)</f>
        <v>#N/A</v>
      </c>
      <c r="P433" s="298">
        <v>439</v>
      </c>
    </row>
    <row r="434" spans="1:16">
      <c r="A434" s="59">
        <v>24470</v>
      </c>
      <c r="B434" s="59">
        <v>3</v>
      </c>
      <c r="C434" s="59">
        <v>1</v>
      </c>
      <c r="D434" s="59">
        <v>2</v>
      </c>
      <c r="E434" s="59" t="s">
        <v>80</v>
      </c>
      <c r="F434" s="227">
        <v>3</v>
      </c>
      <c r="G434" s="227">
        <v>2</v>
      </c>
      <c r="H434" s="59">
        <v>2</v>
      </c>
      <c r="I434" s="227">
        <v>11</v>
      </c>
      <c r="J434" s="59">
        <v>28600</v>
      </c>
      <c r="K434" s="78">
        <f>VLOOKUP(msa[[#This Row],[hwycov_id]],cnf[],10,FALSE)</f>
        <v>28600</v>
      </c>
      <c r="L434" s="229">
        <f t="shared" si="18"/>
        <v>0</v>
      </c>
      <c r="M434" s="228">
        <f t="shared" si="19"/>
        <v>0</v>
      </c>
      <c r="N434" s="228">
        <f t="shared" si="20"/>
        <v>0</v>
      </c>
      <c r="O434" s="298" t="e">
        <f>VLOOKUP(msa[[#This Row],[hwycov_id]],check!$A$2:$P$26,16,FALSE)</f>
        <v>#N/A</v>
      </c>
      <c r="P434" s="298">
        <v>440</v>
      </c>
    </row>
    <row r="435" spans="1:16">
      <c r="A435" s="59">
        <v>12983</v>
      </c>
      <c r="B435" s="59">
        <v>3</v>
      </c>
      <c r="C435" s="59">
        <v>1</v>
      </c>
      <c r="D435" s="59">
        <v>2</v>
      </c>
      <c r="E435" s="59" t="s">
        <v>79</v>
      </c>
      <c r="F435" s="227">
        <v>3</v>
      </c>
      <c r="G435" s="227">
        <v>2</v>
      </c>
      <c r="H435" s="59">
        <v>2</v>
      </c>
      <c r="I435" s="227">
        <v>14</v>
      </c>
      <c r="J435" s="59">
        <v>28866</v>
      </c>
      <c r="K435" s="78">
        <f>VLOOKUP(msa[[#This Row],[hwycov_id]],cnf[],10,FALSE)</f>
        <v>28866</v>
      </c>
      <c r="L435" s="229">
        <f t="shared" si="18"/>
        <v>0</v>
      </c>
      <c r="M435" s="228">
        <f t="shared" si="19"/>
        <v>0</v>
      </c>
      <c r="N435" s="228">
        <f t="shared" si="20"/>
        <v>0</v>
      </c>
      <c r="O435" s="298" t="e">
        <f>VLOOKUP(msa[[#This Row],[hwycov_id]],check!$A$2:$P$26,16,FALSE)</f>
        <v>#N/A</v>
      </c>
      <c r="P435" s="298">
        <v>441</v>
      </c>
    </row>
    <row r="436" spans="1:16">
      <c r="A436" s="59">
        <v>2773</v>
      </c>
      <c r="B436" s="59">
        <v>3</v>
      </c>
      <c r="C436" s="59">
        <v>1</v>
      </c>
      <c r="D436" s="59">
        <v>2</v>
      </c>
      <c r="E436" s="59" t="s">
        <v>80</v>
      </c>
      <c r="F436" s="227">
        <v>3</v>
      </c>
      <c r="G436" s="227">
        <v>3</v>
      </c>
      <c r="H436" s="59">
        <v>2</v>
      </c>
      <c r="I436" s="227">
        <v>11</v>
      </c>
      <c r="J436" s="59">
        <v>30000</v>
      </c>
      <c r="K436" s="78">
        <f>VLOOKUP(msa[[#This Row],[hwycov_id]],cnf[],10,FALSE)</f>
        <v>30000</v>
      </c>
      <c r="L436" s="229">
        <f t="shared" si="18"/>
        <v>0</v>
      </c>
      <c r="M436" s="228">
        <f t="shared" si="19"/>
        <v>0</v>
      </c>
      <c r="N436" s="228">
        <f t="shared" si="20"/>
        <v>0</v>
      </c>
      <c r="O436" s="298" t="e">
        <f>VLOOKUP(msa[[#This Row],[hwycov_id]],check!$A$2:$P$26,16,FALSE)</f>
        <v>#N/A</v>
      </c>
      <c r="P436" s="298">
        <v>442</v>
      </c>
    </row>
    <row r="437" spans="1:16">
      <c r="A437" s="59">
        <v>16778</v>
      </c>
      <c r="B437" s="59">
        <v>3</v>
      </c>
      <c r="C437" s="59">
        <v>1</v>
      </c>
      <c r="D437" s="59">
        <v>2</v>
      </c>
      <c r="E437" s="59" t="s">
        <v>79</v>
      </c>
      <c r="F437" s="227">
        <v>3</v>
      </c>
      <c r="G437" s="227">
        <v>3</v>
      </c>
      <c r="H437" s="59">
        <v>2</v>
      </c>
      <c r="I437" s="227">
        <v>14</v>
      </c>
      <c r="J437" s="59">
        <v>30475</v>
      </c>
      <c r="K437" s="78">
        <f>VLOOKUP(msa[[#This Row],[hwycov_id]],cnf[],10,FALSE)</f>
        <v>30475</v>
      </c>
      <c r="L437" s="229">
        <f t="shared" si="18"/>
        <v>0</v>
      </c>
      <c r="M437" s="228">
        <f t="shared" si="19"/>
        <v>0</v>
      </c>
      <c r="N437" s="228">
        <f t="shared" si="20"/>
        <v>0</v>
      </c>
      <c r="O437" s="298" t="e">
        <f>VLOOKUP(msa[[#This Row],[hwycov_id]],check!$A$2:$P$26,16,FALSE)</f>
        <v>#N/A</v>
      </c>
      <c r="P437" s="298">
        <v>443</v>
      </c>
    </row>
    <row r="438" spans="1:16">
      <c r="A438" s="59">
        <v>19924</v>
      </c>
      <c r="B438" s="59">
        <v>3</v>
      </c>
      <c r="C438" s="59">
        <v>1</v>
      </c>
      <c r="D438" s="59">
        <v>2</v>
      </c>
      <c r="E438" s="59" t="s">
        <v>79</v>
      </c>
      <c r="F438" s="227">
        <v>3</v>
      </c>
      <c r="G438" s="227">
        <v>3</v>
      </c>
      <c r="H438" s="59">
        <v>2</v>
      </c>
      <c r="I438" s="227">
        <v>14</v>
      </c>
      <c r="J438" s="59">
        <v>30826</v>
      </c>
      <c r="K438" s="78">
        <f>VLOOKUP(msa[[#This Row],[hwycov_id]],cnf[],10,FALSE)</f>
        <v>30826</v>
      </c>
      <c r="L438" s="229">
        <f t="shared" si="18"/>
        <v>0</v>
      </c>
      <c r="M438" s="228">
        <f t="shared" si="19"/>
        <v>0</v>
      </c>
      <c r="N438" s="228">
        <f t="shared" si="20"/>
        <v>0</v>
      </c>
      <c r="O438" s="298" t="e">
        <f>VLOOKUP(msa[[#This Row],[hwycov_id]],check!$A$2:$P$26,16,FALSE)</f>
        <v>#N/A</v>
      </c>
      <c r="P438" s="298">
        <v>444</v>
      </c>
    </row>
    <row r="439" spans="1:16">
      <c r="A439" s="59">
        <v>17786</v>
      </c>
      <c r="B439" s="59">
        <v>3</v>
      </c>
      <c r="C439" s="59">
        <v>1</v>
      </c>
      <c r="D439" s="59">
        <v>2</v>
      </c>
      <c r="E439" s="59" t="s">
        <v>80</v>
      </c>
      <c r="F439" s="227">
        <v>3</v>
      </c>
      <c r="G439" s="227">
        <v>3</v>
      </c>
      <c r="H439" s="59">
        <v>2</v>
      </c>
      <c r="I439" s="227">
        <v>2</v>
      </c>
      <c r="J439" s="59">
        <v>31300</v>
      </c>
      <c r="K439" s="78">
        <f>VLOOKUP(msa[[#This Row],[hwycov_id]],cnf[],10,FALSE)</f>
        <v>31300</v>
      </c>
      <c r="L439" s="229">
        <f t="shared" si="18"/>
        <v>0</v>
      </c>
      <c r="M439" s="228">
        <f t="shared" si="19"/>
        <v>0</v>
      </c>
      <c r="N439" s="228">
        <f t="shared" si="20"/>
        <v>0</v>
      </c>
      <c r="O439" s="298" t="e">
        <f>VLOOKUP(msa[[#This Row],[hwycov_id]],check!$A$2:$P$26,16,FALSE)</f>
        <v>#N/A</v>
      </c>
      <c r="P439" s="298">
        <v>445</v>
      </c>
    </row>
    <row r="440" spans="1:16">
      <c r="A440" s="59">
        <v>833</v>
      </c>
      <c r="B440" s="59">
        <v>3</v>
      </c>
      <c r="C440" s="59">
        <v>1</v>
      </c>
      <c r="D440" s="59">
        <v>2</v>
      </c>
      <c r="E440" s="59" t="s">
        <v>80</v>
      </c>
      <c r="F440" s="227">
        <v>3</v>
      </c>
      <c r="G440" s="227">
        <v>3</v>
      </c>
      <c r="H440" s="59">
        <v>2</v>
      </c>
      <c r="I440" s="227">
        <v>11</v>
      </c>
      <c r="J440" s="59">
        <v>32300</v>
      </c>
      <c r="K440" s="78">
        <f>VLOOKUP(msa[[#This Row],[hwycov_id]],cnf[],10,FALSE)</f>
        <v>32300</v>
      </c>
      <c r="L440" s="229">
        <f t="shared" si="18"/>
        <v>0</v>
      </c>
      <c r="M440" s="228">
        <f t="shared" si="19"/>
        <v>0</v>
      </c>
      <c r="N440" s="228">
        <f t="shared" si="20"/>
        <v>0</v>
      </c>
      <c r="O440" s="298" t="e">
        <f>VLOOKUP(msa[[#This Row],[hwycov_id]],check!$A$2:$P$26,16,FALSE)</f>
        <v>#N/A</v>
      </c>
      <c r="P440" s="298">
        <v>446</v>
      </c>
    </row>
    <row r="441" spans="1:16">
      <c r="A441" s="59">
        <v>19917</v>
      </c>
      <c r="B441" s="59">
        <v>3</v>
      </c>
      <c r="C441" s="59">
        <v>1</v>
      </c>
      <c r="D441" s="59">
        <v>2</v>
      </c>
      <c r="E441" s="59" t="s">
        <v>79</v>
      </c>
      <c r="F441" s="227">
        <v>3</v>
      </c>
      <c r="G441" s="227">
        <v>3</v>
      </c>
      <c r="H441" s="59">
        <v>2</v>
      </c>
      <c r="I441" s="227">
        <v>14</v>
      </c>
      <c r="J441" s="59">
        <v>32461</v>
      </c>
      <c r="K441" s="78">
        <f>VLOOKUP(msa[[#This Row],[hwycov_id]],cnf[],10,FALSE)</f>
        <v>32461</v>
      </c>
      <c r="L441" s="229">
        <f t="shared" si="18"/>
        <v>0</v>
      </c>
      <c r="M441" s="228">
        <f t="shared" si="19"/>
        <v>0</v>
      </c>
      <c r="N441" s="228">
        <f t="shared" si="20"/>
        <v>0</v>
      </c>
      <c r="O441" s="298" t="e">
        <f>VLOOKUP(msa[[#This Row],[hwycov_id]],check!$A$2:$P$26,16,FALSE)</f>
        <v>#N/A</v>
      </c>
      <c r="P441" s="298">
        <v>447</v>
      </c>
    </row>
    <row r="442" spans="1:16">
      <c r="A442" s="59">
        <v>17721</v>
      </c>
      <c r="B442" s="59">
        <v>3</v>
      </c>
      <c r="C442" s="59">
        <v>1</v>
      </c>
      <c r="D442" s="59">
        <v>2</v>
      </c>
      <c r="E442" s="59" t="s">
        <v>79</v>
      </c>
      <c r="F442" s="227">
        <v>3</v>
      </c>
      <c r="G442" s="227">
        <v>3</v>
      </c>
      <c r="H442" s="59">
        <v>2</v>
      </c>
      <c r="I442" s="227">
        <v>14</v>
      </c>
      <c r="J442" s="59">
        <v>34007</v>
      </c>
      <c r="K442" s="78">
        <f>VLOOKUP(msa[[#This Row],[hwycov_id]],cnf[],10,FALSE)</f>
        <v>34007</v>
      </c>
      <c r="L442" s="229">
        <f t="shared" si="18"/>
        <v>0</v>
      </c>
      <c r="M442" s="228">
        <f t="shared" si="19"/>
        <v>0</v>
      </c>
      <c r="N442" s="228">
        <f t="shared" si="20"/>
        <v>0</v>
      </c>
      <c r="O442" s="298" t="e">
        <f>VLOOKUP(msa[[#This Row],[hwycov_id]],check!$A$2:$P$26,16,FALSE)</f>
        <v>#N/A</v>
      </c>
      <c r="P442" s="298">
        <v>448</v>
      </c>
    </row>
    <row r="443" spans="1:16">
      <c r="A443" s="59">
        <v>11987</v>
      </c>
      <c r="B443" s="59">
        <v>3</v>
      </c>
      <c r="C443" s="59">
        <v>1</v>
      </c>
      <c r="D443" s="59">
        <v>2</v>
      </c>
      <c r="E443" s="59" t="s">
        <v>79</v>
      </c>
      <c r="F443" s="227">
        <v>3</v>
      </c>
      <c r="G443" s="227">
        <v>3</v>
      </c>
      <c r="H443" s="59">
        <v>2</v>
      </c>
      <c r="I443" s="227">
        <v>14</v>
      </c>
      <c r="J443" s="59">
        <v>37930</v>
      </c>
      <c r="K443" s="78">
        <f>VLOOKUP(msa[[#This Row],[hwycov_id]],cnf[],10,FALSE)</f>
        <v>37930</v>
      </c>
      <c r="L443" s="229">
        <f t="shared" si="18"/>
        <v>0</v>
      </c>
      <c r="M443" s="228">
        <f t="shared" si="19"/>
        <v>0</v>
      </c>
      <c r="N443" s="228">
        <f t="shared" si="20"/>
        <v>0</v>
      </c>
      <c r="O443" s="298" t="e">
        <f>VLOOKUP(msa[[#This Row],[hwycov_id]],check!$A$2:$P$26,16,FALSE)</f>
        <v>#N/A</v>
      </c>
      <c r="P443" s="298">
        <v>449</v>
      </c>
    </row>
    <row r="444" spans="1:16">
      <c r="A444" s="59">
        <v>5706</v>
      </c>
      <c r="B444" s="59">
        <v>3</v>
      </c>
      <c r="C444" s="59">
        <v>1</v>
      </c>
      <c r="D444" s="59">
        <v>2</v>
      </c>
      <c r="E444" s="59" t="s">
        <v>79</v>
      </c>
      <c r="F444" s="227">
        <v>3</v>
      </c>
      <c r="G444" s="227">
        <v>3</v>
      </c>
      <c r="H444" s="59">
        <v>2</v>
      </c>
      <c r="I444" s="227">
        <v>14</v>
      </c>
      <c r="J444" s="59">
        <v>38546</v>
      </c>
      <c r="K444" s="78">
        <f>VLOOKUP(msa[[#This Row],[hwycov_id]],cnf[],10,FALSE)</f>
        <v>38546</v>
      </c>
      <c r="L444" s="229">
        <f t="shared" si="18"/>
        <v>0</v>
      </c>
      <c r="M444" s="228">
        <f t="shared" si="19"/>
        <v>0</v>
      </c>
      <c r="N444" s="228">
        <f t="shared" si="20"/>
        <v>0</v>
      </c>
      <c r="O444" s="298" t="e">
        <f>VLOOKUP(msa[[#This Row],[hwycov_id]],check!$A$2:$P$26,16,FALSE)</f>
        <v>#N/A</v>
      </c>
      <c r="P444" s="298">
        <v>450</v>
      </c>
    </row>
    <row r="445" spans="1:16">
      <c r="A445" s="59">
        <v>5236</v>
      </c>
      <c r="B445" s="59">
        <v>3</v>
      </c>
      <c r="C445" s="59">
        <v>1</v>
      </c>
      <c r="D445" s="59">
        <v>2</v>
      </c>
      <c r="E445" s="59" t="s">
        <v>79</v>
      </c>
      <c r="F445" s="227">
        <v>3</v>
      </c>
      <c r="G445" s="227">
        <v>3</v>
      </c>
      <c r="H445" s="59">
        <v>2</v>
      </c>
      <c r="I445" s="227">
        <v>14</v>
      </c>
      <c r="J445" s="59">
        <v>39916</v>
      </c>
      <c r="K445" s="78">
        <f>VLOOKUP(msa[[#This Row],[hwycov_id]],cnf[],10,FALSE)</f>
        <v>39916</v>
      </c>
      <c r="L445" s="229">
        <f t="shared" si="18"/>
        <v>0</v>
      </c>
      <c r="M445" s="228">
        <f t="shared" si="19"/>
        <v>0</v>
      </c>
      <c r="N445" s="228">
        <f t="shared" si="20"/>
        <v>0</v>
      </c>
      <c r="O445" s="298" t="e">
        <f>VLOOKUP(msa[[#This Row],[hwycov_id]],check!$A$2:$P$26,16,FALSE)</f>
        <v>#N/A</v>
      </c>
      <c r="P445" s="298">
        <v>451</v>
      </c>
    </row>
    <row r="446" spans="1:16">
      <c r="A446" s="59">
        <v>5144</v>
      </c>
      <c r="B446" s="59">
        <v>3</v>
      </c>
      <c r="C446" s="59">
        <v>1</v>
      </c>
      <c r="D446" s="59">
        <v>2</v>
      </c>
      <c r="E446" s="59" t="s">
        <v>79</v>
      </c>
      <c r="F446" s="227">
        <v>3</v>
      </c>
      <c r="G446" s="227">
        <v>4</v>
      </c>
      <c r="H446" s="59">
        <v>2</v>
      </c>
      <c r="I446" s="227">
        <v>14</v>
      </c>
      <c r="J446" s="59">
        <v>46187</v>
      </c>
      <c r="K446" s="78">
        <f>VLOOKUP(msa[[#This Row],[hwycov_id]],cnf[],10,FALSE)</f>
        <v>46187</v>
      </c>
      <c r="L446" s="229">
        <f t="shared" si="18"/>
        <v>0</v>
      </c>
      <c r="M446" s="228">
        <f t="shared" si="19"/>
        <v>0</v>
      </c>
      <c r="N446" s="228">
        <f t="shared" si="20"/>
        <v>0</v>
      </c>
      <c r="O446" s="298" t="e">
        <f>VLOOKUP(msa[[#This Row],[hwycov_id]],check!$A$2:$P$26,16,FALSE)</f>
        <v>#N/A</v>
      </c>
      <c r="P446" s="298">
        <v>452</v>
      </c>
    </row>
    <row r="447" spans="1:16">
      <c r="A447" s="59">
        <v>10211</v>
      </c>
      <c r="B447" s="59">
        <v>4</v>
      </c>
      <c r="C447" s="59">
        <v>1</v>
      </c>
      <c r="D447" s="59">
        <v>2</v>
      </c>
      <c r="E447" s="59" t="s">
        <v>80</v>
      </c>
      <c r="F447" s="227">
        <v>4</v>
      </c>
      <c r="G447" s="227">
        <v>0</v>
      </c>
      <c r="H447" s="59">
        <v>2</v>
      </c>
      <c r="I447" s="227">
        <v>11</v>
      </c>
      <c r="J447" s="59">
        <v>1300</v>
      </c>
      <c r="K447" s="78">
        <f>VLOOKUP(msa[[#This Row],[hwycov_id]],cnf[],10,FALSE)</f>
        <v>1300</v>
      </c>
      <c r="L447" s="229">
        <f t="shared" si="18"/>
        <v>0</v>
      </c>
      <c r="M447" s="228">
        <f t="shared" si="19"/>
        <v>0</v>
      </c>
      <c r="N447" s="228">
        <f t="shared" si="20"/>
        <v>0</v>
      </c>
      <c r="O447" s="298" t="e">
        <f>VLOOKUP(msa[[#This Row],[hwycov_id]],check!$A$2:$P$26,16,FALSE)</f>
        <v>#N/A</v>
      </c>
      <c r="P447" s="298">
        <v>453</v>
      </c>
    </row>
    <row r="448" spans="1:16">
      <c r="A448" s="59">
        <v>19027</v>
      </c>
      <c r="B448" s="59">
        <v>4</v>
      </c>
      <c r="C448" s="59">
        <v>1</v>
      </c>
      <c r="D448" s="59">
        <v>2</v>
      </c>
      <c r="E448" s="59" t="s">
        <v>80</v>
      </c>
      <c r="F448" s="227">
        <v>4</v>
      </c>
      <c r="G448" s="227">
        <v>0</v>
      </c>
      <c r="H448" s="59">
        <v>2</v>
      </c>
      <c r="I448" s="227">
        <v>11</v>
      </c>
      <c r="J448" s="59">
        <v>1500</v>
      </c>
      <c r="K448" s="78">
        <f>VLOOKUP(msa[[#This Row],[hwycov_id]],cnf[],10,FALSE)</f>
        <v>1500</v>
      </c>
      <c r="L448" s="229">
        <f t="shared" si="18"/>
        <v>0</v>
      </c>
      <c r="M448" s="228">
        <f t="shared" si="19"/>
        <v>0</v>
      </c>
      <c r="N448" s="228">
        <f t="shared" si="20"/>
        <v>0</v>
      </c>
      <c r="O448" s="298" t="e">
        <f>VLOOKUP(msa[[#This Row],[hwycov_id]],check!$A$2:$P$26,16,FALSE)</f>
        <v>#N/A</v>
      </c>
      <c r="P448" s="298">
        <v>454</v>
      </c>
    </row>
    <row r="449" spans="1:16">
      <c r="A449" s="59">
        <v>19800</v>
      </c>
      <c r="B449" s="59">
        <v>4</v>
      </c>
      <c r="C449" s="59">
        <v>1</v>
      </c>
      <c r="D449" s="59">
        <v>2</v>
      </c>
      <c r="E449" s="59" t="s">
        <v>79</v>
      </c>
      <c r="F449" s="227">
        <v>4</v>
      </c>
      <c r="G449" s="227">
        <v>0</v>
      </c>
      <c r="H449" s="59">
        <v>2</v>
      </c>
      <c r="I449" s="227">
        <v>14</v>
      </c>
      <c r="J449" s="59">
        <v>1714</v>
      </c>
      <c r="K449" s="78">
        <f>VLOOKUP(msa[[#This Row],[hwycov_id]],cnf[],10,FALSE)</f>
        <v>1714</v>
      </c>
      <c r="L449" s="229">
        <f t="shared" si="18"/>
        <v>0</v>
      </c>
      <c r="M449" s="228">
        <f t="shared" si="19"/>
        <v>0</v>
      </c>
      <c r="N449" s="228">
        <f t="shared" si="20"/>
        <v>0</v>
      </c>
      <c r="O449" s="298" t="e">
        <f>VLOOKUP(msa[[#This Row],[hwycov_id]],check!$A$2:$P$26,16,FALSE)</f>
        <v>#N/A</v>
      </c>
      <c r="P449" s="298">
        <v>455</v>
      </c>
    </row>
    <row r="450" spans="1:16">
      <c r="A450" s="59">
        <v>10209</v>
      </c>
      <c r="B450" s="59">
        <v>4</v>
      </c>
      <c r="C450" s="59">
        <v>1</v>
      </c>
      <c r="D450" s="59">
        <v>2</v>
      </c>
      <c r="E450" s="59" t="s">
        <v>80</v>
      </c>
      <c r="F450" s="227">
        <v>4</v>
      </c>
      <c r="G450" s="227">
        <v>0</v>
      </c>
      <c r="H450" s="59">
        <v>2</v>
      </c>
      <c r="I450" s="227">
        <v>11</v>
      </c>
      <c r="J450" s="59">
        <v>1900</v>
      </c>
      <c r="K450" s="78">
        <f>VLOOKUP(msa[[#This Row],[hwycov_id]],cnf[],10,FALSE)</f>
        <v>1900</v>
      </c>
      <c r="L450" s="229">
        <f t="shared" ref="L450:L513" si="21">K450/J450-1</f>
        <v>0</v>
      </c>
      <c r="M450" s="228">
        <f t="shared" ref="M450:M513" si="22">K450-J450</f>
        <v>0</v>
      </c>
      <c r="N450" s="228">
        <f t="shared" ref="N450:N513" si="23">POWER(M450,2)</f>
        <v>0</v>
      </c>
      <c r="O450" s="298" t="e">
        <f>VLOOKUP(msa[[#This Row],[hwycov_id]],check!$A$2:$P$26,16,FALSE)</f>
        <v>#N/A</v>
      </c>
      <c r="P450" s="298">
        <v>456</v>
      </c>
    </row>
    <row r="451" spans="1:16">
      <c r="A451" s="59">
        <v>9859</v>
      </c>
      <c r="B451" s="59">
        <v>4</v>
      </c>
      <c r="C451" s="59">
        <v>1</v>
      </c>
      <c r="D451" s="59">
        <v>2</v>
      </c>
      <c r="E451" s="59" t="s">
        <v>79</v>
      </c>
      <c r="F451" s="227">
        <v>4</v>
      </c>
      <c r="G451" s="227">
        <v>0</v>
      </c>
      <c r="H451" s="59">
        <v>2</v>
      </c>
      <c r="I451" s="227">
        <v>14</v>
      </c>
      <c r="J451" s="59">
        <v>1994</v>
      </c>
      <c r="K451" s="78">
        <f>VLOOKUP(msa[[#This Row],[hwycov_id]],cnf[],10,FALSE)</f>
        <v>1994</v>
      </c>
      <c r="L451" s="229">
        <f t="shared" si="21"/>
        <v>0</v>
      </c>
      <c r="M451" s="228">
        <f t="shared" si="22"/>
        <v>0</v>
      </c>
      <c r="N451" s="228">
        <f t="shared" si="23"/>
        <v>0</v>
      </c>
      <c r="O451" s="298" t="e">
        <f>VLOOKUP(msa[[#This Row],[hwycov_id]],check!$A$2:$P$26,16,FALSE)</f>
        <v>#N/A</v>
      </c>
      <c r="P451" s="298">
        <v>457</v>
      </c>
    </row>
    <row r="452" spans="1:16">
      <c r="A452" s="59">
        <v>1672</v>
      </c>
      <c r="B452" s="59">
        <v>4</v>
      </c>
      <c r="C452" s="59">
        <v>1</v>
      </c>
      <c r="D452" s="59">
        <v>2</v>
      </c>
      <c r="E452" s="59" t="s">
        <v>79</v>
      </c>
      <c r="F452" s="227">
        <v>4</v>
      </c>
      <c r="G452" s="227">
        <v>0</v>
      </c>
      <c r="H452" s="59">
        <v>2</v>
      </c>
      <c r="I452" s="227">
        <v>14</v>
      </c>
      <c r="J452" s="59">
        <v>2468</v>
      </c>
      <c r="K452" s="78">
        <f>VLOOKUP(msa[[#This Row],[hwycov_id]],cnf[],10,FALSE)</f>
        <v>2468</v>
      </c>
      <c r="L452" s="229">
        <f t="shared" si="21"/>
        <v>0</v>
      </c>
      <c r="M452" s="228">
        <f t="shared" si="22"/>
        <v>0</v>
      </c>
      <c r="N452" s="228">
        <f t="shared" si="23"/>
        <v>0</v>
      </c>
      <c r="O452" s="298" t="e">
        <f>VLOOKUP(msa[[#This Row],[hwycov_id]],check!$A$2:$P$26,16,FALSE)</f>
        <v>#N/A</v>
      </c>
      <c r="P452" s="298">
        <v>458</v>
      </c>
    </row>
    <row r="453" spans="1:16">
      <c r="A453" s="59">
        <v>14223</v>
      </c>
      <c r="B453" s="59">
        <v>4</v>
      </c>
      <c r="C453" s="59">
        <v>1</v>
      </c>
      <c r="D453" s="59">
        <v>2</v>
      </c>
      <c r="E453" s="59" t="s">
        <v>80</v>
      </c>
      <c r="F453" s="227">
        <v>4</v>
      </c>
      <c r="G453" s="227">
        <v>0</v>
      </c>
      <c r="H453" s="59">
        <v>2</v>
      </c>
      <c r="I453" s="227">
        <v>3</v>
      </c>
      <c r="J453" s="59">
        <v>2600</v>
      </c>
      <c r="K453" s="78">
        <f>VLOOKUP(msa[[#This Row],[hwycov_id]],cnf[],10,FALSE)</f>
        <v>2600</v>
      </c>
      <c r="L453" s="229">
        <f t="shared" si="21"/>
        <v>0</v>
      </c>
      <c r="M453" s="228">
        <f t="shared" si="22"/>
        <v>0</v>
      </c>
      <c r="N453" s="228">
        <f t="shared" si="23"/>
        <v>0</v>
      </c>
      <c r="O453" s="298" t="e">
        <f>VLOOKUP(msa[[#This Row],[hwycov_id]],check!$A$2:$P$26,16,FALSE)</f>
        <v>#N/A</v>
      </c>
      <c r="P453" s="298">
        <v>459</v>
      </c>
    </row>
    <row r="454" spans="1:16">
      <c r="A454" s="59">
        <v>19754</v>
      </c>
      <c r="B454" s="59">
        <v>4</v>
      </c>
      <c r="C454" s="59">
        <v>1</v>
      </c>
      <c r="D454" s="59">
        <v>2</v>
      </c>
      <c r="E454" s="59" t="s">
        <v>79</v>
      </c>
      <c r="F454" s="227">
        <v>4</v>
      </c>
      <c r="G454" s="227">
        <v>0</v>
      </c>
      <c r="H454" s="59">
        <v>2</v>
      </c>
      <c r="I454" s="227">
        <v>14</v>
      </c>
      <c r="J454" s="59">
        <v>2674</v>
      </c>
      <c r="K454" s="78">
        <f>VLOOKUP(msa[[#This Row],[hwycov_id]],cnf[],10,FALSE)</f>
        <v>2674</v>
      </c>
      <c r="L454" s="229">
        <f t="shared" si="21"/>
        <v>0</v>
      </c>
      <c r="M454" s="228">
        <f t="shared" si="22"/>
        <v>0</v>
      </c>
      <c r="N454" s="228">
        <f t="shared" si="23"/>
        <v>0</v>
      </c>
      <c r="O454" s="298" t="e">
        <f>VLOOKUP(msa[[#This Row],[hwycov_id]],check!$A$2:$P$26,16,FALSE)</f>
        <v>#N/A</v>
      </c>
      <c r="P454" s="298">
        <v>460</v>
      </c>
    </row>
    <row r="455" spans="1:16">
      <c r="A455" s="59">
        <v>22981</v>
      </c>
      <c r="B455" s="59">
        <v>4</v>
      </c>
      <c r="C455" s="59">
        <v>1</v>
      </c>
      <c r="D455" s="59">
        <v>2</v>
      </c>
      <c r="E455" s="59" t="s">
        <v>80</v>
      </c>
      <c r="F455" s="227">
        <v>4</v>
      </c>
      <c r="G455" s="227">
        <v>0</v>
      </c>
      <c r="H455" s="59">
        <v>2</v>
      </c>
      <c r="I455" s="227">
        <v>11</v>
      </c>
      <c r="J455" s="59">
        <v>2900</v>
      </c>
      <c r="K455" s="78">
        <f>VLOOKUP(msa[[#This Row],[hwycov_id]],cnf[],10,FALSE)</f>
        <v>2900</v>
      </c>
      <c r="L455" s="229">
        <f t="shared" si="21"/>
        <v>0</v>
      </c>
      <c r="M455" s="228">
        <f t="shared" si="22"/>
        <v>0</v>
      </c>
      <c r="N455" s="228">
        <f t="shared" si="23"/>
        <v>0</v>
      </c>
      <c r="O455" s="298" t="e">
        <f>VLOOKUP(msa[[#This Row],[hwycov_id]],check!$A$2:$P$26,16,FALSE)</f>
        <v>#N/A</v>
      </c>
      <c r="P455" s="298">
        <v>461</v>
      </c>
    </row>
    <row r="456" spans="1:16">
      <c r="A456" s="59">
        <v>20209</v>
      </c>
      <c r="B456" s="59">
        <v>4</v>
      </c>
      <c r="C456" s="59">
        <v>1</v>
      </c>
      <c r="D456" s="59">
        <v>2</v>
      </c>
      <c r="E456" s="59" t="s">
        <v>80</v>
      </c>
      <c r="F456" s="227">
        <v>4</v>
      </c>
      <c r="G456" s="227">
        <v>0</v>
      </c>
      <c r="H456" s="59">
        <v>2</v>
      </c>
      <c r="I456" s="227">
        <v>11</v>
      </c>
      <c r="J456" s="59">
        <v>3500</v>
      </c>
      <c r="K456" s="78">
        <f>VLOOKUP(msa[[#This Row],[hwycov_id]],cnf[],10,FALSE)</f>
        <v>3500</v>
      </c>
      <c r="L456" s="229">
        <f t="shared" si="21"/>
        <v>0</v>
      </c>
      <c r="M456" s="228">
        <f t="shared" si="22"/>
        <v>0</v>
      </c>
      <c r="N456" s="228">
        <f t="shared" si="23"/>
        <v>0</v>
      </c>
      <c r="O456" s="298" t="e">
        <f>VLOOKUP(msa[[#This Row],[hwycov_id]],check!$A$2:$P$26,16,FALSE)</f>
        <v>#N/A</v>
      </c>
      <c r="P456" s="298">
        <v>462</v>
      </c>
    </row>
    <row r="457" spans="1:16">
      <c r="A457" s="59">
        <v>10621</v>
      </c>
      <c r="B457" s="59">
        <v>4</v>
      </c>
      <c r="C457" s="59">
        <v>1</v>
      </c>
      <c r="D457" s="59">
        <v>2</v>
      </c>
      <c r="E457" s="59" t="s">
        <v>80</v>
      </c>
      <c r="F457" s="227">
        <v>4</v>
      </c>
      <c r="G457" s="227">
        <v>0</v>
      </c>
      <c r="H457" s="59">
        <v>2</v>
      </c>
      <c r="I457" s="227">
        <v>11</v>
      </c>
      <c r="J457" s="59">
        <v>3500</v>
      </c>
      <c r="K457" s="78">
        <f>VLOOKUP(msa[[#This Row],[hwycov_id]],cnf[],10,FALSE)</f>
        <v>3500</v>
      </c>
      <c r="L457" s="229">
        <f t="shared" si="21"/>
        <v>0</v>
      </c>
      <c r="M457" s="228">
        <f t="shared" si="22"/>
        <v>0</v>
      </c>
      <c r="N457" s="228">
        <f t="shared" si="23"/>
        <v>0</v>
      </c>
      <c r="O457" s="298" t="e">
        <f>VLOOKUP(msa[[#This Row],[hwycov_id]],check!$A$2:$P$26,16,FALSE)</f>
        <v>#N/A</v>
      </c>
      <c r="P457" s="298">
        <v>463</v>
      </c>
    </row>
    <row r="458" spans="1:16">
      <c r="A458" s="59">
        <v>1114</v>
      </c>
      <c r="B458" s="59">
        <v>4</v>
      </c>
      <c r="C458" s="59">
        <v>1</v>
      </c>
      <c r="D458" s="59">
        <v>2</v>
      </c>
      <c r="E458" s="59" t="s">
        <v>80</v>
      </c>
      <c r="F458" s="227">
        <v>4</v>
      </c>
      <c r="G458" s="227">
        <v>0</v>
      </c>
      <c r="H458" s="59">
        <v>2</v>
      </c>
      <c r="I458" s="227">
        <v>11</v>
      </c>
      <c r="J458" s="59">
        <v>3600</v>
      </c>
      <c r="K458" s="78">
        <f>VLOOKUP(msa[[#This Row],[hwycov_id]],cnf[],10,FALSE)</f>
        <v>3600</v>
      </c>
      <c r="L458" s="229">
        <f t="shared" si="21"/>
        <v>0</v>
      </c>
      <c r="M458" s="228">
        <f t="shared" si="22"/>
        <v>0</v>
      </c>
      <c r="N458" s="228">
        <f t="shared" si="23"/>
        <v>0</v>
      </c>
      <c r="O458" s="298" t="e">
        <f>VLOOKUP(msa[[#This Row],[hwycov_id]],check!$A$2:$P$26,16,FALSE)</f>
        <v>#N/A</v>
      </c>
      <c r="P458" s="298">
        <v>464</v>
      </c>
    </row>
    <row r="459" spans="1:16">
      <c r="A459" s="59">
        <v>18981</v>
      </c>
      <c r="B459" s="59">
        <v>4</v>
      </c>
      <c r="C459" s="59">
        <v>1</v>
      </c>
      <c r="D459" s="59">
        <v>2</v>
      </c>
      <c r="E459" s="59" t="s">
        <v>80</v>
      </c>
      <c r="F459" s="227">
        <v>4</v>
      </c>
      <c r="G459" s="227">
        <v>0</v>
      </c>
      <c r="H459" s="59">
        <v>2</v>
      </c>
      <c r="I459" s="227">
        <v>3</v>
      </c>
      <c r="J459" s="59">
        <v>3600</v>
      </c>
      <c r="K459" s="78">
        <f>VLOOKUP(msa[[#This Row],[hwycov_id]],cnf[],10,FALSE)</f>
        <v>3600</v>
      </c>
      <c r="L459" s="229">
        <f t="shared" si="21"/>
        <v>0</v>
      </c>
      <c r="M459" s="228">
        <f t="shared" si="22"/>
        <v>0</v>
      </c>
      <c r="N459" s="228">
        <f t="shared" si="23"/>
        <v>0</v>
      </c>
      <c r="O459" s="298" t="e">
        <f>VLOOKUP(msa[[#This Row],[hwycov_id]],check!$A$2:$P$26,16,FALSE)</f>
        <v>#N/A</v>
      </c>
      <c r="P459" s="298">
        <v>465</v>
      </c>
    </row>
    <row r="460" spans="1:16">
      <c r="A460" s="59">
        <v>15510</v>
      </c>
      <c r="B460" s="59">
        <v>4</v>
      </c>
      <c r="C460" s="59">
        <v>1</v>
      </c>
      <c r="D460" s="59">
        <v>2</v>
      </c>
      <c r="E460" s="59" t="s">
        <v>80</v>
      </c>
      <c r="F460" s="227">
        <v>4</v>
      </c>
      <c r="G460" s="227">
        <v>0</v>
      </c>
      <c r="H460" s="59">
        <v>2</v>
      </c>
      <c r="I460" s="227">
        <v>3</v>
      </c>
      <c r="J460" s="59">
        <v>3700</v>
      </c>
      <c r="K460" s="78">
        <f>VLOOKUP(msa[[#This Row],[hwycov_id]],cnf[],10,FALSE)</f>
        <v>3700</v>
      </c>
      <c r="L460" s="229">
        <f t="shared" si="21"/>
        <v>0</v>
      </c>
      <c r="M460" s="228">
        <f t="shared" si="22"/>
        <v>0</v>
      </c>
      <c r="N460" s="228">
        <f t="shared" si="23"/>
        <v>0</v>
      </c>
      <c r="O460" s="298" t="e">
        <f>VLOOKUP(msa[[#This Row],[hwycov_id]],check!$A$2:$P$26,16,FALSE)</f>
        <v>#N/A</v>
      </c>
      <c r="P460" s="298">
        <v>466</v>
      </c>
    </row>
    <row r="461" spans="1:16">
      <c r="A461" s="59">
        <v>37892</v>
      </c>
      <c r="B461" s="59">
        <v>4</v>
      </c>
      <c r="C461" s="59">
        <v>1</v>
      </c>
      <c r="D461" s="59">
        <v>2</v>
      </c>
      <c r="E461" s="59" t="s">
        <v>80</v>
      </c>
      <c r="F461" s="227">
        <v>4</v>
      </c>
      <c r="G461" s="227">
        <v>0</v>
      </c>
      <c r="H461" s="59">
        <v>2</v>
      </c>
      <c r="I461" s="227">
        <v>11</v>
      </c>
      <c r="J461" s="59">
        <v>3700</v>
      </c>
      <c r="K461" s="78">
        <f>VLOOKUP(msa[[#This Row],[hwycov_id]],cnf[],10,FALSE)</f>
        <v>3700</v>
      </c>
      <c r="L461" s="229">
        <f t="shared" si="21"/>
        <v>0</v>
      </c>
      <c r="M461" s="228">
        <f t="shared" si="22"/>
        <v>0</v>
      </c>
      <c r="N461" s="228">
        <f t="shared" si="23"/>
        <v>0</v>
      </c>
      <c r="O461" s="298" t="e">
        <f>VLOOKUP(msa[[#This Row],[hwycov_id]],check!$A$2:$P$26,16,FALSE)</f>
        <v>#N/A</v>
      </c>
      <c r="P461" s="298">
        <v>467</v>
      </c>
    </row>
    <row r="462" spans="1:16">
      <c r="A462" s="59">
        <v>14768</v>
      </c>
      <c r="B462" s="59">
        <v>4</v>
      </c>
      <c r="C462" s="59">
        <v>1</v>
      </c>
      <c r="D462" s="59">
        <v>2</v>
      </c>
      <c r="E462" s="59" t="s">
        <v>79</v>
      </c>
      <c r="F462" s="227">
        <v>4</v>
      </c>
      <c r="G462" s="227">
        <v>0</v>
      </c>
      <c r="H462" s="59">
        <v>2</v>
      </c>
      <c r="I462" s="227">
        <v>14</v>
      </c>
      <c r="J462" s="59">
        <v>3852</v>
      </c>
      <c r="K462" s="78">
        <f>VLOOKUP(msa[[#This Row],[hwycov_id]],cnf[],10,FALSE)</f>
        <v>3852</v>
      </c>
      <c r="L462" s="229">
        <f t="shared" si="21"/>
        <v>0</v>
      </c>
      <c r="M462" s="228">
        <f t="shared" si="22"/>
        <v>0</v>
      </c>
      <c r="N462" s="228">
        <f t="shared" si="23"/>
        <v>0</v>
      </c>
      <c r="O462" s="298" t="e">
        <f>VLOOKUP(msa[[#This Row],[hwycov_id]],check!$A$2:$P$26,16,FALSE)</f>
        <v>#N/A</v>
      </c>
      <c r="P462" s="298">
        <v>468</v>
      </c>
    </row>
    <row r="463" spans="1:16">
      <c r="A463" s="59">
        <v>8508</v>
      </c>
      <c r="B463" s="59">
        <v>4</v>
      </c>
      <c r="C463" s="59">
        <v>1</v>
      </c>
      <c r="D463" s="59">
        <v>2</v>
      </c>
      <c r="E463" s="59" t="s">
        <v>80</v>
      </c>
      <c r="F463" s="227">
        <v>4</v>
      </c>
      <c r="G463" s="227">
        <v>0</v>
      </c>
      <c r="H463" s="59">
        <v>2</v>
      </c>
      <c r="I463" s="227">
        <v>11</v>
      </c>
      <c r="J463" s="59">
        <v>3900</v>
      </c>
      <c r="K463" s="78">
        <f>VLOOKUP(msa[[#This Row],[hwycov_id]],cnf[],10,FALSE)</f>
        <v>3900</v>
      </c>
      <c r="L463" s="229">
        <f t="shared" si="21"/>
        <v>0</v>
      </c>
      <c r="M463" s="228">
        <f t="shared" si="22"/>
        <v>0</v>
      </c>
      <c r="N463" s="228">
        <f t="shared" si="23"/>
        <v>0</v>
      </c>
      <c r="O463" s="298" t="e">
        <f>VLOOKUP(msa[[#This Row],[hwycov_id]],check!$A$2:$P$26,16,FALSE)</f>
        <v>#N/A</v>
      </c>
      <c r="P463" s="298">
        <v>469</v>
      </c>
    </row>
    <row r="464" spans="1:16">
      <c r="A464" s="59">
        <v>1783</v>
      </c>
      <c r="B464" s="59">
        <v>4</v>
      </c>
      <c r="C464" s="59">
        <v>1</v>
      </c>
      <c r="D464" s="59">
        <v>2</v>
      </c>
      <c r="E464" s="59" t="s">
        <v>79</v>
      </c>
      <c r="F464" s="227">
        <v>4</v>
      </c>
      <c r="G464" s="227">
        <v>0</v>
      </c>
      <c r="H464" s="59">
        <v>2</v>
      </c>
      <c r="I464" s="227">
        <v>14</v>
      </c>
      <c r="J464" s="59">
        <v>3937</v>
      </c>
      <c r="K464" s="78">
        <f>VLOOKUP(msa[[#This Row],[hwycov_id]],cnf[],10,FALSE)</f>
        <v>3937</v>
      </c>
      <c r="L464" s="229">
        <f t="shared" si="21"/>
        <v>0</v>
      </c>
      <c r="M464" s="228">
        <f t="shared" si="22"/>
        <v>0</v>
      </c>
      <c r="N464" s="228">
        <f t="shared" si="23"/>
        <v>0</v>
      </c>
      <c r="O464" s="298" t="e">
        <f>VLOOKUP(msa[[#This Row],[hwycov_id]],check!$A$2:$P$26,16,FALSE)</f>
        <v>#N/A</v>
      </c>
      <c r="P464" s="298">
        <v>470</v>
      </c>
    </row>
    <row r="465" spans="1:16">
      <c r="A465" s="59">
        <v>2192</v>
      </c>
      <c r="B465" s="59">
        <v>4</v>
      </c>
      <c r="C465" s="59">
        <v>1</v>
      </c>
      <c r="D465" s="59">
        <v>2</v>
      </c>
      <c r="E465" s="59" t="s">
        <v>80</v>
      </c>
      <c r="F465" s="227">
        <v>4</v>
      </c>
      <c r="G465" s="227">
        <v>0</v>
      </c>
      <c r="H465" s="59">
        <v>2</v>
      </c>
      <c r="I465" s="227">
        <v>11</v>
      </c>
      <c r="J465" s="59">
        <v>4000</v>
      </c>
      <c r="K465" s="78">
        <f>VLOOKUP(msa[[#This Row],[hwycov_id]],cnf[],10,FALSE)</f>
        <v>4000</v>
      </c>
      <c r="L465" s="229">
        <f t="shared" si="21"/>
        <v>0</v>
      </c>
      <c r="M465" s="228">
        <f t="shared" si="22"/>
        <v>0</v>
      </c>
      <c r="N465" s="228">
        <f t="shared" si="23"/>
        <v>0</v>
      </c>
      <c r="O465" s="298" t="e">
        <f>VLOOKUP(msa[[#This Row],[hwycov_id]],check!$A$2:$P$26,16,FALSE)</f>
        <v>#N/A</v>
      </c>
      <c r="P465" s="298">
        <v>471</v>
      </c>
    </row>
    <row r="466" spans="1:16">
      <c r="A466" s="59">
        <v>17092</v>
      </c>
      <c r="B466" s="59">
        <v>4</v>
      </c>
      <c r="C466" s="59">
        <v>1</v>
      </c>
      <c r="D466" s="59">
        <v>2</v>
      </c>
      <c r="E466" s="59" t="s">
        <v>79</v>
      </c>
      <c r="F466" s="227">
        <v>4</v>
      </c>
      <c r="G466" s="227">
        <v>0</v>
      </c>
      <c r="H466" s="59">
        <v>2</v>
      </c>
      <c r="I466" s="227">
        <v>14</v>
      </c>
      <c r="J466" s="59">
        <v>4277</v>
      </c>
      <c r="K466" s="78">
        <f>VLOOKUP(msa[[#This Row],[hwycov_id]],cnf[],10,FALSE)</f>
        <v>4277</v>
      </c>
      <c r="L466" s="229">
        <f t="shared" si="21"/>
        <v>0</v>
      </c>
      <c r="M466" s="228">
        <f t="shared" si="22"/>
        <v>0</v>
      </c>
      <c r="N466" s="228">
        <f t="shared" si="23"/>
        <v>0</v>
      </c>
      <c r="O466" s="298" t="e">
        <f>VLOOKUP(msa[[#This Row],[hwycov_id]],check!$A$2:$P$26,16,FALSE)</f>
        <v>#N/A</v>
      </c>
      <c r="P466" s="298">
        <v>472</v>
      </c>
    </row>
    <row r="467" spans="1:16">
      <c r="A467" s="59">
        <v>3787</v>
      </c>
      <c r="B467" s="59">
        <v>4</v>
      </c>
      <c r="C467" s="59">
        <v>1</v>
      </c>
      <c r="D467" s="59">
        <v>2</v>
      </c>
      <c r="E467" s="59" t="s">
        <v>80</v>
      </c>
      <c r="F467" s="227">
        <v>4</v>
      </c>
      <c r="G467" s="227">
        <v>0</v>
      </c>
      <c r="H467" s="59">
        <v>2</v>
      </c>
      <c r="I467" s="227">
        <v>11</v>
      </c>
      <c r="J467" s="59">
        <v>4300</v>
      </c>
      <c r="K467" s="78">
        <f>VLOOKUP(msa[[#This Row],[hwycov_id]],cnf[],10,FALSE)</f>
        <v>4300</v>
      </c>
      <c r="L467" s="229">
        <f t="shared" si="21"/>
        <v>0</v>
      </c>
      <c r="M467" s="228">
        <f t="shared" si="22"/>
        <v>0</v>
      </c>
      <c r="N467" s="228">
        <f t="shared" si="23"/>
        <v>0</v>
      </c>
      <c r="O467" s="298" t="e">
        <f>VLOOKUP(msa[[#This Row],[hwycov_id]],check!$A$2:$P$26,16,FALSE)</f>
        <v>#N/A</v>
      </c>
      <c r="P467" s="298">
        <v>473</v>
      </c>
    </row>
    <row r="468" spans="1:16">
      <c r="A468" s="59">
        <v>5887</v>
      </c>
      <c r="B468" s="59">
        <v>4</v>
      </c>
      <c r="C468" s="59">
        <v>1</v>
      </c>
      <c r="D468" s="59">
        <v>2</v>
      </c>
      <c r="E468" s="59" t="s">
        <v>80</v>
      </c>
      <c r="F468" s="227">
        <v>4</v>
      </c>
      <c r="G468" s="227">
        <v>0</v>
      </c>
      <c r="H468" s="59">
        <v>2</v>
      </c>
      <c r="I468" s="227">
        <v>11</v>
      </c>
      <c r="J468" s="59">
        <v>4300</v>
      </c>
      <c r="K468" s="78">
        <f>VLOOKUP(msa[[#This Row],[hwycov_id]],cnf[],10,FALSE)</f>
        <v>4300</v>
      </c>
      <c r="L468" s="229">
        <f t="shared" si="21"/>
        <v>0</v>
      </c>
      <c r="M468" s="228">
        <f t="shared" si="22"/>
        <v>0</v>
      </c>
      <c r="N468" s="228">
        <f t="shared" si="23"/>
        <v>0</v>
      </c>
      <c r="O468" s="298" t="e">
        <f>VLOOKUP(msa[[#This Row],[hwycov_id]],check!$A$2:$P$26,16,FALSE)</f>
        <v>#N/A</v>
      </c>
      <c r="P468" s="298">
        <v>474</v>
      </c>
    </row>
    <row r="469" spans="1:16">
      <c r="A469" s="59">
        <v>5900</v>
      </c>
      <c r="B469" s="59">
        <v>4</v>
      </c>
      <c r="C469" s="59">
        <v>1</v>
      </c>
      <c r="D469" s="59">
        <v>2</v>
      </c>
      <c r="E469" s="59" t="s">
        <v>80</v>
      </c>
      <c r="F469" s="227">
        <v>4</v>
      </c>
      <c r="G469" s="227">
        <v>0</v>
      </c>
      <c r="H469" s="59">
        <v>2</v>
      </c>
      <c r="I469" s="227">
        <v>11</v>
      </c>
      <c r="J469" s="59">
        <v>4300</v>
      </c>
      <c r="K469" s="78">
        <f>VLOOKUP(msa[[#This Row],[hwycov_id]],cnf[],10,FALSE)</f>
        <v>4300</v>
      </c>
      <c r="L469" s="229">
        <f t="shared" si="21"/>
        <v>0</v>
      </c>
      <c r="M469" s="228">
        <f t="shared" si="22"/>
        <v>0</v>
      </c>
      <c r="N469" s="228">
        <f t="shared" si="23"/>
        <v>0</v>
      </c>
      <c r="O469" s="298" t="e">
        <f>VLOOKUP(msa[[#This Row],[hwycov_id]],check!$A$2:$P$26,16,FALSE)</f>
        <v>#N/A</v>
      </c>
      <c r="P469" s="298">
        <v>475</v>
      </c>
    </row>
    <row r="470" spans="1:16">
      <c r="A470" s="59">
        <v>5325</v>
      </c>
      <c r="B470" s="59">
        <v>4</v>
      </c>
      <c r="C470" s="59">
        <v>1</v>
      </c>
      <c r="D470" s="59">
        <v>2</v>
      </c>
      <c r="E470" s="59" t="s">
        <v>80</v>
      </c>
      <c r="F470" s="227">
        <v>4</v>
      </c>
      <c r="G470" s="227">
        <v>0</v>
      </c>
      <c r="H470" s="59">
        <v>2</v>
      </c>
      <c r="I470" s="227">
        <v>11</v>
      </c>
      <c r="J470" s="59">
        <v>4400</v>
      </c>
      <c r="K470" s="78">
        <f>VLOOKUP(msa[[#This Row],[hwycov_id]],cnf[],10,FALSE)</f>
        <v>4400</v>
      </c>
      <c r="L470" s="229">
        <f t="shared" si="21"/>
        <v>0</v>
      </c>
      <c r="M470" s="228">
        <f t="shared" si="22"/>
        <v>0</v>
      </c>
      <c r="N470" s="228">
        <f t="shared" si="23"/>
        <v>0</v>
      </c>
      <c r="O470" s="298" t="e">
        <f>VLOOKUP(msa[[#This Row],[hwycov_id]],check!$A$2:$P$26,16,FALSE)</f>
        <v>#N/A</v>
      </c>
      <c r="P470" s="298">
        <v>476</v>
      </c>
    </row>
    <row r="471" spans="1:16">
      <c r="A471" s="59">
        <v>1013</v>
      </c>
      <c r="B471" s="59">
        <v>4</v>
      </c>
      <c r="C471" s="59">
        <v>1</v>
      </c>
      <c r="D471" s="59">
        <v>2</v>
      </c>
      <c r="E471" s="59" t="s">
        <v>79</v>
      </c>
      <c r="F471" s="227">
        <v>4</v>
      </c>
      <c r="G471" s="227">
        <v>0</v>
      </c>
      <c r="H471" s="59">
        <v>2</v>
      </c>
      <c r="I471" s="227">
        <v>14</v>
      </c>
      <c r="J471" s="59">
        <v>4414</v>
      </c>
      <c r="K471" s="78">
        <f>VLOOKUP(msa[[#This Row],[hwycov_id]],cnf[],10,FALSE)</f>
        <v>4414</v>
      </c>
      <c r="L471" s="229">
        <f t="shared" si="21"/>
        <v>0</v>
      </c>
      <c r="M471" s="228">
        <f t="shared" si="22"/>
        <v>0</v>
      </c>
      <c r="N471" s="228">
        <f t="shared" si="23"/>
        <v>0</v>
      </c>
      <c r="O471" s="298" t="e">
        <f>VLOOKUP(msa[[#This Row],[hwycov_id]],check!$A$2:$P$26,16,FALSE)</f>
        <v>#N/A</v>
      </c>
      <c r="P471" s="298">
        <v>477</v>
      </c>
    </row>
    <row r="472" spans="1:16">
      <c r="A472" s="59">
        <v>17078</v>
      </c>
      <c r="B472" s="59">
        <v>4</v>
      </c>
      <c r="C472" s="59">
        <v>1</v>
      </c>
      <c r="D472" s="59">
        <v>2</v>
      </c>
      <c r="E472" s="59" t="s">
        <v>79</v>
      </c>
      <c r="F472" s="227">
        <v>4</v>
      </c>
      <c r="G472" s="227">
        <v>0</v>
      </c>
      <c r="H472" s="59">
        <v>2</v>
      </c>
      <c r="I472" s="227">
        <v>14</v>
      </c>
      <c r="J472" s="59">
        <v>4456</v>
      </c>
      <c r="K472" s="78">
        <f>VLOOKUP(msa[[#This Row],[hwycov_id]],cnf[],10,FALSE)</f>
        <v>4456</v>
      </c>
      <c r="L472" s="229">
        <f t="shared" si="21"/>
        <v>0</v>
      </c>
      <c r="M472" s="228">
        <f t="shared" si="22"/>
        <v>0</v>
      </c>
      <c r="N472" s="228">
        <f t="shared" si="23"/>
        <v>0</v>
      </c>
      <c r="O472" s="298" t="e">
        <f>VLOOKUP(msa[[#This Row],[hwycov_id]],check!$A$2:$P$26,16,FALSE)</f>
        <v>#N/A</v>
      </c>
      <c r="P472" s="298">
        <v>478</v>
      </c>
    </row>
    <row r="473" spans="1:16">
      <c r="A473" s="59">
        <v>19065</v>
      </c>
      <c r="B473" s="59">
        <v>4</v>
      </c>
      <c r="C473" s="59">
        <v>1</v>
      </c>
      <c r="D473" s="59">
        <v>2</v>
      </c>
      <c r="E473" s="59" t="s">
        <v>80</v>
      </c>
      <c r="F473" s="227">
        <v>4</v>
      </c>
      <c r="G473" s="227">
        <v>0</v>
      </c>
      <c r="H473" s="59">
        <v>2</v>
      </c>
      <c r="I473" s="227">
        <v>11</v>
      </c>
      <c r="J473" s="59">
        <v>4500</v>
      </c>
      <c r="K473" s="78">
        <f>VLOOKUP(msa[[#This Row],[hwycov_id]],cnf[],10,FALSE)</f>
        <v>4500</v>
      </c>
      <c r="L473" s="229">
        <f t="shared" si="21"/>
        <v>0</v>
      </c>
      <c r="M473" s="228">
        <f t="shared" si="22"/>
        <v>0</v>
      </c>
      <c r="N473" s="228">
        <f t="shared" si="23"/>
        <v>0</v>
      </c>
      <c r="O473" s="298" t="e">
        <f>VLOOKUP(msa[[#This Row],[hwycov_id]],check!$A$2:$P$26,16,FALSE)</f>
        <v>#N/A</v>
      </c>
      <c r="P473" s="298">
        <v>479</v>
      </c>
    </row>
    <row r="474" spans="1:16">
      <c r="A474" s="59">
        <v>2195</v>
      </c>
      <c r="B474" s="59">
        <v>4</v>
      </c>
      <c r="C474" s="59">
        <v>1</v>
      </c>
      <c r="D474" s="59">
        <v>2</v>
      </c>
      <c r="E474" s="59" t="s">
        <v>80</v>
      </c>
      <c r="F474" s="227">
        <v>4</v>
      </c>
      <c r="G474" s="227">
        <v>0</v>
      </c>
      <c r="H474" s="59">
        <v>2</v>
      </c>
      <c r="I474" s="227">
        <v>11</v>
      </c>
      <c r="J474" s="59">
        <v>4600</v>
      </c>
      <c r="K474" s="78">
        <f>VLOOKUP(msa[[#This Row],[hwycov_id]],cnf[],10,FALSE)</f>
        <v>4600</v>
      </c>
      <c r="L474" s="229">
        <f t="shared" si="21"/>
        <v>0</v>
      </c>
      <c r="M474" s="228">
        <f t="shared" si="22"/>
        <v>0</v>
      </c>
      <c r="N474" s="228">
        <f t="shared" si="23"/>
        <v>0</v>
      </c>
      <c r="O474" s="298" t="e">
        <f>VLOOKUP(msa[[#This Row],[hwycov_id]],check!$A$2:$P$26,16,FALSE)</f>
        <v>#N/A</v>
      </c>
      <c r="P474" s="298">
        <v>480</v>
      </c>
    </row>
    <row r="475" spans="1:16">
      <c r="A475" s="59">
        <v>8602</v>
      </c>
      <c r="B475" s="59">
        <v>4</v>
      </c>
      <c r="C475" s="59">
        <v>1</v>
      </c>
      <c r="D475" s="59">
        <v>2</v>
      </c>
      <c r="E475" s="59" t="s">
        <v>80</v>
      </c>
      <c r="F475" s="227">
        <v>4</v>
      </c>
      <c r="G475" s="227">
        <v>0</v>
      </c>
      <c r="H475" s="59">
        <v>2</v>
      </c>
      <c r="I475" s="227">
        <v>11</v>
      </c>
      <c r="J475" s="59">
        <v>4600</v>
      </c>
      <c r="K475" s="78">
        <f>VLOOKUP(msa[[#This Row],[hwycov_id]],cnf[],10,FALSE)</f>
        <v>4600</v>
      </c>
      <c r="L475" s="229">
        <f t="shared" si="21"/>
        <v>0</v>
      </c>
      <c r="M475" s="228">
        <f t="shared" si="22"/>
        <v>0</v>
      </c>
      <c r="N475" s="228">
        <f t="shared" si="23"/>
        <v>0</v>
      </c>
      <c r="O475" s="298" t="e">
        <f>VLOOKUP(msa[[#This Row],[hwycov_id]],check!$A$2:$P$26,16,FALSE)</f>
        <v>#N/A</v>
      </c>
      <c r="P475" s="298">
        <v>481</v>
      </c>
    </row>
    <row r="476" spans="1:16">
      <c r="A476" s="59">
        <v>17750</v>
      </c>
      <c r="B476" s="59">
        <v>4</v>
      </c>
      <c r="C476" s="59">
        <v>1</v>
      </c>
      <c r="D476" s="59">
        <v>2</v>
      </c>
      <c r="E476" s="59" t="s">
        <v>79</v>
      </c>
      <c r="F476" s="227">
        <v>4</v>
      </c>
      <c r="G476" s="227">
        <v>0</v>
      </c>
      <c r="H476" s="59">
        <v>2</v>
      </c>
      <c r="I476" s="227">
        <v>14</v>
      </c>
      <c r="J476" s="59">
        <v>4790</v>
      </c>
      <c r="K476" s="78">
        <f>VLOOKUP(msa[[#This Row],[hwycov_id]],cnf[],10,FALSE)</f>
        <v>4790</v>
      </c>
      <c r="L476" s="229">
        <f t="shared" si="21"/>
        <v>0</v>
      </c>
      <c r="M476" s="228">
        <f t="shared" si="22"/>
        <v>0</v>
      </c>
      <c r="N476" s="228">
        <f t="shared" si="23"/>
        <v>0</v>
      </c>
      <c r="O476" s="298" t="e">
        <f>VLOOKUP(msa[[#This Row],[hwycov_id]],check!$A$2:$P$26,16,FALSE)</f>
        <v>#N/A</v>
      </c>
      <c r="P476" s="298">
        <v>482</v>
      </c>
    </row>
    <row r="477" spans="1:16">
      <c r="A477" s="59">
        <v>973</v>
      </c>
      <c r="B477" s="59">
        <v>4</v>
      </c>
      <c r="C477" s="59">
        <v>1</v>
      </c>
      <c r="D477" s="59">
        <v>2</v>
      </c>
      <c r="E477" s="59" t="s">
        <v>80</v>
      </c>
      <c r="F477" s="227">
        <v>4</v>
      </c>
      <c r="G477" s="227">
        <v>0</v>
      </c>
      <c r="H477" s="59">
        <v>2</v>
      </c>
      <c r="I477" s="227">
        <v>11</v>
      </c>
      <c r="J477" s="59">
        <v>4800</v>
      </c>
      <c r="K477" s="78">
        <f>VLOOKUP(msa[[#This Row],[hwycov_id]],cnf[],10,FALSE)</f>
        <v>4800</v>
      </c>
      <c r="L477" s="229">
        <f t="shared" si="21"/>
        <v>0</v>
      </c>
      <c r="M477" s="228">
        <f t="shared" si="22"/>
        <v>0</v>
      </c>
      <c r="N477" s="228">
        <f t="shared" si="23"/>
        <v>0</v>
      </c>
      <c r="O477" s="298" t="e">
        <f>VLOOKUP(msa[[#This Row],[hwycov_id]],check!$A$2:$P$26,16,FALSE)</f>
        <v>#N/A</v>
      </c>
      <c r="P477" s="298">
        <v>483</v>
      </c>
    </row>
    <row r="478" spans="1:16">
      <c r="A478" s="59">
        <v>5867</v>
      </c>
      <c r="B478" s="59">
        <v>4</v>
      </c>
      <c r="C478" s="59">
        <v>1</v>
      </c>
      <c r="D478" s="59">
        <v>2</v>
      </c>
      <c r="E478" s="59" t="s">
        <v>80</v>
      </c>
      <c r="F478" s="227">
        <v>4</v>
      </c>
      <c r="G478" s="227">
        <v>0</v>
      </c>
      <c r="H478" s="59">
        <v>2</v>
      </c>
      <c r="I478" s="227">
        <v>11</v>
      </c>
      <c r="J478" s="59">
        <v>4800</v>
      </c>
      <c r="K478" s="78">
        <f>VLOOKUP(msa[[#This Row],[hwycov_id]],cnf[],10,FALSE)</f>
        <v>4800</v>
      </c>
      <c r="L478" s="229">
        <f t="shared" si="21"/>
        <v>0</v>
      </c>
      <c r="M478" s="228">
        <f t="shared" si="22"/>
        <v>0</v>
      </c>
      <c r="N478" s="228">
        <f t="shared" si="23"/>
        <v>0</v>
      </c>
      <c r="O478" s="298" t="e">
        <f>VLOOKUP(msa[[#This Row],[hwycov_id]],check!$A$2:$P$26,16,FALSE)</f>
        <v>#N/A</v>
      </c>
      <c r="P478" s="298">
        <v>484</v>
      </c>
    </row>
    <row r="479" spans="1:16">
      <c r="A479" s="59">
        <v>7103</v>
      </c>
      <c r="B479" s="59">
        <v>4</v>
      </c>
      <c r="C479" s="59">
        <v>1</v>
      </c>
      <c r="D479" s="59">
        <v>2</v>
      </c>
      <c r="E479" s="59" t="s">
        <v>80</v>
      </c>
      <c r="F479" s="227">
        <v>4</v>
      </c>
      <c r="G479" s="227">
        <v>0</v>
      </c>
      <c r="H479" s="59">
        <v>2</v>
      </c>
      <c r="I479" s="227">
        <v>11</v>
      </c>
      <c r="J479" s="59">
        <v>4900</v>
      </c>
      <c r="K479" s="78">
        <f>VLOOKUP(msa[[#This Row],[hwycov_id]],cnf[],10,FALSE)</f>
        <v>4900</v>
      </c>
      <c r="L479" s="229">
        <f t="shared" si="21"/>
        <v>0</v>
      </c>
      <c r="M479" s="228">
        <f t="shared" si="22"/>
        <v>0</v>
      </c>
      <c r="N479" s="228">
        <f t="shared" si="23"/>
        <v>0</v>
      </c>
      <c r="O479" s="298" t="e">
        <f>VLOOKUP(msa[[#This Row],[hwycov_id]],check!$A$2:$P$26,16,FALSE)</f>
        <v>#N/A</v>
      </c>
      <c r="P479" s="298">
        <v>485</v>
      </c>
    </row>
    <row r="480" spans="1:16">
      <c r="A480" s="59">
        <v>10757</v>
      </c>
      <c r="B480" s="59">
        <v>4</v>
      </c>
      <c r="C480" s="59">
        <v>1</v>
      </c>
      <c r="D480" s="59">
        <v>2</v>
      </c>
      <c r="E480" s="59" t="s">
        <v>79</v>
      </c>
      <c r="F480" s="227">
        <v>4</v>
      </c>
      <c r="G480" s="227">
        <v>0</v>
      </c>
      <c r="H480" s="59">
        <v>2</v>
      </c>
      <c r="I480" s="227">
        <v>14</v>
      </c>
      <c r="J480" s="59">
        <v>5292</v>
      </c>
      <c r="K480" s="78">
        <f>VLOOKUP(msa[[#This Row],[hwycov_id]],cnf[],10,FALSE)</f>
        <v>5292</v>
      </c>
      <c r="L480" s="229">
        <f t="shared" si="21"/>
        <v>0</v>
      </c>
      <c r="M480" s="228">
        <f t="shared" si="22"/>
        <v>0</v>
      </c>
      <c r="N480" s="228">
        <f t="shared" si="23"/>
        <v>0</v>
      </c>
      <c r="O480" s="298" t="e">
        <f>VLOOKUP(msa[[#This Row],[hwycov_id]],check!$A$2:$P$26,16,FALSE)</f>
        <v>#N/A</v>
      </c>
      <c r="P480" s="298">
        <v>486</v>
      </c>
    </row>
    <row r="481" spans="1:16">
      <c r="A481" s="59">
        <v>19048</v>
      </c>
      <c r="B481" s="59">
        <v>4</v>
      </c>
      <c r="C481" s="59">
        <v>1</v>
      </c>
      <c r="D481" s="59">
        <v>2</v>
      </c>
      <c r="E481" s="59" t="s">
        <v>80</v>
      </c>
      <c r="F481" s="227">
        <v>4</v>
      </c>
      <c r="G481" s="227">
        <v>0</v>
      </c>
      <c r="H481" s="59">
        <v>2</v>
      </c>
      <c r="I481" s="227">
        <v>11</v>
      </c>
      <c r="J481" s="59">
        <v>5400</v>
      </c>
      <c r="K481" s="78">
        <f>VLOOKUP(msa[[#This Row],[hwycov_id]],cnf[],10,FALSE)</f>
        <v>5400</v>
      </c>
      <c r="L481" s="229">
        <f t="shared" si="21"/>
        <v>0</v>
      </c>
      <c r="M481" s="228">
        <f t="shared" si="22"/>
        <v>0</v>
      </c>
      <c r="N481" s="228">
        <f t="shared" si="23"/>
        <v>0</v>
      </c>
      <c r="O481" s="298" t="e">
        <f>VLOOKUP(msa[[#This Row],[hwycov_id]],check!$A$2:$P$26,16,FALSE)</f>
        <v>#N/A</v>
      </c>
      <c r="P481" s="298">
        <v>487</v>
      </c>
    </row>
    <row r="482" spans="1:16">
      <c r="A482" s="59">
        <v>15521</v>
      </c>
      <c r="B482" s="59">
        <v>4</v>
      </c>
      <c r="C482" s="59">
        <v>1</v>
      </c>
      <c r="D482" s="59">
        <v>2</v>
      </c>
      <c r="E482" s="59" t="s">
        <v>80</v>
      </c>
      <c r="F482" s="227">
        <v>4</v>
      </c>
      <c r="G482" s="227">
        <v>0</v>
      </c>
      <c r="H482" s="59">
        <v>2</v>
      </c>
      <c r="I482" s="227">
        <v>3</v>
      </c>
      <c r="J482" s="59">
        <v>5400</v>
      </c>
      <c r="K482" s="78">
        <f>VLOOKUP(msa[[#This Row],[hwycov_id]],cnf[],10,FALSE)</f>
        <v>5400</v>
      </c>
      <c r="L482" s="229">
        <f t="shared" si="21"/>
        <v>0</v>
      </c>
      <c r="M482" s="228">
        <f t="shared" si="22"/>
        <v>0</v>
      </c>
      <c r="N482" s="228">
        <f t="shared" si="23"/>
        <v>0</v>
      </c>
      <c r="O482" s="298" t="e">
        <f>VLOOKUP(msa[[#This Row],[hwycov_id]],check!$A$2:$P$26,16,FALSE)</f>
        <v>#N/A</v>
      </c>
      <c r="P482" s="298">
        <v>488</v>
      </c>
    </row>
    <row r="483" spans="1:16">
      <c r="A483" s="59">
        <v>1780</v>
      </c>
      <c r="B483" s="59">
        <v>4</v>
      </c>
      <c r="C483" s="59">
        <v>1</v>
      </c>
      <c r="D483" s="59">
        <v>2</v>
      </c>
      <c r="E483" s="59" t="s">
        <v>79</v>
      </c>
      <c r="F483" s="227">
        <v>4</v>
      </c>
      <c r="G483" s="227">
        <v>0</v>
      </c>
      <c r="H483" s="59">
        <v>2</v>
      </c>
      <c r="I483" s="227">
        <v>14</v>
      </c>
      <c r="J483" s="59">
        <v>5408</v>
      </c>
      <c r="K483" s="78">
        <f>VLOOKUP(msa[[#This Row],[hwycov_id]],cnf[],10,FALSE)</f>
        <v>5408</v>
      </c>
      <c r="L483" s="229">
        <f t="shared" si="21"/>
        <v>0</v>
      </c>
      <c r="M483" s="228">
        <f t="shared" si="22"/>
        <v>0</v>
      </c>
      <c r="N483" s="228">
        <f t="shared" si="23"/>
        <v>0</v>
      </c>
      <c r="O483" s="298" t="e">
        <f>VLOOKUP(msa[[#This Row],[hwycov_id]],check!$A$2:$P$26,16,FALSE)</f>
        <v>#N/A</v>
      </c>
      <c r="P483" s="298">
        <v>489</v>
      </c>
    </row>
    <row r="484" spans="1:16">
      <c r="A484" s="59">
        <v>5863</v>
      </c>
      <c r="B484" s="59">
        <v>4</v>
      </c>
      <c r="C484" s="59">
        <v>1</v>
      </c>
      <c r="D484" s="59">
        <v>2</v>
      </c>
      <c r="E484" s="59" t="s">
        <v>80</v>
      </c>
      <c r="F484" s="227">
        <v>4</v>
      </c>
      <c r="G484" s="227">
        <v>0</v>
      </c>
      <c r="H484" s="59">
        <v>2</v>
      </c>
      <c r="I484" s="227">
        <v>11</v>
      </c>
      <c r="J484" s="59">
        <v>5700</v>
      </c>
      <c r="K484" s="78">
        <f>VLOOKUP(msa[[#This Row],[hwycov_id]],cnf[],10,FALSE)</f>
        <v>5700</v>
      </c>
      <c r="L484" s="229">
        <f t="shared" si="21"/>
        <v>0</v>
      </c>
      <c r="M484" s="228">
        <f t="shared" si="22"/>
        <v>0</v>
      </c>
      <c r="N484" s="228">
        <f t="shared" si="23"/>
        <v>0</v>
      </c>
      <c r="O484" s="298" t="e">
        <f>VLOOKUP(msa[[#This Row],[hwycov_id]],check!$A$2:$P$26,16,FALSE)</f>
        <v>#N/A</v>
      </c>
      <c r="P484" s="298">
        <v>490</v>
      </c>
    </row>
    <row r="485" spans="1:16">
      <c r="A485" s="59">
        <v>6503</v>
      </c>
      <c r="B485" s="59">
        <v>4</v>
      </c>
      <c r="C485" s="59">
        <v>1</v>
      </c>
      <c r="D485" s="59">
        <v>2</v>
      </c>
      <c r="E485" s="59" t="s">
        <v>80</v>
      </c>
      <c r="F485" s="227">
        <v>4</v>
      </c>
      <c r="G485" s="227">
        <v>0</v>
      </c>
      <c r="H485" s="59">
        <v>2</v>
      </c>
      <c r="I485" s="227">
        <v>11</v>
      </c>
      <c r="J485" s="59">
        <v>5900</v>
      </c>
      <c r="K485" s="78">
        <f>VLOOKUP(msa[[#This Row],[hwycov_id]],cnf[],10,FALSE)</f>
        <v>5900</v>
      </c>
      <c r="L485" s="229">
        <f t="shared" si="21"/>
        <v>0</v>
      </c>
      <c r="M485" s="228">
        <f t="shared" si="22"/>
        <v>0</v>
      </c>
      <c r="N485" s="228">
        <f t="shared" si="23"/>
        <v>0</v>
      </c>
      <c r="O485" s="298" t="e">
        <f>VLOOKUP(msa[[#This Row],[hwycov_id]],check!$A$2:$P$26,16,FALSE)</f>
        <v>#N/A</v>
      </c>
      <c r="P485" s="298">
        <v>491</v>
      </c>
    </row>
    <row r="486" spans="1:16">
      <c r="A486" s="59">
        <v>5224</v>
      </c>
      <c r="B486" s="59">
        <v>4</v>
      </c>
      <c r="C486" s="59">
        <v>1</v>
      </c>
      <c r="D486" s="59">
        <v>2</v>
      </c>
      <c r="E486" s="59" t="s">
        <v>80</v>
      </c>
      <c r="F486" s="227">
        <v>4</v>
      </c>
      <c r="G486" s="227">
        <v>0</v>
      </c>
      <c r="H486" s="59">
        <v>2</v>
      </c>
      <c r="I486" s="227">
        <v>11</v>
      </c>
      <c r="J486" s="59">
        <v>5900</v>
      </c>
      <c r="K486" s="78">
        <f>VLOOKUP(msa[[#This Row],[hwycov_id]],cnf[],10,FALSE)</f>
        <v>5900</v>
      </c>
      <c r="L486" s="229">
        <f t="shared" si="21"/>
        <v>0</v>
      </c>
      <c r="M486" s="228">
        <f t="shared" si="22"/>
        <v>0</v>
      </c>
      <c r="N486" s="228">
        <f t="shared" si="23"/>
        <v>0</v>
      </c>
      <c r="O486" s="298" t="e">
        <f>VLOOKUP(msa[[#This Row],[hwycov_id]],check!$A$2:$P$26,16,FALSE)</f>
        <v>#N/A</v>
      </c>
      <c r="P486" s="298">
        <v>492</v>
      </c>
    </row>
    <row r="487" spans="1:16">
      <c r="A487" s="59">
        <v>4392</v>
      </c>
      <c r="B487" s="59">
        <v>4</v>
      </c>
      <c r="C487" s="59">
        <v>1</v>
      </c>
      <c r="D487" s="59">
        <v>2</v>
      </c>
      <c r="E487" s="59" t="s">
        <v>80</v>
      </c>
      <c r="F487" s="227">
        <v>4</v>
      </c>
      <c r="G487" s="227">
        <v>0</v>
      </c>
      <c r="H487" s="59">
        <v>2</v>
      </c>
      <c r="I487" s="227">
        <v>11</v>
      </c>
      <c r="J487" s="59">
        <v>5900</v>
      </c>
      <c r="K487" s="78">
        <f>VLOOKUP(msa[[#This Row],[hwycov_id]],cnf[],10,FALSE)</f>
        <v>5900</v>
      </c>
      <c r="L487" s="229">
        <f t="shared" si="21"/>
        <v>0</v>
      </c>
      <c r="M487" s="228">
        <f t="shared" si="22"/>
        <v>0</v>
      </c>
      <c r="N487" s="228">
        <f t="shared" si="23"/>
        <v>0</v>
      </c>
      <c r="O487" s="298" t="e">
        <f>VLOOKUP(msa[[#This Row],[hwycov_id]],check!$A$2:$P$26,16,FALSE)</f>
        <v>#N/A</v>
      </c>
      <c r="P487" s="298">
        <v>493</v>
      </c>
    </row>
    <row r="488" spans="1:16">
      <c r="A488" s="59">
        <v>4969</v>
      </c>
      <c r="B488" s="59">
        <v>4</v>
      </c>
      <c r="C488" s="59">
        <v>1</v>
      </c>
      <c r="D488" s="59">
        <v>2</v>
      </c>
      <c r="E488" s="59" t="s">
        <v>80</v>
      </c>
      <c r="F488" s="227">
        <v>4</v>
      </c>
      <c r="G488" s="227">
        <v>0</v>
      </c>
      <c r="H488" s="59">
        <v>2</v>
      </c>
      <c r="I488" s="227">
        <v>11</v>
      </c>
      <c r="J488" s="59">
        <v>5900</v>
      </c>
      <c r="K488" s="78">
        <f>VLOOKUP(msa[[#This Row],[hwycov_id]],cnf[],10,FALSE)</f>
        <v>5900</v>
      </c>
      <c r="L488" s="229">
        <f t="shared" si="21"/>
        <v>0</v>
      </c>
      <c r="M488" s="228">
        <f t="shared" si="22"/>
        <v>0</v>
      </c>
      <c r="N488" s="228">
        <f t="shared" si="23"/>
        <v>0</v>
      </c>
      <c r="O488" s="298" t="e">
        <f>VLOOKUP(msa[[#This Row],[hwycov_id]],check!$A$2:$P$26,16,FALSE)</f>
        <v>#N/A</v>
      </c>
      <c r="P488" s="298">
        <v>494</v>
      </c>
    </row>
    <row r="489" spans="1:16">
      <c r="A489" s="59">
        <v>10307</v>
      </c>
      <c r="B489" s="59">
        <v>4</v>
      </c>
      <c r="C489" s="59">
        <v>1</v>
      </c>
      <c r="D489" s="59">
        <v>2</v>
      </c>
      <c r="E489" s="59" t="s">
        <v>80</v>
      </c>
      <c r="F489" s="227">
        <v>4</v>
      </c>
      <c r="G489" s="227">
        <v>0</v>
      </c>
      <c r="H489" s="59">
        <v>2</v>
      </c>
      <c r="I489" s="227">
        <v>11</v>
      </c>
      <c r="J489" s="59">
        <v>5900</v>
      </c>
      <c r="K489" s="78">
        <f>VLOOKUP(msa[[#This Row],[hwycov_id]],cnf[],10,FALSE)</f>
        <v>5900</v>
      </c>
      <c r="L489" s="229">
        <f t="shared" si="21"/>
        <v>0</v>
      </c>
      <c r="M489" s="228">
        <f t="shared" si="22"/>
        <v>0</v>
      </c>
      <c r="N489" s="228">
        <f t="shared" si="23"/>
        <v>0</v>
      </c>
      <c r="O489" s="298" t="e">
        <f>VLOOKUP(msa[[#This Row],[hwycov_id]],check!$A$2:$P$26,16,FALSE)</f>
        <v>#N/A</v>
      </c>
      <c r="P489" s="298">
        <v>495</v>
      </c>
    </row>
    <row r="490" spans="1:16">
      <c r="A490" s="59">
        <v>19757</v>
      </c>
      <c r="B490" s="59">
        <v>4</v>
      </c>
      <c r="C490" s="59">
        <v>1</v>
      </c>
      <c r="D490" s="59">
        <v>2</v>
      </c>
      <c r="E490" s="59" t="s">
        <v>79</v>
      </c>
      <c r="F490" s="227">
        <v>4</v>
      </c>
      <c r="G490" s="227">
        <v>0</v>
      </c>
      <c r="H490" s="59">
        <v>2</v>
      </c>
      <c r="I490" s="227">
        <v>14</v>
      </c>
      <c r="J490" s="59">
        <v>5972</v>
      </c>
      <c r="K490" s="78">
        <f>VLOOKUP(msa[[#This Row],[hwycov_id]],cnf[],10,FALSE)</f>
        <v>5972</v>
      </c>
      <c r="L490" s="229">
        <f t="shared" si="21"/>
        <v>0</v>
      </c>
      <c r="M490" s="228">
        <f t="shared" si="22"/>
        <v>0</v>
      </c>
      <c r="N490" s="228">
        <f t="shared" si="23"/>
        <v>0</v>
      </c>
      <c r="O490" s="298" t="e">
        <f>VLOOKUP(msa[[#This Row],[hwycov_id]],check!$A$2:$P$26,16,FALSE)</f>
        <v>#N/A</v>
      </c>
      <c r="P490" s="298">
        <v>496</v>
      </c>
    </row>
    <row r="491" spans="1:16">
      <c r="A491" s="59">
        <v>4369</v>
      </c>
      <c r="B491" s="59">
        <v>4</v>
      </c>
      <c r="C491" s="59">
        <v>1</v>
      </c>
      <c r="D491" s="59">
        <v>2</v>
      </c>
      <c r="E491" s="59" t="s">
        <v>80</v>
      </c>
      <c r="F491" s="227">
        <v>4</v>
      </c>
      <c r="G491" s="227">
        <v>0</v>
      </c>
      <c r="H491" s="59">
        <v>2</v>
      </c>
      <c r="I491" s="227">
        <v>11</v>
      </c>
      <c r="J491" s="59">
        <v>6100</v>
      </c>
      <c r="K491" s="78">
        <f>VLOOKUP(msa[[#This Row],[hwycov_id]],cnf[],10,FALSE)</f>
        <v>6100</v>
      </c>
      <c r="L491" s="229">
        <f t="shared" si="21"/>
        <v>0</v>
      </c>
      <c r="M491" s="228">
        <f t="shared" si="22"/>
        <v>0</v>
      </c>
      <c r="N491" s="228">
        <f t="shared" si="23"/>
        <v>0</v>
      </c>
      <c r="O491" s="298" t="e">
        <f>VLOOKUP(msa[[#This Row],[hwycov_id]],check!$A$2:$P$26,16,FALSE)</f>
        <v>#N/A</v>
      </c>
      <c r="P491" s="298">
        <v>497</v>
      </c>
    </row>
    <row r="492" spans="1:16">
      <c r="A492" s="59">
        <v>24754</v>
      </c>
      <c r="B492" s="59">
        <v>4</v>
      </c>
      <c r="C492" s="59">
        <v>1</v>
      </c>
      <c r="D492" s="59">
        <v>2</v>
      </c>
      <c r="E492" s="59" t="s">
        <v>79</v>
      </c>
      <c r="F492" s="227">
        <v>4</v>
      </c>
      <c r="G492" s="227">
        <v>0</v>
      </c>
      <c r="H492" s="59">
        <v>2</v>
      </c>
      <c r="I492" s="227">
        <v>14</v>
      </c>
      <c r="J492" s="59">
        <v>6189</v>
      </c>
      <c r="K492" s="78">
        <f>VLOOKUP(msa[[#This Row],[hwycov_id]],cnf[],10,FALSE)</f>
        <v>6189</v>
      </c>
      <c r="L492" s="229">
        <f t="shared" si="21"/>
        <v>0</v>
      </c>
      <c r="M492" s="228">
        <f t="shared" si="22"/>
        <v>0</v>
      </c>
      <c r="N492" s="228">
        <f t="shared" si="23"/>
        <v>0</v>
      </c>
      <c r="O492" s="298" t="e">
        <f>VLOOKUP(msa[[#This Row],[hwycov_id]],check!$A$2:$P$26,16,FALSE)</f>
        <v>#N/A</v>
      </c>
      <c r="P492" s="298">
        <v>498</v>
      </c>
    </row>
    <row r="493" spans="1:16">
      <c r="A493" s="59">
        <v>5864</v>
      </c>
      <c r="B493" s="59">
        <v>4</v>
      </c>
      <c r="C493" s="59">
        <v>1</v>
      </c>
      <c r="D493" s="59">
        <v>2</v>
      </c>
      <c r="E493" s="59" t="s">
        <v>80</v>
      </c>
      <c r="F493" s="227">
        <v>4</v>
      </c>
      <c r="G493" s="227">
        <v>0</v>
      </c>
      <c r="H493" s="59">
        <v>2</v>
      </c>
      <c r="I493" s="227">
        <v>11</v>
      </c>
      <c r="J493" s="59">
        <v>6200</v>
      </c>
      <c r="K493" s="78">
        <f>VLOOKUP(msa[[#This Row],[hwycov_id]],cnf[],10,FALSE)</f>
        <v>6200</v>
      </c>
      <c r="L493" s="229">
        <f t="shared" si="21"/>
        <v>0</v>
      </c>
      <c r="M493" s="228">
        <f t="shared" si="22"/>
        <v>0</v>
      </c>
      <c r="N493" s="228">
        <f t="shared" si="23"/>
        <v>0</v>
      </c>
      <c r="O493" s="298" t="e">
        <f>VLOOKUP(msa[[#This Row],[hwycov_id]],check!$A$2:$P$26,16,FALSE)</f>
        <v>#N/A</v>
      </c>
      <c r="P493" s="298">
        <v>499</v>
      </c>
    </row>
    <row r="494" spans="1:16">
      <c r="A494" s="59">
        <v>20052</v>
      </c>
      <c r="B494" s="59">
        <v>4</v>
      </c>
      <c r="C494" s="59">
        <v>1</v>
      </c>
      <c r="D494" s="59">
        <v>2</v>
      </c>
      <c r="E494" s="59" t="s">
        <v>79</v>
      </c>
      <c r="F494" s="227">
        <v>4</v>
      </c>
      <c r="G494" s="227">
        <v>0</v>
      </c>
      <c r="H494" s="59">
        <v>2</v>
      </c>
      <c r="I494" s="227">
        <v>14</v>
      </c>
      <c r="J494" s="59">
        <v>6304</v>
      </c>
      <c r="K494" s="78">
        <f>VLOOKUP(msa[[#This Row],[hwycov_id]],cnf[],10,FALSE)</f>
        <v>6304</v>
      </c>
      <c r="L494" s="229">
        <f t="shared" si="21"/>
        <v>0</v>
      </c>
      <c r="M494" s="228">
        <f t="shared" si="22"/>
        <v>0</v>
      </c>
      <c r="N494" s="228">
        <f t="shared" si="23"/>
        <v>0</v>
      </c>
      <c r="O494" s="298" t="e">
        <f>VLOOKUP(msa[[#This Row],[hwycov_id]],check!$A$2:$P$26,16,FALSE)</f>
        <v>#N/A</v>
      </c>
      <c r="P494" s="298">
        <v>500</v>
      </c>
    </row>
    <row r="495" spans="1:16">
      <c r="A495" s="59">
        <v>15508</v>
      </c>
      <c r="B495" s="59">
        <v>4</v>
      </c>
      <c r="C495" s="59">
        <v>1</v>
      </c>
      <c r="D495" s="59">
        <v>2</v>
      </c>
      <c r="E495" s="59" t="s">
        <v>80</v>
      </c>
      <c r="F495" s="227">
        <v>4</v>
      </c>
      <c r="G495" s="227">
        <v>0</v>
      </c>
      <c r="H495" s="59">
        <v>2</v>
      </c>
      <c r="I495" s="227">
        <v>3</v>
      </c>
      <c r="J495" s="59">
        <v>6400</v>
      </c>
      <c r="K495" s="78">
        <f>VLOOKUP(msa[[#This Row],[hwycov_id]],cnf[],10,FALSE)</f>
        <v>6400</v>
      </c>
      <c r="L495" s="229">
        <f t="shared" si="21"/>
        <v>0</v>
      </c>
      <c r="M495" s="228">
        <f t="shared" si="22"/>
        <v>0</v>
      </c>
      <c r="N495" s="228">
        <f t="shared" si="23"/>
        <v>0</v>
      </c>
      <c r="O495" s="298" t="e">
        <f>VLOOKUP(msa[[#This Row],[hwycov_id]],check!$A$2:$P$26,16,FALSE)</f>
        <v>#N/A</v>
      </c>
      <c r="P495" s="298">
        <v>501</v>
      </c>
    </row>
    <row r="496" spans="1:16">
      <c r="A496" s="59">
        <v>4394</v>
      </c>
      <c r="B496" s="59">
        <v>4</v>
      </c>
      <c r="C496" s="59">
        <v>1</v>
      </c>
      <c r="D496" s="59">
        <v>2</v>
      </c>
      <c r="E496" s="59" t="s">
        <v>80</v>
      </c>
      <c r="F496" s="227">
        <v>4</v>
      </c>
      <c r="G496" s="227">
        <v>0</v>
      </c>
      <c r="H496" s="59">
        <v>2</v>
      </c>
      <c r="I496" s="227">
        <v>11</v>
      </c>
      <c r="J496" s="59">
        <v>6500</v>
      </c>
      <c r="K496" s="78">
        <f>VLOOKUP(msa[[#This Row],[hwycov_id]],cnf[],10,FALSE)</f>
        <v>6500</v>
      </c>
      <c r="L496" s="229">
        <f t="shared" si="21"/>
        <v>0</v>
      </c>
      <c r="M496" s="228">
        <f t="shared" si="22"/>
        <v>0</v>
      </c>
      <c r="N496" s="228">
        <f t="shared" si="23"/>
        <v>0</v>
      </c>
      <c r="O496" s="298" t="e">
        <f>VLOOKUP(msa[[#This Row],[hwycov_id]],check!$A$2:$P$26,16,FALSE)</f>
        <v>#N/A</v>
      </c>
      <c r="P496" s="298">
        <v>502</v>
      </c>
    </row>
    <row r="497" spans="1:16">
      <c r="A497" s="59">
        <v>11156</v>
      </c>
      <c r="B497" s="59">
        <v>4</v>
      </c>
      <c r="C497" s="59">
        <v>1</v>
      </c>
      <c r="D497" s="59">
        <v>2</v>
      </c>
      <c r="E497" s="59" t="s">
        <v>79</v>
      </c>
      <c r="F497" s="227">
        <v>4</v>
      </c>
      <c r="G497" s="227">
        <v>0</v>
      </c>
      <c r="H497" s="59">
        <v>2</v>
      </c>
      <c r="I497" s="227">
        <v>14</v>
      </c>
      <c r="J497" s="59">
        <v>6586</v>
      </c>
      <c r="K497" s="78">
        <f>VLOOKUP(msa[[#This Row],[hwycov_id]],cnf[],10,FALSE)</f>
        <v>6586</v>
      </c>
      <c r="L497" s="229">
        <f t="shared" si="21"/>
        <v>0</v>
      </c>
      <c r="M497" s="228">
        <f t="shared" si="22"/>
        <v>0</v>
      </c>
      <c r="N497" s="228">
        <f t="shared" si="23"/>
        <v>0</v>
      </c>
      <c r="O497" s="298" t="e">
        <f>VLOOKUP(msa[[#This Row],[hwycov_id]],check!$A$2:$P$26,16,FALSE)</f>
        <v>#N/A</v>
      </c>
      <c r="P497" s="298">
        <v>503</v>
      </c>
    </row>
    <row r="498" spans="1:16">
      <c r="A498" s="59">
        <v>10647</v>
      </c>
      <c r="B498" s="59">
        <v>4</v>
      </c>
      <c r="C498" s="59">
        <v>1</v>
      </c>
      <c r="D498" s="59">
        <v>2</v>
      </c>
      <c r="E498" s="59" t="s">
        <v>79</v>
      </c>
      <c r="F498" s="227">
        <v>4</v>
      </c>
      <c r="G498" s="227">
        <v>0</v>
      </c>
      <c r="H498" s="59">
        <v>2</v>
      </c>
      <c r="I498" s="227">
        <v>14</v>
      </c>
      <c r="J498" s="59">
        <v>6651</v>
      </c>
      <c r="K498" s="78">
        <f>VLOOKUP(msa[[#This Row],[hwycov_id]],cnf[],10,FALSE)</f>
        <v>6651</v>
      </c>
      <c r="L498" s="229">
        <f t="shared" si="21"/>
        <v>0</v>
      </c>
      <c r="M498" s="228">
        <f t="shared" si="22"/>
        <v>0</v>
      </c>
      <c r="N498" s="228">
        <f t="shared" si="23"/>
        <v>0</v>
      </c>
      <c r="O498" s="298" t="e">
        <f>VLOOKUP(msa[[#This Row],[hwycov_id]],check!$A$2:$P$26,16,FALSE)</f>
        <v>#N/A</v>
      </c>
      <c r="P498" s="298">
        <v>504</v>
      </c>
    </row>
    <row r="499" spans="1:16">
      <c r="A499" s="59">
        <v>4435</v>
      </c>
      <c r="B499" s="59">
        <v>4</v>
      </c>
      <c r="C499" s="59">
        <v>1</v>
      </c>
      <c r="D499" s="59">
        <v>2</v>
      </c>
      <c r="E499" s="59" t="s">
        <v>79</v>
      </c>
      <c r="F499" s="227">
        <v>4</v>
      </c>
      <c r="G499" s="227">
        <v>0</v>
      </c>
      <c r="H499" s="59">
        <v>2</v>
      </c>
      <c r="I499" s="227">
        <v>14</v>
      </c>
      <c r="J499" s="59">
        <v>6698</v>
      </c>
      <c r="K499" s="78">
        <f>VLOOKUP(msa[[#This Row],[hwycov_id]],cnf[],10,FALSE)</f>
        <v>6698</v>
      </c>
      <c r="L499" s="229">
        <f t="shared" si="21"/>
        <v>0</v>
      </c>
      <c r="M499" s="228">
        <f t="shared" si="22"/>
        <v>0</v>
      </c>
      <c r="N499" s="228">
        <f t="shared" si="23"/>
        <v>0</v>
      </c>
      <c r="O499" s="298" t="e">
        <f>VLOOKUP(msa[[#This Row],[hwycov_id]],check!$A$2:$P$26,16,FALSE)</f>
        <v>#N/A</v>
      </c>
      <c r="P499" s="298">
        <v>505</v>
      </c>
    </row>
    <row r="500" spans="1:16">
      <c r="A500" s="59">
        <v>6401</v>
      </c>
      <c r="B500" s="59">
        <v>4</v>
      </c>
      <c r="C500" s="59">
        <v>1</v>
      </c>
      <c r="D500" s="59">
        <v>2</v>
      </c>
      <c r="E500" s="59" t="s">
        <v>80</v>
      </c>
      <c r="F500" s="227">
        <v>4</v>
      </c>
      <c r="G500" s="227">
        <v>0</v>
      </c>
      <c r="H500" s="59">
        <v>2</v>
      </c>
      <c r="I500" s="227">
        <v>11</v>
      </c>
      <c r="J500" s="59">
        <v>6700</v>
      </c>
      <c r="K500" s="78">
        <f>VLOOKUP(msa[[#This Row],[hwycov_id]],cnf[],10,FALSE)</f>
        <v>6700</v>
      </c>
      <c r="L500" s="229">
        <f t="shared" si="21"/>
        <v>0</v>
      </c>
      <c r="M500" s="228">
        <f t="shared" si="22"/>
        <v>0</v>
      </c>
      <c r="N500" s="228">
        <f t="shared" si="23"/>
        <v>0</v>
      </c>
      <c r="O500" s="298" t="e">
        <f>VLOOKUP(msa[[#This Row],[hwycov_id]],check!$A$2:$P$26,16,FALSE)</f>
        <v>#N/A</v>
      </c>
      <c r="P500" s="298">
        <v>506</v>
      </c>
    </row>
    <row r="501" spans="1:16">
      <c r="A501" s="59">
        <v>164</v>
      </c>
      <c r="B501" s="59">
        <v>4</v>
      </c>
      <c r="C501" s="59">
        <v>1</v>
      </c>
      <c r="D501" s="59">
        <v>2</v>
      </c>
      <c r="E501" s="59" t="s">
        <v>80</v>
      </c>
      <c r="F501" s="227">
        <v>4</v>
      </c>
      <c r="G501" s="227">
        <v>0</v>
      </c>
      <c r="H501" s="59">
        <v>2</v>
      </c>
      <c r="I501" s="227">
        <v>11</v>
      </c>
      <c r="J501" s="59">
        <v>6700</v>
      </c>
      <c r="K501" s="78">
        <f>VLOOKUP(msa[[#This Row],[hwycov_id]],cnf[],10,FALSE)</f>
        <v>6700</v>
      </c>
      <c r="L501" s="229">
        <f t="shared" si="21"/>
        <v>0</v>
      </c>
      <c r="M501" s="228">
        <f t="shared" si="22"/>
        <v>0</v>
      </c>
      <c r="N501" s="228">
        <f t="shared" si="23"/>
        <v>0</v>
      </c>
      <c r="O501" s="298" t="e">
        <f>VLOOKUP(msa[[#This Row],[hwycov_id]],check!$A$2:$P$26,16,FALSE)</f>
        <v>#N/A</v>
      </c>
      <c r="P501" s="298">
        <v>507</v>
      </c>
    </row>
    <row r="502" spans="1:16">
      <c r="A502" s="59">
        <v>7083</v>
      </c>
      <c r="B502" s="59">
        <v>4</v>
      </c>
      <c r="C502" s="59">
        <v>1</v>
      </c>
      <c r="D502" s="59">
        <v>2</v>
      </c>
      <c r="E502" s="59" t="s">
        <v>79</v>
      </c>
      <c r="F502" s="227">
        <v>4</v>
      </c>
      <c r="G502" s="227">
        <v>0</v>
      </c>
      <c r="H502" s="59">
        <v>2</v>
      </c>
      <c r="I502" s="227">
        <v>14</v>
      </c>
      <c r="J502" s="59">
        <v>6793</v>
      </c>
      <c r="K502" s="78">
        <f>VLOOKUP(msa[[#This Row],[hwycov_id]],cnf[],10,FALSE)</f>
        <v>6793</v>
      </c>
      <c r="L502" s="229">
        <f t="shared" si="21"/>
        <v>0</v>
      </c>
      <c r="M502" s="228">
        <f t="shared" si="22"/>
        <v>0</v>
      </c>
      <c r="N502" s="228">
        <f t="shared" si="23"/>
        <v>0</v>
      </c>
      <c r="O502" s="298" t="e">
        <f>VLOOKUP(msa[[#This Row],[hwycov_id]],check!$A$2:$P$26,16,FALSE)</f>
        <v>#N/A</v>
      </c>
      <c r="P502" s="298">
        <v>508</v>
      </c>
    </row>
    <row r="503" spans="1:16">
      <c r="A503" s="59">
        <v>5886</v>
      </c>
      <c r="B503" s="59">
        <v>4</v>
      </c>
      <c r="C503" s="59">
        <v>1</v>
      </c>
      <c r="D503" s="59">
        <v>2</v>
      </c>
      <c r="E503" s="59" t="s">
        <v>80</v>
      </c>
      <c r="F503" s="227">
        <v>4</v>
      </c>
      <c r="G503" s="227">
        <v>0</v>
      </c>
      <c r="H503" s="59">
        <v>2</v>
      </c>
      <c r="I503" s="227">
        <v>11</v>
      </c>
      <c r="J503" s="59">
        <v>6800</v>
      </c>
      <c r="K503" s="78">
        <f>VLOOKUP(msa[[#This Row],[hwycov_id]],cnf[],10,FALSE)</f>
        <v>6800</v>
      </c>
      <c r="L503" s="229">
        <f t="shared" si="21"/>
        <v>0</v>
      </c>
      <c r="M503" s="228">
        <f t="shared" si="22"/>
        <v>0</v>
      </c>
      <c r="N503" s="228">
        <f t="shared" si="23"/>
        <v>0</v>
      </c>
      <c r="O503" s="298" t="e">
        <f>VLOOKUP(msa[[#This Row],[hwycov_id]],check!$A$2:$P$26,16,FALSE)</f>
        <v>#N/A</v>
      </c>
      <c r="P503" s="298">
        <v>509</v>
      </c>
    </row>
    <row r="504" spans="1:16">
      <c r="A504" s="59">
        <v>5890</v>
      </c>
      <c r="B504" s="59">
        <v>4</v>
      </c>
      <c r="C504" s="59">
        <v>1</v>
      </c>
      <c r="D504" s="59">
        <v>2</v>
      </c>
      <c r="E504" s="59" t="s">
        <v>80</v>
      </c>
      <c r="F504" s="227">
        <v>4</v>
      </c>
      <c r="G504" s="227">
        <v>0</v>
      </c>
      <c r="H504" s="59">
        <v>2</v>
      </c>
      <c r="I504" s="227">
        <v>11</v>
      </c>
      <c r="J504" s="59">
        <v>6900</v>
      </c>
      <c r="K504" s="78">
        <f>VLOOKUP(msa[[#This Row],[hwycov_id]],cnf[],10,FALSE)</f>
        <v>6900</v>
      </c>
      <c r="L504" s="229">
        <f t="shared" si="21"/>
        <v>0</v>
      </c>
      <c r="M504" s="228">
        <f t="shared" si="22"/>
        <v>0</v>
      </c>
      <c r="N504" s="228">
        <f t="shared" si="23"/>
        <v>0</v>
      </c>
      <c r="O504" s="298" t="e">
        <f>VLOOKUP(msa[[#This Row],[hwycov_id]],check!$A$2:$P$26,16,FALSE)</f>
        <v>#N/A</v>
      </c>
      <c r="P504" s="298">
        <v>510</v>
      </c>
    </row>
    <row r="505" spans="1:16">
      <c r="A505" s="59">
        <v>383</v>
      </c>
      <c r="B505" s="59">
        <v>4</v>
      </c>
      <c r="C505" s="59">
        <v>1</v>
      </c>
      <c r="D505" s="59">
        <v>2</v>
      </c>
      <c r="E505" s="59" t="s">
        <v>80</v>
      </c>
      <c r="F505" s="227">
        <v>4</v>
      </c>
      <c r="G505" s="227">
        <v>0</v>
      </c>
      <c r="H505" s="59">
        <v>2</v>
      </c>
      <c r="I505" s="227">
        <v>11</v>
      </c>
      <c r="J505" s="59">
        <v>6900</v>
      </c>
      <c r="K505" s="78">
        <f>VLOOKUP(msa[[#This Row],[hwycov_id]],cnf[],10,FALSE)</f>
        <v>6900</v>
      </c>
      <c r="L505" s="229">
        <f t="shared" si="21"/>
        <v>0</v>
      </c>
      <c r="M505" s="228">
        <f t="shared" si="22"/>
        <v>0</v>
      </c>
      <c r="N505" s="228">
        <f t="shared" si="23"/>
        <v>0</v>
      </c>
      <c r="O505" s="298" t="e">
        <f>VLOOKUP(msa[[#This Row],[hwycov_id]],check!$A$2:$P$26,16,FALSE)</f>
        <v>#N/A</v>
      </c>
      <c r="P505" s="298">
        <v>511</v>
      </c>
    </row>
    <row r="506" spans="1:16">
      <c r="A506" s="59">
        <v>10668</v>
      </c>
      <c r="B506" s="59">
        <v>4</v>
      </c>
      <c r="C506" s="59">
        <v>1</v>
      </c>
      <c r="D506" s="59">
        <v>2</v>
      </c>
      <c r="E506" s="59" t="s">
        <v>80</v>
      </c>
      <c r="F506" s="227">
        <v>4</v>
      </c>
      <c r="G506" s="227">
        <v>0</v>
      </c>
      <c r="H506" s="59">
        <v>2</v>
      </c>
      <c r="I506" s="227">
        <v>11</v>
      </c>
      <c r="J506" s="59">
        <v>7000</v>
      </c>
      <c r="K506" s="78">
        <f>VLOOKUP(msa[[#This Row],[hwycov_id]],cnf[],10,FALSE)</f>
        <v>7000</v>
      </c>
      <c r="L506" s="229">
        <f t="shared" si="21"/>
        <v>0</v>
      </c>
      <c r="M506" s="228">
        <f t="shared" si="22"/>
        <v>0</v>
      </c>
      <c r="N506" s="228">
        <f t="shared" si="23"/>
        <v>0</v>
      </c>
      <c r="O506" s="298" t="e">
        <f>VLOOKUP(msa[[#This Row],[hwycov_id]],check!$A$2:$P$26,16,FALSE)</f>
        <v>#N/A</v>
      </c>
      <c r="P506" s="298">
        <v>512</v>
      </c>
    </row>
    <row r="507" spans="1:16">
      <c r="A507" s="59">
        <v>30835</v>
      </c>
      <c r="B507" s="59">
        <v>4</v>
      </c>
      <c r="C507" s="59">
        <v>1</v>
      </c>
      <c r="D507" s="59">
        <v>2</v>
      </c>
      <c r="E507" s="59" t="s">
        <v>79</v>
      </c>
      <c r="F507" s="227">
        <v>4</v>
      </c>
      <c r="G507" s="227">
        <v>0</v>
      </c>
      <c r="H507" s="59">
        <v>2</v>
      </c>
      <c r="I507" s="227">
        <v>14</v>
      </c>
      <c r="J507" s="59">
        <v>7161</v>
      </c>
      <c r="K507" s="78">
        <f>VLOOKUP(msa[[#This Row],[hwycov_id]],cnf[],10,FALSE)</f>
        <v>7161</v>
      </c>
      <c r="L507" s="229">
        <f t="shared" si="21"/>
        <v>0</v>
      </c>
      <c r="M507" s="228">
        <f t="shared" si="22"/>
        <v>0</v>
      </c>
      <c r="N507" s="228">
        <f t="shared" si="23"/>
        <v>0</v>
      </c>
      <c r="O507" s="298" t="e">
        <f>VLOOKUP(msa[[#This Row],[hwycov_id]],check!$A$2:$P$26,16,FALSE)</f>
        <v>#N/A</v>
      </c>
      <c r="P507" s="298">
        <v>513</v>
      </c>
    </row>
    <row r="508" spans="1:16">
      <c r="A508" s="59">
        <v>10187</v>
      </c>
      <c r="B508" s="59">
        <v>4</v>
      </c>
      <c r="C508" s="59">
        <v>1</v>
      </c>
      <c r="D508" s="59">
        <v>2</v>
      </c>
      <c r="E508" s="59" t="s">
        <v>79</v>
      </c>
      <c r="F508" s="227">
        <v>4</v>
      </c>
      <c r="G508" s="227">
        <v>0</v>
      </c>
      <c r="H508" s="59">
        <v>2</v>
      </c>
      <c r="I508" s="227">
        <v>14</v>
      </c>
      <c r="J508" s="59">
        <v>7174</v>
      </c>
      <c r="K508" s="78">
        <f>VLOOKUP(msa[[#This Row],[hwycov_id]],cnf[],10,FALSE)</f>
        <v>7174</v>
      </c>
      <c r="L508" s="229">
        <f t="shared" si="21"/>
        <v>0</v>
      </c>
      <c r="M508" s="228">
        <f t="shared" si="22"/>
        <v>0</v>
      </c>
      <c r="N508" s="228">
        <f t="shared" si="23"/>
        <v>0</v>
      </c>
      <c r="O508" s="298" t="e">
        <f>VLOOKUP(msa[[#This Row],[hwycov_id]],check!$A$2:$P$26,16,FALSE)</f>
        <v>#N/A</v>
      </c>
      <c r="P508" s="298">
        <v>514</v>
      </c>
    </row>
    <row r="509" spans="1:16">
      <c r="A509" s="59">
        <v>5903</v>
      </c>
      <c r="B509" s="59">
        <v>4</v>
      </c>
      <c r="C509" s="59">
        <v>1</v>
      </c>
      <c r="D509" s="59">
        <v>2</v>
      </c>
      <c r="E509" s="59" t="s">
        <v>80</v>
      </c>
      <c r="F509" s="227">
        <v>4</v>
      </c>
      <c r="G509" s="227">
        <v>0</v>
      </c>
      <c r="H509" s="59">
        <v>2</v>
      </c>
      <c r="I509" s="227">
        <v>11</v>
      </c>
      <c r="J509" s="59">
        <v>7200</v>
      </c>
      <c r="K509" s="78">
        <f>VLOOKUP(msa[[#This Row],[hwycov_id]],cnf[],10,FALSE)</f>
        <v>7200</v>
      </c>
      <c r="L509" s="229">
        <f t="shared" si="21"/>
        <v>0</v>
      </c>
      <c r="M509" s="228">
        <f t="shared" si="22"/>
        <v>0</v>
      </c>
      <c r="N509" s="228">
        <f t="shared" si="23"/>
        <v>0</v>
      </c>
      <c r="O509" s="298" t="e">
        <f>VLOOKUP(msa[[#This Row],[hwycov_id]],check!$A$2:$P$26,16,FALSE)</f>
        <v>#N/A</v>
      </c>
      <c r="P509" s="298">
        <v>515</v>
      </c>
    </row>
    <row r="510" spans="1:16">
      <c r="A510" s="59">
        <v>5878</v>
      </c>
      <c r="B510" s="59">
        <v>4</v>
      </c>
      <c r="C510" s="59">
        <v>1</v>
      </c>
      <c r="D510" s="59">
        <v>2</v>
      </c>
      <c r="E510" s="59" t="s">
        <v>79</v>
      </c>
      <c r="F510" s="227">
        <v>4</v>
      </c>
      <c r="G510" s="227">
        <v>0</v>
      </c>
      <c r="H510" s="59">
        <v>2</v>
      </c>
      <c r="I510" s="227">
        <v>14</v>
      </c>
      <c r="J510" s="59">
        <v>7251</v>
      </c>
      <c r="K510" s="78">
        <f>VLOOKUP(msa[[#This Row],[hwycov_id]],cnf[],10,FALSE)</f>
        <v>7251</v>
      </c>
      <c r="L510" s="229">
        <f t="shared" si="21"/>
        <v>0</v>
      </c>
      <c r="M510" s="228">
        <f t="shared" si="22"/>
        <v>0</v>
      </c>
      <c r="N510" s="228">
        <f t="shared" si="23"/>
        <v>0</v>
      </c>
      <c r="O510" s="298" t="e">
        <f>VLOOKUP(msa[[#This Row],[hwycov_id]],check!$A$2:$P$26,16,FALSE)</f>
        <v>#N/A</v>
      </c>
      <c r="P510" s="298">
        <v>516</v>
      </c>
    </row>
    <row r="511" spans="1:16">
      <c r="A511" s="59">
        <v>393</v>
      </c>
      <c r="B511" s="59">
        <v>4</v>
      </c>
      <c r="C511" s="59">
        <v>1</v>
      </c>
      <c r="D511" s="59">
        <v>2</v>
      </c>
      <c r="E511" s="59" t="s">
        <v>80</v>
      </c>
      <c r="F511" s="227">
        <v>4</v>
      </c>
      <c r="G511" s="227">
        <v>0</v>
      </c>
      <c r="H511" s="59">
        <v>2</v>
      </c>
      <c r="I511" s="227">
        <v>11</v>
      </c>
      <c r="J511" s="59">
        <v>7300</v>
      </c>
      <c r="K511" s="78">
        <f>VLOOKUP(msa[[#This Row],[hwycov_id]],cnf[],10,FALSE)</f>
        <v>7300</v>
      </c>
      <c r="L511" s="229">
        <f t="shared" si="21"/>
        <v>0</v>
      </c>
      <c r="M511" s="228">
        <f t="shared" si="22"/>
        <v>0</v>
      </c>
      <c r="N511" s="228">
        <f t="shared" si="23"/>
        <v>0</v>
      </c>
      <c r="O511" s="298" t="e">
        <f>VLOOKUP(msa[[#This Row],[hwycov_id]],check!$A$2:$P$26,16,FALSE)</f>
        <v>#N/A</v>
      </c>
      <c r="P511" s="298">
        <v>517</v>
      </c>
    </row>
    <row r="512" spans="1:16">
      <c r="A512" s="59">
        <v>1153</v>
      </c>
      <c r="B512" s="59">
        <v>4</v>
      </c>
      <c r="C512" s="59">
        <v>1</v>
      </c>
      <c r="D512" s="59">
        <v>2</v>
      </c>
      <c r="E512" s="59" t="s">
        <v>79</v>
      </c>
      <c r="F512" s="227">
        <v>4</v>
      </c>
      <c r="G512" s="227">
        <v>0</v>
      </c>
      <c r="H512" s="59">
        <v>2</v>
      </c>
      <c r="I512" s="227">
        <v>14</v>
      </c>
      <c r="J512" s="59">
        <v>7465</v>
      </c>
      <c r="K512" s="78">
        <f>VLOOKUP(msa[[#This Row],[hwycov_id]],cnf[],10,FALSE)</f>
        <v>7465</v>
      </c>
      <c r="L512" s="229">
        <f t="shared" si="21"/>
        <v>0</v>
      </c>
      <c r="M512" s="228">
        <f t="shared" si="22"/>
        <v>0</v>
      </c>
      <c r="N512" s="228">
        <f t="shared" si="23"/>
        <v>0</v>
      </c>
      <c r="O512" s="298" t="e">
        <f>VLOOKUP(msa[[#This Row],[hwycov_id]],check!$A$2:$P$26,16,FALSE)</f>
        <v>#N/A</v>
      </c>
      <c r="P512" s="298">
        <v>518</v>
      </c>
    </row>
    <row r="513" spans="1:16">
      <c r="A513" s="59">
        <v>5336</v>
      </c>
      <c r="B513" s="59">
        <v>4</v>
      </c>
      <c r="C513" s="59">
        <v>1</v>
      </c>
      <c r="D513" s="59">
        <v>2</v>
      </c>
      <c r="E513" s="59" t="s">
        <v>80</v>
      </c>
      <c r="F513" s="227">
        <v>4</v>
      </c>
      <c r="G513" s="227">
        <v>0</v>
      </c>
      <c r="H513" s="59">
        <v>2</v>
      </c>
      <c r="I513" s="227">
        <v>11</v>
      </c>
      <c r="J513" s="59">
        <v>7500</v>
      </c>
      <c r="K513" s="78">
        <f>VLOOKUP(msa[[#This Row],[hwycov_id]],cnf[],10,FALSE)</f>
        <v>7500</v>
      </c>
      <c r="L513" s="229">
        <f t="shared" si="21"/>
        <v>0</v>
      </c>
      <c r="M513" s="228">
        <f t="shared" si="22"/>
        <v>0</v>
      </c>
      <c r="N513" s="228">
        <f t="shared" si="23"/>
        <v>0</v>
      </c>
      <c r="O513" s="298" t="e">
        <f>VLOOKUP(msa[[#This Row],[hwycov_id]],check!$A$2:$P$26,16,FALSE)</f>
        <v>#N/A</v>
      </c>
      <c r="P513" s="298">
        <v>519</v>
      </c>
    </row>
    <row r="514" spans="1:16">
      <c r="A514" s="59">
        <v>6443</v>
      </c>
      <c r="B514" s="59">
        <v>4</v>
      </c>
      <c r="C514" s="59">
        <v>1</v>
      </c>
      <c r="D514" s="59">
        <v>2</v>
      </c>
      <c r="E514" s="59" t="s">
        <v>79</v>
      </c>
      <c r="F514" s="227">
        <v>4</v>
      </c>
      <c r="G514" s="227">
        <v>0</v>
      </c>
      <c r="H514" s="59">
        <v>2</v>
      </c>
      <c r="I514" s="227">
        <v>14</v>
      </c>
      <c r="J514" s="59">
        <v>7638</v>
      </c>
      <c r="K514" s="78">
        <f>VLOOKUP(msa[[#This Row],[hwycov_id]],cnf[],10,FALSE)</f>
        <v>7638</v>
      </c>
      <c r="L514" s="229">
        <f t="shared" ref="L514:L577" si="24">K514/J514-1</f>
        <v>0</v>
      </c>
      <c r="M514" s="228">
        <f t="shared" ref="M514:M577" si="25">K514-J514</f>
        <v>0</v>
      </c>
      <c r="N514" s="228">
        <f t="shared" ref="N514:N577" si="26">POWER(M514,2)</f>
        <v>0</v>
      </c>
      <c r="O514" s="298" t="e">
        <f>VLOOKUP(msa[[#This Row],[hwycov_id]],check!$A$2:$P$26,16,FALSE)</f>
        <v>#N/A</v>
      </c>
      <c r="P514" s="298">
        <v>520</v>
      </c>
    </row>
    <row r="515" spans="1:16">
      <c r="A515" s="59">
        <v>8985</v>
      </c>
      <c r="B515" s="59">
        <v>4</v>
      </c>
      <c r="C515" s="59">
        <v>1</v>
      </c>
      <c r="D515" s="59">
        <v>2</v>
      </c>
      <c r="E515" s="59" t="s">
        <v>80</v>
      </c>
      <c r="F515" s="227">
        <v>4</v>
      </c>
      <c r="G515" s="227">
        <v>0</v>
      </c>
      <c r="H515" s="59">
        <v>2</v>
      </c>
      <c r="I515" s="227">
        <v>11</v>
      </c>
      <c r="J515" s="59">
        <v>7700</v>
      </c>
      <c r="K515" s="78">
        <f>VLOOKUP(msa[[#This Row],[hwycov_id]],cnf[],10,FALSE)</f>
        <v>7700</v>
      </c>
      <c r="L515" s="229">
        <f t="shared" si="24"/>
        <v>0</v>
      </c>
      <c r="M515" s="228">
        <f t="shared" si="25"/>
        <v>0</v>
      </c>
      <c r="N515" s="228">
        <f t="shared" si="26"/>
        <v>0</v>
      </c>
      <c r="O515" s="298" t="e">
        <f>VLOOKUP(msa[[#This Row],[hwycov_id]],check!$A$2:$P$26,16,FALSE)</f>
        <v>#N/A</v>
      </c>
      <c r="P515" s="298">
        <v>521</v>
      </c>
    </row>
    <row r="516" spans="1:16">
      <c r="A516" s="59">
        <v>1838</v>
      </c>
      <c r="B516" s="59">
        <v>4</v>
      </c>
      <c r="C516" s="59">
        <v>1</v>
      </c>
      <c r="D516" s="59">
        <v>1</v>
      </c>
      <c r="E516" s="59" t="s">
        <v>79</v>
      </c>
      <c r="F516" s="227">
        <v>4</v>
      </c>
      <c r="G516" s="227">
        <v>0</v>
      </c>
      <c r="H516" s="59">
        <v>2</v>
      </c>
      <c r="I516" s="227">
        <v>14</v>
      </c>
      <c r="J516" s="59">
        <v>7747</v>
      </c>
      <c r="K516" s="78">
        <f>VLOOKUP(msa[[#This Row],[hwycov_id]],cnf[],10,FALSE)</f>
        <v>7747</v>
      </c>
      <c r="L516" s="229">
        <f t="shared" si="24"/>
        <v>0</v>
      </c>
      <c r="M516" s="228">
        <f t="shared" si="25"/>
        <v>0</v>
      </c>
      <c r="N516" s="228">
        <f t="shared" si="26"/>
        <v>0</v>
      </c>
      <c r="O516" s="298" t="e">
        <f>VLOOKUP(msa[[#This Row],[hwycov_id]],check!$A$2:$P$26,16,FALSE)</f>
        <v>#N/A</v>
      </c>
      <c r="P516" s="298">
        <v>522</v>
      </c>
    </row>
    <row r="517" spans="1:16">
      <c r="A517" s="59">
        <v>24815</v>
      </c>
      <c r="B517" s="59">
        <v>4</v>
      </c>
      <c r="C517" s="59">
        <v>1</v>
      </c>
      <c r="D517" s="59">
        <v>2</v>
      </c>
      <c r="E517" s="59" t="s">
        <v>79</v>
      </c>
      <c r="F517" s="227">
        <v>4</v>
      </c>
      <c r="G517" s="227">
        <v>0</v>
      </c>
      <c r="H517" s="59">
        <v>2</v>
      </c>
      <c r="I517" s="227">
        <v>14</v>
      </c>
      <c r="J517" s="59">
        <v>7894</v>
      </c>
      <c r="K517" s="78">
        <f>VLOOKUP(msa[[#This Row],[hwycov_id]],cnf[],10,FALSE)</f>
        <v>7894</v>
      </c>
      <c r="L517" s="229">
        <f t="shared" si="24"/>
        <v>0</v>
      </c>
      <c r="M517" s="228">
        <f t="shared" si="25"/>
        <v>0</v>
      </c>
      <c r="N517" s="228">
        <f t="shared" si="26"/>
        <v>0</v>
      </c>
      <c r="O517" s="298" t="e">
        <f>VLOOKUP(msa[[#This Row],[hwycov_id]],check!$A$2:$P$26,16,FALSE)</f>
        <v>#N/A</v>
      </c>
      <c r="P517" s="298">
        <v>523</v>
      </c>
    </row>
    <row r="518" spans="1:16">
      <c r="A518" s="59">
        <v>7090</v>
      </c>
      <c r="B518" s="59">
        <v>4</v>
      </c>
      <c r="C518" s="59">
        <v>1</v>
      </c>
      <c r="D518" s="59">
        <v>2</v>
      </c>
      <c r="E518" s="59" t="s">
        <v>80</v>
      </c>
      <c r="F518" s="227">
        <v>4</v>
      </c>
      <c r="G518" s="227">
        <v>0</v>
      </c>
      <c r="H518" s="59">
        <v>2</v>
      </c>
      <c r="I518" s="227">
        <v>11</v>
      </c>
      <c r="J518" s="59">
        <v>8000</v>
      </c>
      <c r="K518" s="78">
        <f>VLOOKUP(msa[[#This Row],[hwycov_id]],cnf[],10,FALSE)</f>
        <v>8000</v>
      </c>
      <c r="L518" s="229">
        <f t="shared" si="24"/>
        <v>0</v>
      </c>
      <c r="M518" s="228">
        <f t="shared" si="25"/>
        <v>0</v>
      </c>
      <c r="N518" s="228">
        <f t="shared" si="26"/>
        <v>0</v>
      </c>
      <c r="O518" s="298" t="e">
        <f>VLOOKUP(msa[[#This Row],[hwycov_id]],check!$A$2:$P$26,16,FALSE)</f>
        <v>#N/A</v>
      </c>
      <c r="P518" s="298">
        <v>524</v>
      </c>
    </row>
    <row r="519" spans="1:16">
      <c r="A519" s="59">
        <v>4386</v>
      </c>
      <c r="B519" s="59">
        <v>4</v>
      </c>
      <c r="C519" s="59">
        <v>1</v>
      </c>
      <c r="D519" s="59">
        <v>2</v>
      </c>
      <c r="E519" s="59" t="s">
        <v>80</v>
      </c>
      <c r="F519" s="227">
        <v>4</v>
      </c>
      <c r="G519" s="227">
        <v>0</v>
      </c>
      <c r="H519" s="59">
        <v>2</v>
      </c>
      <c r="I519" s="227">
        <v>11</v>
      </c>
      <c r="J519" s="59">
        <v>8000</v>
      </c>
      <c r="K519" s="78">
        <f>VLOOKUP(msa[[#This Row],[hwycov_id]],cnf[],10,FALSE)</f>
        <v>8000</v>
      </c>
      <c r="L519" s="229">
        <f t="shared" si="24"/>
        <v>0</v>
      </c>
      <c r="M519" s="228">
        <f t="shared" si="25"/>
        <v>0</v>
      </c>
      <c r="N519" s="228">
        <f t="shared" si="26"/>
        <v>0</v>
      </c>
      <c r="O519" s="298" t="e">
        <f>VLOOKUP(msa[[#This Row],[hwycov_id]],check!$A$2:$P$26,16,FALSE)</f>
        <v>#N/A</v>
      </c>
      <c r="P519" s="298">
        <v>525</v>
      </c>
    </row>
    <row r="520" spans="1:16">
      <c r="A520" s="59">
        <v>10674</v>
      </c>
      <c r="B520" s="59">
        <v>4</v>
      </c>
      <c r="C520" s="59">
        <v>1</v>
      </c>
      <c r="D520" s="59">
        <v>2</v>
      </c>
      <c r="E520" s="59" t="s">
        <v>80</v>
      </c>
      <c r="F520" s="227">
        <v>4</v>
      </c>
      <c r="G520" s="227">
        <v>0</v>
      </c>
      <c r="H520" s="59">
        <v>2</v>
      </c>
      <c r="I520" s="227">
        <v>11</v>
      </c>
      <c r="J520" s="59">
        <v>8100</v>
      </c>
      <c r="K520" s="78">
        <f>VLOOKUP(msa[[#This Row],[hwycov_id]],cnf[],10,FALSE)</f>
        <v>8100</v>
      </c>
      <c r="L520" s="229">
        <f t="shared" si="24"/>
        <v>0</v>
      </c>
      <c r="M520" s="228">
        <f t="shared" si="25"/>
        <v>0</v>
      </c>
      <c r="N520" s="228">
        <f t="shared" si="26"/>
        <v>0</v>
      </c>
      <c r="O520" s="298" t="e">
        <f>VLOOKUP(msa[[#This Row],[hwycov_id]],check!$A$2:$P$26,16,FALSE)</f>
        <v>#N/A</v>
      </c>
      <c r="P520" s="298">
        <v>526</v>
      </c>
    </row>
    <row r="521" spans="1:16">
      <c r="A521" s="59">
        <v>5905</v>
      </c>
      <c r="B521" s="59">
        <v>4</v>
      </c>
      <c r="C521" s="59">
        <v>1</v>
      </c>
      <c r="D521" s="59">
        <v>2</v>
      </c>
      <c r="E521" s="59" t="s">
        <v>80</v>
      </c>
      <c r="F521" s="227">
        <v>4</v>
      </c>
      <c r="G521" s="227">
        <v>0</v>
      </c>
      <c r="H521" s="59">
        <v>2</v>
      </c>
      <c r="I521" s="227">
        <v>11</v>
      </c>
      <c r="J521" s="59">
        <v>8200</v>
      </c>
      <c r="K521" s="78">
        <f>VLOOKUP(msa[[#This Row],[hwycov_id]],cnf[],10,FALSE)</f>
        <v>8200</v>
      </c>
      <c r="L521" s="229">
        <f t="shared" si="24"/>
        <v>0</v>
      </c>
      <c r="M521" s="228">
        <f t="shared" si="25"/>
        <v>0</v>
      </c>
      <c r="N521" s="228">
        <f t="shared" si="26"/>
        <v>0</v>
      </c>
      <c r="O521" s="298" t="e">
        <f>VLOOKUP(msa[[#This Row],[hwycov_id]],check!$A$2:$P$26,16,FALSE)</f>
        <v>#N/A</v>
      </c>
      <c r="P521" s="298">
        <v>527</v>
      </c>
    </row>
    <row r="522" spans="1:16">
      <c r="A522" s="59">
        <v>5330</v>
      </c>
      <c r="B522" s="59">
        <v>4</v>
      </c>
      <c r="C522" s="59">
        <v>1</v>
      </c>
      <c r="D522" s="59">
        <v>2</v>
      </c>
      <c r="E522" s="59" t="s">
        <v>80</v>
      </c>
      <c r="F522" s="227">
        <v>4</v>
      </c>
      <c r="G522" s="227">
        <v>0</v>
      </c>
      <c r="H522" s="59">
        <v>2</v>
      </c>
      <c r="I522" s="227">
        <v>11</v>
      </c>
      <c r="J522" s="59">
        <v>8300</v>
      </c>
      <c r="K522" s="78">
        <f>VLOOKUP(msa[[#This Row],[hwycov_id]],cnf[],10,FALSE)</f>
        <v>8300</v>
      </c>
      <c r="L522" s="229">
        <f t="shared" si="24"/>
        <v>0</v>
      </c>
      <c r="M522" s="228">
        <f t="shared" si="25"/>
        <v>0</v>
      </c>
      <c r="N522" s="228">
        <f t="shared" si="26"/>
        <v>0</v>
      </c>
      <c r="O522" s="298" t="e">
        <f>VLOOKUP(msa[[#This Row],[hwycov_id]],check!$A$2:$P$26,16,FALSE)</f>
        <v>#N/A</v>
      </c>
      <c r="P522" s="298">
        <v>528</v>
      </c>
    </row>
    <row r="523" spans="1:16">
      <c r="A523" s="59">
        <v>23365</v>
      </c>
      <c r="B523" s="59">
        <v>4</v>
      </c>
      <c r="C523" s="59">
        <v>1</v>
      </c>
      <c r="D523" s="59">
        <v>1</v>
      </c>
      <c r="E523" s="59" t="s">
        <v>79</v>
      </c>
      <c r="F523" s="227">
        <v>4</v>
      </c>
      <c r="G523" s="227">
        <v>0</v>
      </c>
      <c r="H523" s="59">
        <v>2</v>
      </c>
      <c r="I523" s="227">
        <v>14</v>
      </c>
      <c r="J523" s="59">
        <v>8391</v>
      </c>
      <c r="K523" s="78">
        <f>VLOOKUP(msa[[#This Row],[hwycov_id]],cnf[],10,FALSE)</f>
        <v>8391</v>
      </c>
      <c r="L523" s="229">
        <f t="shared" si="24"/>
        <v>0</v>
      </c>
      <c r="M523" s="228">
        <f t="shared" si="25"/>
        <v>0</v>
      </c>
      <c r="N523" s="228">
        <f t="shared" si="26"/>
        <v>0</v>
      </c>
      <c r="O523" s="298" t="e">
        <f>VLOOKUP(msa[[#This Row],[hwycov_id]],check!$A$2:$P$26,16,FALSE)</f>
        <v>#N/A</v>
      </c>
      <c r="P523" s="298">
        <v>529</v>
      </c>
    </row>
    <row r="524" spans="1:16">
      <c r="A524" s="59">
        <v>6726</v>
      </c>
      <c r="B524" s="59">
        <v>4</v>
      </c>
      <c r="C524" s="59">
        <v>1</v>
      </c>
      <c r="D524" s="59">
        <v>2</v>
      </c>
      <c r="E524" s="59" t="s">
        <v>80</v>
      </c>
      <c r="F524" s="227">
        <v>4</v>
      </c>
      <c r="G524" s="227">
        <v>0</v>
      </c>
      <c r="H524" s="59">
        <v>2</v>
      </c>
      <c r="I524" s="227">
        <v>11</v>
      </c>
      <c r="J524" s="59">
        <v>8400</v>
      </c>
      <c r="K524" s="78">
        <f>VLOOKUP(msa[[#This Row],[hwycov_id]],cnf[],10,FALSE)</f>
        <v>8400</v>
      </c>
      <c r="L524" s="229">
        <f t="shared" si="24"/>
        <v>0</v>
      </c>
      <c r="M524" s="228">
        <f t="shared" si="25"/>
        <v>0</v>
      </c>
      <c r="N524" s="228">
        <f t="shared" si="26"/>
        <v>0</v>
      </c>
      <c r="O524" s="298" t="e">
        <f>VLOOKUP(msa[[#This Row],[hwycov_id]],check!$A$2:$P$26,16,FALSE)</f>
        <v>#N/A</v>
      </c>
      <c r="P524" s="298">
        <v>530</v>
      </c>
    </row>
    <row r="525" spans="1:16">
      <c r="A525" s="59">
        <v>5830</v>
      </c>
      <c r="B525" s="59">
        <v>4</v>
      </c>
      <c r="C525" s="59">
        <v>1</v>
      </c>
      <c r="D525" s="59">
        <v>2</v>
      </c>
      <c r="E525" s="59" t="s">
        <v>79</v>
      </c>
      <c r="F525" s="227">
        <v>4</v>
      </c>
      <c r="G525" s="227">
        <v>0</v>
      </c>
      <c r="H525" s="59">
        <v>2</v>
      </c>
      <c r="I525" s="227">
        <v>14</v>
      </c>
      <c r="J525" s="59">
        <v>8673</v>
      </c>
      <c r="K525" s="78">
        <f>VLOOKUP(msa[[#This Row],[hwycov_id]],cnf[],10,FALSE)</f>
        <v>8673</v>
      </c>
      <c r="L525" s="229">
        <f t="shared" si="24"/>
        <v>0</v>
      </c>
      <c r="M525" s="228">
        <f t="shared" si="25"/>
        <v>0</v>
      </c>
      <c r="N525" s="228">
        <f t="shared" si="26"/>
        <v>0</v>
      </c>
      <c r="O525" s="298" t="e">
        <f>VLOOKUP(msa[[#This Row],[hwycov_id]],check!$A$2:$P$26,16,FALSE)</f>
        <v>#N/A</v>
      </c>
      <c r="P525" s="298">
        <v>531</v>
      </c>
    </row>
    <row r="526" spans="1:16">
      <c r="A526" s="59">
        <v>5891</v>
      </c>
      <c r="B526" s="59">
        <v>4</v>
      </c>
      <c r="C526" s="59">
        <v>1</v>
      </c>
      <c r="D526" s="59">
        <v>2</v>
      </c>
      <c r="E526" s="59" t="s">
        <v>80</v>
      </c>
      <c r="F526" s="227">
        <v>4</v>
      </c>
      <c r="G526" s="227">
        <v>0</v>
      </c>
      <c r="H526" s="59">
        <v>2</v>
      </c>
      <c r="I526" s="227">
        <v>11</v>
      </c>
      <c r="J526" s="59">
        <v>8800</v>
      </c>
      <c r="K526" s="78">
        <f>VLOOKUP(msa[[#This Row],[hwycov_id]],cnf[],10,FALSE)</f>
        <v>8800</v>
      </c>
      <c r="L526" s="229">
        <f t="shared" si="24"/>
        <v>0</v>
      </c>
      <c r="M526" s="228">
        <f t="shared" si="25"/>
        <v>0</v>
      </c>
      <c r="N526" s="228">
        <f t="shared" si="26"/>
        <v>0</v>
      </c>
      <c r="O526" s="298" t="e">
        <f>VLOOKUP(msa[[#This Row],[hwycov_id]],check!$A$2:$P$26,16,FALSE)</f>
        <v>#N/A</v>
      </c>
      <c r="P526" s="298">
        <v>532</v>
      </c>
    </row>
    <row r="527" spans="1:16">
      <c r="A527" s="59">
        <v>5904</v>
      </c>
      <c r="B527" s="59">
        <v>4</v>
      </c>
      <c r="C527" s="59">
        <v>1</v>
      </c>
      <c r="D527" s="59">
        <v>2</v>
      </c>
      <c r="E527" s="59" t="s">
        <v>80</v>
      </c>
      <c r="F527" s="227">
        <v>4</v>
      </c>
      <c r="G527" s="227">
        <v>0</v>
      </c>
      <c r="H527" s="59">
        <v>2</v>
      </c>
      <c r="I527" s="227">
        <v>11</v>
      </c>
      <c r="J527" s="59">
        <v>9100</v>
      </c>
      <c r="K527" s="78">
        <f>VLOOKUP(msa[[#This Row],[hwycov_id]],cnf[],10,FALSE)</f>
        <v>9100</v>
      </c>
      <c r="L527" s="229">
        <f t="shared" si="24"/>
        <v>0</v>
      </c>
      <c r="M527" s="228">
        <f t="shared" si="25"/>
        <v>0</v>
      </c>
      <c r="N527" s="228">
        <f t="shared" si="26"/>
        <v>0</v>
      </c>
      <c r="O527" s="298" t="e">
        <f>VLOOKUP(msa[[#This Row],[hwycov_id]],check!$A$2:$P$26,16,FALSE)</f>
        <v>#N/A</v>
      </c>
      <c r="P527" s="298">
        <v>533</v>
      </c>
    </row>
    <row r="528" spans="1:16">
      <c r="A528" s="59">
        <v>5121</v>
      </c>
      <c r="B528" s="59">
        <v>4</v>
      </c>
      <c r="C528" s="59">
        <v>1</v>
      </c>
      <c r="D528" s="59">
        <v>2</v>
      </c>
      <c r="E528" s="59" t="s">
        <v>80</v>
      </c>
      <c r="F528" s="227">
        <v>4</v>
      </c>
      <c r="G528" s="227">
        <v>0</v>
      </c>
      <c r="H528" s="59">
        <v>2</v>
      </c>
      <c r="I528" s="227">
        <v>11</v>
      </c>
      <c r="J528" s="59">
        <v>9200</v>
      </c>
      <c r="K528" s="78">
        <f>VLOOKUP(msa[[#This Row],[hwycov_id]],cnf[],10,FALSE)</f>
        <v>9200</v>
      </c>
      <c r="L528" s="229">
        <f t="shared" si="24"/>
        <v>0</v>
      </c>
      <c r="M528" s="228">
        <f t="shared" si="25"/>
        <v>0</v>
      </c>
      <c r="N528" s="228">
        <f t="shared" si="26"/>
        <v>0</v>
      </c>
      <c r="O528" s="298" t="e">
        <f>VLOOKUP(msa[[#This Row],[hwycov_id]],check!$A$2:$P$26,16,FALSE)</f>
        <v>#N/A</v>
      </c>
      <c r="P528" s="298">
        <v>534</v>
      </c>
    </row>
    <row r="529" spans="1:16">
      <c r="A529" s="59">
        <v>15525</v>
      </c>
      <c r="B529" s="59">
        <v>4</v>
      </c>
      <c r="C529" s="59">
        <v>1</v>
      </c>
      <c r="D529" s="59">
        <v>2</v>
      </c>
      <c r="E529" s="59" t="s">
        <v>80</v>
      </c>
      <c r="F529" s="227">
        <v>4</v>
      </c>
      <c r="G529" s="227">
        <v>0</v>
      </c>
      <c r="H529" s="59">
        <v>2</v>
      </c>
      <c r="I529" s="227">
        <v>3</v>
      </c>
      <c r="J529" s="59">
        <v>9200</v>
      </c>
      <c r="K529" s="78">
        <f>VLOOKUP(msa[[#This Row],[hwycov_id]],cnf[],10,FALSE)</f>
        <v>9200</v>
      </c>
      <c r="L529" s="229">
        <f t="shared" si="24"/>
        <v>0</v>
      </c>
      <c r="M529" s="228">
        <f t="shared" si="25"/>
        <v>0</v>
      </c>
      <c r="N529" s="228">
        <f t="shared" si="26"/>
        <v>0</v>
      </c>
      <c r="O529" s="298" t="e">
        <f>VLOOKUP(msa[[#This Row],[hwycov_id]],check!$A$2:$P$26,16,FALSE)</f>
        <v>#N/A</v>
      </c>
      <c r="P529" s="298">
        <v>535</v>
      </c>
    </row>
    <row r="530" spans="1:16">
      <c r="A530" s="59">
        <v>187</v>
      </c>
      <c r="B530" s="59">
        <v>4</v>
      </c>
      <c r="C530" s="59">
        <v>1</v>
      </c>
      <c r="D530" s="59">
        <v>2</v>
      </c>
      <c r="E530" s="59" t="s">
        <v>80</v>
      </c>
      <c r="F530" s="227">
        <v>4</v>
      </c>
      <c r="G530" s="227">
        <v>0</v>
      </c>
      <c r="H530" s="59">
        <v>2</v>
      </c>
      <c r="I530" s="227">
        <v>11</v>
      </c>
      <c r="J530" s="59">
        <v>9300</v>
      </c>
      <c r="K530" s="78">
        <f>VLOOKUP(msa[[#This Row],[hwycov_id]],cnf[],10,FALSE)</f>
        <v>9300</v>
      </c>
      <c r="L530" s="229">
        <f t="shared" si="24"/>
        <v>0</v>
      </c>
      <c r="M530" s="228">
        <f t="shared" si="25"/>
        <v>0</v>
      </c>
      <c r="N530" s="228">
        <f t="shared" si="26"/>
        <v>0</v>
      </c>
      <c r="O530" s="298" t="e">
        <f>VLOOKUP(msa[[#This Row],[hwycov_id]],check!$A$2:$P$26,16,FALSE)</f>
        <v>#N/A</v>
      </c>
      <c r="P530" s="298">
        <v>536</v>
      </c>
    </row>
    <row r="531" spans="1:16">
      <c r="A531" s="59">
        <v>1110</v>
      </c>
      <c r="B531" s="59">
        <v>4</v>
      </c>
      <c r="C531" s="59">
        <v>1</v>
      </c>
      <c r="D531" s="59">
        <v>2</v>
      </c>
      <c r="E531" s="59" t="s">
        <v>79</v>
      </c>
      <c r="F531" s="227">
        <v>4</v>
      </c>
      <c r="G531" s="227">
        <v>0</v>
      </c>
      <c r="H531" s="59">
        <v>2</v>
      </c>
      <c r="I531" s="227">
        <v>14</v>
      </c>
      <c r="J531" s="59">
        <v>9721</v>
      </c>
      <c r="K531" s="78">
        <f>VLOOKUP(msa[[#This Row],[hwycov_id]],cnf[],10,FALSE)</f>
        <v>9721</v>
      </c>
      <c r="L531" s="229">
        <f t="shared" si="24"/>
        <v>0</v>
      </c>
      <c r="M531" s="228">
        <f t="shared" si="25"/>
        <v>0</v>
      </c>
      <c r="N531" s="228">
        <f t="shared" si="26"/>
        <v>0</v>
      </c>
      <c r="O531" s="298" t="e">
        <f>VLOOKUP(msa[[#This Row],[hwycov_id]],check!$A$2:$P$26,16,FALSE)</f>
        <v>#N/A</v>
      </c>
      <c r="P531" s="298">
        <v>537</v>
      </c>
    </row>
    <row r="532" spans="1:16">
      <c r="A532" s="59">
        <v>19021</v>
      </c>
      <c r="B532" s="59">
        <v>4</v>
      </c>
      <c r="C532" s="59">
        <v>1</v>
      </c>
      <c r="D532" s="59">
        <v>2</v>
      </c>
      <c r="E532" s="59" t="s">
        <v>80</v>
      </c>
      <c r="F532" s="227">
        <v>4</v>
      </c>
      <c r="G532" s="227">
        <v>0</v>
      </c>
      <c r="H532" s="59">
        <v>2</v>
      </c>
      <c r="I532" s="227">
        <v>3</v>
      </c>
      <c r="J532" s="59">
        <v>9900</v>
      </c>
      <c r="K532" s="78">
        <f>VLOOKUP(msa[[#This Row],[hwycov_id]],cnf[],10,FALSE)</f>
        <v>9900</v>
      </c>
      <c r="L532" s="229">
        <f t="shared" si="24"/>
        <v>0</v>
      </c>
      <c r="M532" s="228">
        <f t="shared" si="25"/>
        <v>0</v>
      </c>
      <c r="N532" s="228">
        <f t="shared" si="26"/>
        <v>0</v>
      </c>
      <c r="O532" s="298" t="e">
        <f>VLOOKUP(msa[[#This Row],[hwycov_id]],check!$A$2:$P$26,16,FALSE)</f>
        <v>#N/A</v>
      </c>
      <c r="P532" s="298">
        <v>538</v>
      </c>
    </row>
    <row r="533" spans="1:16">
      <c r="A533" s="59">
        <v>14169</v>
      </c>
      <c r="B533" s="59">
        <v>4</v>
      </c>
      <c r="C533" s="59">
        <v>1</v>
      </c>
      <c r="D533" s="59">
        <v>2</v>
      </c>
      <c r="E533" s="59" t="s">
        <v>79</v>
      </c>
      <c r="F533" s="227">
        <v>4</v>
      </c>
      <c r="G533" s="227">
        <v>1</v>
      </c>
      <c r="H533" s="59">
        <v>2</v>
      </c>
      <c r="I533" s="227">
        <v>14</v>
      </c>
      <c r="J533" s="59">
        <v>10111</v>
      </c>
      <c r="K533" s="78">
        <f>VLOOKUP(msa[[#This Row],[hwycov_id]],cnf[],10,FALSE)</f>
        <v>10111</v>
      </c>
      <c r="L533" s="229">
        <f t="shared" si="24"/>
        <v>0</v>
      </c>
      <c r="M533" s="228">
        <f t="shared" si="25"/>
        <v>0</v>
      </c>
      <c r="N533" s="228">
        <f t="shared" si="26"/>
        <v>0</v>
      </c>
      <c r="O533" s="298" t="e">
        <f>VLOOKUP(msa[[#This Row],[hwycov_id]],check!$A$2:$P$26,16,FALSE)</f>
        <v>#N/A</v>
      </c>
      <c r="P533" s="298">
        <v>539</v>
      </c>
    </row>
    <row r="534" spans="1:16">
      <c r="A534" s="59">
        <v>899</v>
      </c>
      <c r="B534" s="59">
        <v>4</v>
      </c>
      <c r="C534" s="59">
        <v>1</v>
      </c>
      <c r="D534" s="59">
        <v>1</v>
      </c>
      <c r="E534" s="59" t="s">
        <v>79</v>
      </c>
      <c r="F534" s="227">
        <v>4</v>
      </c>
      <c r="G534" s="227">
        <v>1</v>
      </c>
      <c r="H534" s="59">
        <v>2</v>
      </c>
      <c r="I534" s="227">
        <v>14</v>
      </c>
      <c r="J534" s="59">
        <v>10276</v>
      </c>
      <c r="K534" s="78">
        <f>VLOOKUP(msa[[#This Row],[hwycov_id]],cnf[],10,FALSE)</f>
        <v>10276</v>
      </c>
      <c r="L534" s="229">
        <f t="shared" si="24"/>
        <v>0</v>
      </c>
      <c r="M534" s="228">
        <f t="shared" si="25"/>
        <v>0</v>
      </c>
      <c r="N534" s="228">
        <f t="shared" si="26"/>
        <v>0</v>
      </c>
      <c r="O534" s="298" t="e">
        <f>VLOOKUP(msa[[#This Row],[hwycov_id]],check!$A$2:$P$26,16,FALSE)</f>
        <v>#N/A</v>
      </c>
      <c r="P534" s="298">
        <v>540</v>
      </c>
    </row>
    <row r="535" spans="1:16">
      <c r="A535" s="59">
        <v>18990</v>
      </c>
      <c r="B535" s="59">
        <v>4</v>
      </c>
      <c r="C535" s="59">
        <v>1</v>
      </c>
      <c r="D535" s="59">
        <v>2</v>
      </c>
      <c r="E535" s="59" t="s">
        <v>80</v>
      </c>
      <c r="F535" s="227">
        <v>4</v>
      </c>
      <c r="G535" s="227">
        <v>1</v>
      </c>
      <c r="H535" s="59">
        <v>2</v>
      </c>
      <c r="I535" s="227">
        <v>3</v>
      </c>
      <c r="J535" s="59">
        <v>10500</v>
      </c>
      <c r="K535" s="78">
        <f>VLOOKUP(msa[[#This Row],[hwycov_id]],cnf[],10,FALSE)</f>
        <v>10500</v>
      </c>
      <c r="L535" s="229">
        <f t="shared" si="24"/>
        <v>0</v>
      </c>
      <c r="M535" s="228">
        <f t="shared" si="25"/>
        <v>0</v>
      </c>
      <c r="N535" s="228">
        <f t="shared" si="26"/>
        <v>0</v>
      </c>
      <c r="O535" s="298" t="e">
        <f>VLOOKUP(msa[[#This Row],[hwycov_id]],check!$A$2:$P$26,16,FALSE)</f>
        <v>#N/A</v>
      </c>
      <c r="P535" s="298">
        <v>541</v>
      </c>
    </row>
    <row r="536" spans="1:16">
      <c r="A536" s="59">
        <v>1858</v>
      </c>
      <c r="B536" s="59">
        <v>4</v>
      </c>
      <c r="C536" s="59">
        <v>1</v>
      </c>
      <c r="D536" s="59">
        <v>2</v>
      </c>
      <c r="E536" s="59" t="s">
        <v>79</v>
      </c>
      <c r="F536" s="227">
        <v>4</v>
      </c>
      <c r="G536" s="227">
        <v>1</v>
      </c>
      <c r="H536" s="59">
        <v>2</v>
      </c>
      <c r="I536" s="227">
        <v>14</v>
      </c>
      <c r="J536" s="59">
        <v>10954</v>
      </c>
      <c r="K536" s="78">
        <f>VLOOKUP(msa[[#This Row],[hwycov_id]],cnf[],10,FALSE)</f>
        <v>10954</v>
      </c>
      <c r="L536" s="229">
        <f t="shared" si="24"/>
        <v>0</v>
      </c>
      <c r="M536" s="228">
        <f t="shared" si="25"/>
        <v>0</v>
      </c>
      <c r="N536" s="228">
        <f t="shared" si="26"/>
        <v>0</v>
      </c>
      <c r="O536" s="298" t="e">
        <f>VLOOKUP(msa[[#This Row],[hwycov_id]],check!$A$2:$P$26,16,FALSE)</f>
        <v>#N/A</v>
      </c>
      <c r="P536" s="298">
        <v>542</v>
      </c>
    </row>
    <row r="537" spans="1:16">
      <c r="A537" s="59">
        <v>1787</v>
      </c>
      <c r="B537" s="59">
        <v>4</v>
      </c>
      <c r="C537" s="59">
        <v>1</v>
      </c>
      <c r="D537" s="59">
        <v>2</v>
      </c>
      <c r="E537" s="59" t="s">
        <v>79</v>
      </c>
      <c r="F537" s="227">
        <v>4</v>
      </c>
      <c r="G537" s="227">
        <v>1</v>
      </c>
      <c r="H537" s="59">
        <v>2</v>
      </c>
      <c r="I537" s="227">
        <v>14</v>
      </c>
      <c r="J537" s="59">
        <v>11230</v>
      </c>
      <c r="K537" s="78">
        <f>VLOOKUP(msa[[#This Row],[hwycov_id]],cnf[],10,FALSE)</f>
        <v>11230</v>
      </c>
      <c r="L537" s="229">
        <f t="shared" si="24"/>
        <v>0</v>
      </c>
      <c r="M537" s="228">
        <f t="shared" si="25"/>
        <v>0</v>
      </c>
      <c r="N537" s="228">
        <f t="shared" si="26"/>
        <v>0</v>
      </c>
      <c r="O537" s="298" t="e">
        <f>VLOOKUP(msa[[#This Row],[hwycov_id]],check!$A$2:$P$26,16,FALSE)</f>
        <v>#N/A</v>
      </c>
      <c r="P537" s="298">
        <v>543</v>
      </c>
    </row>
    <row r="538" spans="1:16">
      <c r="A538" s="59">
        <v>10322</v>
      </c>
      <c r="B538" s="59">
        <v>4</v>
      </c>
      <c r="C538" s="59">
        <v>1</v>
      </c>
      <c r="D538" s="59">
        <v>2</v>
      </c>
      <c r="E538" s="59" t="s">
        <v>79</v>
      </c>
      <c r="F538" s="227">
        <v>4</v>
      </c>
      <c r="G538" s="227">
        <v>1</v>
      </c>
      <c r="H538" s="59">
        <v>2</v>
      </c>
      <c r="I538" s="227">
        <v>14</v>
      </c>
      <c r="J538" s="59">
        <v>11381</v>
      </c>
      <c r="K538" s="78">
        <f>VLOOKUP(msa[[#This Row],[hwycov_id]],cnf[],10,FALSE)</f>
        <v>11381</v>
      </c>
      <c r="L538" s="229">
        <f t="shared" si="24"/>
        <v>0</v>
      </c>
      <c r="M538" s="228">
        <f t="shared" si="25"/>
        <v>0</v>
      </c>
      <c r="N538" s="228">
        <f t="shared" si="26"/>
        <v>0</v>
      </c>
      <c r="O538" s="298" t="e">
        <f>VLOOKUP(msa[[#This Row],[hwycov_id]],check!$A$2:$P$26,16,FALSE)</f>
        <v>#N/A</v>
      </c>
      <c r="P538" s="298">
        <v>544</v>
      </c>
    </row>
    <row r="539" spans="1:16">
      <c r="A539" s="59">
        <v>5331</v>
      </c>
      <c r="B539" s="59">
        <v>4</v>
      </c>
      <c r="C539" s="59">
        <v>1</v>
      </c>
      <c r="D539" s="59">
        <v>2</v>
      </c>
      <c r="E539" s="59" t="s">
        <v>80</v>
      </c>
      <c r="F539" s="227">
        <v>4</v>
      </c>
      <c r="G539" s="227">
        <v>1</v>
      </c>
      <c r="H539" s="59">
        <v>2</v>
      </c>
      <c r="I539" s="227">
        <v>11</v>
      </c>
      <c r="J539" s="59">
        <v>11500</v>
      </c>
      <c r="K539" s="78">
        <f>VLOOKUP(msa[[#This Row],[hwycov_id]],cnf[],10,FALSE)</f>
        <v>11500</v>
      </c>
      <c r="L539" s="229">
        <f t="shared" si="24"/>
        <v>0</v>
      </c>
      <c r="M539" s="228">
        <f t="shared" si="25"/>
        <v>0</v>
      </c>
      <c r="N539" s="228">
        <f t="shared" si="26"/>
        <v>0</v>
      </c>
      <c r="O539" s="298" t="e">
        <f>VLOOKUP(msa[[#This Row],[hwycov_id]],check!$A$2:$P$26,16,FALSE)</f>
        <v>#N/A</v>
      </c>
      <c r="P539" s="298">
        <v>545</v>
      </c>
    </row>
    <row r="540" spans="1:16">
      <c r="A540" s="59">
        <v>14216</v>
      </c>
      <c r="B540" s="59">
        <v>4</v>
      </c>
      <c r="C540" s="59">
        <v>1</v>
      </c>
      <c r="D540" s="59">
        <v>2</v>
      </c>
      <c r="E540" s="59" t="s">
        <v>79</v>
      </c>
      <c r="F540" s="227">
        <v>4</v>
      </c>
      <c r="G540" s="227">
        <v>1</v>
      </c>
      <c r="H540" s="59">
        <v>2</v>
      </c>
      <c r="I540" s="227">
        <v>14</v>
      </c>
      <c r="J540" s="59">
        <v>11952</v>
      </c>
      <c r="K540" s="78">
        <f>VLOOKUP(msa[[#This Row],[hwycov_id]],cnf[],10,FALSE)</f>
        <v>11952</v>
      </c>
      <c r="L540" s="229">
        <f t="shared" si="24"/>
        <v>0</v>
      </c>
      <c r="M540" s="228">
        <f t="shared" si="25"/>
        <v>0</v>
      </c>
      <c r="N540" s="228">
        <f t="shared" si="26"/>
        <v>0</v>
      </c>
      <c r="O540" s="298" t="e">
        <f>VLOOKUP(msa[[#This Row],[hwycov_id]],check!$A$2:$P$26,16,FALSE)</f>
        <v>#N/A</v>
      </c>
      <c r="P540" s="298">
        <v>546</v>
      </c>
    </row>
    <row r="541" spans="1:16">
      <c r="A541" s="59">
        <v>16698</v>
      </c>
      <c r="B541" s="59">
        <v>4</v>
      </c>
      <c r="C541" s="59">
        <v>1</v>
      </c>
      <c r="D541" s="59">
        <v>2</v>
      </c>
      <c r="E541" s="59" t="s">
        <v>79</v>
      </c>
      <c r="F541" s="227">
        <v>4</v>
      </c>
      <c r="G541" s="227">
        <v>1</v>
      </c>
      <c r="H541" s="59">
        <v>2</v>
      </c>
      <c r="I541" s="227">
        <v>14</v>
      </c>
      <c r="J541" s="59">
        <v>12363</v>
      </c>
      <c r="K541" s="78">
        <f>VLOOKUP(msa[[#This Row],[hwycov_id]],cnf[],10,FALSE)</f>
        <v>12363</v>
      </c>
      <c r="L541" s="229">
        <f t="shared" si="24"/>
        <v>0</v>
      </c>
      <c r="M541" s="228">
        <f t="shared" si="25"/>
        <v>0</v>
      </c>
      <c r="N541" s="228">
        <f t="shared" si="26"/>
        <v>0</v>
      </c>
      <c r="O541" s="298" t="e">
        <f>VLOOKUP(msa[[#This Row],[hwycov_id]],check!$A$2:$P$26,16,FALSE)</f>
        <v>#N/A</v>
      </c>
      <c r="P541" s="298">
        <v>547</v>
      </c>
    </row>
    <row r="542" spans="1:16">
      <c r="A542" s="59">
        <v>281</v>
      </c>
      <c r="B542" s="59">
        <v>4</v>
      </c>
      <c r="C542" s="59">
        <v>1</v>
      </c>
      <c r="D542" s="59">
        <v>2</v>
      </c>
      <c r="E542" s="59" t="s">
        <v>79</v>
      </c>
      <c r="F542" s="227">
        <v>4</v>
      </c>
      <c r="G542" s="227">
        <v>1</v>
      </c>
      <c r="H542" s="59">
        <v>2</v>
      </c>
      <c r="I542" s="227">
        <v>14</v>
      </c>
      <c r="J542" s="59">
        <v>12827</v>
      </c>
      <c r="K542" s="78">
        <f>VLOOKUP(msa[[#This Row],[hwycov_id]],cnf[],10,FALSE)</f>
        <v>12827</v>
      </c>
      <c r="L542" s="229">
        <f t="shared" si="24"/>
        <v>0</v>
      </c>
      <c r="M542" s="228">
        <f t="shared" si="25"/>
        <v>0</v>
      </c>
      <c r="N542" s="228">
        <f t="shared" si="26"/>
        <v>0</v>
      </c>
      <c r="O542" s="298" t="e">
        <f>VLOOKUP(msa[[#This Row],[hwycov_id]],check!$A$2:$P$26,16,FALSE)</f>
        <v>#N/A</v>
      </c>
      <c r="P542" s="298">
        <v>548</v>
      </c>
    </row>
    <row r="543" spans="1:16">
      <c r="A543" s="59">
        <v>9729</v>
      </c>
      <c r="B543" s="59">
        <v>4</v>
      </c>
      <c r="C543" s="59">
        <v>1</v>
      </c>
      <c r="D543" s="59">
        <v>2</v>
      </c>
      <c r="E543" s="59" t="s">
        <v>79</v>
      </c>
      <c r="F543" s="227">
        <v>4</v>
      </c>
      <c r="G543" s="227">
        <v>1</v>
      </c>
      <c r="H543" s="59">
        <v>2</v>
      </c>
      <c r="I543" s="227">
        <v>14</v>
      </c>
      <c r="J543" s="59">
        <v>14317</v>
      </c>
      <c r="K543" s="78">
        <f>VLOOKUP(msa[[#This Row],[hwycov_id]],cnf[],10,FALSE)</f>
        <v>14317</v>
      </c>
      <c r="L543" s="229">
        <f t="shared" si="24"/>
        <v>0</v>
      </c>
      <c r="M543" s="228">
        <f t="shared" si="25"/>
        <v>0</v>
      </c>
      <c r="N543" s="228">
        <f t="shared" si="26"/>
        <v>0</v>
      </c>
      <c r="O543" s="298" t="e">
        <f>VLOOKUP(msa[[#This Row],[hwycov_id]],check!$A$2:$P$26,16,FALSE)</f>
        <v>#N/A</v>
      </c>
      <c r="P543" s="298">
        <v>549</v>
      </c>
    </row>
    <row r="544" spans="1:16">
      <c r="A544" s="59">
        <v>1855</v>
      </c>
      <c r="B544" s="59">
        <v>4</v>
      </c>
      <c r="C544" s="59">
        <v>1</v>
      </c>
      <c r="D544" s="59">
        <v>1</v>
      </c>
      <c r="E544" s="59" t="s">
        <v>79</v>
      </c>
      <c r="F544" s="227">
        <v>4</v>
      </c>
      <c r="G544" s="227">
        <v>1</v>
      </c>
      <c r="H544" s="59">
        <v>2</v>
      </c>
      <c r="I544" s="227">
        <v>14</v>
      </c>
      <c r="J544" s="59">
        <v>16600</v>
      </c>
      <c r="K544" s="78">
        <f>VLOOKUP(msa[[#This Row],[hwycov_id]],cnf[],10,FALSE)</f>
        <v>16600</v>
      </c>
      <c r="L544" s="229">
        <f t="shared" si="24"/>
        <v>0</v>
      </c>
      <c r="M544" s="228">
        <f t="shared" si="25"/>
        <v>0</v>
      </c>
      <c r="N544" s="228">
        <f t="shared" si="26"/>
        <v>0</v>
      </c>
      <c r="O544" s="298" t="e">
        <f>VLOOKUP(msa[[#This Row],[hwycov_id]],check!$A$2:$P$26,16,FALSE)</f>
        <v>#N/A</v>
      </c>
      <c r="P544" s="298">
        <v>550</v>
      </c>
    </row>
    <row r="545" spans="1:16">
      <c r="A545" s="59">
        <v>16769</v>
      </c>
      <c r="B545" s="59">
        <v>4</v>
      </c>
      <c r="C545" s="59">
        <v>1</v>
      </c>
      <c r="D545" s="59">
        <v>2</v>
      </c>
      <c r="E545" s="59" t="s">
        <v>79</v>
      </c>
      <c r="F545" s="227">
        <v>4</v>
      </c>
      <c r="G545" s="227">
        <v>1</v>
      </c>
      <c r="H545" s="59">
        <v>2</v>
      </c>
      <c r="I545" s="227">
        <v>14</v>
      </c>
      <c r="J545" s="59">
        <v>17223</v>
      </c>
      <c r="K545" s="78">
        <f>VLOOKUP(msa[[#This Row],[hwycov_id]],cnf[],10,FALSE)</f>
        <v>17223</v>
      </c>
      <c r="L545" s="229">
        <f t="shared" si="24"/>
        <v>0</v>
      </c>
      <c r="M545" s="228">
        <f t="shared" si="25"/>
        <v>0</v>
      </c>
      <c r="N545" s="228">
        <f t="shared" si="26"/>
        <v>0</v>
      </c>
      <c r="O545" s="298" t="e">
        <f>VLOOKUP(msa[[#This Row],[hwycov_id]],check!$A$2:$P$26,16,FALSE)</f>
        <v>#N/A</v>
      </c>
      <c r="P545" s="298">
        <v>551</v>
      </c>
    </row>
    <row r="546" spans="1:16">
      <c r="A546" s="59">
        <v>9758</v>
      </c>
      <c r="B546" s="59">
        <v>4</v>
      </c>
      <c r="C546" s="59">
        <v>1</v>
      </c>
      <c r="D546" s="59">
        <v>2</v>
      </c>
      <c r="E546" s="59" t="s">
        <v>79</v>
      </c>
      <c r="F546" s="227">
        <v>4</v>
      </c>
      <c r="G546" s="227">
        <v>1</v>
      </c>
      <c r="H546" s="59">
        <v>2</v>
      </c>
      <c r="I546" s="227">
        <v>14</v>
      </c>
      <c r="J546" s="59">
        <v>17816</v>
      </c>
      <c r="K546" s="78">
        <f>VLOOKUP(msa[[#This Row],[hwycov_id]],cnf[],10,FALSE)</f>
        <v>17816</v>
      </c>
      <c r="L546" s="229">
        <f t="shared" si="24"/>
        <v>0</v>
      </c>
      <c r="M546" s="228">
        <f t="shared" si="25"/>
        <v>0</v>
      </c>
      <c r="N546" s="228">
        <f t="shared" si="26"/>
        <v>0</v>
      </c>
      <c r="O546" s="298" t="e">
        <f>VLOOKUP(msa[[#This Row],[hwycov_id]],check!$A$2:$P$26,16,FALSE)</f>
        <v>#N/A</v>
      </c>
      <c r="P546" s="298">
        <v>552</v>
      </c>
    </row>
    <row r="547" spans="1:16">
      <c r="A547" s="59">
        <v>12642</v>
      </c>
      <c r="B547" s="59">
        <v>4</v>
      </c>
      <c r="C547" s="59">
        <v>1</v>
      </c>
      <c r="D547" s="59">
        <v>2</v>
      </c>
      <c r="E547" s="59" t="s">
        <v>79</v>
      </c>
      <c r="F547" s="227">
        <v>4</v>
      </c>
      <c r="G547" s="227">
        <v>1</v>
      </c>
      <c r="H547" s="59">
        <v>2</v>
      </c>
      <c r="I547" s="227">
        <v>14</v>
      </c>
      <c r="J547" s="59">
        <v>19516</v>
      </c>
      <c r="K547" s="78">
        <f>VLOOKUP(msa[[#This Row],[hwycov_id]],cnf[],10,FALSE)</f>
        <v>19516</v>
      </c>
      <c r="L547" s="229">
        <f t="shared" si="24"/>
        <v>0</v>
      </c>
      <c r="M547" s="228">
        <f t="shared" si="25"/>
        <v>0</v>
      </c>
      <c r="N547" s="228">
        <f t="shared" si="26"/>
        <v>0</v>
      </c>
      <c r="O547" s="298" t="e">
        <f>VLOOKUP(msa[[#This Row],[hwycov_id]],check!$A$2:$P$26,16,FALSE)</f>
        <v>#N/A</v>
      </c>
      <c r="P547" s="298">
        <v>553</v>
      </c>
    </row>
    <row r="548" spans="1:16">
      <c r="A548" s="59">
        <v>1147</v>
      </c>
      <c r="B548" s="59">
        <v>4</v>
      </c>
      <c r="C548" s="59">
        <v>1</v>
      </c>
      <c r="D548" s="59">
        <v>2</v>
      </c>
      <c r="E548" s="59" t="s">
        <v>79</v>
      </c>
      <c r="F548" s="227">
        <v>4</v>
      </c>
      <c r="G548" s="227">
        <v>1</v>
      </c>
      <c r="H548" s="59">
        <v>2</v>
      </c>
      <c r="I548" s="227">
        <v>14</v>
      </c>
      <c r="J548" s="59">
        <v>19550</v>
      </c>
      <c r="K548" s="78">
        <f>VLOOKUP(msa[[#This Row],[hwycov_id]],cnf[],10,FALSE)</f>
        <v>19550</v>
      </c>
      <c r="L548" s="229">
        <f t="shared" si="24"/>
        <v>0</v>
      </c>
      <c r="M548" s="228">
        <f t="shared" si="25"/>
        <v>0</v>
      </c>
      <c r="N548" s="228">
        <f t="shared" si="26"/>
        <v>0</v>
      </c>
      <c r="O548" s="298" t="e">
        <f>VLOOKUP(msa[[#This Row],[hwycov_id]],check!$A$2:$P$26,16,FALSE)</f>
        <v>#N/A</v>
      </c>
      <c r="P548" s="298">
        <v>554</v>
      </c>
    </row>
    <row r="549" spans="1:16">
      <c r="A549" s="59">
        <v>12742</v>
      </c>
      <c r="B549" s="59">
        <v>4</v>
      </c>
      <c r="C549" s="59">
        <v>1</v>
      </c>
      <c r="D549" s="59">
        <v>2</v>
      </c>
      <c r="E549" s="59" t="s">
        <v>79</v>
      </c>
      <c r="F549" s="227">
        <v>4</v>
      </c>
      <c r="G549" s="227">
        <v>2</v>
      </c>
      <c r="H549" s="59">
        <v>2</v>
      </c>
      <c r="I549" s="227">
        <v>14</v>
      </c>
      <c r="J549" s="59">
        <v>22132</v>
      </c>
      <c r="K549" s="78">
        <f>VLOOKUP(msa[[#This Row],[hwycov_id]],cnf[],10,FALSE)</f>
        <v>22132</v>
      </c>
      <c r="L549" s="229">
        <f t="shared" si="24"/>
        <v>0</v>
      </c>
      <c r="M549" s="228">
        <f t="shared" si="25"/>
        <v>0</v>
      </c>
      <c r="N549" s="228">
        <f t="shared" si="26"/>
        <v>0</v>
      </c>
      <c r="O549" s="298" t="e">
        <f>VLOOKUP(msa[[#This Row],[hwycov_id]],check!$A$2:$P$26,16,FALSE)</f>
        <v>#N/A</v>
      </c>
      <c r="P549" s="298">
        <v>555</v>
      </c>
    </row>
    <row r="550" spans="1:16">
      <c r="A550" s="59">
        <v>10403</v>
      </c>
      <c r="B550" s="59">
        <v>4</v>
      </c>
      <c r="C550" s="59">
        <v>1</v>
      </c>
      <c r="D550" s="59">
        <v>2</v>
      </c>
      <c r="E550" s="59" t="s">
        <v>79</v>
      </c>
      <c r="F550" s="227">
        <v>4</v>
      </c>
      <c r="G550" s="227">
        <v>2</v>
      </c>
      <c r="H550" s="59">
        <v>2</v>
      </c>
      <c r="I550" s="227">
        <v>14</v>
      </c>
      <c r="J550" s="59">
        <v>22549</v>
      </c>
      <c r="K550" s="78">
        <f>VLOOKUP(msa[[#This Row],[hwycov_id]],cnf[],10,FALSE)</f>
        <v>22549</v>
      </c>
      <c r="L550" s="229">
        <f t="shared" si="24"/>
        <v>0</v>
      </c>
      <c r="M550" s="228">
        <f t="shared" si="25"/>
        <v>0</v>
      </c>
      <c r="N550" s="228">
        <f t="shared" si="26"/>
        <v>0</v>
      </c>
      <c r="O550" s="298" t="e">
        <f>VLOOKUP(msa[[#This Row],[hwycov_id]],check!$A$2:$P$26,16,FALSE)</f>
        <v>#N/A</v>
      </c>
      <c r="P550" s="298">
        <v>556</v>
      </c>
    </row>
    <row r="551" spans="1:16">
      <c r="A551" s="59">
        <v>14207</v>
      </c>
      <c r="B551" s="59">
        <v>4</v>
      </c>
      <c r="C551" s="59">
        <v>1</v>
      </c>
      <c r="D551" s="59">
        <v>2</v>
      </c>
      <c r="E551" s="59" t="s">
        <v>80</v>
      </c>
      <c r="F551" s="227">
        <v>4</v>
      </c>
      <c r="G551" s="227">
        <v>2</v>
      </c>
      <c r="H551" s="59">
        <v>2</v>
      </c>
      <c r="I551" s="227">
        <v>14</v>
      </c>
      <c r="J551" s="59">
        <v>23500</v>
      </c>
      <c r="K551" s="78">
        <f>VLOOKUP(msa[[#This Row],[hwycov_id]],cnf[],10,FALSE)</f>
        <v>23500</v>
      </c>
      <c r="L551" s="229">
        <f t="shared" si="24"/>
        <v>0</v>
      </c>
      <c r="M551" s="228">
        <f t="shared" si="25"/>
        <v>0</v>
      </c>
      <c r="N551" s="228">
        <f t="shared" si="26"/>
        <v>0</v>
      </c>
      <c r="O551" s="298" t="e">
        <f>VLOOKUP(msa[[#This Row],[hwycov_id]],check!$A$2:$P$26,16,FALSE)</f>
        <v>#N/A</v>
      </c>
      <c r="P551" s="298">
        <v>557</v>
      </c>
    </row>
    <row r="552" spans="1:16">
      <c r="A552" s="59">
        <v>16519</v>
      </c>
      <c r="B552" s="59">
        <v>4</v>
      </c>
      <c r="C552" s="59">
        <v>1</v>
      </c>
      <c r="D552" s="59">
        <v>2</v>
      </c>
      <c r="E552" s="59" t="s">
        <v>80</v>
      </c>
      <c r="F552" s="227">
        <v>4</v>
      </c>
      <c r="G552" s="227">
        <v>2</v>
      </c>
      <c r="H552" s="59">
        <v>2</v>
      </c>
      <c r="I552" s="227">
        <v>11</v>
      </c>
      <c r="J552" s="59">
        <v>26300</v>
      </c>
      <c r="K552" s="78">
        <f>VLOOKUP(msa[[#This Row],[hwycov_id]],cnf[],10,FALSE)</f>
        <v>26300</v>
      </c>
      <c r="L552" s="229">
        <f t="shared" si="24"/>
        <v>0</v>
      </c>
      <c r="M552" s="228">
        <f t="shared" si="25"/>
        <v>0</v>
      </c>
      <c r="N552" s="228">
        <f t="shared" si="26"/>
        <v>0</v>
      </c>
      <c r="O552" s="298" t="e">
        <f>VLOOKUP(msa[[#This Row],[hwycov_id]],check!$A$2:$P$26,16,FALSE)</f>
        <v>#N/A</v>
      </c>
      <c r="P552" s="298">
        <v>558</v>
      </c>
    </row>
    <row r="553" spans="1:16">
      <c r="A553" s="59">
        <v>11645</v>
      </c>
      <c r="B553" s="59">
        <v>5</v>
      </c>
      <c r="C553" s="59">
        <v>1</v>
      </c>
      <c r="D553" s="59">
        <v>2</v>
      </c>
      <c r="E553" s="59" t="s">
        <v>79</v>
      </c>
      <c r="F553" s="227">
        <v>4</v>
      </c>
      <c r="G553" s="227">
        <v>0</v>
      </c>
      <c r="H553" s="59">
        <v>2</v>
      </c>
      <c r="I553" s="227">
        <v>14</v>
      </c>
      <c r="J553" s="59">
        <v>1070</v>
      </c>
      <c r="K553" s="78">
        <f>VLOOKUP(msa[[#This Row],[hwycov_id]],cnf[],10,FALSE)</f>
        <v>1070</v>
      </c>
      <c r="L553" s="229">
        <f t="shared" si="24"/>
        <v>0</v>
      </c>
      <c r="M553" s="228">
        <f t="shared" si="25"/>
        <v>0</v>
      </c>
      <c r="N553" s="228">
        <f t="shared" si="26"/>
        <v>0</v>
      </c>
      <c r="O553" s="298" t="e">
        <f>VLOOKUP(msa[[#This Row],[hwycov_id]],check!$A$2:$P$26,16,FALSE)</f>
        <v>#N/A</v>
      </c>
      <c r="P553" s="298">
        <v>559</v>
      </c>
    </row>
    <row r="554" spans="1:16">
      <c r="A554" s="59">
        <v>6402</v>
      </c>
      <c r="B554" s="59">
        <v>5</v>
      </c>
      <c r="C554" s="59">
        <v>1</v>
      </c>
      <c r="D554" s="59">
        <v>2</v>
      </c>
      <c r="E554" s="59" t="s">
        <v>79</v>
      </c>
      <c r="F554" s="227">
        <v>4</v>
      </c>
      <c r="G554" s="227">
        <v>0</v>
      </c>
      <c r="H554" s="59">
        <v>2</v>
      </c>
      <c r="I554" s="227">
        <v>14</v>
      </c>
      <c r="J554" s="59">
        <v>1541</v>
      </c>
      <c r="K554" s="78">
        <f>VLOOKUP(msa[[#This Row],[hwycov_id]],cnf[],10,FALSE)</f>
        <v>1541</v>
      </c>
      <c r="L554" s="229">
        <f t="shared" si="24"/>
        <v>0</v>
      </c>
      <c r="M554" s="228">
        <f t="shared" si="25"/>
        <v>0</v>
      </c>
      <c r="N554" s="228">
        <f t="shared" si="26"/>
        <v>0</v>
      </c>
      <c r="O554" s="298" t="e">
        <f>VLOOKUP(msa[[#This Row],[hwycov_id]],check!$A$2:$P$26,16,FALSE)</f>
        <v>#N/A</v>
      </c>
      <c r="P554" s="298">
        <v>560</v>
      </c>
    </row>
    <row r="555" spans="1:16">
      <c r="A555" s="59">
        <v>6590</v>
      </c>
      <c r="B555" s="59">
        <v>5</v>
      </c>
      <c r="C555" s="59">
        <v>1</v>
      </c>
      <c r="D555" s="59">
        <v>2</v>
      </c>
      <c r="E555" s="59" t="s">
        <v>79</v>
      </c>
      <c r="F555" s="227">
        <v>4</v>
      </c>
      <c r="G555" s="227">
        <v>0</v>
      </c>
      <c r="H555" s="59">
        <v>2</v>
      </c>
      <c r="I555" s="227">
        <v>14</v>
      </c>
      <c r="J555" s="59">
        <v>1736</v>
      </c>
      <c r="K555" s="78">
        <f>VLOOKUP(msa[[#This Row],[hwycov_id]],cnf[],10,FALSE)</f>
        <v>1736</v>
      </c>
      <c r="L555" s="229">
        <f t="shared" si="24"/>
        <v>0</v>
      </c>
      <c r="M555" s="228">
        <f t="shared" si="25"/>
        <v>0</v>
      </c>
      <c r="N555" s="228">
        <f t="shared" si="26"/>
        <v>0</v>
      </c>
      <c r="O555" s="298" t="e">
        <f>VLOOKUP(msa[[#This Row],[hwycov_id]],check!$A$2:$P$26,16,FALSE)</f>
        <v>#N/A</v>
      </c>
      <c r="P555" s="298">
        <v>561</v>
      </c>
    </row>
    <row r="556" spans="1:16">
      <c r="A556" s="59">
        <v>11644</v>
      </c>
      <c r="B556" s="59">
        <v>5</v>
      </c>
      <c r="C556" s="59">
        <v>1</v>
      </c>
      <c r="D556" s="59">
        <v>2</v>
      </c>
      <c r="E556" s="59" t="s">
        <v>79</v>
      </c>
      <c r="F556" s="227">
        <v>4</v>
      </c>
      <c r="G556" s="227">
        <v>0</v>
      </c>
      <c r="H556" s="59">
        <v>2</v>
      </c>
      <c r="I556" s="227">
        <v>14</v>
      </c>
      <c r="J556" s="59">
        <v>1838</v>
      </c>
      <c r="K556" s="78">
        <f>VLOOKUP(msa[[#This Row],[hwycov_id]],cnf[],10,FALSE)</f>
        <v>1838</v>
      </c>
      <c r="L556" s="229">
        <f t="shared" si="24"/>
        <v>0</v>
      </c>
      <c r="M556" s="228">
        <f t="shared" si="25"/>
        <v>0</v>
      </c>
      <c r="N556" s="228">
        <f t="shared" si="26"/>
        <v>0</v>
      </c>
      <c r="O556" s="298" t="e">
        <f>VLOOKUP(msa[[#This Row],[hwycov_id]],check!$A$2:$P$26,16,FALSE)</f>
        <v>#N/A</v>
      </c>
      <c r="P556" s="298">
        <v>562</v>
      </c>
    </row>
    <row r="557" spans="1:16">
      <c r="A557" s="59">
        <v>5340</v>
      </c>
      <c r="B557" s="59">
        <v>5</v>
      </c>
      <c r="C557" s="59">
        <v>1</v>
      </c>
      <c r="D557" s="59">
        <v>2</v>
      </c>
      <c r="E557" s="59" t="s">
        <v>79</v>
      </c>
      <c r="F557" s="227">
        <v>4</v>
      </c>
      <c r="G557" s="227">
        <v>0</v>
      </c>
      <c r="H557" s="59">
        <v>2</v>
      </c>
      <c r="I557" s="227">
        <v>14</v>
      </c>
      <c r="J557" s="59">
        <v>2080</v>
      </c>
      <c r="K557" s="78">
        <f>VLOOKUP(msa[[#This Row],[hwycov_id]],cnf[],10,FALSE)</f>
        <v>2080</v>
      </c>
      <c r="L557" s="229">
        <f t="shared" si="24"/>
        <v>0</v>
      </c>
      <c r="M557" s="228">
        <f t="shared" si="25"/>
        <v>0</v>
      </c>
      <c r="N557" s="228">
        <f t="shared" si="26"/>
        <v>0</v>
      </c>
      <c r="O557" s="298" t="e">
        <f>VLOOKUP(msa[[#This Row],[hwycov_id]],check!$A$2:$P$26,16,FALSE)</f>
        <v>#N/A</v>
      </c>
      <c r="P557" s="298">
        <v>563</v>
      </c>
    </row>
    <row r="558" spans="1:16">
      <c r="A558" s="59">
        <v>21972</v>
      </c>
      <c r="B558" s="59">
        <v>5</v>
      </c>
      <c r="C558" s="59">
        <v>1</v>
      </c>
      <c r="D558" s="59">
        <v>2</v>
      </c>
      <c r="E558" s="59" t="s">
        <v>79</v>
      </c>
      <c r="F558" s="227">
        <v>4</v>
      </c>
      <c r="G558" s="227">
        <v>0</v>
      </c>
      <c r="H558" s="59">
        <v>2</v>
      </c>
      <c r="I558" s="227">
        <v>14</v>
      </c>
      <c r="J558" s="59">
        <v>2479</v>
      </c>
      <c r="K558" s="78">
        <f>VLOOKUP(msa[[#This Row],[hwycov_id]],cnf[],10,FALSE)</f>
        <v>2479</v>
      </c>
      <c r="L558" s="229">
        <f t="shared" si="24"/>
        <v>0</v>
      </c>
      <c r="M558" s="228">
        <f t="shared" si="25"/>
        <v>0</v>
      </c>
      <c r="N558" s="228">
        <f t="shared" si="26"/>
        <v>0</v>
      </c>
      <c r="O558" s="298" t="e">
        <f>VLOOKUP(msa[[#This Row],[hwycov_id]],check!$A$2:$P$26,16,FALSE)</f>
        <v>#N/A</v>
      </c>
      <c r="P558" s="298">
        <v>564</v>
      </c>
    </row>
    <row r="559" spans="1:16">
      <c r="A559" s="59">
        <v>2211</v>
      </c>
      <c r="B559" s="59">
        <v>5</v>
      </c>
      <c r="C559" s="59">
        <v>1</v>
      </c>
      <c r="D559" s="59">
        <v>2</v>
      </c>
      <c r="E559" s="59" t="s">
        <v>79</v>
      </c>
      <c r="F559" s="227">
        <v>4</v>
      </c>
      <c r="G559" s="227">
        <v>0</v>
      </c>
      <c r="H559" s="59">
        <v>2</v>
      </c>
      <c r="I559" s="227">
        <v>14</v>
      </c>
      <c r="J559" s="59">
        <v>2528</v>
      </c>
      <c r="K559" s="78">
        <f>VLOOKUP(msa[[#This Row],[hwycov_id]],cnf[],10,FALSE)</f>
        <v>2528</v>
      </c>
      <c r="L559" s="229">
        <f t="shared" si="24"/>
        <v>0</v>
      </c>
      <c r="M559" s="228">
        <f t="shared" si="25"/>
        <v>0</v>
      </c>
      <c r="N559" s="228">
        <f t="shared" si="26"/>
        <v>0</v>
      </c>
      <c r="O559" s="298" t="e">
        <f>VLOOKUP(msa[[#This Row],[hwycov_id]],check!$A$2:$P$26,16,FALSE)</f>
        <v>#N/A</v>
      </c>
      <c r="P559" s="298">
        <v>565</v>
      </c>
    </row>
    <row r="560" spans="1:16">
      <c r="A560" s="59">
        <v>8501</v>
      </c>
      <c r="B560" s="59">
        <v>5</v>
      </c>
      <c r="C560" s="59">
        <v>1</v>
      </c>
      <c r="D560" s="59">
        <v>2</v>
      </c>
      <c r="E560" s="59" t="s">
        <v>79</v>
      </c>
      <c r="F560" s="227">
        <v>4</v>
      </c>
      <c r="G560" s="227">
        <v>0</v>
      </c>
      <c r="H560" s="59">
        <v>2</v>
      </c>
      <c r="I560" s="227">
        <v>14</v>
      </c>
      <c r="J560" s="59">
        <v>2673</v>
      </c>
      <c r="K560" s="78">
        <f>VLOOKUP(msa[[#This Row],[hwycov_id]],cnf[],10,FALSE)</f>
        <v>2673</v>
      </c>
      <c r="L560" s="229">
        <f t="shared" si="24"/>
        <v>0</v>
      </c>
      <c r="M560" s="228">
        <f t="shared" si="25"/>
        <v>0</v>
      </c>
      <c r="N560" s="228">
        <f t="shared" si="26"/>
        <v>0</v>
      </c>
      <c r="O560" s="298" t="e">
        <f>VLOOKUP(msa[[#This Row],[hwycov_id]],check!$A$2:$P$26,16,FALSE)</f>
        <v>#N/A</v>
      </c>
      <c r="P560" s="298">
        <v>566</v>
      </c>
    </row>
    <row r="561" spans="1:16">
      <c r="A561" s="59">
        <v>79</v>
      </c>
      <c r="B561" s="59">
        <v>5</v>
      </c>
      <c r="C561" s="59">
        <v>1</v>
      </c>
      <c r="D561" s="59">
        <v>2</v>
      </c>
      <c r="E561" s="59" t="s">
        <v>79</v>
      </c>
      <c r="F561" s="227">
        <v>4</v>
      </c>
      <c r="G561" s="227">
        <v>0</v>
      </c>
      <c r="H561" s="59">
        <v>2</v>
      </c>
      <c r="I561" s="227">
        <v>14</v>
      </c>
      <c r="J561" s="59">
        <v>2958</v>
      </c>
      <c r="K561" s="78">
        <f>VLOOKUP(msa[[#This Row],[hwycov_id]],cnf[],10,FALSE)</f>
        <v>2958</v>
      </c>
      <c r="L561" s="229">
        <f t="shared" si="24"/>
        <v>0</v>
      </c>
      <c r="M561" s="228">
        <f t="shared" si="25"/>
        <v>0</v>
      </c>
      <c r="N561" s="228">
        <f t="shared" si="26"/>
        <v>0</v>
      </c>
      <c r="O561" s="298" t="e">
        <f>VLOOKUP(msa[[#This Row],[hwycov_id]],check!$A$2:$P$26,16,FALSE)</f>
        <v>#N/A</v>
      </c>
      <c r="P561" s="298">
        <v>567</v>
      </c>
    </row>
    <row r="562" spans="1:16">
      <c r="A562" s="59">
        <v>19024</v>
      </c>
      <c r="B562" s="59">
        <v>5</v>
      </c>
      <c r="C562" s="59">
        <v>1</v>
      </c>
      <c r="D562" s="59">
        <v>2</v>
      </c>
      <c r="E562" s="59" t="s">
        <v>80</v>
      </c>
      <c r="F562" s="227">
        <v>4</v>
      </c>
      <c r="G562" s="227">
        <v>0</v>
      </c>
      <c r="H562" s="59">
        <v>2</v>
      </c>
      <c r="I562" s="227">
        <v>3</v>
      </c>
      <c r="J562" s="59">
        <v>3100</v>
      </c>
      <c r="K562" s="78">
        <f>VLOOKUP(msa[[#This Row],[hwycov_id]],cnf[],10,FALSE)</f>
        <v>3100</v>
      </c>
      <c r="L562" s="229">
        <f t="shared" si="24"/>
        <v>0</v>
      </c>
      <c r="M562" s="228">
        <f t="shared" si="25"/>
        <v>0</v>
      </c>
      <c r="N562" s="228">
        <f t="shared" si="26"/>
        <v>0</v>
      </c>
      <c r="O562" s="298" t="e">
        <f>VLOOKUP(msa[[#This Row],[hwycov_id]],check!$A$2:$P$26,16,FALSE)</f>
        <v>#N/A</v>
      </c>
      <c r="P562" s="298">
        <v>568</v>
      </c>
    </row>
    <row r="563" spans="1:16">
      <c r="A563" s="59">
        <v>9765</v>
      </c>
      <c r="B563" s="59">
        <v>5</v>
      </c>
      <c r="C563" s="59">
        <v>1</v>
      </c>
      <c r="D563" s="59">
        <v>2</v>
      </c>
      <c r="E563" s="59" t="s">
        <v>79</v>
      </c>
      <c r="F563" s="227">
        <v>4</v>
      </c>
      <c r="G563" s="227">
        <v>0</v>
      </c>
      <c r="H563" s="59">
        <v>2</v>
      </c>
      <c r="I563" s="227">
        <v>14</v>
      </c>
      <c r="J563" s="59">
        <v>3269</v>
      </c>
      <c r="K563" s="78">
        <f>VLOOKUP(msa[[#This Row],[hwycov_id]],cnf[],10,FALSE)</f>
        <v>3269</v>
      </c>
      <c r="L563" s="229">
        <f t="shared" si="24"/>
        <v>0</v>
      </c>
      <c r="M563" s="228">
        <f t="shared" si="25"/>
        <v>0</v>
      </c>
      <c r="N563" s="228">
        <f t="shared" si="26"/>
        <v>0</v>
      </c>
      <c r="O563" s="298" t="e">
        <f>VLOOKUP(msa[[#This Row],[hwycov_id]],check!$A$2:$P$26,16,FALSE)</f>
        <v>#N/A</v>
      </c>
      <c r="P563" s="298">
        <v>569</v>
      </c>
    </row>
    <row r="564" spans="1:16">
      <c r="A564" s="59">
        <v>16608</v>
      </c>
      <c r="B564" s="59">
        <v>5</v>
      </c>
      <c r="C564" s="59">
        <v>1</v>
      </c>
      <c r="D564" s="59">
        <v>2</v>
      </c>
      <c r="E564" s="59" t="s">
        <v>79</v>
      </c>
      <c r="F564" s="227">
        <v>4</v>
      </c>
      <c r="G564" s="227">
        <v>0</v>
      </c>
      <c r="H564" s="59">
        <v>2</v>
      </c>
      <c r="I564" s="227">
        <v>14</v>
      </c>
      <c r="J564" s="59">
        <v>3348</v>
      </c>
      <c r="K564" s="78">
        <f>VLOOKUP(msa[[#This Row],[hwycov_id]],cnf[],10,FALSE)</f>
        <v>3348</v>
      </c>
      <c r="L564" s="229">
        <f t="shared" si="24"/>
        <v>0</v>
      </c>
      <c r="M564" s="228">
        <f t="shared" si="25"/>
        <v>0</v>
      </c>
      <c r="N564" s="228">
        <f t="shared" si="26"/>
        <v>0</v>
      </c>
      <c r="O564" s="298" t="e">
        <f>VLOOKUP(msa[[#This Row],[hwycov_id]],check!$A$2:$P$26,16,FALSE)</f>
        <v>#N/A</v>
      </c>
      <c r="P564" s="298">
        <v>570</v>
      </c>
    </row>
    <row r="565" spans="1:16">
      <c r="A565" s="59">
        <v>18125</v>
      </c>
      <c r="B565" s="59">
        <v>5</v>
      </c>
      <c r="C565" s="59">
        <v>1</v>
      </c>
      <c r="D565" s="59">
        <v>1</v>
      </c>
      <c r="E565" s="59" t="s">
        <v>79</v>
      </c>
      <c r="F565" s="227">
        <v>4</v>
      </c>
      <c r="G565" s="227">
        <v>0</v>
      </c>
      <c r="H565" s="59">
        <v>2</v>
      </c>
      <c r="I565" s="227">
        <v>14</v>
      </c>
      <c r="J565" s="59">
        <v>3474</v>
      </c>
      <c r="K565" s="78">
        <f>VLOOKUP(msa[[#This Row],[hwycov_id]],cnf[],10,FALSE)</f>
        <v>3474</v>
      </c>
      <c r="L565" s="229">
        <f t="shared" si="24"/>
        <v>0</v>
      </c>
      <c r="M565" s="228">
        <f t="shared" si="25"/>
        <v>0</v>
      </c>
      <c r="N565" s="228">
        <f t="shared" si="26"/>
        <v>0</v>
      </c>
      <c r="O565" s="298" t="e">
        <f>VLOOKUP(msa[[#This Row],[hwycov_id]],check!$A$2:$P$26,16,FALSE)</f>
        <v>#N/A</v>
      </c>
      <c r="P565" s="298">
        <v>571</v>
      </c>
    </row>
    <row r="566" spans="1:16">
      <c r="A566" s="59">
        <v>4981</v>
      </c>
      <c r="B566" s="59">
        <v>5</v>
      </c>
      <c r="C566" s="59">
        <v>1</v>
      </c>
      <c r="D566" s="59">
        <v>2</v>
      </c>
      <c r="E566" s="59" t="s">
        <v>79</v>
      </c>
      <c r="F566" s="227">
        <v>4</v>
      </c>
      <c r="G566" s="227">
        <v>0</v>
      </c>
      <c r="H566" s="59">
        <v>2</v>
      </c>
      <c r="I566" s="227">
        <v>14</v>
      </c>
      <c r="J566" s="59">
        <v>3506</v>
      </c>
      <c r="K566" s="78">
        <f>VLOOKUP(msa[[#This Row],[hwycov_id]],cnf[],10,FALSE)</f>
        <v>3506</v>
      </c>
      <c r="L566" s="229">
        <f t="shared" si="24"/>
        <v>0</v>
      </c>
      <c r="M566" s="228">
        <f t="shared" si="25"/>
        <v>0</v>
      </c>
      <c r="N566" s="228">
        <f t="shared" si="26"/>
        <v>0</v>
      </c>
      <c r="O566" s="298" t="e">
        <f>VLOOKUP(msa[[#This Row],[hwycov_id]],check!$A$2:$P$26,16,FALSE)</f>
        <v>#N/A</v>
      </c>
      <c r="P566" s="298">
        <v>572</v>
      </c>
    </row>
    <row r="567" spans="1:16">
      <c r="A567" s="59">
        <v>30995</v>
      </c>
      <c r="B567" s="59">
        <v>5</v>
      </c>
      <c r="C567" s="59">
        <v>1</v>
      </c>
      <c r="D567" s="59">
        <v>2</v>
      </c>
      <c r="E567" s="59" t="s">
        <v>79</v>
      </c>
      <c r="F567" s="227">
        <v>4</v>
      </c>
      <c r="G567" s="227">
        <v>0</v>
      </c>
      <c r="H567" s="59">
        <v>2</v>
      </c>
      <c r="I567" s="227">
        <v>14</v>
      </c>
      <c r="J567" s="59">
        <v>3535</v>
      </c>
      <c r="K567" s="78">
        <f>VLOOKUP(msa[[#This Row],[hwycov_id]],cnf[],10,FALSE)</f>
        <v>3535</v>
      </c>
      <c r="L567" s="229">
        <f t="shared" si="24"/>
        <v>0</v>
      </c>
      <c r="M567" s="228">
        <f t="shared" si="25"/>
        <v>0</v>
      </c>
      <c r="N567" s="228">
        <f t="shared" si="26"/>
        <v>0</v>
      </c>
      <c r="O567" s="298" t="e">
        <f>VLOOKUP(msa[[#This Row],[hwycov_id]],check!$A$2:$P$26,16,FALSE)</f>
        <v>#N/A</v>
      </c>
      <c r="P567" s="298">
        <v>573</v>
      </c>
    </row>
    <row r="568" spans="1:16">
      <c r="A568" s="59">
        <v>5817</v>
      </c>
      <c r="B568" s="59">
        <v>5</v>
      </c>
      <c r="C568" s="59">
        <v>1</v>
      </c>
      <c r="D568" s="59">
        <v>2</v>
      </c>
      <c r="E568" s="59" t="s">
        <v>79</v>
      </c>
      <c r="F568" s="227">
        <v>4</v>
      </c>
      <c r="G568" s="227">
        <v>0</v>
      </c>
      <c r="H568" s="59">
        <v>2</v>
      </c>
      <c r="I568" s="227">
        <v>14</v>
      </c>
      <c r="J568" s="59">
        <v>3625</v>
      </c>
      <c r="K568" s="78">
        <f>VLOOKUP(msa[[#This Row],[hwycov_id]],cnf[],10,FALSE)</f>
        <v>3625</v>
      </c>
      <c r="L568" s="229">
        <f t="shared" si="24"/>
        <v>0</v>
      </c>
      <c r="M568" s="228">
        <f t="shared" si="25"/>
        <v>0</v>
      </c>
      <c r="N568" s="228">
        <f t="shared" si="26"/>
        <v>0</v>
      </c>
      <c r="O568" s="298" t="e">
        <f>VLOOKUP(msa[[#This Row],[hwycov_id]],check!$A$2:$P$26,16,FALSE)</f>
        <v>#N/A</v>
      </c>
      <c r="P568" s="298">
        <v>574</v>
      </c>
    </row>
    <row r="569" spans="1:16">
      <c r="A569" s="59">
        <v>10184</v>
      </c>
      <c r="B569" s="59">
        <v>5</v>
      </c>
      <c r="C569" s="59">
        <v>1</v>
      </c>
      <c r="D569" s="59">
        <v>2</v>
      </c>
      <c r="E569" s="59" t="s">
        <v>79</v>
      </c>
      <c r="F569" s="227">
        <v>4</v>
      </c>
      <c r="G569" s="227">
        <v>0</v>
      </c>
      <c r="H569" s="59">
        <v>2</v>
      </c>
      <c r="I569" s="227">
        <v>14</v>
      </c>
      <c r="J569" s="59">
        <v>3662</v>
      </c>
      <c r="K569" s="78">
        <f>VLOOKUP(msa[[#This Row],[hwycov_id]],cnf[],10,FALSE)</f>
        <v>3662</v>
      </c>
      <c r="L569" s="229">
        <f t="shared" si="24"/>
        <v>0</v>
      </c>
      <c r="M569" s="228">
        <f t="shared" si="25"/>
        <v>0</v>
      </c>
      <c r="N569" s="228">
        <f t="shared" si="26"/>
        <v>0</v>
      </c>
      <c r="O569" s="298" t="e">
        <f>VLOOKUP(msa[[#This Row],[hwycov_id]],check!$A$2:$P$26,16,FALSE)</f>
        <v>#N/A</v>
      </c>
      <c r="P569" s="298">
        <v>575</v>
      </c>
    </row>
    <row r="570" spans="1:16">
      <c r="A570" s="59">
        <v>9987</v>
      </c>
      <c r="B570" s="59">
        <v>5</v>
      </c>
      <c r="C570" s="59">
        <v>1</v>
      </c>
      <c r="D570" s="59">
        <v>2</v>
      </c>
      <c r="E570" s="59" t="s">
        <v>79</v>
      </c>
      <c r="F570" s="227">
        <v>4</v>
      </c>
      <c r="G570" s="227">
        <v>0</v>
      </c>
      <c r="H570" s="59">
        <v>2</v>
      </c>
      <c r="I570" s="227">
        <v>14</v>
      </c>
      <c r="J570" s="59">
        <v>3733</v>
      </c>
      <c r="K570" s="78">
        <f>VLOOKUP(msa[[#This Row],[hwycov_id]],cnf[],10,FALSE)</f>
        <v>3733</v>
      </c>
      <c r="L570" s="229">
        <f t="shared" si="24"/>
        <v>0</v>
      </c>
      <c r="M570" s="228">
        <f t="shared" si="25"/>
        <v>0</v>
      </c>
      <c r="N570" s="228">
        <f t="shared" si="26"/>
        <v>0</v>
      </c>
      <c r="O570" s="298" t="e">
        <f>VLOOKUP(msa[[#This Row],[hwycov_id]],check!$A$2:$P$26,16,FALSE)</f>
        <v>#N/A</v>
      </c>
      <c r="P570" s="298">
        <v>576</v>
      </c>
    </row>
    <row r="571" spans="1:16">
      <c r="A571" s="59">
        <v>5720</v>
      </c>
      <c r="B571" s="59">
        <v>5</v>
      </c>
      <c r="C571" s="59">
        <v>1</v>
      </c>
      <c r="D571" s="59">
        <v>2</v>
      </c>
      <c r="E571" s="59" t="s">
        <v>79</v>
      </c>
      <c r="F571" s="227">
        <v>4</v>
      </c>
      <c r="G571" s="227">
        <v>0</v>
      </c>
      <c r="H571" s="59">
        <v>2</v>
      </c>
      <c r="I571" s="227">
        <v>14</v>
      </c>
      <c r="J571" s="59">
        <v>3779</v>
      </c>
      <c r="K571" s="78">
        <f>VLOOKUP(msa[[#This Row],[hwycov_id]],cnf[],10,FALSE)</f>
        <v>3779</v>
      </c>
      <c r="L571" s="229">
        <f t="shared" si="24"/>
        <v>0</v>
      </c>
      <c r="M571" s="228">
        <f t="shared" si="25"/>
        <v>0</v>
      </c>
      <c r="N571" s="228">
        <f t="shared" si="26"/>
        <v>0</v>
      </c>
      <c r="O571" s="298" t="e">
        <f>VLOOKUP(msa[[#This Row],[hwycov_id]],check!$A$2:$P$26,16,FALSE)</f>
        <v>#N/A</v>
      </c>
      <c r="P571" s="298">
        <v>577</v>
      </c>
    </row>
    <row r="572" spans="1:16">
      <c r="A572" s="59">
        <v>16601</v>
      </c>
      <c r="B572" s="59">
        <v>5</v>
      </c>
      <c r="C572" s="59">
        <v>1</v>
      </c>
      <c r="D572" s="59">
        <v>2</v>
      </c>
      <c r="E572" s="59" t="s">
        <v>79</v>
      </c>
      <c r="F572" s="227">
        <v>4</v>
      </c>
      <c r="G572" s="227">
        <v>0</v>
      </c>
      <c r="H572" s="59">
        <v>2</v>
      </c>
      <c r="I572" s="227">
        <v>14</v>
      </c>
      <c r="J572" s="59">
        <v>3788</v>
      </c>
      <c r="K572" s="78">
        <f>VLOOKUP(msa[[#This Row],[hwycov_id]],cnf[],10,FALSE)</f>
        <v>3788</v>
      </c>
      <c r="L572" s="229">
        <f t="shared" si="24"/>
        <v>0</v>
      </c>
      <c r="M572" s="228">
        <f t="shared" si="25"/>
        <v>0</v>
      </c>
      <c r="N572" s="228">
        <f t="shared" si="26"/>
        <v>0</v>
      </c>
      <c r="O572" s="298" t="e">
        <f>VLOOKUP(msa[[#This Row],[hwycov_id]],check!$A$2:$P$26,16,FALSE)</f>
        <v>#N/A</v>
      </c>
      <c r="P572" s="298">
        <v>578</v>
      </c>
    </row>
    <row r="573" spans="1:16">
      <c r="A573" s="59">
        <v>5812</v>
      </c>
      <c r="B573" s="59">
        <v>5</v>
      </c>
      <c r="C573" s="59">
        <v>1</v>
      </c>
      <c r="D573" s="59">
        <v>2</v>
      </c>
      <c r="E573" s="59" t="s">
        <v>79</v>
      </c>
      <c r="F573" s="227">
        <v>4</v>
      </c>
      <c r="G573" s="227">
        <v>0</v>
      </c>
      <c r="H573" s="59">
        <v>2</v>
      </c>
      <c r="I573" s="227">
        <v>14</v>
      </c>
      <c r="J573" s="59">
        <v>4269</v>
      </c>
      <c r="K573" s="78">
        <f>VLOOKUP(msa[[#This Row],[hwycov_id]],cnf[],10,FALSE)</f>
        <v>4269</v>
      </c>
      <c r="L573" s="229">
        <f t="shared" si="24"/>
        <v>0</v>
      </c>
      <c r="M573" s="228">
        <f t="shared" si="25"/>
        <v>0</v>
      </c>
      <c r="N573" s="228">
        <f t="shared" si="26"/>
        <v>0</v>
      </c>
      <c r="O573" s="298" t="e">
        <f>VLOOKUP(msa[[#This Row],[hwycov_id]],check!$A$2:$P$26,16,FALSE)</f>
        <v>#N/A</v>
      </c>
      <c r="P573" s="298">
        <v>579</v>
      </c>
    </row>
    <row r="574" spans="1:16">
      <c r="A574" s="59">
        <v>5920</v>
      </c>
      <c r="B574" s="59">
        <v>5</v>
      </c>
      <c r="C574" s="59">
        <v>1</v>
      </c>
      <c r="D574" s="59">
        <v>2</v>
      </c>
      <c r="E574" s="59" t="s">
        <v>80</v>
      </c>
      <c r="F574" s="227">
        <v>4</v>
      </c>
      <c r="G574" s="227">
        <v>0</v>
      </c>
      <c r="H574" s="59">
        <v>2</v>
      </c>
      <c r="I574" s="227">
        <v>3</v>
      </c>
      <c r="J574" s="59">
        <v>4400</v>
      </c>
      <c r="K574" s="78">
        <f>VLOOKUP(msa[[#This Row],[hwycov_id]],cnf[],10,FALSE)</f>
        <v>4400</v>
      </c>
      <c r="L574" s="229">
        <f t="shared" si="24"/>
        <v>0</v>
      </c>
      <c r="M574" s="228">
        <f t="shared" si="25"/>
        <v>0</v>
      </c>
      <c r="N574" s="228">
        <f t="shared" si="26"/>
        <v>0</v>
      </c>
      <c r="O574" s="298" t="e">
        <f>VLOOKUP(msa[[#This Row],[hwycov_id]],check!$A$2:$P$26,16,FALSE)</f>
        <v>#N/A</v>
      </c>
      <c r="P574" s="298">
        <v>580</v>
      </c>
    </row>
    <row r="575" spans="1:16">
      <c r="A575" s="59">
        <v>1088</v>
      </c>
      <c r="B575" s="59">
        <v>5</v>
      </c>
      <c r="C575" s="59">
        <v>1</v>
      </c>
      <c r="D575" s="59">
        <v>2</v>
      </c>
      <c r="E575" s="59" t="s">
        <v>79</v>
      </c>
      <c r="F575" s="227">
        <v>4</v>
      </c>
      <c r="G575" s="227">
        <v>0</v>
      </c>
      <c r="H575" s="59">
        <v>2</v>
      </c>
      <c r="I575" s="227">
        <v>14</v>
      </c>
      <c r="J575" s="59">
        <v>4402</v>
      </c>
      <c r="K575" s="78">
        <f>VLOOKUP(msa[[#This Row],[hwycov_id]],cnf[],10,FALSE)</f>
        <v>4402</v>
      </c>
      <c r="L575" s="229">
        <f t="shared" si="24"/>
        <v>0</v>
      </c>
      <c r="M575" s="228">
        <f t="shared" si="25"/>
        <v>0</v>
      </c>
      <c r="N575" s="228">
        <f t="shared" si="26"/>
        <v>0</v>
      </c>
      <c r="O575" s="298" t="e">
        <f>VLOOKUP(msa[[#This Row],[hwycov_id]],check!$A$2:$P$26,16,FALSE)</f>
        <v>#N/A</v>
      </c>
      <c r="P575" s="298">
        <v>581</v>
      </c>
    </row>
    <row r="576" spans="1:16">
      <c r="A576" s="59">
        <v>30804</v>
      </c>
      <c r="B576" s="59">
        <v>5</v>
      </c>
      <c r="C576" s="59">
        <v>1</v>
      </c>
      <c r="D576" s="59">
        <v>2</v>
      </c>
      <c r="E576" s="59" t="s">
        <v>79</v>
      </c>
      <c r="F576" s="227">
        <v>4</v>
      </c>
      <c r="G576" s="227">
        <v>0</v>
      </c>
      <c r="H576" s="59">
        <v>2</v>
      </c>
      <c r="I576" s="227">
        <v>14</v>
      </c>
      <c r="J576" s="59">
        <v>4634</v>
      </c>
      <c r="K576" s="78">
        <f>VLOOKUP(msa[[#This Row],[hwycov_id]],cnf[],10,FALSE)</f>
        <v>4634</v>
      </c>
      <c r="L576" s="229">
        <f t="shared" si="24"/>
        <v>0</v>
      </c>
      <c r="M576" s="228">
        <f t="shared" si="25"/>
        <v>0</v>
      </c>
      <c r="N576" s="228">
        <f t="shared" si="26"/>
        <v>0</v>
      </c>
      <c r="O576" s="298" t="e">
        <f>VLOOKUP(msa[[#This Row],[hwycov_id]],check!$A$2:$P$26,16,FALSE)</f>
        <v>#N/A</v>
      </c>
      <c r="P576" s="298">
        <v>582</v>
      </c>
    </row>
    <row r="577" spans="1:16">
      <c r="A577" s="59">
        <v>2127</v>
      </c>
      <c r="B577" s="59">
        <v>5</v>
      </c>
      <c r="C577" s="59">
        <v>1</v>
      </c>
      <c r="D577" s="59">
        <v>2</v>
      </c>
      <c r="E577" s="59" t="s">
        <v>79</v>
      </c>
      <c r="F577" s="227">
        <v>4</v>
      </c>
      <c r="G577" s="227">
        <v>0</v>
      </c>
      <c r="H577" s="59">
        <v>2</v>
      </c>
      <c r="I577" s="227">
        <v>14</v>
      </c>
      <c r="J577" s="59">
        <v>4647</v>
      </c>
      <c r="K577" s="78">
        <f>VLOOKUP(msa[[#This Row],[hwycov_id]],cnf[],10,FALSE)</f>
        <v>4647</v>
      </c>
      <c r="L577" s="229">
        <f t="shared" si="24"/>
        <v>0</v>
      </c>
      <c r="M577" s="228">
        <f t="shared" si="25"/>
        <v>0</v>
      </c>
      <c r="N577" s="228">
        <f t="shared" si="26"/>
        <v>0</v>
      </c>
      <c r="O577" s="298" t="e">
        <f>VLOOKUP(msa[[#This Row],[hwycov_id]],check!$A$2:$P$26,16,FALSE)</f>
        <v>#N/A</v>
      </c>
      <c r="P577" s="298">
        <v>583</v>
      </c>
    </row>
    <row r="578" spans="1:16">
      <c r="A578" s="59">
        <v>3798</v>
      </c>
      <c r="B578" s="59">
        <v>5</v>
      </c>
      <c r="C578" s="59">
        <v>1</v>
      </c>
      <c r="D578" s="59">
        <v>2</v>
      </c>
      <c r="E578" s="59" t="s">
        <v>79</v>
      </c>
      <c r="F578" s="227">
        <v>4</v>
      </c>
      <c r="G578" s="227">
        <v>0</v>
      </c>
      <c r="H578" s="59">
        <v>2</v>
      </c>
      <c r="I578" s="227">
        <v>14</v>
      </c>
      <c r="J578" s="59">
        <v>4747</v>
      </c>
      <c r="K578" s="78">
        <f>VLOOKUP(msa[[#This Row],[hwycov_id]],cnf[],10,FALSE)</f>
        <v>4747</v>
      </c>
      <c r="L578" s="229">
        <f t="shared" ref="L578:L641" si="27">K578/J578-1</f>
        <v>0</v>
      </c>
      <c r="M578" s="228">
        <f t="shared" ref="M578:M641" si="28">K578-J578</f>
        <v>0</v>
      </c>
      <c r="N578" s="228">
        <f t="shared" ref="N578:N641" si="29">POWER(M578,2)</f>
        <v>0</v>
      </c>
      <c r="O578" s="298" t="e">
        <f>VLOOKUP(msa[[#This Row],[hwycov_id]],check!$A$2:$P$26,16,FALSE)</f>
        <v>#N/A</v>
      </c>
      <c r="P578" s="298">
        <v>584</v>
      </c>
    </row>
    <row r="579" spans="1:16">
      <c r="A579" s="59">
        <v>2871</v>
      </c>
      <c r="B579" s="59">
        <v>5</v>
      </c>
      <c r="C579" s="59">
        <v>1</v>
      </c>
      <c r="D579" s="59">
        <v>2</v>
      </c>
      <c r="E579" s="59" t="s">
        <v>79</v>
      </c>
      <c r="F579" s="227">
        <v>4</v>
      </c>
      <c r="G579" s="227">
        <v>0</v>
      </c>
      <c r="H579" s="59">
        <v>2</v>
      </c>
      <c r="I579" s="227">
        <v>14</v>
      </c>
      <c r="J579" s="59">
        <v>4874</v>
      </c>
      <c r="K579" s="78">
        <f>VLOOKUP(msa[[#This Row],[hwycov_id]],cnf[],10,FALSE)</f>
        <v>4874</v>
      </c>
      <c r="L579" s="229">
        <f t="shared" si="27"/>
        <v>0</v>
      </c>
      <c r="M579" s="228">
        <f t="shared" si="28"/>
        <v>0</v>
      </c>
      <c r="N579" s="228">
        <f t="shared" si="29"/>
        <v>0</v>
      </c>
      <c r="O579" s="298" t="e">
        <f>VLOOKUP(msa[[#This Row],[hwycov_id]],check!$A$2:$P$26,16,FALSE)</f>
        <v>#N/A</v>
      </c>
      <c r="P579" s="298">
        <v>585</v>
      </c>
    </row>
    <row r="580" spans="1:16">
      <c r="A580" s="59">
        <v>10183</v>
      </c>
      <c r="B580" s="59">
        <v>5</v>
      </c>
      <c r="C580" s="59">
        <v>1</v>
      </c>
      <c r="D580" s="59">
        <v>2</v>
      </c>
      <c r="E580" s="59" t="s">
        <v>79</v>
      </c>
      <c r="F580" s="227">
        <v>4</v>
      </c>
      <c r="G580" s="227">
        <v>0</v>
      </c>
      <c r="H580" s="59">
        <v>2</v>
      </c>
      <c r="I580" s="227">
        <v>14</v>
      </c>
      <c r="J580" s="59">
        <v>4994</v>
      </c>
      <c r="K580" s="78">
        <f>VLOOKUP(msa[[#This Row],[hwycov_id]],cnf[],10,FALSE)</f>
        <v>4994</v>
      </c>
      <c r="L580" s="229">
        <f t="shared" si="27"/>
        <v>0</v>
      </c>
      <c r="M580" s="228">
        <f t="shared" si="28"/>
        <v>0</v>
      </c>
      <c r="N580" s="228">
        <f t="shared" si="29"/>
        <v>0</v>
      </c>
      <c r="O580" s="298" t="e">
        <f>VLOOKUP(msa[[#This Row],[hwycov_id]],check!$A$2:$P$26,16,FALSE)</f>
        <v>#N/A</v>
      </c>
      <c r="P580" s="298">
        <v>586</v>
      </c>
    </row>
    <row r="581" spans="1:16">
      <c r="A581" s="59">
        <v>9546</v>
      </c>
      <c r="B581" s="59">
        <v>5</v>
      </c>
      <c r="C581" s="59">
        <v>1</v>
      </c>
      <c r="D581" s="59">
        <v>2</v>
      </c>
      <c r="E581" s="59" t="s">
        <v>79</v>
      </c>
      <c r="F581" s="227">
        <v>4</v>
      </c>
      <c r="G581" s="227">
        <v>0</v>
      </c>
      <c r="H581" s="59">
        <v>2</v>
      </c>
      <c r="I581" s="227">
        <v>14</v>
      </c>
      <c r="J581" s="59">
        <v>5097</v>
      </c>
      <c r="K581" s="78">
        <f>VLOOKUP(msa[[#This Row],[hwycov_id]],cnf[],10,FALSE)</f>
        <v>5097</v>
      </c>
      <c r="L581" s="229">
        <f t="shared" si="27"/>
        <v>0</v>
      </c>
      <c r="M581" s="228">
        <f t="shared" si="28"/>
        <v>0</v>
      </c>
      <c r="N581" s="228">
        <f t="shared" si="29"/>
        <v>0</v>
      </c>
      <c r="O581" s="298" t="e">
        <f>VLOOKUP(msa[[#This Row],[hwycov_id]],check!$A$2:$P$26,16,FALSE)</f>
        <v>#N/A</v>
      </c>
      <c r="P581" s="298">
        <v>587</v>
      </c>
    </row>
    <row r="582" spans="1:16">
      <c r="A582" s="59">
        <v>17671</v>
      </c>
      <c r="B582" s="59">
        <v>5</v>
      </c>
      <c r="C582" s="59">
        <v>1</v>
      </c>
      <c r="D582" s="59">
        <v>2</v>
      </c>
      <c r="E582" s="59" t="s">
        <v>79</v>
      </c>
      <c r="F582" s="227">
        <v>4</v>
      </c>
      <c r="G582" s="227">
        <v>0</v>
      </c>
      <c r="H582" s="59">
        <v>2</v>
      </c>
      <c r="I582" s="227">
        <v>14</v>
      </c>
      <c r="J582" s="59">
        <v>5160</v>
      </c>
      <c r="K582" s="78">
        <f>VLOOKUP(msa[[#This Row],[hwycov_id]],cnf[],10,FALSE)</f>
        <v>5160</v>
      </c>
      <c r="L582" s="229">
        <f t="shared" si="27"/>
        <v>0</v>
      </c>
      <c r="M582" s="228">
        <f t="shared" si="28"/>
        <v>0</v>
      </c>
      <c r="N582" s="228">
        <f t="shared" si="29"/>
        <v>0</v>
      </c>
      <c r="O582" s="298" t="e">
        <f>VLOOKUP(msa[[#This Row],[hwycov_id]],check!$A$2:$P$26,16,FALSE)</f>
        <v>#N/A</v>
      </c>
      <c r="P582" s="298">
        <v>588</v>
      </c>
    </row>
    <row r="583" spans="1:16">
      <c r="A583" s="59">
        <v>1061</v>
      </c>
      <c r="B583" s="59">
        <v>5</v>
      </c>
      <c r="C583" s="59">
        <v>1</v>
      </c>
      <c r="D583" s="59">
        <v>2</v>
      </c>
      <c r="E583" s="59" t="s">
        <v>79</v>
      </c>
      <c r="F583" s="227">
        <v>4</v>
      </c>
      <c r="G583" s="227">
        <v>0</v>
      </c>
      <c r="H583" s="59">
        <v>2</v>
      </c>
      <c r="I583" s="227">
        <v>14</v>
      </c>
      <c r="J583" s="59">
        <v>5207</v>
      </c>
      <c r="K583" s="78">
        <f>VLOOKUP(msa[[#This Row],[hwycov_id]],cnf[],10,FALSE)</f>
        <v>5207</v>
      </c>
      <c r="L583" s="229">
        <f t="shared" si="27"/>
        <v>0</v>
      </c>
      <c r="M583" s="228">
        <f t="shared" si="28"/>
        <v>0</v>
      </c>
      <c r="N583" s="228">
        <f t="shared" si="29"/>
        <v>0</v>
      </c>
      <c r="O583" s="298" t="e">
        <f>VLOOKUP(msa[[#This Row],[hwycov_id]],check!$A$2:$P$26,16,FALSE)</f>
        <v>#N/A</v>
      </c>
      <c r="P583" s="298">
        <v>589</v>
      </c>
    </row>
    <row r="584" spans="1:16">
      <c r="A584" s="59">
        <v>14608</v>
      </c>
      <c r="B584" s="59">
        <v>5</v>
      </c>
      <c r="C584" s="59">
        <v>1</v>
      </c>
      <c r="D584" s="59">
        <v>2</v>
      </c>
      <c r="E584" s="59" t="s">
        <v>79</v>
      </c>
      <c r="F584" s="227">
        <v>4</v>
      </c>
      <c r="G584" s="227">
        <v>0</v>
      </c>
      <c r="H584" s="59">
        <v>2</v>
      </c>
      <c r="I584" s="227">
        <v>14</v>
      </c>
      <c r="J584" s="59">
        <v>5346</v>
      </c>
      <c r="K584" s="78">
        <f>VLOOKUP(msa[[#This Row],[hwycov_id]],cnf[],10,FALSE)</f>
        <v>5346</v>
      </c>
      <c r="L584" s="229">
        <f t="shared" si="27"/>
        <v>0</v>
      </c>
      <c r="M584" s="228">
        <f t="shared" si="28"/>
        <v>0</v>
      </c>
      <c r="N584" s="228">
        <f t="shared" si="29"/>
        <v>0</v>
      </c>
      <c r="O584" s="298" t="e">
        <f>VLOOKUP(msa[[#This Row],[hwycov_id]],check!$A$2:$P$26,16,FALSE)</f>
        <v>#N/A</v>
      </c>
      <c r="P584" s="298">
        <v>590</v>
      </c>
    </row>
    <row r="585" spans="1:16">
      <c r="A585" s="59">
        <v>4304</v>
      </c>
      <c r="B585" s="59">
        <v>5</v>
      </c>
      <c r="C585" s="59">
        <v>1</v>
      </c>
      <c r="D585" s="59">
        <v>2</v>
      </c>
      <c r="E585" s="59" t="s">
        <v>79</v>
      </c>
      <c r="F585" s="227">
        <v>4</v>
      </c>
      <c r="G585" s="227">
        <v>0</v>
      </c>
      <c r="H585" s="59">
        <v>2</v>
      </c>
      <c r="I585" s="227">
        <v>14</v>
      </c>
      <c r="J585" s="59">
        <v>5740</v>
      </c>
      <c r="K585" s="78">
        <f>VLOOKUP(msa[[#This Row],[hwycov_id]],cnf[],10,FALSE)</f>
        <v>5740</v>
      </c>
      <c r="L585" s="229">
        <f t="shared" si="27"/>
        <v>0</v>
      </c>
      <c r="M585" s="228">
        <f t="shared" si="28"/>
        <v>0</v>
      </c>
      <c r="N585" s="228">
        <f t="shared" si="29"/>
        <v>0</v>
      </c>
      <c r="O585" s="298" t="e">
        <f>VLOOKUP(msa[[#This Row],[hwycov_id]],check!$A$2:$P$26,16,FALSE)</f>
        <v>#N/A</v>
      </c>
      <c r="P585" s="298">
        <v>591</v>
      </c>
    </row>
    <row r="586" spans="1:16">
      <c r="A586" s="59">
        <v>2122</v>
      </c>
      <c r="B586" s="59">
        <v>5</v>
      </c>
      <c r="C586" s="59">
        <v>1</v>
      </c>
      <c r="D586" s="59">
        <v>1</v>
      </c>
      <c r="E586" s="59" t="s">
        <v>79</v>
      </c>
      <c r="F586" s="227">
        <v>4</v>
      </c>
      <c r="G586" s="227">
        <v>0</v>
      </c>
      <c r="H586" s="59">
        <v>2</v>
      </c>
      <c r="I586" s="227">
        <v>14</v>
      </c>
      <c r="J586" s="59">
        <v>5768</v>
      </c>
      <c r="K586" s="78">
        <f>VLOOKUP(msa[[#This Row],[hwycov_id]],cnf[],10,FALSE)</f>
        <v>5768</v>
      </c>
      <c r="L586" s="229">
        <f t="shared" si="27"/>
        <v>0</v>
      </c>
      <c r="M586" s="228">
        <f t="shared" si="28"/>
        <v>0</v>
      </c>
      <c r="N586" s="228">
        <f t="shared" si="29"/>
        <v>0</v>
      </c>
      <c r="O586" s="298" t="e">
        <f>VLOOKUP(msa[[#This Row],[hwycov_id]],check!$A$2:$P$26,16,FALSE)</f>
        <v>#N/A</v>
      </c>
      <c r="P586" s="298">
        <v>592</v>
      </c>
    </row>
    <row r="587" spans="1:16">
      <c r="A587" s="59">
        <v>6609</v>
      </c>
      <c r="B587" s="59">
        <v>5</v>
      </c>
      <c r="C587" s="59">
        <v>1</v>
      </c>
      <c r="D587" s="59">
        <v>2</v>
      </c>
      <c r="E587" s="59" t="s">
        <v>79</v>
      </c>
      <c r="F587" s="227">
        <v>4</v>
      </c>
      <c r="G587" s="227">
        <v>0</v>
      </c>
      <c r="H587" s="59">
        <v>2</v>
      </c>
      <c r="I587" s="227">
        <v>14</v>
      </c>
      <c r="J587" s="59">
        <v>5783</v>
      </c>
      <c r="K587" s="78">
        <f>VLOOKUP(msa[[#This Row],[hwycov_id]],cnf[],10,FALSE)</f>
        <v>5783</v>
      </c>
      <c r="L587" s="229">
        <f t="shared" si="27"/>
        <v>0</v>
      </c>
      <c r="M587" s="228">
        <f t="shared" si="28"/>
        <v>0</v>
      </c>
      <c r="N587" s="228">
        <f t="shared" si="29"/>
        <v>0</v>
      </c>
      <c r="O587" s="298" t="e">
        <f>VLOOKUP(msa[[#This Row],[hwycov_id]],check!$A$2:$P$26,16,FALSE)</f>
        <v>#N/A</v>
      </c>
      <c r="P587" s="298">
        <v>593</v>
      </c>
    </row>
    <row r="588" spans="1:16">
      <c r="A588" s="59">
        <v>8235</v>
      </c>
      <c r="B588" s="59">
        <v>5</v>
      </c>
      <c r="C588" s="59">
        <v>1</v>
      </c>
      <c r="D588" s="59">
        <v>2</v>
      </c>
      <c r="E588" s="59" t="s">
        <v>79</v>
      </c>
      <c r="F588" s="227">
        <v>4</v>
      </c>
      <c r="G588" s="227">
        <v>0</v>
      </c>
      <c r="H588" s="59">
        <v>2</v>
      </c>
      <c r="I588" s="227">
        <v>14</v>
      </c>
      <c r="J588" s="59">
        <v>5797</v>
      </c>
      <c r="K588" s="78">
        <f>VLOOKUP(msa[[#This Row],[hwycov_id]],cnf[],10,FALSE)</f>
        <v>5797</v>
      </c>
      <c r="L588" s="229">
        <f t="shared" si="27"/>
        <v>0</v>
      </c>
      <c r="M588" s="228">
        <f t="shared" si="28"/>
        <v>0</v>
      </c>
      <c r="N588" s="228">
        <f t="shared" si="29"/>
        <v>0</v>
      </c>
      <c r="O588" s="298" t="e">
        <f>VLOOKUP(msa[[#This Row],[hwycov_id]],check!$A$2:$P$26,16,FALSE)</f>
        <v>#N/A</v>
      </c>
      <c r="P588" s="298">
        <v>594</v>
      </c>
    </row>
    <row r="589" spans="1:16">
      <c r="A589" s="59">
        <v>2218</v>
      </c>
      <c r="B589" s="59">
        <v>5</v>
      </c>
      <c r="C589" s="59">
        <v>1</v>
      </c>
      <c r="D589" s="59">
        <v>2</v>
      </c>
      <c r="E589" s="59" t="s">
        <v>79</v>
      </c>
      <c r="F589" s="227">
        <v>4</v>
      </c>
      <c r="G589" s="227">
        <v>0</v>
      </c>
      <c r="H589" s="59">
        <v>2</v>
      </c>
      <c r="I589" s="227">
        <v>14</v>
      </c>
      <c r="J589" s="59">
        <v>5881</v>
      </c>
      <c r="K589" s="78">
        <f>VLOOKUP(msa[[#This Row],[hwycov_id]],cnf[],10,FALSE)</f>
        <v>5881</v>
      </c>
      <c r="L589" s="229">
        <f t="shared" si="27"/>
        <v>0</v>
      </c>
      <c r="M589" s="228">
        <f t="shared" si="28"/>
        <v>0</v>
      </c>
      <c r="N589" s="228">
        <f t="shared" si="29"/>
        <v>0</v>
      </c>
      <c r="O589" s="298" t="e">
        <f>VLOOKUP(msa[[#This Row],[hwycov_id]],check!$A$2:$P$26,16,FALSE)</f>
        <v>#N/A</v>
      </c>
      <c r="P589" s="298">
        <v>595</v>
      </c>
    </row>
    <row r="590" spans="1:16">
      <c r="A590" s="59">
        <v>1069</v>
      </c>
      <c r="B590" s="59">
        <v>5</v>
      </c>
      <c r="C590" s="59">
        <v>1</v>
      </c>
      <c r="D590" s="59">
        <v>2</v>
      </c>
      <c r="E590" s="59" t="s">
        <v>79</v>
      </c>
      <c r="F590" s="227">
        <v>4</v>
      </c>
      <c r="G590" s="227">
        <v>0</v>
      </c>
      <c r="H590" s="59">
        <v>2</v>
      </c>
      <c r="I590" s="227">
        <v>14</v>
      </c>
      <c r="J590" s="59">
        <v>5894</v>
      </c>
      <c r="K590" s="78">
        <f>VLOOKUP(msa[[#This Row],[hwycov_id]],cnf[],10,FALSE)</f>
        <v>5894</v>
      </c>
      <c r="L590" s="229">
        <f t="shared" si="27"/>
        <v>0</v>
      </c>
      <c r="M590" s="228">
        <f t="shared" si="28"/>
        <v>0</v>
      </c>
      <c r="N590" s="228">
        <f t="shared" si="29"/>
        <v>0</v>
      </c>
      <c r="O590" s="298" t="e">
        <f>VLOOKUP(msa[[#This Row],[hwycov_id]],check!$A$2:$P$26,16,FALSE)</f>
        <v>#N/A</v>
      </c>
      <c r="P590" s="298">
        <v>596</v>
      </c>
    </row>
    <row r="591" spans="1:16">
      <c r="A591" s="59">
        <v>3425</v>
      </c>
      <c r="B591" s="59">
        <v>5</v>
      </c>
      <c r="C591" s="59">
        <v>1</v>
      </c>
      <c r="D591" s="59">
        <v>2</v>
      </c>
      <c r="E591" s="59" t="s">
        <v>79</v>
      </c>
      <c r="F591" s="227">
        <v>4</v>
      </c>
      <c r="G591" s="227">
        <v>0</v>
      </c>
      <c r="H591" s="59">
        <v>2</v>
      </c>
      <c r="I591" s="227">
        <v>14</v>
      </c>
      <c r="J591" s="59">
        <v>6028</v>
      </c>
      <c r="K591" s="78">
        <f>VLOOKUP(msa[[#This Row],[hwycov_id]],cnf[],10,FALSE)</f>
        <v>6028</v>
      </c>
      <c r="L591" s="229">
        <f t="shared" si="27"/>
        <v>0</v>
      </c>
      <c r="M591" s="228">
        <f t="shared" si="28"/>
        <v>0</v>
      </c>
      <c r="N591" s="228">
        <f t="shared" si="29"/>
        <v>0</v>
      </c>
      <c r="O591" s="298" t="e">
        <f>VLOOKUP(msa[[#This Row],[hwycov_id]],check!$A$2:$P$26,16,FALSE)</f>
        <v>#N/A</v>
      </c>
      <c r="P591" s="298">
        <v>597</v>
      </c>
    </row>
    <row r="592" spans="1:16">
      <c r="A592" s="59">
        <v>10127</v>
      </c>
      <c r="B592" s="59">
        <v>5</v>
      </c>
      <c r="C592" s="59">
        <v>1</v>
      </c>
      <c r="D592" s="59">
        <v>2</v>
      </c>
      <c r="E592" s="59" t="s">
        <v>79</v>
      </c>
      <c r="F592" s="227">
        <v>4</v>
      </c>
      <c r="G592" s="227">
        <v>0</v>
      </c>
      <c r="H592" s="59">
        <v>2</v>
      </c>
      <c r="I592" s="227">
        <v>14</v>
      </c>
      <c r="J592" s="59">
        <v>6070</v>
      </c>
      <c r="K592" s="78">
        <f>VLOOKUP(msa[[#This Row],[hwycov_id]],cnf[],10,FALSE)</f>
        <v>6070</v>
      </c>
      <c r="L592" s="229">
        <f t="shared" si="27"/>
        <v>0</v>
      </c>
      <c r="M592" s="228">
        <f t="shared" si="28"/>
        <v>0</v>
      </c>
      <c r="N592" s="228">
        <f t="shared" si="29"/>
        <v>0</v>
      </c>
      <c r="O592" s="298" t="e">
        <f>VLOOKUP(msa[[#This Row],[hwycov_id]],check!$A$2:$P$26,16,FALSE)</f>
        <v>#N/A</v>
      </c>
      <c r="P592" s="298">
        <v>598</v>
      </c>
    </row>
    <row r="593" spans="1:16">
      <c r="A593" s="59">
        <v>2812</v>
      </c>
      <c r="B593" s="59">
        <v>5</v>
      </c>
      <c r="C593" s="59">
        <v>1</v>
      </c>
      <c r="D593" s="59">
        <v>2</v>
      </c>
      <c r="E593" s="59" t="s">
        <v>79</v>
      </c>
      <c r="F593" s="227">
        <v>4</v>
      </c>
      <c r="G593" s="227">
        <v>0</v>
      </c>
      <c r="H593" s="59">
        <v>2</v>
      </c>
      <c r="I593" s="227">
        <v>14</v>
      </c>
      <c r="J593" s="59">
        <v>6258</v>
      </c>
      <c r="K593" s="78">
        <f>VLOOKUP(msa[[#This Row],[hwycov_id]],cnf[],10,FALSE)</f>
        <v>6258</v>
      </c>
      <c r="L593" s="229">
        <f t="shared" si="27"/>
        <v>0</v>
      </c>
      <c r="M593" s="228">
        <f t="shared" si="28"/>
        <v>0</v>
      </c>
      <c r="N593" s="228">
        <f t="shared" si="29"/>
        <v>0</v>
      </c>
      <c r="O593" s="298" t="e">
        <f>VLOOKUP(msa[[#This Row],[hwycov_id]],check!$A$2:$P$26,16,FALSE)</f>
        <v>#N/A</v>
      </c>
      <c r="P593" s="298">
        <v>599</v>
      </c>
    </row>
    <row r="594" spans="1:16">
      <c r="A594" s="59">
        <v>18377</v>
      </c>
      <c r="B594" s="59">
        <v>5</v>
      </c>
      <c r="C594" s="59">
        <v>1</v>
      </c>
      <c r="D594" s="59">
        <v>2</v>
      </c>
      <c r="E594" s="59" t="s">
        <v>79</v>
      </c>
      <c r="F594" s="227">
        <v>4</v>
      </c>
      <c r="G594" s="227">
        <v>0</v>
      </c>
      <c r="H594" s="59">
        <v>2</v>
      </c>
      <c r="I594" s="227">
        <v>14</v>
      </c>
      <c r="J594" s="59">
        <v>6288</v>
      </c>
      <c r="K594" s="78">
        <f>VLOOKUP(msa[[#This Row],[hwycov_id]],cnf[],10,FALSE)</f>
        <v>6288</v>
      </c>
      <c r="L594" s="229">
        <f t="shared" si="27"/>
        <v>0</v>
      </c>
      <c r="M594" s="228">
        <f t="shared" si="28"/>
        <v>0</v>
      </c>
      <c r="N594" s="228">
        <f t="shared" si="29"/>
        <v>0</v>
      </c>
      <c r="O594" s="298" t="e">
        <f>VLOOKUP(msa[[#This Row],[hwycov_id]],check!$A$2:$P$26,16,FALSE)</f>
        <v>#N/A</v>
      </c>
      <c r="P594" s="298">
        <v>600</v>
      </c>
    </row>
    <row r="595" spans="1:16">
      <c r="A595" s="59">
        <v>18983</v>
      </c>
      <c r="B595" s="59">
        <v>5</v>
      </c>
      <c r="C595" s="59">
        <v>1</v>
      </c>
      <c r="D595" s="59">
        <v>2</v>
      </c>
      <c r="E595" s="59" t="s">
        <v>80</v>
      </c>
      <c r="F595" s="227">
        <v>4</v>
      </c>
      <c r="G595" s="227">
        <v>0</v>
      </c>
      <c r="H595" s="59">
        <v>2</v>
      </c>
      <c r="I595" s="227">
        <v>3</v>
      </c>
      <c r="J595" s="59">
        <v>6300</v>
      </c>
      <c r="K595" s="78">
        <f>VLOOKUP(msa[[#This Row],[hwycov_id]],cnf[],10,FALSE)</f>
        <v>6300</v>
      </c>
      <c r="L595" s="229">
        <f t="shared" si="27"/>
        <v>0</v>
      </c>
      <c r="M595" s="228">
        <f t="shared" si="28"/>
        <v>0</v>
      </c>
      <c r="N595" s="228">
        <f t="shared" si="29"/>
        <v>0</v>
      </c>
      <c r="O595" s="298" t="e">
        <f>VLOOKUP(msa[[#This Row],[hwycov_id]],check!$A$2:$P$26,16,FALSE)</f>
        <v>#N/A</v>
      </c>
      <c r="P595" s="298">
        <v>601</v>
      </c>
    </row>
    <row r="596" spans="1:16">
      <c r="A596" s="59">
        <v>17754</v>
      </c>
      <c r="B596" s="59">
        <v>5</v>
      </c>
      <c r="C596" s="59">
        <v>1</v>
      </c>
      <c r="D596" s="59">
        <v>2</v>
      </c>
      <c r="E596" s="59" t="s">
        <v>79</v>
      </c>
      <c r="F596" s="227">
        <v>4</v>
      </c>
      <c r="G596" s="227">
        <v>0</v>
      </c>
      <c r="H596" s="59">
        <v>2</v>
      </c>
      <c r="I596" s="227">
        <v>14</v>
      </c>
      <c r="J596" s="59">
        <v>6310</v>
      </c>
      <c r="K596" s="78">
        <f>VLOOKUP(msa[[#This Row],[hwycov_id]],cnf[],10,FALSE)</f>
        <v>6310</v>
      </c>
      <c r="L596" s="229">
        <f t="shared" si="27"/>
        <v>0</v>
      </c>
      <c r="M596" s="228">
        <f t="shared" si="28"/>
        <v>0</v>
      </c>
      <c r="N596" s="228">
        <f t="shared" si="29"/>
        <v>0</v>
      </c>
      <c r="O596" s="298" t="e">
        <f>VLOOKUP(msa[[#This Row],[hwycov_id]],check!$A$2:$P$26,16,FALSE)</f>
        <v>#N/A</v>
      </c>
      <c r="P596" s="298">
        <v>602</v>
      </c>
    </row>
    <row r="597" spans="1:16">
      <c r="A597" s="59">
        <v>1825</v>
      </c>
      <c r="B597" s="59">
        <v>5</v>
      </c>
      <c r="C597" s="59">
        <v>1</v>
      </c>
      <c r="D597" s="59">
        <v>1</v>
      </c>
      <c r="E597" s="59" t="s">
        <v>79</v>
      </c>
      <c r="F597" s="227">
        <v>4</v>
      </c>
      <c r="G597" s="227">
        <v>0</v>
      </c>
      <c r="H597" s="59">
        <v>2</v>
      </c>
      <c r="I597" s="227">
        <v>14</v>
      </c>
      <c r="J597" s="59">
        <v>6363</v>
      </c>
      <c r="K597" s="78">
        <f>VLOOKUP(msa[[#This Row],[hwycov_id]],cnf[],10,FALSE)</f>
        <v>6363</v>
      </c>
      <c r="L597" s="229">
        <f t="shared" si="27"/>
        <v>0</v>
      </c>
      <c r="M597" s="228">
        <f t="shared" si="28"/>
        <v>0</v>
      </c>
      <c r="N597" s="228">
        <f t="shared" si="29"/>
        <v>0</v>
      </c>
      <c r="O597" s="298" t="e">
        <f>VLOOKUP(msa[[#This Row],[hwycov_id]],check!$A$2:$P$26,16,FALSE)</f>
        <v>#N/A</v>
      </c>
      <c r="P597" s="298">
        <v>603</v>
      </c>
    </row>
    <row r="598" spans="1:16">
      <c r="A598" s="59">
        <v>5012</v>
      </c>
      <c r="B598" s="59">
        <v>5</v>
      </c>
      <c r="C598" s="59">
        <v>1</v>
      </c>
      <c r="D598" s="59">
        <v>2</v>
      </c>
      <c r="E598" s="59" t="s">
        <v>79</v>
      </c>
      <c r="F598" s="227">
        <v>4</v>
      </c>
      <c r="G598" s="227">
        <v>0</v>
      </c>
      <c r="H598" s="59">
        <v>2</v>
      </c>
      <c r="I598" s="227">
        <v>14</v>
      </c>
      <c r="J598" s="59">
        <v>6394</v>
      </c>
      <c r="K598" s="78">
        <f>VLOOKUP(msa[[#This Row],[hwycov_id]],cnf[],10,FALSE)</f>
        <v>6394</v>
      </c>
      <c r="L598" s="229">
        <f t="shared" si="27"/>
        <v>0</v>
      </c>
      <c r="M598" s="228">
        <f t="shared" si="28"/>
        <v>0</v>
      </c>
      <c r="N598" s="228">
        <f t="shared" si="29"/>
        <v>0</v>
      </c>
      <c r="O598" s="298" t="e">
        <f>VLOOKUP(msa[[#This Row],[hwycov_id]],check!$A$2:$P$26,16,FALSE)</f>
        <v>#N/A</v>
      </c>
      <c r="P598" s="298">
        <v>604</v>
      </c>
    </row>
    <row r="599" spans="1:16">
      <c r="A599" s="59">
        <v>24565</v>
      </c>
      <c r="B599" s="59">
        <v>5</v>
      </c>
      <c r="C599" s="59">
        <v>1</v>
      </c>
      <c r="D599" s="59">
        <v>2</v>
      </c>
      <c r="E599" s="59" t="s">
        <v>79</v>
      </c>
      <c r="F599" s="227">
        <v>4</v>
      </c>
      <c r="G599" s="227">
        <v>0</v>
      </c>
      <c r="H599" s="59">
        <v>2</v>
      </c>
      <c r="I599" s="227">
        <v>14</v>
      </c>
      <c r="J599" s="59">
        <v>6495</v>
      </c>
      <c r="K599" s="78">
        <f>VLOOKUP(msa[[#This Row],[hwycov_id]],cnf[],10,FALSE)</f>
        <v>6495</v>
      </c>
      <c r="L599" s="229">
        <f t="shared" si="27"/>
        <v>0</v>
      </c>
      <c r="M599" s="228">
        <f t="shared" si="28"/>
        <v>0</v>
      </c>
      <c r="N599" s="228">
        <f t="shared" si="29"/>
        <v>0</v>
      </c>
      <c r="O599" s="298" t="e">
        <f>VLOOKUP(msa[[#This Row],[hwycov_id]],check!$A$2:$P$26,16,FALSE)</f>
        <v>#N/A</v>
      </c>
      <c r="P599" s="298">
        <v>605</v>
      </c>
    </row>
    <row r="600" spans="1:16">
      <c r="A600" s="59">
        <v>20315</v>
      </c>
      <c r="B600" s="59">
        <v>5</v>
      </c>
      <c r="C600" s="59">
        <v>1</v>
      </c>
      <c r="D600" s="59">
        <v>2</v>
      </c>
      <c r="E600" s="59" t="s">
        <v>79</v>
      </c>
      <c r="F600" s="227">
        <v>4</v>
      </c>
      <c r="G600" s="227">
        <v>0</v>
      </c>
      <c r="H600" s="59">
        <v>2</v>
      </c>
      <c r="I600" s="227">
        <v>14</v>
      </c>
      <c r="J600" s="59">
        <v>6651</v>
      </c>
      <c r="K600" s="78">
        <f>VLOOKUP(msa[[#This Row],[hwycov_id]],cnf[],10,FALSE)</f>
        <v>6651</v>
      </c>
      <c r="L600" s="229">
        <f t="shared" si="27"/>
        <v>0</v>
      </c>
      <c r="M600" s="228">
        <f t="shared" si="28"/>
        <v>0</v>
      </c>
      <c r="N600" s="228">
        <f t="shared" si="29"/>
        <v>0</v>
      </c>
      <c r="O600" s="298" t="e">
        <f>VLOOKUP(msa[[#This Row],[hwycov_id]],check!$A$2:$P$26,16,FALSE)</f>
        <v>#N/A</v>
      </c>
      <c r="P600" s="298">
        <v>606</v>
      </c>
    </row>
    <row r="601" spans="1:16">
      <c r="A601" s="59">
        <v>11638</v>
      </c>
      <c r="B601" s="59">
        <v>5</v>
      </c>
      <c r="C601" s="59">
        <v>1</v>
      </c>
      <c r="D601" s="59">
        <v>2</v>
      </c>
      <c r="E601" s="59" t="s">
        <v>79</v>
      </c>
      <c r="F601" s="227">
        <v>4</v>
      </c>
      <c r="G601" s="227">
        <v>0</v>
      </c>
      <c r="H601" s="59">
        <v>2</v>
      </c>
      <c r="I601" s="227">
        <v>14</v>
      </c>
      <c r="J601" s="59">
        <v>6651</v>
      </c>
      <c r="K601" s="78">
        <f>VLOOKUP(msa[[#This Row],[hwycov_id]],cnf[],10,FALSE)</f>
        <v>6651</v>
      </c>
      <c r="L601" s="229">
        <f t="shared" si="27"/>
        <v>0</v>
      </c>
      <c r="M601" s="228">
        <f t="shared" si="28"/>
        <v>0</v>
      </c>
      <c r="N601" s="228">
        <f t="shared" si="29"/>
        <v>0</v>
      </c>
      <c r="O601" s="298" t="e">
        <f>VLOOKUP(msa[[#This Row],[hwycov_id]],check!$A$2:$P$26,16,FALSE)</f>
        <v>#N/A</v>
      </c>
      <c r="P601" s="298">
        <v>607</v>
      </c>
    </row>
    <row r="602" spans="1:16">
      <c r="A602" s="59">
        <v>17760</v>
      </c>
      <c r="B602" s="59">
        <v>5</v>
      </c>
      <c r="C602" s="59">
        <v>1</v>
      </c>
      <c r="D602" s="59">
        <v>2</v>
      </c>
      <c r="E602" s="59" t="s">
        <v>80</v>
      </c>
      <c r="F602" s="227">
        <v>4</v>
      </c>
      <c r="G602" s="227">
        <v>0</v>
      </c>
      <c r="H602" s="59">
        <v>2</v>
      </c>
      <c r="I602" s="227">
        <v>3</v>
      </c>
      <c r="J602" s="59">
        <v>6800</v>
      </c>
      <c r="K602" s="78">
        <f>VLOOKUP(msa[[#This Row],[hwycov_id]],cnf[],10,FALSE)</f>
        <v>6800</v>
      </c>
      <c r="L602" s="229">
        <f t="shared" si="27"/>
        <v>0</v>
      </c>
      <c r="M602" s="228">
        <f t="shared" si="28"/>
        <v>0</v>
      </c>
      <c r="N602" s="228">
        <f t="shared" si="29"/>
        <v>0</v>
      </c>
      <c r="O602" s="298" t="e">
        <f>VLOOKUP(msa[[#This Row],[hwycov_id]],check!$A$2:$P$26,16,FALSE)</f>
        <v>#N/A</v>
      </c>
      <c r="P602" s="298">
        <v>608</v>
      </c>
    </row>
    <row r="603" spans="1:16">
      <c r="A603" s="59">
        <v>270</v>
      </c>
      <c r="B603" s="59">
        <v>5</v>
      </c>
      <c r="C603" s="59">
        <v>1</v>
      </c>
      <c r="D603" s="59">
        <v>1</v>
      </c>
      <c r="E603" s="59" t="s">
        <v>79</v>
      </c>
      <c r="F603" s="227">
        <v>4</v>
      </c>
      <c r="G603" s="227">
        <v>0</v>
      </c>
      <c r="H603" s="59">
        <v>2</v>
      </c>
      <c r="I603" s="227">
        <v>14</v>
      </c>
      <c r="J603" s="59">
        <v>6878</v>
      </c>
      <c r="K603" s="78">
        <f>VLOOKUP(msa[[#This Row],[hwycov_id]],cnf[],10,FALSE)</f>
        <v>6878</v>
      </c>
      <c r="L603" s="229">
        <f t="shared" si="27"/>
        <v>0</v>
      </c>
      <c r="M603" s="228">
        <f t="shared" si="28"/>
        <v>0</v>
      </c>
      <c r="N603" s="228">
        <f t="shared" si="29"/>
        <v>0</v>
      </c>
      <c r="O603" s="298" t="e">
        <f>VLOOKUP(msa[[#This Row],[hwycov_id]],check!$A$2:$P$26,16,FALSE)</f>
        <v>#N/A</v>
      </c>
      <c r="P603" s="298">
        <v>609</v>
      </c>
    </row>
    <row r="604" spans="1:16">
      <c r="A604" s="59">
        <v>1929</v>
      </c>
      <c r="B604" s="59">
        <v>5</v>
      </c>
      <c r="C604" s="59">
        <v>1</v>
      </c>
      <c r="D604" s="59">
        <v>2</v>
      </c>
      <c r="E604" s="59" t="s">
        <v>79</v>
      </c>
      <c r="F604" s="227">
        <v>4</v>
      </c>
      <c r="G604" s="227">
        <v>0</v>
      </c>
      <c r="H604" s="59">
        <v>2</v>
      </c>
      <c r="I604" s="227">
        <v>14</v>
      </c>
      <c r="J604" s="59">
        <v>7086</v>
      </c>
      <c r="K604" s="78">
        <f>VLOOKUP(msa[[#This Row],[hwycov_id]],cnf[],10,FALSE)</f>
        <v>7086</v>
      </c>
      <c r="L604" s="229">
        <f t="shared" si="27"/>
        <v>0</v>
      </c>
      <c r="M604" s="228">
        <f t="shared" si="28"/>
        <v>0</v>
      </c>
      <c r="N604" s="228">
        <f t="shared" si="29"/>
        <v>0</v>
      </c>
      <c r="O604" s="298" t="e">
        <f>VLOOKUP(msa[[#This Row],[hwycov_id]],check!$A$2:$P$26,16,FALSE)</f>
        <v>#N/A</v>
      </c>
      <c r="P604" s="298">
        <v>610</v>
      </c>
    </row>
    <row r="605" spans="1:16">
      <c r="A605" s="59">
        <v>17591</v>
      </c>
      <c r="B605" s="59">
        <v>5</v>
      </c>
      <c r="C605" s="59">
        <v>1</v>
      </c>
      <c r="D605" s="59">
        <v>2</v>
      </c>
      <c r="E605" s="59" t="s">
        <v>79</v>
      </c>
      <c r="F605" s="227">
        <v>4</v>
      </c>
      <c r="G605" s="227">
        <v>0</v>
      </c>
      <c r="H605" s="59">
        <v>2</v>
      </c>
      <c r="I605" s="227">
        <v>14</v>
      </c>
      <c r="J605" s="59">
        <v>7333</v>
      </c>
      <c r="K605" s="78">
        <f>VLOOKUP(msa[[#This Row],[hwycov_id]],cnf[],10,FALSE)</f>
        <v>7333</v>
      </c>
      <c r="L605" s="229">
        <f t="shared" si="27"/>
        <v>0</v>
      </c>
      <c r="M605" s="228">
        <f t="shared" si="28"/>
        <v>0</v>
      </c>
      <c r="N605" s="228">
        <f t="shared" si="29"/>
        <v>0</v>
      </c>
      <c r="O605" s="298" t="e">
        <f>VLOOKUP(msa[[#This Row],[hwycov_id]],check!$A$2:$P$26,16,FALSE)</f>
        <v>#N/A</v>
      </c>
      <c r="P605" s="298">
        <v>611</v>
      </c>
    </row>
    <row r="606" spans="1:16">
      <c r="A606" s="59">
        <v>17567</v>
      </c>
      <c r="B606" s="59">
        <v>5</v>
      </c>
      <c r="C606" s="59">
        <v>1</v>
      </c>
      <c r="D606" s="59">
        <v>1</v>
      </c>
      <c r="E606" s="59" t="s">
        <v>79</v>
      </c>
      <c r="F606" s="227">
        <v>4</v>
      </c>
      <c r="G606" s="227">
        <v>0</v>
      </c>
      <c r="H606" s="59">
        <v>2</v>
      </c>
      <c r="I606" s="227">
        <v>14</v>
      </c>
      <c r="J606" s="59">
        <v>7422</v>
      </c>
      <c r="K606" s="78">
        <f>VLOOKUP(msa[[#This Row],[hwycov_id]],cnf[],10,FALSE)</f>
        <v>7422</v>
      </c>
      <c r="L606" s="229">
        <f t="shared" si="27"/>
        <v>0</v>
      </c>
      <c r="M606" s="228">
        <f t="shared" si="28"/>
        <v>0</v>
      </c>
      <c r="N606" s="228">
        <f t="shared" si="29"/>
        <v>0</v>
      </c>
      <c r="O606" s="298" t="e">
        <f>VLOOKUP(msa[[#This Row],[hwycov_id]],check!$A$2:$P$26,16,FALSE)</f>
        <v>#N/A</v>
      </c>
      <c r="P606" s="298">
        <v>612</v>
      </c>
    </row>
    <row r="607" spans="1:16">
      <c r="A607" s="59">
        <v>18732</v>
      </c>
      <c r="B607" s="59">
        <v>5</v>
      </c>
      <c r="C607" s="59">
        <v>1</v>
      </c>
      <c r="D607" s="59">
        <v>2</v>
      </c>
      <c r="E607" s="59" t="s">
        <v>79</v>
      </c>
      <c r="F607" s="227">
        <v>4</v>
      </c>
      <c r="G607" s="227">
        <v>0</v>
      </c>
      <c r="H607" s="59">
        <v>2</v>
      </c>
      <c r="I607" s="227">
        <v>14</v>
      </c>
      <c r="J607" s="59">
        <v>7519</v>
      </c>
      <c r="K607" s="78">
        <f>VLOOKUP(msa[[#This Row],[hwycov_id]],cnf[],10,FALSE)</f>
        <v>7519</v>
      </c>
      <c r="L607" s="229">
        <f t="shared" si="27"/>
        <v>0</v>
      </c>
      <c r="M607" s="228">
        <f t="shared" si="28"/>
        <v>0</v>
      </c>
      <c r="N607" s="228">
        <f t="shared" si="29"/>
        <v>0</v>
      </c>
      <c r="O607" s="298" t="e">
        <f>VLOOKUP(msa[[#This Row],[hwycov_id]],check!$A$2:$P$26,16,FALSE)</f>
        <v>#N/A</v>
      </c>
      <c r="P607" s="298">
        <v>613</v>
      </c>
    </row>
    <row r="608" spans="1:16">
      <c r="A608" s="59">
        <v>2086</v>
      </c>
      <c r="B608" s="59">
        <v>5</v>
      </c>
      <c r="C608" s="59">
        <v>1</v>
      </c>
      <c r="D608" s="59">
        <v>2</v>
      </c>
      <c r="E608" s="59" t="s">
        <v>79</v>
      </c>
      <c r="F608" s="227">
        <v>4</v>
      </c>
      <c r="G608" s="227">
        <v>0</v>
      </c>
      <c r="H608" s="59">
        <v>2</v>
      </c>
      <c r="I608" s="227">
        <v>14</v>
      </c>
      <c r="J608" s="59">
        <v>7868</v>
      </c>
      <c r="K608" s="78">
        <f>VLOOKUP(msa[[#This Row],[hwycov_id]],cnf[],10,FALSE)</f>
        <v>7868</v>
      </c>
      <c r="L608" s="229">
        <f t="shared" si="27"/>
        <v>0</v>
      </c>
      <c r="M608" s="228">
        <f t="shared" si="28"/>
        <v>0</v>
      </c>
      <c r="N608" s="228">
        <f t="shared" si="29"/>
        <v>0</v>
      </c>
      <c r="O608" s="298" t="e">
        <f>VLOOKUP(msa[[#This Row],[hwycov_id]],check!$A$2:$P$26,16,FALSE)</f>
        <v>#N/A</v>
      </c>
      <c r="P608" s="298">
        <v>614</v>
      </c>
    </row>
    <row r="609" spans="1:16">
      <c r="A609" s="59">
        <v>5032</v>
      </c>
      <c r="B609" s="59">
        <v>5</v>
      </c>
      <c r="C609" s="59">
        <v>1</v>
      </c>
      <c r="D609" s="59">
        <v>2</v>
      </c>
      <c r="E609" s="59" t="s">
        <v>79</v>
      </c>
      <c r="F609" s="227">
        <v>4</v>
      </c>
      <c r="G609" s="227">
        <v>0</v>
      </c>
      <c r="H609" s="59">
        <v>2</v>
      </c>
      <c r="I609" s="227">
        <v>14</v>
      </c>
      <c r="J609" s="59">
        <v>8185</v>
      </c>
      <c r="K609" s="78">
        <f>VLOOKUP(msa[[#This Row],[hwycov_id]],cnf[],10,FALSE)</f>
        <v>8185</v>
      </c>
      <c r="L609" s="229">
        <f t="shared" si="27"/>
        <v>0</v>
      </c>
      <c r="M609" s="228">
        <f t="shared" si="28"/>
        <v>0</v>
      </c>
      <c r="N609" s="228">
        <f t="shared" si="29"/>
        <v>0</v>
      </c>
      <c r="O609" s="298" t="e">
        <f>VLOOKUP(msa[[#This Row],[hwycov_id]],check!$A$2:$P$26,16,FALSE)</f>
        <v>#N/A</v>
      </c>
      <c r="P609" s="298">
        <v>615</v>
      </c>
    </row>
    <row r="610" spans="1:16">
      <c r="A610" s="59">
        <v>16607</v>
      </c>
      <c r="B610" s="59">
        <v>5</v>
      </c>
      <c r="C610" s="59">
        <v>1</v>
      </c>
      <c r="D610" s="59">
        <v>2</v>
      </c>
      <c r="E610" s="59" t="s">
        <v>79</v>
      </c>
      <c r="F610" s="227">
        <v>4</v>
      </c>
      <c r="G610" s="227">
        <v>0</v>
      </c>
      <c r="H610" s="59">
        <v>2</v>
      </c>
      <c r="I610" s="227">
        <v>14</v>
      </c>
      <c r="J610" s="59">
        <v>8260</v>
      </c>
      <c r="K610" s="78">
        <f>VLOOKUP(msa[[#This Row],[hwycov_id]],cnf[],10,FALSE)</f>
        <v>8260</v>
      </c>
      <c r="L610" s="229">
        <f t="shared" si="27"/>
        <v>0</v>
      </c>
      <c r="M610" s="228">
        <f t="shared" si="28"/>
        <v>0</v>
      </c>
      <c r="N610" s="228">
        <f t="shared" si="29"/>
        <v>0</v>
      </c>
      <c r="O610" s="298" t="e">
        <f>VLOOKUP(msa[[#This Row],[hwycov_id]],check!$A$2:$P$26,16,FALSE)</f>
        <v>#N/A</v>
      </c>
      <c r="P610" s="298">
        <v>616</v>
      </c>
    </row>
    <row r="611" spans="1:16">
      <c r="A611" s="59">
        <v>5339</v>
      </c>
      <c r="B611" s="59">
        <v>5</v>
      </c>
      <c r="C611" s="59">
        <v>1</v>
      </c>
      <c r="D611" s="59">
        <v>2</v>
      </c>
      <c r="E611" s="59" t="s">
        <v>79</v>
      </c>
      <c r="F611" s="227">
        <v>4</v>
      </c>
      <c r="G611" s="227">
        <v>0</v>
      </c>
      <c r="H611" s="59">
        <v>2</v>
      </c>
      <c r="I611" s="227">
        <v>14</v>
      </c>
      <c r="J611" s="59">
        <v>8359</v>
      </c>
      <c r="K611" s="78">
        <f>VLOOKUP(msa[[#This Row],[hwycov_id]],cnf[],10,FALSE)</f>
        <v>8359</v>
      </c>
      <c r="L611" s="229">
        <f t="shared" si="27"/>
        <v>0</v>
      </c>
      <c r="M611" s="228">
        <f t="shared" si="28"/>
        <v>0</v>
      </c>
      <c r="N611" s="228">
        <f t="shared" si="29"/>
        <v>0</v>
      </c>
      <c r="O611" s="298" t="e">
        <f>VLOOKUP(msa[[#This Row],[hwycov_id]],check!$A$2:$P$26,16,FALSE)</f>
        <v>#N/A</v>
      </c>
      <c r="P611" s="298">
        <v>617</v>
      </c>
    </row>
    <row r="612" spans="1:16">
      <c r="A612" s="59">
        <v>3810</v>
      </c>
      <c r="B612" s="59">
        <v>5</v>
      </c>
      <c r="C612" s="59">
        <v>1</v>
      </c>
      <c r="D612" s="59">
        <v>2</v>
      </c>
      <c r="E612" s="59" t="s">
        <v>79</v>
      </c>
      <c r="F612" s="227">
        <v>4</v>
      </c>
      <c r="G612" s="227">
        <v>0</v>
      </c>
      <c r="H612" s="59">
        <v>2</v>
      </c>
      <c r="I612" s="227">
        <v>14</v>
      </c>
      <c r="J612" s="59">
        <v>8574</v>
      </c>
      <c r="K612" s="78">
        <f>VLOOKUP(msa[[#This Row],[hwycov_id]],cnf[],10,FALSE)</f>
        <v>8574</v>
      </c>
      <c r="L612" s="229">
        <f t="shared" si="27"/>
        <v>0</v>
      </c>
      <c r="M612" s="228">
        <f t="shared" si="28"/>
        <v>0</v>
      </c>
      <c r="N612" s="228">
        <f t="shared" si="29"/>
        <v>0</v>
      </c>
      <c r="O612" s="298" t="e">
        <f>VLOOKUP(msa[[#This Row],[hwycov_id]],check!$A$2:$P$26,16,FALSE)</f>
        <v>#N/A</v>
      </c>
      <c r="P612" s="298">
        <v>618</v>
      </c>
    </row>
    <row r="613" spans="1:16">
      <c r="A613" s="59">
        <v>11642</v>
      </c>
      <c r="B613" s="59">
        <v>5</v>
      </c>
      <c r="C613" s="59">
        <v>1</v>
      </c>
      <c r="D613" s="59">
        <v>2</v>
      </c>
      <c r="E613" s="59" t="s">
        <v>79</v>
      </c>
      <c r="F613" s="227">
        <v>4</v>
      </c>
      <c r="G613" s="227">
        <v>0</v>
      </c>
      <c r="H613" s="59">
        <v>2</v>
      </c>
      <c r="I613" s="227">
        <v>14</v>
      </c>
      <c r="J613" s="59">
        <v>8786</v>
      </c>
      <c r="K613" s="78">
        <f>VLOOKUP(msa[[#This Row],[hwycov_id]],cnf[],10,FALSE)</f>
        <v>8786</v>
      </c>
      <c r="L613" s="229">
        <f t="shared" si="27"/>
        <v>0</v>
      </c>
      <c r="M613" s="228">
        <f t="shared" si="28"/>
        <v>0</v>
      </c>
      <c r="N613" s="228">
        <f t="shared" si="29"/>
        <v>0</v>
      </c>
      <c r="O613" s="298" t="e">
        <f>VLOOKUP(msa[[#This Row],[hwycov_id]],check!$A$2:$P$26,16,FALSE)</f>
        <v>#N/A</v>
      </c>
      <c r="P613" s="298">
        <v>619</v>
      </c>
    </row>
    <row r="614" spans="1:16">
      <c r="A614" s="59">
        <v>6581</v>
      </c>
      <c r="B614" s="59">
        <v>5</v>
      </c>
      <c r="C614" s="59">
        <v>1</v>
      </c>
      <c r="D614" s="59">
        <v>2</v>
      </c>
      <c r="E614" s="59" t="s">
        <v>79</v>
      </c>
      <c r="F614" s="227">
        <v>4</v>
      </c>
      <c r="G614" s="227">
        <v>0</v>
      </c>
      <c r="H614" s="59">
        <v>2</v>
      </c>
      <c r="I614" s="227">
        <v>14</v>
      </c>
      <c r="J614" s="59">
        <v>8889</v>
      </c>
      <c r="K614" s="78">
        <f>VLOOKUP(msa[[#This Row],[hwycov_id]],cnf[],10,FALSE)</f>
        <v>8889</v>
      </c>
      <c r="L614" s="229">
        <f t="shared" si="27"/>
        <v>0</v>
      </c>
      <c r="M614" s="228">
        <f t="shared" si="28"/>
        <v>0</v>
      </c>
      <c r="N614" s="228">
        <f t="shared" si="29"/>
        <v>0</v>
      </c>
      <c r="O614" s="298" t="e">
        <f>VLOOKUP(msa[[#This Row],[hwycov_id]],check!$A$2:$P$26,16,FALSE)</f>
        <v>#N/A</v>
      </c>
      <c r="P614" s="298">
        <v>620</v>
      </c>
    </row>
    <row r="615" spans="1:16">
      <c r="A615" s="59">
        <v>3804</v>
      </c>
      <c r="B615" s="59">
        <v>5</v>
      </c>
      <c r="C615" s="59">
        <v>1</v>
      </c>
      <c r="D615" s="59">
        <v>2</v>
      </c>
      <c r="E615" s="59" t="s">
        <v>79</v>
      </c>
      <c r="F615" s="227">
        <v>4</v>
      </c>
      <c r="G615" s="227">
        <v>0</v>
      </c>
      <c r="H615" s="59">
        <v>2</v>
      </c>
      <c r="I615" s="227">
        <v>14</v>
      </c>
      <c r="J615" s="59">
        <v>9343</v>
      </c>
      <c r="K615" s="78">
        <f>VLOOKUP(msa[[#This Row],[hwycov_id]],cnf[],10,FALSE)</f>
        <v>9343</v>
      </c>
      <c r="L615" s="229">
        <f t="shared" si="27"/>
        <v>0</v>
      </c>
      <c r="M615" s="228">
        <f t="shared" si="28"/>
        <v>0</v>
      </c>
      <c r="N615" s="228">
        <f t="shared" si="29"/>
        <v>0</v>
      </c>
      <c r="O615" s="298" t="e">
        <f>VLOOKUP(msa[[#This Row],[hwycov_id]],check!$A$2:$P$26,16,FALSE)</f>
        <v>#N/A</v>
      </c>
      <c r="P615" s="298">
        <v>621</v>
      </c>
    </row>
    <row r="616" spans="1:16">
      <c r="A616" s="59">
        <v>3488</v>
      </c>
      <c r="B616" s="59">
        <v>5</v>
      </c>
      <c r="C616" s="59">
        <v>1</v>
      </c>
      <c r="D616" s="59">
        <v>2</v>
      </c>
      <c r="E616" s="59" t="s">
        <v>80</v>
      </c>
      <c r="F616" s="227">
        <v>4</v>
      </c>
      <c r="G616" s="227">
        <v>1</v>
      </c>
      <c r="H616" s="59">
        <v>2</v>
      </c>
      <c r="I616" s="227">
        <v>3</v>
      </c>
      <c r="J616" s="59">
        <v>11000</v>
      </c>
      <c r="K616" s="78">
        <f>VLOOKUP(msa[[#This Row],[hwycov_id]],cnf[],10,FALSE)</f>
        <v>11000</v>
      </c>
      <c r="L616" s="229">
        <f t="shared" si="27"/>
        <v>0</v>
      </c>
      <c r="M616" s="228">
        <f t="shared" si="28"/>
        <v>0</v>
      </c>
      <c r="N616" s="228">
        <f t="shared" si="29"/>
        <v>0</v>
      </c>
      <c r="O616" s="298" t="e">
        <f>VLOOKUP(msa[[#This Row],[hwycov_id]],check!$A$2:$P$26,16,FALSE)</f>
        <v>#N/A</v>
      </c>
      <c r="P616" s="298">
        <v>622</v>
      </c>
    </row>
    <row r="617" spans="1:16">
      <c r="A617" s="59">
        <v>22491</v>
      </c>
      <c r="B617" s="59">
        <v>5</v>
      </c>
      <c r="C617" s="59">
        <v>1</v>
      </c>
      <c r="D617" s="59">
        <v>2</v>
      </c>
      <c r="E617" s="59" t="s">
        <v>79</v>
      </c>
      <c r="F617" s="227">
        <v>4</v>
      </c>
      <c r="G617" s="227">
        <v>1</v>
      </c>
      <c r="H617" s="59">
        <v>2</v>
      </c>
      <c r="I617" s="227">
        <v>14</v>
      </c>
      <c r="J617" s="59">
        <v>11628</v>
      </c>
      <c r="K617" s="78">
        <f>VLOOKUP(msa[[#This Row],[hwycov_id]],cnf[],10,FALSE)</f>
        <v>11628</v>
      </c>
      <c r="L617" s="229">
        <f t="shared" si="27"/>
        <v>0</v>
      </c>
      <c r="M617" s="228">
        <f t="shared" si="28"/>
        <v>0</v>
      </c>
      <c r="N617" s="228">
        <f t="shared" si="29"/>
        <v>0</v>
      </c>
      <c r="O617" s="298" t="e">
        <f>VLOOKUP(msa[[#This Row],[hwycov_id]],check!$A$2:$P$26,16,FALSE)</f>
        <v>#N/A</v>
      </c>
      <c r="P617" s="298">
        <v>623</v>
      </c>
    </row>
    <row r="618" spans="1:16">
      <c r="A618" s="59">
        <v>7521</v>
      </c>
      <c r="B618" s="59">
        <v>5</v>
      </c>
      <c r="C618" s="59">
        <v>1</v>
      </c>
      <c r="D618" s="59">
        <v>2</v>
      </c>
      <c r="E618" s="59" t="s">
        <v>79</v>
      </c>
      <c r="F618" s="227">
        <v>4</v>
      </c>
      <c r="G618" s="227">
        <v>1</v>
      </c>
      <c r="H618" s="59">
        <v>2</v>
      </c>
      <c r="I618" s="227">
        <v>14</v>
      </c>
      <c r="J618" s="59">
        <v>11743</v>
      </c>
      <c r="K618" s="78">
        <f>VLOOKUP(msa[[#This Row],[hwycov_id]],cnf[],10,FALSE)</f>
        <v>11743</v>
      </c>
      <c r="L618" s="229">
        <f t="shared" si="27"/>
        <v>0</v>
      </c>
      <c r="M618" s="228">
        <f t="shared" si="28"/>
        <v>0</v>
      </c>
      <c r="N618" s="228">
        <f t="shared" si="29"/>
        <v>0</v>
      </c>
      <c r="O618" s="298" t="e">
        <f>VLOOKUP(msa[[#This Row],[hwycov_id]],check!$A$2:$P$26,16,FALSE)</f>
        <v>#N/A</v>
      </c>
      <c r="P618" s="298">
        <v>624</v>
      </c>
    </row>
    <row r="619" spans="1:16">
      <c r="A619" s="59">
        <v>16700</v>
      </c>
      <c r="B619" s="59">
        <v>5</v>
      </c>
      <c r="C619" s="59">
        <v>1</v>
      </c>
      <c r="D619" s="59">
        <v>2</v>
      </c>
      <c r="E619" s="59" t="s">
        <v>79</v>
      </c>
      <c r="F619" s="227">
        <v>4</v>
      </c>
      <c r="G619" s="227">
        <v>1</v>
      </c>
      <c r="H619" s="59">
        <v>2</v>
      </c>
      <c r="I619" s="227">
        <v>14</v>
      </c>
      <c r="J619" s="59">
        <v>11978</v>
      </c>
      <c r="K619" s="78">
        <f>VLOOKUP(msa[[#This Row],[hwycov_id]],cnf[],10,FALSE)</f>
        <v>11978</v>
      </c>
      <c r="L619" s="229">
        <f t="shared" si="27"/>
        <v>0</v>
      </c>
      <c r="M619" s="228">
        <f t="shared" si="28"/>
        <v>0</v>
      </c>
      <c r="N619" s="228">
        <f t="shared" si="29"/>
        <v>0</v>
      </c>
      <c r="O619" s="298" t="e">
        <f>VLOOKUP(msa[[#This Row],[hwycov_id]],check!$A$2:$P$26,16,FALSE)</f>
        <v>#N/A</v>
      </c>
      <c r="P619" s="298">
        <v>625</v>
      </c>
    </row>
    <row r="620" spans="1:16">
      <c r="A620" s="59">
        <v>4425</v>
      </c>
      <c r="B620" s="59">
        <v>5</v>
      </c>
      <c r="C620" s="59">
        <v>1</v>
      </c>
      <c r="D620" s="59">
        <v>2</v>
      </c>
      <c r="E620" s="59" t="s">
        <v>79</v>
      </c>
      <c r="F620" s="227">
        <v>4</v>
      </c>
      <c r="G620" s="227">
        <v>1</v>
      </c>
      <c r="H620" s="59">
        <v>2</v>
      </c>
      <c r="I620" s="227">
        <v>14</v>
      </c>
      <c r="J620" s="59">
        <v>12133</v>
      </c>
      <c r="K620" s="78">
        <f>VLOOKUP(msa[[#This Row],[hwycov_id]],cnf[],10,FALSE)</f>
        <v>12133</v>
      </c>
      <c r="L620" s="229">
        <f t="shared" si="27"/>
        <v>0</v>
      </c>
      <c r="M620" s="228">
        <f t="shared" si="28"/>
        <v>0</v>
      </c>
      <c r="N620" s="228">
        <f t="shared" si="29"/>
        <v>0</v>
      </c>
      <c r="O620" s="298" t="e">
        <f>VLOOKUP(msa[[#This Row],[hwycov_id]],check!$A$2:$P$26,16,FALSE)</f>
        <v>#N/A</v>
      </c>
      <c r="P620" s="298">
        <v>626</v>
      </c>
    </row>
    <row r="621" spans="1:16">
      <c r="A621" s="59">
        <v>14174</v>
      </c>
      <c r="B621" s="59">
        <v>5</v>
      </c>
      <c r="C621" s="59">
        <v>1</v>
      </c>
      <c r="D621" s="59">
        <v>2</v>
      </c>
      <c r="E621" s="59" t="s">
        <v>79</v>
      </c>
      <c r="F621" s="227">
        <v>4</v>
      </c>
      <c r="G621" s="227">
        <v>1</v>
      </c>
      <c r="H621" s="59">
        <v>2</v>
      </c>
      <c r="I621" s="227">
        <v>14</v>
      </c>
      <c r="J621" s="59">
        <v>12147</v>
      </c>
      <c r="K621" s="78">
        <f>VLOOKUP(msa[[#This Row],[hwycov_id]],cnf[],10,FALSE)</f>
        <v>12147</v>
      </c>
      <c r="L621" s="229">
        <f t="shared" si="27"/>
        <v>0</v>
      </c>
      <c r="M621" s="228">
        <f t="shared" si="28"/>
        <v>0</v>
      </c>
      <c r="N621" s="228">
        <f t="shared" si="29"/>
        <v>0</v>
      </c>
      <c r="O621" s="298" t="e">
        <f>VLOOKUP(msa[[#This Row],[hwycov_id]],check!$A$2:$P$26,16,FALSE)</f>
        <v>#N/A</v>
      </c>
      <c r="P621" s="298">
        <v>627</v>
      </c>
    </row>
    <row r="622" spans="1:16">
      <c r="A622" s="59">
        <v>379</v>
      </c>
      <c r="B622" s="59">
        <v>5</v>
      </c>
      <c r="C622" s="59">
        <v>1</v>
      </c>
      <c r="D622" s="59">
        <v>1</v>
      </c>
      <c r="E622" s="59" t="s">
        <v>79</v>
      </c>
      <c r="F622" s="227">
        <v>4</v>
      </c>
      <c r="G622" s="227">
        <v>1</v>
      </c>
      <c r="H622" s="59">
        <v>2</v>
      </c>
      <c r="I622" s="227">
        <v>14</v>
      </c>
      <c r="J622" s="59">
        <v>12838</v>
      </c>
      <c r="K622" s="78">
        <f>VLOOKUP(msa[[#This Row],[hwycov_id]],cnf[],10,FALSE)</f>
        <v>12838</v>
      </c>
      <c r="L622" s="229">
        <f t="shared" si="27"/>
        <v>0</v>
      </c>
      <c r="M622" s="228">
        <f t="shared" si="28"/>
        <v>0</v>
      </c>
      <c r="N622" s="228">
        <f t="shared" si="29"/>
        <v>0</v>
      </c>
      <c r="O622" s="298" t="e">
        <f>VLOOKUP(msa[[#This Row],[hwycov_id]],check!$A$2:$P$26,16,FALSE)</f>
        <v>#N/A</v>
      </c>
      <c r="P622" s="298">
        <v>628</v>
      </c>
    </row>
    <row r="623" spans="1:16">
      <c r="A623" s="59">
        <v>14609</v>
      </c>
      <c r="B623" s="59">
        <v>5</v>
      </c>
      <c r="C623" s="59">
        <v>1</v>
      </c>
      <c r="D623" s="59">
        <v>2</v>
      </c>
      <c r="E623" s="59" t="s">
        <v>79</v>
      </c>
      <c r="F623" s="227">
        <v>4</v>
      </c>
      <c r="G623" s="227">
        <v>1</v>
      </c>
      <c r="H623" s="59">
        <v>2</v>
      </c>
      <c r="I623" s="227">
        <v>14</v>
      </c>
      <c r="J623" s="59">
        <v>16206</v>
      </c>
      <c r="K623" s="78">
        <f>VLOOKUP(msa[[#This Row],[hwycov_id]],cnf[],10,FALSE)</f>
        <v>16206</v>
      </c>
      <c r="L623" s="229">
        <f t="shared" si="27"/>
        <v>0</v>
      </c>
      <c r="M623" s="228">
        <f t="shared" si="28"/>
        <v>0</v>
      </c>
      <c r="N623" s="228">
        <f t="shared" si="29"/>
        <v>0</v>
      </c>
      <c r="O623" s="298" t="e">
        <f>VLOOKUP(msa[[#This Row],[hwycov_id]],check!$A$2:$P$26,16,FALSE)</f>
        <v>#N/A</v>
      </c>
      <c r="P623" s="298">
        <v>629</v>
      </c>
    </row>
    <row r="624" spans="1:16">
      <c r="A624" s="59">
        <v>2785</v>
      </c>
      <c r="B624" s="59">
        <v>5</v>
      </c>
      <c r="C624" s="59">
        <v>1</v>
      </c>
      <c r="D624" s="59">
        <v>2</v>
      </c>
      <c r="E624" s="59" t="s">
        <v>79</v>
      </c>
      <c r="F624" s="227">
        <v>4</v>
      </c>
      <c r="G624" s="227">
        <v>1</v>
      </c>
      <c r="H624" s="59">
        <v>2</v>
      </c>
      <c r="I624" s="227">
        <v>14</v>
      </c>
      <c r="J624" s="59">
        <v>18324</v>
      </c>
      <c r="K624" s="78">
        <f>VLOOKUP(msa[[#This Row],[hwycov_id]],cnf[],10,FALSE)</f>
        <v>18324</v>
      </c>
      <c r="L624" s="229">
        <f t="shared" si="27"/>
        <v>0</v>
      </c>
      <c r="M624" s="228">
        <f t="shared" si="28"/>
        <v>0</v>
      </c>
      <c r="N624" s="228">
        <f t="shared" si="29"/>
        <v>0</v>
      </c>
      <c r="O624" s="298" t="e">
        <f>VLOOKUP(msa[[#This Row],[hwycov_id]],check!$A$2:$P$26,16,FALSE)</f>
        <v>#N/A</v>
      </c>
      <c r="P624" s="298">
        <v>630</v>
      </c>
    </row>
    <row r="625" spans="1:16">
      <c r="A625" s="59">
        <v>9548</v>
      </c>
      <c r="B625" s="59">
        <v>5</v>
      </c>
      <c r="C625" s="59">
        <v>1</v>
      </c>
      <c r="D625" s="59">
        <v>2</v>
      </c>
      <c r="E625" s="59" t="s">
        <v>79</v>
      </c>
      <c r="F625" s="227">
        <v>4</v>
      </c>
      <c r="G625" s="227">
        <v>2</v>
      </c>
      <c r="H625" s="59">
        <v>2</v>
      </c>
      <c r="I625" s="227">
        <v>14</v>
      </c>
      <c r="J625" s="59">
        <v>21284</v>
      </c>
      <c r="K625" s="78">
        <f>VLOOKUP(msa[[#This Row],[hwycov_id]],cnf[],10,FALSE)</f>
        <v>21284</v>
      </c>
      <c r="L625" s="229">
        <f t="shared" si="27"/>
        <v>0</v>
      </c>
      <c r="M625" s="228">
        <f t="shared" si="28"/>
        <v>0</v>
      </c>
      <c r="N625" s="228">
        <f t="shared" si="29"/>
        <v>0</v>
      </c>
      <c r="O625" s="298" t="e">
        <f>VLOOKUP(msa[[#This Row],[hwycov_id]],check!$A$2:$P$26,16,FALSE)</f>
        <v>#N/A</v>
      </c>
      <c r="P625" s="298">
        <v>631</v>
      </c>
    </row>
    <row r="626" spans="1:16">
      <c r="A626" s="59">
        <v>11635</v>
      </c>
      <c r="B626" s="59">
        <v>5</v>
      </c>
      <c r="C626" s="59">
        <v>1</v>
      </c>
      <c r="D626" s="59">
        <v>2</v>
      </c>
      <c r="E626" s="59" t="s">
        <v>79</v>
      </c>
      <c r="F626" s="227">
        <v>4</v>
      </c>
      <c r="G626" s="227">
        <v>3</v>
      </c>
      <c r="H626" s="59">
        <v>2</v>
      </c>
      <c r="I626" s="227">
        <v>14</v>
      </c>
      <c r="J626" s="59">
        <v>37557</v>
      </c>
      <c r="K626" s="78">
        <f>VLOOKUP(msa[[#This Row],[hwycov_id]],cnf[],10,FALSE)</f>
        <v>37557</v>
      </c>
      <c r="L626" s="229">
        <f t="shared" si="27"/>
        <v>0</v>
      </c>
      <c r="M626" s="228">
        <f t="shared" si="28"/>
        <v>0</v>
      </c>
      <c r="N626" s="228">
        <f t="shared" si="29"/>
        <v>0</v>
      </c>
      <c r="O626" s="298" t="e">
        <f>VLOOKUP(msa[[#This Row],[hwycov_id]],check!$A$2:$P$26,16,FALSE)</f>
        <v>#N/A</v>
      </c>
      <c r="P626" s="298">
        <v>632</v>
      </c>
    </row>
    <row r="627" spans="1:16">
      <c r="A627" s="59">
        <v>50272</v>
      </c>
      <c r="B627" s="59">
        <v>7</v>
      </c>
      <c r="C627" s="59">
        <v>1</v>
      </c>
      <c r="D627" s="59">
        <v>2</v>
      </c>
      <c r="E627" s="59" t="s">
        <v>79</v>
      </c>
      <c r="F627" s="227">
        <v>4</v>
      </c>
      <c r="G627" s="227">
        <v>0</v>
      </c>
      <c r="H627" s="59">
        <v>2</v>
      </c>
      <c r="I627" s="227">
        <v>14</v>
      </c>
      <c r="J627" s="59">
        <v>3047</v>
      </c>
      <c r="K627" s="78">
        <f>VLOOKUP(msa[[#This Row],[hwycov_id]],cnf[],10,FALSE)</f>
        <v>3047</v>
      </c>
      <c r="L627" s="229">
        <f t="shared" si="27"/>
        <v>0</v>
      </c>
      <c r="M627" s="228">
        <f t="shared" si="28"/>
        <v>0</v>
      </c>
      <c r="N627" s="228">
        <f t="shared" si="29"/>
        <v>0</v>
      </c>
      <c r="O627" s="298" t="e">
        <f>VLOOKUP(msa[[#This Row],[hwycov_id]],check!$A$2:$P$26,16,FALSE)</f>
        <v>#N/A</v>
      </c>
      <c r="P627" s="298">
        <v>633</v>
      </c>
    </row>
    <row r="628" spans="1:16">
      <c r="A628" s="59">
        <v>8606</v>
      </c>
      <c r="B628" s="59">
        <v>7</v>
      </c>
      <c r="C628" s="59">
        <v>1</v>
      </c>
      <c r="D628" s="59">
        <v>2</v>
      </c>
      <c r="E628" s="59" t="s">
        <v>79</v>
      </c>
      <c r="F628" s="227">
        <v>4</v>
      </c>
      <c r="G628" s="227">
        <v>0</v>
      </c>
      <c r="H628" s="59">
        <v>2</v>
      </c>
      <c r="I628" s="227">
        <v>11</v>
      </c>
      <c r="J628" s="59">
        <v>4439</v>
      </c>
      <c r="K628" s="78">
        <f>VLOOKUP(msa[[#This Row],[hwycov_id]],cnf[],10,FALSE)</f>
        <v>4439</v>
      </c>
      <c r="L628" s="229">
        <f t="shared" si="27"/>
        <v>0</v>
      </c>
      <c r="M628" s="228">
        <f t="shared" si="28"/>
        <v>0</v>
      </c>
      <c r="N628" s="228">
        <f t="shared" si="29"/>
        <v>0</v>
      </c>
      <c r="O628" s="298" t="e">
        <f>VLOOKUP(msa[[#This Row],[hwycov_id]],check!$A$2:$P$26,16,FALSE)</f>
        <v>#N/A</v>
      </c>
      <c r="P628" s="298">
        <v>634</v>
      </c>
    </row>
    <row r="629" spans="1:16">
      <c r="A629" s="59">
        <v>37404</v>
      </c>
      <c r="B629" s="59">
        <v>7</v>
      </c>
      <c r="C629" s="59">
        <v>1</v>
      </c>
      <c r="D629" s="59">
        <v>2</v>
      </c>
      <c r="E629" s="59" t="s">
        <v>79</v>
      </c>
      <c r="F629" s="227">
        <v>4</v>
      </c>
      <c r="G629" s="227">
        <v>0</v>
      </c>
      <c r="H629" s="59">
        <v>2</v>
      </c>
      <c r="I629" s="227">
        <v>14</v>
      </c>
      <c r="J629" s="59">
        <v>5164</v>
      </c>
      <c r="K629" s="78">
        <f>VLOOKUP(msa[[#This Row],[hwycov_id]],cnf[],10,FALSE)</f>
        <v>5164</v>
      </c>
      <c r="L629" s="229">
        <f t="shared" si="27"/>
        <v>0</v>
      </c>
      <c r="M629" s="228">
        <f t="shared" si="28"/>
        <v>0</v>
      </c>
      <c r="N629" s="228">
        <f t="shared" si="29"/>
        <v>0</v>
      </c>
      <c r="O629" s="298" t="e">
        <f>VLOOKUP(msa[[#This Row],[hwycov_id]],check!$A$2:$P$26,16,FALSE)</f>
        <v>#N/A</v>
      </c>
      <c r="P629" s="298">
        <v>635</v>
      </c>
    </row>
    <row r="630" spans="1:16">
      <c r="A630" s="59">
        <v>249</v>
      </c>
      <c r="B630" s="59">
        <v>7</v>
      </c>
      <c r="C630" s="59">
        <v>1</v>
      </c>
      <c r="D630" s="59">
        <v>2</v>
      </c>
      <c r="E630" s="59" t="s">
        <v>79</v>
      </c>
      <c r="F630" s="227">
        <v>4</v>
      </c>
      <c r="G630" s="227">
        <v>0</v>
      </c>
      <c r="H630" s="59">
        <v>2</v>
      </c>
      <c r="I630" s="227">
        <v>14</v>
      </c>
      <c r="J630" s="59">
        <v>5824</v>
      </c>
      <c r="K630" s="78">
        <f>VLOOKUP(msa[[#This Row],[hwycov_id]],cnf[],10,FALSE)</f>
        <v>5824</v>
      </c>
      <c r="L630" s="229">
        <f t="shared" si="27"/>
        <v>0</v>
      </c>
      <c r="M630" s="228">
        <f t="shared" si="28"/>
        <v>0</v>
      </c>
      <c r="N630" s="228">
        <f t="shared" si="29"/>
        <v>0</v>
      </c>
      <c r="O630" s="298" t="e">
        <f>VLOOKUP(msa[[#This Row],[hwycov_id]],check!$A$2:$P$26,16,FALSE)</f>
        <v>#N/A</v>
      </c>
      <c r="P630" s="298">
        <v>636</v>
      </c>
    </row>
    <row r="631" spans="1:16">
      <c r="A631" s="59">
        <v>3351</v>
      </c>
      <c r="B631" s="59">
        <v>7</v>
      </c>
      <c r="C631" s="59">
        <v>1</v>
      </c>
      <c r="D631" s="59">
        <v>2</v>
      </c>
      <c r="E631" s="59" t="s">
        <v>79</v>
      </c>
      <c r="F631" s="227">
        <v>4</v>
      </c>
      <c r="G631" s="227">
        <v>0</v>
      </c>
      <c r="H631" s="59">
        <v>2</v>
      </c>
      <c r="I631" s="227">
        <v>14</v>
      </c>
      <c r="J631" s="59">
        <v>7504</v>
      </c>
      <c r="K631" s="78">
        <f>VLOOKUP(msa[[#This Row],[hwycov_id]],cnf[],10,FALSE)</f>
        <v>7504</v>
      </c>
      <c r="L631" s="229">
        <f t="shared" si="27"/>
        <v>0</v>
      </c>
      <c r="M631" s="228">
        <f t="shared" si="28"/>
        <v>0</v>
      </c>
      <c r="N631" s="228">
        <f t="shared" si="29"/>
        <v>0</v>
      </c>
      <c r="O631" s="298" t="e">
        <f>VLOOKUP(msa[[#This Row],[hwycov_id]],check!$A$2:$P$26,16,FALSE)</f>
        <v>#N/A</v>
      </c>
      <c r="P631" s="298">
        <v>637</v>
      </c>
    </row>
    <row r="632" spans="1:16">
      <c r="A632" s="59">
        <v>26117</v>
      </c>
      <c r="B632" s="59">
        <v>1</v>
      </c>
      <c r="C632" s="59">
        <v>2</v>
      </c>
      <c r="D632" s="59">
        <v>1</v>
      </c>
      <c r="E632" s="59" t="s">
        <v>78</v>
      </c>
      <c r="F632" s="227">
        <v>1</v>
      </c>
      <c r="G632" s="227">
        <v>0</v>
      </c>
      <c r="H632" s="59">
        <v>3</v>
      </c>
      <c r="I632" s="227">
        <v>14</v>
      </c>
      <c r="J632" s="59">
        <v>7212</v>
      </c>
      <c r="K632" s="78">
        <f>VLOOKUP(msa[[#This Row],[hwycov_id]],cnf[],10,FALSE)</f>
        <v>7212</v>
      </c>
      <c r="L632" s="229">
        <f t="shared" si="27"/>
        <v>0</v>
      </c>
      <c r="M632" s="228">
        <f t="shared" si="28"/>
        <v>0</v>
      </c>
      <c r="N632" s="228">
        <f t="shared" si="29"/>
        <v>0</v>
      </c>
      <c r="O632" s="298" t="e">
        <f>VLOOKUP(msa[[#This Row],[hwycov_id]],check!$A$2:$P$26,16,FALSE)</f>
        <v>#N/A</v>
      </c>
      <c r="P632" s="298">
        <v>638</v>
      </c>
    </row>
    <row r="633" spans="1:16">
      <c r="A633" s="59">
        <v>25381</v>
      </c>
      <c r="B633" s="59">
        <v>1</v>
      </c>
      <c r="C633" s="59">
        <v>2</v>
      </c>
      <c r="D633" s="59">
        <v>1</v>
      </c>
      <c r="E633" s="59" t="s">
        <v>78</v>
      </c>
      <c r="F633" s="227">
        <v>1</v>
      </c>
      <c r="G633" s="227">
        <v>0</v>
      </c>
      <c r="H633" s="59">
        <v>3</v>
      </c>
      <c r="I633" s="227">
        <v>14</v>
      </c>
      <c r="J633" s="59">
        <v>9629</v>
      </c>
      <c r="K633" s="78">
        <f>VLOOKUP(msa[[#This Row],[hwycov_id]],cnf[],10,FALSE)</f>
        <v>9629</v>
      </c>
      <c r="L633" s="229">
        <f t="shared" si="27"/>
        <v>0</v>
      </c>
      <c r="M633" s="228">
        <f t="shared" si="28"/>
        <v>0</v>
      </c>
      <c r="N633" s="228">
        <f t="shared" si="29"/>
        <v>0</v>
      </c>
      <c r="O633" s="298" t="e">
        <f>VLOOKUP(msa[[#This Row],[hwycov_id]],check!$A$2:$P$26,16,FALSE)</f>
        <v>#N/A</v>
      </c>
      <c r="P633" s="298">
        <v>640</v>
      </c>
    </row>
    <row r="634" spans="1:16">
      <c r="A634" s="59">
        <v>29571</v>
      </c>
      <c r="B634" s="59">
        <v>1</v>
      </c>
      <c r="C634" s="59">
        <v>2</v>
      </c>
      <c r="D634" s="59">
        <v>1</v>
      </c>
      <c r="E634" s="59" t="s">
        <v>78</v>
      </c>
      <c r="F634" s="227">
        <v>1</v>
      </c>
      <c r="G634" s="227">
        <v>0</v>
      </c>
      <c r="H634" s="59">
        <v>3</v>
      </c>
      <c r="I634" s="227">
        <v>14</v>
      </c>
      <c r="J634" s="59">
        <v>9864</v>
      </c>
      <c r="K634" s="78">
        <f>VLOOKUP(msa[[#This Row],[hwycov_id]],cnf[],10,FALSE)</f>
        <v>9864</v>
      </c>
      <c r="L634" s="229">
        <f t="shared" si="27"/>
        <v>0</v>
      </c>
      <c r="M634" s="228">
        <f t="shared" si="28"/>
        <v>0</v>
      </c>
      <c r="N634" s="228">
        <f t="shared" si="29"/>
        <v>0</v>
      </c>
      <c r="O634" s="298" t="e">
        <f>VLOOKUP(msa[[#This Row],[hwycov_id]],check!$A$2:$P$26,16,FALSE)</f>
        <v>#N/A</v>
      </c>
      <c r="P634" s="298">
        <v>641</v>
      </c>
    </row>
    <row r="635" spans="1:16">
      <c r="A635" s="59">
        <v>29565</v>
      </c>
      <c r="B635" s="59">
        <v>1</v>
      </c>
      <c r="C635" s="59">
        <v>2</v>
      </c>
      <c r="D635" s="59">
        <v>1</v>
      </c>
      <c r="E635" s="59" t="s">
        <v>78</v>
      </c>
      <c r="F635" s="227">
        <v>1</v>
      </c>
      <c r="G635" s="227">
        <v>1</v>
      </c>
      <c r="H635" s="59">
        <v>3</v>
      </c>
      <c r="I635" s="227">
        <v>14</v>
      </c>
      <c r="J635" s="59">
        <v>10402</v>
      </c>
      <c r="K635" s="78">
        <f>VLOOKUP(msa[[#This Row],[hwycov_id]],cnf[],10,FALSE)</f>
        <v>10402</v>
      </c>
      <c r="L635" s="229">
        <f t="shared" si="27"/>
        <v>0</v>
      </c>
      <c r="M635" s="228">
        <f t="shared" si="28"/>
        <v>0</v>
      </c>
      <c r="N635" s="228">
        <f t="shared" si="29"/>
        <v>0</v>
      </c>
      <c r="O635" s="298" t="e">
        <f>VLOOKUP(msa[[#This Row],[hwycov_id]],check!$A$2:$P$26,16,FALSE)</f>
        <v>#N/A</v>
      </c>
      <c r="P635" s="298">
        <v>642</v>
      </c>
    </row>
    <row r="636" spans="1:16">
      <c r="A636" s="59">
        <v>460</v>
      </c>
      <c r="B636" s="59">
        <v>1</v>
      </c>
      <c r="C636" s="59">
        <v>2</v>
      </c>
      <c r="D636" s="59">
        <v>1</v>
      </c>
      <c r="E636" s="59" t="s">
        <v>77</v>
      </c>
      <c r="F636" s="227">
        <v>1</v>
      </c>
      <c r="G636" s="227">
        <v>2</v>
      </c>
      <c r="H636" s="59">
        <v>3</v>
      </c>
      <c r="I636" s="227">
        <v>14</v>
      </c>
      <c r="J636" s="59">
        <v>20500</v>
      </c>
      <c r="K636" s="78">
        <f>VLOOKUP(msa[[#This Row],[hwycov_id]],cnf[],10,FALSE)</f>
        <v>20500</v>
      </c>
      <c r="L636" s="229">
        <f t="shared" si="27"/>
        <v>0</v>
      </c>
      <c r="M636" s="228">
        <f t="shared" si="28"/>
        <v>0</v>
      </c>
      <c r="N636" s="228">
        <f t="shared" si="29"/>
        <v>0</v>
      </c>
      <c r="O636" s="298" t="e">
        <f>VLOOKUP(msa[[#This Row],[hwycov_id]],check!$A$2:$P$26,16,FALSE)</f>
        <v>#N/A</v>
      </c>
      <c r="P636" s="298">
        <v>644</v>
      </c>
    </row>
    <row r="637" spans="1:16">
      <c r="A637" s="59">
        <v>464</v>
      </c>
      <c r="B637" s="59">
        <v>1</v>
      </c>
      <c r="C637" s="59">
        <v>2</v>
      </c>
      <c r="D637" s="59">
        <v>1</v>
      </c>
      <c r="E637" s="59" t="s">
        <v>78</v>
      </c>
      <c r="F637" s="227">
        <v>1</v>
      </c>
      <c r="G637" s="227">
        <v>2</v>
      </c>
      <c r="H637" s="59">
        <v>3</v>
      </c>
      <c r="I637" s="227">
        <v>14</v>
      </c>
      <c r="J637" s="59">
        <v>20927</v>
      </c>
      <c r="K637" s="78">
        <f>VLOOKUP(msa[[#This Row],[hwycov_id]],cnf[],10,FALSE)</f>
        <v>20927</v>
      </c>
      <c r="L637" s="229">
        <f t="shared" si="27"/>
        <v>0</v>
      </c>
      <c r="M637" s="228">
        <f t="shared" si="28"/>
        <v>0</v>
      </c>
      <c r="N637" s="228">
        <f t="shared" si="29"/>
        <v>0</v>
      </c>
      <c r="O637" s="298" t="e">
        <f>VLOOKUP(msa[[#This Row],[hwycov_id]],check!$A$2:$P$26,16,FALSE)</f>
        <v>#N/A</v>
      </c>
      <c r="P637" s="298">
        <v>645</v>
      </c>
    </row>
    <row r="638" spans="1:16">
      <c r="A638" s="59">
        <v>512</v>
      </c>
      <c r="B638" s="59">
        <v>1</v>
      </c>
      <c r="C638" s="59">
        <v>2</v>
      </c>
      <c r="D638" s="59">
        <v>1</v>
      </c>
      <c r="E638" s="59" t="s">
        <v>77</v>
      </c>
      <c r="F638" s="227">
        <v>1</v>
      </c>
      <c r="G638" s="227">
        <v>2</v>
      </c>
      <c r="H638" s="59">
        <v>3</v>
      </c>
      <c r="I638" s="227">
        <v>14</v>
      </c>
      <c r="J638" s="59">
        <v>22917</v>
      </c>
      <c r="K638" s="78">
        <f>VLOOKUP(msa[[#This Row],[hwycov_id]],cnf[],10,FALSE)</f>
        <v>22917</v>
      </c>
      <c r="L638" s="229">
        <f t="shared" si="27"/>
        <v>0</v>
      </c>
      <c r="M638" s="228">
        <f t="shared" si="28"/>
        <v>0</v>
      </c>
      <c r="N638" s="228">
        <f t="shared" si="29"/>
        <v>0</v>
      </c>
      <c r="O638" s="298" t="e">
        <f>VLOOKUP(msa[[#This Row],[hwycov_id]],check!$A$2:$P$26,16,FALSE)</f>
        <v>#N/A</v>
      </c>
      <c r="P638" s="298">
        <v>646</v>
      </c>
    </row>
    <row r="639" spans="1:16">
      <c r="A639" s="59">
        <v>526</v>
      </c>
      <c r="B639" s="59">
        <v>1</v>
      </c>
      <c r="C639" s="59">
        <v>2</v>
      </c>
      <c r="D639" s="59">
        <v>1</v>
      </c>
      <c r="E639" s="59" t="s">
        <v>77</v>
      </c>
      <c r="F639" s="227">
        <v>1</v>
      </c>
      <c r="G639" s="227">
        <v>2</v>
      </c>
      <c r="H639" s="59">
        <v>3</v>
      </c>
      <c r="I639" s="227">
        <v>14</v>
      </c>
      <c r="J639" s="59">
        <v>23285</v>
      </c>
      <c r="K639" s="78">
        <f>VLOOKUP(msa[[#This Row],[hwycov_id]],cnf[],10,FALSE)</f>
        <v>23285</v>
      </c>
      <c r="L639" s="229">
        <f t="shared" si="27"/>
        <v>0</v>
      </c>
      <c r="M639" s="228">
        <f t="shared" si="28"/>
        <v>0</v>
      </c>
      <c r="N639" s="228">
        <f t="shared" si="29"/>
        <v>0</v>
      </c>
      <c r="O639" s="298" t="e">
        <f>VLOOKUP(msa[[#This Row],[hwycov_id]],check!$A$2:$P$26,16,FALSE)</f>
        <v>#N/A</v>
      </c>
      <c r="P639" s="298">
        <v>648</v>
      </c>
    </row>
    <row r="640" spans="1:16">
      <c r="A640" s="59">
        <v>459</v>
      </c>
      <c r="B640" s="59">
        <v>1</v>
      </c>
      <c r="C640" s="59">
        <v>2</v>
      </c>
      <c r="D640" s="59">
        <v>1</v>
      </c>
      <c r="E640" s="59" t="s">
        <v>77</v>
      </c>
      <c r="F640" s="227">
        <v>1</v>
      </c>
      <c r="G640" s="227">
        <v>2</v>
      </c>
      <c r="H640" s="59">
        <v>3</v>
      </c>
      <c r="I640" s="227">
        <v>14</v>
      </c>
      <c r="J640" s="59">
        <v>24808</v>
      </c>
      <c r="K640" s="78">
        <f>VLOOKUP(msa[[#This Row],[hwycov_id]],cnf[],10,FALSE)</f>
        <v>24808</v>
      </c>
      <c r="L640" s="229">
        <f t="shared" si="27"/>
        <v>0</v>
      </c>
      <c r="M640" s="228">
        <f t="shared" si="28"/>
        <v>0</v>
      </c>
      <c r="N640" s="228">
        <f t="shared" si="29"/>
        <v>0</v>
      </c>
      <c r="O640" s="298" t="e">
        <f>VLOOKUP(msa[[#This Row],[hwycov_id]],check!$A$2:$P$26,16,FALSE)</f>
        <v>#N/A</v>
      </c>
      <c r="P640" s="298">
        <v>649</v>
      </c>
    </row>
    <row r="641" spans="1:16">
      <c r="A641" s="59">
        <v>517</v>
      </c>
      <c r="B641" s="59">
        <v>1</v>
      </c>
      <c r="C641" s="59">
        <v>2</v>
      </c>
      <c r="D641" s="59">
        <v>1</v>
      </c>
      <c r="E641" s="59" t="s">
        <v>77</v>
      </c>
      <c r="F641" s="227">
        <v>1</v>
      </c>
      <c r="G641" s="227">
        <v>2</v>
      </c>
      <c r="H641" s="59">
        <v>3</v>
      </c>
      <c r="I641" s="227">
        <v>14</v>
      </c>
      <c r="J641" s="59">
        <v>25476</v>
      </c>
      <c r="K641" s="78">
        <f>VLOOKUP(msa[[#This Row],[hwycov_id]],cnf[],10,FALSE)</f>
        <v>25476</v>
      </c>
      <c r="L641" s="229">
        <f t="shared" si="27"/>
        <v>0</v>
      </c>
      <c r="M641" s="228">
        <f t="shared" si="28"/>
        <v>0</v>
      </c>
      <c r="N641" s="228">
        <f t="shared" si="29"/>
        <v>0</v>
      </c>
      <c r="O641" s="298" t="e">
        <f>VLOOKUP(msa[[#This Row],[hwycov_id]],check!$A$2:$P$26,16,FALSE)</f>
        <v>#N/A</v>
      </c>
      <c r="P641" s="298">
        <v>650</v>
      </c>
    </row>
    <row r="642" spans="1:16">
      <c r="A642" s="59">
        <v>468</v>
      </c>
      <c r="B642" s="59">
        <v>1</v>
      </c>
      <c r="C642" s="59">
        <v>2</v>
      </c>
      <c r="D642" s="59">
        <v>1</v>
      </c>
      <c r="E642" s="59" t="s">
        <v>77</v>
      </c>
      <c r="F642" s="227">
        <v>1</v>
      </c>
      <c r="G642" s="227">
        <v>2</v>
      </c>
      <c r="H642" s="59">
        <v>3</v>
      </c>
      <c r="I642" s="227">
        <v>14</v>
      </c>
      <c r="J642" s="59">
        <v>25570</v>
      </c>
      <c r="K642" s="78">
        <f>VLOOKUP(msa[[#This Row],[hwycov_id]],cnf[],10,FALSE)</f>
        <v>25570</v>
      </c>
      <c r="L642" s="229">
        <f t="shared" ref="L642:L705" si="30">K642/J642-1</f>
        <v>0</v>
      </c>
      <c r="M642" s="228">
        <f t="shared" ref="M642:M705" si="31">K642-J642</f>
        <v>0</v>
      </c>
      <c r="N642" s="228">
        <f t="shared" ref="N642:N705" si="32">POWER(M642,2)</f>
        <v>0</v>
      </c>
      <c r="O642" s="298" t="e">
        <f>VLOOKUP(msa[[#This Row],[hwycov_id]],check!$A$2:$P$26,16,FALSE)</f>
        <v>#N/A</v>
      </c>
      <c r="P642" s="298">
        <v>651</v>
      </c>
    </row>
    <row r="643" spans="1:16">
      <c r="A643" s="59">
        <v>520</v>
      </c>
      <c r="B643" s="59">
        <v>1</v>
      </c>
      <c r="C643" s="59">
        <v>2</v>
      </c>
      <c r="D643" s="59">
        <v>1</v>
      </c>
      <c r="E643" s="59" t="s">
        <v>77</v>
      </c>
      <c r="F643" s="227">
        <v>1</v>
      </c>
      <c r="G643" s="227">
        <v>2</v>
      </c>
      <c r="H643" s="59">
        <v>3</v>
      </c>
      <c r="I643" s="227">
        <v>14</v>
      </c>
      <c r="J643" s="59">
        <v>26417</v>
      </c>
      <c r="K643" s="78">
        <f>VLOOKUP(msa[[#This Row],[hwycov_id]],cnf[],10,FALSE)</f>
        <v>26417</v>
      </c>
      <c r="L643" s="229">
        <f t="shared" si="30"/>
        <v>0</v>
      </c>
      <c r="M643" s="228">
        <f t="shared" si="31"/>
        <v>0</v>
      </c>
      <c r="N643" s="228">
        <f t="shared" si="32"/>
        <v>0</v>
      </c>
      <c r="O643" s="298" t="e">
        <f>VLOOKUP(msa[[#This Row],[hwycov_id]],check!$A$2:$P$26,16,FALSE)</f>
        <v>#N/A</v>
      </c>
      <c r="P643" s="298">
        <v>652</v>
      </c>
    </row>
    <row r="644" spans="1:16">
      <c r="A644" s="59">
        <v>469</v>
      </c>
      <c r="B644" s="59">
        <v>1</v>
      </c>
      <c r="C644" s="59">
        <v>2</v>
      </c>
      <c r="D644" s="59">
        <v>1</v>
      </c>
      <c r="E644" s="59" t="s">
        <v>77</v>
      </c>
      <c r="F644" s="227">
        <v>1</v>
      </c>
      <c r="G644" s="227">
        <v>2</v>
      </c>
      <c r="H644" s="59">
        <v>3</v>
      </c>
      <c r="I644" s="227">
        <v>14</v>
      </c>
      <c r="J644" s="59">
        <v>26535</v>
      </c>
      <c r="K644" s="78">
        <f>VLOOKUP(msa[[#This Row],[hwycov_id]],cnf[],10,FALSE)</f>
        <v>26535</v>
      </c>
      <c r="L644" s="229">
        <f t="shared" si="30"/>
        <v>0</v>
      </c>
      <c r="M644" s="228">
        <f t="shared" si="31"/>
        <v>0</v>
      </c>
      <c r="N644" s="228">
        <f t="shared" si="32"/>
        <v>0</v>
      </c>
      <c r="O644" s="298" t="e">
        <f>VLOOKUP(msa[[#This Row],[hwycov_id]],check!$A$2:$P$26,16,FALSE)</f>
        <v>#N/A</v>
      </c>
      <c r="P644" s="298">
        <v>653</v>
      </c>
    </row>
    <row r="645" spans="1:16">
      <c r="A645" s="59">
        <v>470</v>
      </c>
      <c r="B645" s="59">
        <v>1</v>
      </c>
      <c r="C645" s="59">
        <v>2</v>
      </c>
      <c r="D645" s="59">
        <v>1</v>
      </c>
      <c r="E645" s="59" t="s">
        <v>77</v>
      </c>
      <c r="F645" s="227">
        <v>1</v>
      </c>
      <c r="G645" s="227">
        <v>2</v>
      </c>
      <c r="H645" s="59">
        <v>3</v>
      </c>
      <c r="I645" s="227">
        <v>14</v>
      </c>
      <c r="J645" s="59">
        <v>26764</v>
      </c>
      <c r="K645" s="78">
        <f>VLOOKUP(msa[[#This Row],[hwycov_id]],cnf[],10,FALSE)</f>
        <v>26764</v>
      </c>
      <c r="L645" s="229">
        <f t="shared" si="30"/>
        <v>0</v>
      </c>
      <c r="M645" s="228">
        <f t="shared" si="31"/>
        <v>0</v>
      </c>
      <c r="N645" s="228">
        <f t="shared" si="32"/>
        <v>0</v>
      </c>
      <c r="O645" s="298" t="e">
        <f>VLOOKUP(msa[[#This Row],[hwycov_id]],check!$A$2:$P$26,16,FALSE)</f>
        <v>#N/A</v>
      </c>
      <c r="P645" s="298">
        <v>654</v>
      </c>
    </row>
    <row r="646" spans="1:16">
      <c r="A646" s="59">
        <v>23128</v>
      </c>
      <c r="B646" s="59">
        <v>1</v>
      </c>
      <c r="C646" s="59">
        <v>2</v>
      </c>
      <c r="D646" s="59">
        <v>1</v>
      </c>
      <c r="E646" s="59" t="s">
        <v>77</v>
      </c>
      <c r="F646" s="227">
        <v>1</v>
      </c>
      <c r="G646" s="227">
        <v>2</v>
      </c>
      <c r="H646" s="59">
        <v>3</v>
      </c>
      <c r="I646" s="227">
        <v>14</v>
      </c>
      <c r="J646" s="59">
        <v>26786</v>
      </c>
      <c r="K646" s="78">
        <f>VLOOKUP(msa[[#This Row],[hwycov_id]],cnf[],10,FALSE)</f>
        <v>26786</v>
      </c>
      <c r="L646" s="229">
        <f t="shared" si="30"/>
        <v>0</v>
      </c>
      <c r="M646" s="228">
        <f t="shared" si="31"/>
        <v>0</v>
      </c>
      <c r="N646" s="228">
        <f t="shared" si="32"/>
        <v>0</v>
      </c>
      <c r="O646" s="298" t="e">
        <f>VLOOKUP(msa[[#This Row],[hwycov_id]],check!$A$2:$P$26,16,FALSE)</f>
        <v>#N/A</v>
      </c>
      <c r="P646" s="298">
        <v>655</v>
      </c>
    </row>
    <row r="647" spans="1:16">
      <c r="A647" s="59">
        <v>23044</v>
      </c>
      <c r="B647" s="59">
        <v>1</v>
      </c>
      <c r="C647" s="59">
        <v>2</v>
      </c>
      <c r="D647" s="59">
        <v>1</v>
      </c>
      <c r="E647" s="59" t="s">
        <v>77</v>
      </c>
      <c r="F647" s="227">
        <v>1</v>
      </c>
      <c r="G647" s="227">
        <v>2</v>
      </c>
      <c r="H647" s="59">
        <v>3</v>
      </c>
      <c r="I647" s="227">
        <v>14</v>
      </c>
      <c r="J647" s="59">
        <v>26840</v>
      </c>
      <c r="K647" s="78">
        <f>VLOOKUP(msa[[#This Row],[hwycov_id]],cnf[],10,FALSE)</f>
        <v>26840</v>
      </c>
      <c r="L647" s="229">
        <f t="shared" si="30"/>
        <v>0</v>
      </c>
      <c r="M647" s="228">
        <f t="shared" si="31"/>
        <v>0</v>
      </c>
      <c r="N647" s="228">
        <f t="shared" si="32"/>
        <v>0</v>
      </c>
      <c r="O647" s="298" t="e">
        <f>VLOOKUP(msa[[#This Row],[hwycov_id]],check!$A$2:$P$26,16,FALSE)</f>
        <v>#N/A</v>
      </c>
      <c r="P647" s="298">
        <v>656</v>
      </c>
    </row>
    <row r="648" spans="1:16">
      <c r="A648" s="59">
        <v>23053</v>
      </c>
      <c r="B648" s="59">
        <v>1</v>
      </c>
      <c r="C648" s="59">
        <v>2</v>
      </c>
      <c r="D648" s="59">
        <v>1</v>
      </c>
      <c r="E648" s="59" t="s">
        <v>77</v>
      </c>
      <c r="F648" s="227">
        <v>1</v>
      </c>
      <c r="G648" s="227">
        <v>2</v>
      </c>
      <c r="H648" s="59">
        <v>3</v>
      </c>
      <c r="I648" s="227">
        <v>14</v>
      </c>
      <c r="J648" s="59">
        <v>26852</v>
      </c>
      <c r="K648" s="78">
        <f>VLOOKUP(msa[[#This Row],[hwycov_id]],cnf[],10,FALSE)</f>
        <v>26852</v>
      </c>
      <c r="L648" s="229">
        <f t="shared" si="30"/>
        <v>0</v>
      </c>
      <c r="M648" s="228">
        <f t="shared" si="31"/>
        <v>0</v>
      </c>
      <c r="N648" s="228">
        <f t="shared" si="32"/>
        <v>0</v>
      </c>
      <c r="O648" s="298" t="e">
        <f>VLOOKUP(msa[[#This Row],[hwycov_id]],check!$A$2:$P$26,16,FALSE)</f>
        <v>#N/A</v>
      </c>
      <c r="P648" s="298">
        <v>657</v>
      </c>
    </row>
    <row r="649" spans="1:16">
      <c r="A649" s="59">
        <v>461</v>
      </c>
      <c r="B649" s="59">
        <v>1</v>
      </c>
      <c r="C649" s="59">
        <v>2</v>
      </c>
      <c r="D649" s="59">
        <v>1</v>
      </c>
      <c r="E649" s="59" t="s">
        <v>77</v>
      </c>
      <c r="F649" s="227">
        <v>1</v>
      </c>
      <c r="G649" s="227">
        <v>2</v>
      </c>
      <c r="H649" s="59">
        <v>3</v>
      </c>
      <c r="I649" s="227">
        <v>14</v>
      </c>
      <c r="J649" s="59">
        <v>27575</v>
      </c>
      <c r="K649" s="78">
        <f>VLOOKUP(msa[[#This Row],[hwycov_id]],cnf[],10,FALSE)</f>
        <v>27575</v>
      </c>
      <c r="L649" s="229">
        <f t="shared" si="30"/>
        <v>0</v>
      </c>
      <c r="M649" s="228">
        <f t="shared" si="31"/>
        <v>0</v>
      </c>
      <c r="N649" s="228">
        <f t="shared" si="32"/>
        <v>0</v>
      </c>
      <c r="O649" s="298" t="e">
        <f>VLOOKUP(msa[[#This Row],[hwycov_id]],check!$A$2:$P$26,16,FALSE)</f>
        <v>#N/A</v>
      </c>
      <c r="P649" s="298">
        <v>658</v>
      </c>
    </row>
    <row r="650" spans="1:16">
      <c r="A650" s="59">
        <v>23142</v>
      </c>
      <c r="B650" s="59">
        <v>1</v>
      </c>
      <c r="C650" s="59">
        <v>2</v>
      </c>
      <c r="D650" s="59">
        <v>1</v>
      </c>
      <c r="E650" s="59" t="s">
        <v>77</v>
      </c>
      <c r="F650" s="227">
        <v>1</v>
      </c>
      <c r="G650" s="227">
        <v>2</v>
      </c>
      <c r="H650" s="59">
        <v>3</v>
      </c>
      <c r="I650" s="227">
        <v>14</v>
      </c>
      <c r="J650" s="59">
        <v>29688</v>
      </c>
      <c r="K650" s="78">
        <f>VLOOKUP(msa[[#This Row],[hwycov_id]],cnf[],10,FALSE)</f>
        <v>29688</v>
      </c>
      <c r="L650" s="229">
        <f t="shared" si="30"/>
        <v>0</v>
      </c>
      <c r="M650" s="228">
        <f t="shared" si="31"/>
        <v>0</v>
      </c>
      <c r="N650" s="228">
        <f t="shared" si="32"/>
        <v>0</v>
      </c>
      <c r="O650" s="298" t="e">
        <f>VLOOKUP(msa[[#This Row],[hwycov_id]],check!$A$2:$P$26,16,FALSE)</f>
        <v>#N/A</v>
      </c>
      <c r="P650" s="298">
        <v>659</v>
      </c>
    </row>
    <row r="651" spans="1:16">
      <c r="A651" s="59">
        <v>29172</v>
      </c>
      <c r="B651" s="59">
        <v>1</v>
      </c>
      <c r="C651" s="59">
        <v>1</v>
      </c>
      <c r="D651" s="59">
        <v>1</v>
      </c>
      <c r="E651" s="59" t="s">
        <v>78</v>
      </c>
      <c r="F651" s="227">
        <v>1</v>
      </c>
      <c r="G651" s="227">
        <v>2</v>
      </c>
      <c r="H651" s="59">
        <v>3</v>
      </c>
      <c r="I651" s="227">
        <v>14</v>
      </c>
      <c r="J651" s="59">
        <v>29841</v>
      </c>
      <c r="K651" s="78">
        <f>VLOOKUP(msa[[#This Row],[hwycov_id]],cnf[],10,FALSE)</f>
        <v>29841</v>
      </c>
      <c r="L651" s="229">
        <f t="shared" si="30"/>
        <v>0</v>
      </c>
      <c r="M651" s="228">
        <f t="shared" si="31"/>
        <v>0</v>
      </c>
      <c r="N651" s="228">
        <f t="shared" si="32"/>
        <v>0</v>
      </c>
      <c r="O651" s="298" t="e">
        <f>VLOOKUP(msa[[#This Row],[hwycov_id]],check!$A$2:$P$26,16,FALSE)</f>
        <v>#N/A</v>
      </c>
      <c r="P651" s="298">
        <v>660</v>
      </c>
    </row>
    <row r="652" spans="1:16">
      <c r="A652" s="59">
        <v>28904</v>
      </c>
      <c r="B652" s="59">
        <v>1</v>
      </c>
      <c r="C652" s="59">
        <v>1</v>
      </c>
      <c r="D652" s="59">
        <v>1</v>
      </c>
      <c r="E652" s="59" t="s">
        <v>78</v>
      </c>
      <c r="F652" s="227">
        <v>1</v>
      </c>
      <c r="G652" s="227">
        <v>2</v>
      </c>
      <c r="H652" s="59">
        <v>3</v>
      </c>
      <c r="I652" s="227">
        <v>14</v>
      </c>
      <c r="J652" s="59">
        <v>29859</v>
      </c>
      <c r="K652" s="78">
        <f>VLOOKUP(msa[[#This Row],[hwycov_id]],cnf[],10,FALSE)</f>
        <v>29859</v>
      </c>
      <c r="L652" s="229">
        <f t="shared" si="30"/>
        <v>0</v>
      </c>
      <c r="M652" s="228">
        <f t="shared" si="31"/>
        <v>0</v>
      </c>
      <c r="N652" s="228">
        <f t="shared" si="32"/>
        <v>0</v>
      </c>
      <c r="O652" s="298" t="e">
        <f>VLOOKUP(msa[[#This Row],[hwycov_id]],check!$A$2:$P$26,16,FALSE)</f>
        <v>#N/A</v>
      </c>
      <c r="P652" s="298">
        <v>661</v>
      </c>
    </row>
    <row r="653" spans="1:16">
      <c r="A653" s="59">
        <v>553</v>
      </c>
      <c r="B653" s="59">
        <v>1</v>
      </c>
      <c r="C653" s="59">
        <v>2</v>
      </c>
      <c r="D653" s="59">
        <v>1</v>
      </c>
      <c r="E653" s="59" t="s">
        <v>77</v>
      </c>
      <c r="F653" s="227">
        <v>1</v>
      </c>
      <c r="G653" s="227">
        <v>3</v>
      </c>
      <c r="H653" s="59">
        <v>3</v>
      </c>
      <c r="I653" s="227">
        <v>14</v>
      </c>
      <c r="J653" s="59">
        <v>30202</v>
      </c>
      <c r="K653" s="78">
        <f>VLOOKUP(msa[[#This Row],[hwycov_id]],cnf[],10,FALSE)</f>
        <v>30202</v>
      </c>
      <c r="L653" s="229">
        <f t="shared" si="30"/>
        <v>0</v>
      </c>
      <c r="M653" s="228">
        <f t="shared" si="31"/>
        <v>0</v>
      </c>
      <c r="N653" s="228">
        <f t="shared" si="32"/>
        <v>0</v>
      </c>
      <c r="O653" s="298" t="e">
        <f>VLOOKUP(msa[[#This Row],[hwycov_id]],check!$A$2:$P$26,16,FALSE)</f>
        <v>#N/A</v>
      </c>
      <c r="P653" s="298">
        <v>662</v>
      </c>
    </row>
    <row r="654" spans="1:16">
      <c r="A654" s="59">
        <v>16359</v>
      </c>
      <c r="B654" s="59">
        <v>1</v>
      </c>
      <c r="C654" s="59">
        <v>1</v>
      </c>
      <c r="D654" s="59">
        <v>1</v>
      </c>
      <c r="E654" s="59" t="s">
        <v>78</v>
      </c>
      <c r="F654" s="227">
        <v>1</v>
      </c>
      <c r="G654" s="227">
        <v>3</v>
      </c>
      <c r="H654" s="59">
        <v>3</v>
      </c>
      <c r="I654" s="227">
        <v>14</v>
      </c>
      <c r="J654" s="59">
        <v>31711</v>
      </c>
      <c r="K654" s="78">
        <f>VLOOKUP(msa[[#This Row],[hwycov_id]],cnf[],10,FALSE)</f>
        <v>31711</v>
      </c>
      <c r="L654" s="229">
        <f t="shared" si="30"/>
        <v>0</v>
      </c>
      <c r="M654" s="228">
        <f t="shared" si="31"/>
        <v>0</v>
      </c>
      <c r="N654" s="228">
        <f t="shared" si="32"/>
        <v>0</v>
      </c>
      <c r="O654" s="298" t="e">
        <f>VLOOKUP(msa[[#This Row],[hwycov_id]],check!$A$2:$P$26,16,FALSE)</f>
        <v>#N/A</v>
      </c>
      <c r="P654" s="298">
        <v>663</v>
      </c>
    </row>
    <row r="655" spans="1:16">
      <c r="A655" s="59">
        <v>16358</v>
      </c>
      <c r="B655" s="59">
        <v>1</v>
      </c>
      <c r="C655" s="59">
        <v>1</v>
      </c>
      <c r="D655" s="59">
        <v>1</v>
      </c>
      <c r="E655" s="59" t="s">
        <v>82</v>
      </c>
      <c r="F655" s="227">
        <v>1</v>
      </c>
      <c r="G655" s="227">
        <v>3</v>
      </c>
      <c r="H655" s="59">
        <v>3</v>
      </c>
      <c r="I655" s="227">
        <v>14</v>
      </c>
      <c r="J655" s="59">
        <v>32989</v>
      </c>
      <c r="K655" s="78">
        <f>VLOOKUP(msa[[#This Row],[hwycov_id]],cnf[],10,FALSE)</f>
        <v>32989</v>
      </c>
      <c r="L655" s="229">
        <f t="shared" si="30"/>
        <v>0</v>
      </c>
      <c r="M655" s="228">
        <f t="shared" si="31"/>
        <v>0</v>
      </c>
      <c r="N655" s="228">
        <f t="shared" si="32"/>
        <v>0</v>
      </c>
      <c r="O655" s="298" t="e">
        <f>VLOOKUP(msa[[#This Row],[hwycov_id]],check!$A$2:$P$26,16,FALSE)</f>
        <v>#N/A</v>
      </c>
      <c r="P655" s="298">
        <v>664</v>
      </c>
    </row>
    <row r="656" spans="1:16">
      <c r="A656" s="59">
        <v>16523</v>
      </c>
      <c r="B656" s="59">
        <v>1</v>
      </c>
      <c r="C656" s="59">
        <v>1</v>
      </c>
      <c r="D656" s="59">
        <v>1</v>
      </c>
      <c r="E656" s="59" t="s">
        <v>82</v>
      </c>
      <c r="F656" s="227">
        <v>1</v>
      </c>
      <c r="G656" s="227">
        <v>3</v>
      </c>
      <c r="H656" s="59">
        <v>3</v>
      </c>
      <c r="I656" s="227">
        <v>14</v>
      </c>
      <c r="J656" s="59">
        <v>34665</v>
      </c>
      <c r="K656" s="78">
        <f>VLOOKUP(msa[[#This Row],[hwycov_id]],cnf[],10,FALSE)</f>
        <v>34665</v>
      </c>
      <c r="L656" s="229">
        <f t="shared" si="30"/>
        <v>0</v>
      </c>
      <c r="M656" s="228">
        <f t="shared" si="31"/>
        <v>0</v>
      </c>
      <c r="N656" s="228">
        <f t="shared" si="32"/>
        <v>0</v>
      </c>
      <c r="O656" s="298" t="e">
        <f>VLOOKUP(msa[[#This Row],[hwycov_id]],check!$A$2:$P$26,16,FALSE)</f>
        <v>#N/A</v>
      </c>
      <c r="P656" s="298">
        <v>665</v>
      </c>
    </row>
    <row r="657" spans="1:16">
      <c r="A657" s="59">
        <v>29168</v>
      </c>
      <c r="B657" s="59">
        <v>1</v>
      </c>
      <c r="C657" s="59">
        <v>1</v>
      </c>
      <c r="D657" s="59">
        <v>1</v>
      </c>
      <c r="E657" s="59" t="s">
        <v>78</v>
      </c>
      <c r="F657" s="227">
        <v>1</v>
      </c>
      <c r="G657" s="227">
        <v>3</v>
      </c>
      <c r="H657" s="59">
        <v>3</v>
      </c>
      <c r="I657" s="227">
        <v>14</v>
      </c>
      <c r="J657" s="59">
        <v>34885</v>
      </c>
      <c r="K657" s="78">
        <f>VLOOKUP(msa[[#This Row],[hwycov_id]],cnf[],10,FALSE)</f>
        <v>34885</v>
      </c>
      <c r="L657" s="229">
        <f t="shared" si="30"/>
        <v>0</v>
      </c>
      <c r="M657" s="228">
        <f t="shared" si="31"/>
        <v>0</v>
      </c>
      <c r="N657" s="228">
        <f t="shared" si="32"/>
        <v>0</v>
      </c>
      <c r="O657" s="298" t="e">
        <f>VLOOKUP(msa[[#This Row],[hwycov_id]],check!$A$2:$P$26,16,FALSE)</f>
        <v>#N/A</v>
      </c>
      <c r="P657" s="298">
        <v>666</v>
      </c>
    </row>
    <row r="658" spans="1:16">
      <c r="A658" s="59">
        <v>29167</v>
      </c>
      <c r="B658" s="59">
        <v>1</v>
      </c>
      <c r="C658" s="59">
        <v>1</v>
      </c>
      <c r="D658" s="59">
        <v>1</v>
      </c>
      <c r="E658" s="59" t="s">
        <v>78</v>
      </c>
      <c r="F658" s="227">
        <v>1</v>
      </c>
      <c r="G658" s="227">
        <v>3</v>
      </c>
      <c r="H658" s="59">
        <v>3</v>
      </c>
      <c r="I658" s="227">
        <v>14</v>
      </c>
      <c r="J658" s="59">
        <v>35351</v>
      </c>
      <c r="K658" s="78">
        <f>VLOOKUP(msa[[#This Row],[hwycov_id]],cnf[],10,FALSE)</f>
        <v>35351</v>
      </c>
      <c r="L658" s="229">
        <f t="shared" si="30"/>
        <v>0</v>
      </c>
      <c r="M658" s="228">
        <f t="shared" si="31"/>
        <v>0</v>
      </c>
      <c r="N658" s="228">
        <f t="shared" si="32"/>
        <v>0</v>
      </c>
      <c r="O658" s="298" t="e">
        <f>VLOOKUP(msa[[#This Row],[hwycov_id]],check!$A$2:$P$26,16,FALSE)</f>
        <v>#N/A</v>
      </c>
      <c r="P658" s="298">
        <v>667</v>
      </c>
    </row>
    <row r="659" spans="1:16">
      <c r="A659" s="59">
        <v>16351</v>
      </c>
      <c r="B659" s="59">
        <v>1</v>
      </c>
      <c r="C659" s="59">
        <v>1</v>
      </c>
      <c r="D659" s="59">
        <v>1</v>
      </c>
      <c r="E659" s="59" t="s">
        <v>78</v>
      </c>
      <c r="F659" s="227">
        <v>1</v>
      </c>
      <c r="G659" s="227">
        <v>3</v>
      </c>
      <c r="H659" s="59">
        <v>3</v>
      </c>
      <c r="I659" s="227">
        <v>14</v>
      </c>
      <c r="J659" s="59">
        <v>35545</v>
      </c>
      <c r="K659" s="78">
        <f>VLOOKUP(msa[[#This Row],[hwycov_id]],cnf[],10,FALSE)</f>
        <v>35545</v>
      </c>
      <c r="L659" s="229">
        <f t="shared" si="30"/>
        <v>0</v>
      </c>
      <c r="M659" s="228">
        <f t="shared" si="31"/>
        <v>0</v>
      </c>
      <c r="N659" s="228">
        <f t="shared" si="32"/>
        <v>0</v>
      </c>
      <c r="O659" s="298" t="e">
        <f>VLOOKUP(msa[[#This Row],[hwycov_id]],check!$A$2:$P$26,16,FALSE)</f>
        <v>#N/A</v>
      </c>
      <c r="P659" s="298">
        <v>668</v>
      </c>
    </row>
    <row r="660" spans="1:16">
      <c r="A660" s="59">
        <v>28279</v>
      </c>
      <c r="B660" s="59">
        <v>1</v>
      </c>
      <c r="C660" s="59">
        <v>1</v>
      </c>
      <c r="D660" s="59">
        <v>1</v>
      </c>
      <c r="E660" s="59" t="s">
        <v>78</v>
      </c>
      <c r="F660" s="227">
        <v>1</v>
      </c>
      <c r="G660" s="227">
        <v>3</v>
      </c>
      <c r="H660" s="59">
        <v>3</v>
      </c>
      <c r="I660" s="227">
        <v>14</v>
      </c>
      <c r="J660" s="59">
        <v>35719</v>
      </c>
      <c r="K660" s="78">
        <f>VLOOKUP(msa[[#This Row],[hwycov_id]],cnf[],10,FALSE)</f>
        <v>35719</v>
      </c>
      <c r="L660" s="229">
        <f t="shared" si="30"/>
        <v>0</v>
      </c>
      <c r="M660" s="228">
        <f t="shared" si="31"/>
        <v>0</v>
      </c>
      <c r="N660" s="228">
        <f t="shared" si="32"/>
        <v>0</v>
      </c>
      <c r="O660" s="298" t="e">
        <f>VLOOKUP(msa[[#This Row],[hwycov_id]],check!$A$2:$P$26,16,FALSE)</f>
        <v>#N/A</v>
      </c>
      <c r="P660" s="298">
        <v>669</v>
      </c>
    </row>
    <row r="661" spans="1:16">
      <c r="A661" s="59">
        <v>28868</v>
      </c>
      <c r="B661" s="59">
        <v>1</v>
      </c>
      <c r="C661" s="59">
        <v>1</v>
      </c>
      <c r="D661" s="59">
        <v>1</v>
      </c>
      <c r="E661" s="59" t="s">
        <v>78</v>
      </c>
      <c r="F661" s="227">
        <v>1</v>
      </c>
      <c r="G661" s="227">
        <v>3</v>
      </c>
      <c r="H661" s="59">
        <v>3</v>
      </c>
      <c r="I661" s="227">
        <v>14</v>
      </c>
      <c r="J661" s="59">
        <v>36551</v>
      </c>
      <c r="K661" s="78">
        <f>VLOOKUP(msa[[#This Row],[hwycov_id]],cnf[],10,FALSE)</f>
        <v>36551</v>
      </c>
      <c r="L661" s="229">
        <f t="shared" si="30"/>
        <v>0</v>
      </c>
      <c r="M661" s="228">
        <f t="shared" si="31"/>
        <v>0</v>
      </c>
      <c r="N661" s="228">
        <f t="shared" si="32"/>
        <v>0</v>
      </c>
      <c r="O661" s="298" t="e">
        <f>VLOOKUP(msa[[#This Row],[hwycov_id]],check!$A$2:$P$26,16,FALSE)</f>
        <v>#N/A</v>
      </c>
      <c r="P661" s="298">
        <v>670</v>
      </c>
    </row>
    <row r="662" spans="1:16">
      <c r="A662" s="59">
        <v>7664</v>
      </c>
      <c r="B662" s="59">
        <v>1</v>
      </c>
      <c r="C662" s="59">
        <v>1</v>
      </c>
      <c r="D662" s="59">
        <v>1</v>
      </c>
      <c r="E662" s="59" t="s">
        <v>82</v>
      </c>
      <c r="F662" s="227">
        <v>1</v>
      </c>
      <c r="G662" s="227">
        <v>3</v>
      </c>
      <c r="H662" s="59">
        <v>3</v>
      </c>
      <c r="I662" s="227">
        <v>14</v>
      </c>
      <c r="J662" s="59">
        <v>36598</v>
      </c>
      <c r="K662" s="78">
        <f>VLOOKUP(msa[[#This Row],[hwycov_id]],cnf[],10,FALSE)</f>
        <v>36598</v>
      </c>
      <c r="L662" s="229">
        <f t="shared" si="30"/>
        <v>0</v>
      </c>
      <c r="M662" s="228">
        <f t="shared" si="31"/>
        <v>0</v>
      </c>
      <c r="N662" s="228">
        <f t="shared" si="32"/>
        <v>0</v>
      </c>
      <c r="O662" s="298" t="e">
        <f>VLOOKUP(msa[[#This Row],[hwycov_id]],check!$A$2:$P$26,16,FALSE)</f>
        <v>#N/A</v>
      </c>
      <c r="P662" s="298">
        <v>671</v>
      </c>
    </row>
    <row r="663" spans="1:16">
      <c r="A663" s="59">
        <v>28276</v>
      </c>
      <c r="B663" s="59">
        <v>1</v>
      </c>
      <c r="C663" s="59">
        <v>1</v>
      </c>
      <c r="D663" s="59">
        <v>1</v>
      </c>
      <c r="E663" s="59" t="s">
        <v>78</v>
      </c>
      <c r="F663" s="227">
        <v>1</v>
      </c>
      <c r="G663" s="227">
        <v>3</v>
      </c>
      <c r="H663" s="59">
        <v>3</v>
      </c>
      <c r="I663" s="227">
        <v>14</v>
      </c>
      <c r="J663" s="59">
        <v>36958</v>
      </c>
      <c r="K663" s="78">
        <f>VLOOKUP(msa[[#This Row],[hwycov_id]],cnf[],10,FALSE)</f>
        <v>36958</v>
      </c>
      <c r="L663" s="229">
        <f t="shared" si="30"/>
        <v>0</v>
      </c>
      <c r="M663" s="228">
        <f t="shared" si="31"/>
        <v>0</v>
      </c>
      <c r="N663" s="228">
        <f t="shared" si="32"/>
        <v>0</v>
      </c>
      <c r="O663" s="298" t="e">
        <f>VLOOKUP(msa[[#This Row],[hwycov_id]],check!$A$2:$P$26,16,FALSE)</f>
        <v>#N/A</v>
      </c>
      <c r="P663" s="298">
        <v>672</v>
      </c>
    </row>
    <row r="664" spans="1:16">
      <c r="A664" s="59">
        <v>16357</v>
      </c>
      <c r="B664" s="59">
        <v>1</v>
      </c>
      <c r="C664" s="59">
        <v>1</v>
      </c>
      <c r="D664" s="59">
        <v>1</v>
      </c>
      <c r="E664" s="59" t="s">
        <v>82</v>
      </c>
      <c r="F664" s="227">
        <v>1</v>
      </c>
      <c r="G664" s="227">
        <v>3</v>
      </c>
      <c r="H664" s="59">
        <v>3</v>
      </c>
      <c r="I664" s="227">
        <v>14</v>
      </c>
      <c r="J664" s="59">
        <v>37504</v>
      </c>
      <c r="K664" s="78">
        <f>VLOOKUP(msa[[#This Row],[hwycov_id]],cnf[],10,FALSE)</f>
        <v>37504</v>
      </c>
      <c r="L664" s="229">
        <f t="shared" si="30"/>
        <v>0</v>
      </c>
      <c r="M664" s="228">
        <f t="shared" si="31"/>
        <v>0</v>
      </c>
      <c r="N664" s="228">
        <f t="shared" si="32"/>
        <v>0</v>
      </c>
      <c r="O664" s="298" t="e">
        <f>VLOOKUP(msa[[#This Row],[hwycov_id]],check!$A$2:$P$26,16,FALSE)</f>
        <v>#N/A</v>
      </c>
      <c r="P664" s="298">
        <v>673</v>
      </c>
    </row>
    <row r="665" spans="1:16">
      <c r="A665" s="59">
        <v>16360</v>
      </c>
      <c r="B665" s="59">
        <v>1</v>
      </c>
      <c r="C665" s="59">
        <v>1</v>
      </c>
      <c r="D665" s="59">
        <v>1</v>
      </c>
      <c r="E665" s="59" t="s">
        <v>82</v>
      </c>
      <c r="F665" s="227">
        <v>1</v>
      </c>
      <c r="G665" s="227">
        <v>3</v>
      </c>
      <c r="H665" s="59">
        <v>3</v>
      </c>
      <c r="I665" s="227">
        <v>14</v>
      </c>
      <c r="J665" s="59">
        <v>37676</v>
      </c>
      <c r="K665" s="78">
        <f>VLOOKUP(msa[[#This Row],[hwycov_id]],cnf[],10,FALSE)</f>
        <v>37676</v>
      </c>
      <c r="L665" s="229">
        <f t="shared" si="30"/>
        <v>0</v>
      </c>
      <c r="M665" s="228">
        <f t="shared" si="31"/>
        <v>0</v>
      </c>
      <c r="N665" s="228">
        <f t="shared" si="32"/>
        <v>0</v>
      </c>
      <c r="O665" s="298" t="e">
        <f>VLOOKUP(msa[[#This Row],[hwycov_id]],check!$A$2:$P$26,16,FALSE)</f>
        <v>#N/A</v>
      </c>
      <c r="P665" s="298">
        <v>674</v>
      </c>
    </row>
    <row r="666" spans="1:16">
      <c r="A666" s="59">
        <v>16353</v>
      </c>
      <c r="B666" s="59">
        <v>1</v>
      </c>
      <c r="C666" s="59">
        <v>1</v>
      </c>
      <c r="D666" s="59">
        <v>1</v>
      </c>
      <c r="E666" s="59" t="s">
        <v>82</v>
      </c>
      <c r="F666" s="227">
        <v>1</v>
      </c>
      <c r="G666" s="227">
        <v>3</v>
      </c>
      <c r="H666" s="59">
        <v>3</v>
      </c>
      <c r="I666" s="227">
        <v>14</v>
      </c>
      <c r="J666" s="59">
        <v>38278</v>
      </c>
      <c r="K666" s="78">
        <f>VLOOKUP(msa[[#This Row],[hwycov_id]],cnf[],10,FALSE)</f>
        <v>38278</v>
      </c>
      <c r="L666" s="229">
        <f t="shared" si="30"/>
        <v>0</v>
      </c>
      <c r="M666" s="228">
        <f t="shared" si="31"/>
        <v>0</v>
      </c>
      <c r="N666" s="228">
        <f t="shared" si="32"/>
        <v>0</v>
      </c>
      <c r="O666" s="298" t="e">
        <f>VLOOKUP(msa[[#This Row],[hwycov_id]],check!$A$2:$P$26,16,FALSE)</f>
        <v>#N/A</v>
      </c>
      <c r="P666" s="298">
        <v>675</v>
      </c>
    </row>
    <row r="667" spans="1:16">
      <c r="A667" s="59">
        <v>11382</v>
      </c>
      <c r="B667" s="59">
        <v>1</v>
      </c>
      <c r="C667" s="59">
        <v>1</v>
      </c>
      <c r="D667" s="59">
        <v>1</v>
      </c>
      <c r="E667" s="59" t="s">
        <v>82</v>
      </c>
      <c r="F667" s="227">
        <v>1</v>
      </c>
      <c r="G667" s="227">
        <v>3</v>
      </c>
      <c r="H667" s="59">
        <v>3</v>
      </c>
      <c r="I667" s="227">
        <v>14</v>
      </c>
      <c r="J667" s="59">
        <v>39215</v>
      </c>
      <c r="K667" s="78">
        <f>VLOOKUP(msa[[#This Row],[hwycov_id]],cnf[],10,FALSE)</f>
        <v>39215</v>
      </c>
      <c r="L667" s="229">
        <f t="shared" si="30"/>
        <v>0</v>
      </c>
      <c r="M667" s="228">
        <f t="shared" si="31"/>
        <v>0</v>
      </c>
      <c r="N667" s="228">
        <f t="shared" si="32"/>
        <v>0</v>
      </c>
      <c r="O667" s="298" t="e">
        <f>VLOOKUP(msa[[#This Row],[hwycov_id]],check!$A$2:$P$26,16,FALSE)</f>
        <v>#N/A</v>
      </c>
      <c r="P667" s="298">
        <v>676</v>
      </c>
    </row>
    <row r="668" spans="1:16">
      <c r="A668" s="59">
        <v>27505</v>
      </c>
      <c r="B668" s="59">
        <v>1</v>
      </c>
      <c r="C668" s="59">
        <v>1</v>
      </c>
      <c r="D668" s="59">
        <v>1</v>
      </c>
      <c r="E668" s="59" t="s">
        <v>78</v>
      </c>
      <c r="F668" s="227">
        <v>1</v>
      </c>
      <c r="G668" s="227">
        <v>3</v>
      </c>
      <c r="H668" s="59">
        <v>3</v>
      </c>
      <c r="I668" s="227">
        <v>14</v>
      </c>
      <c r="J668" s="59">
        <v>39322</v>
      </c>
      <c r="K668" s="78">
        <f>VLOOKUP(msa[[#This Row],[hwycov_id]],cnf[],10,FALSE)</f>
        <v>39322</v>
      </c>
      <c r="L668" s="229">
        <f t="shared" si="30"/>
        <v>0</v>
      </c>
      <c r="M668" s="228">
        <f t="shared" si="31"/>
        <v>0</v>
      </c>
      <c r="N668" s="228">
        <f t="shared" si="32"/>
        <v>0</v>
      </c>
      <c r="O668" s="298" t="e">
        <f>VLOOKUP(msa[[#This Row],[hwycov_id]],check!$A$2:$P$26,16,FALSE)</f>
        <v>#N/A</v>
      </c>
      <c r="P668" s="298">
        <v>678</v>
      </c>
    </row>
    <row r="669" spans="1:16">
      <c r="A669" s="59">
        <v>16352</v>
      </c>
      <c r="B669" s="59">
        <v>1</v>
      </c>
      <c r="C669" s="59">
        <v>1</v>
      </c>
      <c r="D669" s="59">
        <v>1</v>
      </c>
      <c r="E669" s="59" t="s">
        <v>82</v>
      </c>
      <c r="F669" s="227">
        <v>1</v>
      </c>
      <c r="G669" s="227">
        <v>3</v>
      </c>
      <c r="H669" s="59">
        <v>3</v>
      </c>
      <c r="I669" s="227">
        <v>14</v>
      </c>
      <c r="J669" s="59">
        <v>39527</v>
      </c>
      <c r="K669" s="78">
        <f>VLOOKUP(msa[[#This Row],[hwycov_id]],cnf[],10,FALSE)</f>
        <v>39527</v>
      </c>
      <c r="L669" s="229">
        <f t="shared" si="30"/>
        <v>0</v>
      </c>
      <c r="M669" s="228">
        <f t="shared" si="31"/>
        <v>0</v>
      </c>
      <c r="N669" s="228">
        <f t="shared" si="32"/>
        <v>0</v>
      </c>
      <c r="O669" s="298" t="e">
        <f>VLOOKUP(msa[[#This Row],[hwycov_id]],check!$A$2:$P$26,16,FALSE)</f>
        <v>#N/A</v>
      </c>
      <c r="P669" s="298">
        <v>679</v>
      </c>
    </row>
    <row r="670" spans="1:16">
      <c r="A670" s="59">
        <v>28938</v>
      </c>
      <c r="B670" s="59">
        <v>1</v>
      </c>
      <c r="C670" s="59">
        <v>1</v>
      </c>
      <c r="D670" s="59">
        <v>1</v>
      </c>
      <c r="E670" s="59" t="s">
        <v>78</v>
      </c>
      <c r="F670" s="227">
        <v>1</v>
      </c>
      <c r="G670" s="227">
        <v>3</v>
      </c>
      <c r="H670" s="59">
        <v>3</v>
      </c>
      <c r="I670" s="227">
        <v>9</v>
      </c>
      <c r="J670" s="59">
        <v>39547</v>
      </c>
      <c r="K670" s="78">
        <f>VLOOKUP(msa[[#This Row],[hwycov_id]],cnf[],10,FALSE)</f>
        <v>39547</v>
      </c>
      <c r="L670" s="229">
        <f t="shared" si="30"/>
        <v>0</v>
      </c>
      <c r="M670" s="228">
        <f t="shared" si="31"/>
        <v>0</v>
      </c>
      <c r="N670" s="228">
        <f t="shared" si="32"/>
        <v>0</v>
      </c>
      <c r="O670" s="298" t="e">
        <f>VLOOKUP(msa[[#This Row],[hwycov_id]],check!$A$2:$P$26,16,FALSE)</f>
        <v>#N/A</v>
      </c>
      <c r="P670" s="298">
        <v>680</v>
      </c>
    </row>
    <row r="671" spans="1:16">
      <c r="A671" s="59">
        <v>457</v>
      </c>
      <c r="B671" s="59">
        <v>1</v>
      </c>
      <c r="C671" s="59">
        <v>1</v>
      </c>
      <c r="D671" s="59">
        <v>1</v>
      </c>
      <c r="E671" s="59" t="s">
        <v>78</v>
      </c>
      <c r="F671" s="227">
        <v>1</v>
      </c>
      <c r="G671" s="227">
        <v>3</v>
      </c>
      <c r="H671" s="59">
        <v>3</v>
      </c>
      <c r="I671" s="227">
        <v>14</v>
      </c>
      <c r="J671" s="59">
        <v>39614</v>
      </c>
      <c r="K671" s="78">
        <f>VLOOKUP(msa[[#This Row],[hwycov_id]],cnf[],10,FALSE)</f>
        <v>39614</v>
      </c>
      <c r="L671" s="229">
        <f t="shared" si="30"/>
        <v>0</v>
      </c>
      <c r="M671" s="228">
        <f t="shared" si="31"/>
        <v>0</v>
      </c>
      <c r="N671" s="228">
        <f t="shared" si="32"/>
        <v>0</v>
      </c>
      <c r="O671" s="298" t="e">
        <f>VLOOKUP(msa[[#This Row],[hwycov_id]],check!$A$2:$P$26,16,FALSE)</f>
        <v>#N/A</v>
      </c>
      <c r="P671" s="298">
        <v>681</v>
      </c>
    </row>
    <row r="672" spans="1:16">
      <c r="A672" s="59">
        <v>16144</v>
      </c>
      <c r="B672" s="59">
        <v>1</v>
      </c>
      <c r="C672" s="59">
        <v>1</v>
      </c>
      <c r="D672" s="59">
        <v>1</v>
      </c>
      <c r="E672" s="59" t="s">
        <v>82</v>
      </c>
      <c r="F672" s="227">
        <v>1</v>
      </c>
      <c r="G672" s="227">
        <v>4</v>
      </c>
      <c r="H672" s="59">
        <v>3</v>
      </c>
      <c r="I672" s="227">
        <v>14</v>
      </c>
      <c r="J672" s="59">
        <v>40194</v>
      </c>
      <c r="K672" s="78">
        <f>VLOOKUP(msa[[#This Row],[hwycov_id]],cnf[],10,FALSE)</f>
        <v>40194</v>
      </c>
      <c r="L672" s="229">
        <f t="shared" si="30"/>
        <v>0</v>
      </c>
      <c r="M672" s="228">
        <f t="shared" si="31"/>
        <v>0</v>
      </c>
      <c r="N672" s="228">
        <f t="shared" si="32"/>
        <v>0</v>
      </c>
      <c r="O672" s="298" t="e">
        <f>VLOOKUP(msa[[#This Row],[hwycov_id]],check!$A$2:$P$26,16,FALSE)</f>
        <v>#N/A</v>
      </c>
      <c r="P672" s="298">
        <v>682</v>
      </c>
    </row>
    <row r="673" spans="1:16">
      <c r="A673" s="59">
        <v>28790</v>
      </c>
      <c r="B673" s="59">
        <v>1</v>
      </c>
      <c r="C673" s="59">
        <v>1</v>
      </c>
      <c r="D673" s="59">
        <v>1</v>
      </c>
      <c r="E673" s="59" t="s">
        <v>78</v>
      </c>
      <c r="F673" s="227">
        <v>1</v>
      </c>
      <c r="G673" s="227">
        <v>4</v>
      </c>
      <c r="H673" s="59">
        <v>3</v>
      </c>
      <c r="I673" s="227">
        <v>14</v>
      </c>
      <c r="J673" s="59">
        <v>40385</v>
      </c>
      <c r="K673" s="78">
        <f>VLOOKUP(msa[[#This Row],[hwycov_id]],cnf[],10,FALSE)</f>
        <v>40385</v>
      </c>
      <c r="L673" s="229">
        <f t="shared" si="30"/>
        <v>0</v>
      </c>
      <c r="M673" s="228">
        <f t="shared" si="31"/>
        <v>0</v>
      </c>
      <c r="N673" s="228">
        <f t="shared" si="32"/>
        <v>0</v>
      </c>
      <c r="O673" s="298" t="e">
        <f>VLOOKUP(msa[[#This Row],[hwycov_id]],check!$A$2:$P$26,16,FALSE)</f>
        <v>#N/A</v>
      </c>
      <c r="P673" s="298">
        <v>683</v>
      </c>
    </row>
    <row r="674" spans="1:16">
      <c r="A674" s="59">
        <v>7501</v>
      </c>
      <c r="B674" s="59">
        <v>1</v>
      </c>
      <c r="C674" s="59">
        <v>1</v>
      </c>
      <c r="D674" s="59">
        <v>1</v>
      </c>
      <c r="E674" s="59" t="s">
        <v>78</v>
      </c>
      <c r="F674" s="227">
        <v>1</v>
      </c>
      <c r="G674" s="227">
        <v>4</v>
      </c>
      <c r="H674" s="59">
        <v>3</v>
      </c>
      <c r="I674" s="227">
        <v>14</v>
      </c>
      <c r="J674" s="59">
        <v>40879</v>
      </c>
      <c r="K674" s="78">
        <f>VLOOKUP(msa[[#This Row],[hwycov_id]],cnf[],10,FALSE)</f>
        <v>40879</v>
      </c>
      <c r="L674" s="229">
        <f t="shared" si="30"/>
        <v>0</v>
      </c>
      <c r="M674" s="228">
        <f t="shared" si="31"/>
        <v>0</v>
      </c>
      <c r="N674" s="228">
        <f t="shared" si="32"/>
        <v>0</v>
      </c>
      <c r="O674" s="298" t="e">
        <f>VLOOKUP(msa[[#This Row],[hwycov_id]],check!$A$2:$P$26,16,FALSE)</f>
        <v>#N/A</v>
      </c>
      <c r="P674" s="298">
        <v>684</v>
      </c>
    </row>
    <row r="675" spans="1:16">
      <c r="A675" s="59">
        <v>16356</v>
      </c>
      <c r="B675" s="59">
        <v>1</v>
      </c>
      <c r="C675" s="59">
        <v>1</v>
      </c>
      <c r="D675" s="59">
        <v>1</v>
      </c>
      <c r="E675" s="59" t="s">
        <v>82</v>
      </c>
      <c r="F675" s="227">
        <v>1</v>
      </c>
      <c r="G675" s="227">
        <v>4</v>
      </c>
      <c r="H675" s="59">
        <v>3</v>
      </c>
      <c r="I675" s="227">
        <v>14</v>
      </c>
      <c r="J675" s="59">
        <v>41638</v>
      </c>
      <c r="K675" s="78">
        <f>VLOOKUP(msa[[#This Row],[hwycov_id]],cnf[],10,FALSE)</f>
        <v>41638</v>
      </c>
      <c r="L675" s="229">
        <f t="shared" si="30"/>
        <v>0</v>
      </c>
      <c r="M675" s="228">
        <f t="shared" si="31"/>
        <v>0</v>
      </c>
      <c r="N675" s="228">
        <f t="shared" si="32"/>
        <v>0</v>
      </c>
      <c r="O675" s="298" t="e">
        <f>VLOOKUP(msa[[#This Row],[hwycov_id]],check!$A$2:$P$26,16,FALSE)</f>
        <v>#N/A</v>
      </c>
      <c r="P675" s="298">
        <v>685</v>
      </c>
    </row>
    <row r="676" spans="1:16">
      <c r="A676" s="59">
        <v>525</v>
      </c>
      <c r="B676" s="59">
        <v>1</v>
      </c>
      <c r="C676" s="59">
        <v>2</v>
      </c>
      <c r="D676" s="59">
        <v>1</v>
      </c>
      <c r="E676" s="59" t="s">
        <v>77</v>
      </c>
      <c r="F676" s="227">
        <v>1</v>
      </c>
      <c r="G676" s="227">
        <v>4</v>
      </c>
      <c r="H676" s="59">
        <v>3</v>
      </c>
      <c r="I676" s="227">
        <v>14</v>
      </c>
      <c r="J676" s="59">
        <v>41937</v>
      </c>
      <c r="K676" s="78">
        <f>VLOOKUP(msa[[#This Row],[hwycov_id]],cnf[],10,FALSE)</f>
        <v>41937</v>
      </c>
      <c r="L676" s="229">
        <f t="shared" si="30"/>
        <v>0</v>
      </c>
      <c r="M676" s="228">
        <f t="shared" si="31"/>
        <v>0</v>
      </c>
      <c r="N676" s="228">
        <f t="shared" si="32"/>
        <v>0</v>
      </c>
      <c r="O676" s="298" t="e">
        <f>VLOOKUP(msa[[#This Row],[hwycov_id]],check!$A$2:$P$26,16,FALSE)</f>
        <v>#N/A</v>
      </c>
      <c r="P676" s="298">
        <v>686</v>
      </c>
    </row>
    <row r="677" spans="1:16">
      <c r="A677" s="59">
        <v>15239</v>
      </c>
      <c r="B677" s="59">
        <v>1</v>
      </c>
      <c r="C677" s="59">
        <v>1</v>
      </c>
      <c r="D677" s="59">
        <v>1</v>
      </c>
      <c r="E677" s="59" t="s">
        <v>78</v>
      </c>
      <c r="F677" s="227">
        <v>1</v>
      </c>
      <c r="G677" s="227">
        <v>4</v>
      </c>
      <c r="H677" s="59">
        <v>3</v>
      </c>
      <c r="I677" s="227">
        <v>14</v>
      </c>
      <c r="J677" s="59">
        <v>42415</v>
      </c>
      <c r="K677" s="78">
        <f>VLOOKUP(msa[[#This Row],[hwycov_id]],cnf[],10,FALSE)</f>
        <v>42415</v>
      </c>
      <c r="L677" s="229">
        <f t="shared" si="30"/>
        <v>0</v>
      </c>
      <c r="M677" s="228">
        <f t="shared" si="31"/>
        <v>0</v>
      </c>
      <c r="N677" s="228">
        <f t="shared" si="32"/>
        <v>0</v>
      </c>
      <c r="O677" s="298" t="e">
        <f>VLOOKUP(msa[[#This Row],[hwycov_id]],check!$A$2:$P$26,16,FALSE)</f>
        <v>#N/A</v>
      </c>
      <c r="P677" s="298">
        <v>687</v>
      </c>
    </row>
    <row r="678" spans="1:16">
      <c r="A678" s="59">
        <v>14265</v>
      </c>
      <c r="B678" s="59">
        <v>1</v>
      </c>
      <c r="C678" s="59">
        <v>1</v>
      </c>
      <c r="D678" s="59">
        <v>1</v>
      </c>
      <c r="E678" s="59" t="s">
        <v>78</v>
      </c>
      <c r="F678" s="227">
        <v>1</v>
      </c>
      <c r="G678" s="227">
        <v>4</v>
      </c>
      <c r="H678" s="59">
        <v>3</v>
      </c>
      <c r="I678" s="227">
        <v>14</v>
      </c>
      <c r="J678" s="59">
        <v>43107</v>
      </c>
      <c r="K678" s="78">
        <f>VLOOKUP(msa[[#This Row],[hwycov_id]],cnf[],10,FALSE)</f>
        <v>43107</v>
      </c>
      <c r="L678" s="229">
        <f t="shared" si="30"/>
        <v>0</v>
      </c>
      <c r="M678" s="228">
        <f t="shared" si="31"/>
        <v>0</v>
      </c>
      <c r="N678" s="228">
        <f t="shared" si="32"/>
        <v>0</v>
      </c>
      <c r="O678" s="298" t="e">
        <f>VLOOKUP(msa[[#This Row],[hwycov_id]],check!$A$2:$P$26,16,FALSE)</f>
        <v>#N/A</v>
      </c>
      <c r="P678" s="298">
        <v>688</v>
      </c>
    </row>
    <row r="679" spans="1:16">
      <c r="A679" s="59">
        <v>8647</v>
      </c>
      <c r="B679" s="59">
        <v>1</v>
      </c>
      <c r="C679" s="59">
        <v>1</v>
      </c>
      <c r="D679" s="59">
        <v>1</v>
      </c>
      <c r="E679" s="59" t="s">
        <v>82</v>
      </c>
      <c r="F679" s="227">
        <v>1</v>
      </c>
      <c r="G679" s="227">
        <v>4</v>
      </c>
      <c r="H679" s="59">
        <v>3</v>
      </c>
      <c r="I679" s="227">
        <v>14</v>
      </c>
      <c r="J679" s="59">
        <v>43256</v>
      </c>
      <c r="K679" s="78">
        <f>VLOOKUP(msa[[#This Row],[hwycov_id]],cnf[],10,FALSE)</f>
        <v>43256</v>
      </c>
      <c r="L679" s="229">
        <f t="shared" si="30"/>
        <v>0</v>
      </c>
      <c r="M679" s="228">
        <f t="shared" si="31"/>
        <v>0</v>
      </c>
      <c r="N679" s="228">
        <f t="shared" si="32"/>
        <v>0</v>
      </c>
      <c r="O679" s="298" t="e">
        <f>VLOOKUP(msa[[#This Row],[hwycov_id]],check!$A$2:$P$26,16,FALSE)</f>
        <v>#N/A</v>
      </c>
      <c r="P679" s="298">
        <v>689</v>
      </c>
    </row>
    <row r="680" spans="1:16">
      <c r="A680" s="59">
        <v>28792</v>
      </c>
      <c r="B680" s="59">
        <v>1</v>
      </c>
      <c r="C680" s="59">
        <v>1</v>
      </c>
      <c r="D680" s="59">
        <v>1</v>
      </c>
      <c r="E680" s="59" t="s">
        <v>78</v>
      </c>
      <c r="F680" s="227">
        <v>1</v>
      </c>
      <c r="G680" s="227">
        <v>4</v>
      </c>
      <c r="H680" s="59">
        <v>3</v>
      </c>
      <c r="I680" s="227">
        <v>14</v>
      </c>
      <c r="J680" s="59">
        <v>43340</v>
      </c>
      <c r="K680" s="78">
        <f>VLOOKUP(msa[[#This Row],[hwycov_id]],cnf[],10,FALSE)</f>
        <v>43340</v>
      </c>
      <c r="L680" s="229">
        <f t="shared" si="30"/>
        <v>0</v>
      </c>
      <c r="M680" s="228">
        <f t="shared" si="31"/>
        <v>0</v>
      </c>
      <c r="N680" s="228">
        <f t="shared" si="32"/>
        <v>0</v>
      </c>
      <c r="O680" s="298" t="e">
        <f>VLOOKUP(msa[[#This Row],[hwycov_id]],check!$A$2:$P$26,16,FALSE)</f>
        <v>#N/A</v>
      </c>
      <c r="P680" s="298">
        <v>690</v>
      </c>
    </row>
    <row r="681" spans="1:16">
      <c r="A681" s="59">
        <v>28280</v>
      </c>
      <c r="B681" s="59">
        <v>1</v>
      </c>
      <c r="C681" s="59">
        <v>1</v>
      </c>
      <c r="D681" s="59">
        <v>1</v>
      </c>
      <c r="E681" s="59" t="s">
        <v>78</v>
      </c>
      <c r="F681" s="227">
        <v>1</v>
      </c>
      <c r="G681" s="227">
        <v>4</v>
      </c>
      <c r="H681" s="59">
        <v>3</v>
      </c>
      <c r="I681" s="227">
        <v>14</v>
      </c>
      <c r="J681" s="59">
        <v>43540</v>
      </c>
      <c r="K681" s="78">
        <f>VLOOKUP(msa[[#This Row],[hwycov_id]],cnf[],10,FALSE)</f>
        <v>43540</v>
      </c>
      <c r="L681" s="229">
        <f t="shared" si="30"/>
        <v>0</v>
      </c>
      <c r="M681" s="228">
        <f t="shared" si="31"/>
        <v>0</v>
      </c>
      <c r="N681" s="228">
        <f t="shared" si="32"/>
        <v>0</v>
      </c>
      <c r="O681" s="298" t="e">
        <f>VLOOKUP(msa[[#This Row],[hwycov_id]],check!$A$2:$P$26,16,FALSE)</f>
        <v>#N/A</v>
      </c>
      <c r="P681" s="298">
        <v>691</v>
      </c>
    </row>
    <row r="682" spans="1:16">
      <c r="A682" s="59">
        <v>23867</v>
      </c>
      <c r="B682" s="59">
        <v>1</v>
      </c>
      <c r="C682" s="59">
        <v>1</v>
      </c>
      <c r="D682" s="59">
        <v>1</v>
      </c>
      <c r="E682" s="59" t="s">
        <v>78</v>
      </c>
      <c r="F682" s="227">
        <v>1</v>
      </c>
      <c r="G682" s="227">
        <v>4</v>
      </c>
      <c r="H682" s="59">
        <v>3</v>
      </c>
      <c r="I682" s="227">
        <v>14</v>
      </c>
      <c r="J682" s="59">
        <v>43565</v>
      </c>
      <c r="K682" s="78">
        <f>VLOOKUP(msa[[#This Row],[hwycov_id]],cnf[],10,FALSE)</f>
        <v>43565</v>
      </c>
      <c r="L682" s="229">
        <f t="shared" si="30"/>
        <v>0</v>
      </c>
      <c r="M682" s="228">
        <f t="shared" si="31"/>
        <v>0</v>
      </c>
      <c r="N682" s="228">
        <f t="shared" si="32"/>
        <v>0</v>
      </c>
      <c r="O682" s="298" t="e">
        <f>VLOOKUP(msa[[#This Row],[hwycov_id]],check!$A$2:$P$26,16,FALSE)</f>
        <v>#N/A</v>
      </c>
      <c r="P682" s="298">
        <v>692</v>
      </c>
    </row>
    <row r="683" spans="1:16">
      <c r="A683" s="59">
        <v>28791</v>
      </c>
      <c r="B683" s="59">
        <v>1</v>
      </c>
      <c r="C683" s="59">
        <v>1</v>
      </c>
      <c r="D683" s="59">
        <v>1</v>
      </c>
      <c r="E683" s="59" t="s">
        <v>78</v>
      </c>
      <c r="F683" s="227">
        <v>1</v>
      </c>
      <c r="G683" s="227">
        <v>4</v>
      </c>
      <c r="H683" s="59">
        <v>3</v>
      </c>
      <c r="I683" s="227">
        <v>14</v>
      </c>
      <c r="J683" s="59">
        <v>43796</v>
      </c>
      <c r="K683" s="78">
        <f>VLOOKUP(msa[[#This Row],[hwycov_id]],cnf[],10,FALSE)</f>
        <v>43796</v>
      </c>
      <c r="L683" s="229">
        <f t="shared" si="30"/>
        <v>0</v>
      </c>
      <c r="M683" s="228">
        <f t="shared" si="31"/>
        <v>0</v>
      </c>
      <c r="N683" s="228">
        <f t="shared" si="32"/>
        <v>0</v>
      </c>
      <c r="O683" s="298" t="e">
        <f>VLOOKUP(msa[[#This Row],[hwycov_id]],check!$A$2:$P$26,16,FALSE)</f>
        <v>#N/A</v>
      </c>
      <c r="P683" s="298">
        <v>693</v>
      </c>
    </row>
    <row r="684" spans="1:16">
      <c r="A684" s="59">
        <v>11123</v>
      </c>
      <c r="B684" s="59">
        <v>1</v>
      </c>
      <c r="C684" s="59">
        <v>1</v>
      </c>
      <c r="D684" s="59">
        <v>1</v>
      </c>
      <c r="E684" s="59" t="s">
        <v>82</v>
      </c>
      <c r="F684" s="227">
        <v>1</v>
      </c>
      <c r="G684" s="227">
        <v>4</v>
      </c>
      <c r="H684" s="59">
        <v>3</v>
      </c>
      <c r="I684" s="227">
        <v>14</v>
      </c>
      <c r="J684" s="59">
        <v>44181</v>
      </c>
      <c r="K684" s="78">
        <f>VLOOKUP(msa[[#This Row],[hwycov_id]],cnf[],10,FALSE)</f>
        <v>44181</v>
      </c>
      <c r="L684" s="229">
        <f t="shared" si="30"/>
        <v>0</v>
      </c>
      <c r="M684" s="228">
        <f t="shared" si="31"/>
        <v>0</v>
      </c>
      <c r="N684" s="228">
        <f t="shared" si="32"/>
        <v>0</v>
      </c>
      <c r="O684" s="298" t="e">
        <f>VLOOKUP(msa[[#This Row],[hwycov_id]],check!$A$2:$P$26,16,FALSE)</f>
        <v>#N/A</v>
      </c>
      <c r="P684" s="298">
        <v>695</v>
      </c>
    </row>
    <row r="685" spans="1:16">
      <c r="A685" s="59">
        <v>27507</v>
      </c>
      <c r="B685" s="59">
        <v>1</v>
      </c>
      <c r="C685" s="59">
        <v>1</v>
      </c>
      <c r="D685" s="59">
        <v>1</v>
      </c>
      <c r="E685" s="59" t="s">
        <v>82</v>
      </c>
      <c r="F685" s="227">
        <v>1</v>
      </c>
      <c r="G685" s="227">
        <v>4</v>
      </c>
      <c r="H685" s="59">
        <v>3</v>
      </c>
      <c r="I685" s="227">
        <v>14</v>
      </c>
      <c r="J685" s="59">
        <v>44209</v>
      </c>
      <c r="K685" s="78">
        <f>VLOOKUP(msa[[#This Row],[hwycov_id]],cnf[],10,FALSE)</f>
        <v>44209</v>
      </c>
      <c r="L685" s="229">
        <f t="shared" si="30"/>
        <v>0</v>
      </c>
      <c r="M685" s="228">
        <f t="shared" si="31"/>
        <v>0</v>
      </c>
      <c r="N685" s="228">
        <f t="shared" si="32"/>
        <v>0</v>
      </c>
      <c r="O685" s="298" t="e">
        <f>VLOOKUP(msa[[#This Row],[hwycov_id]],check!$A$2:$P$26,16,FALSE)</f>
        <v>#N/A</v>
      </c>
      <c r="P685" s="298">
        <v>696</v>
      </c>
    </row>
    <row r="686" spans="1:16">
      <c r="A686" s="59">
        <v>11124</v>
      </c>
      <c r="B686" s="59">
        <v>1</v>
      </c>
      <c r="C686" s="59">
        <v>1</v>
      </c>
      <c r="D686" s="59">
        <v>1</v>
      </c>
      <c r="E686" s="59" t="s">
        <v>82</v>
      </c>
      <c r="F686" s="227">
        <v>1</v>
      </c>
      <c r="G686" s="227">
        <v>4</v>
      </c>
      <c r="H686" s="59">
        <v>3</v>
      </c>
      <c r="I686" s="227">
        <v>14</v>
      </c>
      <c r="J686" s="59">
        <v>45213</v>
      </c>
      <c r="K686" s="78">
        <f>VLOOKUP(msa[[#This Row],[hwycov_id]],cnf[],10,FALSE)</f>
        <v>45213</v>
      </c>
      <c r="L686" s="229">
        <f t="shared" si="30"/>
        <v>0</v>
      </c>
      <c r="M686" s="228">
        <f t="shared" si="31"/>
        <v>0</v>
      </c>
      <c r="N686" s="228">
        <f t="shared" si="32"/>
        <v>0</v>
      </c>
      <c r="O686" s="298" t="e">
        <f>VLOOKUP(msa[[#This Row],[hwycov_id]],check!$A$2:$P$26,16,FALSE)</f>
        <v>#N/A</v>
      </c>
      <c r="P686" s="298">
        <v>697</v>
      </c>
    </row>
    <row r="687" spans="1:16">
      <c r="A687" s="59">
        <v>15157</v>
      </c>
      <c r="B687" s="59">
        <v>1</v>
      </c>
      <c r="C687" s="59">
        <v>1</v>
      </c>
      <c r="D687" s="59">
        <v>1</v>
      </c>
      <c r="E687" s="59" t="s">
        <v>82</v>
      </c>
      <c r="F687" s="227">
        <v>1</v>
      </c>
      <c r="G687" s="227">
        <v>4</v>
      </c>
      <c r="H687" s="59">
        <v>3</v>
      </c>
      <c r="I687" s="227">
        <v>14</v>
      </c>
      <c r="J687" s="59">
        <v>46663</v>
      </c>
      <c r="K687" s="78">
        <f>VLOOKUP(msa[[#This Row],[hwycov_id]],cnf[],10,FALSE)</f>
        <v>46663</v>
      </c>
      <c r="L687" s="229">
        <f t="shared" si="30"/>
        <v>0</v>
      </c>
      <c r="M687" s="228">
        <f t="shared" si="31"/>
        <v>0</v>
      </c>
      <c r="N687" s="228">
        <f t="shared" si="32"/>
        <v>0</v>
      </c>
      <c r="O687" s="298" t="e">
        <f>VLOOKUP(msa[[#This Row],[hwycov_id]],check!$A$2:$P$26,16,FALSE)</f>
        <v>#N/A</v>
      </c>
      <c r="P687" s="298">
        <v>698</v>
      </c>
    </row>
    <row r="688" spans="1:16">
      <c r="A688" s="59">
        <v>7666</v>
      </c>
      <c r="B688" s="59">
        <v>1</v>
      </c>
      <c r="C688" s="59">
        <v>1</v>
      </c>
      <c r="D688" s="59">
        <v>1</v>
      </c>
      <c r="E688" s="59" t="s">
        <v>82</v>
      </c>
      <c r="F688" s="227">
        <v>1</v>
      </c>
      <c r="G688" s="227">
        <v>4</v>
      </c>
      <c r="H688" s="59">
        <v>3</v>
      </c>
      <c r="I688" s="227">
        <v>14</v>
      </c>
      <c r="J688" s="59">
        <v>46982</v>
      </c>
      <c r="K688" s="78">
        <f>VLOOKUP(msa[[#This Row],[hwycov_id]],cnf[],10,FALSE)</f>
        <v>46982</v>
      </c>
      <c r="L688" s="229">
        <f t="shared" si="30"/>
        <v>0</v>
      </c>
      <c r="M688" s="228">
        <f t="shared" si="31"/>
        <v>0</v>
      </c>
      <c r="N688" s="228">
        <f t="shared" si="32"/>
        <v>0</v>
      </c>
      <c r="O688" s="298" t="e">
        <f>VLOOKUP(msa[[#This Row],[hwycov_id]],check!$A$2:$P$26,16,FALSE)</f>
        <v>#N/A</v>
      </c>
      <c r="P688" s="298">
        <v>699</v>
      </c>
    </row>
    <row r="689" spans="1:16">
      <c r="A689" s="59">
        <v>11095</v>
      </c>
      <c r="B689" s="59">
        <v>1</v>
      </c>
      <c r="C689" s="59">
        <v>1</v>
      </c>
      <c r="D689" s="59">
        <v>1</v>
      </c>
      <c r="E689" s="59" t="s">
        <v>82</v>
      </c>
      <c r="F689" s="227">
        <v>1</v>
      </c>
      <c r="G689" s="227">
        <v>4</v>
      </c>
      <c r="H689" s="59">
        <v>3</v>
      </c>
      <c r="I689" s="227">
        <v>14</v>
      </c>
      <c r="J689" s="59">
        <v>48677</v>
      </c>
      <c r="K689" s="78">
        <f>VLOOKUP(msa[[#This Row],[hwycov_id]],cnf[],10,FALSE)</f>
        <v>48677</v>
      </c>
      <c r="L689" s="229">
        <f t="shared" si="30"/>
        <v>0</v>
      </c>
      <c r="M689" s="228">
        <f t="shared" si="31"/>
        <v>0</v>
      </c>
      <c r="N689" s="228">
        <f t="shared" si="32"/>
        <v>0</v>
      </c>
      <c r="O689" s="298" t="e">
        <f>VLOOKUP(msa[[#This Row],[hwycov_id]],check!$A$2:$P$26,16,FALSE)</f>
        <v>#N/A</v>
      </c>
      <c r="P689" s="298">
        <v>700</v>
      </c>
    </row>
    <row r="690" spans="1:16">
      <c r="A690" s="59">
        <v>28940</v>
      </c>
      <c r="B690" s="59">
        <v>1</v>
      </c>
      <c r="C690" s="59">
        <v>1</v>
      </c>
      <c r="D690" s="59">
        <v>1</v>
      </c>
      <c r="E690" s="59" t="s">
        <v>82</v>
      </c>
      <c r="F690" s="227">
        <v>1</v>
      </c>
      <c r="G690" s="227">
        <v>4</v>
      </c>
      <c r="H690" s="59">
        <v>3</v>
      </c>
      <c r="I690" s="227">
        <v>9</v>
      </c>
      <c r="J690" s="59">
        <v>48956</v>
      </c>
      <c r="K690" s="78">
        <f>VLOOKUP(msa[[#This Row],[hwycov_id]],cnf[],10,FALSE)</f>
        <v>48956</v>
      </c>
      <c r="L690" s="229">
        <f t="shared" si="30"/>
        <v>0</v>
      </c>
      <c r="M690" s="228">
        <f t="shared" si="31"/>
        <v>0</v>
      </c>
      <c r="N690" s="228">
        <f t="shared" si="32"/>
        <v>0</v>
      </c>
      <c r="O690" s="298" t="e">
        <f>VLOOKUP(msa[[#This Row],[hwycov_id]],check!$A$2:$P$26,16,FALSE)</f>
        <v>#N/A</v>
      </c>
      <c r="P690" s="298">
        <v>702</v>
      </c>
    </row>
    <row r="691" spans="1:16">
      <c r="A691" s="59">
        <v>28941</v>
      </c>
      <c r="B691" s="59">
        <v>1</v>
      </c>
      <c r="C691" s="59">
        <v>1</v>
      </c>
      <c r="D691" s="59">
        <v>1</v>
      </c>
      <c r="E691" s="59" t="s">
        <v>82</v>
      </c>
      <c r="F691" s="227">
        <v>1</v>
      </c>
      <c r="G691" s="227">
        <v>4</v>
      </c>
      <c r="H691" s="59">
        <v>3</v>
      </c>
      <c r="I691" s="227">
        <v>5</v>
      </c>
      <c r="J691" s="59">
        <v>49326</v>
      </c>
      <c r="K691" s="78">
        <f>VLOOKUP(msa[[#This Row],[hwycov_id]],cnf[],10,FALSE)</f>
        <v>49326</v>
      </c>
      <c r="L691" s="229">
        <f t="shared" si="30"/>
        <v>0</v>
      </c>
      <c r="M691" s="228">
        <f t="shared" si="31"/>
        <v>0</v>
      </c>
      <c r="N691" s="228">
        <f t="shared" si="32"/>
        <v>0</v>
      </c>
      <c r="O691" s="298" t="e">
        <f>VLOOKUP(msa[[#This Row],[hwycov_id]],check!$A$2:$P$26,16,FALSE)</f>
        <v>#N/A</v>
      </c>
      <c r="P691" s="298">
        <v>703</v>
      </c>
    </row>
    <row r="692" spans="1:16">
      <c r="A692" s="59">
        <v>7375</v>
      </c>
      <c r="B692" s="59">
        <v>1</v>
      </c>
      <c r="C692" s="59">
        <v>1</v>
      </c>
      <c r="D692" s="59">
        <v>1</v>
      </c>
      <c r="E692" s="59" t="s">
        <v>82</v>
      </c>
      <c r="F692" s="227">
        <v>1</v>
      </c>
      <c r="G692" s="227">
        <v>5</v>
      </c>
      <c r="H692" s="59">
        <v>3</v>
      </c>
      <c r="I692" s="227">
        <v>14</v>
      </c>
      <c r="J692" s="59">
        <v>51626</v>
      </c>
      <c r="K692" s="78">
        <f>VLOOKUP(msa[[#This Row],[hwycov_id]],cnf[],10,FALSE)</f>
        <v>51626</v>
      </c>
      <c r="L692" s="229">
        <f t="shared" si="30"/>
        <v>0</v>
      </c>
      <c r="M692" s="228">
        <f t="shared" si="31"/>
        <v>0</v>
      </c>
      <c r="N692" s="228">
        <f t="shared" si="32"/>
        <v>0</v>
      </c>
      <c r="O692" s="298" t="e">
        <f>VLOOKUP(msa[[#This Row],[hwycov_id]],check!$A$2:$P$26,16,FALSE)</f>
        <v>#N/A</v>
      </c>
      <c r="P692" s="298">
        <v>704</v>
      </c>
    </row>
    <row r="693" spans="1:16">
      <c r="A693" s="59">
        <v>7772</v>
      </c>
      <c r="B693" s="59">
        <v>1</v>
      </c>
      <c r="C693" s="59">
        <v>1</v>
      </c>
      <c r="D693" s="59">
        <v>1</v>
      </c>
      <c r="E693" s="59" t="s">
        <v>82</v>
      </c>
      <c r="F693" s="227">
        <v>1</v>
      </c>
      <c r="G693" s="227">
        <v>5</v>
      </c>
      <c r="H693" s="59">
        <v>3</v>
      </c>
      <c r="I693" s="227">
        <v>14</v>
      </c>
      <c r="J693" s="59">
        <v>51824</v>
      </c>
      <c r="K693" s="78">
        <f>VLOOKUP(msa[[#This Row],[hwycov_id]],cnf[],10,FALSE)</f>
        <v>51824</v>
      </c>
      <c r="L693" s="229">
        <f t="shared" si="30"/>
        <v>0</v>
      </c>
      <c r="M693" s="228">
        <f t="shared" si="31"/>
        <v>0</v>
      </c>
      <c r="N693" s="228">
        <f t="shared" si="32"/>
        <v>0</v>
      </c>
      <c r="O693" s="298" t="e">
        <f>VLOOKUP(msa[[#This Row],[hwycov_id]],check!$A$2:$P$26,16,FALSE)</f>
        <v>#N/A</v>
      </c>
      <c r="P693" s="298">
        <v>705</v>
      </c>
    </row>
    <row r="694" spans="1:16">
      <c r="A694" s="59">
        <v>8103</v>
      </c>
      <c r="B694" s="59">
        <v>1</v>
      </c>
      <c r="C694" s="59">
        <v>1</v>
      </c>
      <c r="D694" s="59">
        <v>1</v>
      </c>
      <c r="E694" s="59" t="s">
        <v>82</v>
      </c>
      <c r="F694" s="227">
        <v>1</v>
      </c>
      <c r="G694" s="227">
        <v>5</v>
      </c>
      <c r="H694" s="59">
        <v>3</v>
      </c>
      <c r="I694" s="227">
        <v>14</v>
      </c>
      <c r="J694" s="59">
        <v>52138</v>
      </c>
      <c r="K694" s="78">
        <f>VLOOKUP(msa[[#This Row],[hwycov_id]],cnf[],10,FALSE)</f>
        <v>52138</v>
      </c>
      <c r="L694" s="229">
        <f t="shared" si="30"/>
        <v>0</v>
      </c>
      <c r="M694" s="228">
        <f t="shared" si="31"/>
        <v>0</v>
      </c>
      <c r="N694" s="228">
        <f t="shared" si="32"/>
        <v>0</v>
      </c>
      <c r="O694" s="298" t="e">
        <f>VLOOKUP(msa[[#This Row],[hwycov_id]],check!$A$2:$P$26,16,FALSE)</f>
        <v>#N/A</v>
      </c>
      <c r="P694" s="298">
        <v>706</v>
      </c>
    </row>
    <row r="695" spans="1:16">
      <c r="A695" s="59">
        <v>15238</v>
      </c>
      <c r="B695" s="59">
        <v>1</v>
      </c>
      <c r="C695" s="59">
        <v>1</v>
      </c>
      <c r="D695" s="59">
        <v>1</v>
      </c>
      <c r="E695" s="59" t="s">
        <v>82</v>
      </c>
      <c r="F695" s="227">
        <v>1</v>
      </c>
      <c r="G695" s="227">
        <v>5</v>
      </c>
      <c r="H695" s="59">
        <v>3</v>
      </c>
      <c r="I695" s="227">
        <v>14</v>
      </c>
      <c r="J695" s="59">
        <v>52580</v>
      </c>
      <c r="K695" s="78">
        <f>VLOOKUP(msa[[#This Row],[hwycov_id]],cnf[],10,FALSE)</f>
        <v>52580</v>
      </c>
      <c r="L695" s="229">
        <f t="shared" si="30"/>
        <v>0</v>
      </c>
      <c r="M695" s="228">
        <f t="shared" si="31"/>
        <v>0</v>
      </c>
      <c r="N695" s="228">
        <f t="shared" si="32"/>
        <v>0</v>
      </c>
      <c r="O695" s="298" t="e">
        <f>VLOOKUP(msa[[#This Row],[hwycov_id]],check!$A$2:$P$26,16,FALSE)</f>
        <v>#N/A</v>
      </c>
      <c r="P695" s="298">
        <v>707</v>
      </c>
    </row>
    <row r="696" spans="1:16">
      <c r="A696" s="59">
        <v>9028</v>
      </c>
      <c r="B696" s="59">
        <v>1</v>
      </c>
      <c r="C696" s="59">
        <v>1</v>
      </c>
      <c r="D696" s="59">
        <v>1</v>
      </c>
      <c r="E696" s="59" t="s">
        <v>82</v>
      </c>
      <c r="F696" s="227">
        <v>1</v>
      </c>
      <c r="G696" s="227">
        <v>5</v>
      </c>
      <c r="H696" s="59">
        <v>3</v>
      </c>
      <c r="I696" s="227">
        <v>14</v>
      </c>
      <c r="J696" s="59">
        <v>52885</v>
      </c>
      <c r="K696" s="78">
        <f>VLOOKUP(msa[[#This Row],[hwycov_id]],cnf[],10,FALSE)</f>
        <v>52885</v>
      </c>
      <c r="L696" s="229">
        <f t="shared" si="30"/>
        <v>0</v>
      </c>
      <c r="M696" s="228">
        <f t="shared" si="31"/>
        <v>0</v>
      </c>
      <c r="N696" s="228">
        <f t="shared" si="32"/>
        <v>0</v>
      </c>
      <c r="O696" s="298" t="e">
        <f>VLOOKUP(msa[[#This Row],[hwycov_id]],check!$A$2:$P$26,16,FALSE)</f>
        <v>#N/A</v>
      </c>
      <c r="P696" s="298">
        <v>708</v>
      </c>
    </row>
    <row r="697" spans="1:16">
      <c r="A697" s="59">
        <v>9029</v>
      </c>
      <c r="B697" s="59">
        <v>1</v>
      </c>
      <c r="C697" s="59">
        <v>1</v>
      </c>
      <c r="D697" s="59">
        <v>1</v>
      </c>
      <c r="E697" s="59" t="s">
        <v>78</v>
      </c>
      <c r="F697" s="227">
        <v>1</v>
      </c>
      <c r="G697" s="227">
        <v>5</v>
      </c>
      <c r="H697" s="59">
        <v>3</v>
      </c>
      <c r="I697" s="227">
        <v>14</v>
      </c>
      <c r="J697" s="59">
        <v>53597</v>
      </c>
      <c r="K697" s="78">
        <f>VLOOKUP(msa[[#This Row],[hwycov_id]],cnf[],10,FALSE)</f>
        <v>53597</v>
      </c>
      <c r="L697" s="229">
        <f t="shared" si="30"/>
        <v>0</v>
      </c>
      <c r="M697" s="228">
        <f t="shared" si="31"/>
        <v>0</v>
      </c>
      <c r="N697" s="228">
        <f t="shared" si="32"/>
        <v>0</v>
      </c>
      <c r="O697" s="298" t="e">
        <f>VLOOKUP(msa[[#This Row],[hwycov_id]],check!$A$2:$P$26,16,FALSE)</f>
        <v>#N/A</v>
      </c>
      <c r="P697" s="298">
        <v>709</v>
      </c>
    </row>
    <row r="698" spans="1:16">
      <c r="A698" s="59">
        <v>25938</v>
      </c>
      <c r="B698" s="59">
        <v>1</v>
      </c>
      <c r="C698" s="59">
        <v>1</v>
      </c>
      <c r="D698" s="59">
        <v>1</v>
      </c>
      <c r="E698" s="59" t="s">
        <v>82</v>
      </c>
      <c r="F698" s="227">
        <v>1</v>
      </c>
      <c r="G698" s="227">
        <v>5</v>
      </c>
      <c r="H698" s="59">
        <v>3</v>
      </c>
      <c r="I698" s="227">
        <v>14</v>
      </c>
      <c r="J698" s="59">
        <v>55889</v>
      </c>
      <c r="K698" s="78">
        <f>VLOOKUP(msa[[#This Row],[hwycov_id]],cnf[],10,FALSE)</f>
        <v>55889</v>
      </c>
      <c r="L698" s="229">
        <f t="shared" si="30"/>
        <v>0</v>
      </c>
      <c r="M698" s="228">
        <f t="shared" si="31"/>
        <v>0</v>
      </c>
      <c r="N698" s="228">
        <f t="shared" si="32"/>
        <v>0</v>
      </c>
      <c r="O698" s="298" t="e">
        <f>VLOOKUP(msa[[#This Row],[hwycov_id]],check!$A$2:$P$26,16,FALSE)</f>
        <v>#N/A</v>
      </c>
      <c r="P698" s="298">
        <v>710</v>
      </c>
    </row>
    <row r="699" spans="1:16">
      <c r="A699" s="59">
        <v>24091</v>
      </c>
      <c r="B699" s="59">
        <v>1</v>
      </c>
      <c r="C699" s="59">
        <v>1</v>
      </c>
      <c r="D699" s="59">
        <v>1</v>
      </c>
      <c r="E699" s="59" t="s">
        <v>82</v>
      </c>
      <c r="F699" s="227">
        <v>1</v>
      </c>
      <c r="G699" s="227">
        <v>5</v>
      </c>
      <c r="H699" s="59">
        <v>3</v>
      </c>
      <c r="I699" s="227">
        <v>14</v>
      </c>
      <c r="J699" s="59">
        <v>56148</v>
      </c>
      <c r="K699" s="78">
        <f>VLOOKUP(msa[[#This Row],[hwycov_id]],cnf[],10,FALSE)</f>
        <v>56148</v>
      </c>
      <c r="L699" s="229">
        <f t="shared" si="30"/>
        <v>0</v>
      </c>
      <c r="M699" s="228">
        <f t="shared" si="31"/>
        <v>0</v>
      </c>
      <c r="N699" s="228">
        <f t="shared" si="32"/>
        <v>0</v>
      </c>
      <c r="O699" s="298" t="e">
        <f>VLOOKUP(msa[[#This Row],[hwycov_id]],check!$A$2:$P$26,16,FALSE)</f>
        <v>#N/A</v>
      </c>
      <c r="P699" s="298">
        <v>711</v>
      </c>
    </row>
    <row r="700" spans="1:16">
      <c r="A700" s="59">
        <v>589</v>
      </c>
      <c r="B700" s="59">
        <v>1</v>
      </c>
      <c r="C700" s="59">
        <v>1</v>
      </c>
      <c r="D700" s="59">
        <v>1</v>
      </c>
      <c r="E700" s="59" t="s">
        <v>78</v>
      </c>
      <c r="F700" s="227">
        <v>1</v>
      </c>
      <c r="G700" s="227">
        <v>5</v>
      </c>
      <c r="H700" s="59">
        <v>3</v>
      </c>
      <c r="I700" s="227">
        <v>14</v>
      </c>
      <c r="J700" s="59">
        <v>56331</v>
      </c>
      <c r="K700" s="78">
        <f>VLOOKUP(msa[[#This Row],[hwycov_id]],cnf[],10,FALSE)</f>
        <v>56331</v>
      </c>
      <c r="L700" s="229">
        <f t="shared" si="30"/>
        <v>0</v>
      </c>
      <c r="M700" s="228">
        <f t="shared" si="31"/>
        <v>0</v>
      </c>
      <c r="N700" s="228">
        <f t="shared" si="32"/>
        <v>0</v>
      </c>
      <c r="O700" s="298" t="e">
        <f>VLOOKUP(msa[[#This Row],[hwycov_id]],check!$A$2:$P$26,16,FALSE)</f>
        <v>#N/A</v>
      </c>
      <c r="P700" s="298">
        <v>712</v>
      </c>
    </row>
    <row r="701" spans="1:16">
      <c r="A701" s="59">
        <v>7430</v>
      </c>
      <c r="B701" s="59">
        <v>1</v>
      </c>
      <c r="C701" s="59">
        <v>1</v>
      </c>
      <c r="D701" s="59">
        <v>1</v>
      </c>
      <c r="E701" s="59" t="s">
        <v>82</v>
      </c>
      <c r="F701" s="227">
        <v>1</v>
      </c>
      <c r="G701" s="227">
        <v>5</v>
      </c>
      <c r="H701" s="59">
        <v>3</v>
      </c>
      <c r="I701" s="227">
        <v>14</v>
      </c>
      <c r="J701" s="59">
        <v>57059</v>
      </c>
      <c r="K701" s="78">
        <f>VLOOKUP(msa[[#This Row],[hwycov_id]],cnf[],10,FALSE)</f>
        <v>57059</v>
      </c>
      <c r="L701" s="229">
        <f t="shared" si="30"/>
        <v>0</v>
      </c>
      <c r="M701" s="228">
        <f t="shared" si="31"/>
        <v>0</v>
      </c>
      <c r="N701" s="228">
        <f t="shared" si="32"/>
        <v>0</v>
      </c>
      <c r="O701" s="298" t="e">
        <f>VLOOKUP(msa[[#This Row],[hwycov_id]],check!$A$2:$P$26,16,FALSE)</f>
        <v>#N/A</v>
      </c>
      <c r="P701" s="298">
        <v>713</v>
      </c>
    </row>
    <row r="702" spans="1:16">
      <c r="A702" s="59">
        <v>9252</v>
      </c>
      <c r="B702" s="59">
        <v>1</v>
      </c>
      <c r="C702" s="59">
        <v>1</v>
      </c>
      <c r="D702" s="59">
        <v>1</v>
      </c>
      <c r="E702" s="59" t="s">
        <v>78</v>
      </c>
      <c r="F702" s="227">
        <v>1</v>
      </c>
      <c r="G702" s="227">
        <v>5</v>
      </c>
      <c r="H702" s="59">
        <v>3</v>
      </c>
      <c r="I702" s="227">
        <v>14</v>
      </c>
      <c r="J702" s="59">
        <v>59038</v>
      </c>
      <c r="K702" s="78">
        <f>VLOOKUP(msa[[#This Row],[hwycov_id]],cnf[],10,FALSE)</f>
        <v>59038</v>
      </c>
      <c r="L702" s="229">
        <f t="shared" si="30"/>
        <v>0</v>
      </c>
      <c r="M702" s="228">
        <f t="shared" si="31"/>
        <v>0</v>
      </c>
      <c r="N702" s="228">
        <f t="shared" si="32"/>
        <v>0</v>
      </c>
      <c r="O702" s="298" t="e">
        <f>VLOOKUP(msa[[#This Row],[hwycov_id]],check!$A$2:$P$26,16,FALSE)</f>
        <v>#N/A</v>
      </c>
      <c r="P702" s="298">
        <v>714</v>
      </c>
    </row>
    <row r="703" spans="1:16">
      <c r="A703" s="59">
        <v>29415</v>
      </c>
      <c r="B703" s="59">
        <v>1</v>
      </c>
      <c r="C703" s="59">
        <v>2</v>
      </c>
      <c r="D703" s="59">
        <v>1</v>
      </c>
      <c r="E703" s="59" t="s">
        <v>77</v>
      </c>
      <c r="F703" s="227">
        <v>1</v>
      </c>
      <c r="G703" s="227">
        <v>5</v>
      </c>
      <c r="H703" s="59">
        <v>3</v>
      </c>
      <c r="I703" s="227">
        <v>14</v>
      </c>
      <c r="J703" s="59">
        <v>59498</v>
      </c>
      <c r="K703" s="78">
        <f>VLOOKUP(msa[[#This Row],[hwycov_id]],cnf[],10,FALSE)</f>
        <v>59498</v>
      </c>
      <c r="L703" s="229">
        <f t="shared" si="30"/>
        <v>0</v>
      </c>
      <c r="M703" s="228">
        <f t="shared" si="31"/>
        <v>0</v>
      </c>
      <c r="N703" s="228">
        <f t="shared" si="32"/>
        <v>0</v>
      </c>
      <c r="O703" s="298" t="e">
        <f>VLOOKUP(msa[[#This Row],[hwycov_id]],check!$A$2:$P$26,16,FALSE)</f>
        <v>#N/A</v>
      </c>
      <c r="P703" s="298">
        <v>715</v>
      </c>
    </row>
    <row r="704" spans="1:16">
      <c r="A704" s="59">
        <v>11106</v>
      </c>
      <c r="B704" s="59">
        <v>1</v>
      </c>
      <c r="C704" s="59">
        <v>1</v>
      </c>
      <c r="D704" s="59">
        <v>1</v>
      </c>
      <c r="E704" s="59" t="s">
        <v>82</v>
      </c>
      <c r="F704" s="227">
        <v>1</v>
      </c>
      <c r="G704" s="227">
        <v>5</v>
      </c>
      <c r="H704" s="59">
        <v>3</v>
      </c>
      <c r="I704" s="227">
        <v>14</v>
      </c>
      <c r="J704" s="59">
        <v>59604</v>
      </c>
      <c r="K704" s="78">
        <f>VLOOKUP(msa[[#This Row],[hwycov_id]],cnf[],10,FALSE)</f>
        <v>59604</v>
      </c>
      <c r="L704" s="229">
        <f t="shared" si="30"/>
        <v>0</v>
      </c>
      <c r="M704" s="228">
        <f t="shared" si="31"/>
        <v>0</v>
      </c>
      <c r="N704" s="228">
        <f t="shared" si="32"/>
        <v>0</v>
      </c>
      <c r="O704" s="298" t="e">
        <f>VLOOKUP(msa[[#This Row],[hwycov_id]],check!$A$2:$P$26,16,FALSE)</f>
        <v>#N/A</v>
      </c>
      <c r="P704" s="298">
        <v>716</v>
      </c>
    </row>
    <row r="705" spans="1:16">
      <c r="A705" s="59">
        <v>7497</v>
      </c>
      <c r="B705" s="59">
        <v>1</v>
      </c>
      <c r="C705" s="59">
        <v>1</v>
      </c>
      <c r="D705" s="59">
        <v>1</v>
      </c>
      <c r="E705" s="59" t="s">
        <v>82</v>
      </c>
      <c r="F705" s="227">
        <v>1</v>
      </c>
      <c r="G705" s="227">
        <v>6</v>
      </c>
      <c r="H705" s="59">
        <v>3</v>
      </c>
      <c r="I705" s="227">
        <v>14</v>
      </c>
      <c r="J705" s="59">
        <v>60316</v>
      </c>
      <c r="K705" s="78">
        <f>VLOOKUP(msa[[#This Row],[hwycov_id]],cnf[],10,FALSE)</f>
        <v>60316</v>
      </c>
      <c r="L705" s="229">
        <f t="shared" si="30"/>
        <v>0</v>
      </c>
      <c r="M705" s="228">
        <f t="shared" si="31"/>
        <v>0</v>
      </c>
      <c r="N705" s="228">
        <f t="shared" si="32"/>
        <v>0</v>
      </c>
      <c r="O705" s="298" t="e">
        <f>VLOOKUP(msa[[#This Row],[hwycov_id]],check!$A$2:$P$26,16,FALSE)</f>
        <v>#N/A</v>
      </c>
      <c r="P705" s="298">
        <v>717</v>
      </c>
    </row>
    <row r="706" spans="1:16">
      <c r="A706" s="59">
        <v>11483</v>
      </c>
      <c r="B706" s="59">
        <v>1</v>
      </c>
      <c r="C706" s="59">
        <v>1</v>
      </c>
      <c r="D706" s="59">
        <v>1</v>
      </c>
      <c r="E706" s="59" t="s">
        <v>82</v>
      </c>
      <c r="F706" s="227">
        <v>1</v>
      </c>
      <c r="G706" s="227">
        <v>6</v>
      </c>
      <c r="H706" s="59">
        <v>3</v>
      </c>
      <c r="I706" s="227">
        <v>14</v>
      </c>
      <c r="J706" s="59">
        <v>62798</v>
      </c>
      <c r="K706" s="78">
        <f>VLOOKUP(msa[[#This Row],[hwycov_id]],cnf[],10,FALSE)</f>
        <v>62798</v>
      </c>
      <c r="L706" s="229">
        <f t="shared" ref="L706:L769" si="33">K706/J706-1</f>
        <v>0</v>
      </c>
      <c r="M706" s="228">
        <f t="shared" ref="M706:M769" si="34">K706-J706</f>
        <v>0</v>
      </c>
      <c r="N706" s="228">
        <f t="shared" ref="N706:N769" si="35">POWER(M706,2)</f>
        <v>0</v>
      </c>
      <c r="O706" s="298" t="e">
        <f>VLOOKUP(msa[[#This Row],[hwycov_id]],check!$A$2:$P$26,16,FALSE)</f>
        <v>#N/A</v>
      </c>
      <c r="P706" s="298">
        <v>718</v>
      </c>
    </row>
    <row r="707" spans="1:16">
      <c r="A707" s="59">
        <v>8822</v>
      </c>
      <c r="B707" s="59">
        <v>1</v>
      </c>
      <c r="C707" s="59">
        <v>1</v>
      </c>
      <c r="D707" s="59">
        <v>1</v>
      </c>
      <c r="E707" s="59" t="s">
        <v>78</v>
      </c>
      <c r="F707" s="227">
        <v>1</v>
      </c>
      <c r="G707" s="227">
        <v>6</v>
      </c>
      <c r="H707" s="59">
        <v>3</v>
      </c>
      <c r="I707" s="227">
        <v>14</v>
      </c>
      <c r="J707" s="59">
        <v>68945</v>
      </c>
      <c r="K707" s="78">
        <f>VLOOKUP(msa[[#This Row],[hwycov_id]],cnf[],10,FALSE)</f>
        <v>68945</v>
      </c>
      <c r="L707" s="229">
        <f t="shared" si="33"/>
        <v>0</v>
      </c>
      <c r="M707" s="228">
        <f t="shared" si="34"/>
        <v>0</v>
      </c>
      <c r="N707" s="228">
        <f t="shared" si="35"/>
        <v>0</v>
      </c>
      <c r="O707" s="298" t="e">
        <f>VLOOKUP(msa[[#This Row],[hwycov_id]],check!$A$2:$P$26,16,FALSE)</f>
        <v>#N/A</v>
      </c>
      <c r="P707" s="298">
        <v>719</v>
      </c>
    </row>
    <row r="708" spans="1:16">
      <c r="A708" s="59">
        <v>27607</v>
      </c>
      <c r="B708" s="59">
        <v>1</v>
      </c>
      <c r="C708" s="59">
        <v>1</v>
      </c>
      <c r="D708" s="59">
        <v>1</v>
      </c>
      <c r="E708" s="59" t="s">
        <v>78</v>
      </c>
      <c r="F708" s="227">
        <v>1</v>
      </c>
      <c r="G708" s="227">
        <v>6</v>
      </c>
      <c r="H708" s="59">
        <v>3</v>
      </c>
      <c r="I708" s="227">
        <v>14</v>
      </c>
      <c r="J708" s="59">
        <v>69346</v>
      </c>
      <c r="K708" s="78">
        <f>VLOOKUP(msa[[#This Row],[hwycov_id]],cnf[],10,FALSE)</f>
        <v>69346</v>
      </c>
      <c r="L708" s="229">
        <f t="shared" si="33"/>
        <v>0</v>
      </c>
      <c r="M708" s="228">
        <f t="shared" si="34"/>
        <v>0</v>
      </c>
      <c r="N708" s="228">
        <f t="shared" si="35"/>
        <v>0</v>
      </c>
      <c r="O708" s="298" t="e">
        <f>VLOOKUP(msa[[#This Row],[hwycov_id]],check!$A$2:$P$26,16,FALSE)</f>
        <v>#N/A</v>
      </c>
      <c r="P708" s="298">
        <v>720</v>
      </c>
    </row>
    <row r="709" spans="1:16">
      <c r="A709" s="59">
        <v>24703</v>
      </c>
      <c r="B709" s="59">
        <v>1</v>
      </c>
      <c r="C709" s="59">
        <v>1</v>
      </c>
      <c r="D709" s="59">
        <v>1</v>
      </c>
      <c r="E709" s="59" t="s">
        <v>78</v>
      </c>
      <c r="F709" s="227">
        <v>1</v>
      </c>
      <c r="G709" s="227">
        <v>6</v>
      </c>
      <c r="H709" s="59">
        <v>3</v>
      </c>
      <c r="I709" s="227">
        <v>14</v>
      </c>
      <c r="J709" s="59">
        <v>69512</v>
      </c>
      <c r="K709" s="78">
        <f>VLOOKUP(msa[[#This Row],[hwycov_id]],cnf[],10,FALSE)</f>
        <v>69512</v>
      </c>
      <c r="L709" s="229">
        <f t="shared" si="33"/>
        <v>0</v>
      </c>
      <c r="M709" s="228">
        <f t="shared" si="34"/>
        <v>0</v>
      </c>
      <c r="N709" s="228">
        <f t="shared" si="35"/>
        <v>0</v>
      </c>
      <c r="O709" s="298" t="e">
        <f>VLOOKUP(msa[[#This Row],[hwycov_id]],check!$A$2:$P$26,16,FALSE)</f>
        <v>#N/A</v>
      </c>
      <c r="P709" s="298">
        <v>721</v>
      </c>
    </row>
    <row r="710" spans="1:16">
      <c r="A710" s="59">
        <v>23851</v>
      </c>
      <c r="B710" s="59">
        <v>1</v>
      </c>
      <c r="C710" s="59">
        <v>1</v>
      </c>
      <c r="D710" s="59">
        <v>1</v>
      </c>
      <c r="E710" s="59" t="s">
        <v>78</v>
      </c>
      <c r="F710" s="227">
        <v>1</v>
      </c>
      <c r="G710" s="227">
        <v>7</v>
      </c>
      <c r="H710" s="59">
        <v>3</v>
      </c>
      <c r="I710" s="227">
        <v>14</v>
      </c>
      <c r="J710" s="59">
        <v>70732</v>
      </c>
      <c r="K710" s="78">
        <f>VLOOKUP(msa[[#This Row],[hwycov_id]],cnf[],10,FALSE)</f>
        <v>70732</v>
      </c>
      <c r="L710" s="229">
        <f t="shared" si="33"/>
        <v>0</v>
      </c>
      <c r="M710" s="228">
        <f t="shared" si="34"/>
        <v>0</v>
      </c>
      <c r="N710" s="228">
        <f t="shared" si="35"/>
        <v>0</v>
      </c>
      <c r="O710" s="298" t="e">
        <f>VLOOKUP(msa[[#This Row],[hwycov_id]],check!$A$2:$P$26,16,FALSE)</f>
        <v>#N/A</v>
      </c>
      <c r="P710" s="298">
        <v>722</v>
      </c>
    </row>
    <row r="711" spans="1:16">
      <c r="A711" s="59">
        <v>12007</v>
      </c>
      <c r="B711" s="59">
        <v>1</v>
      </c>
      <c r="C711" s="59">
        <v>1</v>
      </c>
      <c r="D711" s="59">
        <v>1</v>
      </c>
      <c r="E711" s="59" t="s">
        <v>78</v>
      </c>
      <c r="F711" s="227">
        <v>1</v>
      </c>
      <c r="G711" s="227">
        <v>7</v>
      </c>
      <c r="H711" s="59">
        <v>3</v>
      </c>
      <c r="I711" s="227">
        <v>14</v>
      </c>
      <c r="J711" s="59">
        <v>71833</v>
      </c>
      <c r="K711" s="78">
        <f>VLOOKUP(msa[[#This Row],[hwycov_id]],cnf[],10,FALSE)</f>
        <v>71833</v>
      </c>
      <c r="L711" s="229">
        <f t="shared" si="33"/>
        <v>0</v>
      </c>
      <c r="M711" s="228">
        <f t="shared" si="34"/>
        <v>0</v>
      </c>
      <c r="N711" s="228">
        <f t="shared" si="35"/>
        <v>0</v>
      </c>
      <c r="O711" s="298" t="e">
        <f>VLOOKUP(msa[[#This Row],[hwycov_id]],check!$A$2:$P$26,16,FALSE)</f>
        <v>#N/A</v>
      </c>
      <c r="P711" s="298">
        <v>723</v>
      </c>
    </row>
    <row r="712" spans="1:16">
      <c r="A712" s="59">
        <v>15039</v>
      </c>
      <c r="B712" s="59">
        <v>1</v>
      </c>
      <c r="C712" s="59">
        <v>1</v>
      </c>
      <c r="D712" s="59">
        <v>1</v>
      </c>
      <c r="E712" s="59" t="s">
        <v>78</v>
      </c>
      <c r="F712" s="227">
        <v>1</v>
      </c>
      <c r="G712" s="227">
        <v>7</v>
      </c>
      <c r="H712" s="59">
        <v>3</v>
      </c>
      <c r="I712" s="227">
        <v>14</v>
      </c>
      <c r="J712" s="59">
        <v>71835</v>
      </c>
      <c r="K712" s="78">
        <f>VLOOKUP(msa[[#This Row],[hwycov_id]],cnf[],10,FALSE)</f>
        <v>71835</v>
      </c>
      <c r="L712" s="229">
        <f t="shared" si="33"/>
        <v>0</v>
      </c>
      <c r="M712" s="228">
        <f t="shared" si="34"/>
        <v>0</v>
      </c>
      <c r="N712" s="228">
        <f t="shared" si="35"/>
        <v>0</v>
      </c>
      <c r="O712" s="298" t="e">
        <f>VLOOKUP(msa[[#This Row],[hwycov_id]],check!$A$2:$P$26,16,FALSE)</f>
        <v>#N/A</v>
      </c>
      <c r="P712" s="298">
        <v>724</v>
      </c>
    </row>
    <row r="713" spans="1:16">
      <c r="A713" s="59">
        <v>15317</v>
      </c>
      <c r="B713" s="59">
        <v>1</v>
      </c>
      <c r="C713" s="59">
        <v>1</v>
      </c>
      <c r="D713" s="59">
        <v>1</v>
      </c>
      <c r="E713" s="59" t="s">
        <v>82</v>
      </c>
      <c r="F713" s="227">
        <v>1</v>
      </c>
      <c r="G713" s="227">
        <v>7</v>
      </c>
      <c r="H713" s="59">
        <v>3</v>
      </c>
      <c r="I713" s="227">
        <v>14</v>
      </c>
      <c r="J713" s="59">
        <v>72429</v>
      </c>
      <c r="K713" s="78">
        <f>VLOOKUP(msa[[#This Row],[hwycov_id]],cnf[],10,FALSE)</f>
        <v>72429</v>
      </c>
      <c r="L713" s="229">
        <f t="shared" si="33"/>
        <v>0</v>
      </c>
      <c r="M713" s="228">
        <f t="shared" si="34"/>
        <v>0</v>
      </c>
      <c r="N713" s="228">
        <f t="shared" si="35"/>
        <v>0</v>
      </c>
      <c r="O713" s="298" t="e">
        <f>VLOOKUP(msa[[#This Row],[hwycov_id]],check!$A$2:$P$26,16,FALSE)</f>
        <v>#N/A</v>
      </c>
      <c r="P713" s="298">
        <v>725</v>
      </c>
    </row>
    <row r="714" spans="1:16">
      <c r="A714" s="59">
        <v>14263</v>
      </c>
      <c r="B714" s="59">
        <v>1</v>
      </c>
      <c r="C714" s="59">
        <v>1</v>
      </c>
      <c r="D714" s="59">
        <v>1</v>
      </c>
      <c r="E714" s="59" t="s">
        <v>82</v>
      </c>
      <c r="F714" s="227">
        <v>1</v>
      </c>
      <c r="G714" s="227">
        <v>7</v>
      </c>
      <c r="H714" s="59">
        <v>3</v>
      </c>
      <c r="I714" s="227">
        <v>14</v>
      </c>
      <c r="J714" s="59">
        <v>72660</v>
      </c>
      <c r="K714" s="78">
        <f>VLOOKUP(msa[[#This Row],[hwycov_id]],cnf[],10,FALSE)</f>
        <v>72660</v>
      </c>
      <c r="L714" s="229">
        <f t="shared" si="33"/>
        <v>0</v>
      </c>
      <c r="M714" s="228">
        <f t="shared" si="34"/>
        <v>0</v>
      </c>
      <c r="N714" s="228">
        <f t="shared" si="35"/>
        <v>0</v>
      </c>
      <c r="O714" s="298" t="e">
        <f>VLOOKUP(msa[[#This Row],[hwycov_id]],check!$A$2:$P$26,16,FALSE)</f>
        <v>#N/A</v>
      </c>
      <c r="P714" s="298">
        <v>726</v>
      </c>
    </row>
    <row r="715" spans="1:16">
      <c r="A715" s="59">
        <v>15709</v>
      </c>
      <c r="B715" s="59">
        <v>1</v>
      </c>
      <c r="C715" s="59">
        <v>1</v>
      </c>
      <c r="D715" s="59">
        <v>1</v>
      </c>
      <c r="E715" s="59" t="s">
        <v>78</v>
      </c>
      <c r="F715" s="227">
        <v>1</v>
      </c>
      <c r="G715" s="227">
        <v>7</v>
      </c>
      <c r="H715" s="59">
        <v>3</v>
      </c>
      <c r="I715" s="227">
        <v>14</v>
      </c>
      <c r="J715" s="59">
        <v>73416</v>
      </c>
      <c r="K715" s="78">
        <f>VLOOKUP(msa[[#This Row],[hwycov_id]],cnf[],10,FALSE)</f>
        <v>73416</v>
      </c>
      <c r="L715" s="229">
        <f t="shared" si="33"/>
        <v>0</v>
      </c>
      <c r="M715" s="228">
        <f t="shared" si="34"/>
        <v>0</v>
      </c>
      <c r="N715" s="228">
        <f t="shared" si="35"/>
        <v>0</v>
      </c>
      <c r="O715" s="298" t="e">
        <f>VLOOKUP(msa[[#This Row],[hwycov_id]],check!$A$2:$P$26,16,FALSE)</f>
        <v>#N/A</v>
      </c>
      <c r="P715" s="298">
        <v>727</v>
      </c>
    </row>
    <row r="716" spans="1:16">
      <c r="A716" s="59">
        <v>22716</v>
      </c>
      <c r="B716" s="59">
        <v>1</v>
      </c>
      <c r="C716" s="59">
        <v>1</v>
      </c>
      <c r="D716" s="59">
        <v>1</v>
      </c>
      <c r="E716" s="59" t="s">
        <v>78</v>
      </c>
      <c r="F716" s="227">
        <v>1</v>
      </c>
      <c r="G716" s="227">
        <v>7</v>
      </c>
      <c r="H716" s="59">
        <v>3</v>
      </c>
      <c r="I716" s="227">
        <v>14</v>
      </c>
      <c r="J716" s="59">
        <v>74573</v>
      </c>
      <c r="K716" s="78">
        <f>VLOOKUP(msa[[#This Row],[hwycov_id]],cnf[],10,FALSE)</f>
        <v>74573</v>
      </c>
      <c r="L716" s="229">
        <f t="shared" si="33"/>
        <v>0</v>
      </c>
      <c r="M716" s="228">
        <f t="shared" si="34"/>
        <v>0</v>
      </c>
      <c r="N716" s="228">
        <f t="shared" si="35"/>
        <v>0</v>
      </c>
      <c r="O716" s="298" t="e">
        <f>VLOOKUP(msa[[#This Row],[hwycov_id]],check!$A$2:$P$26,16,FALSE)</f>
        <v>#N/A</v>
      </c>
      <c r="P716" s="298">
        <v>728</v>
      </c>
    </row>
    <row r="717" spans="1:16">
      <c r="A717" s="59">
        <v>8780</v>
      </c>
      <c r="B717" s="59">
        <v>1</v>
      </c>
      <c r="C717" s="59">
        <v>1</v>
      </c>
      <c r="D717" s="59">
        <v>1</v>
      </c>
      <c r="E717" s="59" t="s">
        <v>78</v>
      </c>
      <c r="F717" s="227">
        <v>1</v>
      </c>
      <c r="G717" s="227">
        <v>7</v>
      </c>
      <c r="H717" s="59">
        <v>3</v>
      </c>
      <c r="I717" s="227">
        <v>14</v>
      </c>
      <c r="J717" s="59">
        <v>76335</v>
      </c>
      <c r="K717" s="78">
        <f>VLOOKUP(msa[[#This Row],[hwycov_id]],cnf[],10,FALSE)</f>
        <v>76335</v>
      </c>
      <c r="L717" s="229">
        <f t="shared" si="33"/>
        <v>0</v>
      </c>
      <c r="M717" s="228">
        <f t="shared" si="34"/>
        <v>0</v>
      </c>
      <c r="N717" s="228">
        <f t="shared" si="35"/>
        <v>0</v>
      </c>
      <c r="O717" s="298" t="e">
        <f>VLOOKUP(msa[[#This Row],[hwycov_id]],check!$A$2:$P$26,16,FALSE)</f>
        <v>#N/A</v>
      </c>
      <c r="P717" s="298">
        <v>729</v>
      </c>
    </row>
    <row r="718" spans="1:16">
      <c r="A718" s="59">
        <v>10991</v>
      </c>
      <c r="B718" s="59">
        <v>1</v>
      </c>
      <c r="C718" s="59">
        <v>1</v>
      </c>
      <c r="D718" s="59">
        <v>1</v>
      </c>
      <c r="E718" s="59" t="s">
        <v>78</v>
      </c>
      <c r="F718" s="227">
        <v>1</v>
      </c>
      <c r="G718" s="227">
        <v>7</v>
      </c>
      <c r="H718" s="59">
        <v>3</v>
      </c>
      <c r="I718" s="227">
        <v>14</v>
      </c>
      <c r="J718" s="59">
        <v>76453</v>
      </c>
      <c r="K718" s="78">
        <f>VLOOKUP(msa[[#This Row],[hwycov_id]],cnf[],10,FALSE)</f>
        <v>76453</v>
      </c>
      <c r="L718" s="229">
        <f t="shared" si="33"/>
        <v>0</v>
      </c>
      <c r="M718" s="228">
        <f t="shared" si="34"/>
        <v>0</v>
      </c>
      <c r="N718" s="228">
        <f t="shared" si="35"/>
        <v>0</v>
      </c>
      <c r="O718" s="298" t="e">
        <f>VLOOKUP(msa[[#This Row],[hwycov_id]],check!$A$2:$P$26,16,FALSE)</f>
        <v>#N/A</v>
      </c>
      <c r="P718" s="298">
        <v>730</v>
      </c>
    </row>
    <row r="719" spans="1:16">
      <c r="A719" s="59">
        <v>16533</v>
      </c>
      <c r="B719" s="59">
        <v>1</v>
      </c>
      <c r="C719" s="59">
        <v>1</v>
      </c>
      <c r="D719" s="59">
        <v>1</v>
      </c>
      <c r="E719" s="59" t="s">
        <v>78</v>
      </c>
      <c r="F719" s="227">
        <v>1</v>
      </c>
      <c r="G719" s="227">
        <v>7</v>
      </c>
      <c r="H719" s="59">
        <v>3</v>
      </c>
      <c r="I719" s="227">
        <v>14</v>
      </c>
      <c r="J719" s="59">
        <v>76636</v>
      </c>
      <c r="K719" s="78">
        <f>VLOOKUP(msa[[#This Row],[hwycov_id]],cnf[],10,FALSE)</f>
        <v>76636</v>
      </c>
      <c r="L719" s="229">
        <f t="shared" si="33"/>
        <v>0</v>
      </c>
      <c r="M719" s="228">
        <f t="shared" si="34"/>
        <v>0</v>
      </c>
      <c r="N719" s="228">
        <f t="shared" si="35"/>
        <v>0</v>
      </c>
      <c r="O719" s="298" t="e">
        <f>VLOOKUP(msa[[#This Row],[hwycov_id]],check!$A$2:$P$26,16,FALSE)</f>
        <v>#N/A</v>
      </c>
      <c r="P719" s="298">
        <v>731</v>
      </c>
    </row>
    <row r="720" spans="1:16">
      <c r="A720" s="59">
        <v>8825</v>
      </c>
      <c r="B720" s="59">
        <v>1</v>
      </c>
      <c r="C720" s="59">
        <v>1</v>
      </c>
      <c r="D720" s="59">
        <v>1</v>
      </c>
      <c r="E720" s="59" t="s">
        <v>78</v>
      </c>
      <c r="F720" s="227">
        <v>1</v>
      </c>
      <c r="G720" s="227">
        <v>7</v>
      </c>
      <c r="H720" s="59">
        <v>3</v>
      </c>
      <c r="I720" s="227">
        <v>14</v>
      </c>
      <c r="J720" s="59">
        <v>76758</v>
      </c>
      <c r="K720" s="78">
        <f>VLOOKUP(msa[[#This Row],[hwycov_id]],cnf[],10,FALSE)</f>
        <v>76758</v>
      </c>
      <c r="L720" s="229">
        <f t="shared" si="33"/>
        <v>0</v>
      </c>
      <c r="M720" s="228">
        <f t="shared" si="34"/>
        <v>0</v>
      </c>
      <c r="N720" s="228">
        <f t="shared" si="35"/>
        <v>0</v>
      </c>
      <c r="O720" s="298" t="e">
        <f>VLOOKUP(msa[[#This Row],[hwycov_id]],check!$A$2:$P$26,16,FALSE)</f>
        <v>#N/A</v>
      </c>
      <c r="P720" s="298">
        <v>732</v>
      </c>
    </row>
    <row r="721" spans="1:16">
      <c r="A721" s="59">
        <v>755</v>
      </c>
      <c r="B721" s="59">
        <v>1</v>
      </c>
      <c r="C721" s="59">
        <v>1</v>
      </c>
      <c r="D721" s="59">
        <v>1</v>
      </c>
      <c r="E721" s="59" t="s">
        <v>78</v>
      </c>
      <c r="F721" s="227">
        <v>1</v>
      </c>
      <c r="G721" s="227">
        <v>7</v>
      </c>
      <c r="H721" s="59">
        <v>3</v>
      </c>
      <c r="I721" s="227">
        <v>14</v>
      </c>
      <c r="J721" s="59">
        <v>76959</v>
      </c>
      <c r="K721" s="78">
        <f>VLOOKUP(msa[[#This Row],[hwycov_id]],cnf[],10,FALSE)</f>
        <v>76959</v>
      </c>
      <c r="L721" s="229">
        <f t="shared" si="33"/>
        <v>0</v>
      </c>
      <c r="M721" s="228">
        <f t="shared" si="34"/>
        <v>0</v>
      </c>
      <c r="N721" s="228">
        <f t="shared" si="35"/>
        <v>0</v>
      </c>
      <c r="O721" s="298" t="e">
        <f>VLOOKUP(msa[[#This Row],[hwycov_id]],check!$A$2:$P$26,16,FALSE)</f>
        <v>#N/A</v>
      </c>
      <c r="P721" s="298">
        <v>733</v>
      </c>
    </row>
    <row r="722" spans="1:16">
      <c r="A722" s="59">
        <v>25878</v>
      </c>
      <c r="B722" s="59">
        <v>1</v>
      </c>
      <c r="C722" s="59">
        <v>1</v>
      </c>
      <c r="D722" s="59">
        <v>1</v>
      </c>
      <c r="E722" s="59" t="s">
        <v>78</v>
      </c>
      <c r="F722" s="227">
        <v>1</v>
      </c>
      <c r="G722" s="227">
        <v>7</v>
      </c>
      <c r="H722" s="59">
        <v>3</v>
      </c>
      <c r="I722" s="227">
        <v>14</v>
      </c>
      <c r="J722" s="59">
        <v>77333</v>
      </c>
      <c r="K722" s="78">
        <f>VLOOKUP(msa[[#This Row],[hwycov_id]],cnf[],10,FALSE)</f>
        <v>77333</v>
      </c>
      <c r="L722" s="229">
        <f t="shared" si="33"/>
        <v>0</v>
      </c>
      <c r="M722" s="228">
        <f t="shared" si="34"/>
        <v>0</v>
      </c>
      <c r="N722" s="228">
        <f t="shared" si="35"/>
        <v>0</v>
      </c>
      <c r="O722" s="298" t="e">
        <f>VLOOKUP(msa[[#This Row],[hwycov_id]],check!$A$2:$P$26,16,FALSE)</f>
        <v>#N/A</v>
      </c>
      <c r="P722" s="298">
        <v>734</v>
      </c>
    </row>
    <row r="723" spans="1:16">
      <c r="A723" s="59">
        <v>14289</v>
      </c>
      <c r="B723" s="59">
        <v>1</v>
      </c>
      <c r="C723" s="59">
        <v>1</v>
      </c>
      <c r="D723" s="59">
        <v>1</v>
      </c>
      <c r="E723" s="59" t="s">
        <v>78</v>
      </c>
      <c r="F723" s="227">
        <v>1</v>
      </c>
      <c r="G723" s="227">
        <v>7</v>
      </c>
      <c r="H723" s="59">
        <v>3</v>
      </c>
      <c r="I723" s="227">
        <v>14</v>
      </c>
      <c r="J723" s="59">
        <v>77517</v>
      </c>
      <c r="K723" s="78">
        <f>VLOOKUP(msa[[#This Row],[hwycov_id]],cnf[],10,FALSE)</f>
        <v>77517</v>
      </c>
      <c r="L723" s="229">
        <f t="shared" si="33"/>
        <v>0</v>
      </c>
      <c r="M723" s="228">
        <f t="shared" si="34"/>
        <v>0</v>
      </c>
      <c r="N723" s="228">
        <f t="shared" si="35"/>
        <v>0</v>
      </c>
      <c r="O723" s="298" t="e">
        <f>VLOOKUP(msa[[#This Row],[hwycov_id]],check!$A$2:$P$26,16,FALSE)</f>
        <v>#N/A</v>
      </c>
      <c r="P723" s="298">
        <v>735</v>
      </c>
    </row>
    <row r="724" spans="1:16">
      <c r="A724" s="59">
        <v>8896</v>
      </c>
      <c r="B724" s="59">
        <v>1</v>
      </c>
      <c r="C724" s="59">
        <v>1</v>
      </c>
      <c r="D724" s="59">
        <v>1</v>
      </c>
      <c r="E724" s="59" t="s">
        <v>82</v>
      </c>
      <c r="F724" s="227">
        <v>1</v>
      </c>
      <c r="G724" s="227">
        <v>7</v>
      </c>
      <c r="H724" s="59">
        <v>3</v>
      </c>
      <c r="I724" s="227">
        <v>14</v>
      </c>
      <c r="J724" s="59">
        <v>77611</v>
      </c>
      <c r="K724" s="78">
        <f>VLOOKUP(msa[[#This Row],[hwycov_id]],cnf[],10,FALSE)</f>
        <v>77611</v>
      </c>
      <c r="L724" s="229">
        <f t="shared" si="33"/>
        <v>0</v>
      </c>
      <c r="M724" s="228">
        <f t="shared" si="34"/>
        <v>0</v>
      </c>
      <c r="N724" s="228">
        <f t="shared" si="35"/>
        <v>0</v>
      </c>
      <c r="O724" s="298" t="e">
        <f>VLOOKUP(msa[[#This Row],[hwycov_id]],check!$A$2:$P$26,16,FALSE)</f>
        <v>#N/A</v>
      </c>
      <c r="P724" s="298">
        <v>736</v>
      </c>
    </row>
    <row r="725" spans="1:16">
      <c r="A725" s="59">
        <v>15036</v>
      </c>
      <c r="B725" s="59">
        <v>1</v>
      </c>
      <c r="C725" s="59">
        <v>1</v>
      </c>
      <c r="D725" s="59">
        <v>1</v>
      </c>
      <c r="E725" s="59" t="s">
        <v>78</v>
      </c>
      <c r="F725" s="227">
        <v>1</v>
      </c>
      <c r="G725" s="227">
        <v>7</v>
      </c>
      <c r="H725" s="59">
        <v>3</v>
      </c>
      <c r="I725" s="227">
        <v>14</v>
      </c>
      <c r="J725" s="59">
        <v>77816</v>
      </c>
      <c r="K725" s="78">
        <f>VLOOKUP(msa[[#This Row],[hwycov_id]],cnf[],10,FALSE)</f>
        <v>77816</v>
      </c>
      <c r="L725" s="229">
        <f t="shared" si="33"/>
        <v>0</v>
      </c>
      <c r="M725" s="228">
        <f t="shared" si="34"/>
        <v>0</v>
      </c>
      <c r="N725" s="228">
        <f t="shared" si="35"/>
        <v>0</v>
      </c>
      <c r="O725" s="298" t="e">
        <f>VLOOKUP(msa[[#This Row],[hwycov_id]],check!$A$2:$P$26,16,FALSE)</f>
        <v>#N/A</v>
      </c>
      <c r="P725" s="298">
        <v>737</v>
      </c>
    </row>
    <row r="726" spans="1:16">
      <c r="A726" s="59">
        <v>15037</v>
      </c>
      <c r="B726" s="59">
        <v>1</v>
      </c>
      <c r="C726" s="59">
        <v>1</v>
      </c>
      <c r="D726" s="59">
        <v>1</v>
      </c>
      <c r="E726" s="59" t="s">
        <v>78</v>
      </c>
      <c r="F726" s="227">
        <v>1</v>
      </c>
      <c r="G726" s="227">
        <v>7</v>
      </c>
      <c r="H726" s="59">
        <v>3</v>
      </c>
      <c r="I726" s="227">
        <v>14</v>
      </c>
      <c r="J726" s="59">
        <v>78050</v>
      </c>
      <c r="K726" s="78">
        <f>VLOOKUP(msa[[#This Row],[hwycov_id]],cnf[],10,FALSE)</f>
        <v>78050</v>
      </c>
      <c r="L726" s="229">
        <f t="shared" si="33"/>
        <v>0</v>
      </c>
      <c r="M726" s="228">
        <f t="shared" si="34"/>
        <v>0</v>
      </c>
      <c r="N726" s="228">
        <f t="shared" si="35"/>
        <v>0</v>
      </c>
      <c r="O726" s="298" t="e">
        <f>VLOOKUP(msa[[#This Row],[hwycov_id]],check!$A$2:$P$26,16,FALSE)</f>
        <v>#N/A</v>
      </c>
      <c r="P726" s="298">
        <v>738</v>
      </c>
    </row>
    <row r="727" spans="1:16">
      <c r="A727" s="59">
        <v>22740</v>
      </c>
      <c r="B727" s="59">
        <v>1</v>
      </c>
      <c r="C727" s="59">
        <v>1</v>
      </c>
      <c r="D727" s="59">
        <v>1</v>
      </c>
      <c r="E727" s="59" t="s">
        <v>78</v>
      </c>
      <c r="F727" s="227">
        <v>1</v>
      </c>
      <c r="G727" s="227">
        <v>7</v>
      </c>
      <c r="H727" s="59">
        <v>3</v>
      </c>
      <c r="I727" s="227">
        <v>14</v>
      </c>
      <c r="J727" s="59">
        <v>79398</v>
      </c>
      <c r="K727" s="78">
        <f>VLOOKUP(msa[[#This Row],[hwycov_id]],cnf[],10,FALSE)</f>
        <v>79398</v>
      </c>
      <c r="L727" s="229">
        <f t="shared" si="33"/>
        <v>0</v>
      </c>
      <c r="M727" s="228">
        <f t="shared" si="34"/>
        <v>0</v>
      </c>
      <c r="N727" s="228">
        <f t="shared" si="35"/>
        <v>0</v>
      </c>
      <c r="O727" s="298" t="e">
        <f>VLOOKUP(msa[[#This Row],[hwycov_id]],check!$A$2:$P$26,16,FALSE)</f>
        <v>#N/A</v>
      </c>
      <c r="P727" s="298">
        <v>739</v>
      </c>
    </row>
    <row r="728" spans="1:16">
      <c r="A728" s="59">
        <v>8777</v>
      </c>
      <c r="B728" s="59">
        <v>1</v>
      </c>
      <c r="C728" s="59">
        <v>1</v>
      </c>
      <c r="D728" s="59">
        <v>1</v>
      </c>
      <c r="E728" s="59" t="s">
        <v>78</v>
      </c>
      <c r="F728" s="227">
        <v>1</v>
      </c>
      <c r="G728" s="227">
        <v>7</v>
      </c>
      <c r="H728" s="59">
        <v>3</v>
      </c>
      <c r="I728" s="227">
        <v>14</v>
      </c>
      <c r="J728" s="59">
        <v>79598</v>
      </c>
      <c r="K728" s="78">
        <f>VLOOKUP(msa[[#This Row],[hwycov_id]],cnf[],10,FALSE)</f>
        <v>79598</v>
      </c>
      <c r="L728" s="229">
        <f t="shared" si="33"/>
        <v>0</v>
      </c>
      <c r="M728" s="228">
        <f t="shared" si="34"/>
        <v>0</v>
      </c>
      <c r="N728" s="228">
        <f t="shared" si="35"/>
        <v>0</v>
      </c>
      <c r="O728" s="298" t="e">
        <f>VLOOKUP(msa[[#This Row],[hwycov_id]],check!$A$2:$P$26,16,FALSE)</f>
        <v>#N/A</v>
      </c>
      <c r="P728" s="298">
        <v>740</v>
      </c>
    </row>
    <row r="729" spans="1:16">
      <c r="A729" s="59">
        <v>8802</v>
      </c>
      <c r="B729" s="59">
        <v>1</v>
      </c>
      <c r="C729" s="59">
        <v>1</v>
      </c>
      <c r="D729" s="59">
        <v>1</v>
      </c>
      <c r="E729" s="59" t="s">
        <v>78</v>
      </c>
      <c r="F729" s="227">
        <v>1</v>
      </c>
      <c r="G729" s="227">
        <v>8</v>
      </c>
      <c r="H729" s="59">
        <v>3</v>
      </c>
      <c r="I729" s="227">
        <v>14</v>
      </c>
      <c r="J729" s="59">
        <v>80122</v>
      </c>
      <c r="K729" s="78">
        <f>VLOOKUP(msa[[#This Row],[hwycov_id]],cnf[],10,FALSE)</f>
        <v>80122</v>
      </c>
      <c r="L729" s="229">
        <f t="shared" si="33"/>
        <v>0</v>
      </c>
      <c r="M729" s="228">
        <f t="shared" si="34"/>
        <v>0</v>
      </c>
      <c r="N729" s="228">
        <f t="shared" si="35"/>
        <v>0</v>
      </c>
      <c r="O729" s="298" t="e">
        <f>VLOOKUP(msa[[#This Row],[hwycov_id]],check!$A$2:$P$26,16,FALSE)</f>
        <v>#N/A</v>
      </c>
      <c r="P729" s="298">
        <v>741</v>
      </c>
    </row>
    <row r="730" spans="1:16">
      <c r="A730" s="59">
        <v>778</v>
      </c>
      <c r="B730" s="59">
        <v>1</v>
      </c>
      <c r="C730" s="59">
        <v>1</v>
      </c>
      <c r="D730" s="59">
        <v>1</v>
      </c>
      <c r="E730" s="59" t="s">
        <v>78</v>
      </c>
      <c r="F730" s="227">
        <v>1</v>
      </c>
      <c r="G730" s="227">
        <v>8</v>
      </c>
      <c r="H730" s="59">
        <v>3</v>
      </c>
      <c r="I730" s="227">
        <v>14</v>
      </c>
      <c r="J730" s="59">
        <v>81538</v>
      </c>
      <c r="K730" s="78">
        <f>VLOOKUP(msa[[#This Row],[hwycov_id]],cnf[],10,FALSE)</f>
        <v>81538</v>
      </c>
      <c r="L730" s="229">
        <f t="shared" si="33"/>
        <v>0</v>
      </c>
      <c r="M730" s="228">
        <f t="shared" si="34"/>
        <v>0</v>
      </c>
      <c r="N730" s="228">
        <f t="shared" si="35"/>
        <v>0</v>
      </c>
      <c r="O730" s="298" t="e">
        <f>VLOOKUP(msa[[#This Row],[hwycov_id]],check!$A$2:$P$26,16,FALSE)</f>
        <v>#N/A</v>
      </c>
      <c r="P730" s="298">
        <v>742</v>
      </c>
    </row>
    <row r="731" spans="1:16">
      <c r="A731" s="59">
        <v>15064</v>
      </c>
      <c r="B731" s="59">
        <v>1</v>
      </c>
      <c r="C731" s="59">
        <v>1</v>
      </c>
      <c r="D731" s="59">
        <v>1</v>
      </c>
      <c r="E731" s="59" t="s">
        <v>78</v>
      </c>
      <c r="F731" s="227">
        <v>1</v>
      </c>
      <c r="G731" s="227">
        <v>8</v>
      </c>
      <c r="H731" s="59">
        <v>3</v>
      </c>
      <c r="I731" s="227">
        <v>14</v>
      </c>
      <c r="J731" s="59">
        <v>81721</v>
      </c>
      <c r="K731" s="78">
        <f>VLOOKUP(msa[[#This Row],[hwycov_id]],cnf[],10,FALSE)</f>
        <v>81721</v>
      </c>
      <c r="L731" s="229">
        <f t="shared" si="33"/>
        <v>0</v>
      </c>
      <c r="M731" s="228">
        <f t="shared" si="34"/>
        <v>0</v>
      </c>
      <c r="N731" s="228">
        <f t="shared" si="35"/>
        <v>0</v>
      </c>
      <c r="O731" s="298" t="e">
        <f>VLOOKUP(msa[[#This Row],[hwycov_id]],check!$A$2:$P$26,16,FALSE)</f>
        <v>#N/A</v>
      </c>
      <c r="P731" s="298">
        <v>743</v>
      </c>
    </row>
    <row r="732" spans="1:16">
      <c r="A732" s="59">
        <v>759</v>
      </c>
      <c r="B732" s="59">
        <v>1</v>
      </c>
      <c r="C732" s="59">
        <v>1</v>
      </c>
      <c r="D732" s="59">
        <v>1</v>
      </c>
      <c r="E732" s="59" t="s">
        <v>78</v>
      </c>
      <c r="F732" s="227">
        <v>1</v>
      </c>
      <c r="G732" s="227">
        <v>8</v>
      </c>
      <c r="H732" s="59">
        <v>3</v>
      </c>
      <c r="I732" s="227">
        <v>14</v>
      </c>
      <c r="J732" s="59">
        <v>82835</v>
      </c>
      <c r="K732" s="78">
        <f>VLOOKUP(msa[[#This Row],[hwycov_id]],cnf[],10,FALSE)</f>
        <v>82835</v>
      </c>
      <c r="L732" s="229">
        <f t="shared" si="33"/>
        <v>0</v>
      </c>
      <c r="M732" s="228">
        <f t="shared" si="34"/>
        <v>0</v>
      </c>
      <c r="N732" s="228">
        <f t="shared" si="35"/>
        <v>0</v>
      </c>
      <c r="O732" s="298" t="e">
        <f>VLOOKUP(msa[[#This Row],[hwycov_id]],check!$A$2:$P$26,16,FALSE)</f>
        <v>#N/A</v>
      </c>
      <c r="P732" s="298">
        <v>744</v>
      </c>
    </row>
    <row r="733" spans="1:16">
      <c r="A733" s="59">
        <v>15038</v>
      </c>
      <c r="B733" s="59">
        <v>1</v>
      </c>
      <c r="C733" s="59">
        <v>1</v>
      </c>
      <c r="D733" s="59">
        <v>1</v>
      </c>
      <c r="E733" s="59" t="s">
        <v>78</v>
      </c>
      <c r="F733" s="227">
        <v>1</v>
      </c>
      <c r="G733" s="227">
        <v>8</v>
      </c>
      <c r="H733" s="59">
        <v>3</v>
      </c>
      <c r="I733" s="227">
        <v>14</v>
      </c>
      <c r="J733" s="59">
        <v>82837</v>
      </c>
      <c r="K733" s="78">
        <f>VLOOKUP(msa[[#This Row],[hwycov_id]],cnf[],10,FALSE)</f>
        <v>82837</v>
      </c>
      <c r="L733" s="229">
        <f t="shared" si="33"/>
        <v>0</v>
      </c>
      <c r="M733" s="228">
        <f t="shared" si="34"/>
        <v>0</v>
      </c>
      <c r="N733" s="228">
        <f t="shared" si="35"/>
        <v>0</v>
      </c>
      <c r="O733" s="298" t="e">
        <f>VLOOKUP(msa[[#This Row],[hwycov_id]],check!$A$2:$P$26,16,FALSE)</f>
        <v>#N/A</v>
      </c>
      <c r="P733" s="298">
        <v>745</v>
      </c>
    </row>
    <row r="734" spans="1:16">
      <c r="A734" s="59">
        <v>15065</v>
      </c>
      <c r="B734" s="59">
        <v>1</v>
      </c>
      <c r="C734" s="59">
        <v>1</v>
      </c>
      <c r="D734" s="59">
        <v>1</v>
      </c>
      <c r="E734" s="59" t="s">
        <v>78</v>
      </c>
      <c r="F734" s="227">
        <v>1</v>
      </c>
      <c r="G734" s="227">
        <v>8</v>
      </c>
      <c r="H734" s="59">
        <v>3</v>
      </c>
      <c r="I734" s="227">
        <v>14</v>
      </c>
      <c r="J734" s="59">
        <v>83147</v>
      </c>
      <c r="K734" s="78">
        <f>VLOOKUP(msa[[#This Row],[hwycov_id]],cnf[],10,FALSE)</f>
        <v>83147</v>
      </c>
      <c r="L734" s="229">
        <f t="shared" si="33"/>
        <v>0</v>
      </c>
      <c r="M734" s="228">
        <f t="shared" si="34"/>
        <v>0</v>
      </c>
      <c r="N734" s="228">
        <f t="shared" si="35"/>
        <v>0</v>
      </c>
      <c r="O734" s="298" t="e">
        <f>VLOOKUP(msa[[#This Row],[hwycov_id]],check!$A$2:$P$26,16,FALSE)</f>
        <v>#N/A</v>
      </c>
      <c r="P734" s="298">
        <v>746</v>
      </c>
    </row>
    <row r="735" spans="1:16">
      <c r="A735" s="59">
        <v>15196</v>
      </c>
      <c r="B735" s="59">
        <v>1</v>
      </c>
      <c r="C735" s="59">
        <v>1</v>
      </c>
      <c r="D735" s="59">
        <v>1</v>
      </c>
      <c r="E735" s="59" t="s">
        <v>82</v>
      </c>
      <c r="F735" s="227">
        <v>1</v>
      </c>
      <c r="G735" s="227">
        <v>8</v>
      </c>
      <c r="H735" s="59">
        <v>3</v>
      </c>
      <c r="I735" s="227">
        <v>14</v>
      </c>
      <c r="J735" s="59">
        <v>83216</v>
      </c>
      <c r="K735" s="78">
        <f>VLOOKUP(msa[[#This Row],[hwycov_id]],cnf[],10,FALSE)</f>
        <v>83216</v>
      </c>
      <c r="L735" s="229">
        <f t="shared" si="33"/>
        <v>0</v>
      </c>
      <c r="M735" s="228">
        <f t="shared" si="34"/>
        <v>0</v>
      </c>
      <c r="N735" s="228">
        <f t="shared" si="35"/>
        <v>0</v>
      </c>
      <c r="O735" s="298" t="e">
        <f>VLOOKUP(msa[[#This Row],[hwycov_id]],check!$A$2:$P$26,16,FALSE)</f>
        <v>#N/A</v>
      </c>
      <c r="P735" s="298">
        <v>747</v>
      </c>
    </row>
    <row r="736" spans="1:16">
      <c r="A736" s="59">
        <v>31198</v>
      </c>
      <c r="B736" s="59">
        <v>1</v>
      </c>
      <c r="C736" s="59">
        <v>1</v>
      </c>
      <c r="D736" s="59">
        <v>1</v>
      </c>
      <c r="E736" s="59" t="s">
        <v>82</v>
      </c>
      <c r="F736" s="227">
        <v>1</v>
      </c>
      <c r="G736" s="227">
        <v>8</v>
      </c>
      <c r="H736" s="59">
        <v>3</v>
      </c>
      <c r="I736" s="227">
        <v>14</v>
      </c>
      <c r="J736" s="59">
        <v>83328</v>
      </c>
      <c r="K736" s="78">
        <f>VLOOKUP(msa[[#This Row],[hwycov_id]],cnf[],10,FALSE)</f>
        <v>83328</v>
      </c>
      <c r="L736" s="229">
        <f t="shared" si="33"/>
        <v>0</v>
      </c>
      <c r="M736" s="228">
        <f t="shared" si="34"/>
        <v>0</v>
      </c>
      <c r="N736" s="228">
        <f t="shared" si="35"/>
        <v>0</v>
      </c>
      <c r="O736" s="298" t="e">
        <f>VLOOKUP(msa[[#This Row],[hwycov_id]],check!$A$2:$P$26,16,FALSE)</f>
        <v>#N/A</v>
      </c>
      <c r="P736" s="298">
        <v>748</v>
      </c>
    </row>
    <row r="737" spans="1:16">
      <c r="A737" s="59">
        <v>16164</v>
      </c>
      <c r="B737" s="59">
        <v>1</v>
      </c>
      <c r="C737" s="59">
        <v>1</v>
      </c>
      <c r="D737" s="59">
        <v>1</v>
      </c>
      <c r="E737" s="59" t="s">
        <v>78</v>
      </c>
      <c r="F737" s="227">
        <v>1</v>
      </c>
      <c r="G737" s="227">
        <v>8</v>
      </c>
      <c r="H737" s="59">
        <v>3</v>
      </c>
      <c r="I737" s="227">
        <v>14</v>
      </c>
      <c r="J737" s="59">
        <v>83328</v>
      </c>
      <c r="K737" s="78">
        <f>VLOOKUP(msa[[#This Row],[hwycov_id]],cnf[],10,FALSE)</f>
        <v>83328</v>
      </c>
      <c r="L737" s="229">
        <f t="shared" si="33"/>
        <v>0</v>
      </c>
      <c r="M737" s="228">
        <f t="shared" si="34"/>
        <v>0</v>
      </c>
      <c r="N737" s="228">
        <f t="shared" si="35"/>
        <v>0</v>
      </c>
      <c r="O737" s="298" t="e">
        <f>VLOOKUP(msa[[#This Row],[hwycov_id]],check!$A$2:$P$26,16,FALSE)</f>
        <v>#N/A</v>
      </c>
      <c r="P737" s="298">
        <v>749</v>
      </c>
    </row>
    <row r="738" spans="1:16">
      <c r="A738" s="59">
        <v>16162</v>
      </c>
      <c r="B738" s="59">
        <v>1</v>
      </c>
      <c r="C738" s="59">
        <v>1</v>
      </c>
      <c r="D738" s="59">
        <v>1</v>
      </c>
      <c r="E738" s="59" t="s">
        <v>82</v>
      </c>
      <c r="F738" s="227">
        <v>1</v>
      </c>
      <c r="G738" s="227">
        <v>8</v>
      </c>
      <c r="H738" s="59">
        <v>3</v>
      </c>
      <c r="I738" s="227">
        <v>14</v>
      </c>
      <c r="J738" s="59">
        <v>84233</v>
      </c>
      <c r="K738" s="78">
        <f>VLOOKUP(msa[[#This Row],[hwycov_id]],cnf[],10,FALSE)</f>
        <v>84233</v>
      </c>
      <c r="L738" s="229">
        <f t="shared" si="33"/>
        <v>0</v>
      </c>
      <c r="M738" s="228">
        <f t="shared" si="34"/>
        <v>0</v>
      </c>
      <c r="N738" s="228">
        <f t="shared" si="35"/>
        <v>0</v>
      </c>
      <c r="O738" s="298" t="e">
        <f>VLOOKUP(msa[[#This Row],[hwycov_id]],check!$A$2:$P$26,16,FALSE)</f>
        <v>#N/A</v>
      </c>
      <c r="P738" s="298">
        <v>750</v>
      </c>
    </row>
    <row r="739" spans="1:16">
      <c r="A739" s="59">
        <v>15230</v>
      </c>
      <c r="B739" s="59">
        <v>1</v>
      </c>
      <c r="C739" s="59">
        <v>1</v>
      </c>
      <c r="D739" s="59">
        <v>1</v>
      </c>
      <c r="E739" s="59" t="s">
        <v>82</v>
      </c>
      <c r="F739" s="227">
        <v>1</v>
      </c>
      <c r="G739" s="227">
        <v>8</v>
      </c>
      <c r="H739" s="59">
        <v>3</v>
      </c>
      <c r="I739" s="227">
        <v>14</v>
      </c>
      <c r="J739" s="59">
        <v>84433</v>
      </c>
      <c r="K739" s="78">
        <f>VLOOKUP(msa[[#This Row],[hwycov_id]],cnf[],10,FALSE)</f>
        <v>84433</v>
      </c>
      <c r="L739" s="229">
        <f t="shared" si="33"/>
        <v>0</v>
      </c>
      <c r="M739" s="228">
        <f t="shared" si="34"/>
        <v>0</v>
      </c>
      <c r="N739" s="228">
        <f t="shared" si="35"/>
        <v>0</v>
      </c>
      <c r="O739" s="298" t="e">
        <f>VLOOKUP(msa[[#This Row],[hwycov_id]],check!$A$2:$P$26,16,FALSE)</f>
        <v>#N/A</v>
      </c>
      <c r="P739" s="298">
        <v>751</v>
      </c>
    </row>
    <row r="740" spans="1:16">
      <c r="A740" s="59">
        <v>15020</v>
      </c>
      <c r="B740" s="59">
        <v>1</v>
      </c>
      <c r="C740" s="59">
        <v>1</v>
      </c>
      <c r="D740" s="59">
        <v>1</v>
      </c>
      <c r="E740" s="59" t="s">
        <v>78</v>
      </c>
      <c r="F740" s="227">
        <v>1</v>
      </c>
      <c r="G740" s="227">
        <v>8</v>
      </c>
      <c r="H740" s="59">
        <v>3</v>
      </c>
      <c r="I740" s="227">
        <v>14</v>
      </c>
      <c r="J740" s="59">
        <v>85455</v>
      </c>
      <c r="K740" s="78">
        <f>VLOOKUP(msa[[#This Row],[hwycov_id]],cnf[],10,FALSE)</f>
        <v>85455</v>
      </c>
      <c r="L740" s="229">
        <f t="shared" si="33"/>
        <v>0</v>
      </c>
      <c r="M740" s="228">
        <f t="shared" si="34"/>
        <v>0</v>
      </c>
      <c r="N740" s="228">
        <f t="shared" si="35"/>
        <v>0</v>
      </c>
      <c r="O740" s="298" t="e">
        <f>VLOOKUP(msa[[#This Row],[hwycov_id]],check!$A$2:$P$26,16,FALSE)</f>
        <v>#N/A</v>
      </c>
      <c r="P740" s="298">
        <v>752</v>
      </c>
    </row>
    <row r="741" spans="1:16">
      <c r="A741" s="59">
        <v>10994</v>
      </c>
      <c r="B741" s="59">
        <v>1</v>
      </c>
      <c r="C741" s="59">
        <v>1</v>
      </c>
      <c r="D741" s="59">
        <v>1</v>
      </c>
      <c r="E741" s="59" t="s">
        <v>78</v>
      </c>
      <c r="F741" s="227">
        <v>1</v>
      </c>
      <c r="G741" s="227">
        <v>8</v>
      </c>
      <c r="H741" s="59">
        <v>3</v>
      </c>
      <c r="I741" s="227">
        <v>14</v>
      </c>
      <c r="J741" s="59">
        <v>85458</v>
      </c>
      <c r="K741" s="78">
        <f>VLOOKUP(msa[[#This Row],[hwycov_id]],cnf[],10,FALSE)</f>
        <v>85458</v>
      </c>
      <c r="L741" s="229">
        <f t="shared" si="33"/>
        <v>0</v>
      </c>
      <c r="M741" s="228">
        <f t="shared" si="34"/>
        <v>0</v>
      </c>
      <c r="N741" s="228">
        <f t="shared" si="35"/>
        <v>0</v>
      </c>
      <c r="O741" s="298" t="e">
        <f>VLOOKUP(msa[[#This Row],[hwycov_id]],check!$A$2:$P$26,16,FALSE)</f>
        <v>#N/A</v>
      </c>
      <c r="P741" s="298">
        <v>753</v>
      </c>
    </row>
    <row r="742" spans="1:16">
      <c r="A742" s="59">
        <v>14255</v>
      </c>
      <c r="B742" s="59">
        <v>1</v>
      </c>
      <c r="C742" s="59">
        <v>1</v>
      </c>
      <c r="D742" s="59">
        <v>1</v>
      </c>
      <c r="E742" s="59" t="s">
        <v>78</v>
      </c>
      <c r="F742" s="227">
        <v>1</v>
      </c>
      <c r="G742" s="227">
        <v>8</v>
      </c>
      <c r="H742" s="59">
        <v>3</v>
      </c>
      <c r="I742" s="227">
        <v>14</v>
      </c>
      <c r="J742" s="59">
        <v>85646</v>
      </c>
      <c r="K742" s="78">
        <f>VLOOKUP(msa[[#This Row],[hwycov_id]],cnf[],10,FALSE)</f>
        <v>85646</v>
      </c>
      <c r="L742" s="229">
        <f t="shared" si="33"/>
        <v>0</v>
      </c>
      <c r="M742" s="228">
        <f t="shared" si="34"/>
        <v>0</v>
      </c>
      <c r="N742" s="228">
        <f t="shared" si="35"/>
        <v>0</v>
      </c>
      <c r="O742" s="298" t="e">
        <f>VLOOKUP(msa[[#This Row],[hwycov_id]],check!$A$2:$P$26,16,FALSE)</f>
        <v>#N/A</v>
      </c>
      <c r="P742" s="298">
        <v>754</v>
      </c>
    </row>
    <row r="743" spans="1:16">
      <c r="A743" s="59">
        <v>9343</v>
      </c>
      <c r="B743" s="59">
        <v>1</v>
      </c>
      <c r="C743" s="59">
        <v>1</v>
      </c>
      <c r="D743" s="59">
        <v>1</v>
      </c>
      <c r="E743" s="59" t="s">
        <v>78</v>
      </c>
      <c r="F743" s="227">
        <v>1</v>
      </c>
      <c r="G743" s="227">
        <v>8</v>
      </c>
      <c r="H743" s="59">
        <v>3</v>
      </c>
      <c r="I743" s="227">
        <v>14</v>
      </c>
      <c r="J743" s="59">
        <v>87452</v>
      </c>
      <c r="K743" s="78">
        <f>VLOOKUP(msa[[#This Row],[hwycov_id]],cnf[],10,FALSE)</f>
        <v>87452</v>
      </c>
      <c r="L743" s="229">
        <f t="shared" si="33"/>
        <v>0</v>
      </c>
      <c r="M743" s="228">
        <f t="shared" si="34"/>
        <v>0</v>
      </c>
      <c r="N743" s="228">
        <f t="shared" si="35"/>
        <v>0</v>
      </c>
      <c r="O743" s="298" t="e">
        <f>VLOOKUP(msa[[#This Row],[hwycov_id]],check!$A$2:$P$26,16,FALSE)</f>
        <v>#N/A</v>
      </c>
      <c r="P743" s="298">
        <v>755</v>
      </c>
    </row>
    <row r="744" spans="1:16">
      <c r="A744" s="59">
        <v>9337</v>
      </c>
      <c r="B744" s="59">
        <v>1</v>
      </c>
      <c r="C744" s="59">
        <v>1</v>
      </c>
      <c r="D744" s="59">
        <v>1</v>
      </c>
      <c r="E744" s="59" t="s">
        <v>78</v>
      </c>
      <c r="F744" s="227">
        <v>1</v>
      </c>
      <c r="G744" s="227">
        <v>8</v>
      </c>
      <c r="H744" s="59">
        <v>3</v>
      </c>
      <c r="I744" s="227">
        <v>14</v>
      </c>
      <c r="J744" s="59">
        <v>87488</v>
      </c>
      <c r="K744" s="78">
        <f>VLOOKUP(msa[[#This Row],[hwycov_id]],cnf[],10,FALSE)</f>
        <v>87488</v>
      </c>
      <c r="L744" s="229">
        <f t="shared" si="33"/>
        <v>0</v>
      </c>
      <c r="M744" s="228">
        <f t="shared" si="34"/>
        <v>0</v>
      </c>
      <c r="N744" s="228">
        <f t="shared" si="35"/>
        <v>0</v>
      </c>
      <c r="O744" s="298" t="e">
        <f>VLOOKUP(msa[[#This Row],[hwycov_id]],check!$A$2:$P$26,16,FALSE)</f>
        <v>#N/A</v>
      </c>
      <c r="P744" s="298">
        <v>756</v>
      </c>
    </row>
    <row r="745" spans="1:16">
      <c r="A745" s="59">
        <v>14256</v>
      </c>
      <c r="B745" s="59">
        <v>1</v>
      </c>
      <c r="C745" s="59">
        <v>1</v>
      </c>
      <c r="D745" s="59">
        <v>1</v>
      </c>
      <c r="E745" s="59" t="s">
        <v>78</v>
      </c>
      <c r="F745" s="227">
        <v>1</v>
      </c>
      <c r="G745" s="227">
        <v>8</v>
      </c>
      <c r="H745" s="59">
        <v>3</v>
      </c>
      <c r="I745" s="227">
        <v>14</v>
      </c>
      <c r="J745" s="59">
        <v>87536</v>
      </c>
      <c r="K745" s="78">
        <f>VLOOKUP(msa[[#This Row],[hwycov_id]],cnf[],10,FALSE)</f>
        <v>87536</v>
      </c>
      <c r="L745" s="229">
        <f t="shared" si="33"/>
        <v>0</v>
      </c>
      <c r="M745" s="228">
        <f t="shared" si="34"/>
        <v>0</v>
      </c>
      <c r="N745" s="228">
        <f t="shared" si="35"/>
        <v>0</v>
      </c>
      <c r="O745" s="298" t="e">
        <f>VLOOKUP(msa[[#This Row],[hwycov_id]],check!$A$2:$P$26,16,FALSE)</f>
        <v>#N/A</v>
      </c>
      <c r="P745" s="298">
        <v>757</v>
      </c>
    </row>
    <row r="746" spans="1:16">
      <c r="A746" s="59">
        <v>20781</v>
      </c>
      <c r="B746" s="59">
        <v>1</v>
      </c>
      <c r="C746" s="59">
        <v>1</v>
      </c>
      <c r="D746" s="59">
        <v>1</v>
      </c>
      <c r="E746" s="59" t="s">
        <v>82</v>
      </c>
      <c r="F746" s="227">
        <v>1</v>
      </c>
      <c r="G746" s="227">
        <v>8</v>
      </c>
      <c r="H746" s="59">
        <v>3</v>
      </c>
      <c r="I746" s="227">
        <v>14</v>
      </c>
      <c r="J746" s="59">
        <v>87684</v>
      </c>
      <c r="K746" s="78">
        <f>VLOOKUP(msa[[#This Row],[hwycov_id]],cnf[],10,FALSE)</f>
        <v>87684</v>
      </c>
      <c r="L746" s="229">
        <f t="shared" si="33"/>
        <v>0</v>
      </c>
      <c r="M746" s="228">
        <f t="shared" si="34"/>
        <v>0</v>
      </c>
      <c r="N746" s="228">
        <f t="shared" si="35"/>
        <v>0</v>
      </c>
      <c r="O746" s="298" t="e">
        <f>VLOOKUP(msa[[#This Row],[hwycov_id]],check!$A$2:$P$26,16,FALSE)</f>
        <v>#N/A</v>
      </c>
      <c r="P746" s="298">
        <v>758</v>
      </c>
    </row>
    <row r="747" spans="1:16">
      <c r="A747" s="59">
        <v>8816</v>
      </c>
      <c r="B747" s="59">
        <v>1</v>
      </c>
      <c r="C747" s="59">
        <v>1</v>
      </c>
      <c r="D747" s="59">
        <v>1</v>
      </c>
      <c r="E747" s="59" t="s">
        <v>78</v>
      </c>
      <c r="F747" s="227">
        <v>1</v>
      </c>
      <c r="G747" s="227">
        <v>8</v>
      </c>
      <c r="H747" s="59">
        <v>3</v>
      </c>
      <c r="I747" s="227">
        <v>14</v>
      </c>
      <c r="J747" s="59">
        <v>88456</v>
      </c>
      <c r="K747" s="78">
        <f>VLOOKUP(msa[[#This Row],[hwycov_id]],cnf[],10,FALSE)</f>
        <v>88456</v>
      </c>
      <c r="L747" s="229">
        <f t="shared" si="33"/>
        <v>0</v>
      </c>
      <c r="M747" s="228">
        <f t="shared" si="34"/>
        <v>0</v>
      </c>
      <c r="N747" s="228">
        <f t="shared" si="35"/>
        <v>0</v>
      </c>
      <c r="O747" s="298" t="e">
        <f>VLOOKUP(msa[[#This Row],[hwycov_id]],check!$A$2:$P$26,16,FALSE)</f>
        <v>#N/A</v>
      </c>
      <c r="P747" s="298">
        <v>759</v>
      </c>
    </row>
    <row r="748" spans="1:16">
      <c r="A748" s="59">
        <v>28106</v>
      </c>
      <c r="B748" s="59">
        <v>1</v>
      </c>
      <c r="C748" s="59">
        <v>1</v>
      </c>
      <c r="D748" s="59">
        <v>1</v>
      </c>
      <c r="E748" s="59" t="s">
        <v>78</v>
      </c>
      <c r="F748" s="227">
        <v>1</v>
      </c>
      <c r="G748" s="227">
        <v>8</v>
      </c>
      <c r="H748" s="59">
        <v>3</v>
      </c>
      <c r="I748" s="227">
        <v>14</v>
      </c>
      <c r="J748" s="59">
        <v>88545</v>
      </c>
      <c r="K748" s="78">
        <f>VLOOKUP(msa[[#This Row],[hwycov_id]],cnf[],10,FALSE)</f>
        <v>88545</v>
      </c>
      <c r="L748" s="229">
        <f t="shared" si="33"/>
        <v>0</v>
      </c>
      <c r="M748" s="228">
        <f t="shared" si="34"/>
        <v>0</v>
      </c>
      <c r="N748" s="228">
        <f t="shared" si="35"/>
        <v>0</v>
      </c>
      <c r="O748" s="298" t="e">
        <f>VLOOKUP(msa[[#This Row],[hwycov_id]],check!$A$2:$P$26,16,FALSE)</f>
        <v>#N/A</v>
      </c>
      <c r="P748" s="298">
        <v>760</v>
      </c>
    </row>
    <row r="749" spans="1:16">
      <c r="A749" s="59">
        <v>15083</v>
      </c>
      <c r="B749" s="59">
        <v>1</v>
      </c>
      <c r="C749" s="59">
        <v>1</v>
      </c>
      <c r="D749" s="59">
        <v>1</v>
      </c>
      <c r="E749" s="59" t="s">
        <v>78</v>
      </c>
      <c r="F749" s="227">
        <v>1</v>
      </c>
      <c r="G749" s="227">
        <v>9</v>
      </c>
      <c r="H749" s="59">
        <v>3</v>
      </c>
      <c r="I749" s="227">
        <v>14</v>
      </c>
      <c r="J749" s="59">
        <v>90795</v>
      </c>
      <c r="K749" s="78">
        <f>VLOOKUP(msa[[#This Row],[hwycov_id]],cnf[],10,FALSE)</f>
        <v>90795</v>
      </c>
      <c r="L749" s="229">
        <f t="shared" si="33"/>
        <v>0</v>
      </c>
      <c r="M749" s="228">
        <f t="shared" si="34"/>
        <v>0</v>
      </c>
      <c r="N749" s="228">
        <f t="shared" si="35"/>
        <v>0</v>
      </c>
      <c r="O749" s="298" t="e">
        <f>VLOOKUP(msa[[#This Row],[hwycov_id]],check!$A$2:$P$26,16,FALSE)</f>
        <v>#N/A</v>
      </c>
      <c r="P749" s="298">
        <v>761</v>
      </c>
    </row>
    <row r="750" spans="1:16">
      <c r="A750" s="59">
        <v>8820</v>
      </c>
      <c r="B750" s="59">
        <v>1</v>
      </c>
      <c r="C750" s="59">
        <v>1</v>
      </c>
      <c r="D750" s="59">
        <v>1</v>
      </c>
      <c r="E750" s="59" t="s">
        <v>78</v>
      </c>
      <c r="F750" s="227">
        <v>1</v>
      </c>
      <c r="G750" s="227">
        <v>9</v>
      </c>
      <c r="H750" s="59">
        <v>3</v>
      </c>
      <c r="I750" s="227">
        <v>14</v>
      </c>
      <c r="J750" s="59">
        <v>91365</v>
      </c>
      <c r="K750" s="78">
        <f>VLOOKUP(msa[[#This Row],[hwycov_id]],cnf[],10,FALSE)</f>
        <v>91365</v>
      </c>
      <c r="L750" s="229">
        <f t="shared" si="33"/>
        <v>0</v>
      </c>
      <c r="M750" s="228">
        <f t="shared" si="34"/>
        <v>0</v>
      </c>
      <c r="N750" s="228">
        <f t="shared" si="35"/>
        <v>0</v>
      </c>
      <c r="O750" s="298" t="e">
        <f>VLOOKUP(msa[[#This Row],[hwycov_id]],check!$A$2:$P$26,16,FALSE)</f>
        <v>#N/A</v>
      </c>
      <c r="P750" s="298">
        <v>762</v>
      </c>
    </row>
    <row r="751" spans="1:16">
      <c r="A751" s="59">
        <v>773</v>
      </c>
      <c r="B751" s="59">
        <v>1</v>
      </c>
      <c r="C751" s="59">
        <v>1</v>
      </c>
      <c r="D751" s="59">
        <v>1</v>
      </c>
      <c r="E751" s="59" t="s">
        <v>78</v>
      </c>
      <c r="F751" s="227">
        <v>1</v>
      </c>
      <c r="G751" s="227">
        <v>9</v>
      </c>
      <c r="H751" s="59">
        <v>3</v>
      </c>
      <c r="I751" s="227">
        <v>14</v>
      </c>
      <c r="J751" s="59">
        <v>92322</v>
      </c>
      <c r="K751" s="78">
        <f>VLOOKUP(msa[[#This Row],[hwycov_id]],cnf[],10,FALSE)</f>
        <v>92322</v>
      </c>
      <c r="L751" s="229">
        <f t="shared" si="33"/>
        <v>0</v>
      </c>
      <c r="M751" s="228">
        <f t="shared" si="34"/>
        <v>0</v>
      </c>
      <c r="N751" s="228">
        <f t="shared" si="35"/>
        <v>0</v>
      </c>
      <c r="O751" s="298" t="e">
        <f>VLOOKUP(msa[[#This Row],[hwycov_id]],check!$A$2:$P$26,16,FALSE)</f>
        <v>#N/A</v>
      </c>
      <c r="P751" s="298">
        <v>763</v>
      </c>
    </row>
    <row r="752" spans="1:16">
      <c r="A752" s="59">
        <v>27600</v>
      </c>
      <c r="B752" s="59">
        <v>1</v>
      </c>
      <c r="C752" s="59">
        <v>1</v>
      </c>
      <c r="D752" s="59">
        <v>1</v>
      </c>
      <c r="E752" s="59" t="s">
        <v>78</v>
      </c>
      <c r="F752" s="227">
        <v>1</v>
      </c>
      <c r="G752" s="227">
        <v>9</v>
      </c>
      <c r="H752" s="59">
        <v>3</v>
      </c>
      <c r="I752" s="227">
        <v>14</v>
      </c>
      <c r="J752" s="59">
        <v>92477</v>
      </c>
      <c r="K752" s="78">
        <f>VLOOKUP(msa[[#This Row],[hwycov_id]],cnf[],10,FALSE)</f>
        <v>92477</v>
      </c>
      <c r="L752" s="229">
        <f t="shared" si="33"/>
        <v>0</v>
      </c>
      <c r="M752" s="228">
        <f t="shared" si="34"/>
        <v>0</v>
      </c>
      <c r="N752" s="228">
        <f t="shared" si="35"/>
        <v>0</v>
      </c>
      <c r="O752" s="298" t="e">
        <f>VLOOKUP(msa[[#This Row],[hwycov_id]],check!$A$2:$P$26,16,FALSE)</f>
        <v>#N/A</v>
      </c>
      <c r="P752" s="298">
        <v>764</v>
      </c>
    </row>
    <row r="753" spans="1:16">
      <c r="A753" s="59">
        <v>31184</v>
      </c>
      <c r="B753" s="59">
        <v>1</v>
      </c>
      <c r="C753" s="59">
        <v>1</v>
      </c>
      <c r="D753" s="59">
        <v>1</v>
      </c>
      <c r="E753" s="59" t="s">
        <v>78</v>
      </c>
      <c r="F753" s="227">
        <v>1</v>
      </c>
      <c r="G753" s="227">
        <v>9</v>
      </c>
      <c r="H753" s="59">
        <v>3</v>
      </c>
      <c r="I753" s="227">
        <v>14</v>
      </c>
      <c r="J753" s="59">
        <v>92507</v>
      </c>
      <c r="K753" s="78">
        <f>VLOOKUP(msa[[#This Row],[hwycov_id]],cnf[],10,FALSE)</f>
        <v>92507</v>
      </c>
      <c r="L753" s="229">
        <f t="shared" si="33"/>
        <v>0</v>
      </c>
      <c r="M753" s="228">
        <f t="shared" si="34"/>
        <v>0</v>
      </c>
      <c r="N753" s="228">
        <f t="shared" si="35"/>
        <v>0</v>
      </c>
      <c r="O753" s="298" t="e">
        <f>VLOOKUP(msa[[#This Row],[hwycov_id]],check!$A$2:$P$26,16,FALSE)</f>
        <v>#N/A</v>
      </c>
      <c r="P753" s="298">
        <v>765</v>
      </c>
    </row>
    <row r="754" spans="1:16">
      <c r="A754" s="59">
        <v>16163</v>
      </c>
      <c r="B754" s="59">
        <v>1</v>
      </c>
      <c r="C754" s="59">
        <v>1</v>
      </c>
      <c r="D754" s="59">
        <v>1</v>
      </c>
      <c r="E754" s="59" t="s">
        <v>82</v>
      </c>
      <c r="F754" s="227">
        <v>1</v>
      </c>
      <c r="G754" s="227">
        <v>9</v>
      </c>
      <c r="H754" s="59">
        <v>3</v>
      </c>
      <c r="I754" s="227">
        <v>14</v>
      </c>
      <c r="J754" s="59">
        <v>93567</v>
      </c>
      <c r="K754" s="78">
        <f>VLOOKUP(msa[[#This Row],[hwycov_id]],cnf[],10,FALSE)</f>
        <v>93567</v>
      </c>
      <c r="L754" s="229">
        <f t="shared" si="33"/>
        <v>0</v>
      </c>
      <c r="M754" s="228">
        <f t="shared" si="34"/>
        <v>0</v>
      </c>
      <c r="N754" s="228">
        <f t="shared" si="35"/>
        <v>0</v>
      </c>
      <c r="O754" s="298" t="e">
        <f>VLOOKUP(msa[[#This Row],[hwycov_id]],check!$A$2:$P$26,16,FALSE)</f>
        <v>#N/A</v>
      </c>
      <c r="P754" s="298">
        <v>766</v>
      </c>
    </row>
    <row r="755" spans="1:16">
      <c r="A755" s="59">
        <v>9333</v>
      </c>
      <c r="B755" s="59">
        <v>1</v>
      </c>
      <c r="C755" s="59">
        <v>1</v>
      </c>
      <c r="D755" s="59">
        <v>1</v>
      </c>
      <c r="E755" s="59" t="s">
        <v>78</v>
      </c>
      <c r="F755" s="227">
        <v>1</v>
      </c>
      <c r="G755" s="227">
        <v>9</v>
      </c>
      <c r="H755" s="59">
        <v>3</v>
      </c>
      <c r="I755" s="227">
        <v>14</v>
      </c>
      <c r="J755" s="59">
        <v>93785</v>
      </c>
      <c r="K755" s="78">
        <f>VLOOKUP(msa[[#This Row],[hwycov_id]],cnf[],10,FALSE)</f>
        <v>93785</v>
      </c>
      <c r="L755" s="229">
        <f t="shared" si="33"/>
        <v>0</v>
      </c>
      <c r="M755" s="228">
        <f t="shared" si="34"/>
        <v>0</v>
      </c>
      <c r="N755" s="228">
        <f t="shared" si="35"/>
        <v>0</v>
      </c>
      <c r="O755" s="298" t="e">
        <f>VLOOKUP(msa[[#This Row],[hwycov_id]],check!$A$2:$P$26,16,FALSE)</f>
        <v>#N/A</v>
      </c>
      <c r="P755" s="298">
        <v>767</v>
      </c>
    </row>
    <row r="756" spans="1:16">
      <c r="A756" s="59">
        <v>760</v>
      </c>
      <c r="B756" s="59">
        <v>1</v>
      </c>
      <c r="C756" s="59">
        <v>1</v>
      </c>
      <c r="D756" s="59">
        <v>1</v>
      </c>
      <c r="E756" s="59" t="s">
        <v>82</v>
      </c>
      <c r="F756" s="227">
        <v>1</v>
      </c>
      <c r="G756" s="227">
        <v>9</v>
      </c>
      <c r="H756" s="59">
        <v>3</v>
      </c>
      <c r="I756" s="227">
        <v>14</v>
      </c>
      <c r="J756" s="59">
        <v>94619</v>
      </c>
      <c r="K756" s="78">
        <f>VLOOKUP(msa[[#This Row],[hwycov_id]],cnf[],10,FALSE)</f>
        <v>94619</v>
      </c>
      <c r="L756" s="229">
        <f t="shared" si="33"/>
        <v>0</v>
      </c>
      <c r="M756" s="228">
        <f t="shared" si="34"/>
        <v>0</v>
      </c>
      <c r="N756" s="228">
        <f t="shared" si="35"/>
        <v>0</v>
      </c>
      <c r="O756" s="298" t="e">
        <f>VLOOKUP(msa[[#This Row],[hwycov_id]],check!$A$2:$P$26,16,FALSE)</f>
        <v>#N/A</v>
      </c>
      <c r="P756" s="298">
        <v>768</v>
      </c>
    </row>
    <row r="757" spans="1:16">
      <c r="A757" s="59">
        <v>9342</v>
      </c>
      <c r="B757" s="59">
        <v>1</v>
      </c>
      <c r="C757" s="59">
        <v>1</v>
      </c>
      <c r="D757" s="59">
        <v>1</v>
      </c>
      <c r="E757" s="59" t="s">
        <v>78</v>
      </c>
      <c r="F757" s="227">
        <v>1</v>
      </c>
      <c r="G757" s="227">
        <v>9</v>
      </c>
      <c r="H757" s="59">
        <v>3</v>
      </c>
      <c r="I757" s="227">
        <v>14</v>
      </c>
      <c r="J757" s="59">
        <v>95277</v>
      </c>
      <c r="K757" s="78">
        <f>VLOOKUP(msa[[#This Row],[hwycov_id]],cnf[],10,FALSE)</f>
        <v>95277</v>
      </c>
      <c r="L757" s="229">
        <f t="shared" si="33"/>
        <v>0</v>
      </c>
      <c r="M757" s="228">
        <f t="shared" si="34"/>
        <v>0</v>
      </c>
      <c r="N757" s="228">
        <f t="shared" si="35"/>
        <v>0</v>
      </c>
      <c r="O757" s="298" t="e">
        <f>VLOOKUP(msa[[#This Row],[hwycov_id]],check!$A$2:$P$26,16,FALSE)</f>
        <v>#N/A</v>
      </c>
      <c r="P757" s="298">
        <v>770</v>
      </c>
    </row>
    <row r="758" spans="1:16">
      <c r="A758" s="59">
        <v>15191</v>
      </c>
      <c r="B758" s="59">
        <v>1</v>
      </c>
      <c r="C758" s="59">
        <v>1</v>
      </c>
      <c r="D758" s="59">
        <v>1</v>
      </c>
      <c r="E758" s="59" t="s">
        <v>78</v>
      </c>
      <c r="F758" s="227">
        <v>1</v>
      </c>
      <c r="G758" s="227">
        <v>9</v>
      </c>
      <c r="H758" s="59">
        <v>3</v>
      </c>
      <c r="I758" s="227">
        <v>14</v>
      </c>
      <c r="J758" s="59">
        <v>96078</v>
      </c>
      <c r="K758" s="78">
        <f>VLOOKUP(msa[[#This Row],[hwycov_id]],cnf[],10,FALSE)</f>
        <v>96078</v>
      </c>
      <c r="L758" s="229">
        <f t="shared" si="33"/>
        <v>0</v>
      </c>
      <c r="M758" s="228">
        <f t="shared" si="34"/>
        <v>0</v>
      </c>
      <c r="N758" s="228">
        <f t="shared" si="35"/>
        <v>0</v>
      </c>
      <c r="O758" s="298" t="e">
        <f>VLOOKUP(msa[[#This Row],[hwycov_id]],check!$A$2:$P$26,16,FALSE)</f>
        <v>#N/A</v>
      </c>
      <c r="P758" s="298">
        <v>771</v>
      </c>
    </row>
    <row r="759" spans="1:16">
      <c r="A759" s="59">
        <v>25142</v>
      </c>
      <c r="B759" s="59">
        <v>1</v>
      </c>
      <c r="C759" s="59">
        <v>1</v>
      </c>
      <c r="D759" s="59">
        <v>1</v>
      </c>
      <c r="E759" s="59" t="s">
        <v>82</v>
      </c>
      <c r="F759" s="227">
        <v>1</v>
      </c>
      <c r="G759" s="227">
        <v>9</v>
      </c>
      <c r="H759" s="59">
        <v>3</v>
      </c>
      <c r="I759" s="227">
        <v>14</v>
      </c>
      <c r="J759" s="59">
        <v>96247</v>
      </c>
      <c r="K759" s="78">
        <f>VLOOKUP(msa[[#This Row],[hwycov_id]],cnf[],10,FALSE)</f>
        <v>96247</v>
      </c>
      <c r="L759" s="229">
        <f t="shared" si="33"/>
        <v>0</v>
      </c>
      <c r="M759" s="228">
        <f t="shared" si="34"/>
        <v>0</v>
      </c>
      <c r="N759" s="228">
        <f t="shared" si="35"/>
        <v>0</v>
      </c>
      <c r="O759" s="298" t="e">
        <f>VLOOKUP(msa[[#This Row],[hwycov_id]],check!$A$2:$P$26,16,FALSE)</f>
        <v>#N/A</v>
      </c>
      <c r="P759" s="298">
        <v>772</v>
      </c>
    </row>
    <row r="760" spans="1:16">
      <c r="A760" s="59">
        <v>15699</v>
      </c>
      <c r="B760" s="59">
        <v>1</v>
      </c>
      <c r="C760" s="59">
        <v>1</v>
      </c>
      <c r="D760" s="59">
        <v>1</v>
      </c>
      <c r="E760" s="59" t="s">
        <v>78</v>
      </c>
      <c r="F760" s="227">
        <v>1</v>
      </c>
      <c r="G760" s="227">
        <v>9</v>
      </c>
      <c r="H760" s="59">
        <v>3</v>
      </c>
      <c r="I760" s="227">
        <v>14</v>
      </c>
      <c r="J760" s="59">
        <v>96252</v>
      </c>
      <c r="K760" s="78">
        <f>VLOOKUP(msa[[#This Row],[hwycov_id]],cnf[],10,FALSE)</f>
        <v>96252</v>
      </c>
      <c r="L760" s="229">
        <f t="shared" si="33"/>
        <v>0</v>
      </c>
      <c r="M760" s="228">
        <f t="shared" si="34"/>
        <v>0</v>
      </c>
      <c r="N760" s="228">
        <f t="shared" si="35"/>
        <v>0</v>
      </c>
      <c r="O760" s="298" t="e">
        <f>VLOOKUP(msa[[#This Row],[hwycov_id]],check!$A$2:$P$26,16,FALSE)</f>
        <v>#N/A</v>
      </c>
      <c r="P760" s="298">
        <v>773</v>
      </c>
    </row>
    <row r="761" spans="1:16">
      <c r="A761" s="59">
        <v>15456</v>
      </c>
      <c r="B761" s="59">
        <v>1</v>
      </c>
      <c r="C761" s="59">
        <v>1</v>
      </c>
      <c r="D761" s="59">
        <v>1</v>
      </c>
      <c r="E761" s="59" t="s">
        <v>78</v>
      </c>
      <c r="F761" s="227">
        <v>1</v>
      </c>
      <c r="G761" s="227">
        <v>9</v>
      </c>
      <c r="H761" s="59">
        <v>3</v>
      </c>
      <c r="I761" s="227">
        <v>14</v>
      </c>
      <c r="J761" s="59">
        <v>96878</v>
      </c>
      <c r="K761" s="78">
        <f>VLOOKUP(msa[[#This Row],[hwycov_id]],cnf[],10,FALSE)</f>
        <v>96878</v>
      </c>
      <c r="L761" s="229">
        <f t="shared" si="33"/>
        <v>0</v>
      </c>
      <c r="M761" s="228">
        <f t="shared" si="34"/>
        <v>0</v>
      </c>
      <c r="N761" s="228">
        <f t="shared" si="35"/>
        <v>0</v>
      </c>
      <c r="O761" s="298" t="e">
        <f>VLOOKUP(msa[[#This Row],[hwycov_id]],check!$A$2:$P$26,16,FALSE)</f>
        <v>#N/A</v>
      </c>
      <c r="P761" s="298">
        <v>774</v>
      </c>
    </row>
    <row r="762" spans="1:16">
      <c r="A762" s="59">
        <v>9335</v>
      </c>
      <c r="B762" s="59">
        <v>1</v>
      </c>
      <c r="C762" s="59">
        <v>1</v>
      </c>
      <c r="D762" s="59">
        <v>1</v>
      </c>
      <c r="E762" s="59" t="s">
        <v>78</v>
      </c>
      <c r="F762" s="227">
        <v>1</v>
      </c>
      <c r="G762" s="227">
        <v>9</v>
      </c>
      <c r="H762" s="59">
        <v>3</v>
      </c>
      <c r="I762" s="227">
        <v>14</v>
      </c>
      <c r="J762" s="59">
        <v>97308</v>
      </c>
      <c r="K762" s="78">
        <f>VLOOKUP(msa[[#This Row],[hwycov_id]],cnf[],10,FALSE)</f>
        <v>97308</v>
      </c>
      <c r="L762" s="229">
        <f t="shared" si="33"/>
        <v>0</v>
      </c>
      <c r="M762" s="228">
        <f t="shared" si="34"/>
        <v>0</v>
      </c>
      <c r="N762" s="228">
        <f t="shared" si="35"/>
        <v>0</v>
      </c>
      <c r="O762" s="298" t="e">
        <f>VLOOKUP(msa[[#This Row],[hwycov_id]],check!$A$2:$P$26,16,FALSE)</f>
        <v>#N/A</v>
      </c>
      <c r="P762" s="298">
        <v>775</v>
      </c>
    </row>
    <row r="763" spans="1:16">
      <c r="A763" s="59">
        <v>771</v>
      </c>
      <c r="B763" s="59">
        <v>1</v>
      </c>
      <c r="C763" s="59">
        <v>1</v>
      </c>
      <c r="D763" s="59">
        <v>1</v>
      </c>
      <c r="E763" s="59" t="s">
        <v>82</v>
      </c>
      <c r="F763" s="227">
        <v>1</v>
      </c>
      <c r="G763" s="227">
        <v>9</v>
      </c>
      <c r="H763" s="59">
        <v>3</v>
      </c>
      <c r="I763" s="227">
        <v>14</v>
      </c>
      <c r="J763" s="59">
        <v>97504</v>
      </c>
      <c r="K763" s="78">
        <f>VLOOKUP(msa[[#This Row],[hwycov_id]],cnf[],10,FALSE)</f>
        <v>97504</v>
      </c>
      <c r="L763" s="229">
        <f t="shared" si="33"/>
        <v>0</v>
      </c>
      <c r="M763" s="228">
        <f t="shared" si="34"/>
        <v>0</v>
      </c>
      <c r="N763" s="228">
        <f t="shared" si="35"/>
        <v>0</v>
      </c>
      <c r="O763" s="298" t="e">
        <f>VLOOKUP(msa[[#This Row],[hwycov_id]],check!$A$2:$P$26,16,FALSE)</f>
        <v>#N/A</v>
      </c>
      <c r="P763" s="298">
        <v>776</v>
      </c>
    </row>
    <row r="764" spans="1:16">
      <c r="A764" s="59">
        <v>15458</v>
      </c>
      <c r="B764" s="59">
        <v>1</v>
      </c>
      <c r="C764" s="59">
        <v>1</v>
      </c>
      <c r="D764" s="59">
        <v>1</v>
      </c>
      <c r="E764" s="59" t="s">
        <v>82</v>
      </c>
      <c r="F764" s="227">
        <v>1</v>
      </c>
      <c r="G764" s="227">
        <v>9</v>
      </c>
      <c r="H764" s="59">
        <v>3</v>
      </c>
      <c r="I764" s="227">
        <v>14</v>
      </c>
      <c r="J764" s="59">
        <v>97668</v>
      </c>
      <c r="K764" s="78">
        <f>VLOOKUP(msa[[#This Row],[hwycov_id]],cnf[],10,FALSE)</f>
        <v>97668</v>
      </c>
      <c r="L764" s="229">
        <f t="shared" si="33"/>
        <v>0</v>
      </c>
      <c r="M764" s="228">
        <f t="shared" si="34"/>
        <v>0</v>
      </c>
      <c r="N764" s="228">
        <f t="shared" si="35"/>
        <v>0</v>
      </c>
      <c r="O764" s="298" t="e">
        <f>VLOOKUP(msa[[#This Row],[hwycov_id]],check!$A$2:$P$26,16,FALSE)</f>
        <v>#N/A</v>
      </c>
      <c r="P764" s="298">
        <v>777</v>
      </c>
    </row>
    <row r="765" spans="1:16">
      <c r="A765" s="59">
        <v>29089</v>
      </c>
      <c r="B765" s="59">
        <v>1</v>
      </c>
      <c r="C765" s="59">
        <v>1</v>
      </c>
      <c r="D765" s="59">
        <v>1</v>
      </c>
      <c r="E765" s="59" t="s">
        <v>78</v>
      </c>
      <c r="F765" s="227">
        <v>1</v>
      </c>
      <c r="G765" s="227">
        <v>9</v>
      </c>
      <c r="H765" s="59">
        <v>3</v>
      </c>
      <c r="I765" s="227">
        <v>14</v>
      </c>
      <c r="J765" s="59">
        <v>98249</v>
      </c>
      <c r="K765" s="78">
        <f>VLOOKUP(msa[[#This Row],[hwycov_id]],cnf[],10,FALSE)</f>
        <v>98249</v>
      </c>
      <c r="L765" s="229">
        <f t="shared" si="33"/>
        <v>0</v>
      </c>
      <c r="M765" s="228">
        <f t="shared" si="34"/>
        <v>0</v>
      </c>
      <c r="N765" s="228">
        <f t="shared" si="35"/>
        <v>0</v>
      </c>
      <c r="O765" s="298" t="e">
        <f>VLOOKUP(msa[[#This Row],[hwycov_id]],check!$A$2:$P$26,16,FALSE)</f>
        <v>#N/A</v>
      </c>
      <c r="P765" s="298">
        <v>779</v>
      </c>
    </row>
    <row r="766" spans="1:16">
      <c r="A766" s="59">
        <v>15714</v>
      </c>
      <c r="B766" s="59">
        <v>1</v>
      </c>
      <c r="C766" s="59">
        <v>1</v>
      </c>
      <c r="D766" s="59">
        <v>1</v>
      </c>
      <c r="E766" s="59" t="s">
        <v>82</v>
      </c>
      <c r="F766" s="227">
        <v>1</v>
      </c>
      <c r="G766" s="227">
        <v>9</v>
      </c>
      <c r="H766" s="59">
        <v>3</v>
      </c>
      <c r="I766" s="227">
        <v>14</v>
      </c>
      <c r="J766" s="59">
        <v>98668</v>
      </c>
      <c r="K766" s="78">
        <f>VLOOKUP(msa[[#This Row],[hwycov_id]],cnf[],10,FALSE)</f>
        <v>98668</v>
      </c>
      <c r="L766" s="229">
        <f t="shared" si="33"/>
        <v>0</v>
      </c>
      <c r="M766" s="228">
        <f t="shared" si="34"/>
        <v>0</v>
      </c>
      <c r="N766" s="228">
        <f t="shared" si="35"/>
        <v>0</v>
      </c>
      <c r="O766" s="298" t="e">
        <f>VLOOKUP(msa[[#This Row],[hwycov_id]],check!$A$2:$P$26,16,FALSE)</f>
        <v>#N/A</v>
      </c>
      <c r="P766" s="298">
        <v>780</v>
      </c>
    </row>
    <row r="767" spans="1:16">
      <c r="A767" s="59">
        <v>568</v>
      </c>
      <c r="B767" s="59">
        <v>1</v>
      </c>
      <c r="C767" s="59">
        <v>1</v>
      </c>
      <c r="D767" s="59">
        <v>1</v>
      </c>
      <c r="E767" s="59" t="s">
        <v>77</v>
      </c>
      <c r="F767" s="227">
        <v>1</v>
      </c>
      <c r="G767" s="227">
        <v>9</v>
      </c>
      <c r="H767" s="59">
        <v>3</v>
      </c>
      <c r="I767" s="227">
        <v>14</v>
      </c>
      <c r="J767" s="59">
        <v>99227</v>
      </c>
      <c r="K767" s="78">
        <f>VLOOKUP(msa[[#This Row],[hwycov_id]],cnf[],10,FALSE)</f>
        <v>99227</v>
      </c>
      <c r="L767" s="229">
        <f t="shared" si="33"/>
        <v>0</v>
      </c>
      <c r="M767" s="228">
        <f t="shared" si="34"/>
        <v>0</v>
      </c>
      <c r="N767" s="228">
        <f t="shared" si="35"/>
        <v>0</v>
      </c>
      <c r="O767" s="298" t="e">
        <f>VLOOKUP(msa[[#This Row],[hwycov_id]],check!$A$2:$P$26,16,FALSE)</f>
        <v>#N/A</v>
      </c>
      <c r="P767" s="298">
        <v>781</v>
      </c>
    </row>
    <row r="768" spans="1:16">
      <c r="A768" s="59">
        <v>14262</v>
      </c>
      <c r="B768" s="59">
        <v>1</v>
      </c>
      <c r="C768" s="59">
        <v>1</v>
      </c>
      <c r="D768" s="59">
        <v>1</v>
      </c>
      <c r="E768" s="59" t="s">
        <v>78</v>
      </c>
      <c r="F768" s="227">
        <v>1</v>
      </c>
      <c r="G768" s="227">
        <v>9</v>
      </c>
      <c r="H768" s="59">
        <v>3</v>
      </c>
      <c r="I768" s="227">
        <v>14</v>
      </c>
      <c r="J768" s="59">
        <v>99731</v>
      </c>
      <c r="K768" s="78">
        <f>VLOOKUP(msa[[#This Row],[hwycov_id]],cnf[],10,FALSE)</f>
        <v>99731</v>
      </c>
      <c r="L768" s="229">
        <f t="shared" si="33"/>
        <v>0</v>
      </c>
      <c r="M768" s="228">
        <f t="shared" si="34"/>
        <v>0</v>
      </c>
      <c r="N768" s="228">
        <f t="shared" si="35"/>
        <v>0</v>
      </c>
      <c r="O768" s="298" t="e">
        <f>VLOOKUP(msa[[#This Row],[hwycov_id]],check!$A$2:$P$26,16,FALSE)</f>
        <v>#N/A</v>
      </c>
      <c r="P768" s="298">
        <v>782</v>
      </c>
    </row>
    <row r="769" spans="1:16">
      <c r="A769" s="59">
        <v>27555</v>
      </c>
      <c r="B769" s="59">
        <v>1</v>
      </c>
      <c r="C769" s="59">
        <v>1</v>
      </c>
      <c r="D769" s="59">
        <v>1</v>
      </c>
      <c r="E769" s="59" t="s">
        <v>82</v>
      </c>
      <c r="F769" s="227">
        <v>1</v>
      </c>
      <c r="G769" s="227">
        <v>10</v>
      </c>
      <c r="H769" s="59">
        <v>3</v>
      </c>
      <c r="I769" s="227">
        <v>14</v>
      </c>
      <c r="J769" s="59">
        <v>100844</v>
      </c>
      <c r="K769" s="78">
        <f>VLOOKUP(msa[[#This Row],[hwycov_id]],cnf[],10,FALSE)</f>
        <v>100844</v>
      </c>
      <c r="L769" s="229">
        <f t="shared" si="33"/>
        <v>0</v>
      </c>
      <c r="M769" s="228">
        <f t="shared" si="34"/>
        <v>0</v>
      </c>
      <c r="N769" s="228">
        <f t="shared" si="35"/>
        <v>0</v>
      </c>
      <c r="O769" s="298" t="e">
        <f>VLOOKUP(msa[[#This Row],[hwycov_id]],check!$A$2:$P$26,16,FALSE)</f>
        <v>#N/A</v>
      </c>
      <c r="P769" s="298">
        <v>783</v>
      </c>
    </row>
    <row r="770" spans="1:16">
      <c r="A770" s="59">
        <v>27605</v>
      </c>
      <c r="B770" s="59">
        <v>1</v>
      </c>
      <c r="C770" s="59">
        <v>1</v>
      </c>
      <c r="D770" s="59">
        <v>1</v>
      </c>
      <c r="E770" s="59" t="s">
        <v>78</v>
      </c>
      <c r="F770" s="227">
        <v>1</v>
      </c>
      <c r="G770" s="227">
        <v>10</v>
      </c>
      <c r="H770" s="59">
        <v>3</v>
      </c>
      <c r="I770" s="227">
        <v>14</v>
      </c>
      <c r="J770" s="59">
        <v>100980</v>
      </c>
      <c r="K770" s="78">
        <f>VLOOKUP(msa[[#This Row],[hwycov_id]],cnf[],10,FALSE)</f>
        <v>100980</v>
      </c>
      <c r="L770" s="229">
        <f t="shared" ref="L770:L833" si="36">K770/J770-1</f>
        <v>0</v>
      </c>
      <c r="M770" s="228">
        <f t="shared" ref="M770:M833" si="37">K770-J770</f>
        <v>0</v>
      </c>
      <c r="N770" s="228">
        <f t="shared" ref="N770:N833" si="38">POWER(M770,2)</f>
        <v>0</v>
      </c>
      <c r="O770" s="298" t="e">
        <f>VLOOKUP(msa[[#This Row],[hwycov_id]],check!$A$2:$P$26,16,FALSE)</f>
        <v>#N/A</v>
      </c>
      <c r="P770" s="298">
        <v>784</v>
      </c>
    </row>
    <row r="771" spans="1:16">
      <c r="A771" s="59">
        <v>29082</v>
      </c>
      <c r="B771" s="59">
        <v>1</v>
      </c>
      <c r="C771" s="59">
        <v>1</v>
      </c>
      <c r="D771" s="59">
        <v>1</v>
      </c>
      <c r="E771" s="59" t="s">
        <v>82</v>
      </c>
      <c r="F771" s="227">
        <v>1</v>
      </c>
      <c r="G771" s="227">
        <v>10</v>
      </c>
      <c r="H771" s="59">
        <v>3</v>
      </c>
      <c r="I771" s="227">
        <v>14</v>
      </c>
      <c r="J771" s="59">
        <v>101337</v>
      </c>
      <c r="K771" s="78">
        <f>VLOOKUP(msa[[#This Row],[hwycov_id]],cnf[],10,FALSE)</f>
        <v>101337</v>
      </c>
      <c r="L771" s="229">
        <f t="shared" si="36"/>
        <v>0</v>
      </c>
      <c r="M771" s="228">
        <f t="shared" si="37"/>
        <v>0</v>
      </c>
      <c r="N771" s="228">
        <f t="shared" si="38"/>
        <v>0</v>
      </c>
      <c r="O771" s="298" t="e">
        <f>VLOOKUP(msa[[#This Row],[hwycov_id]],check!$A$2:$P$26,16,FALSE)</f>
        <v>#N/A</v>
      </c>
      <c r="P771" s="298">
        <v>785</v>
      </c>
    </row>
    <row r="772" spans="1:16">
      <c r="A772" s="59">
        <v>15768</v>
      </c>
      <c r="B772" s="59">
        <v>1</v>
      </c>
      <c r="C772" s="59">
        <v>1</v>
      </c>
      <c r="D772" s="59">
        <v>1</v>
      </c>
      <c r="E772" s="59" t="s">
        <v>78</v>
      </c>
      <c r="F772" s="227">
        <v>1</v>
      </c>
      <c r="G772" s="227">
        <v>10</v>
      </c>
      <c r="H772" s="59">
        <v>3</v>
      </c>
      <c r="I772" s="227">
        <v>14</v>
      </c>
      <c r="J772" s="59">
        <v>101375</v>
      </c>
      <c r="K772" s="78">
        <f>VLOOKUP(msa[[#This Row],[hwycov_id]],cnf[],10,FALSE)</f>
        <v>101375</v>
      </c>
      <c r="L772" s="229">
        <f t="shared" si="36"/>
        <v>0</v>
      </c>
      <c r="M772" s="228">
        <f t="shared" si="37"/>
        <v>0</v>
      </c>
      <c r="N772" s="228">
        <f t="shared" si="38"/>
        <v>0</v>
      </c>
      <c r="O772" s="298" t="e">
        <f>VLOOKUP(msa[[#This Row],[hwycov_id]],check!$A$2:$P$26,16,FALSE)</f>
        <v>#N/A</v>
      </c>
      <c r="P772" s="298">
        <v>786</v>
      </c>
    </row>
    <row r="773" spans="1:16">
      <c r="A773" s="59">
        <v>29095</v>
      </c>
      <c r="B773" s="59">
        <v>1</v>
      </c>
      <c r="C773" s="59">
        <v>1</v>
      </c>
      <c r="D773" s="59">
        <v>1</v>
      </c>
      <c r="E773" s="59" t="s">
        <v>78</v>
      </c>
      <c r="F773" s="227">
        <v>1</v>
      </c>
      <c r="G773" s="227">
        <v>10</v>
      </c>
      <c r="H773" s="59">
        <v>3</v>
      </c>
      <c r="I773" s="227">
        <v>14</v>
      </c>
      <c r="J773" s="59">
        <v>101415</v>
      </c>
      <c r="K773" s="78">
        <f>VLOOKUP(msa[[#This Row],[hwycov_id]],cnf[],10,FALSE)</f>
        <v>101415</v>
      </c>
      <c r="L773" s="229">
        <f t="shared" si="36"/>
        <v>0</v>
      </c>
      <c r="M773" s="228">
        <f t="shared" si="37"/>
        <v>0</v>
      </c>
      <c r="N773" s="228">
        <f t="shared" si="38"/>
        <v>0</v>
      </c>
      <c r="O773" s="298" t="e">
        <f>VLOOKUP(msa[[#This Row],[hwycov_id]],check!$A$2:$P$26,16,FALSE)</f>
        <v>#N/A</v>
      </c>
      <c r="P773" s="298">
        <v>787</v>
      </c>
    </row>
    <row r="774" spans="1:16">
      <c r="A774" s="59">
        <v>29086</v>
      </c>
      <c r="B774" s="59">
        <v>1</v>
      </c>
      <c r="C774" s="59">
        <v>1</v>
      </c>
      <c r="D774" s="59">
        <v>1</v>
      </c>
      <c r="E774" s="59" t="s">
        <v>78</v>
      </c>
      <c r="F774" s="227">
        <v>1</v>
      </c>
      <c r="G774" s="227">
        <v>10</v>
      </c>
      <c r="H774" s="59">
        <v>3</v>
      </c>
      <c r="I774" s="227">
        <v>14</v>
      </c>
      <c r="J774" s="59">
        <v>101974</v>
      </c>
      <c r="K774" s="78">
        <f>VLOOKUP(msa[[#This Row],[hwycov_id]],cnf[],10,FALSE)</f>
        <v>101974</v>
      </c>
      <c r="L774" s="229">
        <f t="shared" si="36"/>
        <v>0</v>
      </c>
      <c r="M774" s="228">
        <f t="shared" si="37"/>
        <v>0</v>
      </c>
      <c r="N774" s="228">
        <f t="shared" si="38"/>
        <v>0</v>
      </c>
      <c r="O774" s="298" t="e">
        <f>VLOOKUP(msa[[#This Row],[hwycov_id]],check!$A$2:$P$26,16,FALSE)</f>
        <v>#N/A</v>
      </c>
      <c r="P774" s="298">
        <v>788</v>
      </c>
    </row>
    <row r="775" spans="1:16">
      <c r="A775" s="59">
        <v>9336</v>
      </c>
      <c r="B775" s="59">
        <v>1</v>
      </c>
      <c r="C775" s="59">
        <v>1</v>
      </c>
      <c r="D775" s="59">
        <v>1</v>
      </c>
      <c r="E775" s="59" t="s">
        <v>78</v>
      </c>
      <c r="F775" s="227">
        <v>1</v>
      </c>
      <c r="G775" s="227">
        <v>10</v>
      </c>
      <c r="H775" s="59">
        <v>3</v>
      </c>
      <c r="I775" s="227">
        <v>14</v>
      </c>
      <c r="J775" s="59">
        <v>102064</v>
      </c>
      <c r="K775" s="78">
        <f>VLOOKUP(msa[[#This Row],[hwycov_id]],cnf[],10,FALSE)</f>
        <v>102064</v>
      </c>
      <c r="L775" s="229">
        <f t="shared" si="36"/>
        <v>0</v>
      </c>
      <c r="M775" s="228">
        <f t="shared" si="37"/>
        <v>0</v>
      </c>
      <c r="N775" s="228">
        <f t="shared" si="38"/>
        <v>0</v>
      </c>
      <c r="O775" s="298" t="e">
        <f>VLOOKUP(msa[[#This Row],[hwycov_id]],check!$A$2:$P$26,16,FALSE)</f>
        <v>#N/A</v>
      </c>
      <c r="P775" s="298">
        <v>789</v>
      </c>
    </row>
    <row r="776" spans="1:16">
      <c r="A776" s="59">
        <v>13861</v>
      </c>
      <c r="B776" s="59">
        <v>1</v>
      </c>
      <c r="C776" s="59">
        <v>1</v>
      </c>
      <c r="D776" s="59">
        <v>1</v>
      </c>
      <c r="E776" s="59" t="s">
        <v>78</v>
      </c>
      <c r="F776" s="227">
        <v>1</v>
      </c>
      <c r="G776" s="227">
        <v>10</v>
      </c>
      <c r="H776" s="59">
        <v>3</v>
      </c>
      <c r="I776" s="227">
        <v>14</v>
      </c>
      <c r="J776" s="59">
        <v>102099</v>
      </c>
      <c r="K776" s="78">
        <f>VLOOKUP(msa[[#This Row],[hwycov_id]],cnf[],10,FALSE)</f>
        <v>102099</v>
      </c>
      <c r="L776" s="229">
        <f t="shared" si="36"/>
        <v>0</v>
      </c>
      <c r="M776" s="228">
        <f t="shared" si="37"/>
        <v>0</v>
      </c>
      <c r="N776" s="228">
        <f t="shared" si="38"/>
        <v>0</v>
      </c>
      <c r="O776" s="298" t="e">
        <f>VLOOKUP(msa[[#This Row],[hwycov_id]],check!$A$2:$P$26,16,FALSE)</f>
        <v>#N/A</v>
      </c>
      <c r="P776" s="298">
        <v>790</v>
      </c>
    </row>
    <row r="777" spans="1:16">
      <c r="A777" s="59">
        <v>26014</v>
      </c>
      <c r="B777" s="59">
        <v>1</v>
      </c>
      <c r="C777" s="59">
        <v>1</v>
      </c>
      <c r="D777" s="59">
        <v>1</v>
      </c>
      <c r="E777" s="59" t="s">
        <v>82</v>
      </c>
      <c r="F777" s="227">
        <v>1</v>
      </c>
      <c r="G777" s="227">
        <v>10</v>
      </c>
      <c r="H777" s="59">
        <v>3</v>
      </c>
      <c r="I777" s="227">
        <v>14</v>
      </c>
      <c r="J777" s="59">
        <v>102271</v>
      </c>
      <c r="K777" s="78">
        <f>VLOOKUP(msa[[#This Row],[hwycov_id]],cnf[],10,FALSE)</f>
        <v>102271</v>
      </c>
      <c r="L777" s="229">
        <f t="shared" si="36"/>
        <v>0</v>
      </c>
      <c r="M777" s="228">
        <f t="shared" si="37"/>
        <v>0</v>
      </c>
      <c r="N777" s="228">
        <f t="shared" si="38"/>
        <v>0</v>
      </c>
      <c r="O777" s="298" t="e">
        <f>VLOOKUP(msa[[#This Row],[hwycov_id]],check!$A$2:$P$26,16,FALSE)</f>
        <v>#N/A</v>
      </c>
      <c r="P777" s="298">
        <v>791</v>
      </c>
    </row>
    <row r="778" spans="1:16">
      <c r="A778" s="59">
        <v>30776</v>
      </c>
      <c r="B778" s="59">
        <v>1</v>
      </c>
      <c r="C778" s="59">
        <v>1</v>
      </c>
      <c r="D778" s="59">
        <v>1</v>
      </c>
      <c r="E778" s="59" t="s">
        <v>82</v>
      </c>
      <c r="F778" s="227">
        <v>1</v>
      </c>
      <c r="G778" s="227">
        <v>10</v>
      </c>
      <c r="H778" s="59">
        <v>3</v>
      </c>
      <c r="I778" s="227">
        <v>14</v>
      </c>
      <c r="J778" s="59">
        <v>102978</v>
      </c>
      <c r="K778" s="78">
        <f>VLOOKUP(msa[[#This Row],[hwycov_id]],cnf[],10,FALSE)</f>
        <v>102978</v>
      </c>
      <c r="L778" s="229">
        <f t="shared" si="36"/>
        <v>0</v>
      </c>
      <c r="M778" s="228">
        <f t="shared" si="37"/>
        <v>0</v>
      </c>
      <c r="N778" s="228">
        <f t="shared" si="38"/>
        <v>0</v>
      </c>
      <c r="O778" s="298" t="e">
        <f>VLOOKUP(msa[[#This Row],[hwycov_id]],check!$A$2:$P$26,16,FALSE)</f>
        <v>#N/A</v>
      </c>
      <c r="P778" s="298">
        <v>792</v>
      </c>
    </row>
    <row r="779" spans="1:16">
      <c r="A779" s="59">
        <v>751</v>
      </c>
      <c r="B779" s="59">
        <v>1</v>
      </c>
      <c r="C779" s="59">
        <v>1</v>
      </c>
      <c r="D779" s="59">
        <v>1</v>
      </c>
      <c r="E779" s="59" t="s">
        <v>82</v>
      </c>
      <c r="F779" s="227">
        <v>1</v>
      </c>
      <c r="G779" s="227">
        <v>10</v>
      </c>
      <c r="H779" s="59">
        <v>3</v>
      </c>
      <c r="I779" s="227">
        <v>14</v>
      </c>
      <c r="J779" s="59">
        <v>103001</v>
      </c>
      <c r="K779" s="78">
        <f>VLOOKUP(msa[[#This Row],[hwycov_id]],cnf[],10,FALSE)</f>
        <v>103001</v>
      </c>
      <c r="L779" s="229">
        <f t="shared" si="36"/>
        <v>0</v>
      </c>
      <c r="M779" s="228">
        <f t="shared" si="37"/>
        <v>0</v>
      </c>
      <c r="N779" s="228">
        <f t="shared" si="38"/>
        <v>0</v>
      </c>
      <c r="O779" s="298" t="e">
        <f>VLOOKUP(msa[[#This Row],[hwycov_id]],check!$A$2:$P$26,16,FALSE)</f>
        <v>#N/A</v>
      </c>
      <c r="P779" s="298">
        <v>793</v>
      </c>
    </row>
    <row r="780" spans="1:16">
      <c r="A780" s="59">
        <v>516</v>
      </c>
      <c r="B780" s="59">
        <v>1</v>
      </c>
      <c r="C780" s="59">
        <v>1</v>
      </c>
      <c r="D780" s="59">
        <v>1</v>
      </c>
      <c r="E780" s="59" t="s">
        <v>77</v>
      </c>
      <c r="F780" s="227">
        <v>1</v>
      </c>
      <c r="G780" s="227">
        <v>10</v>
      </c>
      <c r="H780" s="59">
        <v>3</v>
      </c>
      <c r="I780" s="227">
        <v>14</v>
      </c>
      <c r="J780" s="59">
        <v>103587</v>
      </c>
      <c r="K780" s="78">
        <f>VLOOKUP(msa[[#This Row],[hwycov_id]],cnf[],10,FALSE)</f>
        <v>103587</v>
      </c>
      <c r="L780" s="229">
        <f t="shared" si="36"/>
        <v>0</v>
      </c>
      <c r="M780" s="228">
        <f t="shared" si="37"/>
        <v>0</v>
      </c>
      <c r="N780" s="228">
        <f t="shared" si="38"/>
        <v>0</v>
      </c>
      <c r="O780" s="298" t="e">
        <f>VLOOKUP(msa[[#This Row],[hwycov_id]],check!$A$2:$P$26,16,FALSE)</f>
        <v>#N/A</v>
      </c>
      <c r="P780" s="298">
        <v>794</v>
      </c>
    </row>
    <row r="781" spans="1:16">
      <c r="A781" s="59">
        <v>29090</v>
      </c>
      <c r="B781" s="59">
        <v>1</v>
      </c>
      <c r="C781" s="59">
        <v>1</v>
      </c>
      <c r="D781" s="59">
        <v>1</v>
      </c>
      <c r="E781" s="59" t="s">
        <v>82</v>
      </c>
      <c r="F781" s="227">
        <v>1</v>
      </c>
      <c r="G781" s="227">
        <v>10</v>
      </c>
      <c r="H781" s="59">
        <v>3</v>
      </c>
      <c r="I781" s="227">
        <v>14</v>
      </c>
      <c r="J781" s="59">
        <v>103593</v>
      </c>
      <c r="K781" s="78">
        <f>VLOOKUP(msa[[#This Row],[hwycov_id]],cnf[],10,FALSE)</f>
        <v>103593</v>
      </c>
      <c r="L781" s="229">
        <f t="shared" si="36"/>
        <v>0</v>
      </c>
      <c r="M781" s="228">
        <f t="shared" si="37"/>
        <v>0</v>
      </c>
      <c r="N781" s="228">
        <f t="shared" si="38"/>
        <v>0</v>
      </c>
      <c r="O781" s="298" t="e">
        <f>VLOOKUP(msa[[#This Row],[hwycov_id]],check!$A$2:$P$26,16,FALSE)</f>
        <v>#N/A</v>
      </c>
      <c r="P781" s="298">
        <v>795</v>
      </c>
    </row>
    <row r="782" spans="1:16">
      <c r="A782" s="59">
        <v>9338</v>
      </c>
      <c r="B782" s="59">
        <v>1</v>
      </c>
      <c r="C782" s="59">
        <v>1</v>
      </c>
      <c r="D782" s="59">
        <v>1</v>
      </c>
      <c r="E782" s="59" t="s">
        <v>78</v>
      </c>
      <c r="F782" s="227">
        <v>1</v>
      </c>
      <c r="G782" s="227">
        <v>10</v>
      </c>
      <c r="H782" s="59">
        <v>3</v>
      </c>
      <c r="I782" s="227">
        <v>14</v>
      </c>
      <c r="J782" s="59">
        <v>104166</v>
      </c>
      <c r="K782" s="78">
        <f>VLOOKUP(msa[[#This Row],[hwycov_id]],cnf[],10,FALSE)</f>
        <v>104166</v>
      </c>
      <c r="L782" s="229">
        <f t="shared" si="36"/>
        <v>0</v>
      </c>
      <c r="M782" s="228">
        <f t="shared" si="37"/>
        <v>0</v>
      </c>
      <c r="N782" s="228">
        <f t="shared" si="38"/>
        <v>0</v>
      </c>
      <c r="O782" s="298" t="e">
        <f>VLOOKUP(msa[[#This Row],[hwycov_id]],check!$A$2:$P$26,16,FALSE)</f>
        <v>#N/A</v>
      </c>
      <c r="P782" s="298">
        <v>796</v>
      </c>
    </row>
    <row r="783" spans="1:16">
      <c r="A783" s="59">
        <v>14660</v>
      </c>
      <c r="B783" s="59">
        <v>1</v>
      </c>
      <c r="C783" s="59">
        <v>1</v>
      </c>
      <c r="D783" s="59">
        <v>1</v>
      </c>
      <c r="E783" s="59" t="s">
        <v>77</v>
      </c>
      <c r="F783" s="227">
        <v>1</v>
      </c>
      <c r="G783" s="227">
        <v>10</v>
      </c>
      <c r="H783" s="59">
        <v>3</v>
      </c>
      <c r="I783" s="227">
        <v>14</v>
      </c>
      <c r="J783" s="59">
        <v>104360</v>
      </c>
      <c r="K783" s="78">
        <f>VLOOKUP(msa[[#This Row],[hwycov_id]],cnf[],10,FALSE)</f>
        <v>104360</v>
      </c>
      <c r="L783" s="229">
        <f t="shared" si="36"/>
        <v>0</v>
      </c>
      <c r="M783" s="228">
        <f t="shared" si="37"/>
        <v>0</v>
      </c>
      <c r="N783" s="228">
        <f t="shared" si="38"/>
        <v>0</v>
      </c>
      <c r="O783" s="298" t="e">
        <f>VLOOKUP(msa[[#This Row],[hwycov_id]],check!$A$2:$P$26,16,FALSE)</f>
        <v>#N/A</v>
      </c>
      <c r="P783" s="298">
        <v>797</v>
      </c>
    </row>
    <row r="784" spans="1:16">
      <c r="A784" s="59">
        <v>13640</v>
      </c>
      <c r="B784" s="59">
        <v>1</v>
      </c>
      <c r="C784" s="59">
        <v>1</v>
      </c>
      <c r="D784" s="59">
        <v>1</v>
      </c>
      <c r="E784" s="59" t="s">
        <v>78</v>
      </c>
      <c r="F784" s="227">
        <v>1</v>
      </c>
      <c r="G784" s="227">
        <v>10</v>
      </c>
      <c r="H784" s="59">
        <v>3</v>
      </c>
      <c r="I784" s="227">
        <v>14</v>
      </c>
      <c r="J784" s="59">
        <v>104396</v>
      </c>
      <c r="K784" s="78">
        <f>VLOOKUP(msa[[#This Row],[hwycov_id]],cnf[],10,FALSE)</f>
        <v>104396</v>
      </c>
      <c r="L784" s="229">
        <f t="shared" si="36"/>
        <v>0</v>
      </c>
      <c r="M784" s="228">
        <f t="shared" si="37"/>
        <v>0</v>
      </c>
      <c r="N784" s="228">
        <f t="shared" si="38"/>
        <v>0</v>
      </c>
      <c r="O784" s="298" t="e">
        <f>VLOOKUP(msa[[#This Row],[hwycov_id]],check!$A$2:$P$26,16,FALSE)</f>
        <v>#N/A</v>
      </c>
      <c r="P784" s="298">
        <v>798</v>
      </c>
    </row>
    <row r="785" spans="1:16">
      <c r="A785" s="59">
        <v>13648</v>
      </c>
      <c r="B785" s="59">
        <v>1</v>
      </c>
      <c r="C785" s="59">
        <v>1</v>
      </c>
      <c r="D785" s="59">
        <v>1</v>
      </c>
      <c r="E785" s="59" t="s">
        <v>77</v>
      </c>
      <c r="F785" s="227">
        <v>1</v>
      </c>
      <c r="G785" s="227">
        <v>10</v>
      </c>
      <c r="H785" s="59">
        <v>3</v>
      </c>
      <c r="I785" s="227">
        <v>14</v>
      </c>
      <c r="J785" s="59">
        <v>104439</v>
      </c>
      <c r="K785" s="78">
        <f>VLOOKUP(msa[[#This Row],[hwycov_id]],cnf[],10,FALSE)</f>
        <v>104439</v>
      </c>
      <c r="L785" s="229">
        <f t="shared" si="36"/>
        <v>0</v>
      </c>
      <c r="M785" s="228">
        <f t="shared" si="37"/>
        <v>0</v>
      </c>
      <c r="N785" s="228">
        <f t="shared" si="38"/>
        <v>0</v>
      </c>
      <c r="O785" s="298" t="e">
        <f>VLOOKUP(msa[[#This Row],[hwycov_id]],check!$A$2:$P$26,16,FALSE)</f>
        <v>#N/A</v>
      </c>
      <c r="P785" s="298">
        <v>799</v>
      </c>
    </row>
    <row r="786" spans="1:16">
      <c r="A786" s="59">
        <v>13661</v>
      </c>
      <c r="B786" s="59">
        <v>1</v>
      </c>
      <c r="C786" s="59">
        <v>1</v>
      </c>
      <c r="D786" s="59">
        <v>1</v>
      </c>
      <c r="E786" s="59" t="s">
        <v>77</v>
      </c>
      <c r="F786" s="227">
        <v>1</v>
      </c>
      <c r="G786" s="227">
        <v>10</v>
      </c>
      <c r="H786" s="59">
        <v>3</v>
      </c>
      <c r="I786" s="227">
        <v>14</v>
      </c>
      <c r="J786" s="59">
        <v>104746</v>
      </c>
      <c r="K786" s="78">
        <f>VLOOKUP(msa[[#This Row],[hwycov_id]],cnf[],10,FALSE)</f>
        <v>104746</v>
      </c>
      <c r="L786" s="229">
        <f t="shared" si="36"/>
        <v>0</v>
      </c>
      <c r="M786" s="228">
        <f t="shared" si="37"/>
        <v>0</v>
      </c>
      <c r="N786" s="228">
        <f t="shared" si="38"/>
        <v>0</v>
      </c>
      <c r="O786" s="298" t="e">
        <f>VLOOKUP(msa[[#This Row],[hwycov_id]],check!$A$2:$P$26,16,FALSE)</f>
        <v>#N/A</v>
      </c>
      <c r="P786" s="298">
        <v>800</v>
      </c>
    </row>
    <row r="787" spans="1:16">
      <c r="A787" s="59">
        <v>13639</v>
      </c>
      <c r="B787" s="59">
        <v>1</v>
      </c>
      <c r="C787" s="59">
        <v>1</v>
      </c>
      <c r="D787" s="59">
        <v>1</v>
      </c>
      <c r="E787" s="59" t="s">
        <v>77</v>
      </c>
      <c r="F787" s="227">
        <v>1</v>
      </c>
      <c r="G787" s="227">
        <v>10</v>
      </c>
      <c r="H787" s="59">
        <v>3</v>
      </c>
      <c r="I787" s="227">
        <v>14</v>
      </c>
      <c r="J787" s="59">
        <v>105046</v>
      </c>
      <c r="K787" s="78">
        <f>VLOOKUP(msa[[#This Row],[hwycov_id]],cnf[],10,FALSE)</f>
        <v>105046</v>
      </c>
      <c r="L787" s="229">
        <f t="shared" si="36"/>
        <v>0</v>
      </c>
      <c r="M787" s="228">
        <f t="shared" si="37"/>
        <v>0</v>
      </c>
      <c r="N787" s="228">
        <f t="shared" si="38"/>
        <v>0</v>
      </c>
      <c r="O787" s="298" t="e">
        <f>VLOOKUP(msa[[#This Row],[hwycov_id]],check!$A$2:$P$26,16,FALSE)</f>
        <v>#N/A</v>
      </c>
      <c r="P787" s="298">
        <v>801</v>
      </c>
    </row>
    <row r="788" spans="1:16">
      <c r="A788" s="59">
        <v>14637</v>
      </c>
      <c r="B788" s="59">
        <v>1</v>
      </c>
      <c r="C788" s="59">
        <v>1</v>
      </c>
      <c r="D788" s="59">
        <v>1</v>
      </c>
      <c r="E788" s="59" t="s">
        <v>77</v>
      </c>
      <c r="F788" s="227">
        <v>1</v>
      </c>
      <c r="G788" s="227">
        <v>10</v>
      </c>
      <c r="H788" s="59">
        <v>3</v>
      </c>
      <c r="I788" s="227">
        <v>14</v>
      </c>
      <c r="J788" s="59">
        <v>105327</v>
      </c>
      <c r="K788" s="78">
        <f>VLOOKUP(msa[[#This Row],[hwycov_id]],cnf[],10,FALSE)</f>
        <v>105327</v>
      </c>
      <c r="L788" s="229">
        <f t="shared" si="36"/>
        <v>0</v>
      </c>
      <c r="M788" s="228">
        <f t="shared" si="37"/>
        <v>0</v>
      </c>
      <c r="N788" s="228">
        <f t="shared" si="38"/>
        <v>0</v>
      </c>
      <c r="O788" s="298" t="e">
        <f>VLOOKUP(msa[[#This Row],[hwycov_id]],check!$A$2:$P$26,16,FALSE)</f>
        <v>#N/A</v>
      </c>
      <c r="P788" s="298">
        <v>802</v>
      </c>
    </row>
    <row r="789" spans="1:16">
      <c r="A789" s="59">
        <v>26065</v>
      </c>
      <c r="B789" s="59">
        <v>1</v>
      </c>
      <c r="C789" s="59">
        <v>1</v>
      </c>
      <c r="D789" s="59">
        <v>1</v>
      </c>
      <c r="E789" s="59" t="s">
        <v>82</v>
      </c>
      <c r="F789" s="227">
        <v>1</v>
      </c>
      <c r="G789" s="227">
        <v>10</v>
      </c>
      <c r="H789" s="59">
        <v>3</v>
      </c>
      <c r="I789" s="227">
        <v>14</v>
      </c>
      <c r="J789" s="59">
        <v>105583</v>
      </c>
      <c r="K789" s="78">
        <f>VLOOKUP(msa[[#This Row],[hwycov_id]],cnf[],10,FALSE)</f>
        <v>105583</v>
      </c>
      <c r="L789" s="229">
        <f t="shared" si="36"/>
        <v>0</v>
      </c>
      <c r="M789" s="228">
        <f t="shared" si="37"/>
        <v>0</v>
      </c>
      <c r="N789" s="228">
        <f t="shared" si="38"/>
        <v>0</v>
      </c>
      <c r="O789" s="298" t="e">
        <f>VLOOKUP(msa[[#This Row],[hwycov_id]],check!$A$2:$P$26,16,FALSE)</f>
        <v>#N/A</v>
      </c>
      <c r="P789" s="298">
        <v>803</v>
      </c>
    </row>
    <row r="790" spans="1:16">
      <c r="A790" s="59">
        <v>777</v>
      </c>
      <c r="B790" s="59">
        <v>1</v>
      </c>
      <c r="C790" s="59">
        <v>1</v>
      </c>
      <c r="D790" s="59">
        <v>1</v>
      </c>
      <c r="E790" s="59" t="s">
        <v>78</v>
      </c>
      <c r="F790" s="227">
        <v>1</v>
      </c>
      <c r="G790" s="227">
        <v>10</v>
      </c>
      <c r="H790" s="59">
        <v>3</v>
      </c>
      <c r="I790" s="227">
        <v>14</v>
      </c>
      <c r="J790" s="59">
        <v>105768</v>
      </c>
      <c r="K790" s="78">
        <f>VLOOKUP(msa[[#This Row],[hwycov_id]],cnf[],10,FALSE)</f>
        <v>105768</v>
      </c>
      <c r="L790" s="229">
        <f t="shared" si="36"/>
        <v>0</v>
      </c>
      <c r="M790" s="228">
        <f t="shared" si="37"/>
        <v>0</v>
      </c>
      <c r="N790" s="228">
        <f t="shared" si="38"/>
        <v>0</v>
      </c>
      <c r="O790" s="298" t="e">
        <f>VLOOKUP(msa[[#This Row],[hwycov_id]],check!$A$2:$P$26,16,FALSE)</f>
        <v>#N/A</v>
      </c>
      <c r="P790" s="298">
        <v>804</v>
      </c>
    </row>
    <row r="791" spans="1:16">
      <c r="A791" s="59">
        <v>8774</v>
      </c>
      <c r="B791" s="59">
        <v>1</v>
      </c>
      <c r="C791" s="59">
        <v>1</v>
      </c>
      <c r="D791" s="59">
        <v>1</v>
      </c>
      <c r="E791" s="59" t="s">
        <v>78</v>
      </c>
      <c r="F791" s="227">
        <v>1</v>
      </c>
      <c r="G791" s="227">
        <v>10</v>
      </c>
      <c r="H791" s="59">
        <v>3</v>
      </c>
      <c r="I791" s="227">
        <v>14</v>
      </c>
      <c r="J791" s="59">
        <v>106444</v>
      </c>
      <c r="K791" s="78">
        <f>VLOOKUP(msa[[#This Row],[hwycov_id]],cnf[],10,FALSE)</f>
        <v>106444</v>
      </c>
      <c r="L791" s="229">
        <f t="shared" si="36"/>
        <v>0</v>
      </c>
      <c r="M791" s="228">
        <f t="shared" si="37"/>
        <v>0</v>
      </c>
      <c r="N791" s="228">
        <f t="shared" si="38"/>
        <v>0</v>
      </c>
      <c r="O791" s="298" t="e">
        <f>VLOOKUP(msa[[#This Row],[hwycov_id]],check!$A$2:$P$26,16,FALSE)</f>
        <v>#N/A</v>
      </c>
      <c r="P791" s="298">
        <v>805</v>
      </c>
    </row>
    <row r="792" spans="1:16">
      <c r="A792" s="59">
        <v>570</v>
      </c>
      <c r="B792" s="59">
        <v>1</v>
      </c>
      <c r="C792" s="59">
        <v>1</v>
      </c>
      <c r="D792" s="59">
        <v>1</v>
      </c>
      <c r="E792" s="59" t="s">
        <v>77</v>
      </c>
      <c r="F792" s="227">
        <v>1</v>
      </c>
      <c r="G792" s="227">
        <v>10</v>
      </c>
      <c r="H792" s="59">
        <v>3</v>
      </c>
      <c r="I792" s="227">
        <v>14</v>
      </c>
      <c r="J792" s="59">
        <v>107866</v>
      </c>
      <c r="K792" s="78">
        <f>VLOOKUP(msa[[#This Row],[hwycov_id]],cnf[],10,FALSE)</f>
        <v>107866</v>
      </c>
      <c r="L792" s="229">
        <f t="shared" si="36"/>
        <v>0</v>
      </c>
      <c r="M792" s="228">
        <f t="shared" si="37"/>
        <v>0</v>
      </c>
      <c r="N792" s="228">
        <f t="shared" si="38"/>
        <v>0</v>
      </c>
      <c r="O792" s="298" t="e">
        <f>VLOOKUP(msa[[#This Row],[hwycov_id]],check!$A$2:$P$26,16,FALSE)</f>
        <v>#N/A</v>
      </c>
      <c r="P792" s="298">
        <v>806</v>
      </c>
    </row>
    <row r="793" spans="1:16">
      <c r="A793" s="59">
        <v>8809</v>
      </c>
      <c r="B793" s="59">
        <v>1</v>
      </c>
      <c r="C793" s="59">
        <v>1</v>
      </c>
      <c r="D793" s="59">
        <v>1</v>
      </c>
      <c r="E793" s="59" t="s">
        <v>77</v>
      </c>
      <c r="F793" s="227">
        <v>1</v>
      </c>
      <c r="G793" s="227">
        <v>10</v>
      </c>
      <c r="H793" s="59">
        <v>3</v>
      </c>
      <c r="I793" s="227">
        <v>14</v>
      </c>
      <c r="J793" s="59">
        <v>108995</v>
      </c>
      <c r="K793" s="78">
        <f>VLOOKUP(msa[[#This Row],[hwycov_id]],cnf[],10,FALSE)</f>
        <v>108995</v>
      </c>
      <c r="L793" s="229">
        <f t="shared" si="36"/>
        <v>0</v>
      </c>
      <c r="M793" s="228">
        <f t="shared" si="37"/>
        <v>0</v>
      </c>
      <c r="N793" s="228">
        <f t="shared" si="38"/>
        <v>0</v>
      </c>
      <c r="O793" s="298" t="e">
        <f>VLOOKUP(msa[[#This Row],[hwycov_id]],check!$A$2:$P$26,16,FALSE)</f>
        <v>#N/A</v>
      </c>
      <c r="P793" s="298">
        <v>807</v>
      </c>
    </row>
    <row r="794" spans="1:16">
      <c r="A794" s="59">
        <v>29108</v>
      </c>
      <c r="B794" s="59">
        <v>1</v>
      </c>
      <c r="C794" s="59">
        <v>1</v>
      </c>
      <c r="D794" s="59">
        <v>1</v>
      </c>
      <c r="E794" s="59" t="s">
        <v>78</v>
      </c>
      <c r="F794" s="227">
        <v>1</v>
      </c>
      <c r="G794" s="227">
        <v>10</v>
      </c>
      <c r="H794" s="59">
        <v>3</v>
      </c>
      <c r="I794" s="227">
        <v>14</v>
      </c>
      <c r="J794" s="59">
        <v>109606</v>
      </c>
      <c r="K794" s="78">
        <f>VLOOKUP(msa[[#This Row],[hwycov_id]],cnf[],10,FALSE)</f>
        <v>109606</v>
      </c>
      <c r="L794" s="229">
        <f t="shared" si="36"/>
        <v>0</v>
      </c>
      <c r="M794" s="228">
        <f t="shared" si="37"/>
        <v>0</v>
      </c>
      <c r="N794" s="228">
        <f t="shared" si="38"/>
        <v>0</v>
      </c>
      <c r="O794" s="298" t="e">
        <f>VLOOKUP(msa[[#This Row],[hwycov_id]],check!$A$2:$P$26,16,FALSE)</f>
        <v>#N/A</v>
      </c>
      <c r="P794" s="298">
        <v>808</v>
      </c>
    </row>
    <row r="795" spans="1:16">
      <c r="A795" s="59">
        <v>13649</v>
      </c>
      <c r="B795" s="59">
        <v>1</v>
      </c>
      <c r="C795" s="59">
        <v>1</v>
      </c>
      <c r="D795" s="59">
        <v>1</v>
      </c>
      <c r="E795" s="59" t="s">
        <v>77</v>
      </c>
      <c r="F795" s="227">
        <v>1</v>
      </c>
      <c r="G795" s="227">
        <v>10</v>
      </c>
      <c r="H795" s="59">
        <v>3</v>
      </c>
      <c r="I795" s="227">
        <v>14</v>
      </c>
      <c r="J795" s="59">
        <v>109799</v>
      </c>
      <c r="K795" s="78">
        <f>VLOOKUP(msa[[#This Row],[hwycov_id]],cnf[],10,FALSE)</f>
        <v>109799</v>
      </c>
      <c r="L795" s="229">
        <f t="shared" si="36"/>
        <v>0</v>
      </c>
      <c r="M795" s="228">
        <f t="shared" si="37"/>
        <v>0</v>
      </c>
      <c r="N795" s="228">
        <f t="shared" si="38"/>
        <v>0</v>
      </c>
      <c r="O795" s="298" t="e">
        <f>VLOOKUP(msa[[#This Row],[hwycov_id]],check!$A$2:$P$26,16,FALSE)</f>
        <v>#N/A</v>
      </c>
      <c r="P795" s="298">
        <v>809</v>
      </c>
    </row>
    <row r="796" spans="1:16">
      <c r="A796" s="59">
        <v>3968</v>
      </c>
      <c r="B796" s="59">
        <v>1</v>
      </c>
      <c r="C796" s="59">
        <v>1</v>
      </c>
      <c r="D796" s="59">
        <v>1</v>
      </c>
      <c r="E796" s="59" t="s">
        <v>77</v>
      </c>
      <c r="F796" s="227">
        <v>1</v>
      </c>
      <c r="G796" s="227">
        <v>10</v>
      </c>
      <c r="H796" s="59">
        <v>3</v>
      </c>
      <c r="I796" s="227">
        <v>14</v>
      </c>
      <c r="J796" s="59">
        <v>109810</v>
      </c>
      <c r="K796" s="78">
        <f>VLOOKUP(msa[[#This Row],[hwycov_id]],cnf[],10,FALSE)</f>
        <v>109810</v>
      </c>
      <c r="L796" s="229">
        <f t="shared" si="36"/>
        <v>0</v>
      </c>
      <c r="M796" s="228">
        <f t="shared" si="37"/>
        <v>0</v>
      </c>
      <c r="N796" s="228">
        <f t="shared" si="38"/>
        <v>0</v>
      </c>
      <c r="O796" s="298" t="e">
        <f>VLOOKUP(msa[[#This Row],[hwycov_id]],check!$A$2:$P$26,16,FALSE)</f>
        <v>#N/A</v>
      </c>
      <c r="P796" s="298">
        <v>810</v>
      </c>
    </row>
    <row r="797" spans="1:16">
      <c r="A797" s="59">
        <v>753</v>
      </c>
      <c r="B797" s="59">
        <v>1</v>
      </c>
      <c r="C797" s="59">
        <v>1</v>
      </c>
      <c r="D797" s="59">
        <v>1</v>
      </c>
      <c r="E797" s="59" t="s">
        <v>78</v>
      </c>
      <c r="F797" s="227">
        <v>1</v>
      </c>
      <c r="G797" s="227">
        <v>10</v>
      </c>
      <c r="H797" s="59">
        <v>3</v>
      </c>
      <c r="I797" s="227">
        <v>14</v>
      </c>
      <c r="J797" s="59">
        <v>110039</v>
      </c>
      <c r="K797" s="78">
        <f>VLOOKUP(msa[[#This Row],[hwycov_id]],cnf[],10,FALSE)</f>
        <v>110039</v>
      </c>
      <c r="L797" s="229">
        <f t="shared" si="36"/>
        <v>0</v>
      </c>
      <c r="M797" s="228">
        <f t="shared" si="37"/>
        <v>0</v>
      </c>
      <c r="N797" s="228">
        <f t="shared" si="38"/>
        <v>0</v>
      </c>
      <c r="O797" s="298" t="e">
        <f>VLOOKUP(msa[[#This Row],[hwycov_id]],check!$A$2:$P$26,16,FALSE)</f>
        <v>#N/A</v>
      </c>
      <c r="P797" s="298">
        <v>811</v>
      </c>
    </row>
    <row r="798" spans="1:16">
      <c r="A798" s="59">
        <v>788</v>
      </c>
      <c r="B798" s="59">
        <v>1</v>
      </c>
      <c r="C798" s="59">
        <v>1</v>
      </c>
      <c r="D798" s="59">
        <v>1</v>
      </c>
      <c r="E798" s="59" t="s">
        <v>82</v>
      </c>
      <c r="F798" s="227">
        <v>1</v>
      </c>
      <c r="G798" s="227">
        <v>10</v>
      </c>
      <c r="H798" s="59">
        <v>3</v>
      </c>
      <c r="I798" s="227">
        <v>14</v>
      </c>
      <c r="J798" s="59">
        <v>110355</v>
      </c>
      <c r="K798" s="78">
        <f>VLOOKUP(msa[[#This Row],[hwycov_id]],cnf[],10,FALSE)</f>
        <v>110355</v>
      </c>
      <c r="L798" s="229">
        <f t="shared" si="36"/>
        <v>0</v>
      </c>
      <c r="M798" s="228">
        <f t="shared" si="37"/>
        <v>0</v>
      </c>
      <c r="N798" s="228">
        <f t="shared" si="38"/>
        <v>0</v>
      </c>
      <c r="O798" s="298" t="e">
        <f>VLOOKUP(msa[[#This Row],[hwycov_id]],check!$A$2:$P$26,16,FALSE)</f>
        <v>#N/A</v>
      </c>
      <c r="P798" s="298">
        <v>812</v>
      </c>
    </row>
    <row r="799" spans="1:16">
      <c r="A799" s="59">
        <v>4887</v>
      </c>
      <c r="B799" s="59">
        <v>1</v>
      </c>
      <c r="C799" s="59">
        <v>1</v>
      </c>
      <c r="D799" s="59">
        <v>1</v>
      </c>
      <c r="E799" s="59" t="s">
        <v>82</v>
      </c>
      <c r="F799" s="227">
        <v>1</v>
      </c>
      <c r="G799" s="227">
        <v>10</v>
      </c>
      <c r="H799" s="59">
        <v>3</v>
      </c>
      <c r="I799" s="227">
        <v>14</v>
      </c>
      <c r="J799" s="59">
        <v>110380</v>
      </c>
      <c r="K799" s="78">
        <f>VLOOKUP(msa[[#This Row],[hwycov_id]],cnf[],10,FALSE)</f>
        <v>110380</v>
      </c>
      <c r="L799" s="229">
        <f t="shared" si="36"/>
        <v>0</v>
      </c>
      <c r="M799" s="228">
        <f t="shared" si="37"/>
        <v>0</v>
      </c>
      <c r="N799" s="228">
        <f t="shared" si="38"/>
        <v>0</v>
      </c>
      <c r="O799" s="298" t="e">
        <f>VLOOKUP(msa[[#This Row],[hwycov_id]],check!$A$2:$P$26,16,FALSE)</f>
        <v>#N/A</v>
      </c>
      <c r="P799" s="298">
        <v>813</v>
      </c>
    </row>
    <row r="800" spans="1:16">
      <c r="A800" s="59">
        <v>554</v>
      </c>
      <c r="B800" s="59">
        <v>1</v>
      </c>
      <c r="C800" s="59">
        <v>1</v>
      </c>
      <c r="D800" s="59">
        <v>1</v>
      </c>
      <c r="E800" s="59" t="s">
        <v>77</v>
      </c>
      <c r="F800" s="227">
        <v>1</v>
      </c>
      <c r="G800" s="227">
        <v>10</v>
      </c>
      <c r="H800" s="59">
        <v>3</v>
      </c>
      <c r="I800" s="227">
        <v>14</v>
      </c>
      <c r="J800" s="59">
        <v>110549</v>
      </c>
      <c r="K800" s="78">
        <f>VLOOKUP(msa[[#This Row],[hwycov_id]],cnf[],10,FALSE)</f>
        <v>110549</v>
      </c>
      <c r="L800" s="229">
        <f t="shared" si="36"/>
        <v>0</v>
      </c>
      <c r="M800" s="228">
        <f t="shared" si="37"/>
        <v>0</v>
      </c>
      <c r="N800" s="228">
        <f t="shared" si="38"/>
        <v>0</v>
      </c>
      <c r="O800" s="298" t="e">
        <f>VLOOKUP(msa[[#This Row],[hwycov_id]],check!$A$2:$P$26,16,FALSE)</f>
        <v>#N/A</v>
      </c>
      <c r="P800" s="298">
        <v>814</v>
      </c>
    </row>
    <row r="801" spans="1:16">
      <c r="A801" s="59">
        <v>8810</v>
      </c>
      <c r="B801" s="59">
        <v>1</v>
      </c>
      <c r="C801" s="59">
        <v>1</v>
      </c>
      <c r="D801" s="59">
        <v>1</v>
      </c>
      <c r="E801" s="59" t="s">
        <v>77</v>
      </c>
      <c r="F801" s="227">
        <v>1</v>
      </c>
      <c r="G801" s="227">
        <v>10</v>
      </c>
      <c r="H801" s="59">
        <v>3</v>
      </c>
      <c r="I801" s="227">
        <v>14</v>
      </c>
      <c r="J801" s="59">
        <v>110634</v>
      </c>
      <c r="K801" s="78">
        <f>VLOOKUP(msa[[#This Row],[hwycov_id]],cnf[],10,FALSE)</f>
        <v>110634</v>
      </c>
      <c r="L801" s="229">
        <f t="shared" si="36"/>
        <v>0</v>
      </c>
      <c r="M801" s="228">
        <f t="shared" si="37"/>
        <v>0</v>
      </c>
      <c r="N801" s="228">
        <f t="shared" si="38"/>
        <v>0</v>
      </c>
      <c r="O801" s="298" t="e">
        <f>VLOOKUP(msa[[#This Row],[hwycov_id]],check!$A$2:$P$26,16,FALSE)</f>
        <v>#N/A</v>
      </c>
      <c r="P801" s="298">
        <v>815</v>
      </c>
    </row>
    <row r="802" spans="1:16">
      <c r="A802" s="59">
        <v>15188</v>
      </c>
      <c r="B802" s="59">
        <v>1</v>
      </c>
      <c r="C802" s="59">
        <v>1</v>
      </c>
      <c r="D802" s="59">
        <v>1</v>
      </c>
      <c r="E802" s="59" t="s">
        <v>78</v>
      </c>
      <c r="F802" s="227">
        <v>1</v>
      </c>
      <c r="G802" s="227">
        <v>10</v>
      </c>
      <c r="H802" s="59">
        <v>3</v>
      </c>
      <c r="I802" s="227">
        <v>14</v>
      </c>
      <c r="J802" s="59">
        <v>110812</v>
      </c>
      <c r="K802" s="78">
        <f>VLOOKUP(msa[[#This Row],[hwycov_id]],cnf[],10,FALSE)</f>
        <v>110812</v>
      </c>
      <c r="L802" s="229">
        <f t="shared" si="36"/>
        <v>0</v>
      </c>
      <c r="M802" s="228">
        <f t="shared" si="37"/>
        <v>0</v>
      </c>
      <c r="N802" s="228">
        <f t="shared" si="38"/>
        <v>0</v>
      </c>
      <c r="O802" s="298" t="e">
        <f>VLOOKUP(msa[[#This Row],[hwycov_id]],check!$A$2:$P$26,16,FALSE)</f>
        <v>#N/A</v>
      </c>
      <c r="P802" s="298">
        <v>816</v>
      </c>
    </row>
    <row r="803" spans="1:16">
      <c r="A803" s="59">
        <v>13637</v>
      </c>
      <c r="B803" s="59">
        <v>1</v>
      </c>
      <c r="C803" s="59">
        <v>1</v>
      </c>
      <c r="D803" s="59">
        <v>1</v>
      </c>
      <c r="E803" s="59" t="s">
        <v>77</v>
      </c>
      <c r="F803" s="227">
        <v>1</v>
      </c>
      <c r="G803" s="227">
        <v>10</v>
      </c>
      <c r="H803" s="59">
        <v>3</v>
      </c>
      <c r="I803" s="227">
        <v>14</v>
      </c>
      <c r="J803" s="59">
        <v>110912</v>
      </c>
      <c r="K803" s="78">
        <f>VLOOKUP(msa[[#This Row],[hwycov_id]],cnf[],10,FALSE)</f>
        <v>110912</v>
      </c>
      <c r="L803" s="229">
        <f t="shared" si="36"/>
        <v>0</v>
      </c>
      <c r="M803" s="228">
        <f t="shared" si="37"/>
        <v>0</v>
      </c>
      <c r="N803" s="228">
        <f t="shared" si="38"/>
        <v>0</v>
      </c>
      <c r="O803" s="298" t="e">
        <f>VLOOKUP(msa[[#This Row],[hwycov_id]],check!$A$2:$P$26,16,FALSE)</f>
        <v>#N/A</v>
      </c>
      <c r="P803" s="298">
        <v>817</v>
      </c>
    </row>
    <row r="804" spans="1:16">
      <c r="A804" s="59">
        <v>31206</v>
      </c>
      <c r="B804" s="59">
        <v>1</v>
      </c>
      <c r="C804" s="59">
        <v>1</v>
      </c>
      <c r="D804" s="59">
        <v>1</v>
      </c>
      <c r="E804" s="59" t="s">
        <v>77</v>
      </c>
      <c r="F804" s="227">
        <v>1</v>
      </c>
      <c r="G804" s="227">
        <v>10</v>
      </c>
      <c r="H804" s="59">
        <v>3</v>
      </c>
      <c r="I804" s="227">
        <v>14</v>
      </c>
      <c r="J804" s="59">
        <v>111199</v>
      </c>
      <c r="K804" s="78">
        <f>VLOOKUP(msa[[#This Row],[hwycov_id]],cnf[],10,FALSE)</f>
        <v>111199</v>
      </c>
      <c r="L804" s="229">
        <f t="shared" si="36"/>
        <v>0</v>
      </c>
      <c r="M804" s="228">
        <f t="shared" si="37"/>
        <v>0</v>
      </c>
      <c r="N804" s="228">
        <f t="shared" si="38"/>
        <v>0</v>
      </c>
      <c r="O804" s="298" t="e">
        <f>VLOOKUP(msa[[#This Row],[hwycov_id]],check!$A$2:$P$26,16,FALSE)</f>
        <v>#N/A</v>
      </c>
      <c r="P804" s="298">
        <v>818</v>
      </c>
    </row>
    <row r="805" spans="1:16">
      <c r="A805" s="59">
        <v>13672</v>
      </c>
      <c r="B805" s="59">
        <v>1</v>
      </c>
      <c r="C805" s="59">
        <v>1</v>
      </c>
      <c r="D805" s="59">
        <v>1</v>
      </c>
      <c r="E805" s="59" t="s">
        <v>77</v>
      </c>
      <c r="F805" s="227">
        <v>1</v>
      </c>
      <c r="G805" s="227">
        <v>10</v>
      </c>
      <c r="H805" s="59">
        <v>3</v>
      </c>
      <c r="I805" s="227">
        <v>14</v>
      </c>
      <c r="J805" s="59">
        <v>111516</v>
      </c>
      <c r="K805" s="78">
        <f>VLOOKUP(msa[[#This Row],[hwycov_id]],cnf[],10,FALSE)</f>
        <v>111516</v>
      </c>
      <c r="L805" s="229">
        <f t="shared" si="36"/>
        <v>0</v>
      </c>
      <c r="M805" s="228">
        <f t="shared" si="37"/>
        <v>0</v>
      </c>
      <c r="N805" s="228">
        <f t="shared" si="38"/>
        <v>0</v>
      </c>
      <c r="O805" s="298" t="e">
        <f>VLOOKUP(msa[[#This Row],[hwycov_id]],check!$A$2:$P$26,16,FALSE)</f>
        <v>#N/A</v>
      </c>
      <c r="P805" s="298">
        <v>819</v>
      </c>
    </row>
    <row r="806" spans="1:16">
      <c r="A806" s="59">
        <v>786</v>
      </c>
      <c r="B806" s="59">
        <v>1</v>
      </c>
      <c r="C806" s="59">
        <v>1</v>
      </c>
      <c r="D806" s="59">
        <v>1</v>
      </c>
      <c r="E806" s="59" t="s">
        <v>78</v>
      </c>
      <c r="F806" s="227">
        <v>1</v>
      </c>
      <c r="G806" s="227">
        <v>10</v>
      </c>
      <c r="H806" s="59">
        <v>3</v>
      </c>
      <c r="I806" s="227">
        <v>14</v>
      </c>
      <c r="J806" s="59">
        <v>111960</v>
      </c>
      <c r="K806" s="78">
        <f>VLOOKUP(msa[[#This Row],[hwycov_id]],cnf[],10,FALSE)</f>
        <v>111960</v>
      </c>
      <c r="L806" s="229">
        <f t="shared" si="36"/>
        <v>0</v>
      </c>
      <c r="M806" s="228">
        <f t="shared" si="37"/>
        <v>0</v>
      </c>
      <c r="N806" s="228">
        <f t="shared" si="38"/>
        <v>0</v>
      </c>
      <c r="O806" s="298" t="e">
        <f>VLOOKUP(msa[[#This Row],[hwycov_id]],check!$A$2:$P$26,16,FALSE)</f>
        <v>#N/A</v>
      </c>
      <c r="P806" s="298">
        <v>820</v>
      </c>
    </row>
    <row r="807" spans="1:16">
      <c r="A807" s="59">
        <v>31207</v>
      </c>
      <c r="B807" s="59">
        <v>1</v>
      </c>
      <c r="C807" s="59">
        <v>1</v>
      </c>
      <c r="D807" s="59">
        <v>1</v>
      </c>
      <c r="E807" s="59" t="s">
        <v>77</v>
      </c>
      <c r="F807" s="227">
        <v>1</v>
      </c>
      <c r="G807" s="227">
        <v>10</v>
      </c>
      <c r="H807" s="59">
        <v>3</v>
      </c>
      <c r="I807" s="227">
        <v>14</v>
      </c>
      <c r="J807" s="59">
        <v>113135</v>
      </c>
      <c r="K807" s="78">
        <f>VLOOKUP(msa[[#This Row],[hwycov_id]],cnf[],10,FALSE)</f>
        <v>113135</v>
      </c>
      <c r="L807" s="229">
        <f t="shared" si="36"/>
        <v>0</v>
      </c>
      <c r="M807" s="228">
        <f t="shared" si="37"/>
        <v>0</v>
      </c>
      <c r="N807" s="228">
        <f t="shared" si="38"/>
        <v>0</v>
      </c>
      <c r="O807" s="298" t="e">
        <f>VLOOKUP(msa[[#This Row],[hwycov_id]],check!$A$2:$P$26,16,FALSE)</f>
        <v>#N/A</v>
      </c>
      <c r="P807" s="298">
        <v>821</v>
      </c>
    </row>
    <row r="808" spans="1:16">
      <c r="A808" s="59">
        <v>10981</v>
      </c>
      <c r="B808" s="59">
        <v>1</v>
      </c>
      <c r="C808" s="59">
        <v>1</v>
      </c>
      <c r="D808" s="59">
        <v>1</v>
      </c>
      <c r="E808" s="59" t="s">
        <v>78</v>
      </c>
      <c r="F808" s="227">
        <v>1</v>
      </c>
      <c r="G808" s="227">
        <v>10</v>
      </c>
      <c r="H808" s="59">
        <v>3</v>
      </c>
      <c r="I808" s="227">
        <v>14</v>
      </c>
      <c r="J808" s="59">
        <v>113479</v>
      </c>
      <c r="K808" s="78">
        <f>VLOOKUP(msa[[#This Row],[hwycov_id]],cnf[],10,FALSE)</f>
        <v>113479</v>
      </c>
      <c r="L808" s="229">
        <f t="shared" si="36"/>
        <v>0</v>
      </c>
      <c r="M808" s="228">
        <f t="shared" si="37"/>
        <v>0</v>
      </c>
      <c r="N808" s="228">
        <f t="shared" si="38"/>
        <v>0</v>
      </c>
      <c r="O808" s="298" t="e">
        <f>VLOOKUP(msa[[#This Row],[hwycov_id]],check!$A$2:$P$26,16,FALSE)</f>
        <v>#N/A</v>
      </c>
      <c r="P808" s="298">
        <v>822</v>
      </c>
    </row>
    <row r="809" spans="1:16">
      <c r="A809" s="59">
        <v>8787</v>
      </c>
      <c r="B809" s="59">
        <v>1</v>
      </c>
      <c r="C809" s="59">
        <v>1</v>
      </c>
      <c r="D809" s="59">
        <v>1</v>
      </c>
      <c r="E809" s="59" t="s">
        <v>78</v>
      </c>
      <c r="F809" s="227">
        <v>1</v>
      </c>
      <c r="G809" s="227">
        <v>10</v>
      </c>
      <c r="H809" s="59">
        <v>3</v>
      </c>
      <c r="I809" s="227">
        <v>14</v>
      </c>
      <c r="J809" s="59">
        <v>113758</v>
      </c>
      <c r="K809" s="78">
        <f>VLOOKUP(msa[[#This Row],[hwycov_id]],cnf[],10,FALSE)</f>
        <v>113758</v>
      </c>
      <c r="L809" s="229">
        <f t="shared" si="36"/>
        <v>0</v>
      </c>
      <c r="M809" s="228">
        <f t="shared" si="37"/>
        <v>0</v>
      </c>
      <c r="N809" s="228">
        <f t="shared" si="38"/>
        <v>0</v>
      </c>
      <c r="O809" s="298" t="e">
        <f>VLOOKUP(msa[[#This Row],[hwycov_id]],check!$A$2:$P$26,16,FALSE)</f>
        <v>#N/A</v>
      </c>
      <c r="P809" s="298">
        <v>823</v>
      </c>
    </row>
    <row r="810" spans="1:16">
      <c r="A810" s="59">
        <v>15439</v>
      </c>
      <c r="B810" s="59">
        <v>1</v>
      </c>
      <c r="C810" s="59">
        <v>1</v>
      </c>
      <c r="D810" s="59">
        <v>1</v>
      </c>
      <c r="E810" s="59" t="s">
        <v>78</v>
      </c>
      <c r="F810" s="227">
        <v>1</v>
      </c>
      <c r="G810" s="227">
        <v>10</v>
      </c>
      <c r="H810" s="59">
        <v>3</v>
      </c>
      <c r="I810" s="227">
        <v>14</v>
      </c>
      <c r="J810" s="59">
        <v>113990</v>
      </c>
      <c r="K810" s="78">
        <f>VLOOKUP(msa[[#This Row],[hwycov_id]],cnf[],10,FALSE)</f>
        <v>113990</v>
      </c>
      <c r="L810" s="229">
        <f t="shared" si="36"/>
        <v>0</v>
      </c>
      <c r="M810" s="228">
        <f t="shared" si="37"/>
        <v>0</v>
      </c>
      <c r="N810" s="228">
        <f t="shared" si="38"/>
        <v>0</v>
      </c>
      <c r="O810" s="298" t="e">
        <f>VLOOKUP(msa[[#This Row],[hwycov_id]],check!$A$2:$P$26,16,FALSE)</f>
        <v>#N/A</v>
      </c>
      <c r="P810" s="298">
        <v>824</v>
      </c>
    </row>
    <row r="811" spans="1:16">
      <c r="A811" s="59">
        <v>15776</v>
      </c>
      <c r="B811" s="59">
        <v>1</v>
      </c>
      <c r="C811" s="59">
        <v>1</v>
      </c>
      <c r="D811" s="59">
        <v>1</v>
      </c>
      <c r="E811" s="59" t="s">
        <v>82</v>
      </c>
      <c r="F811" s="227">
        <v>1</v>
      </c>
      <c r="G811" s="227">
        <v>10</v>
      </c>
      <c r="H811" s="59">
        <v>3</v>
      </c>
      <c r="I811" s="227">
        <v>14</v>
      </c>
      <c r="J811" s="59">
        <v>114510</v>
      </c>
      <c r="K811" s="78">
        <f>VLOOKUP(msa[[#This Row],[hwycov_id]],cnf[],10,FALSE)</f>
        <v>114510</v>
      </c>
      <c r="L811" s="229">
        <f t="shared" si="36"/>
        <v>0</v>
      </c>
      <c r="M811" s="228">
        <f t="shared" si="37"/>
        <v>0</v>
      </c>
      <c r="N811" s="228">
        <f t="shared" si="38"/>
        <v>0</v>
      </c>
      <c r="O811" s="298" t="e">
        <f>VLOOKUP(msa[[#This Row],[hwycov_id]],check!$A$2:$P$26,16,FALSE)</f>
        <v>#N/A</v>
      </c>
      <c r="P811" s="298">
        <v>825</v>
      </c>
    </row>
    <row r="812" spans="1:16">
      <c r="A812" s="59">
        <v>13673</v>
      </c>
      <c r="B812" s="59">
        <v>1</v>
      </c>
      <c r="C812" s="59">
        <v>1</v>
      </c>
      <c r="D812" s="59">
        <v>1</v>
      </c>
      <c r="E812" s="59" t="s">
        <v>77</v>
      </c>
      <c r="F812" s="227">
        <v>1</v>
      </c>
      <c r="G812" s="227">
        <v>10</v>
      </c>
      <c r="H812" s="59">
        <v>3</v>
      </c>
      <c r="I812" s="227">
        <v>14</v>
      </c>
      <c r="J812" s="59">
        <v>114809</v>
      </c>
      <c r="K812" s="78">
        <f>VLOOKUP(msa[[#This Row],[hwycov_id]],cnf[],10,FALSE)</f>
        <v>114809</v>
      </c>
      <c r="L812" s="229">
        <f t="shared" si="36"/>
        <v>0</v>
      </c>
      <c r="M812" s="228">
        <f t="shared" si="37"/>
        <v>0</v>
      </c>
      <c r="N812" s="228">
        <f t="shared" si="38"/>
        <v>0</v>
      </c>
      <c r="O812" s="298" t="e">
        <f>VLOOKUP(msa[[#This Row],[hwycov_id]],check!$A$2:$P$26,16,FALSE)</f>
        <v>#N/A</v>
      </c>
      <c r="P812" s="298">
        <v>826</v>
      </c>
    </row>
    <row r="813" spans="1:16">
      <c r="A813" s="59">
        <v>13646</v>
      </c>
      <c r="B813" s="59">
        <v>1</v>
      </c>
      <c r="C813" s="59">
        <v>1</v>
      </c>
      <c r="D813" s="59">
        <v>1</v>
      </c>
      <c r="E813" s="59" t="s">
        <v>77</v>
      </c>
      <c r="F813" s="227">
        <v>1</v>
      </c>
      <c r="G813" s="227">
        <v>10</v>
      </c>
      <c r="H813" s="59">
        <v>3</v>
      </c>
      <c r="I813" s="227">
        <v>14</v>
      </c>
      <c r="J813" s="59">
        <v>115070</v>
      </c>
      <c r="K813" s="78">
        <f>VLOOKUP(msa[[#This Row],[hwycov_id]],cnf[],10,FALSE)</f>
        <v>115070</v>
      </c>
      <c r="L813" s="229">
        <f t="shared" si="36"/>
        <v>0</v>
      </c>
      <c r="M813" s="228">
        <f t="shared" si="37"/>
        <v>0</v>
      </c>
      <c r="N813" s="228">
        <f t="shared" si="38"/>
        <v>0</v>
      </c>
      <c r="O813" s="298" t="e">
        <f>VLOOKUP(msa[[#This Row],[hwycov_id]],check!$A$2:$P$26,16,FALSE)</f>
        <v>#N/A</v>
      </c>
      <c r="P813" s="298">
        <v>827</v>
      </c>
    </row>
    <row r="814" spans="1:16">
      <c r="A814" s="59">
        <v>30816</v>
      </c>
      <c r="B814" s="59">
        <v>1</v>
      </c>
      <c r="C814" s="59">
        <v>1</v>
      </c>
      <c r="D814" s="59">
        <v>1</v>
      </c>
      <c r="E814" s="59" t="s">
        <v>82</v>
      </c>
      <c r="F814" s="227">
        <v>1</v>
      </c>
      <c r="G814" s="227">
        <v>10</v>
      </c>
      <c r="H814" s="59">
        <v>3</v>
      </c>
      <c r="I814" s="227">
        <v>14</v>
      </c>
      <c r="J814" s="59">
        <v>115085</v>
      </c>
      <c r="K814" s="78">
        <f>VLOOKUP(msa[[#This Row],[hwycov_id]],cnf[],10,FALSE)</f>
        <v>115085</v>
      </c>
      <c r="L814" s="229">
        <f t="shared" si="36"/>
        <v>0</v>
      </c>
      <c r="M814" s="228">
        <f t="shared" si="37"/>
        <v>0</v>
      </c>
      <c r="N814" s="228">
        <f t="shared" si="38"/>
        <v>0</v>
      </c>
      <c r="O814" s="298" t="e">
        <f>VLOOKUP(msa[[#This Row],[hwycov_id]],check!$A$2:$P$26,16,FALSE)</f>
        <v>#N/A</v>
      </c>
      <c r="P814" s="298">
        <v>828</v>
      </c>
    </row>
    <row r="815" spans="1:16">
      <c r="A815" s="59">
        <v>13662</v>
      </c>
      <c r="B815" s="59">
        <v>1</v>
      </c>
      <c r="C815" s="59">
        <v>1</v>
      </c>
      <c r="D815" s="59">
        <v>1</v>
      </c>
      <c r="E815" s="59" t="s">
        <v>77</v>
      </c>
      <c r="F815" s="227">
        <v>1</v>
      </c>
      <c r="G815" s="227">
        <v>10</v>
      </c>
      <c r="H815" s="59">
        <v>3</v>
      </c>
      <c r="I815" s="227">
        <v>14</v>
      </c>
      <c r="J815" s="59">
        <v>116003</v>
      </c>
      <c r="K815" s="78">
        <f>VLOOKUP(msa[[#This Row],[hwycov_id]],cnf[],10,FALSE)</f>
        <v>116003</v>
      </c>
      <c r="L815" s="229">
        <f t="shared" si="36"/>
        <v>0</v>
      </c>
      <c r="M815" s="228">
        <f t="shared" si="37"/>
        <v>0</v>
      </c>
      <c r="N815" s="228">
        <f t="shared" si="38"/>
        <v>0</v>
      </c>
      <c r="O815" s="298" t="e">
        <f>VLOOKUP(msa[[#This Row],[hwycov_id]],check!$A$2:$P$26,16,FALSE)</f>
        <v>#N/A</v>
      </c>
      <c r="P815" s="298">
        <v>829</v>
      </c>
    </row>
    <row r="816" spans="1:16">
      <c r="A816" s="59">
        <v>10859</v>
      </c>
      <c r="B816" s="59">
        <v>1</v>
      </c>
      <c r="C816" s="59">
        <v>1</v>
      </c>
      <c r="D816" s="59">
        <v>1</v>
      </c>
      <c r="E816" s="59" t="s">
        <v>77</v>
      </c>
      <c r="F816" s="227">
        <v>1</v>
      </c>
      <c r="G816" s="227">
        <v>10</v>
      </c>
      <c r="H816" s="59">
        <v>3</v>
      </c>
      <c r="I816" s="227">
        <v>14</v>
      </c>
      <c r="J816" s="59">
        <v>116070</v>
      </c>
      <c r="K816" s="78">
        <f>VLOOKUP(msa[[#This Row],[hwycov_id]],cnf[],10,FALSE)</f>
        <v>116070</v>
      </c>
      <c r="L816" s="229">
        <f t="shared" si="36"/>
        <v>0</v>
      </c>
      <c r="M816" s="228">
        <f t="shared" si="37"/>
        <v>0</v>
      </c>
      <c r="N816" s="228">
        <f t="shared" si="38"/>
        <v>0</v>
      </c>
      <c r="O816" s="298" t="e">
        <f>VLOOKUP(msa[[#This Row],[hwycov_id]],check!$A$2:$P$26,16,FALSE)</f>
        <v>#N/A</v>
      </c>
      <c r="P816" s="298">
        <v>830</v>
      </c>
    </row>
    <row r="817" spans="1:16">
      <c r="A817" s="59">
        <v>16570</v>
      </c>
      <c r="B817" s="59">
        <v>1</v>
      </c>
      <c r="C817" s="59">
        <v>1</v>
      </c>
      <c r="D817" s="59">
        <v>1</v>
      </c>
      <c r="E817" s="59" t="s">
        <v>82</v>
      </c>
      <c r="F817" s="227">
        <v>1</v>
      </c>
      <c r="G817" s="227">
        <v>10</v>
      </c>
      <c r="H817" s="59">
        <v>3</v>
      </c>
      <c r="I817" s="227">
        <v>14</v>
      </c>
      <c r="J817" s="59">
        <v>116277</v>
      </c>
      <c r="K817" s="78">
        <f>VLOOKUP(msa[[#This Row],[hwycov_id]],cnf[],10,FALSE)</f>
        <v>116277</v>
      </c>
      <c r="L817" s="229">
        <f t="shared" si="36"/>
        <v>0</v>
      </c>
      <c r="M817" s="228">
        <f t="shared" si="37"/>
        <v>0</v>
      </c>
      <c r="N817" s="228">
        <f t="shared" si="38"/>
        <v>0</v>
      </c>
      <c r="O817" s="298" t="e">
        <f>VLOOKUP(msa[[#This Row],[hwycov_id]],check!$A$2:$P$26,16,FALSE)</f>
        <v>#N/A</v>
      </c>
      <c r="P817" s="298">
        <v>831</v>
      </c>
    </row>
    <row r="818" spans="1:16">
      <c r="A818" s="59">
        <v>14246</v>
      </c>
      <c r="B818" s="59">
        <v>1</v>
      </c>
      <c r="C818" s="59">
        <v>1</v>
      </c>
      <c r="D818" s="59">
        <v>1</v>
      </c>
      <c r="E818" s="59" t="s">
        <v>78</v>
      </c>
      <c r="F818" s="227">
        <v>1</v>
      </c>
      <c r="G818" s="227">
        <v>10</v>
      </c>
      <c r="H818" s="59">
        <v>3</v>
      </c>
      <c r="I818" s="227">
        <v>14</v>
      </c>
      <c r="J818" s="59">
        <v>116398</v>
      </c>
      <c r="K818" s="78">
        <f>VLOOKUP(msa[[#This Row],[hwycov_id]],cnf[],10,FALSE)</f>
        <v>116398</v>
      </c>
      <c r="L818" s="229">
        <f t="shared" si="36"/>
        <v>0</v>
      </c>
      <c r="M818" s="228">
        <f t="shared" si="37"/>
        <v>0</v>
      </c>
      <c r="N818" s="228">
        <f t="shared" si="38"/>
        <v>0</v>
      </c>
      <c r="O818" s="298" t="e">
        <f>VLOOKUP(msa[[#This Row],[hwycov_id]],check!$A$2:$P$26,16,FALSE)</f>
        <v>#N/A</v>
      </c>
      <c r="P818" s="298">
        <v>832</v>
      </c>
    </row>
    <row r="819" spans="1:16">
      <c r="A819" s="59">
        <v>8790</v>
      </c>
      <c r="B819" s="59">
        <v>1</v>
      </c>
      <c r="C819" s="59">
        <v>1</v>
      </c>
      <c r="D819" s="59">
        <v>1</v>
      </c>
      <c r="E819" s="59" t="s">
        <v>82</v>
      </c>
      <c r="F819" s="227">
        <v>1</v>
      </c>
      <c r="G819" s="227">
        <v>10</v>
      </c>
      <c r="H819" s="59">
        <v>3</v>
      </c>
      <c r="I819" s="227">
        <v>14</v>
      </c>
      <c r="J819" s="59">
        <v>116796</v>
      </c>
      <c r="K819" s="78">
        <f>VLOOKUP(msa[[#This Row],[hwycov_id]],cnf[],10,FALSE)</f>
        <v>116796</v>
      </c>
      <c r="L819" s="229">
        <f t="shared" si="36"/>
        <v>0</v>
      </c>
      <c r="M819" s="228">
        <f t="shared" si="37"/>
        <v>0</v>
      </c>
      <c r="N819" s="228">
        <f t="shared" si="38"/>
        <v>0</v>
      </c>
      <c r="O819" s="298" t="e">
        <f>VLOOKUP(msa[[#This Row],[hwycov_id]],check!$A$2:$P$26,16,FALSE)</f>
        <v>#N/A</v>
      </c>
      <c r="P819" s="298">
        <v>833</v>
      </c>
    </row>
    <row r="820" spans="1:16">
      <c r="A820" s="59">
        <v>15442</v>
      </c>
      <c r="B820" s="59">
        <v>1</v>
      </c>
      <c r="C820" s="59">
        <v>1</v>
      </c>
      <c r="D820" s="59">
        <v>1</v>
      </c>
      <c r="E820" s="59" t="s">
        <v>82</v>
      </c>
      <c r="F820" s="227">
        <v>1</v>
      </c>
      <c r="G820" s="227">
        <v>10</v>
      </c>
      <c r="H820" s="59">
        <v>3</v>
      </c>
      <c r="I820" s="227">
        <v>14</v>
      </c>
      <c r="J820" s="59">
        <v>116873</v>
      </c>
      <c r="K820" s="78">
        <f>VLOOKUP(msa[[#This Row],[hwycov_id]],cnf[],10,FALSE)</f>
        <v>116873</v>
      </c>
      <c r="L820" s="229">
        <f t="shared" si="36"/>
        <v>0</v>
      </c>
      <c r="M820" s="228">
        <f t="shared" si="37"/>
        <v>0</v>
      </c>
      <c r="N820" s="228">
        <f t="shared" si="38"/>
        <v>0</v>
      </c>
      <c r="O820" s="298" t="e">
        <f>VLOOKUP(msa[[#This Row],[hwycov_id]],check!$A$2:$P$26,16,FALSE)</f>
        <v>#N/A</v>
      </c>
      <c r="P820" s="298">
        <v>834</v>
      </c>
    </row>
    <row r="821" spans="1:16">
      <c r="A821" s="59">
        <v>13653</v>
      </c>
      <c r="B821" s="59">
        <v>1</v>
      </c>
      <c r="C821" s="59">
        <v>1</v>
      </c>
      <c r="D821" s="59">
        <v>1</v>
      </c>
      <c r="E821" s="59" t="s">
        <v>78</v>
      </c>
      <c r="F821" s="227">
        <v>1</v>
      </c>
      <c r="G821" s="227">
        <v>10</v>
      </c>
      <c r="H821" s="59">
        <v>3</v>
      </c>
      <c r="I821" s="227">
        <v>14</v>
      </c>
      <c r="J821" s="59">
        <v>117618</v>
      </c>
      <c r="K821" s="78">
        <f>VLOOKUP(msa[[#This Row],[hwycov_id]],cnf[],10,FALSE)</f>
        <v>117618</v>
      </c>
      <c r="L821" s="229">
        <f t="shared" si="36"/>
        <v>0</v>
      </c>
      <c r="M821" s="228">
        <f t="shared" si="37"/>
        <v>0</v>
      </c>
      <c r="N821" s="228">
        <f t="shared" si="38"/>
        <v>0</v>
      </c>
      <c r="O821" s="298" t="e">
        <f>VLOOKUP(msa[[#This Row],[hwycov_id]],check!$A$2:$P$26,16,FALSE)</f>
        <v>#N/A</v>
      </c>
      <c r="P821" s="298">
        <v>835</v>
      </c>
    </row>
    <row r="822" spans="1:16">
      <c r="A822" s="59">
        <v>14384</v>
      </c>
      <c r="B822" s="59">
        <v>1</v>
      </c>
      <c r="C822" s="59">
        <v>1</v>
      </c>
      <c r="D822" s="59">
        <v>1</v>
      </c>
      <c r="E822" s="59" t="s">
        <v>77</v>
      </c>
      <c r="F822" s="227">
        <v>1</v>
      </c>
      <c r="G822" s="227">
        <v>10</v>
      </c>
      <c r="H822" s="59">
        <v>3</v>
      </c>
      <c r="I822" s="227">
        <v>14</v>
      </c>
      <c r="J822" s="59">
        <v>118761</v>
      </c>
      <c r="K822" s="78">
        <f>VLOOKUP(msa[[#This Row],[hwycov_id]],cnf[],10,FALSE)</f>
        <v>118761</v>
      </c>
      <c r="L822" s="229">
        <f t="shared" si="36"/>
        <v>0</v>
      </c>
      <c r="M822" s="228">
        <f t="shared" si="37"/>
        <v>0</v>
      </c>
      <c r="N822" s="228">
        <f t="shared" si="38"/>
        <v>0</v>
      </c>
      <c r="O822" s="298" t="e">
        <f>VLOOKUP(msa[[#This Row],[hwycov_id]],check!$A$2:$P$26,16,FALSE)</f>
        <v>#N/A</v>
      </c>
      <c r="P822" s="298">
        <v>836</v>
      </c>
    </row>
    <row r="823" spans="1:16">
      <c r="A823" s="59">
        <v>8808</v>
      </c>
      <c r="B823" s="59">
        <v>1</v>
      </c>
      <c r="C823" s="59">
        <v>1</v>
      </c>
      <c r="D823" s="59">
        <v>1</v>
      </c>
      <c r="E823" s="59" t="s">
        <v>77</v>
      </c>
      <c r="F823" s="227">
        <v>1</v>
      </c>
      <c r="G823" s="227">
        <v>10</v>
      </c>
      <c r="H823" s="59">
        <v>3</v>
      </c>
      <c r="I823" s="227">
        <v>14</v>
      </c>
      <c r="J823" s="59">
        <v>119047</v>
      </c>
      <c r="K823" s="78">
        <f>VLOOKUP(msa[[#This Row],[hwycov_id]],cnf[],10,FALSE)</f>
        <v>119047</v>
      </c>
      <c r="L823" s="229">
        <f t="shared" si="36"/>
        <v>0</v>
      </c>
      <c r="M823" s="228">
        <f t="shared" si="37"/>
        <v>0</v>
      </c>
      <c r="N823" s="228">
        <f t="shared" si="38"/>
        <v>0</v>
      </c>
      <c r="O823" s="298" t="e">
        <f>VLOOKUP(msa[[#This Row],[hwycov_id]],check!$A$2:$P$26,16,FALSE)</f>
        <v>#N/A</v>
      </c>
      <c r="P823" s="298">
        <v>837</v>
      </c>
    </row>
    <row r="824" spans="1:16">
      <c r="A824" s="59">
        <v>28809</v>
      </c>
      <c r="B824" s="59">
        <v>1</v>
      </c>
      <c r="C824" s="59">
        <v>1</v>
      </c>
      <c r="D824" s="59">
        <v>1</v>
      </c>
      <c r="E824" s="59" t="s">
        <v>77</v>
      </c>
      <c r="F824" s="227">
        <v>1</v>
      </c>
      <c r="G824" s="227">
        <v>10</v>
      </c>
      <c r="H824" s="59">
        <v>3</v>
      </c>
      <c r="I824" s="227">
        <v>14</v>
      </c>
      <c r="J824" s="59">
        <v>120405</v>
      </c>
      <c r="K824" s="78">
        <f>VLOOKUP(msa[[#This Row],[hwycov_id]],cnf[],10,FALSE)</f>
        <v>120405</v>
      </c>
      <c r="L824" s="229">
        <f t="shared" si="36"/>
        <v>0</v>
      </c>
      <c r="M824" s="228">
        <f t="shared" si="37"/>
        <v>0</v>
      </c>
      <c r="N824" s="228">
        <f t="shared" si="38"/>
        <v>0</v>
      </c>
      <c r="O824" s="298" t="e">
        <f>VLOOKUP(msa[[#This Row],[hwycov_id]],check!$A$2:$P$26,16,FALSE)</f>
        <v>#N/A</v>
      </c>
      <c r="P824" s="298">
        <v>838</v>
      </c>
    </row>
    <row r="825" spans="1:16">
      <c r="A825" s="59">
        <v>16085</v>
      </c>
      <c r="B825" s="59">
        <v>1</v>
      </c>
      <c r="C825" s="59">
        <v>1</v>
      </c>
      <c r="D825" s="59">
        <v>1</v>
      </c>
      <c r="E825" s="59" t="s">
        <v>78</v>
      </c>
      <c r="F825" s="227">
        <v>1</v>
      </c>
      <c r="G825" s="227">
        <v>10</v>
      </c>
      <c r="H825" s="59">
        <v>3</v>
      </c>
      <c r="I825" s="227">
        <v>14</v>
      </c>
      <c r="J825" s="59">
        <v>121000</v>
      </c>
      <c r="K825" s="78">
        <f>VLOOKUP(msa[[#This Row],[hwycov_id]],cnf[],10,FALSE)</f>
        <v>121000</v>
      </c>
      <c r="L825" s="229">
        <f t="shared" si="36"/>
        <v>0</v>
      </c>
      <c r="M825" s="228">
        <f t="shared" si="37"/>
        <v>0</v>
      </c>
      <c r="N825" s="228">
        <f t="shared" si="38"/>
        <v>0</v>
      </c>
      <c r="O825" s="298" t="e">
        <f>VLOOKUP(msa[[#This Row],[hwycov_id]],check!$A$2:$P$26,16,FALSE)</f>
        <v>#N/A</v>
      </c>
      <c r="P825" s="298">
        <v>839</v>
      </c>
    </row>
    <row r="826" spans="1:16">
      <c r="A826" s="59">
        <v>14639</v>
      </c>
      <c r="B826" s="59">
        <v>1</v>
      </c>
      <c r="C826" s="59">
        <v>1</v>
      </c>
      <c r="D826" s="59">
        <v>1</v>
      </c>
      <c r="E826" s="59" t="s">
        <v>77</v>
      </c>
      <c r="F826" s="227">
        <v>1</v>
      </c>
      <c r="G826" s="227">
        <v>10</v>
      </c>
      <c r="H826" s="59">
        <v>3</v>
      </c>
      <c r="I826" s="227">
        <v>14</v>
      </c>
      <c r="J826" s="59">
        <v>121306</v>
      </c>
      <c r="K826" s="78">
        <f>VLOOKUP(msa[[#This Row],[hwycov_id]],cnf[],10,FALSE)</f>
        <v>121306</v>
      </c>
      <c r="L826" s="229">
        <f t="shared" si="36"/>
        <v>0</v>
      </c>
      <c r="M826" s="228">
        <f t="shared" si="37"/>
        <v>0</v>
      </c>
      <c r="N826" s="228">
        <f t="shared" si="38"/>
        <v>0</v>
      </c>
      <c r="O826" s="298" t="e">
        <f>VLOOKUP(msa[[#This Row],[hwycov_id]],check!$A$2:$P$26,16,FALSE)</f>
        <v>#N/A</v>
      </c>
      <c r="P826" s="298">
        <v>840</v>
      </c>
    </row>
    <row r="827" spans="1:16">
      <c r="A827" s="59">
        <v>25099</v>
      </c>
      <c r="B827" s="59">
        <v>1</v>
      </c>
      <c r="C827" s="59">
        <v>1</v>
      </c>
      <c r="D827" s="59">
        <v>1</v>
      </c>
      <c r="E827" s="59" t="s">
        <v>77</v>
      </c>
      <c r="F827" s="227">
        <v>1</v>
      </c>
      <c r="G827" s="227">
        <v>10</v>
      </c>
      <c r="H827" s="59">
        <v>3</v>
      </c>
      <c r="I827" s="227">
        <v>14</v>
      </c>
      <c r="J827" s="59">
        <v>122325</v>
      </c>
      <c r="K827" s="78">
        <f>VLOOKUP(msa[[#This Row],[hwycov_id]],cnf[],10,FALSE)</f>
        <v>122325</v>
      </c>
      <c r="L827" s="229">
        <f t="shared" si="36"/>
        <v>0</v>
      </c>
      <c r="M827" s="228">
        <f t="shared" si="37"/>
        <v>0</v>
      </c>
      <c r="N827" s="228">
        <f t="shared" si="38"/>
        <v>0</v>
      </c>
      <c r="O827" s="298" t="e">
        <f>VLOOKUP(msa[[#This Row],[hwycov_id]],check!$A$2:$P$26,16,FALSE)</f>
        <v>#N/A</v>
      </c>
      <c r="P827" s="298">
        <v>841</v>
      </c>
    </row>
    <row r="828" spans="1:16">
      <c r="A828" s="59">
        <v>15430</v>
      </c>
      <c r="B828" s="59">
        <v>1</v>
      </c>
      <c r="C828" s="59">
        <v>1</v>
      </c>
      <c r="D828" s="59">
        <v>1</v>
      </c>
      <c r="E828" s="59" t="s">
        <v>78</v>
      </c>
      <c r="F828" s="227">
        <v>1</v>
      </c>
      <c r="G828" s="227">
        <v>10</v>
      </c>
      <c r="H828" s="59">
        <v>3</v>
      </c>
      <c r="I828" s="227">
        <v>14</v>
      </c>
      <c r="J828" s="59">
        <v>123651</v>
      </c>
      <c r="K828" s="78">
        <f>VLOOKUP(msa[[#This Row],[hwycov_id]],cnf[],10,FALSE)</f>
        <v>123651</v>
      </c>
      <c r="L828" s="229">
        <f t="shared" si="36"/>
        <v>0</v>
      </c>
      <c r="M828" s="228">
        <f t="shared" si="37"/>
        <v>0</v>
      </c>
      <c r="N828" s="228">
        <f t="shared" si="38"/>
        <v>0</v>
      </c>
      <c r="O828" s="298" t="e">
        <f>VLOOKUP(msa[[#This Row],[hwycov_id]],check!$A$2:$P$26,16,FALSE)</f>
        <v>#N/A</v>
      </c>
      <c r="P828" s="298">
        <v>842</v>
      </c>
    </row>
    <row r="829" spans="1:16">
      <c r="A829" s="59">
        <v>13664</v>
      </c>
      <c r="B829" s="59">
        <v>1</v>
      </c>
      <c r="C829" s="59">
        <v>1</v>
      </c>
      <c r="D829" s="59">
        <v>1</v>
      </c>
      <c r="E829" s="59" t="s">
        <v>77</v>
      </c>
      <c r="F829" s="227">
        <v>1</v>
      </c>
      <c r="G829" s="227">
        <v>10</v>
      </c>
      <c r="H829" s="59">
        <v>3</v>
      </c>
      <c r="I829" s="227">
        <v>14</v>
      </c>
      <c r="J829" s="59">
        <v>125325</v>
      </c>
      <c r="K829" s="78">
        <f>VLOOKUP(msa[[#This Row],[hwycov_id]],cnf[],10,FALSE)</f>
        <v>125325</v>
      </c>
      <c r="L829" s="229">
        <f t="shared" si="36"/>
        <v>0</v>
      </c>
      <c r="M829" s="228">
        <f t="shared" si="37"/>
        <v>0</v>
      </c>
      <c r="N829" s="228">
        <f t="shared" si="38"/>
        <v>0</v>
      </c>
      <c r="O829" s="298" t="e">
        <f>VLOOKUP(msa[[#This Row],[hwycov_id]],check!$A$2:$P$26,16,FALSE)</f>
        <v>#N/A</v>
      </c>
      <c r="P829" s="298">
        <v>843</v>
      </c>
    </row>
    <row r="830" spans="1:16">
      <c r="A830" s="59">
        <v>10996</v>
      </c>
      <c r="B830" s="59">
        <v>1</v>
      </c>
      <c r="C830" s="59">
        <v>1</v>
      </c>
      <c r="D830" s="59">
        <v>1</v>
      </c>
      <c r="E830" s="59" t="s">
        <v>82</v>
      </c>
      <c r="F830" s="227">
        <v>1</v>
      </c>
      <c r="G830" s="227">
        <v>10</v>
      </c>
      <c r="H830" s="59">
        <v>3</v>
      </c>
      <c r="I830" s="227">
        <v>14</v>
      </c>
      <c r="J830" s="59">
        <v>125503</v>
      </c>
      <c r="K830" s="78">
        <f>VLOOKUP(msa[[#This Row],[hwycov_id]],cnf[],10,FALSE)</f>
        <v>125503</v>
      </c>
      <c r="L830" s="229">
        <f t="shared" si="36"/>
        <v>0</v>
      </c>
      <c r="M830" s="228">
        <f t="shared" si="37"/>
        <v>0</v>
      </c>
      <c r="N830" s="228">
        <f t="shared" si="38"/>
        <v>0</v>
      </c>
      <c r="O830" s="298" t="e">
        <f>VLOOKUP(msa[[#This Row],[hwycov_id]],check!$A$2:$P$26,16,FALSE)</f>
        <v>#N/A</v>
      </c>
      <c r="P830" s="298">
        <v>844</v>
      </c>
    </row>
    <row r="831" spans="1:16">
      <c r="A831" s="59">
        <v>14386</v>
      </c>
      <c r="B831" s="59">
        <v>1</v>
      </c>
      <c r="C831" s="59">
        <v>1</v>
      </c>
      <c r="D831" s="59">
        <v>1</v>
      </c>
      <c r="E831" s="59" t="s">
        <v>77</v>
      </c>
      <c r="F831" s="227">
        <v>1</v>
      </c>
      <c r="G831" s="227">
        <v>10</v>
      </c>
      <c r="H831" s="59">
        <v>3</v>
      </c>
      <c r="I831" s="227">
        <v>14</v>
      </c>
      <c r="J831" s="59">
        <v>125973</v>
      </c>
      <c r="K831" s="78">
        <f>VLOOKUP(msa[[#This Row],[hwycov_id]],cnf[],10,FALSE)</f>
        <v>125973</v>
      </c>
      <c r="L831" s="229">
        <f t="shared" si="36"/>
        <v>0</v>
      </c>
      <c r="M831" s="228">
        <f t="shared" si="37"/>
        <v>0</v>
      </c>
      <c r="N831" s="228">
        <f t="shared" si="38"/>
        <v>0</v>
      </c>
      <c r="O831" s="298" t="e">
        <f>VLOOKUP(msa[[#This Row],[hwycov_id]],check!$A$2:$P$26,16,FALSE)</f>
        <v>#N/A</v>
      </c>
      <c r="P831" s="298">
        <v>846</v>
      </c>
    </row>
    <row r="832" spans="1:16">
      <c r="A832" s="59">
        <v>789</v>
      </c>
      <c r="B832" s="59">
        <v>1</v>
      </c>
      <c r="C832" s="59">
        <v>1</v>
      </c>
      <c r="D832" s="59">
        <v>1</v>
      </c>
      <c r="E832" s="59" t="s">
        <v>77</v>
      </c>
      <c r="F832" s="227">
        <v>1</v>
      </c>
      <c r="G832" s="227">
        <v>10</v>
      </c>
      <c r="H832" s="59">
        <v>3</v>
      </c>
      <c r="I832" s="227">
        <v>14</v>
      </c>
      <c r="J832" s="59">
        <v>128110</v>
      </c>
      <c r="K832" s="78">
        <f>VLOOKUP(msa[[#This Row],[hwycov_id]],cnf[],10,FALSE)</f>
        <v>128110</v>
      </c>
      <c r="L832" s="229">
        <f t="shared" si="36"/>
        <v>0</v>
      </c>
      <c r="M832" s="228">
        <f t="shared" si="37"/>
        <v>0</v>
      </c>
      <c r="N832" s="228">
        <f t="shared" si="38"/>
        <v>0</v>
      </c>
      <c r="O832" s="298" t="e">
        <f>VLOOKUP(msa[[#This Row],[hwycov_id]],check!$A$2:$P$26,16,FALSE)</f>
        <v>#N/A</v>
      </c>
      <c r="P832" s="298">
        <v>847</v>
      </c>
    </row>
    <row r="833" spans="1:16">
      <c r="A833" s="59">
        <v>10998</v>
      </c>
      <c r="B833" s="59">
        <v>1</v>
      </c>
      <c r="C833" s="59">
        <v>1</v>
      </c>
      <c r="D833" s="59">
        <v>1</v>
      </c>
      <c r="E833" s="59" t="s">
        <v>82</v>
      </c>
      <c r="F833" s="227">
        <v>1</v>
      </c>
      <c r="G833" s="227">
        <v>10</v>
      </c>
      <c r="H833" s="59">
        <v>3</v>
      </c>
      <c r="I833" s="227">
        <v>14</v>
      </c>
      <c r="J833" s="59">
        <v>130093</v>
      </c>
      <c r="K833" s="78">
        <f>VLOOKUP(msa[[#This Row],[hwycov_id]],cnf[],10,FALSE)</f>
        <v>130093</v>
      </c>
      <c r="L833" s="229">
        <f t="shared" si="36"/>
        <v>0</v>
      </c>
      <c r="M833" s="228">
        <f t="shared" si="37"/>
        <v>0</v>
      </c>
      <c r="N833" s="228">
        <f t="shared" si="38"/>
        <v>0</v>
      </c>
      <c r="O833" s="298" t="e">
        <f>VLOOKUP(msa[[#This Row],[hwycov_id]],check!$A$2:$P$26,16,FALSE)</f>
        <v>#N/A</v>
      </c>
      <c r="P833" s="298">
        <v>848</v>
      </c>
    </row>
    <row r="834" spans="1:16">
      <c r="A834" s="59">
        <v>14412</v>
      </c>
      <c r="B834" s="59">
        <v>1</v>
      </c>
      <c r="C834" s="59">
        <v>1</v>
      </c>
      <c r="D834" s="59">
        <v>1</v>
      </c>
      <c r="E834" s="59" t="s">
        <v>77</v>
      </c>
      <c r="F834" s="227">
        <v>1</v>
      </c>
      <c r="G834" s="227">
        <v>10</v>
      </c>
      <c r="H834" s="59">
        <v>3</v>
      </c>
      <c r="I834" s="227">
        <v>14</v>
      </c>
      <c r="J834" s="59">
        <v>135830</v>
      </c>
      <c r="K834" s="78">
        <f>VLOOKUP(msa[[#This Row],[hwycov_id]],cnf[],10,FALSE)</f>
        <v>135830</v>
      </c>
      <c r="L834" s="229">
        <f t="shared" ref="L834:L897" si="39">K834/J834-1</f>
        <v>0</v>
      </c>
      <c r="M834" s="228">
        <f t="shared" ref="M834:M897" si="40">K834-J834</f>
        <v>0</v>
      </c>
      <c r="N834" s="228">
        <f t="shared" ref="N834:N897" si="41">POWER(M834,2)</f>
        <v>0</v>
      </c>
      <c r="O834" s="298" t="e">
        <f>VLOOKUP(msa[[#This Row],[hwycov_id]],check!$A$2:$P$26,16,FALSE)</f>
        <v>#N/A</v>
      </c>
      <c r="P834" s="298">
        <v>849</v>
      </c>
    </row>
    <row r="835" spans="1:16">
      <c r="A835" s="59">
        <v>14411</v>
      </c>
      <c r="B835" s="59">
        <v>1</v>
      </c>
      <c r="C835" s="59">
        <v>1</v>
      </c>
      <c r="D835" s="59">
        <v>1</v>
      </c>
      <c r="E835" s="59" t="s">
        <v>77</v>
      </c>
      <c r="F835" s="227">
        <v>1</v>
      </c>
      <c r="G835" s="227">
        <v>10</v>
      </c>
      <c r="H835" s="59">
        <v>3</v>
      </c>
      <c r="I835" s="227">
        <v>14</v>
      </c>
      <c r="J835" s="59">
        <v>136726</v>
      </c>
      <c r="K835" s="78">
        <f>VLOOKUP(msa[[#This Row],[hwycov_id]],cnf[],10,FALSE)</f>
        <v>136726</v>
      </c>
      <c r="L835" s="229">
        <f t="shared" si="39"/>
        <v>0</v>
      </c>
      <c r="M835" s="228">
        <f t="shared" si="40"/>
        <v>0</v>
      </c>
      <c r="N835" s="228">
        <f t="shared" si="41"/>
        <v>0</v>
      </c>
      <c r="O835" s="298" t="e">
        <f>VLOOKUP(msa[[#This Row],[hwycov_id]],check!$A$2:$P$26,16,FALSE)</f>
        <v>#N/A</v>
      </c>
      <c r="P835" s="298">
        <v>850</v>
      </c>
    </row>
    <row r="836" spans="1:16">
      <c r="A836" s="59">
        <v>14400</v>
      </c>
      <c r="B836" s="59">
        <v>1</v>
      </c>
      <c r="C836" s="59">
        <v>1</v>
      </c>
      <c r="D836" s="59">
        <v>1</v>
      </c>
      <c r="E836" s="59" t="s">
        <v>77</v>
      </c>
      <c r="F836" s="227">
        <v>1</v>
      </c>
      <c r="G836" s="227">
        <v>10</v>
      </c>
      <c r="H836" s="59">
        <v>3</v>
      </c>
      <c r="I836" s="227">
        <v>14</v>
      </c>
      <c r="J836" s="59">
        <v>137156</v>
      </c>
      <c r="K836" s="78">
        <f>VLOOKUP(msa[[#This Row],[hwycov_id]],cnf[],10,FALSE)</f>
        <v>137156</v>
      </c>
      <c r="L836" s="229">
        <f t="shared" si="39"/>
        <v>0</v>
      </c>
      <c r="M836" s="228">
        <f t="shared" si="40"/>
        <v>0</v>
      </c>
      <c r="N836" s="228">
        <f t="shared" si="41"/>
        <v>0</v>
      </c>
      <c r="O836" s="298" t="e">
        <f>VLOOKUP(msa[[#This Row],[hwycov_id]],check!$A$2:$P$26,16,FALSE)</f>
        <v>#N/A</v>
      </c>
      <c r="P836" s="298">
        <v>851</v>
      </c>
    </row>
    <row r="837" spans="1:16">
      <c r="A837" s="59">
        <v>14402</v>
      </c>
      <c r="B837" s="59">
        <v>1</v>
      </c>
      <c r="C837" s="59">
        <v>1</v>
      </c>
      <c r="D837" s="59">
        <v>1</v>
      </c>
      <c r="E837" s="59" t="s">
        <v>77</v>
      </c>
      <c r="F837" s="227">
        <v>1</v>
      </c>
      <c r="G837" s="227">
        <v>10</v>
      </c>
      <c r="H837" s="59">
        <v>3</v>
      </c>
      <c r="I837" s="227">
        <v>14</v>
      </c>
      <c r="J837" s="59">
        <v>137414</v>
      </c>
      <c r="K837" s="78">
        <f>VLOOKUP(msa[[#This Row],[hwycov_id]],cnf[],10,FALSE)</f>
        <v>137414</v>
      </c>
      <c r="L837" s="229">
        <f t="shared" si="39"/>
        <v>0</v>
      </c>
      <c r="M837" s="228">
        <f t="shared" si="40"/>
        <v>0</v>
      </c>
      <c r="N837" s="228">
        <f t="shared" si="41"/>
        <v>0</v>
      </c>
      <c r="O837" s="298" t="e">
        <f>VLOOKUP(msa[[#This Row],[hwycov_id]],check!$A$2:$P$26,16,FALSE)</f>
        <v>#N/A</v>
      </c>
      <c r="P837" s="298">
        <v>852</v>
      </c>
    </row>
    <row r="838" spans="1:16">
      <c r="A838" s="59">
        <v>14409</v>
      </c>
      <c r="B838" s="59">
        <v>1</v>
      </c>
      <c r="C838" s="59">
        <v>1</v>
      </c>
      <c r="D838" s="59">
        <v>1</v>
      </c>
      <c r="E838" s="59" t="s">
        <v>77</v>
      </c>
      <c r="F838" s="227">
        <v>1</v>
      </c>
      <c r="G838" s="227">
        <v>10</v>
      </c>
      <c r="H838" s="59">
        <v>3</v>
      </c>
      <c r="I838" s="227">
        <v>14</v>
      </c>
      <c r="J838" s="59">
        <v>137722</v>
      </c>
      <c r="K838" s="78">
        <f>VLOOKUP(msa[[#This Row],[hwycov_id]],cnf[],10,FALSE)</f>
        <v>137722</v>
      </c>
      <c r="L838" s="229">
        <f t="shared" si="39"/>
        <v>0</v>
      </c>
      <c r="M838" s="228">
        <f t="shared" si="40"/>
        <v>0</v>
      </c>
      <c r="N838" s="228">
        <f t="shared" si="41"/>
        <v>0</v>
      </c>
      <c r="O838" s="298" t="e">
        <f>VLOOKUP(msa[[#This Row],[hwycov_id]],check!$A$2:$P$26,16,FALSE)</f>
        <v>#N/A</v>
      </c>
      <c r="P838" s="298">
        <v>853</v>
      </c>
    </row>
    <row r="839" spans="1:16">
      <c r="A839" s="59">
        <v>14407</v>
      </c>
      <c r="B839" s="59">
        <v>1</v>
      </c>
      <c r="C839" s="59">
        <v>1</v>
      </c>
      <c r="D839" s="59">
        <v>1</v>
      </c>
      <c r="E839" s="59" t="s">
        <v>77</v>
      </c>
      <c r="F839" s="227">
        <v>1</v>
      </c>
      <c r="G839" s="227">
        <v>10</v>
      </c>
      <c r="H839" s="59">
        <v>3</v>
      </c>
      <c r="I839" s="227">
        <v>19</v>
      </c>
      <c r="J839" s="59">
        <v>138072</v>
      </c>
      <c r="K839" s="78">
        <f>VLOOKUP(msa[[#This Row],[hwycov_id]],cnf[],10,FALSE)</f>
        <v>138072</v>
      </c>
      <c r="L839" s="229">
        <f t="shared" si="39"/>
        <v>0</v>
      </c>
      <c r="M839" s="228">
        <f t="shared" si="40"/>
        <v>0</v>
      </c>
      <c r="N839" s="228">
        <f t="shared" si="41"/>
        <v>0</v>
      </c>
      <c r="O839" s="298" t="e">
        <f>VLOOKUP(msa[[#This Row],[hwycov_id]],check!$A$2:$P$26,16,FALSE)</f>
        <v>#N/A</v>
      </c>
      <c r="P839" s="298">
        <v>854</v>
      </c>
    </row>
    <row r="840" spans="1:16">
      <c r="A840" s="59">
        <v>14410</v>
      </c>
      <c r="B840" s="59">
        <v>1</v>
      </c>
      <c r="C840" s="59">
        <v>1</v>
      </c>
      <c r="D840" s="59">
        <v>1</v>
      </c>
      <c r="E840" s="59" t="s">
        <v>77</v>
      </c>
      <c r="F840" s="227">
        <v>1</v>
      </c>
      <c r="G840" s="227">
        <v>10</v>
      </c>
      <c r="H840" s="59">
        <v>3</v>
      </c>
      <c r="I840" s="227">
        <v>14</v>
      </c>
      <c r="J840" s="59">
        <v>139304</v>
      </c>
      <c r="K840" s="78">
        <f>VLOOKUP(msa[[#This Row],[hwycov_id]],cnf[],10,FALSE)</f>
        <v>139304</v>
      </c>
      <c r="L840" s="229">
        <f t="shared" si="39"/>
        <v>0</v>
      </c>
      <c r="M840" s="228">
        <f t="shared" si="40"/>
        <v>0</v>
      </c>
      <c r="N840" s="228">
        <f t="shared" si="41"/>
        <v>0</v>
      </c>
      <c r="O840" s="298" t="e">
        <f>VLOOKUP(msa[[#This Row],[hwycov_id]],check!$A$2:$P$26,16,FALSE)</f>
        <v>#N/A</v>
      </c>
      <c r="P840" s="298">
        <v>855</v>
      </c>
    </row>
    <row r="841" spans="1:16">
      <c r="A841" s="59">
        <v>14418</v>
      </c>
      <c r="B841" s="59">
        <v>1</v>
      </c>
      <c r="C841" s="59">
        <v>1</v>
      </c>
      <c r="D841" s="59">
        <v>1</v>
      </c>
      <c r="E841" s="59" t="s">
        <v>77</v>
      </c>
      <c r="F841" s="227">
        <v>1</v>
      </c>
      <c r="G841" s="227">
        <v>10</v>
      </c>
      <c r="H841" s="59">
        <v>3</v>
      </c>
      <c r="I841" s="227">
        <v>14</v>
      </c>
      <c r="J841" s="59">
        <v>141860</v>
      </c>
      <c r="K841" s="78">
        <f>VLOOKUP(msa[[#This Row],[hwycov_id]],cnf[],10,FALSE)</f>
        <v>141860</v>
      </c>
      <c r="L841" s="229">
        <f t="shared" si="39"/>
        <v>0</v>
      </c>
      <c r="M841" s="228">
        <f t="shared" si="40"/>
        <v>0</v>
      </c>
      <c r="N841" s="228">
        <f t="shared" si="41"/>
        <v>0</v>
      </c>
      <c r="O841" s="298" t="e">
        <f>VLOOKUP(msa[[#This Row],[hwycov_id]],check!$A$2:$P$26,16,FALSE)</f>
        <v>#N/A</v>
      </c>
      <c r="P841" s="298">
        <v>856</v>
      </c>
    </row>
    <row r="842" spans="1:16">
      <c r="A842" s="59">
        <v>8814</v>
      </c>
      <c r="B842" s="59">
        <v>1</v>
      </c>
      <c r="C842" s="59">
        <v>1</v>
      </c>
      <c r="D842" s="59">
        <v>1</v>
      </c>
      <c r="E842" s="59" t="s">
        <v>77</v>
      </c>
      <c r="F842" s="227">
        <v>1</v>
      </c>
      <c r="G842" s="227">
        <v>10</v>
      </c>
      <c r="H842" s="59">
        <v>3</v>
      </c>
      <c r="I842" s="227">
        <v>14</v>
      </c>
      <c r="J842" s="59">
        <v>144022</v>
      </c>
      <c r="K842" s="78">
        <f>VLOOKUP(msa[[#This Row],[hwycov_id]],cnf[],10,FALSE)</f>
        <v>144022</v>
      </c>
      <c r="L842" s="229">
        <f t="shared" si="39"/>
        <v>0</v>
      </c>
      <c r="M842" s="228">
        <f t="shared" si="40"/>
        <v>0</v>
      </c>
      <c r="N842" s="228">
        <f t="shared" si="41"/>
        <v>0</v>
      </c>
      <c r="O842" s="298" t="e">
        <f>VLOOKUP(msa[[#This Row],[hwycov_id]],check!$A$2:$P$26,16,FALSE)</f>
        <v>#N/A</v>
      </c>
      <c r="P842" s="298">
        <v>857</v>
      </c>
    </row>
    <row r="843" spans="1:16">
      <c r="A843" s="59">
        <v>14383</v>
      </c>
      <c r="B843" s="59">
        <v>1</v>
      </c>
      <c r="C843" s="59">
        <v>1</v>
      </c>
      <c r="D843" s="59">
        <v>1</v>
      </c>
      <c r="E843" s="59" t="s">
        <v>77</v>
      </c>
      <c r="F843" s="227">
        <v>1</v>
      </c>
      <c r="G843" s="227">
        <v>10</v>
      </c>
      <c r="H843" s="59">
        <v>3</v>
      </c>
      <c r="I843" s="227">
        <v>14</v>
      </c>
      <c r="J843" s="59">
        <v>147796</v>
      </c>
      <c r="K843" s="78">
        <f>VLOOKUP(msa[[#This Row],[hwycov_id]],cnf[],10,FALSE)</f>
        <v>147796</v>
      </c>
      <c r="L843" s="229">
        <f t="shared" si="39"/>
        <v>0</v>
      </c>
      <c r="M843" s="228">
        <f t="shared" si="40"/>
        <v>0</v>
      </c>
      <c r="N843" s="228">
        <f t="shared" si="41"/>
        <v>0</v>
      </c>
      <c r="O843" s="298" t="e">
        <f>VLOOKUP(msa[[#This Row],[hwycov_id]],check!$A$2:$P$26,16,FALSE)</f>
        <v>#N/A</v>
      </c>
      <c r="P843" s="298">
        <v>858</v>
      </c>
    </row>
    <row r="844" spans="1:16">
      <c r="A844" s="59">
        <v>14397</v>
      </c>
      <c r="B844" s="59">
        <v>1</v>
      </c>
      <c r="C844" s="59">
        <v>1</v>
      </c>
      <c r="D844" s="59">
        <v>1</v>
      </c>
      <c r="E844" s="59" t="s">
        <v>77</v>
      </c>
      <c r="F844" s="227">
        <v>1</v>
      </c>
      <c r="G844" s="227">
        <v>10</v>
      </c>
      <c r="H844" s="59">
        <v>3</v>
      </c>
      <c r="I844" s="227">
        <v>14</v>
      </c>
      <c r="J844" s="59">
        <v>147914</v>
      </c>
      <c r="K844" s="78">
        <f>VLOOKUP(msa[[#This Row],[hwycov_id]],cnf[],10,FALSE)</f>
        <v>147914</v>
      </c>
      <c r="L844" s="229">
        <f t="shared" si="39"/>
        <v>0</v>
      </c>
      <c r="M844" s="228">
        <f t="shared" si="40"/>
        <v>0</v>
      </c>
      <c r="N844" s="228">
        <f t="shared" si="41"/>
        <v>0</v>
      </c>
      <c r="O844" s="298" t="e">
        <f>VLOOKUP(msa[[#This Row],[hwycov_id]],check!$A$2:$P$26,16,FALSE)</f>
        <v>#N/A</v>
      </c>
      <c r="P844" s="298">
        <v>859</v>
      </c>
    </row>
    <row r="845" spans="1:16">
      <c r="A845" s="59">
        <v>14682</v>
      </c>
      <c r="B845" s="59">
        <v>1</v>
      </c>
      <c r="C845" s="59">
        <v>1</v>
      </c>
      <c r="D845" s="59">
        <v>1</v>
      </c>
      <c r="E845" s="59" t="s">
        <v>77</v>
      </c>
      <c r="F845" s="227">
        <v>1</v>
      </c>
      <c r="G845" s="227">
        <v>10</v>
      </c>
      <c r="H845" s="59">
        <v>3</v>
      </c>
      <c r="I845" s="227">
        <v>14</v>
      </c>
      <c r="J845" s="59">
        <v>152336</v>
      </c>
      <c r="K845" s="78">
        <f>VLOOKUP(msa[[#This Row],[hwycov_id]],cnf[],10,FALSE)</f>
        <v>152336</v>
      </c>
      <c r="L845" s="229">
        <f t="shared" si="39"/>
        <v>0</v>
      </c>
      <c r="M845" s="228">
        <f t="shared" si="40"/>
        <v>0</v>
      </c>
      <c r="N845" s="228">
        <f t="shared" si="41"/>
        <v>0</v>
      </c>
      <c r="O845" s="298" t="e">
        <f>VLOOKUP(msa[[#This Row],[hwycov_id]],check!$A$2:$P$26,16,FALSE)</f>
        <v>#N/A</v>
      </c>
      <c r="P845" s="298">
        <v>860</v>
      </c>
    </row>
    <row r="846" spans="1:16">
      <c r="A846" s="59">
        <v>14644</v>
      </c>
      <c r="B846" s="59">
        <v>1</v>
      </c>
      <c r="C846" s="59">
        <v>1</v>
      </c>
      <c r="D846" s="59">
        <v>1</v>
      </c>
      <c r="E846" s="59" t="s">
        <v>77</v>
      </c>
      <c r="F846" s="227">
        <v>1</v>
      </c>
      <c r="G846" s="227">
        <v>10</v>
      </c>
      <c r="H846" s="59">
        <v>3</v>
      </c>
      <c r="I846" s="227">
        <v>14</v>
      </c>
      <c r="J846" s="59">
        <v>153552</v>
      </c>
      <c r="K846" s="78">
        <f>VLOOKUP(msa[[#This Row],[hwycov_id]],cnf[],10,FALSE)</f>
        <v>153552</v>
      </c>
      <c r="L846" s="229">
        <f t="shared" si="39"/>
        <v>0</v>
      </c>
      <c r="M846" s="228">
        <f t="shared" si="40"/>
        <v>0</v>
      </c>
      <c r="N846" s="228">
        <f t="shared" si="41"/>
        <v>0</v>
      </c>
      <c r="O846" s="298" t="e">
        <f>VLOOKUP(msa[[#This Row],[hwycov_id]],check!$A$2:$P$26,16,FALSE)</f>
        <v>#N/A</v>
      </c>
      <c r="P846" s="298">
        <v>861</v>
      </c>
    </row>
    <row r="847" spans="1:16">
      <c r="A847" s="59">
        <v>574</v>
      </c>
      <c r="B847" s="59">
        <v>1</v>
      </c>
      <c r="C847" s="59">
        <v>1</v>
      </c>
      <c r="D847" s="59">
        <v>1</v>
      </c>
      <c r="E847" s="59" t="s">
        <v>77</v>
      </c>
      <c r="F847" s="227">
        <v>1</v>
      </c>
      <c r="G847" s="227">
        <v>10</v>
      </c>
      <c r="H847" s="59">
        <v>3</v>
      </c>
      <c r="I847" s="227">
        <v>14</v>
      </c>
      <c r="J847" s="59">
        <v>161246</v>
      </c>
      <c r="K847" s="78">
        <f>VLOOKUP(msa[[#This Row],[hwycov_id]],cnf[],10,FALSE)</f>
        <v>161246</v>
      </c>
      <c r="L847" s="229">
        <f t="shared" si="39"/>
        <v>0</v>
      </c>
      <c r="M847" s="228">
        <f t="shared" si="40"/>
        <v>0</v>
      </c>
      <c r="N847" s="228">
        <f t="shared" si="41"/>
        <v>0</v>
      </c>
      <c r="O847" s="298" t="e">
        <f>VLOOKUP(msa[[#This Row],[hwycov_id]],check!$A$2:$P$26,16,FALSE)</f>
        <v>#N/A</v>
      </c>
      <c r="P847" s="298">
        <v>863</v>
      </c>
    </row>
    <row r="848" spans="1:16">
      <c r="A848" s="59">
        <v>14419</v>
      </c>
      <c r="B848" s="59">
        <v>1</v>
      </c>
      <c r="C848" s="59">
        <v>1</v>
      </c>
      <c r="D848" s="59">
        <v>1</v>
      </c>
      <c r="E848" s="59" t="s">
        <v>77</v>
      </c>
      <c r="F848" s="227">
        <v>1</v>
      </c>
      <c r="G848" s="227">
        <v>10</v>
      </c>
      <c r="H848" s="59">
        <v>3</v>
      </c>
      <c r="I848" s="227">
        <v>14</v>
      </c>
      <c r="J848" s="59">
        <v>165496</v>
      </c>
      <c r="K848" s="78">
        <f>VLOOKUP(msa[[#This Row],[hwycov_id]],cnf[],10,FALSE)</f>
        <v>165496</v>
      </c>
      <c r="L848" s="229">
        <f t="shared" si="39"/>
        <v>0</v>
      </c>
      <c r="M848" s="228">
        <f t="shared" si="40"/>
        <v>0</v>
      </c>
      <c r="N848" s="228">
        <f t="shared" si="41"/>
        <v>0</v>
      </c>
      <c r="O848" s="298" t="e">
        <f>VLOOKUP(msa[[#This Row],[hwycov_id]],check!$A$2:$P$26,16,FALSE)</f>
        <v>#N/A</v>
      </c>
      <c r="P848" s="298">
        <v>864</v>
      </c>
    </row>
    <row r="849" spans="1:16">
      <c r="A849" s="59">
        <v>29407</v>
      </c>
      <c r="B849" s="59">
        <v>8</v>
      </c>
      <c r="C849" s="59">
        <v>2</v>
      </c>
      <c r="D849" s="59">
        <v>1</v>
      </c>
      <c r="E849" s="59" t="s">
        <v>78</v>
      </c>
      <c r="F849" s="227">
        <v>2</v>
      </c>
      <c r="G849" s="227">
        <v>0</v>
      </c>
      <c r="H849" s="59">
        <v>3</v>
      </c>
      <c r="I849" s="227">
        <v>14</v>
      </c>
      <c r="J849" s="59">
        <v>6775</v>
      </c>
      <c r="K849" s="78">
        <f>VLOOKUP(msa[[#This Row],[hwycov_id]],cnf[],10,FALSE)</f>
        <v>6775</v>
      </c>
      <c r="L849" s="229">
        <f t="shared" si="39"/>
        <v>0</v>
      </c>
      <c r="M849" s="228">
        <f t="shared" si="40"/>
        <v>0</v>
      </c>
      <c r="N849" s="228">
        <f t="shared" si="41"/>
        <v>0</v>
      </c>
      <c r="O849" s="298" t="e">
        <f>VLOOKUP(msa[[#This Row],[hwycov_id]],check!$A$2:$P$26,16,FALSE)</f>
        <v>#N/A</v>
      </c>
      <c r="P849" s="298">
        <v>865</v>
      </c>
    </row>
    <row r="850" spans="1:16">
      <c r="A850" s="59">
        <v>28853</v>
      </c>
      <c r="B850" s="59">
        <v>8</v>
      </c>
      <c r="C850" s="59">
        <v>1</v>
      </c>
      <c r="D850" s="59">
        <v>1</v>
      </c>
      <c r="E850" s="59" t="s">
        <v>78</v>
      </c>
      <c r="F850" s="227">
        <v>2</v>
      </c>
      <c r="G850" s="227">
        <v>1</v>
      </c>
      <c r="H850" s="59">
        <v>3</v>
      </c>
      <c r="I850" s="227">
        <v>14</v>
      </c>
      <c r="J850" s="59">
        <v>13090</v>
      </c>
      <c r="K850" s="78">
        <f>VLOOKUP(msa[[#This Row],[hwycov_id]],cnf[],10,FALSE)</f>
        <v>13090</v>
      </c>
      <c r="L850" s="229">
        <f t="shared" si="39"/>
        <v>0</v>
      </c>
      <c r="M850" s="228">
        <f t="shared" si="40"/>
        <v>0</v>
      </c>
      <c r="N850" s="228">
        <f t="shared" si="41"/>
        <v>0</v>
      </c>
      <c r="O850" s="298" t="e">
        <f>VLOOKUP(msa[[#This Row],[hwycov_id]],check!$A$2:$P$26,16,FALSE)</f>
        <v>#N/A</v>
      </c>
      <c r="P850" s="298">
        <v>866</v>
      </c>
    </row>
    <row r="851" spans="1:16">
      <c r="A851" s="59">
        <v>28978</v>
      </c>
      <c r="B851" s="59">
        <v>8</v>
      </c>
      <c r="C851" s="59">
        <v>1</v>
      </c>
      <c r="D851" s="59">
        <v>1</v>
      </c>
      <c r="E851" s="59" t="s">
        <v>78</v>
      </c>
      <c r="F851" s="227">
        <v>2</v>
      </c>
      <c r="G851" s="227">
        <v>1</v>
      </c>
      <c r="H851" s="59">
        <v>3</v>
      </c>
      <c r="I851" s="227">
        <v>14</v>
      </c>
      <c r="J851" s="59">
        <v>13259</v>
      </c>
      <c r="K851" s="78">
        <f>VLOOKUP(msa[[#This Row],[hwycov_id]],cnf[],10,FALSE)</f>
        <v>13259</v>
      </c>
      <c r="L851" s="229">
        <f t="shared" si="39"/>
        <v>0</v>
      </c>
      <c r="M851" s="228">
        <f t="shared" si="40"/>
        <v>0</v>
      </c>
      <c r="N851" s="228">
        <f t="shared" si="41"/>
        <v>0</v>
      </c>
      <c r="O851" s="298" t="e">
        <f>VLOOKUP(msa[[#This Row],[hwycov_id]],check!$A$2:$P$26,16,FALSE)</f>
        <v>#N/A</v>
      </c>
      <c r="P851" s="298">
        <v>867</v>
      </c>
    </row>
    <row r="852" spans="1:16">
      <c r="A852" s="59">
        <v>28475</v>
      </c>
      <c r="B852" s="59">
        <v>8</v>
      </c>
      <c r="C852" s="59">
        <v>1</v>
      </c>
      <c r="D852" s="59">
        <v>1</v>
      </c>
      <c r="E852" s="59" t="s">
        <v>78</v>
      </c>
      <c r="F852" s="227">
        <v>2</v>
      </c>
      <c r="G852" s="227">
        <v>1</v>
      </c>
      <c r="H852" s="59">
        <v>3</v>
      </c>
      <c r="I852" s="227">
        <v>14</v>
      </c>
      <c r="J852" s="59">
        <v>14551</v>
      </c>
      <c r="K852" s="78">
        <f>VLOOKUP(msa[[#This Row],[hwycov_id]],cnf[],10,FALSE)</f>
        <v>14551</v>
      </c>
      <c r="L852" s="229">
        <f t="shared" si="39"/>
        <v>0</v>
      </c>
      <c r="M852" s="228">
        <f t="shared" si="40"/>
        <v>0</v>
      </c>
      <c r="N852" s="228">
        <f t="shared" si="41"/>
        <v>0</v>
      </c>
      <c r="O852" s="298" t="e">
        <f>VLOOKUP(msa[[#This Row],[hwycov_id]],check!$A$2:$P$26,16,FALSE)</f>
        <v>#N/A</v>
      </c>
      <c r="P852" s="298">
        <v>868</v>
      </c>
    </row>
    <row r="853" spans="1:16">
      <c r="A853" s="59">
        <v>28075</v>
      </c>
      <c r="B853" s="59">
        <v>8</v>
      </c>
      <c r="C853" s="59">
        <v>1</v>
      </c>
      <c r="D853" s="59">
        <v>1</v>
      </c>
      <c r="E853" s="59" t="s">
        <v>78</v>
      </c>
      <c r="F853" s="227">
        <v>2</v>
      </c>
      <c r="G853" s="227">
        <v>1</v>
      </c>
      <c r="H853" s="59">
        <v>3</v>
      </c>
      <c r="I853" s="227">
        <v>14</v>
      </c>
      <c r="J853" s="59">
        <v>19874</v>
      </c>
      <c r="K853" s="78">
        <f>VLOOKUP(msa[[#This Row],[hwycov_id]],cnf[],10,FALSE)</f>
        <v>19874</v>
      </c>
      <c r="L853" s="229">
        <f t="shared" si="39"/>
        <v>0</v>
      </c>
      <c r="M853" s="228">
        <f t="shared" si="40"/>
        <v>0</v>
      </c>
      <c r="N853" s="228">
        <f t="shared" si="41"/>
        <v>0</v>
      </c>
      <c r="O853" s="298" t="e">
        <f>VLOOKUP(msa[[#This Row],[hwycov_id]],check!$A$2:$P$26,16,FALSE)</f>
        <v>#N/A</v>
      </c>
      <c r="P853" s="298">
        <v>869</v>
      </c>
    </row>
    <row r="854" spans="1:16">
      <c r="A854" s="59">
        <v>28827</v>
      </c>
      <c r="B854" s="59">
        <v>8</v>
      </c>
      <c r="C854" s="59">
        <v>1</v>
      </c>
      <c r="D854" s="59">
        <v>1</v>
      </c>
      <c r="E854" s="59" t="s">
        <v>78</v>
      </c>
      <c r="F854" s="227">
        <v>2</v>
      </c>
      <c r="G854" s="227">
        <v>2</v>
      </c>
      <c r="H854" s="59">
        <v>3</v>
      </c>
      <c r="I854" s="227">
        <v>14</v>
      </c>
      <c r="J854" s="59">
        <v>23927</v>
      </c>
      <c r="K854" s="78">
        <f>VLOOKUP(msa[[#This Row],[hwycov_id]],cnf[],10,FALSE)</f>
        <v>23927</v>
      </c>
      <c r="L854" s="229">
        <f t="shared" si="39"/>
        <v>0</v>
      </c>
      <c r="M854" s="228">
        <f t="shared" si="40"/>
        <v>0</v>
      </c>
      <c r="N854" s="228">
        <f t="shared" si="41"/>
        <v>0</v>
      </c>
      <c r="O854" s="298" t="e">
        <f>VLOOKUP(msa[[#This Row],[hwycov_id]],check!$A$2:$P$26,16,FALSE)</f>
        <v>#N/A</v>
      </c>
      <c r="P854" s="298">
        <v>870</v>
      </c>
    </row>
    <row r="855" spans="1:16">
      <c r="A855" s="59">
        <v>10980</v>
      </c>
      <c r="B855" s="59">
        <v>8</v>
      </c>
      <c r="C855" s="59">
        <v>1</v>
      </c>
      <c r="D855" s="59">
        <v>1</v>
      </c>
      <c r="E855" s="59" t="s">
        <v>78</v>
      </c>
      <c r="F855" s="227">
        <v>2</v>
      </c>
      <c r="G855" s="227">
        <v>2</v>
      </c>
      <c r="H855" s="59">
        <v>3</v>
      </c>
      <c r="I855" s="227">
        <v>14</v>
      </c>
      <c r="J855" s="59">
        <v>26078</v>
      </c>
      <c r="K855" s="78">
        <f>VLOOKUP(msa[[#This Row],[hwycov_id]],cnf[],10,FALSE)</f>
        <v>26078</v>
      </c>
      <c r="L855" s="229">
        <f t="shared" si="39"/>
        <v>0</v>
      </c>
      <c r="M855" s="228">
        <f t="shared" si="40"/>
        <v>0</v>
      </c>
      <c r="N855" s="228">
        <f t="shared" si="41"/>
        <v>0</v>
      </c>
      <c r="O855" s="298" t="e">
        <f>VLOOKUP(msa[[#This Row],[hwycov_id]],check!$A$2:$P$26,16,FALSE)</f>
        <v>#N/A</v>
      </c>
      <c r="P855" s="298">
        <v>871</v>
      </c>
    </row>
    <row r="856" spans="1:16">
      <c r="A856" s="59">
        <v>28780</v>
      </c>
      <c r="B856" s="59">
        <v>8</v>
      </c>
      <c r="C856" s="59">
        <v>1</v>
      </c>
      <c r="D856" s="59">
        <v>1</v>
      </c>
      <c r="E856" s="59" t="s">
        <v>78</v>
      </c>
      <c r="F856" s="227">
        <v>2</v>
      </c>
      <c r="G856" s="227">
        <v>3</v>
      </c>
      <c r="H856" s="59">
        <v>3</v>
      </c>
      <c r="I856" s="227">
        <v>14</v>
      </c>
      <c r="J856" s="59">
        <v>31420</v>
      </c>
      <c r="K856" s="78">
        <f>VLOOKUP(msa[[#This Row],[hwycov_id]],cnf[],10,FALSE)</f>
        <v>31420</v>
      </c>
      <c r="L856" s="229">
        <f t="shared" si="39"/>
        <v>0</v>
      </c>
      <c r="M856" s="228">
        <f t="shared" si="40"/>
        <v>0</v>
      </c>
      <c r="N856" s="228">
        <f t="shared" si="41"/>
        <v>0</v>
      </c>
      <c r="O856" s="298" t="e">
        <f>VLOOKUP(msa[[#This Row],[hwycov_id]],check!$A$2:$P$26,16,FALSE)</f>
        <v>#N/A</v>
      </c>
      <c r="P856" s="298">
        <v>872</v>
      </c>
    </row>
    <row r="857" spans="1:16">
      <c r="A857" s="59">
        <v>16158</v>
      </c>
      <c r="B857" s="59">
        <v>9</v>
      </c>
      <c r="C857" s="59">
        <v>1</v>
      </c>
      <c r="D857" s="59">
        <v>1</v>
      </c>
      <c r="E857" s="59" t="s">
        <v>78</v>
      </c>
      <c r="F857" s="227">
        <v>2</v>
      </c>
      <c r="G857" s="227">
        <v>0</v>
      </c>
      <c r="H857" s="59">
        <v>3</v>
      </c>
      <c r="I857" s="227">
        <v>14</v>
      </c>
      <c r="J857" s="59">
        <v>737</v>
      </c>
      <c r="K857" s="78">
        <f>VLOOKUP(msa[[#This Row],[hwycov_id]],cnf[],10,FALSE)</f>
        <v>737</v>
      </c>
      <c r="L857" s="229">
        <f t="shared" si="39"/>
        <v>0</v>
      </c>
      <c r="M857" s="228">
        <f t="shared" si="40"/>
        <v>0</v>
      </c>
      <c r="N857" s="228">
        <f t="shared" si="41"/>
        <v>0</v>
      </c>
      <c r="O857" s="298" t="e">
        <f>VLOOKUP(msa[[#This Row],[hwycov_id]],check!$A$2:$P$26,16,FALSE)</f>
        <v>#N/A</v>
      </c>
      <c r="P857" s="298">
        <v>873</v>
      </c>
    </row>
    <row r="858" spans="1:16">
      <c r="A858" s="59">
        <v>28989</v>
      </c>
      <c r="B858" s="59">
        <v>9</v>
      </c>
      <c r="C858" s="59">
        <v>1</v>
      </c>
      <c r="D858" s="59">
        <v>1</v>
      </c>
      <c r="E858" s="59" t="s">
        <v>78</v>
      </c>
      <c r="F858" s="227">
        <v>2</v>
      </c>
      <c r="G858" s="227">
        <v>0</v>
      </c>
      <c r="H858" s="59">
        <v>3</v>
      </c>
      <c r="I858" s="227">
        <v>14</v>
      </c>
      <c r="J858" s="59">
        <v>780</v>
      </c>
      <c r="K858" s="78">
        <f>VLOOKUP(msa[[#This Row],[hwycov_id]],cnf[],10,FALSE)</f>
        <v>780</v>
      </c>
      <c r="L858" s="229">
        <f t="shared" si="39"/>
        <v>0</v>
      </c>
      <c r="M858" s="228">
        <f t="shared" si="40"/>
        <v>0</v>
      </c>
      <c r="N858" s="228">
        <f t="shared" si="41"/>
        <v>0</v>
      </c>
      <c r="O858" s="298" t="e">
        <f>VLOOKUP(msa[[#This Row],[hwycov_id]],check!$A$2:$P$26,16,FALSE)</f>
        <v>#N/A</v>
      </c>
      <c r="P858" s="298">
        <v>874</v>
      </c>
    </row>
    <row r="859" spans="1:16">
      <c r="A859" s="59">
        <v>28855</v>
      </c>
      <c r="B859" s="59">
        <v>9</v>
      </c>
      <c r="C859" s="59">
        <v>1</v>
      </c>
      <c r="D859" s="59">
        <v>1</v>
      </c>
      <c r="E859" s="59" t="s">
        <v>78</v>
      </c>
      <c r="F859" s="227">
        <v>2</v>
      </c>
      <c r="G859" s="227">
        <v>0</v>
      </c>
      <c r="H859" s="59">
        <v>3</v>
      </c>
      <c r="I859" s="227">
        <v>14</v>
      </c>
      <c r="J859" s="59">
        <v>977</v>
      </c>
      <c r="K859" s="78">
        <f>VLOOKUP(msa[[#This Row],[hwycov_id]],cnf[],10,FALSE)</f>
        <v>977</v>
      </c>
      <c r="L859" s="229">
        <f t="shared" si="39"/>
        <v>0</v>
      </c>
      <c r="M859" s="228">
        <f t="shared" si="40"/>
        <v>0</v>
      </c>
      <c r="N859" s="228">
        <f t="shared" si="41"/>
        <v>0</v>
      </c>
      <c r="O859" s="298" t="e">
        <f>VLOOKUP(msa[[#This Row],[hwycov_id]],check!$A$2:$P$26,16,FALSE)</f>
        <v>#N/A</v>
      </c>
      <c r="P859" s="298">
        <v>875</v>
      </c>
    </row>
    <row r="860" spans="1:16">
      <c r="A860" s="59">
        <v>10893</v>
      </c>
      <c r="B860" s="59">
        <v>9</v>
      </c>
      <c r="C860" s="59">
        <v>1</v>
      </c>
      <c r="D860" s="59">
        <v>1</v>
      </c>
      <c r="E860" s="59" t="s">
        <v>78</v>
      </c>
      <c r="F860" s="227">
        <v>2</v>
      </c>
      <c r="G860" s="227">
        <v>0</v>
      </c>
      <c r="H860" s="59">
        <v>3</v>
      </c>
      <c r="I860" s="227">
        <v>14</v>
      </c>
      <c r="J860" s="59">
        <v>1429</v>
      </c>
      <c r="K860" s="78">
        <f>VLOOKUP(msa[[#This Row],[hwycov_id]],cnf[],10,FALSE)</f>
        <v>1429</v>
      </c>
      <c r="L860" s="229">
        <f t="shared" si="39"/>
        <v>0</v>
      </c>
      <c r="M860" s="228">
        <f t="shared" si="40"/>
        <v>0</v>
      </c>
      <c r="N860" s="228">
        <f t="shared" si="41"/>
        <v>0</v>
      </c>
      <c r="O860" s="298" t="e">
        <f>VLOOKUP(msa[[#This Row],[hwycov_id]],check!$A$2:$P$26,16,FALSE)</f>
        <v>#N/A</v>
      </c>
      <c r="P860" s="298">
        <v>876</v>
      </c>
    </row>
    <row r="861" spans="1:16">
      <c r="A861" s="59">
        <v>14254</v>
      </c>
      <c r="B861" s="59">
        <v>9</v>
      </c>
      <c r="C861" s="59">
        <v>1</v>
      </c>
      <c r="D861" s="59">
        <v>1</v>
      </c>
      <c r="E861" s="59" t="s">
        <v>78</v>
      </c>
      <c r="F861" s="227">
        <v>2</v>
      </c>
      <c r="G861" s="227">
        <v>0</v>
      </c>
      <c r="H861" s="59">
        <v>3</v>
      </c>
      <c r="I861" s="227">
        <v>14</v>
      </c>
      <c r="J861" s="59">
        <v>1454</v>
      </c>
      <c r="K861" s="78">
        <f>VLOOKUP(msa[[#This Row],[hwycov_id]],cnf[],10,FALSE)</f>
        <v>1454</v>
      </c>
      <c r="L861" s="229">
        <f t="shared" si="39"/>
        <v>0</v>
      </c>
      <c r="M861" s="228">
        <f t="shared" si="40"/>
        <v>0</v>
      </c>
      <c r="N861" s="228">
        <f t="shared" si="41"/>
        <v>0</v>
      </c>
      <c r="O861" s="298" t="e">
        <f>VLOOKUP(msa[[#This Row],[hwycov_id]],check!$A$2:$P$26,16,FALSE)</f>
        <v>#N/A</v>
      </c>
      <c r="P861" s="298">
        <v>877</v>
      </c>
    </row>
    <row r="862" spans="1:16">
      <c r="A862" s="59">
        <v>28020</v>
      </c>
      <c r="B862" s="59">
        <v>9</v>
      </c>
      <c r="C862" s="59">
        <v>1</v>
      </c>
      <c r="D862" s="59">
        <v>1</v>
      </c>
      <c r="E862" s="59" t="s">
        <v>78</v>
      </c>
      <c r="F862" s="227">
        <v>2</v>
      </c>
      <c r="G862" s="227">
        <v>0</v>
      </c>
      <c r="H862" s="59">
        <v>3</v>
      </c>
      <c r="I862" s="227">
        <v>19</v>
      </c>
      <c r="J862" s="59">
        <v>1543</v>
      </c>
      <c r="K862" s="78">
        <f>VLOOKUP(msa[[#This Row],[hwycov_id]],cnf[],10,FALSE)</f>
        <v>1543</v>
      </c>
      <c r="L862" s="229">
        <f t="shared" si="39"/>
        <v>0</v>
      </c>
      <c r="M862" s="228">
        <f t="shared" si="40"/>
        <v>0</v>
      </c>
      <c r="N862" s="228">
        <f t="shared" si="41"/>
        <v>0</v>
      </c>
      <c r="O862" s="298" t="e">
        <f>VLOOKUP(msa[[#This Row],[hwycov_id]],check!$A$2:$P$26,16,FALSE)</f>
        <v>#N/A</v>
      </c>
      <c r="P862" s="298">
        <v>878</v>
      </c>
    </row>
    <row r="863" spans="1:16">
      <c r="A863" s="59">
        <v>11484</v>
      </c>
      <c r="B863" s="59">
        <v>9</v>
      </c>
      <c r="C863" s="59">
        <v>1</v>
      </c>
      <c r="D863" s="59">
        <v>1</v>
      </c>
      <c r="E863" s="59" t="s">
        <v>78</v>
      </c>
      <c r="F863" s="227">
        <v>2</v>
      </c>
      <c r="G863" s="227">
        <v>0</v>
      </c>
      <c r="H863" s="59">
        <v>3</v>
      </c>
      <c r="I863" s="227">
        <v>14</v>
      </c>
      <c r="J863" s="59">
        <v>1588</v>
      </c>
      <c r="K863" s="78">
        <f>VLOOKUP(msa[[#This Row],[hwycov_id]],cnf[],10,FALSE)</f>
        <v>1588</v>
      </c>
      <c r="L863" s="229">
        <f t="shared" si="39"/>
        <v>0</v>
      </c>
      <c r="M863" s="228">
        <f t="shared" si="40"/>
        <v>0</v>
      </c>
      <c r="N863" s="228">
        <f t="shared" si="41"/>
        <v>0</v>
      </c>
      <c r="O863" s="298" t="e">
        <f>VLOOKUP(msa[[#This Row],[hwycov_id]],check!$A$2:$P$26,16,FALSE)</f>
        <v>#N/A</v>
      </c>
      <c r="P863" s="298">
        <v>879</v>
      </c>
    </row>
    <row r="864" spans="1:16">
      <c r="A864" s="59">
        <v>10860</v>
      </c>
      <c r="B864" s="59">
        <v>9</v>
      </c>
      <c r="C864" s="59">
        <v>1</v>
      </c>
      <c r="D864" s="59">
        <v>1</v>
      </c>
      <c r="E864" s="59" t="s">
        <v>78</v>
      </c>
      <c r="F864" s="227">
        <v>2</v>
      </c>
      <c r="G864" s="227">
        <v>0</v>
      </c>
      <c r="H864" s="59">
        <v>3</v>
      </c>
      <c r="I864" s="227">
        <v>14</v>
      </c>
      <c r="J864" s="59">
        <v>1704</v>
      </c>
      <c r="K864" s="78">
        <f>VLOOKUP(msa[[#This Row],[hwycov_id]],cnf[],10,FALSE)</f>
        <v>1704</v>
      </c>
      <c r="L864" s="229">
        <f t="shared" si="39"/>
        <v>0</v>
      </c>
      <c r="M864" s="228">
        <f t="shared" si="40"/>
        <v>0</v>
      </c>
      <c r="N864" s="228">
        <f t="shared" si="41"/>
        <v>0</v>
      </c>
      <c r="O864" s="298" t="e">
        <f>VLOOKUP(msa[[#This Row],[hwycov_id]],check!$A$2:$P$26,16,FALSE)</f>
        <v>#N/A</v>
      </c>
      <c r="P864" s="298">
        <v>880</v>
      </c>
    </row>
    <row r="865" spans="1:16">
      <c r="A865" s="59">
        <v>28819</v>
      </c>
      <c r="B865" s="59">
        <v>9</v>
      </c>
      <c r="C865" s="59">
        <v>1</v>
      </c>
      <c r="D865" s="59">
        <v>1</v>
      </c>
      <c r="E865" s="59" t="s">
        <v>78</v>
      </c>
      <c r="F865" s="227">
        <v>2</v>
      </c>
      <c r="G865" s="227">
        <v>0</v>
      </c>
      <c r="H865" s="59">
        <v>3</v>
      </c>
      <c r="I865" s="227">
        <v>14</v>
      </c>
      <c r="J865" s="59">
        <v>2228</v>
      </c>
      <c r="K865" s="78">
        <f>VLOOKUP(msa[[#This Row],[hwycov_id]],cnf[],10,FALSE)</f>
        <v>2228</v>
      </c>
      <c r="L865" s="229">
        <f t="shared" si="39"/>
        <v>0</v>
      </c>
      <c r="M865" s="228">
        <f t="shared" si="40"/>
        <v>0</v>
      </c>
      <c r="N865" s="228">
        <f t="shared" si="41"/>
        <v>0</v>
      </c>
      <c r="O865" s="298" t="e">
        <f>VLOOKUP(msa[[#This Row],[hwycov_id]],check!$A$2:$P$26,16,FALSE)</f>
        <v>#N/A</v>
      </c>
      <c r="P865" s="298">
        <v>881</v>
      </c>
    </row>
    <row r="866" spans="1:16">
      <c r="A866" s="59">
        <v>14414</v>
      </c>
      <c r="B866" s="59">
        <v>9</v>
      </c>
      <c r="C866" s="59">
        <v>1</v>
      </c>
      <c r="D866" s="59">
        <v>1</v>
      </c>
      <c r="E866" s="59" t="s">
        <v>78</v>
      </c>
      <c r="F866" s="227">
        <v>2</v>
      </c>
      <c r="G866" s="227">
        <v>0</v>
      </c>
      <c r="H866" s="59">
        <v>3</v>
      </c>
      <c r="I866" s="227">
        <v>14</v>
      </c>
      <c r="J866" s="59">
        <v>2587</v>
      </c>
      <c r="K866" s="78">
        <f>VLOOKUP(msa[[#This Row],[hwycov_id]],cnf[],10,FALSE)</f>
        <v>2587</v>
      </c>
      <c r="L866" s="229">
        <f t="shared" si="39"/>
        <v>0</v>
      </c>
      <c r="M866" s="228">
        <f t="shared" si="40"/>
        <v>0</v>
      </c>
      <c r="N866" s="228">
        <f t="shared" si="41"/>
        <v>0</v>
      </c>
      <c r="O866" s="298" t="e">
        <f>VLOOKUP(msa[[#This Row],[hwycov_id]],check!$A$2:$P$26,16,FALSE)</f>
        <v>#N/A</v>
      </c>
      <c r="P866" s="298">
        <v>882</v>
      </c>
    </row>
    <row r="867" spans="1:16">
      <c r="A867" s="59">
        <v>3705</v>
      </c>
      <c r="B867" s="59">
        <v>9</v>
      </c>
      <c r="C867" s="59">
        <v>1</v>
      </c>
      <c r="D867" s="59">
        <v>1</v>
      </c>
      <c r="E867" s="59" t="s">
        <v>78</v>
      </c>
      <c r="F867" s="227">
        <v>2</v>
      </c>
      <c r="G867" s="227">
        <v>0</v>
      </c>
      <c r="H867" s="59">
        <v>3</v>
      </c>
      <c r="I867" s="227">
        <v>14</v>
      </c>
      <c r="J867" s="59">
        <v>2652</v>
      </c>
      <c r="K867" s="78">
        <f>VLOOKUP(msa[[#This Row],[hwycov_id]],cnf[],10,FALSE)</f>
        <v>2652</v>
      </c>
      <c r="L867" s="229">
        <f t="shared" si="39"/>
        <v>0</v>
      </c>
      <c r="M867" s="228">
        <f t="shared" si="40"/>
        <v>0</v>
      </c>
      <c r="N867" s="228">
        <f t="shared" si="41"/>
        <v>0</v>
      </c>
      <c r="O867" s="298" t="e">
        <f>VLOOKUP(msa[[#This Row],[hwycov_id]],check!$A$2:$P$26,16,FALSE)</f>
        <v>#N/A</v>
      </c>
      <c r="P867" s="298">
        <v>883</v>
      </c>
    </row>
    <row r="868" spans="1:16">
      <c r="A868" s="59">
        <v>11114</v>
      </c>
      <c r="B868" s="59">
        <v>9</v>
      </c>
      <c r="C868" s="59">
        <v>1</v>
      </c>
      <c r="D868" s="59">
        <v>1</v>
      </c>
      <c r="E868" s="59" t="s">
        <v>78</v>
      </c>
      <c r="F868" s="227">
        <v>2</v>
      </c>
      <c r="G868" s="227">
        <v>0</v>
      </c>
      <c r="H868" s="59">
        <v>3</v>
      </c>
      <c r="I868" s="227">
        <v>14</v>
      </c>
      <c r="J868" s="59">
        <v>2708</v>
      </c>
      <c r="K868" s="78">
        <f>VLOOKUP(msa[[#This Row],[hwycov_id]],cnf[],10,FALSE)</f>
        <v>2708</v>
      </c>
      <c r="L868" s="229">
        <f t="shared" si="39"/>
        <v>0</v>
      </c>
      <c r="M868" s="228">
        <f t="shared" si="40"/>
        <v>0</v>
      </c>
      <c r="N868" s="228">
        <f t="shared" si="41"/>
        <v>0</v>
      </c>
      <c r="O868" s="298" t="e">
        <f>VLOOKUP(msa[[#This Row],[hwycov_id]],check!$A$2:$P$26,16,FALSE)</f>
        <v>#N/A</v>
      </c>
      <c r="P868" s="298">
        <v>884</v>
      </c>
    </row>
    <row r="869" spans="1:16">
      <c r="A869" s="59">
        <v>16349</v>
      </c>
      <c r="B869" s="59">
        <v>9</v>
      </c>
      <c r="C869" s="59">
        <v>1</v>
      </c>
      <c r="D869" s="59">
        <v>1</v>
      </c>
      <c r="E869" s="59" t="s">
        <v>78</v>
      </c>
      <c r="F869" s="227">
        <v>2</v>
      </c>
      <c r="G869" s="227">
        <v>0</v>
      </c>
      <c r="H869" s="59">
        <v>3</v>
      </c>
      <c r="I869" s="227">
        <v>14</v>
      </c>
      <c r="J869" s="59">
        <v>2754</v>
      </c>
      <c r="K869" s="78">
        <f>VLOOKUP(msa[[#This Row],[hwycov_id]],cnf[],10,FALSE)</f>
        <v>2754</v>
      </c>
      <c r="L869" s="229">
        <f t="shared" si="39"/>
        <v>0</v>
      </c>
      <c r="M869" s="228">
        <f t="shared" si="40"/>
        <v>0</v>
      </c>
      <c r="N869" s="228">
        <f t="shared" si="41"/>
        <v>0</v>
      </c>
      <c r="O869" s="298" t="e">
        <f>VLOOKUP(msa[[#This Row],[hwycov_id]],check!$A$2:$P$26,16,FALSE)</f>
        <v>#N/A</v>
      </c>
      <c r="P869" s="298">
        <v>885</v>
      </c>
    </row>
    <row r="870" spans="1:16">
      <c r="A870" s="59">
        <v>28066</v>
      </c>
      <c r="B870" s="59">
        <v>9</v>
      </c>
      <c r="C870" s="59">
        <v>1</v>
      </c>
      <c r="D870" s="59">
        <v>1</v>
      </c>
      <c r="E870" s="59" t="s">
        <v>78</v>
      </c>
      <c r="F870" s="227">
        <v>2</v>
      </c>
      <c r="G870" s="227">
        <v>0</v>
      </c>
      <c r="H870" s="59">
        <v>3</v>
      </c>
      <c r="I870" s="227">
        <v>14</v>
      </c>
      <c r="J870" s="59">
        <v>2786</v>
      </c>
      <c r="K870" s="78">
        <f>VLOOKUP(msa[[#This Row],[hwycov_id]],cnf[],10,FALSE)</f>
        <v>2786</v>
      </c>
      <c r="L870" s="229">
        <f t="shared" si="39"/>
        <v>0</v>
      </c>
      <c r="M870" s="228">
        <f t="shared" si="40"/>
        <v>0</v>
      </c>
      <c r="N870" s="228">
        <f t="shared" si="41"/>
        <v>0</v>
      </c>
      <c r="O870" s="298" t="e">
        <f>VLOOKUP(msa[[#This Row],[hwycov_id]],check!$A$2:$P$26,16,FALSE)</f>
        <v>#N/A</v>
      </c>
      <c r="P870" s="298">
        <v>886</v>
      </c>
    </row>
    <row r="871" spans="1:16">
      <c r="A871" s="59">
        <v>27305</v>
      </c>
      <c r="B871" s="59">
        <v>9</v>
      </c>
      <c r="C871" s="59">
        <v>1</v>
      </c>
      <c r="D871" s="59">
        <v>1</v>
      </c>
      <c r="E871" s="59" t="s">
        <v>78</v>
      </c>
      <c r="F871" s="227">
        <v>2</v>
      </c>
      <c r="G871" s="227">
        <v>0</v>
      </c>
      <c r="H871" s="59">
        <v>3</v>
      </c>
      <c r="I871" s="227">
        <v>14</v>
      </c>
      <c r="J871" s="59">
        <v>2793</v>
      </c>
      <c r="K871" s="78">
        <f>VLOOKUP(msa[[#This Row],[hwycov_id]],cnf[],10,FALSE)</f>
        <v>2793</v>
      </c>
      <c r="L871" s="229">
        <f t="shared" si="39"/>
        <v>0</v>
      </c>
      <c r="M871" s="228">
        <f t="shared" si="40"/>
        <v>0</v>
      </c>
      <c r="N871" s="228">
        <f t="shared" si="41"/>
        <v>0</v>
      </c>
      <c r="O871" s="298" t="e">
        <f>VLOOKUP(msa[[#This Row],[hwycov_id]],check!$A$2:$P$26,16,FALSE)</f>
        <v>#N/A</v>
      </c>
      <c r="P871" s="298">
        <v>887</v>
      </c>
    </row>
    <row r="872" spans="1:16">
      <c r="A872" s="59">
        <v>28834</v>
      </c>
      <c r="B872" s="59">
        <v>9</v>
      </c>
      <c r="C872" s="59">
        <v>1</v>
      </c>
      <c r="D872" s="59">
        <v>1</v>
      </c>
      <c r="E872" s="59" t="s">
        <v>78</v>
      </c>
      <c r="F872" s="227">
        <v>2</v>
      </c>
      <c r="G872" s="227">
        <v>0</v>
      </c>
      <c r="H872" s="59">
        <v>3</v>
      </c>
      <c r="I872" s="227">
        <v>14</v>
      </c>
      <c r="J872" s="59">
        <v>2825</v>
      </c>
      <c r="K872" s="78">
        <f>VLOOKUP(msa[[#This Row],[hwycov_id]],cnf[],10,FALSE)</f>
        <v>2825</v>
      </c>
      <c r="L872" s="229">
        <f t="shared" si="39"/>
        <v>0</v>
      </c>
      <c r="M872" s="228">
        <f t="shared" si="40"/>
        <v>0</v>
      </c>
      <c r="N872" s="228">
        <f t="shared" si="41"/>
        <v>0</v>
      </c>
      <c r="O872" s="298" t="e">
        <f>VLOOKUP(msa[[#This Row],[hwycov_id]],check!$A$2:$P$26,16,FALSE)</f>
        <v>#N/A</v>
      </c>
      <c r="P872" s="298">
        <v>888</v>
      </c>
    </row>
    <row r="873" spans="1:16">
      <c r="A873" s="59">
        <v>14648</v>
      </c>
      <c r="B873" s="59">
        <v>9</v>
      </c>
      <c r="C873" s="59">
        <v>1</v>
      </c>
      <c r="D873" s="59">
        <v>1</v>
      </c>
      <c r="E873" s="59" t="s">
        <v>78</v>
      </c>
      <c r="F873" s="227">
        <v>2</v>
      </c>
      <c r="G873" s="227">
        <v>0</v>
      </c>
      <c r="H873" s="59">
        <v>3</v>
      </c>
      <c r="I873" s="227">
        <v>14</v>
      </c>
      <c r="J873" s="59">
        <v>2985</v>
      </c>
      <c r="K873" s="78">
        <f>VLOOKUP(msa[[#This Row],[hwycov_id]],cnf[],10,FALSE)</f>
        <v>2985</v>
      </c>
      <c r="L873" s="229">
        <f t="shared" si="39"/>
        <v>0</v>
      </c>
      <c r="M873" s="228">
        <f t="shared" si="40"/>
        <v>0</v>
      </c>
      <c r="N873" s="228">
        <f t="shared" si="41"/>
        <v>0</v>
      </c>
      <c r="O873" s="298" t="e">
        <f>VLOOKUP(msa[[#This Row],[hwycov_id]],check!$A$2:$P$26,16,FALSE)</f>
        <v>#N/A</v>
      </c>
      <c r="P873" s="298">
        <v>889</v>
      </c>
    </row>
    <row r="874" spans="1:16">
      <c r="A874" s="59">
        <v>14684</v>
      </c>
      <c r="B874" s="59">
        <v>9</v>
      </c>
      <c r="C874" s="59">
        <v>1</v>
      </c>
      <c r="D874" s="59">
        <v>1</v>
      </c>
      <c r="E874" s="59" t="s">
        <v>78</v>
      </c>
      <c r="F874" s="227">
        <v>2</v>
      </c>
      <c r="G874" s="227">
        <v>0</v>
      </c>
      <c r="H874" s="59">
        <v>3</v>
      </c>
      <c r="I874" s="227">
        <v>14</v>
      </c>
      <c r="J874" s="59">
        <v>2997</v>
      </c>
      <c r="K874" s="78">
        <f>VLOOKUP(msa[[#This Row],[hwycov_id]],cnf[],10,FALSE)</f>
        <v>2997</v>
      </c>
      <c r="L874" s="229">
        <f t="shared" si="39"/>
        <v>0</v>
      </c>
      <c r="M874" s="228">
        <f t="shared" si="40"/>
        <v>0</v>
      </c>
      <c r="N874" s="228">
        <f t="shared" si="41"/>
        <v>0</v>
      </c>
      <c r="O874" s="298" t="e">
        <f>VLOOKUP(msa[[#This Row],[hwycov_id]],check!$A$2:$P$26,16,FALSE)</f>
        <v>#N/A</v>
      </c>
      <c r="P874" s="298">
        <v>890</v>
      </c>
    </row>
    <row r="875" spans="1:16">
      <c r="A875" s="59">
        <v>28057</v>
      </c>
      <c r="B875" s="59">
        <v>9</v>
      </c>
      <c r="C875" s="59">
        <v>1</v>
      </c>
      <c r="D875" s="59">
        <v>1</v>
      </c>
      <c r="E875" s="59" t="s">
        <v>78</v>
      </c>
      <c r="F875" s="227">
        <v>2</v>
      </c>
      <c r="G875" s="227">
        <v>0</v>
      </c>
      <c r="H875" s="59">
        <v>3</v>
      </c>
      <c r="I875" s="227">
        <v>14</v>
      </c>
      <c r="J875" s="59">
        <v>3092</v>
      </c>
      <c r="K875" s="78">
        <f>VLOOKUP(msa[[#This Row],[hwycov_id]],cnf[],10,FALSE)</f>
        <v>3092</v>
      </c>
      <c r="L875" s="229">
        <f t="shared" si="39"/>
        <v>0</v>
      </c>
      <c r="M875" s="228">
        <f t="shared" si="40"/>
        <v>0</v>
      </c>
      <c r="N875" s="228">
        <f t="shared" si="41"/>
        <v>0</v>
      </c>
      <c r="O875" s="298" t="e">
        <f>VLOOKUP(msa[[#This Row],[hwycov_id]],check!$A$2:$P$26,16,FALSE)</f>
        <v>#N/A</v>
      </c>
      <c r="P875" s="298">
        <v>891</v>
      </c>
    </row>
    <row r="876" spans="1:16">
      <c r="A876" s="59">
        <v>16343</v>
      </c>
      <c r="B876" s="59">
        <v>9</v>
      </c>
      <c r="C876" s="59">
        <v>1</v>
      </c>
      <c r="D876" s="59">
        <v>1</v>
      </c>
      <c r="E876" s="59" t="s">
        <v>78</v>
      </c>
      <c r="F876" s="227">
        <v>2</v>
      </c>
      <c r="G876" s="227">
        <v>0</v>
      </c>
      <c r="H876" s="59">
        <v>3</v>
      </c>
      <c r="I876" s="227">
        <v>14</v>
      </c>
      <c r="J876" s="59">
        <v>3235</v>
      </c>
      <c r="K876" s="78">
        <f>VLOOKUP(msa[[#This Row],[hwycov_id]],cnf[],10,FALSE)</f>
        <v>3235</v>
      </c>
      <c r="L876" s="229">
        <f t="shared" si="39"/>
        <v>0</v>
      </c>
      <c r="M876" s="228">
        <f t="shared" si="40"/>
        <v>0</v>
      </c>
      <c r="N876" s="228">
        <f t="shared" si="41"/>
        <v>0</v>
      </c>
      <c r="O876" s="298" t="e">
        <f>VLOOKUP(msa[[#This Row],[hwycov_id]],check!$A$2:$P$26,16,FALSE)</f>
        <v>#N/A</v>
      </c>
      <c r="P876" s="298">
        <v>892</v>
      </c>
    </row>
    <row r="877" spans="1:16">
      <c r="A877" s="59">
        <v>11485</v>
      </c>
      <c r="B877" s="59">
        <v>9</v>
      </c>
      <c r="C877" s="59">
        <v>1</v>
      </c>
      <c r="D877" s="59">
        <v>1</v>
      </c>
      <c r="E877" s="59" t="s">
        <v>78</v>
      </c>
      <c r="F877" s="227">
        <v>2</v>
      </c>
      <c r="G877" s="227">
        <v>0</v>
      </c>
      <c r="H877" s="59">
        <v>3</v>
      </c>
      <c r="I877" s="227">
        <v>14</v>
      </c>
      <c r="J877" s="59">
        <v>3347</v>
      </c>
      <c r="K877" s="78">
        <f>VLOOKUP(msa[[#This Row],[hwycov_id]],cnf[],10,FALSE)</f>
        <v>3347</v>
      </c>
      <c r="L877" s="229">
        <f t="shared" si="39"/>
        <v>0</v>
      </c>
      <c r="M877" s="228">
        <f t="shared" si="40"/>
        <v>0</v>
      </c>
      <c r="N877" s="228">
        <f t="shared" si="41"/>
        <v>0</v>
      </c>
      <c r="O877" s="298" t="e">
        <f>VLOOKUP(msa[[#This Row],[hwycov_id]],check!$A$2:$P$26,16,FALSE)</f>
        <v>#N/A</v>
      </c>
      <c r="P877" s="298">
        <v>893</v>
      </c>
    </row>
    <row r="878" spans="1:16">
      <c r="A878" s="59">
        <v>10931</v>
      </c>
      <c r="B878" s="59">
        <v>9</v>
      </c>
      <c r="C878" s="59">
        <v>1</v>
      </c>
      <c r="D878" s="59">
        <v>1</v>
      </c>
      <c r="E878" s="59" t="s">
        <v>78</v>
      </c>
      <c r="F878" s="227">
        <v>2</v>
      </c>
      <c r="G878" s="227">
        <v>0</v>
      </c>
      <c r="H878" s="59">
        <v>3</v>
      </c>
      <c r="I878" s="227">
        <v>14</v>
      </c>
      <c r="J878" s="59">
        <v>3466</v>
      </c>
      <c r="K878" s="78">
        <f>VLOOKUP(msa[[#This Row],[hwycov_id]],cnf[],10,FALSE)</f>
        <v>3466</v>
      </c>
      <c r="L878" s="229">
        <f t="shared" si="39"/>
        <v>0</v>
      </c>
      <c r="M878" s="228">
        <f t="shared" si="40"/>
        <v>0</v>
      </c>
      <c r="N878" s="228">
        <f t="shared" si="41"/>
        <v>0</v>
      </c>
      <c r="O878" s="298" t="e">
        <f>VLOOKUP(msa[[#This Row],[hwycov_id]],check!$A$2:$P$26,16,FALSE)</f>
        <v>#N/A</v>
      </c>
      <c r="P878" s="298">
        <v>894</v>
      </c>
    </row>
    <row r="879" spans="1:16">
      <c r="A879" s="59">
        <v>27152</v>
      </c>
      <c r="B879" s="59">
        <v>9</v>
      </c>
      <c r="C879" s="59">
        <v>1</v>
      </c>
      <c r="D879" s="59">
        <v>1</v>
      </c>
      <c r="E879" s="59" t="s">
        <v>78</v>
      </c>
      <c r="F879" s="227">
        <v>2</v>
      </c>
      <c r="G879" s="227">
        <v>0</v>
      </c>
      <c r="H879" s="59">
        <v>3</v>
      </c>
      <c r="I879" s="227">
        <v>14</v>
      </c>
      <c r="J879" s="59">
        <v>3765</v>
      </c>
      <c r="K879" s="78">
        <f>VLOOKUP(msa[[#This Row],[hwycov_id]],cnf[],10,FALSE)</f>
        <v>3765</v>
      </c>
      <c r="L879" s="229">
        <f t="shared" si="39"/>
        <v>0</v>
      </c>
      <c r="M879" s="228">
        <f t="shared" si="40"/>
        <v>0</v>
      </c>
      <c r="N879" s="228">
        <f t="shared" si="41"/>
        <v>0</v>
      </c>
      <c r="O879" s="298" t="e">
        <f>VLOOKUP(msa[[#This Row],[hwycov_id]],check!$A$2:$P$26,16,FALSE)</f>
        <v>#N/A</v>
      </c>
      <c r="P879" s="298">
        <v>895</v>
      </c>
    </row>
    <row r="880" spans="1:16">
      <c r="A880" s="59">
        <v>8646</v>
      </c>
      <c r="B880" s="59">
        <v>9</v>
      </c>
      <c r="C880" s="59">
        <v>1</v>
      </c>
      <c r="D880" s="59">
        <v>1</v>
      </c>
      <c r="E880" s="59" t="s">
        <v>78</v>
      </c>
      <c r="F880" s="227">
        <v>2</v>
      </c>
      <c r="G880" s="227">
        <v>0</v>
      </c>
      <c r="H880" s="59">
        <v>3</v>
      </c>
      <c r="I880" s="227">
        <v>14</v>
      </c>
      <c r="J880" s="59">
        <v>3863</v>
      </c>
      <c r="K880" s="78">
        <f>VLOOKUP(msa[[#This Row],[hwycov_id]],cnf[],10,FALSE)</f>
        <v>3863</v>
      </c>
      <c r="L880" s="229">
        <f t="shared" si="39"/>
        <v>0</v>
      </c>
      <c r="M880" s="228">
        <f t="shared" si="40"/>
        <v>0</v>
      </c>
      <c r="N880" s="228">
        <f t="shared" si="41"/>
        <v>0</v>
      </c>
      <c r="O880" s="298" t="e">
        <f>VLOOKUP(msa[[#This Row],[hwycov_id]],check!$A$2:$P$26,16,FALSE)</f>
        <v>#N/A</v>
      </c>
      <c r="P880" s="298">
        <v>896</v>
      </c>
    </row>
    <row r="881" spans="1:16">
      <c r="A881" s="59">
        <v>16159</v>
      </c>
      <c r="B881" s="59">
        <v>9</v>
      </c>
      <c r="C881" s="59">
        <v>1</v>
      </c>
      <c r="D881" s="59">
        <v>1</v>
      </c>
      <c r="E881" s="59" t="s">
        <v>78</v>
      </c>
      <c r="F881" s="227">
        <v>2</v>
      </c>
      <c r="G881" s="227">
        <v>0</v>
      </c>
      <c r="H881" s="59">
        <v>3</v>
      </c>
      <c r="I881" s="227">
        <v>14</v>
      </c>
      <c r="J881" s="59">
        <v>3910</v>
      </c>
      <c r="K881" s="78">
        <f>VLOOKUP(msa[[#This Row],[hwycov_id]],cnf[],10,FALSE)</f>
        <v>3910</v>
      </c>
      <c r="L881" s="229">
        <f t="shared" si="39"/>
        <v>0</v>
      </c>
      <c r="M881" s="228">
        <f t="shared" si="40"/>
        <v>0</v>
      </c>
      <c r="N881" s="228">
        <f t="shared" si="41"/>
        <v>0</v>
      </c>
      <c r="O881" s="298" t="e">
        <f>VLOOKUP(msa[[#This Row],[hwycov_id]],check!$A$2:$P$26,16,FALSE)</f>
        <v>#N/A</v>
      </c>
      <c r="P881" s="298">
        <v>897</v>
      </c>
    </row>
    <row r="882" spans="1:16">
      <c r="A882" s="59">
        <v>28862</v>
      </c>
      <c r="B882" s="59">
        <v>9</v>
      </c>
      <c r="C882" s="59">
        <v>1</v>
      </c>
      <c r="D882" s="59">
        <v>1</v>
      </c>
      <c r="E882" s="59" t="s">
        <v>78</v>
      </c>
      <c r="F882" s="227">
        <v>2</v>
      </c>
      <c r="G882" s="227">
        <v>0</v>
      </c>
      <c r="H882" s="59">
        <v>3</v>
      </c>
      <c r="I882" s="227">
        <v>14</v>
      </c>
      <c r="J882" s="59">
        <v>3930</v>
      </c>
      <c r="K882" s="78">
        <f>VLOOKUP(msa[[#This Row],[hwycov_id]],cnf[],10,FALSE)</f>
        <v>3930</v>
      </c>
      <c r="L882" s="229">
        <f t="shared" si="39"/>
        <v>0</v>
      </c>
      <c r="M882" s="228">
        <f t="shared" si="40"/>
        <v>0</v>
      </c>
      <c r="N882" s="228">
        <f t="shared" si="41"/>
        <v>0</v>
      </c>
      <c r="O882" s="298" t="e">
        <f>VLOOKUP(msa[[#This Row],[hwycov_id]],check!$A$2:$P$26,16,FALSE)</f>
        <v>#N/A</v>
      </c>
      <c r="P882" s="298">
        <v>898</v>
      </c>
    </row>
    <row r="883" spans="1:16">
      <c r="A883" s="59">
        <v>28987</v>
      </c>
      <c r="B883" s="59">
        <v>9</v>
      </c>
      <c r="C883" s="59">
        <v>1</v>
      </c>
      <c r="D883" s="59">
        <v>1</v>
      </c>
      <c r="E883" s="59" t="s">
        <v>78</v>
      </c>
      <c r="F883" s="227">
        <v>2</v>
      </c>
      <c r="G883" s="227">
        <v>0</v>
      </c>
      <c r="H883" s="59">
        <v>3</v>
      </c>
      <c r="I883" s="227">
        <v>14</v>
      </c>
      <c r="J883" s="59">
        <v>4059</v>
      </c>
      <c r="K883" s="78">
        <f>VLOOKUP(msa[[#This Row],[hwycov_id]],cnf[],10,FALSE)</f>
        <v>4059</v>
      </c>
      <c r="L883" s="229">
        <f t="shared" si="39"/>
        <v>0</v>
      </c>
      <c r="M883" s="228">
        <f t="shared" si="40"/>
        <v>0</v>
      </c>
      <c r="N883" s="228">
        <f t="shared" si="41"/>
        <v>0</v>
      </c>
      <c r="O883" s="298" t="e">
        <f>VLOOKUP(msa[[#This Row],[hwycov_id]],check!$A$2:$P$26,16,FALSE)</f>
        <v>#N/A</v>
      </c>
      <c r="P883" s="298">
        <v>899</v>
      </c>
    </row>
    <row r="884" spans="1:16">
      <c r="A884" s="59">
        <v>28019</v>
      </c>
      <c r="B884" s="59">
        <v>9</v>
      </c>
      <c r="C884" s="59">
        <v>1</v>
      </c>
      <c r="D884" s="59">
        <v>1</v>
      </c>
      <c r="E884" s="59" t="s">
        <v>78</v>
      </c>
      <c r="F884" s="227">
        <v>2</v>
      </c>
      <c r="G884" s="227">
        <v>0</v>
      </c>
      <c r="H884" s="59">
        <v>3</v>
      </c>
      <c r="I884" s="227">
        <v>14</v>
      </c>
      <c r="J884" s="59">
        <v>4339</v>
      </c>
      <c r="K884" s="78">
        <f>VLOOKUP(msa[[#This Row],[hwycov_id]],cnf[],10,FALSE)</f>
        <v>4339</v>
      </c>
      <c r="L884" s="229">
        <f t="shared" si="39"/>
        <v>0</v>
      </c>
      <c r="M884" s="228">
        <f t="shared" si="40"/>
        <v>0</v>
      </c>
      <c r="N884" s="228">
        <f t="shared" si="41"/>
        <v>0</v>
      </c>
      <c r="O884" s="298" t="e">
        <f>VLOOKUP(msa[[#This Row],[hwycov_id]],check!$A$2:$P$26,16,FALSE)</f>
        <v>#N/A</v>
      </c>
      <c r="P884" s="298">
        <v>900</v>
      </c>
    </row>
    <row r="885" spans="1:16">
      <c r="A885" s="59">
        <v>10986</v>
      </c>
      <c r="B885" s="59">
        <v>9</v>
      </c>
      <c r="C885" s="59">
        <v>1</v>
      </c>
      <c r="D885" s="59">
        <v>1</v>
      </c>
      <c r="E885" s="59" t="s">
        <v>78</v>
      </c>
      <c r="F885" s="227">
        <v>2</v>
      </c>
      <c r="G885" s="227">
        <v>0</v>
      </c>
      <c r="H885" s="59">
        <v>3</v>
      </c>
      <c r="I885" s="227">
        <v>14</v>
      </c>
      <c r="J885" s="59">
        <v>4343</v>
      </c>
      <c r="K885" s="78">
        <f>VLOOKUP(msa[[#This Row],[hwycov_id]],cnf[],10,FALSE)</f>
        <v>4343</v>
      </c>
      <c r="L885" s="229">
        <f t="shared" si="39"/>
        <v>0</v>
      </c>
      <c r="M885" s="228">
        <f t="shared" si="40"/>
        <v>0</v>
      </c>
      <c r="N885" s="228">
        <f t="shared" si="41"/>
        <v>0</v>
      </c>
      <c r="O885" s="298" t="e">
        <f>VLOOKUP(msa[[#This Row],[hwycov_id]],check!$A$2:$P$26,16,FALSE)</f>
        <v>#N/A</v>
      </c>
      <c r="P885" s="298">
        <v>901</v>
      </c>
    </row>
    <row r="886" spans="1:16">
      <c r="A886" s="59">
        <v>10928</v>
      </c>
      <c r="B886" s="59">
        <v>9</v>
      </c>
      <c r="C886" s="59">
        <v>1</v>
      </c>
      <c r="D886" s="59">
        <v>1</v>
      </c>
      <c r="E886" s="59" t="s">
        <v>78</v>
      </c>
      <c r="F886" s="227">
        <v>2</v>
      </c>
      <c r="G886" s="227">
        <v>0</v>
      </c>
      <c r="H886" s="59">
        <v>3</v>
      </c>
      <c r="I886" s="227">
        <v>14</v>
      </c>
      <c r="J886" s="59">
        <v>4439</v>
      </c>
      <c r="K886" s="78">
        <f>VLOOKUP(msa[[#This Row],[hwycov_id]],cnf[],10,FALSE)</f>
        <v>4439</v>
      </c>
      <c r="L886" s="229">
        <f t="shared" si="39"/>
        <v>0</v>
      </c>
      <c r="M886" s="228">
        <f t="shared" si="40"/>
        <v>0</v>
      </c>
      <c r="N886" s="228">
        <f t="shared" si="41"/>
        <v>0</v>
      </c>
      <c r="O886" s="298" t="e">
        <f>VLOOKUP(msa[[#This Row],[hwycov_id]],check!$A$2:$P$26,16,FALSE)</f>
        <v>#N/A</v>
      </c>
      <c r="P886" s="298">
        <v>902</v>
      </c>
    </row>
    <row r="887" spans="1:16">
      <c r="A887" s="59">
        <v>10901</v>
      </c>
      <c r="B887" s="59">
        <v>9</v>
      </c>
      <c r="C887" s="59">
        <v>1</v>
      </c>
      <c r="D887" s="59">
        <v>1</v>
      </c>
      <c r="E887" s="59" t="s">
        <v>78</v>
      </c>
      <c r="F887" s="227">
        <v>2</v>
      </c>
      <c r="G887" s="227">
        <v>0</v>
      </c>
      <c r="H887" s="59">
        <v>3</v>
      </c>
      <c r="I887" s="227">
        <v>14</v>
      </c>
      <c r="J887" s="59">
        <v>4496</v>
      </c>
      <c r="K887" s="78">
        <f>VLOOKUP(msa[[#This Row],[hwycov_id]],cnf[],10,FALSE)</f>
        <v>4496</v>
      </c>
      <c r="L887" s="229">
        <f t="shared" si="39"/>
        <v>0</v>
      </c>
      <c r="M887" s="228">
        <f t="shared" si="40"/>
        <v>0</v>
      </c>
      <c r="N887" s="228">
        <f t="shared" si="41"/>
        <v>0</v>
      </c>
      <c r="O887" s="298" t="e">
        <f>VLOOKUP(msa[[#This Row],[hwycov_id]],check!$A$2:$P$26,16,FALSE)</f>
        <v>#N/A</v>
      </c>
      <c r="P887" s="298">
        <v>903</v>
      </c>
    </row>
    <row r="888" spans="1:16">
      <c r="A888" s="59">
        <v>27506</v>
      </c>
      <c r="B888" s="59">
        <v>9</v>
      </c>
      <c r="C888" s="59">
        <v>1</v>
      </c>
      <c r="D888" s="59">
        <v>1</v>
      </c>
      <c r="E888" s="59" t="s">
        <v>78</v>
      </c>
      <c r="F888" s="227">
        <v>2</v>
      </c>
      <c r="G888" s="227">
        <v>0</v>
      </c>
      <c r="H888" s="59">
        <v>3</v>
      </c>
      <c r="I888" s="227">
        <v>14</v>
      </c>
      <c r="J888" s="59">
        <v>4577</v>
      </c>
      <c r="K888" s="78">
        <f>VLOOKUP(msa[[#This Row],[hwycov_id]],cnf[],10,FALSE)</f>
        <v>4577</v>
      </c>
      <c r="L888" s="229">
        <f t="shared" si="39"/>
        <v>0</v>
      </c>
      <c r="M888" s="228">
        <f t="shared" si="40"/>
        <v>0</v>
      </c>
      <c r="N888" s="228">
        <f t="shared" si="41"/>
        <v>0</v>
      </c>
      <c r="O888" s="298" t="e">
        <f>VLOOKUP(msa[[#This Row],[hwycov_id]],check!$A$2:$P$26,16,FALSE)</f>
        <v>#N/A</v>
      </c>
      <c r="P888" s="298">
        <v>904</v>
      </c>
    </row>
    <row r="889" spans="1:16">
      <c r="A889" s="59">
        <v>28984</v>
      </c>
      <c r="B889" s="59">
        <v>9</v>
      </c>
      <c r="C889" s="59">
        <v>1</v>
      </c>
      <c r="D889" s="59">
        <v>1</v>
      </c>
      <c r="E889" s="59" t="s">
        <v>78</v>
      </c>
      <c r="F889" s="227">
        <v>2</v>
      </c>
      <c r="G889" s="227">
        <v>0</v>
      </c>
      <c r="H889" s="59">
        <v>3</v>
      </c>
      <c r="I889" s="227">
        <v>14</v>
      </c>
      <c r="J889" s="59">
        <v>4614</v>
      </c>
      <c r="K889" s="78">
        <f>VLOOKUP(msa[[#This Row],[hwycov_id]],cnf[],10,FALSE)</f>
        <v>4614</v>
      </c>
      <c r="L889" s="229">
        <f t="shared" si="39"/>
        <v>0</v>
      </c>
      <c r="M889" s="228">
        <f t="shared" si="40"/>
        <v>0</v>
      </c>
      <c r="N889" s="228">
        <f t="shared" si="41"/>
        <v>0</v>
      </c>
      <c r="O889" s="298" t="e">
        <f>VLOOKUP(msa[[#This Row],[hwycov_id]],check!$A$2:$P$26,16,FALSE)</f>
        <v>#N/A</v>
      </c>
      <c r="P889" s="298">
        <v>905</v>
      </c>
    </row>
    <row r="890" spans="1:16">
      <c r="A890" s="59">
        <v>14625</v>
      </c>
      <c r="B890" s="59">
        <v>9</v>
      </c>
      <c r="C890" s="59">
        <v>1</v>
      </c>
      <c r="D890" s="59">
        <v>1</v>
      </c>
      <c r="E890" s="59" t="s">
        <v>78</v>
      </c>
      <c r="F890" s="227">
        <v>2</v>
      </c>
      <c r="G890" s="227">
        <v>0</v>
      </c>
      <c r="H890" s="59">
        <v>3</v>
      </c>
      <c r="I890" s="227">
        <v>14</v>
      </c>
      <c r="J890" s="59">
        <v>4828</v>
      </c>
      <c r="K890" s="78">
        <f>VLOOKUP(msa[[#This Row],[hwycov_id]],cnf[],10,FALSE)</f>
        <v>4828</v>
      </c>
      <c r="L890" s="229">
        <f t="shared" si="39"/>
        <v>0</v>
      </c>
      <c r="M890" s="228">
        <f t="shared" si="40"/>
        <v>0</v>
      </c>
      <c r="N890" s="228">
        <f t="shared" si="41"/>
        <v>0</v>
      </c>
      <c r="O890" s="298" t="e">
        <f>VLOOKUP(msa[[#This Row],[hwycov_id]],check!$A$2:$P$26,16,FALSE)</f>
        <v>#N/A</v>
      </c>
      <c r="P890" s="298">
        <v>906</v>
      </c>
    </row>
    <row r="891" spans="1:16">
      <c r="A891" s="59">
        <v>28937</v>
      </c>
      <c r="B891" s="59">
        <v>9</v>
      </c>
      <c r="C891" s="59">
        <v>1</v>
      </c>
      <c r="D891" s="59">
        <v>1</v>
      </c>
      <c r="E891" s="59" t="s">
        <v>78</v>
      </c>
      <c r="F891" s="227">
        <v>2</v>
      </c>
      <c r="G891" s="227">
        <v>0</v>
      </c>
      <c r="H891" s="59">
        <v>3</v>
      </c>
      <c r="I891" s="227">
        <v>9</v>
      </c>
      <c r="J891" s="59">
        <v>4837</v>
      </c>
      <c r="K891" s="78">
        <f>VLOOKUP(msa[[#This Row],[hwycov_id]],cnf[],10,FALSE)</f>
        <v>4837</v>
      </c>
      <c r="L891" s="229">
        <f t="shared" si="39"/>
        <v>0</v>
      </c>
      <c r="M891" s="228">
        <f t="shared" si="40"/>
        <v>0</v>
      </c>
      <c r="N891" s="228">
        <f t="shared" si="41"/>
        <v>0</v>
      </c>
      <c r="O891" s="298" t="e">
        <f>VLOOKUP(msa[[#This Row],[hwycov_id]],check!$A$2:$P$26,16,FALSE)</f>
        <v>#N/A</v>
      </c>
      <c r="P891" s="298">
        <v>907</v>
      </c>
    </row>
    <row r="892" spans="1:16">
      <c r="A892" s="59">
        <v>10861</v>
      </c>
      <c r="B892" s="59">
        <v>9</v>
      </c>
      <c r="C892" s="59">
        <v>1</v>
      </c>
      <c r="D892" s="59">
        <v>1</v>
      </c>
      <c r="E892" s="59" t="s">
        <v>78</v>
      </c>
      <c r="F892" s="227">
        <v>2</v>
      </c>
      <c r="G892" s="227">
        <v>0</v>
      </c>
      <c r="H892" s="59">
        <v>3</v>
      </c>
      <c r="I892" s="227">
        <v>14</v>
      </c>
      <c r="J892" s="59">
        <v>4857</v>
      </c>
      <c r="K892" s="78">
        <f>VLOOKUP(msa[[#This Row],[hwycov_id]],cnf[],10,FALSE)</f>
        <v>4857</v>
      </c>
      <c r="L892" s="229">
        <f t="shared" si="39"/>
        <v>0</v>
      </c>
      <c r="M892" s="228">
        <f t="shared" si="40"/>
        <v>0</v>
      </c>
      <c r="N892" s="228">
        <f t="shared" si="41"/>
        <v>0</v>
      </c>
      <c r="O892" s="298" t="e">
        <f>VLOOKUP(msa[[#This Row],[hwycov_id]],check!$A$2:$P$26,16,FALSE)</f>
        <v>#N/A</v>
      </c>
      <c r="P892" s="298">
        <v>908</v>
      </c>
    </row>
    <row r="893" spans="1:16">
      <c r="A893" s="59">
        <v>14674</v>
      </c>
      <c r="B893" s="59">
        <v>9</v>
      </c>
      <c r="C893" s="59">
        <v>1</v>
      </c>
      <c r="D893" s="59">
        <v>1</v>
      </c>
      <c r="E893" s="59" t="s">
        <v>78</v>
      </c>
      <c r="F893" s="227">
        <v>2</v>
      </c>
      <c r="G893" s="227">
        <v>0</v>
      </c>
      <c r="H893" s="59">
        <v>3</v>
      </c>
      <c r="I893" s="227">
        <v>14</v>
      </c>
      <c r="J893" s="59">
        <v>5180</v>
      </c>
      <c r="K893" s="78">
        <f>VLOOKUP(msa[[#This Row],[hwycov_id]],cnf[],10,FALSE)</f>
        <v>5180</v>
      </c>
      <c r="L893" s="229">
        <f t="shared" si="39"/>
        <v>0</v>
      </c>
      <c r="M893" s="228">
        <f t="shared" si="40"/>
        <v>0</v>
      </c>
      <c r="N893" s="228">
        <f t="shared" si="41"/>
        <v>0</v>
      </c>
      <c r="O893" s="298" t="e">
        <f>VLOOKUP(msa[[#This Row],[hwycov_id]],check!$A$2:$P$26,16,FALSE)</f>
        <v>#N/A</v>
      </c>
      <c r="P893" s="298">
        <v>909</v>
      </c>
    </row>
    <row r="894" spans="1:16">
      <c r="A894" s="59">
        <v>28817</v>
      </c>
      <c r="B894" s="59">
        <v>9</v>
      </c>
      <c r="C894" s="59">
        <v>1</v>
      </c>
      <c r="D894" s="59">
        <v>1</v>
      </c>
      <c r="E894" s="59" t="s">
        <v>78</v>
      </c>
      <c r="F894" s="227">
        <v>2</v>
      </c>
      <c r="G894" s="227">
        <v>0</v>
      </c>
      <c r="H894" s="59">
        <v>3</v>
      </c>
      <c r="I894" s="227">
        <v>14</v>
      </c>
      <c r="J894" s="59">
        <v>5183</v>
      </c>
      <c r="K894" s="78">
        <f>VLOOKUP(msa[[#This Row],[hwycov_id]],cnf[],10,FALSE)</f>
        <v>5183</v>
      </c>
      <c r="L894" s="229">
        <f t="shared" si="39"/>
        <v>0</v>
      </c>
      <c r="M894" s="228">
        <f t="shared" si="40"/>
        <v>0</v>
      </c>
      <c r="N894" s="228">
        <f t="shared" si="41"/>
        <v>0</v>
      </c>
      <c r="O894" s="298" t="e">
        <f>VLOOKUP(msa[[#This Row],[hwycov_id]],check!$A$2:$P$26,16,FALSE)</f>
        <v>#N/A</v>
      </c>
      <c r="P894" s="298">
        <v>910</v>
      </c>
    </row>
    <row r="895" spans="1:16">
      <c r="A895" s="59">
        <v>27637</v>
      </c>
      <c r="B895" s="59">
        <v>9</v>
      </c>
      <c r="C895" s="59">
        <v>1</v>
      </c>
      <c r="D895" s="59">
        <v>1</v>
      </c>
      <c r="E895" s="59" t="s">
        <v>78</v>
      </c>
      <c r="F895" s="227">
        <v>2</v>
      </c>
      <c r="G895" s="227">
        <v>0</v>
      </c>
      <c r="H895" s="59">
        <v>3</v>
      </c>
      <c r="I895" s="227">
        <v>14</v>
      </c>
      <c r="J895" s="59">
        <v>5303</v>
      </c>
      <c r="K895" s="78">
        <f>VLOOKUP(msa[[#This Row],[hwycov_id]],cnf[],10,FALSE)</f>
        <v>5303</v>
      </c>
      <c r="L895" s="229">
        <f t="shared" si="39"/>
        <v>0</v>
      </c>
      <c r="M895" s="228">
        <f t="shared" si="40"/>
        <v>0</v>
      </c>
      <c r="N895" s="228">
        <f t="shared" si="41"/>
        <v>0</v>
      </c>
      <c r="O895" s="298" t="e">
        <f>VLOOKUP(msa[[#This Row],[hwycov_id]],check!$A$2:$P$26,16,FALSE)</f>
        <v>#N/A</v>
      </c>
      <c r="P895" s="298">
        <v>911</v>
      </c>
    </row>
    <row r="896" spans="1:16">
      <c r="A896" s="59">
        <v>10990</v>
      </c>
      <c r="B896" s="59">
        <v>9</v>
      </c>
      <c r="C896" s="59">
        <v>1</v>
      </c>
      <c r="D896" s="59">
        <v>1</v>
      </c>
      <c r="E896" s="59" t="s">
        <v>78</v>
      </c>
      <c r="F896" s="227">
        <v>2</v>
      </c>
      <c r="G896" s="227">
        <v>0</v>
      </c>
      <c r="H896" s="59">
        <v>3</v>
      </c>
      <c r="I896" s="227">
        <v>14</v>
      </c>
      <c r="J896" s="59">
        <v>5652</v>
      </c>
      <c r="K896" s="78">
        <f>VLOOKUP(msa[[#This Row],[hwycov_id]],cnf[],10,FALSE)</f>
        <v>5652</v>
      </c>
      <c r="L896" s="229">
        <f t="shared" si="39"/>
        <v>0</v>
      </c>
      <c r="M896" s="228">
        <f t="shared" si="40"/>
        <v>0</v>
      </c>
      <c r="N896" s="228">
        <f t="shared" si="41"/>
        <v>0</v>
      </c>
      <c r="O896" s="298" t="e">
        <f>VLOOKUP(msa[[#This Row],[hwycov_id]],check!$A$2:$P$26,16,FALSE)</f>
        <v>#N/A</v>
      </c>
      <c r="P896" s="298">
        <v>912</v>
      </c>
    </row>
    <row r="897" spans="1:16">
      <c r="A897" s="59">
        <v>10934</v>
      </c>
      <c r="B897" s="59">
        <v>9</v>
      </c>
      <c r="C897" s="59">
        <v>1</v>
      </c>
      <c r="D897" s="59">
        <v>1</v>
      </c>
      <c r="E897" s="59" t="s">
        <v>78</v>
      </c>
      <c r="F897" s="227">
        <v>2</v>
      </c>
      <c r="G897" s="227">
        <v>0</v>
      </c>
      <c r="H897" s="59">
        <v>3</v>
      </c>
      <c r="I897" s="227">
        <v>14</v>
      </c>
      <c r="J897" s="59">
        <v>5738</v>
      </c>
      <c r="K897" s="78">
        <f>VLOOKUP(msa[[#This Row],[hwycov_id]],cnf[],10,FALSE)</f>
        <v>5738</v>
      </c>
      <c r="L897" s="229">
        <f t="shared" si="39"/>
        <v>0</v>
      </c>
      <c r="M897" s="228">
        <f t="shared" si="40"/>
        <v>0</v>
      </c>
      <c r="N897" s="228">
        <f t="shared" si="41"/>
        <v>0</v>
      </c>
      <c r="O897" s="298" t="e">
        <f>VLOOKUP(msa[[#This Row],[hwycov_id]],check!$A$2:$P$26,16,FALSE)</f>
        <v>#N/A</v>
      </c>
      <c r="P897" s="298">
        <v>913</v>
      </c>
    </row>
    <row r="898" spans="1:16">
      <c r="A898" s="59">
        <v>10880</v>
      </c>
      <c r="B898" s="59">
        <v>9</v>
      </c>
      <c r="C898" s="59">
        <v>1</v>
      </c>
      <c r="D898" s="59">
        <v>1</v>
      </c>
      <c r="E898" s="59" t="s">
        <v>78</v>
      </c>
      <c r="F898" s="227">
        <v>2</v>
      </c>
      <c r="G898" s="227">
        <v>0</v>
      </c>
      <c r="H898" s="59">
        <v>3</v>
      </c>
      <c r="I898" s="227">
        <v>14</v>
      </c>
      <c r="J898" s="59">
        <v>5781</v>
      </c>
      <c r="K898" s="78">
        <f>VLOOKUP(msa[[#This Row],[hwycov_id]],cnf[],10,FALSE)</f>
        <v>5781</v>
      </c>
      <c r="L898" s="229">
        <f t="shared" ref="L898:L961" si="42">K898/J898-1</f>
        <v>0</v>
      </c>
      <c r="M898" s="228">
        <f t="shared" ref="M898:M961" si="43">K898-J898</f>
        <v>0</v>
      </c>
      <c r="N898" s="228">
        <f t="shared" ref="N898:N961" si="44">POWER(M898,2)</f>
        <v>0</v>
      </c>
      <c r="O898" s="298" t="e">
        <f>VLOOKUP(msa[[#This Row],[hwycov_id]],check!$A$2:$P$26,16,FALSE)</f>
        <v>#N/A</v>
      </c>
      <c r="P898" s="298">
        <v>914</v>
      </c>
    </row>
    <row r="899" spans="1:16">
      <c r="A899" s="59">
        <v>28860</v>
      </c>
      <c r="B899" s="59">
        <v>9</v>
      </c>
      <c r="C899" s="59">
        <v>1</v>
      </c>
      <c r="D899" s="59">
        <v>1</v>
      </c>
      <c r="E899" s="59" t="s">
        <v>78</v>
      </c>
      <c r="F899" s="227">
        <v>2</v>
      </c>
      <c r="G899" s="227">
        <v>0</v>
      </c>
      <c r="H899" s="59">
        <v>3</v>
      </c>
      <c r="I899" s="227">
        <v>14</v>
      </c>
      <c r="J899" s="59">
        <v>5786</v>
      </c>
      <c r="K899" s="78">
        <f>VLOOKUP(msa[[#This Row],[hwycov_id]],cnf[],10,FALSE)</f>
        <v>5786</v>
      </c>
      <c r="L899" s="229">
        <f t="shared" si="42"/>
        <v>0</v>
      </c>
      <c r="M899" s="228">
        <f t="shared" si="43"/>
        <v>0</v>
      </c>
      <c r="N899" s="228">
        <f t="shared" si="44"/>
        <v>0</v>
      </c>
      <c r="O899" s="298" t="e">
        <f>VLOOKUP(msa[[#This Row],[hwycov_id]],check!$A$2:$P$26,16,FALSE)</f>
        <v>#N/A</v>
      </c>
      <c r="P899" s="298">
        <v>915</v>
      </c>
    </row>
    <row r="900" spans="1:16">
      <c r="A900" s="59">
        <v>14622</v>
      </c>
      <c r="B900" s="59">
        <v>9</v>
      </c>
      <c r="C900" s="59">
        <v>1</v>
      </c>
      <c r="D900" s="59">
        <v>1</v>
      </c>
      <c r="E900" s="59" t="s">
        <v>78</v>
      </c>
      <c r="F900" s="227">
        <v>2</v>
      </c>
      <c r="G900" s="227">
        <v>0</v>
      </c>
      <c r="H900" s="59">
        <v>3</v>
      </c>
      <c r="I900" s="227">
        <v>14</v>
      </c>
      <c r="J900" s="59">
        <v>5880</v>
      </c>
      <c r="K900" s="78">
        <f>VLOOKUP(msa[[#This Row],[hwycov_id]],cnf[],10,FALSE)</f>
        <v>5880</v>
      </c>
      <c r="L900" s="229">
        <f t="shared" si="42"/>
        <v>0</v>
      </c>
      <c r="M900" s="228">
        <f t="shared" si="43"/>
        <v>0</v>
      </c>
      <c r="N900" s="228">
        <f t="shared" si="44"/>
        <v>0</v>
      </c>
      <c r="O900" s="298" t="e">
        <f>VLOOKUP(msa[[#This Row],[hwycov_id]],check!$A$2:$P$26,16,FALSE)</f>
        <v>#N/A</v>
      </c>
      <c r="P900" s="298">
        <v>916</v>
      </c>
    </row>
    <row r="901" spans="1:16">
      <c r="A901" s="59">
        <v>14621</v>
      </c>
      <c r="B901" s="59">
        <v>9</v>
      </c>
      <c r="C901" s="59">
        <v>1</v>
      </c>
      <c r="D901" s="59">
        <v>1</v>
      </c>
      <c r="E901" s="59" t="s">
        <v>78</v>
      </c>
      <c r="F901" s="227">
        <v>2</v>
      </c>
      <c r="G901" s="227">
        <v>0</v>
      </c>
      <c r="H901" s="59">
        <v>3</v>
      </c>
      <c r="I901" s="227">
        <v>14</v>
      </c>
      <c r="J901" s="59">
        <v>5910</v>
      </c>
      <c r="K901" s="78">
        <f>VLOOKUP(msa[[#This Row],[hwycov_id]],cnf[],10,FALSE)</f>
        <v>5910</v>
      </c>
      <c r="L901" s="229">
        <f t="shared" si="42"/>
        <v>0</v>
      </c>
      <c r="M901" s="228">
        <f t="shared" si="43"/>
        <v>0</v>
      </c>
      <c r="N901" s="228">
        <f t="shared" si="44"/>
        <v>0</v>
      </c>
      <c r="O901" s="298" t="e">
        <f>VLOOKUP(msa[[#This Row],[hwycov_id]],check!$A$2:$P$26,16,FALSE)</f>
        <v>#N/A</v>
      </c>
      <c r="P901" s="298">
        <v>917</v>
      </c>
    </row>
    <row r="902" spans="1:16">
      <c r="A902" s="59">
        <v>14626</v>
      </c>
      <c r="B902" s="59">
        <v>9</v>
      </c>
      <c r="C902" s="59">
        <v>1</v>
      </c>
      <c r="D902" s="59">
        <v>1</v>
      </c>
      <c r="E902" s="59" t="s">
        <v>78</v>
      </c>
      <c r="F902" s="227">
        <v>2</v>
      </c>
      <c r="G902" s="227">
        <v>0</v>
      </c>
      <c r="H902" s="59">
        <v>3</v>
      </c>
      <c r="I902" s="227">
        <v>14</v>
      </c>
      <c r="J902" s="59">
        <v>5936</v>
      </c>
      <c r="K902" s="78">
        <f>VLOOKUP(msa[[#This Row],[hwycov_id]],cnf[],10,FALSE)</f>
        <v>5936</v>
      </c>
      <c r="L902" s="229">
        <f t="shared" si="42"/>
        <v>0</v>
      </c>
      <c r="M902" s="228">
        <f t="shared" si="43"/>
        <v>0</v>
      </c>
      <c r="N902" s="228">
        <f t="shared" si="44"/>
        <v>0</v>
      </c>
      <c r="O902" s="298" t="e">
        <f>VLOOKUP(msa[[#This Row],[hwycov_id]],check!$A$2:$P$26,16,FALSE)</f>
        <v>#N/A</v>
      </c>
      <c r="P902" s="298">
        <v>918</v>
      </c>
    </row>
    <row r="903" spans="1:16">
      <c r="A903" s="59">
        <v>10890</v>
      </c>
      <c r="B903" s="59">
        <v>9</v>
      </c>
      <c r="C903" s="59">
        <v>1</v>
      </c>
      <c r="D903" s="59">
        <v>1</v>
      </c>
      <c r="E903" s="59" t="s">
        <v>78</v>
      </c>
      <c r="F903" s="227">
        <v>2</v>
      </c>
      <c r="G903" s="227">
        <v>0</v>
      </c>
      <c r="H903" s="59">
        <v>3</v>
      </c>
      <c r="I903" s="227">
        <v>14</v>
      </c>
      <c r="J903" s="59">
        <v>6115</v>
      </c>
      <c r="K903" s="78">
        <f>VLOOKUP(msa[[#This Row],[hwycov_id]],cnf[],10,FALSE)</f>
        <v>6115</v>
      </c>
      <c r="L903" s="229">
        <f t="shared" si="42"/>
        <v>0</v>
      </c>
      <c r="M903" s="228">
        <f t="shared" si="43"/>
        <v>0</v>
      </c>
      <c r="N903" s="228">
        <f t="shared" si="44"/>
        <v>0</v>
      </c>
      <c r="O903" s="298" t="e">
        <f>VLOOKUP(msa[[#This Row],[hwycov_id]],check!$A$2:$P$26,16,FALSE)</f>
        <v>#N/A</v>
      </c>
      <c r="P903" s="298">
        <v>919</v>
      </c>
    </row>
    <row r="904" spans="1:16">
      <c r="A904" s="59">
        <v>37212</v>
      </c>
      <c r="B904" s="59">
        <v>9</v>
      </c>
      <c r="C904" s="59">
        <v>1</v>
      </c>
      <c r="D904" s="59">
        <v>1</v>
      </c>
      <c r="E904" s="59" t="s">
        <v>78</v>
      </c>
      <c r="F904" s="227">
        <v>2</v>
      </c>
      <c r="G904" s="227">
        <v>0</v>
      </c>
      <c r="H904" s="59">
        <v>3</v>
      </c>
      <c r="I904" s="227">
        <v>14</v>
      </c>
      <c r="J904" s="59">
        <v>6172</v>
      </c>
      <c r="K904" s="78">
        <f>VLOOKUP(msa[[#This Row],[hwycov_id]],cnf[],10,FALSE)</f>
        <v>6172</v>
      </c>
      <c r="L904" s="229">
        <f t="shared" si="42"/>
        <v>0</v>
      </c>
      <c r="M904" s="228">
        <f t="shared" si="43"/>
        <v>0</v>
      </c>
      <c r="N904" s="228">
        <f t="shared" si="44"/>
        <v>0</v>
      </c>
      <c r="O904" s="298" t="e">
        <f>VLOOKUP(msa[[#This Row],[hwycov_id]],check!$A$2:$P$26,16,FALSE)</f>
        <v>#N/A</v>
      </c>
      <c r="P904" s="298">
        <v>920</v>
      </c>
    </row>
    <row r="905" spans="1:16">
      <c r="A905" s="59">
        <v>10877</v>
      </c>
      <c r="B905" s="59">
        <v>9</v>
      </c>
      <c r="C905" s="59">
        <v>1</v>
      </c>
      <c r="D905" s="59">
        <v>1</v>
      </c>
      <c r="E905" s="59" t="s">
        <v>78</v>
      </c>
      <c r="F905" s="227">
        <v>2</v>
      </c>
      <c r="G905" s="227">
        <v>0</v>
      </c>
      <c r="H905" s="59">
        <v>3</v>
      </c>
      <c r="I905" s="227">
        <v>14</v>
      </c>
      <c r="J905" s="59">
        <v>6229</v>
      </c>
      <c r="K905" s="78">
        <f>VLOOKUP(msa[[#This Row],[hwycov_id]],cnf[],10,FALSE)</f>
        <v>6229</v>
      </c>
      <c r="L905" s="229">
        <f t="shared" si="42"/>
        <v>0</v>
      </c>
      <c r="M905" s="228">
        <f t="shared" si="43"/>
        <v>0</v>
      </c>
      <c r="N905" s="228">
        <f t="shared" si="44"/>
        <v>0</v>
      </c>
      <c r="O905" s="298" t="e">
        <f>VLOOKUP(msa[[#This Row],[hwycov_id]],check!$A$2:$P$26,16,FALSE)</f>
        <v>#N/A</v>
      </c>
      <c r="P905" s="298">
        <v>921</v>
      </c>
    </row>
    <row r="906" spans="1:16">
      <c r="A906" s="59">
        <v>10875</v>
      </c>
      <c r="B906" s="59">
        <v>9</v>
      </c>
      <c r="C906" s="59">
        <v>1</v>
      </c>
      <c r="D906" s="59">
        <v>1</v>
      </c>
      <c r="E906" s="59" t="s">
        <v>78</v>
      </c>
      <c r="F906" s="227">
        <v>2</v>
      </c>
      <c r="G906" s="227">
        <v>0</v>
      </c>
      <c r="H906" s="59">
        <v>3</v>
      </c>
      <c r="I906" s="227">
        <v>14</v>
      </c>
      <c r="J906" s="59">
        <v>6322</v>
      </c>
      <c r="K906" s="78">
        <f>VLOOKUP(msa[[#This Row],[hwycov_id]],cnf[],10,FALSE)</f>
        <v>6322</v>
      </c>
      <c r="L906" s="229">
        <f t="shared" si="42"/>
        <v>0</v>
      </c>
      <c r="M906" s="228">
        <f t="shared" si="43"/>
        <v>0</v>
      </c>
      <c r="N906" s="228">
        <f t="shared" si="44"/>
        <v>0</v>
      </c>
      <c r="O906" s="298" t="e">
        <f>VLOOKUP(msa[[#This Row],[hwycov_id]],check!$A$2:$P$26,16,FALSE)</f>
        <v>#N/A</v>
      </c>
      <c r="P906" s="298">
        <v>922</v>
      </c>
    </row>
    <row r="907" spans="1:16">
      <c r="A907" s="59">
        <v>10882</v>
      </c>
      <c r="B907" s="59">
        <v>9</v>
      </c>
      <c r="C907" s="59">
        <v>1</v>
      </c>
      <c r="D907" s="59">
        <v>1</v>
      </c>
      <c r="E907" s="59" t="s">
        <v>78</v>
      </c>
      <c r="F907" s="227">
        <v>2</v>
      </c>
      <c r="G907" s="227">
        <v>0</v>
      </c>
      <c r="H907" s="59">
        <v>3</v>
      </c>
      <c r="I907" s="227">
        <v>14</v>
      </c>
      <c r="J907" s="59">
        <v>6359</v>
      </c>
      <c r="K907" s="78">
        <f>VLOOKUP(msa[[#This Row],[hwycov_id]],cnf[],10,FALSE)</f>
        <v>6359</v>
      </c>
      <c r="L907" s="229">
        <f t="shared" si="42"/>
        <v>0</v>
      </c>
      <c r="M907" s="228">
        <f t="shared" si="43"/>
        <v>0</v>
      </c>
      <c r="N907" s="228">
        <f t="shared" si="44"/>
        <v>0</v>
      </c>
      <c r="O907" s="298" t="e">
        <f>VLOOKUP(msa[[#This Row],[hwycov_id]],check!$A$2:$P$26,16,FALSE)</f>
        <v>#N/A</v>
      </c>
      <c r="P907" s="298">
        <v>923</v>
      </c>
    </row>
    <row r="908" spans="1:16">
      <c r="A908" s="59">
        <v>15687</v>
      </c>
      <c r="B908" s="59">
        <v>9</v>
      </c>
      <c r="C908" s="59">
        <v>1</v>
      </c>
      <c r="D908" s="59">
        <v>1</v>
      </c>
      <c r="E908" s="59" t="s">
        <v>78</v>
      </c>
      <c r="F908" s="227">
        <v>2</v>
      </c>
      <c r="G908" s="227">
        <v>0</v>
      </c>
      <c r="H908" s="59">
        <v>3</v>
      </c>
      <c r="I908" s="227">
        <v>14</v>
      </c>
      <c r="J908" s="59">
        <v>6372</v>
      </c>
      <c r="K908" s="78">
        <f>VLOOKUP(msa[[#This Row],[hwycov_id]],cnf[],10,FALSE)</f>
        <v>6372</v>
      </c>
      <c r="L908" s="229">
        <f t="shared" si="42"/>
        <v>0</v>
      </c>
      <c r="M908" s="228">
        <f t="shared" si="43"/>
        <v>0</v>
      </c>
      <c r="N908" s="228">
        <f t="shared" si="44"/>
        <v>0</v>
      </c>
      <c r="O908" s="298" t="e">
        <f>VLOOKUP(msa[[#This Row],[hwycov_id]],check!$A$2:$P$26,16,FALSE)</f>
        <v>#N/A</v>
      </c>
      <c r="P908" s="298">
        <v>924</v>
      </c>
    </row>
    <row r="909" spans="1:16">
      <c r="A909" s="59">
        <v>10936</v>
      </c>
      <c r="B909" s="59">
        <v>9</v>
      </c>
      <c r="C909" s="59">
        <v>1</v>
      </c>
      <c r="D909" s="59">
        <v>1</v>
      </c>
      <c r="E909" s="59" t="s">
        <v>78</v>
      </c>
      <c r="F909" s="227">
        <v>2</v>
      </c>
      <c r="G909" s="227">
        <v>0</v>
      </c>
      <c r="H909" s="59">
        <v>3</v>
      </c>
      <c r="I909" s="227">
        <v>14</v>
      </c>
      <c r="J909" s="59">
        <v>6412</v>
      </c>
      <c r="K909" s="78">
        <f>VLOOKUP(msa[[#This Row],[hwycov_id]],cnf[],10,FALSE)</f>
        <v>6412</v>
      </c>
      <c r="L909" s="229">
        <f t="shared" si="42"/>
        <v>0</v>
      </c>
      <c r="M909" s="228">
        <f t="shared" si="43"/>
        <v>0</v>
      </c>
      <c r="N909" s="228">
        <f t="shared" si="44"/>
        <v>0</v>
      </c>
      <c r="O909" s="298" t="e">
        <f>VLOOKUP(msa[[#This Row],[hwycov_id]],check!$A$2:$P$26,16,FALSE)</f>
        <v>#N/A</v>
      </c>
      <c r="P909" s="298">
        <v>925</v>
      </c>
    </row>
    <row r="910" spans="1:16">
      <c r="A910" s="59">
        <v>28811</v>
      </c>
      <c r="B910" s="59">
        <v>9</v>
      </c>
      <c r="C910" s="59">
        <v>1</v>
      </c>
      <c r="D910" s="59">
        <v>1</v>
      </c>
      <c r="E910" s="59" t="s">
        <v>78</v>
      </c>
      <c r="F910" s="227">
        <v>2</v>
      </c>
      <c r="G910" s="227">
        <v>0</v>
      </c>
      <c r="H910" s="59">
        <v>3</v>
      </c>
      <c r="I910" s="227">
        <v>14</v>
      </c>
      <c r="J910" s="59">
        <v>6494</v>
      </c>
      <c r="K910" s="78">
        <f>VLOOKUP(msa[[#This Row],[hwycov_id]],cnf[],10,FALSE)</f>
        <v>6494</v>
      </c>
      <c r="L910" s="229">
        <f t="shared" si="42"/>
        <v>0</v>
      </c>
      <c r="M910" s="228">
        <f t="shared" si="43"/>
        <v>0</v>
      </c>
      <c r="N910" s="228">
        <f t="shared" si="44"/>
        <v>0</v>
      </c>
      <c r="O910" s="298" t="e">
        <f>VLOOKUP(msa[[#This Row],[hwycov_id]],check!$A$2:$P$26,16,FALSE)</f>
        <v>#N/A</v>
      </c>
      <c r="P910" s="298">
        <v>926</v>
      </c>
    </row>
    <row r="911" spans="1:16">
      <c r="A911" s="59">
        <v>2580</v>
      </c>
      <c r="B911" s="59">
        <v>9</v>
      </c>
      <c r="C911" s="59">
        <v>1</v>
      </c>
      <c r="D911" s="59">
        <v>1</v>
      </c>
      <c r="E911" s="59" t="s">
        <v>78</v>
      </c>
      <c r="F911" s="227">
        <v>2</v>
      </c>
      <c r="G911" s="227">
        <v>0</v>
      </c>
      <c r="H911" s="59">
        <v>3</v>
      </c>
      <c r="I911" s="227">
        <v>14</v>
      </c>
      <c r="J911" s="59">
        <v>6560</v>
      </c>
      <c r="K911" s="78">
        <f>VLOOKUP(msa[[#This Row],[hwycov_id]],cnf[],10,FALSE)</f>
        <v>6560</v>
      </c>
      <c r="L911" s="229">
        <f t="shared" si="42"/>
        <v>0</v>
      </c>
      <c r="M911" s="228">
        <f t="shared" si="43"/>
        <v>0</v>
      </c>
      <c r="N911" s="228">
        <f t="shared" si="44"/>
        <v>0</v>
      </c>
      <c r="O911" s="298" t="e">
        <f>VLOOKUP(msa[[#This Row],[hwycov_id]],check!$A$2:$P$26,16,FALSE)</f>
        <v>#N/A</v>
      </c>
      <c r="P911" s="298">
        <v>927</v>
      </c>
    </row>
    <row r="912" spans="1:16">
      <c r="A912" s="59">
        <v>14947</v>
      </c>
      <c r="B912" s="59">
        <v>9</v>
      </c>
      <c r="C912" s="59">
        <v>1</v>
      </c>
      <c r="D912" s="59">
        <v>1</v>
      </c>
      <c r="E912" s="59" t="s">
        <v>78</v>
      </c>
      <c r="F912" s="227">
        <v>2</v>
      </c>
      <c r="G912" s="227">
        <v>0</v>
      </c>
      <c r="H912" s="59">
        <v>3</v>
      </c>
      <c r="I912" s="227">
        <v>14</v>
      </c>
      <c r="J912" s="59">
        <v>6668</v>
      </c>
      <c r="K912" s="78">
        <f>VLOOKUP(msa[[#This Row],[hwycov_id]],cnf[],10,FALSE)</f>
        <v>6668</v>
      </c>
      <c r="L912" s="229">
        <f t="shared" si="42"/>
        <v>0</v>
      </c>
      <c r="M912" s="228">
        <f t="shared" si="43"/>
        <v>0</v>
      </c>
      <c r="N912" s="228">
        <f t="shared" si="44"/>
        <v>0</v>
      </c>
      <c r="O912" s="298" t="e">
        <f>VLOOKUP(msa[[#This Row],[hwycov_id]],check!$A$2:$P$26,16,FALSE)</f>
        <v>#N/A</v>
      </c>
      <c r="P912" s="298">
        <v>928</v>
      </c>
    </row>
    <row r="913" spans="1:16">
      <c r="A913" s="59">
        <v>28044</v>
      </c>
      <c r="B913" s="59">
        <v>9</v>
      </c>
      <c r="C913" s="59">
        <v>1</v>
      </c>
      <c r="D913" s="59">
        <v>1</v>
      </c>
      <c r="E913" s="59" t="s">
        <v>78</v>
      </c>
      <c r="F913" s="227">
        <v>2</v>
      </c>
      <c r="G913" s="227">
        <v>0</v>
      </c>
      <c r="H913" s="59">
        <v>3</v>
      </c>
      <c r="I913" s="227">
        <v>14</v>
      </c>
      <c r="J913" s="59">
        <v>6802</v>
      </c>
      <c r="K913" s="78">
        <f>VLOOKUP(msa[[#This Row],[hwycov_id]],cnf[],10,FALSE)</f>
        <v>6802</v>
      </c>
      <c r="L913" s="229">
        <f t="shared" si="42"/>
        <v>0</v>
      </c>
      <c r="M913" s="228">
        <f t="shared" si="43"/>
        <v>0</v>
      </c>
      <c r="N913" s="228">
        <f t="shared" si="44"/>
        <v>0</v>
      </c>
      <c r="O913" s="298" t="e">
        <f>VLOOKUP(msa[[#This Row],[hwycov_id]],check!$A$2:$P$26,16,FALSE)</f>
        <v>#N/A</v>
      </c>
      <c r="P913" s="298">
        <v>929</v>
      </c>
    </row>
    <row r="914" spans="1:16">
      <c r="A914" s="59">
        <v>14627</v>
      </c>
      <c r="B914" s="59">
        <v>9</v>
      </c>
      <c r="C914" s="59">
        <v>1</v>
      </c>
      <c r="D914" s="59">
        <v>1</v>
      </c>
      <c r="E914" s="59" t="s">
        <v>78</v>
      </c>
      <c r="F914" s="227">
        <v>2</v>
      </c>
      <c r="G914" s="227">
        <v>0</v>
      </c>
      <c r="H914" s="59">
        <v>3</v>
      </c>
      <c r="I914" s="227">
        <v>14</v>
      </c>
      <c r="J914" s="59">
        <v>6891</v>
      </c>
      <c r="K914" s="78">
        <f>VLOOKUP(msa[[#This Row],[hwycov_id]],cnf[],10,FALSE)</f>
        <v>6891</v>
      </c>
      <c r="L914" s="229">
        <f t="shared" si="42"/>
        <v>0</v>
      </c>
      <c r="M914" s="228">
        <f t="shared" si="43"/>
        <v>0</v>
      </c>
      <c r="N914" s="228">
        <f t="shared" si="44"/>
        <v>0</v>
      </c>
      <c r="O914" s="298" t="e">
        <f>VLOOKUP(msa[[#This Row],[hwycov_id]],check!$A$2:$P$26,16,FALSE)</f>
        <v>#N/A</v>
      </c>
      <c r="P914" s="298">
        <v>930</v>
      </c>
    </row>
    <row r="915" spans="1:16">
      <c r="A915" s="59">
        <v>25471</v>
      </c>
      <c r="B915" s="59">
        <v>9</v>
      </c>
      <c r="C915" s="59">
        <v>1</v>
      </c>
      <c r="D915" s="59">
        <v>1</v>
      </c>
      <c r="E915" s="59" t="s">
        <v>78</v>
      </c>
      <c r="F915" s="227">
        <v>2</v>
      </c>
      <c r="G915" s="227">
        <v>0</v>
      </c>
      <c r="H915" s="59">
        <v>3</v>
      </c>
      <c r="I915" s="227">
        <v>14</v>
      </c>
      <c r="J915" s="59">
        <v>6941</v>
      </c>
      <c r="K915" s="78">
        <f>VLOOKUP(msa[[#This Row],[hwycov_id]],cnf[],10,FALSE)</f>
        <v>6941</v>
      </c>
      <c r="L915" s="229">
        <f t="shared" si="42"/>
        <v>0</v>
      </c>
      <c r="M915" s="228">
        <f t="shared" si="43"/>
        <v>0</v>
      </c>
      <c r="N915" s="228">
        <f t="shared" si="44"/>
        <v>0</v>
      </c>
      <c r="O915" s="298" t="e">
        <f>VLOOKUP(msa[[#This Row],[hwycov_id]],check!$A$2:$P$26,16,FALSE)</f>
        <v>#N/A</v>
      </c>
      <c r="P915" s="298">
        <v>931</v>
      </c>
    </row>
    <row r="916" spans="1:16">
      <c r="A916" s="59">
        <v>13651</v>
      </c>
      <c r="B916" s="59">
        <v>9</v>
      </c>
      <c r="C916" s="59">
        <v>1</v>
      </c>
      <c r="D916" s="59">
        <v>1</v>
      </c>
      <c r="E916" s="59" t="s">
        <v>78</v>
      </c>
      <c r="F916" s="227">
        <v>2</v>
      </c>
      <c r="G916" s="227">
        <v>0</v>
      </c>
      <c r="H916" s="59">
        <v>3</v>
      </c>
      <c r="I916" s="227">
        <v>14</v>
      </c>
      <c r="J916" s="59">
        <v>7008</v>
      </c>
      <c r="K916" s="78">
        <f>VLOOKUP(msa[[#This Row],[hwycov_id]],cnf[],10,FALSE)</f>
        <v>7008</v>
      </c>
      <c r="L916" s="229">
        <f t="shared" si="42"/>
        <v>0</v>
      </c>
      <c r="M916" s="228">
        <f t="shared" si="43"/>
        <v>0</v>
      </c>
      <c r="N916" s="228">
        <f t="shared" si="44"/>
        <v>0</v>
      </c>
      <c r="O916" s="298" t="e">
        <f>VLOOKUP(msa[[#This Row],[hwycov_id]],check!$A$2:$P$26,16,FALSE)</f>
        <v>#N/A</v>
      </c>
      <c r="P916" s="298">
        <v>932</v>
      </c>
    </row>
    <row r="917" spans="1:16">
      <c r="A917" s="59">
        <v>10951</v>
      </c>
      <c r="B917" s="59">
        <v>9</v>
      </c>
      <c r="C917" s="59">
        <v>1</v>
      </c>
      <c r="D917" s="59">
        <v>1</v>
      </c>
      <c r="E917" s="59" t="s">
        <v>78</v>
      </c>
      <c r="F917" s="227">
        <v>2</v>
      </c>
      <c r="G917" s="227">
        <v>0</v>
      </c>
      <c r="H917" s="59">
        <v>3</v>
      </c>
      <c r="I917" s="227">
        <v>14</v>
      </c>
      <c r="J917" s="59">
        <v>7170</v>
      </c>
      <c r="K917" s="78">
        <f>VLOOKUP(msa[[#This Row],[hwycov_id]],cnf[],10,FALSE)</f>
        <v>7170</v>
      </c>
      <c r="L917" s="229">
        <f t="shared" si="42"/>
        <v>0</v>
      </c>
      <c r="M917" s="228">
        <f t="shared" si="43"/>
        <v>0</v>
      </c>
      <c r="N917" s="228">
        <f t="shared" si="44"/>
        <v>0</v>
      </c>
      <c r="O917" s="298" t="e">
        <f>VLOOKUP(msa[[#This Row],[hwycov_id]],check!$A$2:$P$26,16,FALSE)</f>
        <v>#N/A</v>
      </c>
      <c r="P917" s="298">
        <v>933</v>
      </c>
    </row>
    <row r="918" spans="1:16">
      <c r="A918" s="59">
        <v>27304</v>
      </c>
      <c r="B918" s="59">
        <v>9</v>
      </c>
      <c r="C918" s="59">
        <v>1</v>
      </c>
      <c r="D918" s="59">
        <v>1</v>
      </c>
      <c r="E918" s="59" t="s">
        <v>78</v>
      </c>
      <c r="F918" s="227">
        <v>2</v>
      </c>
      <c r="G918" s="227">
        <v>0</v>
      </c>
      <c r="H918" s="59">
        <v>3</v>
      </c>
      <c r="I918" s="227">
        <v>14</v>
      </c>
      <c r="J918" s="59">
        <v>7220</v>
      </c>
      <c r="K918" s="78">
        <f>VLOOKUP(msa[[#This Row],[hwycov_id]],cnf[],10,FALSE)</f>
        <v>7220</v>
      </c>
      <c r="L918" s="229">
        <f t="shared" si="42"/>
        <v>0</v>
      </c>
      <c r="M918" s="228">
        <f t="shared" si="43"/>
        <v>0</v>
      </c>
      <c r="N918" s="228">
        <f t="shared" si="44"/>
        <v>0</v>
      </c>
      <c r="O918" s="298" t="e">
        <f>VLOOKUP(msa[[#This Row],[hwycov_id]],check!$A$2:$P$26,16,FALSE)</f>
        <v>#N/A</v>
      </c>
      <c r="P918" s="298">
        <v>934</v>
      </c>
    </row>
    <row r="919" spans="1:16">
      <c r="A919" s="59">
        <v>10894</v>
      </c>
      <c r="B919" s="59">
        <v>9</v>
      </c>
      <c r="C919" s="59">
        <v>1</v>
      </c>
      <c r="D919" s="59">
        <v>1</v>
      </c>
      <c r="E919" s="59" t="s">
        <v>78</v>
      </c>
      <c r="F919" s="227">
        <v>2</v>
      </c>
      <c r="G919" s="227">
        <v>0</v>
      </c>
      <c r="H919" s="59">
        <v>3</v>
      </c>
      <c r="I919" s="227">
        <v>14</v>
      </c>
      <c r="J919" s="59">
        <v>7237</v>
      </c>
      <c r="K919" s="78">
        <f>VLOOKUP(msa[[#This Row],[hwycov_id]],cnf[],10,FALSE)</f>
        <v>7237</v>
      </c>
      <c r="L919" s="229">
        <f t="shared" si="42"/>
        <v>0</v>
      </c>
      <c r="M919" s="228">
        <f t="shared" si="43"/>
        <v>0</v>
      </c>
      <c r="N919" s="228">
        <f t="shared" si="44"/>
        <v>0</v>
      </c>
      <c r="O919" s="298" t="e">
        <f>VLOOKUP(msa[[#This Row],[hwycov_id]],check!$A$2:$P$26,16,FALSE)</f>
        <v>#N/A</v>
      </c>
      <c r="P919" s="298">
        <v>935</v>
      </c>
    </row>
    <row r="920" spans="1:16">
      <c r="A920" s="59">
        <v>14624</v>
      </c>
      <c r="B920" s="59">
        <v>9</v>
      </c>
      <c r="C920" s="59">
        <v>1</v>
      </c>
      <c r="D920" s="59">
        <v>1</v>
      </c>
      <c r="E920" s="59" t="s">
        <v>78</v>
      </c>
      <c r="F920" s="227">
        <v>2</v>
      </c>
      <c r="G920" s="227">
        <v>0</v>
      </c>
      <c r="H920" s="59">
        <v>3</v>
      </c>
      <c r="I920" s="227">
        <v>14</v>
      </c>
      <c r="J920" s="59">
        <v>7338</v>
      </c>
      <c r="K920" s="78">
        <f>VLOOKUP(msa[[#This Row],[hwycov_id]],cnf[],10,FALSE)</f>
        <v>7338</v>
      </c>
      <c r="L920" s="229">
        <f t="shared" si="42"/>
        <v>0</v>
      </c>
      <c r="M920" s="228">
        <f t="shared" si="43"/>
        <v>0</v>
      </c>
      <c r="N920" s="228">
        <f t="shared" si="44"/>
        <v>0</v>
      </c>
      <c r="O920" s="298" t="e">
        <f>VLOOKUP(msa[[#This Row],[hwycov_id]],check!$A$2:$P$26,16,FALSE)</f>
        <v>#N/A</v>
      </c>
      <c r="P920" s="298">
        <v>936</v>
      </c>
    </row>
    <row r="921" spans="1:16">
      <c r="A921" s="59">
        <v>4121</v>
      </c>
      <c r="B921" s="59">
        <v>9</v>
      </c>
      <c r="C921" s="59">
        <v>1</v>
      </c>
      <c r="D921" s="59">
        <v>1</v>
      </c>
      <c r="E921" s="59" t="s">
        <v>78</v>
      </c>
      <c r="F921" s="227">
        <v>2</v>
      </c>
      <c r="G921" s="227">
        <v>0</v>
      </c>
      <c r="H921" s="59">
        <v>3</v>
      </c>
      <c r="I921" s="227">
        <v>14</v>
      </c>
      <c r="J921" s="59">
        <v>7381</v>
      </c>
      <c r="K921" s="78">
        <f>VLOOKUP(msa[[#This Row],[hwycov_id]],cnf[],10,FALSE)</f>
        <v>7381</v>
      </c>
      <c r="L921" s="229">
        <f t="shared" si="42"/>
        <v>0</v>
      </c>
      <c r="M921" s="228">
        <f t="shared" si="43"/>
        <v>0</v>
      </c>
      <c r="N921" s="228">
        <f t="shared" si="44"/>
        <v>0</v>
      </c>
      <c r="O921" s="298" t="e">
        <f>VLOOKUP(msa[[#This Row],[hwycov_id]],check!$A$2:$P$26,16,FALSE)</f>
        <v>#N/A</v>
      </c>
      <c r="P921" s="298">
        <v>937</v>
      </c>
    </row>
    <row r="922" spans="1:16">
      <c r="A922" s="59">
        <v>28058</v>
      </c>
      <c r="B922" s="59">
        <v>9</v>
      </c>
      <c r="C922" s="59">
        <v>1</v>
      </c>
      <c r="D922" s="59">
        <v>1</v>
      </c>
      <c r="E922" s="59" t="s">
        <v>78</v>
      </c>
      <c r="F922" s="227">
        <v>2</v>
      </c>
      <c r="G922" s="227">
        <v>0</v>
      </c>
      <c r="H922" s="59">
        <v>3</v>
      </c>
      <c r="I922" s="227">
        <v>14</v>
      </c>
      <c r="J922" s="59">
        <v>7406</v>
      </c>
      <c r="K922" s="78">
        <f>VLOOKUP(msa[[#This Row],[hwycov_id]],cnf[],10,FALSE)</f>
        <v>7406</v>
      </c>
      <c r="L922" s="229">
        <f t="shared" si="42"/>
        <v>0</v>
      </c>
      <c r="M922" s="228">
        <f t="shared" si="43"/>
        <v>0</v>
      </c>
      <c r="N922" s="228">
        <f t="shared" si="44"/>
        <v>0</v>
      </c>
      <c r="O922" s="298" t="e">
        <f>VLOOKUP(msa[[#This Row],[hwycov_id]],check!$A$2:$P$26,16,FALSE)</f>
        <v>#N/A</v>
      </c>
      <c r="P922" s="298">
        <v>938</v>
      </c>
    </row>
    <row r="923" spans="1:16">
      <c r="A923" s="59">
        <v>2801</v>
      </c>
      <c r="B923" s="59">
        <v>9</v>
      </c>
      <c r="C923" s="59">
        <v>1</v>
      </c>
      <c r="D923" s="59">
        <v>1</v>
      </c>
      <c r="E923" s="59" t="s">
        <v>78</v>
      </c>
      <c r="F923" s="227">
        <v>2</v>
      </c>
      <c r="G923" s="227">
        <v>0</v>
      </c>
      <c r="H923" s="59">
        <v>3</v>
      </c>
      <c r="I923" s="227">
        <v>14</v>
      </c>
      <c r="J923" s="59">
        <v>7486</v>
      </c>
      <c r="K923" s="78">
        <f>VLOOKUP(msa[[#This Row],[hwycov_id]],cnf[],10,FALSE)</f>
        <v>7486</v>
      </c>
      <c r="L923" s="229">
        <f t="shared" si="42"/>
        <v>0</v>
      </c>
      <c r="M923" s="228">
        <f t="shared" si="43"/>
        <v>0</v>
      </c>
      <c r="N923" s="228">
        <f t="shared" si="44"/>
        <v>0</v>
      </c>
      <c r="O923" s="298" t="e">
        <f>VLOOKUP(msa[[#This Row],[hwycov_id]],check!$A$2:$P$26,16,FALSE)</f>
        <v>#N/A</v>
      </c>
      <c r="P923" s="298">
        <v>939</v>
      </c>
    </row>
    <row r="924" spans="1:16">
      <c r="A924" s="59">
        <v>10929</v>
      </c>
      <c r="B924" s="59">
        <v>9</v>
      </c>
      <c r="C924" s="59">
        <v>1</v>
      </c>
      <c r="D924" s="59">
        <v>1</v>
      </c>
      <c r="E924" s="59" t="s">
        <v>78</v>
      </c>
      <c r="F924" s="227">
        <v>2</v>
      </c>
      <c r="G924" s="227">
        <v>0</v>
      </c>
      <c r="H924" s="59">
        <v>3</v>
      </c>
      <c r="I924" s="227">
        <v>14</v>
      </c>
      <c r="J924" s="59">
        <v>7539</v>
      </c>
      <c r="K924" s="78">
        <f>VLOOKUP(msa[[#This Row],[hwycov_id]],cnf[],10,FALSE)</f>
        <v>7539</v>
      </c>
      <c r="L924" s="229">
        <f t="shared" si="42"/>
        <v>0</v>
      </c>
      <c r="M924" s="228">
        <f t="shared" si="43"/>
        <v>0</v>
      </c>
      <c r="N924" s="228">
        <f t="shared" si="44"/>
        <v>0</v>
      </c>
      <c r="O924" s="298" t="e">
        <f>VLOOKUP(msa[[#This Row],[hwycov_id]],check!$A$2:$P$26,16,FALSE)</f>
        <v>#N/A</v>
      </c>
      <c r="P924" s="298">
        <v>940</v>
      </c>
    </row>
    <row r="925" spans="1:16">
      <c r="A925" s="59">
        <v>10878</v>
      </c>
      <c r="B925" s="59">
        <v>9</v>
      </c>
      <c r="C925" s="59">
        <v>1</v>
      </c>
      <c r="D925" s="59">
        <v>1</v>
      </c>
      <c r="E925" s="59" t="s">
        <v>78</v>
      </c>
      <c r="F925" s="227">
        <v>2</v>
      </c>
      <c r="G925" s="227">
        <v>0</v>
      </c>
      <c r="H925" s="59">
        <v>3</v>
      </c>
      <c r="I925" s="227">
        <v>14</v>
      </c>
      <c r="J925" s="59">
        <v>7612</v>
      </c>
      <c r="K925" s="78">
        <f>VLOOKUP(msa[[#This Row],[hwycov_id]],cnf[],10,FALSE)</f>
        <v>7612</v>
      </c>
      <c r="L925" s="229">
        <f t="shared" si="42"/>
        <v>0</v>
      </c>
      <c r="M925" s="228">
        <f t="shared" si="43"/>
        <v>0</v>
      </c>
      <c r="N925" s="228">
        <f t="shared" si="44"/>
        <v>0</v>
      </c>
      <c r="O925" s="298" t="e">
        <f>VLOOKUP(msa[[#This Row],[hwycov_id]],check!$A$2:$P$26,16,FALSE)</f>
        <v>#N/A</v>
      </c>
      <c r="P925" s="298">
        <v>941</v>
      </c>
    </row>
    <row r="926" spans="1:16">
      <c r="A926" s="59">
        <v>10896</v>
      </c>
      <c r="B926" s="59">
        <v>9</v>
      </c>
      <c r="C926" s="59">
        <v>1</v>
      </c>
      <c r="D926" s="59">
        <v>1</v>
      </c>
      <c r="E926" s="59" t="s">
        <v>78</v>
      </c>
      <c r="F926" s="227">
        <v>2</v>
      </c>
      <c r="G926" s="227">
        <v>0</v>
      </c>
      <c r="H926" s="59">
        <v>3</v>
      </c>
      <c r="I926" s="227">
        <v>14</v>
      </c>
      <c r="J926" s="59">
        <v>7626</v>
      </c>
      <c r="K926" s="78">
        <f>VLOOKUP(msa[[#This Row],[hwycov_id]],cnf[],10,FALSE)</f>
        <v>7626</v>
      </c>
      <c r="L926" s="229">
        <f t="shared" si="42"/>
        <v>0</v>
      </c>
      <c r="M926" s="228">
        <f t="shared" si="43"/>
        <v>0</v>
      </c>
      <c r="N926" s="228">
        <f t="shared" si="44"/>
        <v>0</v>
      </c>
      <c r="O926" s="298" t="e">
        <f>VLOOKUP(msa[[#This Row],[hwycov_id]],check!$A$2:$P$26,16,FALSE)</f>
        <v>#N/A</v>
      </c>
      <c r="P926" s="298">
        <v>942</v>
      </c>
    </row>
    <row r="927" spans="1:16">
      <c r="A927" s="59">
        <v>40257</v>
      </c>
      <c r="B927" s="59">
        <v>9</v>
      </c>
      <c r="C927" s="59">
        <v>1</v>
      </c>
      <c r="D927" s="59">
        <v>1</v>
      </c>
      <c r="E927" s="59" t="s">
        <v>78</v>
      </c>
      <c r="F927" s="227">
        <v>2</v>
      </c>
      <c r="G927" s="227">
        <v>0</v>
      </c>
      <c r="H927" s="59">
        <v>3</v>
      </c>
      <c r="I927" s="227">
        <v>14</v>
      </c>
      <c r="J927" s="59">
        <v>7636</v>
      </c>
      <c r="K927" s="78">
        <f>VLOOKUP(msa[[#This Row],[hwycov_id]],cnf[],10,FALSE)</f>
        <v>7636</v>
      </c>
      <c r="L927" s="229">
        <f t="shared" si="42"/>
        <v>0</v>
      </c>
      <c r="M927" s="228">
        <f t="shared" si="43"/>
        <v>0</v>
      </c>
      <c r="N927" s="228">
        <f t="shared" si="44"/>
        <v>0</v>
      </c>
      <c r="O927" s="298" t="e">
        <f>VLOOKUP(msa[[#This Row],[hwycov_id]],check!$A$2:$P$26,16,FALSE)</f>
        <v>#N/A</v>
      </c>
      <c r="P927" s="298">
        <v>943</v>
      </c>
    </row>
    <row r="928" spans="1:16">
      <c r="A928" s="59">
        <v>8849</v>
      </c>
      <c r="B928" s="59">
        <v>9</v>
      </c>
      <c r="C928" s="59">
        <v>1</v>
      </c>
      <c r="D928" s="59">
        <v>1</v>
      </c>
      <c r="E928" s="59" t="s">
        <v>78</v>
      </c>
      <c r="F928" s="227">
        <v>2</v>
      </c>
      <c r="G928" s="227">
        <v>0</v>
      </c>
      <c r="H928" s="59">
        <v>3</v>
      </c>
      <c r="I928" s="227">
        <v>14</v>
      </c>
      <c r="J928" s="59">
        <v>7962</v>
      </c>
      <c r="K928" s="78">
        <f>VLOOKUP(msa[[#This Row],[hwycov_id]],cnf[],10,FALSE)</f>
        <v>7962</v>
      </c>
      <c r="L928" s="229">
        <f t="shared" si="42"/>
        <v>0</v>
      </c>
      <c r="M928" s="228">
        <f t="shared" si="43"/>
        <v>0</v>
      </c>
      <c r="N928" s="228">
        <f t="shared" si="44"/>
        <v>0</v>
      </c>
      <c r="O928" s="298" t="e">
        <f>VLOOKUP(msa[[#This Row],[hwycov_id]],check!$A$2:$P$26,16,FALSE)</f>
        <v>#N/A</v>
      </c>
      <c r="P928" s="298">
        <v>944</v>
      </c>
    </row>
    <row r="929" spans="1:16">
      <c r="A929" s="59">
        <v>16155</v>
      </c>
      <c r="B929" s="59">
        <v>9</v>
      </c>
      <c r="C929" s="59">
        <v>1</v>
      </c>
      <c r="D929" s="59">
        <v>1</v>
      </c>
      <c r="E929" s="59" t="s">
        <v>78</v>
      </c>
      <c r="F929" s="227">
        <v>2</v>
      </c>
      <c r="G929" s="227">
        <v>0</v>
      </c>
      <c r="H929" s="59">
        <v>3</v>
      </c>
      <c r="I929" s="227">
        <v>14</v>
      </c>
      <c r="J929" s="59">
        <v>7975</v>
      </c>
      <c r="K929" s="78">
        <f>VLOOKUP(msa[[#This Row],[hwycov_id]],cnf[],10,FALSE)</f>
        <v>7975</v>
      </c>
      <c r="L929" s="229">
        <f t="shared" si="42"/>
        <v>0</v>
      </c>
      <c r="M929" s="228">
        <f t="shared" si="43"/>
        <v>0</v>
      </c>
      <c r="N929" s="228">
        <f t="shared" si="44"/>
        <v>0</v>
      </c>
      <c r="O929" s="298" t="e">
        <f>VLOOKUP(msa[[#This Row],[hwycov_id]],check!$A$2:$P$26,16,FALSE)</f>
        <v>#N/A</v>
      </c>
      <c r="P929" s="298">
        <v>945</v>
      </c>
    </row>
    <row r="930" spans="1:16">
      <c r="A930" s="59">
        <v>8639</v>
      </c>
      <c r="B930" s="59">
        <v>9</v>
      </c>
      <c r="C930" s="59">
        <v>1</v>
      </c>
      <c r="D930" s="59">
        <v>1</v>
      </c>
      <c r="E930" s="59" t="s">
        <v>78</v>
      </c>
      <c r="F930" s="227">
        <v>2</v>
      </c>
      <c r="G930" s="227">
        <v>0</v>
      </c>
      <c r="H930" s="59">
        <v>3</v>
      </c>
      <c r="I930" s="227">
        <v>14</v>
      </c>
      <c r="J930" s="59">
        <v>8152</v>
      </c>
      <c r="K930" s="78">
        <f>VLOOKUP(msa[[#This Row],[hwycov_id]],cnf[],10,FALSE)</f>
        <v>8152</v>
      </c>
      <c r="L930" s="229">
        <f t="shared" si="42"/>
        <v>0</v>
      </c>
      <c r="M930" s="228">
        <f t="shared" si="43"/>
        <v>0</v>
      </c>
      <c r="N930" s="228">
        <f t="shared" si="44"/>
        <v>0</v>
      </c>
      <c r="O930" s="298" t="e">
        <f>VLOOKUP(msa[[#This Row],[hwycov_id]],check!$A$2:$P$26,16,FALSE)</f>
        <v>#N/A</v>
      </c>
      <c r="P930" s="298">
        <v>946</v>
      </c>
    </row>
    <row r="931" spans="1:16">
      <c r="A931" s="59">
        <v>28883</v>
      </c>
      <c r="B931" s="59">
        <v>9</v>
      </c>
      <c r="C931" s="59">
        <v>1</v>
      </c>
      <c r="D931" s="59">
        <v>1</v>
      </c>
      <c r="E931" s="59" t="s">
        <v>78</v>
      </c>
      <c r="F931" s="227">
        <v>2</v>
      </c>
      <c r="G931" s="227">
        <v>0</v>
      </c>
      <c r="H931" s="59">
        <v>3</v>
      </c>
      <c r="I931" s="227">
        <v>14</v>
      </c>
      <c r="J931" s="59">
        <v>8222</v>
      </c>
      <c r="K931" s="78">
        <f>VLOOKUP(msa[[#This Row],[hwycov_id]],cnf[],10,FALSE)</f>
        <v>8222</v>
      </c>
      <c r="L931" s="229">
        <f t="shared" si="42"/>
        <v>0</v>
      </c>
      <c r="M931" s="228">
        <f t="shared" si="43"/>
        <v>0</v>
      </c>
      <c r="N931" s="228">
        <f t="shared" si="44"/>
        <v>0</v>
      </c>
      <c r="O931" s="298" t="e">
        <f>VLOOKUP(msa[[#This Row],[hwycov_id]],check!$A$2:$P$26,16,FALSE)</f>
        <v>#N/A</v>
      </c>
      <c r="P931" s="298">
        <v>947</v>
      </c>
    </row>
    <row r="932" spans="1:16">
      <c r="A932" s="59">
        <v>28784</v>
      </c>
      <c r="B932" s="59">
        <v>9</v>
      </c>
      <c r="C932" s="59">
        <v>1</v>
      </c>
      <c r="D932" s="59">
        <v>1</v>
      </c>
      <c r="E932" s="59" t="s">
        <v>78</v>
      </c>
      <c r="F932" s="227">
        <v>2</v>
      </c>
      <c r="G932" s="227">
        <v>0</v>
      </c>
      <c r="H932" s="59">
        <v>3</v>
      </c>
      <c r="I932" s="227">
        <v>14</v>
      </c>
      <c r="J932" s="59">
        <v>8226</v>
      </c>
      <c r="K932" s="78">
        <f>VLOOKUP(msa[[#This Row],[hwycov_id]],cnf[],10,FALSE)</f>
        <v>8226</v>
      </c>
      <c r="L932" s="229">
        <f t="shared" si="42"/>
        <v>0</v>
      </c>
      <c r="M932" s="228">
        <f t="shared" si="43"/>
        <v>0</v>
      </c>
      <c r="N932" s="228">
        <f t="shared" si="44"/>
        <v>0</v>
      </c>
      <c r="O932" s="298" t="e">
        <f>VLOOKUP(msa[[#This Row],[hwycov_id]],check!$A$2:$P$26,16,FALSE)</f>
        <v>#N/A</v>
      </c>
      <c r="P932" s="298">
        <v>948</v>
      </c>
    </row>
    <row r="933" spans="1:16">
      <c r="A933" s="59">
        <v>11017</v>
      </c>
      <c r="B933" s="59">
        <v>9</v>
      </c>
      <c r="C933" s="59">
        <v>1</v>
      </c>
      <c r="D933" s="59">
        <v>1</v>
      </c>
      <c r="E933" s="59" t="s">
        <v>78</v>
      </c>
      <c r="F933" s="227">
        <v>2</v>
      </c>
      <c r="G933" s="227">
        <v>0</v>
      </c>
      <c r="H933" s="59">
        <v>3</v>
      </c>
      <c r="I933" s="227">
        <v>14</v>
      </c>
      <c r="J933" s="59">
        <v>8476</v>
      </c>
      <c r="K933" s="78">
        <f>VLOOKUP(msa[[#This Row],[hwycov_id]],cnf[],10,FALSE)</f>
        <v>8476</v>
      </c>
      <c r="L933" s="229">
        <f t="shared" si="42"/>
        <v>0</v>
      </c>
      <c r="M933" s="228">
        <f t="shared" si="43"/>
        <v>0</v>
      </c>
      <c r="N933" s="228">
        <f t="shared" si="44"/>
        <v>0</v>
      </c>
      <c r="O933" s="298" t="e">
        <f>VLOOKUP(msa[[#This Row],[hwycov_id]],check!$A$2:$P$26,16,FALSE)</f>
        <v>#N/A</v>
      </c>
      <c r="P933" s="298">
        <v>949</v>
      </c>
    </row>
    <row r="934" spans="1:16">
      <c r="A934" s="59">
        <v>10853</v>
      </c>
      <c r="B934" s="59">
        <v>9</v>
      </c>
      <c r="C934" s="59">
        <v>1</v>
      </c>
      <c r="D934" s="59">
        <v>1</v>
      </c>
      <c r="E934" s="59" t="s">
        <v>78</v>
      </c>
      <c r="F934" s="227">
        <v>2</v>
      </c>
      <c r="G934" s="227">
        <v>0</v>
      </c>
      <c r="H934" s="59">
        <v>3</v>
      </c>
      <c r="I934" s="227">
        <v>14</v>
      </c>
      <c r="J934" s="59">
        <v>8538</v>
      </c>
      <c r="K934" s="78">
        <f>VLOOKUP(msa[[#This Row],[hwycov_id]],cnf[],10,FALSE)</f>
        <v>8538</v>
      </c>
      <c r="L934" s="229">
        <f t="shared" si="42"/>
        <v>0</v>
      </c>
      <c r="M934" s="228">
        <f t="shared" si="43"/>
        <v>0</v>
      </c>
      <c r="N934" s="228">
        <f t="shared" si="44"/>
        <v>0</v>
      </c>
      <c r="O934" s="298" t="e">
        <f>VLOOKUP(msa[[#This Row],[hwycov_id]],check!$A$2:$P$26,16,FALSE)</f>
        <v>#N/A</v>
      </c>
      <c r="P934" s="298">
        <v>950</v>
      </c>
    </row>
    <row r="935" spans="1:16">
      <c r="A935" s="59">
        <v>15174</v>
      </c>
      <c r="B935" s="59">
        <v>9</v>
      </c>
      <c r="C935" s="59">
        <v>1</v>
      </c>
      <c r="D935" s="59">
        <v>1</v>
      </c>
      <c r="E935" s="59" t="s">
        <v>78</v>
      </c>
      <c r="F935" s="227">
        <v>2</v>
      </c>
      <c r="G935" s="227">
        <v>0</v>
      </c>
      <c r="H935" s="59">
        <v>3</v>
      </c>
      <c r="I935" s="227">
        <v>14</v>
      </c>
      <c r="J935" s="59">
        <v>8575</v>
      </c>
      <c r="K935" s="78">
        <f>VLOOKUP(msa[[#This Row],[hwycov_id]],cnf[],10,FALSE)</f>
        <v>8575</v>
      </c>
      <c r="L935" s="229">
        <f t="shared" si="42"/>
        <v>0</v>
      </c>
      <c r="M935" s="228">
        <f t="shared" si="43"/>
        <v>0</v>
      </c>
      <c r="N935" s="228">
        <f t="shared" si="44"/>
        <v>0</v>
      </c>
      <c r="O935" s="298" t="e">
        <f>VLOOKUP(msa[[#This Row],[hwycov_id]],check!$A$2:$P$26,16,FALSE)</f>
        <v>#N/A</v>
      </c>
      <c r="P935" s="298">
        <v>951</v>
      </c>
    </row>
    <row r="936" spans="1:16">
      <c r="A936" s="59">
        <v>28061</v>
      </c>
      <c r="B936" s="59">
        <v>9</v>
      </c>
      <c r="C936" s="59">
        <v>1</v>
      </c>
      <c r="D936" s="59">
        <v>1</v>
      </c>
      <c r="E936" s="59" t="s">
        <v>78</v>
      </c>
      <c r="F936" s="227">
        <v>2</v>
      </c>
      <c r="G936" s="227">
        <v>0</v>
      </c>
      <c r="H936" s="59">
        <v>3</v>
      </c>
      <c r="I936" s="227">
        <v>14</v>
      </c>
      <c r="J936" s="59">
        <v>8710</v>
      </c>
      <c r="K936" s="78">
        <f>VLOOKUP(msa[[#This Row],[hwycov_id]],cnf[],10,FALSE)</f>
        <v>8710</v>
      </c>
      <c r="L936" s="229">
        <f t="shared" si="42"/>
        <v>0</v>
      </c>
      <c r="M936" s="228">
        <f t="shared" si="43"/>
        <v>0</v>
      </c>
      <c r="N936" s="228">
        <f t="shared" si="44"/>
        <v>0</v>
      </c>
      <c r="O936" s="298" t="e">
        <f>VLOOKUP(msa[[#This Row],[hwycov_id]],check!$A$2:$P$26,16,FALSE)</f>
        <v>#N/A</v>
      </c>
      <c r="P936" s="298">
        <v>952</v>
      </c>
    </row>
    <row r="937" spans="1:16">
      <c r="A937" s="59">
        <v>10933</v>
      </c>
      <c r="B937" s="59">
        <v>9</v>
      </c>
      <c r="C937" s="59">
        <v>1</v>
      </c>
      <c r="D937" s="59">
        <v>1</v>
      </c>
      <c r="E937" s="59" t="s">
        <v>78</v>
      </c>
      <c r="F937" s="227">
        <v>2</v>
      </c>
      <c r="G937" s="227">
        <v>0</v>
      </c>
      <c r="H937" s="59">
        <v>3</v>
      </c>
      <c r="I937" s="227">
        <v>14</v>
      </c>
      <c r="J937" s="59">
        <v>8719</v>
      </c>
      <c r="K937" s="78">
        <f>VLOOKUP(msa[[#This Row],[hwycov_id]],cnf[],10,FALSE)</f>
        <v>8719</v>
      </c>
      <c r="L937" s="229">
        <f t="shared" si="42"/>
        <v>0</v>
      </c>
      <c r="M937" s="228">
        <f t="shared" si="43"/>
        <v>0</v>
      </c>
      <c r="N937" s="228">
        <f t="shared" si="44"/>
        <v>0</v>
      </c>
      <c r="O937" s="298" t="e">
        <f>VLOOKUP(msa[[#This Row],[hwycov_id]],check!$A$2:$P$26,16,FALSE)</f>
        <v>#N/A</v>
      </c>
      <c r="P937" s="298">
        <v>953</v>
      </c>
    </row>
    <row r="938" spans="1:16">
      <c r="A938" s="59">
        <v>13668</v>
      </c>
      <c r="B938" s="59">
        <v>9</v>
      </c>
      <c r="C938" s="59">
        <v>1</v>
      </c>
      <c r="D938" s="59">
        <v>1</v>
      </c>
      <c r="E938" s="59" t="s">
        <v>78</v>
      </c>
      <c r="F938" s="227">
        <v>2</v>
      </c>
      <c r="G938" s="227">
        <v>0</v>
      </c>
      <c r="H938" s="59">
        <v>3</v>
      </c>
      <c r="I938" s="227">
        <v>14</v>
      </c>
      <c r="J938" s="59">
        <v>8730</v>
      </c>
      <c r="K938" s="78">
        <f>VLOOKUP(msa[[#This Row],[hwycov_id]],cnf[],10,FALSE)</f>
        <v>8730</v>
      </c>
      <c r="L938" s="229">
        <f t="shared" si="42"/>
        <v>0</v>
      </c>
      <c r="M938" s="228">
        <f t="shared" si="43"/>
        <v>0</v>
      </c>
      <c r="N938" s="228">
        <f t="shared" si="44"/>
        <v>0</v>
      </c>
      <c r="O938" s="298" t="e">
        <f>VLOOKUP(msa[[#This Row],[hwycov_id]],check!$A$2:$P$26,16,FALSE)</f>
        <v>#N/A</v>
      </c>
      <c r="P938" s="298">
        <v>954</v>
      </c>
    </row>
    <row r="939" spans="1:16">
      <c r="A939" s="59">
        <v>28946</v>
      </c>
      <c r="B939" s="59">
        <v>9</v>
      </c>
      <c r="C939" s="59">
        <v>1</v>
      </c>
      <c r="D939" s="59">
        <v>1</v>
      </c>
      <c r="E939" s="59" t="s">
        <v>78</v>
      </c>
      <c r="F939" s="227">
        <v>2</v>
      </c>
      <c r="G939" s="227">
        <v>0</v>
      </c>
      <c r="H939" s="59">
        <v>3</v>
      </c>
      <c r="I939" s="227">
        <v>5</v>
      </c>
      <c r="J939" s="59">
        <v>8739</v>
      </c>
      <c r="K939" s="78">
        <f>VLOOKUP(msa[[#This Row],[hwycov_id]],cnf[],10,FALSE)</f>
        <v>8739</v>
      </c>
      <c r="L939" s="229">
        <f t="shared" si="42"/>
        <v>0</v>
      </c>
      <c r="M939" s="228">
        <f t="shared" si="43"/>
        <v>0</v>
      </c>
      <c r="N939" s="228">
        <f t="shared" si="44"/>
        <v>0</v>
      </c>
      <c r="O939" s="298" t="e">
        <f>VLOOKUP(msa[[#This Row],[hwycov_id]],check!$A$2:$P$26,16,FALSE)</f>
        <v>#N/A</v>
      </c>
      <c r="P939" s="298">
        <v>955</v>
      </c>
    </row>
    <row r="940" spans="1:16">
      <c r="A940" s="59">
        <v>27502</v>
      </c>
      <c r="B940" s="59">
        <v>9</v>
      </c>
      <c r="C940" s="59">
        <v>1</v>
      </c>
      <c r="D940" s="59">
        <v>1</v>
      </c>
      <c r="E940" s="59" t="s">
        <v>78</v>
      </c>
      <c r="F940" s="227">
        <v>2</v>
      </c>
      <c r="G940" s="227">
        <v>0</v>
      </c>
      <c r="H940" s="59">
        <v>3</v>
      </c>
      <c r="I940" s="227">
        <v>14</v>
      </c>
      <c r="J940" s="59">
        <v>8894</v>
      </c>
      <c r="K940" s="78">
        <f>VLOOKUP(msa[[#This Row],[hwycov_id]],cnf[],10,FALSE)</f>
        <v>8894</v>
      </c>
      <c r="L940" s="229">
        <f t="shared" si="42"/>
        <v>0</v>
      </c>
      <c r="M940" s="228">
        <f t="shared" si="43"/>
        <v>0</v>
      </c>
      <c r="N940" s="228">
        <f t="shared" si="44"/>
        <v>0</v>
      </c>
      <c r="O940" s="298" t="e">
        <f>VLOOKUP(msa[[#This Row],[hwycov_id]],check!$A$2:$P$26,16,FALSE)</f>
        <v>#N/A</v>
      </c>
      <c r="P940" s="298">
        <v>956</v>
      </c>
    </row>
    <row r="941" spans="1:16">
      <c r="A941" s="59">
        <v>14623</v>
      </c>
      <c r="B941" s="59">
        <v>9</v>
      </c>
      <c r="C941" s="59">
        <v>1</v>
      </c>
      <c r="D941" s="59">
        <v>1</v>
      </c>
      <c r="E941" s="59" t="s">
        <v>78</v>
      </c>
      <c r="F941" s="227">
        <v>2</v>
      </c>
      <c r="G941" s="227">
        <v>0</v>
      </c>
      <c r="H941" s="59">
        <v>3</v>
      </c>
      <c r="I941" s="227">
        <v>14</v>
      </c>
      <c r="J941" s="59">
        <v>8914</v>
      </c>
      <c r="K941" s="78">
        <f>VLOOKUP(msa[[#This Row],[hwycov_id]],cnf[],10,FALSE)</f>
        <v>8914</v>
      </c>
      <c r="L941" s="229">
        <f t="shared" si="42"/>
        <v>0</v>
      </c>
      <c r="M941" s="228">
        <f t="shared" si="43"/>
        <v>0</v>
      </c>
      <c r="N941" s="228">
        <f t="shared" si="44"/>
        <v>0</v>
      </c>
      <c r="O941" s="298" t="e">
        <f>VLOOKUP(msa[[#This Row],[hwycov_id]],check!$A$2:$P$26,16,FALSE)</f>
        <v>#N/A</v>
      </c>
      <c r="P941" s="298">
        <v>957</v>
      </c>
    </row>
    <row r="942" spans="1:16">
      <c r="A942" s="59">
        <v>28448</v>
      </c>
      <c r="B942" s="59">
        <v>9</v>
      </c>
      <c r="C942" s="59">
        <v>1</v>
      </c>
      <c r="D942" s="59">
        <v>1</v>
      </c>
      <c r="E942" s="59" t="s">
        <v>78</v>
      </c>
      <c r="F942" s="227">
        <v>2</v>
      </c>
      <c r="G942" s="227">
        <v>0</v>
      </c>
      <c r="H942" s="59">
        <v>3</v>
      </c>
      <c r="I942" s="227">
        <v>14</v>
      </c>
      <c r="J942" s="59">
        <v>8953</v>
      </c>
      <c r="K942" s="78">
        <f>VLOOKUP(msa[[#This Row],[hwycov_id]],cnf[],10,FALSE)</f>
        <v>8953</v>
      </c>
      <c r="L942" s="229">
        <f t="shared" si="42"/>
        <v>0</v>
      </c>
      <c r="M942" s="228">
        <f t="shared" si="43"/>
        <v>0</v>
      </c>
      <c r="N942" s="228">
        <f t="shared" si="44"/>
        <v>0</v>
      </c>
      <c r="O942" s="298" t="e">
        <f>VLOOKUP(msa[[#This Row],[hwycov_id]],check!$A$2:$P$26,16,FALSE)</f>
        <v>#N/A</v>
      </c>
      <c r="P942" s="298">
        <v>958</v>
      </c>
    </row>
    <row r="943" spans="1:16">
      <c r="A943" s="59">
        <v>14401</v>
      </c>
      <c r="B943" s="59">
        <v>9</v>
      </c>
      <c r="C943" s="59">
        <v>1</v>
      </c>
      <c r="D943" s="59">
        <v>1</v>
      </c>
      <c r="E943" s="59" t="s">
        <v>78</v>
      </c>
      <c r="F943" s="227">
        <v>2</v>
      </c>
      <c r="G943" s="227">
        <v>0</v>
      </c>
      <c r="H943" s="59">
        <v>3</v>
      </c>
      <c r="I943" s="227">
        <v>14</v>
      </c>
      <c r="J943" s="59">
        <v>9054</v>
      </c>
      <c r="K943" s="78">
        <f>VLOOKUP(msa[[#This Row],[hwycov_id]],cnf[],10,FALSE)</f>
        <v>9054</v>
      </c>
      <c r="L943" s="229">
        <f t="shared" si="42"/>
        <v>0</v>
      </c>
      <c r="M943" s="228">
        <f t="shared" si="43"/>
        <v>0</v>
      </c>
      <c r="N943" s="228">
        <f t="shared" si="44"/>
        <v>0</v>
      </c>
      <c r="O943" s="298" t="e">
        <f>VLOOKUP(msa[[#This Row],[hwycov_id]],check!$A$2:$P$26,16,FALSE)</f>
        <v>#N/A</v>
      </c>
      <c r="P943" s="298">
        <v>959</v>
      </c>
    </row>
    <row r="944" spans="1:16">
      <c r="A944" s="59">
        <v>11019</v>
      </c>
      <c r="B944" s="59">
        <v>9</v>
      </c>
      <c r="C944" s="59">
        <v>1</v>
      </c>
      <c r="D944" s="59">
        <v>1</v>
      </c>
      <c r="E944" s="59" t="s">
        <v>78</v>
      </c>
      <c r="F944" s="227">
        <v>2</v>
      </c>
      <c r="G944" s="227">
        <v>0</v>
      </c>
      <c r="H944" s="59">
        <v>3</v>
      </c>
      <c r="I944" s="227">
        <v>14</v>
      </c>
      <c r="J944" s="59">
        <v>9064</v>
      </c>
      <c r="K944" s="78">
        <f>VLOOKUP(msa[[#This Row],[hwycov_id]],cnf[],10,FALSE)</f>
        <v>9064</v>
      </c>
      <c r="L944" s="229">
        <f t="shared" si="42"/>
        <v>0</v>
      </c>
      <c r="M944" s="228">
        <f t="shared" si="43"/>
        <v>0</v>
      </c>
      <c r="N944" s="228">
        <f t="shared" si="44"/>
        <v>0</v>
      </c>
      <c r="O944" s="298" t="e">
        <f>VLOOKUP(msa[[#This Row],[hwycov_id]],check!$A$2:$P$26,16,FALSE)</f>
        <v>#N/A</v>
      </c>
      <c r="P944" s="298">
        <v>960</v>
      </c>
    </row>
    <row r="945" spans="1:16">
      <c r="A945" s="59">
        <v>9240</v>
      </c>
      <c r="B945" s="59">
        <v>9</v>
      </c>
      <c r="C945" s="59">
        <v>1</v>
      </c>
      <c r="D945" s="59">
        <v>1</v>
      </c>
      <c r="E945" s="59" t="s">
        <v>78</v>
      </c>
      <c r="F945" s="227">
        <v>2</v>
      </c>
      <c r="G945" s="227">
        <v>0</v>
      </c>
      <c r="H945" s="59">
        <v>3</v>
      </c>
      <c r="I945" s="227">
        <v>14</v>
      </c>
      <c r="J945" s="59">
        <v>9136</v>
      </c>
      <c r="K945" s="78">
        <f>VLOOKUP(msa[[#This Row],[hwycov_id]],cnf[],10,FALSE)</f>
        <v>9136</v>
      </c>
      <c r="L945" s="229">
        <f t="shared" si="42"/>
        <v>0</v>
      </c>
      <c r="M945" s="228">
        <f t="shared" si="43"/>
        <v>0</v>
      </c>
      <c r="N945" s="228">
        <f t="shared" si="44"/>
        <v>0</v>
      </c>
      <c r="O945" s="298" t="e">
        <f>VLOOKUP(msa[[#This Row],[hwycov_id]],check!$A$2:$P$26,16,FALSE)</f>
        <v>#N/A</v>
      </c>
      <c r="P945" s="298">
        <v>961</v>
      </c>
    </row>
    <row r="946" spans="1:16">
      <c r="A946" s="59">
        <v>14245</v>
      </c>
      <c r="B946" s="59">
        <v>9</v>
      </c>
      <c r="C946" s="59">
        <v>1</v>
      </c>
      <c r="D946" s="59">
        <v>1</v>
      </c>
      <c r="E946" s="59" t="s">
        <v>78</v>
      </c>
      <c r="F946" s="227">
        <v>2</v>
      </c>
      <c r="G946" s="227">
        <v>0</v>
      </c>
      <c r="H946" s="59">
        <v>3</v>
      </c>
      <c r="I946" s="227">
        <v>14</v>
      </c>
      <c r="J946" s="59">
        <v>9191</v>
      </c>
      <c r="K946" s="78">
        <f>VLOOKUP(msa[[#This Row],[hwycov_id]],cnf[],10,FALSE)</f>
        <v>9191</v>
      </c>
      <c r="L946" s="229">
        <f t="shared" si="42"/>
        <v>0</v>
      </c>
      <c r="M946" s="228">
        <f t="shared" si="43"/>
        <v>0</v>
      </c>
      <c r="N946" s="228">
        <f t="shared" si="44"/>
        <v>0</v>
      </c>
      <c r="O946" s="298" t="e">
        <f>VLOOKUP(msa[[#This Row],[hwycov_id]],check!$A$2:$P$26,16,FALSE)</f>
        <v>#N/A</v>
      </c>
      <c r="P946" s="298">
        <v>962</v>
      </c>
    </row>
    <row r="947" spans="1:16">
      <c r="A947" s="59">
        <v>28788</v>
      </c>
      <c r="B947" s="59">
        <v>9</v>
      </c>
      <c r="C947" s="59">
        <v>1</v>
      </c>
      <c r="D947" s="59">
        <v>1</v>
      </c>
      <c r="E947" s="59" t="s">
        <v>78</v>
      </c>
      <c r="F947" s="227">
        <v>2</v>
      </c>
      <c r="G947" s="227">
        <v>0</v>
      </c>
      <c r="H947" s="59">
        <v>3</v>
      </c>
      <c r="I947" s="227">
        <v>14</v>
      </c>
      <c r="J947" s="59">
        <v>9260</v>
      </c>
      <c r="K947" s="78">
        <f>VLOOKUP(msa[[#This Row],[hwycov_id]],cnf[],10,FALSE)</f>
        <v>9260</v>
      </c>
      <c r="L947" s="229">
        <f t="shared" si="42"/>
        <v>0</v>
      </c>
      <c r="M947" s="228">
        <f t="shared" si="43"/>
        <v>0</v>
      </c>
      <c r="N947" s="228">
        <f t="shared" si="44"/>
        <v>0</v>
      </c>
      <c r="O947" s="298" t="e">
        <f>VLOOKUP(msa[[#This Row],[hwycov_id]],check!$A$2:$P$26,16,FALSE)</f>
        <v>#N/A</v>
      </c>
      <c r="P947" s="298">
        <v>963</v>
      </c>
    </row>
    <row r="948" spans="1:16">
      <c r="A948" s="59">
        <v>9345</v>
      </c>
      <c r="B948" s="59">
        <v>9</v>
      </c>
      <c r="C948" s="59">
        <v>1</v>
      </c>
      <c r="D948" s="59">
        <v>1</v>
      </c>
      <c r="E948" s="59" t="s">
        <v>78</v>
      </c>
      <c r="F948" s="227">
        <v>2</v>
      </c>
      <c r="G948" s="227">
        <v>0</v>
      </c>
      <c r="H948" s="59">
        <v>3</v>
      </c>
      <c r="I948" s="227">
        <v>14</v>
      </c>
      <c r="J948" s="59">
        <v>9295</v>
      </c>
      <c r="K948" s="78">
        <f>VLOOKUP(msa[[#This Row],[hwycov_id]],cnf[],10,FALSE)</f>
        <v>9295</v>
      </c>
      <c r="L948" s="229">
        <f t="shared" si="42"/>
        <v>0</v>
      </c>
      <c r="M948" s="228">
        <f t="shared" si="43"/>
        <v>0</v>
      </c>
      <c r="N948" s="228">
        <f t="shared" si="44"/>
        <v>0</v>
      </c>
      <c r="O948" s="298" t="e">
        <f>VLOOKUP(msa[[#This Row],[hwycov_id]],check!$A$2:$P$26,16,FALSE)</f>
        <v>#N/A</v>
      </c>
      <c r="P948" s="298">
        <v>964</v>
      </c>
    </row>
    <row r="949" spans="1:16">
      <c r="A949" s="59">
        <v>28045</v>
      </c>
      <c r="B949" s="59">
        <v>9</v>
      </c>
      <c r="C949" s="59">
        <v>1</v>
      </c>
      <c r="D949" s="59">
        <v>1</v>
      </c>
      <c r="E949" s="59" t="s">
        <v>78</v>
      </c>
      <c r="F949" s="227">
        <v>2</v>
      </c>
      <c r="G949" s="227">
        <v>0</v>
      </c>
      <c r="H949" s="59">
        <v>3</v>
      </c>
      <c r="I949" s="227">
        <v>14</v>
      </c>
      <c r="J949" s="59">
        <v>9308</v>
      </c>
      <c r="K949" s="78">
        <f>VLOOKUP(msa[[#This Row],[hwycov_id]],cnf[],10,FALSE)</f>
        <v>9308</v>
      </c>
      <c r="L949" s="229">
        <f t="shared" si="42"/>
        <v>0</v>
      </c>
      <c r="M949" s="228">
        <f t="shared" si="43"/>
        <v>0</v>
      </c>
      <c r="N949" s="228">
        <f t="shared" si="44"/>
        <v>0</v>
      </c>
      <c r="O949" s="298" t="e">
        <f>VLOOKUP(msa[[#This Row],[hwycov_id]],check!$A$2:$P$26,16,FALSE)</f>
        <v>#N/A</v>
      </c>
      <c r="P949" s="298">
        <v>965</v>
      </c>
    </row>
    <row r="950" spans="1:16">
      <c r="A950" s="59">
        <v>11193</v>
      </c>
      <c r="B950" s="59">
        <v>9</v>
      </c>
      <c r="C950" s="59">
        <v>1</v>
      </c>
      <c r="D950" s="59">
        <v>1</v>
      </c>
      <c r="E950" s="59" t="s">
        <v>78</v>
      </c>
      <c r="F950" s="227">
        <v>2</v>
      </c>
      <c r="G950" s="227">
        <v>0</v>
      </c>
      <c r="H950" s="59">
        <v>3</v>
      </c>
      <c r="I950" s="227">
        <v>14</v>
      </c>
      <c r="J950" s="59">
        <v>9380</v>
      </c>
      <c r="K950" s="78">
        <f>VLOOKUP(msa[[#This Row],[hwycov_id]],cnf[],10,FALSE)</f>
        <v>9380</v>
      </c>
      <c r="L950" s="229">
        <f t="shared" si="42"/>
        <v>0</v>
      </c>
      <c r="M950" s="228">
        <f t="shared" si="43"/>
        <v>0</v>
      </c>
      <c r="N950" s="228">
        <f t="shared" si="44"/>
        <v>0</v>
      </c>
      <c r="O950" s="298" t="e">
        <f>VLOOKUP(msa[[#This Row],[hwycov_id]],check!$A$2:$P$26,16,FALSE)</f>
        <v>#N/A</v>
      </c>
      <c r="P950" s="298">
        <v>966</v>
      </c>
    </row>
    <row r="951" spans="1:16">
      <c r="A951" s="59">
        <v>7005</v>
      </c>
      <c r="B951" s="59">
        <v>9</v>
      </c>
      <c r="C951" s="59">
        <v>1</v>
      </c>
      <c r="D951" s="59">
        <v>1</v>
      </c>
      <c r="E951" s="59" t="s">
        <v>78</v>
      </c>
      <c r="F951" s="227">
        <v>2</v>
      </c>
      <c r="G951" s="227">
        <v>0</v>
      </c>
      <c r="H951" s="59">
        <v>3</v>
      </c>
      <c r="I951" s="227">
        <v>14</v>
      </c>
      <c r="J951" s="59">
        <v>9423</v>
      </c>
      <c r="K951" s="78">
        <f>VLOOKUP(msa[[#This Row],[hwycov_id]],cnf[],10,FALSE)</f>
        <v>9423</v>
      </c>
      <c r="L951" s="229">
        <f t="shared" si="42"/>
        <v>0</v>
      </c>
      <c r="M951" s="228">
        <f t="shared" si="43"/>
        <v>0</v>
      </c>
      <c r="N951" s="228">
        <f t="shared" si="44"/>
        <v>0</v>
      </c>
      <c r="O951" s="298" t="e">
        <f>VLOOKUP(msa[[#This Row],[hwycov_id]],check!$A$2:$P$26,16,FALSE)</f>
        <v>#N/A</v>
      </c>
      <c r="P951" s="298">
        <v>967</v>
      </c>
    </row>
    <row r="952" spans="1:16">
      <c r="A952" s="59">
        <v>15455</v>
      </c>
      <c r="B952" s="59">
        <v>9</v>
      </c>
      <c r="C952" s="59">
        <v>1</v>
      </c>
      <c r="D952" s="59">
        <v>1</v>
      </c>
      <c r="E952" s="59" t="s">
        <v>78</v>
      </c>
      <c r="F952" s="227">
        <v>2</v>
      </c>
      <c r="G952" s="227">
        <v>0</v>
      </c>
      <c r="H952" s="59">
        <v>3</v>
      </c>
      <c r="I952" s="227">
        <v>14</v>
      </c>
      <c r="J952" s="59">
        <v>9428</v>
      </c>
      <c r="K952" s="78">
        <f>VLOOKUP(msa[[#This Row],[hwycov_id]],cnf[],10,FALSE)</f>
        <v>9428</v>
      </c>
      <c r="L952" s="229">
        <f t="shared" si="42"/>
        <v>0</v>
      </c>
      <c r="M952" s="228">
        <f t="shared" si="43"/>
        <v>0</v>
      </c>
      <c r="N952" s="228">
        <f t="shared" si="44"/>
        <v>0</v>
      </c>
      <c r="O952" s="298" t="e">
        <f>VLOOKUP(msa[[#This Row],[hwycov_id]],check!$A$2:$P$26,16,FALSE)</f>
        <v>#N/A</v>
      </c>
      <c r="P952" s="298">
        <v>968</v>
      </c>
    </row>
    <row r="953" spans="1:16">
      <c r="A953" s="59">
        <v>10885</v>
      </c>
      <c r="B953" s="59">
        <v>9</v>
      </c>
      <c r="C953" s="59">
        <v>1</v>
      </c>
      <c r="D953" s="59">
        <v>1</v>
      </c>
      <c r="E953" s="59" t="s">
        <v>78</v>
      </c>
      <c r="F953" s="227">
        <v>2</v>
      </c>
      <c r="G953" s="227">
        <v>0</v>
      </c>
      <c r="H953" s="59">
        <v>3</v>
      </c>
      <c r="I953" s="227">
        <v>14</v>
      </c>
      <c r="J953" s="59">
        <v>9470</v>
      </c>
      <c r="K953" s="78">
        <f>VLOOKUP(msa[[#This Row],[hwycov_id]],cnf[],10,FALSE)</f>
        <v>9470</v>
      </c>
      <c r="L953" s="229">
        <f t="shared" si="42"/>
        <v>0</v>
      </c>
      <c r="M953" s="228">
        <f t="shared" si="43"/>
        <v>0</v>
      </c>
      <c r="N953" s="228">
        <f t="shared" si="44"/>
        <v>0</v>
      </c>
      <c r="O953" s="298" t="e">
        <f>VLOOKUP(msa[[#This Row],[hwycov_id]],check!$A$2:$P$26,16,FALSE)</f>
        <v>#N/A</v>
      </c>
      <c r="P953" s="298">
        <v>969</v>
      </c>
    </row>
    <row r="954" spans="1:16">
      <c r="A954" s="59">
        <v>14620</v>
      </c>
      <c r="B954" s="59">
        <v>9</v>
      </c>
      <c r="C954" s="59">
        <v>1</v>
      </c>
      <c r="D954" s="59">
        <v>1</v>
      </c>
      <c r="E954" s="59" t="s">
        <v>78</v>
      </c>
      <c r="F954" s="227">
        <v>2</v>
      </c>
      <c r="G954" s="227">
        <v>0</v>
      </c>
      <c r="H954" s="59">
        <v>3</v>
      </c>
      <c r="I954" s="227">
        <v>14</v>
      </c>
      <c r="J954" s="59">
        <v>9524</v>
      </c>
      <c r="K954" s="78">
        <f>VLOOKUP(msa[[#This Row],[hwycov_id]],cnf[],10,FALSE)</f>
        <v>9524</v>
      </c>
      <c r="L954" s="229">
        <f t="shared" si="42"/>
        <v>0</v>
      </c>
      <c r="M954" s="228">
        <f t="shared" si="43"/>
        <v>0</v>
      </c>
      <c r="N954" s="228">
        <f t="shared" si="44"/>
        <v>0</v>
      </c>
      <c r="O954" s="298" t="e">
        <f>VLOOKUP(msa[[#This Row],[hwycov_id]],check!$A$2:$P$26,16,FALSE)</f>
        <v>#N/A</v>
      </c>
      <c r="P954" s="298">
        <v>970</v>
      </c>
    </row>
    <row r="955" spans="1:16">
      <c r="A955" s="59">
        <v>28786</v>
      </c>
      <c r="B955" s="59">
        <v>9</v>
      </c>
      <c r="C955" s="59">
        <v>1</v>
      </c>
      <c r="D955" s="59">
        <v>1</v>
      </c>
      <c r="E955" s="59" t="s">
        <v>78</v>
      </c>
      <c r="F955" s="227">
        <v>2</v>
      </c>
      <c r="G955" s="227">
        <v>0</v>
      </c>
      <c r="H955" s="59">
        <v>3</v>
      </c>
      <c r="I955" s="227">
        <v>14</v>
      </c>
      <c r="J955" s="59">
        <v>9533</v>
      </c>
      <c r="K955" s="78">
        <f>VLOOKUP(msa[[#This Row],[hwycov_id]],cnf[],10,FALSE)</f>
        <v>9533</v>
      </c>
      <c r="L955" s="229">
        <f t="shared" si="42"/>
        <v>0</v>
      </c>
      <c r="M955" s="228">
        <f t="shared" si="43"/>
        <v>0</v>
      </c>
      <c r="N955" s="228">
        <f t="shared" si="44"/>
        <v>0</v>
      </c>
      <c r="O955" s="298" t="e">
        <f>VLOOKUP(msa[[#This Row],[hwycov_id]],check!$A$2:$P$26,16,FALSE)</f>
        <v>#N/A</v>
      </c>
      <c r="P955" s="298">
        <v>971</v>
      </c>
    </row>
    <row r="956" spans="1:16">
      <c r="A956" s="59">
        <v>28865</v>
      </c>
      <c r="B956" s="59">
        <v>9</v>
      </c>
      <c r="C956" s="59">
        <v>1</v>
      </c>
      <c r="D956" s="59">
        <v>1</v>
      </c>
      <c r="E956" s="59" t="s">
        <v>78</v>
      </c>
      <c r="F956" s="227">
        <v>2</v>
      </c>
      <c r="G956" s="227">
        <v>0</v>
      </c>
      <c r="H956" s="59">
        <v>3</v>
      </c>
      <c r="I956" s="227">
        <v>14</v>
      </c>
      <c r="J956" s="59">
        <v>9620</v>
      </c>
      <c r="K956" s="78">
        <f>VLOOKUP(msa[[#This Row],[hwycov_id]],cnf[],10,FALSE)</f>
        <v>9620</v>
      </c>
      <c r="L956" s="229">
        <f t="shared" si="42"/>
        <v>0</v>
      </c>
      <c r="M956" s="228">
        <f t="shared" si="43"/>
        <v>0</v>
      </c>
      <c r="N956" s="228">
        <f t="shared" si="44"/>
        <v>0</v>
      </c>
      <c r="O956" s="298" t="e">
        <f>VLOOKUP(msa[[#This Row],[hwycov_id]],check!$A$2:$P$26,16,FALSE)</f>
        <v>#N/A</v>
      </c>
      <c r="P956" s="298">
        <v>972</v>
      </c>
    </row>
    <row r="957" spans="1:16">
      <c r="A957" s="59">
        <v>15205</v>
      </c>
      <c r="B957" s="59">
        <v>9</v>
      </c>
      <c r="C957" s="59">
        <v>1</v>
      </c>
      <c r="D957" s="59">
        <v>1</v>
      </c>
      <c r="E957" s="59" t="s">
        <v>78</v>
      </c>
      <c r="F957" s="227">
        <v>2</v>
      </c>
      <c r="G957" s="227">
        <v>0</v>
      </c>
      <c r="H957" s="59">
        <v>3</v>
      </c>
      <c r="I957" s="227">
        <v>14</v>
      </c>
      <c r="J957" s="59">
        <v>9669</v>
      </c>
      <c r="K957" s="78">
        <f>VLOOKUP(msa[[#This Row],[hwycov_id]],cnf[],10,FALSE)</f>
        <v>9669</v>
      </c>
      <c r="L957" s="229">
        <f t="shared" si="42"/>
        <v>0</v>
      </c>
      <c r="M957" s="228">
        <f t="shared" si="43"/>
        <v>0</v>
      </c>
      <c r="N957" s="228">
        <f t="shared" si="44"/>
        <v>0</v>
      </c>
      <c r="O957" s="298" t="e">
        <f>VLOOKUP(msa[[#This Row],[hwycov_id]],check!$A$2:$P$26,16,FALSE)</f>
        <v>#N/A</v>
      </c>
      <c r="P957" s="298">
        <v>973</v>
      </c>
    </row>
    <row r="958" spans="1:16">
      <c r="A958" s="59">
        <v>28813</v>
      </c>
      <c r="B958" s="59">
        <v>9</v>
      </c>
      <c r="C958" s="59">
        <v>1</v>
      </c>
      <c r="D958" s="59">
        <v>1</v>
      </c>
      <c r="E958" s="59" t="s">
        <v>78</v>
      </c>
      <c r="F958" s="227">
        <v>2</v>
      </c>
      <c r="G958" s="227">
        <v>0</v>
      </c>
      <c r="H958" s="59">
        <v>3</v>
      </c>
      <c r="I958" s="227">
        <v>19</v>
      </c>
      <c r="J958" s="59">
        <v>9962</v>
      </c>
      <c r="K958" s="78">
        <f>VLOOKUP(msa[[#This Row],[hwycov_id]],cnf[],10,FALSE)</f>
        <v>9962</v>
      </c>
      <c r="L958" s="229">
        <f t="shared" si="42"/>
        <v>0</v>
      </c>
      <c r="M958" s="228">
        <f t="shared" si="43"/>
        <v>0</v>
      </c>
      <c r="N958" s="228">
        <f t="shared" si="44"/>
        <v>0</v>
      </c>
      <c r="O958" s="298" t="e">
        <f>VLOOKUP(msa[[#This Row],[hwycov_id]],check!$A$2:$P$26,16,FALSE)</f>
        <v>#N/A</v>
      </c>
      <c r="P958" s="298">
        <v>974</v>
      </c>
    </row>
    <row r="959" spans="1:16">
      <c r="A959" s="59">
        <v>29884</v>
      </c>
      <c r="B959" s="59">
        <v>9</v>
      </c>
      <c r="C959" s="59">
        <v>1</v>
      </c>
      <c r="D959" s="59">
        <v>1</v>
      </c>
      <c r="E959" s="59" t="s">
        <v>78</v>
      </c>
      <c r="F959" s="227">
        <v>2</v>
      </c>
      <c r="G959" s="227">
        <v>1</v>
      </c>
      <c r="H959" s="59">
        <v>3</v>
      </c>
      <c r="I959" s="227">
        <v>14</v>
      </c>
      <c r="J959" s="59">
        <v>10023</v>
      </c>
      <c r="K959" s="78">
        <f>VLOOKUP(msa[[#This Row],[hwycov_id]],cnf[],10,FALSE)</f>
        <v>10023</v>
      </c>
      <c r="L959" s="229">
        <f t="shared" si="42"/>
        <v>0</v>
      </c>
      <c r="M959" s="228">
        <f t="shared" si="43"/>
        <v>0</v>
      </c>
      <c r="N959" s="228">
        <f t="shared" si="44"/>
        <v>0</v>
      </c>
      <c r="O959" s="298" t="e">
        <f>VLOOKUP(msa[[#This Row],[hwycov_id]],check!$A$2:$P$26,16,FALSE)</f>
        <v>#N/A</v>
      </c>
      <c r="P959" s="298">
        <v>975</v>
      </c>
    </row>
    <row r="960" spans="1:16">
      <c r="A960" s="59">
        <v>10874</v>
      </c>
      <c r="B960" s="59">
        <v>9</v>
      </c>
      <c r="C960" s="59">
        <v>1</v>
      </c>
      <c r="D960" s="59">
        <v>1</v>
      </c>
      <c r="E960" s="59" t="s">
        <v>78</v>
      </c>
      <c r="F960" s="227">
        <v>2</v>
      </c>
      <c r="G960" s="227">
        <v>1</v>
      </c>
      <c r="H960" s="59">
        <v>3</v>
      </c>
      <c r="I960" s="227">
        <v>14</v>
      </c>
      <c r="J960" s="59">
        <v>10096</v>
      </c>
      <c r="K960" s="78">
        <f>VLOOKUP(msa[[#This Row],[hwycov_id]],cnf[],10,FALSE)</f>
        <v>10096</v>
      </c>
      <c r="L960" s="229">
        <f t="shared" si="42"/>
        <v>0</v>
      </c>
      <c r="M960" s="228">
        <f t="shared" si="43"/>
        <v>0</v>
      </c>
      <c r="N960" s="228">
        <f t="shared" si="44"/>
        <v>0</v>
      </c>
      <c r="O960" s="298" t="e">
        <f>VLOOKUP(msa[[#This Row],[hwycov_id]],check!$A$2:$P$26,16,FALSE)</f>
        <v>#N/A</v>
      </c>
      <c r="P960" s="298">
        <v>976</v>
      </c>
    </row>
    <row r="961" spans="1:16">
      <c r="A961" s="59">
        <v>14630</v>
      </c>
      <c r="B961" s="59">
        <v>9</v>
      </c>
      <c r="C961" s="59">
        <v>1</v>
      </c>
      <c r="D961" s="59">
        <v>1</v>
      </c>
      <c r="E961" s="59" t="s">
        <v>78</v>
      </c>
      <c r="F961" s="227">
        <v>2</v>
      </c>
      <c r="G961" s="227">
        <v>1</v>
      </c>
      <c r="H961" s="59">
        <v>3</v>
      </c>
      <c r="I961" s="227">
        <v>14</v>
      </c>
      <c r="J961" s="59">
        <v>10233</v>
      </c>
      <c r="K961" s="78">
        <f>VLOOKUP(msa[[#This Row],[hwycov_id]],cnf[],10,FALSE)</f>
        <v>10233</v>
      </c>
      <c r="L961" s="229">
        <f t="shared" si="42"/>
        <v>0</v>
      </c>
      <c r="M961" s="228">
        <f t="shared" si="43"/>
        <v>0</v>
      </c>
      <c r="N961" s="228">
        <f t="shared" si="44"/>
        <v>0</v>
      </c>
      <c r="O961" s="298" t="e">
        <f>VLOOKUP(msa[[#This Row],[hwycov_id]],check!$A$2:$P$26,16,FALSE)</f>
        <v>#N/A</v>
      </c>
      <c r="P961" s="298">
        <v>977</v>
      </c>
    </row>
    <row r="962" spans="1:16">
      <c r="A962" s="59">
        <v>10935</v>
      </c>
      <c r="B962" s="59">
        <v>9</v>
      </c>
      <c r="C962" s="59">
        <v>1</v>
      </c>
      <c r="D962" s="59">
        <v>1</v>
      </c>
      <c r="E962" s="59" t="s">
        <v>78</v>
      </c>
      <c r="F962" s="227">
        <v>2</v>
      </c>
      <c r="G962" s="227">
        <v>1</v>
      </c>
      <c r="H962" s="59">
        <v>3</v>
      </c>
      <c r="I962" s="227">
        <v>14</v>
      </c>
      <c r="J962" s="59">
        <v>10309</v>
      </c>
      <c r="K962" s="78">
        <f>VLOOKUP(msa[[#This Row],[hwycov_id]],cnf[],10,FALSE)</f>
        <v>10309</v>
      </c>
      <c r="L962" s="229">
        <f t="shared" ref="L962:L1025" si="45">K962/J962-1</f>
        <v>0</v>
      </c>
      <c r="M962" s="228">
        <f t="shared" ref="M962:M1025" si="46">K962-J962</f>
        <v>0</v>
      </c>
      <c r="N962" s="228">
        <f t="shared" ref="N962:N1025" si="47">POWER(M962,2)</f>
        <v>0</v>
      </c>
      <c r="O962" s="298" t="e">
        <f>VLOOKUP(msa[[#This Row],[hwycov_id]],check!$A$2:$P$26,16,FALSE)</f>
        <v>#N/A</v>
      </c>
      <c r="P962" s="298">
        <v>978</v>
      </c>
    </row>
    <row r="963" spans="1:16">
      <c r="A963" s="59">
        <v>11006</v>
      </c>
      <c r="B963" s="59">
        <v>9</v>
      </c>
      <c r="C963" s="59">
        <v>1</v>
      </c>
      <c r="D963" s="59">
        <v>1</v>
      </c>
      <c r="E963" s="59" t="s">
        <v>78</v>
      </c>
      <c r="F963" s="227">
        <v>2</v>
      </c>
      <c r="G963" s="227">
        <v>1</v>
      </c>
      <c r="H963" s="59">
        <v>3</v>
      </c>
      <c r="I963" s="227">
        <v>14</v>
      </c>
      <c r="J963" s="59">
        <v>10376</v>
      </c>
      <c r="K963" s="78">
        <f>VLOOKUP(msa[[#This Row],[hwycov_id]],cnf[],10,FALSE)</f>
        <v>10376</v>
      </c>
      <c r="L963" s="229">
        <f t="shared" si="45"/>
        <v>0</v>
      </c>
      <c r="M963" s="228">
        <f t="shared" si="46"/>
        <v>0</v>
      </c>
      <c r="N963" s="228">
        <f t="shared" si="47"/>
        <v>0</v>
      </c>
      <c r="O963" s="298" t="e">
        <f>VLOOKUP(msa[[#This Row],[hwycov_id]],check!$A$2:$P$26,16,FALSE)</f>
        <v>#N/A</v>
      </c>
      <c r="P963" s="298">
        <v>979</v>
      </c>
    </row>
    <row r="964" spans="1:16">
      <c r="A964" s="59">
        <v>10954</v>
      </c>
      <c r="B964" s="59">
        <v>9</v>
      </c>
      <c r="C964" s="59">
        <v>1</v>
      </c>
      <c r="D964" s="59">
        <v>1</v>
      </c>
      <c r="E964" s="59" t="s">
        <v>78</v>
      </c>
      <c r="F964" s="227">
        <v>2</v>
      </c>
      <c r="G964" s="227">
        <v>1</v>
      </c>
      <c r="H964" s="59">
        <v>3</v>
      </c>
      <c r="I964" s="227">
        <v>14</v>
      </c>
      <c r="J964" s="59">
        <v>10421</v>
      </c>
      <c r="K964" s="78">
        <f>VLOOKUP(msa[[#This Row],[hwycov_id]],cnf[],10,FALSE)</f>
        <v>10421</v>
      </c>
      <c r="L964" s="229">
        <f t="shared" si="45"/>
        <v>0</v>
      </c>
      <c r="M964" s="228">
        <f t="shared" si="46"/>
        <v>0</v>
      </c>
      <c r="N964" s="228">
        <f t="shared" si="47"/>
        <v>0</v>
      </c>
      <c r="O964" s="298" t="e">
        <f>VLOOKUP(msa[[#This Row],[hwycov_id]],check!$A$2:$P$26,16,FALSE)</f>
        <v>#N/A</v>
      </c>
      <c r="P964" s="298">
        <v>980</v>
      </c>
    </row>
    <row r="965" spans="1:16">
      <c r="A965" s="59">
        <v>627</v>
      </c>
      <c r="B965" s="59">
        <v>9</v>
      </c>
      <c r="C965" s="59">
        <v>1</v>
      </c>
      <c r="D965" s="59">
        <v>1</v>
      </c>
      <c r="E965" s="59" t="s">
        <v>78</v>
      </c>
      <c r="F965" s="227">
        <v>2</v>
      </c>
      <c r="G965" s="227">
        <v>1</v>
      </c>
      <c r="H965" s="59">
        <v>3</v>
      </c>
      <c r="I965" s="227">
        <v>14</v>
      </c>
      <c r="J965" s="59">
        <v>10633</v>
      </c>
      <c r="K965" s="78">
        <f>VLOOKUP(msa[[#This Row],[hwycov_id]],cnf[],10,FALSE)</f>
        <v>10633</v>
      </c>
      <c r="L965" s="229">
        <f t="shared" si="45"/>
        <v>0</v>
      </c>
      <c r="M965" s="228">
        <f t="shared" si="46"/>
        <v>0</v>
      </c>
      <c r="N965" s="228">
        <f t="shared" si="47"/>
        <v>0</v>
      </c>
      <c r="O965" s="298" t="e">
        <f>VLOOKUP(msa[[#This Row],[hwycov_id]],check!$A$2:$P$26,16,FALSE)</f>
        <v>#N/A</v>
      </c>
      <c r="P965" s="298">
        <v>981</v>
      </c>
    </row>
    <row r="966" spans="1:16">
      <c r="A966" s="59">
        <v>27400</v>
      </c>
      <c r="B966" s="59">
        <v>9</v>
      </c>
      <c r="C966" s="59">
        <v>1</v>
      </c>
      <c r="D966" s="59">
        <v>1</v>
      </c>
      <c r="E966" s="59" t="s">
        <v>78</v>
      </c>
      <c r="F966" s="227">
        <v>2</v>
      </c>
      <c r="G966" s="227">
        <v>1</v>
      </c>
      <c r="H966" s="59">
        <v>3</v>
      </c>
      <c r="I966" s="227">
        <v>14</v>
      </c>
      <c r="J966" s="59">
        <v>10709</v>
      </c>
      <c r="K966" s="78">
        <f>VLOOKUP(msa[[#This Row],[hwycov_id]],cnf[],10,FALSE)</f>
        <v>10709</v>
      </c>
      <c r="L966" s="229">
        <f t="shared" si="45"/>
        <v>0</v>
      </c>
      <c r="M966" s="228">
        <f t="shared" si="46"/>
        <v>0</v>
      </c>
      <c r="N966" s="228">
        <f t="shared" si="47"/>
        <v>0</v>
      </c>
      <c r="O966" s="298" t="e">
        <f>VLOOKUP(msa[[#This Row],[hwycov_id]],check!$A$2:$P$26,16,FALSE)</f>
        <v>#N/A</v>
      </c>
      <c r="P966" s="298">
        <v>982</v>
      </c>
    </row>
    <row r="967" spans="1:16">
      <c r="A967" s="59">
        <v>15778</v>
      </c>
      <c r="B967" s="59">
        <v>9</v>
      </c>
      <c r="C967" s="59">
        <v>1</v>
      </c>
      <c r="D967" s="59">
        <v>1</v>
      </c>
      <c r="E967" s="59" t="s">
        <v>78</v>
      </c>
      <c r="F967" s="227">
        <v>2</v>
      </c>
      <c r="G967" s="227">
        <v>1</v>
      </c>
      <c r="H967" s="59">
        <v>3</v>
      </c>
      <c r="I967" s="227">
        <v>14</v>
      </c>
      <c r="J967" s="59">
        <v>10739</v>
      </c>
      <c r="K967" s="78">
        <f>VLOOKUP(msa[[#This Row],[hwycov_id]],cnf[],10,FALSE)</f>
        <v>10739</v>
      </c>
      <c r="L967" s="229">
        <f t="shared" si="45"/>
        <v>0</v>
      </c>
      <c r="M967" s="228">
        <f t="shared" si="46"/>
        <v>0</v>
      </c>
      <c r="N967" s="228">
        <f t="shared" si="47"/>
        <v>0</v>
      </c>
      <c r="O967" s="298" t="e">
        <f>VLOOKUP(msa[[#This Row],[hwycov_id]],check!$A$2:$P$26,16,FALSE)</f>
        <v>#N/A</v>
      </c>
      <c r="P967" s="298">
        <v>983</v>
      </c>
    </row>
    <row r="968" spans="1:16">
      <c r="A968" s="59">
        <v>14656</v>
      </c>
      <c r="B968" s="59">
        <v>9</v>
      </c>
      <c r="C968" s="59">
        <v>1</v>
      </c>
      <c r="D968" s="59">
        <v>1</v>
      </c>
      <c r="E968" s="59" t="s">
        <v>78</v>
      </c>
      <c r="F968" s="227">
        <v>2</v>
      </c>
      <c r="G968" s="227">
        <v>1</v>
      </c>
      <c r="H968" s="59">
        <v>3</v>
      </c>
      <c r="I968" s="227">
        <v>14</v>
      </c>
      <c r="J968" s="59">
        <v>10758</v>
      </c>
      <c r="K968" s="78">
        <f>VLOOKUP(msa[[#This Row],[hwycov_id]],cnf[],10,FALSE)</f>
        <v>10758</v>
      </c>
      <c r="L968" s="229">
        <f t="shared" si="45"/>
        <v>0</v>
      </c>
      <c r="M968" s="228">
        <f t="shared" si="46"/>
        <v>0</v>
      </c>
      <c r="N968" s="228">
        <f t="shared" si="47"/>
        <v>0</v>
      </c>
      <c r="O968" s="298" t="e">
        <f>VLOOKUP(msa[[#This Row],[hwycov_id]],check!$A$2:$P$26,16,FALSE)</f>
        <v>#N/A</v>
      </c>
      <c r="P968" s="298">
        <v>984</v>
      </c>
    </row>
    <row r="969" spans="1:16">
      <c r="A969" s="59">
        <v>15197</v>
      </c>
      <c r="B969" s="59">
        <v>9</v>
      </c>
      <c r="C969" s="59">
        <v>1</v>
      </c>
      <c r="D969" s="59">
        <v>1</v>
      </c>
      <c r="E969" s="59" t="s">
        <v>78</v>
      </c>
      <c r="F969" s="227">
        <v>2</v>
      </c>
      <c r="G969" s="227">
        <v>1</v>
      </c>
      <c r="H969" s="59">
        <v>3</v>
      </c>
      <c r="I969" s="227">
        <v>14</v>
      </c>
      <c r="J969" s="59">
        <v>10875</v>
      </c>
      <c r="K969" s="78">
        <f>VLOOKUP(msa[[#This Row],[hwycov_id]],cnf[],10,FALSE)</f>
        <v>10875</v>
      </c>
      <c r="L969" s="229">
        <f t="shared" si="45"/>
        <v>0</v>
      </c>
      <c r="M969" s="228">
        <f t="shared" si="46"/>
        <v>0</v>
      </c>
      <c r="N969" s="228">
        <f t="shared" si="47"/>
        <v>0</v>
      </c>
      <c r="O969" s="298" t="e">
        <f>VLOOKUP(msa[[#This Row],[hwycov_id]],check!$A$2:$P$26,16,FALSE)</f>
        <v>#N/A</v>
      </c>
      <c r="P969" s="298">
        <v>985</v>
      </c>
    </row>
    <row r="970" spans="1:16">
      <c r="A970" s="59">
        <v>45606</v>
      </c>
      <c r="B970" s="59">
        <v>9</v>
      </c>
      <c r="C970" s="59">
        <v>1</v>
      </c>
      <c r="D970" s="59">
        <v>1</v>
      </c>
      <c r="E970" s="59" t="s">
        <v>78</v>
      </c>
      <c r="F970" s="227">
        <v>2</v>
      </c>
      <c r="G970" s="227">
        <v>1</v>
      </c>
      <c r="H970" s="59">
        <v>3</v>
      </c>
      <c r="I970" s="227">
        <v>14</v>
      </c>
      <c r="J970" s="59">
        <v>10889</v>
      </c>
      <c r="K970" s="78">
        <f>VLOOKUP(msa[[#This Row],[hwycov_id]],cnf[],10,FALSE)</f>
        <v>10889</v>
      </c>
      <c r="L970" s="229">
        <f t="shared" si="45"/>
        <v>0</v>
      </c>
      <c r="M970" s="228">
        <f t="shared" si="46"/>
        <v>0</v>
      </c>
      <c r="N970" s="228">
        <f t="shared" si="47"/>
        <v>0</v>
      </c>
      <c r="O970" s="298" t="e">
        <f>VLOOKUP(msa[[#This Row],[hwycov_id]],check!$A$2:$P$26,16,FALSE)</f>
        <v>#N/A</v>
      </c>
      <c r="P970" s="298">
        <v>986</v>
      </c>
    </row>
    <row r="971" spans="1:16">
      <c r="A971" s="59">
        <v>13654</v>
      </c>
      <c r="B971" s="59">
        <v>9</v>
      </c>
      <c r="C971" s="59">
        <v>1</v>
      </c>
      <c r="D971" s="59">
        <v>1</v>
      </c>
      <c r="E971" s="59" t="s">
        <v>78</v>
      </c>
      <c r="F971" s="227">
        <v>2</v>
      </c>
      <c r="G971" s="227">
        <v>1</v>
      </c>
      <c r="H971" s="59">
        <v>3</v>
      </c>
      <c r="I971" s="227">
        <v>14</v>
      </c>
      <c r="J971" s="59">
        <v>10900</v>
      </c>
      <c r="K971" s="78">
        <f>VLOOKUP(msa[[#This Row],[hwycov_id]],cnf[],10,FALSE)</f>
        <v>10900</v>
      </c>
      <c r="L971" s="229">
        <f t="shared" si="45"/>
        <v>0</v>
      </c>
      <c r="M971" s="228">
        <f t="shared" si="46"/>
        <v>0</v>
      </c>
      <c r="N971" s="228">
        <f t="shared" si="47"/>
        <v>0</v>
      </c>
      <c r="O971" s="298" t="e">
        <f>VLOOKUP(msa[[#This Row],[hwycov_id]],check!$A$2:$P$26,16,FALSE)</f>
        <v>#N/A</v>
      </c>
      <c r="P971" s="298">
        <v>987</v>
      </c>
    </row>
    <row r="972" spans="1:16">
      <c r="A972" s="59">
        <v>13647</v>
      </c>
      <c r="B972" s="59">
        <v>9</v>
      </c>
      <c r="C972" s="59">
        <v>1</v>
      </c>
      <c r="D972" s="59">
        <v>1</v>
      </c>
      <c r="E972" s="59" t="s">
        <v>78</v>
      </c>
      <c r="F972" s="227">
        <v>2</v>
      </c>
      <c r="G972" s="227">
        <v>1</v>
      </c>
      <c r="H972" s="59">
        <v>3</v>
      </c>
      <c r="I972" s="227">
        <v>14</v>
      </c>
      <c r="J972" s="59">
        <v>11028</v>
      </c>
      <c r="K972" s="78">
        <f>VLOOKUP(msa[[#This Row],[hwycov_id]],cnf[],10,FALSE)</f>
        <v>11028</v>
      </c>
      <c r="L972" s="229">
        <f t="shared" si="45"/>
        <v>0</v>
      </c>
      <c r="M972" s="228">
        <f t="shared" si="46"/>
        <v>0</v>
      </c>
      <c r="N972" s="228">
        <f t="shared" si="47"/>
        <v>0</v>
      </c>
      <c r="O972" s="298" t="e">
        <f>VLOOKUP(msa[[#This Row],[hwycov_id]],check!$A$2:$P$26,16,FALSE)</f>
        <v>#N/A</v>
      </c>
      <c r="P972" s="298">
        <v>988</v>
      </c>
    </row>
    <row r="973" spans="1:16">
      <c r="A973" s="59">
        <v>28857</v>
      </c>
      <c r="B973" s="59">
        <v>9</v>
      </c>
      <c r="C973" s="59">
        <v>1</v>
      </c>
      <c r="D973" s="59">
        <v>1</v>
      </c>
      <c r="E973" s="59" t="s">
        <v>78</v>
      </c>
      <c r="F973" s="227">
        <v>2</v>
      </c>
      <c r="G973" s="227">
        <v>1</v>
      </c>
      <c r="H973" s="59">
        <v>3</v>
      </c>
      <c r="I973" s="227">
        <v>14</v>
      </c>
      <c r="J973" s="59">
        <v>11168</v>
      </c>
      <c r="K973" s="78">
        <f>VLOOKUP(msa[[#This Row],[hwycov_id]],cnf[],10,FALSE)</f>
        <v>11168</v>
      </c>
      <c r="L973" s="229">
        <f t="shared" si="45"/>
        <v>0</v>
      </c>
      <c r="M973" s="228">
        <f t="shared" si="46"/>
        <v>0</v>
      </c>
      <c r="N973" s="228">
        <f t="shared" si="47"/>
        <v>0</v>
      </c>
      <c r="O973" s="298" t="e">
        <f>VLOOKUP(msa[[#This Row],[hwycov_id]],check!$A$2:$P$26,16,FALSE)</f>
        <v>#N/A</v>
      </c>
      <c r="P973" s="298">
        <v>989</v>
      </c>
    </row>
    <row r="974" spans="1:16">
      <c r="A974" s="59">
        <v>14398</v>
      </c>
      <c r="B974" s="59">
        <v>9</v>
      </c>
      <c r="C974" s="59">
        <v>1</v>
      </c>
      <c r="D974" s="59">
        <v>1</v>
      </c>
      <c r="E974" s="59" t="s">
        <v>78</v>
      </c>
      <c r="F974" s="227">
        <v>2</v>
      </c>
      <c r="G974" s="227">
        <v>1</v>
      </c>
      <c r="H974" s="59">
        <v>3</v>
      </c>
      <c r="I974" s="227">
        <v>14</v>
      </c>
      <c r="J974" s="59">
        <v>11170</v>
      </c>
      <c r="K974" s="78">
        <f>VLOOKUP(msa[[#This Row],[hwycov_id]],cnf[],10,FALSE)</f>
        <v>11170</v>
      </c>
      <c r="L974" s="229">
        <f t="shared" si="45"/>
        <v>0</v>
      </c>
      <c r="M974" s="228">
        <f t="shared" si="46"/>
        <v>0</v>
      </c>
      <c r="N974" s="228">
        <f t="shared" si="47"/>
        <v>0</v>
      </c>
      <c r="O974" s="298" t="e">
        <f>VLOOKUP(msa[[#This Row],[hwycov_id]],check!$A$2:$P$26,16,FALSE)</f>
        <v>#N/A</v>
      </c>
      <c r="P974" s="298">
        <v>990</v>
      </c>
    </row>
    <row r="975" spans="1:16">
      <c r="A975" s="59">
        <v>28812</v>
      </c>
      <c r="B975" s="59">
        <v>9</v>
      </c>
      <c r="C975" s="59">
        <v>1</v>
      </c>
      <c r="D975" s="59">
        <v>1</v>
      </c>
      <c r="E975" s="59" t="s">
        <v>78</v>
      </c>
      <c r="F975" s="227">
        <v>2</v>
      </c>
      <c r="G975" s="227">
        <v>1</v>
      </c>
      <c r="H975" s="59">
        <v>3</v>
      </c>
      <c r="I975" s="227">
        <v>14</v>
      </c>
      <c r="J975" s="59">
        <v>11620</v>
      </c>
      <c r="K975" s="78">
        <f>VLOOKUP(msa[[#This Row],[hwycov_id]],cnf[],10,FALSE)</f>
        <v>11620</v>
      </c>
      <c r="L975" s="229">
        <f t="shared" si="45"/>
        <v>0</v>
      </c>
      <c r="M975" s="228">
        <f t="shared" si="46"/>
        <v>0</v>
      </c>
      <c r="N975" s="228">
        <f t="shared" si="47"/>
        <v>0</v>
      </c>
      <c r="O975" s="298" t="e">
        <f>VLOOKUP(msa[[#This Row],[hwycov_id]],check!$A$2:$P$26,16,FALSE)</f>
        <v>#N/A</v>
      </c>
      <c r="P975" s="298">
        <v>991</v>
      </c>
    </row>
    <row r="976" spans="1:16">
      <c r="A976" s="59">
        <v>2751</v>
      </c>
      <c r="B976" s="59">
        <v>9</v>
      </c>
      <c r="C976" s="59">
        <v>1</v>
      </c>
      <c r="D976" s="59">
        <v>1</v>
      </c>
      <c r="E976" s="59" t="s">
        <v>78</v>
      </c>
      <c r="F976" s="227">
        <v>2</v>
      </c>
      <c r="G976" s="227">
        <v>1</v>
      </c>
      <c r="H976" s="59">
        <v>3</v>
      </c>
      <c r="I976" s="227">
        <v>14</v>
      </c>
      <c r="J976" s="59">
        <v>11636</v>
      </c>
      <c r="K976" s="78">
        <f>VLOOKUP(msa[[#This Row],[hwycov_id]],cnf[],10,FALSE)</f>
        <v>11636</v>
      </c>
      <c r="L976" s="229">
        <f t="shared" si="45"/>
        <v>0</v>
      </c>
      <c r="M976" s="228">
        <f t="shared" si="46"/>
        <v>0</v>
      </c>
      <c r="N976" s="228">
        <f t="shared" si="47"/>
        <v>0</v>
      </c>
      <c r="O976" s="298" t="e">
        <f>VLOOKUP(msa[[#This Row],[hwycov_id]],check!$A$2:$P$26,16,FALSE)</f>
        <v>#N/A</v>
      </c>
      <c r="P976" s="298">
        <v>992</v>
      </c>
    </row>
    <row r="977" spans="1:16">
      <c r="A977" s="59">
        <v>28955</v>
      </c>
      <c r="B977" s="59">
        <v>9</v>
      </c>
      <c r="C977" s="59">
        <v>1</v>
      </c>
      <c r="D977" s="59">
        <v>1</v>
      </c>
      <c r="E977" s="59" t="s">
        <v>78</v>
      </c>
      <c r="F977" s="227">
        <v>2</v>
      </c>
      <c r="G977" s="227">
        <v>1</v>
      </c>
      <c r="H977" s="59">
        <v>3</v>
      </c>
      <c r="I977" s="227">
        <v>14</v>
      </c>
      <c r="J977" s="59">
        <v>11666</v>
      </c>
      <c r="K977" s="78">
        <f>VLOOKUP(msa[[#This Row],[hwycov_id]],cnf[],10,FALSE)</f>
        <v>11666</v>
      </c>
      <c r="L977" s="229">
        <f t="shared" si="45"/>
        <v>0</v>
      </c>
      <c r="M977" s="228">
        <f t="shared" si="46"/>
        <v>0</v>
      </c>
      <c r="N977" s="228">
        <f t="shared" si="47"/>
        <v>0</v>
      </c>
      <c r="O977" s="298" t="e">
        <f>VLOOKUP(msa[[#This Row],[hwycov_id]],check!$A$2:$P$26,16,FALSE)</f>
        <v>#N/A</v>
      </c>
      <c r="P977" s="298">
        <v>993</v>
      </c>
    </row>
    <row r="978" spans="1:16">
      <c r="A978" s="59">
        <v>14653</v>
      </c>
      <c r="B978" s="59">
        <v>9</v>
      </c>
      <c r="C978" s="59">
        <v>1</v>
      </c>
      <c r="D978" s="59">
        <v>1</v>
      </c>
      <c r="E978" s="59" t="s">
        <v>78</v>
      </c>
      <c r="F978" s="227">
        <v>2</v>
      </c>
      <c r="G978" s="227">
        <v>1</v>
      </c>
      <c r="H978" s="59">
        <v>3</v>
      </c>
      <c r="I978" s="227">
        <v>14</v>
      </c>
      <c r="J978" s="59">
        <v>11955</v>
      </c>
      <c r="K978" s="78">
        <f>VLOOKUP(msa[[#This Row],[hwycov_id]],cnf[],10,FALSE)</f>
        <v>11955</v>
      </c>
      <c r="L978" s="229">
        <f t="shared" si="45"/>
        <v>0</v>
      </c>
      <c r="M978" s="228">
        <f t="shared" si="46"/>
        <v>0</v>
      </c>
      <c r="N978" s="228">
        <f t="shared" si="47"/>
        <v>0</v>
      </c>
      <c r="O978" s="298" t="e">
        <f>VLOOKUP(msa[[#This Row],[hwycov_id]],check!$A$2:$P$26,16,FALSE)</f>
        <v>#N/A</v>
      </c>
      <c r="P978" s="298">
        <v>994</v>
      </c>
    </row>
    <row r="979" spans="1:16">
      <c r="A979" s="59">
        <v>28836</v>
      </c>
      <c r="B979" s="59">
        <v>9</v>
      </c>
      <c r="C979" s="59">
        <v>1</v>
      </c>
      <c r="D979" s="59">
        <v>1</v>
      </c>
      <c r="E979" s="59" t="s">
        <v>78</v>
      </c>
      <c r="F979" s="227">
        <v>2</v>
      </c>
      <c r="G979" s="227">
        <v>1</v>
      </c>
      <c r="H979" s="59">
        <v>3</v>
      </c>
      <c r="I979" s="227">
        <v>14</v>
      </c>
      <c r="J979" s="59">
        <v>11957</v>
      </c>
      <c r="K979" s="78">
        <f>VLOOKUP(msa[[#This Row],[hwycov_id]],cnf[],10,FALSE)</f>
        <v>11957</v>
      </c>
      <c r="L979" s="229">
        <f t="shared" si="45"/>
        <v>0</v>
      </c>
      <c r="M979" s="228">
        <f t="shared" si="46"/>
        <v>0</v>
      </c>
      <c r="N979" s="228">
        <f t="shared" si="47"/>
        <v>0</v>
      </c>
      <c r="O979" s="298" t="e">
        <f>VLOOKUP(msa[[#This Row],[hwycov_id]],check!$A$2:$P$26,16,FALSE)</f>
        <v>#N/A</v>
      </c>
      <c r="P979" s="298">
        <v>995</v>
      </c>
    </row>
    <row r="980" spans="1:16">
      <c r="A980" s="59">
        <v>11018</v>
      </c>
      <c r="B980" s="59">
        <v>9</v>
      </c>
      <c r="C980" s="59">
        <v>1</v>
      </c>
      <c r="D980" s="59">
        <v>1</v>
      </c>
      <c r="E980" s="59" t="s">
        <v>78</v>
      </c>
      <c r="F980" s="227">
        <v>2</v>
      </c>
      <c r="G980" s="227">
        <v>1</v>
      </c>
      <c r="H980" s="59">
        <v>3</v>
      </c>
      <c r="I980" s="227">
        <v>14</v>
      </c>
      <c r="J980" s="59">
        <v>11987</v>
      </c>
      <c r="K980" s="78">
        <f>VLOOKUP(msa[[#This Row],[hwycov_id]],cnf[],10,FALSE)</f>
        <v>11987</v>
      </c>
      <c r="L980" s="229">
        <f t="shared" si="45"/>
        <v>0</v>
      </c>
      <c r="M980" s="228">
        <f t="shared" si="46"/>
        <v>0</v>
      </c>
      <c r="N980" s="228">
        <f t="shared" si="47"/>
        <v>0</v>
      </c>
      <c r="O980" s="298" t="e">
        <f>VLOOKUP(msa[[#This Row],[hwycov_id]],check!$A$2:$P$26,16,FALSE)</f>
        <v>#N/A</v>
      </c>
      <c r="P980" s="298">
        <v>996</v>
      </c>
    </row>
    <row r="981" spans="1:16">
      <c r="A981" s="59">
        <v>10883</v>
      </c>
      <c r="B981" s="59">
        <v>9</v>
      </c>
      <c r="C981" s="59">
        <v>1</v>
      </c>
      <c r="D981" s="59">
        <v>1</v>
      </c>
      <c r="E981" s="59" t="s">
        <v>78</v>
      </c>
      <c r="F981" s="227">
        <v>2</v>
      </c>
      <c r="G981" s="227">
        <v>1</v>
      </c>
      <c r="H981" s="59">
        <v>3</v>
      </c>
      <c r="I981" s="227">
        <v>14</v>
      </c>
      <c r="J981" s="59">
        <v>12002</v>
      </c>
      <c r="K981" s="78">
        <f>VLOOKUP(msa[[#This Row],[hwycov_id]],cnf[],10,FALSE)</f>
        <v>12002</v>
      </c>
      <c r="L981" s="229">
        <f t="shared" si="45"/>
        <v>0</v>
      </c>
      <c r="M981" s="228">
        <f t="shared" si="46"/>
        <v>0</v>
      </c>
      <c r="N981" s="228">
        <f t="shared" si="47"/>
        <v>0</v>
      </c>
      <c r="O981" s="298" t="e">
        <f>VLOOKUP(msa[[#This Row],[hwycov_id]],check!$A$2:$P$26,16,FALSE)</f>
        <v>#N/A</v>
      </c>
      <c r="P981" s="298">
        <v>997</v>
      </c>
    </row>
    <row r="982" spans="1:16">
      <c r="A982" s="59">
        <v>14668</v>
      </c>
      <c r="B982" s="59">
        <v>9</v>
      </c>
      <c r="C982" s="59">
        <v>1</v>
      </c>
      <c r="D982" s="59">
        <v>1</v>
      </c>
      <c r="E982" s="59" t="s">
        <v>78</v>
      </c>
      <c r="F982" s="227">
        <v>2</v>
      </c>
      <c r="G982" s="227">
        <v>1</v>
      </c>
      <c r="H982" s="59">
        <v>3</v>
      </c>
      <c r="I982" s="227">
        <v>14</v>
      </c>
      <c r="J982" s="59">
        <v>12050</v>
      </c>
      <c r="K982" s="78">
        <f>VLOOKUP(msa[[#This Row],[hwycov_id]],cnf[],10,FALSE)</f>
        <v>12050</v>
      </c>
      <c r="L982" s="229">
        <f t="shared" si="45"/>
        <v>0</v>
      </c>
      <c r="M982" s="228">
        <f t="shared" si="46"/>
        <v>0</v>
      </c>
      <c r="N982" s="228">
        <f t="shared" si="47"/>
        <v>0</v>
      </c>
      <c r="O982" s="298" t="e">
        <f>VLOOKUP(msa[[#This Row],[hwycov_id]],check!$A$2:$P$26,16,FALSE)</f>
        <v>#N/A</v>
      </c>
      <c r="P982" s="298">
        <v>998</v>
      </c>
    </row>
    <row r="983" spans="1:16">
      <c r="A983" s="59">
        <v>10881</v>
      </c>
      <c r="B983" s="59">
        <v>9</v>
      </c>
      <c r="C983" s="59">
        <v>1</v>
      </c>
      <c r="D983" s="59">
        <v>1</v>
      </c>
      <c r="E983" s="59" t="s">
        <v>78</v>
      </c>
      <c r="F983" s="227">
        <v>2</v>
      </c>
      <c r="G983" s="227">
        <v>1</v>
      </c>
      <c r="H983" s="59">
        <v>3</v>
      </c>
      <c r="I983" s="227">
        <v>14</v>
      </c>
      <c r="J983" s="59">
        <v>12368</v>
      </c>
      <c r="K983" s="78">
        <f>VLOOKUP(msa[[#This Row],[hwycov_id]],cnf[],10,FALSE)</f>
        <v>12368</v>
      </c>
      <c r="L983" s="229">
        <f t="shared" si="45"/>
        <v>0</v>
      </c>
      <c r="M983" s="228">
        <f t="shared" si="46"/>
        <v>0</v>
      </c>
      <c r="N983" s="228">
        <f t="shared" si="47"/>
        <v>0</v>
      </c>
      <c r="O983" s="298" t="e">
        <f>VLOOKUP(msa[[#This Row],[hwycov_id]],check!$A$2:$P$26,16,FALSE)</f>
        <v>#N/A</v>
      </c>
      <c r="P983" s="298">
        <v>999</v>
      </c>
    </row>
    <row r="984" spans="1:16">
      <c r="A984" s="59">
        <v>25470</v>
      </c>
      <c r="B984" s="59">
        <v>9</v>
      </c>
      <c r="C984" s="59">
        <v>1</v>
      </c>
      <c r="D984" s="59">
        <v>1</v>
      </c>
      <c r="E984" s="59" t="s">
        <v>78</v>
      </c>
      <c r="F984" s="227">
        <v>2</v>
      </c>
      <c r="G984" s="227">
        <v>1</v>
      </c>
      <c r="H984" s="59">
        <v>3</v>
      </c>
      <c r="I984" s="227">
        <v>14</v>
      </c>
      <c r="J984" s="59">
        <v>12370</v>
      </c>
      <c r="K984" s="78">
        <f>VLOOKUP(msa[[#This Row],[hwycov_id]],cnf[],10,FALSE)</f>
        <v>12370</v>
      </c>
      <c r="L984" s="229">
        <f t="shared" si="45"/>
        <v>0</v>
      </c>
      <c r="M984" s="228">
        <f t="shared" si="46"/>
        <v>0</v>
      </c>
      <c r="N984" s="228">
        <f t="shared" si="47"/>
        <v>0</v>
      </c>
      <c r="O984" s="298" t="e">
        <f>VLOOKUP(msa[[#This Row],[hwycov_id]],check!$A$2:$P$26,16,FALSE)</f>
        <v>#N/A</v>
      </c>
      <c r="P984" s="298">
        <v>1000</v>
      </c>
    </row>
    <row r="985" spans="1:16">
      <c r="A985" s="59">
        <v>10915</v>
      </c>
      <c r="B985" s="59">
        <v>9</v>
      </c>
      <c r="C985" s="59">
        <v>1</v>
      </c>
      <c r="D985" s="59">
        <v>1</v>
      </c>
      <c r="E985" s="59" t="s">
        <v>78</v>
      </c>
      <c r="F985" s="227">
        <v>2</v>
      </c>
      <c r="G985" s="227">
        <v>1</v>
      </c>
      <c r="H985" s="59">
        <v>3</v>
      </c>
      <c r="I985" s="227">
        <v>14</v>
      </c>
      <c r="J985" s="59">
        <v>12428</v>
      </c>
      <c r="K985" s="78">
        <f>VLOOKUP(msa[[#This Row],[hwycov_id]],cnf[],10,FALSE)</f>
        <v>12428</v>
      </c>
      <c r="L985" s="229">
        <f t="shared" si="45"/>
        <v>0</v>
      </c>
      <c r="M985" s="228">
        <f t="shared" si="46"/>
        <v>0</v>
      </c>
      <c r="N985" s="228">
        <f t="shared" si="47"/>
        <v>0</v>
      </c>
      <c r="O985" s="298" t="e">
        <f>VLOOKUP(msa[[#This Row],[hwycov_id]],check!$A$2:$P$26,16,FALSE)</f>
        <v>#N/A</v>
      </c>
      <c r="P985" s="298">
        <v>1001</v>
      </c>
    </row>
    <row r="986" spans="1:16">
      <c r="A986" s="59">
        <v>28943</v>
      </c>
      <c r="B986" s="59">
        <v>9</v>
      </c>
      <c r="C986" s="59">
        <v>1</v>
      </c>
      <c r="D986" s="59">
        <v>1</v>
      </c>
      <c r="E986" s="59" t="s">
        <v>78</v>
      </c>
      <c r="F986" s="227">
        <v>2</v>
      </c>
      <c r="G986" s="227">
        <v>1</v>
      </c>
      <c r="H986" s="59">
        <v>3</v>
      </c>
      <c r="I986" s="227">
        <v>5</v>
      </c>
      <c r="J986" s="59">
        <v>12715</v>
      </c>
      <c r="K986" s="78">
        <f>VLOOKUP(msa[[#This Row],[hwycov_id]],cnf[],10,FALSE)</f>
        <v>12715</v>
      </c>
      <c r="L986" s="229">
        <f t="shared" si="45"/>
        <v>0</v>
      </c>
      <c r="M986" s="228">
        <f t="shared" si="46"/>
        <v>0</v>
      </c>
      <c r="N986" s="228">
        <f t="shared" si="47"/>
        <v>0</v>
      </c>
      <c r="O986" s="298" t="e">
        <f>VLOOKUP(msa[[#This Row],[hwycov_id]],check!$A$2:$P$26,16,FALSE)</f>
        <v>#N/A</v>
      </c>
      <c r="P986" s="298">
        <v>1002</v>
      </c>
    </row>
    <row r="987" spans="1:16">
      <c r="A987" s="59">
        <v>28038</v>
      </c>
      <c r="B987" s="59">
        <v>9</v>
      </c>
      <c r="C987" s="59">
        <v>1</v>
      </c>
      <c r="D987" s="59">
        <v>1</v>
      </c>
      <c r="E987" s="59" t="s">
        <v>78</v>
      </c>
      <c r="F987" s="227">
        <v>2</v>
      </c>
      <c r="G987" s="227">
        <v>1</v>
      </c>
      <c r="H987" s="59">
        <v>3</v>
      </c>
      <c r="I987" s="227">
        <v>14</v>
      </c>
      <c r="J987" s="59">
        <v>12881</v>
      </c>
      <c r="K987" s="78">
        <f>VLOOKUP(msa[[#This Row],[hwycov_id]],cnf[],10,FALSE)</f>
        <v>12881</v>
      </c>
      <c r="L987" s="229">
        <f t="shared" si="45"/>
        <v>0</v>
      </c>
      <c r="M987" s="228">
        <f t="shared" si="46"/>
        <v>0</v>
      </c>
      <c r="N987" s="228">
        <f t="shared" si="47"/>
        <v>0</v>
      </c>
      <c r="O987" s="298" t="e">
        <f>VLOOKUP(msa[[#This Row],[hwycov_id]],check!$A$2:$P$26,16,FALSE)</f>
        <v>#N/A</v>
      </c>
      <c r="P987" s="298">
        <v>1003</v>
      </c>
    </row>
    <row r="988" spans="1:16">
      <c r="A988" s="59">
        <v>10950</v>
      </c>
      <c r="B988" s="59">
        <v>9</v>
      </c>
      <c r="C988" s="59">
        <v>1</v>
      </c>
      <c r="D988" s="59">
        <v>1</v>
      </c>
      <c r="E988" s="59" t="s">
        <v>78</v>
      </c>
      <c r="F988" s="227">
        <v>2</v>
      </c>
      <c r="G988" s="227">
        <v>1</v>
      </c>
      <c r="H988" s="59">
        <v>3</v>
      </c>
      <c r="I988" s="227">
        <v>14</v>
      </c>
      <c r="J988" s="59">
        <v>12927</v>
      </c>
      <c r="K988" s="78">
        <f>VLOOKUP(msa[[#This Row],[hwycov_id]],cnf[],10,FALSE)</f>
        <v>12927</v>
      </c>
      <c r="L988" s="229">
        <f t="shared" si="45"/>
        <v>0</v>
      </c>
      <c r="M988" s="228">
        <f t="shared" si="46"/>
        <v>0</v>
      </c>
      <c r="N988" s="228">
        <f t="shared" si="47"/>
        <v>0</v>
      </c>
      <c r="O988" s="298" t="e">
        <f>VLOOKUP(msa[[#This Row],[hwycov_id]],check!$A$2:$P$26,16,FALSE)</f>
        <v>#N/A</v>
      </c>
      <c r="P988" s="298">
        <v>1004</v>
      </c>
    </row>
    <row r="989" spans="1:16">
      <c r="A989" s="59">
        <v>13636</v>
      </c>
      <c r="B989" s="59">
        <v>9</v>
      </c>
      <c r="C989" s="59">
        <v>1</v>
      </c>
      <c r="D989" s="59">
        <v>1</v>
      </c>
      <c r="E989" s="59" t="s">
        <v>78</v>
      </c>
      <c r="F989" s="227">
        <v>2</v>
      </c>
      <c r="G989" s="227">
        <v>1</v>
      </c>
      <c r="H989" s="59">
        <v>3</v>
      </c>
      <c r="I989" s="227">
        <v>14</v>
      </c>
      <c r="J989" s="59">
        <v>13600</v>
      </c>
      <c r="K989" s="78">
        <f>VLOOKUP(msa[[#This Row],[hwycov_id]],cnf[],10,FALSE)</f>
        <v>13600</v>
      </c>
      <c r="L989" s="229">
        <f t="shared" si="45"/>
        <v>0</v>
      </c>
      <c r="M989" s="228">
        <f t="shared" si="46"/>
        <v>0</v>
      </c>
      <c r="N989" s="228">
        <f t="shared" si="47"/>
        <v>0</v>
      </c>
      <c r="O989" s="298" t="e">
        <f>VLOOKUP(msa[[#This Row],[hwycov_id]],check!$A$2:$P$26,16,FALSE)</f>
        <v>#N/A</v>
      </c>
      <c r="P989" s="298">
        <v>1005</v>
      </c>
    </row>
    <row r="990" spans="1:16">
      <c r="A990" s="59">
        <v>14408</v>
      </c>
      <c r="B990" s="59">
        <v>9</v>
      </c>
      <c r="C990" s="59">
        <v>1</v>
      </c>
      <c r="D990" s="59">
        <v>1</v>
      </c>
      <c r="E990" s="59" t="s">
        <v>78</v>
      </c>
      <c r="F990" s="227">
        <v>2</v>
      </c>
      <c r="G990" s="227">
        <v>1</v>
      </c>
      <c r="H990" s="59">
        <v>3</v>
      </c>
      <c r="I990" s="227">
        <v>14</v>
      </c>
      <c r="J990" s="59">
        <v>13648</v>
      </c>
      <c r="K990" s="78">
        <f>VLOOKUP(msa[[#This Row],[hwycov_id]],cnf[],10,FALSE)</f>
        <v>13648</v>
      </c>
      <c r="L990" s="229">
        <f t="shared" si="45"/>
        <v>0</v>
      </c>
      <c r="M990" s="228">
        <f t="shared" si="46"/>
        <v>0</v>
      </c>
      <c r="N990" s="228">
        <f t="shared" si="47"/>
        <v>0</v>
      </c>
      <c r="O990" s="298" t="e">
        <f>VLOOKUP(msa[[#This Row],[hwycov_id]],check!$A$2:$P$26,16,FALSE)</f>
        <v>#N/A</v>
      </c>
      <c r="P990" s="298">
        <v>1006</v>
      </c>
    </row>
    <row r="991" spans="1:16">
      <c r="A991" s="59">
        <v>10956</v>
      </c>
      <c r="B991" s="59">
        <v>9</v>
      </c>
      <c r="C991" s="59">
        <v>1</v>
      </c>
      <c r="D991" s="59">
        <v>1</v>
      </c>
      <c r="E991" s="59" t="s">
        <v>78</v>
      </c>
      <c r="F991" s="227">
        <v>2</v>
      </c>
      <c r="G991" s="227">
        <v>1</v>
      </c>
      <c r="H991" s="59">
        <v>3</v>
      </c>
      <c r="I991" s="227">
        <v>14</v>
      </c>
      <c r="J991" s="59">
        <v>13649</v>
      </c>
      <c r="K991" s="78">
        <f>VLOOKUP(msa[[#This Row],[hwycov_id]],cnf[],10,FALSE)</f>
        <v>13649</v>
      </c>
      <c r="L991" s="229">
        <f t="shared" si="45"/>
        <v>0</v>
      </c>
      <c r="M991" s="228">
        <f t="shared" si="46"/>
        <v>0</v>
      </c>
      <c r="N991" s="228">
        <f t="shared" si="47"/>
        <v>0</v>
      </c>
      <c r="O991" s="298" t="e">
        <f>VLOOKUP(msa[[#This Row],[hwycov_id]],check!$A$2:$P$26,16,FALSE)</f>
        <v>#N/A</v>
      </c>
      <c r="P991" s="298">
        <v>1007</v>
      </c>
    </row>
    <row r="992" spans="1:16">
      <c r="A992" s="59">
        <v>2464</v>
      </c>
      <c r="B992" s="59">
        <v>9</v>
      </c>
      <c r="C992" s="59">
        <v>1</v>
      </c>
      <c r="D992" s="59">
        <v>1</v>
      </c>
      <c r="E992" s="59" t="s">
        <v>78</v>
      </c>
      <c r="F992" s="227">
        <v>2</v>
      </c>
      <c r="G992" s="227">
        <v>1</v>
      </c>
      <c r="H992" s="59">
        <v>3</v>
      </c>
      <c r="I992" s="227">
        <v>14</v>
      </c>
      <c r="J992" s="59">
        <v>13988</v>
      </c>
      <c r="K992" s="78">
        <f>VLOOKUP(msa[[#This Row],[hwycov_id]],cnf[],10,FALSE)</f>
        <v>13988</v>
      </c>
      <c r="L992" s="229">
        <f t="shared" si="45"/>
        <v>0</v>
      </c>
      <c r="M992" s="228">
        <f t="shared" si="46"/>
        <v>0</v>
      </c>
      <c r="N992" s="228">
        <f t="shared" si="47"/>
        <v>0</v>
      </c>
      <c r="O992" s="298" t="e">
        <f>VLOOKUP(msa[[#This Row],[hwycov_id]],check!$A$2:$P$26,16,FALSE)</f>
        <v>#N/A</v>
      </c>
      <c r="P992" s="298">
        <v>1008</v>
      </c>
    </row>
    <row r="993" spans="1:16">
      <c r="A993" s="59">
        <v>10865</v>
      </c>
      <c r="B993" s="59">
        <v>9</v>
      </c>
      <c r="C993" s="59">
        <v>1</v>
      </c>
      <c r="D993" s="59">
        <v>1</v>
      </c>
      <c r="E993" s="59" t="s">
        <v>78</v>
      </c>
      <c r="F993" s="227">
        <v>2</v>
      </c>
      <c r="G993" s="227">
        <v>1</v>
      </c>
      <c r="H993" s="59">
        <v>3</v>
      </c>
      <c r="I993" s="227">
        <v>14</v>
      </c>
      <c r="J993" s="59">
        <v>14309</v>
      </c>
      <c r="K993" s="78">
        <f>VLOOKUP(msa[[#This Row],[hwycov_id]],cnf[],10,FALSE)</f>
        <v>14309</v>
      </c>
      <c r="L993" s="229">
        <f t="shared" si="45"/>
        <v>0</v>
      </c>
      <c r="M993" s="228">
        <f t="shared" si="46"/>
        <v>0</v>
      </c>
      <c r="N993" s="228">
        <f t="shared" si="47"/>
        <v>0</v>
      </c>
      <c r="O993" s="298" t="e">
        <f>VLOOKUP(msa[[#This Row],[hwycov_id]],check!$A$2:$P$26,16,FALSE)</f>
        <v>#N/A</v>
      </c>
      <c r="P993" s="298">
        <v>1009</v>
      </c>
    </row>
    <row r="994" spans="1:16">
      <c r="A994" s="59">
        <v>16168</v>
      </c>
      <c r="B994" s="59">
        <v>9</v>
      </c>
      <c r="C994" s="59">
        <v>1</v>
      </c>
      <c r="D994" s="59">
        <v>1</v>
      </c>
      <c r="E994" s="59" t="s">
        <v>78</v>
      </c>
      <c r="F994" s="227">
        <v>2</v>
      </c>
      <c r="G994" s="227">
        <v>1</v>
      </c>
      <c r="H994" s="59">
        <v>3</v>
      </c>
      <c r="I994" s="227">
        <v>14</v>
      </c>
      <c r="J994" s="59">
        <v>15584</v>
      </c>
      <c r="K994" s="78">
        <f>VLOOKUP(msa[[#This Row],[hwycov_id]],cnf[],10,FALSE)</f>
        <v>15584</v>
      </c>
      <c r="L994" s="229">
        <f t="shared" si="45"/>
        <v>0</v>
      </c>
      <c r="M994" s="228">
        <f t="shared" si="46"/>
        <v>0</v>
      </c>
      <c r="N994" s="228">
        <f t="shared" si="47"/>
        <v>0</v>
      </c>
      <c r="O994" s="298" t="e">
        <f>VLOOKUP(msa[[#This Row],[hwycov_id]],check!$A$2:$P$26,16,FALSE)</f>
        <v>#N/A</v>
      </c>
      <c r="P994" s="298">
        <v>1010</v>
      </c>
    </row>
    <row r="995" spans="1:16">
      <c r="A995" s="59">
        <v>14393</v>
      </c>
      <c r="B995" s="59">
        <v>9</v>
      </c>
      <c r="C995" s="59">
        <v>1</v>
      </c>
      <c r="D995" s="59">
        <v>1</v>
      </c>
      <c r="E995" s="59" t="s">
        <v>78</v>
      </c>
      <c r="F995" s="227">
        <v>2</v>
      </c>
      <c r="G995" s="227">
        <v>1</v>
      </c>
      <c r="H995" s="59">
        <v>3</v>
      </c>
      <c r="I995" s="227">
        <v>14</v>
      </c>
      <c r="J995" s="59">
        <v>15974</v>
      </c>
      <c r="K995" s="78">
        <f>VLOOKUP(msa[[#This Row],[hwycov_id]],cnf[],10,FALSE)</f>
        <v>15974</v>
      </c>
      <c r="L995" s="229">
        <f t="shared" si="45"/>
        <v>0</v>
      </c>
      <c r="M995" s="228">
        <f t="shared" si="46"/>
        <v>0</v>
      </c>
      <c r="N995" s="228">
        <f t="shared" si="47"/>
        <v>0</v>
      </c>
      <c r="O995" s="298" t="e">
        <f>VLOOKUP(msa[[#This Row],[hwycov_id]],check!$A$2:$P$26,16,FALSE)</f>
        <v>#N/A</v>
      </c>
      <c r="P995" s="298">
        <v>1011</v>
      </c>
    </row>
    <row r="996" spans="1:16">
      <c r="A996" s="59">
        <v>13659</v>
      </c>
      <c r="B996" s="59">
        <v>9</v>
      </c>
      <c r="C996" s="59">
        <v>1</v>
      </c>
      <c r="D996" s="59">
        <v>1</v>
      </c>
      <c r="E996" s="59" t="s">
        <v>78</v>
      </c>
      <c r="F996" s="227">
        <v>2</v>
      </c>
      <c r="G996" s="227">
        <v>1</v>
      </c>
      <c r="H996" s="59">
        <v>3</v>
      </c>
      <c r="I996" s="227">
        <v>14</v>
      </c>
      <c r="J996" s="59">
        <v>15990</v>
      </c>
      <c r="K996" s="78">
        <f>VLOOKUP(msa[[#This Row],[hwycov_id]],cnf[],10,FALSE)</f>
        <v>15990</v>
      </c>
      <c r="L996" s="229">
        <f t="shared" si="45"/>
        <v>0</v>
      </c>
      <c r="M996" s="228">
        <f t="shared" si="46"/>
        <v>0</v>
      </c>
      <c r="N996" s="228">
        <f t="shared" si="47"/>
        <v>0</v>
      </c>
      <c r="O996" s="298" t="e">
        <f>VLOOKUP(msa[[#This Row],[hwycov_id]],check!$A$2:$P$26,16,FALSE)</f>
        <v>#N/A</v>
      </c>
      <c r="P996" s="298">
        <v>1012</v>
      </c>
    </row>
    <row r="997" spans="1:16">
      <c r="A997" s="59">
        <v>14632</v>
      </c>
      <c r="B997" s="59">
        <v>9</v>
      </c>
      <c r="C997" s="59">
        <v>1</v>
      </c>
      <c r="D997" s="59">
        <v>1</v>
      </c>
      <c r="E997" s="59" t="s">
        <v>78</v>
      </c>
      <c r="F997" s="227">
        <v>2</v>
      </c>
      <c r="G997" s="227">
        <v>1</v>
      </c>
      <c r="H997" s="59">
        <v>3</v>
      </c>
      <c r="I997" s="227">
        <v>14</v>
      </c>
      <c r="J997" s="59">
        <v>16246</v>
      </c>
      <c r="K997" s="78">
        <f>VLOOKUP(msa[[#This Row],[hwycov_id]],cnf[],10,FALSE)</f>
        <v>16246</v>
      </c>
      <c r="L997" s="229">
        <f t="shared" si="45"/>
        <v>0</v>
      </c>
      <c r="M997" s="228">
        <f t="shared" si="46"/>
        <v>0</v>
      </c>
      <c r="N997" s="228">
        <f t="shared" si="47"/>
        <v>0</v>
      </c>
      <c r="O997" s="298" t="e">
        <f>VLOOKUP(msa[[#This Row],[hwycov_id]],check!$A$2:$P$26,16,FALSE)</f>
        <v>#N/A</v>
      </c>
      <c r="P997" s="298">
        <v>1013</v>
      </c>
    </row>
    <row r="998" spans="1:16">
      <c r="A998" s="59">
        <v>10258</v>
      </c>
      <c r="B998" s="59">
        <v>9</v>
      </c>
      <c r="C998" s="59">
        <v>1</v>
      </c>
      <c r="D998" s="59">
        <v>1</v>
      </c>
      <c r="E998" s="59" t="s">
        <v>78</v>
      </c>
      <c r="F998" s="227">
        <v>2</v>
      </c>
      <c r="G998" s="227">
        <v>1</v>
      </c>
      <c r="H998" s="59">
        <v>3</v>
      </c>
      <c r="I998" s="227">
        <v>14</v>
      </c>
      <c r="J998" s="59">
        <v>16260</v>
      </c>
      <c r="K998" s="78">
        <f>VLOOKUP(msa[[#This Row],[hwycov_id]],cnf[],10,FALSE)</f>
        <v>16260</v>
      </c>
      <c r="L998" s="229">
        <f t="shared" si="45"/>
        <v>0</v>
      </c>
      <c r="M998" s="228">
        <f t="shared" si="46"/>
        <v>0</v>
      </c>
      <c r="N998" s="228">
        <f t="shared" si="47"/>
        <v>0</v>
      </c>
      <c r="O998" s="298" t="e">
        <f>VLOOKUP(msa[[#This Row],[hwycov_id]],check!$A$2:$P$26,16,FALSE)</f>
        <v>#N/A</v>
      </c>
      <c r="P998" s="298">
        <v>1014</v>
      </c>
    </row>
    <row r="999" spans="1:16">
      <c r="A999" s="59">
        <v>28032</v>
      </c>
      <c r="B999" s="59">
        <v>9</v>
      </c>
      <c r="C999" s="59">
        <v>1</v>
      </c>
      <c r="D999" s="59">
        <v>1</v>
      </c>
      <c r="E999" s="59" t="s">
        <v>78</v>
      </c>
      <c r="F999" s="227">
        <v>2</v>
      </c>
      <c r="G999" s="227">
        <v>1</v>
      </c>
      <c r="H999" s="59">
        <v>3</v>
      </c>
      <c r="I999" s="227">
        <v>14</v>
      </c>
      <c r="J999" s="59">
        <v>16366</v>
      </c>
      <c r="K999" s="78">
        <f>VLOOKUP(msa[[#This Row],[hwycov_id]],cnf[],10,FALSE)</f>
        <v>16366</v>
      </c>
      <c r="L999" s="229">
        <f t="shared" si="45"/>
        <v>0</v>
      </c>
      <c r="M999" s="228">
        <f t="shared" si="46"/>
        <v>0</v>
      </c>
      <c r="N999" s="228">
        <f t="shared" si="47"/>
        <v>0</v>
      </c>
      <c r="O999" s="298" t="e">
        <f>VLOOKUP(msa[[#This Row],[hwycov_id]],check!$A$2:$P$26,16,FALSE)</f>
        <v>#N/A</v>
      </c>
      <c r="P999" s="298">
        <v>1015</v>
      </c>
    </row>
    <row r="1000" spans="1:16">
      <c r="A1000" s="59">
        <v>13660</v>
      </c>
      <c r="B1000" s="59">
        <v>9</v>
      </c>
      <c r="C1000" s="59">
        <v>1</v>
      </c>
      <c r="D1000" s="59">
        <v>1</v>
      </c>
      <c r="E1000" s="59" t="s">
        <v>78</v>
      </c>
      <c r="F1000" s="227">
        <v>2</v>
      </c>
      <c r="G1000" s="227">
        <v>1</v>
      </c>
      <c r="H1000" s="59">
        <v>3</v>
      </c>
      <c r="I1000" s="227">
        <v>14</v>
      </c>
      <c r="J1000" s="59">
        <v>17084</v>
      </c>
      <c r="K1000" s="78">
        <f>VLOOKUP(msa[[#This Row],[hwycov_id]],cnf[],10,FALSE)</f>
        <v>17084</v>
      </c>
      <c r="L1000" s="229">
        <f t="shared" si="45"/>
        <v>0</v>
      </c>
      <c r="M1000" s="228">
        <f t="shared" si="46"/>
        <v>0</v>
      </c>
      <c r="N1000" s="228">
        <f t="shared" si="47"/>
        <v>0</v>
      </c>
      <c r="O1000" s="298" t="e">
        <f>VLOOKUP(msa[[#This Row],[hwycov_id]],check!$A$2:$P$26,16,FALSE)</f>
        <v>#N/A</v>
      </c>
      <c r="P1000" s="298">
        <v>1016</v>
      </c>
    </row>
    <row r="1001" spans="1:16">
      <c r="A1001" s="59">
        <v>14675</v>
      </c>
      <c r="B1001" s="59">
        <v>9</v>
      </c>
      <c r="C1001" s="59">
        <v>1</v>
      </c>
      <c r="D1001" s="59">
        <v>1</v>
      </c>
      <c r="E1001" s="59" t="s">
        <v>78</v>
      </c>
      <c r="F1001" s="227">
        <v>2</v>
      </c>
      <c r="G1001" s="227">
        <v>1</v>
      </c>
      <c r="H1001" s="59">
        <v>3</v>
      </c>
      <c r="I1001" s="227">
        <v>14</v>
      </c>
      <c r="J1001" s="59">
        <v>17521</v>
      </c>
      <c r="K1001" s="78">
        <f>VLOOKUP(msa[[#This Row],[hwycov_id]],cnf[],10,FALSE)</f>
        <v>17521</v>
      </c>
      <c r="L1001" s="229">
        <f t="shared" si="45"/>
        <v>0</v>
      </c>
      <c r="M1001" s="228">
        <f t="shared" si="46"/>
        <v>0</v>
      </c>
      <c r="N1001" s="228">
        <f t="shared" si="47"/>
        <v>0</v>
      </c>
      <c r="O1001" s="298" t="e">
        <f>VLOOKUP(msa[[#This Row],[hwycov_id]],check!$A$2:$P$26,16,FALSE)</f>
        <v>#N/A</v>
      </c>
      <c r="P1001" s="298">
        <v>1017</v>
      </c>
    </row>
    <row r="1002" spans="1:16">
      <c r="A1002" s="59">
        <v>4768</v>
      </c>
      <c r="B1002" s="59">
        <v>9</v>
      </c>
      <c r="C1002" s="59">
        <v>1</v>
      </c>
      <c r="D1002" s="59">
        <v>1</v>
      </c>
      <c r="E1002" s="59" t="s">
        <v>78</v>
      </c>
      <c r="F1002" s="227">
        <v>2</v>
      </c>
      <c r="G1002" s="227">
        <v>1</v>
      </c>
      <c r="H1002" s="59">
        <v>3</v>
      </c>
      <c r="I1002" s="227">
        <v>14</v>
      </c>
      <c r="J1002" s="59">
        <v>17527</v>
      </c>
      <c r="K1002" s="78">
        <f>VLOOKUP(msa[[#This Row],[hwycov_id]],cnf[],10,FALSE)</f>
        <v>17527</v>
      </c>
      <c r="L1002" s="229">
        <f t="shared" si="45"/>
        <v>0</v>
      </c>
      <c r="M1002" s="228">
        <f t="shared" si="46"/>
        <v>0</v>
      </c>
      <c r="N1002" s="228">
        <f t="shared" si="47"/>
        <v>0</v>
      </c>
      <c r="O1002" s="298" t="e">
        <f>VLOOKUP(msa[[#This Row],[hwycov_id]],check!$A$2:$P$26,16,FALSE)</f>
        <v>#N/A</v>
      </c>
      <c r="P1002" s="298">
        <v>1018</v>
      </c>
    </row>
    <row r="1003" spans="1:16">
      <c r="A1003" s="59">
        <v>15781</v>
      </c>
      <c r="B1003" s="59">
        <v>9</v>
      </c>
      <c r="C1003" s="59">
        <v>1</v>
      </c>
      <c r="D1003" s="59">
        <v>1</v>
      </c>
      <c r="E1003" s="59" t="s">
        <v>78</v>
      </c>
      <c r="F1003" s="227">
        <v>2</v>
      </c>
      <c r="G1003" s="227">
        <v>1</v>
      </c>
      <c r="H1003" s="59">
        <v>3</v>
      </c>
      <c r="I1003" s="227">
        <v>14</v>
      </c>
      <c r="J1003" s="59">
        <v>17605</v>
      </c>
      <c r="K1003" s="78">
        <f>VLOOKUP(msa[[#This Row],[hwycov_id]],cnf[],10,FALSE)</f>
        <v>17605</v>
      </c>
      <c r="L1003" s="229">
        <f t="shared" si="45"/>
        <v>0</v>
      </c>
      <c r="M1003" s="228">
        <f t="shared" si="46"/>
        <v>0</v>
      </c>
      <c r="N1003" s="228">
        <f t="shared" si="47"/>
        <v>0</v>
      </c>
      <c r="O1003" s="298" t="e">
        <f>VLOOKUP(msa[[#This Row],[hwycov_id]],check!$A$2:$P$26,16,FALSE)</f>
        <v>#N/A</v>
      </c>
      <c r="P1003" s="298">
        <v>1019</v>
      </c>
    </row>
    <row r="1004" spans="1:16">
      <c r="A1004" s="59">
        <v>28852</v>
      </c>
      <c r="B1004" s="59">
        <v>9</v>
      </c>
      <c r="C1004" s="59">
        <v>1</v>
      </c>
      <c r="D1004" s="59">
        <v>1</v>
      </c>
      <c r="E1004" s="59" t="s">
        <v>78</v>
      </c>
      <c r="F1004" s="227">
        <v>2</v>
      </c>
      <c r="G1004" s="227">
        <v>1</v>
      </c>
      <c r="H1004" s="59">
        <v>3</v>
      </c>
      <c r="I1004" s="227">
        <v>14</v>
      </c>
      <c r="J1004" s="59">
        <v>17770</v>
      </c>
      <c r="K1004" s="78">
        <f>VLOOKUP(msa[[#This Row],[hwycov_id]],cnf[],10,FALSE)</f>
        <v>17770</v>
      </c>
      <c r="L1004" s="229">
        <f t="shared" si="45"/>
        <v>0</v>
      </c>
      <c r="M1004" s="228">
        <f t="shared" si="46"/>
        <v>0</v>
      </c>
      <c r="N1004" s="228">
        <f t="shared" si="47"/>
        <v>0</v>
      </c>
      <c r="O1004" s="298" t="e">
        <f>VLOOKUP(msa[[#This Row],[hwycov_id]],check!$A$2:$P$26,16,FALSE)</f>
        <v>#N/A</v>
      </c>
      <c r="P1004" s="298">
        <v>1020</v>
      </c>
    </row>
    <row r="1005" spans="1:16">
      <c r="A1005" s="59">
        <v>25757</v>
      </c>
      <c r="B1005" s="59">
        <v>9</v>
      </c>
      <c r="C1005" s="59">
        <v>1</v>
      </c>
      <c r="D1005" s="59">
        <v>1</v>
      </c>
      <c r="E1005" s="59" t="s">
        <v>78</v>
      </c>
      <c r="F1005" s="227">
        <v>2</v>
      </c>
      <c r="G1005" s="227">
        <v>1</v>
      </c>
      <c r="H1005" s="59">
        <v>3</v>
      </c>
      <c r="I1005" s="227">
        <v>14</v>
      </c>
      <c r="J1005" s="59">
        <v>19030</v>
      </c>
      <c r="K1005" s="78">
        <f>VLOOKUP(msa[[#This Row],[hwycov_id]],cnf[],10,FALSE)</f>
        <v>19030</v>
      </c>
      <c r="L1005" s="229">
        <f t="shared" si="45"/>
        <v>0</v>
      </c>
      <c r="M1005" s="228">
        <f t="shared" si="46"/>
        <v>0</v>
      </c>
      <c r="N1005" s="228">
        <f t="shared" si="47"/>
        <v>0</v>
      </c>
      <c r="O1005" s="298" t="e">
        <f>VLOOKUP(msa[[#This Row],[hwycov_id]],check!$A$2:$P$26,16,FALSE)</f>
        <v>#N/A</v>
      </c>
      <c r="P1005" s="298">
        <v>1021</v>
      </c>
    </row>
    <row r="1006" spans="1:16">
      <c r="A1006" s="59">
        <v>14662</v>
      </c>
      <c r="B1006" s="59">
        <v>9</v>
      </c>
      <c r="C1006" s="59">
        <v>1</v>
      </c>
      <c r="D1006" s="59">
        <v>1</v>
      </c>
      <c r="E1006" s="59" t="s">
        <v>78</v>
      </c>
      <c r="F1006" s="227">
        <v>2</v>
      </c>
      <c r="G1006" s="227">
        <v>1</v>
      </c>
      <c r="H1006" s="59">
        <v>3</v>
      </c>
      <c r="I1006" s="227">
        <v>14</v>
      </c>
      <c r="J1006" s="59">
        <v>19168</v>
      </c>
      <c r="K1006" s="78">
        <f>VLOOKUP(msa[[#This Row],[hwycov_id]],cnf[],10,FALSE)</f>
        <v>19168</v>
      </c>
      <c r="L1006" s="229">
        <f t="shared" si="45"/>
        <v>0</v>
      </c>
      <c r="M1006" s="228">
        <f t="shared" si="46"/>
        <v>0</v>
      </c>
      <c r="N1006" s="228">
        <f t="shared" si="47"/>
        <v>0</v>
      </c>
      <c r="O1006" s="298" t="e">
        <f>VLOOKUP(msa[[#This Row],[hwycov_id]],check!$A$2:$P$26,16,FALSE)</f>
        <v>#N/A</v>
      </c>
      <c r="P1006" s="298">
        <v>1022</v>
      </c>
    </row>
    <row r="1007" spans="1:16">
      <c r="A1007" s="59">
        <v>14394</v>
      </c>
      <c r="B1007" s="59">
        <v>9</v>
      </c>
      <c r="C1007" s="59">
        <v>1</v>
      </c>
      <c r="D1007" s="59">
        <v>1</v>
      </c>
      <c r="E1007" s="59" t="s">
        <v>78</v>
      </c>
      <c r="F1007" s="227">
        <v>2</v>
      </c>
      <c r="G1007" s="227">
        <v>1</v>
      </c>
      <c r="H1007" s="59">
        <v>3</v>
      </c>
      <c r="I1007" s="227">
        <v>14</v>
      </c>
      <c r="J1007" s="59">
        <v>19662</v>
      </c>
      <c r="K1007" s="78">
        <f>VLOOKUP(msa[[#This Row],[hwycov_id]],cnf[],10,FALSE)</f>
        <v>19662</v>
      </c>
      <c r="L1007" s="229">
        <f t="shared" si="45"/>
        <v>0</v>
      </c>
      <c r="M1007" s="228">
        <f t="shared" si="46"/>
        <v>0</v>
      </c>
      <c r="N1007" s="228">
        <f t="shared" si="47"/>
        <v>0</v>
      </c>
      <c r="O1007" s="298" t="e">
        <f>VLOOKUP(msa[[#This Row],[hwycov_id]],check!$A$2:$P$26,16,FALSE)</f>
        <v>#N/A</v>
      </c>
      <c r="P1007" s="298">
        <v>1023</v>
      </c>
    </row>
    <row r="1008" spans="1:16">
      <c r="A1008" s="59">
        <v>15220</v>
      </c>
      <c r="B1008" s="59">
        <v>9</v>
      </c>
      <c r="C1008" s="59">
        <v>1</v>
      </c>
      <c r="D1008" s="59">
        <v>1</v>
      </c>
      <c r="E1008" s="59" t="s">
        <v>78</v>
      </c>
      <c r="F1008" s="227">
        <v>2</v>
      </c>
      <c r="G1008" s="227">
        <v>2</v>
      </c>
      <c r="H1008" s="59">
        <v>3</v>
      </c>
      <c r="I1008" s="227">
        <v>14</v>
      </c>
      <c r="J1008" s="59">
        <v>22155</v>
      </c>
      <c r="K1008" s="78">
        <f>VLOOKUP(msa[[#This Row],[hwycov_id]],cnf[],10,FALSE)</f>
        <v>22155</v>
      </c>
      <c r="L1008" s="229">
        <f t="shared" si="45"/>
        <v>0</v>
      </c>
      <c r="M1008" s="228">
        <f t="shared" si="46"/>
        <v>0</v>
      </c>
      <c r="N1008" s="228">
        <f t="shared" si="47"/>
        <v>0</v>
      </c>
      <c r="O1008" s="298" t="e">
        <f>VLOOKUP(msa[[#This Row],[hwycov_id]],check!$A$2:$P$26,16,FALSE)</f>
        <v>#N/A</v>
      </c>
      <c r="P1008" s="298">
        <v>1024</v>
      </c>
    </row>
    <row r="1009" spans="1:16">
      <c r="A1009" s="59">
        <v>28035</v>
      </c>
      <c r="B1009" s="59">
        <v>9</v>
      </c>
      <c r="C1009" s="59">
        <v>1</v>
      </c>
      <c r="D1009" s="59">
        <v>1</v>
      </c>
      <c r="E1009" s="59" t="s">
        <v>78</v>
      </c>
      <c r="F1009" s="227">
        <v>2</v>
      </c>
      <c r="G1009" s="227">
        <v>2</v>
      </c>
      <c r="H1009" s="59">
        <v>3</v>
      </c>
      <c r="I1009" s="227">
        <v>14</v>
      </c>
      <c r="J1009" s="59">
        <v>23613</v>
      </c>
      <c r="K1009" s="78">
        <f>VLOOKUP(msa[[#This Row],[hwycov_id]],cnf[],10,FALSE)</f>
        <v>23613</v>
      </c>
      <c r="L1009" s="229">
        <f t="shared" si="45"/>
        <v>0</v>
      </c>
      <c r="M1009" s="228">
        <f t="shared" si="46"/>
        <v>0</v>
      </c>
      <c r="N1009" s="228">
        <f t="shared" si="47"/>
        <v>0</v>
      </c>
      <c r="O1009" s="298" t="e">
        <f>VLOOKUP(msa[[#This Row],[hwycov_id]],check!$A$2:$P$26,16,FALSE)</f>
        <v>#N/A</v>
      </c>
      <c r="P1009" s="298">
        <v>1025</v>
      </c>
    </row>
    <row r="1010" spans="1:16">
      <c r="A1010" s="59">
        <v>9899</v>
      </c>
      <c r="B1010" s="59">
        <v>9</v>
      </c>
      <c r="C1010" s="59">
        <v>1</v>
      </c>
      <c r="D1010" s="59">
        <v>1</v>
      </c>
      <c r="E1010" s="59" t="s">
        <v>78</v>
      </c>
      <c r="F1010" s="227">
        <v>2</v>
      </c>
      <c r="G1010" s="227">
        <v>2</v>
      </c>
      <c r="H1010" s="59">
        <v>3</v>
      </c>
      <c r="I1010" s="227">
        <v>14</v>
      </c>
      <c r="J1010" s="59">
        <v>25410</v>
      </c>
      <c r="K1010" s="78">
        <f>VLOOKUP(msa[[#This Row],[hwycov_id]],cnf[],10,FALSE)</f>
        <v>25410</v>
      </c>
      <c r="L1010" s="229">
        <f t="shared" si="45"/>
        <v>0</v>
      </c>
      <c r="M1010" s="228">
        <f t="shared" si="46"/>
        <v>0</v>
      </c>
      <c r="N1010" s="228">
        <f t="shared" si="47"/>
        <v>0</v>
      </c>
      <c r="O1010" s="298" t="e">
        <f>VLOOKUP(msa[[#This Row],[hwycov_id]],check!$A$2:$P$26,16,FALSE)</f>
        <v>#N/A</v>
      </c>
      <c r="P1010" s="298">
        <v>1026</v>
      </c>
    </row>
    <row r="1011" spans="1:16">
      <c r="A1011" s="59">
        <v>10886</v>
      </c>
      <c r="B1011" s="59">
        <v>9</v>
      </c>
      <c r="C1011" s="59">
        <v>1</v>
      </c>
      <c r="D1011" s="59">
        <v>1</v>
      </c>
      <c r="E1011" s="59" t="s">
        <v>78</v>
      </c>
      <c r="F1011" s="227">
        <v>2</v>
      </c>
      <c r="G1011" s="227">
        <v>2</v>
      </c>
      <c r="H1011" s="59">
        <v>3</v>
      </c>
      <c r="I1011" s="227">
        <v>14</v>
      </c>
      <c r="J1011" s="59">
        <v>26349</v>
      </c>
      <c r="K1011" s="78">
        <f>VLOOKUP(msa[[#This Row],[hwycov_id]],cnf[],10,FALSE)</f>
        <v>26349</v>
      </c>
      <c r="L1011" s="229">
        <f t="shared" si="45"/>
        <v>0</v>
      </c>
      <c r="M1011" s="228">
        <f t="shared" si="46"/>
        <v>0</v>
      </c>
      <c r="N1011" s="228">
        <f t="shared" si="47"/>
        <v>0</v>
      </c>
      <c r="O1011" s="298" t="e">
        <f>VLOOKUP(msa[[#This Row],[hwycov_id]],check!$A$2:$P$26,16,FALSE)</f>
        <v>#N/A</v>
      </c>
      <c r="P1011" s="298">
        <v>1027</v>
      </c>
    </row>
    <row r="1012" spans="1:16">
      <c r="A1012" s="59">
        <v>5744</v>
      </c>
      <c r="B1012" s="59">
        <v>2</v>
      </c>
      <c r="C1012" s="59">
        <v>1</v>
      </c>
      <c r="D1012" s="59">
        <v>2</v>
      </c>
      <c r="E1012" s="59" t="s">
        <v>80</v>
      </c>
      <c r="F1012" s="227">
        <v>3</v>
      </c>
      <c r="G1012" s="227">
        <v>1</v>
      </c>
      <c r="H1012" s="59">
        <v>3</v>
      </c>
      <c r="I1012" s="227">
        <v>16</v>
      </c>
      <c r="J1012" s="59">
        <v>15800</v>
      </c>
      <c r="K1012" s="78">
        <f>VLOOKUP(msa[[#This Row],[hwycov_id]],cnf[],10,FALSE)</f>
        <v>15800</v>
      </c>
      <c r="L1012" s="229">
        <f t="shared" si="45"/>
        <v>0</v>
      </c>
      <c r="M1012" s="228">
        <f t="shared" si="46"/>
        <v>0</v>
      </c>
      <c r="N1012" s="228">
        <f t="shared" si="47"/>
        <v>0</v>
      </c>
      <c r="O1012" s="298" t="e">
        <f>VLOOKUP(msa[[#This Row],[hwycov_id]],check!$A$2:$P$26,16,FALSE)</f>
        <v>#N/A</v>
      </c>
      <c r="P1012" s="298">
        <v>1028</v>
      </c>
    </row>
    <row r="1013" spans="1:16">
      <c r="A1013" s="59">
        <v>15102</v>
      </c>
      <c r="B1013" s="59">
        <v>2</v>
      </c>
      <c r="C1013" s="59">
        <v>1</v>
      </c>
      <c r="D1013" s="59">
        <v>2</v>
      </c>
      <c r="E1013" s="59" t="s">
        <v>79</v>
      </c>
      <c r="F1013" s="227">
        <v>3</v>
      </c>
      <c r="G1013" s="227">
        <v>1</v>
      </c>
      <c r="H1013" s="59">
        <v>3</v>
      </c>
      <c r="I1013" s="227">
        <v>14</v>
      </c>
      <c r="J1013" s="59">
        <v>18592</v>
      </c>
      <c r="K1013" s="78">
        <f>VLOOKUP(msa[[#This Row],[hwycov_id]],cnf[],10,FALSE)</f>
        <v>18592</v>
      </c>
      <c r="L1013" s="229">
        <f t="shared" si="45"/>
        <v>0</v>
      </c>
      <c r="M1013" s="228">
        <f t="shared" si="46"/>
        <v>0</v>
      </c>
      <c r="N1013" s="228">
        <f t="shared" si="47"/>
        <v>0</v>
      </c>
      <c r="O1013" s="298" t="e">
        <f>VLOOKUP(msa[[#This Row],[hwycov_id]],check!$A$2:$P$26,16,FALSE)</f>
        <v>#N/A</v>
      </c>
      <c r="P1013" s="298">
        <v>1029</v>
      </c>
    </row>
    <row r="1014" spans="1:16">
      <c r="A1014" s="59">
        <v>1764</v>
      </c>
      <c r="B1014" s="59">
        <v>2</v>
      </c>
      <c r="C1014" s="59">
        <v>1</v>
      </c>
      <c r="D1014" s="59">
        <v>2</v>
      </c>
      <c r="E1014" s="59" t="s">
        <v>79</v>
      </c>
      <c r="F1014" s="227">
        <v>3</v>
      </c>
      <c r="G1014" s="227">
        <v>1</v>
      </c>
      <c r="H1014" s="59">
        <v>3</v>
      </c>
      <c r="I1014" s="227">
        <v>14</v>
      </c>
      <c r="J1014" s="59">
        <v>19416</v>
      </c>
      <c r="K1014" s="78">
        <f>VLOOKUP(msa[[#This Row],[hwycov_id]],cnf[],10,FALSE)</f>
        <v>19416</v>
      </c>
      <c r="L1014" s="229">
        <f t="shared" si="45"/>
        <v>0</v>
      </c>
      <c r="M1014" s="228">
        <f t="shared" si="46"/>
        <v>0</v>
      </c>
      <c r="N1014" s="228">
        <f t="shared" si="47"/>
        <v>0</v>
      </c>
      <c r="O1014" s="298" t="e">
        <f>VLOOKUP(msa[[#This Row],[hwycov_id]],check!$A$2:$P$26,16,FALSE)</f>
        <v>#N/A</v>
      </c>
      <c r="P1014" s="298">
        <v>1030</v>
      </c>
    </row>
    <row r="1015" spans="1:16">
      <c r="A1015" s="59">
        <v>8158</v>
      </c>
      <c r="B1015" s="59">
        <v>2</v>
      </c>
      <c r="C1015" s="59">
        <v>1</v>
      </c>
      <c r="D1015" s="59">
        <v>2</v>
      </c>
      <c r="E1015" s="59" t="s">
        <v>79</v>
      </c>
      <c r="F1015" s="227">
        <v>3</v>
      </c>
      <c r="G1015" s="227">
        <v>2</v>
      </c>
      <c r="H1015" s="59">
        <v>3</v>
      </c>
      <c r="I1015" s="227">
        <v>14</v>
      </c>
      <c r="J1015" s="59">
        <v>21172</v>
      </c>
      <c r="K1015" s="78">
        <f>VLOOKUP(msa[[#This Row],[hwycov_id]],cnf[],10,FALSE)</f>
        <v>21172</v>
      </c>
      <c r="L1015" s="229">
        <f t="shared" si="45"/>
        <v>0</v>
      </c>
      <c r="M1015" s="228">
        <f t="shared" si="46"/>
        <v>0</v>
      </c>
      <c r="N1015" s="228">
        <f t="shared" si="47"/>
        <v>0</v>
      </c>
      <c r="O1015" s="298" t="e">
        <f>VLOOKUP(msa[[#This Row],[hwycov_id]],check!$A$2:$P$26,16,FALSE)</f>
        <v>#N/A</v>
      </c>
      <c r="P1015" s="298">
        <v>1031</v>
      </c>
    </row>
    <row r="1016" spans="1:16">
      <c r="A1016" s="59">
        <v>4776</v>
      </c>
      <c r="B1016" s="59">
        <v>2</v>
      </c>
      <c r="C1016" s="59">
        <v>1</v>
      </c>
      <c r="D1016" s="59">
        <v>2</v>
      </c>
      <c r="E1016" s="59" t="s">
        <v>79</v>
      </c>
      <c r="F1016" s="227">
        <v>3</v>
      </c>
      <c r="G1016" s="227">
        <v>2</v>
      </c>
      <c r="H1016" s="59">
        <v>3</v>
      </c>
      <c r="I1016" s="227">
        <v>14</v>
      </c>
      <c r="J1016" s="59">
        <v>21791</v>
      </c>
      <c r="K1016" s="78">
        <f>VLOOKUP(msa[[#This Row],[hwycov_id]],cnf[],10,FALSE)</f>
        <v>21791</v>
      </c>
      <c r="L1016" s="229">
        <f t="shared" si="45"/>
        <v>0</v>
      </c>
      <c r="M1016" s="228">
        <f t="shared" si="46"/>
        <v>0</v>
      </c>
      <c r="N1016" s="228">
        <f t="shared" si="47"/>
        <v>0</v>
      </c>
      <c r="O1016" s="298" t="e">
        <f>VLOOKUP(msa[[#This Row],[hwycov_id]],check!$A$2:$P$26,16,FALSE)</f>
        <v>#N/A</v>
      </c>
      <c r="P1016" s="298">
        <v>1032</v>
      </c>
    </row>
    <row r="1017" spans="1:16">
      <c r="A1017" s="59">
        <v>4513</v>
      </c>
      <c r="B1017" s="59">
        <v>2</v>
      </c>
      <c r="C1017" s="59">
        <v>1</v>
      </c>
      <c r="D1017" s="59">
        <v>2</v>
      </c>
      <c r="E1017" s="59" t="s">
        <v>79</v>
      </c>
      <c r="F1017" s="227">
        <v>3</v>
      </c>
      <c r="G1017" s="227">
        <v>2</v>
      </c>
      <c r="H1017" s="59">
        <v>3</v>
      </c>
      <c r="I1017" s="227">
        <v>14</v>
      </c>
      <c r="J1017" s="59">
        <v>21980</v>
      </c>
      <c r="K1017" s="78">
        <f>VLOOKUP(msa[[#This Row],[hwycov_id]],cnf[],10,FALSE)</f>
        <v>21980</v>
      </c>
      <c r="L1017" s="229">
        <f t="shared" si="45"/>
        <v>0</v>
      </c>
      <c r="M1017" s="228">
        <f t="shared" si="46"/>
        <v>0</v>
      </c>
      <c r="N1017" s="228">
        <f t="shared" si="47"/>
        <v>0</v>
      </c>
      <c r="O1017" s="298" t="e">
        <f>VLOOKUP(msa[[#This Row],[hwycov_id]],check!$A$2:$P$26,16,FALSE)</f>
        <v>#N/A</v>
      </c>
      <c r="P1017" s="298">
        <v>1033</v>
      </c>
    </row>
    <row r="1018" spans="1:16">
      <c r="A1018" s="59">
        <v>4251</v>
      </c>
      <c r="B1018" s="59">
        <v>2</v>
      </c>
      <c r="C1018" s="59">
        <v>1</v>
      </c>
      <c r="D1018" s="59">
        <v>2</v>
      </c>
      <c r="E1018" s="59" t="s">
        <v>79</v>
      </c>
      <c r="F1018" s="227">
        <v>3</v>
      </c>
      <c r="G1018" s="227">
        <v>2</v>
      </c>
      <c r="H1018" s="59">
        <v>3</v>
      </c>
      <c r="I1018" s="227">
        <v>14</v>
      </c>
      <c r="J1018" s="59">
        <v>26792</v>
      </c>
      <c r="K1018" s="78">
        <f>VLOOKUP(msa[[#This Row],[hwycov_id]],cnf[],10,FALSE)</f>
        <v>26792</v>
      </c>
      <c r="L1018" s="229">
        <f t="shared" si="45"/>
        <v>0</v>
      </c>
      <c r="M1018" s="228">
        <f t="shared" si="46"/>
        <v>0</v>
      </c>
      <c r="N1018" s="228">
        <f t="shared" si="47"/>
        <v>0</v>
      </c>
      <c r="O1018" s="298" t="e">
        <f>VLOOKUP(msa[[#This Row],[hwycov_id]],check!$A$2:$P$26,16,FALSE)</f>
        <v>#N/A</v>
      </c>
      <c r="P1018" s="298">
        <v>1034</v>
      </c>
    </row>
    <row r="1019" spans="1:16">
      <c r="A1019" s="59">
        <v>8991</v>
      </c>
      <c r="B1019" s="59">
        <v>2</v>
      </c>
      <c r="C1019" s="59">
        <v>1</v>
      </c>
      <c r="D1019" s="59">
        <v>2</v>
      </c>
      <c r="E1019" s="59" t="s">
        <v>79</v>
      </c>
      <c r="F1019" s="227">
        <v>3</v>
      </c>
      <c r="G1019" s="227">
        <v>2</v>
      </c>
      <c r="H1019" s="59">
        <v>3</v>
      </c>
      <c r="I1019" s="227">
        <v>14</v>
      </c>
      <c r="J1019" s="59">
        <v>28594</v>
      </c>
      <c r="K1019" s="78">
        <f>VLOOKUP(msa[[#This Row],[hwycov_id]],cnf[],10,FALSE)</f>
        <v>28594</v>
      </c>
      <c r="L1019" s="229">
        <f t="shared" si="45"/>
        <v>0</v>
      </c>
      <c r="M1019" s="228">
        <f t="shared" si="46"/>
        <v>0</v>
      </c>
      <c r="N1019" s="228">
        <f t="shared" si="47"/>
        <v>0</v>
      </c>
      <c r="O1019" s="298" t="e">
        <f>VLOOKUP(msa[[#This Row],[hwycov_id]],check!$A$2:$P$26,16,FALSE)</f>
        <v>#N/A</v>
      </c>
      <c r="P1019" s="298">
        <v>1035</v>
      </c>
    </row>
    <row r="1020" spans="1:16">
      <c r="A1020" s="59">
        <v>14804</v>
      </c>
      <c r="B1020" s="59">
        <v>2</v>
      </c>
      <c r="C1020" s="59">
        <v>1</v>
      </c>
      <c r="D1020" s="59">
        <v>2</v>
      </c>
      <c r="E1020" s="59" t="s">
        <v>79</v>
      </c>
      <c r="F1020" s="227">
        <v>3</v>
      </c>
      <c r="G1020" s="227">
        <v>2</v>
      </c>
      <c r="H1020" s="59">
        <v>3</v>
      </c>
      <c r="I1020" s="227">
        <v>14</v>
      </c>
      <c r="J1020" s="59">
        <v>29336</v>
      </c>
      <c r="K1020" s="78">
        <f>VLOOKUP(msa[[#This Row],[hwycov_id]],cnf[],10,FALSE)</f>
        <v>29336</v>
      </c>
      <c r="L1020" s="229">
        <f t="shared" si="45"/>
        <v>0</v>
      </c>
      <c r="M1020" s="228">
        <f t="shared" si="46"/>
        <v>0</v>
      </c>
      <c r="N1020" s="228">
        <f t="shared" si="47"/>
        <v>0</v>
      </c>
      <c r="O1020" s="298" t="e">
        <f>VLOOKUP(msa[[#This Row],[hwycov_id]],check!$A$2:$P$26,16,FALSE)</f>
        <v>#N/A</v>
      </c>
      <c r="P1020" s="298">
        <v>1036</v>
      </c>
    </row>
    <row r="1021" spans="1:16">
      <c r="A1021" s="59">
        <v>6997</v>
      </c>
      <c r="B1021" s="59">
        <v>2</v>
      </c>
      <c r="C1021" s="59">
        <v>1</v>
      </c>
      <c r="D1021" s="59">
        <v>2</v>
      </c>
      <c r="E1021" s="59" t="s">
        <v>79</v>
      </c>
      <c r="F1021" s="227">
        <v>3</v>
      </c>
      <c r="G1021" s="227">
        <v>3</v>
      </c>
      <c r="H1021" s="59">
        <v>3</v>
      </c>
      <c r="I1021" s="227">
        <v>14</v>
      </c>
      <c r="J1021" s="59">
        <v>31570</v>
      </c>
      <c r="K1021" s="78">
        <f>VLOOKUP(msa[[#This Row],[hwycov_id]],cnf[],10,FALSE)</f>
        <v>31570</v>
      </c>
      <c r="L1021" s="229">
        <f t="shared" si="45"/>
        <v>0</v>
      </c>
      <c r="M1021" s="228">
        <f t="shared" si="46"/>
        <v>0</v>
      </c>
      <c r="N1021" s="228">
        <f t="shared" si="47"/>
        <v>0</v>
      </c>
      <c r="O1021" s="298" t="e">
        <f>VLOOKUP(msa[[#This Row],[hwycov_id]],check!$A$2:$P$26,16,FALSE)</f>
        <v>#N/A</v>
      </c>
      <c r="P1021" s="298">
        <v>1037</v>
      </c>
    </row>
    <row r="1022" spans="1:16">
      <c r="A1022" s="59">
        <v>16505</v>
      </c>
      <c r="B1022" s="59">
        <v>2</v>
      </c>
      <c r="C1022" s="59">
        <v>1</v>
      </c>
      <c r="D1022" s="59">
        <v>2</v>
      </c>
      <c r="E1022" s="59" t="s">
        <v>79</v>
      </c>
      <c r="F1022" s="227">
        <v>3</v>
      </c>
      <c r="G1022" s="227">
        <v>3</v>
      </c>
      <c r="H1022" s="59">
        <v>3</v>
      </c>
      <c r="I1022" s="227">
        <v>14</v>
      </c>
      <c r="J1022" s="59">
        <v>32680</v>
      </c>
      <c r="K1022" s="78">
        <f>VLOOKUP(msa[[#This Row],[hwycov_id]],cnf[],10,FALSE)</f>
        <v>32680</v>
      </c>
      <c r="L1022" s="229">
        <f t="shared" si="45"/>
        <v>0</v>
      </c>
      <c r="M1022" s="228">
        <f t="shared" si="46"/>
        <v>0</v>
      </c>
      <c r="N1022" s="228">
        <f t="shared" si="47"/>
        <v>0</v>
      </c>
      <c r="O1022" s="298" t="e">
        <f>VLOOKUP(msa[[#This Row],[hwycov_id]],check!$A$2:$P$26,16,FALSE)</f>
        <v>#N/A</v>
      </c>
      <c r="P1022" s="298">
        <v>1038</v>
      </c>
    </row>
    <row r="1023" spans="1:16">
      <c r="A1023" s="59">
        <v>13620</v>
      </c>
      <c r="B1023" s="59">
        <v>2</v>
      </c>
      <c r="C1023" s="59">
        <v>1</v>
      </c>
      <c r="D1023" s="59">
        <v>2</v>
      </c>
      <c r="E1023" s="59" t="s">
        <v>79</v>
      </c>
      <c r="F1023" s="227">
        <v>3</v>
      </c>
      <c r="G1023" s="227">
        <v>3</v>
      </c>
      <c r="H1023" s="59">
        <v>3</v>
      </c>
      <c r="I1023" s="227">
        <v>14</v>
      </c>
      <c r="J1023" s="59">
        <v>32804</v>
      </c>
      <c r="K1023" s="78">
        <f>VLOOKUP(msa[[#This Row],[hwycov_id]],cnf[],10,FALSE)</f>
        <v>32804</v>
      </c>
      <c r="L1023" s="229">
        <f t="shared" si="45"/>
        <v>0</v>
      </c>
      <c r="M1023" s="228">
        <f t="shared" si="46"/>
        <v>0</v>
      </c>
      <c r="N1023" s="228">
        <f t="shared" si="47"/>
        <v>0</v>
      </c>
      <c r="O1023" s="298" t="e">
        <f>VLOOKUP(msa[[#This Row],[hwycov_id]],check!$A$2:$P$26,16,FALSE)</f>
        <v>#N/A</v>
      </c>
      <c r="P1023" s="298">
        <v>1039</v>
      </c>
    </row>
    <row r="1024" spans="1:16">
      <c r="A1024" s="59">
        <v>3842</v>
      </c>
      <c r="B1024" s="59">
        <v>2</v>
      </c>
      <c r="C1024" s="59">
        <v>1</v>
      </c>
      <c r="D1024" s="59">
        <v>2</v>
      </c>
      <c r="E1024" s="59" t="s">
        <v>79</v>
      </c>
      <c r="F1024" s="227">
        <v>3</v>
      </c>
      <c r="G1024" s="227">
        <v>3</v>
      </c>
      <c r="H1024" s="59">
        <v>3</v>
      </c>
      <c r="I1024" s="227">
        <v>14</v>
      </c>
      <c r="J1024" s="59">
        <v>33963</v>
      </c>
      <c r="K1024" s="78">
        <f>VLOOKUP(msa[[#This Row],[hwycov_id]],cnf[],10,FALSE)</f>
        <v>33963</v>
      </c>
      <c r="L1024" s="229">
        <f t="shared" si="45"/>
        <v>0</v>
      </c>
      <c r="M1024" s="228">
        <f t="shared" si="46"/>
        <v>0</v>
      </c>
      <c r="N1024" s="228">
        <f t="shared" si="47"/>
        <v>0</v>
      </c>
      <c r="O1024" s="298" t="e">
        <f>VLOOKUP(msa[[#This Row],[hwycov_id]],check!$A$2:$P$26,16,FALSE)</f>
        <v>#N/A</v>
      </c>
      <c r="P1024" s="298">
        <v>1040</v>
      </c>
    </row>
    <row r="1025" spans="1:16">
      <c r="A1025" s="59">
        <v>16092</v>
      </c>
      <c r="B1025" s="59">
        <v>2</v>
      </c>
      <c r="C1025" s="59">
        <v>1</v>
      </c>
      <c r="D1025" s="59">
        <v>2</v>
      </c>
      <c r="E1025" s="59" t="s">
        <v>79</v>
      </c>
      <c r="F1025" s="227">
        <v>3</v>
      </c>
      <c r="G1025" s="227">
        <v>3</v>
      </c>
      <c r="H1025" s="59">
        <v>3</v>
      </c>
      <c r="I1025" s="227">
        <v>14</v>
      </c>
      <c r="J1025" s="59">
        <v>35052</v>
      </c>
      <c r="K1025" s="78">
        <f>VLOOKUP(msa[[#This Row],[hwycov_id]],cnf[],10,FALSE)</f>
        <v>35052</v>
      </c>
      <c r="L1025" s="229">
        <f t="shared" si="45"/>
        <v>0</v>
      </c>
      <c r="M1025" s="228">
        <f t="shared" si="46"/>
        <v>0</v>
      </c>
      <c r="N1025" s="228">
        <f t="shared" si="47"/>
        <v>0</v>
      </c>
      <c r="O1025" s="298" t="e">
        <f>VLOOKUP(msa[[#This Row],[hwycov_id]],check!$A$2:$P$26,16,FALSE)</f>
        <v>#N/A</v>
      </c>
      <c r="P1025" s="298">
        <v>1041</v>
      </c>
    </row>
    <row r="1026" spans="1:16">
      <c r="A1026" s="59">
        <v>8213</v>
      </c>
      <c r="B1026" s="59">
        <v>2</v>
      </c>
      <c r="C1026" s="59">
        <v>1</v>
      </c>
      <c r="D1026" s="59">
        <v>2</v>
      </c>
      <c r="E1026" s="59" t="s">
        <v>79</v>
      </c>
      <c r="F1026" s="227">
        <v>3</v>
      </c>
      <c r="G1026" s="227">
        <v>3</v>
      </c>
      <c r="H1026" s="59">
        <v>3</v>
      </c>
      <c r="I1026" s="227">
        <v>14</v>
      </c>
      <c r="J1026" s="59">
        <v>37393</v>
      </c>
      <c r="K1026" s="78">
        <f>VLOOKUP(msa[[#This Row],[hwycov_id]],cnf[],10,FALSE)</f>
        <v>37393</v>
      </c>
      <c r="L1026" s="229">
        <f t="shared" ref="L1026:L1089" si="48">K1026/J1026-1</f>
        <v>0</v>
      </c>
      <c r="M1026" s="228">
        <f t="shared" ref="M1026:M1089" si="49">K1026-J1026</f>
        <v>0</v>
      </c>
      <c r="N1026" s="228">
        <f t="shared" ref="N1026:N1089" si="50">POWER(M1026,2)</f>
        <v>0</v>
      </c>
      <c r="O1026" s="298" t="e">
        <f>VLOOKUP(msa[[#This Row],[hwycov_id]],check!$A$2:$P$26,16,FALSE)</f>
        <v>#N/A</v>
      </c>
      <c r="P1026" s="298">
        <v>1042</v>
      </c>
    </row>
    <row r="1027" spans="1:16">
      <c r="A1027" s="59">
        <v>369</v>
      </c>
      <c r="B1027" s="59">
        <v>2</v>
      </c>
      <c r="C1027" s="59">
        <v>1</v>
      </c>
      <c r="D1027" s="59">
        <v>2</v>
      </c>
      <c r="E1027" s="59" t="s">
        <v>79</v>
      </c>
      <c r="F1027" s="227">
        <v>3</v>
      </c>
      <c r="G1027" s="227">
        <v>4</v>
      </c>
      <c r="H1027" s="59">
        <v>3</v>
      </c>
      <c r="I1027" s="227">
        <v>14</v>
      </c>
      <c r="J1027" s="59">
        <v>40462</v>
      </c>
      <c r="K1027" s="78">
        <f>VLOOKUP(msa[[#This Row],[hwycov_id]],cnf[],10,FALSE)</f>
        <v>40462</v>
      </c>
      <c r="L1027" s="229">
        <f t="shared" si="48"/>
        <v>0</v>
      </c>
      <c r="M1027" s="228">
        <f t="shared" si="49"/>
        <v>0</v>
      </c>
      <c r="N1027" s="228">
        <f t="shared" si="50"/>
        <v>0</v>
      </c>
      <c r="O1027" s="298" t="e">
        <f>VLOOKUP(msa[[#This Row],[hwycov_id]],check!$A$2:$P$26,16,FALSE)</f>
        <v>#N/A</v>
      </c>
      <c r="P1027" s="298">
        <v>1043</v>
      </c>
    </row>
    <row r="1028" spans="1:16">
      <c r="A1028" s="59">
        <v>4781</v>
      </c>
      <c r="B1028" s="59">
        <v>2</v>
      </c>
      <c r="C1028" s="59">
        <v>1</v>
      </c>
      <c r="D1028" s="59">
        <v>2</v>
      </c>
      <c r="E1028" s="59" t="s">
        <v>79</v>
      </c>
      <c r="F1028" s="227">
        <v>3</v>
      </c>
      <c r="G1028" s="227">
        <v>4</v>
      </c>
      <c r="H1028" s="59">
        <v>3</v>
      </c>
      <c r="I1028" s="227">
        <v>14</v>
      </c>
      <c r="J1028" s="59">
        <v>40660</v>
      </c>
      <c r="K1028" s="78">
        <f>VLOOKUP(msa[[#This Row],[hwycov_id]],cnf[],10,FALSE)</f>
        <v>40660</v>
      </c>
      <c r="L1028" s="229">
        <f t="shared" si="48"/>
        <v>0</v>
      </c>
      <c r="M1028" s="228">
        <f t="shared" si="49"/>
        <v>0</v>
      </c>
      <c r="N1028" s="228">
        <f t="shared" si="50"/>
        <v>0</v>
      </c>
      <c r="O1028" s="298" t="e">
        <f>VLOOKUP(msa[[#This Row],[hwycov_id]],check!$A$2:$P$26,16,FALSE)</f>
        <v>#N/A</v>
      </c>
      <c r="P1028" s="298">
        <v>1044</v>
      </c>
    </row>
    <row r="1029" spans="1:16">
      <c r="A1029" s="59">
        <v>11536</v>
      </c>
      <c r="B1029" s="59">
        <v>2</v>
      </c>
      <c r="C1029" s="59">
        <v>1</v>
      </c>
      <c r="D1029" s="59">
        <v>2</v>
      </c>
      <c r="E1029" s="59" t="s">
        <v>79</v>
      </c>
      <c r="F1029" s="227">
        <v>3</v>
      </c>
      <c r="G1029" s="227">
        <v>4</v>
      </c>
      <c r="H1029" s="59">
        <v>3</v>
      </c>
      <c r="I1029" s="227">
        <v>14</v>
      </c>
      <c r="J1029" s="59">
        <v>41109</v>
      </c>
      <c r="K1029" s="78">
        <f>VLOOKUP(msa[[#This Row],[hwycov_id]],cnf[],10,FALSE)</f>
        <v>41109</v>
      </c>
      <c r="L1029" s="229">
        <f t="shared" si="48"/>
        <v>0</v>
      </c>
      <c r="M1029" s="228">
        <f t="shared" si="49"/>
        <v>0</v>
      </c>
      <c r="N1029" s="228">
        <f t="shared" si="50"/>
        <v>0</v>
      </c>
      <c r="O1029" s="298" t="e">
        <f>VLOOKUP(msa[[#This Row],[hwycov_id]],check!$A$2:$P$26,16,FALSE)</f>
        <v>#N/A</v>
      </c>
      <c r="P1029" s="298">
        <v>1045</v>
      </c>
    </row>
    <row r="1030" spans="1:16">
      <c r="A1030" s="59">
        <v>14251</v>
      </c>
      <c r="B1030" s="59">
        <v>2</v>
      </c>
      <c r="C1030" s="59">
        <v>1</v>
      </c>
      <c r="D1030" s="59">
        <v>1</v>
      </c>
      <c r="E1030" s="59" t="s">
        <v>79</v>
      </c>
      <c r="F1030" s="227">
        <v>3</v>
      </c>
      <c r="G1030" s="227">
        <v>4</v>
      </c>
      <c r="H1030" s="59">
        <v>3</v>
      </c>
      <c r="I1030" s="227">
        <v>14</v>
      </c>
      <c r="J1030" s="59">
        <v>41882</v>
      </c>
      <c r="K1030" s="78">
        <f>VLOOKUP(msa[[#This Row],[hwycov_id]],cnf[],10,FALSE)</f>
        <v>41882</v>
      </c>
      <c r="L1030" s="229">
        <f t="shared" si="48"/>
        <v>0</v>
      </c>
      <c r="M1030" s="228">
        <f t="shared" si="49"/>
        <v>0</v>
      </c>
      <c r="N1030" s="228">
        <f t="shared" si="50"/>
        <v>0</v>
      </c>
      <c r="O1030" s="298" t="e">
        <f>VLOOKUP(msa[[#This Row],[hwycov_id]],check!$A$2:$P$26,16,FALSE)</f>
        <v>#N/A</v>
      </c>
      <c r="P1030" s="298">
        <v>1046</v>
      </c>
    </row>
    <row r="1031" spans="1:16">
      <c r="A1031" s="59">
        <v>9868</v>
      </c>
      <c r="B1031" s="59">
        <v>2</v>
      </c>
      <c r="C1031" s="59">
        <v>1</v>
      </c>
      <c r="D1031" s="59">
        <v>2</v>
      </c>
      <c r="E1031" s="59" t="s">
        <v>79</v>
      </c>
      <c r="F1031" s="227">
        <v>3</v>
      </c>
      <c r="G1031" s="227">
        <v>4</v>
      </c>
      <c r="H1031" s="59">
        <v>3</v>
      </c>
      <c r="I1031" s="227">
        <v>14</v>
      </c>
      <c r="J1031" s="59">
        <v>43771</v>
      </c>
      <c r="K1031" s="78">
        <f>VLOOKUP(msa[[#This Row],[hwycov_id]],cnf[],10,FALSE)</f>
        <v>43771</v>
      </c>
      <c r="L1031" s="229">
        <f t="shared" si="48"/>
        <v>0</v>
      </c>
      <c r="M1031" s="228">
        <f t="shared" si="49"/>
        <v>0</v>
      </c>
      <c r="N1031" s="228">
        <f t="shared" si="50"/>
        <v>0</v>
      </c>
      <c r="O1031" s="298" t="e">
        <f>VLOOKUP(msa[[#This Row],[hwycov_id]],check!$A$2:$P$26,16,FALSE)</f>
        <v>#N/A</v>
      </c>
      <c r="P1031" s="298">
        <v>1047</v>
      </c>
    </row>
    <row r="1032" spans="1:16">
      <c r="A1032" s="59">
        <v>15042</v>
      </c>
      <c r="B1032" s="59">
        <v>2</v>
      </c>
      <c r="C1032" s="59">
        <v>1</v>
      </c>
      <c r="D1032" s="59">
        <v>2</v>
      </c>
      <c r="E1032" s="59" t="s">
        <v>79</v>
      </c>
      <c r="F1032" s="227">
        <v>3</v>
      </c>
      <c r="G1032" s="227">
        <v>4</v>
      </c>
      <c r="H1032" s="59">
        <v>3</v>
      </c>
      <c r="I1032" s="227">
        <v>14</v>
      </c>
      <c r="J1032" s="59">
        <v>45149</v>
      </c>
      <c r="K1032" s="78">
        <f>VLOOKUP(msa[[#This Row],[hwycov_id]],cnf[],10,FALSE)</f>
        <v>45149</v>
      </c>
      <c r="L1032" s="229">
        <f t="shared" si="48"/>
        <v>0</v>
      </c>
      <c r="M1032" s="228">
        <f t="shared" si="49"/>
        <v>0</v>
      </c>
      <c r="N1032" s="228">
        <f t="shared" si="50"/>
        <v>0</v>
      </c>
      <c r="O1032" s="298" t="e">
        <f>VLOOKUP(msa[[#This Row],[hwycov_id]],check!$A$2:$P$26,16,FALSE)</f>
        <v>#N/A</v>
      </c>
      <c r="P1032" s="298">
        <v>1048</v>
      </c>
    </row>
    <row r="1033" spans="1:16">
      <c r="A1033" s="59">
        <v>9308</v>
      </c>
      <c r="B1033" s="59">
        <v>2</v>
      </c>
      <c r="C1033" s="59">
        <v>1</v>
      </c>
      <c r="D1033" s="59">
        <v>2</v>
      </c>
      <c r="E1033" s="59" t="s">
        <v>79</v>
      </c>
      <c r="F1033" s="227">
        <v>3</v>
      </c>
      <c r="G1033" s="227">
        <v>4</v>
      </c>
      <c r="H1033" s="59">
        <v>3</v>
      </c>
      <c r="I1033" s="227">
        <v>14</v>
      </c>
      <c r="J1033" s="59">
        <v>48824</v>
      </c>
      <c r="K1033" s="78">
        <f>VLOOKUP(msa[[#This Row],[hwycov_id]],cnf[],10,FALSE)</f>
        <v>48824</v>
      </c>
      <c r="L1033" s="229">
        <f t="shared" si="48"/>
        <v>0</v>
      </c>
      <c r="M1033" s="228">
        <f t="shared" si="49"/>
        <v>0</v>
      </c>
      <c r="N1033" s="228">
        <f t="shared" si="50"/>
        <v>0</v>
      </c>
      <c r="O1033" s="298" t="e">
        <f>VLOOKUP(msa[[#This Row],[hwycov_id]],check!$A$2:$P$26,16,FALSE)</f>
        <v>#N/A</v>
      </c>
      <c r="P1033" s="298">
        <v>1049</v>
      </c>
    </row>
    <row r="1034" spans="1:16">
      <c r="A1034" s="59">
        <v>9307</v>
      </c>
      <c r="B1034" s="59">
        <v>2</v>
      </c>
      <c r="C1034" s="59">
        <v>1</v>
      </c>
      <c r="D1034" s="59">
        <v>2</v>
      </c>
      <c r="E1034" s="59" t="s">
        <v>79</v>
      </c>
      <c r="F1034" s="227">
        <v>3</v>
      </c>
      <c r="G1034" s="227">
        <v>4</v>
      </c>
      <c r="H1034" s="59">
        <v>3</v>
      </c>
      <c r="I1034" s="227">
        <v>14</v>
      </c>
      <c r="J1034" s="59">
        <v>49773</v>
      </c>
      <c r="K1034" s="78">
        <f>VLOOKUP(msa[[#This Row],[hwycov_id]],cnf[],10,FALSE)</f>
        <v>49773</v>
      </c>
      <c r="L1034" s="229">
        <f t="shared" si="48"/>
        <v>0</v>
      </c>
      <c r="M1034" s="228">
        <f t="shared" si="49"/>
        <v>0</v>
      </c>
      <c r="N1034" s="228">
        <f t="shared" si="50"/>
        <v>0</v>
      </c>
      <c r="O1034" s="298" t="e">
        <f>VLOOKUP(msa[[#This Row],[hwycov_id]],check!$A$2:$P$26,16,FALSE)</f>
        <v>#N/A</v>
      </c>
      <c r="P1034" s="298">
        <v>1050</v>
      </c>
    </row>
    <row r="1035" spans="1:16">
      <c r="A1035" s="59">
        <v>14305</v>
      </c>
      <c r="B1035" s="59">
        <v>2</v>
      </c>
      <c r="C1035" s="59">
        <v>1</v>
      </c>
      <c r="D1035" s="59">
        <v>2</v>
      </c>
      <c r="E1035" s="59" t="s">
        <v>79</v>
      </c>
      <c r="F1035" s="227">
        <v>3</v>
      </c>
      <c r="G1035" s="227">
        <v>4</v>
      </c>
      <c r="H1035" s="59">
        <v>3</v>
      </c>
      <c r="I1035" s="227">
        <v>14</v>
      </c>
      <c r="J1035" s="59">
        <v>49828</v>
      </c>
      <c r="K1035" s="78">
        <f>VLOOKUP(msa[[#This Row],[hwycov_id]],cnf[],10,FALSE)</f>
        <v>49828</v>
      </c>
      <c r="L1035" s="229">
        <f t="shared" si="48"/>
        <v>0</v>
      </c>
      <c r="M1035" s="228">
        <f t="shared" si="49"/>
        <v>0</v>
      </c>
      <c r="N1035" s="228">
        <f t="shared" si="50"/>
        <v>0</v>
      </c>
      <c r="O1035" s="298" t="e">
        <f>VLOOKUP(msa[[#This Row],[hwycov_id]],check!$A$2:$P$26,16,FALSE)</f>
        <v>#N/A</v>
      </c>
      <c r="P1035" s="298">
        <v>1051</v>
      </c>
    </row>
    <row r="1036" spans="1:16">
      <c r="A1036" s="59">
        <v>4780</v>
      </c>
      <c r="B1036" s="59">
        <v>2</v>
      </c>
      <c r="C1036" s="59">
        <v>1</v>
      </c>
      <c r="D1036" s="59">
        <v>2</v>
      </c>
      <c r="E1036" s="59" t="s">
        <v>79</v>
      </c>
      <c r="F1036" s="227">
        <v>3</v>
      </c>
      <c r="G1036" s="227">
        <v>5</v>
      </c>
      <c r="H1036" s="59">
        <v>3</v>
      </c>
      <c r="I1036" s="227">
        <v>14</v>
      </c>
      <c r="J1036" s="59">
        <v>50006</v>
      </c>
      <c r="K1036" s="78">
        <f>VLOOKUP(msa[[#This Row],[hwycov_id]],cnf[],10,FALSE)</f>
        <v>50006</v>
      </c>
      <c r="L1036" s="229">
        <f t="shared" si="48"/>
        <v>0</v>
      </c>
      <c r="M1036" s="228">
        <f t="shared" si="49"/>
        <v>0</v>
      </c>
      <c r="N1036" s="228">
        <f t="shared" si="50"/>
        <v>0</v>
      </c>
      <c r="O1036" s="298" t="e">
        <f>VLOOKUP(msa[[#This Row],[hwycov_id]],check!$A$2:$P$26,16,FALSE)</f>
        <v>#N/A</v>
      </c>
      <c r="P1036" s="298">
        <v>1052</v>
      </c>
    </row>
    <row r="1037" spans="1:16">
      <c r="A1037" s="59">
        <v>15176</v>
      </c>
      <c r="B1037" s="59">
        <v>2</v>
      </c>
      <c r="C1037" s="59">
        <v>1</v>
      </c>
      <c r="D1037" s="59">
        <v>2</v>
      </c>
      <c r="E1037" s="59" t="s">
        <v>79</v>
      </c>
      <c r="F1037" s="227">
        <v>3</v>
      </c>
      <c r="G1037" s="227">
        <v>5</v>
      </c>
      <c r="H1037" s="59">
        <v>3</v>
      </c>
      <c r="I1037" s="227">
        <v>14</v>
      </c>
      <c r="J1037" s="59">
        <v>50375</v>
      </c>
      <c r="K1037" s="78">
        <f>VLOOKUP(msa[[#This Row],[hwycov_id]],cnf[],10,FALSE)</f>
        <v>50375</v>
      </c>
      <c r="L1037" s="229">
        <f t="shared" si="48"/>
        <v>0</v>
      </c>
      <c r="M1037" s="228">
        <f t="shared" si="49"/>
        <v>0</v>
      </c>
      <c r="N1037" s="228">
        <f t="shared" si="50"/>
        <v>0</v>
      </c>
      <c r="O1037" s="298" t="e">
        <f>VLOOKUP(msa[[#This Row],[hwycov_id]],check!$A$2:$P$26,16,FALSE)</f>
        <v>#N/A</v>
      </c>
      <c r="P1037" s="298">
        <v>1053</v>
      </c>
    </row>
    <row r="1038" spans="1:16">
      <c r="A1038" s="59">
        <v>1739</v>
      </c>
      <c r="B1038" s="59">
        <v>2</v>
      </c>
      <c r="C1038" s="59">
        <v>1</v>
      </c>
      <c r="D1038" s="59">
        <v>2</v>
      </c>
      <c r="E1038" s="59" t="s">
        <v>79</v>
      </c>
      <c r="F1038" s="227">
        <v>3</v>
      </c>
      <c r="G1038" s="227">
        <v>5</v>
      </c>
      <c r="H1038" s="59">
        <v>3</v>
      </c>
      <c r="I1038" s="227">
        <v>14</v>
      </c>
      <c r="J1038" s="59">
        <v>50578</v>
      </c>
      <c r="K1038" s="78">
        <f>VLOOKUP(msa[[#This Row],[hwycov_id]],cnf[],10,FALSE)</f>
        <v>50578</v>
      </c>
      <c r="L1038" s="229">
        <f t="shared" si="48"/>
        <v>0</v>
      </c>
      <c r="M1038" s="228">
        <f t="shared" si="49"/>
        <v>0</v>
      </c>
      <c r="N1038" s="228">
        <f t="shared" si="50"/>
        <v>0</v>
      </c>
      <c r="O1038" s="298" t="e">
        <f>VLOOKUP(msa[[#This Row],[hwycov_id]],check!$A$2:$P$26,16,FALSE)</f>
        <v>#N/A</v>
      </c>
      <c r="P1038" s="298">
        <v>1054</v>
      </c>
    </row>
    <row r="1039" spans="1:16">
      <c r="A1039" s="59">
        <v>14982</v>
      </c>
      <c r="B1039" s="59">
        <v>2</v>
      </c>
      <c r="C1039" s="59">
        <v>1</v>
      </c>
      <c r="D1039" s="59">
        <v>2</v>
      </c>
      <c r="E1039" s="59" t="s">
        <v>79</v>
      </c>
      <c r="F1039" s="227">
        <v>3</v>
      </c>
      <c r="G1039" s="227">
        <v>5</v>
      </c>
      <c r="H1039" s="59">
        <v>3</v>
      </c>
      <c r="I1039" s="227">
        <v>14</v>
      </c>
      <c r="J1039" s="59">
        <v>51344</v>
      </c>
      <c r="K1039" s="78">
        <f>VLOOKUP(msa[[#This Row],[hwycov_id]],cnf[],10,FALSE)</f>
        <v>51344</v>
      </c>
      <c r="L1039" s="229">
        <f t="shared" si="48"/>
        <v>0</v>
      </c>
      <c r="M1039" s="228">
        <f t="shared" si="49"/>
        <v>0</v>
      </c>
      <c r="N1039" s="228">
        <f t="shared" si="50"/>
        <v>0</v>
      </c>
      <c r="O1039" s="298" t="e">
        <f>VLOOKUP(msa[[#This Row],[hwycov_id]],check!$A$2:$P$26,16,FALSE)</f>
        <v>#N/A</v>
      </c>
      <c r="P1039" s="298">
        <v>1055</v>
      </c>
    </row>
    <row r="1040" spans="1:16">
      <c r="A1040" s="59">
        <v>1627</v>
      </c>
      <c r="B1040" s="59">
        <v>2</v>
      </c>
      <c r="C1040" s="59">
        <v>1</v>
      </c>
      <c r="D1040" s="59">
        <v>2</v>
      </c>
      <c r="E1040" s="59" t="s">
        <v>79</v>
      </c>
      <c r="F1040" s="227">
        <v>3</v>
      </c>
      <c r="G1040" s="227">
        <v>5</v>
      </c>
      <c r="H1040" s="59">
        <v>3</v>
      </c>
      <c r="I1040" s="227">
        <v>14</v>
      </c>
      <c r="J1040" s="59">
        <v>51460</v>
      </c>
      <c r="K1040" s="78">
        <f>VLOOKUP(msa[[#This Row],[hwycov_id]],cnf[],10,FALSE)</f>
        <v>51460</v>
      </c>
      <c r="L1040" s="229">
        <f t="shared" si="48"/>
        <v>0</v>
      </c>
      <c r="M1040" s="228">
        <f t="shared" si="49"/>
        <v>0</v>
      </c>
      <c r="N1040" s="228">
        <f t="shared" si="50"/>
        <v>0</v>
      </c>
      <c r="O1040" s="298" t="e">
        <f>VLOOKUP(msa[[#This Row],[hwycov_id]],check!$A$2:$P$26,16,FALSE)</f>
        <v>#N/A</v>
      </c>
      <c r="P1040" s="298">
        <v>1056</v>
      </c>
    </row>
    <row r="1041" spans="1:16">
      <c r="A1041" s="59">
        <v>1629</v>
      </c>
      <c r="B1041" s="59">
        <v>2</v>
      </c>
      <c r="C1041" s="59">
        <v>1</v>
      </c>
      <c r="D1041" s="59">
        <v>2</v>
      </c>
      <c r="E1041" s="59" t="s">
        <v>79</v>
      </c>
      <c r="F1041" s="227">
        <v>3</v>
      </c>
      <c r="G1041" s="227">
        <v>5</v>
      </c>
      <c r="H1041" s="59">
        <v>3</v>
      </c>
      <c r="I1041" s="227">
        <v>14</v>
      </c>
      <c r="J1041" s="59">
        <v>52411</v>
      </c>
      <c r="K1041" s="78">
        <f>VLOOKUP(msa[[#This Row],[hwycov_id]],cnf[],10,FALSE)</f>
        <v>52411</v>
      </c>
      <c r="L1041" s="229">
        <f t="shared" si="48"/>
        <v>0</v>
      </c>
      <c r="M1041" s="228">
        <f t="shared" si="49"/>
        <v>0</v>
      </c>
      <c r="N1041" s="228">
        <f t="shared" si="50"/>
        <v>0</v>
      </c>
      <c r="O1041" s="298" t="e">
        <f>VLOOKUP(msa[[#This Row],[hwycov_id]],check!$A$2:$P$26,16,FALSE)</f>
        <v>#N/A</v>
      </c>
      <c r="P1041" s="298">
        <v>1057</v>
      </c>
    </row>
    <row r="1042" spans="1:16">
      <c r="A1042" s="59">
        <v>20030</v>
      </c>
      <c r="B1042" s="59">
        <v>2</v>
      </c>
      <c r="C1042" s="59">
        <v>1</v>
      </c>
      <c r="D1042" s="59">
        <v>2</v>
      </c>
      <c r="E1042" s="59" t="s">
        <v>79</v>
      </c>
      <c r="F1042" s="227">
        <v>3</v>
      </c>
      <c r="G1042" s="227">
        <v>5</v>
      </c>
      <c r="H1042" s="59">
        <v>3</v>
      </c>
      <c r="I1042" s="227">
        <v>14</v>
      </c>
      <c r="J1042" s="59">
        <v>53098</v>
      </c>
      <c r="K1042" s="78">
        <f>VLOOKUP(msa[[#This Row],[hwycov_id]],cnf[],10,FALSE)</f>
        <v>53098</v>
      </c>
      <c r="L1042" s="229">
        <f t="shared" si="48"/>
        <v>0</v>
      </c>
      <c r="M1042" s="228">
        <f t="shared" si="49"/>
        <v>0</v>
      </c>
      <c r="N1042" s="228">
        <f t="shared" si="50"/>
        <v>0</v>
      </c>
      <c r="O1042" s="298" t="e">
        <f>VLOOKUP(msa[[#This Row],[hwycov_id]],check!$A$2:$P$26,16,FALSE)</f>
        <v>#N/A</v>
      </c>
      <c r="P1042" s="298">
        <v>1058</v>
      </c>
    </row>
    <row r="1043" spans="1:16">
      <c r="A1043" s="59">
        <v>3578</v>
      </c>
      <c r="B1043" s="59">
        <v>2</v>
      </c>
      <c r="C1043" s="59">
        <v>1</v>
      </c>
      <c r="D1043" s="59">
        <v>2</v>
      </c>
      <c r="E1043" s="59" t="s">
        <v>79</v>
      </c>
      <c r="F1043" s="227">
        <v>3</v>
      </c>
      <c r="G1043" s="227">
        <v>5</v>
      </c>
      <c r="H1043" s="59">
        <v>3</v>
      </c>
      <c r="I1043" s="227">
        <v>14</v>
      </c>
      <c r="J1043" s="59">
        <v>53223</v>
      </c>
      <c r="K1043" s="78">
        <f>VLOOKUP(msa[[#This Row],[hwycov_id]],cnf[],10,FALSE)</f>
        <v>53223</v>
      </c>
      <c r="L1043" s="229">
        <f t="shared" si="48"/>
        <v>0</v>
      </c>
      <c r="M1043" s="228">
        <f t="shared" si="49"/>
        <v>0</v>
      </c>
      <c r="N1043" s="228">
        <f t="shared" si="50"/>
        <v>0</v>
      </c>
      <c r="O1043" s="298" t="e">
        <f>VLOOKUP(msa[[#This Row],[hwycov_id]],check!$A$2:$P$26,16,FALSE)</f>
        <v>#N/A</v>
      </c>
      <c r="P1043" s="298">
        <v>1059</v>
      </c>
    </row>
    <row r="1044" spans="1:16">
      <c r="A1044" s="59">
        <v>30725</v>
      </c>
      <c r="B1044" s="59">
        <v>2</v>
      </c>
      <c r="C1044" s="59">
        <v>1</v>
      </c>
      <c r="D1044" s="59">
        <v>2</v>
      </c>
      <c r="E1044" s="59" t="s">
        <v>79</v>
      </c>
      <c r="F1044" s="227">
        <v>3</v>
      </c>
      <c r="G1044" s="227">
        <v>5</v>
      </c>
      <c r="H1044" s="59">
        <v>3</v>
      </c>
      <c r="I1044" s="227">
        <v>14</v>
      </c>
      <c r="J1044" s="59">
        <v>58935</v>
      </c>
      <c r="K1044" s="78">
        <f>VLOOKUP(msa[[#This Row],[hwycov_id]],cnf[],10,FALSE)</f>
        <v>58935</v>
      </c>
      <c r="L1044" s="229">
        <f t="shared" si="48"/>
        <v>0</v>
      </c>
      <c r="M1044" s="228">
        <f t="shared" si="49"/>
        <v>0</v>
      </c>
      <c r="N1044" s="228">
        <f t="shared" si="50"/>
        <v>0</v>
      </c>
      <c r="O1044" s="298" t="e">
        <f>VLOOKUP(msa[[#This Row],[hwycov_id]],check!$A$2:$P$26,16,FALSE)</f>
        <v>#N/A</v>
      </c>
      <c r="P1044" s="298">
        <v>1060</v>
      </c>
    </row>
    <row r="1045" spans="1:16">
      <c r="A1045" s="59">
        <v>11556</v>
      </c>
      <c r="B1045" s="59">
        <v>2</v>
      </c>
      <c r="C1045" s="59">
        <v>1</v>
      </c>
      <c r="D1045" s="59">
        <v>2</v>
      </c>
      <c r="E1045" s="59" t="s">
        <v>79</v>
      </c>
      <c r="F1045" s="227">
        <v>3</v>
      </c>
      <c r="G1045" s="227">
        <v>5</v>
      </c>
      <c r="H1045" s="59">
        <v>3</v>
      </c>
      <c r="I1045" s="227">
        <v>14</v>
      </c>
      <c r="J1045" s="59">
        <v>59210</v>
      </c>
      <c r="K1045" s="78">
        <f>VLOOKUP(msa[[#This Row],[hwycov_id]],cnf[],10,FALSE)</f>
        <v>59210</v>
      </c>
      <c r="L1045" s="229">
        <f t="shared" si="48"/>
        <v>0</v>
      </c>
      <c r="M1045" s="228">
        <f t="shared" si="49"/>
        <v>0</v>
      </c>
      <c r="N1045" s="228">
        <f t="shared" si="50"/>
        <v>0</v>
      </c>
      <c r="O1045" s="298" t="e">
        <f>VLOOKUP(msa[[#This Row],[hwycov_id]],check!$A$2:$P$26,16,FALSE)</f>
        <v>#N/A</v>
      </c>
      <c r="P1045" s="298">
        <v>1061</v>
      </c>
    </row>
    <row r="1046" spans="1:16">
      <c r="A1046" s="59">
        <v>181</v>
      </c>
      <c r="B1046" s="59">
        <v>3</v>
      </c>
      <c r="C1046" s="59">
        <v>1</v>
      </c>
      <c r="D1046" s="59">
        <v>2</v>
      </c>
      <c r="E1046" s="59" t="s">
        <v>79</v>
      </c>
      <c r="F1046" s="227">
        <v>3</v>
      </c>
      <c r="G1046" s="227">
        <v>0</v>
      </c>
      <c r="H1046" s="59">
        <v>3</v>
      </c>
      <c r="I1046" s="227">
        <v>14</v>
      </c>
      <c r="J1046" s="59">
        <v>2004</v>
      </c>
      <c r="K1046" s="78">
        <f>VLOOKUP(msa[[#This Row],[hwycov_id]],cnf[],10,FALSE)</f>
        <v>2004</v>
      </c>
      <c r="L1046" s="229">
        <f t="shared" si="48"/>
        <v>0</v>
      </c>
      <c r="M1046" s="228">
        <f t="shared" si="49"/>
        <v>0</v>
      </c>
      <c r="N1046" s="228">
        <f t="shared" si="50"/>
        <v>0</v>
      </c>
      <c r="O1046" s="298" t="e">
        <f>VLOOKUP(msa[[#This Row],[hwycov_id]],check!$A$2:$P$26,16,FALSE)</f>
        <v>#N/A</v>
      </c>
      <c r="P1046" s="298">
        <v>1062</v>
      </c>
    </row>
    <row r="1047" spans="1:16">
      <c r="A1047" s="59">
        <v>3908</v>
      </c>
      <c r="B1047" s="59">
        <v>3</v>
      </c>
      <c r="C1047" s="59">
        <v>1</v>
      </c>
      <c r="D1047" s="59">
        <v>2</v>
      </c>
      <c r="E1047" s="59" t="s">
        <v>79</v>
      </c>
      <c r="F1047" s="227">
        <v>3</v>
      </c>
      <c r="G1047" s="227">
        <v>0</v>
      </c>
      <c r="H1047" s="59">
        <v>3</v>
      </c>
      <c r="I1047" s="227">
        <v>14</v>
      </c>
      <c r="J1047" s="59">
        <v>3274</v>
      </c>
      <c r="K1047" s="78">
        <f>VLOOKUP(msa[[#This Row],[hwycov_id]],cnf[],10,FALSE)</f>
        <v>3274</v>
      </c>
      <c r="L1047" s="229">
        <f t="shared" si="48"/>
        <v>0</v>
      </c>
      <c r="M1047" s="228">
        <f t="shared" si="49"/>
        <v>0</v>
      </c>
      <c r="N1047" s="228">
        <f t="shared" si="50"/>
        <v>0</v>
      </c>
      <c r="O1047" s="298" t="e">
        <f>VLOOKUP(msa[[#This Row],[hwycov_id]],check!$A$2:$P$26,16,FALSE)</f>
        <v>#N/A</v>
      </c>
      <c r="P1047" s="298">
        <v>1063</v>
      </c>
    </row>
    <row r="1048" spans="1:16">
      <c r="A1048" s="59">
        <v>9898</v>
      </c>
      <c r="B1048" s="59">
        <v>3</v>
      </c>
      <c r="C1048" s="59">
        <v>1</v>
      </c>
      <c r="D1048" s="59">
        <v>2</v>
      </c>
      <c r="E1048" s="59" t="s">
        <v>79</v>
      </c>
      <c r="F1048" s="227">
        <v>3</v>
      </c>
      <c r="G1048" s="227">
        <v>0</v>
      </c>
      <c r="H1048" s="59">
        <v>3</v>
      </c>
      <c r="I1048" s="227">
        <v>14</v>
      </c>
      <c r="J1048" s="59">
        <v>3903</v>
      </c>
      <c r="K1048" s="78">
        <f>VLOOKUP(msa[[#This Row],[hwycov_id]],cnf[],10,FALSE)</f>
        <v>3903</v>
      </c>
      <c r="L1048" s="229">
        <f t="shared" si="48"/>
        <v>0</v>
      </c>
      <c r="M1048" s="228">
        <f t="shared" si="49"/>
        <v>0</v>
      </c>
      <c r="N1048" s="228">
        <f t="shared" si="50"/>
        <v>0</v>
      </c>
      <c r="O1048" s="298" t="e">
        <f>VLOOKUP(msa[[#This Row],[hwycov_id]],check!$A$2:$P$26,16,FALSE)</f>
        <v>#N/A</v>
      </c>
      <c r="P1048" s="298">
        <v>1064</v>
      </c>
    </row>
    <row r="1049" spans="1:16">
      <c r="A1049" s="59">
        <v>15144</v>
      </c>
      <c r="B1049" s="59">
        <v>3</v>
      </c>
      <c r="C1049" s="59">
        <v>1</v>
      </c>
      <c r="D1049" s="59">
        <v>2</v>
      </c>
      <c r="E1049" s="59" t="s">
        <v>79</v>
      </c>
      <c r="F1049" s="227">
        <v>3</v>
      </c>
      <c r="G1049" s="227">
        <v>0</v>
      </c>
      <c r="H1049" s="59">
        <v>3</v>
      </c>
      <c r="I1049" s="227">
        <v>14</v>
      </c>
      <c r="J1049" s="59">
        <v>6801</v>
      </c>
      <c r="K1049" s="78">
        <f>VLOOKUP(msa[[#This Row],[hwycov_id]],cnf[],10,FALSE)</f>
        <v>6801</v>
      </c>
      <c r="L1049" s="229">
        <f t="shared" si="48"/>
        <v>0</v>
      </c>
      <c r="M1049" s="228">
        <f t="shared" si="49"/>
        <v>0</v>
      </c>
      <c r="N1049" s="228">
        <f t="shared" si="50"/>
        <v>0</v>
      </c>
      <c r="O1049" s="298" t="e">
        <f>VLOOKUP(msa[[#This Row],[hwycov_id]],check!$A$2:$P$26,16,FALSE)</f>
        <v>#N/A</v>
      </c>
      <c r="P1049" s="298">
        <v>1065</v>
      </c>
    </row>
    <row r="1050" spans="1:16">
      <c r="A1050" s="59">
        <v>14301</v>
      </c>
      <c r="B1050" s="59">
        <v>3</v>
      </c>
      <c r="C1050" s="59">
        <v>1</v>
      </c>
      <c r="D1050" s="59">
        <v>2</v>
      </c>
      <c r="E1050" s="59" t="s">
        <v>79</v>
      </c>
      <c r="F1050" s="227">
        <v>3</v>
      </c>
      <c r="G1050" s="227">
        <v>0</v>
      </c>
      <c r="H1050" s="59">
        <v>3</v>
      </c>
      <c r="I1050" s="227">
        <v>14</v>
      </c>
      <c r="J1050" s="59">
        <v>7346</v>
      </c>
      <c r="K1050" s="78">
        <f>VLOOKUP(msa[[#This Row],[hwycov_id]],cnf[],10,FALSE)</f>
        <v>7346</v>
      </c>
      <c r="L1050" s="229">
        <f t="shared" si="48"/>
        <v>0</v>
      </c>
      <c r="M1050" s="228">
        <f t="shared" si="49"/>
        <v>0</v>
      </c>
      <c r="N1050" s="228">
        <f t="shared" si="50"/>
        <v>0</v>
      </c>
      <c r="O1050" s="298" t="e">
        <f>VLOOKUP(msa[[#This Row],[hwycov_id]],check!$A$2:$P$26,16,FALSE)</f>
        <v>#N/A</v>
      </c>
      <c r="P1050" s="298">
        <v>1066</v>
      </c>
    </row>
    <row r="1051" spans="1:16">
      <c r="A1051" s="59">
        <v>17990</v>
      </c>
      <c r="B1051" s="59">
        <v>3</v>
      </c>
      <c r="C1051" s="59">
        <v>1</v>
      </c>
      <c r="D1051" s="59">
        <v>2</v>
      </c>
      <c r="E1051" s="59" t="s">
        <v>79</v>
      </c>
      <c r="F1051" s="227">
        <v>3</v>
      </c>
      <c r="G1051" s="227">
        <v>0</v>
      </c>
      <c r="H1051" s="59">
        <v>3</v>
      </c>
      <c r="I1051" s="227">
        <v>14</v>
      </c>
      <c r="J1051" s="59">
        <v>7673</v>
      </c>
      <c r="K1051" s="78">
        <f>VLOOKUP(msa[[#This Row],[hwycov_id]],cnf[],10,FALSE)</f>
        <v>7673</v>
      </c>
      <c r="L1051" s="229">
        <f t="shared" si="48"/>
        <v>0</v>
      </c>
      <c r="M1051" s="228">
        <f t="shared" si="49"/>
        <v>0</v>
      </c>
      <c r="N1051" s="228">
        <f t="shared" si="50"/>
        <v>0</v>
      </c>
      <c r="O1051" s="298" t="e">
        <f>VLOOKUP(msa[[#This Row],[hwycov_id]],check!$A$2:$P$26,16,FALSE)</f>
        <v>#N/A</v>
      </c>
      <c r="P1051" s="298">
        <v>1067</v>
      </c>
    </row>
    <row r="1052" spans="1:16">
      <c r="A1052" s="59">
        <v>5062</v>
      </c>
      <c r="B1052" s="59">
        <v>3</v>
      </c>
      <c r="C1052" s="59">
        <v>1</v>
      </c>
      <c r="D1052" s="59">
        <v>2</v>
      </c>
      <c r="E1052" s="59" t="s">
        <v>79</v>
      </c>
      <c r="F1052" s="227">
        <v>3</v>
      </c>
      <c r="G1052" s="227">
        <v>0</v>
      </c>
      <c r="H1052" s="59">
        <v>3</v>
      </c>
      <c r="I1052" s="227">
        <v>14</v>
      </c>
      <c r="J1052" s="59">
        <v>7976</v>
      </c>
      <c r="K1052" s="78">
        <f>VLOOKUP(msa[[#This Row],[hwycov_id]],cnf[],10,FALSE)</f>
        <v>7976</v>
      </c>
      <c r="L1052" s="229">
        <f t="shared" si="48"/>
        <v>0</v>
      </c>
      <c r="M1052" s="228">
        <f t="shared" si="49"/>
        <v>0</v>
      </c>
      <c r="N1052" s="228">
        <f t="shared" si="50"/>
        <v>0</v>
      </c>
      <c r="O1052" s="298" t="e">
        <f>VLOOKUP(msa[[#This Row],[hwycov_id]],check!$A$2:$P$26,16,FALSE)</f>
        <v>#N/A</v>
      </c>
      <c r="P1052" s="298">
        <v>1068</v>
      </c>
    </row>
    <row r="1053" spans="1:16">
      <c r="A1053" s="59">
        <v>14311</v>
      </c>
      <c r="B1053" s="59">
        <v>3</v>
      </c>
      <c r="C1053" s="59">
        <v>1</v>
      </c>
      <c r="D1053" s="59">
        <v>2</v>
      </c>
      <c r="E1053" s="59" t="s">
        <v>79</v>
      </c>
      <c r="F1053" s="227">
        <v>3</v>
      </c>
      <c r="G1053" s="227">
        <v>0</v>
      </c>
      <c r="H1053" s="59">
        <v>3</v>
      </c>
      <c r="I1053" s="227">
        <v>14</v>
      </c>
      <c r="J1053" s="59">
        <v>7983</v>
      </c>
      <c r="K1053" s="78">
        <f>VLOOKUP(msa[[#This Row],[hwycov_id]],cnf[],10,FALSE)</f>
        <v>7983</v>
      </c>
      <c r="L1053" s="229">
        <f t="shared" si="48"/>
        <v>0</v>
      </c>
      <c r="M1053" s="228">
        <f t="shared" si="49"/>
        <v>0</v>
      </c>
      <c r="N1053" s="228">
        <f t="shared" si="50"/>
        <v>0</v>
      </c>
      <c r="O1053" s="298" t="e">
        <f>VLOOKUP(msa[[#This Row],[hwycov_id]],check!$A$2:$P$26,16,FALSE)</f>
        <v>#N/A</v>
      </c>
      <c r="P1053" s="298">
        <v>1069</v>
      </c>
    </row>
    <row r="1054" spans="1:16">
      <c r="A1054" s="59">
        <v>8453</v>
      </c>
      <c r="B1054" s="59">
        <v>3</v>
      </c>
      <c r="C1054" s="59">
        <v>1</v>
      </c>
      <c r="D1054" s="59">
        <v>2</v>
      </c>
      <c r="E1054" s="59" t="s">
        <v>79</v>
      </c>
      <c r="F1054" s="227">
        <v>3</v>
      </c>
      <c r="G1054" s="227">
        <v>0</v>
      </c>
      <c r="H1054" s="59">
        <v>3</v>
      </c>
      <c r="I1054" s="227">
        <v>14</v>
      </c>
      <c r="J1054" s="59">
        <v>8050</v>
      </c>
      <c r="K1054" s="78">
        <f>VLOOKUP(msa[[#This Row],[hwycov_id]],cnf[],10,FALSE)</f>
        <v>8050</v>
      </c>
      <c r="L1054" s="229">
        <f t="shared" si="48"/>
        <v>0</v>
      </c>
      <c r="M1054" s="228">
        <f t="shared" si="49"/>
        <v>0</v>
      </c>
      <c r="N1054" s="228">
        <f t="shared" si="50"/>
        <v>0</v>
      </c>
      <c r="O1054" s="298" t="e">
        <f>VLOOKUP(msa[[#This Row],[hwycov_id]],check!$A$2:$P$26,16,FALSE)</f>
        <v>#N/A</v>
      </c>
      <c r="P1054" s="298">
        <v>1070</v>
      </c>
    </row>
    <row r="1055" spans="1:16">
      <c r="A1055" s="59">
        <v>9882</v>
      </c>
      <c r="B1055" s="59">
        <v>3</v>
      </c>
      <c r="C1055" s="59">
        <v>1</v>
      </c>
      <c r="D1055" s="59">
        <v>2</v>
      </c>
      <c r="E1055" s="59" t="s">
        <v>79</v>
      </c>
      <c r="F1055" s="227">
        <v>3</v>
      </c>
      <c r="G1055" s="227">
        <v>0</v>
      </c>
      <c r="H1055" s="59">
        <v>3</v>
      </c>
      <c r="I1055" s="227">
        <v>14</v>
      </c>
      <c r="J1055" s="59">
        <v>8417</v>
      </c>
      <c r="K1055" s="78">
        <f>VLOOKUP(msa[[#This Row],[hwycov_id]],cnf[],10,FALSE)</f>
        <v>8417</v>
      </c>
      <c r="L1055" s="229">
        <f t="shared" si="48"/>
        <v>0</v>
      </c>
      <c r="M1055" s="228">
        <f t="shared" si="49"/>
        <v>0</v>
      </c>
      <c r="N1055" s="228">
        <f t="shared" si="50"/>
        <v>0</v>
      </c>
      <c r="O1055" s="298" t="e">
        <f>VLOOKUP(msa[[#This Row],[hwycov_id]],check!$A$2:$P$26,16,FALSE)</f>
        <v>#N/A</v>
      </c>
      <c r="P1055" s="298">
        <v>1071</v>
      </c>
    </row>
    <row r="1056" spans="1:16">
      <c r="A1056" s="59">
        <v>5814</v>
      </c>
      <c r="B1056" s="59">
        <v>3</v>
      </c>
      <c r="C1056" s="59">
        <v>1</v>
      </c>
      <c r="D1056" s="59">
        <v>2</v>
      </c>
      <c r="E1056" s="59" t="s">
        <v>79</v>
      </c>
      <c r="F1056" s="227">
        <v>3</v>
      </c>
      <c r="G1056" s="227">
        <v>0</v>
      </c>
      <c r="H1056" s="59">
        <v>3</v>
      </c>
      <c r="I1056" s="227">
        <v>14</v>
      </c>
      <c r="J1056" s="59">
        <v>8659</v>
      </c>
      <c r="K1056" s="78">
        <f>VLOOKUP(msa[[#This Row],[hwycov_id]],cnf[],10,FALSE)</f>
        <v>8659</v>
      </c>
      <c r="L1056" s="229">
        <f t="shared" si="48"/>
        <v>0</v>
      </c>
      <c r="M1056" s="228">
        <f t="shared" si="49"/>
        <v>0</v>
      </c>
      <c r="N1056" s="228">
        <f t="shared" si="50"/>
        <v>0</v>
      </c>
      <c r="O1056" s="298" t="e">
        <f>VLOOKUP(msa[[#This Row],[hwycov_id]],check!$A$2:$P$26,16,FALSE)</f>
        <v>#N/A</v>
      </c>
      <c r="P1056" s="298">
        <v>1072</v>
      </c>
    </row>
    <row r="1057" spans="1:16">
      <c r="A1057" s="59">
        <v>8024</v>
      </c>
      <c r="B1057" s="59">
        <v>3</v>
      </c>
      <c r="C1057" s="59">
        <v>1</v>
      </c>
      <c r="D1057" s="59">
        <v>2</v>
      </c>
      <c r="E1057" s="59" t="s">
        <v>79</v>
      </c>
      <c r="F1057" s="227">
        <v>3</v>
      </c>
      <c r="G1057" s="227">
        <v>0</v>
      </c>
      <c r="H1057" s="59">
        <v>3</v>
      </c>
      <c r="I1057" s="227">
        <v>14</v>
      </c>
      <c r="J1057" s="59">
        <v>8707</v>
      </c>
      <c r="K1057" s="78">
        <f>VLOOKUP(msa[[#This Row],[hwycov_id]],cnf[],10,FALSE)</f>
        <v>8707</v>
      </c>
      <c r="L1057" s="229">
        <f t="shared" si="48"/>
        <v>0</v>
      </c>
      <c r="M1057" s="228">
        <f t="shared" si="49"/>
        <v>0</v>
      </c>
      <c r="N1057" s="228">
        <f t="shared" si="50"/>
        <v>0</v>
      </c>
      <c r="O1057" s="298" t="e">
        <f>VLOOKUP(msa[[#This Row],[hwycov_id]],check!$A$2:$P$26,16,FALSE)</f>
        <v>#N/A</v>
      </c>
      <c r="P1057" s="298">
        <v>1073</v>
      </c>
    </row>
    <row r="1058" spans="1:16">
      <c r="A1058" s="59">
        <v>14313</v>
      </c>
      <c r="B1058" s="59">
        <v>3</v>
      </c>
      <c r="C1058" s="59">
        <v>1</v>
      </c>
      <c r="D1058" s="59">
        <v>2</v>
      </c>
      <c r="E1058" s="59" t="s">
        <v>79</v>
      </c>
      <c r="F1058" s="227">
        <v>3</v>
      </c>
      <c r="G1058" s="227">
        <v>0</v>
      </c>
      <c r="H1058" s="59">
        <v>3</v>
      </c>
      <c r="I1058" s="227">
        <v>14</v>
      </c>
      <c r="J1058" s="59">
        <v>8914</v>
      </c>
      <c r="K1058" s="78">
        <f>VLOOKUP(msa[[#This Row],[hwycov_id]],cnf[],10,FALSE)</f>
        <v>8914</v>
      </c>
      <c r="L1058" s="229">
        <f t="shared" si="48"/>
        <v>0</v>
      </c>
      <c r="M1058" s="228">
        <f t="shared" si="49"/>
        <v>0</v>
      </c>
      <c r="N1058" s="228">
        <f t="shared" si="50"/>
        <v>0</v>
      </c>
      <c r="O1058" s="298" t="e">
        <f>VLOOKUP(msa[[#This Row],[hwycov_id]],check!$A$2:$P$26,16,FALSE)</f>
        <v>#N/A</v>
      </c>
      <c r="P1058" s="298">
        <v>1074</v>
      </c>
    </row>
    <row r="1059" spans="1:16">
      <c r="A1059" s="59">
        <v>9719</v>
      </c>
      <c r="B1059" s="59">
        <v>3</v>
      </c>
      <c r="C1059" s="59">
        <v>1</v>
      </c>
      <c r="D1059" s="59">
        <v>2</v>
      </c>
      <c r="E1059" s="59" t="s">
        <v>79</v>
      </c>
      <c r="F1059" s="227">
        <v>3</v>
      </c>
      <c r="G1059" s="227">
        <v>1</v>
      </c>
      <c r="H1059" s="59">
        <v>3</v>
      </c>
      <c r="I1059" s="227">
        <v>14</v>
      </c>
      <c r="J1059" s="59">
        <v>10177</v>
      </c>
      <c r="K1059" s="78">
        <f>VLOOKUP(msa[[#This Row],[hwycov_id]],cnf[],10,FALSE)</f>
        <v>10177</v>
      </c>
      <c r="L1059" s="229">
        <f t="shared" si="48"/>
        <v>0</v>
      </c>
      <c r="M1059" s="228">
        <f t="shared" si="49"/>
        <v>0</v>
      </c>
      <c r="N1059" s="228">
        <f t="shared" si="50"/>
        <v>0</v>
      </c>
      <c r="O1059" s="298" t="e">
        <f>VLOOKUP(msa[[#This Row],[hwycov_id]],check!$A$2:$P$26,16,FALSE)</f>
        <v>#N/A</v>
      </c>
      <c r="P1059" s="298">
        <v>1075</v>
      </c>
    </row>
    <row r="1060" spans="1:16">
      <c r="A1060" s="59">
        <v>1239</v>
      </c>
      <c r="B1060" s="59">
        <v>3</v>
      </c>
      <c r="C1060" s="59">
        <v>1</v>
      </c>
      <c r="D1060" s="59">
        <v>2</v>
      </c>
      <c r="E1060" s="59" t="s">
        <v>79</v>
      </c>
      <c r="F1060" s="227">
        <v>3</v>
      </c>
      <c r="G1060" s="227">
        <v>1</v>
      </c>
      <c r="H1060" s="59">
        <v>3</v>
      </c>
      <c r="I1060" s="227">
        <v>14</v>
      </c>
      <c r="J1060" s="59">
        <v>10295</v>
      </c>
      <c r="K1060" s="78">
        <f>VLOOKUP(msa[[#This Row],[hwycov_id]],cnf[],10,FALSE)</f>
        <v>10295</v>
      </c>
      <c r="L1060" s="229">
        <f t="shared" si="48"/>
        <v>0</v>
      </c>
      <c r="M1060" s="228">
        <f t="shared" si="49"/>
        <v>0</v>
      </c>
      <c r="N1060" s="228">
        <f t="shared" si="50"/>
        <v>0</v>
      </c>
      <c r="O1060" s="298" t="e">
        <f>VLOOKUP(msa[[#This Row],[hwycov_id]],check!$A$2:$P$26,16,FALSE)</f>
        <v>#N/A</v>
      </c>
      <c r="P1060" s="298">
        <v>1076</v>
      </c>
    </row>
    <row r="1061" spans="1:16">
      <c r="A1061" s="59">
        <v>9305</v>
      </c>
      <c r="B1061" s="59">
        <v>3</v>
      </c>
      <c r="C1061" s="59">
        <v>1</v>
      </c>
      <c r="D1061" s="59">
        <v>2</v>
      </c>
      <c r="E1061" s="59" t="s">
        <v>79</v>
      </c>
      <c r="F1061" s="227">
        <v>3</v>
      </c>
      <c r="G1061" s="227">
        <v>1</v>
      </c>
      <c r="H1061" s="59">
        <v>3</v>
      </c>
      <c r="I1061" s="227">
        <v>14</v>
      </c>
      <c r="J1061" s="59">
        <v>10337</v>
      </c>
      <c r="K1061" s="78">
        <f>VLOOKUP(msa[[#This Row],[hwycov_id]],cnf[],10,FALSE)</f>
        <v>10337</v>
      </c>
      <c r="L1061" s="229">
        <f t="shared" si="48"/>
        <v>0</v>
      </c>
      <c r="M1061" s="228">
        <f t="shared" si="49"/>
        <v>0</v>
      </c>
      <c r="N1061" s="228">
        <f t="shared" si="50"/>
        <v>0</v>
      </c>
      <c r="O1061" s="298" t="e">
        <f>VLOOKUP(msa[[#This Row],[hwycov_id]],check!$A$2:$P$26,16,FALSE)</f>
        <v>#N/A</v>
      </c>
      <c r="P1061" s="298">
        <v>1077</v>
      </c>
    </row>
    <row r="1062" spans="1:16">
      <c r="A1062" s="59">
        <v>15051</v>
      </c>
      <c r="B1062" s="59">
        <v>3</v>
      </c>
      <c r="C1062" s="59">
        <v>1</v>
      </c>
      <c r="D1062" s="59">
        <v>2</v>
      </c>
      <c r="E1062" s="59" t="s">
        <v>79</v>
      </c>
      <c r="F1062" s="227">
        <v>3</v>
      </c>
      <c r="G1062" s="227">
        <v>1</v>
      </c>
      <c r="H1062" s="59">
        <v>3</v>
      </c>
      <c r="I1062" s="227">
        <v>14</v>
      </c>
      <c r="J1062" s="59">
        <v>10437</v>
      </c>
      <c r="K1062" s="78">
        <f>VLOOKUP(msa[[#This Row],[hwycov_id]],cnf[],10,FALSE)</f>
        <v>10437</v>
      </c>
      <c r="L1062" s="229">
        <f t="shared" si="48"/>
        <v>0</v>
      </c>
      <c r="M1062" s="228">
        <f t="shared" si="49"/>
        <v>0</v>
      </c>
      <c r="N1062" s="228">
        <f t="shared" si="50"/>
        <v>0</v>
      </c>
      <c r="O1062" s="298" t="e">
        <f>VLOOKUP(msa[[#This Row],[hwycov_id]],check!$A$2:$P$26,16,FALSE)</f>
        <v>#N/A</v>
      </c>
      <c r="P1062" s="298">
        <v>1078</v>
      </c>
    </row>
    <row r="1063" spans="1:16">
      <c r="A1063" s="59">
        <v>17457</v>
      </c>
      <c r="B1063" s="59">
        <v>3</v>
      </c>
      <c r="C1063" s="59">
        <v>1</v>
      </c>
      <c r="D1063" s="59">
        <v>2</v>
      </c>
      <c r="E1063" s="59" t="s">
        <v>79</v>
      </c>
      <c r="F1063" s="227">
        <v>3</v>
      </c>
      <c r="G1063" s="227">
        <v>1</v>
      </c>
      <c r="H1063" s="59">
        <v>3</v>
      </c>
      <c r="I1063" s="227">
        <v>14</v>
      </c>
      <c r="J1063" s="59">
        <v>10442</v>
      </c>
      <c r="K1063" s="78">
        <f>VLOOKUP(msa[[#This Row],[hwycov_id]],cnf[],10,FALSE)</f>
        <v>10442</v>
      </c>
      <c r="L1063" s="229">
        <f t="shared" si="48"/>
        <v>0</v>
      </c>
      <c r="M1063" s="228">
        <f t="shared" si="49"/>
        <v>0</v>
      </c>
      <c r="N1063" s="228">
        <f t="shared" si="50"/>
        <v>0</v>
      </c>
      <c r="O1063" s="298" t="e">
        <f>VLOOKUP(msa[[#This Row],[hwycov_id]],check!$A$2:$P$26,16,FALSE)</f>
        <v>#N/A</v>
      </c>
      <c r="P1063" s="298">
        <v>1079</v>
      </c>
    </row>
    <row r="1064" spans="1:16">
      <c r="A1064" s="59">
        <v>3886</v>
      </c>
      <c r="B1064" s="59">
        <v>3</v>
      </c>
      <c r="C1064" s="59">
        <v>1</v>
      </c>
      <c r="D1064" s="59">
        <v>2</v>
      </c>
      <c r="E1064" s="59" t="s">
        <v>79</v>
      </c>
      <c r="F1064" s="227">
        <v>3</v>
      </c>
      <c r="G1064" s="227">
        <v>1</v>
      </c>
      <c r="H1064" s="59">
        <v>3</v>
      </c>
      <c r="I1064" s="227">
        <v>14</v>
      </c>
      <c r="J1064" s="59">
        <v>10558</v>
      </c>
      <c r="K1064" s="78">
        <f>VLOOKUP(msa[[#This Row],[hwycov_id]],cnf[],10,FALSE)</f>
        <v>10558</v>
      </c>
      <c r="L1064" s="229">
        <f t="shared" si="48"/>
        <v>0</v>
      </c>
      <c r="M1064" s="228">
        <f t="shared" si="49"/>
        <v>0</v>
      </c>
      <c r="N1064" s="228">
        <f t="shared" si="50"/>
        <v>0</v>
      </c>
      <c r="O1064" s="298" t="e">
        <f>VLOOKUP(msa[[#This Row],[hwycov_id]],check!$A$2:$P$26,16,FALSE)</f>
        <v>#N/A</v>
      </c>
      <c r="P1064" s="298">
        <v>1080</v>
      </c>
    </row>
    <row r="1065" spans="1:16">
      <c r="A1065" s="59">
        <v>15004</v>
      </c>
      <c r="B1065" s="59">
        <v>3</v>
      </c>
      <c r="C1065" s="59">
        <v>1</v>
      </c>
      <c r="D1065" s="59">
        <v>2</v>
      </c>
      <c r="E1065" s="59" t="s">
        <v>79</v>
      </c>
      <c r="F1065" s="227">
        <v>3</v>
      </c>
      <c r="G1065" s="227">
        <v>1</v>
      </c>
      <c r="H1065" s="59">
        <v>3</v>
      </c>
      <c r="I1065" s="227">
        <v>14</v>
      </c>
      <c r="J1065" s="59">
        <v>10824</v>
      </c>
      <c r="K1065" s="78">
        <f>VLOOKUP(msa[[#This Row],[hwycov_id]],cnf[],10,FALSE)</f>
        <v>10824</v>
      </c>
      <c r="L1065" s="229">
        <f t="shared" si="48"/>
        <v>0</v>
      </c>
      <c r="M1065" s="228">
        <f t="shared" si="49"/>
        <v>0</v>
      </c>
      <c r="N1065" s="228">
        <f t="shared" si="50"/>
        <v>0</v>
      </c>
      <c r="O1065" s="298" t="e">
        <f>VLOOKUP(msa[[#This Row],[hwycov_id]],check!$A$2:$P$26,16,FALSE)</f>
        <v>#N/A</v>
      </c>
      <c r="P1065" s="298">
        <v>1081</v>
      </c>
    </row>
    <row r="1066" spans="1:16">
      <c r="A1066" s="59">
        <v>15235</v>
      </c>
      <c r="B1066" s="59">
        <v>3</v>
      </c>
      <c r="C1066" s="59">
        <v>1</v>
      </c>
      <c r="D1066" s="59">
        <v>2</v>
      </c>
      <c r="E1066" s="59" t="s">
        <v>79</v>
      </c>
      <c r="F1066" s="227">
        <v>3</v>
      </c>
      <c r="G1066" s="227">
        <v>1</v>
      </c>
      <c r="H1066" s="59">
        <v>3</v>
      </c>
      <c r="I1066" s="227">
        <v>14</v>
      </c>
      <c r="J1066" s="59">
        <v>10870</v>
      </c>
      <c r="K1066" s="78">
        <f>VLOOKUP(msa[[#This Row],[hwycov_id]],cnf[],10,FALSE)</f>
        <v>10870</v>
      </c>
      <c r="L1066" s="229">
        <f t="shared" si="48"/>
        <v>0</v>
      </c>
      <c r="M1066" s="228">
        <f t="shared" si="49"/>
        <v>0</v>
      </c>
      <c r="N1066" s="228">
        <f t="shared" si="50"/>
        <v>0</v>
      </c>
      <c r="O1066" s="298" t="e">
        <f>VLOOKUP(msa[[#This Row],[hwycov_id]],check!$A$2:$P$26,16,FALSE)</f>
        <v>#N/A</v>
      </c>
      <c r="P1066" s="298">
        <v>1082</v>
      </c>
    </row>
    <row r="1067" spans="1:16">
      <c r="A1067" s="59">
        <v>1482</v>
      </c>
      <c r="B1067" s="59">
        <v>3</v>
      </c>
      <c r="C1067" s="59">
        <v>1</v>
      </c>
      <c r="D1067" s="59">
        <v>2</v>
      </c>
      <c r="E1067" s="59" t="s">
        <v>79</v>
      </c>
      <c r="F1067" s="227">
        <v>3</v>
      </c>
      <c r="G1067" s="227">
        <v>1</v>
      </c>
      <c r="H1067" s="59">
        <v>3</v>
      </c>
      <c r="I1067" s="227">
        <v>14</v>
      </c>
      <c r="J1067" s="59">
        <v>10997</v>
      </c>
      <c r="K1067" s="78">
        <f>VLOOKUP(msa[[#This Row],[hwycov_id]],cnf[],10,FALSE)</f>
        <v>10997</v>
      </c>
      <c r="L1067" s="229">
        <f t="shared" si="48"/>
        <v>0</v>
      </c>
      <c r="M1067" s="228">
        <f t="shared" si="49"/>
        <v>0</v>
      </c>
      <c r="N1067" s="228">
        <f t="shared" si="50"/>
        <v>0</v>
      </c>
      <c r="O1067" s="298" t="e">
        <f>VLOOKUP(msa[[#This Row],[hwycov_id]],check!$A$2:$P$26,16,FALSE)</f>
        <v>#N/A</v>
      </c>
      <c r="P1067" s="298">
        <v>1083</v>
      </c>
    </row>
    <row r="1068" spans="1:16">
      <c r="A1068" s="59">
        <v>9316</v>
      </c>
      <c r="B1068" s="59">
        <v>3</v>
      </c>
      <c r="C1068" s="59">
        <v>1</v>
      </c>
      <c r="D1068" s="59">
        <v>2</v>
      </c>
      <c r="E1068" s="59" t="s">
        <v>79</v>
      </c>
      <c r="F1068" s="227">
        <v>3</v>
      </c>
      <c r="G1068" s="227">
        <v>1</v>
      </c>
      <c r="H1068" s="59">
        <v>3</v>
      </c>
      <c r="I1068" s="227">
        <v>14</v>
      </c>
      <c r="J1068" s="59">
        <v>11524</v>
      </c>
      <c r="K1068" s="78">
        <f>VLOOKUP(msa[[#This Row],[hwycov_id]],cnf[],10,FALSE)</f>
        <v>11524</v>
      </c>
      <c r="L1068" s="229">
        <f t="shared" si="48"/>
        <v>0</v>
      </c>
      <c r="M1068" s="228">
        <f t="shared" si="49"/>
        <v>0</v>
      </c>
      <c r="N1068" s="228">
        <f t="shared" si="50"/>
        <v>0</v>
      </c>
      <c r="O1068" s="298" t="e">
        <f>VLOOKUP(msa[[#This Row],[hwycov_id]],check!$A$2:$P$26,16,FALSE)</f>
        <v>#N/A</v>
      </c>
      <c r="P1068" s="298">
        <v>1084</v>
      </c>
    </row>
    <row r="1069" spans="1:16">
      <c r="A1069" s="59">
        <v>5174</v>
      </c>
      <c r="B1069" s="59">
        <v>3</v>
      </c>
      <c r="C1069" s="59">
        <v>1</v>
      </c>
      <c r="D1069" s="59">
        <v>2</v>
      </c>
      <c r="E1069" s="59" t="s">
        <v>79</v>
      </c>
      <c r="F1069" s="227">
        <v>3</v>
      </c>
      <c r="G1069" s="227">
        <v>1</v>
      </c>
      <c r="H1069" s="59">
        <v>3</v>
      </c>
      <c r="I1069" s="227">
        <v>14</v>
      </c>
      <c r="J1069" s="59">
        <v>11887</v>
      </c>
      <c r="K1069" s="78">
        <f>VLOOKUP(msa[[#This Row],[hwycov_id]],cnf[],10,FALSE)</f>
        <v>11887</v>
      </c>
      <c r="L1069" s="229">
        <f t="shared" si="48"/>
        <v>0</v>
      </c>
      <c r="M1069" s="228">
        <f t="shared" si="49"/>
        <v>0</v>
      </c>
      <c r="N1069" s="228">
        <f t="shared" si="50"/>
        <v>0</v>
      </c>
      <c r="O1069" s="298" t="e">
        <f>VLOOKUP(msa[[#This Row],[hwycov_id]],check!$A$2:$P$26,16,FALSE)</f>
        <v>#N/A</v>
      </c>
      <c r="P1069" s="298">
        <v>1085</v>
      </c>
    </row>
    <row r="1070" spans="1:16">
      <c r="A1070" s="59">
        <v>5777</v>
      </c>
      <c r="B1070" s="59">
        <v>3</v>
      </c>
      <c r="C1070" s="59">
        <v>1</v>
      </c>
      <c r="D1070" s="59">
        <v>2</v>
      </c>
      <c r="E1070" s="59" t="s">
        <v>79</v>
      </c>
      <c r="F1070" s="227">
        <v>3</v>
      </c>
      <c r="G1070" s="227">
        <v>1</v>
      </c>
      <c r="H1070" s="59">
        <v>3</v>
      </c>
      <c r="I1070" s="227">
        <v>14</v>
      </c>
      <c r="J1070" s="59">
        <v>12033</v>
      </c>
      <c r="K1070" s="78">
        <f>VLOOKUP(msa[[#This Row],[hwycov_id]],cnf[],10,FALSE)</f>
        <v>12033</v>
      </c>
      <c r="L1070" s="229">
        <f t="shared" si="48"/>
        <v>0</v>
      </c>
      <c r="M1070" s="228">
        <f t="shared" si="49"/>
        <v>0</v>
      </c>
      <c r="N1070" s="228">
        <f t="shared" si="50"/>
        <v>0</v>
      </c>
      <c r="O1070" s="298" t="e">
        <f>VLOOKUP(msa[[#This Row],[hwycov_id]],check!$A$2:$P$26,16,FALSE)</f>
        <v>#N/A</v>
      </c>
      <c r="P1070" s="298">
        <v>1086</v>
      </c>
    </row>
    <row r="1071" spans="1:16">
      <c r="A1071" s="59">
        <v>31045</v>
      </c>
      <c r="B1071" s="59">
        <v>3</v>
      </c>
      <c r="C1071" s="59">
        <v>1</v>
      </c>
      <c r="D1071" s="59">
        <v>2</v>
      </c>
      <c r="E1071" s="59" t="s">
        <v>79</v>
      </c>
      <c r="F1071" s="227">
        <v>3</v>
      </c>
      <c r="G1071" s="227">
        <v>1</v>
      </c>
      <c r="H1071" s="59">
        <v>3</v>
      </c>
      <c r="I1071" s="227">
        <v>14</v>
      </c>
      <c r="J1071" s="59">
        <v>12100</v>
      </c>
      <c r="K1071" s="78">
        <f>VLOOKUP(msa[[#This Row],[hwycov_id]],cnf[],10,FALSE)</f>
        <v>12100</v>
      </c>
      <c r="L1071" s="229">
        <f t="shared" si="48"/>
        <v>0</v>
      </c>
      <c r="M1071" s="228">
        <f t="shared" si="49"/>
        <v>0</v>
      </c>
      <c r="N1071" s="228">
        <f t="shared" si="50"/>
        <v>0</v>
      </c>
      <c r="O1071" s="298" t="e">
        <f>VLOOKUP(msa[[#This Row],[hwycov_id]],check!$A$2:$P$26,16,FALSE)</f>
        <v>#N/A</v>
      </c>
      <c r="P1071" s="298">
        <v>1087</v>
      </c>
    </row>
    <row r="1072" spans="1:16">
      <c r="A1072" s="59">
        <v>5982</v>
      </c>
      <c r="B1072" s="59">
        <v>3</v>
      </c>
      <c r="C1072" s="59">
        <v>1</v>
      </c>
      <c r="D1072" s="59">
        <v>2</v>
      </c>
      <c r="E1072" s="59" t="s">
        <v>79</v>
      </c>
      <c r="F1072" s="227">
        <v>3</v>
      </c>
      <c r="G1072" s="227">
        <v>1</v>
      </c>
      <c r="H1072" s="59">
        <v>3</v>
      </c>
      <c r="I1072" s="227">
        <v>14</v>
      </c>
      <c r="J1072" s="59">
        <v>12753</v>
      </c>
      <c r="K1072" s="78">
        <f>VLOOKUP(msa[[#This Row],[hwycov_id]],cnf[],10,FALSE)</f>
        <v>12753</v>
      </c>
      <c r="L1072" s="229">
        <f t="shared" si="48"/>
        <v>0</v>
      </c>
      <c r="M1072" s="228">
        <f t="shared" si="49"/>
        <v>0</v>
      </c>
      <c r="N1072" s="228">
        <f t="shared" si="50"/>
        <v>0</v>
      </c>
      <c r="O1072" s="298" t="e">
        <f>VLOOKUP(msa[[#This Row],[hwycov_id]],check!$A$2:$P$26,16,FALSE)</f>
        <v>#N/A</v>
      </c>
      <c r="P1072" s="298">
        <v>1088</v>
      </c>
    </row>
    <row r="1073" spans="1:16">
      <c r="A1073" s="59">
        <v>5454</v>
      </c>
      <c r="B1073" s="59">
        <v>3</v>
      </c>
      <c r="C1073" s="59">
        <v>1</v>
      </c>
      <c r="D1073" s="59">
        <v>2</v>
      </c>
      <c r="E1073" s="59" t="s">
        <v>79</v>
      </c>
      <c r="F1073" s="227">
        <v>3</v>
      </c>
      <c r="G1073" s="227">
        <v>1</v>
      </c>
      <c r="H1073" s="59">
        <v>3</v>
      </c>
      <c r="I1073" s="227">
        <v>14</v>
      </c>
      <c r="J1073" s="59">
        <v>12873</v>
      </c>
      <c r="K1073" s="78">
        <f>VLOOKUP(msa[[#This Row],[hwycov_id]],cnf[],10,FALSE)</f>
        <v>12873</v>
      </c>
      <c r="L1073" s="229">
        <f t="shared" si="48"/>
        <v>0</v>
      </c>
      <c r="M1073" s="228">
        <f t="shared" si="49"/>
        <v>0</v>
      </c>
      <c r="N1073" s="228">
        <f t="shared" si="50"/>
        <v>0</v>
      </c>
      <c r="O1073" s="298" t="e">
        <f>VLOOKUP(msa[[#This Row],[hwycov_id]],check!$A$2:$P$26,16,FALSE)</f>
        <v>#N/A</v>
      </c>
      <c r="P1073" s="298">
        <v>1089</v>
      </c>
    </row>
    <row r="1074" spans="1:16">
      <c r="A1074" s="59">
        <v>8449</v>
      </c>
      <c r="B1074" s="59">
        <v>3</v>
      </c>
      <c r="C1074" s="59">
        <v>1</v>
      </c>
      <c r="D1074" s="59">
        <v>2</v>
      </c>
      <c r="E1074" s="59" t="s">
        <v>79</v>
      </c>
      <c r="F1074" s="227">
        <v>3</v>
      </c>
      <c r="G1074" s="227">
        <v>1</v>
      </c>
      <c r="H1074" s="59">
        <v>3</v>
      </c>
      <c r="I1074" s="227">
        <v>14</v>
      </c>
      <c r="J1074" s="59">
        <v>12883</v>
      </c>
      <c r="K1074" s="78">
        <f>VLOOKUP(msa[[#This Row],[hwycov_id]],cnf[],10,FALSE)</f>
        <v>12883</v>
      </c>
      <c r="L1074" s="229">
        <f t="shared" si="48"/>
        <v>0</v>
      </c>
      <c r="M1074" s="228">
        <f t="shared" si="49"/>
        <v>0</v>
      </c>
      <c r="N1074" s="228">
        <f t="shared" si="50"/>
        <v>0</v>
      </c>
      <c r="O1074" s="298" t="e">
        <f>VLOOKUP(msa[[#This Row],[hwycov_id]],check!$A$2:$P$26,16,FALSE)</f>
        <v>#N/A</v>
      </c>
      <c r="P1074" s="298">
        <v>1090</v>
      </c>
    </row>
    <row r="1075" spans="1:16">
      <c r="A1075" s="59">
        <v>5460</v>
      </c>
      <c r="B1075" s="59">
        <v>3</v>
      </c>
      <c r="C1075" s="59">
        <v>1</v>
      </c>
      <c r="D1075" s="59">
        <v>2</v>
      </c>
      <c r="E1075" s="59" t="s">
        <v>79</v>
      </c>
      <c r="F1075" s="227">
        <v>3</v>
      </c>
      <c r="G1075" s="227">
        <v>1</v>
      </c>
      <c r="H1075" s="59">
        <v>3</v>
      </c>
      <c r="I1075" s="227">
        <v>14</v>
      </c>
      <c r="J1075" s="59">
        <v>13084</v>
      </c>
      <c r="K1075" s="78">
        <f>VLOOKUP(msa[[#This Row],[hwycov_id]],cnf[],10,FALSE)</f>
        <v>13084</v>
      </c>
      <c r="L1075" s="229">
        <f t="shared" si="48"/>
        <v>0</v>
      </c>
      <c r="M1075" s="228">
        <f t="shared" si="49"/>
        <v>0</v>
      </c>
      <c r="N1075" s="228">
        <f t="shared" si="50"/>
        <v>0</v>
      </c>
      <c r="O1075" s="298" t="e">
        <f>VLOOKUP(msa[[#This Row],[hwycov_id]],check!$A$2:$P$26,16,FALSE)</f>
        <v>#N/A</v>
      </c>
      <c r="P1075" s="298">
        <v>1091</v>
      </c>
    </row>
    <row r="1076" spans="1:16">
      <c r="A1076" s="59">
        <v>8366</v>
      </c>
      <c r="B1076" s="59">
        <v>3</v>
      </c>
      <c r="C1076" s="59">
        <v>1</v>
      </c>
      <c r="D1076" s="59">
        <v>2</v>
      </c>
      <c r="E1076" s="59" t="s">
        <v>79</v>
      </c>
      <c r="F1076" s="227">
        <v>3</v>
      </c>
      <c r="G1076" s="227">
        <v>1</v>
      </c>
      <c r="H1076" s="59">
        <v>3</v>
      </c>
      <c r="I1076" s="227">
        <v>14</v>
      </c>
      <c r="J1076" s="59">
        <v>13127</v>
      </c>
      <c r="K1076" s="78">
        <f>VLOOKUP(msa[[#This Row],[hwycov_id]],cnf[],10,FALSE)</f>
        <v>13127</v>
      </c>
      <c r="L1076" s="229">
        <f t="shared" si="48"/>
        <v>0</v>
      </c>
      <c r="M1076" s="228">
        <f t="shared" si="49"/>
        <v>0</v>
      </c>
      <c r="N1076" s="228">
        <f t="shared" si="50"/>
        <v>0</v>
      </c>
      <c r="O1076" s="298" t="e">
        <f>VLOOKUP(msa[[#This Row],[hwycov_id]],check!$A$2:$P$26,16,FALSE)</f>
        <v>#N/A</v>
      </c>
      <c r="P1076" s="298">
        <v>1092</v>
      </c>
    </row>
    <row r="1077" spans="1:16">
      <c r="A1077" s="59">
        <v>5426</v>
      </c>
      <c r="B1077" s="59">
        <v>3</v>
      </c>
      <c r="C1077" s="59">
        <v>1</v>
      </c>
      <c r="D1077" s="59">
        <v>2</v>
      </c>
      <c r="E1077" s="59" t="s">
        <v>79</v>
      </c>
      <c r="F1077" s="227">
        <v>3</v>
      </c>
      <c r="G1077" s="227">
        <v>1</v>
      </c>
      <c r="H1077" s="59">
        <v>3</v>
      </c>
      <c r="I1077" s="227">
        <v>14</v>
      </c>
      <c r="J1077" s="59">
        <v>13194</v>
      </c>
      <c r="K1077" s="78">
        <f>VLOOKUP(msa[[#This Row],[hwycov_id]],cnf[],10,FALSE)</f>
        <v>13194</v>
      </c>
      <c r="L1077" s="229">
        <f t="shared" si="48"/>
        <v>0</v>
      </c>
      <c r="M1077" s="228">
        <f t="shared" si="49"/>
        <v>0</v>
      </c>
      <c r="N1077" s="228">
        <f t="shared" si="50"/>
        <v>0</v>
      </c>
      <c r="O1077" s="298" t="e">
        <f>VLOOKUP(msa[[#This Row],[hwycov_id]],check!$A$2:$P$26,16,FALSE)</f>
        <v>#N/A</v>
      </c>
      <c r="P1077" s="298">
        <v>1093</v>
      </c>
    </row>
    <row r="1078" spans="1:16">
      <c r="A1078" s="59">
        <v>6641</v>
      </c>
      <c r="B1078" s="59">
        <v>3</v>
      </c>
      <c r="C1078" s="59">
        <v>1</v>
      </c>
      <c r="D1078" s="59">
        <v>2</v>
      </c>
      <c r="E1078" s="59" t="s">
        <v>79</v>
      </c>
      <c r="F1078" s="227">
        <v>3</v>
      </c>
      <c r="G1078" s="227">
        <v>1</v>
      </c>
      <c r="H1078" s="59">
        <v>3</v>
      </c>
      <c r="I1078" s="227">
        <v>14</v>
      </c>
      <c r="J1078" s="59">
        <v>13422</v>
      </c>
      <c r="K1078" s="78">
        <f>VLOOKUP(msa[[#This Row],[hwycov_id]],cnf[],10,FALSE)</f>
        <v>13422</v>
      </c>
      <c r="L1078" s="229">
        <f t="shared" si="48"/>
        <v>0</v>
      </c>
      <c r="M1078" s="228">
        <f t="shared" si="49"/>
        <v>0</v>
      </c>
      <c r="N1078" s="228">
        <f t="shared" si="50"/>
        <v>0</v>
      </c>
      <c r="O1078" s="298" t="e">
        <f>VLOOKUP(msa[[#This Row],[hwycov_id]],check!$A$2:$P$26,16,FALSE)</f>
        <v>#N/A</v>
      </c>
      <c r="P1078" s="298">
        <v>1094</v>
      </c>
    </row>
    <row r="1079" spans="1:16">
      <c r="A1079" s="59">
        <v>12197</v>
      </c>
      <c r="B1079" s="59">
        <v>3</v>
      </c>
      <c r="C1079" s="59">
        <v>1</v>
      </c>
      <c r="D1079" s="59">
        <v>2</v>
      </c>
      <c r="E1079" s="59" t="s">
        <v>79</v>
      </c>
      <c r="F1079" s="227">
        <v>3</v>
      </c>
      <c r="G1079" s="227">
        <v>1</v>
      </c>
      <c r="H1079" s="59">
        <v>3</v>
      </c>
      <c r="I1079" s="227">
        <v>14</v>
      </c>
      <c r="J1079" s="59">
        <v>13841</v>
      </c>
      <c r="K1079" s="78">
        <f>VLOOKUP(msa[[#This Row],[hwycov_id]],cnf[],10,FALSE)</f>
        <v>13841</v>
      </c>
      <c r="L1079" s="229">
        <f t="shared" si="48"/>
        <v>0</v>
      </c>
      <c r="M1079" s="228">
        <f t="shared" si="49"/>
        <v>0</v>
      </c>
      <c r="N1079" s="228">
        <f t="shared" si="50"/>
        <v>0</v>
      </c>
      <c r="O1079" s="298" t="e">
        <f>VLOOKUP(msa[[#This Row],[hwycov_id]],check!$A$2:$P$26,16,FALSE)</f>
        <v>#N/A</v>
      </c>
      <c r="P1079" s="298">
        <v>1095</v>
      </c>
    </row>
    <row r="1080" spans="1:16">
      <c r="A1080" s="59">
        <v>15759</v>
      </c>
      <c r="B1080" s="59">
        <v>3</v>
      </c>
      <c r="C1080" s="59">
        <v>1</v>
      </c>
      <c r="D1080" s="59">
        <v>2</v>
      </c>
      <c r="E1080" s="59" t="s">
        <v>79</v>
      </c>
      <c r="F1080" s="227">
        <v>3</v>
      </c>
      <c r="G1080" s="227">
        <v>1</v>
      </c>
      <c r="H1080" s="59">
        <v>3</v>
      </c>
      <c r="I1080" s="227">
        <v>14</v>
      </c>
      <c r="J1080" s="59">
        <v>13960</v>
      </c>
      <c r="K1080" s="78">
        <f>VLOOKUP(msa[[#This Row],[hwycov_id]],cnf[],10,FALSE)</f>
        <v>13960</v>
      </c>
      <c r="L1080" s="229">
        <f t="shared" si="48"/>
        <v>0</v>
      </c>
      <c r="M1080" s="228">
        <f t="shared" si="49"/>
        <v>0</v>
      </c>
      <c r="N1080" s="228">
        <f t="shared" si="50"/>
        <v>0</v>
      </c>
      <c r="O1080" s="298" t="e">
        <f>VLOOKUP(msa[[#This Row],[hwycov_id]],check!$A$2:$P$26,16,FALSE)</f>
        <v>#N/A</v>
      </c>
      <c r="P1080" s="298">
        <v>1096</v>
      </c>
    </row>
    <row r="1081" spans="1:16">
      <c r="A1081" s="59">
        <v>4202</v>
      </c>
      <c r="B1081" s="59">
        <v>3</v>
      </c>
      <c r="C1081" s="59">
        <v>1</v>
      </c>
      <c r="D1081" s="59">
        <v>2</v>
      </c>
      <c r="E1081" s="59" t="s">
        <v>79</v>
      </c>
      <c r="F1081" s="227">
        <v>3</v>
      </c>
      <c r="G1081" s="227">
        <v>1</v>
      </c>
      <c r="H1081" s="59">
        <v>3</v>
      </c>
      <c r="I1081" s="227">
        <v>14</v>
      </c>
      <c r="J1081" s="59">
        <v>14382</v>
      </c>
      <c r="K1081" s="78">
        <f>VLOOKUP(msa[[#This Row],[hwycov_id]],cnf[],10,FALSE)</f>
        <v>14382</v>
      </c>
      <c r="L1081" s="229">
        <f t="shared" si="48"/>
        <v>0</v>
      </c>
      <c r="M1081" s="228">
        <f t="shared" si="49"/>
        <v>0</v>
      </c>
      <c r="N1081" s="228">
        <f t="shared" si="50"/>
        <v>0</v>
      </c>
      <c r="O1081" s="298" t="e">
        <f>VLOOKUP(msa[[#This Row],[hwycov_id]],check!$A$2:$P$26,16,FALSE)</f>
        <v>#N/A</v>
      </c>
      <c r="P1081" s="298">
        <v>1097</v>
      </c>
    </row>
    <row r="1082" spans="1:16">
      <c r="A1082" s="59">
        <v>16062</v>
      </c>
      <c r="B1082" s="59">
        <v>3</v>
      </c>
      <c r="C1082" s="59">
        <v>1</v>
      </c>
      <c r="D1082" s="59">
        <v>2</v>
      </c>
      <c r="E1082" s="59" t="s">
        <v>79</v>
      </c>
      <c r="F1082" s="227">
        <v>3</v>
      </c>
      <c r="G1082" s="227">
        <v>1</v>
      </c>
      <c r="H1082" s="59">
        <v>3</v>
      </c>
      <c r="I1082" s="227">
        <v>14</v>
      </c>
      <c r="J1082" s="59">
        <v>14465</v>
      </c>
      <c r="K1082" s="78">
        <f>VLOOKUP(msa[[#This Row],[hwycov_id]],cnf[],10,FALSE)</f>
        <v>14465</v>
      </c>
      <c r="L1082" s="229">
        <f t="shared" si="48"/>
        <v>0</v>
      </c>
      <c r="M1082" s="228">
        <f t="shared" si="49"/>
        <v>0</v>
      </c>
      <c r="N1082" s="228">
        <f t="shared" si="50"/>
        <v>0</v>
      </c>
      <c r="O1082" s="298" t="e">
        <f>VLOOKUP(msa[[#This Row],[hwycov_id]],check!$A$2:$P$26,16,FALSE)</f>
        <v>#N/A</v>
      </c>
      <c r="P1082" s="298">
        <v>1098</v>
      </c>
    </row>
    <row r="1083" spans="1:16">
      <c r="A1083" s="59">
        <v>17463</v>
      </c>
      <c r="B1083" s="59">
        <v>3</v>
      </c>
      <c r="C1083" s="59">
        <v>1</v>
      </c>
      <c r="D1083" s="59">
        <v>2</v>
      </c>
      <c r="E1083" s="59" t="s">
        <v>79</v>
      </c>
      <c r="F1083" s="227">
        <v>3</v>
      </c>
      <c r="G1083" s="227">
        <v>1</v>
      </c>
      <c r="H1083" s="59">
        <v>3</v>
      </c>
      <c r="I1083" s="227">
        <v>14</v>
      </c>
      <c r="J1083" s="59">
        <v>14817</v>
      </c>
      <c r="K1083" s="78">
        <f>VLOOKUP(msa[[#This Row],[hwycov_id]],cnf[],10,FALSE)</f>
        <v>14817</v>
      </c>
      <c r="L1083" s="229">
        <f t="shared" si="48"/>
        <v>0</v>
      </c>
      <c r="M1083" s="228">
        <f t="shared" si="49"/>
        <v>0</v>
      </c>
      <c r="N1083" s="228">
        <f t="shared" si="50"/>
        <v>0</v>
      </c>
      <c r="O1083" s="298" t="e">
        <f>VLOOKUP(msa[[#This Row],[hwycov_id]],check!$A$2:$P$26,16,FALSE)</f>
        <v>#N/A</v>
      </c>
      <c r="P1083" s="298">
        <v>1099</v>
      </c>
    </row>
    <row r="1084" spans="1:16">
      <c r="A1084" s="59">
        <v>9331</v>
      </c>
      <c r="B1084" s="59">
        <v>3</v>
      </c>
      <c r="C1084" s="59">
        <v>1</v>
      </c>
      <c r="D1084" s="59">
        <v>2</v>
      </c>
      <c r="E1084" s="59" t="s">
        <v>79</v>
      </c>
      <c r="F1084" s="227">
        <v>3</v>
      </c>
      <c r="G1084" s="227">
        <v>1</v>
      </c>
      <c r="H1084" s="59">
        <v>3</v>
      </c>
      <c r="I1084" s="227">
        <v>14</v>
      </c>
      <c r="J1084" s="59">
        <v>14828</v>
      </c>
      <c r="K1084" s="78">
        <f>VLOOKUP(msa[[#This Row],[hwycov_id]],cnf[],10,FALSE)</f>
        <v>14828</v>
      </c>
      <c r="L1084" s="229">
        <f t="shared" si="48"/>
        <v>0</v>
      </c>
      <c r="M1084" s="228">
        <f t="shared" si="49"/>
        <v>0</v>
      </c>
      <c r="N1084" s="228">
        <f t="shared" si="50"/>
        <v>0</v>
      </c>
      <c r="O1084" s="298" t="e">
        <f>VLOOKUP(msa[[#This Row],[hwycov_id]],check!$A$2:$P$26,16,FALSE)</f>
        <v>#N/A</v>
      </c>
      <c r="P1084" s="298">
        <v>1100</v>
      </c>
    </row>
    <row r="1085" spans="1:16">
      <c r="A1085" s="59">
        <v>7072</v>
      </c>
      <c r="B1085" s="59">
        <v>3</v>
      </c>
      <c r="C1085" s="59">
        <v>1</v>
      </c>
      <c r="D1085" s="59">
        <v>2</v>
      </c>
      <c r="E1085" s="59" t="s">
        <v>79</v>
      </c>
      <c r="F1085" s="227">
        <v>3</v>
      </c>
      <c r="G1085" s="227">
        <v>1</v>
      </c>
      <c r="H1085" s="59">
        <v>3</v>
      </c>
      <c r="I1085" s="227">
        <v>14</v>
      </c>
      <c r="J1085" s="59">
        <v>14878</v>
      </c>
      <c r="K1085" s="78">
        <f>VLOOKUP(msa[[#This Row],[hwycov_id]],cnf[],10,FALSE)</f>
        <v>14878</v>
      </c>
      <c r="L1085" s="229">
        <f t="shared" si="48"/>
        <v>0</v>
      </c>
      <c r="M1085" s="228">
        <f t="shared" si="49"/>
        <v>0</v>
      </c>
      <c r="N1085" s="228">
        <f t="shared" si="50"/>
        <v>0</v>
      </c>
      <c r="O1085" s="298" t="e">
        <f>VLOOKUP(msa[[#This Row],[hwycov_id]],check!$A$2:$P$26,16,FALSE)</f>
        <v>#N/A</v>
      </c>
      <c r="P1085" s="298">
        <v>1101</v>
      </c>
    </row>
    <row r="1086" spans="1:16">
      <c r="A1086" s="59">
        <v>15139</v>
      </c>
      <c r="B1086" s="59">
        <v>3</v>
      </c>
      <c r="C1086" s="59">
        <v>1</v>
      </c>
      <c r="D1086" s="59">
        <v>2</v>
      </c>
      <c r="E1086" s="59" t="s">
        <v>79</v>
      </c>
      <c r="F1086" s="227">
        <v>3</v>
      </c>
      <c r="G1086" s="227">
        <v>1</v>
      </c>
      <c r="H1086" s="59">
        <v>3</v>
      </c>
      <c r="I1086" s="227">
        <v>14</v>
      </c>
      <c r="J1086" s="59">
        <v>14982</v>
      </c>
      <c r="K1086" s="78">
        <f>VLOOKUP(msa[[#This Row],[hwycov_id]],cnf[],10,FALSE)</f>
        <v>14982</v>
      </c>
      <c r="L1086" s="229">
        <f t="shared" si="48"/>
        <v>0</v>
      </c>
      <c r="M1086" s="228">
        <f t="shared" si="49"/>
        <v>0</v>
      </c>
      <c r="N1086" s="228">
        <f t="shared" si="50"/>
        <v>0</v>
      </c>
      <c r="O1086" s="298" t="e">
        <f>VLOOKUP(msa[[#This Row],[hwycov_id]],check!$A$2:$P$26,16,FALSE)</f>
        <v>#N/A</v>
      </c>
      <c r="P1086" s="298">
        <v>1102</v>
      </c>
    </row>
    <row r="1087" spans="1:16">
      <c r="A1087" s="59">
        <v>19994</v>
      </c>
      <c r="B1087" s="59">
        <v>3</v>
      </c>
      <c r="C1087" s="59">
        <v>1</v>
      </c>
      <c r="D1087" s="59">
        <v>2</v>
      </c>
      <c r="E1087" s="59" t="s">
        <v>79</v>
      </c>
      <c r="F1087" s="227">
        <v>3</v>
      </c>
      <c r="G1087" s="227">
        <v>1</v>
      </c>
      <c r="H1087" s="59">
        <v>3</v>
      </c>
      <c r="I1087" s="227">
        <v>14</v>
      </c>
      <c r="J1087" s="59">
        <v>15023</v>
      </c>
      <c r="K1087" s="78">
        <f>VLOOKUP(msa[[#This Row],[hwycov_id]],cnf[],10,FALSE)</f>
        <v>15023</v>
      </c>
      <c r="L1087" s="229">
        <f t="shared" si="48"/>
        <v>0</v>
      </c>
      <c r="M1087" s="228">
        <f t="shared" si="49"/>
        <v>0</v>
      </c>
      <c r="N1087" s="228">
        <f t="shared" si="50"/>
        <v>0</v>
      </c>
      <c r="O1087" s="298" t="e">
        <f>VLOOKUP(msa[[#This Row],[hwycov_id]],check!$A$2:$P$26,16,FALSE)</f>
        <v>#N/A</v>
      </c>
      <c r="P1087" s="298">
        <v>1103</v>
      </c>
    </row>
    <row r="1088" spans="1:16">
      <c r="A1088" s="59">
        <v>5489</v>
      </c>
      <c r="B1088" s="59">
        <v>3</v>
      </c>
      <c r="C1088" s="59">
        <v>1</v>
      </c>
      <c r="D1088" s="59">
        <v>2</v>
      </c>
      <c r="E1088" s="59" t="s">
        <v>79</v>
      </c>
      <c r="F1088" s="227">
        <v>3</v>
      </c>
      <c r="G1088" s="227">
        <v>1</v>
      </c>
      <c r="H1088" s="59">
        <v>3</v>
      </c>
      <c r="I1088" s="227">
        <v>14</v>
      </c>
      <c r="J1088" s="59">
        <v>15068</v>
      </c>
      <c r="K1088" s="78">
        <f>VLOOKUP(msa[[#This Row],[hwycov_id]],cnf[],10,FALSE)</f>
        <v>15068</v>
      </c>
      <c r="L1088" s="229">
        <f t="shared" si="48"/>
        <v>0</v>
      </c>
      <c r="M1088" s="228">
        <f t="shared" si="49"/>
        <v>0</v>
      </c>
      <c r="N1088" s="228">
        <f t="shared" si="50"/>
        <v>0</v>
      </c>
      <c r="O1088" s="298" t="e">
        <f>VLOOKUP(msa[[#This Row],[hwycov_id]],check!$A$2:$P$26,16,FALSE)</f>
        <v>#N/A</v>
      </c>
      <c r="P1088" s="298">
        <v>1104</v>
      </c>
    </row>
    <row r="1089" spans="1:16">
      <c r="A1089" s="59">
        <v>4547</v>
      </c>
      <c r="B1089" s="59">
        <v>3</v>
      </c>
      <c r="C1089" s="59">
        <v>1</v>
      </c>
      <c r="D1089" s="59">
        <v>2</v>
      </c>
      <c r="E1089" s="59" t="s">
        <v>79</v>
      </c>
      <c r="F1089" s="227">
        <v>3</v>
      </c>
      <c r="G1089" s="227">
        <v>1</v>
      </c>
      <c r="H1089" s="59">
        <v>3</v>
      </c>
      <c r="I1089" s="227">
        <v>14</v>
      </c>
      <c r="J1089" s="59">
        <v>15178</v>
      </c>
      <c r="K1089" s="78">
        <f>VLOOKUP(msa[[#This Row],[hwycov_id]],cnf[],10,FALSE)</f>
        <v>15178</v>
      </c>
      <c r="L1089" s="229">
        <f t="shared" si="48"/>
        <v>0</v>
      </c>
      <c r="M1089" s="228">
        <f t="shared" si="49"/>
        <v>0</v>
      </c>
      <c r="N1089" s="228">
        <f t="shared" si="50"/>
        <v>0</v>
      </c>
      <c r="O1089" s="298" t="e">
        <f>VLOOKUP(msa[[#This Row],[hwycov_id]],check!$A$2:$P$26,16,FALSE)</f>
        <v>#N/A</v>
      </c>
      <c r="P1089" s="298">
        <v>1105</v>
      </c>
    </row>
    <row r="1090" spans="1:16">
      <c r="A1090" s="59">
        <v>6000</v>
      </c>
      <c r="B1090" s="59">
        <v>3</v>
      </c>
      <c r="C1090" s="59">
        <v>1</v>
      </c>
      <c r="D1090" s="59">
        <v>2</v>
      </c>
      <c r="E1090" s="59" t="s">
        <v>79</v>
      </c>
      <c r="F1090" s="227">
        <v>3</v>
      </c>
      <c r="G1090" s="227">
        <v>1</v>
      </c>
      <c r="H1090" s="59">
        <v>3</v>
      </c>
      <c r="I1090" s="227">
        <v>14</v>
      </c>
      <c r="J1090" s="59">
        <v>15700</v>
      </c>
      <c r="K1090" s="78">
        <f>VLOOKUP(msa[[#This Row],[hwycov_id]],cnf[],10,FALSE)</f>
        <v>15700</v>
      </c>
      <c r="L1090" s="229">
        <f t="shared" ref="L1090:L1153" si="51">K1090/J1090-1</f>
        <v>0</v>
      </c>
      <c r="M1090" s="228">
        <f t="shared" ref="M1090:M1153" si="52">K1090-J1090</f>
        <v>0</v>
      </c>
      <c r="N1090" s="228">
        <f t="shared" ref="N1090:N1153" si="53">POWER(M1090,2)</f>
        <v>0</v>
      </c>
      <c r="O1090" s="298" t="e">
        <f>VLOOKUP(msa[[#This Row],[hwycov_id]],check!$A$2:$P$26,16,FALSE)</f>
        <v>#N/A</v>
      </c>
      <c r="P1090" s="298">
        <v>1106</v>
      </c>
    </row>
    <row r="1091" spans="1:16">
      <c r="A1091" s="59">
        <v>14914</v>
      </c>
      <c r="B1091" s="59">
        <v>3</v>
      </c>
      <c r="C1091" s="59">
        <v>1</v>
      </c>
      <c r="D1091" s="59">
        <v>2</v>
      </c>
      <c r="E1091" s="59" t="s">
        <v>79</v>
      </c>
      <c r="F1091" s="227">
        <v>3</v>
      </c>
      <c r="G1091" s="227">
        <v>1</v>
      </c>
      <c r="H1091" s="59">
        <v>3</v>
      </c>
      <c r="I1091" s="227">
        <v>14</v>
      </c>
      <c r="J1091" s="59">
        <v>16057</v>
      </c>
      <c r="K1091" s="78">
        <f>VLOOKUP(msa[[#This Row],[hwycov_id]],cnf[],10,FALSE)</f>
        <v>16057</v>
      </c>
      <c r="L1091" s="229">
        <f t="shared" si="51"/>
        <v>0</v>
      </c>
      <c r="M1091" s="228">
        <f t="shared" si="52"/>
        <v>0</v>
      </c>
      <c r="N1091" s="228">
        <f t="shared" si="53"/>
        <v>0</v>
      </c>
      <c r="O1091" s="298" t="e">
        <f>VLOOKUP(msa[[#This Row],[hwycov_id]],check!$A$2:$P$26,16,FALSE)</f>
        <v>#N/A</v>
      </c>
      <c r="P1091" s="298">
        <v>1107</v>
      </c>
    </row>
    <row r="1092" spans="1:16">
      <c r="A1092" s="59">
        <v>17641</v>
      </c>
      <c r="B1092" s="59">
        <v>3</v>
      </c>
      <c r="C1092" s="59">
        <v>1</v>
      </c>
      <c r="D1092" s="59">
        <v>2</v>
      </c>
      <c r="E1092" s="59" t="s">
        <v>79</v>
      </c>
      <c r="F1092" s="227">
        <v>3</v>
      </c>
      <c r="G1092" s="227">
        <v>1</v>
      </c>
      <c r="H1092" s="59">
        <v>3</v>
      </c>
      <c r="I1092" s="227">
        <v>14</v>
      </c>
      <c r="J1092" s="59">
        <v>16131</v>
      </c>
      <c r="K1092" s="78">
        <f>VLOOKUP(msa[[#This Row],[hwycov_id]],cnf[],10,FALSE)</f>
        <v>16131</v>
      </c>
      <c r="L1092" s="229">
        <f t="shared" si="51"/>
        <v>0</v>
      </c>
      <c r="M1092" s="228">
        <f t="shared" si="52"/>
        <v>0</v>
      </c>
      <c r="N1092" s="228">
        <f t="shared" si="53"/>
        <v>0</v>
      </c>
      <c r="O1092" s="298" t="e">
        <f>VLOOKUP(msa[[#This Row],[hwycov_id]],check!$A$2:$P$26,16,FALSE)</f>
        <v>#N/A</v>
      </c>
      <c r="P1092" s="298">
        <v>1108</v>
      </c>
    </row>
    <row r="1093" spans="1:16">
      <c r="A1093" s="59">
        <v>14180</v>
      </c>
      <c r="B1093" s="59">
        <v>3</v>
      </c>
      <c r="C1093" s="59">
        <v>1</v>
      </c>
      <c r="D1093" s="59">
        <v>2</v>
      </c>
      <c r="E1093" s="59" t="s">
        <v>79</v>
      </c>
      <c r="F1093" s="227">
        <v>3</v>
      </c>
      <c r="G1093" s="227">
        <v>1</v>
      </c>
      <c r="H1093" s="59">
        <v>3</v>
      </c>
      <c r="I1093" s="227">
        <v>14</v>
      </c>
      <c r="J1093" s="59">
        <v>16143</v>
      </c>
      <c r="K1093" s="78">
        <f>VLOOKUP(msa[[#This Row],[hwycov_id]],cnf[],10,FALSE)</f>
        <v>16143</v>
      </c>
      <c r="L1093" s="229">
        <f t="shared" si="51"/>
        <v>0</v>
      </c>
      <c r="M1093" s="228">
        <f t="shared" si="52"/>
        <v>0</v>
      </c>
      <c r="N1093" s="228">
        <f t="shared" si="53"/>
        <v>0</v>
      </c>
      <c r="O1093" s="298" t="e">
        <f>VLOOKUP(msa[[#This Row],[hwycov_id]],check!$A$2:$P$26,16,FALSE)</f>
        <v>#N/A</v>
      </c>
      <c r="P1093" s="298">
        <v>1109</v>
      </c>
    </row>
    <row r="1094" spans="1:16">
      <c r="A1094" s="59">
        <v>11089</v>
      </c>
      <c r="B1094" s="59">
        <v>3</v>
      </c>
      <c r="C1094" s="59">
        <v>1</v>
      </c>
      <c r="D1094" s="59">
        <v>2</v>
      </c>
      <c r="E1094" s="59" t="s">
        <v>79</v>
      </c>
      <c r="F1094" s="227">
        <v>3</v>
      </c>
      <c r="G1094" s="227">
        <v>1</v>
      </c>
      <c r="H1094" s="59">
        <v>3</v>
      </c>
      <c r="I1094" s="227">
        <v>14</v>
      </c>
      <c r="J1094" s="59">
        <v>16200</v>
      </c>
      <c r="K1094" s="78">
        <f>VLOOKUP(msa[[#This Row],[hwycov_id]],cnf[],10,FALSE)</f>
        <v>16200</v>
      </c>
      <c r="L1094" s="229">
        <f t="shared" si="51"/>
        <v>0</v>
      </c>
      <c r="M1094" s="228">
        <f t="shared" si="52"/>
        <v>0</v>
      </c>
      <c r="N1094" s="228">
        <f t="shared" si="53"/>
        <v>0</v>
      </c>
      <c r="O1094" s="298" t="e">
        <f>VLOOKUP(msa[[#This Row],[hwycov_id]],check!$A$2:$P$26,16,FALSE)</f>
        <v>#N/A</v>
      </c>
      <c r="P1094" s="298">
        <v>1110</v>
      </c>
    </row>
    <row r="1095" spans="1:16">
      <c r="A1095" s="59">
        <v>15598</v>
      </c>
      <c r="B1095" s="59">
        <v>3</v>
      </c>
      <c r="C1095" s="59">
        <v>1</v>
      </c>
      <c r="D1095" s="59">
        <v>2</v>
      </c>
      <c r="E1095" s="59" t="s">
        <v>79</v>
      </c>
      <c r="F1095" s="227">
        <v>3</v>
      </c>
      <c r="G1095" s="227">
        <v>1</v>
      </c>
      <c r="H1095" s="59">
        <v>3</v>
      </c>
      <c r="I1095" s="227">
        <v>14</v>
      </c>
      <c r="J1095" s="59">
        <v>16325</v>
      </c>
      <c r="K1095" s="78">
        <f>VLOOKUP(msa[[#This Row],[hwycov_id]],cnf[],10,FALSE)</f>
        <v>16325</v>
      </c>
      <c r="L1095" s="229">
        <f t="shared" si="51"/>
        <v>0</v>
      </c>
      <c r="M1095" s="228">
        <f t="shared" si="52"/>
        <v>0</v>
      </c>
      <c r="N1095" s="228">
        <f t="shared" si="53"/>
        <v>0</v>
      </c>
      <c r="O1095" s="298" t="e">
        <f>VLOOKUP(msa[[#This Row],[hwycov_id]],check!$A$2:$P$26,16,FALSE)</f>
        <v>#N/A</v>
      </c>
      <c r="P1095" s="298">
        <v>1111</v>
      </c>
    </row>
    <row r="1096" spans="1:16">
      <c r="A1096" s="59">
        <v>14405</v>
      </c>
      <c r="B1096" s="59">
        <v>3</v>
      </c>
      <c r="C1096" s="59">
        <v>1</v>
      </c>
      <c r="D1096" s="59">
        <v>2</v>
      </c>
      <c r="E1096" s="59" t="s">
        <v>79</v>
      </c>
      <c r="F1096" s="227">
        <v>3</v>
      </c>
      <c r="G1096" s="227">
        <v>1</v>
      </c>
      <c r="H1096" s="59">
        <v>3</v>
      </c>
      <c r="I1096" s="227">
        <v>14</v>
      </c>
      <c r="J1096" s="59">
        <v>16767</v>
      </c>
      <c r="K1096" s="78">
        <f>VLOOKUP(msa[[#This Row],[hwycov_id]],cnf[],10,FALSE)</f>
        <v>16767</v>
      </c>
      <c r="L1096" s="229">
        <f t="shared" si="51"/>
        <v>0</v>
      </c>
      <c r="M1096" s="228">
        <f t="shared" si="52"/>
        <v>0</v>
      </c>
      <c r="N1096" s="228">
        <f t="shared" si="53"/>
        <v>0</v>
      </c>
      <c r="O1096" s="298" t="e">
        <f>VLOOKUP(msa[[#This Row],[hwycov_id]],check!$A$2:$P$26,16,FALSE)</f>
        <v>#N/A</v>
      </c>
      <c r="P1096" s="298">
        <v>1112</v>
      </c>
    </row>
    <row r="1097" spans="1:16">
      <c r="A1097" s="59">
        <v>1658</v>
      </c>
      <c r="B1097" s="59">
        <v>3</v>
      </c>
      <c r="C1097" s="59">
        <v>1</v>
      </c>
      <c r="D1097" s="59">
        <v>2</v>
      </c>
      <c r="E1097" s="59" t="s">
        <v>79</v>
      </c>
      <c r="F1097" s="227">
        <v>3</v>
      </c>
      <c r="G1097" s="227">
        <v>1</v>
      </c>
      <c r="H1097" s="59">
        <v>3</v>
      </c>
      <c r="I1097" s="227">
        <v>14</v>
      </c>
      <c r="J1097" s="59">
        <v>16858</v>
      </c>
      <c r="K1097" s="78">
        <f>VLOOKUP(msa[[#This Row],[hwycov_id]],cnf[],10,FALSE)</f>
        <v>16858</v>
      </c>
      <c r="L1097" s="229">
        <f t="shared" si="51"/>
        <v>0</v>
      </c>
      <c r="M1097" s="228">
        <f t="shared" si="52"/>
        <v>0</v>
      </c>
      <c r="N1097" s="228">
        <f t="shared" si="53"/>
        <v>0</v>
      </c>
      <c r="O1097" s="298" t="e">
        <f>VLOOKUP(msa[[#This Row],[hwycov_id]],check!$A$2:$P$26,16,FALSE)</f>
        <v>#N/A</v>
      </c>
      <c r="P1097" s="298">
        <v>1113</v>
      </c>
    </row>
    <row r="1098" spans="1:16">
      <c r="A1098" s="59">
        <v>6839</v>
      </c>
      <c r="B1098" s="59">
        <v>3</v>
      </c>
      <c r="C1098" s="59">
        <v>1</v>
      </c>
      <c r="D1098" s="59">
        <v>2</v>
      </c>
      <c r="E1098" s="59" t="s">
        <v>79</v>
      </c>
      <c r="F1098" s="227">
        <v>3</v>
      </c>
      <c r="G1098" s="227">
        <v>1</v>
      </c>
      <c r="H1098" s="59">
        <v>3</v>
      </c>
      <c r="I1098" s="227">
        <v>14</v>
      </c>
      <c r="J1098" s="59">
        <v>16938</v>
      </c>
      <c r="K1098" s="78">
        <f>VLOOKUP(msa[[#This Row],[hwycov_id]],cnf[],10,FALSE)</f>
        <v>16938</v>
      </c>
      <c r="L1098" s="229">
        <f t="shared" si="51"/>
        <v>0</v>
      </c>
      <c r="M1098" s="228">
        <f t="shared" si="52"/>
        <v>0</v>
      </c>
      <c r="N1098" s="228">
        <f t="shared" si="53"/>
        <v>0</v>
      </c>
      <c r="O1098" s="298" t="e">
        <f>VLOOKUP(msa[[#This Row],[hwycov_id]],check!$A$2:$P$26,16,FALSE)</f>
        <v>#N/A</v>
      </c>
      <c r="P1098" s="298">
        <v>1114</v>
      </c>
    </row>
    <row r="1099" spans="1:16">
      <c r="A1099" s="59">
        <v>3863</v>
      </c>
      <c r="B1099" s="59">
        <v>3</v>
      </c>
      <c r="C1099" s="59">
        <v>1</v>
      </c>
      <c r="D1099" s="59">
        <v>2</v>
      </c>
      <c r="E1099" s="59" t="s">
        <v>79</v>
      </c>
      <c r="F1099" s="227">
        <v>3</v>
      </c>
      <c r="G1099" s="227">
        <v>1</v>
      </c>
      <c r="H1099" s="59">
        <v>3</v>
      </c>
      <c r="I1099" s="227">
        <v>14</v>
      </c>
      <c r="J1099" s="59">
        <v>16999</v>
      </c>
      <c r="K1099" s="78">
        <f>VLOOKUP(msa[[#This Row],[hwycov_id]],cnf[],10,FALSE)</f>
        <v>16999</v>
      </c>
      <c r="L1099" s="229">
        <f t="shared" si="51"/>
        <v>0</v>
      </c>
      <c r="M1099" s="228">
        <f t="shared" si="52"/>
        <v>0</v>
      </c>
      <c r="N1099" s="228">
        <f t="shared" si="53"/>
        <v>0</v>
      </c>
      <c r="O1099" s="298" t="e">
        <f>VLOOKUP(msa[[#This Row],[hwycov_id]],check!$A$2:$P$26,16,FALSE)</f>
        <v>#N/A</v>
      </c>
      <c r="P1099" s="298">
        <v>1115</v>
      </c>
    </row>
    <row r="1100" spans="1:16">
      <c r="A1100" s="59">
        <v>5417</v>
      </c>
      <c r="B1100" s="59">
        <v>3</v>
      </c>
      <c r="C1100" s="59">
        <v>1</v>
      </c>
      <c r="D1100" s="59">
        <v>2</v>
      </c>
      <c r="E1100" s="59" t="s">
        <v>79</v>
      </c>
      <c r="F1100" s="227">
        <v>3</v>
      </c>
      <c r="G1100" s="227">
        <v>1</v>
      </c>
      <c r="H1100" s="59">
        <v>3</v>
      </c>
      <c r="I1100" s="227">
        <v>14</v>
      </c>
      <c r="J1100" s="59">
        <v>17224</v>
      </c>
      <c r="K1100" s="78">
        <f>VLOOKUP(msa[[#This Row],[hwycov_id]],cnf[],10,FALSE)</f>
        <v>17224</v>
      </c>
      <c r="L1100" s="229">
        <f t="shared" si="51"/>
        <v>0</v>
      </c>
      <c r="M1100" s="228">
        <f t="shared" si="52"/>
        <v>0</v>
      </c>
      <c r="N1100" s="228">
        <f t="shared" si="53"/>
        <v>0</v>
      </c>
      <c r="O1100" s="298" t="e">
        <f>VLOOKUP(msa[[#This Row],[hwycov_id]],check!$A$2:$P$26,16,FALSE)</f>
        <v>#N/A</v>
      </c>
      <c r="P1100" s="298">
        <v>1116</v>
      </c>
    </row>
    <row r="1101" spans="1:16">
      <c r="A1101" s="59">
        <v>3877</v>
      </c>
      <c r="B1101" s="59">
        <v>3</v>
      </c>
      <c r="C1101" s="59">
        <v>1</v>
      </c>
      <c r="D1101" s="59">
        <v>2</v>
      </c>
      <c r="E1101" s="59" t="s">
        <v>79</v>
      </c>
      <c r="F1101" s="227">
        <v>3</v>
      </c>
      <c r="G1101" s="227">
        <v>1</v>
      </c>
      <c r="H1101" s="59">
        <v>3</v>
      </c>
      <c r="I1101" s="227">
        <v>14</v>
      </c>
      <c r="J1101" s="59">
        <v>17255</v>
      </c>
      <c r="K1101" s="78">
        <f>VLOOKUP(msa[[#This Row],[hwycov_id]],cnf[],10,FALSE)</f>
        <v>17255</v>
      </c>
      <c r="L1101" s="229">
        <f t="shared" si="51"/>
        <v>0</v>
      </c>
      <c r="M1101" s="228">
        <f t="shared" si="52"/>
        <v>0</v>
      </c>
      <c r="N1101" s="228">
        <f t="shared" si="53"/>
        <v>0</v>
      </c>
      <c r="O1101" s="298" t="e">
        <f>VLOOKUP(msa[[#This Row],[hwycov_id]],check!$A$2:$P$26,16,FALSE)</f>
        <v>#N/A</v>
      </c>
      <c r="P1101" s="298">
        <v>1117</v>
      </c>
    </row>
    <row r="1102" spans="1:16">
      <c r="A1102" s="59">
        <v>10146</v>
      </c>
      <c r="B1102" s="59">
        <v>3</v>
      </c>
      <c r="C1102" s="59">
        <v>1</v>
      </c>
      <c r="D1102" s="59">
        <v>2</v>
      </c>
      <c r="E1102" s="59" t="s">
        <v>79</v>
      </c>
      <c r="F1102" s="227">
        <v>3</v>
      </c>
      <c r="G1102" s="227">
        <v>1</v>
      </c>
      <c r="H1102" s="59">
        <v>3</v>
      </c>
      <c r="I1102" s="227">
        <v>14</v>
      </c>
      <c r="J1102" s="59">
        <v>17264</v>
      </c>
      <c r="K1102" s="78">
        <f>VLOOKUP(msa[[#This Row],[hwycov_id]],cnf[],10,FALSE)</f>
        <v>17264</v>
      </c>
      <c r="L1102" s="229">
        <f t="shared" si="51"/>
        <v>0</v>
      </c>
      <c r="M1102" s="228">
        <f t="shared" si="52"/>
        <v>0</v>
      </c>
      <c r="N1102" s="228">
        <f t="shared" si="53"/>
        <v>0</v>
      </c>
      <c r="O1102" s="298" t="e">
        <f>VLOOKUP(msa[[#This Row],[hwycov_id]],check!$A$2:$P$26,16,FALSE)</f>
        <v>#N/A</v>
      </c>
      <c r="P1102" s="298">
        <v>1118</v>
      </c>
    </row>
    <row r="1103" spans="1:16">
      <c r="A1103" s="59">
        <v>31277</v>
      </c>
      <c r="B1103" s="59">
        <v>3</v>
      </c>
      <c r="C1103" s="59">
        <v>1</v>
      </c>
      <c r="D1103" s="59">
        <v>2</v>
      </c>
      <c r="E1103" s="59" t="s">
        <v>79</v>
      </c>
      <c r="F1103" s="227">
        <v>3</v>
      </c>
      <c r="G1103" s="227">
        <v>1</v>
      </c>
      <c r="H1103" s="59">
        <v>3</v>
      </c>
      <c r="I1103" s="227">
        <v>14</v>
      </c>
      <c r="J1103" s="59">
        <v>17484</v>
      </c>
      <c r="K1103" s="78">
        <f>VLOOKUP(msa[[#This Row],[hwycov_id]],cnf[],10,FALSE)</f>
        <v>17484</v>
      </c>
      <c r="L1103" s="229">
        <f t="shared" si="51"/>
        <v>0</v>
      </c>
      <c r="M1103" s="228">
        <f t="shared" si="52"/>
        <v>0</v>
      </c>
      <c r="N1103" s="228">
        <f t="shared" si="53"/>
        <v>0</v>
      </c>
      <c r="O1103" s="298" t="e">
        <f>VLOOKUP(msa[[#This Row],[hwycov_id]],check!$A$2:$P$26,16,FALSE)</f>
        <v>#N/A</v>
      </c>
      <c r="P1103" s="298">
        <v>1119</v>
      </c>
    </row>
    <row r="1104" spans="1:16">
      <c r="A1104" s="59">
        <v>2342</v>
      </c>
      <c r="B1104" s="59">
        <v>3</v>
      </c>
      <c r="C1104" s="59">
        <v>1</v>
      </c>
      <c r="D1104" s="59">
        <v>2</v>
      </c>
      <c r="E1104" s="59" t="s">
        <v>79</v>
      </c>
      <c r="F1104" s="227">
        <v>3</v>
      </c>
      <c r="G1104" s="227">
        <v>1</v>
      </c>
      <c r="H1104" s="59">
        <v>3</v>
      </c>
      <c r="I1104" s="227">
        <v>14</v>
      </c>
      <c r="J1104" s="59">
        <v>17552</v>
      </c>
      <c r="K1104" s="78">
        <f>VLOOKUP(msa[[#This Row],[hwycov_id]],cnf[],10,FALSE)</f>
        <v>17552</v>
      </c>
      <c r="L1104" s="229">
        <f t="shared" si="51"/>
        <v>0</v>
      </c>
      <c r="M1104" s="228">
        <f t="shared" si="52"/>
        <v>0</v>
      </c>
      <c r="N1104" s="228">
        <f t="shared" si="53"/>
        <v>0</v>
      </c>
      <c r="O1104" s="298" t="e">
        <f>VLOOKUP(msa[[#This Row],[hwycov_id]],check!$A$2:$P$26,16,FALSE)</f>
        <v>#N/A</v>
      </c>
      <c r="P1104" s="298">
        <v>1120</v>
      </c>
    </row>
    <row r="1105" spans="1:16">
      <c r="A1105" s="59">
        <v>22648</v>
      </c>
      <c r="B1105" s="59">
        <v>3</v>
      </c>
      <c r="C1105" s="59">
        <v>1</v>
      </c>
      <c r="D1105" s="59">
        <v>2</v>
      </c>
      <c r="E1105" s="59" t="s">
        <v>79</v>
      </c>
      <c r="F1105" s="227">
        <v>3</v>
      </c>
      <c r="G1105" s="227">
        <v>1</v>
      </c>
      <c r="H1105" s="59">
        <v>3</v>
      </c>
      <c r="I1105" s="227">
        <v>14</v>
      </c>
      <c r="J1105" s="59">
        <v>17608</v>
      </c>
      <c r="K1105" s="78">
        <f>VLOOKUP(msa[[#This Row],[hwycov_id]],cnf[],10,FALSE)</f>
        <v>17608</v>
      </c>
      <c r="L1105" s="229">
        <f t="shared" si="51"/>
        <v>0</v>
      </c>
      <c r="M1105" s="228">
        <f t="shared" si="52"/>
        <v>0</v>
      </c>
      <c r="N1105" s="228">
        <f t="shared" si="53"/>
        <v>0</v>
      </c>
      <c r="O1105" s="298" t="e">
        <f>VLOOKUP(msa[[#This Row],[hwycov_id]],check!$A$2:$P$26,16,FALSE)</f>
        <v>#N/A</v>
      </c>
      <c r="P1105" s="298">
        <v>1121</v>
      </c>
    </row>
    <row r="1106" spans="1:16">
      <c r="A1106" s="59">
        <v>8376</v>
      </c>
      <c r="B1106" s="59">
        <v>3</v>
      </c>
      <c r="C1106" s="59">
        <v>1</v>
      </c>
      <c r="D1106" s="59">
        <v>2</v>
      </c>
      <c r="E1106" s="59" t="s">
        <v>79</v>
      </c>
      <c r="F1106" s="227">
        <v>3</v>
      </c>
      <c r="G1106" s="227">
        <v>1</v>
      </c>
      <c r="H1106" s="59">
        <v>3</v>
      </c>
      <c r="I1106" s="227">
        <v>14</v>
      </c>
      <c r="J1106" s="59">
        <v>18048</v>
      </c>
      <c r="K1106" s="78">
        <f>VLOOKUP(msa[[#This Row],[hwycov_id]],cnf[],10,FALSE)</f>
        <v>18048</v>
      </c>
      <c r="L1106" s="229">
        <f t="shared" si="51"/>
        <v>0</v>
      </c>
      <c r="M1106" s="228">
        <f t="shared" si="52"/>
        <v>0</v>
      </c>
      <c r="N1106" s="228">
        <f t="shared" si="53"/>
        <v>0</v>
      </c>
      <c r="O1106" s="298" t="e">
        <f>VLOOKUP(msa[[#This Row],[hwycov_id]],check!$A$2:$P$26,16,FALSE)</f>
        <v>#N/A</v>
      </c>
      <c r="P1106" s="298">
        <v>1122</v>
      </c>
    </row>
    <row r="1107" spans="1:16">
      <c r="A1107" s="59">
        <v>23185</v>
      </c>
      <c r="B1107" s="59">
        <v>3</v>
      </c>
      <c r="C1107" s="59">
        <v>1</v>
      </c>
      <c r="D1107" s="59">
        <v>2</v>
      </c>
      <c r="E1107" s="59" t="s">
        <v>79</v>
      </c>
      <c r="F1107" s="227">
        <v>3</v>
      </c>
      <c r="G1107" s="227">
        <v>1</v>
      </c>
      <c r="H1107" s="59">
        <v>3</v>
      </c>
      <c r="I1107" s="227">
        <v>14</v>
      </c>
      <c r="J1107" s="59">
        <v>18256</v>
      </c>
      <c r="K1107" s="78">
        <f>VLOOKUP(msa[[#This Row],[hwycov_id]],cnf[],10,FALSE)</f>
        <v>18256</v>
      </c>
      <c r="L1107" s="229">
        <f t="shared" si="51"/>
        <v>0</v>
      </c>
      <c r="M1107" s="228">
        <f t="shared" si="52"/>
        <v>0</v>
      </c>
      <c r="N1107" s="228">
        <f t="shared" si="53"/>
        <v>0</v>
      </c>
      <c r="O1107" s="298" t="e">
        <f>VLOOKUP(msa[[#This Row],[hwycov_id]],check!$A$2:$P$26,16,FALSE)</f>
        <v>#N/A</v>
      </c>
      <c r="P1107" s="298">
        <v>1123</v>
      </c>
    </row>
    <row r="1108" spans="1:16">
      <c r="A1108" s="59">
        <v>11421</v>
      </c>
      <c r="B1108" s="59">
        <v>3</v>
      </c>
      <c r="C1108" s="59">
        <v>1</v>
      </c>
      <c r="D1108" s="59">
        <v>2</v>
      </c>
      <c r="E1108" s="59" t="s">
        <v>79</v>
      </c>
      <c r="F1108" s="227">
        <v>3</v>
      </c>
      <c r="G1108" s="227">
        <v>1</v>
      </c>
      <c r="H1108" s="59">
        <v>3</v>
      </c>
      <c r="I1108" s="227">
        <v>14</v>
      </c>
      <c r="J1108" s="59">
        <v>18585</v>
      </c>
      <c r="K1108" s="78">
        <f>VLOOKUP(msa[[#This Row],[hwycov_id]],cnf[],10,FALSE)</f>
        <v>18585</v>
      </c>
      <c r="L1108" s="229">
        <f t="shared" si="51"/>
        <v>0</v>
      </c>
      <c r="M1108" s="228">
        <f t="shared" si="52"/>
        <v>0</v>
      </c>
      <c r="N1108" s="228">
        <f t="shared" si="53"/>
        <v>0</v>
      </c>
      <c r="O1108" s="298" t="e">
        <f>VLOOKUP(msa[[#This Row],[hwycov_id]],check!$A$2:$P$26,16,FALSE)</f>
        <v>#N/A</v>
      </c>
      <c r="P1108" s="298">
        <v>1124</v>
      </c>
    </row>
    <row r="1109" spans="1:16">
      <c r="A1109" s="59">
        <v>3862</v>
      </c>
      <c r="B1109" s="59">
        <v>3</v>
      </c>
      <c r="C1109" s="59">
        <v>1</v>
      </c>
      <c r="D1109" s="59">
        <v>2</v>
      </c>
      <c r="E1109" s="59" t="s">
        <v>79</v>
      </c>
      <c r="F1109" s="227">
        <v>3</v>
      </c>
      <c r="G1109" s="227">
        <v>1</v>
      </c>
      <c r="H1109" s="59">
        <v>3</v>
      </c>
      <c r="I1109" s="227">
        <v>14</v>
      </c>
      <c r="J1109" s="59">
        <v>18621</v>
      </c>
      <c r="K1109" s="78">
        <f>VLOOKUP(msa[[#This Row],[hwycov_id]],cnf[],10,FALSE)</f>
        <v>18621</v>
      </c>
      <c r="L1109" s="229">
        <f t="shared" si="51"/>
        <v>0</v>
      </c>
      <c r="M1109" s="228">
        <f t="shared" si="52"/>
        <v>0</v>
      </c>
      <c r="N1109" s="228">
        <f t="shared" si="53"/>
        <v>0</v>
      </c>
      <c r="O1109" s="298" t="e">
        <f>VLOOKUP(msa[[#This Row],[hwycov_id]],check!$A$2:$P$26,16,FALSE)</f>
        <v>#N/A</v>
      </c>
      <c r="P1109" s="298">
        <v>1125</v>
      </c>
    </row>
    <row r="1110" spans="1:16">
      <c r="A1110" s="59">
        <v>11420</v>
      </c>
      <c r="B1110" s="59">
        <v>3</v>
      </c>
      <c r="C1110" s="59">
        <v>1</v>
      </c>
      <c r="D1110" s="59">
        <v>2</v>
      </c>
      <c r="E1110" s="59" t="s">
        <v>79</v>
      </c>
      <c r="F1110" s="227">
        <v>3</v>
      </c>
      <c r="G1110" s="227">
        <v>1</v>
      </c>
      <c r="H1110" s="59">
        <v>3</v>
      </c>
      <c r="I1110" s="227">
        <v>14</v>
      </c>
      <c r="J1110" s="59">
        <v>18977</v>
      </c>
      <c r="K1110" s="78">
        <f>VLOOKUP(msa[[#This Row],[hwycov_id]],cnf[],10,FALSE)</f>
        <v>18977</v>
      </c>
      <c r="L1110" s="229">
        <f t="shared" si="51"/>
        <v>0</v>
      </c>
      <c r="M1110" s="228">
        <f t="shared" si="52"/>
        <v>0</v>
      </c>
      <c r="N1110" s="228">
        <f t="shared" si="53"/>
        <v>0</v>
      </c>
      <c r="O1110" s="298" t="e">
        <f>VLOOKUP(msa[[#This Row],[hwycov_id]],check!$A$2:$P$26,16,FALSE)</f>
        <v>#N/A</v>
      </c>
      <c r="P1110" s="298">
        <v>1126</v>
      </c>
    </row>
    <row r="1111" spans="1:16">
      <c r="A1111" s="59">
        <v>17428</v>
      </c>
      <c r="B1111" s="59">
        <v>3</v>
      </c>
      <c r="C1111" s="59">
        <v>1</v>
      </c>
      <c r="D1111" s="59">
        <v>2</v>
      </c>
      <c r="E1111" s="59" t="s">
        <v>79</v>
      </c>
      <c r="F1111" s="227">
        <v>3</v>
      </c>
      <c r="G1111" s="227">
        <v>1</v>
      </c>
      <c r="H1111" s="59">
        <v>3</v>
      </c>
      <c r="I1111" s="227">
        <v>14</v>
      </c>
      <c r="J1111" s="59">
        <v>18999</v>
      </c>
      <c r="K1111" s="78">
        <f>VLOOKUP(msa[[#This Row],[hwycov_id]],cnf[],10,FALSE)</f>
        <v>18999</v>
      </c>
      <c r="L1111" s="229">
        <f t="shared" si="51"/>
        <v>0</v>
      </c>
      <c r="M1111" s="228">
        <f t="shared" si="52"/>
        <v>0</v>
      </c>
      <c r="N1111" s="228">
        <f t="shared" si="53"/>
        <v>0</v>
      </c>
      <c r="O1111" s="298" t="e">
        <f>VLOOKUP(msa[[#This Row],[hwycov_id]],check!$A$2:$P$26,16,FALSE)</f>
        <v>#N/A</v>
      </c>
      <c r="P1111" s="298">
        <v>1127</v>
      </c>
    </row>
    <row r="1112" spans="1:16">
      <c r="A1112" s="59">
        <v>15999</v>
      </c>
      <c r="B1112" s="59">
        <v>3</v>
      </c>
      <c r="C1112" s="59">
        <v>1</v>
      </c>
      <c r="D1112" s="59">
        <v>2</v>
      </c>
      <c r="E1112" s="59" t="s">
        <v>80</v>
      </c>
      <c r="F1112" s="227">
        <v>3</v>
      </c>
      <c r="G1112" s="227">
        <v>1</v>
      </c>
      <c r="H1112" s="59">
        <v>3</v>
      </c>
      <c r="I1112" s="227">
        <v>16</v>
      </c>
      <c r="J1112" s="59">
        <v>19000</v>
      </c>
      <c r="K1112" s="78">
        <f>VLOOKUP(msa[[#This Row],[hwycov_id]],cnf[],10,FALSE)</f>
        <v>19000</v>
      </c>
      <c r="L1112" s="229">
        <f t="shared" si="51"/>
        <v>0</v>
      </c>
      <c r="M1112" s="228">
        <f t="shared" si="52"/>
        <v>0</v>
      </c>
      <c r="N1112" s="228">
        <f t="shared" si="53"/>
        <v>0</v>
      </c>
      <c r="O1112" s="298" t="e">
        <f>VLOOKUP(msa[[#This Row],[hwycov_id]],check!$A$2:$P$26,16,FALSE)</f>
        <v>#N/A</v>
      </c>
      <c r="P1112" s="298">
        <v>1128</v>
      </c>
    </row>
    <row r="1113" spans="1:16">
      <c r="A1113" s="59">
        <v>9580</v>
      </c>
      <c r="B1113" s="59">
        <v>3</v>
      </c>
      <c r="C1113" s="59">
        <v>1</v>
      </c>
      <c r="D1113" s="59">
        <v>2</v>
      </c>
      <c r="E1113" s="59" t="s">
        <v>79</v>
      </c>
      <c r="F1113" s="227">
        <v>3</v>
      </c>
      <c r="G1113" s="227">
        <v>1</v>
      </c>
      <c r="H1113" s="59">
        <v>3</v>
      </c>
      <c r="I1113" s="227">
        <v>14</v>
      </c>
      <c r="J1113" s="59">
        <v>19055</v>
      </c>
      <c r="K1113" s="78">
        <f>VLOOKUP(msa[[#This Row],[hwycov_id]],cnf[],10,FALSE)</f>
        <v>19055</v>
      </c>
      <c r="L1113" s="229">
        <f t="shared" si="51"/>
        <v>0</v>
      </c>
      <c r="M1113" s="228">
        <f t="shared" si="52"/>
        <v>0</v>
      </c>
      <c r="N1113" s="228">
        <f t="shared" si="53"/>
        <v>0</v>
      </c>
      <c r="O1113" s="298" t="e">
        <f>VLOOKUP(msa[[#This Row],[hwycov_id]],check!$A$2:$P$26,16,FALSE)</f>
        <v>#N/A</v>
      </c>
      <c r="P1113" s="298">
        <v>1129</v>
      </c>
    </row>
    <row r="1114" spans="1:16">
      <c r="A1114" s="59">
        <v>1955</v>
      </c>
      <c r="B1114" s="59">
        <v>3</v>
      </c>
      <c r="C1114" s="59">
        <v>1</v>
      </c>
      <c r="D1114" s="59">
        <v>2</v>
      </c>
      <c r="E1114" s="59" t="s">
        <v>79</v>
      </c>
      <c r="F1114" s="227">
        <v>3</v>
      </c>
      <c r="G1114" s="227">
        <v>1</v>
      </c>
      <c r="H1114" s="59">
        <v>3</v>
      </c>
      <c r="I1114" s="227">
        <v>14</v>
      </c>
      <c r="J1114" s="59">
        <v>19207</v>
      </c>
      <c r="K1114" s="78">
        <f>VLOOKUP(msa[[#This Row],[hwycov_id]],cnf[],10,FALSE)</f>
        <v>19207</v>
      </c>
      <c r="L1114" s="229">
        <f t="shared" si="51"/>
        <v>0</v>
      </c>
      <c r="M1114" s="228">
        <f t="shared" si="52"/>
        <v>0</v>
      </c>
      <c r="N1114" s="228">
        <f t="shared" si="53"/>
        <v>0</v>
      </c>
      <c r="O1114" s="298" t="e">
        <f>VLOOKUP(msa[[#This Row],[hwycov_id]],check!$A$2:$P$26,16,FALSE)</f>
        <v>#N/A</v>
      </c>
      <c r="P1114" s="298">
        <v>1130</v>
      </c>
    </row>
    <row r="1115" spans="1:16">
      <c r="A1115" s="59">
        <v>3910</v>
      </c>
      <c r="B1115" s="59">
        <v>3</v>
      </c>
      <c r="C1115" s="59">
        <v>1</v>
      </c>
      <c r="D1115" s="59">
        <v>2</v>
      </c>
      <c r="E1115" s="59" t="s">
        <v>79</v>
      </c>
      <c r="F1115" s="227">
        <v>3</v>
      </c>
      <c r="G1115" s="227">
        <v>1</v>
      </c>
      <c r="H1115" s="59">
        <v>3</v>
      </c>
      <c r="I1115" s="227">
        <v>14</v>
      </c>
      <c r="J1115" s="59">
        <v>19211</v>
      </c>
      <c r="K1115" s="78">
        <f>VLOOKUP(msa[[#This Row],[hwycov_id]],cnf[],10,FALSE)</f>
        <v>19211</v>
      </c>
      <c r="L1115" s="229">
        <f t="shared" si="51"/>
        <v>0</v>
      </c>
      <c r="M1115" s="228">
        <f t="shared" si="52"/>
        <v>0</v>
      </c>
      <c r="N1115" s="228">
        <f t="shared" si="53"/>
        <v>0</v>
      </c>
      <c r="O1115" s="298" t="e">
        <f>VLOOKUP(msa[[#This Row],[hwycov_id]],check!$A$2:$P$26,16,FALSE)</f>
        <v>#N/A</v>
      </c>
      <c r="P1115" s="298">
        <v>1131</v>
      </c>
    </row>
    <row r="1116" spans="1:16">
      <c r="A1116" s="59">
        <v>19842</v>
      </c>
      <c r="B1116" s="59">
        <v>3</v>
      </c>
      <c r="C1116" s="59">
        <v>1</v>
      </c>
      <c r="D1116" s="59">
        <v>2</v>
      </c>
      <c r="E1116" s="59" t="s">
        <v>79</v>
      </c>
      <c r="F1116" s="227">
        <v>3</v>
      </c>
      <c r="G1116" s="227">
        <v>1</v>
      </c>
      <c r="H1116" s="59">
        <v>3</v>
      </c>
      <c r="I1116" s="227">
        <v>14</v>
      </c>
      <c r="J1116" s="59">
        <v>19473</v>
      </c>
      <c r="K1116" s="78">
        <f>VLOOKUP(msa[[#This Row],[hwycov_id]],cnf[],10,FALSE)</f>
        <v>19473</v>
      </c>
      <c r="L1116" s="229">
        <f t="shared" si="51"/>
        <v>0</v>
      </c>
      <c r="M1116" s="228">
        <f t="shared" si="52"/>
        <v>0</v>
      </c>
      <c r="N1116" s="228">
        <f t="shared" si="53"/>
        <v>0</v>
      </c>
      <c r="O1116" s="298" t="e">
        <f>VLOOKUP(msa[[#This Row],[hwycov_id]],check!$A$2:$P$26,16,FALSE)</f>
        <v>#N/A</v>
      </c>
      <c r="P1116" s="298">
        <v>1132</v>
      </c>
    </row>
    <row r="1117" spans="1:16">
      <c r="A1117" s="59">
        <v>13853</v>
      </c>
      <c r="B1117" s="59">
        <v>3</v>
      </c>
      <c r="C1117" s="59">
        <v>1</v>
      </c>
      <c r="D1117" s="59">
        <v>2</v>
      </c>
      <c r="E1117" s="59" t="s">
        <v>80</v>
      </c>
      <c r="F1117" s="227">
        <v>3</v>
      </c>
      <c r="G1117" s="227">
        <v>1</v>
      </c>
      <c r="H1117" s="59">
        <v>3</v>
      </c>
      <c r="I1117" s="227">
        <v>4</v>
      </c>
      <c r="J1117" s="59">
        <v>19500</v>
      </c>
      <c r="K1117" s="78">
        <f>VLOOKUP(msa[[#This Row],[hwycov_id]],cnf[],10,FALSE)</f>
        <v>19500</v>
      </c>
      <c r="L1117" s="229">
        <f t="shared" si="51"/>
        <v>0</v>
      </c>
      <c r="M1117" s="228">
        <f t="shared" si="52"/>
        <v>0</v>
      </c>
      <c r="N1117" s="228">
        <f t="shared" si="53"/>
        <v>0</v>
      </c>
      <c r="O1117" s="298" t="e">
        <f>VLOOKUP(msa[[#This Row],[hwycov_id]],check!$A$2:$P$26,16,FALSE)</f>
        <v>#N/A</v>
      </c>
      <c r="P1117" s="298">
        <v>1133</v>
      </c>
    </row>
    <row r="1118" spans="1:16">
      <c r="A1118" s="59">
        <v>4739</v>
      </c>
      <c r="B1118" s="59">
        <v>3</v>
      </c>
      <c r="C1118" s="59">
        <v>1</v>
      </c>
      <c r="D1118" s="59">
        <v>2</v>
      </c>
      <c r="E1118" s="59" t="s">
        <v>79</v>
      </c>
      <c r="F1118" s="227">
        <v>3</v>
      </c>
      <c r="G1118" s="227">
        <v>1</v>
      </c>
      <c r="H1118" s="59">
        <v>3</v>
      </c>
      <c r="I1118" s="227">
        <v>14</v>
      </c>
      <c r="J1118" s="59">
        <v>19567</v>
      </c>
      <c r="K1118" s="78">
        <f>VLOOKUP(msa[[#This Row],[hwycov_id]],cnf[],10,FALSE)</f>
        <v>19567</v>
      </c>
      <c r="L1118" s="229">
        <f t="shared" si="51"/>
        <v>0</v>
      </c>
      <c r="M1118" s="228">
        <f t="shared" si="52"/>
        <v>0</v>
      </c>
      <c r="N1118" s="228">
        <f t="shared" si="53"/>
        <v>0</v>
      </c>
      <c r="O1118" s="298" t="e">
        <f>VLOOKUP(msa[[#This Row],[hwycov_id]],check!$A$2:$P$26,16,FALSE)</f>
        <v>#N/A</v>
      </c>
      <c r="P1118" s="298">
        <v>1134</v>
      </c>
    </row>
    <row r="1119" spans="1:16">
      <c r="A1119" s="59">
        <v>1767</v>
      </c>
      <c r="B1119" s="59">
        <v>3</v>
      </c>
      <c r="C1119" s="59">
        <v>1</v>
      </c>
      <c r="D1119" s="59">
        <v>2</v>
      </c>
      <c r="E1119" s="59" t="s">
        <v>79</v>
      </c>
      <c r="F1119" s="227">
        <v>3</v>
      </c>
      <c r="G1119" s="227">
        <v>1</v>
      </c>
      <c r="H1119" s="59">
        <v>3</v>
      </c>
      <c r="I1119" s="227">
        <v>14</v>
      </c>
      <c r="J1119" s="59">
        <v>19843</v>
      </c>
      <c r="K1119" s="78">
        <f>VLOOKUP(msa[[#This Row],[hwycov_id]],cnf[],10,FALSE)</f>
        <v>19843</v>
      </c>
      <c r="L1119" s="229">
        <f t="shared" si="51"/>
        <v>0</v>
      </c>
      <c r="M1119" s="228">
        <f t="shared" si="52"/>
        <v>0</v>
      </c>
      <c r="N1119" s="228">
        <f t="shared" si="53"/>
        <v>0</v>
      </c>
      <c r="O1119" s="298" t="e">
        <f>VLOOKUP(msa[[#This Row],[hwycov_id]],check!$A$2:$P$26,16,FALSE)</f>
        <v>#N/A</v>
      </c>
      <c r="P1119" s="298">
        <v>1135</v>
      </c>
    </row>
    <row r="1120" spans="1:16">
      <c r="A1120" s="59">
        <v>4192</v>
      </c>
      <c r="B1120" s="59">
        <v>3</v>
      </c>
      <c r="C1120" s="59">
        <v>1</v>
      </c>
      <c r="D1120" s="59">
        <v>2</v>
      </c>
      <c r="E1120" s="59" t="s">
        <v>79</v>
      </c>
      <c r="F1120" s="227">
        <v>3</v>
      </c>
      <c r="G1120" s="227">
        <v>1</v>
      </c>
      <c r="H1120" s="59">
        <v>3</v>
      </c>
      <c r="I1120" s="227">
        <v>14</v>
      </c>
      <c r="J1120" s="59">
        <v>19961</v>
      </c>
      <c r="K1120" s="78">
        <f>VLOOKUP(msa[[#This Row],[hwycov_id]],cnf[],10,FALSE)</f>
        <v>19961</v>
      </c>
      <c r="L1120" s="229">
        <f t="shared" si="51"/>
        <v>0</v>
      </c>
      <c r="M1120" s="228">
        <f t="shared" si="52"/>
        <v>0</v>
      </c>
      <c r="N1120" s="228">
        <f t="shared" si="53"/>
        <v>0</v>
      </c>
      <c r="O1120" s="298" t="e">
        <f>VLOOKUP(msa[[#This Row],[hwycov_id]],check!$A$2:$P$26,16,FALSE)</f>
        <v>#N/A</v>
      </c>
      <c r="P1120" s="298">
        <v>1136</v>
      </c>
    </row>
    <row r="1121" spans="1:16">
      <c r="A1121" s="59">
        <v>9937</v>
      </c>
      <c r="B1121" s="59">
        <v>3</v>
      </c>
      <c r="C1121" s="59">
        <v>1</v>
      </c>
      <c r="D1121" s="59">
        <v>2</v>
      </c>
      <c r="E1121" s="59" t="s">
        <v>79</v>
      </c>
      <c r="F1121" s="227">
        <v>3</v>
      </c>
      <c r="G1121" s="227">
        <v>2</v>
      </c>
      <c r="H1121" s="59">
        <v>3</v>
      </c>
      <c r="I1121" s="227">
        <v>14</v>
      </c>
      <c r="J1121" s="59">
        <v>20305</v>
      </c>
      <c r="K1121" s="78">
        <f>VLOOKUP(msa[[#This Row],[hwycov_id]],cnf[],10,FALSE)</f>
        <v>20305</v>
      </c>
      <c r="L1121" s="229">
        <f t="shared" si="51"/>
        <v>0</v>
      </c>
      <c r="M1121" s="228">
        <f t="shared" si="52"/>
        <v>0</v>
      </c>
      <c r="N1121" s="228">
        <f t="shared" si="53"/>
        <v>0</v>
      </c>
      <c r="O1121" s="298" t="e">
        <f>VLOOKUP(msa[[#This Row],[hwycov_id]],check!$A$2:$P$26,16,FALSE)</f>
        <v>#N/A</v>
      </c>
      <c r="P1121" s="298">
        <v>1137</v>
      </c>
    </row>
    <row r="1122" spans="1:16">
      <c r="A1122" s="59">
        <v>16381</v>
      </c>
      <c r="B1122" s="59">
        <v>3</v>
      </c>
      <c r="C1122" s="59">
        <v>1</v>
      </c>
      <c r="D1122" s="59">
        <v>2</v>
      </c>
      <c r="E1122" s="59" t="s">
        <v>79</v>
      </c>
      <c r="F1122" s="227">
        <v>3</v>
      </c>
      <c r="G1122" s="227">
        <v>2</v>
      </c>
      <c r="H1122" s="59">
        <v>3</v>
      </c>
      <c r="I1122" s="227">
        <v>14</v>
      </c>
      <c r="J1122" s="59">
        <v>20722</v>
      </c>
      <c r="K1122" s="78">
        <f>VLOOKUP(msa[[#This Row],[hwycov_id]],cnf[],10,FALSE)</f>
        <v>20722</v>
      </c>
      <c r="L1122" s="229">
        <f t="shared" si="51"/>
        <v>0</v>
      </c>
      <c r="M1122" s="228">
        <f t="shared" si="52"/>
        <v>0</v>
      </c>
      <c r="N1122" s="228">
        <f t="shared" si="53"/>
        <v>0</v>
      </c>
      <c r="O1122" s="298" t="e">
        <f>VLOOKUP(msa[[#This Row],[hwycov_id]],check!$A$2:$P$26,16,FALSE)</f>
        <v>#N/A</v>
      </c>
      <c r="P1122" s="298">
        <v>1138</v>
      </c>
    </row>
    <row r="1123" spans="1:16">
      <c r="A1123" s="59">
        <v>9940</v>
      </c>
      <c r="B1123" s="59">
        <v>3</v>
      </c>
      <c r="C1123" s="59">
        <v>1</v>
      </c>
      <c r="D1123" s="59">
        <v>2</v>
      </c>
      <c r="E1123" s="59" t="s">
        <v>79</v>
      </c>
      <c r="F1123" s="227">
        <v>3</v>
      </c>
      <c r="G1123" s="227">
        <v>2</v>
      </c>
      <c r="H1123" s="59">
        <v>3</v>
      </c>
      <c r="I1123" s="227">
        <v>14</v>
      </c>
      <c r="J1123" s="59">
        <v>20980</v>
      </c>
      <c r="K1123" s="78">
        <f>VLOOKUP(msa[[#This Row],[hwycov_id]],cnf[],10,FALSE)</f>
        <v>20980</v>
      </c>
      <c r="L1123" s="229">
        <f t="shared" si="51"/>
        <v>0</v>
      </c>
      <c r="M1123" s="228">
        <f t="shared" si="52"/>
        <v>0</v>
      </c>
      <c r="N1123" s="228">
        <f t="shared" si="53"/>
        <v>0</v>
      </c>
      <c r="O1123" s="298" t="e">
        <f>VLOOKUP(msa[[#This Row],[hwycov_id]],check!$A$2:$P$26,16,FALSE)</f>
        <v>#N/A</v>
      </c>
      <c r="P1123" s="298">
        <v>1139</v>
      </c>
    </row>
    <row r="1124" spans="1:16">
      <c r="A1124" s="59">
        <v>1766</v>
      </c>
      <c r="B1124" s="59">
        <v>3</v>
      </c>
      <c r="C1124" s="59">
        <v>1</v>
      </c>
      <c r="D1124" s="59">
        <v>2</v>
      </c>
      <c r="E1124" s="59" t="s">
        <v>79</v>
      </c>
      <c r="F1124" s="227">
        <v>3</v>
      </c>
      <c r="G1124" s="227">
        <v>2</v>
      </c>
      <c r="H1124" s="59">
        <v>3</v>
      </c>
      <c r="I1124" s="227">
        <v>14</v>
      </c>
      <c r="J1124" s="59">
        <v>20988</v>
      </c>
      <c r="K1124" s="78">
        <f>VLOOKUP(msa[[#This Row],[hwycov_id]],cnf[],10,FALSE)</f>
        <v>20988</v>
      </c>
      <c r="L1124" s="229">
        <f t="shared" si="51"/>
        <v>0</v>
      </c>
      <c r="M1124" s="228">
        <f t="shared" si="52"/>
        <v>0</v>
      </c>
      <c r="N1124" s="228">
        <f t="shared" si="53"/>
        <v>0</v>
      </c>
      <c r="O1124" s="298" t="e">
        <f>VLOOKUP(msa[[#This Row],[hwycov_id]],check!$A$2:$P$26,16,FALSE)</f>
        <v>#N/A</v>
      </c>
      <c r="P1124" s="298">
        <v>1140</v>
      </c>
    </row>
    <row r="1125" spans="1:16">
      <c r="A1125" s="59">
        <v>1243</v>
      </c>
      <c r="B1125" s="59">
        <v>3</v>
      </c>
      <c r="C1125" s="59">
        <v>1</v>
      </c>
      <c r="D1125" s="59">
        <v>2</v>
      </c>
      <c r="E1125" s="59" t="s">
        <v>79</v>
      </c>
      <c r="F1125" s="227">
        <v>3</v>
      </c>
      <c r="G1125" s="227">
        <v>2</v>
      </c>
      <c r="H1125" s="59">
        <v>3</v>
      </c>
      <c r="I1125" s="227">
        <v>14</v>
      </c>
      <c r="J1125" s="59">
        <v>21162</v>
      </c>
      <c r="K1125" s="78">
        <f>VLOOKUP(msa[[#This Row],[hwycov_id]],cnf[],10,FALSE)</f>
        <v>21162</v>
      </c>
      <c r="L1125" s="229">
        <f t="shared" si="51"/>
        <v>0</v>
      </c>
      <c r="M1125" s="228">
        <f t="shared" si="52"/>
        <v>0</v>
      </c>
      <c r="N1125" s="228">
        <f t="shared" si="53"/>
        <v>0</v>
      </c>
      <c r="O1125" s="298" t="e">
        <f>VLOOKUP(msa[[#This Row],[hwycov_id]],check!$A$2:$P$26,16,FALSE)</f>
        <v>#N/A</v>
      </c>
      <c r="P1125" s="298">
        <v>1141</v>
      </c>
    </row>
    <row r="1126" spans="1:16">
      <c r="A1126" s="59">
        <v>17325</v>
      </c>
      <c r="B1126" s="59">
        <v>3</v>
      </c>
      <c r="C1126" s="59">
        <v>1</v>
      </c>
      <c r="D1126" s="59">
        <v>2</v>
      </c>
      <c r="E1126" s="59" t="s">
        <v>79</v>
      </c>
      <c r="F1126" s="227">
        <v>3</v>
      </c>
      <c r="G1126" s="227">
        <v>2</v>
      </c>
      <c r="H1126" s="59">
        <v>3</v>
      </c>
      <c r="I1126" s="227">
        <v>14</v>
      </c>
      <c r="J1126" s="59">
        <v>21253</v>
      </c>
      <c r="K1126" s="78">
        <f>VLOOKUP(msa[[#This Row],[hwycov_id]],cnf[],10,FALSE)</f>
        <v>21253</v>
      </c>
      <c r="L1126" s="229">
        <f t="shared" si="51"/>
        <v>0</v>
      </c>
      <c r="M1126" s="228">
        <f t="shared" si="52"/>
        <v>0</v>
      </c>
      <c r="N1126" s="228">
        <f t="shared" si="53"/>
        <v>0</v>
      </c>
      <c r="O1126" s="298" t="e">
        <f>VLOOKUP(msa[[#This Row],[hwycov_id]],check!$A$2:$P$26,16,FALSE)</f>
        <v>#N/A</v>
      </c>
      <c r="P1126" s="298">
        <v>1142</v>
      </c>
    </row>
    <row r="1127" spans="1:16">
      <c r="A1127" s="59">
        <v>9946</v>
      </c>
      <c r="B1127" s="59">
        <v>3</v>
      </c>
      <c r="C1127" s="59">
        <v>1</v>
      </c>
      <c r="D1127" s="59">
        <v>2</v>
      </c>
      <c r="E1127" s="59" t="s">
        <v>79</v>
      </c>
      <c r="F1127" s="227">
        <v>3</v>
      </c>
      <c r="G1127" s="227">
        <v>2</v>
      </c>
      <c r="H1127" s="59">
        <v>3</v>
      </c>
      <c r="I1127" s="227">
        <v>14</v>
      </c>
      <c r="J1127" s="59">
        <v>21626</v>
      </c>
      <c r="K1127" s="78">
        <f>VLOOKUP(msa[[#This Row],[hwycov_id]],cnf[],10,FALSE)</f>
        <v>21626</v>
      </c>
      <c r="L1127" s="229">
        <f t="shared" si="51"/>
        <v>0</v>
      </c>
      <c r="M1127" s="228">
        <f t="shared" si="52"/>
        <v>0</v>
      </c>
      <c r="N1127" s="228">
        <f t="shared" si="53"/>
        <v>0</v>
      </c>
      <c r="O1127" s="298" t="e">
        <f>VLOOKUP(msa[[#This Row],[hwycov_id]],check!$A$2:$P$26,16,FALSE)</f>
        <v>#N/A</v>
      </c>
      <c r="P1127" s="298">
        <v>1143</v>
      </c>
    </row>
    <row r="1128" spans="1:16">
      <c r="A1128" s="59">
        <v>4195</v>
      </c>
      <c r="B1128" s="59">
        <v>3</v>
      </c>
      <c r="C1128" s="59">
        <v>1</v>
      </c>
      <c r="D1128" s="59">
        <v>2</v>
      </c>
      <c r="E1128" s="59" t="s">
        <v>79</v>
      </c>
      <c r="F1128" s="227">
        <v>3</v>
      </c>
      <c r="G1128" s="227">
        <v>2</v>
      </c>
      <c r="H1128" s="59">
        <v>3</v>
      </c>
      <c r="I1128" s="227">
        <v>14</v>
      </c>
      <c r="J1128" s="59">
        <v>21944</v>
      </c>
      <c r="K1128" s="78">
        <f>VLOOKUP(msa[[#This Row],[hwycov_id]],cnf[],10,FALSE)</f>
        <v>21944</v>
      </c>
      <c r="L1128" s="229">
        <f t="shared" si="51"/>
        <v>0</v>
      </c>
      <c r="M1128" s="228">
        <f t="shared" si="52"/>
        <v>0</v>
      </c>
      <c r="N1128" s="228">
        <f t="shared" si="53"/>
        <v>0</v>
      </c>
      <c r="O1128" s="298" t="e">
        <f>VLOOKUP(msa[[#This Row],[hwycov_id]],check!$A$2:$P$26,16,FALSE)</f>
        <v>#N/A</v>
      </c>
      <c r="P1128" s="298">
        <v>1144</v>
      </c>
    </row>
    <row r="1129" spans="1:16">
      <c r="A1129" s="59">
        <v>4237</v>
      </c>
      <c r="B1129" s="59">
        <v>3</v>
      </c>
      <c r="C1129" s="59">
        <v>1</v>
      </c>
      <c r="D1129" s="59">
        <v>2</v>
      </c>
      <c r="E1129" s="59" t="s">
        <v>79</v>
      </c>
      <c r="F1129" s="227">
        <v>3</v>
      </c>
      <c r="G1129" s="227">
        <v>2</v>
      </c>
      <c r="H1129" s="59">
        <v>3</v>
      </c>
      <c r="I1129" s="227">
        <v>14</v>
      </c>
      <c r="J1129" s="59">
        <v>22203</v>
      </c>
      <c r="K1129" s="78">
        <f>VLOOKUP(msa[[#This Row],[hwycov_id]],cnf[],10,FALSE)</f>
        <v>22203</v>
      </c>
      <c r="L1129" s="229">
        <f t="shared" si="51"/>
        <v>0</v>
      </c>
      <c r="M1129" s="228">
        <f t="shared" si="52"/>
        <v>0</v>
      </c>
      <c r="N1129" s="228">
        <f t="shared" si="53"/>
        <v>0</v>
      </c>
      <c r="O1129" s="298" t="e">
        <f>VLOOKUP(msa[[#This Row],[hwycov_id]],check!$A$2:$P$26,16,FALSE)</f>
        <v>#N/A</v>
      </c>
      <c r="P1129" s="298">
        <v>1145</v>
      </c>
    </row>
    <row r="1130" spans="1:16">
      <c r="A1130" s="59">
        <v>26865</v>
      </c>
      <c r="B1130" s="59">
        <v>3</v>
      </c>
      <c r="C1130" s="59">
        <v>1</v>
      </c>
      <c r="D1130" s="59">
        <v>2</v>
      </c>
      <c r="E1130" s="59" t="s">
        <v>79</v>
      </c>
      <c r="F1130" s="227">
        <v>3</v>
      </c>
      <c r="G1130" s="227">
        <v>2</v>
      </c>
      <c r="H1130" s="59">
        <v>3</v>
      </c>
      <c r="I1130" s="227">
        <v>14</v>
      </c>
      <c r="J1130" s="59">
        <v>22310</v>
      </c>
      <c r="K1130" s="78">
        <f>VLOOKUP(msa[[#This Row],[hwycov_id]],cnf[],10,FALSE)</f>
        <v>22310</v>
      </c>
      <c r="L1130" s="229">
        <f t="shared" si="51"/>
        <v>0</v>
      </c>
      <c r="M1130" s="228">
        <f t="shared" si="52"/>
        <v>0</v>
      </c>
      <c r="N1130" s="228">
        <f t="shared" si="53"/>
        <v>0</v>
      </c>
      <c r="O1130" s="298" t="e">
        <f>VLOOKUP(msa[[#This Row],[hwycov_id]],check!$A$2:$P$26,16,FALSE)</f>
        <v>#N/A</v>
      </c>
      <c r="P1130" s="298">
        <v>1146</v>
      </c>
    </row>
    <row r="1131" spans="1:16">
      <c r="A1131" s="59">
        <v>16389</v>
      </c>
      <c r="B1131" s="59">
        <v>3</v>
      </c>
      <c r="C1131" s="59">
        <v>1</v>
      </c>
      <c r="D1131" s="59">
        <v>2</v>
      </c>
      <c r="E1131" s="59" t="s">
        <v>79</v>
      </c>
      <c r="F1131" s="227">
        <v>3</v>
      </c>
      <c r="G1131" s="227">
        <v>2</v>
      </c>
      <c r="H1131" s="59">
        <v>3</v>
      </c>
      <c r="I1131" s="227">
        <v>14</v>
      </c>
      <c r="J1131" s="59">
        <v>22557</v>
      </c>
      <c r="K1131" s="78">
        <f>VLOOKUP(msa[[#This Row],[hwycov_id]],cnf[],10,FALSE)</f>
        <v>22557</v>
      </c>
      <c r="L1131" s="229">
        <f t="shared" si="51"/>
        <v>0</v>
      </c>
      <c r="M1131" s="228">
        <f t="shared" si="52"/>
        <v>0</v>
      </c>
      <c r="N1131" s="228">
        <f t="shared" si="53"/>
        <v>0</v>
      </c>
      <c r="O1131" s="298" t="e">
        <f>VLOOKUP(msa[[#This Row],[hwycov_id]],check!$A$2:$P$26,16,FALSE)</f>
        <v>#N/A</v>
      </c>
      <c r="P1131" s="298">
        <v>1147</v>
      </c>
    </row>
    <row r="1132" spans="1:16">
      <c r="A1132" s="59">
        <v>31042</v>
      </c>
      <c r="B1132" s="59">
        <v>3</v>
      </c>
      <c r="C1132" s="59">
        <v>1</v>
      </c>
      <c r="D1132" s="59">
        <v>2</v>
      </c>
      <c r="E1132" s="59" t="s">
        <v>79</v>
      </c>
      <c r="F1132" s="227">
        <v>3</v>
      </c>
      <c r="G1132" s="227">
        <v>2</v>
      </c>
      <c r="H1132" s="59">
        <v>3</v>
      </c>
      <c r="I1132" s="227">
        <v>14</v>
      </c>
      <c r="J1132" s="59">
        <v>22568</v>
      </c>
      <c r="K1132" s="78">
        <f>VLOOKUP(msa[[#This Row],[hwycov_id]],cnf[],10,FALSE)</f>
        <v>22568</v>
      </c>
      <c r="L1132" s="229">
        <f t="shared" si="51"/>
        <v>0</v>
      </c>
      <c r="M1132" s="228">
        <f t="shared" si="52"/>
        <v>0</v>
      </c>
      <c r="N1132" s="228">
        <f t="shared" si="53"/>
        <v>0</v>
      </c>
      <c r="O1132" s="298" t="e">
        <f>VLOOKUP(msa[[#This Row],[hwycov_id]],check!$A$2:$P$26,16,FALSE)</f>
        <v>#N/A</v>
      </c>
      <c r="P1132" s="298">
        <v>1148</v>
      </c>
    </row>
    <row r="1133" spans="1:16">
      <c r="A1133" s="59">
        <v>4479</v>
      </c>
      <c r="B1133" s="59">
        <v>3</v>
      </c>
      <c r="C1133" s="59">
        <v>1</v>
      </c>
      <c r="D1133" s="59">
        <v>2</v>
      </c>
      <c r="E1133" s="59" t="s">
        <v>79</v>
      </c>
      <c r="F1133" s="227">
        <v>3</v>
      </c>
      <c r="G1133" s="227">
        <v>2</v>
      </c>
      <c r="H1133" s="59">
        <v>3</v>
      </c>
      <c r="I1133" s="227">
        <v>14</v>
      </c>
      <c r="J1133" s="59">
        <v>22672</v>
      </c>
      <c r="K1133" s="78">
        <f>VLOOKUP(msa[[#This Row],[hwycov_id]],cnf[],10,FALSE)</f>
        <v>22672</v>
      </c>
      <c r="L1133" s="229">
        <f t="shared" si="51"/>
        <v>0</v>
      </c>
      <c r="M1133" s="228">
        <f t="shared" si="52"/>
        <v>0</v>
      </c>
      <c r="N1133" s="228">
        <f t="shared" si="53"/>
        <v>0</v>
      </c>
      <c r="O1133" s="298" t="e">
        <f>VLOOKUP(msa[[#This Row],[hwycov_id]],check!$A$2:$P$26,16,FALSE)</f>
        <v>#N/A</v>
      </c>
      <c r="P1133" s="298">
        <v>1149</v>
      </c>
    </row>
    <row r="1134" spans="1:16">
      <c r="A1134" s="59">
        <v>3869</v>
      </c>
      <c r="B1134" s="59">
        <v>3</v>
      </c>
      <c r="C1134" s="59">
        <v>1</v>
      </c>
      <c r="D1134" s="59">
        <v>2</v>
      </c>
      <c r="E1134" s="59" t="s">
        <v>79</v>
      </c>
      <c r="F1134" s="227">
        <v>3</v>
      </c>
      <c r="G1134" s="227">
        <v>2</v>
      </c>
      <c r="H1134" s="59">
        <v>3</v>
      </c>
      <c r="I1134" s="227">
        <v>14</v>
      </c>
      <c r="J1134" s="59">
        <v>22858</v>
      </c>
      <c r="K1134" s="78">
        <f>VLOOKUP(msa[[#This Row],[hwycov_id]],cnf[],10,FALSE)</f>
        <v>22858</v>
      </c>
      <c r="L1134" s="229">
        <f t="shared" si="51"/>
        <v>0</v>
      </c>
      <c r="M1134" s="228">
        <f t="shared" si="52"/>
        <v>0</v>
      </c>
      <c r="N1134" s="228">
        <f t="shared" si="53"/>
        <v>0</v>
      </c>
      <c r="O1134" s="298" t="e">
        <f>VLOOKUP(msa[[#This Row],[hwycov_id]],check!$A$2:$P$26,16,FALSE)</f>
        <v>#N/A</v>
      </c>
      <c r="P1134" s="298">
        <v>1150</v>
      </c>
    </row>
    <row r="1135" spans="1:16">
      <c r="A1135" s="59">
        <v>9289</v>
      </c>
      <c r="B1135" s="59">
        <v>3</v>
      </c>
      <c r="C1135" s="59">
        <v>1</v>
      </c>
      <c r="D1135" s="59">
        <v>2</v>
      </c>
      <c r="E1135" s="59" t="s">
        <v>79</v>
      </c>
      <c r="F1135" s="227">
        <v>3</v>
      </c>
      <c r="G1135" s="227">
        <v>2</v>
      </c>
      <c r="H1135" s="59">
        <v>3</v>
      </c>
      <c r="I1135" s="227">
        <v>14</v>
      </c>
      <c r="J1135" s="59">
        <v>23211</v>
      </c>
      <c r="K1135" s="78">
        <f>VLOOKUP(msa[[#This Row],[hwycov_id]],cnf[],10,FALSE)</f>
        <v>23211</v>
      </c>
      <c r="L1135" s="229">
        <f t="shared" si="51"/>
        <v>0</v>
      </c>
      <c r="M1135" s="228">
        <f t="shared" si="52"/>
        <v>0</v>
      </c>
      <c r="N1135" s="228">
        <f t="shared" si="53"/>
        <v>0</v>
      </c>
      <c r="O1135" s="298" t="e">
        <f>VLOOKUP(msa[[#This Row],[hwycov_id]],check!$A$2:$P$26,16,FALSE)</f>
        <v>#N/A</v>
      </c>
      <c r="P1135" s="298">
        <v>1151</v>
      </c>
    </row>
    <row r="1136" spans="1:16">
      <c r="A1136" s="59">
        <v>3517</v>
      </c>
      <c r="B1136" s="59">
        <v>3</v>
      </c>
      <c r="C1136" s="59">
        <v>1</v>
      </c>
      <c r="D1136" s="59">
        <v>2</v>
      </c>
      <c r="E1136" s="59" t="s">
        <v>79</v>
      </c>
      <c r="F1136" s="227">
        <v>3</v>
      </c>
      <c r="G1136" s="227">
        <v>2</v>
      </c>
      <c r="H1136" s="59">
        <v>3</v>
      </c>
      <c r="I1136" s="227">
        <v>14</v>
      </c>
      <c r="J1136" s="59">
        <v>23374</v>
      </c>
      <c r="K1136" s="78">
        <f>VLOOKUP(msa[[#This Row],[hwycov_id]],cnf[],10,FALSE)</f>
        <v>23374</v>
      </c>
      <c r="L1136" s="229">
        <f t="shared" si="51"/>
        <v>0</v>
      </c>
      <c r="M1136" s="228">
        <f t="shared" si="52"/>
        <v>0</v>
      </c>
      <c r="N1136" s="228">
        <f t="shared" si="53"/>
        <v>0</v>
      </c>
      <c r="O1136" s="298" t="e">
        <f>VLOOKUP(msa[[#This Row],[hwycov_id]],check!$A$2:$P$26,16,FALSE)</f>
        <v>#N/A</v>
      </c>
      <c r="P1136" s="298">
        <v>1152</v>
      </c>
    </row>
    <row r="1137" spans="1:16">
      <c r="A1137" s="59">
        <v>4480</v>
      </c>
      <c r="B1137" s="59">
        <v>3</v>
      </c>
      <c r="C1137" s="59">
        <v>1</v>
      </c>
      <c r="D1137" s="59">
        <v>2</v>
      </c>
      <c r="E1137" s="59" t="s">
        <v>79</v>
      </c>
      <c r="F1137" s="227">
        <v>3</v>
      </c>
      <c r="G1137" s="227">
        <v>2</v>
      </c>
      <c r="H1137" s="59">
        <v>3</v>
      </c>
      <c r="I1137" s="227">
        <v>14</v>
      </c>
      <c r="J1137" s="59">
        <v>23667</v>
      </c>
      <c r="K1137" s="78">
        <f>VLOOKUP(msa[[#This Row],[hwycov_id]],cnf[],10,FALSE)</f>
        <v>23667</v>
      </c>
      <c r="L1137" s="229">
        <f t="shared" si="51"/>
        <v>0</v>
      </c>
      <c r="M1137" s="228">
        <f t="shared" si="52"/>
        <v>0</v>
      </c>
      <c r="N1137" s="228">
        <f t="shared" si="53"/>
        <v>0</v>
      </c>
      <c r="O1137" s="298" t="e">
        <f>VLOOKUP(msa[[#This Row],[hwycov_id]],check!$A$2:$P$26,16,FALSE)</f>
        <v>#N/A</v>
      </c>
      <c r="P1137" s="298">
        <v>1153</v>
      </c>
    </row>
    <row r="1138" spans="1:16">
      <c r="A1138" s="59">
        <v>10849</v>
      </c>
      <c r="B1138" s="59">
        <v>3</v>
      </c>
      <c r="C1138" s="59">
        <v>1</v>
      </c>
      <c r="D1138" s="59">
        <v>2</v>
      </c>
      <c r="E1138" s="59" t="s">
        <v>79</v>
      </c>
      <c r="F1138" s="227">
        <v>3</v>
      </c>
      <c r="G1138" s="227">
        <v>2</v>
      </c>
      <c r="H1138" s="59">
        <v>3</v>
      </c>
      <c r="I1138" s="227">
        <v>14</v>
      </c>
      <c r="J1138" s="59">
        <v>23910</v>
      </c>
      <c r="K1138" s="78">
        <f>VLOOKUP(msa[[#This Row],[hwycov_id]],cnf[],10,FALSE)</f>
        <v>23910</v>
      </c>
      <c r="L1138" s="229">
        <f t="shared" si="51"/>
        <v>0</v>
      </c>
      <c r="M1138" s="228">
        <f t="shared" si="52"/>
        <v>0</v>
      </c>
      <c r="N1138" s="228">
        <f t="shared" si="53"/>
        <v>0</v>
      </c>
      <c r="O1138" s="298" t="e">
        <f>VLOOKUP(msa[[#This Row],[hwycov_id]],check!$A$2:$P$26,16,FALSE)</f>
        <v>#N/A</v>
      </c>
      <c r="P1138" s="298">
        <v>1154</v>
      </c>
    </row>
    <row r="1139" spans="1:16">
      <c r="A1139" s="59">
        <v>4506</v>
      </c>
      <c r="B1139" s="59">
        <v>3</v>
      </c>
      <c r="C1139" s="59">
        <v>1</v>
      </c>
      <c r="D1139" s="59">
        <v>2</v>
      </c>
      <c r="E1139" s="59" t="s">
        <v>79</v>
      </c>
      <c r="F1139" s="227">
        <v>3</v>
      </c>
      <c r="G1139" s="227">
        <v>2</v>
      </c>
      <c r="H1139" s="59">
        <v>3</v>
      </c>
      <c r="I1139" s="227">
        <v>14</v>
      </c>
      <c r="J1139" s="59">
        <v>24375</v>
      </c>
      <c r="K1139" s="78">
        <f>VLOOKUP(msa[[#This Row],[hwycov_id]],cnf[],10,FALSE)</f>
        <v>24375</v>
      </c>
      <c r="L1139" s="229">
        <f t="shared" si="51"/>
        <v>0</v>
      </c>
      <c r="M1139" s="228">
        <f t="shared" si="52"/>
        <v>0</v>
      </c>
      <c r="N1139" s="228">
        <f t="shared" si="53"/>
        <v>0</v>
      </c>
      <c r="O1139" s="298" t="e">
        <f>VLOOKUP(msa[[#This Row],[hwycov_id]],check!$A$2:$P$26,16,FALSE)</f>
        <v>#N/A</v>
      </c>
      <c r="P1139" s="298">
        <v>1155</v>
      </c>
    </row>
    <row r="1140" spans="1:16">
      <c r="A1140" s="59">
        <v>1246</v>
      </c>
      <c r="B1140" s="59">
        <v>3</v>
      </c>
      <c r="C1140" s="59">
        <v>1</v>
      </c>
      <c r="D1140" s="59">
        <v>2</v>
      </c>
      <c r="E1140" s="59" t="s">
        <v>79</v>
      </c>
      <c r="F1140" s="227">
        <v>3</v>
      </c>
      <c r="G1140" s="227">
        <v>2</v>
      </c>
      <c r="H1140" s="59">
        <v>3</v>
      </c>
      <c r="I1140" s="227">
        <v>14</v>
      </c>
      <c r="J1140" s="59">
        <v>24454</v>
      </c>
      <c r="K1140" s="78">
        <f>VLOOKUP(msa[[#This Row],[hwycov_id]],cnf[],10,FALSE)</f>
        <v>24454</v>
      </c>
      <c r="L1140" s="229">
        <f t="shared" si="51"/>
        <v>0</v>
      </c>
      <c r="M1140" s="228">
        <f t="shared" si="52"/>
        <v>0</v>
      </c>
      <c r="N1140" s="228">
        <f t="shared" si="53"/>
        <v>0</v>
      </c>
      <c r="O1140" s="298" t="e">
        <f>VLOOKUP(msa[[#This Row],[hwycov_id]],check!$A$2:$P$26,16,FALSE)</f>
        <v>#N/A</v>
      </c>
      <c r="P1140" s="298">
        <v>1156</v>
      </c>
    </row>
    <row r="1141" spans="1:16">
      <c r="A1141" s="59">
        <v>9877</v>
      </c>
      <c r="B1141" s="59">
        <v>3</v>
      </c>
      <c r="C1141" s="59">
        <v>1</v>
      </c>
      <c r="D1141" s="59">
        <v>2</v>
      </c>
      <c r="E1141" s="59" t="s">
        <v>79</v>
      </c>
      <c r="F1141" s="227">
        <v>3</v>
      </c>
      <c r="G1141" s="227">
        <v>2</v>
      </c>
      <c r="H1141" s="59">
        <v>3</v>
      </c>
      <c r="I1141" s="227">
        <v>14</v>
      </c>
      <c r="J1141" s="59">
        <v>24712</v>
      </c>
      <c r="K1141" s="78">
        <f>VLOOKUP(msa[[#This Row],[hwycov_id]],cnf[],10,FALSE)</f>
        <v>24712</v>
      </c>
      <c r="L1141" s="229">
        <f t="shared" si="51"/>
        <v>0</v>
      </c>
      <c r="M1141" s="228">
        <f t="shared" si="52"/>
        <v>0</v>
      </c>
      <c r="N1141" s="228">
        <f t="shared" si="53"/>
        <v>0</v>
      </c>
      <c r="O1141" s="298" t="e">
        <f>VLOOKUP(msa[[#This Row],[hwycov_id]],check!$A$2:$P$26,16,FALSE)</f>
        <v>#N/A</v>
      </c>
      <c r="P1141" s="298">
        <v>1157</v>
      </c>
    </row>
    <row r="1142" spans="1:16">
      <c r="A1142" s="59">
        <v>333</v>
      </c>
      <c r="B1142" s="59">
        <v>3</v>
      </c>
      <c r="C1142" s="59">
        <v>1</v>
      </c>
      <c r="D1142" s="59">
        <v>2</v>
      </c>
      <c r="E1142" s="59" t="s">
        <v>79</v>
      </c>
      <c r="F1142" s="227">
        <v>3</v>
      </c>
      <c r="G1142" s="227">
        <v>2</v>
      </c>
      <c r="H1142" s="59">
        <v>3</v>
      </c>
      <c r="I1142" s="227">
        <v>14</v>
      </c>
      <c r="J1142" s="59">
        <v>24986</v>
      </c>
      <c r="K1142" s="78">
        <f>VLOOKUP(msa[[#This Row],[hwycov_id]],cnf[],10,FALSE)</f>
        <v>24986</v>
      </c>
      <c r="L1142" s="229">
        <f t="shared" si="51"/>
        <v>0</v>
      </c>
      <c r="M1142" s="228">
        <f t="shared" si="52"/>
        <v>0</v>
      </c>
      <c r="N1142" s="228">
        <f t="shared" si="53"/>
        <v>0</v>
      </c>
      <c r="O1142" s="298" t="e">
        <f>VLOOKUP(msa[[#This Row],[hwycov_id]],check!$A$2:$P$26,16,FALSE)</f>
        <v>#N/A</v>
      </c>
      <c r="P1142" s="298">
        <v>1158</v>
      </c>
    </row>
    <row r="1143" spans="1:16">
      <c r="A1143" s="59">
        <v>17994</v>
      </c>
      <c r="B1143" s="59">
        <v>3</v>
      </c>
      <c r="C1143" s="59">
        <v>1</v>
      </c>
      <c r="D1143" s="59">
        <v>2</v>
      </c>
      <c r="E1143" s="59" t="s">
        <v>79</v>
      </c>
      <c r="F1143" s="227">
        <v>3</v>
      </c>
      <c r="G1143" s="227">
        <v>2</v>
      </c>
      <c r="H1143" s="59">
        <v>3</v>
      </c>
      <c r="I1143" s="227">
        <v>14</v>
      </c>
      <c r="J1143" s="59">
        <v>25391</v>
      </c>
      <c r="K1143" s="78">
        <f>VLOOKUP(msa[[#This Row],[hwycov_id]],cnf[],10,FALSE)</f>
        <v>25391</v>
      </c>
      <c r="L1143" s="229">
        <f t="shared" si="51"/>
        <v>0</v>
      </c>
      <c r="M1143" s="228">
        <f t="shared" si="52"/>
        <v>0</v>
      </c>
      <c r="N1143" s="228">
        <f t="shared" si="53"/>
        <v>0</v>
      </c>
      <c r="O1143" s="298" t="e">
        <f>VLOOKUP(msa[[#This Row],[hwycov_id]],check!$A$2:$P$26,16,FALSE)</f>
        <v>#N/A</v>
      </c>
      <c r="P1143" s="298">
        <v>1159</v>
      </c>
    </row>
    <row r="1144" spans="1:16">
      <c r="A1144" s="59">
        <v>4496</v>
      </c>
      <c r="B1144" s="59">
        <v>3</v>
      </c>
      <c r="C1144" s="59">
        <v>1</v>
      </c>
      <c r="D1144" s="59">
        <v>2</v>
      </c>
      <c r="E1144" s="59" t="s">
        <v>79</v>
      </c>
      <c r="F1144" s="227">
        <v>3</v>
      </c>
      <c r="G1144" s="227">
        <v>2</v>
      </c>
      <c r="H1144" s="59">
        <v>3</v>
      </c>
      <c r="I1144" s="227">
        <v>14</v>
      </c>
      <c r="J1144" s="59">
        <v>25555</v>
      </c>
      <c r="K1144" s="78">
        <f>VLOOKUP(msa[[#This Row],[hwycov_id]],cnf[],10,FALSE)</f>
        <v>25555</v>
      </c>
      <c r="L1144" s="229">
        <f t="shared" si="51"/>
        <v>0</v>
      </c>
      <c r="M1144" s="228">
        <f t="shared" si="52"/>
        <v>0</v>
      </c>
      <c r="N1144" s="228">
        <f t="shared" si="53"/>
        <v>0</v>
      </c>
      <c r="O1144" s="298" t="e">
        <f>VLOOKUP(msa[[#This Row],[hwycov_id]],check!$A$2:$P$26,16,FALSE)</f>
        <v>#N/A</v>
      </c>
      <c r="P1144" s="298">
        <v>1160</v>
      </c>
    </row>
    <row r="1145" spans="1:16">
      <c r="A1145" s="59">
        <v>11610</v>
      </c>
      <c r="B1145" s="59">
        <v>3</v>
      </c>
      <c r="C1145" s="59">
        <v>1</v>
      </c>
      <c r="D1145" s="59">
        <v>2</v>
      </c>
      <c r="E1145" s="59" t="s">
        <v>79</v>
      </c>
      <c r="F1145" s="227">
        <v>3</v>
      </c>
      <c r="G1145" s="227">
        <v>2</v>
      </c>
      <c r="H1145" s="59">
        <v>3</v>
      </c>
      <c r="I1145" s="227">
        <v>14</v>
      </c>
      <c r="J1145" s="59">
        <v>26061</v>
      </c>
      <c r="K1145" s="78">
        <f>VLOOKUP(msa[[#This Row],[hwycov_id]],cnf[],10,FALSE)</f>
        <v>26061</v>
      </c>
      <c r="L1145" s="229">
        <f t="shared" si="51"/>
        <v>0</v>
      </c>
      <c r="M1145" s="228">
        <f t="shared" si="52"/>
        <v>0</v>
      </c>
      <c r="N1145" s="228">
        <f t="shared" si="53"/>
        <v>0</v>
      </c>
      <c r="O1145" s="298" t="e">
        <f>VLOOKUP(msa[[#This Row],[hwycov_id]],check!$A$2:$P$26,16,FALSE)</f>
        <v>#N/A</v>
      </c>
      <c r="P1145" s="298">
        <v>1161</v>
      </c>
    </row>
    <row r="1146" spans="1:16">
      <c r="A1146" s="59">
        <v>1760</v>
      </c>
      <c r="B1146" s="59">
        <v>3</v>
      </c>
      <c r="C1146" s="59">
        <v>1</v>
      </c>
      <c r="D1146" s="59">
        <v>2</v>
      </c>
      <c r="E1146" s="59" t="s">
        <v>79</v>
      </c>
      <c r="F1146" s="227">
        <v>3</v>
      </c>
      <c r="G1146" s="227">
        <v>2</v>
      </c>
      <c r="H1146" s="59">
        <v>3</v>
      </c>
      <c r="I1146" s="227">
        <v>14</v>
      </c>
      <c r="J1146" s="59">
        <v>26376</v>
      </c>
      <c r="K1146" s="78">
        <f>VLOOKUP(msa[[#This Row],[hwycov_id]],cnf[],10,FALSE)</f>
        <v>26376</v>
      </c>
      <c r="L1146" s="229">
        <f t="shared" si="51"/>
        <v>0</v>
      </c>
      <c r="M1146" s="228">
        <f t="shared" si="52"/>
        <v>0</v>
      </c>
      <c r="N1146" s="228">
        <f t="shared" si="53"/>
        <v>0</v>
      </c>
      <c r="O1146" s="298" t="e">
        <f>VLOOKUP(msa[[#This Row],[hwycov_id]],check!$A$2:$P$26,16,FALSE)</f>
        <v>#N/A</v>
      </c>
      <c r="P1146" s="298">
        <v>1162</v>
      </c>
    </row>
    <row r="1147" spans="1:16">
      <c r="A1147" s="59">
        <v>2999</v>
      </c>
      <c r="B1147" s="59">
        <v>3</v>
      </c>
      <c r="C1147" s="59">
        <v>1</v>
      </c>
      <c r="D1147" s="59">
        <v>2</v>
      </c>
      <c r="E1147" s="59" t="s">
        <v>79</v>
      </c>
      <c r="F1147" s="227">
        <v>3</v>
      </c>
      <c r="G1147" s="227">
        <v>2</v>
      </c>
      <c r="H1147" s="59">
        <v>3</v>
      </c>
      <c r="I1147" s="227">
        <v>14</v>
      </c>
      <c r="J1147" s="59">
        <v>26816</v>
      </c>
      <c r="K1147" s="78">
        <f>VLOOKUP(msa[[#This Row],[hwycov_id]],cnf[],10,FALSE)</f>
        <v>26816</v>
      </c>
      <c r="L1147" s="229">
        <f t="shared" si="51"/>
        <v>0</v>
      </c>
      <c r="M1147" s="228">
        <f t="shared" si="52"/>
        <v>0</v>
      </c>
      <c r="N1147" s="228">
        <f t="shared" si="53"/>
        <v>0</v>
      </c>
      <c r="O1147" s="298" t="e">
        <f>VLOOKUP(msa[[#This Row],[hwycov_id]],check!$A$2:$P$26,16,FALSE)</f>
        <v>#N/A</v>
      </c>
      <c r="P1147" s="298">
        <v>1163</v>
      </c>
    </row>
    <row r="1148" spans="1:16">
      <c r="A1148" s="59">
        <v>13728</v>
      </c>
      <c r="B1148" s="59">
        <v>3</v>
      </c>
      <c r="C1148" s="59">
        <v>1</v>
      </c>
      <c r="D1148" s="59">
        <v>2</v>
      </c>
      <c r="E1148" s="59" t="s">
        <v>82</v>
      </c>
      <c r="F1148" s="227">
        <v>3</v>
      </c>
      <c r="G1148" s="227">
        <v>2</v>
      </c>
      <c r="H1148" s="59">
        <v>3</v>
      </c>
      <c r="I1148" s="227">
        <v>13</v>
      </c>
      <c r="J1148" s="59">
        <v>26874</v>
      </c>
      <c r="K1148" s="78">
        <f>VLOOKUP(msa[[#This Row],[hwycov_id]],cnf[],10,FALSE)</f>
        <v>26874</v>
      </c>
      <c r="L1148" s="229">
        <f t="shared" si="51"/>
        <v>0</v>
      </c>
      <c r="M1148" s="228">
        <f t="shared" si="52"/>
        <v>0</v>
      </c>
      <c r="N1148" s="228">
        <f t="shared" si="53"/>
        <v>0</v>
      </c>
      <c r="O1148" s="298" t="e">
        <f>VLOOKUP(msa[[#This Row],[hwycov_id]],check!$A$2:$P$26,16,FALSE)</f>
        <v>#N/A</v>
      </c>
      <c r="P1148" s="298">
        <v>1164</v>
      </c>
    </row>
    <row r="1149" spans="1:16">
      <c r="A1149" s="59">
        <v>13670</v>
      </c>
      <c r="B1149" s="59">
        <v>3</v>
      </c>
      <c r="C1149" s="59">
        <v>1</v>
      </c>
      <c r="D1149" s="59">
        <v>2</v>
      </c>
      <c r="E1149" s="59" t="s">
        <v>79</v>
      </c>
      <c r="F1149" s="227">
        <v>3</v>
      </c>
      <c r="G1149" s="227">
        <v>2</v>
      </c>
      <c r="H1149" s="59">
        <v>3</v>
      </c>
      <c r="I1149" s="227">
        <v>14</v>
      </c>
      <c r="J1149" s="59">
        <v>26985</v>
      </c>
      <c r="K1149" s="78">
        <f>VLOOKUP(msa[[#This Row],[hwycov_id]],cnf[],10,FALSE)</f>
        <v>26985</v>
      </c>
      <c r="L1149" s="229">
        <f t="shared" si="51"/>
        <v>0</v>
      </c>
      <c r="M1149" s="228">
        <f t="shared" si="52"/>
        <v>0</v>
      </c>
      <c r="N1149" s="228">
        <f t="shared" si="53"/>
        <v>0</v>
      </c>
      <c r="O1149" s="298" t="e">
        <f>VLOOKUP(msa[[#This Row],[hwycov_id]],check!$A$2:$P$26,16,FALSE)</f>
        <v>#N/A</v>
      </c>
      <c r="P1149" s="298">
        <v>1165</v>
      </c>
    </row>
    <row r="1150" spans="1:16">
      <c r="A1150" s="59">
        <v>14969</v>
      </c>
      <c r="B1150" s="59">
        <v>3</v>
      </c>
      <c r="C1150" s="59">
        <v>1</v>
      </c>
      <c r="D1150" s="59">
        <v>2</v>
      </c>
      <c r="E1150" s="59" t="s">
        <v>79</v>
      </c>
      <c r="F1150" s="227">
        <v>3</v>
      </c>
      <c r="G1150" s="227">
        <v>2</v>
      </c>
      <c r="H1150" s="59">
        <v>3</v>
      </c>
      <c r="I1150" s="227">
        <v>14</v>
      </c>
      <c r="J1150" s="59">
        <v>27449</v>
      </c>
      <c r="K1150" s="78">
        <f>VLOOKUP(msa[[#This Row],[hwycov_id]],cnf[],10,FALSE)</f>
        <v>27449</v>
      </c>
      <c r="L1150" s="229">
        <f t="shared" si="51"/>
        <v>0</v>
      </c>
      <c r="M1150" s="228">
        <f t="shared" si="52"/>
        <v>0</v>
      </c>
      <c r="N1150" s="228">
        <f t="shared" si="53"/>
        <v>0</v>
      </c>
      <c r="O1150" s="298" t="e">
        <f>VLOOKUP(msa[[#This Row],[hwycov_id]],check!$A$2:$P$26,16,FALSE)</f>
        <v>#N/A</v>
      </c>
      <c r="P1150" s="298">
        <v>1166</v>
      </c>
    </row>
    <row r="1151" spans="1:16">
      <c r="A1151" s="59">
        <v>9299</v>
      </c>
      <c r="B1151" s="59">
        <v>3</v>
      </c>
      <c r="C1151" s="59">
        <v>1</v>
      </c>
      <c r="D1151" s="59">
        <v>2</v>
      </c>
      <c r="E1151" s="59" t="s">
        <v>79</v>
      </c>
      <c r="F1151" s="227">
        <v>3</v>
      </c>
      <c r="G1151" s="227">
        <v>2</v>
      </c>
      <c r="H1151" s="59">
        <v>3</v>
      </c>
      <c r="I1151" s="227">
        <v>19</v>
      </c>
      <c r="J1151" s="59">
        <v>27566</v>
      </c>
      <c r="K1151" s="78">
        <f>VLOOKUP(msa[[#This Row],[hwycov_id]],cnf[],10,FALSE)</f>
        <v>27566</v>
      </c>
      <c r="L1151" s="229">
        <f t="shared" si="51"/>
        <v>0</v>
      </c>
      <c r="M1151" s="228">
        <f t="shared" si="52"/>
        <v>0</v>
      </c>
      <c r="N1151" s="228">
        <f t="shared" si="53"/>
        <v>0</v>
      </c>
      <c r="O1151" s="298" t="e">
        <f>VLOOKUP(msa[[#This Row],[hwycov_id]],check!$A$2:$P$26,16,FALSE)</f>
        <v>#N/A</v>
      </c>
      <c r="P1151" s="298">
        <v>1167</v>
      </c>
    </row>
    <row r="1152" spans="1:16">
      <c r="A1152" s="59">
        <v>30711</v>
      </c>
      <c r="B1152" s="59">
        <v>3</v>
      </c>
      <c r="C1152" s="59">
        <v>1</v>
      </c>
      <c r="D1152" s="59">
        <v>2</v>
      </c>
      <c r="E1152" s="59" t="s">
        <v>79</v>
      </c>
      <c r="F1152" s="227">
        <v>3</v>
      </c>
      <c r="G1152" s="227">
        <v>2</v>
      </c>
      <c r="H1152" s="59">
        <v>3</v>
      </c>
      <c r="I1152" s="227">
        <v>14</v>
      </c>
      <c r="J1152" s="59">
        <v>27686</v>
      </c>
      <c r="K1152" s="78">
        <f>VLOOKUP(msa[[#This Row],[hwycov_id]],cnf[],10,FALSE)</f>
        <v>27686</v>
      </c>
      <c r="L1152" s="229">
        <f t="shared" si="51"/>
        <v>0</v>
      </c>
      <c r="M1152" s="228">
        <f t="shared" si="52"/>
        <v>0</v>
      </c>
      <c r="N1152" s="228">
        <f t="shared" si="53"/>
        <v>0</v>
      </c>
      <c r="O1152" s="298" t="e">
        <f>VLOOKUP(msa[[#This Row],[hwycov_id]],check!$A$2:$P$26,16,FALSE)</f>
        <v>#N/A</v>
      </c>
      <c r="P1152" s="298">
        <v>1168</v>
      </c>
    </row>
    <row r="1153" spans="1:16">
      <c r="A1153" s="59">
        <v>8011</v>
      </c>
      <c r="B1153" s="59">
        <v>3</v>
      </c>
      <c r="C1153" s="59">
        <v>1</v>
      </c>
      <c r="D1153" s="59">
        <v>2</v>
      </c>
      <c r="E1153" s="59" t="s">
        <v>79</v>
      </c>
      <c r="F1153" s="227">
        <v>3</v>
      </c>
      <c r="G1153" s="227">
        <v>2</v>
      </c>
      <c r="H1153" s="59">
        <v>3</v>
      </c>
      <c r="I1153" s="227">
        <v>14</v>
      </c>
      <c r="J1153" s="59">
        <v>27797</v>
      </c>
      <c r="K1153" s="78">
        <f>VLOOKUP(msa[[#This Row],[hwycov_id]],cnf[],10,FALSE)</f>
        <v>27797</v>
      </c>
      <c r="L1153" s="229">
        <f t="shared" si="51"/>
        <v>0</v>
      </c>
      <c r="M1153" s="228">
        <f t="shared" si="52"/>
        <v>0</v>
      </c>
      <c r="N1153" s="228">
        <f t="shared" si="53"/>
        <v>0</v>
      </c>
      <c r="O1153" s="298" t="e">
        <f>VLOOKUP(msa[[#This Row],[hwycov_id]],check!$A$2:$P$26,16,FALSE)</f>
        <v>#N/A</v>
      </c>
      <c r="P1153" s="298">
        <v>1169</v>
      </c>
    </row>
    <row r="1154" spans="1:16">
      <c r="A1154" s="59">
        <v>27112</v>
      </c>
      <c r="B1154" s="59">
        <v>3</v>
      </c>
      <c r="C1154" s="59">
        <v>1</v>
      </c>
      <c r="D1154" s="59">
        <v>2</v>
      </c>
      <c r="E1154" s="59" t="s">
        <v>79</v>
      </c>
      <c r="F1154" s="227">
        <v>3</v>
      </c>
      <c r="G1154" s="227">
        <v>2</v>
      </c>
      <c r="H1154" s="59">
        <v>3</v>
      </c>
      <c r="I1154" s="227">
        <v>14</v>
      </c>
      <c r="J1154" s="59">
        <v>28872</v>
      </c>
      <c r="K1154" s="78">
        <f>VLOOKUP(msa[[#This Row],[hwycov_id]],cnf[],10,FALSE)</f>
        <v>28872</v>
      </c>
      <c r="L1154" s="229">
        <f t="shared" ref="L1154:L1217" si="54">K1154/J1154-1</f>
        <v>0</v>
      </c>
      <c r="M1154" s="228">
        <f t="shared" ref="M1154:M1217" si="55">K1154-J1154</f>
        <v>0</v>
      </c>
      <c r="N1154" s="228">
        <f t="shared" ref="N1154:N1217" si="56">POWER(M1154,2)</f>
        <v>0</v>
      </c>
      <c r="O1154" s="298" t="e">
        <f>VLOOKUP(msa[[#This Row],[hwycov_id]],check!$A$2:$P$26,16,FALSE)</f>
        <v>#N/A</v>
      </c>
      <c r="P1154" s="298">
        <v>1170</v>
      </c>
    </row>
    <row r="1155" spans="1:16">
      <c r="A1155" s="59">
        <v>6488</v>
      </c>
      <c r="B1155" s="59">
        <v>3</v>
      </c>
      <c r="C1155" s="59">
        <v>1</v>
      </c>
      <c r="D1155" s="59">
        <v>2</v>
      </c>
      <c r="E1155" s="59" t="s">
        <v>79</v>
      </c>
      <c r="F1155" s="227">
        <v>3</v>
      </c>
      <c r="G1155" s="227">
        <v>3</v>
      </c>
      <c r="H1155" s="59">
        <v>3</v>
      </c>
      <c r="I1155" s="227">
        <v>14</v>
      </c>
      <c r="J1155" s="59">
        <v>30586</v>
      </c>
      <c r="K1155" s="78">
        <f>VLOOKUP(msa[[#This Row],[hwycov_id]],cnf[],10,FALSE)</f>
        <v>30586</v>
      </c>
      <c r="L1155" s="229">
        <f t="shared" si="54"/>
        <v>0</v>
      </c>
      <c r="M1155" s="228">
        <f t="shared" si="55"/>
        <v>0</v>
      </c>
      <c r="N1155" s="228">
        <f t="shared" si="56"/>
        <v>0</v>
      </c>
      <c r="O1155" s="298" t="e">
        <f>VLOOKUP(msa[[#This Row],[hwycov_id]],check!$A$2:$P$26,16,FALSE)</f>
        <v>#N/A</v>
      </c>
      <c r="P1155" s="298">
        <v>1171</v>
      </c>
    </row>
    <row r="1156" spans="1:16">
      <c r="A1156" s="59">
        <v>10034</v>
      </c>
      <c r="B1156" s="59">
        <v>3</v>
      </c>
      <c r="C1156" s="59">
        <v>1</v>
      </c>
      <c r="D1156" s="59">
        <v>2</v>
      </c>
      <c r="E1156" s="59" t="s">
        <v>79</v>
      </c>
      <c r="F1156" s="227">
        <v>3</v>
      </c>
      <c r="G1156" s="227">
        <v>3</v>
      </c>
      <c r="H1156" s="59">
        <v>3</v>
      </c>
      <c r="I1156" s="227">
        <v>14</v>
      </c>
      <c r="J1156" s="59">
        <v>32317</v>
      </c>
      <c r="K1156" s="78">
        <f>VLOOKUP(msa[[#This Row],[hwycov_id]],cnf[],10,FALSE)</f>
        <v>32317</v>
      </c>
      <c r="L1156" s="229">
        <f t="shared" si="54"/>
        <v>0</v>
      </c>
      <c r="M1156" s="228">
        <f t="shared" si="55"/>
        <v>0</v>
      </c>
      <c r="N1156" s="228">
        <f t="shared" si="56"/>
        <v>0</v>
      </c>
      <c r="O1156" s="298" t="e">
        <f>VLOOKUP(msa[[#This Row],[hwycov_id]],check!$A$2:$P$26,16,FALSE)</f>
        <v>#N/A</v>
      </c>
      <c r="P1156" s="298">
        <v>1172</v>
      </c>
    </row>
    <row r="1157" spans="1:16">
      <c r="A1157" s="59">
        <v>9281</v>
      </c>
      <c r="B1157" s="59">
        <v>3</v>
      </c>
      <c r="C1157" s="59">
        <v>1</v>
      </c>
      <c r="D1157" s="59">
        <v>2</v>
      </c>
      <c r="E1157" s="59" t="s">
        <v>79</v>
      </c>
      <c r="F1157" s="227">
        <v>3</v>
      </c>
      <c r="G1157" s="227">
        <v>3</v>
      </c>
      <c r="H1157" s="59">
        <v>3</v>
      </c>
      <c r="I1157" s="227">
        <v>14</v>
      </c>
      <c r="J1157" s="59">
        <v>32749</v>
      </c>
      <c r="K1157" s="78">
        <f>VLOOKUP(msa[[#This Row],[hwycov_id]],cnf[],10,FALSE)</f>
        <v>32749</v>
      </c>
      <c r="L1157" s="229">
        <f t="shared" si="54"/>
        <v>0</v>
      </c>
      <c r="M1157" s="228">
        <f t="shared" si="55"/>
        <v>0</v>
      </c>
      <c r="N1157" s="228">
        <f t="shared" si="56"/>
        <v>0</v>
      </c>
      <c r="O1157" s="298" t="e">
        <f>VLOOKUP(msa[[#This Row],[hwycov_id]],check!$A$2:$P$26,16,FALSE)</f>
        <v>#N/A</v>
      </c>
      <c r="P1157" s="298">
        <v>1173</v>
      </c>
    </row>
    <row r="1158" spans="1:16">
      <c r="A1158" s="59">
        <v>20028</v>
      </c>
      <c r="B1158" s="59">
        <v>3</v>
      </c>
      <c r="C1158" s="59">
        <v>1</v>
      </c>
      <c r="D1158" s="59">
        <v>2</v>
      </c>
      <c r="E1158" s="59" t="s">
        <v>79</v>
      </c>
      <c r="F1158" s="227">
        <v>3</v>
      </c>
      <c r="G1158" s="227">
        <v>3</v>
      </c>
      <c r="H1158" s="59">
        <v>3</v>
      </c>
      <c r="I1158" s="227">
        <v>14</v>
      </c>
      <c r="J1158" s="59">
        <v>32852</v>
      </c>
      <c r="K1158" s="78">
        <f>VLOOKUP(msa[[#This Row],[hwycov_id]],cnf[],10,FALSE)</f>
        <v>32852</v>
      </c>
      <c r="L1158" s="229">
        <f t="shared" si="54"/>
        <v>0</v>
      </c>
      <c r="M1158" s="228">
        <f t="shared" si="55"/>
        <v>0</v>
      </c>
      <c r="N1158" s="228">
        <f t="shared" si="56"/>
        <v>0</v>
      </c>
      <c r="O1158" s="298" t="e">
        <f>VLOOKUP(msa[[#This Row],[hwycov_id]],check!$A$2:$P$26,16,FALSE)</f>
        <v>#N/A</v>
      </c>
      <c r="P1158" s="298">
        <v>1174</v>
      </c>
    </row>
    <row r="1159" spans="1:16">
      <c r="A1159" s="59">
        <v>11660</v>
      </c>
      <c r="B1159" s="59">
        <v>3</v>
      </c>
      <c r="C1159" s="59">
        <v>1</v>
      </c>
      <c r="D1159" s="59">
        <v>2</v>
      </c>
      <c r="E1159" s="59" t="s">
        <v>79</v>
      </c>
      <c r="F1159" s="227">
        <v>3</v>
      </c>
      <c r="G1159" s="227">
        <v>3</v>
      </c>
      <c r="H1159" s="59">
        <v>3</v>
      </c>
      <c r="I1159" s="227">
        <v>14</v>
      </c>
      <c r="J1159" s="59">
        <v>33612</v>
      </c>
      <c r="K1159" s="78">
        <f>VLOOKUP(msa[[#This Row],[hwycov_id]],cnf[],10,FALSE)</f>
        <v>33612</v>
      </c>
      <c r="L1159" s="229">
        <f t="shared" si="54"/>
        <v>0</v>
      </c>
      <c r="M1159" s="228">
        <f t="shared" si="55"/>
        <v>0</v>
      </c>
      <c r="N1159" s="228">
        <f t="shared" si="56"/>
        <v>0</v>
      </c>
      <c r="O1159" s="298" t="e">
        <f>VLOOKUP(msa[[#This Row],[hwycov_id]],check!$A$2:$P$26,16,FALSE)</f>
        <v>#N/A</v>
      </c>
      <c r="P1159" s="298">
        <v>1175</v>
      </c>
    </row>
    <row r="1160" spans="1:16">
      <c r="A1160" s="59">
        <v>17986</v>
      </c>
      <c r="B1160" s="59">
        <v>3</v>
      </c>
      <c r="C1160" s="59">
        <v>1</v>
      </c>
      <c r="D1160" s="59">
        <v>2</v>
      </c>
      <c r="E1160" s="59" t="s">
        <v>79</v>
      </c>
      <c r="F1160" s="227">
        <v>3</v>
      </c>
      <c r="G1160" s="227">
        <v>3</v>
      </c>
      <c r="H1160" s="59">
        <v>3</v>
      </c>
      <c r="I1160" s="227">
        <v>14</v>
      </c>
      <c r="J1160" s="59">
        <v>35050</v>
      </c>
      <c r="K1160" s="78">
        <f>VLOOKUP(msa[[#This Row],[hwycov_id]],cnf[],10,FALSE)</f>
        <v>35050</v>
      </c>
      <c r="L1160" s="229">
        <f t="shared" si="54"/>
        <v>0</v>
      </c>
      <c r="M1160" s="228">
        <f t="shared" si="55"/>
        <v>0</v>
      </c>
      <c r="N1160" s="228">
        <f t="shared" si="56"/>
        <v>0</v>
      </c>
      <c r="O1160" s="298" t="e">
        <f>VLOOKUP(msa[[#This Row],[hwycov_id]],check!$A$2:$P$26,16,FALSE)</f>
        <v>#N/A</v>
      </c>
      <c r="P1160" s="298">
        <v>1176</v>
      </c>
    </row>
    <row r="1161" spans="1:16">
      <c r="A1161" s="59">
        <v>11514</v>
      </c>
      <c r="B1161" s="59">
        <v>3</v>
      </c>
      <c r="C1161" s="59">
        <v>1</v>
      </c>
      <c r="D1161" s="59">
        <v>2</v>
      </c>
      <c r="E1161" s="59" t="s">
        <v>79</v>
      </c>
      <c r="F1161" s="227">
        <v>3</v>
      </c>
      <c r="G1161" s="227">
        <v>3</v>
      </c>
      <c r="H1161" s="59">
        <v>3</v>
      </c>
      <c r="I1161" s="227">
        <v>14</v>
      </c>
      <c r="J1161" s="59">
        <v>35532</v>
      </c>
      <c r="K1161" s="78">
        <f>VLOOKUP(msa[[#This Row],[hwycov_id]],cnf[],10,FALSE)</f>
        <v>35532</v>
      </c>
      <c r="L1161" s="229">
        <f t="shared" si="54"/>
        <v>0</v>
      </c>
      <c r="M1161" s="228">
        <f t="shared" si="55"/>
        <v>0</v>
      </c>
      <c r="N1161" s="228">
        <f t="shared" si="56"/>
        <v>0</v>
      </c>
      <c r="O1161" s="298" t="e">
        <f>VLOOKUP(msa[[#This Row],[hwycov_id]],check!$A$2:$P$26,16,FALSE)</f>
        <v>#N/A</v>
      </c>
      <c r="P1161" s="298">
        <v>1177</v>
      </c>
    </row>
    <row r="1162" spans="1:16">
      <c r="A1162" s="59">
        <v>15171</v>
      </c>
      <c r="B1162" s="59">
        <v>3</v>
      </c>
      <c r="C1162" s="59">
        <v>1</v>
      </c>
      <c r="D1162" s="59">
        <v>2</v>
      </c>
      <c r="E1162" s="59" t="s">
        <v>79</v>
      </c>
      <c r="F1162" s="227">
        <v>3</v>
      </c>
      <c r="G1162" s="227">
        <v>3</v>
      </c>
      <c r="H1162" s="59">
        <v>3</v>
      </c>
      <c r="I1162" s="227">
        <v>14</v>
      </c>
      <c r="J1162" s="59">
        <v>36446</v>
      </c>
      <c r="K1162" s="78">
        <f>VLOOKUP(msa[[#This Row],[hwycov_id]],cnf[],10,FALSE)</f>
        <v>36446</v>
      </c>
      <c r="L1162" s="229">
        <f t="shared" si="54"/>
        <v>0</v>
      </c>
      <c r="M1162" s="228">
        <f t="shared" si="55"/>
        <v>0</v>
      </c>
      <c r="N1162" s="228">
        <f t="shared" si="56"/>
        <v>0</v>
      </c>
      <c r="O1162" s="298" t="e">
        <f>VLOOKUP(msa[[#This Row],[hwycov_id]],check!$A$2:$P$26,16,FALSE)</f>
        <v>#N/A</v>
      </c>
      <c r="P1162" s="298">
        <v>1178</v>
      </c>
    </row>
    <row r="1163" spans="1:16">
      <c r="A1163" s="59">
        <v>31272</v>
      </c>
      <c r="B1163" s="59">
        <v>3</v>
      </c>
      <c r="C1163" s="59">
        <v>1</v>
      </c>
      <c r="D1163" s="59">
        <v>2</v>
      </c>
      <c r="E1163" s="59" t="s">
        <v>79</v>
      </c>
      <c r="F1163" s="227">
        <v>3</v>
      </c>
      <c r="G1163" s="227">
        <v>3</v>
      </c>
      <c r="H1163" s="59">
        <v>3</v>
      </c>
      <c r="I1163" s="227">
        <v>14</v>
      </c>
      <c r="J1163" s="59">
        <v>39765</v>
      </c>
      <c r="K1163" s="78">
        <f>VLOOKUP(msa[[#This Row],[hwycov_id]],cnf[],10,FALSE)</f>
        <v>39765</v>
      </c>
      <c r="L1163" s="229">
        <f t="shared" si="54"/>
        <v>0</v>
      </c>
      <c r="M1163" s="228">
        <f t="shared" si="55"/>
        <v>0</v>
      </c>
      <c r="N1163" s="228">
        <f t="shared" si="56"/>
        <v>0</v>
      </c>
      <c r="O1163" s="298" t="e">
        <f>VLOOKUP(msa[[#This Row],[hwycov_id]],check!$A$2:$P$26,16,FALSE)</f>
        <v>#N/A</v>
      </c>
      <c r="P1163" s="298">
        <v>1179</v>
      </c>
    </row>
    <row r="1164" spans="1:16">
      <c r="A1164" s="59">
        <v>16394</v>
      </c>
      <c r="B1164" s="59">
        <v>3</v>
      </c>
      <c r="C1164" s="59">
        <v>1</v>
      </c>
      <c r="D1164" s="59">
        <v>2</v>
      </c>
      <c r="E1164" s="59" t="s">
        <v>79</v>
      </c>
      <c r="F1164" s="227">
        <v>3</v>
      </c>
      <c r="G1164" s="227">
        <v>4</v>
      </c>
      <c r="H1164" s="59">
        <v>3</v>
      </c>
      <c r="I1164" s="227">
        <v>14</v>
      </c>
      <c r="J1164" s="59">
        <v>40610</v>
      </c>
      <c r="K1164" s="78">
        <f>VLOOKUP(msa[[#This Row],[hwycov_id]],cnf[],10,FALSE)</f>
        <v>40610</v>
      </c>
      <c r="L1164" s="229">
        <f t="shared" si="54"/>
        <v>0</v>
      </c>
      <c r="M1164" s="228">
        <f t="shared" si="55"/>
        <v>0</v>
      </c>
      <c r="N1164" s="228">
        <f t="shared" si="56"/>
        <v>0</v>
      </c>
      <c r="O1164" s="298" t="e">
        <f>VLOOKUP(msa[[#This Row],[hwycov_id]],check!$A$2:$P$26,16,FALSE)</f>
        <v>#N/A</v>
      </c>
      <c r="P1164" s="298">
        <v>1180</v>
      </c>
    </row>
    <row r="1165" spans="1:16">
      <c r="A1165" s="59">
        <v>1283</v>
      </c>
      <c r="B1165" s="59">
        <v>3</v>
      </c>
      <c r="C1165" s="59">
        <v>1</v>
      </c>
      <c r="D1165" s="59">
        <v>2</v>
      </c>
      <c r="E1165" s="59" t="s">
        <v>79</v>
      </c>
      <c r="F1165" s="227">
        <v>3</v>
      </c>
      <c r="G1165" s="227">
        <v>5</v>
      </c>
      <c r="H1165" s="59">
        <v>3</v>
      </c>
      <c r="I1165" s="227">
        <v>14</v>
      </c>
      <c r="J1165" s="59">
        <v>51280</v>
      </c>
      <c r="K1165" s="78">
        <f>VLOOKUP(msa[[#This Row],[hwycov_id]],cnf[],10,FALSE)</f>
        <v>51280</v>
      </c>
      <c r="L1165" s="229">
        <f t="shared" si="54"/>
        <v>0</v>
      </c>
      <c r="M1165" s="228">
        <f t="shared" si="55"/>
        <v>0</v>
      </c>
      <c r="N1165" s="228">
        <f t="shared" si="56"/>
        <v>0</v>
      </c>
      <c r="O1165" s="298" t="e">
        <f>VLOOKUP(msa[[#This Row],[hwycov_id]],check!$A$2:$P$26,16,FALSE)</f>
        <v>#N/A</v>
      </c>
      <c r="P1165" s="298">
        <v>1181</v>
      </c>
    </row>
    <row r="1166" spans="1:16">
      <c r="A1166" s="59">
        <v>5051</v>
      </c>
      <c r="B1166" s="59">
        <v>3</v>
      </c>
      <c r="C1166" s="59">
        <v>1</v>
      </c>
      <c r="D1166" s="59">
        <v>2</v>
      </c>
      <c r="E1166" s="59" t="s">
        <v>79</v>
      </c>
      <c r="F1166" s="227">
        <v>3</v>
      </c>
      <c r="G1166" s="227">
        <v>5</v>
      </c>
      <c r="H1166" s="59">
        <v>3</v>
      </c>
      <c r="I1166" s="227">
        <v>14</v>
      </c>
      <c r="J1166" s="59">
        <v>52257</v>
      </c>
      <c r="K1166" s="78">
        <f>VLOOKUP(msa[[#This Row],[hwycov_id]],cnf[],10,FALSE)</f>
        <v>52257</v>
      </c>
      <c r="L1166" s="229">
        <f t="shared" si="54"/>
        <v>0</v>
      </c>
      <c r="M1166" s="228">
        <f t="shared" si="55"/>
        <v>0</v>
      </c>
      <c r="N1166" s="228">
        <f t="shared" si="56"/>
        <v>0</v>
      </c>
      <c r="O1166" s="298" t="e">
        <f>VLOOKUP(msa[[#This Row],[hwycov_id]],check!$A$2:$P$26,16,FALSE)</f>
        <v>#N/A</v>
      </c>
      <c r="P1166" s="298">
        <v>1182</v>
      </c>
    </row>
    <row r="1167" spans="1:16">
      <c r="A1167" s="59">
        <v>3854</v>
      </c>
      <c r="B1167" s="59">
        <v>3</v>
      </c>
      <c r="C1167" s="59">
        <v>1</v>
      </c>
      <c r="D1167" s="59">
        <v>2</v>
      </c>
      <c r="E1167" s="59" t="s">
        <v>79</v>
      </c>
      <c r="F1167" s="227">
        <v>3</v>
      </c>
      <c r="G1167" s="227">
        <v>5</v>
      </c>
      <c r="H1167" s="59">
        <v>3</v>
      </c>
      <c r="I1167" s="227">
        <v>14</v>
      </c>
      <c r="J1167" s="59">
        <v>58950</v>
      </c>
      <c r="K1167" s="78">
        <f>VLOOKUP(msa[[#This Row],[hwycov_id]],cnf[],10,FALSE)</f>
        <v>58950</v>
      </c>
      <c r="L1167" s="229">
        <f t="shared" si="54"/>
        <v>0</v>
      </c>
      <c r="M1167" s="228">
        <f t="shared" si="55"/>
        <v>0</v>
      </c>
      <c r="N1167" s="228">
        <f t="shared" si="56"/>
        <v>0</v>
      </c>
      <c r="O1167" s="298" t="e">
        <f>VLOOKUP(msa[[#This Row],[hwycov_id]],check!$A$2:$P$26,16,FALSE)</f>
        <v>#N/A</v>
      </c>
      <c r="P1167" s="298">
        <v>1183</v>
      </c>
    </row>
    <row r="1168" spans="1:16">
      <c r="A1168" s="59">
        <v>5163</v>
      </c>
      <c r="B1168" s="59">
        <v>4</v>
      </c>
      <c r="C1168" s="59">
        <v>1</v>
      </c>
      <c r="D1168" s="59">
        <v>2</v>
      </c>
      <c r="E1168" s="59" t="s">
        <v>79</v>
      </c>
      <c r="F1168" s="227">
        <v>4</v>
      </c>
      <c r="G1168" s="227">
        <v>0</v>
      </c>
      <c r="H1168" s="59">
        <v>3</v>
      </c>
      <c r="I1168" s="227">
        <v>14</v>
      </c>
      <c r="J1168" s="59">
        <v>4299</v>
      </c>
      <c r="K1168" s="78">
        <f>VLOOKUP(msa[[#This Row],[hwycov_id]],cnf[],10,FALSE)</f>
        <v>4299</v>
      </c>
      <c r="L1168" s="229">
        <f t="shared" si="54"/>
        <v>0</v>
      </c>
      <c r="M1168" s="228">
        <f t="shared" si="55"/>
        <v>0</v>
      </c>
      <c r="N1168" s="228">
        <f t="shared" si="56"/>
        <v>0</v>
      </c>
      <c r="O1168" s="298" t="e">
        <f>VLOOKUP(msa[[#This Row],[hwycov_id]],check!$A$2:$P$26,16,FALSE)</f>
        <v>#N/A</v>
      </c>
      <c r="P1168" s="298">
        <v>1184</v>
      </c>
    </row>
    <row r="1169" spans="1:16">
      <c r="A1169" s="59">
        <v>8485</v>
      </c>
      <c r="B1169" s="59">
        <v>4</v>
      </c>
      <c r="C1169" s="59">
        <v>1</v>
      </c>
      <c r="D1169" s="59">
        <v>2</v>
      </c>
      <c r="E1169" s="59" t="s">
        <v>79</v>
      </c>
      <c r="F1169" s="227">
        <v>4</v>
      </c>
      <c r="G1169" s="227">
        <v>0</v>
      </c>
      <c r="H1169" s="59">
        <v>3</v>
      </c>
      <c r="I1169" s="227">
        <v>14</v>
      </c>
      <c r="J1169" s="59">
        <v>4635</v>
      </c>
      <c r="K1169" s="78">
        <f>VLOOKUP(msa[[#This Row],[hwycov_id]],cnf[],10,FALSE)</f>
        <v>4635</v>
      </c>
      <c r="L1169" s="229">
        <f t="shared" si="54"/>
        <v>0</v>
      </c>
      <c r="M1169" s="228">
        <f t="shared" si="55"/>
        <v>0</v>
      </c>
      <c r="N1169" s="228">
        <f t="shared" si="56"/>
        <v>0</v>
      </c>
      <c r="O1169" s="298" t="e">
        <f>VLOOKUP(msa[[#This Row],[hwycov_id]],check!$A$2:$P$26,16,FALSE)</f>
        <v>#N/A</v>
      </c>
      <c r="P1169" s="298">
        <v>1185</v>
      </c>
    </row>
    <row r="1170" spans="1:16">
      <c r="A1170" s="59">
        <v>16069</v>
      </c>
      <c r="B1170" s="59">
        <v>4</v>
      </c>
      <c r="C1170" s="59">
        <v>1</v>
      </c>
      <c r="D1170" s="59">
        <v>2</v>
      </c>
      <c r="E1170" s="59" t="s">
        <v>79</v>
      </c>
      <c r="F1170" s="227">
        <v>4</v>
      </c>
      <c r="G1170" s="227">
        <v>0</v>
      </c>
      <c r="H1170" s="59">
        <v>3</v>
      </c>
      <c r="I1170" s="227">
        <v>14</v>
      </c>
      <c r="J1170" s="59">
        <v>4965</v>
      </c>
      <c r="K1170" s="78">
        <f>VLOOKUP(msa[[#This Row],[hwycov_id]],cnf[],10,FALSE)</f>
        <v>4965</v>
      </c>
      <c r="L1170" s="229">
        <f t="shared" si="54"/>
        <v>0</v>
      </c>
      <c r="M1170" s="228">
        <f t="shared" si="55"/>
        <v>0</v>
      </c>
      <c r="N1170" s="228">
        <f t="shared" si="56"/>
        <v>0</v>
      </c>
      <c r="O1170" s="298" t="e">
        <f>VLOOKUP(msa[[#This Row],[hwycov_id]],check!$A$2:$P$26,16,FALSE)</f>
        <v>#N/A</v>
      </c>
      <c r="P1170" s="298">
        <v>1186</v>
      </c>
    </row>
    <row r="1171" spans="1:16">
      <c r="A1171" s="59">
        <v>1952</v>
      </c>
      <c r="B1171" s="59">
        <v>4</v>
      </c>
      <c r="C1171" s="59">
        <v>1</v>
      </c>
      <c r="D1171" s="59">
        <v>2</v>
      </c>
      <c r="E1171" s="59" t="s">
        <v>79</v>
      </c>
      <c r="F1171" s="227">
        <v>4</v>
      </c>
      <c r="G1171" s="227">
        <v>0</v>
      </c>
      <c r="H1171" s="59">
        <v>3</v>
      </c>
      <c r="I1171" s="227">
        <v>14</v>
      </c>
      <c r="J1171" s="59">
        <v>6072</v>
      </c>
      <c r="K1171" s="78">
        <f>VLOOKUP(msa[[#This Row],[hwycov_id]],cnf[],10,FALSE)</f>
        <v>6072</v>
      </c>
      <c r="L1171" s="229">
        <f t="shared" si="54"/>
        <v>0</v>
      </c>
      <c r="M1171" s="228">
        <f t="shared" si="55"/>
        <v>0</v>
      </c>
      <c r="N1171" s="228">
        <f t="shared" si="56"/>
        <v>0</v>
      </c>
      <c r="O1171" s="298" t="e">
        <f>VLOOKUP(msa[[#This Row],[hwycov_id]],check!$A$2:$P$26,16,FALSE)</f>
        <v>#N/A</v>
      </c>
      <c r="P1171" s="298">
        <v>1187</v>
      </c>
    </row>
    <row r="1172" spans="1:16">
      <c r="A1172" s="59">
        <v>11697</v>
      </c>
      <c r="B1172" s="59">
        <v>4</v>
      </c>
      <c r="C1172" s="59">
        <v>1</v>
      </c>
      <c r="D1172" s="59">
        <v>2</v>
      </c>
      <c r="E1172" s="59" t="s">
        <v>79</v>
      </c>
      <c r="F1172" s="227">
        <v>4</v>
      </c>
      <c r="G1172" s="227">
        <v>0</v>
      </c>
      <c r="H1172" s="59">
        <v>3</v>
      </c>
      <c r="I1172" s="227">
        <v>14</v>
      </c>
      <c r="J1172" s="59">
        <v>6300</v>
      </c>
      <c r="K1172" s="78">
        <f>VLOOKUP(msa[[#This Row],[hwycov_id]],cnf[],10,FALSE)</f>
        <v>6300</v>
      </c>
      <c r="L1172" s="229">
        <f t="shared" si="54"/>
        <v>0</v>
      </c>
      <c r="M1172" s="228">
        <f t="shared" si="55"/>
        <v>0</v>
      </c>
      <c r="N1172" s="228">
        <f t="shared" si="56"/>
        <v>0</v>
      </c>
      <c r="O1172" s="298" t="e">
        <f>VLOOKUP(msa[[#This Row],[hwycov_id]],check!$A$2:$P$26,16,FALSE)</f>
        <v>#N/A</v>
      </c>
      <c r="P1172" s="298">
        <v>1188</v>
      </c>
    </row>
    <row r="1173" spans="1:16">
      <c r="A1173" s="59">
        <v>1962</v>
      </c>
      <c r="B1173" s="59">
        <v>4</v>
      </c>
      <c r="C1173" s="59">
        <v>1</v>
      </c>
      <c r="D1173" s="59">
        <v>2</v>
      </c>
      <c r="E1173" s="59" t="s">
        <v>79</v>
      </c>
      <c r="F1173" s="227">
        <v>4</v>
      </c>
      <c r="G1173" s="227">
        <v>0</v>
      </c>
      <c r="H1173" s="59">
        <v>3</v>
      </c>
      <c r="I1173" s="227">
        <v>14</v>
      </c>
      <c r="J1173" s="59">
        <v>6585</v>
      </c>
      <c r="K1173" s="78">
        <f>VLOOKUP(msa[[#This Row],[hwycov_id]],cnf[],10,FALSE)</f>
        <v>6585</v>
      </c>
      <c r="L1173" s="229">
        <f t="shared" si="54"/>
        <v>0</v>
      </c>
      <c r="M1173" s="228">
        <f t="shared" si="55"/>
        <v>0</v>
      </c>
      <c r="N1173" s="228">
        <f t="shared" si="56"/>
        <v>0</v>
      </c>
      <c r="O1173" s="298" t="e">
        <f>VLOOKUP(msa[[#This Row],[hwycov_id]],check!$A$2:$P$26,16,FALSE)</f>
        <v>#N/A</v>
      </c>
      <c r="P1173" s="298">
        <v>1189</v>
      </c>
    </row>
    <row r="1174" spans="1:16">
      <c r="A1174" s="59">
        <v>3904</v>
      </c>
      <c r="B1174" s="59">
        <v>4</v>
      </c>
      <c r="C1174" s="59">
        <v>1</v>
      </c>
      <c r="D1174" s="59">
        <v>2</v>
      </c>
      <c r="E1174" s="59" t="s">
        <v>79</v>
      </c>
      <c r="F1174" s="227">
        <v>4</v>
      </c>
      <c r="G1174" s="227">
        <v>0</v>
      </c>
      <c r="H1174" s="59">
        <v>3</v>
      </c>
      <c r="I1174" s="227">
        <v>14</v>
      </c>
      <c r="J1174" s="59">
        <v>7020</v>
      </c>
      <c r="K1174" s="78">
        <f>VLOOKUP(msa[[#This Row],[hwycov_id]],cnf[],10,FALSE)</f>
        <v>7020</v>
      </c>
      <c r="L1174" s="229">
        <f t="shared" si="54"/>
        <v>0</v>
      </c>
      <c r="M1174" s="228">
        <f t="shared" si="55"/>
        <v>0</v>
      </c>
      <c r="N1174" s="228">
        <f t="shared" si="56"/>
        <v>0</v>
      </c>
      <c r="O1174" s="298" t="e">
        <f>VLOOKUP(msa[[#This Row],[hwycov_id]],check!$A$2:$P$26,16,FALSE)</f>
        <v>#N/A</v>
      </c>
      <c r="P1174" s="298">
        <v>1190</v>
      </c>
    </row>
    <row r="1175" spans="1:16">
      <c r="A1175" s="59">
        <v>10985</v>
      </c>
      <c r="B1175" s="59">
        <v>4</v>
      </c>
      <c r="C1175" s="59">
        <v>1</v>
      </c>
      <c r="D1175" s="59">
        <v>2</v>
      </c>
      <c r="E1175" s="59" t="s">
        <v>79</v>
      </c>
      <c r="F1175" s="227">
        <v>4</v>
      </c>
      <c r="G1175" s="227">
        <v>0</v>
      </c>
      <c r="H1175" s="59">
        <v>3</v>
      </c>
      <c r="I1175" s="227">
        <v>14</v>
      </c>
      <c r="J1175" s="59">
        <v>7090</v>
      </c>
      <c r="K1175" s="78">
        <f>VLOOKUP(msa[[#This Row],[hwycov_id]],cnf[],10,FALSE)</f>
        <v>7090</v>
      </c>
      <c r="L1175" s="229">
        <f t="shared" si="54"/>
        <v>0</v>
      </c>
      <c r="M1175" s="228">
        <f t="shared" si="55"/>
        <v>0</v>
      </c>
      <c r="N1175" s="228">
        <f t="shared" si="56"/>
        <v>0</v>
      </c>
      <c r="O1175" s="298" t="e">
        <f>VLOOKUP(msa[[#This Row],[hwycov_id]],check!$A$2:$P$26,16,FALSE)</f>
        <v>#N/A</v>
      </c>
      <c r="P1175" s="298">
        <v>1191</v>
      </c>
    </row>
    <row r="1176" spans="1:16">
      <c r="A1176" s="59">
        <v>1272</v>
      </c>
      <c r="B1176" s="59">
        <v>4</v>
      </c>
      <c r="C1176" s="59">
        <v>1</v>
      </c>
      <c r="D1176" s="59">
        <v>2</v>
      </c>
      <c r="E1176" s="59" t="s">
        <v>79</v>
      </c>
      <c r="F1176" s="227">
        <v>4</v>
      </c>
      <c r="G1176" s="227">
        <v>0</v>
      </c>
      <c r="H1176" s="59">
        <v>3</v>
      </c>
      <c r="I1176" s="227">
        <v>14</v>
      </c>
      <c r="J1176" s="59">
        <v>7312</v>
      </c>
      <c r="K1176" s="78">
        <f>VLOOKUP(msa[[#This Row],[hwycov_id]],cnf[],10,FALSE)</f>
        <v>7312</v>
      </c>
      <c r="L1176" s="229">
        <f t="shared" si="54"/>
        <v>0</v>
      </c>
      <c r="M1176" s="228">
        <f t="shared" si="55"/>
        <v>0</v>
      </c>
      <c r="N1176" s="228">
        <f t="shared" si="56"/>
        <v>0</v>
      </c>
      <c r="O1176" s="298" t="e">
        <f>VLOOKUP(msa[[#This Row],[hwycov_id]],check!$A$2:$P$26,16,FALSE)</f>
        <v>#N/A</v>
      </c>
      <c r="P1176" s="298">
        <v>1192</v>
      </c>
    </row>
    <row r="1177" spans="1:16">
      <c r="A1177" s="59">
        <v>9186</v>
      </c>
      <c r="B1177" s="59">
        <v>4</v>
      </c>
      <c r="C1177" s="59">
        <v>1</v>
      </c>
      <c r="D1177" s="59">
        <v>2</v>
      </c>
      <c r="E1177" s="59" t="s">
        <v>79</v>
      </c>
      <c r="F1177" s="227">
        <v>4</v>
      </c>
      <c r="G1177" s="227">
        <v>0</v>
      </c>
      <c r="H1177" s="59">
        <v>3</v>
      </c>
      <c r="I1177" s="227">
        <v>14</v>
      </c>
      <c r="J1177" s="59">
        <v>7353</v>
      </c>
      <c r="K1177" s="78">
        <f>VLOOKUP(msa[[#This Row],[hwycov_id]],cnf[],10,FALSE)</f>
        <v>7353</v>
      </c>
      <c r="L1177" s="229">
        <f t="shared" si="54"/>
        <v>0</v>
      </c>
      <c r="M1177" s="228">
        <f t="shared" si="55"/>
        <v>0</v>
      </c>
      <c r="N1177" s="228">
        <f t="shared" si="56"/>
        <v>0</v>
      </c>
      <c r="O1177" s="298" t="e">
        <f>VLOOKUP(msa[[#This Row],[hwycov_id]],check!$A$2:$P$26,16,FALSE)</f>
        <v>#N/A</v>
      </c>
      <c r="P1177" s="298">
        <v>1193</v>
      </c>
    </row>
    <row r="1178" spans="1:16">
      <c r="A1178" s="59">
        <v>420</v>
      </c>
      <c r="B1178" s="59">
        <v>4</v>
      </c>
      <c r="C1178" s="59">
        <v>1</v>
      </c>
      <c r="D1178" s="59">
        <v>2</v>
      </c>
      <c r="E1178" s="59" t="s">
        <v>79</v>
      </c>
      <c r="F1178" s="227">
        <v>4</v>
      </c>
      <c r="G1178" s="227">
        <v>0</v>
      </c>
      <c r="H1178" s="59">
        <v>3</v>
      </c>
      <c r="I1178" s="227">
        <v>14</v>
      </c>
      <c r="J1178" s="59">
        <v>7542</v>
      </c>
      <c r="K1178" s="78">
        <f>VLOOKUP(msa[[#This Row],[hwycov_id]],cnf[],10,FALSE)</f>
        <v>7542</v>
      </c>
      <c r="L1178" s="229">
        <f t="shared" si="54"/>
        <v>0</v>
      </c>
      <c r="M1178" s="228">
        <f t="shared" si="55"/>
        <v>0</v>
      </c>
      <c r="N1178" s="228">
        <f t="shared" si="56"/>
        <v>0</v>
      </c>
      <c r="O1178" s="298" t="e">
        <f>VLOOKUP(msa[[#This Row],[hwycov_id]],check!$A$2:$P$26,16,FALSE)</f>
        <v>#N/A</v>
      </c>
      <c r="P1178" s="298">
        <v>1194</v>
      </c>
    </row>
    <row r="1179" spans="1:16">
      <c r="A1179" s="59">
        <v>18800</v>
      </c>
      <c r="B1179" s="59">
        <v>4</v>
      </c>
      <c r="C1179" s="59">
        <v>1</v>
      </c>
      <c r="D1179" s="59">
        <v>2</v>
      </c>
      <c r="E1179" s="59" t="s">
        <v>79</v>
      </c>
      <c r="F1179" s="227">
        <v>4</v>
      </c>
      <c r="G1179" s="227">
        <v>0</v>
      </c>
      <c r="H1179" s="59">
        <v>3</v>
      </c>
      <c r="I1179" s="227">
        <v>14</v>
      </c>
      <c r="J1179" s="59">
        <v>7670</v>
      </c>
      <c r="K1179" s="78">
        <f>VLOOKUP(msa[[#This Row],[hwycov_id]],cnf[],10,FALSE)</f>
        <v>7670</v>
      </c>
      <c r="L1179" s="229">
        <f t="shared" si="54"/>
        <v>0</v>
      </c>
      <c r="M1179" s="228">
        <f t="shared" si="55"/>
        <v>0</v>
      </c>
      <c r="N1179" s="228">
        <f t="shared" si="56"/>
        <v>0</v>
      </c>
      <c r="O1179" s="298" t="e">
        <f>VLOOKUP(msa[[#This Row],[hwycov_id]],check!$A$2:$P$26,16,FALSE)</f>
        <v>#N/A</v>
      </c>
      <c r="P1179" s="298">
        <v>1195</v>
      </c>
    </row>
    <row r="1180" spans="1:16">
      <c r="A1180" s="59">
        <v>8627</v>
      </c>
      <c r="B1180" s="59">
        <v>4</v>
      </c>
      <c r="C1180" s="59">
        <v>1</v>
      </c>
      <c r="D1180" s="59">
        <v>2</v>
      </c>
      <c r="E1180" s="59" t="s">
        <v>79</v>
      </c>
      <c r="F1180" s="227">
        <v>4</v>
      </c>
      <c r="G1180" s="227">
        <v>0</v>
      </c>
      <c r="H1180" s="59">
        <v>3</v>
      </c>
      <c r="I1180" s="227">
        <v>14</v>
      </c>
      <c r="J1180" s="59">
        <v>7675</v>
      </c>
      <c r="K1180" s="78">
        <f>VLOOKUP(msa[[#This Row],[hwycov_id]],cnf[],10,FALSE)</f>
        <v>7675</v>
      </c>
      <c r="L1180" s="229">
        <f t="shared" si="54"/>
        <v>0</v>
      </c>
      <c r="M1180" s="228">
        <f t="shared" si="55"/>
        <v>0</v>
      </c>
      <c r="N1180" s="228">
        <f t="shared" si="56"/>
        <v>0</v>
      </c>
      <c r="O1180" s="298" t="e">
        <f>VLOOKUP(msa[[#This Row],[hwycov_id]],check!$A$2:$P$26,16,FALSE)</f>
        <v>#N/A</v>
      </c>
      <c r="P1180" s="298">
        <v>1196</v>
      </c>
    </row>
    <row r="1181" spans="1:16">
      <c r="A1181" s="59">
        <v>7998</v>
      </c>
      <c r="B1181" s="59">
        <v>4</v>
      </c>
      <c r="C1181" s="59">
        <v>1</v>
      </c>
      <c r="D1181" s="59">
        <v>2</v>
      </c>
      <c r="E1181" s="59" t="s">
        <v>79</v>
      </c>
      <c r="F1181" s="227">
        <v>4</v>
      </c>
      <c r="G1181" s="227">
        <v>0</v>
      </c>
      <c r="H1181" s="59">
        <v>3</v>
      </c>
      <c r="I1181" s="227">
        <v>14</v>
      </c>
      <c r="J1181" s="59">
        <v>7679</v>
      </c>
      <c r="K1181" s="78">
        <f>VLOOKUP(msa[[#This Row],[hwycov_id]],cnf[],10,FALSE)</f>
        <v>7679</v>
      </c>
      <c r="L1181" s="229">
        <f t="shared" si="54"/>
        <v>0</v>
      </c>
      <c r="M1181" s="228">
        <f t="shared" si="55"/>
        <v>0</v>
      </c>
      <c r="N1181" s="228">
        <f t="shared" si="56"/>
        <v>0</v>
      </c>
      <c r="O1181" s="298" t="e">
        <f>VLOOKUP(msa[[#This Row],[hwycov_id]],check!$A$2:$P$26,16,FALSE)</f>
        <v>#N/A</v>
      </c>
      <c r="P1181" s="298">
        <v>1197</v>
      </c>
    </row>
    <row r="1182" spans="1:16">
      <c r="A1182" s="59">
        <v>17610</v>
      </c>
      <c r="B1182" s="59">
        <v>4</v>
      </c>
      <c r="C1182" s="59">
        <v>1</v>
      </c>
      <c r="D1182" s="59">
        <v>2</v>
      </c>
      <c r="E1182" s="59" t="s">
        <v>79</v>
      </c>
      <c r="F1182" s="227">
        <v>4</v>
      </c>
      <c r="G1182" s="227">
        <v>0</v>
      </c>
      <c r="H1182" s="59">
        <v>3</v>
      </c>
      <c r="I1182" s="227">
        <v>14</v>
      </c>
      <c r="J1182" s="59">
        <v>7925</v>
      </c>
      <c r="K1182" s="78">
        <f>VLOOKUP(msa[[#This Row],[hwycov_id]],cnf[],10,FALSE)</f>
        <v>7925</v>
      </c>
      <c r="L1182" s="229">
        <f t="shared" si="54"/>
        <v>0</v>
      </c>
      <c r="M1182" s="228">
        <f t="shared" si="55"/>
        <v>0</v>
      </c>
      <c r="N1182" s="228">
        <f t="shared" si="56"/>
        <v>0</v>
      </c>
      <c r="O1182" s="298" t="e">
        <f>VLOOKUP(msa[[#This Row],[hwycov_id]],check!$A$2:$P$26,16,FALSE)</f>
        <v>#N/A</v>
      </c>
      <c r="P1182" s="298">
        <v>1198</v>
      </c>
    </row>
    <row r="1183" spans="1:16">
      <c r="A1183" s="59">
        <v>389</v>
      </c>
      <c r="B1183" s="59">
        <v>4</v>
      </c>
      <c r="C1183" s="59">
        <v>1</v>
      </c>
      <c r="D1183" s="59">
        <v>2</v>
      </c>
      <c r="E1183" s="59" t="s">
        <v>79</v>
      </c>
      <c r="F1183" s="227">
        <v>4</v>
      </c>
      <c r="G1183" s="227">
        <v>0</v>
      </c>
      <c r="H1183" s="59">
        <v>3</v>
      </c>
      <c r="I1183" s="227">
        <v>14</v>
      </c>
      <c r="J1183" s="59">
        <v>8372</v>
      </c>
      <c r="K1183" s="78">
        <f>VLOOKUP(msa[[#This Row],[hwycov_id]],cnf[],10,FALSE)</f>
        <v>8372</v>
      </c>
      <c r="L1183" s="229">
        <f t="shared" si="54"/>
        <v>0</v>
      </c>
      <c r="M1183" s="228">
        <f t="shared" si="55"/>
        <v>0</v>
      </c>
      <c r="N1183" s="228">
        <f t="shared" si="56"/>
        <v>0</v>
      </c>
      <c r="O1183" s="298" t="e">
        <f>VLOOKUP(msa[[#This Row],[hwycov_id]],check!$A$2:$P$26,16,FALSE)</f>
        <v>#N/A</v>
      </c>
      <c r="P1183" s="298">
        <v>1199</v>
      </c>
    </row>
    <row r="1184" spans="1:16">
      <c r="A1184" s="59">
        <v>14769</v>
      </c>
      <c r="B1184" s="59">
        <v>4</v>
      </c>
      <c r="C1184" s="59">
        <v>1</v>
      </c>
      <c r="D1184" s="59">
        <v>2</v>
      </c>
      <c r="E1184" s="59" t="s">
        <v>79</v>
      </c>
      <c r="F1184" s="227">
        <v>4</v>
      </c>
      <c r="G1184" s="227">
        <v>0</v>
      </c>
      <c r="H1184" s="59">
        <v>3</v>
      </c>
      <c r="I1184" s="227">
        <v>14</v>
      </c>
      <c r="J1184" s="59">
        <v>8450</v>
      </c>
      <c r="K1184" s="78">
        <f>VLOOKUP(msa[[#This Row],[hwycov_id]],cnf[],10,FALSE)</f>
        <v>8450</v>
      </c>
      <c r="L1184" s="229">
        <f t="shared" si="54"/>
        <v>0</v>
      </c>
      <c r="M1184" s="228">
        <f t="shared" si="55"/>
        <v>0</v>
      </c>
      <c r="N1184" s="228">
        <f t="shared" si="56"/>
        <v>0</v>
      </c>
      <c r="O1184" s="298" t="e">
        <f>VLOOKUP(msa[[#This Row],[hwycov_id]],check!$A$2:$P$26,16,FALSE)</f>
        <v>#N/A</v>
      </c>
      <c r="P1184" s="298">
        <v>1200</v>
      </c>
    </row>
    <row r="1185" spans="1:16">
      <c r="A1185" s="59">
        <v>6863</v>
      </c>
      <c r="B1185" s="59">
        <v>4</v>
      </c>
      <c r="C1185" s="59">
        <v>1</v>
      </c>
      <c r="D1185" s="59">
        <v>2</v>
      </c>
      <c r="E1185" s="59" t="s">
        <v>79</v>
      </c>
      <c r="F1185" s="227">
        <v>4</v>
      </c>
      <c r="G1185" s="227">
        <v>0</v>
      </c>
      <c r="H1185" s="59">
        <v>3</v>
      </c>
      <c r="I1185" s="227">
        <v>14</v>
      </c>
      <c r="J1185" s="59">
        <v>9049</v>
      </c>
      <c r="K1185" s="78">
        <f>VLOOKUP(msa[[#This Row],[hwycov_id]],cnf[],10,FALSE)</f>
        <v>9049</v>
      </c>
      <c r="L1185" s="229">
        <f t="shared" si="54"/>
        <v>0</v>
      </c>
      <c r="M1185" s="228">
        <f t="shared" si="55"/>
        <v>0</v>
      </c>
      <c r="N1185" s="228">
        <f t="shared" si="56"/>
        <v>0</v>
      </c>
      <c r="O1185" s="298" t="e">
        <f>VLOOKUP(msa[[#This Row],[hwycov_id]],check!$A$2:$P$26,16,FALSE)</f>
        <v>#N/A</v>
      </c>
      <c r="P1185" s="298">
        <v>1201</v>
      </c>
    </row>
    <row r="1186" spans="1:16">
      <c r="A1186" s="59">
        <v>14771</v>
      </c>
      <c r="B1186" s="59">
        <v>4</v>
      </c>
      <c r="C1186" s="59">
        <v>1</v>
      </c>
      <c r="D1186" s="59">
        <v>2</v>
      </c>
      <c r="E1186" s="59" t="s">
        <v>79</v>
      </c>
      <c r="F1186" s="227">
        <v>4</v>
      </c>
      <c r="G1186" s="227">
        <v>0</v>
      </c>
      <c r="H1186" s="59">
        <v>3</v>
      </c>
      <c r="I1186" s="227">
        <v>14</v>
      </c>
      <c r="J1186" s="59">
        <v>9160</v>
      </c>
      <c r="K1186" s="78">
        <f>VLOOKUP(msa[[#This Row],[hwycov_id]],cnf[],10,FALSE)</f>
        <v>9160</v>
      </c>
      <c r="L1186" s="229">
        <f t="shared" si="54"/>
        <v>0</v>
      </c>
      <c r="M1186" s="228">
        <f t="shared" si="55"/>
        <v>0</v>
      </c>
      <c r="N1186" s="228">
        <f t="shared" si="56"/>
        <v>0</v>
      </c>
      <c r="O1186" s="298" t="e">
        <f>VLOOKUP(msa[[#This Row],[hwycov_id]],check!$A$2:$P$26,16,FALSE)</f>
        <v>#N/A</v>
      </c>
      <c r="P1186" s="298">
        <v>1202</v>
      </c>
    </row>
    <row r="1187" spans="1:16">
      <c r="A1187" s="59">
        <v>14772</v>
      </c>
      <c r="B1187" s="59">
        <v>4</v>
      </c>
      <c r="C1187" s="59">
        <v>1</v>
      </c>
      <c r="D1187" s="59">
        <v>2</v>
      </c>
      <c r="E1187" s="59" t="s">
        <v>79</v>
      </c>
      <c r="F1187" s="227">
        <v>4</v>
      </c>
      <c r="G1187" s="227">
        <v>0</v>
      </c>
      <c r="H1187" s="59">
        <v>3</v>
      </c>
      <c r="I1187" s="227">
        <v>14</v>
      </c>
      <c r="J1187" s="59">
        <v>9393</v>
      </c>
      <c r="K1187" s="78">
        <f>VLOOKUP(msa[[#This Row],[hwycov_id]],cnf[],10,FALSE)</f>
        <v>9393</v>
      </c>
      <c r="L1187" s="229">
        <f t="shared" si="54"/>
        <v>0</v>
      </c>
      <c r="M1187" s="228">
        <f t="shared" si="55"/>
        <v>0</v>
      </c>
      <c r="N1187" s="228">
        <f t="shared" si="56"/>
        <v>0</v>
      </c>
      <c r="O1187" s="298" t="e">
        <f>VLOOKUP(msa[[#This Row],[hwycov_id]],check!$A$2:$P$26,16,FALSE)</f>
        <v>#N/A</v>
      </c>
      <c r="P1187" s="298">
        <v>1203</v>
      </c>
    </row>
    <row r="1188" spans="1:16">
      <c r="A1188" s="59">
        <v>10995</v>
      </c>
      <c r="B1188" s="59">
        <v>4</v>
      </c>
      <c r="C1188" s="59">
        <v>1</v>
      </c>
      <c r="D1188" s="59">
        <v>2</v>
      </c>
      <c r="E1188" s="59" t="s">
        <v>79</v>
      </c>
      <c r="F1188" s="227">
        <v>4</v>
      </c>
      <c r="G1188" s="227">
        <v>0</v>
      </c>
      <c r="H1188" s="59">
        <v>3</v>
      </c>
      <c r="I1188" s="227">
        <v>14</v>
      </c>
      <c r="J1188" s="59">
        <v>9419</v>
      </c>
      <c r="K1188" s="78">
        <f>VLOOKUP(msa[[#This Row],[hwycov_id]],cnf[],10,FALSE)</f>
        <v>9419</v>
      </c>
      <c r="L1188" s="229">
        <f t="shared" si="54"/>
        <v>0</v>
      </c>
      <c r="M1188" s="228">
        <f t="shared" si="55"/>
        <v>0</v>
      </c>
      <c r="N1188" s="228">
        <f t="shared" si="56"/>
        <v>0</v>
      </c>
      <c r="O1188" s="298" t="e">
        <f>VLOOKUP(msa[[#This Row],[hwycov_id]],check!$A$2:$P$26,16,FALSE)</f>
        <v>#N/A</v>
      </c>
      <c r="P1188" s="298">
        <v>1204</v>
      </c>
    </row>
    <row r="1189" spans="1:16">
      <c r="A1189" s="59">
        <v>3962</v>
      </c>
      <c r="B1189" s="59">
        <v>4</v>
      </c>
      <c r="C1189" s="59">
        <v>1</v>
      </c>
      <c r="D1189" s="59">
        <v>2</v>
      </c>
      <c r="E1189" s="59" t="s">
        <v>79</v>
      </c>
      <c r="F1189" s="227">
        <v>4</v>
      </c>
      <c r="G1189" s="227">
        <v>1</v>
      </c>
      <c r="H1189" s="59">
        <v>3</v>
      </c>
      <c r="I1189" s="227">
        <v>14</v>
      </c>
      <c r="J1189" s="59">
        <v>10988</v>
      </c>
      <c r="K1189" s="78">
        <f>VLOOKUP(msa[[#This Row],[hwycov_id]],cnf[],10,FALSE)</f>
        <v>10988</v>
      </c>
      <c r="L1189" s="229">
        <f t="shared" si="54"/>
        <v>0</v>
      </c>
      <c r="M1189" s="228">
        <f t="shared" si="55"/>
        <v>0</v>
      </c>
      <c r="N1189" s="228">
        <f t="shared" si="56"/>
        <v>0</v>
      </c>
      <c r="O1189" s="298" t="e">
        <f>VLOOKUP(msa[[#This Row],[hwycov_id]],check!$A$2:$P$26,16,FALSE)</f>
        <v>#N/A</v>
      </c>
      <c r="P1189" s="298">
        <v>1205</v>
      </c>
    </row>
    <row r="1190" spans="1:16">
      <c r="A1190" s="59">
        <v>947</v>
      </c>
      <c r="B1190" s="59">
        <v>4</v>
      </c>
      <c r="C1190" s="59">
        <v>1</v>
      </c>
      <c r="D1190" s="59">
        <v>2</v>
      </c>
      <c r="E1190" s="59" t="s">
        <v>79</v>
      </c>
      <c r="F1190" s="227">
        <v>4</v>
      </c>
      <c r="G1190" s="227">
        <v>1</v>
      </c>
      <c r="H1190" s="59">
        <v>3</v>
      </c>
      <c r="I1190" s="227">
        <v>14</v>
      </c>
      <c r="J1190" s="59">
        <v>11749</v>
      </c>
      <c r="K1190" s="78">
        <f>VLOOKUP(msa[[#This Row],[hwycov_id]],cnf[],10,FALSE)</f>
        <v>11749</v>
      </c>
      <c r="L1190" s="229">
        <f t="shared" si="54"/>
        <v>0</v>
      </c>
      <c r="M1190" s="228">
        <f t="shared" si="55"/>
        <v>0</v>
      </c>
      <c r="N1190" s="228">
        <f t="shared" si="56"/>
        <v>0</v>
      </c>
      <c r="O1190" s="298" t="e">
        <f>VLOOKUP(msa[[#This Row],[hwycov_id]],check!$A$2:$P$26,16,FALSE)</f>
        <v>#N/A</v>
      </c>
      <c r="P1190" s="298">
        <v>1206</v>
      </c>
    </row>
    <row r="1191" spans="1:16">
      <c r="A1191" s="59">
        <v>8000</v>
      </c>
      <c r="B1191" s="59">
        <v>4</v>
      </c>
      <c r="C1191" s="59">
        <v>1</v>
      </c>
      <c r="D1191" s="59">
        <v>2</v>
      </c>
      <c r="E1191" s="59" t="s">
        <v>79</v>
      </c>
      <c r="F1191" s="227">
        <v>4</v>
      </c>
      <c r="G1191" s="227">
        <v>1</v>
      </c>
      <c r="H1191" s="59">
        <v>3</v>
      </c>
      <c r="I1191" s="227">
        <v>14</v>
      </c>
      <c r="J1191" s="59">
        <v>11884</v>
      </c>
      <c r="K1191" s="78">
        <f>VLOOKUP(msa[[#This Row],[hwycov_id]],cnf[],10,FALSE)</f>
        <v>11884</v>
      </c>
      <c r="L1191" s="229">
        <f t="shared" si="54"/>
        <v>0</v>
      </c>
      <c r="M1191" s="228">
        <f t="shared" si="55"/>
        <v>0</v>
      </c>
      <c r="N1191" s="228">
        <f t="shared" si="56"/>
        <v>0</v>
      </c>
      <c r="O1191" s="298" t="e">
        <f>VLOOKUP(msa[[#This Row],[hwycov_id]],check!$A$2:$P$26,16,FALSE)</f>
        <v>#N/A</v>
      </c>
      <c r="P1191" s="298">
        <v>1207</v>
      </c>
    </row>
    <row r="1192" spans="1:16">
      <c r="A1192" s="59">
        <v>14510</v>
      </c>
      <c r="B1192" s="59">
        <v>4</v>
      </c>
      <c r="C1192" s="59">
        <v>1</v>
      </c>
      <c r="D1192" s="59">
        <v>2</v>
      </c>
      <c r="E1192" s="59" t="s">
        <v>79</v>
      </c>
      <c r="F1192" s="227">
        <v>4</v>
      </c>
      <c r="G1192" s="227">
        <v>1</v>
      </c>
      <c r="H1192" s="59">
        <v>3</v>
      </c>
      <c r="I1192" s="227">
        <v>14</v>
      </c>
      <c r="J1192" s="59">
        <v>11933</v>
      </c>
      <c r="K1192" s="78">
        <f>VLOOKUP(msa[[#This Row],[hwycov_id]],cnf[],10,FALSE)</f>
        <v>11933</v>
      </c>
      <c r="L1192" s="229">
        <f t="shared" si="54"/>
        <v>0</v>
      </c>
      <c r="M1192" s="228">
        <f t="shared" si="55"/>
        <v>0</v>
      </c>
      <c r="N1192" s="228">
        <f t="shared" si="56"/>
        <v>0</v>
      </c>
      <c r="O1192" s="298" t="e">
        <f>VLOOKUP(msa[[#This Row],[hwycov_id]],check!$A$2:$P$26,16,FALSE)</f>
        <v>#N/A</v>
      </c>
      <c r="P1192" s="298">
        <v>1208</v>
      </c>
    </row>
    <row r="1193" spans="1:16">
      <c r="A1193" s="59">
        <v>3607</v>
      </c>
      <c r="B1193" s="59">
        <v>4</v>
      </c>
      <c r="C1193" s="59">
        <v>1</v>
      </c>
      <c r="D1193" s="59">
        <v>2</v>
      </c>
      <c r="E1193" s="59" t="s">
        <v>79</v>
      </c>
      <c r="F1193" s="227">
        <v>4</v>
      </c>
      <c r="G1193" s="227">
        <v>1</v>
      </c>
      <c r="H1193" s="59">
        <v>3</v>
      </c>
      <c r="I1193" s="227">
        <v>14</v>
      </c>
      <c r="J1193" s="59">
        <v>12252</v>
      </c>
      <c r="K1193" s="78">
        <f>VLOOKUP(msa[[#This Row],[hwycov_id]],cnf[],10,FALSE)</f>
        <v>12252</v>
      </c>
      <c r="L1193" s="229">
        <f t="shared" si="54"/>
        <v>0</v>
      </c>
      <c r="M1193" s="228">
        <f t="shared" si="55"/>
        <v>0</v>
      </c>
      <c r="N1193" s="228">
        <f t="shared" si="56"/>
        <v>0</v>
      </c>
      <c r="O1193" s="298" t="e">
        <f>VLOOKUP(msa[[#This Row],[hwycov_id]],check!$A$2:$P$26,16,FALSE)</f>
        <v>#N/A</v>
      </c>
      <c r="P1193" s="298">
        <v>1209</v>
      </c>
    </row>
    <row r="1194" spans="1:16">
      <c r="A1194" s="59">
        <v>15693</v>
      </c>
      <c r="B1194" s="59">
        <v>4</v>
      </c>
      <c r="C1194" s="59">
        <v>1</v>
      </c>
      <c r="D1194" s="59">
        <v>2</v>
      </c>
      <c r="E1194" s="59" t="s">
        <v>79</v>
      </c>
      <c r="F1194" s="227">
        <v>4</v>
      </c>
      <c r="G1194" s="227">
        <v>1</v>
      </c>
      <c r="H1194" s="59">
        <v>3</v>
      </c>
      <c r="I1194" s="227">
        <v>14</v>
      </c>
      <c r="J1194" s="59">
        <v>12693</v>
      </c>
      <c r="K1194" s="78">
        <f>VLOOKUP(msa[[#This Row],[hwycov_id]],cnf[],10,FALSE)</f>
        <v>12693</v>
      </c>
      <c r="L1194" s="229">
        <f t="shared" si="54"/>
        <v>0</v>
      </c>
      <c r="M1194" s="228">
        <f t="shared" si="55"/>
        <v>0</v>
      </c>
      <c r="N1194" s="228">
        <f t="shared" si="56"/>
        <v>0</v>
      </c>
      <c r="O1194" s="298" t="e">
        <f>VLOOKUP(msa[[#This Row],[hwycov_id]],check!$A$2:$P$26,16,FALSE)</f>
        <v>#N/A</v>
      </c>
      <c r="P1194" s="298">
        <v>1210</v>
      </c>
    </row>
    <row r="1195" spans="1:16">
      <c r="A1195" s="59">
        <v>5072</v>
      </c>
      <c r="B1195" s="59">
        <v>4</v>
      </c>
      <c r="C1195" s="59">
        <v>1</v>
      </c>
      <c r="D1195" s="59">
        <v>2</v>
      </c>
      <c r="E1195" s="59" t="s">
        <v>79</v>
      </c>
      <c r="F1195" s="227">
        <v>4</v>
      </c>
      <c r="G1195" s="227">
        <v>1</v>
      </c>
      <c r="H1195" s="59">
        <v>3</v>
      </c>
      <c r="I1195" s="227">
        <v>14</v>
      </c>
      <c r="J1195" s="59">
        <v>13349</v>
      </c>
      <c r="K1195" s="78">
        <f>VLOOKUP(msa[[#This Row],[hwycov_id]],cnf[],10,FALSE)</f>
        <v>13349</v>
      </c>
      <c r="L1195" s="229">
        <f t="shared" si="54"/>
        <v>0</v>
      </c>
      <c r="M1195" s="228">
        <f t="shared" si="55"/>
        <v>0</v>
      </c>
      <c r="N1195" s="228">
        <f t="shared" si="56"/>
        <v>0</v>
      </c>
      <c r="O1195" s="298" t="e">
        <f>VLOOKUP(msa[[#This Row],[hwycov_id]],check!$A$2:$P$26,16,FALSE)</f>
        <v>#N/A</v>
      </c>
      <c r="P1195" s="298">
        <v>1211</v>
      </c>
    </row>
    <row r="1196" spans="1:16">
      <c r="A1196" s="59">
        <v>3843</v>
      </c>
      <c r="B1196" s="59">
        <v>4</v>
      </c>
      <c r="C1196" s="59">
        <v>1</v>
      </c>
      <c r="D1196" s="59">
        <v>2</v>
      </c>
      <c r="E1196" s="59" t="s">
        <v>79</v>
      </c>
      <c r="F1196" s="227">
        <v>4</v>
      </c>
      <c r="G1196" s="227">
        <v>1</v>
      </c>
      <c r="H1196" s="59">
        <v>3</v>
      </c>
      <c r="I1196" s="227">
        <v>14</v>
      </c>
      <c r="J1196" s="59">
        <v>13419</v>
      </c>
      <c r="K1196" s="78">
        <f>VLOOKUP(msa[[#This Row],[hwycov_id]],cnf[],10,FALSE)</f>
        <v>13419</v>
      </c>
      <c r="L1196" s="229">
        <f t="shared" si="54"/>
        <v>0</v>
      </c>
      <c r="M1196" s="228">
        <f t="shared" si="55"/>
        <v>0</v>
      </c>
      <c r="N1196" s="228">
        <f t="shared" si="56"/>
        <v>0</v>
      </c>
      <c r="O1196" s="298" t="e">
        <f>VLOOKUP(msa[[#This Row],[hwycov_id]],check!$A$2:$P$26,16,FALSE)</f>
        <v>#N/A</v>
      </c>
      <c r="P1196" s="298">
        <v>1212</v>
      </c>
    </row>
    <row r="1197" spans="1:16">
      <c r="A1197" s="59">
        <v>5957</v>
      </c>
      <c r="B1197" s="59">
        <v>4</v>
      </c>
      <c r="C1197" s="59">
        <v>1</v>
      </c>
      <c r="D1197" s="59">
        <v>2</v>
      </c>
      <c r="E1197" s="59" t="s">
        <v>79</v>
      </c>
      <c r="F1197" s="227">
        <v>4</v>
      </c>
      <c r="G1197" s="227">
        <v>1</v>
      </c>
      <c r="H1197" s="59">
        <v>3</v>
      </c>
      <c r="I1197" s="227">
        <v>14</v>
      </c>
      <c r="J1197" s="59">
        <v>14885</v>
      </c>
      <c r="K1197" s="78">
        <f>VLOOKUP(msa[[#This Row],[hwycov_id]],cnf[],10,FALSE)</f>
        <v>14885</v>
      </c>
      <c r="L1197" s="229">
        <f t="shared" si="54"/>
        <v>0</v>
      </c>
      <c r="M1197" s="228">
        <f t="shared" si="55"/>
        <v>0</v>
      </c>
      <c r="N1197" s="228">
        <f t="shared" si="56"/>
        <v>0</v>
      </c>
      <c r="O1197" s="298" t="e">
        <f>VLOOKUP(msa[[#This Row],[hwycov_id]],check!$A$2:$P$26,16,FALSE)</f>
        <v>#N/A</v>
      </c>
      <c r="P1197" s="298">
        <v>1213</v>
      </c>
    </row>
    <row r="1198" spans="1:16">
      <c r="A1198" s="59">
        <v>2610</v>
      </c>
      <c r="B1198" s="59">
        <v>4</v>
      </c>
      <c r="C1198" s="59">
        <v>1</v>
      </c>
      <c r="D1198" s="59">
        <v>2</v>
      </c>
      <c r="E1198" s="59" t="s">
        <v>80</v>
      </c>
      <c r="F1198" s="227">
        <v>4</v>
      </c>
      <c r="G1198" s="227">
        <v>1</v>
      </c>
      <c r="H1198" s="59">
        <v>3</v>
      </c>
      <c r="I1198" s="227">
        <v>4</v>
      </c>
      <c r="J1198" s="59">
        <v>15800</v>
      </c>
      <c r="K1198" s="78">
        <f>VLOOKUP(msa[[#This Row],[hwycov_id]],cnf[],10,FALSE)</f>
        <v>15800</v>
      </c>
      <c r="L1198" s="229">
        <f t="shared" si="54"/>
        <v>0</v>
      </c>
      <c r="M1198" s="228">
        <f t="shared" si="55"/>
        <v>0</v>
      </c>
      <c r="N1198" s="228">
        <f t="shared" si="56"/>
        <v>0</v>
      </c>
      <c r="O1198" s="298" t="e">
        <f>VLOOKUP(msa[[#This Row],[hwycov_id]],check!$A$2:$P$26,16,FALSE)</f>
        <v>#N/A</v>
      </c>
      <c r="P1198" s="298">
        <v>1214</v>
      </c>
    </row>
    <row r="1199" spans="1:16">
      <c r="A1199" s="59">
        <v>19715</v>
      </c>
      <c r="B1199" s="59">
        <v>4</v>
      </c>
      <c r="C1199" s="59">
        <v>1</v>
      </c>
      <c r="D1199" s="59">
        <v>2</v>
      </c>
      <c r="E1199" s="59" t="s">
        <v>79</v>
      </c>
      <c r="F1199" s="227">
        <v>4</v>
      </c>
      <c r="G1199" s="227">
        <v>1</v>
      </c>
      <c r="H1199" s="59">
        <v>3</v>
      </c>
      <c r="I1199" s="227">
        <v>14</v>
      </c>
      <c r="J1199" s="59">
        <v>15962</v>
      </c>
      <c r="K1199" s="78">
        <f>VLOOKUP(msa[[#This Row],[hwycov_id]],cnf[],10,FALSE)</f>
        <v>15962</v>
      </c>
      <c r="L1199" s="229">
        <f t="shared" si="54"/>
        <v>0</v>
      </c>
      <c r="M1199" s="228">
        <f t="shared" si="55"/>
        <v>0</v>
      </c>
      <c r="N1199" s="228">
        <f t="shared" si="56"/>
        <v>0</v>
      </c>
      <c r="O1199" s="298" t="e">
        <f>VLOOKUP(msa[[#This Row],[hwycov_id]],check!$A$2:$P$26,16,FALSE)</f>
        <v>#N/A</v>
      </c>
      <c r="P1199" s="298">
        <v>1215</v>
      </c>
    </row>
    <row r="1200" spans="1:16">
      <c r="A1200" s="59">
        <v>23154</v>
      </c>
      <c r="B1200" s="59">
        <v>4</v>
      </c>
      <c r="C1200" s="59">
        <v>1</v>
      </c>
      <c r="D1200" s="59">
        <v>2</v>
      </c>
      <c r="E1200" s="59" t="s">
        <v>79</v>
      </c>
      <c r="F1200" s="227">
        <v>4</v>
      </c>
      <c r="G1200" s="227">
        <v>1</v>
      </c>
      <c r="H1200" s="59">
        <v>3</v>
      </c>
      <c r="I1200" s="227">
        <v>14</v>
      </c>
      <c r="J1200" s="59">
        <v>15964</v>
      </c>
      <c r="K1200" s="78">
        <f>VLOOKUP(msa[[#This Row],[hwycov_id]],cnf[],10,FALSE)</f>
        <v>15964</v>
      </c>
      <c r="L1200" s="229">
        <f t="shared" si="54"/>
        <v>0</v>
      </c>
      <c r="M1200" s="228">
        <f t="shared" si="55"/>
        <v>0</v>
      </c>
      <c r="N1200" s="228">
        <f t="shared" si="56"/>
        <v>0</v>
      </c>
      <c r="O1200" s="298" t="e">
        <f>VLOOKUP(msa[[#This Row],[hwycov_id]],check!$A$2:$P$26,16,FALSE)</f>
        <v>#N/A</v>
      </c>
      <c r="P1200" s="298">
        <v>1216</v>
      </c>
    </row>
    <row r="1201" spans="1:16">
      <c r="A1201" s="59">
        <v>11503</v>
      </c>
      <c r="B1201" s="59">
        <v>4</v>
      </c>
      <c r="C1201" s="59">
        <v>1</v>
      </c>
      <c r="D1201" s="59">
        <v>2</v>
      </c>
      <c r="E1201" s="59" t="s">
        <v>79</v>
      </c>
      <c r="F1201" s="227">
        <v>4</v>
      </c>
      <c r="G1201" s="227">
        <v>1</v>
      </c>
      <c r="H1201" s="59">
        <v>3</v>
      </c>
      <c r="I1201" s="227">
        <v>14</v>
      </c>
      <c r="J1201" s="59">
        <v>17706</v>
      </c>
      <c r="K1201" s="78">
        <f>VLOOKUP(msa[[#This Row],[hwycov_id]],cnf[],10,FALSE)</f>
        <v>17706</v>
      </c>
      <c r="L1201" s="229">
        <f t="shared" si="54"/>
        <v>0</v>
      </c>
      <c r="M1201" s="228">
        <f t="shared" si="55"/>
        <v>0</v>
      </c>
      <c r="N1201" s="228">
        <f t="shared" si="56"/>
        <v>0</v>
      </c>
      <c r="O1201" s="298" t="e">
        <f>VLOOKUP(msa[[#This Row],[hwycov_id]],check!$A$2:$P$26,16,FALSE)</f>
        <v>#N/A</v>
      </c>
      <c r="P1201" s="298">
        <v>1217</v>
      </c>
    </row>
    <row r="1202" spans="1:16">
      <c r="A1202" s="59">
        <v>28142</v>
      </c>
      <c r="B1202" s="59">
        <v>4</v>
      </c>
      <c r="C1202" s="59">
        <v>1</v>
      </c>
      <c r="D1202" s="59">
        <v>2</v>
      </c>
      <c r="E1202" s="59" t="s">
        <v>79</v>
      </c>
      <c r="F1202" s="227">
        <v>4</v>
      </c>
      <c r="G1202" s="227">
        <v>1</v>
      </c>
      <c r="H1202" s="59">
        <v>3</v>
      </c>
      <c r="I1202" s="227">
        <v>14</v>
      </c>
      <c r="J1202" s="59">
        <v>19788</v>
      </c>
      <c r="K1202" s="78">
        <f>VLOOKUP(msa[[#This Row],[hwycov_id]],cnf[],10,FALSE)</f>
        <v>19788</v>
      </c>
      <c r="L1202" s="229">
        <f t="shared" si="54"/>
        <v>0</v>
      </c>
      <c r="M1202" s="228">
        <f t="shared" si="55"/>
        <v>0</v>
      </c>
      <c r="N1202" s="228">
        <f t="shared" si="56"/>
        <v>0</v>
      </c>
      <c r="O1202" s="298" t="e">
        <f>VLOOKUP(msa[[#This Row],[hwycov_id]],check!$A$2:$P$26,16,FALSE)</f>
        <v>#N/A</v>
      </c>
      <c r="P1202" s="298">
        <v>1218</v>
      </c>
    </row>
    <row r="1203" spans="1:16">
      <c r="A1203" s="59">
        <v>13847</v>
      </c>
      <c r="B1203" s="59">
        <v>4</v>
      </c>
      <c r="C1203" s="59">
        <v>1</v>
      </c>
      <c r="D1203" s="59">
        <v>2</v>
      </c>
      <c r="E1203" s="59" t="s">
        <v>80</v>
      </c>
      <c r="F1203" s="227">
        <v>4</v>
      </c>
      <c r="G1203" s="227">
        <v>2</v>
      </c>
      <c r="H1203" s="59">
        <v>3</v>
      </c>
      <c r="I1203" s="227">
        <v>4</v>
      </c>
      <c r="J1203" s="59">
        <v>20400</v>
      </c>
      <c r="K1203" s="78">
        <f>VLOOKUP(msa[[#This Row],[hwycov_id]],cnf[],10,FALSE)</f>
        <v>20400</v>
      </c>
      <c r="L1203" s="229">
        <f t="shared" si="54"/>
        <v>0</v>
      </c>
      <c r="M1203" s="228">
        <f t="shared" si="55"/>
        <v>0</v>
      </c>
      <c r="N1203" s="228">
        <f t="shared" si="56"/>
        <v>0</v>
      </c>
      <c r="O1203" s="298" t="e">
        <f>VLOOKUP(msa[[#This Row],[hwycov_id]],check!$A$2:$P$26,16,FALSE)</f>
        <v>#N/A</v>
      </c>
      <c r="P1203" s="298">
        <v>1219</v>
      </c>
    </row>
    <row r="1204" spans="1:16">
      <c r="A1204" s="59">
        <v>13851</v>
      </c>
      <c r="B1204" s="59">
        <v>4</v>
      </c>
      <c r="C1204" s="59">
        <v>1</v>
      </c>
      <c r="D1204" s="59">
        <v>2</v>
      </c>
      <c r="E1204" s="59" t="s">
        <v>80</v>
      </c>
      <c r="F1204" s="227">
        <v>4</v>
      </c>
      <c r="G1204" s="227">
        <v>2</v>
      </c>
      <c r="H1204" s="59">
        <v>3</v>
      </c>
      <c r="I1204" s="227">
        <v>4</v>
      </c>
      <c r="J1204" s="59">
        <v>21100</v>
      </c>
      <c r="K1204" s="78">
        <f>VLOOKUP(msa[[#This Row],[hwycov_id]],cnf[],10,FALSE)</f>
        <v>21100</v>
      </c>
      <c r="L1204" s="229">
        <f t="shared" si="54"/>
        <v>0</v>
      </c>
      <c r="M1204" s="228">
        <f t="shared" si="55"/>
        <v>0</v>
      </c>
      <c r="N1204" s="228">
        <f t="shared" si="56"/>
        <v>0</v>
      </c>
      <c r="O1204" s="298" t="e">
        <f>VLOOKUP(msa[[#This Row],[hwycov_id]],check!$A$2:$P$26,16,FALSE)</f>
        <v>#N/A</v>
      </c>
      <c r="P1204" s="298">
        <v>1220</v>
      </c>
    </row>
    <row r="1205" spans="1:16">
      <c r="A1205" s="59">
        <v>15125</v>
      </c>
      <c r="B1205" s="59">
        <v>5</v>
      </c>
      <c r="C1205" s="59">
        <v>1</v>
      </c>
      <c r="D1205" s="59">
        <v>2</v>
      </c>
      <c r="E1205" s="59" t="s">
        <v>79</v>
      </c>
      <c r="F1205" s="227">
        <v>4</v>
      </c>
      <c r="G1205" s="227">
        <v>0</v>
      </c>
      <c r="H1205" s="59">
        <v>3</v>
      </c>
      <c r="I1205" s="227">
        <v>14</v>
      </c>
      <c r="J1205" s="59">
        <v>1289</v>
      </c>
      <c r="K1205" s="78">
        <f>VLOOKUP(msa[[#This Row],[hwycov_id]],cnf[],10,FALSE)</f>
        <v>1289</v>
      </c>
      <c r="L1205" s="229">
        <f t="shared" si="54"/>
        <v>0</v>
      </c>
      <c r="M1205" s="228">
        <f t="shared" si="55"/>
        <v>0</v>
      </c>
      <c r="N1205" s="228">
        <f t="shared" si="56"/>
        <v>0</v>
      </c>
      <c r="O1205" s="298" t="e">
        <f>VLOOKUP(msa[[#This Row],[hwycov_id]],check!$A$2:$P$26,16,FALSE)</f>
        <v>#N/A</v>
      </c>
      <c r="P1205" s="298">
        <v>1221</v>
      </c>
    </row>
    <row r="1206" spans="1:16">
      <c r="A1206" s="59">
        <v>2304</v>
      </c>
      <c r="B1206" s="59">
        <v>5</v>
      </c>
      <c r="C1206" s="59">
        <v>1</v>
      </c>
      <c r="D1206" s="59">
        <v>2</v>
      </c>
      <c r="E1206" s="59" t="s">
        <v>79</v>
      </c>
      <c r="F1206" s="227">
        <v>4</v>
      </c>
      <c r="G1206" s="227">
        <v>0</v>
      </c>
      <c r="H1206" s="59">
        <v>3</v>
      </c>
      <c r="I1206" s="227">
        <v>14</v>
      </c>
      <c r="J1206" s="59">
        <v>1350</v>
      </c>
      <c r="K1206" s="78">
        <f>VLOOKUP(msa[[#This Row],[hwycov_id]],cnf[],10,FALSE)</f>
        <v>1350</v>
      </c>
      <c r="L1206" s="229">
        <f t="shared" si="54"/>
        <v>0</v>
      </c>
      <c r="M1206" s="228">
        <f t="shared" si="55"/>
        <v>0</v>
      </c>
      <c r="N1206" s="228">
        <f t="shared" si="56"/>
        <v>0</v>
      </c>
      <c r="O1206" s="298" t="e">
        <f>VLOOKUP(msa[[#This Row],[hwycov_id]],check!$A$2:$P$26,16,FALSE)</f>
        <v>#N/A</v>
      </c>
      <c r="P1206" s="298">
        <v>1222</v>
      </c>
    </row>
    <row r="1207" spans="1:16">
      <c r="A1207" s="59">
        <v>10103</v>
      </c>
      <c r="B1207" s="59">
        <v>5</v>
      </c>
      <c r="C1207" s="59">
        <v>1</v>
      </c>
      <c r="D1207" s="59">
        <v>2</v>
      </c>
      <c r="E1207" s="59" t="s">
        <v>79</v>
      </c>
      <c r="F1207" s="227">
        <v>4</v>
      </c>
      <c r="G1207" s="227">
        <v>0</v>
      </c>
      <c r="H1207" s="59">
        <v>3</v>
      </c>
      <c r="I1207" s="227">
        <v>14</v>
      </c>
      <c r="J1207" s="59">
        <v>1462</v>
      </c>
      <c r="K1207" s="78">
        <f>VLOOKUP(msa[[#This Row],[hwycov_id]],cnf[],10,FALSE)</f>
        <v>1462</v>
      </c>
      <c r="L1207" s="229">
        <f t="shared" si="54"/>
        <v>0</v>
      </c>
      <c r="M1207" s="228">
        <f t="shared" si="55"/>
        <v>0</v>
      </c>
      <c r="N1207" s="228">
        <f t="shared" si="56"/>
        <v>0</v>
      </c>
      <c r="O1207" s="298" t="e">
        <f>VLOOKUP(msa[[#This Row],[hwycov_id]],check!$A$2:$P$26,16,FALSE)</f>
        <v>#N/A</v>
      </c>
      <c r="P1207" s="298">
        <v>1223</v>
      </c>
    </row>
    <row r="1208" spans="1:16">
      <c r="A1208" s="59">
        <v>17444</v>
      </c>
      <c r="B1208" s="59">
        <v>5</v>
      </c>
      <c r="C1208" s="59">
        <v>1</v>
      </c>
      <c r="D1208" s="59">
        <v>2</v>
      </c>
      <c r="E1208" s="59" t="s">
        <v>79</v>
      </c>
      <c r="F1208" s="227">
        <v>4</v>
      </c>
      <c r="G1208" s="227">
        <v>0</v>
      </c>
      <c r="H1208" s="59">
        <v>3</v>
      </c>
      <c r="I1208" s="227">
        <v>14</v>
      </c>
      <c r="J1208" s="59">
        <v>2535</v>
      </c>
      <c r="K1208" s="78">
        <f>VLOOKUP(msa[[#This Row],[hwycov_id]],cnf[],10,FALSE)</f>
        <v>2535</v>
      </c>
      <c r="L1208" s="229">
        <f t="shared" si="54"/>
        <v>0</v>
      </c>
      <c r="M1208" s="228">
        <f t="shared" si="55"/>
        <v>0</v>
      </c>
      <c r="N1208" s="228">
        <f t="shared" si="56"/>
        <v>0</v>
      </c>
      <c r="O1208" s="298" t="e">
        <f>VLOOKUP(msa[[#This Row],[hwycov_id]],check!$A$2:$P$26,16,FALSE)</f>
        <v>#N/A</v>
      </c>
      <c r="P1208" s="298">
        <v>1224</v>
      </c>
    </row>
    <row r="1209" spans="1:16">
      <c r="A1209" s="59">
        <v>11500</v>
      </c>
      <c r="B1209" s="59">
        <v>5</v>
      </c>
      <c r="C1209" s="59">
        <v>1</v>
      </c>
      <c r="D1209" s="59">
        <v>2</v>
      </c>
      <c r="E1209" s="59" t="s">
        <v>79</v>
      </c>
      <c r="F1209" s="227">
        <v>4</v>
      </c>
      <c r="G1209" s="227">
        <v>0</v>
      </c>
      <c r="H1209" s="59">
        <v>3</v>
      </c>
      <c r="I1209" s="227">
        <v>14</v>
      </c>
      <c r="J1209" s="59">
        <v>2585</v>
      </c>
      <c r="K1209" s="78">
        <f>VLOOKUP(msa[[#This Row],[hwycov_id]],cnf[],10,FALSE)</f>
        <v>2585</v>
      </c>
      <c r="L1209" s="229">
        <f t="shared" si="54"/>
        <v>0</v>
      </c>
      <c r="M1209" s="228">
        <f t="shared" si="55"/>
        <v>0</v>
      </c>
      <c r="N1209" s="228">
        <f t="shared" si="56"/>
        <v>0</v>
      </c>
      <c r="O1209" s="298" t="e">
        <f>VLOOKUP(msa[[#This Row],[hwycov_id]],check!$A$2:$P$26,16,FALSE)</f>
        <v>#N/A</v>
      </c>
      <c r="P1209" s="298">
        <v>1225</v>
      </c>
    </row>
    <row r="1210" spans="1:16">
      <c r="A1210" s="59">
        <v>6124</v>
      </c>
      <c r="B1210" s="59">
        <v>5</v>
      </c>
      <c r="C1210" s="59">
        <v>1</v>
      </c>
      <c r="D1210" s="59">
        <v>2</v>
      </c>
      <c r="E1210" s="59" t="s">
        <v>79</v>
      </c>
      <c r="F1210" s="227">
        <v>4</v>
      </c>
      <c r="G1210" s="227">
        <v>0</v>
      </c>
      <c r="H1210" s="59">
        <v>3</v>
      </c>
      <c r="I1210" s="227">
        <v>14</v>
      </c>
      <c r="J1210" s="59">
        <v>2809</v>
      </c>
      <c r="K1210" s="78">
        <f>VLOOKUP(msa[[#This Row],[hwycov_id]],cnf[],10,FALSE)</f>
        <v>2809</v>
      </c>
      <c r="L1210" s="229">
        <f t="shared" si="54"/>
        <v>0</v>
      </c>
      <c r="M1210" s="228">
        <f t="shared" si="55"/>
        <v>0</v>
      </c>
      <c r="N1210" s="228">
        <f t="shared" si="56"/>
        <v>0</v>
      </c>
      <c r="O1210" s="298" t="e">
        <f>VLOOKUP(msa[[#This Row],[hwycov_id]],check!$A$2:$P$26,16,FALSE)</f>
        <v>#N/A</v>
      </c>
      <c r="P1210" s="298">
        <v>1226</v>
      </c>
    </row>
    <row r="1211" spans="1:16">
      <c r="A1211" s="59">
        <v>40147</v>
      </c>
      <c r="B1211" s="59">
        <v>5</v>
      </c>
      <c r="C1211" s="59">
        <v>1</v>
      </c>
      <c r="D1211" s="59">
        <v>2</v>
      </c>
      <c r="E1211" s="59" t="s">
        <v>79</v>
      </c>
      <c r="F1211" s="227">
        <v>4</v>
      </c>
      <c r="G1211" s="227">
        <v>0</v>
      </c>
      <c r="H1211" s="59">
        <v>3</v>
      </c>
      <c r="I1211" s="227">
        <v>14</v>
      </c>
      <c r="J1211" s="59">
        <v>2896</v>
      </c>
      <c r="K1211" s="78">
        <f>VLOOKUP(msa[[#This Row],[hwycov_id]],cnf[],10,FALSE)</f>
        <v>2896</v>
      </c>
      <c r="L1211" s="229">
        <f t="shared" si="54"/>
        <v>0</v>
      </c>
      <c r="M1211" s="228">
        <f t="shared" si="55"/>
        <v>0</v>
      </c>
      <c r="N1211" s="228">
        <f t="shared" si="56"/>
        <v>0</v>
      </c>
      <c r="O1211" s="298" t="e">
        <f>VLOOKUP(msa[[#This Row],[hwycov_id]],check!$A$2:$P$26,16,FALSE)</f>
        <v>#N/A</v>
      </c>
      <c r="P1211" s="298">
        <v>1227</v>
      </c>
    </row>
    <row r="1212" spans="1:16">
      <c r="A1212" s="59">
        <v>11492</v>
      </c>
      <c r="B1212" s="59">
        <v>5</v>
      </c>
      <c r="C1212" s="59">
        <v>1</v>
      </c>
      <c r="D1212" s="59">
        <v>2</v>
      </c>
      <c r="E1212" s="59" t="s">
        <v>79</v>
      </c>
      <c r="F1212" s="227">
        <v>4</v>
      </c>
      <c r="G1212" s="227">
        <v>0</v>
      </c>
      <c r="H1212" s="59">
        <v>3</v>
      </c>
      <c r="I1212" s="227">
        <v>14</v>
      </c>
      <c r="J1212" s="59">
        <v>3003</v>
      </c>
      <c r="K1212" s="78">
        <f>VLOOKUP(msa[[#This Row],[hwycov_id]],cnf[],10,FALSE)</f>
        <v>3003</v>
      </c>
      <c r="L1212" s="229">
        <f t="shared" si="54"/>
        <v>0</v>
      </c>
      <c r="M1212" s="228">
        <f t="shared" si="55"/>
        <v>0</v>
      </c>
      <c r="N1212" s="228">
        <f t="shared" si="56"/>
        <v>0</v>
      </c>
      <c r="O1212" s="298" t="e">
        <f>VLOOKUP(msa[[#This Row],[hwycov_id]],check!$A$2:$P$26,16,FALSE)</f>
        <v>#N/A</v>
      </c>
      <c r="P1212" s="298">
        <v>1228</v>
      </c>
    </row>
    <row r="1213" spans="1:16">
      <c r="A1213" s="59">
        <v>21296</v>
      </c>
      <c r="B1213" s="59">
        <v>5</v>
      </c>
      <c r="C1213" s="59">
        <v>1</v>
      </c>
      <c r="D1213" s="59">
        <v>2</v>
      </c>
      <c r="E1213" s="59" t="s">
        <v>79</v>
      </c>
      <c r="F1213" s="227">
        <v>4</v>
      </c>
      <c r="G1213" s="227">
        <v>0</v>
      </c>
      <c r="H1213" s="59">
        <v>3</v>
      </c>
      <c r="I1213" s="227">
        <v>14</v>
      </c>
      <c r="J1213" s="59">
        <v>3102</v>
      </c>
      <c r="K1213" s="78">
        <f>VLOOKUP(msa[[#This Row],[hwycov_id]],cnf[],10,FALSE)</f>
        <v>3102</v>
      </c>
      <c r="L1213" s="229">
        <f t="shared" si="54"/>
        <v>0</v>
      </c>
      <c r="M1213" s="228">
        <f t="shared" si="55"/>
        <v>0</v>
      </c>
      <c r="N1213" s="228">
        <f t="shared" si="56"/>
        <v>0</v>
      </c>
      <c r="O1213" s="298" t="e">
        <f>VLOOKUP(msa[[#This Row],[hwycov_id]],check!$A$2:$P$26,16,FALSE)</f>
        <v>#N/A</v>
      </c>
      <c r="P1213" s="298">
        <v>1229</v>
      </c>
    </row>
    <row r="1214" spans="1:16">
      <c r="A1214" s="59">
        <v>10120</v>
      </c>
      <c r="B1214" s="59">
        <v>5</v>
      </c>
      <c r="C1214" s="59">
        <v>1</v>
      </c>
      <c r="D1214" s="59">
        <v>2</v>
      </c>
      <c r="E1214" s="59" t="s">
        <v>79</v>
      </c>
      <c r="F1214" s="227">
        <v>4</v>
      </c>
      <c r="G1214" s="227">
        <v>0</v>
      </c>
      <c r="H1214" s="59">
        <v>3</v>
      </c>
      <c r="I1214" s="227">
        <v>14</v>
      </c>
      <c r="J1214" s="59">
        <v>3310</v>
      </c>
      <c r="K1214" s="78">
        <f>VLOOKUP(msa[[#This Row],[hwycov_id]],cnf[],10,FALSE)</f>
        <v>3310</v>
      </c>
      <c r="L1214" s="229">
        <f t="shared" si="54"/>
        <v>0</v>
      </c>
      <c r="M1214" s="228">
        <f t="shared" si="55"/>
        <v>0</v>
      </c>
      <c r="N1214" s="228">
        <f t="shared" si="56"/>
        <v>0</v>
      </c>
      <c r="O1214" s="298" t="e">
        <f>VLOOKUP(msa[[#This Row],[hwycov_id]],check!$A$2:$P$26,16,FALSE)</f>
        <v>#N/A</v>
      </c>
      <c r="P1214" s="298">
        <v>1230</v>
      </c>
    </row>
    <row r="1215" spans="1:16">
      <c r="A1215" s="59">
        <v>1967</v>
      </c>
      <c r="B1215" s="59">
        <v>5</v>
      </c>
      <c r="C1215" s="59">
        <v>1</v>
      </c>
      <c r="D1215" s="59">
        <v>2</v>
      </c>
      <c r="E1215" s="59" t="s">
        <v>79</v>
      </c>
      <c r="F1215" s="227">
        <v>4</v>
      </c>
      <c r="G1215" s="227">
        <v>0</v>
      </c>
      <c r="H1215" s="59">
        <v>3</v>
      </c>
      <c r="I1215" s="227">
        <v>14</v>
      </c>
      <c r="J1215" s="59">
        <v>3394</v>
      </c>
      <c r="K1215" s="78">
        <f>VLOOKUP(msa[[#This Row],[hwycov_id]],cnf[],10,FALSE)</f>
        <v>3394</v>
      </c>
      <c r="L1215" s="229">
        <f t="shared" si="54"/>
        <v>0</v>
      </c>
      <c r="M1215" s="228">
        <f t="shared" si="55"/>
        <v>0</v>
      </c>
      <c r="N1215" s="228">
        <f t="shared" si="56"/>
        <v>0</v>
      </c>
      <c r="O1215" s="298" t="e">
        <f>VLOOKUP(msa[[#This Row],[hwycov_id]],check!$A$2:$P$26,16,FALSE)</f>
        <v>#N/A</v>
      </c>
      <c r="P1215" s="298">
        <v>1231</v>
      </c>
    </row>
    <row r="1216" spans="1:16">
      <c r="A1216" s="59">
        <v>9684</v>
      </c>
      <c r="B1216" s="59">
        <v>5</v>
      </c>
      <c r="C1216" s="59">
        <v>1</v>
      </c>
      <c r="D1216" s="59">
        <v>2</v>
      </c>
      <c r="E1216" s="59" t="s">
        <v>79</v>
      </c>
      <c r="F1216" s="227">
        <v>4</v>
      </c>
      <c r="G1216" s="227">
        <v>0</v>
      </c>
      <c r="H1216" s="59">
        <v>3</v>
      </c>
      <c r="I1216" s="227">
        <v>14</v>
      </c>
      <c r="J1216" s="59">
        <v>3413</v>
      </c>
      <c r="K1216" s="78">
        <f>VLOOKUP(msa[[#This Row],[hwycov_id]],cnf[],10,FALSE)</f>
        <v>3413</v>
      </c>
      <c r="L1216" s="229">
        <f t="shared" si="54"/>
        <v>0</v>
      </c>
      <c r="M1216" s="228">
        <f t="shared" si="55"/>
        <v>0</v>
      </c>
      <c r="N1216" s="228">
        <f t="shared" si="56"/>
        <v>0</v>
      </c>
      <c r="O1216" s="298" t="e">
        <f>VLOOKUP(msa[[#This Row],[hwycov_id]],check!$A$2:$P$26,16,FALSE)</f>
        <v>#N/A</v>
      </c>
      <c r="P1216" s="298">
        <v>1232</v>
      </c>
    </row>
    <row r="1217" spans="1:16">
      <c r="A1217" s="59">
        <v>8415</v>
      </c>
      <c r="B1217" s="59">
        <v>5</v>
      </c>
      <c r="C1217" s="59">
        <v>1</v>
      </c>
      <c r="D1217" s="59">
        <v>2</v>
      </c>
      <c r="E1217" s="59" t="s">
        <v>79</v>
      </c>
      <c r="F1217" s="227">
        <v>4</v>
      </c>
      <c r="G1217" s="227">
        <v>0</v>
      </c>
      <c r="H1217" s="59">
        <v>3</v>
      </c>
      <c r="I1217" s="227">
        <v>14</v>
      </c>
      <c r="J1217" s="59">
        <v>3520</v>
      </c>
      <c r="K1217" s="78">
        <f>VLOOKUP(msa[[#This Row],[hwycov_id]],cnf[],10,FALSE)</f>
        <v>3520</v>
      </c>
      <c r="L1217" s="229">
        <f t="shared" si="54"/>
        <v>0</v>
      </c>
      <c r="M1217" s="228">
        <f t="shared" si="55"/>
        <v>0</v>
      </c>
      <c r="N1217" s="228">
        <f t="shared" si="56"/>
        <v>0</v>
      </c>
      <c r="O1217" s="298" t="e">
        <f>VLOOKUP(msa[[#This Row],[hwycov_id]],check!$A$2:$P$26,16,FALSE)</f>
        <v>#N/A</v>
      </c>
      <c r="P1217" s="298">
        <v>1233</v>
      </c>
    </row>
    <row r="1218" spans="1:16">
      <c r="A1218" s="59">
        <v>8361</v>
      </c>
      <c r="B1218" s="59">
        <v>5</v>
      </c>
      <c r="C1218" s="59">
        <v>1</v>
      </c>
      <c r="D1218" s="59">
        <v>2</v>
      </c>
      <c r="E1218" s="59" t="s">
        <v>79</v>
      </c>
      <c r="F1218" s="227">
        <v>4</v>
      </c>
      <c r="G1218" s="227">
        <v>0</v>
      </c>
      <c r="H1218" s="59">
        <v>3</v>
      </c>
      <c r="I1218" s="227">
        <v>14</v>
      </c>
      <c r="J1218" s="59">
        <v>3552</v>
      </c>
      <c r="K1218" s="78">
        <f>VLOOKUP(msa[[#This Row],[hwycov_id]],cnf[],10,FALSE)</f>
        <v>3552</v>
      </c>
      <c r="L1218" s="229">
        <f t="shared" ref="L1218:L1281" si="57">K1218/J1218-1</f>
        <v>0</v>
      </c>
      <c r="M1218" s="228">
        <f t="shared" ref="M1218:M1281" si="58">K1218-J1218</f>
        <v>0</v>
      </c>
      <c r="N1218" s="228">
        <f t="shared" ref="N1218:N1281" si="59">POWER(M1218,2)</f>
        <v>0</v>
      </c>
      <c r="O1218" s="298" t="e">
        <f>VLOOKUP(msa[[#This Row],[hwycov_id]],check!$A$2:$P$26,16,FALSE)</f>
        <v>#N/A</v>
      </c>
      <c r="P1218" s="298">
        <v>1234</v>
      </c>
    </row>
    <row r="1219" spans="1:16">
      <c r="A1219" s="59">
        <v>6305</v>
      </c>
      <c r="B1219" s="59">
        <v>5</v>
      </c>
      <c r="C1219" s="59">
        <v>1</v>
      </c>
      <c r="D1219" s="59">
        <v>2</v>
      </c>
      <c r="E1219" s="59" t="s">
        <v>79</v>
      </c>
      <c r="F1219" s="227">
        <v>4</v>
      </c>
      <c r="G1219" s="227">
        <v>0</v>
      </c>
      <c r="H1219" s="59">
        <v>3</v>
      </c>
      <c r="I1219" s="227">
        <v>14</v>
      </c>
      <c r="J1219" s="59">
        <v>3553</v>
      </c>
      <c r="K1219" s="78">
        <f>VLOOKUP(msa[[#This Row],[hwycov_id]],cnf[],10,FALSE)</f>
        <v>3553</v>
      </c>
      <c r="L1219" s="229">
        <f t="shared" si="57"/>
        <v>0</v>
      </c>
      <c r="M1219" s="228">
        <f t="shared" si="58"/>
        <v>0</v>
      </c>
      <c r="N1219" s="228">
        <f t="shared" si="59"/>
        <v>0</v>
      </c>
      <c r="O1219" s="298" t="e">
        <f>VLOOKUP(msa[[#This Row],[hwycov_id]],check!$A$2:$P$26,16,FALSE)</f>
        <v>#N/A</v>
      </c>
      <c r="P1219" s="298">
        <v>1235</v>
      </c>
    </row>
    <row r="1220" spans="1:16">
      <c r="A1220" s="59">
        <v>22102</v>
      </c>
      <c r="B1220" s="59">
        <v>5</v>
      </c>
      <c r="C1220" s="59">
        <v>1</v>
      </c>
      <c r="D1220" s="59">
        <v>2</v>
      </c>
      <c r="E1220" s="59" t="s">
        <v>79</v>
      </c>
      <c r="F1220" s="227">
        <v>4</v>
      </c>
      <c r="G1220" s="227">
        <v>0</v>
      </c>
      <c r="H1220" s="59">
        <v>3</v>
      </c>
      <c r="I1220" s="227">
        <v>14</v>
      </c>
      <c r="J1220" s="59">
        <v>3594</v>
      </c>
      <c r="K1220" s="78">
        <f>VLOOKUP(msa[[#This Row],[hwycov_id]],cnf[],10,FALSE)</f>
        <v>3594</v>
      </c>
      <c r="L1220" s="229">
        <f t="shared" si="57"/>
        <v>0</v>
      </c>
      <c r="M1220" s="228">
        <f t="shared" si="58"/>
        <v>0</v>
      </c>
      <c r="N1220" s="228">
        <f t="shared" si="59"/>
        <v>0</v>
      </c>
      <c r="O1220" s="298" t="e">
        <f>VLOOKUP(msa[[#This Row],[hwycov_id]],check!$A$2:$P$26,16,FALSE)</f>
        <v>#N/A</v>
      </c>
      <c r="P1220" s="298">
        <v>1236</v>
      </c>
    </row>
    <row r="1221" spans="1:16">
      <c r="A1221" s="59">
        <v>8464</v>
      </c>
      <c r="B1221" s="59">
        <v>5</v>
      </c>
      <c r="C1221" s="59">
        <v>1</v>
      </c>
      <c r="D1221" s="59">
        <v>2</v>
      </c>
      <c r="E1221" s="59" t="s">
        <v>79</v>
      </c>
      <c r="F1221" s="227">
        <v>4</v>
      </c>
      <c r="G1221" s="227">
        <v>0</v>
      </c>
      <c r="H1221" s="59">
        <v>3</v>
      </c>
      <c r="I1221" s="227">
        <v>14</v>
      </c>
      <c r="J1221" s="59">
        <v>3687</v>
      </c>
      <c r="K1221" s="78">
        <f>VLOOKUP(msa[[#This Row],[hwycov_id]],cnf[],10,FALSE)</f>
        <v>3687</v>
      </c>
      <c r="L1221" s="229">
        <f t="shared" si="57"/>
        <v>0</v>
      </c>
      <c r="M1221" s="228">
        <f t="shared" si="58"/>
        <v>0</v>
      </c>
      <c r="N1221" s="228">
        <f t="shared" si="59"/>
        <v>0</v>
      </c>
      <c r="O1221" s="298" t="e">
        <f>VLOOKUP(msa[[#This Row],[hwycov_id]],check!$A$2:$P$26,16,FALSE)</f>
        <v>#N/A</v>
      </c>
      <c r="P1221" s="298">
        <v>1237</v>
      </c>
    </row>
    <row r="1222" spans="1:16">
      <c r="A1222" s="59">
        <v>8425</v>
      </c>
      <c r="B1222" s="59">
        <v>5</v>
      </c>
      <c r="C1222" s="59">
        <v>1</v>
      </c>
      <c r="D1222" s="59">
        <v>2</v>
      </c>
      <c r="E1222" s="59" t="s">
        <v>79</v>
      </c>
      <c r="F1222" s="227">
        <v>4</v>
      </c>
      <c r="G1222" s="227">
        <v>0</v>
      </c>
      <c r="H1222" s="59">
        <v>3</v>
      </c>
      <c r="I1222" s="227">
        <v>14</v>
      </c>
      <c r="J1222" s="59">
        <v>3712</v>
      </c>
      <c r="K1222" s="78">
        <f>VLOOKUP(msa[[#This Row],[hwycov_id]],cnf[],10,FALSE)</f>
        <v>3712</v>
      </c>
      <c r="L1222" s="229">
        <f t="shared" si="57"/>
        <v>0</v>
      </c>
      <c r="M1222" s="228">
        <f t="shared" si="58"/>
        <v>0</v>
      </c>
      <c r="N1222" s="228">
        <f t="shared" si="59"/>
        <v>0</v>
      </c>
      <c r="O1222" s="298" t="e">
        <f>VLOOKUP(msa[[#This Row],[hwycov_id]],check!$A$2:$P$26,16,FALSE)</f>
        <v>#N/A</v>
      </c>
      <c r="P1222" s="298">
        <v>1238</v>
      </c>
    </row>
    <row r="1223" spans="1:16">
      <c r="A1223" s="59">
        <v>15306</v>
      </c>
      <c r="B1223" s="59">
        <v>5</v>
      </c>
      <c r="C1223" s="59">
        <v>1</v>
      </c>
      <c r="D1223" s="59">
        <v>2</v>
      </c>
      <c r="E1223" s="59" t="s">
        <v>79</v>
      </c>
      <c r="F1223" s="227">
        <v>4</v>
      </c>
      <c r="G1223" s="227">
        <v>0</v>
      </c>
      <c r="H1223" s="59">
        <v>3</v>
      </c>
      <c r="I1223" s="227">
        <v>14</v>
      </c>
      <c r="J1223" s="59">
        <v>3808</v>
      </c>
      <c r="K1223" s="78">
        <f>VLOOKUP(msa[[#This Row],[hwycov_id]],cnf[],10,FALSE)</f>
        <v>3808</v>
      </c>
      <c r="L1223" s="229">
        <f t="shared" si="57"/>
        <v>0</v>
      </c>
      <c r="M1223" s="228">
        <f t="shared" si="58"/>
        <v>0</v>
      </c>
      <c r="N1223" s="228">
        <f t="shared" si="59"/>
        <v>0</v>
      </c>
      <c r="O1223" s="298" t="e">
        <f>VLOOKUP(msa[[#This Row],[hwycov_id]],check!$A$2:$P$26,16,FALSE)</f>
        <v>#N/A</v>
      </c>
      <c r="P1223" s="298">
        <v>1239</v>
      </c>
    </row>
    <row r="1224" spans="1:16">
      <c r="A1224" s="59">
        <v>20111</v>
      </c>
      <c r="B1224" s="59">
        <v>5</v>
      </c>
      <c r="C1224" s="59">
        <v>1</v>
      </c>
      <c r="D1224" s="59">
        <v>2</v>
      </c>
      <c r="E1224" s="59" t="s">
        <v>79</v>
      </c>
      <c r="F1224" s="227">
        <v>4</v>
      </c>
      <c r="G1224" s="227">
        <v>0</v>
      </c>
      <c r="H1224" s="59">
        <v>3</v>
      </c>
      <c r="I1224" s="227">
        <v>14</v>
      </c>
      <c r="J1224" s="59">
        <v>4029</v>
      </c>
      <c r="K1224" s="78">
        <f>VLOOKUP(msa[[#This Row],[hwycov_id]],cnf[],10,FALSE)</f>
        <v>4029</v>
      </c>
      <c r="L1224" s="229">
        <f t="shared" si="57"/>
        <v>0</v>
      </c>
      <c r="M1224" s="228">
        <f t="shared" si="58"/>
        <v>0</v>
      </c>
      <c r="N1224" s="228">
        <f t="shared" si="59"/>
        <v>0</v>
      </c>
      <c r="O1224" s="298" t="e">
        <f>VLOOKUP(msa[[#This Row],[hwycov_id]],check!$A$2:$P$26,16,FALSE)</f>
        <v>#N/A</v>
      </c>
      <c r="P1224" s="298">
        <v>1240</v>
      </c>
    </row>
    <row r="1225" spans="1:16">
      <c r="A1225" s="59">
        <v>9507</v>
      </c>
      <c r="B1225" s="59">
        <v>5</v>
      </c>
      <c r="C1225" s="59">
        <v>1</v>
      </c>
      <c r="D1225" s="59">
        <v>2</v>
      </c>
      <c r="E1225" s="59" t="s">
        <v>79</v>
      </c>
      <c r="F1225" s="227">
        <v>4</v>
      </c>
      <c r="G1225" s="227">
        <v>0</v>
      </c>
      <c r="H1225" s="59">
        <v>3</v>
      </c>
      <c r="I1225" s="227">
        <v>14</v>
      </c>
      <c r="J1225" s="59">
        <v>4065</v>
      </c>
      <c r="K1225" s="78">
        <f>VLOOKUP(msa[[#This Row],[hwycov_id]],cnf[],10,FALSE)</f>
        <v>4065</v>
      </c>
      <c r="L1225" s="229">
        <f t="shared" si="57"/>
        <v>0</v>
      </c>
      <c r="M1225" s="228">
        <f t="shared" si="58"/>
        <v>0</v>
      </c>
      <c r="N1225" s="228">
        <f t="shared" si="59"/>
        <v>0</v>
      </c>
      <c r="O1225" s="298" t="e">
        <f>VLOOKUP(msa[[#This Row],[hwycov_id]],check!$A$2:$P$26,16,FALSE)</f>
        <v>#N/A</v>
      </c>
      <c r="P1225" s="298">
        <v>1241</v>
      </c>
    </row>
    <row r="1226" spans="1:16">
      <c r="A1226" s="59">
        <v>13644</v>
      </c>
      <c r="B1226" s="59">
        <v>5</v>
      </c>
      <c r="C1226" s="59">
        <v>1</v>
      </c>
      <c r="D1226" s="59">
        <v>2</v>
      </c>
      <c r="E1226" s="59" t="s">
        <v>79</v>
      </c>
      <c r="F1226" s="227">
        <v>4</v>
      </c>
      <c r="G1226" s="227">
        <v>0</v>
      </c>
      <c r="H1226" s="59">
        <v>3</v>
      </c>
      <c r="I1226" s="227">
        <v>14</v>
      </c>
      <c r="J1226" s="59">
        <v>4084</v>
      </c>
      <c r="K1226" s="78">
        <f>VLOOKUP(msa[[#This Row],[hwycov_id]],cnf[],10,FALSE)</f>
        <v>4084</v>
      </c>
      <c r="L1226" s="229">
        <f t="shared" si="57"/>
        <v>0</v>
      </c>
      <c r="M1226" s="228">
        <f t="shared" si="58"/>
        <v>0</v>
      </c>
      <c r="N1226" s="228">
        <f t="shared" si="59"/>
        <v>0</v>
      </c>
      <c r="O1226" s="298" t="e">
        <f>VLOOKUP(msa[[#This Row],[hwycov_id]],check!$A$2:$P$26,16,FALSE)</f>
        <v>#N/A</v>
      </c>
      <c r="P1226" s="298">
        <v>1242</v>
      </c>
    </row>
    <row r="1227" spans="1:16">
      <c r="A1227" s="59">
        <v>3897</v>
      </c>
      <c r="B1227" s="59">
        <v>5</v>
      </c>
      <c r="C1227" s="59">
        <v>1</v>
      </c>
      <c r="D1227" s="59">
        <v>2</v>
      </c>
      <c r="E1227" s="59" t="s">
        <v>79</v>
      </c>
      <c r="F1227" s="227">
        <v>4</v>
      </c>
      <c r="G1227" s="227">
        <v>0</v>
      </c>
      <c r="H1227" s="59">
        <v>3</v>
      </c>
      <c r="I1227" s="227">
        <v>14</v>
      </c>
      <c r="J1227" s="59">
        <v>4087</v>
      </c>
      <c r="K1227" s="78">
        <f>VLOOKUP(msa[[#This Row],[hwycov_id]],cnf[],10,FALSE)</f>
        <v>4087</v>
      </c>
      <c r="L1227" s="229">
        <f t="shared" si="57"/>
        <v>0</v>
      </c>
      <c r="M1227" s="228">
        <f t="shared" si="58"/>
        <v>0</v>
      </c>
      <c r="N1227" s="228">
        <f t="shared" si="59"/>
        <v>0</v>
      </c>
      <c r="O1227" s="298" t="e">
        <f>VLOOKUP(msa[[#This Row],[hwycov_id]],check!$A$2:$P$26,16,FALSE)</f>
        <v>#N/A</v>
      </c>
      <c r="P1227" s="298">
        <v>1243</v>
      </c>
    </row>
    <row r="1228" spans="1:16">
      <c r="A1228" s="59">
        <v>1793</v>
      </c>
      <c r="B1228" s="59">
        <v>5</v>
      </c>
      <c r="C1228" s="59">
        <v>1</v>
      </c>
      <c r="D1228" s="59">
        <v>2</v>
      </c>
      <c r="E1228" s="59" t="s">
        <v>79</v>
      </c>
      <c r="F1228" s="227">
        <v>4</v>
      </c>
      <c r="G1228" s="227">
        <v>0</v>
      </c>
      <c r="H1228" s="59">
        <v>3</v>
      </c>
      <c r="I1228" s="227">
        <v>14</v>
      </c>
      <c r="J1228" s="59">
        <v>4114</v>
      </c>
      <c r="K1228" s="78">
        <f>VLOOKUP(msa[[#This Row],[hwycov_id]],cnf[],10,FALSE)</f>
        <v>4114</v>
      </c>
      <c r="L1228" s="229">
        <f t="shared" si="57"/>
        <v>0</v>
      </c>
      <c r="M1228" s="228">
        <f t="shared" si="58"/>
        <v>0</v>
      </c>
      <c r="N1228" s="228">
        <f t="shared" si="59"/>
        <v>0</v>
      </c>
      <c r="O1228" s="298" t="e">
        <f>VLOOKUP(msa[[#This Row],[hwycov_id]],check!$A$2:$P$26,16,FALSE)</f>
        <v>#N/A</v>
      </c>
      <c r="P1228" s="298">
        <v>1244</v>
      </c>
    </row>
    <row r="1229" spans="1:16">
      <c r="A1229" s="59">
        <v>8631</v>
      </c>
      <c r="B1229" s="59">
        <v>5</v>
      </c>
      <c r="C1229" s="59">
        <v>1</v>
      </c>
      <c r="D1229" s="59">
        <v>2</v>
      </c>
      <c r="E1229" s="59" t="s">
        <v>79</v>
      </c>
      <c r="F1229" s="227">
        <v>4</v>
      </c>
      <c r="G1229" s="227">
        <v>0</v>
      </c>
      <c r="H1229" s="59">
        <v>3</v>
      </c>
      <c r="I1229" s="227">
        <v>14</v>
      </c>
      <c r="J1229" s="59">
        <v>4115</v>
      </c>
      <c r="K1229" s="78">
        <f>VLOOKUP(msa[[#This Row],[hwycov_id]],cnf[],10,FALSE)</f>
        <v>4115</v>
      </c>
      <c r="L1229" s="229">
        <f t="shared" si="57"/>
        <v>0</v>
      </c>
      <c r="M1229" s="228">
        <f t="shared" si="58"/>
        <v>0</v>
      </c>
      <c r="N1229" s="228">
        <f t="shared" si="59"/>
        <v>0</v>
      </c>
      <c r="O1229" s="298" t="e">
        <f>VLOOKUP(msa[[#This Row],[hwycov_id]],check!$A$2:$P$26,16,FALSE)</f>
        <v>#N/A</v>
      </c>
      <c r="P1229" s="298">
        <v>1245</v>
      </c>
    </row>
    <row r="1230" spans="1:16">
      <c r="A1230" s="59">
        <v>11513</v>
      </c>
      <c r="B1230" s="59">
        <v>5</v>
      </c>
      <c r="C1230" s="59">
        <v>1</v>
      </c>
      <c r="D1230" s="59">
        <v>2</v>
      </c>
      <c r="E1230" s="59" t="s">
        <v>79</v>
      </c>
      <c r="F1230" s="227">
        <v>4</v>
      </c>
      <c r="G1230" s="227">
        <v>0</v>
      </c>
      <c r="H1230" s="59">
        <v>3</v>
      </c>
      <c r="I1230" s="227">
        <v>14</v>
      </c>
      <c r="J1230" s="59">
        <v>4297</v>
      </c>
      <c r="K1230" s="78">
        <f>VLOOKUP(msa[[#This Row],[hwycov_id]],cnf[],10,FALSE)</f>
        <v>4297</v>
      </c>
      <c r="L1230" s="229">
        <f t="shared" si="57"/>
        <v>0</v>
      </c>
      <c r="M1230" s="228">
        <f t="shared" si="58"/>
        <v>0</v>
      </c>
      <c r="N1230" s="228">
        <f t="shared" si="59"/>
        <v>0</v>
      </c>
      <c r="O1230" s="298" t="e">
        <f>VLOOKUP(msa[[#This Row],[hwycov_id]],check!$A$2:$P$26,16,FALSE)</f>
        <v>#N/A</v>
      </c>
      <c r="P1230" s="298">
        <v>1246</v>
      </c>
    </row>
    <row r="1231" spans="1:16">
      <c r="A1231" s="59">
        <v>2290</v>
      </c>
      <c r="B1231" s="59">
        <v>5</v>
      </c>
      <c r="C1231" s="59">
        <v>1</v>
      </c>
      <c r="D1231" s="59">
        <v>2</v>
      </c>
      <c r="E1231" s="59" t="s">
        <v>79</v>
      </c>
      <c r="F1231" s="227">
        <v>4</v>
      </c>
      <c r="G1231" s="227">
        <v>0</v>
      </c>
      <c r="H1231" s="59">
        <v>3</v>
      </c>
      <c r="I1231" s="227">
        <v>14</v>
      </c>
      <c r="J1231" s="59">
        <v>4447</v>
      </c>
      <c r="K1231" s="78">
        <f>VLOOKUP(msa[[#This Row],[hwycov_id]],cnf[],10,FALSE)</f>
        <v>4447</v>
      </c>
      <c r="L1231" s="229">
        <f t="shared" si="57"/>
        <v>0</v>
      </c>
      <c r="M1231" s="228">
        <f t="shared" si="58"/>
        <v>0</v>
      </c>
      <c r="N1231" s="228">
        <f t="shared" si="59"/>
        <v>0</v>
      </c>
      <c r="O1231" s="298" t="e">
        <f>VLOOKUP(msa[[#This Row],[hwycov_id]],check!$A$2:$P$26,16,FALSE)</f>
        <v>#N/A</v>
      </c>
      <c r="P1231" s="298">
        <v>1247</v>
      </c>
    </row>
    <row r="1232" spans="1:16">
      <c r="A1232" s="59">
        <v>15167</v>
      </c>
      <c r="B1232" s="59">
        <v>5</v>
      </c>
      <c r="C1232" s="59">
        <v>1</v>
      </c>
      <c r="D1232" s="59">
        <v>2</v>
      </c>
      <c r="E1232" s="59" t="s">
        <v>79</v>
      </c>
      <c r="F1232" s="227">
        <v>4</v>
      </c>
      <c r="G1232" s="227">
        <v>0</v>
      </c>
      <c r="H1232" s="59">
        <v>3</v>
      </c>
      <c r="I1232" s="227">
        <v>14</v>
      </c>
      <c r="J1232" s="59">
        <v>4498</v>
      </c>
      <c r="K1232" s="78">
        <f>VLOOKUP(msa[[#This Row],[hwycov_id]],cnf[],10,FALSE)</f>
        <v>4498</v>
      </c>
      <c r="L1232" s="229">
        <f t="shared" si="57"/>
        <v>0</v>
      </c>
      <c r="M1232" s="228">
        <f t="shared" si="58"/>
        <v>0</v>
      </c>
      <c r="N1232" s="228">
        <f t="shared" si="59"/>
        <v>0</v>
      </c>
      <c r="O1232" s="298" t="e">
        <f>VLOOKUP(msa[[#This Row],[hwycov_id]],check!$A$2:$P$26,16,FALSE)</f>
        <v>#N/A</v>
      </c>
      <c r="P1232" s="298">
        <v>1248</v>
      </c>
    </row>
    <row r="1233" spans="1:16">
      <c r="A1233" s="59">
        <v>8380</v>
      </c>
      <c r="B1233" s="59">
        <v>5</v>
      </c>
      <c r="C1233" s="59">
        <v>1</v>
      </c>
      <c r="D1233" s="59">
        <v>2</v>
      </c>
      <c r="E1233" s="59" t="s">
        <v>79</v>
      </c>
      <c r="F1233" s="227">
        <v>4</v>
      </c>
      <c r="G1233" s="227">
        <v>0</v>
      </c>
      <c r="H1233" s="59">
        <v>3</v>
      </c>
      <c r="I1233" s="227">
        <v>14</v>
      </c>
      <c r="J1233" s="59">
        <v>4510</v>
      </c>
      <c r="K1233" s="78">
        <f>VLOOKUP(msa[[#This Row],[hwycov_id]],cnf[],10,FALSE)</f>
        <v>4510</v>
      </c>
      <c r="L1233" s="229">
        <f t="shared" si="57"/>
        <v>0</v>
      </c>
      <c r="M1233" s="228">
        <f t="shared" si="58"/>
        <v>0</v>
      </c>
      <c r="N1233" s="228">
        <f t="shared" si="59"/>
        <v>0</v>
      </c>
      <c r="O1233" s="298" t="e">
        <f>VLOOKUP(msa[[#This Row],[hwycov_id]],check!$A$2:$P$26,16,FALSE)</f>
        <v>#N/A</v>
      </c>
      <c r="P1233" s="298">
        <v>1249</v>
      </c>
    </row>
    <row r="1234" spans="1:16">
      <c r="A1234" s="59">
        <v>5378</v>
      </c>
      <c r="B1234" s="59">
        <v>5</v>
      </c>
      <c r="C1234" s="59">
        <v>1</v>
      </c>
      <c r="D1234" s="59">
        <v>2</v>
      </c>
      <c r="E1234" s="59" t="s">
        <v>79</v>
      </c>
      <c r="F1234" s="227">
        <v>4</v>
      </c>
      <c r="G1234" s="227">
        <v>0</v>
      </c>
      <c r="H1234" s="59">
        <v>3</v>
      </c>
      <c r="I1234" s="227">
        <v>14</v>
      </c>
      <c r="J1234" s="59">
        <v>4553</v>
      </c>
      <c r="K1234" s="78">
        <f>VLOOKUP(msa[[#This Row],[hwycov_id]],cnf[],10,FALSE)</f>
        <v>4553</v>
      </c>
      <c r="L1234" s="229">
        <f t="shared" si="57"/>
        <v>0</v>
      </c>
      <c r="M1234" s="228">
        <f t="shared" si="58"/>
        <v>0</v>
      </c>
      <c r="N1234" s="228">
        <f t="shared" si="59"/>
        <v>0</v>
      </c>
      <c r="O1234" s="298" t="e">
        <f>VLOOKUP(msa[[#This Row],[hwycov_id]],check!$A$2:$P$26,16,FALSE)</f>
        <v>#N/A</v>
      </c>
      <c r="P1234" s="298">
        <v>1250</v>
      </c>
    </row>
    <row r="1235" spans="1:16">
      <c r="A1235" s="59">
        <v>8303</v>
      </c>
      <c r="B1235" s="59">
        <v>5</v>
      </c>
      <c r="C1235" s="59">
        <v>1</v>
      </c>
      <c r="D1235" s="59">
        <v>2</v>
      </c>
      <c r="E1235" s="59" t="s">
        <v>79</v>
      </c>
      <c r="F1235" s="227">
        <v>4</v>
      </c>
      <c r="G1235" s="227">
        <v>0</v>
      </c>
      <c r="H1235" s="59">
        <v>3</v>
      </c>
      <c r="I1235" s="227">
        <v>14</v>
      </c>
      <c r="J1235" s="59">
        <v>4754</v>
      </c>
      <c r="K1235" s="78">
        <f>VLOOKUP(msa[[#This Row],[hwycov_id]],cnf[],10,FALSE)</f>
        <v>4754</v>
      </c>
      <c r="L1235" s="229">
        <f t="shared" si="57"/>
        <v>0</v>
      </c>
      <c r="M1235" s="228">
        <f t="shared" si="58"/>
        <v>0</v>
      </c>
      <c r="N1235" s="228">
        <f t="shared" si="59"/>
        <v>0</v>
      </c>
      <c r="O1235" s="298" t="e">
        <f>VLOOKUP(msa[[#This Row],[hwycov_id]],check!$A$2:$P$26,16,FALSE)</f>
        <v>#N/A</v>
      </c>
      <c r="P1235" s="298">
        <v>1251</v>
      </c>
    </row>
    <row r="1236" spans="1:16">
      <c r="A1236" s="59">
        <v>7980</v>
      </c>
      <c r="B1236" s="59">
        <v>5</v>
      </c>
      <c r="C1236" s="59">
        <v>1</v>
      </c>
      <c r="D1236" s="59">
        <v>2</v>
      </c>
      <c r="E1236" s="59" t="s">
        <v>79</v>
      </c>
      <c r="F1236" s="227">
        <v>4</v>
      </c>
      <c r="G1236" s="227">
        <v>0</v>
      </c>
      <c r="H1236" s="59">
        <v>3</v>
      </c>
      <c r="I1236" s="227">
        <v>14</v>
      </c>
      <c r="J1236" s="59">
        <v>4869</v>
      </c>
      <c r="K1236" s="78">
        <f>VLOOKUP(msa[[#This Row],[hwycov_id]],cnf[],10,FALSE)</f>
        <v>4869</v>
      </c>
      <c r="L1236" s="229">
        <f t="shared" si="57"/>
        <v>0</v>
      </c>
      <c r="M1236" s="228">
        <f t="shared" si="58"/>
        <v>0</v>
      </c>
      <c r="N1236" s="228">
        <f t="shared" si="59"/>
        <v>0</v>
      </c>
      <c r="O1236" s="298" t="e">
        <f>VLOOKUP(msa[[#This Row],[hwycov_id]],check!$A$2:$P$26,16,FALSE)</f>
        <v>#N/A</v>
      </c>
      <c r="P1236" s="298">
        <v>1252</v>
      </c>
    </row>
    <row r="1237" spans="1:16">
      <c r="A1237" s="59">
        <v>5373</v>
      </c>
      <c r="B1237" s="59">
        <v>5</v>
      </c>
      <c r="C1237" s="59">
        <v>1</v>
      </c>
      <c r="D1237" s="59">
        <v>2</v>
      </c>
      <c r="E1237" s="59" t="s">
        <v>79</v>
      </c>
      <c r="F1237" s="227">
        <v>4</v>
      </c>
      <c r="G1237" s="227">
        <v>0</v>
      </c>
      <c r="H1237" s="59">
        <v>3</v>
      </c>
      <c r="I1237" s="227">
        <v>14</v>
      </c>
      <c r="J1237" s="59">
        <v>4918</v>
      </c>
      <c r="K1237" s="78">
        <f>VLOOKUP(msa[[#This Row],[hwycov_id]],cnf[],10,FALSE)</f>
        <v>4918</v>
      </c>
      <c r="L1237" s="229">
        <f t="shared" si="57"/>
        <v>0</v>
      </c>
      <c r="M1237" s="228">
        <f t="shared" si="58"/>
        <v>0</v>
      </c>
      <c r="N1237" s="228">
        <f t="shared" si="59"/>
        <v>0</v>
      </c>
      <c r="O1237" s="298" t="e">
        <f>VLOOKUP(msa[[#This Row],[hwycov_id]],check!$A$2:$P$26,16,FALSE)</f>
        <v>#N/A</v>
      </c>
      <c r="P1237" s="298">
        <v>1253</v>
      </c>
    </row>
    <row r="1238" spans="1:16">
      <c r="A1238" s="59">
        <v>23438</v>
      </c>
      <c r="B1238" s="59">
        <v>5</v>
      </c>
      <c r="C1238" s="59">
        <v>1</v>
      </c>
      <c r="D1238" s="59">
        <v>2</v>
      </c>
      <c r="E1238" s="59" t="s">
        <v>79</v>
      </c>
      <c r="F1238" s="227">
        <v>4</v>
      </c>
      <c r="G1238" s="227">
        <v>0</v>
      </c>
      <c r="H1238" s="59">
        <v>3</v>
      </c>
      <c r="I1238" s="227">
        <v>14</v>
      </c>
      <c r="J1238" s="59">
        <v>5017</v>
      </c>
      <c r="K1238" s="78">
        <f>VLOOKUP(msa[[#This Row],[hwycov_id]],cnf[],10,FALSE)</f>
        <v>5017</v>
      </c>
      <c r="L1238" s="229">
        <f t="shared" si="57"/>
        <v>0</v>
      </c>
      <c r="M1238" s="228">
        <f t="shared" si="58"/>
        <v>0</v>
      </c>
      <c r="N1238" s="228">
        <f t="shared" si="59"/>
        <v>0</v>
      </c>
      <c r="O1238" s="298" t="e">
        <f>VLOOKUP(msa[[#This Row],[hwycov_id]],check!$A$2:$P$26,16,FALSE)</f>
        <v>#N/A</v>
      </c>
      <c r="P1238" s="298">
        <v>1254</v>
      </c>
    </row>
    <row r="1239" spans="1:16">
      <c r="A1239" s="59">
        <v>5063</v>
      </c>
      <c r="B1239" s="59">
        <v>5</v>
      </c>
      <c r="C1239" s="59">
        <v>1</v>
      </c>
      <c r="D1239" s="59">
        <v>2</v>
      </c>
      <c r="E1239" s="59" t="s">
        <v>79</v>
      </c>
      <c r="F1239" s="227">
        <v>4</v>
      </c>
      <c r="G1239" s="227">
        <v>0</v>
      </c>
      <c r="H1239" s="59">
        <v>3</v>
      </c>
      <c r="I1239" s="227">
        <v>14</v>
      </c>
      <c r="J1239" s="59">
        <v>5090</v>
      </c>
      <c r="K1239" s="78">
        <f>VLOOKUP(msa[[#This Row],[hwycov_id]],cnf[],10,FALSE)</f>
        <v>5090</v>
      </c>
      <c r="L1239" s="229">
        <f t="shared" si="57"/>
        <v>0</v>
      </c>
      <c r="M1239" s="228">
        <f t="shared" si="58"/>
        <v>0</v>
      </c>
      <c r="N1239" s="228">
        <f t="shared" si="59"/>
        <v>0</v>
      </c>
      <c r="O1239" s="298" t="e">
        <f>VLOOKUP(msa[[#This Row],[hwycov_id]],check!$A$2:$P$26,16,FALSE)</f>
        <v>#N/A</v>
      </c>
      <c r="P1239" s="298">
        <v>1255</v>
      </c>
    </row>
    <row r="1240" spans="1:16">
      <c r="A1240" s="59">
        <v>20112</v>
      </c>
      <c r="B1240" s="59">
        <v>5</v>
      </c>
      <c r="C1240" s="59">
        <v>1</v>
      </c>
      <c r="D1240" s="59">
        <v>2</v>
      </c>
      <c r="E1240" s="59" t="s">
        <v>79</v>
      </c>
      <c r="F1240" s="227">
        <v>4</v>
      </c>
      <c r="G1240" s="227">
        <v>0</v>
      </c>
      <c r="H1240" s="59">
        <v>3</v>
      </c>
      <c r="I1240" s="227">
        <v>14</v>
      </c>
      <c r="J1240" s="59">
        <v>5119</v>
      </c>
      <c r="K1240" s="78">
        <f>VLOOKUP(msa[[#This Row],[hwycov_id]],cnf[],10,FALSE)</f>
        <v>5119</v>
      </c>
      <c r="L1240" s="229">
        <f t="shared" si="57"/>
        <v>0</v>
      </c>
      <c r="M1240" s="228">
        <f t="shared" si="58"/>
        <v>0</v>
      </c>
      <c r="N1240" s="228">
        <f t="shared" si="59"/>
        <v>0</v>
      </c>
      <c r="O1240" s="298" t="e">
        <f>VLOOKUP(msa[[#This Row],[hwycov_id]],check!$A$2:$P$26,16,FALSE)</f>
        <v>#N/A</v>
      </c>
      <c r="P1240" s="298">
        <v>1256</v>
      </c>
    </row>
    <row r="1241" spans="1:16">
      <c r="A1241" s="59">
        <v>5000</v>
      </c>
      <c r="B1241" s="59">
        <v>5</v>
      </c>
      <c r="C1241" s="59">
        <v>1</v>
      </c>
      <c r="D1241" s="59">
        <v>2</v>
      </c>
      <c r="E1241" s="59" t="s">
        <v>79</v>
      </c>
      <c r="F1241" s="227">
        <v>4</v>
      </c>
      <c r="G1241" s="227">
        <v>0</v>
      </c>
      <c r="H1241" s="59">
        <v>3</v>
      </c>
      <c r="I1241" s="227">
        <v>14</v>
      </c>
      <c r="J1241" s="59">
        <v>5176</v>
      </c>
      <c r="K1241" s="78">
        <f>VLOOKUP(msa[[#This Row],[hwycov_id]],cnf[],10,FALSE)</f>
        <v>5176</v>
      </c>
      <c r="L1241" s="229">
        <f t="shared" si="57"/>
        <v>0</v>
      </c>
      <c r="M1241" s="228">
        <f t="shared" si="58"/>
        <v>0</v>
      </c>
      <c r="N1241" s="228">
        <f t="shared" si="59"/>
        <v>0</v>
      </c>
      <c r="O1241" s="298" t="e">
        <f>VLOOKUP(msa[[#This Row],[hwycov_id]],check!$A$2:$P$26,16,FALSE)</f>
        <v>#N/A</v>
      </c>
      <c r="P1241" s="298">
        <v>1257</v>
      </c>
    </row>
    <row r="1242" spans="1:16">
      <c r="A1242" s="59">
        <v>20043</v>
      </c>
      <c r="B1242" s="59">
        <v>5</v>
      </c>
      <c r="C1242" s="59">
        <v>1</v>
      </c>
      <c r="D1242" s="59">
        <v>2</v>
      </c>
      <c r="E1242" s="59" t="s">
        <v>79</v>
      </c>
      <c r="F1242" s="227">
        <v>4</v>
      </c>
      <c r="G1242" s="227">
        <v>0</v>
      </c>
      <c r="H1242" s="59">
        <v>3</v>
      </c>
      <c r="I1242" s="227">
        <v>14</v>
      </c>
      <c r="J1242" s="59">
        <v>5353</v>
      </c>
      <c r="K1242" s="78">
        <f>VLOOKUP(msa[[#This Row],[hwycov_id]],cnf[],10,FALSE)</f>
        <v>5353</v>
      </c>
      <c r="L1242" s="229">
        <f t="shared" si="57"/>
        <v>0</v>
      </c>
      <c r="M1242" s="228">
        <f t="shared" si="58"/>
        <v>0</v>
      </c>
      <c r="N1242" s="228">
        <f t="shared" si="59"/>
        <v>0</v>
      </c>
      <c r="O1242" s="298" t="e">
        <f>VLOOKUP(msa[[#This Row],[hwycov_id]],check!$A$2:$P$26,16,FALSE)</f>
        <v>#N/A</v>
      </c>
      <c r="P1242" s="298">
        <v>1258</v>
      </c>
    </row>
    <row r="1243" spans="1:16">
      <c r="A1243" s="59">
        <v>9688</v>
      </c>
      <c r="B1243" s="59">
        <v>5</v>
      </c>
      <c r="C1243" s="59">
        <v>1</v>
      </c>
      <c r="D1243" s="59">
        <v>2</v>
      </c>
      <c r="E1243" s="59" t="s">
        <v>79</v>
      </c>
      <c r="F1243" s="227">
        <v>4</v>
      </c>
      <c r="G1243" s="227">
        <v>0</v>
      </c>
      <c r="H1243" s="59">
        <v>3</v>
      </c>
      <c r="I1243" s="227">
        <v>14</v>
      </c>
      <c r="J1243" s="59">
        <v>5357</v>
      </c>
      <c r="K1243" s="78">
        <f>VLOOKUP(msa[[#This Row],[hwycov_id]],cnf[],10,FALSE)</f>
        <v>5357</v>
      </c>
      <c r="L1243" s="229">
        <f t="shared" si="57"/>
        <v>0</v>
      </c>
      <c r="M1243" s="228">
        <f t="shared" si="58"/>
        <v>0</v>
      </c>
      <c r="N1243" s="228">
        <f t="shared" si="59"/>
        <v>0</v>
      </c>
      <c r="O1243" s="298" t="e">
        <f>VLOOKUP(msa[[#This Row],[hwycov_id]],check!$A$2:$P$26,16,FALSE)</f>
        <v>#N/A</v>
      </c>
      <c r="P1243" s="298">
        <v>1259</v>
      </c>
    </row>
    <row r="1244" spans="1:16">
      <c r="A1244" s="59">
        <v>22033</v>
      </c>
      <c r="B1244" s="59">
        <v>5</v>
      </c>
      <c r="C1244" s="59">
        <v>1</v>
      </c>
      <c r="D1244" s="59">
        <v>2</v>
      </c>
      <c r="E1244" s="59" t="s">
        <v>79</v>
      </c>
      <c r="F1244" s="227">
        <v>4</v>
      </c>
      <c r="G1244" s="227">
        <v>0</v>
      </c>
      <c r="H1244" s="59">
        <v>3</v>
      </c>
      <c r="I1244" s="227">
        <v>14</v>
      </c>
      <c r="J1244" s="59">
        <v>5407</v>
      </c>
      <c r="K1244" s="78">
        <f>VLOOKUP(msa[[#This Row],[hwycov_id]],cnf[],10,FALSE)</f>
        <v>5407</v>
      </c>
      <c r="L1244" s="229">
        <f t="shared" si="57"/>
        <v>0</v>
      </c>
      <c r="M1244" s="228">
        <f t="shared" si="58"/>
        <v>0</v>
      </c>
      <c r="N1244" s="228">
        <f t="shared" si="59"/>
        <v>0</v>
      </c>
      <c r="O1244" s="298" t="e">
        <f>VLOOKUP(msa[[#This Row],[hwycov_id]],check!$A$2:$P$26,16,FALSE)</f>
        <v>#N/A</v>
      </c>
      <c r="P1244" s="298">
        <v>1260</v>
      </c>
    </row>
    <row r="1245" spans="1:16">
      <c r="A1245" s="59">
        <v>23172</v>
      </c>
      <c r="B1245" s="59">
        <v>5</v>
      </c>
      <c r="C1245" s="59">
        <v>1</v>
      </c>
      <c r="D1245" s="59">
        <v>2</v>
      </c>
      <c r="E1245" s="59" t="s">
        <v>79</v>
      </c>
      <c r="F1245" s="227">
        <v>4</v>
      </c>
      <c r="G1245" s="227">
        <v>0</v>
      </c>
      <c r="H1245" s="59">
        <v>3</v>
      </c>
      <c r="I1245" s="227">
        <v>14</v>
      </c>
      <c r="J1245" s="59">
        <v>5470</v>
      </c>
      <c r="K1245" s="78">
        <f>VLOOKUP(msa[[#This Row],[hwycov_id]],cnf[],10,FALSE)</f>
        <v>5470</v>
      </c>
      <c r="L1245" s="229">
        <f t="shared" si="57"/>
        <v>0</v>
      </c>
      <c r="M1245" s="228">
        <f t="shared" si="58"/>
        <v>0</v>
      </c>
      <c r="N1245" s="228">
        <f t="shared" si="59"/>
        <v>0</v>
      </c>
      <c r="O1245" s="298" t="e">
        <f>VLOOKUP(msa[[#This Row],[hwycov_id]],check!$A$2:$P$26,16,FALSE)</f>
        <v>#N/A</v>
      </c>
      <c r="P1245" s="298">
        <v>1261</v>
      </c>
    </row>
    <row r="1246" spans="1:16">
      <c r="A1246" s="59">
        <v>5375</v>
      </c>
      <c r="B1246" s="59">
        <v>5</v>
      </c>
      <c r="C1246" s="59">
        <v>1</v>
      </c>
      <c r="D1246" s="59">
        <v>2</v>
      </c>
      <c r="E1246" s="59" t="s">
        <v>79</v>
      </c>
      <c r="F1246" s="227">
        <v>4</v>
      </c>
      <c r="G1246" s="227">
        <v>0</v>
      </c>
      <c r="H1246" s="59">
        <v>3</v>
      </c>
      <c r="I1246" s="227">
        <v>14</v>
      </c>
      <c r="J1246" s="59">
        <v>5553</v>
      </c>
      <c r="K1246" s="78">
        <f>VLOOKUP(msa[[#This Row],[hwycov_id]],cnf[],10,FALSE)</f>
        <v>5553</v>
      </c>
      <c r="L1246" s="229">
        <f t="shared" si="57"/>
        <v>0</v>
      </c>
      <c r="M1246" s="228">
        <f t="shared" si="58"/>
        <v>0</v>
      </c>
      <c r="N1246" s="228">
        <f t="shared" si="59"/>
        <v>0</v>
      </c>
      <c r="O1246" s="298" t="e">
        <f>VLOOKUP(msa[[#This Row],[hwycov_id]],check!$A$2:$P$26,16,FALSE)</f>
        <v>#N/A</v>
      </c>
      <c r="P1246" s="298">
        <v>1262</v>
      </c>
    </row>
    <row r="1247" spans="1:16">
      <c r="A1247" s="59">
        <v>2364</v>
      </c>
      <c r="B1247" s="59">
        <v>5</v>
      </c>
      <c r="C1247" s="59">
        <v>1</v>
      </c>
      <c r="D1247" s="59">
        <v>2</v>
      </c>
      <c r="E1247" s="59" t="s">
        <v>79</v>
      </c>
      <c r="F1247" s="227">
        <v>4</v>
      </c>
      <c r="G1247" s="227">
        <v>0</v>
      </c>
      <c r="H1247" s="59">
        <v>3</v>
      </c>
      <c r="I1247" s="227">
        <v>14</v>
      </c>
      <c r="J1247" s="59">
        <v>5602</v>
      </c>
      <c r="K1247" s="78">
        <f>VLOOKUP(msa[[#This Row],[hwycov_id]],cnf[],10,FALSE)</f>
        <v>5602</v>
      </c>
      <c r="L1247" s="229">
        <f t="shared" si="57"/>
        <v>0</v>
      </c>
      <c r="M1247" s="228">
        <f t="shared" si="58"/>
        <v>0</v>
      </c>
      <c r="N1247" s="228">
        <f t="shared" si="59"/>
        <v>0</v>
      </c>
      <c r="O1247" s="298" t="e">
        <f>VLOOKUP(msa[[#This Row],[hwycov_id]],check!$A$2:$P$26,16,FALSE)</f>
        <v>#N/A</v>
      </c>
      <c r="P1247" s="298">
        <v>1263</v>
      </c>
    </row>
    <row r="1248" spans="1:16">
      <c r="A1248" s="59">
        <v>8443</v>
      </c>
      <c r="B1248" s="59">
        <v>5</v>
      </c>
      <c r="C1248" s="59">
        <v>1</v>
      </c>
      <c r="D1248" s="59">
        <v>2</v>
      </c>
      <c r="E1248" s="59" t="s">
        <v>79</v>
      </c>
      <c r="F1248" s="227">
        <v>4</v>
      </c>
      <c r="G1248" s="227">
        <v>0</v>
      </c>
      <c r="H1248" s="59">
        <v>3</v>
      </c>
      <c r="I1248" s="227">
        <v>14</v>
      </c>
      <c r="J1248" s="59">
        <v>5681</v>
      </c>
      <c r="K1248" s="78">
        <f>VLOOKUP(msa[[#This Row],[hwycov_id]],cnf[],10,FALSE)</f>
        <v>5681</v>
      </c>
      <c r="L1248" s="229">
        <f t="shared" si="57"/>
        <v>0</v>
      </c>
      <c r="M1248" s="228">
        <f t="shared" si="58"/>
        <v>0</v>
      </c>
      <c r="N1248" s="228">
        <f t="shared" si="59"/>
        <v>0</v>
      </c>
      <c r="O1248" s="298" t="e">
        <f>VLOOKUP(msa[[#This Row],[hwycov_id]],check!$A$2:$P$26,16,FALSE)</f>
        <v>#N/A</v>
      </c>
      <c r="P1248" s="298">
        <v>1264</v>
      </c>
    </row>
    <row r="1249" spans="1:16">
      <c r="A1249" s="59">
        <v>1216</v>
      </c>
      <c r="B1249" s="59">
        <v>5</v>
      </c>
      <c r="C1249" s="59">
        <v>1</v>
      </c>
      <c r="D1249" s="59">
        <v>2</v>
      </c>
      <c r="E1249" s="59" t="s">
        <v>79</v>
      </c>
      <c r="F1249" s="227">
        <v>4</v>
      </c>
      <c r="G1249" s="227">
        <v>0</v>
      </c>
      <c r="H1249" s="59">
        <v>3</v>
      </c>
      <c r="I1249" s="227">
        <v>14</v>
      </c>
      <c r="J1249" s="59">
        <v>5720</v>
      </c>
      <c r="K1249" s="78">
        <f>VLOOKUP(msa[[#This Row],[hwycov_id]],cnf[],10,FALSE)</f>
        <v>5720</v>
      </c>
      <c r="L1249" s="229">
        <f t="shared" si="57"/>
        <v>0</v>
      </c>
      <c r="M1249" s="228">
        <f t="shared" si="58"/>
        <v>0</v>
      </c>
      <c r="N1249" s="228">
        <f t="shared" si="59"/>
        <v>0</v>
      </c>
      <c r="O1249" s="298" t="e">
        <f>VLOOKUP(msa[[#This Row],[hwycov_id]],check!$A$2:$P$26,16,FALSE)</f>
        <v>#N/A</v>
      </c>
      <c r="P1249" s="298">
        <v>1265</v>
      </c>
    </row>
    <row r="1250" spans="1:16">
      <c r="A1250" s="59">
        <v>19452</v>
      </c>
      <c r="B1250" s="59">
        <v>5</v>
      </c>
      <c r="C1250" s="59">
        <v>1</v>
      </c>
      <c r="D1250" s="59">
        <v>2</v>
      </c>
      <c r="E1250" s="59" t="s">
        <v>79</v>
      </c>
      <c r="F1250" s="227">
        <v>4</v>
      </c>
      <c r="G1250" s="227">
        <v>0</v>
      </c>
      <c r="H1250" s="59">
        <v>3</v>
      </c>
      <c r="I1250" s="227">
        <v>14</v>
      </c>
      <c r="J1250" s="59">
        <v>5725</v>
      </c>
      <c r="K1250" s="78">
        <f>VLOOKUP(msa[[#This Row],[hwycov_id]],cnf[],10,FALSE)</f>
        <v>5725</v>
      </c>
      <c r="L1250" s="229">
        <f t="shared" si="57"/>
        <v>0</v>
      </c>
      <c r="M1250" s="228">
        <f t="shared" si="58"/>
        <v>0</v>
      </c>
      <c r="N1250" s="228">
        <f t="shared" si="59"/>
        <v>0</v>
      </c>
      <c r="O1250" s="298" t="e">
        <f>VLOOKUP(msa[[#This Row],[hwycov_id]],check!$A$2:$P$26,16,FALSE)</f>
        <v>#N/A</v>
      </c>
      <c r="P1250" s="298">
        <v>1266</v>
      </c>
    </row>
    <row r="1251" spans="1:16">
      <c r="A1251" s="59">
        <v>20104</v>
      </c>
      <c r="B1251" s="59">
        <v>5</v>
      </c>
      <c r="C1251" s="59">
        <v>1</v>
      </c>
      <c r="D1251" s="59">
        <v>2</v>
      </c>
      <c r="E1251" s="59" t="s">
        <v>79</v>
      </c>
      <c r="F1251" s="227">
        <v>4</v>
      </c>
      <c r="G1251" s="227">
        <v>0</v>
      </c>
      <c r="H1251" s="59">
        <v>3</v>
      </c>
      <c r="I1251" s="227">
        <v>14</v>
      </c>
      <c r="J1251" s="59">
        <v>5767</v>
      </c>
      <c r="K1251" s="78">
        <f>VLOOKUP(msa[[#This Row],[hwycov_id]],cnf[],10,FALSE)</f>
        <v>5767</v>
      </c>
      <c r="L1251" s="229">
        <f t="shared" si="57"/>
        <v>0</v>
      </c>
      <c r="M1251" s="228">
        <f t="shared" si="58"/>
        <v>0</v>
      </c>
      <c r="N1251" s="228">
        <f t="shared" si="59"/>
        <v>0</v>
      </c>
      <c r="O1251" s="298" t="e">
        <f>VLOOKUP(msa[[#This Row],[hwycov_id]],check!$A$2:$P$26,16,FALSE)</f>
        <v>#N/A</v>
      </c>
      <c r="P1251" s="298">
        <v>1267</v>
      </c>
    </row>
    <row r="1252" spans="1:16">
      <c r="A1252" s="59">
        <v>27461</v>
      </c>
      <c r="B1252" s="59">
        <v>5</v>
      </c>
      <c r="C1252" s="59">
        <v>1</v>
      </c>
      <c r="D1252" s="59">
        <v>2</v>
      </c>
      <c r="E1252" s="59" t="s">
        <v>79</v>
      </c>
      <c r="F1252" s="227">
        <v>4</v>
      </c>
      <c r="G1252" s="227">
        <v>0</v>
      </c>
      <c r="H1252" s="59">
        <v>3</v>
      </c>
      <c r="I1252" s="227">
        <v>14</v>
      </c>
      <c r="J1252" s="59">
        <v>5908</v>
      </c>
      <c r="K1252" s="78">
        <f>VLOOKUP(msa[[#This Row],[hwycov_id]],cnf[],10,FALSE)</f>
        <v>5908</v>
      </c>
      <c r="L1252" s="229">
        <f t="shared" si="57"/>
        <v>0</v>
      </c>
      <c r="M1252" s="228">
        <f t="shared" si="58"/>
        <v>0</v>
      </c>
      <c r="N1252" s="228">
        <f t="shared" si="59"/>
        <v>0</v>
      </c>
      <c r="O1252" s="298" t="e">
        <f>VLOOKUP(msa[[#This Row],[hwycov_id]],check!$A$2:$P$26,16,FALSE)</f>
        <v>#N/A</v>
      </c>
      <c r="P1252" s="298">
        <v>1268</v>
      </c>
    </row>
    <row r="1253" spans="1:16">
      <c r="A1253" s="59">
        <v>23078</v>
      </c>
      <c r="B1253" s="59">
        <v>5</v>
      </c>
      <c r="C1253" s="59">
        <v>1</v>
      </c>
      <c r="D1253" s="59">
        <v>2</v>
      </c>
      <c r="E1253" s="59" t="s">
        <v>79</v>
      </c>
      <c r="F1253" s="227">
        <v>4</v>
      </c>
      <c r="G1253" s="227">
        <v>0</v>
      </c>
      <c r="H1253" s="59">
        <v>3</v>
      </c>
      <c r="I1253" s="227">
        <v>14</v>
      </c>
      <c r="J1253" s="59">
        <v>5977</v>
      </c>
      <c r="K1253" s="78">
        <f>VLOOKUP(msa[[#This Row],[hwycov_id]],cnf[],10,FALSE)</f>
        <v>5977</v>
      </c>
      <c r="L1253" s="229">
        <f t="shared" si="57"/>
        <v>0</v>
      </c>
      <c r="M1253" s="228">
        <f t="shared" si="58"/>
        <v>0</v>
      </c>
      <c r="N1253" s="228">
        <f t="shared" si="59"/>
        <v>0</v>
      </c>
      <c r="O1253" s="298" t="e">
        <f>VLOOKUP(msa[[#This Row],[hwycov_id]],check!$A$2:$P$26,16,FALSE)</f>
        <v>#N/A</v>
      </c>
      <c r="P1253" s="298">
        <v>1269</v>
      </c>
    </row>
    <row r="1254" spans="1:16">
      <c r="A1254" s="59">
        <v>2962</v>
      </c>
      <c r="B1254" s="59">
        <v>5</v>
      </c>
      <c r="C1254" s="59">
        <v>1</v>
      </c>
      <c r="D1254" s="59">
        <v>2</v>
      </c>
      <c r="E1254" s="59" t="s">
        <v>79</v>
      </c>
      <c r="F1254" s="227">
        <v>4</v>
      </c>
      <c r="G1254" s="227">
        <v>0</v>
      </c>
      <c r="H1254" s="59">
        <v>3</v>
      </c>
      <c r="I1254" s="227">
        <v>14</v>
      </c>
      <c r="J1254" s="59">
        <v>5985</v>
      </c>
      <c r="K1254" s="78">
        <f>VLOOKUP(msa[[#This Row],[hwycov_id]],cnf[],10,FALSE)</f>
        <v>5985</v>
      </c>
      <c r="L1254" s="229">
        <f t="shared" si="57"/>
        <v>0</v>
      </c>
      <c r="M1254" s="228">
        <f t="shared" si="58"/>
        <v>0</v>
      </c>
      <c r="N1254" s="228">
        <f t="shared" si="59"/>
        <v>0</v>
      </c>
      <c r="O1254" s="298" t="e">
        <f>VLOOKUP(msa[[#This Row],[hwycov_id]],check!$A$2:$P$26,16,FALSE)</f>
        <v>#N/A</v>
      </c>
      <c r="P1254" s="298">
        <v>1270</v>
      </c>
    </row>
    <row r="1255" spans="1:16">
      <c r="A1255" s="59">
        <v>11541</v>
      </c>
      <c r="B1255" s="59">
        <v>5</v>
      </c>
      <c r="C1255" s="59">
        <v>1</v>
      </c>
      <c r="D1255" s="59">
        <v>2</v>
      </c>
      <c r="E1255" s="59" t="s">
        <v>79</v>
      </c>
      <c r="F1255" s="227">
        <v>4</v>
      </c>
      <c r="G1255" s="227">
        <v>0</v>
      </c>
      <c r="H1255" s="59">
        <v>3</v>
      </c>
      <c r="I1255" s="227">
        <v>14</v>
      </c>
      <c r="J1255" s="59">
        <v>6201</v>
      </c>
      <c r="K1255" s="78">
        <f>VLOOKUP(msa[[#This Row],[hwycov_id]],cnf[],10,FALSE)</f>
        <v>6201</v>
      </c>
      <c r="L1255" s="229">
        <f t="shared" si="57"/>
        <v>0</v>
      </c>
      <c r="M1255" s="228">
        <f t="shared" si="58"/>
        <v>0</v>
      </c>
      <c r="N1255" s="228">
        <f t="shared" si="59"/>
        <v>0</v>
      </c>
      <c r="O1255" s="298" t="e">
        <f>VLOOKUP(msa[[#This Row],[hwycov_id]],check!$A$2:$P$26,16,FALSE)</f>
        <v>#N/A</v>
      </c>
      <c r="P1255" s="298">
        <v>1271</v>
      </c>
    </row>
    <row r="1256" spans="1:16">
      <c r="A1256" s="59">
        <v>2350</v>
      </c>
      <c r="B1256" s="59">
        <v>5</v>
      </c>
      <c r="C1256" s="59">
        <v>1</v>
      </c>
      <c r="D1256" s="59">
        <v>2</v>
      </c>
      <c r="E1256" s="59" t="s">
        <v>79</v>
      </c>
      <c r="F1256" s="227">
        <v>4</v>
      </c>
      <c r="G1256" s="227">
        <v>0</v>
      </c>
      <c r="H1256" s="59">
        <v>3</v>
      </c>
      <c r="I1256" s="227">
        <v>14</v>
      </c>
      <c r="J1256" s="59">
        <v>6341</v>
      </c>
      <c r="K1256" s="78">
        <f>VLOOKUP(msa[[#This Row],[hwycov_id]],cnf[],10,FALSE)</f>
        <v>6341</v>
      </c>
      <c r="L1256" s="229">
        <f t="shared" si="57"/>
        <v>0</v>
      </c>
      <c r="M1256" s="228">
        <f t="shared" si="58"/>
        <v>0</v>
      </c>
      <c r="N1256" s="228">
        <f t="shared" si="59"/>
        <v>0</v>
      </c>
      <c r="O1256" s="298" t="e">
        <f>VLOOKUP(msa[[#This Row],[hwycov_id]],check!$A$2:$P$26,16,FALSE)</f>
        <v>#N/A</v>
      </c>
      <c r="P1256" s="298">
        <v>1272</v>
      </c>
    </row>
    <row r="1257" spans="1:16">
      <c r="A1257" s="59">
        <v>3834</v>
      </c>
      <c r="B1257" s="59">
        <v>5</v>
      </c>
      <c r="C1257" s="59">
        <v>1</v>
      </c>
      <c r="D1257" s="59">
        <v>2</v>
      </c>
      <c r="E1257" s="59" t="s">
        <v>79</v>
      </c>
      <c r="F1257" s="227">
        <v>4</v>
      </c>
      <c r="G1257" s="227">
        <v>0</v>
      </c>
      <c r="H1257" s="59">
        <v>3</v>
      </c>
      <c r="I1257" s="227">
        <v>14</v>
      </c>
      <c r="J1257" s="59">
        <v>6473</v>
      </c>
      <c r="K1257" s="78">
        <f>VLOOKUP(msa[[#This Row],[hwycov_id]],cnf[],10,FALSE)</f>
        <v>6473</v>
      </c>
      <c r="L1257" s="229">
        <f t="shared" si="57"/>
        <v>0</v>
      </c>
      <c r="M1257" s="228">
        <f t="shared" si="58"/>
        <v>0</v>
      </c>
      <c r="N1257" s="228">
        <f t="shared" si="59"/>
        <v>0</v>
      </c>
      <c r="O1257" s="298" t="e">
        <f>VLOOKUP(msa[[#This Row],[hwycov_id]],check!$A$2:$P$26,16,FALSE)</f>
        <v>#N/A</v>
      </c>
      <c r="P1257" s="298">
        <v>1273</v>
      </c>
    </row>
    <row r="1258" spans="1:16">
      <c r="A1258" s="59">
        <v>3884</v>
      </c>
      <c r="B1258" s="59">
        <v>5</v>
      </c>
      <c r="C1258" s="59">
        <v>1</v>
      </c>
      <c r="D1258" s="59">
        <v>2</v>
      </c>
      <c r="E1258" s="59" t="s">
        <v>79</v>
      </c>
      <c r="F1258" s="227">
        <v>4</v>
      </c>
      <c r="G1258" s="227">
        <v>0</v>
      </c>
      <c r="H1258" s="59">
        <v>3</v>
      </c>
      <c r="I1258" s="227">
        <v>14</v>
      </c>
      <c r="J1258" s="59">
        <v>6523</v>
      </c>
      <c r="K1258" s="78">
        <f>VLOOKUP(msa[[#This Row],[hwycov_id]],cnf[],10,FALSE)</f>
        <v>6523</v>
      </c>
      <c r="L1258" s="229">
        <f t="shared" si="57"/>
        <v>0</v>
      </c>
      <c r="M1258" s="228">
        <f t="shared" si="58"/>
        <v>0</v>
      </c>
      <c r="N1258" s="228">
        <f t="shared" si="59"/>
        <v>0</v>
      </c>
      <c r="O1258" s="298" t="e">
        <f>VLOOKUP(msa[[#This Row],[hwycov_id]],check!$A$2:$P$26,16,FALSE)</f>
        <v>#N/A</v>
      </c>
      <c r="P1258" s="298">
        <v>1274</v>
      </c>
    </row>
    <row r="1259" spans="1:16">
      <c r="A1259" s="59">
        <v>8420</v>
      </c>
      <c r="B1259" s="59">
        <v>5</v>
      </c>
      <c r="C1259" s="59">
        <v>1</v>
      </c>
      <c r="D1259" s="59">
        <v>2</v>
      </c>
      <c r="E1259" s="59" t="s">
        <v>79</v>
      </c>
      <c r="F1259" s="227">
        <v>4</v>
      </c>
      <c r="G1259" s="227">
        <v>0</v>
      </c>
      <c r="H1259" s="59">
        <v>3</v>
      </c>
      <c r="I1259" s="227">
        <v>14</v>
      </c>
      <c r="J1259" s="59">
        <v>6738</v>
      </c>
      <c r="K1259" s="78">
        <f>VLOOKUP(msa[[#This Row],[hwycov_id]],cnf[],10,FALSE)</f>
        <v>6738</v>
      </c>
      <c r="L1259" s="229">
        <f t="shared" si="57"/>
        <v>0</v>
      </c>
      <c r="M1259" s="228">
        <f t="shared" si="58"/>
        <v>0</v>
      </c>
      <c r="N1259" s="228">
        <f t="shared" si="59"/>
        <v>0</v>
      </c>
      <c r="O1259" s="298" t="e">
        <f>VLOOKUP(msa[[#This Row],[hwycov_id]],check!$A$2:$P$26,16,FALSE)</f>
        <v>#N/A</v>
      </c>
      <c r="P1259" s="298">
        <v>1275</v>
      </c>
    </row>
    <row r="1260" spans="1:16">
      <c r="A1260" s="59">
        <v>11618</v>
      </c>
      <c r="B1260" s="59">
        <v>5</v>
      </c>
      <c r="C1260" s="59">
        <v>1</v>
      </c>
      <c r="D1260" s="59">
        <v>2</v>
      </c>
      <c r="E1260" s="59" t="s">
        <v>79</v>
      </c>
      <c r="F1260" s="227">
        <v>4</v>
      </c>
      <c r="G1260" s="227">
        <v>0</v>
      </c>
      <c r="H1260" s="59">
        <v>3</v>
      </c>
      <c r="I1260" s="227">
        <v>14</v>
      </c>
      <c r="J1260" s="59">
        <v>6933</v>
      </c>
      <c r="K1260" s="78">
        <f>VLOOKUP(msa[[#This Row],[hwycov_id]],cnf[],10,FALSE)</f>
        <v>6933</v>
      </c>
      <c r="L1260" s="229">
        <f t="shared" si="57"/>
        <v>0</v>
      </c>
      <c r="M1260" s="228">
        <f t="shared" si="58"/>
        <v>0</v>
      </c>
      <c r="N1260" s="228">
        <f t="shared" si="59"/>
        <v>0</v>
      </c>
      <c r="O1260" s="298" t="e">
        <f>VLOOKUP(msa[[#This Row],[hwycov_id]],check!$A$2:$P$26,16,FALSE)</f>
        <v>#N/A</v>
      </c>
      <c r="P1260" s="298">
        <v>1276</v>
      </c>
    </row>
    <row r="1261" spans="1:16">
      <c r="A1261" s="59">
        <v>21943</v>
      </c>
      <c r="B1261" s="59">
        <v>5</v>
      </c>
      <c r="C1261" s="59">
        <v>1</v>
      </c>
      <c r="D1261" s="59">
        <v>2</v>
      </c>
      <c r="E1261" s="59" t="s">
        <v>79</v>
      </c>
      <c r="F1261" s="227">
        <v>4</v>
      </c>
      <c r="G1261" s="227">
        <v>0</v>
      </c>
      <c r="H1261" s="59">
        <v>3</v>
      </c>
      <c r="I1261" s="227">
        <v>14</v>
      </c>
      <c r="J1261" s="59">
        <v>7031</v>
      </c>
      <c r="K1261" s="78">
        <f>VLOOKUP(msa[[#This Row],[hwycov_id]],cnf[],10,FALSE)</f>
        <v>7031</v>
      </c>
      <c r="L1261" s="229">
        <f t="shared" si="57"/>
        <v>0</v>
      </c>
      <c r="M1261" s="228">
        <f t="shared" si="58"/>
        <v>0</v>
      </c>
      <c r="N1261" s="228">
        <f t="shared" si="59"/>
        <v>0</v>
      </c>
      <c r="O1261" s="298" t="e">
        <f>VLOOKUP(msa[[#This Row],[hwycov_id]],check!$A$2:$P$26,16,FALSE)</f>
        <v>#N/A</v>
      </c>
      <c r="P1261" s="298">
        <v>1277</v>
      </c>
    </row>
    <row r="1262" spans="1:16">
      <c r="A1262" s="59">
        <v>14767</v>
      </c>
      <c r="B1262" s="59">
        <v>5</v>
      </c>
      <c r="C1262" s="59">
        <v>1</v>
      </c>
      <c r="D1262" s="59">
        <v>2</v>
      </c>
      <c r="E1262" s="59" t="s">
        <v>79</v>
      </c>
      <c r="F1262" s="227">
        <v>4</v>
      </c>
      <c r="G1262" s="227">
        <v>0</v>
      </c>
      <c r="H1262" s="59">
        <v>3</v>
      </c>
      <c r="I1262" s="227">
        <v>14</v>
      </c>
      <c r="J1262" s="59">
        <v>7075</v>
      </c>
      <c r="K1262" s="78">
        <f>VLOOKUP(msa[[#This Row],[hwycov_id]],cnf[],10,FALSE)</f>
        <v>7075</v>
      </c>
      <c r="L1262" s="229">
        <f t="shared" si="57"/>
        <v>0</v>
      </c>
      <c r="M1262" s="228">
        <f t="shared" si="58"/>
        <v>0</v>
      </c>
      <c r="N1262" s="228">
        <f t="shared" si="59"/>
        <v>0</v>
      </c>
      <c r="O1262" s="298" t="e">
        <f>VLOOKUP(msa[[#This Row],[hwycov_id]],check!$A$2:$P$26,16,FALSE)</f>
        <v>#N/A</v>
      </c>
      <c r="P1262" s="298">
        <v>1278</v>
      </c>
    </row>
    <row r="1263" spans="1:16">
      <c r="A1263" s="59">
        <v>4519</v>
      </c>
      <c r="B1263" s="59">
        <v>5</v>
      </c>
      <c r="C1263" s="59">
        <v>1</v>
      </c>
      <c r="D1263" s="59">
        <v>2</v>
      </c>
      <c r="E1263" s="59" t="s">
        <v>79</v>
      </c>
      <c r="F1263" s="227">
        <v>4</v>
      </c>
      <c r="G1263" s="227">
        <v>0</v>
      </c>
      <c r="H1263" s="59">
        <v>3</v>
      </c>
      <c r="I1263" s="227">
        <v>14</v>
      </c>
      <c r="J1263" s="59">
        <v>7149</v>
      </c>
      <c r="K1263" s="78">
        <f>VLOOKUP(msa[[#This Row],[hwycov_id]],cnf[],10,FALSE)</f>
        <v>7149</v>
      </c>
      <c r="L1263" s="229">
        <f t="shared" si="57"/>
        <v>0</v>
      </c>
      <c r="M1263" s="228">
        <f t="shared" si="58"/>
        <v>0</v>
      </c>
      <c r="N1263" s="228">
        <f t="shared" si="59"/>
        <v>0</v>
      </c>
      <c r="O1263" s="298" t="e">
        <f>VLOOKUP(msa[[#This Row],[hwycov_id]],check!$A$2:$P$26,16,FALSE)</f>
        <v>#N/A</v>
      </c>
      <c r="P1263" s="298">
        <v>1279</v>
      </c>
    </row>
    <row r="1264" spans="1:16">
      <c r="A1264" s="59">
        <v>2958</v>
      </c>
      <c r="B1264" s="59">
        <v>5</v>
      </c>
      <c r="C1264" s="59">
        <v>1</v>
      </c>
      <c r="D1264" s="59">
        <v>2</v>
      </c>
      <c r="E1264" s="59" t="s">
        <v>79</v>
      </c>
      <c r="F1264" s="227">
        <v>4</v>
      </c>
      <c r="G1264" s="227">
        <v>0</v>
      </c>
      <c r="H1264" s="59">
        <v>3</v>
      </c>
      <c r="I1264" s="227">
        <v>14</v>
      </c>
      <c r="J1264" s="59">
        <v>7382</v>
      </c>
      <c r="K1264" s="78">
        <f>VLOOKUP(msa[[#This Row],[hwycov_id]],cnf[],10,FALSE)</f>
        <v>7382</v>
      </c>
      <c r="L1264" s="229">
        <f t="shared" si="57"/>
        <v>0</v>
      </c>
      <c r="M1264" s="228">
        <f t="shared" si="58"/>
        <v>0</v>
      </c>
      <c r="N1264" s="228">
        <f t="shared" si="59"/>
        <v>0</v>
      </c>
      <c r="O1264" s="298" t="e">
        <f>VLOOKUP(msa[[#This Row],[hwycov_id]],check!$A$2:$P$26,16,FALSE)</f>
        <v>#N/A</v>
      </c>
      <c r="P1264" s="298">
        <v>1280</v>
      </c>
    </row>
    <row r="1265" spans="1:16">
      <c r="A1265" s="59">
        <v>8371</v>
      </c>
      <c r="B1265" s="59">
        <v>5</v>
      </c>
      <c r="C1265" s="59">
        <v>1</v>
      </c>
      <c r="D1265" s="59">
        <v>2</v>
      </c>
      <c r="E1265" s="59" t="s">
        <v>79</v>
      </c>
      <c r="F1265" s="227">
        <v>4</v>
      </c>
      <c r="G1265" s="227">
        <v>0</v>
      </c>
      <c r="H1265" s="59">
        <v>3</v>
      </c>
      <c r="I1265" s="227">
        <v>14</v>
      </c>
      <c r="J1265" s="59">
        <v>7520</v>
      </c>
      <c r="K1265" s="78">
        <f>VLOOKUP(msa[[#This Row],[hwycov_id]],cnf[],10,FALSE)</f>
        <v>7520</v>
      </c>
      <c r="L1265" s="229">
        <f t="shared" si="57"/>
        <v>0</v>
      </c>
      <c r="M1265" s="228">
        <f t="shared" si="58"/>
        <v>0</v>
      </c>
      <c r="N1265" s="228">
        <f t="shared" si="59"/>
        <v>0</v>
      </c>
      <c r="O1265" s="298" t="e">
        <f>VLOOKUP(msa[[#This Row],[hwycov_id]],check!$A$2:$P$26,16,FALSE)</f>
        <v>#N/A</v>
      </c>
      <c r="P1265" s="298">
        <v>1281</v>
      </c>
    </row>
    <row r="1266" spans="1:16">
      <c r="A1266" s="59">
        <v>17983</v>
      </c>
      <c r="B1266" s="59">
        <v>5</v>
      </c>
      <c r="C1266" s="59">
        <v>1</v>
      </c>
      <c r="D1266" s="59">
        <v>2</v>
      </c>
      <c r="E1266" s="59" t="s">
        <v>79</v>
      </c>
      <c r="F1266" s="227">
        <v>4</v>
      </c>
      <c r="G1266" s="227">
        <v>0</v>
      </c>
      <c r="H1266" s="59">
        <v>3</v>
      </c>
      <c r="I1266" s="227">
        <v>14</v>
      </c>
      <c r="J1266" s="59">
        <v>7538</v>
      </c>
      <c r="K1266" s="78">
        <f>VLOOKUP(msa[[#This Row],[hwycov_id]],cnf[],10,FALSE)</f>
        <v>7538</v>
      </c>
      <c r="L1266" s="229">
        <f t="shared" si="57"/>
        <v>0</v>
      </c>
      <c r="M1266" s="228">
        <f t="shared" si="58"/>
        <v>0</v>
      </c>
      <c r="N1266" s="228">
        <f t="shared" si="59"/>
        <v>0</v>
      </c>
      <c r="O1266" s="298" t="e">
        <f>VLOOKUP(msa[[#This Row],[hwycov_id]],check!$A$2:$P$26,16,FALSE)</f>
        <v>#N/A</v>
      </c>
      <c r="P1266" s="298">
        <v>1282</v>
      </c>
    </row>
    <row r="1267" spans="1:16">
      <c r="A1267" s="59">
        <v>14991</v>
      </c>
      <c r="B1267" s="59">
        <v>5</v>
      </c>
      <c r="C1267" s="59">
        <v>1</v>
      </c>
      <c r="D1267" s="59">
        <v>2</v>
      </c>
      <c r="E1267" s="59" t="s">
        <v>79</v>
      </c>
      <c r="F1267" s="227">
        <v>4</v>
      </c>
      <c r="G1267" s="227">
        <v>0</v>
      </c>
      <c r="H1267" s="59">
        <v>3</v>
      </c>
      <c r="I1267" s="227">
        <v>14</v>
      </c>
      <c r="J1267" s="59">
        <v>8464</v>
      </c>
      <c r="K1267" s="78">
        <f>VLOOKUP(msa[[#This Row],[hwycov_id]],cnf[],10,FALSE)</f>
        <v>8464</v>
      </c>
      <c r="L1267" s="229">
        <f t="shared" si="57"/>
        <v>0</v>
      </c>
      <c r="M1267" s="228">
        <f t="shared" si="58"/>
        <v>0</v>
      </c>
      <c r="N1267" s="228">
        <f t="shared" si="59"/>
        <v>0</v>
      </c>
      <c r="O1267" s="298" t="e">
        <f>VLOOKUP(msa[[#This Row],[hwycov_id]],check!$A$2:$P$26,16,FALSE)</f>
        <v>#N/A</v>
      </c>
      <c r="P1267" s="298">
        <v>1283</v>
      </c>
    </row>
    <row r="1268" spans="1:16">
      <c r="A1268" s="59">
        <v>2978</v>
      </c>
      <c r="B1268" s="59">
        <v>5</v>
      </c>
      <c r="C1268" s="59">
        <v>1</v>
      </c>
      <c r="D1268" s="59">
        <v>2</v>
      </c>
      <c r="E1268" s="59" t="s">
        <v>79</v>
      </c>
      <c r="F1268" s="227">
        <v>4</v>
      </c>
      <c r="G1268" s="227">
        <v>0</v>
      </c>
      <c r="H1268" s="59">
        <v>3</v>
      </c>
      <c r="I1268" s="227">
        <v>14</v>
      </c>
      <c r="J1268" s="59">
        <v>9133</v>
      </c>
      <c r="K1268" s="78">
        <f>VLOOKUP(msa[[#This Row],[hwycov_id]],cnf[],10,FALSE)</f>
        <v>9133</v>
      </c>
      <c r="L1268" s="229">
        <f t="shared" si="57"/>
        <v>0</v>
      </c>
      <c r="M1268" s="228">
        <f t="shared" si="58"/>
        <v>0</v>
      </c>
      <c r="N1268" s="228">
        <f t="shared" si="59"/>
        <v>0</v>
      </c>
      <c r="O1268" s="298" t="e">
        <f>VLOOKUP(msa[[#This Row],[hwycov_id]],check!$A$2:$P$26,16,FALSE)</f>
        <v>#N/A</v>
      </c>
      <c r="P1268" s="298">
        <v>1284</v>
      </c>
    </row>
    <row r="1269" spans="1:16">
      <c r="A1269" s="59">
        <v>5940</v>
      </c>
      <c r="B1269" s="59">
        <v>5</v>
      </c>
      <c r="C1269" s="59">
        <v>1</v>
      </c>
      <c r="D1269" s="59">
        <v>2</v>
      </c>
      <c r="E1269" s="59" t="s">
        <v>79</v>
      </c>
      <c r="F1269" s="227">
        <v>4</v>
      </c>
      <c r="G1269" s="227">
        <v>0</v>
      </c>
      <c r="H1269" s="59">
        <v>3</v>
      </c>
      <c r="I1269" s="227">
        <v>14</v>
      </c>
      <c r="J1269" s="59">
        <v>9420</v>
      </c>
      <c r="K1269" s="78">
        <f>VLOOKUP(msa[[#This Row],[hwycov_id]],cnf[],10,FALSE)</f>
        <v>9420</v>
      </c>
      <c r="L1269" s="229">
        <f t="shared" si="57"/>
        <v>0</v>
      </c>
      <c r="M1269" s="228">
        <f t="shared" si="58"/>
        <v>0</v>
      </c>
      <c r="N1269" s="228">
        <f t="shared" si="59"/>
        <v>0</v>
      </c>
      <c r="O1269" s="298" t="e">
        <f>VLOOKUP(msa[[#This Row],[hwycov_id]],check!$A$2:$P$26,16,FALSE)</f>
        <v>#N/A</v>
      </c>
      <c r="P1269" s="298">
        <v>1285</v>
      </c>
    </row>
    <row r="1270" spans="1:16">
      <c r="A1270" s="59">
        <v>2899</v>
      </c>
      <c r="B1270" s="59">
        <v>5</v>
      </c>
      <c r="C1270" s="59">
        <v>1</v>
      </c>
      <c r="D1270" s="59">
        <v>2</v>
      </c>
      <c r="E1270" s="59" t="s">
        <v>79</v>
      </c>
      <c r="F1270" s="227">
        <v>4</v>
      </c>
      <c r="G1270" s="227">
        <v>0</v>
      </c>
      <c r="H1270" s="59">
        <v>3</v>
      </c>
      <c r="I1270" s="227">
        <v>14</v>
      </c>
      <c r="J1270" s="59">
        <v>9912</v>
      </c>
      <c r="K1270" s="78">
        <f>VLOOKUP(msa[[#This Row],[hwycov_id]],cnf[],10,FALSE)</f>
        <v>9912</v>
      </c>
      <c r="L1270" s="229">
        <f t="shared" si="57"/>
        <v>0</v>
      </c>
      <c r="M1270" s="228">
        <f t="shared" si="58"/>
        <v>0</v>
      </c>
      <c r="N1270" s="228">
        <f t="shared" si="59"/>
        <v>0</v>
      </c>
      <c r="O1270" s="298" t="e">
        <f>VLOOKUP(msa[[#This Row],[hwycov_id]],check!$A$2:$P$26,16,FALSE)</f>
        <v>#N/A</v>
      </c>
      <c r="P1270" s="298">
        <v>1286</v>
      </c>
    </row>
    <row r="1271" spans="1:16">
      <c r="A1271" s="59">
        <v>6308</v>
      </c>
      <c r="B1271" s="59">
        <v>5</v>
      </c>
      <c r="C1271" s="59">
        <v>1</v>
      </c>
      <c r="D1271" s="59">
        <v>2</v>
      </c>
      <c r="E1271" s="59" t="s">
        <v>79</v>
      </c>
      <c r="F1271" s="227">
        <v>4</v>
      </c>
      <c r="G1271" s="227">
        <v>1</v>
      </c>
      <c r="H1271" s="59">
        <v>3</v>
      </c>
      <c r="I1271" s="227">
        <v>14</v>
      </c>
      <c r="J1271" s="59">
        <v>10204</v>
      </c>
      <c r="K1271" s="78">
        <f>VLOOKUP(msa[[#This Row],[hwycov_id]],cnf[],10,FALSE)</f>
        <v>10204</v>
      </c>
      <c r="L1271" s="229">
        <f t="shared" si="57"/>
        <v>0</v>
      </c>
      <c r="M1271" s="228">
        <f t="shared" si="58"/>
        <v>0</v>
      </c>
      <c r="N1271" s="228">
        <f t="shared" si="59"/>
        <v>0</v>
      </c>
      <c r="O1271" s="298" t="e">
        <f>VLOOKUP(msa[[#This Row],[hwycov_id]],check!$A$2:$P$26,16,FALSE)</f>
        <v>#N/A</v>
      </c>
      <c r="P1271" s="298">
        <v>1287</v>
      </c>
    </row>
    <row r="1272" spans="1:16">
      <c r="A1272" s="59">
        <v>6052</v>
      </c>
      <c r="B1272" s="59">
        <v>5</v>
      </c>
      <c r="C1272" s="59">
        <v>1</v>
      </c>
      <c r="D1272" s="59">
        <v>2</v>
      </c>
      <c r="E1272" s="59" t="s">
        <v>79</v>
      </c>
      <c r="F1272" s="227">
        <v>4</v>
      </c>
      <c r="G1272" s="227">
        <v>1</v>
      </c>
      <c r="H1272" s="59">
        <v>3</v>
      </c>
      <c r="I1272" s="227">
        <v>14</v>
      </c>
      <c r="J1272" s="59">
        <v>10298</v>
      </c>
      <c r="K1272" s="78">
        <f>VLOOKUP(msa[[#This Row],[hwycov_id]],cnf[],10,FALSE)</f>
        <v>10298</v>
      </c>
      <c r="L1272" s="229">
        <f t="shared" si="57"/>
        <v>0</v>
      </c>
      <c r="M1272" s="228">
        <f t="shared" si="58"/>
        <v>0</v>
      </c>
      <c r="N1272" s="228">
        <f t="shared" si="59"/>
        <v>0</v>
      </c>
      <c r="O1272" s="298" t="e">
        <f>VLOOKUP(msa[[#This Row],[hwycov_id]],check!$A$2:$P$26,16,FALSE)</f>
        <v>#N/A</v>
      </c>
      <c r="P1272" s="298">
        <v>1288</v>
      </c>
    </row>
    <row r="1273" spans="1:16">
      <c r="A1273" s="59">
        <v>2932</v>
      </c>
      <c r="B1273" s="59">
        <v>5</v>
      </c>
      <c r="C1273" s="59">
        <v>1</v>
      </c>
      <c r="D1273" s="59">
        <v>2</v>
      </c>
      <c r="E1273" s="59" t="s">
        <v>79</v>
      </c>
      <c r="F1273" s="227">
        <v>4</v>
      </c>
      <c r="G1273" s="227">
        <v>1</v>
      </c>
      <c r="H1273" s="59">
        <v>3</v>
      </c>
      <c r="I1273" s="227">
        <v>14</v>
      </c>
      <c r="J1273" s="59">
        <v>10469</v>
      </c>
      <c r="K1273" s="78">
        <f>VLOOKUP(msa[[#This Row],[hwycov_id]],cnf[],10,FALSE)</f>
        <v>10469</v>
      </c>
      <c r="L1273" s="229">
        <f t="shared" si="57"/>
        <v>0</v>
      </c>
      <c r="M1273" s="228">
        <f t="shared" si="58"/>
        <v>0</v>
      </c>
      <c r="N1273" s="228">
        <f t="shared" si="59"/>
        <v>0</v>
      </c>
      <c r="O1273" s="298" t="e">
        <f>VLOOKUP(msa[[#This Row],[hwycov_id]],check!$A$2:$P$26,16,FALSE)</f>
        <v>#N/A</v>
      </c>
      <c r="P1273" s="298">
        <v>1289</v>
      </c>
    </row>
    <row r="1274" spans="1:16">
      <c r="A1274" s="59">
        <v>8375</v>
      </c>
      <c r="B1274" s="59">
        <v>5</v>
      </c>
      <c r="C1274" s="59">
        <v>1</v>
      </c>
      <c r="D1274" s="59">
        <v>2</v>
      </c>
      <c r="E1274" s="59" t="s">
        <v>79</v>
      </c>
      <c r="F1274" s="227">
        <v>4</v>
      </c>
      <c r="G1274" s="227">
        <v>1</v>
      </c>
      <c r="H1274" s="59">
        <v>3</v>
      </c>
      <c r="I1274" s="227">
        <v>14</v>
      </c>
      <c r="J1274" s="59">
        <v>10826</v>
      </c>
      <c r="K1274" s="78">
        <f>VLOOKUP(msa[[#This Row],[hwycov_id]],cnf[],10,FALSE)</f>
        <v>10826</v>
      </c>
      <c r="L1274" s="229">
        <f t="shared" si="57"/>
        <v>0</v>
      </c>
      <c r="M1274" s="228">
        <f t="shared" si="58"/>
        <v>0</v>
      </c>
      <c r="N1274" s="228">
        <f t="shared" si="59"/>
        <v>0</v>
      </c>
      <c r="O1274" s="298" t="e">
        <f>VLOOKUP(msa[[#This Row],[hwycov_id]],check!$A$2:$P$26,16,FALSE)</f>
        <v>#N/A</v>
      </c>
      <c r="P1274" s="298">
        <v>1290</v>
      </c>
    </row>
    <row r="1275" spans="1:16">
      <c r="A1275" s="59">
        <v>5988</v>
      </c>
      <c r="B1275" s="59">
        <v>5</v>
      </c>
      <c r="C1275" s="59">
        <v>1</v>
      </c>
      <c r="D1275" s="59">
        <v>2</v>
      </c>
      <c r="E1275" s="59" t="s">
        <v>79</v>
      </c>
      <c r="F1275" s="227">
        <v>4</v>
      </c>
      <c r="G1275" s="227">
        <v>1</v>
      </c>
      <c r="H1275" s="59">
        <v>3</v>
      </c>
      <c r="I1275" s="227">
        <v>14</v>
      </c>
      <c r="J1275" s="59">
        <v>11608</v>
      </c>
      <c r="K1275" s="78">
        <f>VLOOKUP(msa[[#This Row],[hwycov_id]],cnf[],10,FALSE)</f>
        <v>11608</v>
      </c>
      <c r="L1275" s="229">
        <f t="shared" si="57"/>
        <v>0</v>
      </c>
      <c r="M1275" s="228">
        <f t="shared" si="58"/>
        <v>0</v>
      </c>
      <c r="N1275" s="228">
        <f t="shared" si="59"/>
        <v>0</v>
      </c>
      <c r="O1275" s="298" t="e">
        <f>VLOOKUP(msa[[#This Row],[hwycov_id]],check!$A$2:$P$26,16,FALSE)</f>
        <v>#N/A</v>
      </c>
      <c r="P1275" s="298">
        <v>1291</v>
      </c>
    </row>
    <row r="1276" spans="1:16">
      <c r="A1276" s="59">
        <v>20948</v>
      </c>
      <c r="B1276" s="59">
        <v>5</v>
      </c>
      <c r="C1276" s="59">
        <v>1</v>
      </c>
      <c r="D1276" s="59">
        <v>2</v>
      </c>
      <c r="E1276" s="59" t="s">
        <v>79</v>
      </c>
      <c r="F1276" s="227">
        <v>4</v>
      </c>
      <c r="G1276" s="227">
        <v>1</v>
      </c>
      <c r="H1276" s="59">
        <v>3</v>
      </c>
      <c r="I1276" s="227">
        <v>14</v>
      </c>
      <c r="J1276" s="59">
        <v>13661</v>
      </c>
      <c r="K1276" s="78">
        <f>VLOOKUP(msa[[#This Row],[hwycov_id]],cnf[],10,FALSE)</f>
        <v>13661</v>
      </c>
      <c r="L1276" s="229">
        <f t="shared" si="57"/>
        <v>0</v>
      </c>
      <c r="M1276" s="228">
        <f t="shared" si="58"/>
        <v>0</v>
      </c>
      <c r="N1276" s="228">
        <f t="shared" si="59"/>
        <v>0</v>
      </c>
      <c r="O1276" s="298" t="e">
        <f>VLOOKUP(msa[[#This Row],[hwycov_id]],check!$A$2:$P$26,16,FALSE)</f>
        <v>#N/A</v>
      </c>
      <c r="P1276" s="298">
        <v>1292</v>
      </c>
    </row>
    <row r="1277" spans="1:16">
      <c r="A1277" s="59">
        <v>17202</v>
      </c>
      <c r="B1277" s="59">
        <v>5</v>
      </c>
      <c r="C1277" s="59">
        <v>1</v>
      </c>
      <c r="D1277" s="59">
        <v>2</v>
      </c>
      <c r="E1277" s="59" t="s">
        <v>79</v>
      </c>
      <c r="F1277" s="227">
        <v>4</v>
      </c>
      <c r="G1277" s="227">
        <v>1</v>
      </c>
      <c r="H1277" s="59">
        <v>3</v>
      </c>
      <c r="I1277" s="227">
        <v>14</v>
      </c>
      <c r="J1277" s="59">
        <v>13953</v>
      </c>
      <c r="K1277" s="78">
        <f>VLOOKUP(msa[[#This Row],[hwycov_id]],cnf[],10,FALSE)</f>
        <v>13953</v>
      </c>
      <c r="L1277" s="229">
        <f t="shared" si="57"/>
        <v>0</v>
      </c>
      <c r="M1277" s="228">
        <f t="shared" si="58"/>
        <v>0</v>
      </c>
      <c r="N1277" s="228">
        <f t="shared" si="59"/>
        <v>0</v>
      </c>
      <c r="O1277" s="298" t="e">
        <f>VLOOKUP(msa[[#This Row],[hwycov_id]],check!$A$2:$P$26,16,FALSE)</f>
        <v>#N/A</v>
      </c>
      <c r="P1277" s="298">
        <v>1293</v>
      </c>
    </row>
    <row r="1278" spans="1:16">
      <c r="A1278" s="59">
        <v>8898</v>
      </c>
      <c r="B1278" s="59">
        <v>5</v>
      </c>
      <c r="C1278" s="59">
        <v>1</v>
      </c>
      <c r="D1278" s="59">
        <v>2</v>
      </c>
      <c r="E1278" s="59" t="s">
        <v>79</v>
      </c>
      <c r="F1278" s="227">
        <v>4</v>
      </c>
      <c r="G1278" s="227">
        <v>1</v>
      </c>
      <c r="H1278" s="59">
        <v>3</v>
      </c>
      <c r="I1278" s="227">
        <v>14</v>
      </c>
      <c r="J1278" s="59">
        <v>14158</v>
      </c>
      <c r="K1278" s="78">
        <f>VLOOKUP(msa[[#This Row],[hwycov_id]],cnf[],10,FALSE)</f>
        <v>14158</v>
      </c>
      <c r="L1278" s="229">
        <f t="shared" si="57"/>
        <v>0</v>
      </c>
      <c r="M1278" s="228">
        <f t="shared" si="58"/>
        <v>0</v>
      </c>
      <c r="N1278" s="228">
        <f t="shared" si="59"/>
        <v>0</v>
      </c>
      <c r="O1278" s="298" t="e">
        <f>VLOOKUP(msa[[#This Row],[hwycov_id]],check!$A$2:$P$26,16,FALSE)</f>
        <v>#N/A</v>
      </c>
      <c r="P1278" s="298">
        <v>1294</v>
      </c>
    </row>
    <row r="1279" spans="1:16">
      <c r="A1279" s="59">
        <v>13722</v>
      </c>
      <c r="B1279" s="59">
        <v>6</v>
      </c>
      <c r="C1279" s="59">
        <v>1</v>
      </c>
      <c r="D1279" s="59">
        <v>2</v>
      </c>
      <c r="E1279" s="59" t="s">
        <v>80</v>
      </c>
      <c r="F1279" s="227">
        <v>4</v>
      </c>
      <c r="G1279" s="227">
        <v>0</v>
      </c>
      <c r="H1279" s="59">
        <v>3</v>
      </c>
      <c r="I1279" s="227">
        <v>19</v>
      </c>
      <c r="J1279" s="59">
        <v>3200</v>
      </c>
      <c r="K1279" s="78">
        <f>VLOOKUP(msa[[#This Row],[hwycov_id]],cnf[],10,FALSE)</f>
        <v>3200</v>
      </c>
      <c r="L1279" s="229">
        <f t="shared" si="57"/>
        <v>0</v>
      </c>
      <c r="M1279" s="228">
        <f t="shared" si="58"/>
        <v>0</v>
      </c>
      <c r="N1279" s="228">
        <f t="shared" si="59"/>
        <v>0</v>
      </c>
      <c r="O1279" s="298" t="e">
        <f>VLOOKUP(msa[[#This Row],[hwycov_id]],check!$A$2:$P$26,16,FALSE)</f>
        <v>#N/A</v>
      </c>
      <c r="P1279" s="298">
        <v>1295</v>
      </c>
    </row>
    <row r="1280" spans="1:16">
      <c r="A1280" s="59">
        <v>49124</v>
      </c>
      <c r="B1280" s="59">
        <v>7</v>
      </c>
      <c r="C1280" s="59">
        <v>1</v>
      </c>
      <c r="D1280" s="59">
        <v>2</v>
      </c>
      <c r="E1280" s="59" t="s">
        <v>79</v>
      </c>
      <c r="F1280" s="227">
        <v>4</v>
      </c>
      <c r="G1280" s="227">
        <v>0</v>
      </c>
      <c r="H1280" s="59">
        <v>3</v>
      </c>
      <c r="I1280" s="227">
        <v>14</v>
      </c>
      <c r="J1280" s="59">
        <v>1034</v>
      </c>
      <c r="K1280" s="78">
        <f>VLOOKUP(msa[[#This Row],[hwycov_id]],cnf[],10,FALSE)</f>
        <v>1034</v>
      </c>
      <c r="L1280" s="229">
        <f t="shared" si="57"/>
        <v>0</v>
      </c>
      <c r="M1280" s="228">
        <f t="shared" si="58"/>
        <v>0</v>
      </c>
      <c r="N1280" s="228">
        <f t="shared" si="59"/>
        <v>0</v>
      </c>
      <c r="O1280" s="298" t="e">
        <f>VLOOKUP(msa[[#This Row],[hwycov_id]],check!$A$2:$P$26,16,FALSE)</f>
        <v>#N/A</v>
      </c>
      <c r="P1280" s="298">
        <v>1296</v>
      </c>
    </row>
    <row r="1281" spans="1:16">
      <c r="A1281" s="59">
        <v>49233</v>
      </c>
      <c r="B1281" s="59">
        <v>7</v>
      </c>
      <c r="C1281" s="59">
        <v>1</v>
      </c>
      <c r="D1281" s="59">
        <v>2</v>
      </c>
      <c r="E1281" s="59" t="s">
        <v>79</v>
      </c>
      <c r="F1281" s="227">
        <v>4</v>
      </c>
      <c r="G1281" s="227">
        <v>0</v>
      </c>
      <c r="H1281" s="59">
        <v>3</v>
      </c>
      <c r="I1281" s="227">
        <v>14</v>
      </c>
      <c r="J1281" s="59">
        <v>2648</v>
      </c>
      <c r="K1281" s="78">
        <f>VLOOKUP(msa[[#This Row],[hwycov_id]],cnf[],10,FALSE)</f>
        <v>2648</v>
      </c>
      <c r="L1281" s="229">
        <f t="shared" si="57"/>
        <v>0</v>
      </c>
      <c r="M1281" s="228">
        <f t="shared" si="58"/>
        <v>0</v>
      </c>
      <c r="N1281" s="228">
        <f t="shared" si="59"/>
        <v>0</v>
      </c>
      <c r="O1281" s="298" t="e">
        <f>VLOOKUP(msa[[#This Row],[hwycov_id]],check!$A$2:$P$26,16,FALSE)</f>
        <v>#N/A</v>
      </c>
      <c r="P1281" s="298">
        <v>1297</v>
      </c>
    </row>
    <row r="1282" spans="1:16">
      <c r="A1282" s="59">
        <v>49571</v>
      </c>
      <c r="B1282" s="59">
        <v>7</v>
      </c>
      <c r="C1282" s="59">
        <v>1</v>
      </c>
      <c r="D1282" s="59">
        <v>2</v>
      </c>
      <c r="E1282" s="59" t="s">
        <v>79</v>
      </c>
      <c r="F1282" s="227">
        <v>4</v>
      </c>
      <c r="G1282" s="227">
        <v>0</v>
      </c>
      <c r="H1282" s="59">
        <v>3</v>
      </c>
      <c r="I1282" s="227">
        <v>14</v>
      </c>
      <c r="J1282" s="59">
        <v>2874</v>
      </c>
      <c r="K1282" s="78">
        <f>VLOOKUP(msa[[#This Row],[hwycov_id]],cnf[],10,FALSE)</f>
        <v>2874</v>
      </c>
      <c r="L1282" s="229">
        <f t="shared" ref="L1282:L1345" si="60">K1282/J1282-1</f>
        <v>0</v>
      </c>
      <c r="M1282" s="228">
        <f t="shared" ref="M1282:M1345" si="61">K1282-J1282</f>
        <v>0</v>
      </c>
      <c r="N1282" s="228">
        <f t="shared" ref="N1282:N1345" si="62">POWER(M1282,2)</f>
        <v>0</v>
      </c>
      <c r="O1282" s="298" t="e">
        <f>VLOOKUP(msa[[#This Row],[hwycov_id]],check!$A$2:$P$26,16,FALSE)</f>
        <v>#N/A</v>
      </c>
      <c r="P1282" s="298">
        <v>1298</v>
      </c>
    </row>
    <row r="1283" spans="1:16">
      <c r="A1283" s="59">
        <v>1626</v>
      </c>
      <c r="B1283" s="59">
        <v>7</v>
      </c>
      <c r="C1283" s="59">
        <v>1</v>
      </c>
      <c r="D1283" s="59">
        <v>2</v>
      </c>
      <c r="E1283" s="59" t="s">
        <v>79</v>
      </c>
      <c r="F1283" s="227">
        <v>4</v>
      </c>
      <c r="G1283" s="227">
        <v>0</v>
      </c>
      <c r="H1283" s="59">
        <v>3</v>
      </c>
      <c r="I1283" s="227">
        <v>14</v>
      </c>
      <c r="J1283" s="59">
        <v>3240</v>
      </c>
      <c r="K1283" s="78">
        <f>VLOOKUP(msa[[#This Row],[hwycov_id]],cnf[],10,FALSE)</f>
        <v>3240</v>
      </c>
      <c r="L1283" s="229">
        <f t="shared" si="60"/>
        <v>0</v>
      </c>
      <c r="M1283" s="228">
        <f t="shared" si="61"/>
        <v>0</v>
      </c>
      <c r="N1283" s="228">
        <f t="shared" si="62"/>
        <v>0</v>
      </c>
      <c r="O1283" s="298" t="e">
        <f>VLOOKUP(msa[[#This Row],[hwycov_id]],check!$A$2:$P$26,16,FALSE)</f>
        <v>#N/A</v>
      </c>
      <c r="P1283" s="298">
        <v>1299</v>
      </c>
    </row>
    <row r="1284" spans="1:16">
      <c r="A1284" s="59">
        <v>15170</v>
      </c>
      <c r="B1284" s="59">
        <v>7</v>
      </c>
      <c r="C1284" s="59">
        <v>1</v>
      </c>
      <c r="D1284" s="59">
        <v>2</v>
      </c>
      <c r="E1284" s="59" t="s">
        <v>79</v>
      </c>
      <c r="F1284" s="227">
        <v>4</v>
      </c>
      <c r="G1284" s="227">
        <v>0</v>
      </c>
      <c r="H1284" s="59">
        <v>3</v>
      </c>
      <c r="I1284" s="227">
        <v>14</v>
      </c>
      <c r="J1284" s="59">
        <v>3676</v>
      </c>
      <c r="K1284" s="78">
        <f>VLOOKUP(msa[[#This Row],[hwycov_id]],cnf[],10,FALSE)</f>
        <v>3676</v>
      </c>
      <c r="L1284" s="229">
        <f t="shared" si="60"/>
        <v>0</v>
      </c>
      <c r="M1284" s="228">
        <f t="shared" si="61"/>
        <v>0</v>
      </c>
      <c r="N1284" s="228">
        <f t="shared" si="62"/>
        <v>0</v>
      </c>
      <c r="O1284" s="298" t="e">
        <f>VLOOKUP(msa[[#This Row],[hwycov_id]],check!$A$2:$P$26,16,FALSE)</f>
        <v>#N/A</v>
      </c>
      <c r="P1284" s="298">
        <v>1300</v>
      </c>
    </row>
    <row r="1285" spans="1:16">
      <c r="A1285" s="59">
        <v>16097</v>
      </c>
      <c r="B1285" s="59">
        <v>7</v>
      </c>
      <c r="C1285" s="59">
        <v>1</v>
      </c>
      <c r="D1285" s="59">
        <v>2</v>
      </c>
      <c r="E1285" s="59" t="s">
        <v>79</v>
      </c>
      <c r="F1285" s="227">
        <v>4</v>
      </c>
      <c r="G1285" s="227">
        <v>0</v>
      </c>
      <c r="H1285" s="59">
        <v>3</v>
      </c>
      <c r="I1285" s="227">
        <v>14</v>
      </c>
      <c r="J1285" s="59">
        <v>3950</v>
      </c>
      <c r="K1285" s="78">
        <f>VLOOKUP(msa[[#This Row],[hwycov_id]],cnf[],10,FALSE)</f>
        <v>3950</v>
      </c>
      <c r="L1285" s="229">
        <f t="shared" si="60"/>
        <v>0</v>
      </c>
      <c r="M1285" s="228">
        <f t="shared" si="61"/>
        <v>0</v>
      </c>
      <c r="N1285" s="228">
        <f t="shared" si="62"/>
        <v>0</v>
      </c>
      <c r="O1285" s="298" t="e">
        <f>VLOOKUP(msa[[#This Row],[hwycov_id]],check!$A$2:$P$26,16,FALSE)</f>
        <v>#N/A</v>
      </c>
      <c r="P1285" s="298">
        <v>1301</v>
      </c>
    </row>
    <row r="1286" spans="1:16">
      <c r="A1286" s="59">
        <v>48918</v>
      </c>
      <c r="B1286" s="59">
        <v>7</v>
      </c>
      <c r="C1286" s="59">
        <v>1</v>
      </c>
      <c r="D1286" s="59">
        <v>2</v>
      </c>
      <c r="E1286" s="59" t="s">
        <v>79</v>
      </c>
      <c r="F1286" s="227">
        <v>4</v>
      </c>
      <c r="G1286" s="227">
        <v>0</v>
      </c>
      <c r="H1286" s="59">
        <v>3</v>
      </c>
      <c r="I1286" s="227">
        <v>14</v>
      </c>
      <c r="J1286" s="59">
        <v>3997</v>
      </c>
      <c r="K1286" s="78">
        <f>VLOOKUP(msa[[#This Row],[hwycov_id]],cnf[],10,FALSE)</f>
        <v>3997</v>
      </c>
      <c r="L1286" s="229">
        <f t="shared" si="60"/>
        <v>0</v>
      </c>
      <c r="M1286" s="228">
        <f t="shared" si="61"/>
        <v>0</v>
      </c>
      <c r="N1286" s="228">
        <f t="shared" si="62"/>
        <v>0</v>
      </c>
      <c r="O1286" s="298" t="e">
        <f>VLOOKUP(msa[[#This Row],[hwycov_id]],check!$A$2:$P$26,16,FALSE)</f>
        <v>#N/A</v>
      </c>
      <c r="P1286" s="298">
        <v>1302</v>
      </c>
    </row>
    <row r="1287" spans="1:16">
      <c r="A1287" s="59">
        <v>23196</v>
      </c>
      <c r="B1287" s="59">
        <v>7</v>
      </c>
      <c r="C1287" s="59">
        <v>1</v>
      </c>
      <c r="D1287" s="59">
        <v>2</v>
      </c>
      <c r="E1287" s="59" t="s">
        <v>79</v>
      </c>
      <c r="F1287" s="227">
        <v>4</v>
      </c>
      <c r="G1287" s="227">
        <v>0</v>
      </c>
      <c r="H1287" s="59">
        <v>3</v>
      </c>
      <c r="I1287" s="227">
        <v>14</v>
      </c>
      <c r="J1287" s="59">
        <v>4112</v>
      </c>
      <c r="K1287" s="78">
        <f>VLOOKUP(msa[[#This Row],[hwycov_id]],cnf[],10,FALSE)</f>
        <v>4112</v>
      </c>
      <c r="L1287" s="229">
        <f t="shared" si="60"/>
        <v>0</v>
      </c>
      <c r="M1287" s="228">
        <f t="shared" si="61"/>
        <v>0</v>
      </c>
      <c r="N1287" s="228">
        <f t="shared" si="62"/>
        <v>0</v>
      </c>
      <c r="O1287" s="298" t="e">
        <f>VLOOKUP(msa[[#This Row],[hwycov_id]],check!$A$2:$P$26,16,FALSE)</f>
        <v>#N/A</v>
      </c>
      <c r="P1287" s="298">
        <v>1303</v>
      </c>
    </row>
    <row r="1288" spans="1:16">
      <c r="A1288" s="59">
        <v>17438</v>
      </c>
      <c r="B1288" s="59">
        <v>7</v>
      </c>
      <c r="C1288" s="59">
        <v>1</v>
      </c>
      <c r="D1288" s="59">
        <v>2</v>
      </c>
      <c r="E1288" s="59" t="s">
        <v>79</v>
      </c>
      <c r="F1288" s="227">
        <v>4</v>
      </c>
      <c r="G1288" s="227">
        <v>0</v>
      </c>
      <c r="H1288" s="59">
        <v>3</v>
      </c>
      <c r="I1288" s="227">
        <v>14</v>
      </c>
      <c r="J1288" s="59">
        <v>4641</v>
      </c>
      <c r="K1288" s="78">
        <f>VLOOKUP(msa[[#This Row],[hwycov_id]],cnf[],10,FALSE)</f>
        <v>4641</v>
      </c>
      <c r="L1288" s="229">
        <f t="shared" si="60"/>
        <v>0</v>
      </c>
      <c r="M1288" s="228">
        <f t="shared" si="61"/>
        <v>0</v>
      </c>
      <c r="N1288" s="228">
        <f t="shared" si="62"/>
        <v>0</v>
      </c>
      <c r="O1288" s="298" t="e">
        <f>VLOOKUP(msa[[#This Row],[hwycov_id]],check!$A$2:$P$26,16,FALSE)</f>
        <v>#N/A</v>
      </c>
      <c r="P1288" s="298">
        <v>1304</v>
      </c>
    </row>
    <row r="1289" spans="1:16">
      <c r="A1289" s="59">
        <v>19120</v>
      </c>
      <c r="B1289" s="59">
        <v>7</v>
      </c>
      <c r="C1289" s="59">
        <v>1</v>
      </c>
      <c r="D1289" s="59">
        <v>2</v>
      </c>
      <c r="E1289" s="59" t="s">
        <v>79</v>
      </c>
      <c r="F1289" s="227">
        <v>4</v>
      </c>
      <c r="G1289" s="227">
        <v>0</v>
      </c>
      <c r="H1289" s="59">
        <v>3</v>
      </c>
      <c r="I1289" s="227">
        <v>14</v>
      </c>
      <c r="J1289" s="59">
        <v>4767</v>
      </c>
      <c r="K1289" s="78">
        <f>VLOOKUP(msa[[#This Row],[hwycov_id]],cnf[],10,FALSE)</f>
        <v>4767</v>
      </c>
      <c r="L1289" s="229">
        <f t="shared" si="60"/>
        <v>0</v>
      </c>
      <c r="M1289" s="228">
        <f t="shared" si="61"/>
        <v>0</v>
      </c>
      <c r="N1289" s="228">
        <f t="shared" si="62"/>
        <v>0</v>
      </c>
      <c r="O1289" s="298" t="e">
        <f>VLOOKUP(msa[[#This Row],[hwycov_id]],check!$A$2:$P$26,16,FALSE)</f>
        <v>#N/A</v>
      </c>
      <c r="P1289" s="298">
        <v>1305</v>
      </c>
    </row>
    <row r="1290" spans="1:16">
      <c r="A1290" s="59">
        <v>28659</v>
      </c>
      <c r="B1290" s="59">
        <v>7</v>
      </c>
      <c r="C1290" s="59">
        <v>1</v>
      </c>
      <c r="D1290" s="59">
        <v>2</v>
      </c>
      <c r="E1290" s="59" t="s">
        <v>80</v>
      </c>
      <c r="F1290" s="227">
        <v>4</v>
      </c>
      <c r="G1290" s="227">
        <v>0</v>
      </c>
      <c r="H1290" s="59">
        <v>3</v>
      </c>
      <c r="I1290" s="227">
        <v>4</v>
      </c>
      <c r="J1290" s="59">
        <v>6000</v>
      </c>
      <c r="K1290" s="78">
        <f>VLOOKUP(msa[[#This Row],[hwycov_id]],cnf[],10,FALSE)</f>
        <v>6000</v>
      </c>
      <c r="L1290" s="229">
        <f t="shared" si="60"/>
        <v>0</v>
      </c>
      <c r="M1290" s="228">
        <f t="shared" si="61"/>
        <v>0</v>
      </c>
      <c r="N1290" s="228">
        <f t="shared" si="62"/>
        <v>0</v>
      </c>
      <c r="O1290" s="298" t="e">
        <f>VLOOKUP(msa[[#This Row],[hwycov_id]],check!$A$2:$P$26,16,FALSE)</f>
        <v>#N/A</v>
      </c>
      <c r="P1290" s="298">
        <v>1306</v>
      </c>
    </row>
    <row r="1291" spans="1:16">
      <c r="A1291" s="59">
        <v>9221</v>
      </c>
      <c r="B1291" s="59">
        <v>7</v>
      </c>
      <c r="C1291" s="59">
        <v>1</v>
      </c>
      <c r="D1291" s="59">
        <v>1</v>
      </c>
      <c r="E1291" s="59" t="s">
        <v>79</v>
      </c>
      <c r="F1291" s="227">
        <v>4</v>
      </c>
      <c r="G1291" s="227">
        <v>0</v>
      </c>
      <c r="H1291" s="59">
        <v>3</v>
      </c>
      <c r="I1291" s="227">
        <v>14</v>
      </c>
      <c r="J1291" s="59">
        <v>6066</v>
      </c>
      <c r="K1291" s="78">
        <f>VLOOKUP(msa[[#This Row],[hwycov_id]],cnf[],10,FALSE)</f>
        <v>6066</v>
      </c>
      <c r="L1291" s="229">
        <f t="shared" si="60"/>
        <v>0</v>
      </c>
      <c r="M1291" s="228">
        <f t="shared" si="61"/>
        <v>0</v>
      </c>
      <c r="N1291" s="228">
        <f t="shared" si="62"/>
        <v>0</v>
      </c>
      <c r="O1291" s="298" t="e">
        <f>VLOOKUP(msa[[#This Row],[hwycov_id]],check!$A$2:$P$26,16,FALSE)</f>
        <v>#N/A</v>
      </c>
      <c r="P1291" s="298">
        <v>1307</v>
      </c>
    </row>
    <row r="1292" spans="1:16">
      <c r="A1292" s="59">
        <v>12652</v>
      </c>
      <c r="B1292" s="59">
        <v>7</v>
      </c>
      <c r="C1292" s="59">
        <v>1</v>
      </c>
      <c r="D1292" s="59">
        <v>2</v>
      </c>
      <c r="E1292" s="59" t="s">
        <v>79</v>
      </c>
      <c r="F1292" s="227">
        <v>4</v>
      </c>
      <c r="G1292" s="227">
        <v>0</v>
      </c>
      <c r="H1292" s="59">
        <v>3</v>
      </c>
      <c r="I1292" s="227">
        <v>14</v>
      </c>
      <c r="J1292" s="59">
        <v>6275</v>
      </c>
      <c r="K1292" s="78">
        <f>VLOOKUP(msa[[#This Row],[hwycov_id]],cnf[],10,FALSE)</f>
        <v>6275</v>
      </c>
      <c r="L1292" s="229">
        <f t="shared" si="60"/>
        <v>0</v>
      </c>
      <c r="M1292" s="228">
        <f t="shared" si="61"/>
        <v>0</v>
      </c>
      <c r="N1292" s="228">
        <f t="shared" si="62"/>
        <v>0</v>
      </c>
      <c r="O1292" s="298" t="e">
        <f>VLOOKUP(msa[[#This Row],[hwycov_id]],check!$A$2:$P$26,16,FALSE)</f>
        <v>#N/A</v>
      </c>
      <c r="P1292" s="298">
        <v>1308</v>
      </c>
    </row>
    <row r="1293" spans="1:16">
      <c r="A1293" s="59">
        <v>3860</v>
      </c>
      <c r="B1293" s="59">
        <v>7</v>
      </c>
      <c r="C1293" s="59">
        <v>1</v>
      </c>
      <c r="D1293" s="59">
        <v>2</v>
      </c>
      <c r="E1293" s="59" t="s">
        <v>79</v>
      </c>
      <c r="F1293" s="227">
        <v>4</v>
      </c>
      <c r="G1293" s="227">
        <v>0</v>
      </c>
      <c r="H1293" s="59">
        <v>3</v>
      </c>
      <c r="I1293" s="227">
        <v>14</v>
      </c>
      <c r="J1293" s="59">
        <v>8145</v>
      </c>
      <c r="K1293" s="78">
        <f>VLOOKUP(msa[[#This Row],[hwycov_id]],cnf[],10,FALSE)</f>
        <v>8145</v>
      </c>
      <c r="L1293" s="229">
        <f t="shared" si="60"/>
        <v>0</v>
      </c>
      <c r="M1293" s="228">
        <f t="shared" si="61"/>
        <v>0</v>
      </c>
      <c r="N1293" s="228">
        <f t="shared" si="62"/>
        <v>0</v>
      </c>
      <c r="O1293" s="298" t="e">
        <f>VLOOKUP(msa[[#This Row],[hwycov_id]],check!$A$2:$P$26,16,FALSE)</f>
        <v>#N/A</v>
      </c>
      <c r="P1293" s="298">
        <v>1309</v>
      </c>
    </row>
    <row r="1294" spans="1:16">
      <c r="A1294" s="59">
        <v>8724</v>
      </c>
      <c r="B1294" s="59">
        <v>7</v>
      </c>
      <c r="C1294" s="59">
        <v>1</v>
      </c>
      <c r="D1294" s="59">
        <v>2</v>
      </c>
      <c r="E1294" s="59" t="s">
        <v>79</v>
      </c>
      <c r="F1294" s="227">
        <v>4</v>
      </c>
      <c r="G1294" s="227">
        <v>0</v>
      </c>
      <c r="H1294" s="59">
        <v>3</v>
      </c>
      <c r="I1294" s="227">
        <v>14</v>
      </c>
      <c r="J1294" s="59">
        <v>8204</v>
      </c>
      <c r="K1294" s="78">
        <f>VLOOKUP(msa[[#This Row],[hwycov_id]],cnf[],10,FALSE)</f>
        <v>8204</v>
      </c>
      <c r="L1294" s="229">
        <f t="shared" si="60"/>
        <v>0</v>
      </c>
      <c r="M1294" s="228">
        <f t="shared" si="61"/>
        <v>0</v>
      </c>
      <c r="N1294" s="228">
        <f t="shared" si="62"/>
        <v>0</v>
      </c>
      <c r="O1294" s="298" t="e">
        <f>VLOOKUP(msa[[#This Row],[hwycov_id]],check!$A$2:$P$26,16,FALSE)</f>
        <v>#N/A</v>
      </c>
      <c r="P1294" s="298">
        <v>1310</v>
      </c>
    </row>
    <row r="1295" spans="1:16">
      <c r="A1295" s="59">
        <v>17989</v>
      </c>
      <c r="B1295" s="59">
        <v>7</v>
      </c>
      <c r="C1295" s="59">
        <v>1</v>
      </c>
      <c r="D1295" s="59">
        <v>2</v>
      </c>
      <c r="E1295" s="59" t="s">
        <v>79</v>
      </c>
      <c r="F1295" s="227">
        <v>4</v>
      </c>
      <c r="G1295" s="227">
        <v>0</v>
      </c>
      <c r="H1295" s="59">
        <v>3</v>
      </c>
      <c r="I1295" s="227">
        <v>14</v>
      </c>
      <c r="J1295" s="59">
        <v>8350</v>
      </c>
      <c r="K1295" s="78">
        <f>VLOOKUP(msa[[#This Row],[hwycov_id]],cnf[],10,FALSE)</f>
        <v>8350</v>
      </c>
      <c r="L1295" s="229">
        <f t="shared" si="60"/>
        <v>0</v>
      </c>
      <c r="M1295" s="228">
        <f t="shared" si="61"/>
        <v>0</v>
      </c>
      <c r="N1295" s="228">
        <f t="shared" si="62"/>
        <v>0</v>
      </c>
      <c r="O1295" s="298" t="e">
        <f>VLOOKUP(msa[[#This Row],[hwycov_id]],check!$A$2:$P$26,16,FALSE)</f>
        <v>#N/A</v>
      </c>
      <c r="P1295" s="298">
        <v>1311</v>
      </c>
    </row>
    <row r="1296" spans="1:16">
      <c r="A1296" s="59">
        <v>10728</v>
      </c>
      <c r="B1296" s="59">
        <v>7</v>
      </c>
      <c r="C1296" s="59">
        <v>1</v>
      </c>
      <c r="D1296" s="59">
        <v>2</v>
      </c>
      <c r="E1296" s="59" t="s">
        <v>79</v>
      </c>
      <c r="F1296" s="227">
        <v>4</v>
      </c>
      <c r="G1296" s="227">
        <v>0</v>
      </c>
      <c r="H1296" s="59">
        <v>3</v>
      </c>
      <c r="I1296" s="227">
        <v>14</v>
      </c>
      <c r="J1296" s="59">
        <v>8875</v>
      </c>
      <c r="K1296" s="78">
        <f>VLOOKUP(msa[[#This Row],[hwycov_id]],cnf[],10,FALSE)</f>
        <v>8875</v>
      </c>
      <c r="L1296" s="229">
        <f t="shared" si="60"/>
        <v>0</v>
      </c>
      <c r="M1296" s="228">
        <f t="shared" si="61"/>
        <v>0</v>
      </c>
      <c r="N1296" s="228">
        <f t="shared" si="62"/>
        <v>0</v>
      </c>
      <c r="O1296" s="298" t="e">
        <f>VLOOKUP(msa[[#This Row],[hwycov_id]],check!$A$2:$P$26,16,FALSE)</f>
        <v>#N/A</v>
      </c>
      <c r="P1296" s="298">
        <v>1312</v>
      </c>
    </row>
    <row r="1297" spans="1:16">
      <c r="A1297" s="59">
        <v>9483</v>
      </c>
      <c r="B1297" s="59">
        <v>1</v>
      </c>
      <c r="C1297" s="59">
        <v>4</v>
      </c>
      <c r="D1297" s="59">
        <v>1</v>
      </c>
      <c r="E1297" s="59" t="s">
        <v>77</v>
      </c>
      <c r="F1297" s="227">
        <v>1</v>
      </c>
      <c r="G1297" s="227">
        <v>0</v>
      </c>
      <c r="H1297" s="59">
        <v>4</v>
      </c>
      <c r="I1297" s="227">
        <v>2</v>
      </c>
      <c r="J1297" s="59">
        <v>4818</v>
      </c>
      <c r="K1297" s="78">
        <f>VLOOKUP(msa[[#This Row],[hwycov_id]],cnf[],10,FALSE)</f>
        <v>4818</v>
      </c>
      <c r="L1297" s="229">
        <f t="shared" si="60"/>
        <v>0</v>
      </c>
      <c r="M1297" s="228">
        <f t="shared" si="61"/>
        <v>0</v>
      </c>
      <c r="N1297" s="228">
        <f t="shared" si="62"/>
        <v>0</v>
      </c>
      <c r="O1297" s="298" t="e">
        <f>VLOOKUP(msa[[#This Row],[hwycov_id]],check!$A$2:$P$26,16,FALSE)</f>
        <v>#N/A</v>
      </c>
      <c r="P1297" s="298">
        <v>1313</v>
      </c>
    </row>
    <row r="1298" spans="1:16">
      <c r="A1298" s="59">
        <v>9488</v>
      </c>
      <c r="B1298" s="59">
        <v>1</v>
      </c>
      <c r="C1298" s="59">
        <v>4</v>
      </c>
      <c r="D1298" s="59">
        <v>1</v>
      </c>
      <c r="E1298" s="59" t="s">
        <v>77</v>
      </c>
      <c r="F1298" s="227">
        <v>1</v>
      </c>
      <c r="G1298" s="227">
        <v>0</v>
      </c>
      <c r="H1298" s="59">
        <v>4</v>
      </c>
      <c r="I1298" s="227">
        <v>2</v>
      </c>
      <c r="J1298" s="59">
        <v>4893</v>
      </c>
      <c r="K1298" s="78">
        <f>VLOOKUP(msa[[#This Row],[hwycov_id]],cnf[],10,FALSE)</f>
        <v>4893</v>
      </c>
      <c r="L1298" s="229">
        <f t="shared" si="60"/>
        <v>0</v>
      </c>
      <c r="M1298" s="228">
        <f t="shared" si="61"/>
        <v>0</v>
      </c>
      <c r="N1298" s="228">
        <f t="shared" si="62"/>
        <v>0</v>
      </c>
      <c r="O1298" s="298" t="e">
        <f>VLOOKUP(msa[[#This Row],[hwycov_id]],check!$A$2:$P$26,16,FALSE)</f>
        <v>#N/A</v>
      </c>
      <c r="P1298" s="298">
        <v>1314</v>
      </c>
    </row>
    <row r="1299" spans="1:16">
      <c r="A1299" s="59">
        <v>9509</v>
      </c>
      <c r="B1299" s="59">
        <v>1</v>
      </c>
      <c r="C1299" s="59">
        <v>4</v>
      </c>
      <c r="D1299" s="59">
        <v>1</v>
      </c>
      <c r="E1299" s="59" t="s">
        <v>77</v>
      </c>
      <c r="F1299" s="227">
        <v>1</v>
      </c>
      <c r="G1299" s="227">
        <v>0</v>
      </c>
      <c r="H1299" s="59">
        <v>4</v>
      </c>
      <c r="I1299" s="227">
        <v>2</v>
      </c>
      <c r="J1299" s="59">
        <v>6412</v>
      </c>
      <c r="K1299" s="78">
        <f>VLOOKUP(msa[[#This Row],[hwycov_id]],cnf[],10,FALSE)</f>
        <v>6412</v>
      </c>
      <c r="L1299" s="229">
        <f t="shared" si="60"/>
        <v>0</v>
      </c>
      <c r="M1299" s="228">
        <f t="shared" si="61"/>
        <v>0</v>
      </c>
      <c r="N1299" s="228">
        <f t="shared" si="62"/>
        <v>0</v>
      </c>
      <c r="O1299" s="298" t="e">
        <f>VLOOKUP(msa[[#This Row],[hwycov_id]],check!$A$2:$P$26,16,FALSE)</f>
        <v>#N/A</v>
      </c>
      <c r="P1299" s="298">
        <v>1315</v>
      </c>
    </row>
    <row r="1300" spans="1:16">
      <c r="A1300" s="59">
        <v>9510</v>
      </c>
      <c r="B1300" s="59">
        <v>1</v>
      </c>
      <c r="C1300" s="59">
        <v>4</v>
      </c>
      <c r="D1300" s="59">
        <v>1</v>
      </c>
      <c r="E1300" s="59" t="s">
        <v>77</v>
      </c>
      <c r="F1300" s="227">
        <v>1</v>
      </c>
      <c r="G1300" s="227">
        <v>0</v>
      </c>
      <c r="H1300" s="59">
        <v>4</v>
      </c>
      <c r="I1300" s="227">
        <v>2</v>
      </c>
      <c r="J1300" s="59">
        <v>6601</v>
      </c>
      <c r="K1300" s="78">
        <f>VLOOKUP(msa[[#This Row],[hwycov_id]],cnf[],10,FALSE)</f>
        <v>6601</v>
      </c>
      <c r="L1300" s="229">
        <f t="shared" si="60"/>
        <v>0</v>
      </c>
      <c r="M1300" s="228">
        <f t="shared" si="61"/>
        <v>0</v>
      </c>
      <c r="N1300" s="228">
        <f t="shared" si="62"/>
        <v>0</v>
      </c>
      <c r="O1300" s="298" t="e">
        <f>VLOOKUP(msa[[#This Row],[hwycov_id]],check!$A$2:$P$26,16,FALSE)</f>
        <v>#N/A</v>
      </c>
      <c r="P1300" s="298">
        <v>1316</v>
      </c>
    </row>
    <row r="1301" spans="1:16">
      <c r="A1301" s="59">
        <v>9516</v>
      </c>
      <c r="B1301" s="59">
        <v>1</v>
      </c>
      <c r="C1301" s="59">
        <v>4</v>
      </c>
      <c r="D1301" s="59">
        <v>1</v>
      </c>
      <c r="E1301" s="59" t="s">
        <v>77</v>
      </c>
      <c r="F1301" s="227">
        <v>1</v>
      </c>
      <c r="G1301" s="227">
        <v>0</v>
      </c>
      <c r="H1301" s="59">
        <v>4</v>
      </c>
      <c r="I1301" s="227">
        <v>2</v>
      </c>
      <c r="J1301" s="59">
        <v>9252</v>
      </c>
      <c r="K1301" s="78">
        <f>VLOOKUP(msa[[#This Row],[hwycov_id]],cnf[],10,FALSE)</f>
        <v>9252</v>
      </c>
      <c r="L1301" s="229">
        <f t="shared" si="60"/>
        <v>0</v>
      </c>
      <c r="M1301" s="228">
        <f t="shared" si="61"/>
        <v>0</v>
      </c>
      <c r="N1301" s="228">
        <f t="shared" si="62"/>
        <v>0</v>
      </c>
      <c r="O1301" s="298" t="e">
        <f>VLOOKUP(msa[[#This Row],[hwycov_id]],check!$A$2:$P$26,16,FALSE)</f>
        <v>#N/A</v>
      </c>
      <c r="P1301" s="298">
        <v>1317</v>
      </c>
    </row>
    <row r="1302" spans="1:16">
      <c r="A1302" s="59">
        <v>9519</v>
      </c>
      <c r="B1302" s="59">
        <v>1</v>
      </c>
      <c r="C1302" s="59">
        <v>4</v>
      </c>
      <c r="D1302" s="59">
        <v>1</v>
      </c>
      <c r="E1302" s="59" t="s">
        <v>77</v>
      </c>
      <c r="F1302" s="227">
        <v>1</v>
      </c>
      <c r="G1302" s="227">
        <v>1</v>
      </c>
      <c r="H1302" s="59">
        <v>4</v>
      </c>
      <c r="I1302" s="227">
        <v>2</v>
      </c>
      <c r="J1302" s="59">
        <v>10237</v>
      </c>
      <c r="K1302" s="78">
        <f>VLOOKUP(msa[[#This Row],[hwycov_id]],cnf[],10,FALSE)</f>
        <v>10237</v>
      </c>
      <c r="L1302" s="229">
        <f t="shared" si="60"/>
        <v>0</v>
      </c>
      <c r="M1302" s="228">
        <f t="shared" si="61"/>
        <v>0</v>
      </c>
      <c r="N1302" s="228">
        <f t="shared" si="62"/>
        <v>0</v>
      </c>
      <c r="O1302" s="298" t="e">
        <f>VLOOKUP(msa[[#This Row],[hwycov_id]],check!$A$2:$P$26,16,FALSE)</f>
        <v>#N/A</v>
      </c>
      <c r="P1302" s="298">
        <v>1318</v>
      </c>
    </row>
    <row r="1303" spans="1:16">
      <c r="A1303" s="59">
        <v>9142</v>
      </c>
      <c r="B1303" s="59">
        <v>1</v>
      </c>
      <c r="C1303" s="59">
        <v>4</v>
      </c>
      <c r="D1303" s="59">
        <v>1</v>
      </c>
      <c r="E1303" s="59" t="s">
        <v>77</v>
      </c>
      <c r="F1303" s="227">
        <v>1</v>
      </c>
      <c r="G1303" s="227">
        <v>1</v>
      </c>
      <c r="H1303" s="59">
        <v>4</v>
      </c>
      <c r="I1303" s="227">
        <v>2</v>
      </c>
      <c r="J1303" s="59">
        <v>12993</v>
      </c>
      <c r="K1303" s="78">
        <f>VLOOKUP(msa[[#This Row],[hwycov_id]],cnf[],10,FALSE)</f>
        <v>12993</v>
      </c>
      <c r="L1303" s="229">
        <f t="shared" si="60"/>
        <v>0</v>
      </c>
      <c r="M1303" s="228">
        <f t="shared" si="61"/>
        <v>0</v>
      </c>
      <c r="N1303" s="228">
        <f t="shared" si="62"/>
        <v>0</v>
      </c>
      <c r="O1303" s="298" t="e">
        <f>VLOOKUP(msa[[#This Row],[hwycov_id]],check!$A$2:$P$26,16,FALSE)</f>
        <v>#N/A</v>
      </c>
      <c r="P1303" s="298">
        <v>1319</v>
      </c>
    </row>
    <row r="1304" spans="1:16">
      <c r="A1304" s="59">
        <v>10016</v>
      </c>
      <c r="B1304" s="59">
        <v>1</v>
      </c>
      <c r="C1304" s="59">
        <v>1</v>
      </c>
      <c r="D1304" s="59">
        <v>1</v>
      </c>
      <c r="E1304" s="59" t="s">
        <v>82</v>
      </c>
      <c r="F1304" s="227">
        <v>1</v>
      </c>
      <c r="G1304" s="227">
        <v>1</v>
      </c>
      <c r="H1304" s="59">
        <v>4</v>
      </c>
      <c r="I1304" s="227">
        <v>14</v>
      </c>
      <c r="J1304" s="59">
        <v>13427</v>
      </c>
      <c r="K1304" s="78">
        <f>VLOOKUP(msa[[#This Row],[hwycov_id]],cnf[],10,FALSE)</f>
        <v>13427</v>
      </c>
      <c r="L1304" s="229">
        <f t="shared" si="60"/>
        <v>0</v>
      </c>
      <c r="M1304" s="228">
        <f t="shared" si="61"/>
        <v>0</v>
      </c>
      <c r="N1304" s="228">
        <f t="shared" si="62"/>
        <v>0</v>
      </c>
      <c r="O1304" s="298" t="e">
        <f>VLOOKUP(msa[[#This Row],[hwycov_id]],check!$A$2:$P$26,16,FALSE)</f>
        <v>#N/A</v>
      </c>
      <c r="P1304" s="298">
        <v>1320</v>
      </c>
    </row>
    <row r="1305" spans="1:16">
      <c r="A1305" s="59">
        <v>9143</v>
      </c>
      <c r="B1305" s="59">
        <v>1</v>
      </c>
      <c r="C1305" s="59">
        <v>4</v>
      </c>
      <c r="D1305" s="59">
        <v>1</v>
      </c>
      <c r="E1305" s="59" t="s">
        <v>77</v>
      </c>
      <c r="F1305" s="227">
        <v>1</v>
      </c>
      <c r="G1305" s="227">
        <v>1</v>
      </c>
      <c r="H1305" s="59">
        <v>4</v>
      </c>
      <c r="I1305" s="227">
        <v>2</v>
      </c>
      <c r="J1305" s="59">
        <v>14591</v>
      </c>
      <c r="K1305" s="78">
        <f>VLOOKUP(msa[[#This Row],[hwycov_id]],cnf[],10,FALSE)</f>
        <v>14591</v>
      </c>
      <c r="L1305" s="229">
        <f t="shared" si="60"/>
        <v>0</v>
      </c>
      <c r="M1305" s="228">
        <f t="shared" si="61"/>
        <v>0</v>
      </c>
      <c r="N1305" s="228">
        <f t="shared" si="62"/>
        <v>0</v>
      </c>
      <c r="O1305" s="298" t="e">
        <f>VLOOKUP(msa[[#This Row],[hwycov_id]],check!$A$2:$P$26,16,FALSE)</f>
        <v>#N/A</v>
      </c>
      <c r="P1305" s="298">
        <v>1321</v>
      </c>
    </row>
    <row r="1306" spans="1:16">
      <c r="A1306" s="59">
        <v>30782</v>
      </c>
      <c r="B1306" s="59">
        <v>1</v>
      </c>
      <c r="C1306" s="59">
        <v>4</v>
      </c>
      <c r="D1306" s="59">
        <v>1</v>
      </c>
      <c r="E1306" s="59" t="s">
        <v>77</v>
      </c>
      <c r="F1306" s="227">
        <v>1</v>
      </c>
      <c r="G1306" s="227">
        <v>1</v>
      </c>
      <c r="H1306" s="59">
        <v>4</v>
      </c>
      <c r="I1306" s="227">
        <v>2</v>
      </c>
      <c r="J1306" s="59">
        <v>15613</v>
      </c>
      <c r="K1306" s="78">
        <f>VLOOKUP(msa[[#This Row],[hwycov_id]],cnf[],10,FALSE)</f>
        <v>15613</v>
      </c>
      <c r="L1306" s="229">
        <f t="shared" si="60"/>
        <v>0</v>
      </c>
      <c r="M1306" s="228">
        <f t="shared" si="61"/>
        <v>0</v>
      </c>
      <c r="N1306" s="228">
        <f t="shared" si="62"/>
        <v>0</v>
      </c>
      <c r="O1306" s="298" t="e">
        <f>VLOOKUP(msa[[#This Row],[hwycov_id]],check!$A$2:$P$26,16,FALSE)</f>
        <v>#N/A</v>
      </c>
      <c r="P1306" s="298">
        <v>1322</v>
      </c>
    </row>
    <row r="1307" spans="1:16">
      <c r="A1307" s="59">
        <v>9012</v>
      </c>
      <c r="B1307" s="59">
        <v>1</v>
      </c>
      <c r="C1307" s="59">
        <v>4</v>
      </c>
      <c r="D1307" s="59">
        <v>1</v>
      </c>
      <c r="E1307" s="59" t="s">
        <v>77</v>
      </c>
      <c r="F1307" s="227">
        <v>1</v>
      </c>
      <c r="G1307" s="227">
        <v>1</v>
      </c>
      <c r="H1307" s="59">
        <v>4</v>
      </c>
      <c r="I1307" s="227">
        <v>19</v>
      </c>
      <c r="J1307" s="59">
        <v>17181</v>
      </c>
      <c r="K1307" s="78">
        <f>VLOOKUP(msa[[#This Row],[hwycov_id]],cnf[],10,FALSE)</f>
        <v>17181</v>
      </c>
      <c r="L1307" s="229">
        <f t="shared" si="60"/>
        <v>0</v>
      </c>
      <c r="M1307" s="228">
        <f t="shared" si="61"/>
        <v>0</v>
      </c>
      <c r="N1307" s="228">
        <f t="shared" si="62"/>
        <v>0</v>
      </c>
      <c r="O1307" s="298" t="e">
        <f>VLOOKUP(msa[[#This Row],[hwycov_id]],check!$A$2:$P$26,16,FALSE)</f>
        <v>#N/A</v>
      </c>
      <c r="P1307" s="298">
        <v>1323</v>
      </c>
    </row>
    <row r="1308" spans="1:16">
      <c r="A1308" s="59">
        <v>10255</v>
      </c>
      <c r="B1308" s="59">
        <v>1</v>
      </c>
      <c r="C1308" s="59">
        <v>4</v>
      </c>
      <c r="D1308" s="59">
        <v>1</v>
      </c>
      <c r="E1308" s="59" t="s">
        <v>77</v>
      </c>
      <c r="F1308" s="227">
        <v>1</v>
      </c>
      <c r="G1308" s="227">
        <v>1</v>
      </c>
      <c r="H1308" s="59">
        <v>4</v>
      </c>
      <c r="I1308" s="227">
        <v>2</v>
      </c>
      <c r="J1308" s="59">
        <v>17200</v>
      </c>
      <c r="K1308" s="78">
        <f>VLOOKUP(msa[[#This Row],[hwycov_id]],cnf[],10,FALSE)</f>
        <v>17200</v>
      </c>
      <c r="L1308" s="229">
        <f t="shared" si="60"/>
        <v>0</v>
      </c>
      <c r="M1308" s="228">
        <f t="shared" si="61"/>
        <v>0</v>
      </c>
      <c r="N1308" s="228">
        <f t="shared" si="62"/>
        <v>0</v>
      </c>
      <c r="O1308" s="298" t="e">
        <f>VLOOKUP(msa[[#This Row],[hwycov_id]],check!$A$2:$P$26,16,FALSE)</f>
        <v>#N/A</v>
      </c>
      <c r="P1308" s="298">
        <v>1324</v>
      </c>
    </row>
    <row r="1309" spans="1:16">
      <c r="A1309" s="59">
        <v>10257</v>
      </c>
      <c r="B1309" s="59">
        <v>1</v>
      </c>
      <c r="C1309" s="59">
        <v>4</v>
      </c>
      <c r="D1309" s="59">
        <v>1</v>
      </c>
      <c r="E1309" s="59" t="s">
        <v>77</v>
      </c>
      <c r="F1309" s="227">
        <v>1</v>
      </c>
      <c r="G1309" s="227">
        <v>1</v>
      </c>
      <c r="H1309" s="59">
        <v>4</v>
      </c>
      <c r="I1309" s="227">
        <v>19</v>
      </c>
      <c r="J1309" s="59">
        <v>19075</v>
      </c>
      <c r="K1309" s="78">
        <f>VLOOKUP(msa[[#This Row],[hwycov_id]],cnf[],10,FALSE)</f>
        <v>19075</v>
      </c>
      <c r="L1309" s="229">
        <f t="shared" si="60"/>
        <v>0</v>
      </c>
      <c r="M1309" s="228">
        <f t="shared" si="61"/>
        <v>0</v>
      </c>
      <c r="N1309" s="228">
        <f t="shared" si="62"/>
        <v>0</v>
      </c>
      <c r="O1309" s="298" t="e">
        <f>VLOOKUP(msa[[#This Row],[hwycov_id]],check!$A$2:$P$26,16,FALSE)</f>
        <v>#N/A</v>
      </c>
      <c r="P1309" s="298">
        <v>1325</v>
      </c>
    </row>
    <row r="1310" spans="1:16">
      <c r="A1310" s="59">
        <v>10003</v>
      </c>
      <c r="B1310" s="59">
        <v>1</v>
      </c>
      <c r="C1310" s="59">
        <v>1</v>
      </c>
      <c r="D1310" s="59">
        <v>1</v>
      </c>
      <c r="E1310" s="59" t="s">
        <v>82</v>
      </c>
      <c r="F1310" s="227">
        <v>1</v>
      </c>
      <c r="G1310" s="227">
        <v>1</v>
      </c>
      <c r="H1310" s="59">
        <v>4</v>
      </c>
      <c r="I1310" s="227">
        <v>14</v>
      </c>
      <c r="J1310" s="59">
        <v>19207</v>
      </c>
      <c r="K1310" s="78">
        <f>VLOOKUP(msa[[#This Row],[hwycov_id]],cnf[],10,FALSE)</f>
        <v>19207</v>
      </c>
      <c r="L1310" s="229">
        <f t="shared" si="60"/>
        <v>0</v>
      </c>
      <c r="M1310" s="228">
        <f t="shared" si="61"/>
        <v>0</v>
      </c>
      <c r="N1310" s="228">
        <f t="shared" si="62"/>
        <v>0</v>
      </c>
      <c r="O1310" s="298" t="e">
        <f>VLOOKUP(msa[[#This Row],[hwycov_id]],check!$A$2:$P$26,16,FALSE)</f>
        <v>#N/A</v>
      </c>
      <c r="P1310" s="298">
        <v>1326</v>
      </c>
    </row>
    <row r="1311" spans="1:16">
      <c r="A1311" s="59">
        <v>27694</v>
      </c>
      <c r="B1311" s="59">
        <v>1</v>
      </c>
      <c r="C1311" s="59">
        <v>1</v>
      </c>
      <c r="D1311" s="59">
        <v>1</v>
      </c>
      <c r="E1311" s="59" t="s">
        <v>82</v>
      </c>
      <c r="F1311" s="227">
        <v>1</v>
      </c>
      <c r="G1311" s="227">
        <v>2</v>
      </c>
      <c r="H1311" s="59">
        <v>4</v>
      </c>
      <c r="I1311" s="227">
        <v>14</v>
      </c>
      <c r="J1311" s="59">
        <v>21018</v>
      </c>
      <c r="K1311" s="78">
        <f>VLOOKUP(msa[[#This Row],[hwycov_id]],cnf[],10,FALSE)</f>
        <v>21018</v>
      </c>
      <c r="L1311" s="229">
        <f t="shared" si="60"/>
        <v>0</v>
      </c>
      <c r="M1311" s="228">
        <f t="shared" si="61"/>
        <v>0</v>
      </c>
      <c r="N1311" s="228">
        <f t="shared" si="62"/>
        <v>0</v>
      </c>
      <c r="O1311" s="298" t="e">
        <f>VLOOKUP(msa[[#This Row],[hwycov_id]],check!$A$2:$P$26,16,FALSE)</f>
        <v>#N/A</v>
      </c>
      <c r="P1311" s="298">
        <v>1327</v>
      </c>
    </row>
    <row r="1312" spans="1:16">
      <c r="A1312" s="59">
        <v>10015</v>
      </c>
      <c r="B1312" s="59">
        <v>1</v>
      </c>
      <c r="C1312" s="59">
        <v>1</v>
      </c>
      <c r="D1312" s="59">
        <v>1</v>
      </c>
      <c r="E1312" s="59" t="s">
        <v>82</v>
      </c>
      <c r="F1312" s="227">
        <v>1</v>
      </c>
      <c r="G1312" s="227">
        <v>2</v>
      </c>
      <c r="H1312" s="59">
        <v>4</v>
      </c>
      <c r="I1312" s="227">
        <v>14</v>
      </c>
      <c r="J1312" s="59">
        <v>21531</v>
      </c>
      <c r="K1312" s="78">
        <f>VLOOKUP(msa[[#This Row],[hwycov_id]],cnf[],10,FALSE)</f>
        <v>21531</v>
      </c>
      <c r="L1312" s="229">
        <f t="shared" si="60"/>
        <v>0</v>
      </c>
      <c r="M1312" s="228">
        <f t="shared" si="61"/>
        <v>0</v>
      </c>
      <c r="N1312" s="228">
        <f t="shared" si="62"/>
        <v>0</v>
      </c>
      <c r="O1312" s="298" t="e">
        <f>VLOOKUP(msa[[#This Row],[hwycov_id]],check!$A$2:$P$26,16,FALSE)</f>
        <v>#N/A</v>
      </c>
      <c r="P1312" s="298">
        <v>1328</v>
      </c>
    </row>
    <row r="1313" spans="1:16">
      <c r="A1313" s="59">
        <v>858</v>
      </c>
      <c r="B1313" s="59">
        <v>1</v>
      </c>
      <c r="C1313" s="59">
        <v>1</v>
      </c>
      <c r="D1313" s="59">
        <v>1</v>
      </c>
      <c r="E1313" s="59" t="s">
        <v>78</v>
      </c>
      <c r="F1313" s="227">
        <v>1</v>
      </c>
      <c r="G1313" s="227">
        <v>2</v>
      </c>
      <c r="H1313" s="59">
        <v>4</v>
      </c>
      <c r="I1313" s="227">
        <v>14</v>
      </c>
      <c r="J1313" s="59">
        <v>23789</v>
      </c>
      <c r="K1313" s="78">
        <f>VLOOKUP(msa[[#This Row],[hwycov_id]],cnf[],10,FALSE)</f>
        <v>23789</v>
      </c>
      <c r="L1313" s="229">
        <f t="shared" si="60"/>
        <v>0</v>
      </c>
      <c r="M1313" s="228">
        <f t="shared" si="61"/>
        <v>0</v>
      </c>
      <c r="N1313" s="228">
        <f t="shared" si="62"/>
        <v>0</v>
      </c>
      <c r="O1313" s="298" t="e">
        <f>VLOOKUP(msa[[#This Row],[hwycov_id]],check!$A$2:$P$26,16,FALSE)</f>
        <v>#N/A</v>
      </c>
      <c r="P1313" s="298">
        <v>1330</v>
      </c>
    </row>
    <row r="1314" spans="1:16">
      <c r="A1314" s="59">
        <v>10002</v>
      </c>
      <c r="B1314" s="59">
        <v>1</v>
      </c>
      <c r="C1314" s="59">
        <v>1</v>
      </c>
      <c r="D1314" s="59">
        <v>1</v>
      </c>
      <c r="E1314" s="59" t="s">
        <v>82</v>
      </c>
      <c r="F1314" s="227">
        <v>1</v>
      </c>
      <c r="G1314" s="227">
        <v>2</v>
      </c>
      <c r="H1314" s="59">
        <v>4</v>
      </c>
      <c r="I1314" s="227">
        <v>14</v>
      </c>
      <c r="J1314" s="59">
        <v>28666</v>
      </c>
      <c r="K1314" s="78">
        <f>VLOOKUP(msa[[#This Row],[hwycov_id]],cnf[],10,FALSE)</f>
        <v>28666</v>
      </c>
      <c r="L1314" s="229">
        <f t="shared" si="60"/>
        <v>0</v>
      </c>
      <c r="M1314" s="228">
        <f t="shared" si="61"/>
        <v>0</v>
      </c>
      <c r="N1314" s="228">
        <f t="shared" si="62"/>
        <v>0</v>
      </c>
      <c r="O1314" s="298" t="e">
        <f>VLOOKUP(msa[[#This Row],[hwycov_id]],check!$A$2:$P$26,16,FALSE)</f>
        <v>#N/A</v>
      </c>
      <c r="P1314" s="298">
        <v>1332</v>
      </c>
    </row>
    <row r="1315" spans="1:16">
      <c r="A1315" s="59">
        <v>27720</v>
      </c>
      <c r="B1315" s="59">
        <v>1</v>
      </c>
      <c r="C1315" s="59">
        <v>1</v>
      </c>
      <c r="D1315" s="59">
        <v>1</v>
      </c>
      <c r="E1315" s="59" t="s">
        <v>82</v>
      </c>
      <c r="F1315" s="227">
        <v>1</v>
      </c>
      <c r="G1315" s="227">
        <v>2</v>
      </c>
      <c r="H1315" s="59">
        <v>4</v>
      </c>
      <c r="I1315" s="227">
        <v>14</v>
      </c>
      <c r="J1315" s="59">
        <v>29091</v>
      </c>
      <c r="K1315" s="78">
        <f>VLOOKUP(msa[[#This Row],[hwycov_id]],cnf[],10,FALSE)</f>
        <v>29091</v>
      </c>
      <c r="L1315" s="229">
        <f t="shared" si="60"/>
        <v>0</v>
      </c>
      <c r="M1315" s="228">
        <f t="shared" si="61"/>
        <v>0</v>
      </c>
      <c r="N1315" s="228">
        <f t="shared" si="62"/>
        <v>0</v>
      </c>
      <c r="O1315" s="298" t="e">
        <f>VLOOKUP(msa[[#This Row],[hwycov_id]],check!$A$2:$P$26,16,FALSE)</f>
        <v>#N/A</v>
      </c>
      <c r="P1315" s="298">
        <v>1333</v>
      </c>
    </row>
    <row r="1316" spans="1:16">
      <c r="A1316" s="59">
        <v>27884</v>
      </c>
      <c r="B1316" s="59">
        <v>1</v>
      </c>
      <c r="C1316" s="59">
        <v>1</v>
      </c>
      <c r="D1316" s="59">
        <v>1</v>
      </c>
      <c r="E1316" s="59" t="s">
        <v>78</v>
      </c>
      <c r="F1316" s="227">
        <v>1</v>
      </c>
      <c r="G1316" s="227">
        <v>2</v>
      </c>
      <c r="H1316" s="59">
        <v>4</v>
      </c>
      <c r="I1316" s="227">
        <v>14</v>
      </c>
      <c r="J1316" s="59">
        <v>29573</v>
      </c>
      <c r="K1316" s="78">
        <f>VLOOKUP(msa[[#This Row],[hwycov_id]],cnf[],10,FALSE)</f>
        <v>29573</v>
      </c>
      <c r="L1316" s="229">
        <f t="shared" si="60"/>
        <v>0</v>
      </c>
      <c r="M1316" s="228">
        <f t="shared" si="61"/>
        <v>0</v>
      </c>
      <c r="N1316" s="228">
        <f t="shared" si="62"/>
        <v>0</v>
      </c>
      <c r="O1316" s="298" t="e">
        <f>VLOOKUP(msa[[#This Row],[hwycov_id]],check!$A$2:$P$26,16,FALSE)</f>
        <v>#N/A</v>
      </c>
      <c r="P1316" s="298">
        <v>1334</v>
      </c>
    </row>
    <row r="1317" spans="1:16">
      <c r="A1317" s="59">
        <v>27855</v>
      </c>
      <c r="B1317" s="59">
        <v>1</v>
      </c>
      <c r="C1317" s="59">
        <v>1</v>
      </c>
      <c r="D1317" s="59">
        <v>1</v>
      </c>
      <c r="E1317" s="59" t="s">
        <v>82</v>
      </c>
      <c r="F1317" s="227">
        <v>1</v>
      </c>
      <c r="G1317" s="227">
        <v>2</v>
      </c>
      <c r="H1317" s="59">
        <v>4</v>
      </c>
      <c r="I1317" s="227">
        <v>14</v>
      </c>
      <c r="J1317" s="59">
        <v>29656</v>
      </c>
      <c r="K1317" s="78">
        <f>VLOOKUP(msa[[#This Row],[hwycov_id]],cnf[],10,FALSE)</f>
        <v>29656</v>
      </c>
      <c r="L1317" s="229">
        <f t="shared" si="60"/>
        <v>0</v>
      </c>
      <c r="M1317" s="228">
        <f t="shared" si="61"/>
        <v>0</v>
      </c>
      <c r="N1317" s="228">
        <f t="shared" si="62"/>
        <v>0</v>
      </c>
      <c r="O1317" s="298" t="e">
        <f>VLOOKUP(msa[[#This Row],[hwycov_id]],check!$A$2:$P$26,16,FALSE)</f>
        <v>#N/A</v>
      </c>
      <c r="P1317" s="298">
        <v>1335</v>
      </c>
    </row>
    <row r="1318" spans="1:16">
      <c r="A1318" s="59">
        <v>686</v>
      </c>
      <c r="B1318" s="59">
        <v>1</v>
      </c>
      <c r="C1318" s="59">
        <v>1</v>
      </c>
      <c r="D1318" s="59">
        <v>1</v>
      </c>
      <c r="E1318" s="59" t="s">
        <v>82</v>
      </c>
      <c r="F1318" s="227">
        <v>1</v>
      </c>
      <c r="G1318" s="227">
        <v>3</v>
      </c>
      <c r="H1318" s="59">
        <v>4</v>
      </c>
      <c r="I1318" s="227">
        <v>14</v>
      </c>
      <c r="J1318" s="59">
        <v>30460</v>
      </c>
      <c r="K1318" s="78">
        <f>VLOOKUP(msa[[#This Row],[hwycov_id]],cnf[],10,FALSE)</f>
        <v>30460</v>
      </c>
      <c r="L1318" s="229">
        <f t="shared" si="60"/>
        <v>0</v>
      </c>
      <c r="M1318" s="228">
        <f t="shared" si="61"/>
        <v>0</v>
      </c>
      <c r="N1318" s="228">
        <f t="shared" si="62"/>
        <v>0</v>
      </c>
      <c r="O1318" s="298" t="e">
        <f>VLOOKUP(msa[[#This Row],[hwycov_id]],check!$A$2:$P$26,16,FALSE)</f>
        <v>#N/A</v>
      </c>
      <c r="P1318" s="298">
        <v>1336</v>
      </c>
    </row>
    <row r="1319" spans="1:16">
      <c r="A1319" s="59">
        <v>27856</v>
      </c>
      <c r="B1319" s="59">
        <v>1</v>
      </c>
      <c r="C1319" s="59">
        <v>1</v>
      </c>
      <c r="D1319" s="59">
        <v>1</v>
      </c>
      <c r="E1319" s="59" t="s">
        <v>82</v>
      </c>
      <c r="F1319" s="227">
        <v>1</v>
      </c>
      <c r="G1319" s="227">
        <v>3</v>
      </c>
      <c r="H1319" s="59">
        <v>4</v>
      </c>
      <c r="I1319" s="227">
        <v>14</v>
      </c>
      <c r="J1319" s="59">
        <v>32272</v>
      </c>
      <c r="K1319" s="78">
        <f>VLOOKUP(msa[[#This Row],[hwycov_id]],cnf[],10,FALSE)</f>
        <v>32272</v>
      </c>
      <c r="L1319" s="229">
        <f t="shared" si="60"/>
        <v>0</v>
      </c>
      <c r="M1319" s="228">
        <f t="shared" si="61"/>
        <v>0</v>
      </c>
      <c r="N1319" s="228">
        <f t="shared" si="62"/>
        <v>0</v>
      </c>
      <c r="O1319" s="298" t="e">
        <f>VLOOKUP(msa[[#This Row],[hwycov_id]],check!$A$2:$P$26,16,FALSE)</f>
        <v>#N/A</v>
      </c>
      <c r="P1319" s="298">
        <v>1337</v>
      </c>
    </row>
    <row r="1320" spans="1:16">
      <c r="A1320" s="59">
        <v>855</v>
      </c>
      <c r="B1320" s="59">
        <v>1</v>
      </c>
      <c r="C1320" s="59">
        <v>1</v>
      </c>
      <c r="D1320" s="59">
        <v>1</v>
      </c>
      <c r="E1320" s="59" t="s">
        <v>78</v>
      </c>
      <c r="F1320" s="227">
        <v>1</v>
      </c>
      <c r="G1320" s="227">
        <v>3</v>
      </c>
      <c r="H1320" s="59">
        <v>4</v>
      </c>
      <c r="I1320" s="227">
        <v>14</v>
      </c>
      <c r="J1320" s="59">
        <v>32498</v>
      </c>
      <c r="K1320" s="78">
        <f>VLOOKUP(msa[[#This Row],[hwycov_id]],cnf[],10,FALSE)</f>
        <v>32498</v>
      </c>
      <c r="L1320" s="229">
        <f t="shared" si="60"/>
        <v>0</v>
      </c>
      <c r="M1320" s="228">
        <f t="shared" si="61"/>
        <v>0</v>
      </c>
      <c r="N1320" s="228">
        <f t="shared" si="62"/>
        <v>0</v>
      </c>
      <c r="O1320" s="298" t="e">
        <f>VLOOKUP(msa[[#This Row],[hwycov_id]],check!$A$2:$P$26,16,FALSE)</f>
        <v>#N/A</v>
      </c>
      <c r="P1320" s="298">
        <v>1338</v>
      </c>
    </row>
    <row r="1321" spans="1:16">
      <c r="A1321" s="59">
        <v>27878</v>
      </c>
      <c r="B1321" s="59">
        <v>1</v>
      </c>
      <c r="C1321" s="59">
        <v>1</v>
      </c>
      <c r="D1321" s="59">
        <v>1</v>
      </c>
      <c r="E1321" s="59" t="s">
        <v>78</v>
      </c>
      <c r="F1321" s="227">
        <v>1</v>
      </c>
      <c r="G1321" s="227">
        <v>3</v>
      </c>
      <c r="H1321" s="59">
        <v>4</v>
      </c>
      <c r="I1321" s="227">
        <v>14</v>
      </c>
      <c r="J1321" s="59">
        <v>35024</v>
      </c>
      <c r="K1321" s="78">
        <f>VLOOKUP(msa[[#This Row],[hwycov_id]],cnf[],10,FALSE)</f>
        <v>35024</v>
      </c>
      <c r="L1321" s="229">
        <f t="shared" si="60"/>
        <v>0</v>
      </c>
      <c r="M1321" s="228">
        <f t="shared" si="61"/>
        <v>0</v>
      </c>
      <c r="N1321" s="228">
        <f t="shared" si="62"/>
        <v>0</v>
      </c>
      <c r="O1321" s="298" t="e">
        <f>VLOOKUP(msa[[#This Row],[hwycov_id]],check!$A$2:$P$26,16,FALSE)</f>
        <v>#N/A</v>
      </c>
      <c r="P1321" s="298">
        <v>1339</v>
      </c>
    </row>
    <row r="1322" spans="1:16">
      <c r="A1322" s="59">
        <v>27721</v>
      </c>
      <c r="B1322" s="59">
        <v>1</v>
      </c>
      <c r="C1322" s="59">
        <v>1</v>
      </c>
      <c r="D1322" s="59">
        <v>1</v>
      </c>
      <c r="E1322" s="59" t="s">
        <v>82</v>
      </c>
      <c r="F1322" s="227">
        <v>1</v>
      </c>
      <c r="G1322" s="227">
        <v>3</v>
      </c>
      <c r="H1322" s="59">
        <v>4</v>
      </c>
      <c r="I1322" s="227">
        <v>14</v>
      </c>
      <c r="J1322" s="59">
        <v>35065</v>
      </c>
      <c r="K1322" s="78">
        <f>VLOOKUP(msa[[#This Row],[hwycov_id]],cnf[],10,FALSE)</f>
        <v>35065</v>
      </c>
      <c r="L1322" s="229">
        <f t="shared" si="60"/>
        <v>0</v>
      </c>
      <c r="M1322" s="228">
        <f t="shared" si="61"/>
        <v>0</v>
      </c>
      <c r="N1322" s="228">
        <f t="shared" si="62"/>
        <v>0</v>
      </c>
      <c r="O1322" s="298" t="e">
        <f>VLOOKUP(msa[[#This Row],[hwycov_id]],check!$A$2:$P$26,16,FALSE)</f>
        <v>#N/A</v>
      </c>
      <c r="P1322" s="298">
        <v>1340</v>
      </c>
    </row>
    <row r="1323" spans="1:16">
      <c r="A1323" s="59">
        <v>857</v>
      </c>
      <c r="B1323" s="59">
        <v>1</v>
      </c>
      <c r="C1323" s="59">
        <v>1</v>
      </c>
      <c r="D1323" s="59">
        <v>1</v>
      </c>
      <c r="E1323" s="59" t="s">
        <v>82</v>
      </c>
      <c r="F1323" s="227">
        <v>1</v>
      </c>
      <c r="G1323" s="227">
        <v>3</v>
      </c>
      <c r="H1323" s="59">
        <v>4</v>
      </c>
      <c r="I1323" s="227">
        <v>14</v>
      </c>
      <c r="J1323" s="59">
        <v>35492</v>
      </c>
      <c r="K1323" s="78">
        <f>VLOOKUP(msa[[#This Row],[hwycov_id]],cnf[],10,FALSE)</f>
        <v>35492</v>
      </c>
      <c r="L1323" s="229">
        <f t="shared" si="60"/>
        <v>0</v>
      </c>
      <c r="M1323" s="228">
        <f t="shared" si="61"/>
        <v>0</v>
      </c>
      <c r="N1323" s="228">
        <f t="shared" si="62"/>
        <v>0</v>
      </c>
      <c r="O1323" s="298" t="e">
        <f>VLOOKUP(msa[[#This Row],[hwycov_id]],check!$A$2:$P$26,16,FALSE)</f>
        <v>#N/A</v>
      </c>
      <c r="P1323" s="298">
        <v>1341</v>
      </c>
    </row>
    <row r="1324" spans="1:16">
      <c r="A1324" s="59">
        <v>27877</v>
      </c>
      <c r="B1324" s="59">
        <v>1</v>
      </c>
      <c r="C1324" s="59">
        <v>1</v>
      </c>
      <c r="D1324" s="59">
        <v>1</v>
      </c>
      <c r="E1324" s="59" t="s">
        <v>78</v>
      </c>
      <c r="F1324" s="227">
        <v>1</v>
      </c>
      <c r="G1324" s="227">
        <v>3</v>
      </c>
      <c r="H1324" s="59">
        <v>4</v>
      </c>
      <c r="I1324" s="227">
        <v>14</v>
      </c>
      <c r="J1324" s="59">
        <v>37103</v>
      </c>
      <c r="K1324" s="78">
        <f>VLOOKUP(msa[[#This Row],[hwycov_id]],cnf[],10,FALSE)</f>
        <v>37103</v>
      </c>
      <c r="L1324" s="229">
        <f t="shared" si="60"/>
        <v>0</v>
      </c>
      <c r="M1324" s="228">
        <f t="shared" si="61"/>
        <v>0</v>
      </c>
      <c r="N1324" s="228">
        <f t="shared" si="62"/>
        <v>0</v>
      </c>
      <c r="O1324" s="298" t="e">
        <f>VLOOKUP(msa[[#This Row],[hwycov_id]],check!$A$2:$P$26,16,FALSE)</f>
        <v>#N/A</v>
      </c>
      <c r="P1324" s="298">
        <v>1342</v>
      </c>
    </row>
    <row r="1325" spans="1:16">
      <c r="A1325" s="59">
        <v>27880</v>
      </c>
      <c r="B1325" s="59">
        <v>1</v>
      </c>
      <c r="C1325" s="59">
        <v>1</v>
      </c>
      <c r="D1325" s="59">
        <v>1</v>
      </c>
      <c r="E1325" s="59" t="s">
        <v>78</v>
      </c>
      <c r="F1325" s="227">
        <v>1</v>
      </c>
      <c r="G1325" s="227">
        <v>3</v>
      </c>
      <c r="H1325" s="59">
        <v>4</v>
      </c>
      <c r="I1325" s="227">
        <v>14</v>
      </c>
      <c r="J1325" s="59">
        <v>37496</v>
      </c>
      <c r="K1325" s="78">
        <f>VLOOKUP(msa[[#This Row],[hwycov_id]],cnf[],10,FALSE)</f>
        <v>37496</v>
      </c>
      <c r="L1325" s="229">
        <f t="shared" si="60"/>
        <v>0</v>
      </c>
      <c r="M1325" s="228">
        <f t="shared" si="61"/>
        <v>0</v>
      </c>
      <c r="N1325" s="228">
        <f t="shared" si="62"/>
        <v>0</v>
      </c>
      <c r="O1325" s="298" t="e">
        <f>VLOOKUP(msa[[#This Row],[hwycov_id]],check!$A$2:$P$26,16,FALSE)</f>
        <v>#N/A</v>
      </c>
      <c r="P1325" s="298">
        <v>1343</v>
      </c>
    </row>
    <row r="1326" spans="1:16">
      <c r="A1326" s="59">
        <v>9903</v>
      </c>
      <c r="B1326" s="59">
        <v>1</v>
      </c>
      <c r="C1326" s="59">
        <v>1</v>
      </c>
      <c r="D1326" s="59">
        <v>1</v>
      </c>
      <c r="E1326" s="59" t="s">
        <v>82</v>
      </c>
      <c r="F1326" s="227">
        <v>1</v>
      </c>
      <c r="G1326" s="227">
        <v>4</v>
      </c>
      <c r="H1326" s="59">
        <v>4</v>
      </c>
      <c r="I1326" s="227">
        <v>14</v>
      </c>
      <c r="J1326" s="59">
        <v>40484</v>
      </c>
      <c r="K1326" s="78">
        <f>VLOOKUP(msa[[#This Row],[hwycov_id]],cnf[],10,FALSE)</f>
        <v>40484</v>
      </c>
      <c r="L1326" s="229">
        <f t="shared" si="60"/>
        <v>0</v>
      </c>
      <c r="M1326" s="228">
        <f t="shared" si="61"/>
        <v>0</v>
      </c>
      <c r="N1326" s="228">
        <f t="shared" si="62"/>
        <v>0</v>
      </c>
      <c r="O1326" s="298" t="e">
        <f>VLOOKUP(msa[[#This Row],[hwycov_id]],check!$A$2:$P$26,16,FALSE)</f>
        <v>#N/A</v>
      </c>
      <c r="P1326" s="298">
        <v>1344</v>
      </c>
    </row>
    <row r="1327" spans="1:16">
      <c r="A1327" s="59">
        <v>9904</v>
      </c>
      <c r="B1327" s="59">
        <v>1</v>
      </c>
      <c r="C1327" s="59">
        <v>1</v>
      </c>
      <c r="D1327" s="59">
        <v>1</v>
      </c>
      <c r="E1327" s="59" t="s">
        <v>82</v>
      </c>
      <c r="F1327" s="227">
        <v>1</v>
      </c>
      <c r="G1327" s="227">
        <v>4</v>
      </c>
      <c r="H1327" s="59">
        <v>4</v>
      </c>
      <c r="I1327" s="227">
        <v>14</v>
      </c>
      <c r="J1327" s="59">
        <v>46031</v>
      </c>
      <c r="K1327" s="78">
        <f>VLOOKUP(msa[[#This Row],[hwycov_id]],cnf[],10,FALSE)</f>
        <v>46031</v>
      </c>
      <c r="L1327" s="229">
        <f t="shared" si="60"/>
        <v>0</v>
      </c>
      <c r="M1327" s="228">
        <f t="shared" si="61"/>
        <v>0</v>
      </c>
      <c r="N1327" s="228">
        <f t="shared" si="62"/>
        <v>0</v>
      </c>
      <c r="O1327" s="298" t="e">
        <f>VLOOKUP(msa[[#This Row],[hwycov_id]],check!$A$2:$P$26,16,FALSE)</f>
        <v>#N/A</v>
      </c>
      <c r="P1327" s="298">
        <v>1346</v>
      </c>
    </row>
    <row r="1328" spans="1:16">
      <c r="A1328" s="59">
        <v>27903</v>
      </c>
      <c r="B1328" s="59">
        <v>1</v>
      </c>
      <c r="C1328" s="59">
        <v>1</v>
      </c>
      <c r="D1328" s="59">
        <v>1</v>
      </c>
      <c r="E1328" s="59" t="s">
        <v>78</v>
      </c>
      <c r="F1328" s="227">
        <v>1</v>
      </c>
      <c r="G1328" s="227">
        <v>5</v>
      </c>
      <c r="H1328" s="59">
        <v>4</v>
      </c>
      <c r="I1328" s="227">
        <v>14</v>
      </c>
      <c r="J1328" s="59">
        <v>51616</v>
      </c>
      <c r="K1328" s="78">
        <f>VLOOKUP(msa[[#This Row],[hwycov_id]],cnf[],10,FALSE)</f>
        <v>51616</v>
      </c>
      <c r="L1328" s="229">
        <f t="shared" si="60"/>
        <v>0</v>
      </c>
      <c r="M1328" s="228">
        <f t="shared" si="61"/>
        <v>0</v>
      </c>
      <c r="N1328" s="228">
        <f t="shared" si="62"/>
        <v>0</v>
      </c>
      <c r="O1328" s="298" t="e">
        <f>VLOOKUP(msa[[#This Row],[hwycov_id]],check!$A$2:$P$26,16,FALSE)</f>
        <v>#N/A</v>
      </c>
      <c r="P1328" s="298">
        <v>1348</v>
      </c>
    </row>
    <row r="1329" spans="1:16">
      <c r="A1329" s="59">
        <v>27898</v>
      </c>
      <c r="B1329" s="59">
        <v>1</v>
      </c>
      <c r="C1329" s="59">
        <v>1</v>
      </c>
      <c r="D1329" s="59">
        <v>1</v>
      </c>
      <c r="E1329" s="59" t="s">
        <v>78</v>
      </c>
      <c r="F1329" s="227">
        <v>1</v>
      </c>
      <c r="G1329" s="227">
        <v>5</v>
      </c>
      <c r="H1329" s="59">
        <v>4</v>
      </c>
      <c r="I1329" s="227">
        <v>14</v>
      </c>
      <c r="J1329" s="59">
        <v>53148</v>
      </c>
      <c r="K1329" s="78">
        <f>VLOOKUP(msa[[#This Row],[hwycov_id]],cnf[],10,FALSE)</f>
        <v>53148</v>
      </c>
      <c r="L1329" s="229">
        <f t="shared" si="60"/>
        <v>0</v>
      </c>
      <c r="M1329" s="228">
        <f t="shared" si="61"/>
        <v>0</v>
      </c>
      <c r="N1329" s="228">
        <f t="shared" si="62"/>
        <v>0</v>
      </c>
      <c r="O1329" s="298" t="e">
        <f>VLOOKUP(msa[[#This Row],[hwycov_id]],check!$A$2:$P$26,16,FALSE)</f>
        <v>#N/A</v>
      </c>
      <c r="P1329" s="298">
        <v>1349</v>
      </c>
    </row>
    <row r="1330" spans="1:16">
      <c r="A1330" s="59">
        <v>689</v>
      </c>
      <c r="B1330" s="59">
        <v>1</v>
      </c>
      <c r="C1330" s="59">
        <v>1</v>
      </c>
      <c r="D1330" s="59">
        <v>1</v>
      </c>
      <c r="E1330" s="59" t="s">
        <v>78</v>
      </c>
      <c r="F1330" s="227">
        <v>1</v>
      </c>
      <c r="G1330" s="227">
        <v>5</v>
      </c>
      <c r="H1330" s="59">
        <v>4</v>
      </c>
      <c r="I1330" s="227">
        <v>14</v>
      </c>
      <c r="J1330" s="59">
        <v>55482</v>
      </c>
      <c r="K1330" s="78">
        <f>VLOOKUP(msa[[#This Row],[hwycov_id]],cnf[],10,FALSE)</f>
        <v>55482</v>
      </c>
      <c r="L1330" s="229">
        <f t="shared" si="60"/>
        <v>0</v>
      </c>
      <c r="M1330" s="228">
        <f t="shared" si="61"/>
        <v>0</v>
      </c>
      <c r="N1330" s="228">
        <f t="shared" si="62"/>
        <v>0</v>
      </c>
      <c r="O1330" s="298" t="e">
        <f>VLOOKUP(msa[[#This Row],[hwycov_id]],check!$A$2:$P$26,16,FALSE)</f>
        <v>#N/A</v>
      </c>
      <c r="P1330" s="298">
        <v>1350</v>
      </c>
    </row>
    <row r="1331" spans="1:16">
      <c r="A1331" s="59">
        <v>853</v>
      </c>
      <c r="B1331" s="59">
        <v>1</v>
      </c>
      <c r="C1331" s="59">
        <v>1</v>
      </c>
      <c r="D1331" s="59">
        <v>1</v>
      </c>
      <c r="E1331" s="59" t="s">
        <v>78</v>
      </c>
      <c r="F1331" s="227">
        <v>1</v>
      </c>
      <c r="G1331" s="227">
        <v>5</v>
      </c>
      <c r="H1331" s="59">
        <v>4</v>
      </c>
      <c r="I1331" s="227">
        <v>14</v>
      </c>
      <c r="J1331" s="59">
        <v>56751</v>
      </c>
      <c r="K1331" s="78">
        <f>VLOOKUP(msa[[#This Row],[hwycov_id]],cnf[],10,FALSE)</f>
        <v>56751</v>
      </c>
      <c r="L1331" s="229">
        <f t="shared" si="60"/>
        <v>0</v>
      </c>
      <c r="M1331" s="228">
        <f t="shared" si="61"/>
        <v>0</v>
      </c>
      <c r="N1331" s="228">
        <f t="shared" si="62"/>
        <v>0</v>
      </c>
      <c r="O1331" s="298" t="e">
        <f>VLOOKUP(msa[[#This Row],[hwycov_id]],check!$A$2:$P$26,16,FALSE)</f>
        <v>#N/A</v>
      </c>
      <c r="P1331" s="298">
        <v>1351</v>
      </c>
    </row>
    <row r="1332" spans="1:16">
      <c r="A1332" s="59">
        <v>27959</v>
      </c>
      <c r="B1332" s="59">
        <v>1</v>
      </c>
      <c r="C1332" s="59">
        <v>1</v>
      </c>
      <c r="D1332" s="59">
        <v>1</v>
      </c>
      <c r="E1332" s="59" t="s">
        <v>82</v>
      </c>
      <c r="F1332" s="227">
        <v>1</v>
      </c>
      <c r="G1332" s="227">
        <v>5</v>
      </c>
      <c r="H1332" s="59">
        <v>4</v>
      </c>
      <c r="I1332" s="227">
        <v>2</v>
      </c>
      <c r="J1332" s="59">
        <v>57110</v>
      </c>
      <c r="K1332" s="78">
        <f>VLOOKUP(msa[[#This Row],[hwycov_id]],cnf[],10,FALSE)</f>
        <v>57110</v>
      </c>
      <c r="L1332" s="229">
        <f t="shared" si="60"/>
        <v>0</v>
      </c>
      <c r="M1332" s="228">
        <f t="shared" si="61"/>
        <v>0</v>
      </c>
      <c r="N1332" s="228">
        <f t="shared" si="62"/>
        <v>0</v>
      </c>
      <c r="O1332" s="298" t="e">
        <f>VLOOKUP(msa[[#This Row],[hwycov_id]],check!$A$2:$P$26,16,FALSE)</f>
        <v>#N/A</v>
      </c>
      <c r="P1332" s="298">
        <v>1352</v>
      </c>
    </row>
    <row r="1333" spans="1:16">
      <c r="A1333" s="59">
        <v>3197</v>
      </c>
      <c r="B1333" s="59">
        <v>1</v>
      </c>
      <c r="C1333" s="59">
        <v>1</v>
      </c>
      <c r="D1333" s="59">
        <v>1</v>
      </c>
      <c r="E1333" s="59" t="s">
        <v>78</v>
      </c>
      <c r="F1333" s="227">
        <v>1</v>
      </c>
      <c r="G1333" s="227">
        <v>7</v>
      </c>
      <c r="H1333" s="59">
        <v>4</v>
      </c>
      <c r="I1333" s="227">
        <v>19</v>
      </c>
      <c r="J1333" s="59">
        <v>70453</v>
      </c>
      <c r="K1333" s="78">
        <f>VLOOKUP(msa[[#This Row],[hwycov_id]],cnf[],10,FALSE)</f>
        <v>70453</v>
      </c>
      <c r="L1333" s="229">
        <f t="shared" si="60"/>
        <v>0</v>
      </c>
      <c r="M1333" s="228">
        <f t="shared" si="61"/>
        <v>0</v>
      </c>
      <c r="N1333" s="228">
        <f t="shared" si="62"/>
        <v>0</v>
      </c>
      <c r="O1333" s="298" t="e">
        <f>VLOOKUP(msa[[#This Row],[hwycov_id]],check!$A$2:$P$26,16,FALSE)</f>
        <v>#N/A</v>
      </c>
      <c r="P1333" s="298">
        <v>1353</v>
      </c>
    </row>
    <row r="1334" spans="1:16">
      <c r="A1334" s="59">
        <v>27921</v>
      </c>
      <c r="B1334" s="59">
        <v>1</v>
      </c>
      <c r="C1334" s="59">
        <v>1</v>
      </c>
      <c r="D1334" s="59">
        <v>1</v>
      </c>
      <c r="E1334" s="59" t="s">
        <v>78</v>
      </c>
      <c r="F1334" s="227">
        <v>1</v>
      </c>
      <c r="G1334" s="227">
        <v>7</v>
      </c>
      <c r="H1334" s="59">
        <v>4</v>
      </c>
      <c r="I1334" s="227">
        <v>2</v>
      </c>
      <c r="J1334" s="59">
        <v>71430</v>
      </c>
      <c r="K1334" s="78">
        <f>VLOOKUP(msa[[#This Row],[hwycov_id]],cnf[],10,FALSE)</f>
        <v>71430</v>
      </c>
      <c r="L1334" s="229">
        <f t="shared" si="60"/>
        <v>0</v>
      </c>
      <c r="M1334" s="228">
        <f t="shared" si="61"/>
        <v>0</v>
      </c>
      <c r="N1334" s="228">
        <f t="shared" si="62"/>
        <v>0</v>
      </c>
      <c r="O1334" s="298" t="e">
        <f>VLOOKUP(msa[[#This Row],[hwycov_id]],check!$A$2:$P$26,16,FALSE)</f>
        <v>#N/A</v>
      </c>
      <c r="P1334" s="298">
        <v>1354</v>
      </c>
    </row>
    <row r="1335" spans="1:16">
      <c r="A1335" s="59">
        <v>16183</v>
      </c>
      <c r="B1335" s="59">
        <v>1</v>
      </c>
      <c r="C1335" s="59">
        <v>1</v>
      </c>
      <c r="D1335" s="59">
        <v>1</v>
      </c>
      <c r="E1335" s="59" t="s">
        <v>78</v>
      </c>
      <c r="F1335" s="227">
        <v>1</v>
      </c>
      <c r="G1335" s="227">
        <v>7</v>
      </c>
      <c r="H1335" s="59">
        <v>4</v>
      </c>
      <c r="I1335" s="227">
        <v>2</v>
      </c>
      <c r="J1335" s="59">
        <v>72222</v>
      </c>
      <c r="K1335" s="78">
        <f>VLOOKUP(msa[[#This Row],[hwycov_id]],cnf[],10,FALSE)</f>
        <v>72222</v>
      </c>
      <c r="L1335" s="229">
        <f t="shared" si="60"/>
        <v>0</v>
      </c>
      <c r="M1335" s="228">
        <f t="shared" si="61"/>
        <v>0</v>
      </c>
      <c r="N1335" s="228">
        <f t="shared" si="62"/>
        <v>0</v>
      </c>
      <c r="O1335" s="298" t="e">
        <f>VLOOKUP(msa[[#This Row],[hwycov_id]],check!$A$2:$P$26,16,FALSE)</f>
        <v>#N/A</v>
      </c>
      <c r="P1335" s="298">
        <v>1355</v>
      </c>
    </row>
    <row r="1336" spans="1:16">
      <c r="A1336" s="59">
        <v>851</v>
      </c>
      <c r="B1336" s="59">
        <v>1</v>
      </c>
      <c r="C1336" s="59">
        <v>1</v>
      </c>
      <c r="D1336" s="59">
        <v>1</v>
      </c>
      <c r="E1336" s="59" t="s">
        <v>78</v>
      </c>
      <c r="F1336" s="227">
        <v>1</v>
      </c>
      <c r="G1336" s="227">
        <v>7</v>
      </c>
      <c r="H1336" s="59">
        <v>4</v>
      </c>
      <c r="I1336" s="227">
        <v>2</v>
      </c>
      <c r="J1336" s="59">
        <v>73185</v>
      </c>
      <c r="K1336" s="78">
        <f>VLOOKUP(msa[[#This Row],[hwycov_id]],cnf[],10,FALSE)</f>
        <v>73185</v>
      </c>
      <c r="L1336" s="229">
        <f t="shared" si="60"/>
        <v>0</v>
      </c>
      <c r="M1336" s="228">
        <f t="shared" si="61"/>
        <v>0</v>
      </c>
      <c r="N1336" s="228">
        <f t="shared" si="62"/>
        <v>0</v>
      </c>
      <c r="O1336" s="298" t="e">
        <f>VLOOKUP(msa[[#This Row],[hwycov_id]],check!$A$2:$P$26,16,FALSE)</f>
        <v>#N/A</v>
      </c>
      <c r="P1336" s="298">
        <v>1356</v>
      </c>
    </row>
    <row r="1337" spans="1:16">
      <c r="A1337" s="59">
        <v>27929</v>
      </c>
      <c r="B1337" s="59">
        <v>1</v>
      </c>
      <c r="C1337" s="59">
        <v>1</v>
      </c>
      <c r="D1337" s="59">
        <v>1</v>
      </c>
      <c r="E1337" s="59" t="s">
        <v>78</v>
      </c>
      <c r="F1337" s="227">
        <v>1</v>
      </c>
      <c r="G1337" s="227">
        <v>7</v>
      </c>
      <c r="H1337" s="59">
        <v>4</v>
      </c>
      <c r="I1337" s="227">
        <v>2</v>
      </c>
      <c r="J1337" s="59">
        <v>74448</v>
      </c>
      <c r="K1337" s="78">
        <f>VLOOKUP(msa[[#This Row],[hwycov_id]],cnf[],10,FALSE)</f>
        <v>74448</v>
      </c>
      <c r="L1337" s="229">
        <f t="shared" si="60"/>
        <v>0</v>
      </c>
      <c r="M1337" s="228">
        <f t="shared" si="61"/>
        <v>0</v>
      </c>
      <c r="N1337" s="228">
        <f t="shared" si="62"/>
        <v>0</v>
      </c>
      <c r="O1337" s="298" t="e">
        <f>VLOOKUP(msa[[#This Row],[hwycov_id]],check!$A$2:$P$26,16,FALSE)</f>
        <v>#N/A</v>
      </c>
      <c r="P1337" s="298">
        <v>1357</v>
      </c>
    </row>
    <row r="1338" spans="1:16">
      <c r="A1338" s="59">
        <v>27934</v>
      </c>
      <c r="B1338" s="59">
        <v>1</v>
      </c>
      <c r="C1338" s="59">
        <v>1</v>
      </c>
      <c r="D1338" s="59">
        <v>1</v>
      </c>
      <c r="E1338" s="59" t="s">
        <v>78</v>
      </c>
      <c r="F1338" s="227">
        <v>1</v>
      </c>
      <c r="G1338" s="227">
        <v>7</v>
      </c>
      <c r="H1338" s="59">
        <v>4</v>
      </c>
      <c r="I1338" s="227">
        <v>2</v>
      </c>
      <c r="J1338" s="59">
        <v>75287</v>
      </c>
      <c r="K1338" s="78">
        <f>VLOOKUP(msa[[#This Row],[hwycov_id]],cnf[],10,FALSE)</f>
        <v>75287</v>
      </c>
      <c r="L1338" s="229">
        <f t="shared" si="60"/>
        <v>0</v>
      </c>
      <c r="M1338" s="228">
        <f t="shared" si="61"/>
        <v>0</v>
      </c>
      <c r="N1338" s="228">
        <f t="shared" si="62"/>
        <v>0</v>
      </c>
      <c r="O1338" s="298" t="e">
        <f>VLOOKUP(msa[[#This Row],[hwycov_id]],check!$A$2:$P$26,16,FALSE)</f>
        <v>#N/A</v>
      </c>
      <c r="P1338" s="298">
        <v>1358</v>
      </c>
    </row>
    <row r="1339" spans="1:16">
      <c r="A1339" s="59">
        <v>20464</v>
      </c>
      <c r="B1339" s="59">
        <v>1</v>
      </c>
      <c r="C1339" s="59">
        <v>1</v>
      </c>
      <c r="D1339" s="59">
        <v>1</v>
      </c>
      <c r="E1339" s="59" t="s">
        <v>78</v>
      </c>
      <c r="F1339" s="227">
        <v>1</v>
      </c>
      <c r="G1339" s="227">
        <v>7</v>
      </c>
      <c r="H1339" s="59">
        <v>4</v>
      </c>
      <c r="I1339" s="227">
        <v>14</v>
      </c>
      <c r="J1339" s="59">
        <v>75360</v>
      </c>
      <c r="K1339" s="78">
        <f>VLOOKUP(msa[[#This Row],[hwycov_id]],cnf[],10,FALSE)</f>
        <v>75360</v>
      </c>
      <c r="L1339" s="229">
        <f t="shared" si="60"/>
        <v>0</v>
      </c>
      <c r="M1339" s="228">
        <f t="shared" si="61"/>
        <v>0</v>
      </c>
      <c r="N1339" s="228">
        <f t="shared" si="62"/>
        <v>0</v>
      </c>
      <c r="O1339" s="298" t="e">
        <f>VLOOKUP(msa[[#This Row],[hwycov_id]],check!$A$2:$P$26,16,FALSE)</f>
        <v>#N/A</v>
      </c>
      <c r="P1339" s="298">
        <v>1359</v>
      </c>
    </row>
    <row r="1340" spans="1:16">
      <c r="A1340" s="59">
        <v>27940</v>
      </c>
      <c r="B1340" s="59">
        <v>1</v>
      </c>
      <c r="C1340" s="59">
        <v>1</v>
      </c>
      <c r="D1340" s="59">
        <v>1</v>
      </c>
      <c r="E1340" s="59" t="s">
        <v>78</v>
      </c>
      <c r="F1340" s="227">
        <v>1</v>
      </c>
      <c r="G1340" s="227">
        <v>7</v>
      </c>
      <c r="H1340" s="59">
        <v>4</v>
      </c>
      <c r="I1340" s="227">
        <v>2</v>
      </c>
      <c r="J1340" s="59">
        <v>78145</v>
      </c>
      <c r="K1340" s="78">
        <f>VLOOKUP(msa[[#This Row],[hwycov_id]],cnf[],10,FALSE)</f>
        <v>78145</v>
      </c>
      <c r="L1340" s="229">
        <f t="shared" si="60"/>
        <v>0</v>
      </c>
      <c r="M1340" s="228">
        <f t="shared" si="61"/>
        <v>0</v>
      </c>
      <c r="N1340" s="228">
        <f t="shared" si="62"/>
        <v>0</v>
      </c>
      <c r="O1340" s="298" t="e">
        <f>VLOOKUP(msa[[#This Row],[hwycov_id]],check!$A$2:$P$26,16,FALSE)</f>
        <v>#N/A</v>
      </c>
      <c r="P1340" s="298">
        <v>1360</v>
      </c>
    </row>
    <row r="1341" spans="1:16">
      <c r="A1341" s="59">
        <v>27916</v>
      </c>
      <c r="B1341" s="59">
        <v>1</v>
      </c>
      <c r="C1341" s="59">
        <v>1</v>
      </c>
      <c r="D1341" s="59">
        <v>1</v>
      </c>
      <c r="E1341" s="59" t="s">
        <v>78</v>
      </c>
      <c r="F1341" s="227">
        <v>1</v>
      </c>
      <c r="G1341" s="227">
        <v>8</v>
      </c>
      <c r="H1341" s="59">
        <v>4</v>
      </c>
      <c r="I1341" s="227">
        <v>14</v>
      </c>
      <c r="J1341" s="59">
        <v>81280</v>
      </c>
      <c r="K1341" s="78">
        <f>VLOOKUP(msa[[#This Row],[hwycov_id]],cnf[],10,FALSE)</f>
        <v>81280</v>
      </c>
      <c r="L1341" s="229">
        <f t="shared" si="60"/>
        <v>0</v>
      </c>
      <c r="M1341" s="228">
        <f t="shared" si="61"/>
        <v>0</v>
      </c>
      <c r="N1341" s="228">
        <f t="shared" si="62"/>
        <v>0</v>
      </c>
      <c r="O1341" s="298" t="e">
        <f>VLOOKUP(msa[[#This Row],[hwycov_id]],check!$A$2:$P$26,16,FALSE)</f>
        <v>#N/A</v>
      </c>
      <c r="P1341" s="298">
        <v>1361</v>
      </c>
    </row>
    <row r="1342" spans="1:16">
      <c r="A1342" s="59">
        <v>27924</v>
      </c>
      <c r="B1342" s="59">
        <v>1</v>
      </c>
      <c r="C1342" s="59">
        <v>1</v>
      </c>
      <c r="D1342" s="59">
        <v>1</v>
      </c>
      <c r="E1342" s="59" t="s">
        <v>78</v>
      </c>
      <c r="F1342" s="227">
        <v>1</v>
      </c>
      <c r="G1342" s="227">
        <v>8</v>
      </c>
      <c r="H1342" s="59">
        <v>4</v>
      </c>
      <c r="I1342" s="227">
        <v>2</v>
      </c>
      <c r="J1342" s="59">
        <v>81832</v>
      </c>
      <c r="K1342" s="78">
        <f>VLOOKUP(msa[[#This Row],[hwycov_id]],cnf[],10,FALSE)</f>
        <v>81832</v>
      </c>
      <c r="L1342" s="229">
        <f t="shared" si="60"/>
        <v>0</v>
      </c>
      <c r="M1342" s="228">
        <f t="shared" si="61"/>
        <v>0</v>
      </c>
      <c r="N1342" s="228">
        <f t="shared" si="62"/>
        <v>0</v>
      </c>
      <c r="O1342" s="298" t="e">
        <f>VLOOKUP(msa[[#This Row],[hwycov_id]],check!$A$2:$P$26,16,FALSE)</f>
        <v>#N/A</v>
      </c>
      <c r="P1342" s="298">
        <v>1362</v>
      </c>
    </row>
    <row r="1343" spans="1:16">
      <c r="A1343" s="59">
        <v>27915</v>
      </c>
      <c r="B1343" s="59">
        <v>1</v>
      </c>
      <c r="C1343" s="59">
        <v>1</v>
      </c>
      <c r="D1343" s="59">
        <v>1</v>
      </c>
      <c r="E1343" s="59" t="s">
        <v>82</v>
      </c>
      <c r="F1343" s="227">
        <v>1</v>
      </c>
      <c r="G1343" s="227">
        <v>8</v>
      </c>
      <c r="H1343" s="59">
        <v>4</v>
      </c>
      <c r="I1343" s="227">
        <v>14</v>
      </c>
      <c r="J1343" s="59">
        <v>82654</v>
      </c>
      <c r="K1343" s="78">
        <f>VLOOKUP(msa[[#This Row],[hwycov_id]],cnf[],10,FALSE)</f>
        <v>82654</v>
      </c>
      <c r="L1343" s="229">
        <f t="shared" si="60"/>
        <v>0</v>
      </c>
      <c r="M1343" s="228">
        <f t="shared" si="61"/>
        <v>0</v>
      </c>
      <c r="N1343" s="228">
        <f t="shared" si="62"/>
        <v>0</v>
      </c>
      <c r="O1343" s="298" t="e">
        <f>VLOOKUP(msa[[#This Row],[hwycov_id]],check!$A$2:$P$26,16,FALSE)</f>
        <v>#N/A</v>
      </c>
      <c r="P1343" s="298">
        <v>1363</v>
      </c>
    </row>
    <row r="1344" spans="1:16">
      <c r="A1344" s="59">
        <v>27914</v>
      </c>
      <c r="B1344" s="59">
        <v>1</v>
      </c>
      <c r="C1344" s="59">
        <v>1</v>
      </c>
      <c r="D1344" s="59">
        <v>1</v>
      </c>
      <c r="E1344" s="59" t="s">
        <v>82</v>
      </c>
      <c r="F1344" s="227">
        <v>1</v>
      </c>
      <c r="G1344" s="227">
        <v>8</v>
      </c>
      <c r="H1344" s="59">
        <v>4</v>
      </c>
      <c r="I1344" s="227">
        <v>14</v>
      </c>
      <c r="J1344" s="59">
        <v>82885</v>
      </c>
      <c r="K1344" s="78">
        <f>VLOOKUP(msa[[#This Row],[hwycov_id]],cnf[],10,FALSE)</f>
        <v>82885</v>
      </c>
      <c r="L1344" s="229">
        <f t="shared" si="60"/>
        <v>0</v>
      </c>
      <c r="M1344" s="228">
        <f t="shared" si="61"/>
        <v>0</v>
      </c>
      <c r="N1344" s="228">
        <f t="shared" si="62"/>
        <v>0</v>
      </c>
      <c r="O1344" s="298" t="e">
        <f>VLOOKUP(msa[[#This Row],[hwycov_id]],check!$A$2:$P$26,16,FALSE)</f>
        <v>#N/A</v>
      </c>
      <c r="P1344" s="298">
        <v>1364</v>
      </c>
    </row>
    <row r="1345" spans="1:16">
      <c r="A1345" s="59">
        <v>27933</v>
      </c>
      <c r="B1345" s="59">
        <v>1</v>
      </c>
      <c r="C1345" s="59">
        <v>1</v>
      </c>
      <c r="D1345" s="59">
        <v>1</v>
      </c>
      <c r="E1345" s="59" t="s">
        <v>78</v>
      </c>
      <c r="F1345" s="227">
        <v>1</v>
      </c>
      <c r="G1345" s="227">
        <v>8</v>
      </c>
      <c r="H1345" s="59">
        <v>4</v>
      </c>
      <c r="I1345" s="227">
        <v>2</v>
      </c>
      <c r="J1345" s="59">
        <v>84946</v>
      </c>
      <c r="K1345" s="78">
        <f>VLOOKUP(msa[[#This Row],[hwycov_id]],cnf[],10,FALSE)</f>
        <v>84946</v>
      </c>
      <c r="L1345" s="229">
        <f t="shared" si="60"/>
        <v>0</v>
      </c>
      <c r="M1345" s="228">
        <f t="shared" si="61"/>
        <v>0</v>
      </c>
      <c r="N1345" s="228">
        <f t="shared" si="62"/>
        <v>0</v>
      </c>
      <c r="O1345" s="298" t="e">
        <f>VLOOKUP(msa[[#This Row],[hwycov_id]],check!$A$2:$P$26,16,FALSE)</f>
        <v>#N/A</v>
      </c>
      <c r="P1345" s="298">
        <v>1365</v>
      </c>
    </row>
    <row r="1346" spans="1:16">
      <c r="A1346" s="59">
        <v>27925</v>
      </c>
      <c r="B1346" s="59">
        <v>1</v>
      </c>
      <c r="C1346" s="59">
        <v>1</v>
      </c>
      <c r="D1346" s="59">
        <v>1</v>
      </c>
      <c r="E1346" s="59" t="s">
        <v>78</v>
      </c>
      <c r="F1346" s="227">
        <v>1</v>
      </c>
      <c r="G1346" s="227">
        <v>8</v>
      </c>
      <c r="H1346" s="59">
        <v>4</v>
      </c>
      <c r="I1346" s="227">
        <v>2</v>
      </c>
      <c r="J1346" s="59">
        <v>85067</v>
      </c>
      <c r="K1346" s="78">
        <f>VLOOKUP(msa[[#This Row],[hwycov_id]],cnf[],10,FALSE)</f>
        <v>85067</v>
      </c>
      <c r="L1346" s="229">
        <f t="shared" ref="L1346:L1409" si="63">K1346/J1346-1</f>
        <v>0</v>
      </c>
      <c r="M1346" s="228">
        <f t="shared" ref="M1346:M1409" si="64">K1346-J1346</f>
        <v>0</v>
      </c>
      <c r="N1346" s="228">
        <f t="shared" ref="N1346:N1409" si="65">POWER(M1346,2)</f>
        <v>0</v>
      </c>
      <c r="O1346" s="298" t="e">
        <f>VLOOKUP(msa[[#This Row],[hwycov_id]],check!$A$2:$P$26,16,FALSE)</f>
        <v>#N/A</v>
      </c>
      <c r="P1346" s="298">
        <v>1366</v>
      </c>
    </row>
    <row r="1347" spans="1:16">
      <c r="A1347" s="59">
        <v>843</v>
      </c>
      <c r="B1347" s="59">
        <v>1</v>
      </c>
      <c r="C1347" s="59">
        <v>1</v>
      </c>
      <c r="D1347" s="59">
        <v>1</v>
      </c>
      <c r="E1347" s="59" t="s">
        <v>82</v>
      </c>
      <c r="F1347" s="227">
        <v>1</v>
      </c>
      <c r="G1347" s="227">
        <v>8</v>
      </c>
      <c r="H1347" s="59">
        <v>4</v>
      </c>
      <c r="I1347" s="227">
        <v>2</v>
      </c>
      <c r="J1347" s="59">
        <v>85672</v>
      </c>
      <c r="K1347" s="78">
        <f>VLOOKUP(msa[[#This Row],[hwycov_id]],cnf[],10,FALSE)</f>
        <v>85672</v>
      </c>
      <c r="L1347" s="229">
        <f t="shared" si="63"/>
        <v>0</v>
      </c>
      <c r="M1347" s="228">
        <f t="shared" si="64"/>
        <v>0</v>
      </c>
      <c r="N1347" s="228">
        <f t="shared" si="65"/>
        <v>0</v>
      </c>
      <c r="O1347" s="298" t="e">
        <f>VLOOKUP(msa[[#This Row],[hwycov_id]],check!$A$2:$P$26,16,FALSE)</f>
        <v>#N/A</v>
      </c>
      <c r="P1347" s="298">
        <v>1367</v>
      </c>
    </row>
    <row r="1348" spans="1:16">
      <c r="A1348" s="59">
        <v>27941</v>
      </c>
      <c r="B1348" s="59">
        <v>1</v>
      </c>
      <c r="C1348" s="59">
        <v>1</v>
      </c>
      <c r="D1348" s="59">
        <v>1</v>
      </c>
      <c r="E1348" s="59" t="s">
        <v>78</v>
      </c>
      <c r="F1348" s="227">
        <v>1</v>
      </c>
      <c r="G1348" s="227">
        <v>8</v>
      </c>
      <c r="H1348" s="59">
        <v>4</v>
      </c>
      <c r="I1348" s="227">
        <v>2</v>
      </c>
      <c r="J1348" s="59">
        <v>86274</v>
      </c>
      <c r="K1348" s="78">
        <f>VLOOKUP(msa[[#This Row],[hwycov_id]],cnf[],10,FALSE)</f>
        <v>86274</v>
      </c>
      <c r="L1348" s="229">
        <f t="shared" si="63"/>
        <v>0</v>
      </c>
      <c r="M1348" s="228">
        <f t="shared" si="64"/>
        <v>0</v>
      </c>
      <c r="N1348" s="228">
        <f t="shared" si="65"/>
        <v>0</v>
      </c>
      <c r="O1348" s="298" t="e">
        <f>VLOOKUP(msa[[#This Row],[hwycov_id]],check!$A$2:$P$26,16,FALSE)</f>
        <v>#N/A</v>
      </c>
      <c r="P1348" s="298">
        <v>1368</v>
      </c>
    </row>
    <row r="1349" spans="1:16">
      <c r="A1349" s="59">
        <v>27952</v>
      </c>
      <c r="B1349" s="59">
        <v>1</v>
      </c>
      <c r="C1349" s="59">
        <v>1</v>
      </c>
      <c r="D1349" s="59">
        <v>1</v>
      </c>
      <c r="E1349" s="59" t="s">
        <v>78</v>
      </c>
      <c r="F1349" s="227">
        <v>1</v>
      </c>
      <c r="G1349" s="227">
        <v>8</v>
      </c>
      <c r="H1349" s="59">
        <v>4</v>
      </c>
      <c r="I1349" s="227">
        <v>2</v>
      </c>
      <c r="J1349" s="59">
        <v>87132</v>
      </c>
      <c r="K1349" s="78">
        <f>VLOOKUP(msa[[#This Row],[hwycov_id]],cnf[],10,FALSE)</f>
        <v>87132</v>
      </c>
      <c r="L1349" s="229">
        <f t="shared" si="63"/>
        <v>0</v>
      </c>
      <c r="M1349" s="228">
        <f t="shared" si="64"/>
        <v>0</v>
      </c>
      <c r="N1349" s="228">
        <f t="shared" si="65"/>
        <v>0</v>
      </c>
      <c r="O1349" s="298" t="e">
        <f>VLOOKUP(msa[[#This Row],[hwycov_id]],check!$A$2:$P$26,16,FALSE)</f>
        <v>#N/A</v>
      </c>
      <c r="P1349" s="298">
        <v>1369</v>
      </c>
    </row>
    <row r="1350" spans="1:16">
      <c r="A1350" s="59">
        <v>27946</v>
      </c>
      <c r="B1350" s="59">
        <v>1</v>
      </c>
      <c r="C1350" s="59">
        <v>1</v>
      </c>
      <c r="D1350" s="59">
        <v>1</v>
      </c>
      <c r="E1350" s="59" t="s">
        <v>78</v>
      </c>
      <c r="F1350" s="227">
        <v>1</v>
      </c>
      <c r="G1350" s="227">
        <v>8</v>
      </c>
      <c r="H1350" s="59">
        <v>4</v>
      </c>
      <c r="I1350" s="227">
        <v>2</v>
      </c>
      <c r="J1350" s="59">
        <v>87296</v>
      </c>
      <c r="K1350" s="78">
        <f>VLOOKUP(msa[[#This Row],[hwycov_id]],cnf[],10,FALSE)</f>
        <v>87296</v>
      </c>
      <c r="L1350" s="229">
        <f t="shared" si="63"/>
        <v>0</v>
      </c>
      <c r="M1350" s="228">
        <f t="shared" si="64"/>
        <v>0</v>
      </c>
      <c r="N1350" s="228">
        <f t="shared" si="65"/>
        <v>0</v>
      </c>
      <c r="O1350" s="298" t="e">
        <f>VLOOKUP(msa[[#This Row],[hwycov_id]],check!$A$2:$P$26,16,FALSE)</f>
        <v>#N/A</v>
      </c>
      <c r="P1350" s="298">
        <v>1370</v>
      </c>
    </row>
    <row r="1351" spans="1:16">
      <c r="A1351" s="59">
        <v>702</v>
      </c>
      <c r="B1351" s="59">
        <v>1</v>
      </c>
      <c r="C1351" s="59">
        <v>1</v>
      </c>
      <c r="D1351" s="59">
        <v>1</v>
      </c>
      <c r="E1351" s="59" t="s">
        <v>82</v>
      </c>
      <c r="F1351" s="227">
        <v>1</v>
      </c>
      <c r="G1351" s="227">
        <v>8</v>
      </c>
      <c r="H1351" s="59">
        <v>4</v>
      </c>
      <c r="I1351" s="227">
        <v>2</v>
      </c>
      <c r="J1351" s="59">
        <v>87410</v>
      </c>
      <c r="K1351" s="78">
        <f>VLOOKUP(msa[[#This Row],[hwycov_id]],cnf[],10,FALSE)</f>
        <v>87410</v>
      </c>
      <c r="L1351" s="229">
        <f t="shared" si="63"/>
        <v>0</v>
      </c>
      <c r="M1351" s="228">
        <f t="shared" si="64"/>
        <v>0</v>
      </c>
      <c r="N1351" s="228">
        <f t="shared" si="65"/>
        <v>0</v>
      </c>
      <c r="O1351" s="298" t="e">
        <f>VLOOKUP(msa[[#This Row],[hwycov_id]],check!$A$2:$P$26,16,FALSE)</f>
        <v>#N/A</v>
      </c>
      <c r="P1351" s="298">
        <v>1371</v>
      </c>
    </row>
    <row r="1352" spans="1:16">
      <c r="A1352" s="59">
        <v>22157</v>
      </c>
      <c r="B1352" s="59">
        <v>1</v>
      </c>
      <c r="C1352" s="59">
        <v>1</v>
      </c>
      <c r="D1352" s="59">
        <v>1</v>
      </c>
      <c r="E1352" s="59" t="s">
        <v>78</v>
      </c>
      <c r="F1352" s="227">
        <v>1</v>
      </c>
      <c r="G1352" s="227">
        <v>10</v>
      </c>
      <c r="H1352" s="59">
        <v>4</v>
      </c>
      <c r="I1352" s="227">
        <v>19</v>
      </c>
      <c r="J1352" s="59">
        <v>102194</v>
      </c>
      <c r="K1352" s="78">
        <f>VLOOKUP(msa[[#This Row],[hwycov_id]],cnf[],10,FALSE)</f>
        <v>102194</v>
      </c>
      <c r="L1352" s="229">
        <f t="shared" si="63"/>
        <v>0</v>
      </c>
      <c r="M1352" s="228">
        <f t="shared" si="64"/>
        <v>0</v>
      </c>
      <c r="N1352" s="228">
        <f t="shared" si="65"/>
        <v>0</v>
      </c>
      <c r="O1352" s="298" t="e">
        <f>VLOOKUP(msa[[#This Row],[hwycov_id]],check!$A$2:$P$26,16,FALSE)</f>
        <v>#N/A</v>
      </c>
      <c r="P1352" s="298">
        <v>1372</v>
      </c>
    </row>
    <row r="1353" spans="1:16">
      <c r="A1353" s="59">
        <v>841</v>
      </c>
      <c r="B1353" s="59">
        <v>1</v>
      </c>
      <c r="C1353" s="59">
        <v>1</v>
      </c>
      <c r="D1353" s="59">
        <v>1</v>
      </c>
      <c r="E1353" s="59" t="s">
        <v>78</v>
      </c>
      <c r="F1353" s="227">
        <v>1</v>
      </c>
      <c r="G1353" s="227">
        <v>10</v>
      </c>
      <c r="H1353" s="59">
        <v>4</v>
      </c>
      <c r="I1353" s="227">
        <v>2</v>
      </c>
      <c r="J1353" s="59">
        <v>105422</v>
      </c>
      <c r="K1353" s="78">
        <f>VLOOKUP(msa[[#This Row],[hwycov_id]],cnf[],10,FALSE)</f>
        <v>105422</v>
      </c>
      <c r="L1353" s="229">
        <f t="shared" si="63"/>
        <v>0</v>
      </c>
      <c r="M1353" s="228">
        <f t="shared" si="64"/>
        <v>0</v>
      </c>
      <c r="N1353" s="228">
        <f t="shared" si="65"/>
        <v>0</v>
      </c>
      <c r="O1353" s="298" t="e">
        <f>VLOOKUP(msa[[#This Row],[hwycov_id]],check!$A$2:$P$26,16,FALSE)</f>
        <v>#N/A</v>
      </c>
      <c r="P1353" s="298">
        <v>1373</v>
      </c>
    </row>
    <row r="1354" spans="1:16">
      <c r="A1354" s="59">
        <v>705</v>
      </c>
      <c r="B1354" s="59">
        <v>1</v>
      </c>
      <c r="C1354" s="59">
        <v>1</v>
      </c>
      <c r="D1354" s="59">
        <v>1</v>
      </c>
      <c r="E1354" s="59" t="s">
        <v>78</v>
      </c>
      <c r="F1354" s="227">
        <v>1</v>
      </c>
      <c r="G1354" s="227">
        <v>10</v>
      </c>
      <c r="H1354" s="59">
        <v>4</v>
      </c>
      <c r="I1354" s="227">
        <v>2</v>
      </c>
      <c r="J1354" s="59">
        <v>110689</v>
      </c>
      <c r="K1354" s="78">
        <f>VLOOKUP(msa[[#This Row],[hwycov_id]],cnf[],10,FALSE)</f>
        <v>110689</v>
      </c>
      <c r="L1354" s="229">
        <f t="shared" si="63"/>
        <v>0</v>
      </c>
      <c r="M1354" s="228">
        <f t="shared" si="64"/>
        <v>0</v>
      </c>
      <c r="N1354" s="228">
        <f t="shared" si="65"/>
        <v>0</v>
      </c>
      <c r="O1354" s="298" t="e">
        <f>VLOOKUP(msa[[#This Row],[hwycov_id]],check!$A$2:$P$26,16,FALSE)</f>
        <v>#N/A</v>
      </c>
      <c r="P1354" s="298">
        <v>1374</v>
      </c>
    </row>
    <row r="1355" spans="1:16">
      <c r="A1355" s="59">
        <v>836</v>
      </c>
      <c r="B1355" s="59">
        <v>1</v>
      </c>
      <c r="C1355" s="59">
        <v>1</v>
      </c>
      <c r="D1355" s="59">
        <v>1</v>
      </c>
      <c r="E1355" s="59" t="s">
        <v>78</v>
      </c>
      <c r="F1355" s="227">
        <v>1</v>
      </c>
      <c r="G1355" s="227">
        <v>10</v>
      </c>
      <c r="H1355" s="59">
        <v>4</v>
      </c>
      <c r="I1355" s="227">
        <v>19</v>
      </c>
      <c r="J1355" s="59">
        <v>115013</v>
      </c>
      <c r="K1355" s="78">
        <f>VLOOKUP(msa[[#This Row],[hwycov_id]],cnf[],10,FALSE)</f>
        <v>115013</v>
      </c>
      <c r="L1355" s="229">
        <f t="shared" si="63"/>
        <v>0</v>
      </c>
      <c r="M1355" s="228">
        <f t="shared" si="64"/>
        <v>0</v>
      </c>
      <c r="N1355" s="228">
        <f t="shared" si="65"/>
        <v>0</v>
      </c>
      <c r="O1355" s="298" t="e">
        <f>VLOOKUP(msa[[#This Row],[hwycov_id]],check!$A$2:$P$26,16,FALSE)</f>
        <v>#N/A</v>
      </c>
      <c r="P1355" s="298">
        <v>1375</v>
      </c>
    </row>
    <row r="1356" spans="1:16">
      <c r="A1356" s="59">
        <v>706</v>
      </c>
      <c r="B1356" s="59">
        <v>1</v>
      </c>
      <c r="C1356" s="59">
        <v>1</v>
      </c>
      <c r="D1356" s="59">
        <v>1</v>
      </c>
      <c r="E1356" s="59" t="s">
        <v>82</v>
      </c>
      <c r="F1356" s="227">
        <v>1</v>
      </c>
      <c r="G1356" s="227">
        <v>10</v>
      </c>
      <c r="H1356" s="59">
        <v>4</v>
      </c>
      <c r="I1356" s="227">
        <v>2</v>
      </c>
      <c r="J1356" s="59">
        <v>125375</v>
      </c>
      <c r="K1356" s="78">
        <f>VLOOKUP(msa[[#This Row],[hwycov_id]],cnf[],10,FALSE)</f>
        <v>125375</v>
      </c>
      <c r="L1356" s="229">
        <f t="shared" si="63"/>
        <v>0</v>
      </c>
      <c r="M1356" s="228">
        <f t="shared" si="64"/>
        <v>0</v>
      </c>
      <c r="N1356" s="228">
        <f t="shared" si="65"/>
        <v>0</v>
      </c>
      <c r="O1356" s="298" t="e">
        <f>VLOOKUP(msa[[#This Row],[hwycov_id]],check!$A$2:$P$26,16,FALSE)</f>
        <v>#N/A</v>
      </c>
      <c r="P1356" s="298">
        <v>1376</v>
      </c>
    </row>
    <row r="1357" spans="1:16">
      <c r="A1357" s="59">
        <v>835</v>
      </c>
      <c r="B1357" s="59">
        <v>1</v>
      </c>
      <c r="C1357" s="59">
        <v>1</v>
      </c>
      <c r="D1357" s="59">
        <v>1</v>
      </c>
      <c r="E1357" s="59" t="s">
        <v>82</v>
      </c>
      <c r="F1357" s="227">
        <v>1</v>
      </c>
      <c r="G1357" s="227">
        <v>10</v>
      </c>
      <c r="H1357" s="59">
        <v>4</v>
      </c>
      <c r="I1357" s="227">
        <v>2</v>
      </c>
      <c r="J1357" s="59">
        <v>131719</v>
      </c>
      <c r="K1357" s="78">
        <f>VLOOKUP(msa[[#This Row],[hwycov_id]],cnf[],10,FALSE)</f>
        <v>131719</v>
      </c>
      <c r="L1357" s="229">
        <f t="shared" si="63"/>
        <v>0</v>
      </c>
      <c r="M1357" s="228">
        <f t="shared" si="64"/>
        <v>0</v>
      </c>
      <c r="N1357" s="228">
        <f t="shared" si="65"/>
        <v>0</v>
      </c>
      <c r="O1357" s="298" t="e">
        <f>VLOOKUP(msa[[#This Row],[hwycov_id]],check!$A$2:$P$26,16,FALSE)</f>
        <v>#N/A</v>
      </c>
      <c r="P1357" s="298">
        <v>1377</v>
      </c>
    </row>
    <row r="1358" spans="1:16">
      <c r="A1358" s="59">
        <v>9881</v>
      </c>
      <c r="B1358" s="59">
        <v>9</v>
      </c>
      <c r="C1358" s="59">
        <v>1</v>
      </c>
      <c r="D1358" s="59">
        <v>1</v>
      </c>
      <c r="E1358" s="59" t="s">
        <v>78</v>
      </c>
      <c r="F1358" s="227">
        <v>2</v>
      </c>
      <c r="G1358" s="227">
        <v>0</v>
      </c>
      <c r="H1358" s="59">
        <v>4</v>
      </c>
      <c r="I1358" s="227">
        <v>14</v>
      </c>
      <c r="J1358" s="59">
        <v>2311</v>
      </c>
      <c r="K1358" s="78">
        <f>VLOOKUP(msa[[#This Row],[hwycov_id]],cnf[],10,FALSE)</f>
        <v>2311</v>
      </c>
      <c r="L1358" s="229">
        <f t="shared" si="63"/>
        <v>0</v>
      </c>
      <c r="M1358" s="228">
        <f t="shared" si="64"/>
        <v>0</v>
      </c>
      <c r="N1358" s="228">
        <f t="shared" si="65"/>
        <v>0</v>
      </c>
      <c r="O1358" s="298" t="e">
        <f>VLOOKUP(msa[[#This Row],[hwycov_id]],check!$A$2:$P$26,16,FALSE)</f>
        <v>#N/A</v>
      </c>
      <c r="P1358" s="298">
        <v>1378</v>
      </c>
    </row>
    <row r="1359" spans="1:16">
      <c r="A1359" s="59">
        <v>11147</v>
      </c>
      <c r="B1359" s="59">
        <v>9</v>
      </c>
      <c r="C1359" s="59">
        <v>1</v>
      </c>
      <c r="D1359" s="59">
        <v>1</v>
      </c>
      <c r="E1359" s="59" t="s">
        <v>78</v>
      </c>
      <c r="F1359" s="227">
        <v>2</v>
      </c>
      <c r="G1359" s="227">
        <v>0</v>
      </c>
      <c r="H1359" s="59">
        <v>4</v>
      </c>
      <c r="I1359" s="227">
        <v>2</v>
      </c>
      <c r="J1359" s="59">
        <v>6210</v>
      </c>
      <c r="K1359" s="78">
        <f>VLOOKUP(msa[[#This Row],[hwycov_id]],cnf[],10,FALSE)</f>
        <v>6210</v>
      </c>
      <c r="L1359" s="229">
        <f t="shared" si="63"/>
        <v>0</v>
      </c>
      <c r="M1359" s="228">
        <f t="shared" si="64"/>
        <v>0</v>
      </c>
      <c r="N1359" s="228">
        <f t="shared" si="65"/>
        <v>0</v>
      </c>
      <c r="O1359" s="298" t="e">
        <f>VLOOKUP(msa[[#This Row],[hwycov_id]],check!$A$2:$P$26,16,FALSE)</f>
        <v>#N/A</v>
      </c>
      <c r="P1359" s="298">
        <v>1379</v>
      </c>
    </row>
    <row r="1360" spans="1:16">
      <c r="A1360" s="59">
        <v>27966</v>
      </c>
      <c r="B1360" s="59">
        <v>9</v>
      </c>
      <c r="C1360" s="59">
        <v>1</v>
      </c>
      <c r="D1360" s="59">
        <v>1</v>
      </c>
      <c r="E1360" s="59" t="s">
        <v>78</v>
      </c>
      <c r="F1360" s="227">
        <v>2</v>
      </c>
      <c r="G1360" s="227">
        <v>0</v>
      </c>
      <c r="H1360" s="59">
        <v>4</v>
      </c>
      <c r="I1360" s="227">
        <v>2</v>
      </c>
      <c r="J1360" s="59">
        <v>9488</v>
      </c>
      <c r="K1360" s="78">
        <f>VLOOKUP(msa[[#This Row],[hwycov_id]],cnf[],10,FALSE)</f>
        <v>9488</v>
      </c>
      <c r="L1360" s="229">
        <f t="shared" si="63"/>
        <v>0</v>
      </c>
      <c r="M1360" s="228">
        <f t="shared" si="64"/>
        <v>0</v>
      </c>
      <c r="N1360" s="228">
        <f t="shared" si="65"/>
        <v>0</v>
      </c>
      <c r="O1360" s="298" t="e">
        <f>VLOOKUP(msa[[#This Row],[hwycov_id]],check!$A$2:$P$26,16,FALSE)</f>
        <v>#N/A</v>
      </c>
      <c r="P1360" s="298">
        <v>1380</v>
      </c>
    </row>
    <row r="1361" spans="1:16">
      <c r="A1361" s="59">
        <v>29136</v>
      </c>
      <c r="B1361" s="59">
        <v>9</v>
      </c>
      <c r="C1361" s="59">
        <v>1</v>
      </c>
      <c r="D1361" s="59">
        <v>1</v>
      </c>
      <c r="E1361" s="59" t="s">
        <v>78</v>
      </c>
      <c r="F1361" s="227">
        <v>2</v>
      </c>
      <c r="G1361" s="227">
        <v>1</v>
      </c>
      <c r="H1361" s="59">
        <v>4</v>
      </c>
      <c r="I1361" s="227">
        <v>2</v>
      </c>
      <c r="J1361" s="59">
        <v>10772</v>
      </c>
      <c r="K1361" s="78">
        <f>VLOOKUP(msa[[#This Row],[hwycov_id]],cnf[],10,FALSE)</f>
        <v>10772</v>
      </c>
      <c r="L1361" s="229">
        <f t="shared" si="63"/>
        <v>0</v>
      </c>
      <c r="M1361" s="228">
        <f t="shared" si="64"/>
        <v>0</v>
      </c>
      <c r="N1361" s="228">
        <f t="shared" si="65"/>
        <v>0</v>
      </c>
      <c r="O1361" s="298" t="e">
        <f>VLOOKUP(msa[[#This Row],[hwycov_id]],check!$A$2:$P$26,16,FALSE)</f>
        <v>#N/A</v>
      </c>
      <c r="P1361" s="298">
        <v>1381</v>
      </c>
    </row>
    <row r="1362" spans="1:16">
      <c r="A1362" s="59">
        <v>10646</v>
      </c>
      <c r="B1362" s="59">
        <v>9</v>
      </c>
      <c r="C1362" s="59">
        <v>1</v>
      </c>
      <c r="D1362" s="59">
        <v>1</v>
      </c>
      <c r="E1362" s="59" t="s">
        <v>78</v>
      </c>
      <c r="F1362" s="227">
        <v>2</v>
      </c>
      <c r="G1362" s="227">
        <v>1</v>
      </c>
      <c r="H1362" s="59">
        <v>4</v>
      </c>
      <c r="I1362" s="227">
        <v>19</v>
      </c>
      <c r="J1362" s="59">
        <v>11050</v>
      </c>
      <c r="K1362" s="78">
        <f>VLOOKUP(msa[[#This Row],[hwycov_id]],cnf[],10,FALSE)</f>
        <v>11050</v>
      </c>
      <c r="L1362" s="229">
        <f t="shared" si="63"/>
        <v>0</v>
      </c>
      <c r="M1362" s="228">
        <f t="shared" si="64"/>
        <v>0</v>
      </c>
      <c r="N1362" s="228">
        <f t="shared" si="65"/>
        <v>0</v>
      </c>
      <c r="O1362" s="298" t="e">
        <f>VLOOKUP(msa[[#This Row],[hwycov_id]],check!$A$2:$P$26,16,FALSE)</f>
        <v>#N/A</v>
      </c>
      <c r="P1362" s="298">
        <v>1382</v>
      </c>
    </row>
    <row r="1363" spans="1:16">
      <c r="A1363" s="59">
        <v>11152</v>
      </c>
      <c r="B1363" s="59">
        <v>9</v>
      </c>
      <c r="C1363" s="59">
        <v>1</v>
      </c>
      <c r="D1363" s="59">
        <v>1</v>
      </c>
      <c r="E1363" s="59" t="s">
        <v>78</v>
      </c>
      <c r="F1363" s="227">
        <v>2</v>
      </c>
      <c r="G1363" s="227">
        <v>1</v>
      </c>
      <c r="H1363" s="59">
        <v>4</v>
      </c>
      <c r="I1363" s="227">
        <v>19</v>
      </c>
      <c r="J1363" s="59">
        <v>11478</v>
      </c>
      <c r="K1363" s="78">
        <f>VLOOKUP(msa[[#This Row],[hwycov_id]],cnf[],10,FALSE)</f>
        <v>11478</v>
      </c>
      <c r="L1363" s="229">
        <f t="shared" si="63"/>
        <v>0</v>
      </c>
      <c r="M1363" s="228">
        <f t="shared" si="64"/>
        <v>0</v>
      </c>
      <c r="N1363" s="228">
        <f t="shared" si="65"/>
        <v>0</v>
      </c>
      <c r="O1363" s="298" t="e">
        <f>VLOOKUP(msa[[#This Row],[hwycov_id]],check!$A$2:$P$26,16,FALSE)</f>
        <v>#N/A</v>
      </c>
      <c r="P1363" s="298">
        <v>1383</v>
      </c>
    </row>
    <row r="1364" spans="1:16">
      <c r="A1364" s="59">
        <v>11131</v>
      </c>
      <c r="B1364" s="59">
        <v>9</v>
      </c>
      <c r="C1364" s="59">
        <v>1</v>
      </c>
      <c r="D1364" s="59">
        <v>1</v>
      </c>
      <c r="E1364" s="59" t="s">
        <v>78</v>
      </c>
      <c r="F1364" s="227">
        <v>2</v>
      </c>
      <c r="G1364" s="227">
        <v>1</v>
      </c>
      <c r="H1364" s="59">
        <v>4</v>
      </c>
      <c r="I1364" s="227">
        <v>2</v>
      </c>
      <c r="J1364" s="59">
        <v>13040</v>
      </c>
      <c r="K1364" s="78">
        <f>VLOOKUP(msa[[#This Row],[hwycov_id]],cnf[],10,FALSE)</f>
        <v>13040</v>
      </c>
      <c r="L1364" s="229">
        <f t="shared" si="63"/>
        <v>0</v>
      </c>
      <c r="M1364" s="228">
        <f t="shared" si="64"/>
        <v>0</v>
      </c>
      <c r="N1364" s="228">
        <f t="shared" si="65"/>
        <v>0</v>
      </c>
      <c r="O1364" s="298" t="e">
        <f>VLOOKUP(msa[[#This Row],[hwycov_id]],check!$A$2:$P$26,16,FALSE)</f>
        <v>#N/A</v>
      </c>
      <c r="P1364" s="298">
        <v>1384</v>
      </c>
    </row>
    <row r="1365" spans="1:16">
      <c r="A1365" s="59">
        <v>27611</v>
      </c>
      <c r="B1365" s="59">
        <v>9</v>
      </c>
      <c r="C1365" s="59">
        <v>1</v>
      </c>
      <c r="D1365" s="59">
        <v>1</v>
      </c>
      <c r="E1365" s="59" t="s">
        <v>78</v>
      </c>
      <c r="F1365" s="227">
        <v>2</v>
      </c>
      <c r="G1365" s="227">
        <v>1</v>
      </c>
      <c r="H1365" s="59">
        <v>4</v>
      </c>
      <c r="I1365" s="227">
        <v>2</v>
      </c>
      <c r="J1365" s="59">
        <v>13241</v>
      </c>
      <c r="K1365" s="78">
        <f>VLOOKUP(msa[[#This Row],[hwycov_id]],cnf[],10,FALSE)</f>
        <v>13241</v>
      </c>
      <c r="L1365" s="229">
        <f t="shared" si="63"/>
        <v>0</v>
      </c>
      <c r="M1365" s="228">
        <f t="shared" si="64"/>
        <v>0</v>
      </c>
      <c r="N1365" s="228">
        <f t="shared" si="65"/>
        <v>0</v>
      </c>
      <c r="O1365" s="298" t="e">
        <f>VLOOKUP(msa[[#This Row],[hwycov_id]],check!$A$2:$P$26,16,FALSE)</f>
        <v>#N/A</v>
      </c>
      <c r="P1365" s="298">
        <v>1385</v>
      </c>
    </row>
    <row r="1366" spans="1:16">
      <c r="A1366" s="59">
        <v>10650</v>
      </c>
      <c r="B1366" s="59">
        <v>9</v>
      </c>
      <c r="C1366" s="59">
        <v>1</v>
      </c>
      <c r="D1366" s="59">
        <v>1</v>
      </c>
      <c r="E1366" s="59" t="s">
        <v>78</v>
      </c>
      <c r="F1366" s="227">
        <v>2</v>
      </c>
      <c r="G1366" s="227">
        <v>1</v>
      </c>
      <c r="H1366" s="59">
        <v>4</v>
      </c>
      <c r="I1366" s="227">
        <v>2</v>
      </c>
      <c r="J1366" s="59">
        <v>13498</v>
      </c>
      <c r="K1366" s="78">
        <f>VLOOKUP(msa[[#This Row],[hwycov_id]],cnf[],10,FALSE)</f>
        <v>13498</v>
      </c>
      <c r="L1366" s="229">
        <f t="shared" si="63"/>
        <v>0</v>
      </c>
      <c r="M1366" s="228">
        <f t="shared" si="64"/>
        <v>0</v>
      </c>
      <c r="N1366" s="228">
        <f t="shared" si="65"/>
        <v>0</v>
      </c>
      <c r="O1366" s="298" t="e">
        <f>VLOOKUP(msa[[#This Row],[hwycov_id]],check!$A$2:$P$26,16,FALSE)</f>
        <v>#N/A</v>
      </c>
      <c r="P1366" s="298">
        <v>1386</v>
      </c>
    </row>
    <row r="1367" spans="1:16">
      <c r="A1367" s="59">
        <v>10012</v>
      </c>
      <c r="B1367" s="59">
        <v>9</v>
      </c>
      <c r="C1367" s="59">
        <v>1</v>
      </c>
      <c r="D1367" s="59">
        <v>1</v>
      </c>
      <c r="E1367" s="59" t="s">
        <v>78</v>
      </c>
      <c r="F1367" s="227">
        <v>2</v>
      </c>
      <c r="G1367" s="227">
        <v>1</v>
      </c>
      <c r="H1367" s="59">
        <v>4</v>
      </c>
      <c r="I1367" s="227">
        <v>14</v>
      </c>
      <c r="J1367" s="59">
        <v>13755</v>
      </c>
      <c r="K1367" s="78">
        <f>VLOOKUP(msa[[#This Row],[hwycov_id]],cnf[],10,FALSE)</f>
        <v>13755</v>
      </c>
      <c r="L1367" s="229">
        <f t="shared" si="63"/>
        <v>0</v>
      </c>
      <c r="M1367" s="228">
        <f t="shared" si="64"/>
        <v>0</v>
      </c>
      <c r="N1367" s="228">
        <f t="shared" si="65"/>
        <v>0</v>
      </c>
      <c r="O1367" s="298" t="e">
        <f>VLOOKUP(msa[[#This Row],[hwycov_id]],check!$A$2:$P$26,16,FALSE)</f>
        <v>#N/A</v>
      </c>
      <c r="P1367" s="298">
        <v>1387</v>
      </c>
    </row>
    <row r="1368" spans="1:16">
      <c r="A1368" s="59">
        <v>29163</v>
      </c>
      <c r="B1368" s="59">
        <v>9</v>
      </c>
      <c r="C1368" s="59">
        <v>1</v>
      </c>
      <c r="D1368" s="59">
        <v>1</v>
      </c>
      <c r="E1368" s="59" t="s">
        <v>78</v>
      </c>
      <c r="F1368" s="227">
        <v>2</v>
      </c>
      <c r="G1368" s="227">
        <v>1</v>
      </c>
      <c r="H1368" s="59">
        <v>4</v>
      </c>
      <c r="I1368" s="227">
        <v>2</v>
      </c>
      <c r="J1368" s="59">
        <v>14205</v>
      </c>
      <c r="K1368" s="78">
        <f>VLOOKUP(msa[[#This Row],[hwycov_id]],cnf[],10,FALSE)</f>
        <v>14205</v>
      </c>
      <c r="L1368" s="229">
        <f t="shared" si="63"/>
        <v>0</v>
      </c>
      <c r="M1368" s="228">
        <f t="shared" si="64"/>
        <v>0</v>
      </c>
      <c r="N1368" s="228">
        <f t="shared" si="65"/>
        <v>0</v>
      </c>
      <c r="O1368" s="298" t="e">
        <f>VLOOKUP(msa[[#This Row],[hwycov_id]],check!$A$2:$P$26,16,FALSE)</f>
        <v>#N/A</v>
      </c>
      <c r="P1368" s="298">
        <v>1388</v>
      </c>
    </row>
    <row r="1369" spans="1:16">
      <c r="A1369" s="59">
        <v>11153</v>
      </c>
      <c r="B1369" s="59">
        <v>9</v>
      </c>
      <c r="C1369" s="59">
        <v>1</v>
      </c>
      <c r="D1369" s="59">
        <v>1</v>
      </c>
      <c r="E1369" s="59" t="s">
        <v>78</v>
      </c>
      <c r="F1369" s="227">
        <v>2</v>
      </c>
      <c r="G1369" s="227">
        <v>1</v>
      </c>
      <c r="H1369" s="59">
        <v>4</v>
      </c>
      <c r="I1369" s="227">
        <v>19</v>
      </c>
      <c r="J1369" s="59">
        <v>19351</v>
      </c>
      <c r="K1369" s="78">
        <f>VLOOKUP(msa[[#This Row],[hwycov_id]],cnf[],10,FALSE)</f>
        <v>19351</v>
      </c>
      <c r="L1369" s="229">
        <f t="shared" si="63"/>
        <v>0</v>
      </c>
      <c r="M1369" s="228">
        <f t="shared" si="64"/>
        <v>0</v>
      </c>
      <c r="N1369" s="228">
        <f t="shared" si="65"/>
        <v>0</v>
      </c>
      <c r="O1369" s="298" t="e">
        <f>VLOOKUP(msa[[#This Row],[hwycov_id]],check!$A$2:$P$26,16,FALSE)</f>
        <v>#N/A</v>
      </c>
      <c r="P1369" s="298">
        <v>1389</v>
      </c>
    </row>
    <row r="1370" spans="1:16">
      <c r="A1370" s="59">
        <v>28345</v>
      </c>
      <c r="B1370" s="59">
        <v>9</v>
      </c>
      <c r="C1370" s="59">
        <v>1</v>
      </c>
      <c r="D1370" s="59">
        <v>1</v>
      </c>
      <c r="E1370" s="59" t="s">
        <v>78</v>
      </c>
      <c r="F1370" s="227">
        <v>2</v>
      </c>
      <c r="G1370" s="227">
        <v>2</v>
      </c>
      <c r="H1370" s="59">
        <v>4</v>
      </c>
      <c r="I1370" s="227">
        <v>2</v>
      </c>
      <c r="J1370" s="59">
        <v>20598</v>
      </c>
      <c r="K1370" s="78">
        <f>VLOOKUP(msa[[#This Row],[hwycov_id]],cnf[],10,FALSE)</f>
        <v>20598</v>
      </c>
      <c r="L1370" s="229">
        <f t="shared" si="63"/>
        <v>0</v>
      </c>
      <c r="M1370" s="228">
        <f t="shared" si="64"/>
        <v>0</v>
      </c>
      <c r="N1370" s="228">
        <f t="shared" si="65"/>
        <v>0</v>
      </c>
      <c r="O1370" s="298" t="e">
        <f>VLOOKUP(msa[[#This Row],[hwycov_id]],check!$A$2:$P$26,16,FALSE)</f>
        <v>#N/A</v>
      </c>
      <c r="P1370" s="298">
        <v>1390</v>
      </c>
    </row>
    <row r="1371" spans="1:16">
      <c r="A1371" s="59">
        <v>9979</v>
      </c>
      <c r="B1371" s="59">
        <v>2</v>
      </c>
      <c r="C1371" s="59">
        <v>1</v>
      </c>
      <c r="D1371" s="59">
        <v>2</v>
      </c>
      <c r="E1371" s="59" t="s">
        <v>79</v>
      </c>
      <c r="F1371" s="227">
        <v>3</v>
      </c>
      <c r="G1371" s="227">
        <v>0</v>
      </c>
      <c r="H1371" s="59">
        <v>4</v>
      </c>
      <c r="I1371" s="227">
        <v>14</v>
      </c>
      <c r="J1371" s="59">
        <v>3767</v>
      </c>
      <c r="K1371" s="78">
        <f>VLOOKUP(msa[[#This Row],[hwycov_id]],cnf[],10,FALSE)</f>
        <v>3767</v>
      </c>
      <c r="L1371" s="229">
        <f t="shared" si="63"/>
        <v>0</v>
      </c>
      <c r="M1371" s="228">
        <f t="shared" si="64"/>
        <v>0</v>
      </c>
      <c r="N1371" s="228">
        <f t="shared" si="65"/>
        <v>0</v>
      </c>
      <c r="O1371" s="298" t="e">
        <f>VLOOKUP(msa[[#This Row],[hwycov_id]],check!$A$2:$P$26,16,FALSE)</f>
        <v>#N/A</v>
      </c>
      <c r="P1371" s="298">
        <v>1391</v>
      </c>
    </row>
    <row r="1372" spans="1:16">
      <c r="A1372" s="59">
        <v>11407</v>
      </c>
      <c r="B1372" s="59">
        <v>2</v>
      </c>
      <c r="C1372" s="59">
        <v>1</v>
      </c>
      <c r="D1372" s="59">
        <v>2</v>
      </c>
      <c r="E1372" s="59" t="s">
        <v>79</v>
      </c>
      <c r="F1372" s="227">
        <v>3</v>
      </c>
      <c r="G1372" s="227">
        <v>0</v>
      </c>
      <c r="H1372" s="59">
        <v>4</v>
      </c>
      <c r="I1372" s="227">
        <v>14</v>
      </c>
      <c r="J1372" s="59">
        <v>8491</v>
      </c>
      <c r="K1372" s="78">
        <f>VLOOKUP(msa[[#This Row],[hwycov_id]],cnf[],10,FALSE)</f>
        <v>8491</v>
      </c>
      <c r="L1372" s="229">
        <f t="shared" si="63"/>
        <v>0</v>
      </c>
      <c r="M1372" s="228">
        <f t="shared" si="64"/>
        <v>0</v>
      </c>
      <c r="N1372" s="228">
        <f t="shared" si="65"/>
        <v>0</v>
      </c>
      <c r="O1372" s="298" t="e">
        <f>VLOOKUP(msa[[#This Row],[hwycov_id]],check!$A$2:$P$26,16,FALSE)</f>
        <v>#N/A</v>
      </c>
      <c r="P1372" s="298">
        <v>1392</v>
      </c>
    </row>
    <row r="1373" spans="1:16">
      <c r="A1373" s="59">
        <v>10481</v>
      </c>
      <c r="B1373" s="59">
        <v>2</v>
      </c>
      <c r="C1373" s="59">
        <v>1</v>
      </c>
      <c r="D1373" s="59">
        <v>2</v>
      </c>
      <c r="E1373" s="59" t="s">
        <v>82</v>
      </c>
      <c r="F1373" s="227">
        <v>3</v>
      </c>
      <c r="G1373" s="227">
        <v>3</v>
      </c>
      <c r="H1373" s="59">
        <v>4</v>
      </c>
      <c r="I1373" s="227">
        <v>14</v>
      </c>
      <c r="J1373" s="59">
        <v>34537</v>
      </c>
      <c r="K1373" s="78">
        <f>VLOOKUP(msa[[#This Row],[hwycov_id]],cnf[],10,FALSE)</f>
        <v>34537</v>
      </c>
      <c r="L1373" s="229">
        <f t="shared" si="63"/>
        <v>0</v>
      </c>
      <c r="M1373" s="228">
        <f t="shared" si="64"/>
        <v>0</v>
      </c>
      <c r="N1373" s="228">
        <f t="shared" si="65"/>
        <v>0</v>
      </c>
      <c r="O1373" s="298" t="e">
        <f>VLOOKUP(msa[[#This Row],[hwycov_id]],check!$A$2:$P$26,16,FALSE)</f>
        <v>#N/A</v>
      </c>
      <c r="P1373" s="298">
        <v>1393</v>
      </c>
    </row>
    <row r="1374" spans="1:16">
      <c r="A1374" s="59">
        <v>14072</v>
      </c>
      <c r="B1374" s="59">
        <v>2</v>
      </c>
      <c r="C1374" s="59">
        <v>1</v>
      </c>
      <c r="D1374" s="59">
        <v>2</v>
      </c>
      <c r="E1374" s="59" t="s">
        <v>80</v>
      </c>
      <c r="F1374" s="227">
        <v>3</v>
      </c>
      <c r="G1374" s="227">
        <v>3</v>
      </c>
      <c r="H1374" s="59">
        <v>4</v>
      </c>
      <c r="I1374" s="227">
        <v>2</v>
      </c>
      <c r="J1374" s="59">
        <v>38300</v>
      </c>
      <c r="K1374" s="78">
        <f>VLOOKUP(msa[[#This Row],[hwycov_id]],cnf[],10,FALSE)</f>
        <v>38300</v>
      </c>
      <c r="L1374" s="229">
        <f t="shared" si="63"/>
        <v>0</v>
      </c>
      <c r="M1374" s="228">
        <f t="shared" si="64"/>
        <v>0</v>
      </c>
      <c r="N1374" s="228">
        <f t="shared" si="65"/>
        <v>0</v>
      </c>
      <c r="O1374" s="298" t="e">
        <f>VLOOKUP(msa[[#This Row],[hwycov_id]],check!$A$2:$P$26,16,FALSE)</f>
        <v>#N/A</v>
      </c>
      <c r="P1374" s="298">
        <v>1394</v>
      </c>
    </row>
    <row r="1375" spans="1:16">
      <c r="A1375" s="59">
        <v>16248</v>
      </c>
      <c r="B1375" s="59">
        <v>2</v>
      </c>
      <c r="C1375" s="59">
        <v>1</v>
      </c>
      <c r="D1375" s="59">
        <v>2</v>
      </c>
      <c r="E1375" s="59" t="s">
        <v>80</v>
      </c>
      <c r="F1375" s="227">
        <v>3</v>
      </c>
      <c r="G1375" s="227">
        <v>5</v>
      </c>
      <c r="H1375" s="59">
        <v>4</v>
      </c>
      <c r="I1375" s="227">
        <v>2</v>
      </c>
      <c r="J1375" s="59">
        <v>53300</v>
      </c>
      <c r="K1375" s="78">
        <f>VLOOKUP(msa[[#This Row],[hwycov_id]],cnf[],10,FALSE)</f>
        <v>53300</v>
      </c>
      <c r="L1375" s="229">
        <f t="shared" si="63"/>
        <v>0</v>
      </c>
      <c r="M1375" s="228">
        <f t="shared" si="64"/>
        <v>0</v>
      </c>
      <c r="N1375" s="228">
        <f t="shared" si="65"/>
        <v>0</v>
      </c>
      <c r="O1375" s="298" t="e">
        <f>VLOOKUP(msa[[#This Row],[hwycov_id]],check!$A$2:$P$26,16,FALSE)</f>
        <v>#N/A</v>
      </c>
      <c r="P1375" s="298">
        <v>1395</v>
      </c>
    </row>
    <row r="1376" spans="1:16">
      <c r="A1376" s="59">
        <v>14117</v>
      </c>
      <c r="B1376" s="59">
        <v>3</v>
      </c>
      <c r="C1376" s="59">
        <v>1</v>
      </c>
      <c r="D1376" s="59">
        <v>2</v>
      </c>
      <c r="E1376" s="59" t="s">
        <v>80</v>
      </c>
      <c r="F1376" s="227">
        <v>3</v>
      </c>
      <c r="G1376" s="227">
        <v>0</v>
      </c>
      <c r="H1376" s="59">
        <v>4</v>
      </c>
      <c r="I1376" s="227">
        <v>11</v>
      </c>
      <c r="J1376" s="59">
        <v>4800</v>
      </c>
      <c r="K1376" s="78">
        <f>VLOOKUP(msa[[#This Row],[hwycov_id]],cnf[],10,FALSE)</f>
        <v>4800</v>
      </c>
      <c r="L1376" s="229">
        <f t="shared" si="63"/>
        <v>0</v>
      </c>
      <c r="M1376" s="228">
        <f t="shared" si="64"/>
        <v>0</v>
      </c>
      <c r="N1376" s="228">
        <f t="shared" si="65"/>
        <v>0</v>
      </c>
      <c r="O1376" s="298" t="e">
        <f>VLOOKUP(msa[[#This Row],[hwycov_id]],check!$A$2:$P$26,16,FALSE)</f>
        <v>#N/A</v>
      </c>
      <c r="P1376" s="298">
        <v>1396</v>
      </c>
    </row>
    <row r="1377" spans="1:16">
      <c r="A1377" s="59">
        <v>15639</v>
      </c>
      <c r="B1377" s="59">
        <v>3</v>
      </c>
      <c r="C1377" s="59">
        <v>1</v>
      </c>
      <c r="D1377" s="59">
        <v>2</v>
      </c>
      <c r="E1377" s="59" t="s">
        <v>80</v>
      </c>
      <c r="F1377" s="227">
        <v>3</v>
      </c>
      <c r="G1377" s="227">
        <v>0</v>
      </c>
      <c r="H1377" s="59">
        <v>4</v>
      </c>
      <c r="I1377" s="227">
        <v>2</v>
      </c>
      <c r="J1377" s="59">
        <v>5800</v>
      </c>
      <c r="K1377" s="78">
        <f>VLOOKUP(msa[[#This Row],[hwycov_id]],cnf[],10,FALSE)</f>
        <v>5800</v>
      </c>
      <c r="L1377" s="229">
        <f t="shared" si="63"/>
        <v>0</v>
      </c>
      <c r="M1377" s="228">
        <f t="shared" si="64"/>
        <v>0</v>
      </c>
      <c r="N1377" s="228">
        <f t="shared" si="65"/>
        <v>0</v>
      </c>
      <c r="O1377" s="298" t="e">
        <f>VLOOKUP(msa[[#This Row],[hwycov_id]],check!$A$2:$P$26,16,FALSE)</f>
        <v>#N/A</v>
      </c>
      <c r="P1377" s="298">
        <v>1397</v>
      </c>
    </row>
    <row r="1378" spans="1:16">
      <c r="A1378" s="59">
        <v>8257</v>
      </c>
      <c r="B1378" s="59">
        <v>3</v>
      </c>
      <c r="C1378" s="59">
        <v>1</v>
      </c>
      <c r="D1378" s="59">
        <v>2</v>
      </c>
      <c r="E1378" s="59" t="s">
        <v>79</v>
      </c>
      <c r="F1378" s="227">
        <v>3</v>
      </c>
      <c r="G1378" s="227">
        <v>0</v>
      </c>
      <c r="H1378" s="59">
        <v>4</v>
      </c>
      <c r="I1378" s="227">
        <v>14</v>
      </c>
      <c r="J1378" s="59">
        <v>5904</v>
      </c>
      <c r="K1378" s="78">
        <f>VLOOKUP(msa[[#This Row],[hwycov_id]],cnf[],10,FALSE)</f>
        <v>5904</v>
      </c>
      <c r="L1378" s="229">
        <f t="shared" si="63"/>
        <v>0</v>
      </c>
      <c r="M1378" s="228">
        <f t="shared" si="64"/>
        <v>0</v>
      </c>
      <c r="N1378" s="228">
        <f t="shared" si="65"/>
        <v>0</v>
      </c>
      <c r="O1378" s="298" t="e">
        <f>VLOOKUP(msa[[#This Row],[hwycov_id]],check!$A$2:$P$26,16,FALSE)</f>
        <v>#N/A</v>
      </c>
      <c r="P1378" s="298">
        <v>1398</v>
      </c>
    </row>
    <row r="1379" spans="1:16">
      <c r="A1379" s="59">
        <v>1716</v>
      </c>
      <c r="B1379" s="59">
        <v>3</v>
      </c>
      <c r="C1379" s="59">
        <v>1</v>
      </c>
      <c r="D1379" s="59">
        <v>1</v>
      </c>
      <c r="E1379" s="59" t="s">
        <v>79</v>
      </c>
      <c r="F1379" s="227">
        <v>3</v>
      </c>
      <c r="G1379" s="227">
        <v>0</v>
      </c>
      <c r="H1379" s="59">
        <v>4</v>
      </c>
      <c r="I1379" s="227">
        <v>14</v>
      </c>
      <c r="J1379" s="59">
        <v>6674</v>
      </c>
      <c r="K1379" s="78">
        <f>VLOOKUP(msa[[#This Row],[hwycov_id]],cnf[],10,FALSE)</f>
        <v>6674</v>
      </c>
      <c r="L1379" s="229">
        <f t="shared" si="63"/>
        <v>0</v>
      </c>
      <c r="M1379" s="228">
        <f t="shared" si="64"/>
        <v>0</v>
      </c>
      <c r="N1379" s="228">
        <f t="shared" si="65"/>
        <v>0</v>
      </c>
      <c r="O1379" s="298" t="e">
        <f>VLOOKUP(msa[[#This Row],[hwycov_id]],check!$A$2:$P$26,16,FALSE)</f>
        <v>#N/A</v>
      </c>
      <c r="P1379" s="298">
        <v>1399</v>
      </c>
    </row>
    <row r="1380" spans="1:16">
      <c r="A1380" s="59">
        <v>9068</v>
      </c>
      <c r="B1380" s="59">
        <v>3</v>
      </c>
      <c r="C1380" s="59">
        <v>1</v>
      </c>
      <c r="D1380" s="59">
        <v>2</v>
      </c>
      <c r="E1380" s="59" t="s">
        <v>79</v>
      </c>
      <c r="F1380" s="227">
        <v>3</v>
      </c>
      <c r="G1380" s="227">
        <v>0</v>
      </c>
      <c r="H1380" s="59">
        <v>4</v>
      </c>
      <c r="I1380" s="227">
        <v>14</v>
      </c>
      <c r="J1380" s="59">
        <v>8122</v>
      </c>
      <c r="K1380" s="78">
        <f>VLOOKUP(msa[[#This Row],[hwycov_id]],cnf[],10,FALSE)</f>
        <v>8122</v>
      </c>
      <c r="L1380" s="229">
        <f t="shared" si="63"/>
        <v>0</v>
      </c>
      <c r="M1380" s="228">
        <f t="shared" si="64"/>
        <v>0</v>
      </c>
      <c r="N1380" s="228">
        <f t="shared" si="65"/>
        <v>0</v>
      </c>
      <c r="O1380" s="298" t="e">
        <f>VLOOKUP(msa[[#This Row],[hwycov_id]],check!$A$2:$P$26,16,FALSE)</f>
        <v>#N/A</v>
      </c>
      <c r="P1380" s="298">
        <v>1400</v>
      </c>
    </row>
    <row r="1381" spans="1:16">
      <c r="A1381" s="59">
        <v>10275</v>
      </c>
      <c r="B1381" s="59">
        <v>3</v>
      </c>
      <c r="C1381" s="59">
        <v>1</v>
      </c>
      <c r="D1381" s="59">
        <v>2</v>
      </c>
      <c r="E1381" s="59" t="s">
        <v>79</v>
      </c>
      <c r="F1381" s="227">
        <v>3</v>
      </c>
      <c r="G1381" s="227">
        <v>0</v>
      </c>
      <c r="H1381" s="59">
        <v>4</v>
      </c>
      <c r="I1381" s="227">
        <v>14</v>
      </c>
      <c r="J1381" s="59">
        <v>9232</v>
      </c>
      <c r="K1381" s="78">
        <f>VLOOKUP(msa[[#This Row],[hwycov_id]],cnf[],10,FALSE)</f>
        <v>9232</v>
      </c>
      <c r="L1381" s="229">
        <f t="shared" si="63"/>
        <v>0</v>
      </c>
      <c r="M1381" s="228">
        <f t="shared" si="64"/>
        <v>0</v>
      </c>
      <c r="N1381" s="228">
        <f t="shared" si="65"/>
        <v>0</v>
      </c>
      <c r="O1381" s="298" t="e">
        <f>VLOOKUP(msa[[#This Row],[hwycov_id]],check!$A$2:$P$26,16,FALSE)</f>
        <v>#N/A</v>
      </c>
      <c r="P1381" s="298">
        <v>1401</v>
      </c>
    </row>
    <row r="1382" spans="1:16">
      <c r="A1382" s="59">
        <v>10281</v>
      </c>
      <c r="B1382" s="59">
        <v>3</v>
      </c>
      <c r="C1382" s="59">
        <v>1</v>
      </c>
      <c r="D1382" s="59">
        <v>2</v>
      </c>
      <c r="E1382" s="59" t="s">
        <v>79</v>
      </c>
      <c r="F1382" s="227">
        <v>3</v>
      </c>
      <c r="G1382" s="227">
        <v>1</v>
      </c>
      <c r="H1382" s="59">
        <v>4</v>
      </c>
      <c r="I1382" s="227">
        <v>14</v>
      </c>
      <c r="J1382" s="59">
        <v>10791</v>
      </c>
      <c r="K1382" s="78">
        <f>VLOOKUP(msa[[#This Row],[hwycov_id]],cnf[],10,FALSE)</f>
        <v>10791</v>
      </c>
      <c r="L1382" s="229">
        <f t="shared" si="63"/>
        <v>0</v>
      </c>
      <c r="M1382" s="228">
        <f t="shared" si="64"/>
        <v>0</v>
      </c>
      <c r="N1382" s="228">
        <f t="shared" si="65"/>
        <v>0</v>
      </c>
      <c r="O1382" s="298" t="e">
        <f>VLOOKUP(msa[[#This Row],[hwycov_id]],check!$A$2:$P$26,16,FALSE)</f>
        <v>#N/A</v>
      </c>
      <c r="P1382" s="298">
        <v>1402</v>
      </c>
    </row>
    <row r="1383" spans="1:16">
      <c r="A1383" s="59">
        <v>15092</v>
      </c>
      <c r="B1383" s="59">
        <v>3</v>
      </c>
      <c r="C1383" s="59">
        <v>1</v>
      </c>
      <c r="D1383" s="59">
        <v>2</v>
      </c>
      <c r="E1383" s="59" t="s">
        <v>79</v>
      </c>
      <c r="F1383" s="227">
        <v>3</v>
      </c>
      <c r="G1383" s="227">
        <v>1</v>
      </c>
      <c r="H1383" s="59">
        <v>4</v>
      </c>
      <c r="I1383" s="227">
        <v>14</v>
      </c>
      <c r="J1383" s="59">
        <v>11049</v>
      </c>
      <c r="K1383" s="78">
        <f>VLOOKUP(msa[[#This Row],[hwycov_id]],cnf[],10,FALSE)</f>
        <v>11049</v>
      </c>
      <c r="L1383" s="229">
        <f t="shared" si="63"/>
        <v>0</v>
      </c>
      <c r="M1383" s="228">
        <f t="shared" si="64"/>
        <v>0</v>
      </c>
      <c r="N1383" s="228">
        <f t="shared" si="65"/>
        <v>0</v>
      </c>
      <c r="O1383" s="298" t="e">
        <f>VLOOKUP(msa[[#This Row],[hwycov_id]],check!$A$2:$P$26,16,FALSE)</f>
        <v>#N/A</v>
      </c>
      <c r="P1383" s="298">
        <v>1403</v>
      </c>
    </row>
    <row r="1384" spans="1:16">
      <c r="A1384" s="59">
        <v>30751</v>
      </c>
      <c r="B1384" s="59">
        <v>3</v>
      </c>
      <c r="C1384" s="59">
        <v>1</v>
      </c>
      <c r="D1384" s="59">
        <v>2</v>
      </c>
      <c r="E1384" s="59" t="s">
        <v>79</v>
      </c>
      <c r="F1384" s="227">
        <v>3</v>
      </c>
      <c r="G1384" s="227">
        <v>1</v>
      </c>
      <c r="H1384" s="59">
        <v>4</v>
      </c>
      <c r="I1384" s="227">
        <v>14</v>
      </c>
      <c r="J1384" s="59">
        <v>11781</v>
      </c>
      <c r="K1384" s="78">
        <f>VLOOKUP(msa[[#This Row],[hwycov_id]],cnf[],10,FALSE)</f>
        <v>11781</v>
      </c>
      <c r="L1384" s="229">
        <f t="shared" si="63"/>
        <v>0</v>
      </c>
      <c r="M1384" s="228">
        <f t="shared" si="64"/>
        <v>0</v>
      </c>
      <c r="N1384" s="228">
        <f t="shared" si="65"/>
        <v>0</v>
      </c>
      <c r="O1384" s="298" t="e">
        <f>VLOOKUP(msa[[#This Row],[hwycov_id]],check!$A$2:$P$26,16,FALSE)</f>
        <v>#N/A</v>
      </c>
      <c r="P1384" s="298">
        <v>1404</v>
      </c>
    </row>
    <row r="1385" spans="1:16">
      <c r="A1385" s="59">
        <v>10415</v>
      </c>
      <c r="B1385" s="59">
        <v>3</v>
      </c>
      <c r="C1385" s="59">
        <v>1</v>
      </c>
      <c r="D1385" s="59">
        <v>2</v>
      </c>
      <c r="E1385" s="59" t="s">
        <v>79</v>
      </c>
      <c r="F1385" s="227">
        <v>3</v>
      </c>
      <c r="G1385" s="227">
        <v>1</v>
      </c>
      <c r="H1385" s="59">
        <v>4</v>
      </c>
      <c r="I1385" s="227">
        <v>14</v>
      </c>
      <c r="J1385" s="59">
        <v>12286</v>
      </c>
      <c r="K1385" s="78">
        <f>VLOOKUP(msa[[#This Row],[hwycov_id]],cnf[],10,FALSE)</f>
        <v>12286</v>
      </c>
      <c r="L1385" s="229">
        <f t="shared" si="63"/>
        <v>0</v>
      </c>
      <c r="M1385" s="228">
        <f t="shared" si="64"/>
        <v>0</v>
      </c>
      <c r="N1385" s="228">
        <f t="shared" si="65"/>
        <v>0</v>
      </c>
      <c r="O1385" s="298" t="e">
        <f>VLOOKUP(msa[[#This Row],[hwycov_id]],check!$A$2:$P$26,16,FALSE)</f>
        <v>#N/A</v>
      </c>
      <c r="P1385" s="298">
        <v>1405</v>
      </c>
    </row>
    <row r="1386" spans="1:16">
      <c r="A1386" s="59">
        <v>1891</v>
      </c>
      <c r="B1386" s="59">
        <v>3</v>
      </c>
      <c r="C1386" s="59">
        <v>1</v>
      </c>
      <c r="D1386" s="59">
        <v>2</v>
      </c>
      <c r="E1386" s="59" t="s">
        <v>80</v>
      </c>
      <c r="F1386" s="227">
        <v>3</v>
      </c>
      <c r="G1386" s="227">
        <v>1</v>
      </c>
      <c r="H1386" s="59">
        <v>4</v>
      </c>
      <c r="I1386" s="227">
        <v>8</v>
      </c>
      <c r="J1386" s="59">
        <v>12700</v>
      </c>
      <c r="K1386" s="78">
        <f>VLOOKUP(msa[[#This Row],[hwycov_id]],cnf[],10,FALSE)</f>
        <v>12700</v>
      </c>
      <c r="L1386" s="229">
        <f t="shared" si="63"/>
        <v>0</v>
      </c>
      <c r="M1386" s="228">
        <f t="shared" si="64"/>
        <v>0</v>
      </c>
      <c r="N1386" s="228">
        <f t="shared" si="65"/>
        <v>0</v>
      </c>
      <c r="O1386" s="298" t="e">
        <f>VLOOKUP(msa[[#This Row],[hwycov_id]],check!$A$2:$P$26,16,FALSE)</f>
        <v>#N/A</v>
      </c>
      <c r="P1386" s="298">
        <v>1406</v>
      </c>
    </row>
    <row r="1387" spans="1:16">
      <c r="A1387" s="59">
        <v>10545</v>
      </c>
      <c r="B1387" s="59">
        <v>3</v>
      </c>
      <c r="C1387" s="59">
        <v>1</v>
      </c>
      <c r="D1387" s="59">
        <v>2</v>
      </c>
      <c r="E1387" s="59" t="s">
        <v>79</v>
      </c>
      <c r="F1387" s="227">
        <v>3</v>
      </c>
      <c r="G1387" s="227">
        <v>1</v>
      </c>
      <c r="H1387" s="59">
        <v>4</v>
      </c>
      <c r="I1387" s="227">
        <v>14</v>
      </c>
      <c r="J1387" s="59">
        <v>15095</v>
      </c>
      <c r="K1387" s="78">
        <f>VLOOKUP(msa[[#This Row],[hwycov_id]],cnf[],10,FALSE)</f>
        <v>15095</v>
      </c>
      <c r="L1387" s="229">
        <f t="shared" si="63"/>
        <v>0</v>
      </c>
      <c r="M1387" s="228">
        <f t="shared" si="64"/>
        <v>0</v>
      </c>
      <c r="N1387" s="228">
        <f t="shared" si="65"/>
        <v>0</v>
      </c>
      <c r="O1387" s="298" t="e">
        <f>VLOOKUP(msa[[#This Row],[hwycov_id]],check!$A$2:$P$26,16,FALSE)</f>
        <v>#N/A</v>
      </c>
      <c r="P1387" s="298">
        <v>1407</v>
      </c>
    </row>
    <row r="1388" spans="1:16">
      <c r="A1388" s="59">
        <v>16952</v>
      </c>
      <c r="B1388" s="59">
        <v>3</v>
      </c>
      <c r="C1388" s="59">
        <v>1</v>
      </c>
      <c r="D1388" s="59">
        <v>2</v>
      </c>
      <c r="E1388" s="59" t="s">
        <v>80</v>
      </c>
      <c r="F1388" s="227">
        <v>3</v>
      </c>
      <c r="G1388" s="227">
        <v>1</v>
      </c>
      <c r="H1388" s="59">
        <v>4</v>
      </c>
      <c r="I1388" s="227">
        <v>8</v>
      </c>
      <c r="J1388" s="59">
        <v>17000</v>
      </c>
      <c r="K1388" s="78">
        <f>VLOOKUP(msa[[#This Row],[hwycov_id]],cnf[],10,FALSE)</f>
        <v>17000</v>
      </c>
      <c r="L1388" s="229">
        <f t="shared" si="63"/>
        <v>0</v>
      </c>
      <c r="M1388" s="228">
        <f t="shared" si="64"/>
        <v>0</v>
      </c>
      <c r="N1388" s="228">
        <f t="shared" si="65"/>
        <v>0</v>
      </c>
      <c r="O1388" s="298" t="e">
        <f>VLOOKUP(msa[[#This Row],[hwycov_id]],check!$A$2:$P$26,16,FALSE)</f>
        <v>#N/A</v>
      </c>
      <c r="P1388" s="298">
        <v>1408</v>
      </c>
    </row>
    <row r="1389" spans="1:16">
      <c r="A1389" s="59">
        <v>1813</v>
      </c>
      <c r="B1389" s="59">
        <v>3</v>
      </c>
      <c r="C1389" s="59">
        <v>1</v>
      </c>
      <c r="D1389" s="59">
        <v>2</v>
      </c>
      <c r="E1389" s="59" t="s">
        <v>79</v>
      </c>
      <c r="F1389" s="227">
        <v>3</v>
      </c>
      <c r="G1389" s="227">
        <v>1</v>
      </c>
      <c r="H1389" s="59">
        <v>4</v>
      </c>
      <c r="I1389" s="227">
        <v>14</v>
      </c>
      <c r="J1389" s="59">
        <v>19553</v>
      </c>
      <c r="K1389" s="78">
        <f>VLOOKUP(msa[[#This Row],[hwycov_id]],cnf[],10,FALSE)</f>
        <v>19553</v>
      </c>
      <c r="L1389" s="229">
        <f t="shared" si="63"/>
        <v>0</v>
      </c>
      <c r="M1389" s="228">
        <f t="shared" si="64"/>
        <v>0</v>
      </c>
      <c r="N1389" s="228">
        <f t="shared" si="65"/>
        <v>0</v>
      </c>
      <c r="O1389" s="298" t="e">
        <f>VLOOKUP(msa[[#This Row],[hwycov_id]],check!$A$2:$P$26,16,FALSE)</f>
        <v>#N/A</v>
      </c>
      <c r="P1389" s="298">
        <v>1409</v>
      </c>
    </row>
    <row r="1390" spans="1:16">
      <c r="A1390" s="59">
        <v>14120</v>
      </c>
      <c r="B1390" s="59">
        <v>3</v>
      </c>
      <c r="C1390" s="59">
        <v>1</v>
      </c>
      <c r="D1390" s="59">
        <v>2</v>
      </c>
      <c r="E1390" s="59" t="s">
        <v>80</v>
      </c>
      <c r="F1390" s="227">
        <v>3</v>
      </c>
      <c r="G1390" s="227">
        <v>1</v>
      </c>
      <c r="H1390" s="59">
        <v>4</v>
      </c>
      <c r="I1390" s="227">
        <v>11</v>
      </c>
      <c r="J1390" s="59">
        <v>19700</v>
      </c>
      <c r="K1390" s="78">
        <f>VLOOKUP(msa[[#This Row],[hwycov_id]],cnf[],10,FALSE)</f>
        <v>19700</v>
      </c>
      <c r="L1390" s="229">
        <f t="shared" si="63"/>
        <v>0</v>
      </c>
      <c r="M1390" s="228">
        <f t="shared" si="64"/>
        <v>0</v>
      </c>
      <c r="N1390" s="228">
        <f t="shared" si="65"/>
        <v>0</v>
      </c>
      <c r="O1390" s="298" t="e">
        <f>VLOOKUP(msa[[#This Row],[hwycov_id]],check!$A$2:$P$26,16,FALSE)</f>
        <v>#N/A</v>
      </c>
      <c r="P1390" s="298">
        <v>1410</v>
      </c>
    </row>
    <row r="1391" spans="1:16">
      <c r="A1391" s="59">
        <v>19168</v>
      </c>
      <c r="B1391" s="59">
        <v>3</v>
      </c>
      <c r="C1391" s="59">
        <v>1</v>
      </c>
      <c r="D1391" s="59">
        <v>2</v>
      </c>
      <c r="E1391" s="59" t="s">
        <v>79</v>
      </c>
      <c r="F1391" s="227">
        <v>3</v>
      </c>
      <c r="G1391" s="227">
        <v>1</v>
      </c>
      <c r="H1391" s="59">
        <v>4</v>
      </c>
      <c r="I1391" s="227">
        <v>14</v>
      </c>
      <c r="J1391" s="59">
        <v>19903</v>
      </c>
      <c r="K1391" s="78">
        <f>VLOOKUP(msa[[#This Row],[hwycov_id]],cnf[],10,FALSE)</f>
        <v>19903</v>
      </c>
      <c r="L1391" s="229">
        <f t="shared" si="63"/>
        <v>0</v>
      </c>
      <c r="M1391" s="228">
        <f t="shared" si="64"/>
        <v>0</v>
      </c>
      <c r="N1391" s="228">
        <f t="shared" si="65"/>
        <v>0</v>
      </c>
      <c r="O1391" s="298" t="e">
        <f>VLOOKUP(msa[[#This Row],[hwycov_id]],check!$A$2:$P$26,16,FALSE)</f>
        <v>#N/A</v>
      </c>
      <c r="P1391" s="298">
        <v>1411</v>
      </c>
    </row>
    <row r="1392" spans="1:16">
      <c r="A1392" s="59">
        <v>16959</v>
      </c>
      <c r="B1392" s="59">
        <v>3</v>
      </c>
      <c r="C1392" s="59">
        <v>1</v>
      </c>
      <c r="D1392" s="59">
        <v>2</v>
      </c>
      <c r="E1392" s="59" t="s">
        <v>80</v>
      </c>
      <c r="F1392" s="227">
        <v>3</v>
      </c>
      <c r="G1392" s="227">
        <v>2</v>
      </c>
      <c r="H1392" s="59">
        <v>4</v>
      </c>
      <c r="I1392" s="227">
        <v>11</v>
      </c>
      <c r="J1392" s="59">
        <v>20300</v>
      </c>
      <c r="K1392" s="78">
        <f>VLOOKUP(msa[[#This Row],[hwycov_id]],cnf[],10,FALSE)</f>
        <v>20300</v>
      </c>
      <c r="L1392" s="229">
        <f t="shared" si="63"/>
        <v>0</v>
      </c>
      <c r="M1392" s="228">
        <f t="shared" si="64"/>
        <v>0</v>
      </c>
      <c r="N1392" s="228">
        <f t="shared" si="65"/>
        <v>0</v>
      </c>
      <c r="O1392" s="298" t="e">
        <f>VLOOKUP(msa[[#This Row],[hwycov_id]],check!$A$2:$P$26,16,FALSE)</f>
        <v>#N/A</v>
      </c>
      <c r="P1392" s="298">
        <v>1412</v>
      </c>
    </row>
    <row r="1393" spans="1:16">
      <c r="A1393" s="59">
        <v>30729</v>
      </c>
      <c r="B1393" s="59">
        <v>3</v>
      </c>
      <c r="C1393" s="59">
        <v>1</v>
      </c>
      <c r="D1393" s="59">
        <v>2</v>
      </c>
      <c r="E1393" s="59" t="s">
        <v>80</v>
      </c>
      <c r="F1393" s="227">
        <v>3</v>
      </c>
      <c r="G1393" s="227">
        <v>2</v>
      </c>
      <c r="H1393" s="59">
        <v>4</v>
      </c>
      <c r="I1393" s="227">
        <v>8</v>
      </c>
      <c r="J1393" s="59">
        <v>20400</v>
      </c>
      <c r="K1393" s="78">
        <f>VLOOKUP(msa[[#This Row],[hwycov_id]],cnf[],10,FALSE)</f>
        <v>20400</v>
      </c>
      <c r="L1393" s="229">
        <f t="shared" si="63"/>
        <v>0</v>
      </c>
      <c r="M1393" s="228">
        <f t="shared" si="64"/>
        <v>0</v>
      </c>
      <c r="N1393" s="228">
        <f t="shared" si="65"/>
        <v>0</v>
      </c>
      <c r="O1393" s="298" t="e">
        <f>VLOOKUP(msa[[#This Row],[hwycov_id]],check!$A$2:$P$26,16,FALSE)</f>
        <v>#N/A</v>
      </c>
      <c r="P1393" s="298">
        <v>1413</v>
      </c>
    </row>
    <row r="1394" spans="1:16">
      <c r="A1394" s="59">
        <v>3988</v>
      </c>
      <c r="B1394" s="59">
        <v>3</v>
      </c>
      <c r="C1394" s="59">
        <v>1</v>
      </c>
      <c r="D1394" s="59">
        <v>2</v>
      </c>
      <c r="E1394" s="59" t="s">
        <v>80</v>
      </c>
      <c r="F1394" s="227">
        <v>3</v>
      </c>
      <c r="G1394" s="227">
        <v>2</v>
      </c>
      <c r="H1394" s="59">
        <v>4</v>
      </c>
      <c r="I1394" s="227">
        <v>2</v>
      </c>
      <c r="J1394" s="59">
        <v>20500</v>
      </c>
      <c r="K1394" s="78">
        <f>VLOOKUP(msa[[#This Row],[hwycov_id]],cnf[],10,FALSE)</f>
        <v>20500</v>
      </c>
      <c r="L1394" s="229">
        <f t="shared" si="63"/>
        <v>0</v>
      </c>
      <c r="M1394" s="228">
        <f t="shared" si="64"/>
        <v>0</v>
      </c>
      <c r="N1394" s="228">
        <f t="shared" si="65"/>
        <v>0</v>
      </c>
      <c r="O1394" s="298" t="e">
        <f>VLOOKUP(msa[[#This Row],[hwycov_id]],check!$A$2:$P$26,16,FALSE)</f>
        <v>#N/A</v>
      </c>
      <c r="P1394" s="298">
        <v>1414</v>
      </c>
    </row>
    <row r="1395" spans="1:16">
      <c r="A1395" s="59">
        <v>6015</v>
      </c>
      <c r="B1395" s="59">
        <v>3</v>
      </c>
      <c r="C1395" s="59">
        <v>1</v>
      </c>
      <c r="D1395" s="59">
        <v>2</v>
      </c>
      <c r="E1395" s="59" t="s">
        <v>80</v>
      </c>
      <c r="F1395" s="227">
        <v>3</v>
      </c>
      <c r="G1395" s="227">
        <v>2</v>
      </c>
      <c r="H1395" s="59">
        <v>4</v>
      </c>
      <c r="I1395" s="227">
        <v>2</v>
      </c>
      <c r="J1395" s="59">
        <v>21600</v>
      </c>
      <c r="K1395" s="78">
        <f>VLOOKUP(msa[[#This Row],[hwycov_id]],cnf[],10,FALSE)</f>
        <v>21600</v>
      </c>
      <c r="L1395" s="229">
        <f t="shared" si="63"/>
        <v>0</v>
      </c>
      <c r="M1395" s="228">
        <f t="shared" si="64"/>
        <v>0</v>
      </c>
      <c r="N1395" s="228">
        <f t="shared" si="65"/>
        <v>0</v>
      </c>
      <c r="O1395" s="298" t="e">
        <f>VLOOKUP(msa[[#This Row],[hwycov_id]],check!$A$2:$P$26,16,FALSE)</f>
        <v>#N/A</v>
      </c>
      <c r="P1395" s="298">
        <v>1415</v>
      </c>
    </row>
    <row r="1396" spans="1:16">
      <c r="A1396" s="59">
        <v>10301</v>
      </c>
      <c r="B1396" s="59">
        <v>3</v>
      </c>
      <c r="C1396" s="59">
        <v>1</v>
      </c>
      <c r="D1396" s="59">
        <v>2</v>
      </c>
      <c r="E1396" s="59" t="s">
        <v>79</v>
      </c>
      <c r="F1396" s="227">
        <v>3</v>
      </c>
      <c r="G1396" s="227">
        <v>2</v>
      </c>
      <c r="H1396" s="59">
        <v>4</v>
      </c>
      <c r="I1396" s="227">
        <v>14</v>
      </c>
      <c r="J1396" s="59">
        <v>23928</v>
      </c>
      <c r="K1396" s="78">
        <f>VLOOKUP(msa[[#This Row],[hwycov_id]],cnf[],10,FALSE)</f>
        <v>23928</v>
      </c>
      <c r="L1396" s="229">
        <f t="shared" si="63"/>
        <v>0</v>
      </c>
      <c r="M1396" s="228">
        <f t="shared" si="64"/>
        <v>0</v>
      </c>
      <c r="N1396" s="228">
        <f t="shared" si="65"/>
        <v>0</v>
      </c>
      <c r="O1396" s="298" t="e">
        <f>VLOOKUP(msa[[#This Row],[hwycov_id]],check!$A$2:$P$26,16,FALSE)</f>
        <v>#N/A</v>
      </c>
      <c r="P1396" s="298">
        <v>1416</v>
      </c>
    </row>
    <row r="1397" spans="1:16">
      <c r="A1397" s="59">
        <v>17816</v>
      </c>
      <c r="B1397" s="59">
        <v>3</v>
      </c>
      <c r="C1397" s="59">
        <v>1</v>
      </c>
      <c r="D1397" s="59">
        <v>2</v>
      </c>
      <c r="E1397" s="59" t="s">
        <v>79</v>
      </c>
      <c r="F1397" s="227">
        <v>3</v>
      </c>
      <c r="G1397" s="227">
        <v>2</v>
      </c>
      <c r="H1397" s="59">
        <v>4</v>
      </c>
      <c r="I1397" s="227">
        <v>14</v>
      </c>
      <c r="J1397" s="59">
        <v>24750</v>
      </c>
      <c r="K1397" s="78">
        <f>VLOOKUP(msa[[#This Row],[hwycov_id]],cnf[],10,FALSE)</f>
        <v>24750</v>
      </c>
      <c r="L1397" s="229">
        <f t="shared" si="63"/>
        <v>0</v>
      </c>
      <c r="M1397" s="228">
        <f t="shared" si="64"/>
        <v>0</v>
      </c>
      <c r="N1397" s="228">
        <f t="shared" si="65"/>
        <v>0</v>
      </c>
      <c r="O1397" s="298" t="e">
        <f>VLOOKUP(msa[[#This Row],[hwycov_id]],check!$A$2:$P$26,16,FALSE)</f>
        <v>#N/A</v>
      </c>
      <c r="P1397" s="298">
        <v>1417</v>
      </c>
    </row>
    <row r="1398" spans="1:16">
      <c r="A1398" s="59">
        <v>1315</v>
      </c>
      <c r="B1398" s="59">
        <v>3</v>
      </c>
      <c r="C1398" s="59">
        <v>1</v>
      </c>
      <c r="D1398" s="59">
        <v>2</v>
      </c>
      <c r="E1398" s="59" t="s">
        <v>80</v>
      </c>
      <c r="F1398" s="227">
        <v>3</v>
      </c>
      <c r="G1398" s="227">
        <v>2</v>
      </c>
      <c r="H1398" s="59">
        <v>4</v>
      </c>
      <c r="I1398" s="227">
        <v>2</v>
      </c>
      <c r="J1398" s="59">
        <v>25400</v>
      </c>
      <c r="K1398" s="78">
        <f>VLOOKUP(msa[[#This Row],[hwycov_id]],cnf[],10,FALSE)</f>
        <v>25400</v>
      </c>
      <c r="L1398" s="229">
        <f t="shared" si="63"/>
        <v>0</v>
      </c>
      <c r="M1398" s="228">
        <f t="shared" si="64"/>
        <v>0</v>
      </c>
      <c r="N1398" s="228">
        <f t="shared" si="65"/>
        <v>0</v>
      </c>
      <c r="O1398" s="298" t="e">
        <f>VLOOKUP(msa[[#This Row],[hwycov_id]],check!$A$2:$P$26,16,FALSE)</f>
        <v>#N/A</v>
      </c>
      <c r="P1398" s="298">
        <v>1418</v>
      </c>
    </row>
    <row r="1399" spans="1:16">
      <c r="A1399" s="59">
        <v>3354</v>
      </c>
      <c r="B1399" s="59">
        <v>3</v>
      </c>
      <c r="C1399" s="59">
        <v>1</v>
      </c>
      <c r="D1399" s="59">
        <v>2</v>
      </c>
      <c r="E1399" s="59" t="s">
        <v>80</v>
      </c>
      <c r="F1399" s="227">
        <v>3</v>
      </c>
      <c r="G1399" s="227">
        <v>2</v>
      </c>
      <c r="H1399" s="59">
        <v>4</v>
      </c>
      <c r="I1399" s="227">
        <v>2</v>
      </c>
      <c r="J1399" s="59">
        <v>25800</v>
      </c>
      <c r="K1399" s="78">
        <f>VLOOKUP(msa[[#This Row],[hwycov_id]],cnf[],10,FALSE)</f>
        <v>25800</v>
      </c>
      <c r="L1399" s="229">
        <f t="shared" si="63"/>
        <v>0</v>
      </c>
      <c r="M1399" s="228">
        <f t="shared" si="64"/>
        <v>0</v>
      </c>
      <c r="N1399" s="228">
        <f t="shared" si="65"/>
        <v>0</v>
      </c>
      <c r="O1399" s="298" t="e">
        <f>VLOOKUP(msa[[#This Row],[hwycov_id]],check!$A$2:$P$26,16,FALSE)</f>
        <v>#N/A</v>
      </c>
      <c r="P1399" s="298">
        <v>1419</v>
      </c>
    </row>
    <row r="1400" spans="1:16">
      <c r="A1400" s="59">
        <v>10563</v>
      </c>
      <c r="B1400" s="59">
        <v>3</v>
      </c>
      <c r="C1400" s="59">
        <v>1</v>
      </c>
      <c r="D1400" s="59">
        <v>2</v>
      </c>
      <c r="E1400" s="59" t="s">
        <v>79</v>
      </c>
      <c r="F1400" s="227">
        <v>3</v>
      </c>
      <c r="G1400" s="227">
        <v>2</v>
      </c>
      <c r="H1400" s="59">
        <v>4</v>
      </c>
      <c r="I1400" s="227">
        <v>14</v>
      </c>
      <c r="J1400" s="59">
        <v>27005</v>
      </c>
      <c r="K1400" s="78">
        <f>VLOOKUP(msa[[#This Row],[hwycov_id]],cnf[],10,FALSE)</f>
        <v>27005</v>
      </c>
      <c r="L1400" s="229">
        <f t="shared" si="63"/>
        <v>0</v>
      </c>
      <c r="M1400" s="228">
        <f t="shared" si="64"/>
        <v>0</v>
      </c>
      <c r="N1400" s="228">
        <f t="shared" si="65"/>
        <v>0</v>
      </c>
      <c r="O1400" s="298" t="e">
        <f>VLOOKUP(msa[[#This Row],[hwycov_id]],check!$A$2:$P$26,16,FALSE)</f>
        <v>#N/A</v>
      </c>
      <c r="P1400" s="298">
        <v>1420</v>
      </c>
    </row>
    <row r="1401" spans="1:16">
      <c r="A1401" s="59">
        <v>6396</v>
      </c>
      <c r="B1401" s="59">
        <v>3</v>
      </c>
      <c r="C1401" s="59">
        <v>1</v>
      </c>
      <c r="D1401" s="59">
        <v>2</v>
      </c>
      <c r="E1401" s="59" t="s">
        <v>80</v>
      </c>
      <c r="F1401" s="227">
        <v>3</v>
      </c>
      <c r="G1401" s="227">
        <v>2</v>
      </c>
      <c r="H1401" s="59">
        <v>4</v>
      </c>
      <c r="I1401" s="227">
        <v>2</v>
      </c>
      <c r="J1401" s="59">
        <v>28000</v>
      </c>
      <c r="K1401" s="78">
        <f>VLOOKUP(msa[[#This Row],[hwycov_id]],cnf[],10,FALSE)</f>
        <v>28000</v>
      </c>
      <c r="L1401" s="229">
        <f t="shared" si="63"/>
        <v>0</v>
      </c>
      <c r="M1401" s="228">
        <f t="shared" si="64"/>
        <v>0</v>
      </c>
      <c r="N1401" s="228">
        <f t="shared" si="65"/>
        <v>0</v>
      </c>
      <c r="O1401" s="298" t="e">
        <f>VLOOKUP(msa[[#This Row],[hwycov_id]],check!$A$2:$P$26,16,FALSE)</f>
        <v>#N/A</v>
      </c>
      <c r="P1401" s="298">
        <v>1421</v>
      </c>
    </row>
    <row r="1402" spans="1:16">
      <c r="A1402" s="59">
        <v>6035</v>
      </c>
      <c r="B1402" s="59">
        <v>3</v>
      </c>
      <c r="C1402" s="59">
        <v>1</v>
      </c>
      <c r="D1402" s="59">
        <v>2</v>
      </c>
      <c r="E1402" s="59" t="s">
        <v>80</v>
      </c>
      <c r="F1402" s="227">
        <v>3</v>
      </c>
      <c r="G1402" s="227">
        <v>2</v>
      </c>
      <c r="H1402" s="59">
        <v>4</v>
      </c>
      <c r="I1402" s="227">
        <v>2</v>
      </c>
      <c r="J1402" s="59">
        <v>28200</v>
      </c>
      <c r="K1402" s="78">
        <f>VLOOKUP(msa[[#This Row],[hwycov_id]],cnf[],10,FALSE)</f>
        <v>28200</v>
      </c>
      <c r="L1402" s="229">
        <f t="shared" si="63"/>
        <v>0</v>
      </c>
      <c r="M1402" s="228">
        <f t="shared" si="64"/>
        <v>0</v>
      </c>
      <c r="N1402" s="228">
        <f t="shared" si="65"/>
        <v>0</v>
      </c>
      <c r="O1402" s="298" t="e">
        <f>VLOOKUP(msa[[#This Row],[hwycov_id]],check!$A$2:$P$26,16,FALSE)</f>
        <v>#N/A</v>
      </c>
      <c r="P1402" s="298">
        <v>1422</v>
      </c>
    </row>
    <row r="1403" spans="1:16">
      <c r="A1403" s="59">
        <v>10608</v>
      </c>
      <c r="B1403" s="59">
        <v>3</v>
      </c>
      <c r="C1403" s="59">
        <v>1</v>
      </c>
      <c r="D1403" s="59">
        <v>2</v>
      </c>
      <c r="E1403" s="59" t="s">
        <v>80</v>
      </c>
      <c r="F1403" s="227">
        <v>3</v>
      </c>
      <c r="G1403" s="227">
        <v>2</v>
      </c>
      <c r="H1403" s="59">
        <v>4</v>
      </c>
      <c r="I1403" s="227">
        <v>2</v>
      </c>
      <c r="J1403" s="59">
        <v>28500</v>
      </c>
      <c r="K1403" s="78">
        <f>VLOOKUP(msa[[#This Row],[hwycov_id]],cnf[],10,FALSE)</f>
        <v>28500</v>
      </c>
      <c r="L1403" s="229">
        <f t="shared" si="63"/>
        <v>0</v>
      </c>
      <c r="M1403" s="228">
        <f t="shared" si="64"/>
        <v>0</v>
      </c>
      <c r="N1403" s="228">
        <f t="shared" si="65"/>
        <v>0</v>
      </c>
      <c r="O1403" s="298" t="e">
        <f>VLOOKUP(msa[[#This Row],[hwycov_id]],check!$A$2:$P$26,16,FALSE)</f>
        <v>#N/A</v>
      </c>
      <c r="P1403" s="298">
        <v>1423</v>
      </c>
    </row>
    <row r="1404" spans="1:16">
      <c r="A1404" s="59">
        <v>19518</v>
      </c>
      <c r="B1404" s="59">
        <v>3</v>
      </c>
      <c r="C1404" s="59">
        <v>1</v>
      </c>
      <c r="D1404" s="59">
        <v>2</v>
      </c>
      <c r="E1404" s="59" t="s">
        <v>79</v>
      </c>
      <c r="F1404" s="227">
        <v>3</v>
      </c>
      <c r="G1404" s="227">
        <v>2</v>
      </c>
      <c r="H1404" s="59">
        <v>4</v>
      </c>
      <c r="I1404" s="227">
        <v>14</v>
      </c>
      <c r="J1404" s="59">
        <v>29497</v>
      </c>
      <c r="K1404" s="78">
        <f>VLOOKUP(msa[[#This Row],[hwycov_id]],cnf[],10,FALSE)</f>
        <v>29497</v>
      </c>
      <c r="L1404" s="229">
        <f t="shared" si="63"/>
        <v>0</v>
      </c>
      <c r="M1404" s="228">
        <f t="shared" si="64"/>
        <v>0</v>
      </c>
      <c r="N1404" s="228">
        <f t="shared" si="65"/>
        <v>0</v>
      </c>
      <c r="O1404" s="298" t="e">
        <f>VLOOKUP(msa[[#This Row],[hwycov_id]],check!$A$2:$P$26,16,FALSE)</f>
        <v>#N/A</v>
      </c>
      <c r="P1404" s="298">
        <v>1424</v>
      </c>
    </row>
    <row r="1405" spans="1:16">
      <c r="A1405" s="59">
        <v>4590</v>
      </c>
      <c r="B1405" s="59">
        <v>3</v>
      </c>
      <c r="C1405" s="59">
        <v>1</v>
      </c>
      <c r="D1405" s="59">
        <v>2</v>
      </c>
      <c r="E1405" s="59" t="s">
        <v>80</v>
      </c>
      <c r="F1405" s="227">
        <v>3</v>
      </c>
      <c r="G1405" s="227">
        <v>3</v>
      </c>
      <c r="H1405" s="59">
        <v>4</v>
      </c>
      <c r="I1405" s="227">
        <v>2</v>
      </c>
      <c r="J1405" s="59">
        <v>30600</v>
      </c>
      <c r="K1405" s="78">
        <f>VLOOKUP(msa[[#This Row],[hwycov_id]],cnf[],10,FALSE)</f>
        <v>30600</v>
      </c>
      <c r="L1405" s="229">
        <f t="shared" si="63"/>
        <v>0</v>
      </c>
      <c r="M1405" s="228">
        <f t="shared" si="64"/>
        <v>0</v>
      </c>
      <c r="N1405" s="228">
        <f t="shared" si="65"/>
        <v>0</v>
      </c>
      <c r="O1405" s="298" t="e">
        <f>VLOOKUP(msa[[#This Row],[hwycov_id]],check!$A$2:$P$26,16,FALSE)</f>
        <v>#N/A</v>
      </c>
      <c r="P1405" s="298">
        <v>1425</v>
      </c>
    </row>
    <row r="1406" spans="1:16">
      <c r="A1406" s="59">
        <v>17223</v>
      </c>
      <c r="B1406" s="59">
        <v>4</v>
      </c>
      <c r="C1406" s="59">
        <v>1</v>
      </c>
      <c r="D1406" s="59">
        <v>2</v>
      </c>
      <c r="E1406" s="59" t="s">
        <v>79</v>
      </c>
      <c r="F1406" s="227">
        <v>4</v>
      </c>
      <c r="G1406" s="227">
        <v>0</v>
      </c>
      <c r="H1406" s="59">
        <v>4</v>
      </c>
      <c r="I1406" s="227">
        <v>14</v>
      </c>
      <c r="J1406" s="59">
        <v>1013</v>
      </c>
      <c r="K1406" s="78">
        <f>VLOOKUP(msa[[#This Row],[hwycov_id]],cnf[],10,FALSE)</f>
        <v>1013</v>
      </c>
      <c r="L1406" s="229">
        <f t="shared" si="63"/>
        <v>0</v>
      </c>
      <c r="M1406" s="228">
        <f t="shared" si="64"/>
        <v>0</v>
      </c>
      <c r="N1406" s="228">
        <f t="shared" si="65"/>
        <v>0</v>
      </c>
      <c r="O1406" s="298" t="e">
        <f>VLOOKUP(msa[[#This Row],[hwycov_id]],check!$A$2:$P$26,16,FALSE)</f>
        <v>#N/A</v>
      </c>
      <c r="P1406" s="298">
        <v>1426</v>
      </c>
    </row>
    <row r="1407" spans="1:16">
      <c r="A1407" s="59">
        <v>14107</v>
      </c>
      <c r="B1407" s="59">
        <v>4</v>
      </c>
      <c r="C1407" s="59">
        <v>1</v>
      </c>
      <c r="D1407" s="59">
        <v>2</v>
      </c>
      <c r="E1407" s="59" t="s">
        <v>80</v>
      </c>
      <c r="F1407" s="227">
        <v>4</v>
      </c>
      <c r="G1407" s="227">
        <v>0</v>
      </c>
      <c r="H1407" s="59">
        <v>4</v>
      </c>
      <c r="I1407" s="227">
        <v>2</v>
      </c>
      <c r="J1407" s="59">
        <v>2500</v>
      </c>
      <c r="K1407" s="78">
        <f>VLOOKUP(msa[[#This Row],[hwycov_id]],cnf[],10,FALSE)</f>
        <v>2500</v>
      </c>
      <c r="L1407" s="229">
        <f t="shared" si="63"/>
        <v>0</v>
      </c>
      <c r="M1407" s="228">
        <f t="shared" si="64"/>
        <v>0</v>
      </c>
      <c r="N1407" s="228">
        <f t="shared" si="65"/>
        <v>0</v>
      </c>
      <c r="O1407" s="298" t="e">
        <f>VLOOKUP(msa[[#This Row],[hwycov_id]],check!$A$2:$P$26,16,FALSE)</f>
        <v>#N/A</v>
      </c>
      <c r="P1407" s="298">
        <v>1427</v>
      </c>
    </row>
    <row r="1408" spans="1:16">
      <c r="A1408" s="59">
        <v>40388</v>
      </c>
      <c r="B1408" s="59">
        <v>4</v>
      </c>
      <c r="C1408" s="59">
        <v>1</v>
      </c>
      <c r="D1408" s="59">
        <v>1</v>
      </c>
      <c r="E1408" s="59" t="s">
        <v>82</v>
      </c>
      <c r="F1408" s="227">
        <v>4</v>
      </c>
      <c r="G1408" s="227">
        <v>0</v>
      </c>
      <c r="H1408" s="59">
        <v>4</v>
      </c>
      <c r="I1408" s="227">
        <v>19</v>
      </c>
      <c r="J1408" s="59">
        <v>2692</v>
      </c>
      <c r="K1408" s="78">
        <f>VLOOKUP(msa[[#This Row],[hwycov_id]],cnf[],10,FALSE)</f>
        <v>2692</v>
      </c>
      <c r="L1408" s="229">
        <f t="shared" si="63"/>
        <v>0</v>
      </c>
      <c r="M1408" s="228">
        <f t="shared" si="64"/>
        <v>0</v>
      </c>
      <c r="N1408" s="228">
        <f t="shared" si="65"/>
        <v>0</v>
      </c>
      <c r="O1408" s="298" t="e">
        <f>VLOOKUP(msa[[#This Row],[hwycov_id]],check!$A$2:$P$26,16,FALSE)</f>
        <v>#N/A</v>
      </c>
      <c r="P1408" s="298">
        <v>1428</v>
      </c>
    </row>
    <row r="1409" spans="1:16">
      <c r="A1409" s="59">
        <v>16973</v>
      </c>
      <c r="B1409" s="59">
        <v>4</v>
      </c>
      <c r="C1409" s="59">
        <v>1</v>
      </c>
      <c r="D1409" s="59">
        <v>2</v>
      </c>
      <c r="E1409" s="59" t="s">
        <v>80</v>
      </c>
      <c r="F1409" s="227">
        <v>4</v>
      </c>
      <c r="G1409" s="227">
        <v>0</v>
      </c>
      <c r="H1409" s="59">
        <v>4</v>
      </c>
      <c r="I1409" s="227">
        <v>8</v>
      </c>
      <c r="J1409" s="59">
        <v>3200</v>
      </c>
      <c r="K1409" s="78">
        <f>VLOOKUP(msa[[#This Row],[hwycov_id]],cnf[],10,FALSE)</f>
        <v>3200</v>
      </c>
      <c r="L1409" s="229">
        <f t="shared" si="63"/>
        <v>0</v>
      </c>
      <c r="M1409" s="228">
        <f t="shared" si="64"/>
        <v>0</v>
      </c>
      <c r="N1409" s="228">
        <f t="shared" si="65"/>
        <v>0</v>
      </c>
      <c r="O1409" s="298" t="e">
        <f>VLOOKUP(msa[[#This Row],[hwycov_id]],check!$A$2:$P$26,16,FALSE)</f>
        <v>#N/A</v>
      </c>
      <c r="P1409" s="298">
        <v>1429</v>
      </c>
    </row>
    <row r="1410" spans="1:16">
      <c r="A1410" s="59">
        <v>8253</v>
      </c>
      <c r="B1410" s="59">
        <v>4</v>
      </c>
      <c r="C1410" s="59">
        <v>1</v>
      </c>
      <c r="D1410" s="59">
        <v>2</v>
      </c>
      <c r="E1410" s="59" t="s">
        <v>80</v>
      </c>
      <c r="F1410" s="227">
        <v>4</v>
      </c>
      <c r="G1410" s="227">
        <v>0</v>
      </c>
      <c r="H1410" s="59">
        <v>4</v>
      </c>
      <c r="I1410" s="227">
        <v>8</v>
      </c>
      <c r="J1410" s="59">
        <v>3600</v>
      </c>
      <c r="K1410" s="78">
        <f>VLOOKUP(msa[[#This Row],[hwycov_id]],cnf[],10,FALSE)</f>
        <v>3600</v>
      </c>
      <c r="L1410" s="229">
        <f t="shared" ref="L1410:L1473" si="66">K1410/J1410-1</f>
        <v>0</v>
      </c>
      <c r="M1410" s="228">
        <f t="shared" ref="M1410:M1473" si="67">K1410-J1410</f>
        <v>0</v>
      </c>
      <c r="N1410" s="228">
        <f t="shared" ref="N1410:N1473" si="68">POWER(M1410,2)</f>
        <v>0</v>
      </c>
      <c r="O1410" s="298" t="e">
        <f>VLOOKUP(msa[[#This Row],[hwycov_id]],check!$A$2:$P$26,16,FALSE)</f>
        <v>#N/A</v>
      </c>
      <c r="P1410" s="298">
        <v>1430</v>
      </c>
    </row>
    <row r="1411" spans="1:16">
      <c r="A1411" s="59">
        <v>30747</v>
      </c>
      <c r="B1411" s="59">
        <v>4</v>
      </c>
      <c r="C1411" s="59">
        <v>1</v>
      </c>
      <c r="D1411" s="59">
        <v>2</v>
      </c>
      <c r="E1411" s="59" t="s">
        <v>80</v>
      </c>
      <c r="F1411" s="227">
        <v>4</v>
      </c>
      <c r="G1411" s="227">
        <v>0</v>
      </c>
      <c r="H1411" s="59">
        <v>4</v>
      </c>
      <c r="I1411" s="227">
        <v>8</v>
      </c>
      <c r="J1411" s="59">
        <v>4100</v>
      </c>
      <c r="K1411" s="78">
        <f>VLOOKUP(msa[[#This Row],[hwycov_id]],cnf[],10,FALSE)</f>
        <v>4100</v>
      </c>
      <c r="L1411" s="229">
        <f t="shared" si="66"/>
        <v>0</v>
      </c>
      <c r="M1411" s="228">
        <f t="shared" si="67"/>
        <v>0</v>
      </c>
      <c r="N1411" s="228">
        <f t="shared" si="68"/>
        <v>0</v>
      </c>
      <c r="O1411" s="298" t="e">
        <f>VLOOKUP(msa[[#This Row],[hwycov_id]],check!$A$2:$P$26,16,FALSE)</f>
        <v>#N/A</v>
      </c>
      <c r="P1411" s="298">
        <v>1431</v>
      </c>
    </row>
    <row r="1412" spans="1:16">
      <c r="A1412" s="59">
        <v>16217</v>
      </c>
      <c r="B1412" s="59">
        <v>4</v>
      </c>
      <c r="C1412" s="59">
        <v>1</v>
      </c>
      <c r="D1412" s="59">
        <v>2</v>
      </c>
      <c r="E1412" s="59" t="s">
        <v>79</v>
      </c>
      <c r="F1412" s="227">
        <v>4</v>
      </c>
      <c r="G1412" s="227">
        <v>0</v>
      </c>
      <c r="H1412" s="59">
        <v>4</v>
      </c>
      <c r="I1412" s="227">
        <v>14</v>
      </c>
      <c r="J1412" s="59">
        <v>4978</v>
      </c>
      <c r="K1412" s="78">
        <f>VLOOKUP(msa[[#This Row],[hwycov_id]],cnf[],10,FALSE)</f>
        <v>4978</v>
      </c>
      <c r="L1412" s="229">
        <f t="shared" si="66"/>
        <v>0</v>
      </c>
      <c r="M1412" s="228">
        <f t="shared" si="67"/>
        <v>0</v>
      </c>
      <c r="N1412" s="228">
        <f t="shared" si="68"/>
        <v>0</v>
      </c>
      <c r="O1412" s="298" t="e">
        <f>VLOOKUP(msa[[#This Row],[hwycov_id]],check!$A$2:$P$26,16,FALSE)</f>
        <v>#N/A</v>
      </c>
      <c r="P1412" s="298">
        <v>1432</v>
      </c>
    </row>
    <row r="1413" spans="1:16">
      <c r="A1413" s="59">
        <v>29827</v>
      </c>
      <c r="B1413" s="59">
        <v>4</v>
      </c>
      <c r="C1413" s="59">
        <v>1</v>
      </c>
      <c r="D1413" s="59">
        <v>2</v>
      </c>
      <c r="E1413" s="59" t="s">
        <v>79</v>
      </c>
      <c r="F1413" s="227">
        <v>4</v>
      </c>
      <c r="G1413" s="227">
        <v>0</v>
      </c>
      <c r="H1413" s="59">
        <v>4</v>
      </c>
      <c r="I1413" s="227">
        <v>14</v>
      </c>
      <c r="J1413" s="59">
        <v>5003</v>
      </c>
      <c r="K1413" s="78">
        <f>VLOOKUP(msa[[#This Row],[hwycov_id]],cnf[],10,FALSE)</f>
        <v>5003</v>
      </c>
      <c r="L1413" s="229">
        <f t="shared" si="66"/>
        <v>0</v>
      </c>
      <c r="M1413" s="228">
        <f t="shared" si="67"/>
        <v>0</v>
      </c>
      <c r="N1413" s="228">
        <f t="shared" si="68"/>
        <v>0</v>
      </c>
      <c r="O1413" s="298" t="e">
        <f>VLOOKUP(msa[[#This Row],[hwycov_id]],check!$A$2:$P$26,16,FALSE)</f>
        <v>#N/A</v>
      </c>
      <c r="P1413" s="298">
        <v>1433</v>
      </c>
    </row>
    <row r="1414" spans="1:16">
      <c r="A1414" s="59">
        <v>8734</v>
      </c>
      <c r="B1414" s="59">
        <v>4</v>
      </c>
      <c r="C1414" s="59">
        <v>1</v>
      </c>
      <c r="D1414" s="59">
        <v>2</v>
      </c>
      <c r="E1414" s="59" t="s">
        <v>79</v>
      </c>
      <c r="F1414" s="227">
        <v>4</v>
      </c>
      <c r="G1414" s="227">
        <v>0</v>
      </c>
      <c r="H1414" s="59">
        <v>4</v>
      </c>
      <c r="I1414" s="227">
        <v>14</v>
      </c>
      <c r="J1414" s="59">
        <v>5247</v>
      </c>
      <c r="K1414" s="78">
        <f>VLOOKUP(msa[[#This Row],[hwycov_id]],cnf[],10,FALSE)</f>
        <v>5247</v>
      </c>
      <c r="L1414" s="229">
        <f t="shared" si="66"/>
        <v>0</v>
      </c>
      <c r="M1414" s="228">
        <f t="shared" si="67"/>
        <v>0</v>
      </c>
      <c r="N1414" s="228">
        <f t="shared" si="68"/>
        <v>0</v>
      </c>
      <c r="O1414" s="298" t="e">
        <f>VLOOKUP(msa[[#This Row],[hwycov_id]],check!$A$2:$P$26,16,FALSE)</f>
        <v>#N/A</v>
      </c>
      <c r="P1414" s="298">
        <v>1434</v>
      </c>
    </row>
    <row r="1415" spans="1:16">
      <c r="A1415" s="59">
        <v>9951</v>
      </c>
      <c r="B1415" s="59">
        <v>4</v>
      </c>
      <c r="C1415" s="59">
        <v>1</v>
      </c>
      <c r="D1415" s="59">
        <v>2</v>
      </c>
      <c r="E1415" s="59" t="s">
        <v>79</v>
      </c>
      <c r="F1415" s="227">
        <v>4</v>
      </c>
      <c r="G1415" s="227">
        <v>0</v>
      </c>
      <c r="H1415" s="59">
        <v>4</v>
      </c>
      <c r="I1415" s="227">
        <v>14</v>
      </c>
      <c r="J1415" s="59">
        <v>5808</v>
      </c>
      <c r="K1415" s="78">
        <f>VLOOKUP(msa[[#This Row],[hwycov_id]],cnf[],10,FALSE)</f>
        <v>5808</v>
      </c>
      <c r="L1415" s="229">
        <f t="shared" si="66"/>
        <v>0</v>
      </c>
      <c r="M1415" s="228">
        <f t="shared" si="67"/>
        <v>0</v>
      </c>
      <c r="N1415" s="228">
        <f t="shared" si="68"/>
        <v>0</v>
      </c>
      <c r="O1415" s="298" t="e">
        <f>VLOOKUP(msa[[#This Row],[hwycov_id]],check!$A$2:$P$26,16,FALSE)</f>
        <v>#N/A</v>
      </c>
      <c r="P1415" s="298">
        <v>1435</v>
      </c>
    </row>
    <row r="1416" spans="1:16">
      <c r="A1416" s="59">
        <v>19169</v>
      </c>
      <c r="B1416" s="59">
        <v>4</v>
      </c>
      <c r="C1416" s="59">
        <v>1</v>
      </c>
      <c r="D1416" s="59">
        <v>2</v>
      </c>
      <c r="E1416" s="59" t="s">
        <v>80</v>
      </c>
      <c r="F1416" s="227">
        <v>4</v>
      </c>
      <c r="G1416" s="227">
        <v>0</v>
      </c>
      <c r="H1416" s="59">
        <v>4</v>
      </c>
      <c r="I1416" s="227">
        <v>8</v>
      </c>
      <c r="J1416" s="59">
        <v>6100</v>
      </c>
      <c r="K1416" s="78">
        <f>VLOOKUP(msa[[#This Row],[hwycov_id]],cnf[],10,FALSE)</f>
        <v>6100</v>
      </c>
      <c r="L1416" s="229">
        <f t="shared" si="66"/>
        <v>0</v>
      </c>
      <c r="M1416" s="228">
        <f t="shared" si="67"/>
        <v>0</v>
      </c>
      <c r="N1416" s="228">
        <f t="shared" si="68"/>
        <v>0</v>
      </c>
      <c r="O1416" s="298" t="e">
        <f>VLOOKUP(msa[[#This Row],[hwycov_id]],check!$A$2:$P$26,16,FALSE)</f>
        <v>#N/A</v>
      </c>
      <c r="P1416" s="298">
        <v>1436</v>
      </c>
    </row>
    <row r="1417" spans="1:16">
      <c r="A1417" s="59">
        <v>25807</v>
      </c>
      <c r="B1417" s="59">
        <v>4</v>
      </c>
      <c r="C1417" s="59">
        <v>1</v>
      </c>
      <c r="D1417" s="59">
        <v>2</v>
      </c>
      <c r="E1417" s="59" t="s">
        <v>80</v>
      </c>
      <c r="F1417" s="227">
        <v>4</v>
      </c>
      <c r="G1417" s="227">
        <v>0</v>
      </c>
      <c r="H1417" s="59">
        <v>4</v>
      </c>
      <c r="I1417" s="227">
        <v>8</v>
      </c>
      <c r="J1417" s="59">
        <v>6200</v>
      </c>
      <c r="K1417" s="78">
        <f>VLOOKUP(msa[[#This Row],[hwycov_id]],cnf[],10,FALSE)</f>
        <v>6200</v>
      </c>
      <c r="L1417" s="229">
        <f t="shared" si="66"/>
        <v>0</v>
      </c>
      <c r="M1417" s="228">
        <f t="shared" si="67"/>
        <v>0</v>
      </c>
      <c r="N1417" s="228">
        <f t="shared" si="68"/>
        <v>0</v>
      </c>
      <c r="O1417" s="298" t="e">
        <f>VLOOKUP(msa[[#This Row],[hwycov_id]],check!$A$2:$P$26,16,FALSE)</f>
        <v>#N/A</v>
      </c>
      <c r="P1417" s="298">
        <v>1437</v>
      </c>
    </row>
    <row r="1418" spans="1:16">
      <c r="A1418" s="59">
        <v>1873</v>
      </c>
      <c r="B1418" s="59">
        <v>4</v>
      </c>
      <c r="C1418" s="59">
        <v>1</v>
      </c>
      <c r="D1418" s="59">
        <v>2</v>
      </c>
      <c r="E1418" s="59" t="s">
        <v>80</v>
      </c>
      <c r="F1418" s="227">
        <v>4</v>
      </c>
      <c r="G1418" s="227">
        <v>0</v>
      </c>
      <c r="H1418" s="59">
        <v>4</v>
      </c>
      <c r="I1418" s="227">
        <v>2</v>
      </c>
      <c r="J1418" s="59">
        <v>6400</v>
      </c>
      <c r="K1418" s="78">
        <f>VLOOKUP(msa[[#This Row],[hwycov_id]],cnf[],10,FALSE)</f>
        <v>6400</v>
      </c>
      <c r="L1418" s="229">
        <f t="shared" si="66"/>
        <v>0</v>
      </c>
      <c r="M1418" s="228">
        <f t="shared" si="67"/>
        <v>0</v>
      </c>
      <c r="N1418" s="228">
        <f t="shared" si="68"/>
        <v>0</v>
      </c>
      <c r="O1418" s="298" t="e">
        <f>VLOOKUP(msa[[#This Row],[hwycov_id]],check!$A$2:$P$26,16,FALSE)</f>
        <v>#N/A</v>
      </c>
      <c r="P1418" s="298">
        <v>1438</v>
      </c>
    </row>
    <row r="1419" spans="1:16">
      <c r="A1419" s="59">
        <v>24657</v>
      </c>
      <c r="B1419" s="59">
        <v>4</v>
      </c>
      <c r="C1419" s="59">
        <v>1</v>
      </c>
      <c r="D1419" s="59">
        <v>2</v>
      </c>
      <c r="E1419" s="59" t="s">
        <v>79</v>
      </c>
      <c r="F1419" s="227">
        <v>4</v>
      </c>
      <c r="G1419" s="227">
        <v>0</v>
      </c>
      <c r="H1419" s="59">
        <v>4</v>
      </c>
      <c r="I1419" s="227">
        <v>14</v>
      </c>
      <c r="J1419" s="59">
        <v>6638</v>
      </c>
      <c r="K1419" s="78">
        <f>VLOOKUP(msa[[#This Row],[hwycov_id]],cnf[],10,FALSE)</f>
        <v>6638</v>
      </c>
      <c r="L1419" s="229">
        <f t="shared" si="66"/>
        <v>0</v>
      </c>
      <c r="M1419" s="228">
        <f t="shared" si="67"/>
        <v>0</v>
      </c>
      <c r="N1419" s="228">
        <f t="shared" si="68"/>
        <v>0</v>
      </c>
      <c r="O1419" s="298" t="e">
        <f>VLOOKUP(msa[[#This Row],[hwycov_id]],check!$A$2:$P$26,16,FALSE)</f>
        <v>#N/A</v>
      </c>
      <c r="P1419" s="298">
        <v>1439</v>
      </c>
    </row>
    <row r="1420" spans="1:16">
      <c r="A1420" s="59">
        <v>16210</v>
      </c>
      <c r="B1420" s="59">
        <v>4</v>
      </c>
      <c r="C1420" s="59">
        <v>1</v>
      </c>
      <c r="D1420" s="59">
        <v>2</v>
      </c>
      <c r="E1420" s="59" t="s">
        <v>79</v>
      </c>
      <c r="F1420" s="227">
        <v>4</v>
      </c>
      <c r="G1420" s="227">
        <v>0</v>
      </c>
      <c r="H1420" s="59">
        <v>4</v>
      </c>
      <c r="I1420" s="227">
        <v>14</v>
      </c>
      <c r="J1420" s="59">
        <v>6737</v>
      </c>
      <c r="K1420" s="78">
        <f>VLOOKUP(msa[[#This Row],[hwycov_id]],cnf[],10,FALSE)</f>
        <v>6737</v>
      </c>
      <c r="L1420" s="229">
        <f t="shared" si="66"/>
        <v>0</v>
      </c>
      <c r="M1420" s="228">
        <f t="shared" si="67"/>
        <v>0</v>
      </c>
      <c r="N1420" s="228">
        <f t="shared" si="68"/>
        <v>0</v>
      </c>
      <c r="O1420" s="298" t="e">
        <f>VLOOKUP(msa[[#This Row],[hwycov_id]],check!$A$2:$P$26,16,FALSE)</f>
        <v>#N/A</v>
      </c>
      <c r="P1420" s="298">
        <v>1440</v>
      </c>
    </row>
    <row r="1421" spans="1:16">
      <c r="A1421" s="59">
        <v>24739</v>
      </c>
      <c r="B1421" s="59">
        <v>4</v>
      </c>
      <c r="C1421" s="59">
        <v>1</v>
      </c>
      <c r="D1421" s="59">
        <v>2</v>
      </c>
      <c r="E1421" s="59" t="s">
        <v>79</v>
      </c>
      <c r="F1421" s="227">
        <v>4</v>
      </c>
      <c r="G1421" s="227">
        <v>0</v>
      </c>
      <c r="H1421" s="59">
        <v>4</v>
      </c>
      <c r="I1421" s="227">
        <v>14</v>
      </c>
      <c r="J1421" s="59">
        <v>6831</v>
      </c>
      <c r="K1421" s="78">
        <f>VLOOKUP(msa[[#This Row],[hwycov_id]],cnf[],10,FALSE)</f>
        <v>6831</v>
      </c>
      <c r="L1421" s="229">
        <f t="shared" si="66"/>
        <v>0</v>
      </c>
      <c r="M1421" s="228">
        <f t="shared" si="67"/>
        <v>0</v>
      </c>
      <c r="N1421" s="228">
        <f t="shared" si="68"/>
        <v>0</v>
      </c>
      <c r="O1421" s="298" t="e">
        <f>VLOOKUP(msa[[#This Row],[hwycov_id]],check!$A$2:$P$26,16,FALSE)</f>
        <v>#N/A</v>
      </c>
      <c r="P1421" s="298">
        <v>1441</v>
      </c>
    </row>
    <row r="1422" spans="1:16">
      <c r="A1422" s="59">
        <v>6829</v>
      </c>
      <c r="B1422" s="59">
        <v>4</v>
      </c>
      <c r="C1422" s="59">
        <v>1</v>
      </c>
      <c r="D1422" s="59">
        <v>2</v>
      </c>
      <c r="E1422" s="59" t="s">
        <v>79</v>
      </c>
      <c r="F1422" s="227">
        <v>4</v>
      </c>
      <c r="G1422" s="227">
        <v>0</v>
      </c>
      <c r="H1422" s="59">
        <v>4</v>
      </c>
      <c r="I1422" s="227">
        <v>14</v>
      </c>
      <c r="J1422" s="59">
        <v>7032</v>
      </c>
      <c r="K1422" s="78">
        <f>VLOOKUP(msa[[#This Row],[hwycov_id]],cnf[],10,FALSE)</f>
        <v>7032</v>
      </c>
      <c r="L1422" s="229">
        <f t="shared" si="66"/>
        <v>0</v>
      </c>
      <c r="M1422" s="228">
        <f t="shared" si="67"/>
        <v>0</v>
      </c>
      <c r="N1422" s="228">
        <f t="shared" si="68"/>
        <v>0</v>
      </c>
      <c r="O1422" s="298" t="e">
        <f>VLOOKUP(msa[[#This Row],[hwycov_id]],check!$A$2:$P$26,16,FALSE)</f>
        <v>#N/A</v>
      </c>
      <c r="P1422" s="298">
        <v>1442</v>
      </c>
    </row>
    <row r="1423" spans="1:16">
      <c r="A1423" s="59">
        <v>13929</v>
      </c>
      <c r="B1423" s="59">
        <v>4</v>
      </c>
      <c r="C1423" s="59">
        <v>1</v>
      </c>
      <c r="D1423" s="59">
        <v>2</v>
      </c>
      <c r="E1423" s="59" t="s">
        <v>79</v>
      </c>
      <c r="F1423" s="227">
        <v>4</v>
      </c>
      <c r="G1423" s="227">
        <v>0</v>
      </c>
      <c r="H1423" s="59">
        <v>4</v>
      </c>
      <c r="I1423" s="227">
        <v>14</v>
      </c>
      <c r="J1423" s="59">
        <v>8041</v>
      </c>
      <c r="K1423" s="78">
        <f>VLOOKUP(msa[[#This Row],[hwycov_id]],cnf[],10,FALSE)</f>
        <v>8041</v>
      </c>
      <c r="L1423" s="229">
        <f t="shared" si="66"/>
        <v>0</v>
      </c>
      <c r="M1423" s="228">
        <f t="shared" si="67"/>
        <v>0</v>
      </c>
      <c r="N1423" s="228">
        <f t="shared" si="68"/>
        <v>0</v>
      </c>
      <c r="O1423" s="298" t="e">
        <f>VLOOKUP(msa[[#This Row],[hwycov_id]],check!$A$2:$P$26,16,FALSE)</f>
        <v>#N/A</v>
      </c>
      <c r="P1423" s="298">
        <v>1443</v>
      </c>
    </row>
    <row r="1424" spans="1:16">
      <c r="A1424" s="59">
        <v>17563</v>
      </c>
      <c r="B1424" s="59">
        <v>4</v>
      </c>
      <c r="C1424" s="59">
        <v>1</v>
      </c>
      <c r="D1424" s="59">
        <v>2</v>
      </c>
      <c r="E1424" s="59" t="s">
        <v>80</v>
      </c>
      <c r="F1424" s="227">
        <v>4</v>
      </c>
      <c r="G1424" s="227">
        <v>0</v>
      </c>
      <c r="H1424" s="59">
        <v>4</v>
      </c>
      <c r="I1424" s="227">
        <v>8</v>
      </c>
      <c r="J1424" s="59">
        <v>9000</v>
      </c>
      <c r="K1424" s="78">
        <f>VLOOKUP(msa[[#This Row],[hwycov_id]],cnf[],10,FALSE)</f>
        <v>9000</v>
      </c>
      <c r="L1424" s="229">
        <f t="shared" si="66"/>
        <v>0</v>
      </c>
      <c r="M1424" s="228">
        <f t="shared" si="67"/>
        <v>0</v>
      </c>
      <c r="N1424" s="228">
        <f t="shared" si="68"/>
        <v>0</v>
      </c>
      <c r="O1424" s="298" t="e">
        <f>VLOOKUP(msa[[#This Row],[hwycov_id]],check!$A$2:$P$26,16,FALSE)</f>
        <v>#N/A</v>
      </c>
      <c r="P1424" s="298">
        <v>1444</v>
      </c>
    </row>
    <row r="1425" spans="1:16">
      <c r="A1425" s="59">
        <v>19174</v>
      </c>
      <c r="B1425" s="59">
        <v>4</v>
      </c>
      <c r="C1425" s="59">
        <v>1</v>
      </c>
      <c r="D1425" s="59">
        <v>2</v>
      </c>
      <c r="E1425" s="59" t="s">
        <v>80</v>
      </c>
      <c r="F1425" s="227">
        <v>4</v>
      </c>
      <c r="G1425" s="227">
        <v>0</v>
      </c>
      <c r="H1425" s="59">
        <v>4</v>
      </c>
      <c r="I1425" s="227">
        <v>8</v>
      </c>
      <c r="J1425" s="59">
        <v>9200</v>
      </c>
      <c r="K1425" s="78">
        <f>VLOOKUP(msa[[#This Row],[hwycov_id]],cnf[],10,FALSE)</f>
        <v>9200</v>
      </c>
      <c r="L1425" s="229">
        <f t="shared" si="66"/>
        <v>0</v>
      </c>
      <c r="M1425" s="228">
        <f t="shared" si="67"/>
        <v>0</v>
      </c>
      <c r="N1425" s="228">
        <f t="shared" si="68"/>
        <v>0</v>
      </c>
      <c r="O1425" s="298" t="e">
        <f>VLOOKUP(msa[[#This Row],[hwycov_id]],check!$A$2:$P$26,16,FALSE)</f>
        <v>#N/A</v>
      </c>
      <c r="P1425" s="298">
        <v>1445</v>
      </c>
    </row>
    <row r="1426" spans="1:16">
      <c r="A1426" s="59">
        <v>1322</v>
      </c>
      <c r="B1426" s="59">
        <v>4</v>
      </c>
      <c r="C1426" s="59">
        <v>1</v>
      </c>
      <c r="D1426" s="59">
        <v>2</v>
      </c>
      <c r="E1426" s="59" t="s">
        <v>80</v>
      </c>
      <c r="F1426" s="227">
        <v>4</v>
      </c>
      <c r="G1426" s="227">
        <v>1</v>
      </c>
      <c r="H1426" s="59">
        <v>4</v>
      </c>
      <c r="I1426" s="227">
        <v>2</v>
      </c>
      <c r="J1426" s="59">
        <v>10100</v>
      </c>
      <c r="K1426" s="78">
        <f>VLOOKUP(msa[[#This Row],[hwycov_id]],cnf[],10,FALSE)</f>
        <v>10100</v>
      </c>
      <c r="L1426" s="229">
        <f t="shared" si="66"/>
        <v>0</v>
      </c>
      <c r="M1426" s="228">
        <f t="shared" si="67"/>
        <v>0</v>
      </c>
      <c r="N1426" s="228">
        <f t="shared" si="68"/>
        <v>0</v>
      </c>
      <c r="O1426" s="298" t="e">
        <f>VLOOKUP(msa[[#This Row],[hwycov_id]],check!$A$2:$P$26,16,FALSE)</f>
        <v>#N/A</v>
      </c>
      <c r="P1426" s="298">
        <v>1446</v>
      </c>
    </row>
    <row r="1427" spans="1:16">
      <c r="A1427" s="59">
        <v>2415</v>
      </c>
      <c r="B1427" s="59">
        <v>4</v>
      </c>
      <c r="C1427" s="59">
        <v>1</v>
      </c>
      <c r="D1427" s="59">
        <v>2</v>
      </c>
      <c r="E1427" s="59" t="s">
        <v>80</v>
      </c>
      <c r="F1427" s="227">
        <v>4</v>
      </c>
      <c r="G1427" s="227">
        <v>1</v>
      </c>
      <c r="H1427" s="59">
        <v>4</v>
      </c>
      <c r="I1427" s="227">
        <v>2</v>
      </c>
      <c r="J1427" s="59">
        <v>10200</v>
      </c>
      <c r="K1427" s="78">
        <f>VLOOKUP(msa[[#This Row],[hwycov_id]],cnf[],10,FALSE)</f>
        <v>10200</v>
      </c>
      <c r="L1427" s="229">
        <f t="shared" si="66"/>
        <v>0</v>
      </c>
      <c r="M1427" s="228">
        <f t="shared" si="67"/>
        <v>0</v>
      </c>
      <c r="N1427" s="228">
        <f t="shared" si="68"/>
        <v>0</v>
      </c>
      <c r="O1427" s="298" t="e">
        <f>VLOOKUP(msa[[#This Row],[hwycov_id]],check!$A$2:$P$26,16,FALSE)</f>
        <v>#N/A</v>
      </c>
      <c r="P1427" s="298">
        <v>1447</v>
      </c>
    </row>
    <row r="1428" spans="1:16">
      <c r="A1428" s="59">
        <v>19180</v>
      </c>
      <c r="B1428" s="59">
        <v>4</v>
      </c>
      <c r="C1428" s="59">
        <v>1</v>
      </c>
      <c r="D1428" s="59">
        <v>2</v>
      </c>
      <c r="E1428" s="59" t="s">
        <v>80</v>
      </c>
      <c r="F1428" s="227">
        <v>4</v>
      </c>
      <c r="G1428" s="227">
        <v>1</v>
      </c>
      <c r="H1428" s="59">
        <v>4</v>
      </c>
      <c r="I1428" s="227">
        <v>8</v>
      </c>
      <c r="J1428" s="59">
        <v>10200</v>
      </c>
      <c r="K1428" s="78">
        <f>VLOOKUP(msa[[#This Row],[hwycov_id]],cnf[],10,FALSE)</f>
        <v>10200</v>
      </c>
      <c r="L1428" s="229">
        <f t="shared" si="66"/>
        <v>0</v>
      </c>
      <c r="M1428" s="228">
        <f t="shared" si="67"/>
        <v>0</v>
      </c>
      <c r="N1428" s="228">
        <f t="shared" si="68"/>
        <v>0</v>
      </c>
      <c r="O1428" s="298" t="e">
        <f>VLOOKUP(msa[[#This Row],[hwycov_id]],check!$A$2:$P$26,16,FALSE)</f>
        <v>#N/A</v>
      </c>
      <c r="P1428" s="298">
        <v>1448</v>
      </c>
    </row>
    <row r="1429" spans="1:16">
      <c r="A1429" s="59">
        <v>20157</v>
      </c>
      <c r="B1429" s="59">
        <v>4</v>
      </c>
      <c r="C1429" s="59">
        <v>1</v>
      </c>
      <c r="D1429" s="59">
        <v>2</v>
      </c>
      <c r="E1429" s="59" t="s">
        <v>79</v>
      </c>
      <c r="F1429" s="227">
        <v>4</v>
      </c>
      <c r="G1429" s="227">
        <v>1</v>
      </c>
      <c r="H1429" s="59">
        <v>4</v>
      </c>
      <c r="I1429" s="227">
        <v>14</v>
      </c>
      <c r="J1429" s="59">
        <v>12808</v>
      </c>
      <c r="K1429" s="78">
        <f>VLOOKUP(msa[[#This Row],[hwycov_id]],cnf[],10,FALSE)</f>
        <v>12808</v>
      </c>
      <c r="L1429" s="229">
        <f t="shared" si="66"/>
        <v>0</v>
      </c>
      <c r="M1429" s="228">
        <f t="shared" si="67"/>
        <v>0</v>
      </c>
      <c r="N1429" s="228">
        <f t="shared" si="68"/>
        <v>0</v>
      </c>
      <c r="O1429" s="298" t="e">
        <f>VLOOKUP(msa[[#This Row],[hwycov_id]],check!$A$2:$P$26,16,FALSE)</f>
        <v>#N/A</v>
      </c>
      <c r="P1429" s="298">
        <v>1449</v>
      </c>
    </row>
    <row r="1430" spans="1:16">
      <c r="A1430" s="59">
        <v>1347</v>
      </c>
      <c r="B1430" s="59">
        <v>4</v>
      </c>
      <c r="C1430" s="59">
        <v>1</v>
      </c>
      <c r="D1430" s="59">
        <v>2</v>
      </c>
      <c r="E1430" s="59" t="s">
        <v>80</v>
      </c>
      <c r="F1430" s="227">
        <v>4</v>
      </c>
      <c r="G1430" s="227">
        <v>1</v>
      </c>
      <c r="H1430" s="59">
        <v>4</v>
      </c>
      <c r="I1430" s="227">
        <v>2</v>
      </c>
      <c r="J1430" s="59">
        <v>13800</v>
      </c>
      <c r="K1430" s="78">
        <f>VLOOKUP(msa[[#This Row],[hwycov_id]],cnf[],10,FALSE)</f>
        <v>13800</v>
      </c>
      <c r="L1430" s="229">
        <f t="shared" si="66"/>
        <v>0</v>
      </c>
      <c r="M1430" s="228">
        <f t="shared" si="67"/>
        <v>0</v>
      </c>
      <c r="N1430" s="228">
        <f t="shared" si="68"/>
        <v>0</v>
      </c>
      <c r="O1430" s="298" t="e">
        <f>VLOOKUP(msa[[#This Row],[hwycov_id]],check!$A$2:$P$26,16,FALSE)</f>
        <v>#N/A</v>
      </c>
      <c r="P1430" s="298">
        <v>1450</v>
      </c>
    </row>
    <row r="1431" spans="1:16">
      <c r="A1431" s="59">
        <v>7707</v>
      </c>
      <c r="B1431" s="59">
        <v>4</v>
      </c>
      <c r="C1431" s="59">
        <v>1</v>
      </c>
      <c r="D1431" s="59">
        <v>2</v>
      </c>
      <c r="E1431" s="59" t="s">
        <v>80</v>
      </c>
      <c r="F1431" s="227">
        <v>4</v>
      </c>
      <c r="G1431" s="227">
        <v>1</v>
      </c>
      <c r="H1431" s="59">
        <v>4</v>
      </c>
      <c r="I1431" s="227">
        <v>11</v>
      </c>
      <c r="J1431" s="59">
        <v>16600</v>
      </c>
      <c r="K1431" s="78">
        <f>VLOOKUP(msa[[#This Row],[hwycov_id]],cnf[],10,FALSE)</f>
        <v>16600</v>
      </c>
      <c r="L1431" s="229">
        <f t="shared" si="66"/>
        <v>0</v>
      </c>
      <c r="M1431" s="228">
        <f t="shared" si="67"/>
        <v>0</v>
      </c>
      <c r="N1431" s="228">
        <f t="shared" si="68"/>
        <v>0</v>
      </c>
      <c r="O1431" s="298" t="e">
        <f>VLOOKUP(msa[[#This Row],[hwycov_id]],check!$A$2:$P$26,16,FALSE)</f>
        <v>#N/A</v>
      </c>
      <c r="P1431" s="298">
        <v>1451</v>
      </c>
    </row>
    <row r="1432" spans="1:16">
      <c r="A1432" s="59">
        <v>6625</v>
      </c>
      <c r="B1432" s="59">
        <v>4</v>
      </c>
      <c r="C1432" s="59">
        <v>1</v>
      </c>
      <c r="D1432" s="59">
        <v>2</v>
      </c>
      <c r="E1432" s="59" t="s">
        <v>79</v>
      </c>
      <c r="F1432" s="227">
        <v>4</v>
      </c>
      <c r="G1432" s="227">
        <v>1</v>
      </c>
      <c r="H1432" s="59">
        <v>4</v>
      </c>
      <c r="I1432" s="227">
        <v>14</v>
      </c>
      <c r="J1432" s="59">
        <v>16743</v>
      </c>
      <c r="K1432" s="78">
        <f>VLOOKUP(msa[[#This Row],[hwycov_id]],cnf[],10,FALSE)</f>
        <v>16743</v>
      </c>
      <c r="L1432" s="229">
        <f t="shared" si="66"/>
        <v>0</v>
      </c>
      <c r="M1432" s="228">
        <f t="shared" si="67"/>
        <v>0</v>
      </c>
      <c r="N1432" s="228">
        <f t="shared" si="68"/>
        <v>0</v>
      </c>
      <c r="O1432" s="298" t="e">
        <f>VLOOKUP(msa[[#This Row],[hwycov_id]],check!$A$2:$P$26,16,FALSE)</f>
        <v>#N/A</v>
      </c>
      <c r="P1432" s="298">
        <v>1452</v>
      </c>
    </row>
    <row r="1433" spans="1:16">
      <c r="A1433" s="59">
        <v>10558</v>
      </c>
      <c r="B1433" s="59">
        <v>4</v>
      </c>
      <c r="C1433" s="59">
        <v>1</v>
      </c>
      <c r="D1433" s="59">
        <v>2</v>
      </c>
      <c r="E1433" s="59" t="s">
        <v>79</v>
      </c>
      <c r="F1433" s="227">
        <v>4</v>
      </c>
      <c r="G1433" s="227">
        <v>1</v>
      </c>
      <c r="H1433" s="59">
        <v>4</v>
      </c>
      <c r="I1433" s="227">
        <v>14</v>
      </c>
      <c r="J1433" s="59">
        <v>17353</v>
      </c>
      <c r="K1433" s="78">
        <f>VLOOKUP(msa[[#This Row],[hwycov_id]],cnf[],10,FALSE)</f>
        <v>17353</v>
      </c>
      <c r="L1433" s="229">
        <f t="shared" si="66"/>
        <v>0</v>
      </c>
      <c r="M1433" s="228">
        <f t="shared" si="67"/>
        <v>0</v>
      </c>
      <c r="N1433" s="228">
        <f t="shared" si="68"/>
        <v>0</v>
      </c>
      <c r="O1433" s="298" t="e">
        <f>VLOOKUP(msa[[#This Row],[hwycov_id]],check!$A$2:$P$26,16,FALSE)</f>
        <v>#N/A</v>
      </c>
      <c r="P1433" s="298">
        <v>1453</v>
      </c>
    </row>
    <row r="1434" spans="1:16">
      <c r="A1434" s="59">
        <v>1319</v>
      </c>
      <c r="B1434" s="59">
        <v>4</v>
      </c>
      <c r="C1434" s="59">
        <v>1</v>
      </c>
      <c r="D1434" s="59">
        <v>2</v>
      </c>
      <c r="E1434" s="59" t="s">
        <v>80</v>
      </c>
      <c r="F1434" s="227">
        <v>4</v>
      </c>
      <c r="G1434" s="227">
        <v>1</v>
      </c>
      <c r="H1434" s="59">
        <v>4</v>
      </c>
      <c r="I1434" s="227">
        <v>2</v>
      </c>
      <c r="J1434" s="59">
        <v>18100</v>
      </c>
      <c r="K1434" s="78">
        <f>VLOOKUP(msa[[#This Row],[hwycov_id]],cnf[],10,FALSE)</f>
        <v>18100</v>
      </c>
      <c r="L1434" s="229">
        <f t="shared" si="66"/>
        <v>0</v>
      </c>
      <c r="M1434" s="228">
        <f t="shared" si="67"/>
        <v>0</v>
      </c>
      <c r="N1434" s="228">
        <f t="shared" si="68"/>
        <v>0</v>
      </c>
      <c r="O1434" s="298" t="e">
        <f>VLOOKUP(msa[[#This Row],[hwycov_id]],check!$A$2:$P$26,16,FALSE)</f>
        <v>#N/A</v>
      </c>
      <c r="P1434" s="298">
        <v>1454</v>
      </c>
    </row>
    <row r="1435" spans="1:16">
      <c r="A1435" s="59">
        <v>3994</v>
      </c>
      <c r="B1435" s="59">
        <v>4</v>
      </c>
      <c r="C1435" s="59">
        <v>1</v>
      </c>
      <c r="D1435" s="59">
        <v>2</v>
      </c>
      <c r="E1435" s="59" t="s">
        <v>80</v>
      </c>
      <c r="F1435" s="227">
        <v>4</v>
      </c>
      <c r="G1435" s="227">
        <v>1</v>
      </c>
      <c r="H1435" s="59">
        <v>4</v>
      </c>
      <c r="I1435" s="227">
        <v>2</v>
      </c>
      <c r="J1435" s="59">
        <v>19800</v>
      </c>
      <c r="K1435" s="78">
        <f>VLOOKUP(msa[[#This Row],[hwycov_id]],cnf[],10,FALSE)</f>
        <v>19800</v>
      </c>
      <c r="L1435" s="229">
        <f t="shared" si="66"/>
        <v>0</v>
      </c>
      <c r="M1435" s="228">
        <f t="shared" si="67"/>
        <v>0</v>
      </c>
      <c r="N1435" s="228">
        <f t="shared" si="68"/>
        <v>0</v>
      </c>
      <c r="O1435" s="298" t="e">
        <f>VLOOKUP(msa[[#This Row],[hwycov_id]],check!$A$2:$P$26,16,FALSE)</f>
        <v>#N/A</v>
      </c>
      <c r="P1435" s="298">
        <v>1455</v>
      </c>
    </row>
    <row r="1436" spans="1:16">
      <c r="A1436" s="59">
        <v>1313</v>
      </c>
      <c r="B1436" s="59">
        <v>4</v>
      </c>
      <c r="C1436" s="59">
        <v>1</v>
      </c>
      <c r="D1436" s="59">
        <v>2</v>
      </c>
      <c r="E1436" s="59" t="s">
        <v>80</v>
      </c>
      <c r="F1436" s="227">
        <v>4</v>
      </c>
      <c r="G1436" s="227">
        <v>2</v>
      </c>
      <c r="H1436" s="59">
        <v>4</v>
      </c>
      <c r="I1436" s="227">
        <v>2</v>
      </c>
      <c r="J1436" s="59">
        <v>21100</v>
      </c>
      <c r="K1436" s="78">
        <f>VLOOKUP(msa[[#This Row],[hwycov_id]],cnf[],10,FALSE)</f>
        <v>21100</v>
      </c>
      <c r="L1436" s="229">
        <f t="shared" si="66"/>
        <v>0</v>
      </c>
      <c r="M1436" s="228">
        <f t="shared" si="67"/>
        <v>0</v>
      </c>
      <c r="N1436" s="228">
        <f t="shared" si="68"/>
        <v>0</v>
      </c>
      <c r="O1436" s="298" t="e">
        <f>VLOOKUP(msa[[#This Row],[hwycov_id]],check!$A$2:$P$26,16,FALSE)</f>
        <v>#N/A</v>
      </c>
      <c r="P1436" s="298">
        <v>1456</v>
      </c>
    </row>
    <row r="1437" spans="1:16">
      <c r="A1437" s="59">
        <v>10482</v>
      </c>
      <c r="B1437" s="59">
        <v>4</v>
      </c>
      <c r="C1437" s="59">
        <v>1</v>
      </c>
      <c r="D1437" s="59">
        <v>2</v>
      </c>
      <c r="E1437" s="59" t="s">
        <v>79</v>
      </c>
      <c r="F1437" s="227">
        <v>4</v>
      </c>
      <c r="G1437" s="227">
        <v>2</v>
      </c>
      <c r="H1437" s="59">
        <v>4</v>
      </c>
      <c r="I1437" s="227">
        <v>14</v>
      </c>
      <c r="J1437" s="59">
        <v>22619</v>
      </c>
      <c r="K1437" s="78">
        <f>VLOOKUP(msa[[#This Row],[hwycov_id]],cnf[],10,FALSE)</f>
        <v>22619</v>
      </c>
      <c r="L1437" s="229">
        <f t="shared" si="66"/>
        <v>0</v>
      </c>
      <c r="M1437" s="228">
        <f t="shared" si="67"/>
        <v>0</v>
      </c>
      <c r="N1437" s="228">
        <f t="shared" si="68"/>
        <v>0</v>
      </c>
      <c r="O1437" s="298" t="e">
        <f>VLOOKUP(msa[[#This Row],[hwycov_id]],check!$A$2:$P$26,16,FALSE)</f>
        <v>#N/A</v>
      </c>
      <c r="P1437" s="298">
        <v>1457</v>
      </c>
    </row>
    <row r="1438" spans="1:16">
      <c r="A1438" s="59">
        <v>3037</v>
      </c>
      <c r="B1438" s="59">
        <v>4</v>
      </c>
      <c r="C1438" s="59">
        <v>1</v>
      </c>
      <c r="D1438" s="59">
        <v>2</v>
      </c>
      <c r="E1438" s="59" t="s">
        <v>80</v>
      </c>
      <c r="F1438" s="227">
        <v>4</v>
      </c>
      <c r="G1438" s="227">
        <v>2</v>
      </c>
      <c r="H1438" s="59">
        <v>4</v>
      </c>
      <c r="I1438" s="227">
        <v>2</v>
      </c>
      <c r="J1438" s="59">
        <v>23500</v>
      </c>
      <c r="K1438" s="78">
        <f>VLOOKUP(msa[[#This Row],[hwycov_id]],cnf[],10,FALSE)</f>
        <v>23500</v>
      </c>
      <c r="L1438" s="229">
        <f t="shared" si="66"/>
        <v>0</v>
      </c>
      <c r="M1438" s="228">
        <f t="shared" si="67"/>
        <v>0</v>
      </c>
      <c r="N1438" s="228">
        <f t="shared" si="68"/>
        <v>0</v>
      </c>
      <c r="O1438" s="298" t="e">
        <f>VLOOKUP(msa[[#This Row],[hwycov_id]],check!$A$2:$P$26,16,FALSE)</f>
        <v>#N/A</v>
      </c>
      <c r="P1438" s="298">
        <v>1458</v>
      </c>
    </row>
    <row r="1439" spans="1:16">
      <c r="A1439" s="59">
        <v>7139</v>
      </c>
      <c r="B1439" s="59">
        <v>4</v>
      </c>
      <c r="C1439" s="59">
        <v>1</v>
      </c>
      <c r="D1439" s="59">
        <v>2</v>
      </c>
      <c r="E1439" s="59" t="s">
        <v>80</v>
      </c>
      <c r="F1439" s="227">
        <v>4</v>
      </c>
      <c r="G1439" s="227">
        <v>2</v>
      </c>
      <c r="H1439" s="59">
        <v>4</v>
      </c>
      <c r="I1439" s="227">
        <v>2</v>
      </c>
      <c r="J1439" s="59">
        <v>24400</v>
      </c>
      <c r="K1439" s="78">
        <f>VLOOKUP(msa[[#This Row],[hwycov_id]],cnf[],10,FALSE)</f>
        <v>24400</v>
      </c>
      <c r="L1439" s="229">
        <f t="shared" si="66"/>
        <v>0</v>
      </c>
      <c r="M1439" s="228">
        <f t="shared" si="67"/>
        <v>0</v>
      </c>
      <c r="N1439" s="228">
        <f t="shared" si="68"/>
        <v>0</v>
      </c>
      <c r="O1439" s="298" t="e">
        <f>VLOOKUP(msa[[#This Row],[hwycov_id]],check!$A$2:$P$26,16,FALSE)</f>
        <v>#N/A</v>
      </c>
      <c r="P1439" s="298">
        <v>1459</v>
      </c>
    </row>
    <row r="1440" spans="1:16">
      <c r="A1440" s="59">
        <v>40311</v>
      </c>
      <c r="B1440" s="59">
        <v>4</v>
      </c>
      <c r="C1440" s="59">
        <v>1</v>
      </c>
      <c r="D1440" s="59">
        <v>2</v>
      </c>
      <c r="E1440" s="59" t="s">
        <v>79</v>
      </c>
      <c r="F1440" s="227">
        <v>4</v>
      </c>
      <c r="G1440" s="227">
        <v>3</v>
      </c>
      <c r="H1440" s="59">
        <v>4</v>
      </c>
      <c r="I1440" s="227">
        <v>14</v>
      </c>
      <c r="J1440" s="59">
        <v>38446</v>
      </c>
      <c r="K1440" s="78">
        <f>VLOOKUP(msa[[#This Row],[hwycov_id]],cnf[],10,FALSE)</f>
        <v>38446</v>
      </c>
      <c r="L1440" s="229">
        <f t="shared" si="66"/>
        <v>0</v>
      </c>
      <c r="M1440" s="228">
        <f t="shared" si="67"/>
        <v>0</v>
      </c>
      <c r="N1440" s="228">
        <f t="shared" si="68"/>
        <v>0</v>
      </c>
      <c r="O1440" s="298" t="e">
        <f>VLOOKUP(msa[[#This Row],[hwycov_id]],check!$A$2:$P$26,16,FALSE)</f>
        <v>#N/A</v>
      </c>
      <c r="P1440" s="298">
        <v>1460</v>
      </c>
    </row>
    <row r="1441" spans="1:16">
      <c r="A1441" s="59">
        <v>13938</v>
      </c>
      <c r="B1441" s="59">
        <v>5</v>
      </c>
      <c r="C1441" s="59">
        <v>1</v>
      </c>
      <c r="D1441" s="59">
        <v>2</v>
      </c>
      <c r="E1441" s="59" t="s">
        <v>80</v>
      </c>
      <c r="F1441" s="227">
        <v>4</v>
      </c>
      <c r="G1441" s="227">
        <v>0</v>
      </c>
      <c r="H1441" s="59">
        <v>4</v>
      </c>
      <c r="I1441" s="227">
        <v>8</v>
      </c>
      <c r="J1441" s="59">
        <v>1800</v>
      </c>
      <c r="K1441" s="78">
        <f>VLOOKUP(msa[[#This Row],[hwycov_id]],cnf[],10,FALSE)</f>
        <v>1800</v>
      </c>
      <c r="L1441" s="229">
        <f t="shared" si="66"/>
        <v>0</v>
      </c>
      <c r="M1441" s="228">
        <f t="shared" si="67"/>
        <v>0</v>
      </c>
      <c r="N1441" s="228">
        <f t="shared" si="68"/>
        <v>0</v>
      </c>
      <c r="O1441" s="298" t="e">
        <f>VLOOKUP(msa[[#This Row],[hwycov_id]],check!$A$2:$P$26,16,FALSE)</f>
        <v>#N/A</v>
      </c>
      <c r="P1441" s="298">
        <v>1461</v>
      </c>
    </row>
    <row r="1442" spans="1:16">
      <c r="A1442" s="59">
        <v>15568</v>
      </c>
      <c r="B1442" s="59">
        <v>5</v>
      </c>
      <c r="C1442" s="59">
        <v>1</v>
      </c>
      <c r="D1442" s="59">
        <v>2</v>
      </c>
      <c r="E1442" s="59" t="s">
        <v>80</v>
      </c>
      <c r="F1442" s="227">
        <v>4</v>
      </c>
      <c r="G1442" s="227">
        <v>0</v>
      </c>
      <c r="H1442" s="59">
        <v>4</v>
      </c>
      <c r="I1442" s="227">
        <v>8</v>
      </c>
      <c r="J1442" s="59">
        <v>1900</v>
      </c>
      <c r="K1442" s="78">
        <f>VLOOKUP(msa[[#This Row],[hwycov_id]],cnf[],10,FALSE)</f>
        <v>1900</v>
      </c>
      <c r="L1442" s="229">
        <f t="shared" si="66"/>
        <v>0</v>
      </c>
      <c r="M1442" s="228">
        <f t="shared" si="67"/>
        <v>0</v>
      </c>
      <c r="N1442" s="228">
        <f t="shared" si="68"/>
        <v>0</v>
      </c>
      <c r="O1442" s="298" t="e">
        <f>VLOOKUP(msa[[#This Row],[hwycov_id]],check!$A$2:$P$26,16,FALSE)</f>
        <v>#N/A</v>
      </c>
      <c r="P1442" s="298">
        <v>1462</v>
      </c>
    </row>
    <row r="1443" spans="1:16">
      <c r="A1443" s="59">
        <v>13944</v>
      </c>
      <c r="B1443" s="59">
        <v>5</v>
      </c>
      <c r="C1443" s="59">
        <v>1</v>
      </c>
      <c r="D1443" s="59">
        <v>2</v>
      </c>
      <c r="E1443" s="59" t="s">
        <v>79</v>
      </c>
      <c r="F1443" s="227">
        <v>4</v>
      </c>
      <c r="G1443" s="227">
        <v>0</v>
      </c>
      <c r="H1443" s="59">
        <v>4</v>
      </c>
      <c r="I1443" s="227">
        <v>14</v>
      </c>
      <c r="J1443" s="59">
        <v>2347</v>
      </c>
      <c r="K1443" s="78">
        <f>VLOOKUP(msa[[#This Row],[hwycov_id]],cnf[],10,FALSE)</f>
        <v>2347</v>
      </c>
      <c r="L1443" s="229">
        <f t="shared" si="66"/>
        <v>0</v>
      </c>
      <c r="M1443" s="228">
        <f t="shared" si="67"/>
        <v>0</v>
      </c>
      <c r="N1443" s="228">
        <f t="shared" si="68"/>
        <v>0</v>
      </c>
      <c r="O1443" s="298" t="e">
        <f>VLOOKUP(msa[[#This Row],[hwycov_id]],check!$A$2:$P$26,16,FALSE)</f>
        <v>#N/A</v>
      </c>
      <c r="P1443" s="298">
        <v>1463</v>
      </c>
    </row>
    <row r="1444" spans="1:16">
      <c r="A1444" s="59">
        <v>15567</v>
      </c>
      <c r="B1444" s="59">
        <v>5</v>
      </c>
      <c r="C1444" s="59">
        <v>1</v>
      </c>
      <c r="D1444" s="59">
        <v>2</v>
      </c>
      <c r="E1444" s="59" t="s">
        <v>80</v>
      </c>
      <c r="F1444" s="227">
        <v>4</v>
      </c>
      <c r="G1444" s="227">
        <v>0</v>
      </c>
      <c r="H1444" s="59">
        <v>4</v>
      </c>
      <c r="I1444" s="227">
        <v>8</v>
      </c>
      <c r="J1444" s="59">
        <v>2800</v>
      </c>
      <c r="K1444" s="78">
        <f>VLOOKUP(msa[[#This Row],[hwycov_id]],cnf[],10,FALSE)</f>
        <v>2800</v>
      </c>
      <c r="L1444" s="229">
        <f t="shared" si="66"/>
        <v>0</v>
      </c>
      <c r="M1444" s="228">
        <f t="shared" si="67"/>
        <v>0</v>
      </c>
      <c r="N1444" s="228">
        <f t="shared" si="68"/>
        <v>0</v>
      </c>
      <c r="O1444" s="298" t="e">
        <f>VLOOKUP(msa[[#This Row],[hwycov_id]],check!$A$2:$P$26,16,FALSE)</f>
        <v>#N/A</v>
      </c>
      <c r="P1444" s="298">
        <v>1464</v>
      </c>
    </row>
    <row r="1445" spans="1:16">
      <c r="A1445" s="59">
        <v>10040</v>
      </c>
      <c r="B1445" s="59">
        <v>5</v>
      </c>
      <c r="C1445" s="59">
        <v>1</v>
      </c>
      <c r="D1445" s="59">
        <v>2</v>
      </c>
      <c r="E1445" s="59" t="s">
        <v>79</v>
      </c>
      <c r="F1445" s="227">
        <v>4</v>
      </c>
      <c r="G1445" s="227">
        <v>0</v>
      </c>
      <c r="H1445" s="59">
        <v>4</v>
      </c>
      <c r="I1445" s="227">
        <v>14</v>
      </c>
      <c r="J1445" s="59">
        <v>2959</v>
      </c>
      <c r="K1445" s="78">
        <f>VLOOKUP(msa[[#This Row],[hwycov_id]],cnf[],10,FALSE)</f>
        <v>2959</v>
      </c>
      <c r="L1445" s="229">
        <f t="shared" si="66"/>
        <v>0</v>
      </c>
      <c r="M1445" s="228">
        <f t="shared" si="67"/>
        <v>0</v>
      </c>
      <c r="N1445" s="228">
        <f t="shared" si="68"/>
        <v>0</v>
      </c>
      <c r="O1445" s="298" t="e">
        <f>VLOOKUP(msa[[#This Row],[hwycov_id]],check!$A$2:$P$26,16,FALSE)</f>
        <v>#N/A</v>
      </c>
      <c r="P1445" s="298">
        <v>1465</v>
      </c>
    </row>
    <row r="1446" spans="1:16">
      <c r="A1446" s="59">
        <v>5535</v>
      </c>
      <c r="B1446" s="59">
        <v>5</v>
      </c>
      <c r="C1446" s="59">
        <v>1</v>
      </c>
      <c r="D1446" s="59">
        <v>2</v>
      </c>
      <c r="E1446" s="59" t="s">
        <v>79</v>
      </c>
      <c r="F1446" s="227">
        <v>4</v>
      </c>
      <c r="G1446" s="227">
        <v>0</v>
      </c>
      <c r="H1446" s="59">
        <v>4</v>
      </c>
      <c r="I1446" s="227">
        <v>14</v>
      </c>
      <c r="J1446" s="59">
        <v>3094</v>
      </c>
      <c r="K1446" s="78">
        <f>VLOOKUP(msa[[#This Row],[hwycov_id]],cnf[],10,FALSE)</f>
        <v>3094</v>
      </c>
      <c r="L1446" s="229">
        <f t="shared" si="66"/>
        <v>0</v>
      </c>
      <c r="M1446" s="228">
        <f t="shared" si="67"/>
        <v>0</v>
      </c>
      <c r="N1446" s="228">
        <f t="shared" si="68"/>
        <v>0</v>
      </c>
      <c r="O1446" s="298" t="e">
        <f>VLOOKUP(msa[[#This Row],[hwycov_id]],check!$A$2:$P$26,16,FALSE)</f>
        <v>#N/A</v>
      </c>
      <c r="P1446" s="298">
        <v>1466</v>
      </c>
    </row>
    <row r="1447" spans="1:16">
      <c r="A1447" s="59">
        <v>8547</v>
      </c>
      <c r="B1447" s="59">
        <v>5</v>
      </c>
      <c r="C1447" s="59">
        <v>1</v>
      </c>
      <c r="D1447" s="59">
        <v>2</v>
      </c>
      <c r="E1447" s="59" t="s">
        <v>79</v>
      </c>
      <c r="F1447" s="227">
        <v>4</v>
      </c>
      <c r="G1447" s="227">
        <v>0</v>
      </c>
      <c r="H1447" s="59">
        <v>4</v>
      </c>
      <c r="I1447" s="227">
        <v>14</v>
      </c>
      <c r="J1447" s="59">
        <v>3454</v>
      </c>
      <c r="K1447" s="78">
        <f>VLOOKUP(msa[[#This Row],[hwycov_id]],cnf[],10,FALSE)</f>
        <v>3454</v>
      </c>
      <c r="L1447" s="229">
        <f t="shared" si="66"/>
        <v>0</v>
      </c>
      <c r="M1447" s="228">
        <f t="shared" si="67"/>
        <v>0</v>
      </c>
      <c r="N1447" s="228">
        <f t="shared" si="68"/>
        <v>0</v>
      </c>
      <c r="O1447" s="298" t="e">
        <f>VLOOKUP(msa[[#This Row],[hwycov_id]],check!$A$2:$P$26,16,FALSE)</f>
        <v>#N/A</v>
      </c>
      <c r="P1447" s="298">
        <v>1467</v>
      </c>
    </row>
    <row r="1448" spans="1:16">
      <c r="A1448" s="59">
        <v>15542</v>
      </c>
      <c r="B1448" s="59">
        <v>5</v>
      </c>
      <c r="C1448" s="59">
        <v>1</v>
      </c>
      <c r="D1448" s="59">
        <v>2</v>
      </c>
      <c r="E1448" s="59" t="s">
        <v>80</v>
      </c>
      <c r="F1448" s="227">
        <v>4</v>
      </c>
      <c r="G1448" s="227">
        <v>0</v>
      </c>
      <c r="H1448" s="59">
        <v>4</v>
      </c>
      <c r="I1448" s="227">
        <v>8</v>
      </c>
      <c r="J1448" s="59">
        <v>4300</v>
      </c>
      <c r="K1448" s="78">
        <f>VLOOKUP(msa[[#This Row],[hwycov_id]],cnf[],10,FALSE)</f>
        <v>4300</v>
      </c>
      <c r="L1448" s="229">
        <f t="shared" si="66"/>
        <v>0</v>
      </c>
      <c r="M1448" s="228">
        <f t="shared" si="67"/>
        <v>0</v>
      </c>
      <c r="N1448" s="228">
        <f t="shared" si="68"/>
        <v>0</v>
      </c>
      <c r="O1448" s="298" t="e">
        <f>VLOOKUP(msa[[#This Row],[hwycov_id]],check!$A$2:$P$26,16,FALSE)</f>
        <v>#N/A</v>
      </c>
      <c r="P1448" s="298">
        <v>1468</v>
      </c>
    </row>
    <row r="1449" spans="1:16">
      <c r="A1449" s="59">
        <v>15581</v>
      </c>
      <c r="B1449" s="59">
        <v>5</v>
      </c>
      <c r="C1449" s="59">
        <v>1</v>
      </c>
      <c r="D1449" s="59">
        <v>2</v>
      </c>
      <c r="E1449" s="59" t="s">
        <v>80</v>
      </c>
      <c r="F1449" s="227">
        <v>4</v>
      </c>
      <c r="G1449" s="227">
        <v>0</v>
      </c>
      <c r="H1449" s="59">
        <v>4</v>
      </c>
      <c r="I1449" s="227">
        <v>8</v>
      </c>
      <c r="J1449" s="59">
        <v>4400</v>
      </c>
      <c r="K1449" s="78">
        <f>VLOOKUP(msa[[#This Row],[hwycov_id]],cnf[],10,FALSE)</f>
        <v>4400</v>
      </c>
      <c r="L1449" s="229">
        <f t="shared" si="66"/>
        <v>0</v>
      </c>
      <c r="M1449" s="228">
        <f t="shared" si="67"/>
        <v>0</v>
      </c>
      <c r="N1449" s="228">
        <f t="shared" si="68"/>
        <v>0</v>
      </c>
      <c r="O1449" s="298" t="e">
        <f>VLOOKUP(msa[[#This Row],[hwycov_id]],check!$A$2:$P$26,16,FALSE)</f>
        <v>#N/A</v>
      </c>
      <c r="P1449" s="298">
        <v>1469</v>
      </c>
    </row>
    <row r="1450" spans="1:16">
      <c r="A1450" s="59">
        <v>19341</v>
      </c>
      <c r="B1450" s="59">
        <v>5</v>
      </c>
      <c r="C1450" s="59">
        <v>1</v>
      </c>
      <c r="D1450" s="59">
        <v>2</v>
      </c>
      <c r="E1450" s="59" t="s">
        <v>79</v>
      </c>
      <c r="F1450" s="227">
        <v>4</v>
      </c>
      <c r="G1450" s="227">
        <v>0</v>
      </c>
      <c r="H1450" s="59">
        <v>4</v>
      </c>
      <c r="I1450" s="227">
        <v>14</v>
      </c>
      <c r="J1450" s="59">
        <v>4525</v>
      </c>
      <c r="K1450" s="78">
        <f>VLOOKUP(msa[[#This Row],[hwycov_id]],cnf[],10,FALSE)</f>
        <v>4525</v>
      </c>
      <c r="L1450" s="229">
        <f t="shared" si="66"/>
        <v>0</v>
      </c>
      <c r="M1450" s="228">
        <f t="shared" si="67"/>
        <v>0</v>
      </c>
      <c r="N1450" s="228">
        <f t="shared" si="68"/>
        <v>0</v>
      </c>
      <c r="O1450" s="298" t="e">
        <f>VLOOKUP(msa[[#This Row],[hwycov_id]],check!$A$2:$P$26,16,FALSE)</f>
        <v>#N/A</v>
      </c>
      <c r="P1450" s="298">
        <v>1470</v>
      </c>
    </row>
    <row r="1451" spans="1:16">
      <c r="A1451" s="59">
        <v>17814</v>
      </c>
      <c r="B1451" s="59">
        <v>5</v>
      </c>
      <c r="C1451" s="59">
        <v>1</v>
      </c>
      <c r="D1451" s="59">
        <v>2</v>
      </c>
      <c r="E1451" s="59" t="s">
        <v>79</v>
      </c>
      <c r="F1451" s="227">
        <v>4</v>
      </c>
      <c r="G1451" s="227">
        <v>0</v>
      </c>
      <c r="H1451" s="59">
        <v>4</v>
      </c>
      <c r="I1451" s="227">
        <v>14</v>
      </c>
      <c r="J1451" s="59">
        <v>5112</v>
      </c>
      <c r="K1451" s="78">
        <f>VLOOKUP(msa[[#This Row],[hwycov_id]],cnf[],10,FALSE)</f>
        <v>5112</v>
      </c>
      <c r="L1451" s="229">
        <f t="shared" si="66"/>
        <v>0</v>
      </c>
      <c r="M1451" s="228">
        <f t="shared" si="67"/>
        <v>0</v>
      </c>
      <c r="N1451" s="228">
        <f t="shared" si="68"/>
        <v>0</v>
      </c>
      <c r="O1451" s="298" t="e">
        <f>VLOOKUP(msa[[#This Row],[hwycov_id]],check!$A$2:$P$26,16,FALSE)</f>
        <v>#N/A</v>
      </c>
      <c r="P1451" s="298">
        <v>1471</v>
      </c>
    </row>
    <row r="1452" spans="1:16">
      <c r="A1452" s="59">
        <v>13926</v>
      </c>
      <c r="B1452" s="59">
        <v>5</v>
      </c>
      <c r="C1452" s="59">
        <v>1</v>
      </c>
      <c r="D1452" s="59">
        <v>2</v>
      </c>
      <c r="E1452" s="59" t="s">
        <v>79</v>
      </c>
      <c r="F1452" s="227">
        <v>4</v>
      </c>
      <c r="G1452" s="227">
        <v>0</v>
      </c>
      <c r="H1452" s="59">
        <v>4</v>
      </c>
      <c r="I1452" s="227">
        <v>14</v>
      </c>
      <c r="J1452" s="59">
        <v>5346</v>
      </c>
      <c r="K1452" s="78">
        <f>VLOOKUP(msa[[#This Row],[hwycov_id]],cnf[],10,FALSE)</f>
        <v>5346</v>
      </c>
      <c r="L1452" s="229">
        <f t="shared" si="66"/>
        <v>0</v>
      </c>
      <c r="M1452" s="228">
        <f t="shared" si="67"/>
        <v>0</v>
      </c>
      <c r="N1452" s="228">
        <f t="shared" si="68"/>
        <v>0</v>
      </c>
      <c r="O1452" s="298" t="e">
        <f>VLOOKUP(msa[[#This Row],[hwycov_id]],check!$A$2:$P$26,16,FALSE)</f>
        <v>#N/A</v>
      </c>
      <c r="P1452" s="298">
        <v>1472</v>
      </c>
    </row>
    <row r="1453" spans="1:16">
      <c r="A1453" s="59">
        <v>15578</v>
      </c>
      <c r="B1453" s="59">
        <v>5</v>
      </c>
      <c r="C1453" s="59">
        <v>1</v>
      </c>
      <c r="D1453" s="59">
        <v>2</v>
      </c>
      <c r="E1453" s="59" t="s">
        <v>80</v>
      </c>
      <c r="F1453" s="227">
        <v>4</v>
      </c>
      <c r="G1453" s="227">
        <v>0</v>
      </c>
      <c r="H1453" s="59">
        <v>4</v>
      </c>
      <c r="I1453" s="227">
        <v>8</v>
      </c>
      <c r="J1453" s="59">
        <v>5800</v>
      </c>
      <c r="K1453" s="78">
        <f>VLOOKUP(msa[[#This Row],[hwycov_id]],cnf[],10,FALSE)</f>
        <v>5800</v>
      </c>
      <c r="L1453" s="229">
        <f t="shared" si="66"/>
        <v>0</v>
      </c>
      <c r="M1453" s="228">
        <f t="shared" si="67"/>
        <v>0</v>
      </c>
      <c r="N1453" s="228">
        <f t="shared" si="68"/>
        <v>0</v>
      </c>
      <c r="O1453" s="298" t="e">
        <f>VLOOKUP(msa[[#This Row],[hwycov_id]],check!$A$2:$P$26,16,FALSE)</f>
        <v>#N/A</v>
      </c>
      <c r="P1453" s="298">
        <v>1473</v>
      </c>
    </row>
    <row r="1454" spans="1:16">
      <c r="A1454" s="59">
        <v>4571</v>
      </c>
      <c r="B1454" s="59">
        <v>5</v>
      </c>
      <c r="C1454" s="59">
        <v>1</v>
      </c>
      <c r="D1454" s="59">
        <v>2</v>
      </c>
      <c r="E1454" s="59" t="s">
        <v>80</v>
      </c>
      <c r="F1454" s="227">
        <v>4</v>
      </c>
      <c r="G1454" s="227">
        <v>0</v>
      </c>
      <c r="H1454" s="59">
        <v>4</v>
      </c>
      <c r="I1454" s="227">
        <v>2</v>
      </c>
      <c r="J1454" s="59">
        <v>7500</v>
      </c>
      <c r="K1454" s="78">
        <f>VLOOKUP(msa[[#This Row],[hwycov_id]],cnf[],10,FALSE)</f>
        <v>7500</v>
      </c>
      <c r="L1454" s="229">
        <f t="shared" si="66"/>
        <v>0</v>
      </c>
      <c r="M1454" s="228">
        <f t="shared" si="67"/>
        <v>0</v>
      </c>
      <c r="N1454" s="228">
        <f t="shared" si="68"/>
        <v>0</v>
      </c>
      <c r="O1454" s="298" t="e">
        <f>VLOOKUP(msa[[#This Row],[hwycov_id]],check!$A$2:$P$26,16,FALSE)</f>
        <v>#N/A</v>
      </c>
      <c r="P1454" s="298">
        <v>1474</v>
      </c>
    </row>
    <row r="1455" spans="1:16">
      <c r="A1455" s="59">
        <v>17055</v>
      </c>
      <c r="B1455" s="59">
        <v>5</v>
      </c>
      <c r="C1455" s="59">
        <v>1</v>
      </c>
      <c r="D1455" s="59">
        <v>2</v>
      </c>
      <c r="E1455" s="59" t="s">
        <v>79</v>
      </c>
      <c r="F1455" s="227">
        <v>4</v>
      </c>
      <c r="G1455" s="227">
        <v>0</v>
      </c>
      <c r="H1455" s="59">
        <v>4</v>
      </c>
      <c r="I1455" s="227">
        <v>14</v>
      </c>
      <c r="J1455" s="59">
        <v>8949</v>
      </c>
      <c r="K1455" s="78">
        <f>VLOOKUP(msa[[#This Row],[hwycov_id]],cnf[],10,FALSE)</f>
        <v>8949</v>
      </c>
      <c r="L1455" s="229">
        <f t="shared" si="66"/>
        <v>0</v>
      </c>
      <c r="M1455" s="228">
        <f t="shared" si="67"/>
        <v>0</v>
      </c>
      <c r="N1455" s="228">
        <f t="shared" si="68"/>
        <v>0</v>
      </c>
      <c r="O1455" s="298" t="e">
        <f>VLOOKUP(msa[[#This Row],[hwycov_id]],check!$A$2:$P$26,16,FALSE)</f>
        <v>#N/A</v>
      </c>
      <c r="P1455" s="298">
        <v>1475</v>
      </c>
    </row>
    <row r="1456" spans="1:16">
      <c r="A1456" s="59">
        <v>3982</v>
      </c>
      <c r="B1456" s="59">
        <v>5</v>
      </c>
      <c r="C1456" s="59">
        <v>1</v>
      </c>
      <c r="D1456" s="59">
        <v>2</v>
      </c>
      <c r="E1456" s="59" t="s">
        <v>80</v>
      </c>
      <c r="F1456" s="227">
        <v>4</v>
      </c>
      <c r="G1456" s="227">
        <v>1</v>
      </c>
      <c r="H1456" s="59">
        <v>4</v>
      </c>
      <c r="I1456" s="227">
        <v>2</v>
      </c>
      <c r="J1456" s="59">
        <v>11600</v>
      </c>
      <c r="K1456" s="78">
        <f>VLOOKUP(msa[[#This Row],[hwycov_id]],cnf[],10,FALSE)</f>
        <v>11600</v>
      </c>
      <c r="L1456" s="229">
        <f t="shared" si="66"/>
        <v>0</v>
      </c>
      <c r="M1456" s="228">
        <f t="shared" si="67"/>
        <v>0</v>
      </c>
      <c r="N1456" s="228">
        <f t="shared" si="68"/>
        <v>0</v>
      </c>
      <c r="O1456" s="298" t="e">
        <f>VLOOKUP(msa[[#This Row],[hwycov_id]],check!$A$2:$P$26,16,FALSE)</f>
        <v>#N/A</v>
      </c>
      <c r="P1456" s="298">
        <v>1476</v>
      </c>
    </row>
    <row r="1457" spans="1:16">
      <c r="A1457" s="59">
        <v>37248</v>
      </c>
      <c r="B1457" s="59">
        <v>7</v>
      </c>
      <c r="C1457" s="59">
        <v>1</v>
      </c>
      <c r="D1457" s="59">
        <v>2</v>
      </c>
      <c r="E1457" s="59" t="s">
        <v>80</v>
      </c>
      <c r="F1457" s="227">
        <v>4</v>
      </c>
      <c r="G1457" s="227">
        <v>0</v>
      </c>
      <c r="H1457" s="59">
        <v>4</v>
      </c>
      <c r="I1457" s="227">
        <v>2</v>
      </c>
      <c r="J1457" s="59">
        <v>2800</v>
      </c>
      <c r="K1457" s="78">
        <f>VLOOKUP(msa[[#This Row],[hwycov_id]],cnf[],10,FALSE)</f>
        <v>2800</v>
      </c>
      <c r="L1457" s="229">
        <f t="shared" si="66"/>
        <v>0</v>
      </c>
      <c r="M1457" s="228">
        <f t="shared" si="67"/>
        <v>0</v>
      </c>
      <c r="N1457" s="228">
        <f t="shared" si="68"/>
        <v>0</v>
      </c>
      <c r="O1457" s="298" t="e">
        <f>VLOOKUP(msa[[#This Row],[hwycov_id]],check!$A$2:$P$26,16,FALSE)</f>
        <v>#N/A</v>
      </c>
      <c r="P1457" s="298">
        <v>1477</v>
      </c>
    </row>
    <row r="1458" spans="1:16">
      <c r="A1458" s="59">
        <v>3071</v>
      </c>
      <c r="B1458" s="59">
        <v>7</v>
      </c>
      <c r="C1458" s="59">
        <v>1</v>
      </c>
      <c r="D1458" s="59">
        <v>2</v>
      </c>
      <c r="E1458" s="59" t="s">
        <v>80</v>
      </c>
      <c r="F1458" s="227">
        <v>4</v>
      </c>
      <c r="G1458" s="227">
        <v>0</v>
      </c>
      <c r="H1458" s="59">
        <v>4</v>
      </c>
      <c r="I1458" s="227">
        <v>2</v>
      </c>
      <c r="J1458" s="59">
        <v>4800</v>
      </c>
      <c r="K1458" s="78">
        <f>VLOOKUP(msa[[#This Row],[hwycov_id]],cnf[],10,FALSE)</f>
        <v>4800</v>
      </c>
      <c r="L1458" s="229">
        <f t="shared" si="66"/>
        <v>0</v>
      </c>
      <c r="M1458" s="228">
        <f t="shared" si="67"/>
        <v>0</v>
      </c>
      <c r="N1458" s="228">
        <f t="shared" si="68"/>
        <v>0</v>
      </c>
      <c r="O1458" s="298" t="e">
        <f>VLOOKUP(msa[[#This Row],[hwycov_id]],check!$A$2:$P$26,16,FALSE)</f>
        <v>#N/A</v>
      </c>
      <c r="P1458" s="298">
        <v>1478</v>
      </c>
    </row>
    <row r="1459" spans="1:16">
      <c r="A1459" s="59">
        <v>2395</v>
      </c>
      <c r="B1459" s="59">
        <v>7</v>
      </c>
      <c r="C1459" s="59">
        <v>1</v>
      </c>
      <c r="D1459" s="59">
        <v>2</v>
      </c>
      <c r="E1459" s="59" t="s">
        <v>80</v>
      </c>
      <c r="F1459" s="227">
        <v>4</v>
      </c>
      <c r="G1459" s="227">
        <v>0</v>
      </c>
      <c r="H1459" s="59">
        <v>4</v>
      </c>
      <c r="I1459" s="227">
        <v>2</v>
      </c>
      <c r="J1459" s="59">
        <v>6200</v>
      </c>
      <c r="K1459" s="78">
        <f>VLOOKUP(msa[[#This Row],[hwycov_id]],cnf[],10,FALSE)</f>
        <v>6200</v>
      </c>
      <c r="L1459" s="229">
        <f t="shared" si="66"/>
        <v>0</v>
      </c>
      <c r="M1459" s="228">
        <f t="shared" si="67"/>
        <v>0</v>
      </c>
      <c r="N1459" s="228">
        <f t="shared" si="68"/>
        <v>0</v>
      </c>
      <c r="O1459" s="298" t="e">
        <f>VLOOKUP(msa[[#This Row],[hwycov_id]],check!$A$2:$P$26,16,FALSE)</f>
        <v>#N/A</v>
      </c>
      <c r="P1459" s="298">
        <v>1479</v>
      </c>
    </row>
    <row r="1460" spans="1:16">
      <c r="A1460" s="59">
        <v>28923</v>
      </c>
      <c r="B1460" s="59">
        <v>1</v>
      </c>
      <c r="C1460" s="59">
        <v>1</v>
      </c>
      <c r="D1460" s="59">
        <v>1</v>
      </c>
      <c r="E1460" s="59" t="s">
        <v>82</v>
      </c>
      <c r="F1460" s="227">
        <v>1</v>
      </c>
      <c r="G1460" s="227">
        <v>1</v>
      </c>
      <c r="H1460" s="59">
        <v>5</v>
      </c>
      <c r="I1460" s="227">
        <v>16</v>
      </c>
      <c r="J1460" s="59">
        <v>12707</v>
      </c>
      <c r="K1460" s="78">
        <f>VLOOKUP(msa[[#This Row],[hwycov_id]],cnf[],10,FALSE)</f>
        <v>12707</v>
      </c>
      <c r="L1460" s="229">
        <f t="shared" si="66"/>
        <v>0</v>
      </c>
      <c r="M1460" s="228">
        <f t="shared" si="67"/>
        <v>0</v>
      </c>
      <c r="N1460" s="228">
        <f t="shared" si="68"/>
        <v>0</v>
      </c>
      <c r="O1460" s="298" t="e">
        <f>VLOOKUP(msa[[#This Row],[hwycov_id]],check!$A$2:$P$26,16,FALSE)</f>
        <v>#N/A</v>
      </c>
      <c r="P1460" s="298">
        <v>1480</v>
      </c>
    </row>
    <row r="1461" spans="1:16">
      <c r="A1461" s="59">
        <v>28925</v>
      </c>
      <c r="B1461" s="59">
        <v>1</v>
      </c>
      <c r="C1461" s="59">
        <v>1</v>
      </c>
      <c r="D1461" s="59">
        <v>1</v>
      </c>
      <c r="E1461" s="59" t="s">
        <v>82</v>
      </c>
      <c r="F1461" s="227">
        <v>1</v>
      </c>
      <c r="G1461" s="227">
        <v>2</v>
      </c>
      <c r="H1461" s="59">
        <v>5</v>
      </c>
      <c r="I1461" s="227">
        <v>16</v>
      </c>
      <c r="J1461" s="59">
        <v>21459</v>
      </c>
      <c r="K1461" s="78">
        <f>VLOOKUP(msa[[#This Row],[hwycov_id]],cnf[],10,FALSE)</f>
        <v>21459</v>
      </c>
      <c r="L1461" s="229">
        <f t="shared" si="66"/>
        <v>0</v>
      </c>
      <c r="M1461" s="228">
        <f t="shared" si="67"/>
        <v>0</v>
      </c>
      <c r="N1461" s="228">
        <f t="shared" si="68"/>
        <v>0</v>
      </c>
      <c r="O1461" s="298" t="e">
        <f>VLOOKUP(msa[[#This Row],[hwycov_id]],check!$A$2:$P$26,16,FALSE)</f>
        <v>#N/A</v>
      </c>
      <c r="P1461" s="298">
        <v>1481</v>
      </c>
    </row>
    <row r="1462" spans="1:16">
      <c r="A1462" s="59">
        <v>28211</v>
      </c>
      <c r="B1462" s="59">
        <v>1</v>
      </c>
      <c r="C1462" s="59">
        <v>1</v>
      </c>
      <c r="D1462" s="59">
        <v>1</v>
      </c>
      <c r="E1462" s="59" t="s">
        <v>78</v>
      </c>
      <c r="F1462" s="227">
        <v>1</v>
      </c>
      <c r="G1462" s="227">
        <v>2</v>
      </c>
      <c r="H1462" s="59">
        <v>5</v>
      </c>
      <c r="I1462" s="227">
        <v>19</v>
      </c>
      <c r="J1462" s="59">
        <v>25490</v>
      </c>
      <c r="K1462" s="78">
        <f>VLOOKUP(msa[[#This Row],[hwycov_id]],cnf[],10,FALSE)</f>
        <v>25490</v>
      </c>
      <c r="L1462" s="229">
        <f t="shared" si="66"/>
        <v>0</v>
      </c>
      <c r="M1462" s="228">
        <f t="shared" si="67"/>
        <v>0</v>
      </c>
      <c r="N1462" s="228">
        <f t="shared" si="68"/>
        <v>0</v>
      </c>
      <c r="O1462" s="298" t="e">
        <f>VLOOKUP(msa[[#This Row],[hwycov_id]],check!$A$2:$P$26,16,FALSE)</f>
        <v>#N/A</v>
      </c>
      <c r="P1462" s="298">
        <v>1482</v>
      </c>
    </row>
    <row r="1463" spans="1:16">
      <c r="A1463" s="59">
        <v>28949</v>
      </c>
      <c r="B1463" s="59">
        <v>1</v>
      </c>
      <c r="C1463" s="59">
        <v>1</v>
      </c>
      <c r="D1463" s="59">
        <v>1</v>
      </c>
      <c r="E1463" s="59" t="s">
        <v>78</v>
      </c>
      <c r="F1463" s="227">
        <v>1</v>
      </c>
      <c r="G1463" s="227">
        <v>2</v>
      </c>
      <c r="H1463" s="59">
        <v>5</v>
      </c>
      <c r="I1463" s="227">
        <v>5</v>
      </c>
      <c r="J1463" s="59">
        <v>25504</v>
      </c>
      <c r="K1463" s="78">
        <f>VLOOKUP(msa[[#This Row],[hwycov_id]],cnf[],10,FALSE)</f>
        <v>25504</v>
      </c>
      <c r="L1463" s="229">
        <f t="shared" si="66"/>
        <v>0</v>
      </c>
      <c r="M1463" s="228">
        <f t="shared" si="67"/>
        <v>0</v>
      </c>
      <c r="N1463" s="228">
        <f t="shared" si="68"/>
        <v>0</v>
      </c>
      <c r="O1463" s="298" t="e">
        <f>VLOOKUP(msa[[#This Row],[hwycov_id]],check!$A$2:$P$26,16,FALSE)</f>
        <v>#N/A</v>
      </c>
      <c r="P1463" s="298">
        <v>1483</v>
      </c>
    </row>
    <row r="1464" spans="1:16">
      <c r="A1464" s="59">
        <v>11284</v>
      </c>
      <c r="B1464" s="59">
        <v>1</v>
      </c>
      <c r="C1464" s="59">
        <v>1</v>
      </c>
      <c r="D1464" s="59">
        <v>1</v>
      </c>
      <c r="E1464" s="59" t="s">
        <v>78</v>
      </c>
      <c r="F1464" s="227">
        <v>1</v>
      </c>
      <c r="G1464" s="227">
        <v>2</v>
      </c>
      <c r="H1464" s="59">
        <v>5</v>
      </c>
      <c r="I1464" s="227">
        <v>9</v>
      </c>
      <c r="J1464" s="59">
        <v>25775</v>
      </c>
      <c r="K1464" s="78">
        <f>VLOOKUP(msa[[#This Row],[hwycov_id]],cnf[],10,FALSE)</f>
        <v>25775</v>
      </c>
      <c r="L1464" s="229">
        <f t="shared" si="66"/>
        <v>0</v>
      </c>
      <c r="M1464" s="228">
        <f t="shared" si="67"/>
        <v>0</v>
      </c>
      <c r="N1464" s="228">
        <f t="shared" si="68"/>
        <v>0</v>
      </c>
      <c r="O1464" s="298" t="e">
        <f>VLOOKUP(msa[[#This Row],[hwycov_id]],check!$A$2:$P$26,16,FALSE)</f>
        <v>#N/A</v>
      </c>
      <c r="P1464" s="298">
        <v>1484</v>
      </c>
    </row>
    <row r="1465" spans="1:16">
      <c r="A1465" s="59">
        <v>28214</v>
      </c>
      <c r="B1465" s="59">
        <v>1</v>
      </c>
      <c r="C1465" s="59">
        <v>1</v>
      </c>
      <c r="D1465" s="59">
        <v>1</v>
      </c>
      <c r="E1465" s="59" t="s">
        <v>78</v>
      </c>
      <c r="F1465" s="227">
        <v>1</v>
      </c>
      <c r="G1465" s="227">
        <v>2</v>
      </c>
      <c r="H1465" s="59">
        <v>5</v>
      </c>
      <c r="I1465" s="227">
        <v>19</v>
      </c>
      <c r="J1465" s="59">
        <v>27992</v>
      </c>
      <c r="K1465" s="78">
        <f>VLOOKUP(msa[[#This Row],[hwycov_id]],cnf[],10,FALSE)</f>
        <v>27992</v>
      </c>
      <c r="L1465" s="229">
        <f t="shared" si="66"/>
        <v>0</v>
      </c>
      <c r="M1465" s="228">
        <f t="shared" si="67"/>
        <v>0</v>
      </c>
      <c r="N1465" s="228">
        <f t="shared" si="68"/>
        <v>0</v>
      </c>
      <c r="O1465" s="298" t="e">
        <f>VLOOKUP(msa[[#This Row],[hwycov_id]],check!$A$2:$P$26,16,FALSE)</f>
        <v>#N/A</v>
      </c>
      <c r="P1465" s="298">
        <v>1485</v>
      </c>
    </row>
    <row r="1466" spans="1:16">
      <c r="A1466" s="59">
        <v>28216</v>
      </c>
      <c r="B1466" s="59">
        <v>1</v>
      </c>
      <c r="C1466" s="59">
        <v>1</v>
      </c>
      <c r="D1466" s="59">
        <v>1</v>
      </c>
      <c r="E1466" s="59" t="s">
        <v>82</v>
      </c>
      <c r="F1466" s="227">
        <v>1</v>
      </c>
      <c r="G1466" s="227">
        <v>2</v>
      </c>
      <c r="H1466" s="59">
        <v>5</v>
      </c>
      <c r="I1466" s="227">
        <v>19</v>
      </c>
      <c r="J1466" s="59">
        <v>29209</v>
      </c>
      <c r="K1466" s="78">
        <f>VLOOKUP(msa[[#This Row],[hwycov_id]],cnf[],10,FALSE)</f>
        <v>29209</v>
      </c>
      <c r="L1466" s="229">
        <f t="shared" si="66"/>
        <v>0</v>
      </c>
      <c r="M1466" s="228">
        <f t="shared" si="67"/>
        <v>0</v>
      </c>
      <c r="N1466" s="228">
        <f t="shared" si="68"/>
        <v>0</v>
      </c>
      <c r="O1466" s="298" t="e">
        <f>VLOOKUP(msa[[#This Row],[hwycov_id]],check!$A$2:$P$26,16,FALSE)</f>
        <v>#N/A</v>
      </c>
      <c r="P1466" s="298">
        <v>1486</v>
      </c>
    </row>
    <row r="1467" spans="1:16">
      <c r="A1467" s="59">
        <v>28215</v>
      </c>
      <c r="B1467" s="59">
        <v>1</v>
      </c>
      <c r="C1467" s="59">
        <v>1</v>
      </c>
      <c r="D1467" s="59">
        <v>1</v>
      </c>
      <c r="E1467" s="59" t="s">
        <v>82</v>
      </c>
      <c r="F1467" s="227">
        <v>1</v>
      </c>
      <c r="G1467" s="227">
        <v>2</v>
      </c>
      <c r="H1467" s="59">
        <v>5</v>
      </c>
      <c r="I1467" s="227">
        <v>19</v>
      </c>
      <c r="J1467" s="59">
        <v>29297</v>
      </c>
      <c r="K1467" s="78">
        <f>VLOOKUP(msa[[#This Row],[hwycov_id]],cnf[],10,FALSE)</f>
        <v>29297</v>
      </c>
      <c r="L1467" s="229">
        <f t="shared" si="66"/>
        <v>0</v>
      </c>
      <c r="M1467" s="228">
        <f t="shared" si="67"/>
        <v>0</v>
      </c>
      <c r="N1467" s="228">
        <f t="shared" si="68"/>
        <v>0</v>
      </c>
      <c r="O1467" s="298" t="e">
        <f>VLOOKUP(msa[[#This Row],[hwycov_id]],check!$A$2:$P$26,16,FALSE)</f>
        <v>#N/A</v>
      </c>
      <c r="P1467" s="298">
        <v>1487</v>
      </c>
    </row>
    <row r="1468" spans="1:16">
      <c r="A1468" s="59">
        <v>28945</v>
      </c>
      <c r="B1468" s="59">
        <v>1</v>
      </c>
      <c r="C1468" s="59">
        <v>1</v>
      </c>
      <c r="D1468" s="59">
        <v>1</v>
      </c>
      <c r="E1468" s="59" t="s">
        <v>78</v>
      </c>
      <c r="F1468" s="227">
        <v>1</v>
      </c>
      <c r="G1468" s="227">
        <v>3</v>
      </c>
      <c r="H1468" s="59">
        <v>5</v>
      </c>
      <c r="I1468" s="227">
        <v>5</v>
      </c>
      <c r="J1468" s="59">
        <v>30068</v>
      </c>
      <c r="K1468" s="78">
        <f>VLOOKUP(msa[[#This Row],[hwycov_id]],cnf[],10,FALSE)</f>
        <v>30068</v>
      </c>
      <c r="L1468" s="229">
        <f t="shared" si="66"/>
        <v>0</v>
      </c>
      <c r="M1468" s="228">
        <f t="shared" si="67"/>
        <v>0</v>
      </c>
      <c r="N1468" s="228">
        <f t="shared" si="68"/>
        <v>0</v>
      </c>
      <c r="O1468" s="298" t="e">
        <f>VLOOKUP(msa[[#This Row],[hwycov_id]],check!$A$2:$P$26,16,FALSE)</f>
        <v>#N/A</v>
      </c>
      <c r="P1468" s="298">
        <v>1488</v>
      </c>
    </row>
    <row r="1469" spans="1:16">
      <c r="A1469" s="59">
        <v>28623</v>
      </c>
      <c r="B1469" s="59">
        <v>1</v>
      </c>
      <c r="C1469" s="59">
        <v>1</v>
      </c>
      <c r="D1469" s="59">
        <v>1</v>
      </c>
      <c r="E1469" s="59" t="s">
        <v>82</v>
      </c>
      <c r="F1469" s="227">
        <v>1</v>
      </c>
      <c r="G1469" s="227">
        <v>3</v>
      </c>
      <c r="H1469" s="59">
        <v>5</v>
      </c>
      <c r="I1469" s="227">
        <v>19</v>
      </c>
      <c r="J1469" s="59">
        <v>30556</v>
      </c>
      <c r="K1469" s="78">
        <f>VLOOKUP(msa[[#This Row],[hwycov_id]],cnf[],10,FALSE)</f>
        <v>30556</v>
      </c>
      <c r="L1469" s="229">
        <f t="shared" si="66"/>
        <v>0</v>
      </c>
      <c r="M1469" s="228">
        <f t="shared" si="67"/>
        <v>0</v>
      </c>
      <c r="N1469" s="228">
        <f t="shared" si="68"/>
        <v>0</v>
      </c>
      <c r="O1469" s="298" t="e">
        <f>VLOOKUP(msa[[#This Row],[hwycov_id]],check!$A$2:$P$26,16,FALSE)</f>
        <v>#N/A</v>
      </c>
      <c r="P1469" s="298">
        <v>1489</v>
      </c>
    </row>
    <row r="1470" spans="1:16">
      <c r="A1470" s="59">
        <v>28203</v>
      </c>
      <c r="B1470" s="59">
        <v>1</v>
      </c>
      <c r="C1470" s="59">
        <v>1</v>
      </c>
      <c r="D1470" s="59">
        <v>1</v>
      </c>
      <c r="E1470" s="59" t="s">
        <v>78</v>
      </c>
      <c r="F1470" s="227">
        <v>1</v>
      </c>
      <c r="G1470" s="227">
        <v>3</v>
      </c>
      <c r="H1470" s="59">
        <v>5</v>
      </c>
      <c r="I1470" s="227">
        <v>19</v>
      </c>
      <c r="J1470" s="59">
        <v>30996</v>
      </c>
      <c r="K1470" s="78">
        <f>VLOOKUP(msa[[#This Row],[hwycov_id]],cnf[],10,FALSE)</f>
        <v>30996</v>
      </c>
      <c r="L1470" s="229">
        <f t="shared" si="66"/>
        <v>0</v>
      </c>
      <c r="M1470" s="228">
        <f t="shared" si="67"/>
        <v>0</v>
      </c>
      <c r="N1470" s="228">
        <f t="shared" si="68"/>
        <v>0</v>
      </c>
      <c r="O1470" s="298" t="e">
        <f>VLOOKUP(msa[[#This Row],[hwycov_id]],check!$A$2:$P$26,16,FALSE)</f>
        <v>#N/A</v>
      </c>
      <c r="P1470" s="298">
        <v>1490</v>
      </c>
    </row>
    <row r="1471" spans="1:16">
      <c r="A1471" s="59">
        <v>27766</v>
      </c>
      <c r="B1471" s="59">
        <v>1</v>
      </c>
      <c r="C1471" s="59">
        <v>1</v>
      </c>
      <c r="D1471" s="59">
        <v>1</v>
      </c>
      <c r="E1471" s="59" t="s">
        <v>78</v>
      </c>
      <c r="F1471" s="227">
        <v>1</v>
      </c>
      <c r="G1471" s="227">
        <v>3</v>
      </c>
      <c r="H1471" s="59">
        <v>5</v>
      </c>
      <c r="I1471" s="227">
        <v>19</v>
      </c>
      <c r="J1471" s="59">
        <v>32037</v>
      </c>
      <c r="K1471" s="78">
        <f>VLOOKUP(msa[[#This Row],[hwycov_id]],cnf[],10,FALSE)</f>
        <v>32037</v>
      </c>
      <c r="L1471" s="229">
        <f t="shared" si="66"/>
        <v>0</v>
      </c>
      <c r="M1471" s="228">
        <f t="shared" si="67"/>
        <v>0</v>
      </c>
      <c r="N1471" s="228">
        <f t="shared" si="68"/>
        <v>0</v>
      </c>
      <c r="O1471" s="298" t="e">
        <f>VLOOKUP(msa[[#This Row],[hwycov_id]],check!$A$2:$P$26,16,FALSE)</f>
        <v>#N/A</v>
      </c>
      <c r="P1471" s="298">
        <v>1491</v>
      </c>
    </row>
    <row r="1472" spans="1:16">
      <c r="A1472" s="59">
        <v>12065</v>
      </c>
      <c r="B1472" s="59">
        <v>1</v>
      </c>
      <c r="C1472" s="59">
        <v>1</v>
      </c>
      <c r="D1472" s="59">
        <v>1</v>
      </c>
      <c r="E1472" s="59" t="s">
        <v>78</v>
      </c>
      <c r="F1472" s="227">
        <v>1</v>
      </c>
      <c r="G1472" s="227">
        <v>3</v>
      </c>
      <c r="H1472" s="59">
        <v>5</v>
      </c>
      <c r="I1472" s="227">
        <v>5</v>
      </c>
      <c r="J1472" s="59">
        <v>32429</v>
      </c>
      <c r="K1472" s="78">
        <f>VLOOKUP(msa[[#This Row],[hwycov_id]],cnf[],10,FALSE)</f>
        <v>32429</v>
      </c>
      <c r="L1472" s="229">
        <f t="shared" si="66"/>
        <v>0</v>
      </c>
      <c r="M1472" s="228">
        <f t="shared" si="67"/>
        <v>0</v>
      </c>
      <c r="N1472" s="228">
        <f t="shared" si="68"/>
        <v>0</v>
      </c>
      <c r="O1472" s="298" t="e">
        <f>VLOOKUP(msa[[#This Row],[hwycov_id]],check!$A$2:$P$26,16,FALSE)</f>
        <v>#N/A</v>
      </c>
      <c r="P1472" s="298">
        <v>1492</v>
      </c>
    </row>
    <row r="1473" spans="1:16">
      <c r="A1473" s="59">
        <v>28638</v>
      </c>
      <c r="B1473" s="59">
        <v>1</v>
      </c>
      <c r="C1473" s="59">
        <v>1</v>
      </c>
      <c r="D1473" s="59">
        <v>1</v>
      </c>
      <c r="E1473" s="59" t="s">
        <v>78</v>
      </c>
      <c r="F1473" s="227">
        <v>1</v>
      </c>
      <c r="G1473" s="227">
        <v>3</v>
      </c>
      <c r="H1473" s="59">
        <v>5</v>
      </c>
      <c r="I1473" s="227">
        <v>19</v>
      </c>
      <c r="J1473" s="59">
        <v>34029</v>
      </c>
      <c r="K1473" s="78">
        <f>VLOOKUP(msa[[#This Row],[hwycov_id]],cnf[],10,FALSE)</f>
        <v>34029</v>
      </c>
      <c r="L1473" s="229">
        <f t="shared" si="66"/>
        <v>0</v>
      </c>
      <c r="M1473" s="228">
        <f t="shared" si="67"/>
        <v>0</v>
      </c>
      <c r="N1473" s="228">
        <f t="shared" si="68"/>
        <v>0</v>
      </c>
      <c r="O1473" s="298" t="e">
        <f>VLOOKUP(msa[[#This Row],[hwycov_id]],check!$A$2:$P$26,16,FALSE)</f>
        <v>#N/A</v>
      </c>
      <c r="P1473" s="298">
        <v>1493</v>
      </c>
    </row>
    <row r="1474" spans="1:16">
      <c r="A1474" s="59">
        <v>28950</v>
      </c>
      <c r="B1474" s="59">
        <v>1</v>
      </c>
      <c r="C1474" s="59">
        <v>1</v>
      </c>
      <c r="D1474" s="59">
        <v>1</v>
      </c>
      <c r="E1474" s="59" t="s">
        <v>82</v>
      </c>
      <c r="F1474" s="227">
        <v>1</v>
      </c>
      <c r="G1474" s="227">
        <v>3</v>
      </c>
      <c r="H1474" s="59">
        <v>5</v>
      </c>
      <c r="I1474" s="227">
        <v>16</v>
      </c>
      <c r="J1474" s="59">
        <v>35263</v>
      </c>
      <c r="K1474" s="78">
        <f>VLOOKUP(msa[[#This Row],[hwycov_id]],cnf[],10,FALSE)</f>
        <v>35263</v>
      </c>
      <c r="L1474" s="229">
        <f t="shared" ref="L1474:L1537" si="69">K1474/J1474-1</f>
        <v>0</v>
      </c>
      <c r="M1474" s="228">
        <f t="shared" ref="M1474:M1537" si="70">K1474-J1474</f>
        <v>0</v>
      </c>
      <c r="N1474" s="228">
        <f t="shared" ref="N1474:N1537" si="71">POWER(M1474,2)</f>
        <v>0</v>
      </c>
      <c r="O1474" s="298" t="e">
        <f>VLOOKUP(msa[[#This Row],[hwycov_id]],check!$A$2:$P$26,16,FALSE)</f>
        <v>#N/A</v>
      </c>
      <c r="P1474" s="298">
        <v>1494</v>
      </c>
    </row>
    <row r="1475" spans="1:16">
      <c r="A1475" s="59">
        <v>9033</v>
      </c>
      <c r="B1475" s="59">
        <v>1</v>
      </c>
      <c r="C1475" s="59">
        <v>1</v>
      </c>
      <c r="D1475" s="59">
        <v>1</v>
      </c>
      <c r="E1475" s="59" t="s">
        <v>82</v>
      </c>
      <c r="F1475" s="227">
        <v>1</v>
      </c>
      <c r="G1475" s="227">
        <v>3</v>
      </c>
      <c r="H1475" s="59">
        <v>5</v>
      </c>
      <c r="I1475" s="227">
        <v>16</v>
      </c>
      <c r="J1475" s="59">
        <v>37462</v>
      </c>
      <c r="K1475" s="78">
        <f>VLOOKUP(msa[[#This Row],[hwycov_id]],cnf[],10,FALSE)</f>
        <v>37462</v>
      </c>
      <c r="L1475" s="229">
        <f t="shared" si="69"/>
        <v>0</v>
      </c>
      <c r="M1475" s="228">
        <f t="shared" si="70"/>
        <v>0</v>
      </c>
      <c r="N1475" s="228">
        <f t="shared" si="71"/>
        <v>0</v>
      </c>
      <c r="O1475" s="298" t="e">
        <f>VLOOKUP(msa[[#This Row],[hwycov_id]],check!$A$2:$P$26,16,FALSE)</f>
        <v>#N/A</v>
      </c>
      <c r="P1475" s="298">
        <v>1495</v>
      </c>
    </row>
    <row r="1476" spans="1:16">
      <c r="A1476" s="59">
        <v>9036</v>
      </c>
      <c r="B1476" s="59">
        <v>1</v>
      </c>
      <c r="C1476" s="59">
        <v>1</v>
      </c>
      <c r="D1476" s="59">
        <v>1</v>
      </c>
      <c r="E1476" s="59" t="s">
        <v>82</v>
      </c>
      <c r="F1476" s="227">
        <v>1</v>
      </c>
      <c r="G1476" s="227">
        <v>3</v>
      </c>
      <c r="H1476" s="59">
        <v>5</v>
      </c>
      <c r="I1476" s="227">
        <v>16</v>
      </c>
      <c r="J1476" s="59">
        <v>37734</v>
      </c>
      <c r="K1476" s="78">
        <f>VLOOKUP(msa[[#This Row],[hwycov_id]],cnf[],10,FALSE)</f>
        <v>37734</v>
      </c>
      <c r="L1476" s="229">
        <f t="shared" si="69"/>
        <v>0</v>
      </c>
      <c r="M1476" s="228">
        <f t="shared" si="70"/>
        <v>0</v>
      </c>
      <c r="N1476" s="228">
        <f t="shared" si="71"/>
        <v>0</v>
      </c>
      <c r="O1476" s="298" t="e">
        <f>VLOOKUP(msa[[#This Row],[hwycov_id]],check!$A$2:$P$26,16,FALSE)</f>
        <v>#N/A</v>
      </c>
      <c r="P1476" s="298">
        <v>1496</v>
      </c>
    </row>
    <row r="1477" spans="1:16">
      <c r="A1477" s="59">
        <v>28924</v>
      </c>
      <c r="B1477" s="59">
        <v>1</v>
      </c>
      <c r="C1477" s="59">
        <v>1</v>
      </c>
      <c r="D1477" s="59">
        <v>1</v>
      </c>
      <c r="E1477" s="59" t="s">
        <v>82</v>
      </c>
      <c r="F1477" s="227">
        <v>1</v>
      </c>
      <c r="G1477" s="227">
        <v>3</v>
      </c>
      <c r="H1477" s="59">
        <v>5</v>
      </c>
      <c r="I1477" s="227">
        <v>16</v>
      </c>
      <c r="J1477" s="59">
        <v>38996</v>
      </c>
      <c r="K1477" s="78">
        <f>VLOOKUP(msa[[#This Row],[hwycov_id]],cnf[],10,FALSE)</f>
        <v>38996</v>
      </c>
      <c r="L1477" s="229">
        <f t="shared" si="69"/>
        <v>0</v>
      </c>
      <c r="M1477" s="228">
        <f t="shared" si="70"/>
        <v>0</v>
      </c>
      <c r="N1477" s="228">
        <f t="shared" si="71"/>
        <v>0</v>
      </c>
      <c r="O1477" s="298" t="e">
        <f>VLOOKUP(msa[[#This Row],[hwycov_id]],check!$A$2:$P$26,16,FALSE)</f>
        <v>#N/A</v>
      </c>
      <c r="P1477" s="298">
        <v>1497</v>
      </c>
    </row>
    <row r="1478" spans="1:16">
      <c r="A1478" s="59">
        <v>28200</v>
      </c>
      <c r="B1478" s="59">
        <v>1</v>
      </c>
      <c r="C1478" s="59">
        <v>1</v>
      </c>
      <c r="D1478" s="59">
        <v>1</v>
      </c>
      <c r="E1478" s="59" t="s">
        <v>78</v>
      </c>
      <c r="F1478" s="227">
        <v>1</v>
      </c>
      <c r="G1478" s="227">
        <v>3</v>
      </c>
      <c r="H1478" s="59">
        <v>5</v>
      </c>
      <c r="I1478" s="227">
        <v>5</v>
      </c>
      <c r="J1478" s="59">
        <v>39333</v>
      </c>
      <c r="K1478" s="78">
        <f>VLOOKUP(msa[[#This Row],[hwycov_id]],cnf[],10,FALSE)</f>
        <v>39333</v>
      </c>
      <c r="L1478" s="229">
        <f t="shared" si="69"/>
        <v>0</v>
      </c>
      <c r="M1478" s="228">
        <f t="shared" si="70"/>
        <v>0</v>
      </c>
      <c r="N1478" s="228">
        <f t="shared" si="71"/>
        <v>0</v>
      </c>
      <c r="O1478" s="298" t="e">
        <f>VLOOKUP(msa[[#This Row],[hwycov_id]],check!$A$2:$P$26,16,FALSE)</f>
        <v>#N/A</v>
      </c>
      <c r="P1478" s="298">
        <v>1498</v>
      </c>
    </row>
    <row r="1479" spans="1:16">
      <c r="A1479" s="59">
        <v>11291</v>
      </c>
      <c r="B1479" s="59">
        <v>1</v>
      </c>
      <c r="C1479" s="59">
        <v>1</v>
      </c>
      <c r="D1479" s="59">
        <v>1</v>
      </c>
      <c r="E1479" s="59" t="s">
        <v>78</v>
      </c>
      <c r="F1479" s="227">
        <v>1</v>
      </c>
      <c r="G1479" s="227">
        <v>3</v>
      </c>
      <c r="H1479" s="59">
        <v>5</v>
      </c>
      <c r="I1479" s="227">
        <v>9</v>
      </c>
      <c r="J1479" s="59">
        <v>39451</v>
      </c>
      <c r="K1479" s="78">
        <f>VLOOKUP(msa[[#This Row],[hwycov_id]],cnf[],10,FALSE)</f>
        <v>39451</v>
      </c>
      <c r="L1479" s="229">
        <f t="shared" si="69"/>
        <v>0</v>
      </c>
      <c r="M1479" s="228">
        <f t="shared" si="70"/>
        <v>0</v>
      </c>
      <c r="N1479" s="228">
        <f t="shared" si="71"/>
        <v>0</v>
      </c>
      <c r="O1479" s="298" t="e">
        <f>VLOOKUP(msa[[#This Row],[hwycov_id]],check!$A$2:$P$26,16,FALSE)</f>
        <v>#N/A</v>
      </c>
      <c r="P1479" s="298">
        <v>1499</v>
      </c>
    </row>
    <row r="1480" spans="1:16">
      <c r="A1480" s="59">
        <v>28939</v>
      </c>
      <c r="B1480" s="59">
        <v>1</v>
      </c>
      <c r="C1480" s="59">
        <v>1</v>
      </c>
      <c r="D1480" s="59">
        <v>1</v>
      </c>
      <c r="E1480" s="59" t="s">
        <v>78</v>
      </c>
      <c r="F1480" s="227">
        <v>1</v>
      </c>
      <c r="G1480" s="227">
        <v>3</v>
      </c>
      <c r="H1480" s="59">
        <v>5</v>
      </c>
      <c r="I1480" s="227">
        <v>9</v>
      </c>
      <c r="J1480" s="59">
        <v>39716</v>
      </c>
      <c r="K1480" s="78">
        <f>VLOOKUP(msa[[#This Row],[hwycov_id]],cnf[],10,FALSE)</f>
        <v>39716</v>
      </c>
      <c r="L1480" s="229">
        <f t="shared" si="69"/>
        <v>0</v>
      </c>
      <c r="M1480" s="228">
        <f t="shared" si="70"/>
        <v>0</v>
      </c>
      <c r="N1480" s="228">
        <f t="shared" si="71"/>
        <v>0</v>
      </c>
      <c r="O1480" s="298" t="e">
        <f>VLOOKUP(msa[[#This Row],[hwycov_id]],check!$A$2:$P$26,16,FALSE)</f>
        <v>#N/A</v>
      </c>
      <c r="P1480" s="298">
        <v>1500</v>
      </c>
    </row>
    <row r="1481" spans="1:16">
      <c r="A1481" s="59">
        <v>28380</v>
      </c>
      <c r="B1481" s="59">
        <v>1</v>
      </c>
      <c r="C1481" s="59">
        <v>1</v>
      </c>
      <c r="D1481" s="59">
        <v>1</v>
      </c>
      <c r="E1481" s="59" t="s">
        <v>78</v>
      </c>
      <c r="F1481" s="227">
        <v>1</v>
      </c>
      <c r="G1481" s="227">
        <v>4</v>
      </c>
      <c r="H1481" s="59">
        <v>5</v>
      </c>
      <c r="I1481" s="227">
        <v>5</v>
      </c>
      <c r="J1481" s="59">
        <v>40552</v>
      </c>
      <c r="K1481" s="78">
        <f>VLOOKUP(msa[[#This Row],[hwycov_id]],cnf[],10,FALSE)</f>
        <v>40552</v>
      </c>
      <c r="L1481" s="229">
        <f t="shared" si="69"/>
        <v>0</v>
      </c>
      <c r="M1481" s="228">
        <f t="shared" si="70"/>
        <v>0</v>
      </c>
      <c r="N1481" s="228">
        <f t="shared" si="71"/>
        <v>0</v>
      </c>
      <c r="O1481" s="298" t="e">
        <f>VLOOKUP(msa[[#This Row],[hwycov_id]],check!$A$2:$P$26,16,FALSE)</f>
        <v>#N/A</v>
      </c>
      <c r="P1481" s="298">
        <v>1501</v>
      </c>
    </row>
    <row r="1482" spans="1:16">
      <c r="A1482" s="59">
        <v>27223</v>
      </c>
      <c r="B1482" s="59">
        <v>1</v>
      </c>
      <c r="C1482" s="59">
        <v>1</v>
      </c>
      <c r="D1482" s="59">
        <v>1</v>
      </c>
      <c r="E1482" s="59" t="s">
        <v>82</v>
      </c>
      <c r="F1482" s="227">
        <v>1</v>
      </c>
      <c r="G1482" s="227">
        <v>4</v>
      </c>
      <c r="H1482" s="59">
        <v>5</v>
      </c>
      <c r="I1482" s="227">
        <v>16</v>
      </c>
      <c r="J1482" s="59">
        <v>40655</v>
      </c>
      <c r="K1482" s="78">
        <f>VLOOKUP(msa[[#This Row],[hwycov_id]],cnf[],10,FALSE)</f>
        <v>40655</v>
      </c>
      <c r="L1482" s="229">
        <f t="shared" si="69"/>
        <v>0</v>
      </c>
      <c r="M1482" s="228">
        <f t="shared" si="70"/>
        <v>0</v>
      </c>
      <c r="N1482" s="228">
        <f t="shared" si="71"/>
        <v>0</v>
      </c>
      <c r="O1482" s="298" t="e">
        <f>VLOOKUP(msa[[#This Row],[hwycov_id]],check!$A$2:$P$26,16,FALSE)</f>
        <v>#N/A</v>
      </c>
      <c r="P1482" s="298">
        <v>1502</v>
      </c>
    </row>
    <row r="1483" spans="1:16">
      <c r="A1483" s="59">
        <v>27241</v>
      </c>
      <c r="B1483" s="59">
        <v>1</v>
      </c>
      <c r="C1483" s="59">
        <v>1</v>
      </c>
      <c r="D1483" s="59">
        <v>1</v>
      </c>
      <c r="E1483" s="59" t="s">
        <v>82</v>
      </c>
      <c r="F1483" s="227">
        <v>1</v>
      </c>
      <c r="G1483" s="227">
        <v>4</v>
      </c>
      <c r="H1483" s="59">
        <v>5</v>
      </c>
      <c r="I1483" s="227">
        <v>16</v>
      </c>
      <c r="J1483" s="59">
        <v>41819</v>
      </c>
      <c r="K1483" s="78">
        <f>VLOOKUP(msa[[#This Row],[hwycov_id]],cnf[],10,FALSE)</f>
        <v>41819</v>
      </c>
      <c r="L1483" s="229">
        <f t="shared" si="69"/>
        <v>0</v>
      </c>
      <c r="M1483" s="228">
        <f t="shared" si="70"/>
        <v>0</v>
      </c>
      <c r="N1483" s="228">
        <f t="shared" si="71"/>
        <v>0</v>
      </c>
      <c r="O1483" s="298" t="e">
        <f>VLOOKUP(msa[[#This Row],[hwycov_id]],check!$A$2:$P$26,16,FALSE)</f>
        <v>#N/A</v>
      </c>
      <c r="P1483" s="298">
        <v>1503</v>
      </c>
    </row>
    <row r="1484" spans="1:16">
      <c r="A1484" s="59">
        <v>27229</v>
      </c>
      <c r="B1484" s="59">
        <v>1</v>
      </c>
      <c r="C1484" s="59">
        <v>1</v>
      </c>
      <c r="D1484" s="59">
        <v>1</v>
      </c>
      <c r="E1484" s="59" t="s">
        <v>82</v>
      </c>
      <c r="F1484" s="227">
        <v>1</v>
      </c>
      <c r="G1484" s="227">
        <v>4</v>
      </c>
      <c r="H1484" s="59">
        <v>5</v>
      </c>
      <c r="I1484" s="227">
        <v>16</v>
      </c>
      <c r="J1484" s="59">
        <v>42647</v>
      </c>
      <c r="K1484" s="78">
        <f>VLOOKUP(msa[[#This Row],[hwycov_id]],cnf[],10,FALSE)</f>
        <v>42647</v>
      </c>
      <c r="L1484" s="229">
        <f t="shared" si="69"/>
        <v>0</v>
      </c>
      <c r="M1484" s="228">
        <f t="shared" si="70"/>
        <v>0</v>
      </c>
      <c r="N1484" s="228">
        <f t="shared" si="71"/>
        <v>0</v>
      </c>
      <c r="O1484" s="298" t="e">
        <f>VLOOKUP(msa[[#This Row],[hwycov_id]],check!$A$2:$P$26,16,FALSE)</f>
        <v>#N/A</v>
      </c>
      <c r="P1484" s="298">
        <v>1504</v>
      </c>
    </row>
    <row r="1485" spans="1:16">
      <c r="A1485" s="59">
        <v>28636</v>
      </c>
      <c r="B1485" s="59">
        <v>1</v>
      </c>
      <c r="C1485" s="59">
        <v>1</v>
      </c>
      <c r="D1485" s="59">
        <v>1</v>
      </c>
      <c r="E1485" s="59" t="s">
        <v>82</v>
      </c>
      <c r="F1485" s="227">
        <v>1</v>
      </c>
      <c r="G1485" s="227">
        <v>4</v>
      </c>
      <c r="H1485" s="59">
        <v>5</v>
      </c>
      <c r="I1485" s="227">
        <v>19</v>
      </c>
      <c r="J1485" s="59">
        <v>43102</v>
      </c>
      <c r="K1485" s="78">
        <f>VLOOKUP(msa[[#This Row],[hwycov_id]],cnf[],10,FALSE)</f>
        <v>43102</v>
      </c>
      <c r="L1485" s="229">
        <f t="shared" si="69"/>
        <v>0</v>
      </c>
      <c r="M1485" s="228">
        <f t="shared" si="70"/>
        <v>0</v>
      </c>
      <c r="N1485" s="228">
        <f t="shared" si="71"/>
        <v>0</v>
      </c>
      <c r="O1485" s="298" t="e">
        <f>VLOOKUP(msa[[#This Row],[hwycov_id]],check!$A$2:$P$26,16,FALSE)</f>
        <v>#N/A</v>
      </c>
      <c r="P1485" s="298">
        <v>1505</v>
      </c>
    </row>
    <row r="1486" spans="1:16">
      <c r="A1486" s="59">
        <v>28637</v>
      </c>
      <c r="B1486" s="59">
        <v>1</v>
      </c>
      <c r="C1486" s="59">
        <v>1</v>
      </c>
      <c r="D1486" s="59">
        <v>1</v>
      </c>
      <c r="E1486" s="59" t="s">
        <v>82</v>
      </c>
      <c r="F1486" s="227">
        <v>1</v>
      </c>
      <c r="G1486" s="227">
        <v>4</v>
      </c>
      <c r="H1486" s="59">
        <v>5</v>
      </c>
      <c r="I1486" s="227">
        <v>19</v>
      </c>
      <c r="J1486" s="59">
        <v>43615</v>
      </c>
      <c r="K1486" s="78">
        <f>VLOOKUP(msa[[#This Row],[hwycov_id]],cnf[],10,FALSE)</f>
        <v>43615</v>
      </c>
      <c r="L1486" s="229">
        <f t="shared" si="69"/>
        <v>0</v>
      </c>
      <c r="M1486" s="228">
        <f t="shared" si="70"/>
        <v>0</v>
      </c>
      <c r="N1486" s="228">
        <f t="shared" si="71"/>
        <v>0</v>
      </c>
      <c r="O1486" s="298" t="e">
        <f>VLOOKUP(msa[[#This Row],[hwycov_id]],check!$A$2:$P$26,16,FALSE)</f>
        <v>#N/A</v>
      </c>
      <c r="P1486" s="298">
        <v>1506</v>
      </c>
    </row>
    <row r="1487" spans="1:16">
      <c r="A1487" s="59">
        <v>15277</v>
      </c>
      <c r="B1487" s="59">
        <v>1</v>
      </c>
      <c r="C1487" s="59">
        <v>1</v>
      </c>
      <c r="D1487" s="59">
        <v>1</v>
      </c>
      <c r="E1487" s="59" t="s">
        <v>82</v>
      </c>
      <c r="F1487" s="227">
        <v>1</v>
      </c>
      <c r="G1487" s="227">
        <v>4</v>
      </c>
      <c r="H1487" s="59">
        <v>5</v>
      </c>
      <c r="I1487" s="227">
        <v>14</v>
      </c>
      <c r="J1487" s="59">
        <v>44548</v>
      </c>
      <c r="K1487" s="78">
        <f>VLOOKUP(msa[[#This Row],[hwycov_id]],cnf[],10,FALSE)</f>
        <v>44548</v>
      </c>
      <c r="L1487" s="229">
        <f t="shared" si="69"/>
        <v>0</v>
      </c>
      <c r="M1487" s="228">
        <f t="shared" si="70"/>
        <v>0</v>
      </c>
      <c r="N1487" s="228">
        <f t="shared" si="71"/>
        <v>0</v>
      </c>
      <c r="O1487" s="298" t="e">
        <f>VLOOKUP(msa[[#This Row],[hwycov_id]],check!$A$2:$P$26,16,FALSE)</f>
        <v>#N/A</v>
      </c>
      <c r="P1487" s="298">
        <v>1507</v>
      </c>
    </row>
    <row r="1488" spans="1:16">
      <c r="A1488" s="59">
        <v>11294</v>
      </c>
      <c r="B1488" s="59">
        <v>1</v>
      </c>
      <c r="C1488" s="59">
        <v>1</v>
      </c>
      <c r="D1488" s="59">
        <v>1</v>
      </c>
      <c r="E1488" s="59" t="s">
        <v>78</v>
      </c>
      <c r="F1488" s="227">
        <v>1</v>
      </c>
      <c r="G1488" s="227">
        <v>4</v>
      </c>
      <c r="H1488" s="59">
        <v>5</v>
      </c>
      <c r="I1488" s="227">
        <v>9</v>
      </c>
      <c r="J1488" s="59">
        <v>45152</v>
      </c>
      <c r="K1488" s="78">
        <f>VLOOKUP(msa[[#This Row],[hwycov_id]],cnf[],10,FALSE)</f>
        <v>45152</v>
      </c>
      <c r="L1488" s="229">
        <f t="shared" si="69"/>
        <v>0</v>
      </c>
      <c r="M1488" s="228">
        <f t="shared" si="70"/>
        <v>0</v>
      </c>
      <c r="N1488" s="228">
        <f t="shared" si="71"/>
        <v>0</v>
      </c>
      <c r="O1488" s="298" t="e">
        <f>VLOOKUP(msa[[#This Row],[hwycov_id]],check!$A$2:$P$26,16,FALSE)</f>
        <v>#N/A</v>
      </c>
      <c r="P1488" s="298">
        <v>1508</v>
      </c>
    </row>
    <row r="1489" spans="1:16">
      <c r="A1489" s="59">
        <v>7377</v>
      </c>
      <c r="B1489" s="59">
        <v>1</v>
      </c>
      <c r="C1489" s="59">
        <v>1</v>
      </c>
      <c r="D1489" s="59">
        <v>1</v>
      </c>
      <c r="E1489" s="59" t="s">
        <v>82</v>
      </c>
      <c r="F1489" s="227">
        <v>1</v>
      </c>
      <c r="G1489" s="227">
        <v>4</v>
      </c>
      <c r="H1489" s="59">
        <v>5</v>
      </c>
      <c r="I1489" s="227">
        <v>16</v>
      </c>
      <c r="J1489" s="59">
        <v>45188</v>
      </c>
      <c r="K1489" s="78">
        <f>VLOOKUP(msa[[#This Row],[hwycov_id]],cnf[],10,FALSE)</f>
        <v>45188</v>
      </c>
      <c r="L1489" s="229">
        <f t="shared" si="69"/>
        <v>0</v>
      </c>
      <c r="M1489" s="228">
        <f t="shared" si="70"/>
        <v>0</v>
      </c>
      <c r="N1489" s="228">
        <f t="shared" si="71"/>
        <v>0</v>
      </c>
      <c r="O1489" s="298" t="e">
        <f>VLOOKUP(msa[[#This Row],[hwycov_id]],check!$A$2:$P$26,16,FALSE)</f>
        <v>#N/A</v>
      </c>
      <c r="P1489" s="298">
        <v>1509</v>
      </c>
    </row>
    <row r="1490" spans="1:16">
      <c r="A1490" s="59">
        <v>19481</v>
      </c>
      <c r="B1490" s="59">
        <v>1</v>
      </c>
      <c r="C1490" s="59">
        <v>1</v>
      </c>
      <c r="D1490" s="59">
        <v>1</v>
      </c>
      <c r="E1490" s="59" t="s">
        <v>82</v>
      </c>
      <c r="F1490" s="227">
        <v>1</v>
      </c>
      <c r="G1490" s="227">
        <v>4</v>
      </c>
      <c r="H1490" s="59">
        <v>5</v>
      </c>
      <c r="I1490" s="227">
        <v>16</v>
      </c>
      <c r="J1490" s="59">
        <v>45435</v>
      </c>
      <c r="K1490" s="78">
        <f>VLOOKUP(msa[[#This Row],[hwycov_id]],cnf[],10,FALSE)</f>
        <v>45435</v>
      </c>
      <c r="L1490" s="229">
        <f t="shared" si="69"/>
        <v>0</v>
      </c>
      <c r="M1490" s="228">
        <f t="shared" si="70"/>
        <v>0</v>
      </c>
      <c r="N1490" s="228">
        <f t="shared" si="71"/>
        <v>0</v>
      </c>
      <c r="O1490" s="298" t="e">
        <f>VLOOKUP(msa[[#This Row],[hwycov_id]],check!$A$2:$P$26,16,FALSE)</f>
        <v>#N/A</v>
      </c>
      <c r="P1490" s="298">
        <v>1510</v>
      </c>
    </row>
    <row r="1491" spans="1:16">
      <c r="A1491" s="59">
        <v>28379</v>
      </c>
      <c r="B1491" s="59">
        <v>1</v>
      </c>
      <c r="C1491" s="59">
        <v>1</v>
      </c>
      <c r="D1491" s="59">
        <v>1</v>
      </c>
      <c r="E1491" s="59" t="s">
        <v>78</v>
      </c>
      <c r="F1491" s="227">
        <v>1</v>
      </c>
      <c r="G1491" s="227">
        <v>4</v>
      </c>
      <c r="H1491" s="59">
        <v>5</v>
      </c>
      <c r="I1491" s="227">
        <v>5</v>
      </c>
      <c r="J1491" s="59">
        <v>46360</v>
      </c>
      <c r="K1491" s="78">
        <f>VLOOKUP(msa[[#This Row],[hwycov_id]],cnf[],10,FALSE)</f>
        <v>46360</v>
      </c>
      <c r="L1491" s="229">
        <f t="shared" si="69"/>
        <v>0</v>
      </c>
      <c r="M1491" s="228">
        <f t="shared" si="70"/>
        <v>0</v>
      </c>
      <c r="N1491" s="228">
        <f t="shared" si="71"/>
        <v>0</v>
      </c>
      <c r="O1491" s="298" t="e">
        <f>VLOOKUP(msa[[#This Row],[hwycov_id]],check!$A$2:$P$26,16,FALSE)</f>
        <v>#N/A</v>
      </c>
      <c r="P1491" s="298">
        <v>1511</v>
      </c>
    </row>
    <row r="1492" spans="1:16">
      <c r="A1492" s="59">
        <v>28199</v>
      </c>
      <c r="B1492" s="59">
        <v>1</v>
      </c>
      <c r="C1492" s="59">
        <v>1</v>
      </c>
      <c r="D1492" s="59">
        <v>1</v>
      </c>
      <c r="E1492" s="59" t="s">
        <v>82</v>
      </c>
      <c r="F1492" s="227">
        <v>1</v>
      </c>
      <c r="G1492" s="227">
        <v>4</v>
      </c>
      <c r="H1492" s="59">
        <v>5</v>
      </c>
      <c r="I1492" s="227">
        <v>5</v>
      </c>
      <c r="J1492" s="59">
        <v>47339</v>
      </c>
      <c r="K1492" s="78">
        <f>VLOOKUP(msa[[#This Row],[hwycov_id]],cnf[],10,FALSE)</f>
        <v>47339</v>
      </c>
      <c r="L1492" s="229">
        <f t="shared" si="69"/>
        <v>0</v>
      </c>
      <c r="M1492" s="228">
        <f t="shared" si="70"/>
        <v>0</v>
      </c>
      <c r="N1492" s="228">
        <f t="shared" si="71"/>
        <v>0</v>
      </c>
      <c r="O1492" s="298" t="e">
        <f>VLOOKUP(msa[[#This Row],[hwycov_id]],check!$A$2:$P$26,16,FALSE)</f>
        <v>#N/A</v>
      </c>
      <c r="P1492" s="298">
        <v>1512</v>
      </c>
    </row>
    <row r="1493" spans="1:16">
      <c r="A1493" s="59">
        <v>28197</v>
      </c>
      <c r="B1493" s="59">
        <v>1</v>
      </c>
      <c r="C1493" s="59">
        <v>1</v>
      </c>
      <c r="D1493" s="59">
        <v>1</v>
      </c>
      <c r="E1493" s="59" t="s">
        <v>82</v>
      </c>
      <c r="F1493" s="227">
        <v>1</v>
      </c>
      <c r="G1493" s="227">
        <v>4</v>
      </c>
      <c r="H1493" s="59">
        <v>5</v>
      </c>
      <c r="I1493" s="227">
        <v>5</v>
      </c>
      <c r="J1493" s="59">
        <v>49969</v>
      </c>
      <c r="K1493" s="78">
        <f>VLOOKUP(msa[[#This Row],[hwycov_id]],cnf[],10,FALSE)</f>
        <v>49969</v>
      </c>
      <c r="L1493" s="229">
        <f t="shared" si="69"/>
        <v>0</v>
      </c>
      <c r="M1493" s="228">
        <f t="shared" si="70"/>
        <v>0</v>
      </c>
      <c r="N1493" s="228">
        <f t="shared" si="71"/>
        <v>0</v>
      </c>
      <c r="O1493" s="298" t="e">
        <f>VLOOKUP(msa[[#This Row],[hwycov_id]],check!$A$2:$P$26,16,FALSE)</f>
        <v>#N/A</v>
      </c>
      <c r="P1493" s="298">
        <v>1513</v>
      </c>
    </row>
    <row r="1494" spans="1:16">
      <c r="A1494" s="59">
        <v>28195</v>
      </c>
      <c r="B1494" s="59">
        <v>1</v>
      </c>
      <c r="C1494" s="59">
        <v>1</v>
      </c>
      <c r="D1494" s="59">
        <v>1</v>
      </c>
      <c r="E1494" s="59" t="s">
        <v>78</v>
      </c>
      <c r="F1494" s="227">
        <v>1</v>
      </c>
      <c r="G1494" s="227">
        <v>5</v>
      </c>
      <c r="H1494" s="59">
        <v>5</v>
      </c>
      <c r="I1494" s="227">
        <v>5</v>
      </c>
      <c r="J1494" s="59">
        <v>50393</v>
      </c>
      <c r="K1494" s="78">
        <f>VLOOKUP(msa[[#This Row],[hwycov_id]],cnf[],10,FALSE)</f>
        <v>50393</v>
      </c>
      <c r="L1494" s="229">
        <f t="shared" si="69"/>
        <v>0</v>
      </c>
      <c r="M1494" s="228">
        <f t="shared" si="70"/>
        <v>0</v>
      </c>
      <c r="N1494" s="228">
        <f t="shared" si="71"/>
        <v>0</v>
      </c>
      <c r="O1494" s="298" t="e">
        <f>VLOOKUP(msa[[#This Row],[hwycov_id]],check!$A$2:$P$26,16,FALSE)</f>
        <v>#N/A</v>
      </c>
      <c r="P1494" s="298">
        <v>1514</v>
      </c>
    </row>
    <row r="1495" spans="1:16">
      <c r="A1495" s="59">
        <v>20727</v>
      </c>
      <c r="B1495" s="59">
        <v>1</v>
      </c>
      <c r="C1495" s="59">
        <v>1</v>
      </c>
      <c r="D1495" s="59">
        <v>1</v>
      </c>
      <c r="E1495" s="59" t="s">
        <v>78</v>
      </c>
      <c r="F1495" s="227">
        <v>1</v>
      </c>
      <c r="G1495" s="227">
        <v>5</v>
      </c>
      <c r="H1495" s="59">
        <v>5</v>
      </c>
      <c r="I1495" s="227">
        <v>5</v>
      </c>
      <c r="J1495" s="59">
        <v>51970</v>
      </c>
      <c r="K1495" s="78">
        <f>VLOOKUP(msa[[#This Row],[hwycov_id]],cnf[],10,FALSE)</f>
        <v>51970</v>
      </c>
      <c r="L1495" s="229">
        <f t="shared" si="69"/>
        <v>0</v>
      </c>
      <c r="M1495" s="228">
        <f t="shared" si="70"/>
        <v>0</v>
      </c>
      <c r="N1495" s="228">
        <f t="shared" si="71"/>
        <v>0</v>
      </c>
      <c r="O1495" s="298" t="e">
        <f>VLOOKUP(msa[[#This Row],[hwycov_id]],check!$A$2:$P$26,16,FALSE)</f>
        <v>#N/A</v>
      </c>
      <c r="P1495" s="298">
        <v>1515</v>
      </c>
    </row>
    <row r="1496" spans="1:16">
      <c r="A1496" s="59">
        <v>28178</v>
      </c>
      <c r="B1496" s="59">
        <v>1</v>
      </c>
      <c r="C1496" s="59">
        <v>1</v>
      </c>
      <c r="D1496" s="59">
        <v>1</v>
      </c>
      <c r="E1496" s="59" t="s">
        <v>78</v>
      </c>
      <c r="F1496" s="227">
        <v>1</v>
      </c>
      <c r="G1496" s="227">
        <v>5</v>
      </c>
      <c r="H1496" s="59">
        <v>5</v>
      </c>
      <c r="I1496" s="227">
        <v>5</v>
      </c>
      <c r="J1496" s="59">
        <v>52274</v>
      </c>
      <c r="K1496" s="78">
        <f>VLOOKUP(msa[[#This Row],[hwycov_id]],cnf[],10,FALSE)</f>
        <v>52274</v>
      </c>
      <c r="L1496" s="229">
        <f t="shared" si="69"/>
        <v>0</v>
      </c>
      <c r="M1496" s="228">
        <f t="shared" si="70"/>
        <v>0</v>
      </c>
      <c r="N1496" s="228">
        <f t="shared" si="71"/>
        <v>0</v>
      </c>
      <c r="O1496" s="298" t="e">
        <f>VLOOKUP(msa[[#This Row],[hwycov_id]],check!$A$2:$P$26,16,FALSE)</f>
        <v>#N/A</v>
      </c>
      <c r="P1496" s="298">
        <v>1516</v>
      </c>
    </row>
    <row r="1497" spans="1:16">
      <c r="A1497" s="59">
        <v>13035</v>
      </c>
      <c r="B1497" s="59">
        <v>1</v>
      </c>
      <c r="C1497" s="59">
        <v>1</v>
      </c>
      <c r="D1497" s="59">
        <v>1</v>
      </c>
      <c r="E1497" s="59" t="s">
        <v>82</v>
      </c>
      <c r="F1497" s="227">
        <v>1</v>
      </c>
      <c r="G1497" s="227">
        <v>5</v>
      </c>
      <c r="H1497" s="59">
        <v>5</v>
      </c>
      <c r="I1497" s="227">
        <v>16</v>
      </c>
      <c r="J1497" s="59">
        <v>53462</v>
      </c>
      <c r="K1497" s="78">
        <f>VLOOKUP(msa[[#This Row],[hwycov_id]],cnf[],10,FALSE)</f>
        <v>53462</v>
      </c>
      <c r="L1497" s="229">
        <f t="shared" si="69"/>
        <v>0</v>
      </c>
      <c r="M1497" s="228">
        <f t="shared" si="70"/>
        <v>0</v>
      </c>
      <c r="N1497" s="228">
        <f t="shared" si="71"/>
        <v>0</v>
      </c>
      <c r="O1497" s="298" t="e">
        <f>VLOOKUP(msa[[#This Row],[hwycov_id]],check!$A$2:$P$26,16,FALSE)</f>
        <v>#N/A</v>
      </c>
      <c r="P1497" s="298">
        <v>1517</v>
      </c>
    </row>
    <row r="1498" spans="1:16">
      <c r="A1498" s="59">
        <v>13037</v>
      </c>
      <c r="B1498" s="59">
        <v>1</v>
      </c>
      <c r="C1498" s="59">
        <v>1</v>
      </c>
      <c r="D1498" s="59">
        <v>1</v>
      </c>
      <c r="E1498" s="59" t="s">
        <v>82</v>
      </c>
      <c r="F1498" s="227">
        <v>1</v>
      </c>
      <c r="G1498" s="227">
        <v>5</v>
      </c>
      <c r="H1498" s="59">
        <v>5</v>
      </c>
      <c r="I1498" s="227">
        <v>19</v>
      </c>
      <c r="J1498" s="59">
        <v>53712</v>
      </c>
      <c r="K1498" s="78">
        <f>VLOOKUP(msa[[#This Row],[hwycov_id]],cnf[],10,FALSE)</f>
        <v>53712</v>
      </c>
      <c r="L1498" s="229">
        <f t="shared" si="69"/>
        <v>0</v>
      </c>
      <c r="M1498" s="228">
        <f t="shared" si="70"/>
        <v>0</v>
      </c>
      <c r="N1498" s="228">
        <f t="shared" si="71"/>
        <v>0</v>
      </c>
      <c r="O1498" s="298" t="e">
        <f>VLOOKUP(msa[[#This Row],[hwycov_id]],check!$A$2:$P$26,16,FALSE)</f>
        <v>#N/A</v>
      </c>
      <c r="P1498" s="298">
        <v>1518</v>
      </c>
    </row>
    <row r="1499" spans="1:16">
      <c r="A1499" s="59">
        <v>13046</v>
      </c>
      <c r="B1499" s="59">
        <v>1</v>
      </c>
      <c r="C1499" s="59">
        <v>1</v>
      </c>
      <c r="D1499" s="59">
        <v>1</v>
      </c>
      <c r="E1499" s="59" t="s">
        <v>82</v>
      </c>
      <c r="F1499" s="227">
        <v>1</v>
      </c>
      <c r="G1499" s="227">
        <v>5</v>
      </c>
      <c r="H1499" s="59">
        <v>5</v>
      </c>
      <c r="I1499" s="227">
        <v>19</v>
      </c>
      <c r="J1499" s="59">
        <v>56222</v>
      </c>
      <c r="K1499" s="78">
        <f>VLOOKUP(msa[[#This Row],[hwycov_id]],cnf[],10,FALSE)</f>
        <v>56222</v>
      </c>
      <c r="L1499" s="229">
        <f t="shared" si="69"/>
        <v>0</v>
      </c>
      <c r="M1499" s="228">
        <f t="shared" si="70"/>
        <v>0</v>
      </c>
      <c r="N1499" s="228">
        <f t="shared" si="71"/>
        <v>0</v>
      </c>
      <c r="O1499" s="298" t="e">
        <f>VLOOKUP(msa[[#This Row],[hwycov_id]],check!$A$2:$P$26,16,FALSE)</f>
        <v>#N/A</v>
      </c>
      <c r="P1499" s="298">
        <v>1519</v>
      </c>
    </row>
    <row r="1500" spans="1:16">
      <c r="A1500" s="59">
        <v>28016</v>
      </c>
      <c r="B1500" s="59">
        <v>1</v>
      </c>
      <c r="C1500" s="59">
        <v>1</v>
      </c>
      <c r="D1500" s="59">
        <v>1</v>
      </c>
      <c r="E1500" s="59" t="s">
        <v>78</v>
      </c>
      <c r="F1500" s="227">
        <v>1</v>
      </c>
      <c r="G1500" s="227">
        <v>5</v>
      </c>
      <c r="H1500" s="59">
        <v>5</v>
      </c>
      <c r="I1500" s="227">
        <v>10</v>
      </c>
      <c r="J1500" s="59">
        <v>56511</v>
      </c>
      <c r="K1500" s="78">
        <f>VLOOKUP(msa[[#This Row],[hwycov_id]],cnf[],10,FALSE)</f>
        <v>56511</v>
      </c>
      <c r="L1500" s="229">
        <f t="shared" si="69"/>
        <v>0</v>
      </c>
      <c r="M1500" s="228">
        <f t="shared" si="70"/>
        <v>0</v>
      </c>
      <c r="N1500" s="228">
        <f t="shared" si="71"/>
        <v>0</v>
      </c>
      <c r="O1500" s="298" t="e">
        <f>VLOOKUP(msa[[#This Row],[hwycov_id]],check!$A$2:$P$26,16,FALSE)</f>
        <v>#N/A</v>
      </c>
      <c r="P1500" s="298">
        <v>1520</v>
      </c>
    </row>
    <row r="1501" spans="1:16">
      <c r="A1501" s="59">
        <v>28184</v>
      </c>
      <c r="B1501" s="59">
        <v>1</v>
      </c>
      <c r="C1501" s="59">
        <v>1</v>
      </c>
      <c r="D1501" s="59">
        <v>1</v>
      </c>
      <c r="E1501" s="59" t="s">
        <v>78</v>
      </c>
      <c r="F1501" s="227">
        <v>1</v>
      </c>
      <c r="G1501" s="227">
        <v>5</v>
      </c>
      <c r="H1501" s="59">
        <v>5</v>
      </c>
      <c r="I1501" s="227">
        <v>5</v>
      </c>
      <c r="J1501" s="59">
        <v>58170</v>
      </c>
      <c r="K1501" s="78">
        <f>VLOOKUP(msa[[#This Row],[hwycov_id]],cnf[],10,FALSE)</f>
        <v>58170</v>
      </c>
      <c r="L1501" s="229">
        <f t="shared" si="69"/>
        <v>0</v>
      </c>
      <c r="M1501" s="228">
        <f t="shared" si="70"/>
        <v>0</v>
      </c>
      <c r="N1501" s="228">
        <f t="shared" si="71"/>
        <v>0</v>
      </c>
      <c r="O1501" s="298" t="e">
        <f>VLOOKUP(msa[[#This Row],[hwycov_id]],check!$A$2:$P$26,16,FALSE)</f>
        <v>#N/A</v>
      </c>
      <c r="P1501" s="298">
        <v>1521</v>
      </c>
    </row>
    <row r="1502" spans="1:16">
      <c r="A1502" s="59">
        <v>28179</v>
      </c>
      <c r="B1502" s="59">
        <v>1</v>
      </c>
      <c r="C1502" s="59">
        <v>1</v>
      </c>
      <c r="D1502" s="59">
        <v>1</v>
      </c>
      <c r="E1502" s="59" t="s">
        <v>78</v>
      </c>
      <c r="F1502" s="227">
        <v>1</v>
      </c>
      <c r="G1502" s="227">
        <v>5</v>
      </c>
      <c r="H1502" s="59">
        <v>5</v>
      </c>
      <c r="I1502" s="227">
        <v>5</v>
      </c>
      <c r="J1502" s="59">
        <v>59476</v>
      </c>
      <c r="K1502" s="78">
        <f>VLOOKUP(msa[[#This Row],[hwycov_id]],cnf[],10,FALSE)</f>
        <v>59476</v>
      </c>
      <c r="L1502" s="229">
        <f t="shared" si="69"/>
        <v>0</v>
      </c>
      <c r="M1502" s="228">
        <f t="shared" si="70"/>
        <v>0</v>
      </c>
      <c r="N1502" s="228">
        <f t="shared" si="71"/>
        <v>0</v>
      </c>
      <c r="O1502" s="298" t="e">
        <f>VLOOKUP(msa[[#This Row],[hwycov_id]],check!$A$2:$P$26,16,FALSE)</f>
        <v>#N/A</v>
      </c>
      <c r="P1502" s="298">
        <v>1522</v>
      </c>
    </row>
    <row r="1503" spans="1:16">
      <c r="A1503" s="59">
        <v>27993</v>
      </c>
      <c r="B1503" s="59">
        <v>1</v>
      </c>
      <c r="C1503" s="59">
        <v>1</v>
      </c>
      <c r="D1503" s="59">
        <v>1</v>
      </c>
      <c r="E1503" s="59" t="s">
        <v>78</v>
      </c>
      <c r="F1503" s="227">
        <v>1</v>
      </c>
      <c r="G1503" s="227">
        <v>6</v>
      </c>
      <c r="H1503" s="59">
        <v>5</v>
      </c>
      <c r="I1503" s="227">
        <v>10</v>
      </c>
      <c r="J1503" s="59">
        <v>60885</v>
      </c>
      <c r="K1503" s="78">
        <f>VLOOKUP(msa[[#This Row],[hwycov_id]],cnf[],10,FALSE)</f>
        <v>60885</v>
      </c>
      <c r="L1503" s="229">
        <f t="shared" si="69"/>
        <v>0</v>
      </c>
      <c r="M1503" s="228">
        <f t="shared" si="70"/>
        <v>0</v>
      </c>
      <c r="N1503" s="228">
        <f t="shared" si="71"/>
        <v>0</v>
      </c>
      <c r="O1503" s="298" t="e">
        <f>VLOOKUP(msa[[#This Row],[hwycov_id]],check!$A$2:$P$26,16,FALSE)</f>
        <v>#N/A</v>
      </c>
      <c r="P1503" s="298">
        <v>1523</v>
      </c>
    </row>
    <row r="1504" spans="1:16">
      <c r="A1504" s="59">
        <v>28186</v>
      </c>
      <c r="B1504" s="59">
        <v>1</v>
      </c>
      <c r="C1504" s="59">
        <v>1</v>
      </c>
      <c r="D1504" s="59">
        <v>1</v>
      </c>
      <c r="E1504" s="59" t="s">
        <v>78</v>
      </c>
      <c r="F1504" s="227">
        <v>1</v>
      </c>
      <c r="G1504" s="227">
        <v>6</v>
      </c>
      <c r="H1504" s="59">
        <v>5</v>
      </c>
      <c r="I1504" s="227">
        <v>5</v>
      </c>
      <c r="J1504" s="59">
        <v>60910</v>
      </c>
      <c r="K1504" s="78">
        <f>VLOOKUP(msa[[#This Row],[hwycov_id]],cnf[],10,FALSE)</f>
        <v>60910</v>
      </c>
      <c r="L1504" s="229">
        <f t="shared" si="69"/>
        <v>0</v>
      </c>
      <c r="M1504" s="228">
        <f t="shared" si="70"/>
        <v>0</v>
      </c>
      <c r="N1504" s="228">
        <f t="shared" si="71"/>
        <v>0</v>
      </c>
      <c r="O1504" s="298" t="e">
        <f>VLOOKUP(msa[[#This Row],[hwycov_id]],check!$A$2:$P$26,16,FALSE)</f>
        <v>#N/A</v>
      </c>
      <c r="P1504" s="298">
        <v>1524</v>
      </c>
    </row>
    <row r="1505" spans="1:16">
      <c r="A1505" s="59">
        <v>28182</v>
      </c>
      <c r="B1505" s="59">
        <v>1</v>
      </c>
      <c r="C1505" s="59">
        <v>1</v>
      </c>
      <c r="D1505" s="59">
        <v>1</v>
      </c>
      <c r="E1505" s="59" t="s">
        <v>78</v>
      </c>
      <c r="F1505" s="227">
        <v>1</v>
      </c>
      <c r="G1505" s="227">
        <v>6</v>
      </c>
      <c r="H1505" s="59">
        <v>5</v>
      </c>
      <c r="I1505" s="227">
        <v>5</v>
      </c>
      <c r="J1505" s="59">
        <v>63425</v>
      </c>
      <c r="K1505" s="78">
        <f>VLOOKUP(msa[[#This Row],[hwycov_id]],cnf[],10,FALSE)</f>
        <v>63425</v>
      </c>
      <c r="L1505" s="229">
        <f t="shared" si="69"/>
        <v>0</v>
      </c>
      <c r="M1505" s="228">
        <f t="shared" si="70"/>
        <v>0</v>
      </c>
      <c r="N1505" s="228">
        <f t="shared" si="71"/>
        <v>0</v>
      </c>
      <c r="O1505" s="298" t="e">
        <f>VLOOKUP(msa[[#This Row],[hwycov_id]],check!$A$2:$P$26,16,FALSE)</f>
        <v>#N/A</v>
      </c>
      <c r="P1505" s="298">
        <v>1525</v>
      </c>
    </row>
    <row r="1506" spans="1:16">
      <c r="A1506" s="59">
        <v>28188</v>
      </c>
      <c r="B1506" s="59">
        <v>1</v>
      </c>
      <c r="C1506" s="59">
        <v>1</v>
      </c>
      <c r="D1506" s="59">
        <v>1</v>
      </c>
      <c r="E1506" s="59" t="s">
        <v>78</v>
      </c>
      <c r="F1506" s="227">
        <v>1</v>
      </c>
      <c r="G1506" s="227">
        <v>6</v>
      </c>
      <c r="H1506" s="59">
        <v>5</v>
      </c>
      <c r="I1506" s="227">
        <v>5</v>
      </c>
      <c r="J1506" s="59">
        <v>66330</v>
      </c>
      <c r="K1506" s="78">
        <f>VLOOKUP(msa[[#This Row],[hwycov_id]],cnf[],10,FALSE)</f>
        <v>66330</v>
      </c>
      <c r="L1506" s="229">
        <f t="shared" si="69"/>
        <v>0</v>
      </c>
      <c r="M1506" s="228">
        <f t="shared" si="70"/>
        <v>0</v>
      </c>
      <c r="N1506" s="228">
        <f t="shared" si="71"/>
        <v>0</v>
      </c>
      <c r="O1506" s="298" t="e">
        <f>VLOOKUP(msa[[#This Row],[hwycov_id]],check!$A$2:$P$26,16,FALSE)</f>
        <v>#N/A</v>
      </c>
      <c r="P1506" s="298">
        <v>1526</v>
      </c>
    </row>
    <row r="1507" spans="1:16">
      <c r="A1507" s="59">
        <v>31171</v>
      </c>
      <c r="B1507" s="59">
        <v>1</v>
      </c>
      <c r="C1507" s="59">
        <v>1</v>
      </c>
      <c r="D1507" s="59">
        <v>1</v>
      </c>
      <c r="E1507" s="59" t="s">
        <v>78</v>
      </c>
      <c r="F1507" s="227">
        <v>1</v>
      </c>
      <c r="G1507" s="227">
        <v>6</v>
      </c>
      <c r="H1507" s="59">
        <v>5</v>
      </c>
      <c r="I1507" s="227">
        <v>10</v>
      </c>
      <c r="J1507" s="59">
        <v>66466</v>
      </c>
      <c r="K1507" s="78">
        <f>VLOOKUP(msa[[#This Row],[hwycov_id]],cnf[],10,FALSE)</f>
        <v>66466</v>
      </c>
      <c r="L1507" s="229">
        <f t="shared" si="69"/>
        <v>0</v>
      </c>
      <c r="M1507" s="228">
        <f t="shared" si="70"/>
        <v>0</v>
      </c>
      <c r="N1507" s="228">
        <f t="shared" si="71"/>
        <v>0</v>
      </c>
      <c r="O1507" s="298" t="e">
        <f>VLOOKUP(msa[[#This Row],[hwycov_id]],check!$A$2:$P$26,16,FALSE)</f>
        <v>#N/A</v>
      </c>
      <c r="P1507" s="298">
        <v>1527</v>
      </c>
    </row>
    <row r="1508" spans="1:16">
      <c r="A1508" s="59">
        <v>28007</v>
      </c>
      <c r="B1508" s="59">
        <v>1</v>
      </c>
      <c r="C1508" s="59">
        <v>1</v>
      </c>
      <c r="D1508" s="59">
        <v>1</v>
      </c>
      <c r="E1508" s="59" t="s">
        <v>78</v>
      </c>
      <c r="F1508" s="227">
        <v>1</v>
      </c>
      <c r="G1508" s="227">
        <v>6</v>
      </c>
      <c r="H1508" s="59">
        <v>5</v>
      </c>
      <c r="I1508" s="227">
        <v>10</v>
      </c>
      <c r="J1508" s="59">
        <v>69392</v>
      </c>
      <c r="K1508" s="78">
        <f>VLOOKUP(msa[[#This Row],[hwycov_id]],cnf[],10,FALSE)</f>
        <v>69392</v>
      </c>
      <c r="L1508" s="229">
        <f t="shared" si="69"/>
        <v>0</v>
      </c>
      <c r="M1508" s="228">
        <f t="shared" si="70"/>
        <v>0</v>
      </c>
      <c r="N1508" s="228">
        <f t="shared" si="71"/>
        <v>0</v>
      </c>
      <c r="O1508" s="298" t="e">
        <f>VLOOKUP(msa[[#This Row],[hwycov_id]],check!$A$2:$P$26,16,FALSE)</f>
        <v>#N/A</v>
      </c>
      <c r="P1508" s="298">
        <v>1528</v>
      </c>
    </row>
    <row r="1509" spans="1:16">
      <c r="A1509" s="59">
        <v>27988</v>
      </c>
      <c r="B1509" s="59">
        <v>1</v>
      </c>
      <c r="C1509" s="59">
        <v>1</v>
      </c>
      <c r="D1509" s="59">
        <v>1</v>
      </c>
      <c r="E1509" s="59" t="s">
        <v>78</v>
      </c>
      <c r="F1509" s="227">
        <v>1</v>
      </c>
      <c r="G1509" s="227">
        <v>7</v>
      </c>
      <c r="H1509" s="59">
        <v>5</v>
      </c>
      <c r="I1509" s="227">
        <v>10</v>
      </c>
      <c r="J1509" s="59">
        <v>71782</v>
      </c>
      <c r="K1509" s="78">
        <f>VLOOKUP(msa[[#This Row],[hwycov_id]],cnf[],10,FALSE)</f>
        <v>71782</v>
      </c>
      <c r="L1509" s="229">
        <f t="shared" si="69"/>
        <v>0</v>
      </c>
      <c r="M1509" s="228">
        <f t="shared" si="70"/>
        <v>0</v>
      </c>
      <c r="N1509" s="228">
        <f t="shared" si="71"/>
        <v>0</v>
      </c>
      <c r="O1509" s="298" t="e">
        <f>VLOOKUP(msa[[#This Row],[hwycov_id]],check!$A$2:$P$26,16,FALSE)</f>
        <v>#N/A</v>
      </c>
      <c r="P1509" s="298">
        <v>1529</v>
      </c>
    </row>
    <row r="1510" spans="1:16">
      <c r="A1510" s="59">
        <v>28002</v>
      </c>
      <c r="B1510" s="59">
        <v>1</v>
      </c>
      <c r="C1510" s="59">
        <v>1</v>
      </c>
      <c r="D1510" s="59">
        <v>1</v>
      </c>
      <c r="E1510" s="59" t="s">
        <v>82</v>
      </c>
      <c r="F1510" s="227">
        <v>1</v>
      </c>
      <c r="G1510" s="227">
        <v>7</v>
      </c>
      <c r="H1510" s="59">
        <v>5</v>
      </c>
      <c r="I1510" s="227">
        <v>10</v>
      </c>
      <c r="J1510" s="59">
        <v>72360</v>
      </c>
      <c r="K1510" s="78">
        <f>VLOOKUP(msa[[#This Row],[hwycov_id]],cnf[],10,FALSE)</f>
        <v>72360</v>
      </c>
      <c r="L1510" s="229">
        <f t="shared" si="69"/>
        <v>0</v>
      </c>
      <c r="M1510" s="228">
        <f t="shared" si="70"/>
        <v>0</v>
      </c>
      <c r="N1510" s="228">
        <f t="shared" si="71"/>
        <v>0</v>
      </c>
      <c r="O1510" s="298" t="e">
        <f>VLOOKUP(msa[[#This Row],[hwycov_id]],check!$A$2:$P$26,16,FALSE)</f>
        <v>#N/A</v>
      </c>
      <c r="P1510" s="298">
        <v>1530</v>
      </c>
    </row>
    <row r="1511" spans="1:16">
      <c r="A1511" s="59">
        <v>28012</v>
      </c>
      <c r="B1511" s="59">
        <v>1</v>
      </c>
      <c r="C1511" s="59">
        <v>1</v>
      </c>
      <c r="D1511" s="59">
        <v>1</v>
      </c>
      <c r="E1511" s="59" t="s">
        <v>82</v>
      </c>
      <c r="F1511" s="227">
        <v>1</v>
      </c>
      <c r="G1511" s="227">
        <v>7</v>
      </c>
      <c r="H1511" s="59">
        <v>5</v>
      </c>
      <c r="I1511" s="227">
        <v>10</v>
      </c>
      <c r="J1511" s="59">
        <v>74942</v>
      </c>
      <c r="K1511" s="78">
        <f>VLOOKUP(msa[[#This Row],[hwycov_id]],cnf[],10,FALSE)</f>
        <v>74942</v>
      </c>
      <c r="L1511" s="229">
        <f t="shared" si="69"/>
        <v>0</v>
      </c>
      <c r="M1511" s="228">
        <f t="shared" si="70"/>
        <v>0</v>
      </c>
      <c r="N1511" s="228">
        <f t="shared" si="71"/>
        <v>0</v>
      </c>
      <c r="O1511" s="298" t="e">
        <f>VLOOKUP(msa[[#This Row],[hwycov_id]],check!$A$2:$P$26,16,FALSE)</f>
        <v>#N/A</v>
      </c>
      <c r="P1511" s="298">
        <v>1531</v>
      </c>
    </row>
    <row r="1512" spans="1:16">
      <c r="A1512" s="59">
        <v>28011</v>
      </c>
      <c r="B1512" s="59">
        <v>1</v>
      </c>
      <c r="C1512" s="59">
        <v>1</v>
      </c>
      <c r="D1512" s="59">
        <v>1</v>
      </c>
      <c r="E1512" s="59" t="s">
        <v>82</v>
      </c>
      <c r="F1512" s="227">
        <v>1</v>
      </c>
      <c r="G1512" s="227">
        <v>7</v>
      </c>
      <c r="H1512" s="59">
        <v>5</v>
      </c>
      <c r="I1512" s="227">
        <v>10</v>
      </c>
      <c r="J1512" s="59">
        <v>75054</v>
      </c>
      <c r="K1512" s="78">
        <f>VLOOKUP(msa[[#This Row],[hwycov_id]],cnf[],10,FALSE)</f>
        <v>75054</v>
      </c>
      <c r="L1512" s="229">
        <f t="shared" si="69"/>
        <v>0</v>
      </c>
      <c r="M1512" s="228">
        <f t="shared" si="70"/>
        <v>0</v>
      </c>
      <c r="N1512" s="228">
        <f t="shared" si="71"/>
        <v>0</v>
      </c>
      <c r="O1512" s="298" t="e">
        <f>VLOOKUP(msa[[#This Row],[hwycov_id]],check!$A$2:$P$26,16,FALSE)</f>
        <v>#N/A</v>
      </c>
      <c r="P1512" s="298">
        <v>1532</v>
      </c>
    </row>
    <row r="1513" spans="1:16">
      <c r="A1513" s="59">
        <v>28390</v>
      </c>
      <c r="B1513" s="59">
        <v>1</v>
      </c>
      <c r="C1513" s="59">
        <v>1</v>
      </c>
      <c r="D1513" s="59">
        <v>1</v>
      </c>
      <c r="E1513" s="59" t="s">
        <v>78</v>
      </c>
      <c r="F1513" s="227">
        <v>1</v>
      </c>
      <c r="G1513" s="227">
        <v>7</v>
      </c>
      <c r="H1513" s="59">
        <v>5</v>
      </c>
      <c r="I1513" s="227">
        <v>9</v>
      </c>
      <c r="J1513" s="59">
        <v>77975</v>
      </c>
      <c r="K1513" s="78">
        <f>VLOOKUP(msa[[#This Row],[hwycov_id]],cnf[],10,FALSE)</f>
        <v>77975</v>
      </c>
      <c r="L1513" s="229">
        <f t="shared" si="69"/>
        <v>0</v>
      </c>
      <c r="M1513" s="228">
        <f t="shared" si="70"/>
        <v>0</v>
      </c>
      <c r="N1513" s="228">
        <f t="shared" si="71"/>
        <v>0</v>
      </c>
      <c r="O1513" s="298" t="e">
        <f>VLOOKUP(msa[[#This Row],[hwycov_id]],check!$A$2:$P$26,16,FALSE)</f>
        <v>#N/A</v>
      </c>
      <c r="P1513" s="298">
        <v>1533</v>
      </c>
    </row>
    <row r="1514" spans="1:16">
      <c r="A1514" s="59">
        <v>28000</v>
      </c>
      <c r="B1514" s="59">
        <v>1</v>
      </c>
      <c r="C1514" s="59">
        <v>1</v>
      </c>
      <c r="D1514" s="59">
        <v>1</v>
      </c>
      <c r="E1514" s="59" t="s">
        <v>82</v>
      </c>
      <c r="F1514" s="227">
        <v>1</v>
      </c>
      <c r="G1514" s="227">
        <v>7</v>
      </c>
      <c r="H1514" s="59">
        <v>5</v>
      </c>
      <c r="I1514" s="227">
        <v>10</v>
      </c>
      <c r="J1514" s="59">
        <v>78513</v>
      </c>
      <c r="K1514" s="78">
        <f>VLOOKUP(msa[[#This Row],[hwycov_id]],cnf[],10,FALSE)</f>
        <v>78513</v>
      </c>
      <c r="L1514" s="229">
        <f t="shared" si="69"/>
        <v>0</v>
      </c>
      <c r="M1514" s="228">
        <f t="shared" si="70"/>
        <v>0</v>
      </c>
      <c r="N1514" s="228">
        <f t="shared" si="71"/>
        <v>0</v>
      </c>
      <c r="O1514" s="298" t="e">
        <f>VLOOKUP(msa[[#This Row],[hwycov_id]],check!$A$2:$P$26,16,FALSE)</f>
        <v>#N/A</v>
      </c>
      <c r="P1514" s="298">
        <v>1534</v>
      </c>
    </row>
    <row r="1515" spans="1:16">
      <c r="A1515" s="59">
        <v>20731</v>
      </c>
      <c r="B1515" s="59">
        <v>1</v>
      </c>
      <c r="C1515" s="59">
        <v>1</v>
      </c>
      <c r="D1515" s="59">
        <v>1</v>
      </c>
      <c r="E1515" s="59" t="s">
        <v>78</v>
      </c>
      <c r="F1515" s="227">
        <v>1</v>
      </c>
      <c r="G1515" s="227">
        <v>7</v>
      </c>
      <c r="H1515" s="59">
        <v>5</v>
      </c>
      <c r="I1515" s="227">
        <v>9</v>
      </c>
      <c r="J1515" s="59">
        <v>79200</v>
      </c>
      <c r="K1515" s="78">
        <f>VLOOKUP(msa[[#This Row],[hwycov_id]],cnf[],10,FALSE)</f>
        <v>79200</v>
      </c>
      <c r="L1515" s="229">
        <f t="shared" si="69"/>
        <v>0</v>
      </c>
      <c r="M1515" s="228">
        <f t="shared" si="70"/>
        <v>0</v>
      </c>
      <c r="N1515" s="228">
        <f t="shared" si="71"/>
        <v>0</v>
      </c>
      <c r="O1515" s="298" t="e">
        <f>VLOOKUP(msa[[#This Row],[hwycov_id]],check!$A$2:$P$26,16,FALSE)</f>
        <v>#N/A</v>
      </c>
      <c r="P1515" s="298">
        <v>1536</v>
      </c>
    </row>
    <row r="1516" spans="1:16">
      <c r="A1516" s="59">
        <v>13099</v>
      </c>
      <c r="B1516" s="59">
        <v>1</v>
      </c>
      <c r="C1516" s="59">
        <v>1</v>
      </c>
      <c r="D1516" s="59">
        <v>1</v>
      </c>
      <c r="E1516" s="59" t="s">
        <v>78</v>
      </c>
      <c r="F1516" s="227">
        <v>1</v>
      </c>
      <c r="G1516" s="227">
        <v>7</v>
      </c>
      <c r="H1516" s="59">
        <v>5</v>
      </c>
      <c r="I1516" s="227">
        <v>9</v>
      </c>
      <c r="J1516" s="59">
        <v>79486</v>
      </c>
      <c r="K1516" s="78">
        <f>VLOOKUP(msa[[#This Row],[hwycov_id]],cnf[],10,FALSE)</f>
        <v>79486</v>
      </c>
      <c r="L1516" s="229">
        <f t="shared" si="69"/>
        <v>0</v>
      </c>
      <c r="M1516" s="228">
        <f t="shared" si="70"/>
        <v>0</v>
      </c>
      <c r="N1516" s="228">
        <f t="shared" si="71"/>
        <v>0</v>
      </c>
      <c r="O1516" s="298" t="e">
        <f>VLOOKUP(msa[[#This Row],[hwycov_id]],check!$A$2:$P$26,16,FALSE)</f>
        <v>#N/A</v>
      </c>
      <c r="P1516" s="298">
        <v>1537</v>
      </c>
    </row>
    <row r="1517" spans="1:16">
      <c r="A1517" s="59">
        <v>28124</v>
      </c>
      <c r="B1517" s="59">
        <v>1</v>
      </c>
      <c r="C1517" s="59">
        <v>1</v>
      </c>
      <c r="D1517" s="59">
        <v>1</v>
      </c>
      <c r="E1517" s="59" t="s">
        <v>78</v>
      </c>
      <c r="F1517" s="227">
        <v>1</v>
      </c>
      <c r="G1517" s="227">
        <v>8</v>
      </c>
      <c r="H1517" s="59">
        <v>5</v>
      </c>
      <c r="I1517" s="227">
        <v>9</v>
      </c>
      <c r="J1517" s="59">
        <v>82686</v>
      </c>
      <c r="K1517" s="78">
        <f>VLOOKUP(msa[[#This Row],[hwycov_id]],cnf[],10,FALSE)</f>
        <v>82686</v>
      </c>
      <c r="L1517" s="229">
        <f t="shared" si="69"/>
        <v>0</v>
      </c>
      <c r="M1517" s="228">
        <f t="shared" si="70"/>
        <v>0</v>
      </c>
      <c r="N1517" s="228">
        <f t="shared" si="71"/>
        <v>0</v>
      </c>
      <c r="O1517" s="298" t="e">
        <f>VLOOKUP(msa[[#This Row],[hwycov_id]],check!$A$2:$P$26,16,FALSE)</f>
        <v>#N/A</v>
      </c>
      <c r="P1517" s="298">
        <v>1538</v>
      </c>
    </row>
    <row r="1518" spans="1:16">
      <c r="A1518" s="59">
        <v>11055</v>
      </c>
      <c r="B1518" s="59">
        <v>1</v>
      </c>
      <c r="C1518" s="59">
        <v>1</v>
      </c>
      <c r="D1518" s="59">
        <v>1</v>
      </c>
      <c r="E1518" s="59" t="s">
        <v>78</v>
      </c>
      <c r="F1518" s="227">
        <v>1</v>
      </c>
      <c r="G1518" s="227">
        <v>8</v>
      </c>
      <c r="H1518" s="59">
        <v>5</v>
      </c>
      <c r="I1518" s="227">
        <v>5</v>
      </c>
      <c r="J1518" s="59">
        <v>83089</v>
      </c>
      <c r="K1518" s="78">
        <f>VLOOKUP(msa[[#This Row],[hwycov_id]],cnf[],10,FALSE)</f>
        <v>83089</v>
      </c>
      <c r="L1518" s="229">
        <f t="shared" si="69"/>
        <v>0</v>
      </c>
      <c r="M1518" s="228">
        <f t="shared" si="70"/>
        <v>0</v>
      </c>
      <c r="N1518" s="228">
        <f t="shared" si="71"/>
        <v>0</v>
      </c>
      <c r="O1518" s="298" t="e">
        <f>VLOOKUP(msa[[#This Row],[hwycov_id]],check!$A$2:$P$26,16,FALSE)</f>
        <v>#N/A</v>
      </c>
      <c r="P1518" s="298">
        <v>1539</v>
      </c>
    </row>
    <row r="1519" spans="1:16">
      <c r="A1519" s="59">
        <v>20719</v>
      </c>
      <c r="B1519" s="59">
        <v>1</v>
      </c>
      <c r="C1519" s="59">
        <v>1</v>
      </c>
      <c r="D1519" s="59">
        <v>1</v>
      </c>
      <c r="E1519" s="59" t="s">
        <v>78</v>
      </c>
      <c r="F1519" s="227">
        <v>1</v>
      </c>
      <c r="G1519" s="227">
        <v>8</v>
      </c>
      <c r="H1519" s="59">
        <v>5</v>
      </c>
      <c r="I1519" s="227">
        <v>9</v>
      </c>
      <c r="J1519" s="59">
        <v>83927</v>
      </c>
      <c r="K1519" s="78">
        <f>VLOOKUP(msa[[#This Row],[hwycov_id]],cnf[],10,FALSE)</f>
        <v>83927</v>
      </c>
      <c r="L1519" s="229">
        <f t="shared" si="69"/>
        <v>0</v>
      </c>
      <c r="M1519" s="228">
        <f t="shared" si="70"/>
        <v>0</v>
      </c>
      <c r="N1519" s="228">
        <f t="shared" si="71"/>
        <v>0</v>
      </c>
      <c r="O1519" s="298" t="e">
        <f>VLOOKUP(msa[[#This Row],[hwycov_id]],check!$A$2:$P$26,16,FALSE)</f>
        <v>#N/A</v>
      </c>
      <c r="P1519" s="298">
        <v>1540</v>
      </c>
    </row>
    <row r="1520" spans="1:16">
      <c r="A1520" s="59">
        <v>28123</v>
      </c>
      <c r="B1520" s="59">
        <v>1</v>
      </c>
      <c r="C1520" s="59">
        <v>1</v>
      </c>
      <c r="D1520" s="59">
        <v>1</v>
      </c>
      <c r="E1520" s="59" t="s">
        <v>78</v>
      </c>
      <c r="F1520" s="227">
        <v>1</v>
      </c>
      <c r="G1520" s="227">
        <v>8</v>
      </c>
      <c r="H1520" s="59">
        <v>5</v>
      </c>
      <c r="I1520" s="227">
        <v>9</v>
      </c>
      <c r="J1520" s="59">
        <v>85602</v>
      </c>
      <c r="K1520" s="78">
        <f>VLOOKUP(msa[[#This Row],[hwycov_id]],cnf[],10,FALSE)</f>
        <v>85602</v>
      </c>
      <c r="L1520" s="229">
        <f t="shared" si="69"/>
        <v>0</v>
      </c>
      <c r="M1520" s="228">
        <f t="shared" si="70"/>
        <v>0</v>
      </c>
      <c r="N1520" s="228">
        <f t="shared" si="71"/>
        <v>0</v>
      </c>
      <c r="O1520" s="298" t="e">
        <f>VLOOKUP(msa[[#This Row],[hwycov_id]],check!$A$2:$P$26,16,FALSE)</f>
        <v>#N/A</v>
      </c>
      <c r="P1520" s="298">
        <v>1541</v>
      </c>
    </row>
    <row r="1521" spans="1:16">
      <c r="A1521" s="59">
        <v>20730</v>
      </c>
      <c r="B1521" s="59">
        <v>1</v>
      </c>
      <c r="C1521" s="59">
        <v>1</v>
      </c>
      <c r="D1521" s="59">
        <v>1</v>
      </c>
      <c r="E1521" s="59" t="s">
        <v>78</v>
      </c>
      <c r="F1521" s="227">
        <v>1</v>
      </c>
      <c r="G1521" s="227">
        <v>8</v>
      </c>
      <c r="H1521" s="59">
        <v>5</v>
      </c>
      <c r="I1521" s="227">
        <v>5</v>
      </c>
      <c r="J1521" s="59">
        <v>86593</v>
      </c>
      <c r="K1521" s="78">
        <f>VLOOKUP(msa[[#This Row],[hwycov_id]],cnf[],10,FALSE)</f>
        <v>86593</v>
      </c>
      <c r="L1521" s="229">
        <f t="shared" si="69"/>
        <v>0</v>
      </c>
      <c r="M1521" s="228">
        <f t="shared" si="70"/>
        <v>0</v>
      </c>
      <c r="N1521" s="228">
        <f t="shared" si="71"/>
        <v>0</v>
      </c>
      <c r="O1521" s="298" t="e">
        <f>VLOOKUP(msa[[#This Row],[hwycov_id]],check!$A$2:$P$26,16,FALSE)</f>
        <v>#N/A</v>
      </c>
      <c r="P1521" s="298">
        <v>1542</v>
      </c>
    </row>
    <row r="1522" spans="1:16">
      <c r="A1522" s="59">
        <v>28118</v>
      </c>
      <c r="B1522" s="59">
        <v>1</v>
      </c>
      <c r="C1522" s="59">
        <v>1</v>
      </c>
      <c r="D1522" s="59">
        <v>1</v>
      </c>
      <c r="E1522" s="59" t="s">
        <v>78</v>
      </c>
      <c r="F1522" s="227">
        <v>1</v>
      </c>
      <c r="G1522" s="227">
        <v>8</v>
      </c>
      <c r="H1522" s="59">
        <v>5</v>
      </c>
      <c r="I1522" s="227">
        <v>9</v>
      </c>
      <c r="J1522" s="59">
        <v>87625</v>
      </c>
      <c r="K1522" s="78">
        <f>VLOOKUP(msa[[#This Row],[hwycov_id]],cnf[],10,FALSE)</f>
        <v>87625</v>
      </c>
      <c r="L1522" s="229">
        <f t="shared" si="69"/>
        <v>0</v>
      </c>
      <c r="M1522" s="228">
        <f t="shared" si="70"/>
        <v>0</v>
      </c>
      <c r="N1522" s="228">
        <f t="shared" si="71"/>
        <v>0</v>
      </c>
      <c r="O1522" s="298" t="e">
        <f>VLOOKUP(msa[[#This Row],[hwycov_id]],check!$A$2:$P$26,16,FALSE)</f>
        <v>#N/A</v>
      </c>
      <c r="P1522" s="298">
        <v>1543</v>
      </c>
    </row>
    <row r="1523" spans="1:16">
      <c r="A1523" s="59">
        <v>11056</v>
      </c>
      <c r="B1523" s="59">
        <v>1</v>
      </c>
      <c r="C1523" s="59">
        <v>1</v>
      </c>
      <c r="D1523" s="59">
        <v>1</v>
      </c>
      <c r="E1523" s="59" t="s">
        <v>78</v>
      </c>
      <c r="F1523" s="227">
        <v>1</v>
      </c>
      <c r="G1523" s="227">
        <v>8</v>
      </c>
      <c r="H1523" s="59">
        <v>5</v>
      </c>
      <c r="I1523" s="227">
        <v>5</v>
      </c>
      <c r="J1523" s="59">
        <v>87974</v>
      </c>
      <c r="K1523" s="78">
        <f>VLOOKUP(msa[[#This Row],[hwycov_id]],cnf[],10,FALSE)</f>
        <v>87974</v>
      </c>
      <c r="L1523" s="229">
        <f t="shared" si="69"/>
        <v>0</v>
      </c>
      <c r="M1523" s="228">
        <f t="shared" si="70"/>
        <v>0</v>
      </c>
      <c r="N1523" s="228">
        <f t="shared" si="71"/>
        <v>0</v>
      </c>
      <c r="O1523" s="298" t="e">
        <f>VLOOKUP(msa[[#This Row],[hwycov_id]],check!$A$2:$P$26,16,FALSE)</f>
        <v>#N/A</v>
      </c>
      <c r="P1523" s="298">
        <v>1544</v>
      </c>
    </row>
    <row r="1524" spans="1:16">
      <c r="A1524" s="59">
        <v>11054</v>
      </c>
      <c r="B1524" s="59">
        <v>1</v>
      </c>
      <c r="C1524" s="59">
        <v>1</v>
      </c>
      <c r="D1524" s="59">
        <v>1</v>
      </c>
      <c r="E1524" s="59" t="s">
        <v>82</v>
      </c>
      <c r="F1524" s="227">
        <v>1</v>
      </c>
      <c r="G1524" s="227">
        <v>8</v>
      </c>
      <c r="H1524" s="59">
        <v>5</v>
      </c>
      <c r="I1524" s="227">
        <v>5</v>
      </c>
      <c r="J1524" s="59">
        <v>88226</v>
      </c>
      <c r="K1524" s="78">
        <f>VLOOKUP(msa[[#This Row],[hwycov_id]],cnf[],10,FALSE)</f>
        <v>88226</v>
      </c>
      <c r="L1524" s="229">
        <f t="shared" si="69"/>
        <v>0</v>
      </c>
      <c r="M1524" s="228">
        <f t="shared" si="70"/>
        <v>0</v>
      </c>
      <c r="N1524" s="228">
        <f t="shared" si="71"/>
        <v>0</v>
      </c>
      <c r="O1524" s="298" t="e">
        <f>VLOOKUP(msa[[#This Row],[hwycov_id]],check!$A$2:$P$26,16,FALSE)</f>
        <v>#N/A</v>
      </c>
      <c r="P1524" s="298">
        <v>1545</v>
      </c>
    </row>
    <row r="1525" spans="1:16">
      <c r="A1525" s="59">
        <v>28397</v>
      </c>
      <c r="B1525" s="59">
        <v>1</v>
      </c>
      <c r="C1525" s="59">
        <v>1</v>
      </c>
      <c r="D1525" s="59">
        <v>1</v>
      </c>
      <c r="E1525" s="59" t="s">
        <v>78</v>
      </c>
      <c r="F1525" s="227">
        <v>1</v>
      </c>
      <c r="G1525" s="227">
        <v>8</v>
      </c>
      <c r="H1525" s="59">
        <v>5</v>
      </c>
      <c r="I1525" s="227">
        <v>9</v>
      </c>
      <c r="J1525" s="59">
        <v>89663</v>
      </c>
      <c r="K1525" s="78">
        <f>VLOOKUP(msa[[#This Row],[hwycov_id]],cnf[],10,FALSE)</f>
        <v>89663</v>
      </c>
      <c r="L1525" s="229">
        <f t="shared" si="69"/>
        <v>0</v>
      </c>
      <c r="M1525" s="228">
        <f t="shared" si="70"/>
        <v>0</v>
      </c>
      <c r="N1525" s="228">
        <f t="shared" si="71"/>
        <v>0</v>
      </c>
      <c r="O1525" s="298" t="e">
        <f>VLOOKUP(msa[[#This Row],[hwycov_id]],check!$A$2:$P$26,16,FALSE)</f>
        <v>#N/A</v>
      </c>
      <c r="P1525" s="298">
        <v>1546</v>
      </c>
    </row>
    <row r="1526" spans="1:16">
      <c r="A1526" s="59">
        <v>11297</v>
      </c>
      <c r="B1526" s="59">
        <v>1</v>
      </c>
      <c r="C1526" s="59">
        <v>1</v>
      </c>
      <c r="D1526" s="59">
        <v>1</v>
      </c>
      <c r="E1526" s="59" t="s">
        <v>82</v>
      </c>
      <c r="F1526" s="227">
        <v>1</v>
      </c>
      <c r="G1526" s="227">
        <v>9</v>
      </c>
      <c r="H1526" s="59">
        <v>5</v>
      </c>
      <c r="I1526" s="227">
        <v>9</v>
      </c>
      <c r="J1526" s="59">
        <v>90161</v>
      </c>
      <c r="K1526" s="78">
        <f>VLOOKUP(msa[[#This Row],[hwycov_id]],cnf[],10,FALSE)</f>
        <v>90161</v>
      </c>
      <c r="L1526" s="229">
        <f t="shared" si="69"/>
        <v>0</v>
      </c>
      <c r="M1526" s="228">
        <f t="shared" si="70"/>
        <v>0</v>
      </c>
      <c r="N1526" s="228">
        <f t="shared" si="71"/>
        <v>0</v>
      </c>
      <c r="O1526" s="298" t="e">
        <f>VLOOKUP(msa[[#This Row],[hwycov_id]],check!$A$2:$P$26,16,FALSE)</f>
        <v>#N/A</v>
      </c>
      <c r="P1526" s="298">
        <v>1547</v>
      </c>
    </row>
    <row r="1527" spans="1:16">
      <c r="A1527" s="59">
        <v>11296</v>
      </c>
      <c r="B1527" s="59">
        <v>1</v>
      </c>
      <c r="C1527" s="59">
        <v>1</v>
      </c>
      <c r="D1527" s="59">
        <v>1</v>
      </c>
      <c r="E1527" s="59" t="s">
        <v>82</v>
      </c>
      <c r="F1527" s="227">
        <v>1</v>
      </c>
      <c r="G1527" s="227">
        <v>9</v>
      </c>
      <c r="H1527" s="59">
        <v>5</v>
      </c>
      <c r="I1527" s="227">
        <v>9</v>
      </c>
      <c r="J1527" s="59">
        <v>91937</v>
      </c>
      <c r="K1527" s="78">
        <f>VLOOKUP(msa[[#This Row],[hwycov_id]],cnf[],10,FALSE)</f>
        <v>91937</v>
      </c>
      <c r="L1527" s="229">
        <f t="shared" si="69"/>
        <v>0</v>
      </c>
      <c r="M1527" s="228">
        <f t="shared" si="70"/>
        <v>0</v>
      </c>
      <c r="N1527" s="228">
        <f t="shared" si="71"/>
        <v>0</v>
      </c>
      <c r="O1527" s="298" t="e">
        <f>VLOOKUP(msa[[#This Row],[hwycov_id]],check!$A$2:$P$26,16,FALSE)</f>
        <v>#N/A</v>
      </c>
      <c r="P1527" s="298">
        <v>1548</v>
      </c>
    </row>
    <row r="1528" spans="1:16">
      <c r="A1528" s="59">
        <v>11263</v>
      </c>
      <c r="B1528" s="59">
        <v>1</v>
      </c>
      <c r="C1528" s="59">
        <v>1</v>
      </c>
      <c r="D1528" s="59">
        <v>1</v>
      </c>
      <c r="E1528" s="59" t="s">
        <v>82</v>
      </c>
      <c r="F1528" s="227">
        <v>1</v>
      </c>
      <c r="G1528" s="227">
        <v>9</v>
      </c>
      <c r="H1528" s="59">
        <v>5</v>
      </c>
      <c r="I1528" s="227">
        <v>5</v>
      </c>
      <c r="J1528" s="59">
        <v>94743</v>
      </c>
      <c r="K1528" s="78">
        <f>VLOOKUP(msa[[#This Row],[hwycov_id]],cnf[],10,FALSE)</f>
        <v>94743</v>
      </c>
      <c r="L1528" s="229">
        <f t="shared" si="69"/>
        <v>0</v>
      </c>
      <c r="M1528" s="228">
        <f t="shared" si="70"/>
        <v>0</v>
      </c>
      <c r="N1528" s="228">
        <f t="shared" si="71"/>
        <v>0</v>
      </c>
      <c r="O1528" s="298" t="e">
        <f>VLOOKUP(msa[[#This Row],[hwycov_id]],check!$A$2:$P$26,16,FALSE)</f>
        <v>#N/A</v>
      </c>
      <c r="P1528" s="298">
        <v>1549</v>
      </c>
    </row>
    <row r="1529" spans="1:16">
      <c r="A1529" s="59">
        <v>28120</v>
      </c>
      <c r="B1529" s="59">
        <v>1</v>
      </c>
      <c r="C1529" s="59">
        <v>1</v>
      </c>
      <c r="D1529" s="59">
        <v>1</v>
      </c>
      <c r="E1529" s="59" t="s">
        <v>78</v>
      </c>
      <c r="F1529" s="227">
        <v>1</v>
      </c>
      <c r="G1529" s="227">
        <v>9</v>
      </c>
      <c r="H1529" s="59">
        <v>5</v>
      </c>
      <c r="I1529" s="227">
        <v>9</v>
      </c>
      <c r="J1529" s="59">
        <v>95740</v>
      </c>
      <c r="K1529" s="78">
        <f>VLOOKUP(msa[[#This Row],[hwycov_id]],cnf[],10,FALSE)</f>
        <v>95740</v>
      </c>
      <c r="L1529" s="229">
        <f t="shared" si="69"/>
        <v>0</v>
      </c>
      <c r="M1529" s="228">
        <f t="shared" si="70"/>
        <v>0</v>
      </c>
      <c r="N1529" s="228">
        <f t="shared" si="71"/>
        <v>0</v>
      </c>
      <c r="O1529" s="298" t="e">
        <f>VLOOKUP(msa[[#This Row],[hwycov_id]],check!$A$2:$P$26,16,FALSE)</f>
        <v>#N/A</v>
      </c>
      <c r="P1529" s="298">
        <v>1550</v>
      </c>
    </row>
    <row r="1530" spans="1:16">
      <c r="A1530" s="59">
        <v>28144</v>
      </c>
      <c r="B1530" s="59">
        <v>1</v>
      </c>
      <c r="C1530" s="59">
        <v>1</v>
      </c>
      <c r="D1530" s="59">
        <v>1</v>
      </c>
      <c r="E1530" s="59" t="s">
        <v>82</v>
      </c>
      <c r="F1530" s="227">
        <v>1</v>
      </c>
      <c r="G1530" s="227">
        <v>9</v>
      </c>
      <c r="H1530" s="59">
        <v>5</v>
      </c>
      <c r="I1530" s="227">
        <v>9</v>
      </c>
      <c r="J1530" s="59">
        <v>96859</v>
      </c>
      <c r="K1530" s="78">
        <f>VLOOKUP(msa[[#This Row],[hwycov_id]],cnf[],10,FALSE)</f>
        <v>96859</v>
      </c>
      <c r="L1530" s="229">
        <f t="shared" si="69"/>
        <v>0</v>
      </c>
      <c r="M1530" s="228">
        <f t="shared" si="70"/>
        <v>0</v>
      </c>
      <c r="N1530" s="228">
        <f t="shared" si="71"/>
        <v>0</v>
      </c>
      <c r="O1530" s="298" t="e">
        <f>VLOOKUP(msa[[#This Row],[hwycov_id]],check!$A$2:$P$26,16,FALSE)</f>
        <v>#N/A</v>
      </c>
      <c r="P1530" s="298">
        <v>1551</v>
      </c>
    </row>
    <row r="1531" spans="1:16">
      <c r="A1531" s="59">
        <v>28143</v>
      </c>
      <c r="B1531" s="59">
        <v>1</v>
      </c>
      <c r="C1531" s="59">
        <v>1</v>
      </c>
      <c r="D1531" s="59">
        <v>1</v>
      </c>
      <c r="E1531" s="59" t="s">
        <v>82</v>
      </c>
      <c r="F1531" s="227">
        <v>1</v>
      </c>
      <c r="G1531" s="227">
        <v>9</v>
      </c>
      <c r="H1531" s="59">
        <v>5</v>
      </c>
      <c r="I1531" s="227">
        <v>9</v>
      </c>
      <c r="J1531" s="59">
        <v>99542</v>
      </c>
      <c r="K1531" s="78">
        <f>VLOOKUP(msa[[#This Row],[hwycov_id]],cnf[],10,FALSE)</f>
        <v>99542</v>
      </c>
      <c r="L1531" s="229">
        <f t="shared" si="69"/>
        <v>0</v>
      </c>
      <c r="M1531" s="228">
        <f t="shared" si="70"/>
        <v>0</v>
      </c>
      <c r="N1531" s="228">
        <f t="shared" si="71"/>
        <v>0</v>
      </c>
      <c r="O1531" s="298" t="e">
        <f>VLOOKUP(msa[[#This Row],[hwycov_id]],check!$A$2:$P$26,16,FALSE)</f>
        <v>#N/A</v>
      </c>
      <c r="P1531" s="298">
        <v>1552</v>
      </c>
    </row>
    <row r="1532" spans="1:16">
      <c r="A1532" s="59">
        <v>11035</v>
      </c>
      <c r="B1532" s="59">
        <v>1</v>
      </c>
      <c r="C1532" s="59">
        <v>1</v>
      </c>
      <c r="D1532" s="59">
        <v>1</v>
      </c>
      <c r="E1532" s="59" t="s">
        <v>78</v>
      </c>
      <c r="F1532" s="227">
        <v>1</v>
      </c>
      <c r="G1532" s="227">
        <v>10</v>
      </c>
      <c r="H1532" s="59">
        <v>5</v>
      </c>
      <c r="I1532" s="227">
        <v>9</v>
      </c>
      <c r="J1532" s="59">
        <v>100329</v>
      </c>
      <c r="K1532" s="78">
        <f>VLOOKUP(msa[[#This Row],[hwycov_id]],cnf[],10,FALSE)</f>
        <v>100329</v>
      </c>
      <c r="L1532" s="229">
        <f t="shared" si="69"/>
        <v>0</v>
      </c>
      <c r="M1532" s="228">
        <f t="shared" si="70"/>
        <v>0</v>
      </c>
      <c r="N1532" s="228">
        <f t="shared" si="71"/>
        <v>0</v>
      </c>
      <c r="O1532" s="298" t="e">
        <f>VLOOKUP(msa[[#This Row],[hwycov_id]],check!$A$2:$P$26,16,FALSE)</f>
        <v>#N/A</v>
      </c>
      <c r="P1532" s="298">
        <v>1553</v>
      </c>
    </row>
    <row r="1533" spans="1:16">
      <c r="A1533" s="59">
        <v>11268</v>
      </c>
      <c r="B1533" s="59">
        <v>1</v>
      </c>
      <c r="C1533" s="59">
        <v>1</v>
      </c>
      <c r="D1533" s="59">
        <v>1</v>
      </c>
      <c r="E1533" s="59" t="s">
        <v>82</v>
      </c>
      <c r="F1533" s="227">
        <v>1</v>
      </c>
      <c r="G1533" s="227">
        <v>10</v>
      </c>
      <c r="H1533" s="59">
        <v>5</v>
      </c>
      <c r="I1533" s="227">
        <v>9</v>
      </c>
      <c r="J1533" s="59">
        <v>119499</v>
      </c>
      <c r="K1533" s="78">
        <f>VLOOKUP(msa[[#This Row],[hwycov_id]],cnf[],10,FALSE)</f>
        <v>119499</v>
      </c>
      <c r="L1533" s="229">
        <f t="shared" si="69"/>
        <v>0</v>
      </c>
      <c r="M1533" s="228">
        <f t="shared" si="70"/>
        <v>0</v>
      </c>
      <c r="N1533" s="228">
        <f t="shared" si="71"/>
        <v>0</v>
      </c>
      <c r="O1533" s="298" t="e">
        <f>VLOOKUP(msa[[#This Row],[hwycov_id]],check!$A$2:$P$26,16,FALSE)</f>
        <v>#N/A</v>
      </c>
      <c r="P1533" s="298">
        <v>1554</v>
      </c>
    </row>
    <row r="1534" spans="1:16">
      <c r="A1534" s="59">
        <v>11266</v>
      </c>
      <c r="B1534" s="59">
        <v>1</v>
      </c>
      <c r="C1534" s="59">
        <v>1</v>
      </c>
      <c r="D1534" s="59">
        <v>1</v>
      </c>
      <c r="E1534" s="59" t="s">
        <v>82</v>
      </c>
      <c r="F1534" s="227">
        <v>1</v>
      </c>
      <c r="G1534" s="227">
        <v>10</v>
      </c>
      <c r="H1534" s="59">
        <v>5</v>
      </c>
      <c r="I1534" s="227">
        <v>9</v>
      </c>
      <c r="J1534" s="59">
        <v>122404</v>
      </c>
      <c r="K1534" s="78">
        <f>VLOOKUP(msa[[#This Row],[hwycov_id]],cnf[],10,FALSE)</f>
        <v>122404</v>
      </c>
      <c r="L1534" s="229">
        <f t="shared" si="69"/>
        <v>0</v>
      </c>
      <c r="M1534" s="228">
        <f t="shared" si="70"/>
        <v>0</v>
      </c>
      <c r="N1534" s="228">
        <f t="shared" si="71"/>
        <v>0</v>
      </c>
      <c r="O1534" s="298" t="e">
        <f>VLOOKUP(msa[[#This Row],[hwycov_id]],check!$A$2:$P$26,16,FALSE)</f>
        <v>#N/A</v>
      </c>
      <c r="P1534" s="298">
        <v>1555</v>
      </c>
    </row>
    <row r="1535" spans="1:16">
      <c r="A1535" s="59">
        <v>28150</v>
      </c>
      <c r="B1535" s="59">
        <v>8</v>
      </c>
      <c r="C1535" s="59">
        <v>1</v>
      </c>
      <c r="D1535" s="59">
        <v>1</v>
      </c>
      <c r="E1535" s="59" t="s">
        <v>78</v>
      </c>
      <c r="F1535" s="227">
        <v>2</v>
      </c>
      <c r="G1535" s="227">
        <v>1</v>
      </c>
      <c r="H1535" s="59">
        <v>5</v>
      </c>
      <c r="I1535" s="227">
        <v>9</v>
      </c>
      <c r="J1535" s="59">
        <v>14571</v>
      </c>
      <c r="K1535" s="78">
        <f>VLOOKUP(msa[[#This Row],[hwycov_id]],cnf[],10,FALSE)</f>
        <v>14571</v>
      </c>
      <c r="L1535" s="229">
        <f t="shared" si="69"/>
        <v>0</v>
      </c>
      <c r="M1535" s="228">
        <f t="shared" si="70"/>
        <v>0</v>
      </c>
      <c r="N1535" s="228">
        <f t="shared" si="71"/>
        <v>0</v>
      </c>
      <c r="O1535" s="298" t="e">
        <f>VLOOKUP(msa[[#This Row],[hwycov_id]],check!$A$2:$P$26,16,FALSE)</f>
        <v>#N/A</v>
      </c>
      <c r="P1535" s="298">
        <v>1556</v>
      </c>
    </row>
    <row r="1536" spans="1:16">
      <c r="A1536" s="59">
        <v>27754</v>
      </c>
      <c r="B1536" s="59">
        <v>8</v>
      </c>
      <c r="C1536" s="59">
        <v>1</v>
      </c>
      <c r="D1536" s="59">
        <v>1</v>
      </c>
      <c r="E1536" s="59" t="s">
        <v>78</v>
      </c>
      <c r="F1536" s="227">
        <v>2</v>
      </c>
      <c r="G1536" s="227">
        <v>1</v>
      </c>
      <c r="H1536" s="59">
        <v>5</v>
      </c>
      <c r="I1536" s="227">
        <v>10</v>
      </c>
      <c r="J1536" s="59">
        <v>17273</v>
      </c>
      <c r="K1536" s="78">
        <f>VLOOKUP(msa[[#This Row],[hwycov_id]],cnf[],10,FALSE)</f>
        <v>17273</v>
      </c>
      <c r="L1536" s="229">
        <f t="shared" si="69"/>
        <v>0</v>
      </c>
      <c r="M1536" s="228">
        <f t="shared" si="70"/>
        <v>0</v>
      </c>
      <c r="N1536" s="228">
        <f t="shared" si="71"/>
        <v>0</v>
      </c>
      <c r="O1536" s="298" t="e">
        <f>VLOOKUP(msa[[#This Row],[hwycov_id]],check!$A$2:$P$26,16,FALSE)</f>
        <v>#N/A</v>
      </c>
      <c r="P1536" s="298">
        <v>1557</v>
      </c>
    </row>
    <row r="1537" spans="1:16">
      <c r="A1537" s="59">
        <v>27757</v>
      </c>
      <c r="B1537" s="59">
        <v>8</v>
      </c>
      <c r="C1537" s="59">
        <v>1</v>
      </c>
      <c r="D1537" s="59">
        <v>1</v>
      </c>
      <c r="E1537" s="59" t="s">
        <v>78</v>
      </c>
      <c r="F1537" s="227">
        <v>2</v>
      </c>
      <c r="G1537" s="227">
        <v>1</v>
      </c>
      <c r="H1537" s="59">
        <v>5</v>
      </c>
      <c r="I1537" s="227">
        <v>10</v>
      </c>
      <c r="J1537" s="59">
        <v>19519</v>
      </c>
      <c r="K1537" s="78">
        <f>VLOOKUP(msa[[#This Row],[hwycov_id]],cnf[],10,FALSE)</f>
        <v>19519</v>
      </c>
      <c r="L1537" s="229">
        <f t="shared" si="69"/>
        <v>0</v>
      </c>
      <c r="M1537" s="228">
        <f t="shared" si="70"/>
        <v>0</v>
      </c>
      <c r="N1537" s="228">
        <f t="shared" si="71"/>
        <v>0</v>
      </c>
      <c r="O1537" s="298" t="e">
        <f>VLOOKUP(msa[[#This Row],[hwycov_id]],check!$A$2:$P$26,16,FALSE)</f>
        <v>#N/A</v>
      </c>
      <c r="P1537" s="298">
        <v>1558</v>
      </c>
    </row>
    <row r="1538" spans="1:16">
      <c r="A1538" s="59">
        <v>11068</v>
      </c>
      <c r="B1538" s="59">
        <v>8</v>
      </c>
      <c r="C1538" s="59">
        <v>1</v>
      </c>
      <c r="D1538" s="59">
        <v>1</v>
      </c>
      <c r="E1538" s="59" t="s">
        <v>78</v>
      </c>
      <c r="F1538" s="227">
        <v>2</v>
      </c>
      <c r="G1538" s="227">
        <v>2</v>
      </c>
      <c r="H1538" s="59">
        <v>5</v>
      </c>
      <c r="I1538" s="227">
        <v>5</v>
      </c>
      <c r="J1538" s="59">
        <v>20183</v>
      </c>
      <c r="K1538" s="78">
        <f>VLOOKUP(msa[[#This Row],[hwycov_id]],cnf[],10,FALSE)</f>
        <v>20183</v>
      </c>
      <c r="L1538" s="229">
        <f t="shared" ref="L1538:L1601" si="72">K1538/J1538-1</f>
        <v>0</v>
      </c>
      <c r="M1538" s="228">
        <f t="shared" ref="M1538:M1601" si="73">K1538-J1538</f>
        <v>0</v>
      </c>
      <c r="N1538" s="228">
        <f t="shared" ref="N1538:N1601" si="74">POWER(M1538,2)</f>
        <v>0</v>
      </c>
      <c r="O1538" s="298" t="e">
        <f>VLOOKUP(msa[[#This Row],[hwycov_id]],check!$A$2:$P$26,16,FALSE)</f>
        <v>#N/A</v>
      </c>
      <c r="P1538" s="298">
        <v>1559</v>
      </c>
    </row>
    <row r="1539" spans="1:16">
      <c r="A1539" s="59">
        <v>27764</v>
      </c>
      <c r="B1539" s="59">
        <v>8</v>
      </c>
      <c r="C1539" s="59">
        <v>1</v>
      </c>
      <c r="D1539" s="59">
        <v>1</v>
      </c>
      <c r="E1539" s="59" t="s">
        <v>78</v>
      </c>
      <c r="F1539" s="227">
        <v>2</v>
      </c>
      <c r="G1539" s="227">
        <v>2</v>
      </c>
      <c r="H1539" s="59">
        <v>5</v>
      </c>
      <c r="I1539" s="227">
        <v>9</v>
      </c>
      <c r="J1539" s="59">
        <v>21490</v>
      </c>
      <c r="K1539" s="78">
        <f>VLOOKUP(msa[[#This Row],[hwycov_id]],cnf[],10,FALSE)</f>
        <v>21490</v>
      </c>
      <c r="L1539" s="229">
        <f t="shared" si="72"/>
        <v>0</v>
      </c>
      <c r="M1539" s="228">
        <f t="shared" si="73"/>
        <v>0</v>
      </c>
      <c r="N1539" s="228">
        <f t="shared" si="74"/>
        <v>0</v>
      </c>
      <c r="O1539" s="298" t="e">
        <f>VLOOKUP(msa[[#This Row],[hwycov_id]],check!$A$2:$P$26,16,FALSE)</f>
        <v>#N/A</v>
      </c>
      <c r="P1539" s="298">
        <v>1560</v>
      </c>
    </row>
    <row r="1540" spans="1:16">
      <c r="A1540" s="59">
        <v>14233</v>
      </c>
      <c r="B1540" s="59">
        <v>8</v>
      </c>
      <c r="C1540" s="59">
        <v>1</v>
      </c>
      <c r="D1540" s="59">
        <v>1</v>
      </c>
      <c r="E1540" s="59" t="s">
        <v>78</v>
      </c>
      <c r="F1540" s="227">
        <v>2</v>
      </c>
      <c r="G1540" s="227">
        <v>2</v>
      </c>
      <c r="H1540" s="59">
        <v>5</v>
      </c>
      <c r="I1540" s="227">
        <v>9</v>
      </c>
      <c r="J1540" s="59">
        <v>25329</v>
      </c>
      <c r="K1540" s="78">
        <f>VLOOKUP(msa[[#This Row],[hwycov_id]],cnf[],10,FALSE)</f>
        <v>25329</v>
      </c>
      <c r="L1540" s="229">
        <f t="shared" si="72"/>
        <v>0</v>
      </c>
      <c r="M1540" s="228">
        <f t="shared" si="73"/>
        <v>0</v>
      </c>
      <c r="N1540" s="228">
        <f t="shared" si="74"/>
        <v>0</v>
      </c>
      <c r="O1540" s="298" t="e">
        <f>VLOOKUP(msa[[#This Row],[hwycov_id]],check!$A$2:$P$26,16,FALSE)</f>
        <v>#N/A</v>
      </c>
      <c r="P1540" s="298">
        <v>1561</v>
      </c>
    </row>
    <row r="1541" spans="1:16">
      <c r="A1541" s="59">
        <v>10174</v>
      </c>
      <c r="B1541" s="59">
        <v>8</v>
      </c>
      <c r="C1541" s="59">
        <v>1</v>
      </c>
      <c r="D1541" s="59">
        <v>1</v>
      </c>
      <c r="E1541" s="59" t="s">
        <v>78</v>
      </c>
      <c r="F1541" s="227">
        <v>2</v>
      </c>
      <c r="G1541" s="227">
        <v>3</v>
      </c>
      <c r="H1541" s="59">
        <v>5</v>
      </c>
      <c r="I1541" s="227">
        <v>19</v>
      </c>
      <c r="J1541" s="59">
        <v>39701</v>
      </c>
      <c r="K1541" s="78">
        <f>VLOOKUP(msa[[#This Row],[hwycov_id]],cnf[],10,FALSE)</f>
        <v>39701</v>
      </c>
      <c r="L1541" s="229">
        <f t="shared" si="72"/>
        <v>0</v>
      </c>
      <c r="M1541" s="228">
        <f t="shared" si="73"/>
        <v>0</v>
      </c>
      <c r="N1541" s="228">
        <f t="shared" si="74"/>
        <v>0</v>
      </c>
      <c r="O1541" s="298" t="e">
        <f>VLOOKUP(msa[[#This Row],[hwycov_id]],check!$A$2:$P$26,16,FALSE)</f>
        <v>#N/A</v>
      </c>
      <c r="P1541" s="298">
        <v>1562</v>
      </c>
    </row>
    <row r="1542" spans="1:16">
      <c r="A1542" s="59">
        <v>28604</v>
      </c>
      <c r="B1542" s="59">
        <v>9</v>
      </c>
      <c r="C1542" s="59">
        <v>1</v>
      </c>
      <c r="D1542" s="59">
        <v>1</v>
      </c>
      <c r="E1542" s="59" t="s">
        <v>78</v>
      </c>
      <c r="F1542" s="227">
        <v>2</v>
      </c>
      <c r="G1542" s="227">
        <v>0</v>
      </c>
      <c r="H1542" s="59">
        <v>5</v>
      </c>
      <c r="I1542" s="227">
        <v>9</v>
      </c>
      <c r="J1542" s="59">
        <v>2716</v>
      </c>
      <c r="K1542" s="78">
        <f>VLOOKUP(msa[[#This Row],[hwycov_id]],cnf[],10,FALSE)</f>
        <v>2716</v>
      </c>
      <c r="L1542" s="229">
        <f t="shared" si="72"/>
        <v>0</v>
      </c>
      <c r="M1542" s="228">
        <f t="shared" si="73"/>
        <v>0</v>
      </c>
      <c r="N1542" s="228">
        <f t="shared" si="74"/>
        <v>0</v>
      </c>
      <c r="O1542" s="298" t="e">
        <f>VLOOKUP(msa[[#This Row],[hwycov_id]],check!$A$2:$P$26,16,FALSE)</f>
        <v>#N/A</v>
      </c>
      <c r="P1542" s="298">
        <v>1563</v>
      </c>
    </row>
    <row r="1543" spans="1:16">
      <c r="A1543" s="59">
        <v>28183</v>
      </c>
      <c r="B1543" s="59">
        <v>9</v>
      </c>
      <c r="C1543" s="59">
        <v>1</v>
      </c>
      <c r="D1543" s="59">
        <v>1</v>
      </c>
      <c r="E1543" s="59" t="s">
        <v>78</v>
      </c>
      <c r="F1543" s="227">
        <v>2</v>
      </c>
      <c r="G1543" s="227">
        <v>0</v>
      </c>
      <c r="H1543" s="59">
        <v>5</v>
      </c>
      <c r="I1543" s="227">
        <v>5</v>
      </c>
      <c r="J1543" s="59">
        <v>3300</v>
      </c>
      <c r="K1543" s="78">
        <f>VLOOKUP(msa[[#This Row],[hwycov_id]],cnf[],10,FALSE)</f>
        <v>3300</v>
      </c>
      <c r="L1543" s="229">
        <f t="shared" si="72"/>
        <v>0</v>
      </c>
      <c r="M1543" s="228">
        <f t="shared" si="73"/>
        <v>0</v>
      </c>
      <c r="N1543" s="228">
        <f t="shared" si="74"/>
        <v>0</v>
      </c>
      <c r="O1543" s="298" t="e">
        <f>VLOOKUP(msa[[#This Row],[hwycov_id]],check!$A$2:$P$26,16,FALSE)</f>
        <v>#N/A</v>
      </c>
      <c r="P1543" s="298">
        <v>1564</v>
      </c>
    </row>
    <row r="1544" spans="1:16">
      <c r="A1544" s="59">
        <v>27763</v>
      </c>
      <c r="B1544" s="59">
        <v>9</v>
      </c>
      <c r="C1544" s="59">
        <v>1</v>
      </c>
      <c r="D1544" s="59">
        <v>1</v>
      </c>
      <c r="E1544" s="59" t="s">
        <v>78</v>
      </c>
      <c r="F1544" s="227">
        <v>2</v>
      </c>
      <c r="G1544" s="227">
        <v>0</v>
      </c>
      <c r="H1544" s="59">
        <v>5</v>
      </c>
      <c r="I1544" s="227">
        <v>9</v>
      </c>
      <c r="J1544" s="59">
        <v>3615</v>
      </c>
      <c r="K1544" s="78">
        <f>VLOOKUP(msa[[#This Row],[hwycov_id]],cnf[],10,FALSE)</f>
        <v>3615</v>
      </c>
      <c r="L1544" s="229">
        <f t="shared" si="72"/>
        <v>0</v>
      </c>
      <c r="M1544" s="228">
        <f t="shared" si="73"/>
        <v>0</v>
      </c>
      <c r="N1544" s="228">
        <f t="shared" si="74"/>
        <v>0</v>
      </c>
      <c r="O1544" s="298" t="e">
        <f>VLOOKUP(msa[[#This Row],[hwycov_id]],check!$A$2:$P$26,16,FALSE)</f>
        <v>#N/A</v>
      </c>
      <c r="P1544" s="298">
        <v>1565</v>
      </c>
    </row>
    <row r="1545" spans="1:16">
      <c r="A1545" s="59">
        <v>28212</v>
      </c>
      <c r="B1545" s="59">
        <v>9</v>
      </c>
      <c r="C1545" s="59">
        <v>1</v>
      </c>
      <c r="D1545" s="59">
        <v>1</v>
      </c>
      <c r="E1545" s="59" t="s">
        <v>78</v>
      </c>
      <c r="F1545" s="227">
        <v>2</v>
      </c>
      <c r="G1545" s="227">
        <v>0</v>
      </c>
      <c r="H1545" s="59">
        <v>5</v>
      </c>
      <c r="I1545" s="227">
        <v>19</v>
      </c>
      <c r="J1545" s="59">
        <v>3711</v>
      </c>
      <c r="K1545" s="78">
        <f>VLOOKUP(msa[[#This Row],[hwycov_id]],cnf[],10,FALSE)</f>
        <v>3711</v>
      </c>
      <c r="L1545" s="229">
        <f t="shared" si="72"/>
        <v>0</v>
      </c>
      <c r="M1545" s="228">
        <f t="shared" si="73"/>
        <v>0</v>
      </c>
      <c r="N1545" s="228">
        <f t="shared" si="74"/>
        <v>0</v>
      </c>
      <c r="O1545" s="298" t="e">
        <f>VLOOKUP(msa[[#This Row],[hwycov_id]],check!$A$2:$P$26,16,FALSE)</f>
        <v>#N/A</v>
      </c>
      <c r="P1545" s="298">
        <v>1566</v>
      </c>
    </row>
    <row r="1546" spans="1:16">
      <c r="A1546" s="59">
        <v>11257</v>
      </c>
      <c r="B1546" s="59">
        <v>9</v>
      </c>
      <c r="C1546" s="59">
        <v>1</v>
      </c>
      <c r="D1546" s="59">
        <v>1</v>
      </c>
      <c r="E1546" s="59" t="s">
        <v>78</v>
      </c>
      <c r="F1546" s="227">
        <v>2</v>
      </c>
      <c r="G1546" s="227">
        <v>0</v>
      </c>
      <c r="H1546" s="59">
        <v>5</v>
      </c>
      <c r="I1546" s="227">
        <v>9</v>
      </c>
      <c r="J1546" s="59">
        <v>3719</v>
      </c>
      <c r="K1546" s="78">
        <f>VLOOKUP(msa[[#This Row],[hwycov_id]],cnf[],10,FALSE)</f>
        <v>3719</v>
      </c>
      <c r="L1546" s="229">
        <f t="shared" si="72"/>
        <v>0</v>
      </c>
      <c r="M1546" s="228">
        <f t="shared" si="73"/>
        <v>0</v>
      </c>
      <c r="N1546" s="228">
        <f t="shared" si="74"/>
        <v>0</v>
      </c>
      <c r="O1546" s="298" t="e">
        <f>VLOOKUP(msa[[#This Row],[hwycov_id]],check!$A$2:$P$26,16,FALSE)</f>
        <v>#N/A</v>
      </c>
      <c r="P1546" s="298">
        <v>1567</v>
      </c>
    </row>
    <row r="1547" spans="1:16">
      <c r="A1547" s="59">
        <v>28164</v>
      </c>
      <c r="B1547" s="59">
        <v>9</v>
      </c>
      <c r="C1547" s="59">
        <v>1</v>
      </c>
      <c r="D1547" s="59">
        <v>1</v>
      </c>
      <c r="E1547" s="59" t="s">
        <v>78</v>
      </c>
      <c r="F1547" s="227">
        <v>2</v>
      </c>
      <c r="G1547" s="227">
        <v>0</v>
      </c>
      <c r="H1547" s="59">
        <v>5</v>
      </c>
      <c r="I1547" s="227">
        <v>5</v>
      </c>
      <c r="J1547" s="59">
        <v>3944</v>
      </c>
      <c r="K1547" s="78">
        <f>VLOOKUP(msa[[#This Row],[hwycov_id]],cnf[],10,FALSE)</f>
        <v>3944</v>
      </c>
      <c r="L1547" s="229">
        <f t="shared" si="72"/>
        <v>0</v>
      </c>
      <c r="M1547" s="228">
        <f t="shared" si="73"/>
        <v>0</v>
      </c>
      <c r="N1547" s="228">
        <f t="shared" si="74"/>
        <v>0</v>
      </c>
      <c r="O1547" s="298" t="e">
        <f>VLOOKUP(msa[[#This Row],[hwycov_id]],check!$A$2:$P$26,16,FALSE)</f>
        <v>#N/A</v>
      </c>
      <c r="P1547" s="298">
        <v>1568</v>
      </c>
    </row>
    <row r="1548" spans="1:16">
      <c r="A1548" s="59">
        <v>28146</v>
      </c>
      <c r="B1548" s="59">
        <v>9</v>
      </c>
      <c r="C1548" s="59">
        <v>1</v>
      </c>
      <c r="D1548" s="59">
        <v>1</v>
      </c>
      <c r="E1548" s="59" t="s">
        <v>78</v>
      </c>
      <c r="F1548" s="227">
        <v>2</v>
      </c>
      <c r="G1548" s="227">
        <v>0</v>
      </c>
      <c r="H1548" s="59">
        <v>5</v>
      </c>
      <c r="I1548" s="227">
        <v>9</v>
      </c>
      <c r="J1548" s="59">
        <v>3992</v>
      </c>
      <c r="K1548" s="78">
        <f>VLOOKUP(msa[[#This Row],[hwycov_id]],cnf[],10,FALSE)</f>
        <v>3992</v>
      </c>
      <c r="L1548" s="229">
        <f t="shared" si="72"/>
        <v>0</v>
      </c>
      <c r="M1548" s="228">
        <f t="shared" si="73"/>
        <v>0</v>
      </c>
      <c r="N1548" s="228">
        <f t="shared" si="74"/>
        <v>0</v>
      </c>
      <c r="O1548" s="298" t="e">
        <f>VLOOKUP(msa[[#This Row],[hwycov_id]],check!$A$2:$P$26,16,FALSE)</f>
        <v>#N/A</v>
      </c>
      <c r="P1548" s="298">
        <v>1569</v>
      </c>
    </row>
    <row r="1549" spans="1:16">
      <c r="A1549" s="59">
        <v>27999</v>
      </c>
      <c r="B1549" s="59">
        <v>9</v>
      </c>
      <c r="C1549" s="59">
        <v>1</v>
      </c>
      <c r="D1549" s="59">
        <v>1</v>
      </c>
      <c r="E1549" s="59" t="s">
        <v>78</v>
      </c>
      <c r="F1549" s="227">
        <v>2</v>
      </c>
      <c r="G1549" s="227">
        <v>0</v>
      </c>
      <c r="H1549" s="59">
        <v>5</v>
      </c>
      <c r="I1549" s="227">
        <v>10</v>
      </c>
      <c r="J1549" s="59">
        <v>4435</v>
      </c>
      <c r="K1549" s="78">
        <f>VLOOKUP(msa[[#This Row],[hwycov_id]],cnf[],10,FALSE)</f>
        <v>4435</v>
      </c>
      <c r="L1549" s="229">
        <f t="shared" si="72"/>
        <v>0</v>
      </c>
      <c r="M1549" s="228">
        <f t="shared" si="73"/>
        <v>0</v>
      </c>
      <c r="N1549" s="228">
        <f t="shared" si="74"/>
        <v>0</v>
      </c>
      <c r="O1549" s="298" t="e">
        <f>VLOOKUP(msa[[#This Row],[hwycov_id]],check!$A$2:$P$26,16,FALSE)</f>
        <v>#N/A</v>
      </c>
      <c r="P1549" s="298">
        <v>1570</v>
      </c>
    </row>
    <row r="1550" spans="1:16">
      <c r="A1550" s="59">
        <v>28133</v>
      </c>
      <c r="B1550" s="59">
        <v>9</v>
      </c>
      <c r="C1550" s="59">
        <v>1</v>
      </c>
      <c r="D1550" s="59">
        <v>1</v>
      </c>
      <c r="E1550" s="59" t="s">
        <v>78</v>
      </c>
      <c r="F1550" s="227">
        <v>2</v>
      </c>
      <c r="G1550" s="227">
        <v>0</v>
      </c>
      <c r="H1550" s="59">
        <v>5</v>
      </c>
      <c r="I1550" s="227">
        <v>9</v>
      </c>
      <c r="J1550" s="59">
        <v>4440</v>
      </c>
      <c r="K1550" s="78">
        <f>VLOOKUP(msa[[#This Row],[hwycov_id]],cnf[],10,FALSE)</f>
        <v>4440</v>
      </c>
      <c r="L1550" s="229">
        <f t="shared" si="72"/>
        <v>0</v>
      </c>
      <c r="M1550" s="228">
        <f t="shared" si="73"/>
        <v>0</v>
      </c>
      <c r="N1550" s="228">
        <f t="shared" si="74"/>
        <v>0</v>
      </c>
      <c r="O1550" s="298" t="e">
        <f>VLOOKUP(msa[[#This Row],[hwycov_id]],check!$A$2:$P$26,16,FALSE)</f>
        <v>#N/A</v>
      </c>
      <c r="P1550" s="298">
        <v>1571</v>
      </c>
    </row>
    <row r="1551" spans="1:16">
      <c r="A1551" s="59">
        <v>11079</v>
      </c>
      <c r="B1551" s="59">
        <v>9</v>
      </c>
      <c r="C1551" s="59">
        <v>1</v>
      </c>
      <c r="D1551" s="59">
        <v>1</v>
      </c>
      <c r="E1551" s="59" t="s">
        <v>78</v>
      </c>
      <c r="F1551" s="227">
        <v>2</v>
      </c>
      <c r="G1551" s="227">
        <v>0</v>
      </c>
      <c r="H1551" s="59">
        <v>5</v>
      </c>
      <c r="I1551" s="227">
        <v>19</v>
      </c>
      <c r="J1551" s="59">
        <v>5092</v>
      </c>
      <c r="K1551" s="78">
        <f>VLOOKUP(msa[[#This Row],[hwycov_id]],cnf[],10,FALSE)</f>
        <v>5092</v>
      </c>
      <c r="L1551" s="229">
        <f t="shared" si="72"/>
        <v>0</v>
      </c>
      <c r="M1551" s="228">
        <f t="shared" si="73"/>
        <v>0</v>
      </c>
      <c r="N1551" s="228">
        <f t="shared" si="74"/>
        <v>0</v>
      </c>
      <c r="O1551" s="298" t="e">
        <f>VLOOKUP(msa[[#This Row],[hwycov_id]],check!$A$2:$P$26,16,FALSE)</f>
        <v>#N/A</v>
      </c>
      <c r="P1551" s="298">
        <v>1572</v>
      </c>
    </row>
    <row r="1552" spans="1:16">
      <c r="A1552" s="59">
        <v>28395</v>
      </c>
      <c r="B1552" s="59">
        <v>9</v>
      </c>
      <c r="C1552" s="59">
        <v>1</v>
      </c>
      <c r="D1552" s="59">
        <v>1</v>
      </c>
      <c r="E1552" s="59" t="s">
        <v>78</v>
      </c>
      <c r="F1552" s="227">
        <v>2</v>
      </c>
      <c r="G1552" s="227">
        <v>0</v>
      </c>
      <c r="H1552" s="59">
        <v>5</v>
      </c>
      <c r="I1552" s="227">
        <v>9</v>
      </c>
      <c r="J1552" s="59">
        <v>5315</v>
      </c>
      <c r="K1552" s="78">
        <f>VLOOKUP(msa[[#This Row],[hwycov_id]],cnf[],10,FALSE)</f>
        <v>5315</v>
      </c>
      <c r="L1552" s="229">
        <f t="shared" si="72"/>
        <v>0</v>
      </c>
      <c r="M1552" s="228">
        <f t="shared" si="73"/>
        <v>0</v>
      </c>
      <c r="N1552" s="228">
        <f t="shared" si="74"/>
        <v>0</v>
      </c>
      <c r="O1552" s="298" t="e">
        <f>VLOOKUP(msa[[#This Row],[hwycov_id]],check!$A$2:$P$26,16,FALSE)</f>
        <v>#N/A</v>
      </c>
      <c r="P1552" s="298">
        <v>1573</v>
      </c>
    </row>
    <row r="1553" spans="1:16">
      <c r="A1553" s="59">
        <v>28158</v>
      </c>
      <c r="B1553" s="59">
        <v>9</v>
      </c>
      <c r="C1553" s="59">
        <v>1</v>
      </c>
      <c r="D1553" s="59">
        <v>1</v>
      </c>
      <c r="E1553" s="59" t="s">
        <v>78</v>
      </c>
      <c r="F1553" s="227">
        <v>2</v>
      </c>
      <c r="G1553" s="227">
        <v>0</v>
      </c>
      <c r="H1553" s="59">
        <v>5</v>
      </c>
      <c r="I1553" s="227">
        <v>5</v>
      </c>
      <c r="J1553" s="59">
        <v>5513</v>
      </c>
      <c r="K1553" s="78">
        <f>VLOOKUP(msa[[#This Row],[hwycov_id]],cnf[],10,FALSE)</f>
        <v>5513</v>
      </c>
      <c r="L1553" s="229">
        <f t="shared" si="72"/>
        <v>0</v>
      </c>
      <c r="M1553" s="228">
        <f t="shared" si="73"/>
        <v>0</v>
      </c>
      <c r="N1553" s="228">
        <f t="shared" si="74"/>
        <v>0</v>
      </c>
      <c r="O1553" s="298" t="e">
        <f>VLOOKUP(msa[[#This Row],[hwycov_id]],check!$A$2:$P$26,16,FALSE)</f>
        <v>#N/A</v>
      </c>
      <c r="P1553" s="298">
        <v>1574</v>
      </c>
    </row>
    <row r="1554" spans="1:16">
      <c r="A1554" s="59">
        <v>28207</v>
      </c>
      <c r="B1554" s="59">
        <v>9</v>
      </c>
      <c r="C1554" s="59">
        <v>1</v>
      </c>
      <c r="D1554" s="59">
        <v>1</v>
      </c>
      <c r="E1554" s="59" t="s">
        <v>78</v>
      </c>
      <c r="F1554" s="227">
        <v>2</v>
      </c>
      <c r="G1554" s="227">
        <v>0</v>
      </c>
      <c r="H1554" s="59">
        <v>5</v>
      </c>
      <c r="I1554" s="227">
        <v>19</v>
      </c>
      <c r="J1554" s="59">
        <v>5685</v>
      </c>
      <c r="K1554" s="78">
        <f>VLOOKUP(msa[[#This Row],[hwycov_id]],cnf[],10,FALSE)</f>
        <v>5685</v>
      </c>
      <c r="L1554" s="229">
        <f t="shared" si="72"/>
        <v>0</v>
      </c>
      <c r="M1554" s="228">
        <f t="shared" si="73"/>
        <v>0</v>
      </c>
      <c r="N1554" s="228">
        <f t="shared" si="74"/>
        <v>0</v>
      </c>
      <c r="O1554" s="298" t="e">
        <f>VLOOKUP(msa[[#This Row],[hwycov_id]],check!$A$2:$P$26,16,FALSE)</f>
        <v>#N/A</v>
      </c>
      <c r="P1554" s="298">
        <v>1575</v>
      </c>
    </row>
    <row r="1555" spans="1:16">
      <c r="A1555" s="59">
        <v>11244</v>
      </c>
      <c r="B1555" s="59">
        <v>9</v>
      </c>
      <c r="C1555" s="59">
        <v>1</v>
      </c>
      <c r="D1555" s="59">
        <v>1</v>
      </c>
      <c r="E1555" s="59" t="s">
        <v>78</v>
      </c>
      <c r="F1555" s="227">
        <v>2</v>
      </c>
      <c r="G1555" s="227">
        <v>0</v>
      </c>
      <c r="H1555" s="59">
        <v>5</v>
      </c>
      <c r="I1555" s="227">
        <v>9</v>
      </c>
      <c r="J1555" s="59">
        <v>5881</v>
      </c>
      <c r="K1555" s="78">
        <f>VLOOKUP(msa[[#This Row],[hwycov_id]],cnf[],10,FALSE)</f>
        <v>5881</v>
      </c>
      <c r="L1555" s="229">
        <f t="shared" si="72"/>
        <v>0</v>
      </c>
      <c r="M1555" s="228">
        <f t="shared" si="73"/>
        <v>0</v>
      </c>
      <c r="N1555" s="228">
        <f t="shared" si="74"/>
        <v>0</v>
      </c>
      <c r="O1555" s="298" t="e">
        <f>VLOOKUP(msa[[#This Row],[hwycov_id]],check!$A$2:$P$26,16,FALSE)</f>
        <v>#N/A</v>
      </c>
      <c r="P1555" s="298">
        <v>1576</v>
      </c>
    </row>
    <row r="1556" spans="1:16">
      <c r="A1556" s="59">
        <v>11283</v>
      </c>
      <c r="B1556" s="59">
        <v>9</v>
      </c>
      <c r="C1556" s="59">
        <v>1</v>
      </c>
      <c r="D1556" s="59">
        <v>1</v>
      </c>
      <c r="E1556" s="59" t="s">
        <v>78</v>
      </c>
      <c r="F1556" s="227">
        <v>2</v>
      </c>
      <c r="G1556" s="227">
        <v>0</v>
      </c>
      <c r="H1556" s="59">
        <v>5</v>
      </c>
      <c r="I1556" s="227">
        <v>9</v>
      </c>
      <c r="J1556" s="59">
        <v>6062</v>
      </c>
      <c r="K1556" s="78">
        <f>VLOOKUP(msa[[#This Row],[hwycov_id]],cnf[],10,FALSE)</f>
        <v>6062</v>
      </c>
      <c r="L1556" s="229">
        <f t="shared" si="72"/>
        <v>0</v>
      </c>
      <c r="M1556" s="228">
        <f t="shared" si="73"/>
        <v>0</v>
      </c>
      <c r="N1556" s="228">
        <f t="shared" si="74"/>
        <v>0</v>
      </c>
      <c r="O1556" s="298" t="e">
        <f>VLOOKUP(msa[[#This Row],[hwycov_id]],check!$A$2:$P$26,16,FALSE)</f>
        <v>#N/A</v>
      </c>
      <c r="P1556" s="298">
        <v>1577</v>
      </c>
    </row>
    <row r="1557" spans="1:16">
      <c r="A1557" s="59">
        <v>28917</v>
      </c>
      <c r="B1557" s="59">
        <v>9</v>
      </c>
      <c r="C1557" s="59">
        <v>1</v>
      </c>
      <c r="D1557" s="59">
        <v>1</v>
      </c>
      <c r="E1557" s="59" t="s">
        <v>78</v>
      </c>
      <c r="F1557" s="227">
        <v>2</v>
      </c>
      <c r="G1557" s="227">
        <v>0</v>
      </c>
      <c r="H1557" s="59">
        <v>5</v>
      </c>
      <c r="I1557" s="227">
        <v>5</v>
      </c>
      <c r="J1557" s="59">
        <v>6547</v>
      </c>
      <c r="K1557" s="78">
        <f>VLOOKUP(msa[[#This Row],[hwycov_id]],cnf[],10,FALSE)</f>
        <v>6547</v>
      </c>
      <c r="L1557" s="229">
        <f t="shared" si="72"/>
        <v>0</v>
      </c>
      <c r="M1557" s="228">
        <f t="shared" si="73"/>
        <v>0</v>
      </c>
      <c r="N1557" s="228">
        <f t="shared" si="74"/>
        <v>0</v>
      </c>
      <c r="O1557" s="298" t="e">
        <f>VLOOKUP(msa[[#This Row],[hwycov_id]],check!$A$2:$P$26,16,FALSE)</f>
        <v>#N/A</v>
      </c>
      <c r="P1557" s="298">
        <v>1578</v>
      </c>
    </row>
    <row r="1558" spans="1:16">
      <c r="A1558" s="59">
        <v>15408</v>
      </c>
      <c r="B1558" s="59">
        <v>9</v>
      </c>
      <c r="C1558" s="59">
        <v>1</v>
      </c>
      <c r="D1558" s="59">
        <v>1</v>
      </c>
      <c r="E1558" s="59" t="s">
        <v>78</v>
      </c>
      <c r="F1558" s="227">
        <v>2</v>
      </c>
      <c r="G1558" s="227">
        <v>0</v>
      </c>
      <c r="H1558" s="59">
        <v>5</v>
      </c>
      <c r="I1558" s="227">
        <v>9</v>
      </c>
      <c r="J1558" s="59">
        <v>6676</v>
      </c>
      <c r="K1558" s="78">
        <f>VLOOKUP(msa[[#This Row],[hwycov_id]],cnf[],10,FALSE)</f>
        <v>6676</v>
      </c>
      <c r="L1558" s="229">
        <f t="shared" si="72"/>
        <v>0</v>
      </c>
      <c r="M1558" s="228">
        <f t="shared" si="73"/>
        <v>0</v>
      </c>
      <c r="N1558" s="228">
        <f t="shared" si="74"/>
        <v>0</v>
      </c>
      <c r="O1558" s="298" t="e">
        <f>VLOOKUP(msa[[#This Row],[hwycov_id]],check!$A$2:$P$26,16,FALSE)</f>
        <v>#N/A</v>
      </c>
      <c r="P1558" s="298">
        <v>1579</v>
      </c>
    </row>
    <row r="1559" spans="1:16">
      <c r="A1559" s="59">
        <v>11046</v>
      </c>
      <c r="B1559" s="59">
        <v>9</v>
      </c>
      <c r="C1559" s="59">
        <v>1</v>
      </c>
      <c r="D1559" s="59">
        <v>1</v>
      </c>
      <c r="E1559" s="59" t="s">
        <v>78</v>
      </c>
      <c r="F1559" s="227">
        <v>2</v>
      </c>
      <c r="G1559" s="227">
        <v>0</v>
      </c>
      <c r="H1559" s="59">
        <v>5</v>
      </c>
      <c r="I1559" s="227">
        <v>9</v>
      </c>
      <c r="J1559" s="59">
        <v>7028</v>
      </c>
      <c r="K1559" s="78">
        <f>VLOOKUP(msa[[#This Row],[hwycov_id]],cnf[],10,FALSE)</f>
        <v>7028</v>
      </c>
      <c r="L1559" s="229">
        <f t="shared" si="72"/>
        <v>0</v>
      </c>
      <c r="M1559" s="228">
        <f t="shared" si="73"/>
        <v>0</v>
      </c>
      <c r="N1559" s="228">
        <f t="shared" si="74"/>
        <v>0</v>
      </c>
      <c r="O1559" s="298" t="e">
        <f>VLOOKUP(msa[[#This Row],[hwycov_id]],check!$A$2:$P$26,16,FALSE)</f>
        <v>#N/A</v>
      </c>
      <c r="P1559" s="298">
        <v>1580</v>
      </c>
    </row>
    <row r="1560" spans="1:16">
      <c r="A1560" s="59">
        <v>27990</v>
      </c>
      <c r="B1560" s="59">
        <v>9</v>
      </c>
      <c r="C1560" s="59">
        <v>1</v>
      </c>
      <c r="D1560" s="59">
        <v>1</v>
      </c>
      <c r="E1560" s="59" t="s">
        <v>78</v>
      </c>
      <c r="F1560" s="227">
        <v>2</v>
      </c>
      <c r="G1560" s="227">
        <v>0</v>
      </c>
      <c r="H1560" s="59">
        <v>5</v>
      </c>
      <c r="I1560" s="227">
        <v>10</v>
      </c>
      <c r="J1560" s="59">
        <v>7181</v>
      </c>
      <c r="K1560" s="78">
        <f>VLOOKUP(msa[[#This Row],[hwycov_id]],cnf[],10,FALSE)</f>
        <v>7181</v>
      </c>
      <c r="L1560" s="229">
        <f t="shared" si="72"/>
        <v>0</v>
      </c>
      <c r="M1560" s="228">
        <f t="shared" si="73"/>
        <v>0</v>
      </c>
      <c r="N1560" s="228">
        <f t="shared" si="74"/>
        <v>0</v>
      </c>
      <c r="O1560" s="298" t="e">
        <f>VLOOKUP(msa[[#This Row],[hwycov_id]],check!$A$2:$P$26,16,FALSE)</f>
        <v>#N/A</v>
      </c>
      <c r="P1560" s="298">
        <v>1581</v>
      </c>
    </row>
    <row r="1561" spans="1:16">
      <c r="A1561" s="59">
        <v>11023</v>
      </c>
      <c r="B1561" s="59">
        <v>9</v>
      </c>
      <c r="C1561" s="59">
        <v>1</v>
      </c>
      <c r="D1561" s="59">
        <v>1</v>
      </c>
      <c r="E1561" s="59" t="s">
        <v>78</v>
      </c>
      <c r="F1561" s="227">
        <v>2</v>
      </c>
      <c r="G1561" s="227">
        <v>0</v>
      </c>
      <c r="H1561" s="59">
        <v>5</v>
      </c>
      <c r="I1561" s="227">
        <v>9</v>
      </c>
      <c r="J1561" s="59">
        <v>7255</v>
      </c>
      <c r="K1561" s="78">
        <f>VLOOKUP(msa[[#This Row],[hwycov_id]],cnf[],10,FALSE)</f>
        <v>7255</v>
      </c>
      <c r="L1561" s="229">
        <f t="shared" si="72"/>
        <v>0</v>
      </c>
      <c r="M1561" s="228">
        <f t="shared" si="73"/>
        <v>0</v>
      </c>
      <c r="N1561" s="228">
        <f t="shared" si="74"/>
        <v>0</v>
      </c>
      <c r="O1561" s="298" t="e">
        <f>VLOOKUP(msa[[#This Row],[hwycov_id]],check!$A$2:$P$26,16,FALSE)</f>
        <v>#N/A</v>
      </c>
      <c r="P1561" s="298">
        <v>1582</v>
      </c>
    </row>
    <row r="1562" spans="1:16">
      <c r="A1562" s="59">
        <v>28117</v>
      </c>
      <c r="B1562" s="59">
        <v>9</v>
      </c>
      <c r="C1562" s="59">
        <v>1</v>
      </c>
      <c r="D1562" s="59">
        <v>1</v>
      </c>
      <c r="E1562" s="59" t="s">
        <v>78</v>
      </c>
      <c r="F1562" s="227">
        <v>2</v>
      </c>
      <c r="G1562" s="227">
        <v>0</v>
      </c>
      <c r="H1562" s="59">
        <v>5</v>
      </c>
      <c r="I1562" s="227">
        <v>9</v>
      </c>
      <c r="J1562" s="59">
        <v>7319</v>
      </c>
      <c r="K1562" s="78">
        <f>VLOOKUP(msa[[#This Row],[hwycov_id]],cnf[],10,FALSE)</f>
        <v>7319</v>
      </c>
      <c r="L1562" s="229">
        <f t="shared" si="72"/>
        <v>0</v>
      </c>
      <c r="M1562" s="228">
        <f t="shared" si="73"/>
        <v>0</v>
      </c>
      <c r="N1562" s="228">
        <f t="shared" si="74"/>
        <v>0</v>
      </c>
      <c r="O1562" s="298" t="e">
        <f>VLOOKUP(msa[[#This Row],[hwycov_id]],check!$A$2:$P$26,16,FALSE)</f>
        <v>#N/A</v>
      </c>
      <c r="P1562" s="298">
        <v>1583</v>
      </c>
    </row>
    <row r="1563" spans="1:16">
      <c r="A1563" s="59">
        <v>11276</v>
      </c>
      <c r="B1563" s="59">
        <v>9</v>
      </c>
      <c r="C1563" s="59">
        <v>1</v>
      </c>
      <c r="D1563" s="59">
        <v>1</v>
      </c>
      <c r="E1563" s="59" t="s">
        <v>78</v>
      </c>
      <c r="F1563" s="227">
        <v>2</v>
      </c>
      <c r="G1563" s="227">
        <v>0</v>
      </c>
      <c r="H1563" s="59">
        <v>5</v>
      </c>
      <c r="I1563" s="227">
        <v>9</v>
      </c>
      <c r="J1563" s="59">
        <v>7338</v>
      </c>
      <c r="K1563" s="78">
        <f>VLOOKUP(msa[[#This Row],[hwycov_id]],cnf[],10,FALSE)</f>
        <v>7338</v>
      </c>
      <c r="L1563" s="229">
        <f t="shared" si="72"/>
        <v>0</v>
      </c>
      <c r="M1563" s="228">
        <f t="shared" si="73"/>
        <v>0</v>
      </c>
      <c r="N1563" s="228">
        <f t="shared" si="74"/>
        <v>0</v>
      </c>
      <c r="O1563" s="298" t="e">
        <f>VLOOKUP(msa[[#This Row],[hwycov_id]],check!$A$2:$P$26,16,FALSE)</f>
        <v>#N/A</v>
      </c>
      <c r="P1563" s="298">
        <v>1584</v>
      </c>
    </row>
    <row r="1564" spans="1:16">
      <c r="A1564" s="59">
        <v>28004</v>
      </c>
      <c r="B1564" s="59">
        <v>9</v>
      </c>
      <c r="C1564" s="59">
        <v>1</v>
      </c>
      <c r="D1564" s="59">
        <v>1</v>
      </c>
      <c r="E1564" s="59" t="s">
        <v>78</v>
      </c>
      <c r="F1564" s="227">
        <v>2</v>
      </c>
      <c r="G1564" s="227">
        <v>0</v>
      </c>
      <c r="H1564" s="59">
        <v>5</v>
      </c>
      <c r="I1564" s="227">
        <v>9</v>
      </c>
      <c r="J1564" s="59">
        <v>7585</v>
      </c>
      <c r="K1564" s="78">
        <f>VLOOKUP(msa[[#This Row],[hwycov_id]],cnf[],10,FALSE)</f>
        <v>7585</v>
      </c>
      <c r="L1564" s="229">
        <f t="shared" si="72"/>
        <v>0</v>
      </c>
      <c r="M1564" s="228">
        <f t="shared" si="73"/>
        <v>0</v>
      </c>
      <c r="N1564" s="228">
        <f t="shared" si="74"/>
        <v>0</v>
      </c>
      <c r="O1564" s="298" t="e">
        <f>VLOOKUP(msa[[#This Row],[hwycov_id]],check!$A$2:$P$26,16,FALSE)</f>
        <v>#N/A</v>
      </c>
      <c r="P1564" s="298">
        <v>1585</v>
      </c>
    </row>
    <row r="1565" spans="1:16">
      <c r="A1565" s="59">
        <v>11145</v>
      </c>
      <c r="B1565" s="59">
        <v>9</v>
      </c>
      <c r="C1565" s="59">
        <v>1</v>
      </c>
      <c r="D1565" s="59">
        <v>1</v>
      </c>
      <c r="E1565" s="59" t="s">
        <v>78</v>
      </c>
      <c r="F1565" s="227">
        <v>2</v>
      </c>
      <c r="G1565" s="227">
        <v>0</v>
      </c>
      <c r="H1565" s="59">
        <v>5</v>
      </c>
      <c r="I1565" s="227">
        <v>10</v>
      </c>
      <c r="J1565" s="59">
        <v>7664</v>
      </c>
      <c r="K1565" s="78">
        <f>VLOOKUP(msa[[#This Row],[hwycov_id]],cnf[],10,FALSE)</f>
        <v>7664</v>
      </c>
      <c r="L1565" s="229">
        <f t="shared" si="72"/>
        <v>0</v>
      </c>
      <c r="M1565" s="228">
        <f t="shared" si="73"/>
        <v>0</v>
      </c>
      <c r="N1565" s="228">
        <f t="shared" si="74"/>
        <v>0</v>
      </c>
      <c r="O1565" s="298" t="e">
        <f>VLOOKUP(msa[[#This Row],[hwycov_id]],check!$A$2:$P$26,16,FALSE)</f>
        <v>#N/A</v>
      </c>
      <c r="P1565" s="298">
        <v>1586</v>
      </c>
    </row>
    <row r="1566" spans="1:16">
      <c r="A1566" s="59">
        <v>11062</v>
      </c>
      <c r="B1566" s="59">
        <v>9</v>
      </c>
      <c r="C1566" s="59">
        <v>1</v>
      </c>
      <c r="D1566" s="59">
        <v>1</v>
      </c>
      <c r="E1566" s="59" t="s">
        <v>78</v>
      </c>
      <c r="F1566" s="227">
        <v>2</v>
      </c>
      <c r="G1566" s="227">
        <v>0</v>
      </c>
      <c r="H1566" s="59">
        <v>5</v>
      </c>
      <c r="I1566" s="227">
        <v>5</v>
      </c>
      <c r="J1566" s="59">
        <v>8038</v>
      </c>
      <c r="K1566" s="78">
        <f>VLOOKUP(msa[[#This Row],[hwycov_id]],cnf[],10,FALSE)</f>
        <v>8038</v>
      </c>
      <c r="L1566" s="229">
        <f t="shared" si="72"/>
        <v>0</v>
      </c>
      <c r="M1566" s="228">
        <f t="shared" si="73"/>
        <v>0</v>
      </c>
      <c r="N1566" s="228">
        <f t="shared" si="74"/>
        <v>0</v>
      </c>
      <c r="O1566" s="298" t="e">
        <f>VLOOKUP(msa[[#This Row],[hwycov_id]],check!$A$2:$P$26,16,FALSE)</f>
        <v>#N/A</v>
      </c>
      <c r="P1566" s="298">
        <v>1587</v>
      </c>
    </row>
    <row r="1567" spans="1:16">
      <c r="A1567" s="59">
        <v>10075</v>
      </c>
      <c r="B1567" s="59">
        <v>9</v>
      </c>
      <c r="C1567" s="59">
        <v>1</v>
      </c>
      <c r="D1567" s="59">
        <v>1</v>
      </c>
      <c r="E1567" s="59" t="s">
        <v>78</v>
      </c>
      <c r="F1567" s="227">
        <v>2</v>
      </c>
      <c r="G1567" s="227">
        <v>0</v>
      </c>
      <c r="H1567" s="59">
        <v>5</v>
      </c>
      <c r="I1567" s="227">
        <v>9</v>
      </c>
      <c r="J1567" s="59">
        <v>8241</v>
      </c>
      <c r="K1567" s="78">
        <f>VLOOKUP(msa[[#This Row],[hwycov_id]],cnf[],10,FALSE)</f>
        <v>8241</v>
      </c>
      <c r="L1567" s="229">
        <f t="shared" si="72"/>
        <v>0</v>
      </c>
      <c r="M1567" s="228">
        <f t="shared" si="73"/>
        <v>0</v>
      </c>
      <c r="N1567" s="228">
        <f t="shared" si="74"/>
        <v>0</v>
      </c>
      <c r="O1567" s="298" t="e">
        <f>VLOOKUP(msa[[#This Row],[hwycov_id]],check!$A$2:$P$26,16,FALSE)</f>
        <v>#N/A</v>
      </c>
      <c r="P1567" s="298">
        <v>1588</v>
      </c>
    </row>
    <row r="1568" spans="1:16">
      <c r="A1568" s="59">
        <v>28153</v>
      </c>
      <c r="B1568" s="59">
        <v>9</v>
      </c>
      <c r="C1568" s="59">
        <v>1</v>
      </c>
      <c r="D1568" s="59">
        <v>1</v>
      </c>
      <c r="E1568" s="59" t="s">
        <v>78</v>
      </c>
      <c r="F1568" s="227">
        <v>2</v>
      </c>
      <c r="G1568" s="227">
        <v>0</v>
      </c>
      <c r="H1568" s="59">
        <v>5</v>
      </c>
      <c r="I1568" s="227">
        <v>5</v>
      </c>
      <c r="J1568" s="59">
        <v>8262</v>
      </c>
      <c r="K1568" s="78">
        <f>VLOOKUP(msa[[#This Row],[hwycov_id]],cnf[],10,FALSE)</f>
        <v>8262</v>
      </c>
      <c r="L1568" s="229">
        <f t="shared" si="72"/>
        <v>0</v>
      </c>
      <c r="M1568" s="228">
        <f t="shared" si="73"/>
        <v>0</v>
      </c>
      <c r="N1568" s="228">
        <f t="shared" si="74"/>
        <v>0</v>
      </c>
      <c r="O1568" s="298" t="e">
        <f>VLOOKUP(msa[[#This Row],[hwycov_id]],check!$A$2:$P$26,16,FALSE)</f>
        <v>#N/A</v>
      </c>
      <c r="P1568" s="298">
        <v>1589</v>
      </c>
    </row>
    <row r="1569" spans="1:16">
      <c r="A1569" s="59">
        <v>28944</v>
      </c>
      <c r="B1569" s="59">
        <v>9</v>
      </c>
      <c r="C1569" s="59">
        <v>1</v>
      </c>
      <c r="D1569" s="59">
        <v>1</v>
      </c>
      <c r="E1569" s="59" t="s">
        <v>78</v>
      </c>
      <c r="F1569" s="227">
        <v>2</v>
      </c>
      <c r="G1569" s="227">
        <v>0</v>
      </c>
      <c r="H1569" s="59">
        <v>5</v>
      </c>
      <c r="I1569" s="227">
        <v>5</v>
      </c>
      <c r="J1569" s="59">
        <v>8400</v>
      </c>
      <c r="K1569" s="78">
        <f>VLOOKUP(msa[[#This Row],[hwycov_id]],cnf[],10,FALSE)</f>
        <v>8400</v>
      </c>
      <c r="L1569" s="229">
        <f t="shared" si="72"/>
        <v>0</v>
      </c>
      <c r="M1569" s="228">
        <f t="shared" si="73"/>
        <v>0</v>
      </c>
      <c r="N1569" s="228">
        <f t="shared" si="74"/>
        <v>0</v>
      </c>
      <c r="O1569" s="298" t="e">
        <f>VLOOKUP(msa[[#This Row],[hwycov_id]],check!$A$2:$P$26,16,FALSE)</f>
        <v>#N/A</v>
      </c>
      <c r="P1569" s="298">
        <v>1590</v>
      </c>
    </row>
    <row r="1570" spans="1:16">
      <c r="A1570" s="59">
        <v>28918</v>
      </c>
      <c r="B1570" s="59">
        <v>9</v>
      </c>
      <c r="C1570" s="59">
        <v>1</v>
      </c>
      <c r="D1570" s="59">
        <v>1</v>
      </c>
      <c r="E1570" s="59" t="s">
        <v>78</v>
      </c>
      <c r="F1570" s="227">
        <v>2</v>
      </c>
      <c r="G1570" s="227">
        <v>0</v>
      </c>
      <c r="H1570" s="59">
        <v>5</v>
      </c>
      <c r="I1570" s="227">
        <v>5</v>
      </c>
      <c r="J1570" s="59">
        <v>8494</v>
      </c>
      <c r="K1570" s="78">
        <f>VLOOKUP(msa[[#This Row],[hwycov_id]],cnf[],10,FALSE)</f>
        <v>8494</v>
      </c>
      <c r="L1570" s="229">
        <f t="shared" si="72"/>
        <v>0</v>
      </c>
      <c r="M1570" s="228">
        <f t="shared" si="73"/>
        <v>0</v>
      </c>
      <c r="N1570" s="228">
        <f t="shared" si="74"/>
        <v>0</v>
      </c>
      <c r="O1570" s="298" t="e">
        <f>VLOOKUP(msa[[#This Row],[hwycov_id]],check!$A$2:$P$26,16,FALSE)</f>
        <v>#N/A</v>
      </c>
      <c r="P1570" s="298">
        <v>1591</v>
      </c>
    </row>
    <row r="1571" spans="1:16">
      <c r="A1571" s="59">
        <v>27546</v>
      </c>
      <c r="B1571" s="59">
        <v>9</v>
      </c>
      <c r="C1571" s="59">
        <v>1</v>
      </c>
      <c r="D1571" s="59">
        <v>1</v>
      </c>
      <c r="E1571" s="59" t="s">
        <v>78</v>
      </c>
      <c r="F1571" s="227">
        <v>2</v>
      </c>
      <c r="G1571" s="227">
        <v>0</v>
      </c>
      <c r="H1571" s="59">
        <v>5</v>
      </c>
      <c r="I1571" s="227">
        <v>10</v>
      </c>
      <c r="J1571" s="59">
        <v>8544</v>
      </c>
      <c r="K1571" s="78">
        <f>VLOOKUP(msa[[#This Row],[hwycov_id]],cnf[],10,FALSE)</f>
        <v>8544</v>
      </c>
      <c r="L1571" s="229">
        <f t="shared" si="72"/>
        <v>0</v>
      </c>
      <c r="M1571" s="228">
        <f t="shared" si="73"/>
        <v>0</v>
      </c>
      <c r="N1571" s="228">
        <f t="shared" si="74"/>
        <v>0</v>
      </c>
      <c r="O1571" s="298" t="e">
        <f>VLOOKUP(msa[[#This Row],[hwycov_id]],check!$A$2:$P$26,16,FALSE)</f>
        <v>#N/A</v>
      </c>
      <c r="P1571" s="298">
        <v>1592</v>
      </c>
    </row>
    <row r="1572" spans="1:16">
      <c r="A1572" s="59">
        <v>27991</v>
      </c>
      <c r="B1572" s="59">
        <v>9</v>
      </c>
      <c r="C1572" s="59">
        <v>1</v>
      </c>
      <c r="D1572" s="59">
        <v>1</v>
      </c>
      <c r="E1572" s="59" t="s">
        <v>78</v>
      </c>
      <c r="F1572" s="227">
        <v>2</v>
      </c>
      <c r="G1572" s="227">
        <v>0</v>
      </c>
      <c r="H1572" s="59">
        <v>5</v>
      </c>
      <c r="I1572" s="227">
        <v>10</v>
      </c>
      <c r="J1572" s="59">
        <v>9328</v>
      </c>
      <c r="K1572" s="78">
        <f>VLOOKUP(msa[[#This Row],[hwycov_id]],cnf[],10,FALSE)</f>
        <v>9328</v>
      </c>
      <c r="L1572" s="229">
        <f t="shared" si="72"/>
        <v>0</v>
      </c>
      <c r="M1572" s="228">
        <f t="shared" si="73"/>
        <v>0</v>
      </c>
      <c r="N1572" s="228">
        <f t="shared" si="74"/>
        <v>0</v>
      </c>
      <c r="O1572" s="298" t="e">
        <f>VLOOKUP(msa[[#This Row],[hwycov_id]],check!$A$2:$P$26,16,FALSE)</f>
        <v>#N/A</v>
      </c>
      <c r="P1572" s="298">
        <v>1593</v>
      </c>
    </row>
    <row r="1573" spans="1:16">
      <c r="A1573" s="59">
        <v>28005</v>
      </c>
      <c r="B1573" s="59">
        <v>9</v>
      </c>
      <c r="C1573" s="59">
        <v>1</v>
      </c>
      <c r="D1573" s="59">
        <v>1</v>
      </c>
      <c r="E1573" s="59" t="s">
        <v>78</v>
      </c>
      <c r="F1573" s="227">
        <v>2</v>
      </c>
      <c r="G1573" s="227">
        <v>0</v>
      </c>
      <c r="H1573" s="59">
        <v>5</v>
      </c>
      <c r="I1573" s="227">
        <v>9</v>
      </c>
      <c r="J1573" s="59">
        <v>9694</v>
      </c>
      <c r="K1573" s="78">
        <f>VLOOKUP(msa[[#This Row],[hwycov_id]],cnf[],10,FALSE)</f>
        <v>9694</v>
      </c>
      <c r="L1573" s="229">
        <f t="shared" si="72"/>
        <v>0</v>
      </c>
      <c r="M1573" s="228">
        <f t="shared" si="73"/>
        <v>0</v>
      </c>
      <c r="N1573" s="228">
        <f t="shared" si="74"/>
        <v>0</v>
      </c>
      <c r="O1573" s="298" t="e">
        <f>VLOOKUP(msa[[#This Row],[hwycov_id]],check!$A$2:$P$26,16,FALSE)</f>
        <v>#N/A</v>
      </c>
      <c r="P1573" s="298">
        <v>1594</v>
      </c>
    </row>
    <row r="1574" spans="1:16">
      <c r="A1574" s="59">
        <v>28162</v>
      </c>
      <c r="B1574" s="59">
        <v>9</v>
      </c>
      <c r="C1574" s="59">
        <v>1</v>
      </c>
      <c r="D1574" s="59">
        <v>1</v>
      </c>
      <c r="E1574" s="59" t="s">
        <v>78</v>
      </c>
      <c r="F1574" s="227">
        <v>2</v>
      </c>
      <c r="G1574" s="227">
        <v>0</v>
      </c>
      <c r="H1574" s="59">
        <v>5</v>
      </c>
      <c r="I1574" s="227">
        <v>5</v>
      </c>
      <c r="J1574" s="59">
        <v>9766</v>
      </c>
      <c r="K1574" s="78">
        <f>VLOOKUP(msa[[#This Row],[hwycov_id]],cnf[],10,FALSE)</f>
        <v>9766</v>
      </c>
      <c r="L1574" s="229">
        <f t="shared" si="72"/>
        <v>0</v>
      </c>
      <c r="M1574" s="228">
        <f t="shared" si="73"/>
        <v>0</v>
      </c>
      <c r="N1574" s="228">
        <f t="shared" si="74"/>
        <v>0</v>
      </c>
      <c r="O1574" s="298" t="e">
        <f>VLOOKUP(msa[[#This Row],[hwycov_id]],check!$A$2:$P$26,16,FALSE)</f>
        <v>#N/A</v>
      </c>
      <c r="P1574" s="298">
        <v>1595</v>
      </c>
    </row>
    <row r="1575" spans="1:16">
      <c r="A1575" s="59">
        <v>2487</v>
      </c>
      <c r="B1575" s="59">
        <v>9</v>
      </c>
      <c r="C1575" s="59">
        <v>1</v>
      </c>
      <c r="D1575" s="59">
        <v>1</v>
      </c>
      <c r="E1575" s="59" t="s">
        <v>78</v>
      </c>
      <c r="F1575" s="227">
        <v>2</v>
      </c>
      <c r="G1575" s="227">
        <v>0</v>
      </c>
      <c r="H1575" s="59">
        <v>5</v>
      </c>
      <c r="I1575" s="227">
        <v>19</v>
      </c>
      <c r="J1575" s="59">
        <v>9800</v>
      </c>
      <c r="K1575" s="78">
        <f>VLOOKUP(msa[[#This Row],[hwycov_id]],cnf[],10,FALSE)</f>
        <v>9800</v>
      </c>
      <c r="L1575" s="229">
        <f t="shared" si="72"/>
        <v>0</v>
      </c>
      <c r="M1575" s="228">
        <f t="shared" si="73"/>
        <v>0</v>
      </c>
      <c r="N1575" s="228">
        <f t="shared" si="74"/>
        <v>0</v>
      </c>
      <c r="O1575" s="298" t="e">
        <f>VLOOKUP(msa[[#This Row],[hwycov_id]],check!$A$2:$P$26,16,FALSE)</f>
        <v>#N/A</v>
      </c>
      <c r="P1575" s="298">
        <v>1596</v>
      </c>
    </row>
    <row r="1576" spans="1:16">
      <c r="A1576" s="59">
        <v>28953</v>
      </c>
      <c r="B1576" s="59">
        <v>9</v>
      </c>
      <c r="C1576" s="59">
        <v>1</v>
      </c>
      <c r="D1576" s="59">
        <v>1</v>
      </c>
      <c r="E1576" s="59" t="s">
        <v>78</v>
      </c>
      <c r="F1576" s="227">
        <v>2</v>
      </c>
      <c r="G1576" s="227">
        <v>1</v>
      </c>
      <c r="H1576" s="59">
        <v>5</v>
      </c>
      <c r="I1576" s="227">
        <v>9</v>
      </c>
      <c r="J1576" s="59">
        <v>10047</v>
      </c>
      <c r="K1576" s="78">
        <f>VLOOKUP(msa[[#This Row],[hwycov_id]],cnf[],10,FALSE)</f>
        <v>10047</v>
      </c>
      <c r="L1576" s="229">
        <f t="shared" si="72"/>
        <v>0</v>
      </c>
      <c r="M1576" s="228">
        <f t="shared" si="73"/>
        <v>0</v>
      </c>
      <c r="N1576" s="228">
        <f t="shared" si="74"/>
        <v>0</v>
      </c>
      <c r="O1576" s="298" t="e">
        <f>VLOOKUP(msa[[#This Row],[hwycov_id]],check!$A$2:$P$26,16,FALSE)</f>
        <v>#N/A</v>
      </c>
      <c r="P1576" s="298">
        <v>1597</v>
      </c>
    </row>
    <row r="1577" spans="1:16">
      <c r="A1577" s="59">
        <v>28633</v>
      </c>
      <c r="B1577" s="59">
        <v>9</v>
      </c>
      <c r="C1577" s="59">
        <v>1</v>
      </c>
      <c r="D1577" s="59">
        <v>1</v>
      </c>
      <c r="E1577" s="59" t="s">
        <v>78</v>
      </c>
      <c r="F1577" s="227">
        <v>2</v>
      </c>
      <c r="G1577" s="227">
        <v>1</v>
      </c>
      <c r="H1577" s="59">
        <v>5</v>
      </c>
      <c r="I1577" s="227">
        <v>5</v>
      </c>
      <c r="J1577" s="59">
        <v>10303</v>
      </c>
      <c r="K1577" s="78">
        <f>VLOOKUP(msa[[#This Row],[hwycov_id]],cnf[],10,FALSE)</f>
        <v>10303</v>
      </c>
      <c r="L1577" s="229">
        <f t="shared" si="72"/>
        <v>0</v>
      </c>
      <c r="M1577" s="228">
        <f t="shared" si="73"/>
        <v>0</v>
      </c>
      <c r="N1577" s="228">
        <f t="shared" si="74"/>
        <v>0</v>
      </c>
      <c r="O1577" s="298" t="e">
        <f>VLOOKUP(msa[[#This Row],[hwycov_id]],check!$A$2:$P$26,16,FALSE)</f>
        <v>#N/A</v>
      </c>
      <c r="P1577" s="298">
        <v>1598</v>
      </c>
    </row>
    <row r="1578" spans="1:16">
      <c r="A1578" s="59">
        <v>11030</v>
      </c>
      <c r="B1578" s="59">
        <v>9</v>
      </c>
      <c r="C1578" s="59">
        <v>1</v>
      </c>
      <c r="D1578" s="59">
        <v>1</v>
      </c>
      <c r="E1578" s="59" t="s">
        <v>78</v>
      </c>
      <c r="F1578" s="227">
        <v>2</v>
      </c>
      <c r="G1578" s="227">
        <v>1</v>
      </c>
      <c r="H1578" s="59">
        <v>5</v>
      </c>
      <c r="I1578" s="227">
        <v>9</v>
      </c>
      <c r="J1578" s="59">
        <v>10824</v>
      </c>
      <c r="K1578" s="78">
        <f>VLOOKUP(msa[[#This Row],[hwycov_id]],cnf[],10,FALSE)</f>
        <v>10824</v>
      </c>
      <c r="L1578" s="229">
        <f t="shared" si="72"/>
        <v>0</v>
      </c>
      <c r="M1578" s="228">
        <f t="shared" si="73"/>
        <v>0</v>
      </c>
      <c r="N1578" s="228">
        <f t="shared" si="74"/>
        <v>0</v>
      </c>
      <c r="O1578" s="298" t="e">
        <f>VLOOKUP(msa[[#This Row],[hwycov_id]],check!$A$2:$P$26,16,FALSE)</f>
        <v>#N/A</v>
      </c>
      <c r="P1578" s="298">
        <v>1599</v>
      </c>
    </row>
    <row r="1579" spans="1:16">
      <c r="A1579" s="59">
        <v>28137</v>
      </c>
      <c r="B1579" s="59">
        <v>9</v>
      </c>
      <c r="C1579" s="59">
        <v>1</v>
      </c>
      <c r="D1579" s="59">
        <v>1</v>
      </c>
      <c r="E1579" s="59" t="s">
        <v>78</v>
      </c>
      <c r="F1579" s="227">
        <v>2</v>
      </c>
      <c r="G1579" s="227">
        <v>1</v>
      </c>
      <c r="H1579" s="59">
        <v>5</v>
      </c>
      <c r="I1579" s="227">
        <v>9</v>
      </c>
      <c r="J1579" s="59">
        <v>11260</v>
      </c>
      <c r="K1579" s="78">
        <f>VLOOKUP(msa[[#This Row],[hwycov_id]],cnf[],10,FALSE)</f>
        <v>11260</v>
      </c>
      <c r="L1579" s="229">
        <f t="shared" si="72"/>
        <v>0</v>
      </c>
      <c r="M1579" s="228">
        <f t="shared" si="73"/>
        <v>0</v>
      </c>
      <c r="N1579" s="228">
        <f t="shared" si="74"/>
        <v>0</v>
      </c>
      <c r="O1579" s="298" t="e">
        <f>VLOOKUP(msa[[#This Row],[hwycov_id]],check!$A$2:$P$26,16,FALSE)</f>
        <v>#N/A</v>
      </c>
      <c r="P1579" s="298">
        <v>1600</v>
      </c>
    </row>
    <row r="1580" spans="1:16">
      <c r="A1580" s="59">
        <v>11040</v>
      </c>
      <c r="B1580" s="59">
        <v>9</v>
      </c>
      <c r="C1580" s="59">
        <v>1</v>
      </c>
      <c r="D1580" s="59">
        <v>1</v>
      </c>
      <c r="E1580" s="59" t="s">
        <v>78</v>
      </c>
      <c r="F1580" s="227">
        <v>2</v>
      </c>
      <c r="G1580" s="227">
        <v>1</v>
      </c>
      <c r="H1580" s="59">
        <v>5</v>
      </c>
      <c r="I1580" s="227">
        <v>9</v>
      </c>
      <c r="J1580" s="59">
        <v>11703</v>
      </c>
      <c r="K1580" s="78">
        <f>VLOOKUP(msa[[#This Row],[hwycov_id]],cnf[],10,FALSE)</f>
        <v>11703</v>
      </c>
      <c r="L1580" s="229">
        <f t="shared" si="72"/>
        <v>0</v>
      </c>
      <c r="M1580" s="228">
        <f t="shared" si="73"/>
        <v>0</v>
      </c>
      <c r="N1580" s="228">
        <f t="shared" si="74"/>
        <v>0</v>
      </c>
      <c r="O1580" s="298" t="e">
        <f>VLOOKUP(msa[[#This Row],[hwycov_id]],check!$A$2:$P$26,16,FALSE)</f>
        <v>#N/A</v>
      </c>
      <c r="P1580" s="298">
        <v>1601</v>
      </c>
    </row>
    <row r="1581" spans="1:16">
      <c r="A1581" s="59">
        <v>28131</v>
      </c>
      <c r="B1581" s="59">
        <v>9</v>
      </c>
      <c r="C1581" s="59">
        <v>1</v>
      </c>
      <c r="D1581" s="59">
        <v>1</v>
      </c>
      <c r="E1581" s="59" t="s">
        <v>78</v>
      </c>
      <c r="F1581" s="227">
        <v>2</v>
      </c>
      <c r="G1581" s="227">
        <v>1</v>
      </c>
      <c r="H1581" s="59">
        <v>5</v>
      </c>
      <c r="I1581" s="227">
        <v>9</v>
      </c>
      <c r="J1581" s="59">
        <v>11849</v>
      </c>
      <c r="K1581" s="78">
        <f>VLOOKUP(msa[[#This Row],[hwycov_id]],cnf[],10,FALSE)</f>
        <v>11849</v>
      </c>
      <c r="L1581" s="229">
        <f t="shared" si="72"/>
        <v>0</v>
      </c>
      <c r="M1581" s="228">
        <f t="shared" si="73"/>
        <v>0</v>
      </c>
      <c r="N1581" s="228">
        <f t="shared" si="74"/>
        <v>0</v>
      </c>
      <c r="O1581" s="298" t="e">
        <f>VLOOKUP(msa[[#This Row],[hwycov_id]],check!$A$2:$P$26,16,FALSE)</f>
        <v>#N/A</v>
      </c>
      <c r="P1581" s="298">
        <v>1602</v>
      </c>
    </row>
    <row r="1582" spans="1:16">
      <c r="A1582" s="59">
        <v>27996</v>
      </c>
      <c r="B1582" s="59">
        <v>9</v>
      </c>
      <c r="C1582" s="59">
        <v>1</v>
      </c>
      <c r="D1582" s="59">
        <v>1</v>
      </c>
      <c r="E1582" s="59" t="s">
        <v>78</v>
      </c>
      <c r="F1582" s="227">
        <v>2</v>
      </c>
      <c r="G1582" s="227">
        <v>1</v>
      </c>
      <c r="H1582" s="59">
        <v>5</v>
      </c>
      <c r="I1582" s="227">
        <v>10</v>
      </c>
      <c r="J1582" s="59">
        <v>11917</v>
      </c>
      <c r="K1582" s="78">
        <f>VLOOKUP(msa[[#This Row],[hwycov_id]],cnf[],10,FALSE)</f>
        <v>11917</v>
      </c>
      <c r="L1582" s="229">
        <f t="shared" si="72"/>
        <v>0</v>
      </c>
      <c r="M1582" s="228">
        <f t="shared" si="73"/>
        <v>0</v>
      </c>
      <c r="N1582" s="228">
        <f t="shared" si="74"/>
        <v>0</v>
      </c>
      <c r="O1582" s="298" t="e">
        <f>VLOOKUP(msa[[#This Row],[hwycov_id]],check!$A$2:$P$26,16,FALSE)</f>
        <v>#N/A</v>
      </c>
      <c r="P1582" s="298">
        <v>1603</v>
      </c>
    </row>
    <row r="1583" spans="1:16">
      <c r="A1583" s="59">
        <v>28942</v>
      </c>
      <c r="B1583" s="59">
        <v>9</v>
      </c>
      <c r="C1583" s="59">
        <v>1</v>
      </c>
      <c r="D1583" s="59">
        <v>1</v>
      </c>
      <c r="E1583" s="59" t="s">
        <v>78</v>
      </c>
      <c r="F1583" s="227">
        <v>2</v>
      </c>
      <c r="G1583" s="227">
        <v>1</v>
      </c>
      <c r="H1583" s="59">
        <v>5</v>
      </c>
      <c r="I1583" s="227">
        <v>5</v>
      </c>
      <c r="J1583" s="59">
        <v>12310</v>
      </c>
      <c r="K1583" s="78">
        <f>VLOOKUP(msa[[#This Row],[hwycov_id]],cnf[],10,FALSE)</f>
        <v>12310</v>
      </c>
      <c r="L1583" s="229">
        <f t="shared" si="72"/>
        <v>0</v>
      </c>
      <c r="M1583" s="228">
        <f t="shared" si="73"/>
        <v>0</v>
      </c>
      <c r="N1583" s="228">
        <f t="shared" si="74"/>
        <v>0</v>
      </c>
      <c r="O1583" s="298" t="e">
        <f>VLOOKUP(msa[[#This Row],[hwycov_id]],check!$A$2:$P$26,16,FALSE)</f>
        <v>#N/A</v>
      </c>
      <c r="P1583" s="298">
        <v>1604</v>
      </c>
    </row>
    <row r="1584" spans="1:16">
      <c r="A1584" s="59">
        <v>28632</v>
      </c>
      <c r="B1584" s="59">
        <v>9</v>
      </c>
      <c r="C1584" s="59">
        <v>1</v>
      </c>
      <c r="D1584" s="59">
        <v>1</v>
      </c>
      <c r="E1584" s="59" t="s">
        <v>78</v>
      </c>
      <c r="F1584" s="227">
        <v>2</v>
      </c>
      <c r="G1584" s="227">
        <v>1</v>
      </c>
      <c r="H1584" s="59">
        <v>5</v>
      </c>
      <c r="I1584" s="227">
        <v>5</v>
      </c>
      <c r="J1584" s="59">
        <v>12399</v>
      </c>
      <c r="K1584" s="78">
        <f>VLOOKUP(msa[[#This Row],[hwycov_id]],cnf[],10,FALSE)</f>
        <v>12399</v>
      </c>
      <c r="L1584" s="229">
        <f t="shared" si="72"/>
        <v>0</v>
      </c>
      <c r="M1584" s="228">
        <f t="shared" si="73"/>
        <v>0</v>
      </c>
      <c r="N1584" s="228">
        <f t="shared" si="74"/>
        <v>0</v>
      </c>
      <c r="O1584" s="298" t="e">
        <f>VLOOKUP(msa[[#This Row],[hwycov_id]],check!$A$2:$P$26,16,FALSE)</f>
        <v>#N/A</v>
      </c>
      <c r="P1584" s="298">
        <v>1605</v>
      </c>
    </row>
    <row r="1585" spans="1:16">
      <c r="A1585" s="59">
        <v>28181</v>
      </c>
      <c r="B1585" s="59">
        <v>9</v>
      </c>
      <c r="C1585" s="59">
        <v>1</v>
      </c>
      <c r="D1585" s="59">
        <v>1</v>
      </c>
      <c r="E1585" s="59" t="s">
        <v>78</v>
      </c>
      <c r="F1585" s="227">
        <v>2</v>
      </c>
      <c r="G1585" s="227">
        <v>1</v>
      </c>
      <c r="H1585" s="59">
        <v>5</v>
      </c>
      <c r="I1585" s="227">
        <v>5</v>
      </c>
      <c r="J1585" s="59">
        <v>12797</v>
      </c>
      <c r="K1585" s="78">
        <f>VLOOKUP(msa[[#This Row],[hwycov_id]],cnf[],10,FALSE)</f>
        <v>12797</v>
      </c>
      <c r="L1585" s="229">
        <f t="shared" si="72"/>
        <v>0</v>
      </c>
      <c r="M1585" s="228">
        <f t="shared" si="73"/>
        <v>0</v>
      </c>
      <c r="N1585" s="228">
        <f t="shared" si="74"/>
        <v>0</v>
      </c>
      <c r="O1585" s="298" t="e">
        <f>VLOOKUP(msa[[#This Row],[hwycov_id]],check!$A$2:$P$26,16,FALSE)</f>
        <v>#N/A</v>
      </c>
      <c r="P1585" s="298">
        <v>1606</v>
      </c>
    </row>
    <row r="1586" spans="1:16">
      <c r="A1586" s="59">
        <v>28204</v>
      </c>
      <c r="B1586" s="59">
        <v>9</v>
      </c>
      <c r="C1586" s="59">
        <v>1</v>
      </c>
      <c r="D1586" s="59">
        <v>1</v>
      </c>
      <c r="E1586" s="59" t="s">
        <v>78</v>
      </c>
      <c r="F1586" s="227">
        <v>2</v>
      </c>
      <c r="G1586" s="227">
        <v>1</v>
      </c>
      <c r="H1586" s="59">
        <v>5</v>
      </c>
      <c r="I1586" s="227">
        <v>19</v>
      </c>
      <c r="J1586" s="59">
        <v>12799</v>
      </c>
      <c r="K1586" s="78">
        <f>VLOOKUP(msa[[#This Row],[hwycov_id]],cnf[],10,FALSE)</f>
        <v>12799</v>
      </c>
      <c r="L1586" s="229">
        <f t="shared" si="72"/>
        <v>0</v>
      </c>
      <c r="M1586" s="228">
        <f t="shared" si="73"/>
        <v>0</v>
      </c>
      <c r="N1586" s="228">
        <f t="shared" si="74"/>
        <v>0</v>
      </c>
      <c r="O1586" s="298" t="e">
        <f>VLOOKUP(msa[[#This Row],[hwycov_id]],check!$A$2:$P$26,16,FALSE)</f>
        <v>#N/A</v>
      </c>
      <c r="P1586" s="298">
        <v>1607</v>
      </c>
    </row>
    <row r="1587" spans="1:16">
      <c r="A1587" s="59">
        <v>3570</v>
      </c>
      <c r="B1587" s="59">
        <v>9</v>
      </c>
      <c r="C1587" s="59">
        <v>1</v>
      </c>
      <c r="D1587" s="59">
        <v>1</v>
      </c>
      <c r="E1587" s="59" t="s">
        <v>78</v>
      </c>
      <c r="F1587" s="227">
        <v>2</v>
      </c>
      <c r="G1587" s="227">
        <v>1</v>
      </c>
      <c r="H1587" s="59">
        <v>5</v>
      </c>
      <c r="I1587" s="227">
        <v>19</v>
      </c>
      <c r="J1587" s="59">
        <v>19432</v>
      </c>
      <c r="K1587" s="78">
        <f>VLOOKUP(msa[[#This Row],[hwycov_id]],cnf[],10,FALSE)</f>
        <v>19432</v>
      </c>
      <c r="L1587" s="229">
        <f t="shared" si="72"/>
        <v>0</v>
      </c>
      <c r="M1587" s="228">
        <f t="shared" si="73"/>
        <v>0</v>
      </c>
      <c r="N1587" s="228">
        <f t="shared" si="74"/>
        <v>0</v>
      </c>
      <c r="O1587" s="298" t="e">
        <f>VLOOKUP(msa[[#This Row],[hwycov_id]],check!$A$2:$P$26,16,FALSE)</f>
        <v>#N/A</v>
      </c>
      <c r="P1587" s="298">
        <v>1608</v>
      </c>
    </row>
    <row r="1588" spans="1:16">
      <c r="A1588" s="59">
        <v>11281</v>
      </c>
      <c r="B1588" s="59">
        <v>9</v>
      </c>
      <c r="C1588" s="59">
        <v>1</v>
      </c>
      <c r="D1588" s="59">
        <v>1</v>
      </c>
      <c r="E1588" s="59" t="s">
        <v>78</v>
      </c>
      <c r="F1588" s="227">
        <v>2</v>
      </c>
      <c r="G1588" s="227">
        <v>1</v>
      </c>
      <c r="H1588" s="59">
        <v>5</v>
      </c>
      <c r="I1588" s="227">
        <v>9</v>
      </c>
      <c r="J1588" s="59">
        <v>19592</v>
      </c>
      <c r="K1588" s="78">
        <f>VLOOKUP(msa[[#This Row],[hwycov_id]],cnf[],10,FALSE)</f>
        <v>19592</v>
      </c>
      <c r="L1588" s="229">
        <f t="shared" si="72"/>
        <v>0</v>
      </c>
      <c r="M1588" s="228">
        <f t="shared" si="73"/>
        <v>0</v>
      </c>
      <c r="N1588" s="228">
        <f t="shared" si="74"/>
        <v>0</v>
      </c>
      <c r="O1588" s="298" t="e">
        <f>VLOOKUP(msa[[#This Row],[hwycov_id]],check!$A$2:$P$26,16,FALSE)</f>
        <v>#N/A</v>
      </c>
      <c r="P1588" s="298">
        <v>1609</v>
      </c>
    </row>
    <row r="1589" spans="1:16">
      <c r="A1589" s="59">
        <v>10173</v>
      </c>
      <c r="B1589" s="59">
        <v>9</v>
      </c>
      <c r="C1589" s="59">
        <v>1</v>
      </c>
      <c r="D1589" s="59">
        <v>1</v>
      </c>
      <c r="E1589" s="59" t="s">
        <v>78</v>
      </c>
      <c r="F1589" s="227">
        <v>2</v>
      </c>
      <c r="G1589" s="227">
        <v>2</v>
      </c>
      <c r="H1589" s="59">
        <v>5</v>
      </c>
      <c r="I1589" s="227">
        <v>19</v>
      </c>
      <c r="J1589" s="59">
        <v>20545</v>
      </c>
      <c r="K1589" s="78">
        <f>VLOOKUP(msa[[#This Row],[hwycov_id]],cnf[],10,FALSE)</f>
        <v>20545</v>
      </c>
      <c r="L1589" s="229">
        <f t="shared" si="72"/>
        <v>0</v>
      </c>
      <c r="M1589" s="228">
        <f t="shared" si="73"/>
        <v>0</v>
      </c>
      <c r="N1589" s="228">
        <f t="shared" si="74"/>
        <v>0</v>
      </c>
      <c r="O1589" s="298" t="e">
        <f>VLOOKUP(msa[[#This Row],[hwycov_id]],check!$A$2:$P$26,16,FALSE)</f>
        <v>#N/A</v>
      </c>
      <c r="P1589" s="298">
        <v>1610</v>
      </c>
    </row>
    <row r="1590" spans="1:16">
      <c r="A1590" s="59">
        <v>28189</v>
      </c>
      <c r="B1590" s="59">
        <v>9</v>
      </c>
      <c r="C1590" s="59">
        <v>1</v>
      </c>
      <c r="D1590" s="59">
        <v>1</v>
      </c>
      <c r="E1590" s="59" t="s">
        <v>78</v>
      </c>
      <c r="F1590" s="227">
        <v>2</v>
      </c>
      <c r="G1590" s="227">
        <v>2</v>
      </c>
      <c r="H1590" s="59">
        <v>5</v>
      </c>
      <c r="I1590" s="227">
        <v>5</v>
      </c>
      <c r="J1590" s="59">
        <v>21963</v>
      </c>
      <c r="K1590" s="78">
        <f>VLOOKUP(msa[[#This Row],[hwycov_id]],cnf[],10,FALSE)</f>
        <v>21963</v>
      </c>
      <c r="L1590" s="229">
        <f t="shared" si="72"/>
        <v>0</v>
      </c>
      <c r="M1590" s="228">
        <f t="shared" si="73"/>
        <v>0</v>
      </c>
      <c r="N1590" s="228">
        <f t="shared" si="74"/>
        <v>0</v>
      </c>
      <c r="O1590" s="298" t="e">
        <f>VLOOKUP(msa[[#This Row],[hwycov_id]],check!$A$2:$P$26,16,FALSE)</f>
        <v>#N/A</v>
      </c>
      <c r="P1590" s="298">
        <v>1611</v>
      </c>
    </row>
    <row r="1591" spans="1:16">
      <c r="A1591" s="59">
        <v>11264</v>
      </c>
      <c r="B1591" s="59">
        <v>9</v>
      </c>
      <c r="C1591" s="59">
        <v>1</v>
      </c>
      <c r="D1591" s="59">
        <v>1</v>
      </c>
      <c r="E1591" s="59" t="s">
        <v>78</v>
      </c>
      <c r="F1591" s="227">
        <v>2</v>
      </c>
      <c r="G1591" s="227">
        <v>2</v>
      </c>
      <c r="H1591" s="59">
        <v>5</v>
      </c>
      <c r="I1591" s="227">
        <v>5</v>
      </c>
      <c r="J1591" s="59">
        <v>23590</v>
      </c>
      <c r="K1591" s="78">
        <f>VLOOKUP(msa[[#This Row],[hwycov_id]],cnf[],10,FALSE)</f>
        <v>23590</v>
      </c>
      <c r="L1591" s="229">
        <f t="shared" si="72"/>
        <v>0</v>
      </c>
      <c r="M1591" s="228">
        <f t="shared" si="73"/>
        <v>0</v>
      </c>
      <c r="N1591" s="228">
        <f t="shared" si="74"/>
        <v>0</v>
      </c>
      <c r="O1591" s="298" t="e">
        <f>VLOOKUP(msa[[#This Row],[hwycov_id]],check!$A$2:$P$26,16,FALSE)</f>
        <v>#N/A</v>
      </c>
      <c r="P1591" s="298">
        <v>1612</v>
      </c>
    </row>
    <row r="1592" spans="1:16">
      <c r="A1592" s="59">
        <v>15470</v>
      </c>
      <c r="B1592" s="59">
        <v>2</v>
      </c>
      <c r="C1592" s="59">
        <v>1</v>
      </c>
      <c r="D1592" s="59">
        <v>2</v>
      </c>
      <c r="E1592" s="59" t="s">
        <v>80</v>
      </c>
      <c r="F1592" s="227">
        <v>3</v>
      </c>
      <c r="G1592" s="227">
        <v>1</v>
      </c>
      <c r="H1592" s="59">
        <v>5</v>
      </c>
      <c r="I1592" s="227">
        <v>5</v>
      </c>
      <c r="J1592" s="59">
        <v>11200</v>
      </c>
      <c r="K1592" s="78">
        <f>VLOOKUP(msa[[#This Row],[hwycov_id]],cnf[],10,FALSE)</f>
        <v>11200</v>
      </c>
      <c r="L1592" s="229">
        <f t="shared" si="72"/>
        <v>0</v>
      </c>
      <c r="M1592" s="228">
        <f t="shared" si="73"/>
        <v>0</v>
      </c>
      <c r="N1592" s="228">
        <f t="shared" si="74"/>
        <v>0</v>
      </c>
      <c r="O1592" s="298" t="e">
        <f>VLOOKUP(msa[[#This Row],[hwycov_id]],check!$A$2:$P$26,16,FALSE)</f>
        <v>#N/A</v>
      </c>
      <c r="P1592" s="298">
        <v>1613</v>
      </c>
    </row>
    <row r="1593" spans="1:16">
      <c r="A1593" s="59">
        <v>12994</v>
      </c>
      <c r="B1593" s="59">
        <v>2</v>
      </c>
      <c r="C1593" s="59">
        <v>1</v>
      </c>
      <c r="D1593" s="59">
        <v>2</v>
      </c>
      <c r="E1593" s="59" t="s">
        <v>80</v>
      </c>
      <c r="F1593" s="227">
        <v>3</v>
      </c>
      <c r="G1593" s="227">
        <v>1</v>
      </c>
      <c r="H1593" s="59">
        <v>5</v>
      </c>
      <c r="I1593" s="227">
        <v>5</v>
      </c>
      <c r="J1593" s="59">
        <v>17700</v>
      </c>
      <c r="K1593" s="78">
        <f>VLOOKUP(msa[[#This Row],[hwycov_id]],cnf[],10,FALSE)</f>
        <v>17700</v>
      </c>
      <c r="L1593" s="229">
        <f t="shared" si="72"/>
        <v>0</v>
      </c>
      <c r="M1593" s="228">
        <f t="shared" si="73"/>
        <v>0</v>
      </c>
      <c r="N1593" s="228">
        <f t="shared" si="74"/>
        <v>0</v>
      </c>
      <c r="O1593" s="298" t="e">
        <f>VLOOKUP(msa[[#This Row],[hwycov_id]],check!$A$2:$P$26,16,FALSE)</f>
        <v>#N/A</v>
      </c>
      <c r="P1593" s="298">
        <v>1614</v>
      </c>
    </row>
    <row r="1594" spans="1:16">
      <c r="A1594" s="59">
        <v>7585</v>
      </c>
      <c r="B1594" s="59">
        <v>2</v>
      </c>
      <c r="C1594" s="59">
        <v>1</v>
      </c>
      <c r="D1594" s="59">
        <v>2</v>
      </c>
      <c r="E1594" s="59" t="s">
        <v>80</v>
      </c>
      <c r="F1594" s="227">
        <v>3</v>
      </c>
      <c r="G1594" s="227">
        <v>2</v>
      </c>
      <c r="H1594" s="59">
        <v>5</v>
      </c>
      <c r="I1594" s="227">
        <v>5</v>
      </c>
      <c r="J1594" s="59">
        <v>21875</v>
      </c>
      <c r="K1594" s="78">
        <f>VLOOKUP(msa[[#This Row],[hwycov_id]],cnf[],10,FALSE)</f>
        <v>21875</v>
      </c>
      <c r="L1594" s="229">
        <f t="shared" si="72"/>
        <v>0</v>
      </c>
      <c r="M1594" s="228">
        <f t="shared" si="73"/>
        <v>0</v>
      </c>
      <c r="N1594" s="228">
        <f t="shared" si="74"/>
        <v>0</v>
      </c>
      <c r="O1594" s="298" t="e">
        <f>VLOOKUP(msa[[#This Row],[hwycov_id]],check!$A$2:$P$26,16,FALSE)</f>
        <v>#N/A</v>
      </c>
      <c r="P1594" s="298">
        <v>1615</v>
      </c>
    </row>
    <row r="1595" spans="1:16">
      <c r="A1595" s="59">
        <v>15414</v>
      </c>
      <c r="B1595" s="59">
        <v>2</v>
      </c>
      <c r="C1595" s="59">
        <v>1</v>
      </c>
      <c r="D1595" s="59">
        <v>2</v>
      </c>
      <c r="E1595" s="59" t="s">
        <v>80</v>
      </c>
      <c r="F1595" s="227">
        <v>3</v>
      </c>
      <c r="G1595" s="227">
        <v>2</v>
      </c>
      <c r="H1595" s="59">
        <v>5</v>
      </c>
      <c r="I1595" s="227">
        <v>5</v>
      </c>
      <c r="J1595" s="59">
        <v>24900</v>
      </c>
      <c r="K1595" s="78">
        <f>VLOOKUP(msa[[#This Row],[hwycov_id]],cnf[],10,FALSE)</f>
        <v>24900</v>
      </c>
      <c r="L1595" s="229">
        <f t="shared" si="72"/>
        <v>0</v>
      </c>
      <c r="M1595" s="228">
        <f t="shared" si="73"/>
        <v>0</v>
      </c>
      <c r="N1595" s="228">
        <f t="shared" si="74"/>
        <v>0</v>
      </c>
      <c r="O1595" s="298" t="e">
        <f>VLOOKUP(msa[[#This Row],[hwycov_id]],check!$A$2:$P$26,16,FALSE)</f>
        <v>#N/A</v>
      </c>
      <c r="P1595" s="298">
        <v>1616</v>
      </c>
    </row>
    <row r="1596" spans="1:16">
      <c r="A1596" s="59">
        <v>3507</v>
      </c>
      <c r="B1596" s="59">
        <v>2</v>
      </c>
      <c r="C1596" s="59">
        <v>1</v>
      </c>
      <c r="D1596" s="59">
        <v>2</v>
      </c>
      <c r="E1596" s="59" t="s">
        <v>80</v>
      </c>
      <c r="F1596" s="227">
        <v>3</v>
      </c>
      <c r="G1596" s="227">
        <v>2</v>
      </c>
      <c r="H1596" s="59">
        <v>5</v>
      </c>
      <c r="I1596" s="227">
        <v>16</v>
      </c>
      <c r="J1596" s="59">
        <v>25000</v>
      </c>
      <c r="K1596" s="78">
        <f>VLOOKUP(msa[[#This Row],[hwycov_id]],cnf[],10,FALSE)</f>
        <v>25000</v>
      </c>
      <c r="L1596" s="229">
        <f t="shared" si="72"/>
        <v>0</v>
      </c>
      <c r="M1596" s="228">
        <f t="shared" si="73"/>
        <v>0</v>
      </c>
      <c r="N1596" s="228">
        <f t="shared" si="74"/>
        <v>0</v>
      </c>
      <c r="O1596" s="298" t="e">
        <f>VLOOKUP(msa[[#This Row],[hwycov_id]],check!$A$2:$P$26,16,FALSE)</f>
        <v>#N/A</v>
      </c>
      <c r="P1596" s="298">
        <v>1617</v>
      </c>
    </row>
    <row r="1597" spans="1:16">
      <c r="A1597" s="59">
        <v>15469</v>
      </c>
      <c r="B1597" s="59">
        <v>2</v>
      </c>
      <c r="C1597" s="59">
        <v>1</v>
      </c>
      <c r="D1597" s="59">
        <v>2</v>
      </c>
      <c r="E1597" s="59" t="s">
        <v>80</v>
      </c>
      <c r="F1597" s="227">
        <v>3</v>
      </c>
      <c r="G1597" s="227">
        <v>2</v>
      </c>
      <c r="H1597" s="59">
        <v>5</v>
      </c>
      <c r="I1597" s="227">
        <v>5</v>
      </c>
      <c r="J1597" s="59">
        <v>25100</v>
      </c>
      <c r="K1597" s="78">
        <f>VLOOKUP(msa[[#This Row],[hwycov_id]],cnf[],10,FALSE)</f>
        <v>25100</v>
      </c>
      <c r="L1597" s="229">
        <f t="shared" si="72"/>
        <v>0</v>
      </c>
      <c r="M1597" s="228">
        <f t="shared" si="73"/>
        <v>0</v>
      </c>
      <c r="N1597" s="228">
        <f t="shared" si="74"/>
        <v>0</v>
      </c>
      <c r="O1597" s="298" t="e">
        <f>VLOOKUP(msa[[#This Row],[hwycov_id]],check!$A$2:$P$26,16,FALSE)</f>
        <v>#N/A</v>
      </c>
      <c r="P1597" s="298">
        <v>1618</v>
      </c>
    </row>
    <row r="1598" spans="1:16">
      <c r="A1598" s="59">
        <v>10429</v>
      </c>
      <c r="B1598" s="59">
        <v>2</v>
      </c>
      <c r="C1598" s="59">
        <v>1</v>
      </c>
      <c r="D1598" s="59">
        <v>2</v>
      </c>
      <c r="E1598" s="59" t="s">
        <v>80</v>
      </c>
      <c r="F1598" s="227">
        <v>3</v>
      </c>
      <c r="G1598" s="227">
        <v>2</v>
      </c>
      <c r="H1598" s="59">
        <v>5</v>
      </c>
      <c r="I1598" s="227">
        <v>16</v>
      </c>
      <c r="J1598" s="59">
        <v>26400</v>
      </c>
      <c r="K1598" s="78">
        <f>VLOOKUP(msa[[#This Row],[hwycov_id]],cnf[],10,FALSE)</f>
        <v>26400</v>
      </c>
      <c r="L1598" s="229">
        <f t="shared" si="72"/>
        <v>0</v>
      </c>
      <c r="M1598" s="228">
        <f t="shared" si="73"/>
        <v>0</v>
      </c>
      <c r="N1598" s="228">
        <f t="shared" si="74"/>
        <v>0</v>
      </c>
      <c r="O1598" s="298" t="e">
        <f>VLOOKUP(msa[[#This Row],[hwycov_id]],check!$A$2:$P$26,16,FALSE)</f>
        <v>#N/A</v>
      </c>
      <c r="P1598" s="298">
        <v>1619</v>
      </c>
    </row>
    <row r="1599" spans="1:16">
      <c r="A1599" s="59">
        <v>7432</v>
      </c>
      <c r="B1599" s="59">
        <v>2</v>
      </c>
      <c r="C1599" s="59">
        <v>1</v>
      </c>
      <c r="D1599" s="59">
        <v>2</v>
      </c>
      <c r="E1599" s="59" t="s">
        <v>80</v>
      </c>
      <c r="F1599" s="227">
        <v>3</v>
      </c>
      <c r="G1599" s="227">
        <v>2</v>
      </c>
      <c r="H1599" s="59">
        <v>5</v>
      </c>
      <c r="I1599" s="227">
        <v>16</v>
      </c>
      <c r="J1599" s="59">
        <v>26800</v>
      </c>
      <c r="K1599" s="78">
        <f>VLOOKUP(msa[[#This Row],[hwycov_id]],cnf[],10,FALSE)</f>
        <v>26800</v>
      </c>
      <c r="L1599" s="229">
        <f t="shared" si="72"/>
        <v>0</v>
      </c>
      <c r="M1599" s="228">
        <f t="shared" si="73"/>
        <v>0</v>
      </c>
      <c r="N1599" s="228">
        <f t="shared" si="74"/>
        <v>0</v>
      </c>
      <c r="O1599" s="298" t="e">
        <f>VLOOKUP(msa[[#This Row],[hwycov_id]],check!$A$2:$P$26,16,FALSE)</f>
        <v>#N/A</v>
      </c>
      <c r="P1599" s="298">
        <v>1620</v>
      </c>
    </row>
    <row r="1600" spans="1:16">
      <c r="A1600" s="59">
        <v>15282</v>
      </c>
      <c r="B1600" s="59">
        <v>2</v>
      </c>
      <c r="C1600" s="59">
        <v>1</v>
      </c>
      <c r="D1600" s="59">
        <v>2</v>
      </c>
      <c r="E1600" s="59" t="s">
        <v>80</v>
      </c>
      <c r="F1600" s="227">
        <v>3</v>
      </c>
      <c r="G1600" s="227">
        <v>3</v>
      </c>
      <c r="H1600" s="59">
        <v>5</v>
      </c>
      <c r="I1600" s="227">
        <v>16</v>
      </c>
      <c r="J1600" s="59">
        <v>35600</v>
      </c>
      <c r="K1600" s="78">
        <f>VLOOKUP(msa[[#This Row],[hwycov_id]],cnf[],10,FALSE)</f>
        <v>35600</v>
      </c>
      <c r="L1600" s="229">
        <f t="shared" si="72"/>
        <v>0</v>
      </c>
      <c r="M1600" s="228">
        <f t="shared" si="73"/>
        <v>0</v>
      </c>
      <c r="N1600" s="228">
        <f t="shared" si="74"/>
        <v>0</v>
      </c>
      <c r="O1600" s="298" t="e">
        <f>VLOOKUP(msa[[#This Row],[hwycov_id]],check!$A$2:$P$26,16,FALSE)</f>
        <v>#N/A</v>
      </c>
      <c r="P1600" s="298">
        <v>1621</v>
      </c>
    </row>
    <row r="1601" spans="1:16">
      <c r="A1601" s="59">
        <v>3514</v>
      </c>
      <c r="B1601" s="59">
        <v>2</v>
      </c>
      <c r="C1601" s="59">
        <v>1</v>
      </c>
      <c r="D1601" s="59">
        <v>2</v>
      </c>
      <c r="E1601" s="59" t="s">
        <v>80</v>
      </c>
      <c r="F1601" s="227">
        <v>3</v>
      </c>
      <c r="G1601" s="227">
        <v>4</v>
      </c>
      <c r="H1601" s="59">
        <v>5</v>
      </c>
      <c r="I1601" s="227">
        <v>16</v>
      </c>
      <c r="J1601" s="59">
        <v>41900</v>
      </c>
      <c r="K1601" s="78">
        <f>VLOOKUP(msa[[#This Row],[hwycov_id]],cnf[],10,FALSE)</f>
        <v>41900</v>
      </c>
      <c r="L1601" s="229">
        <f t="shared" si="72"/>
        <v>0</v>
      </c>
      <c r="M1601" s="228">
        <f t="shared" si="73"/>
        <v>0</v>
      </c>
      <c r="N1601" s="228">
        <f t="shared" si="74"/>
        <v>0</v>
      </c>
      <c r="O1601" s="298" t="e">
        <f>VLOOKUP(msa[[#This Row],[hwycov_id]],check!$A$2:$P$26,16,FALSE)</f>
        <v>#N/A</v>
      </c>
      <c r="P1601" s="298">
        <v>1622</v>
      </c>
    </row>
    <row r="1602" spans="1:16">
      <c r="A1602" s="59">
        <v>31033</v>
      </c>
      <c r="B1602" s="59">
        <v>3</v>
      </c>
      <c r="C1602" s="59">
        <v>1</v>
      </c>
      <c r="D1602" s="59">
        <v>2</v>
      </c>
      <c r="E1602" s="59" t="s">
        <v>80</v>
      </c>
      <c r="F1602" s="227">
        <v>3</v>
      </c>
      <c r="G1602" s="227">
        <v>0</v>
      </c>
      <c r="H1602" s="59">
        <v>5</v>
      </c>
      <c r="I1602" s="227">
        <v>16</v>
      </c>
      <c r="J1602" s="59">
        <v>2900</v>
      </c>
      <c r="K1602" s="78">
        <f>VLOOKUP(msa[[#This Row],[hwycov_id]],cnf[],10,FALSE)</f>
        <v>2900</v>
      </c>
      <c r="L1602" s="229">
        <f t="shared" ref="L1602:L1665" si="75">K1602/J1602-1</f>
        <v>0</v>
      </c>
      <c r="M1602" s="228">
        <f t="shared" ref="M1602:M1665" si="76">K1602-J1602</f>
        <v>0</v>
      </c>
      <c r="N1602" s="228">
        <f t="shared" ref="N1602:N1665" si="77">POWER(M1602,2)</f>
        <v>0</v>
      </c>
      <c r="O1602" s="298" t="e">
        <f>VLOOKUP(msa[[#This Row],[hwycov_id]],check!$A$2:$P$26,16,FALSE)</f>
        <v>#N/A</v>
      </c>
      <c r="P1602" s="298">
        <v>1623</v>
      </c>
    </row>
    <row r="1603" spans="1:16">
      <c r="A1603" s="59">
        <v>11414</v>
      </c>
      <c r="B1603" s="59">
        <v>3</v>
      </c>
      <c r="C1603" s="59">
        <v>1</v>
      </c>
      <c r="D1603" s="59">
        <v>2</v>
      </c>
      <c r="E1603" s="59" t="s">
        <v>82</v>
      </c>
      <c r="F1603" s="227">
        <v>3</v>
      </c>
      <c r="G1603" s="227">
        <v>0</v>
      </c>
      <c r="H1603" s="59">
        <v>5</v>
      </c>
      <c r="I1603" s="227">
        <v>19</v>
      </c>
      <c r="J1603" s="59">
        <v>4334</v>
      </c>
      <c r="K1603" s="78">
        <f>VLOOKUP(msa[[#This Row],[hwycov_id]],cnf[],10,FALSE)</f>
        <v>4334</v>
      </c>
      <c r="L1603" s="229">
        <f t="shared" si="75"/>
        <v>0</v>
      </c>
      <c r="M1603" s="228">
        <f t="shared" si="76"/>
        <v>0</v>
      </c>
      <c r="N1603" s="228">
        <f t="shared" si="77"/>
        <v>0</v>
      </c>
      <c r="O1603" s="298" t="e">
        <f>VLOOKUP(msa[[#This Row],[hwycov_id]],check!$A$2:$P$26,16,FALSE)</f>
        <v>#N/A</v>
      </c>
      <c r="P1603" s="298">
        <v>1624</v>
      </c>
    </row>
    <row r="1604" spans="1:16">
      <c r="A1604" s="59">
        <v>12671</v>
      </c>
      <c r="B1604" s="59">
        <v>3</v>
      </c>
      <c r="C1604" s="59">
        <v>1</v>
      </c>
      <c r="D1604" s="59">
        <v>2</v>
      </c>
      <c r="E1604" s="59" t="s">
        <v>80</v>
      </c>
      <c r="F1604" s="227">
        <v>3</v>
      </c>
      <c r="G1604" s="227">
        <v>0</v>
      </c>
      <c r="H1604" s="59">
        <v>5</v>
      </c>
      <c r="I1604" s="227">
        <v>5</v>
      </c>
      <c r="J1604" s="59">
        <v>4500</v>
      </c>
      <c r="K1604" s="78">
        <f>VLOOKUP(msa[[#This Row],[hwycov_id]],cnf[],10,FALSE)</f>
        <v>4500</v>
      </c>
      <c r="L1604" s="229">
        <f t="shared" si="75"/>
        <v>0</v>
      </c>
      <c r="M1604" s="228">
        <f t="shared" si="76"/>
        <v>0</v>
      </c>
      <c r="N1604" s="228">
        <f t="shared" si="77"/>
        <v>0</v>
      </c>
      <c r="O1604" s="298" t="e">
        <f>VLOOKUP(msa[[#This Row],[hwycov_id]],check!$A$2:$P$26,16,FALSE)</f>
        <v>#N/A</v>
      </c>
      <c r="P1604" s="298">
        <v>1625</v>
      </c>
    </row>
    <row r="1605" spans="1:16">
      <c r="A1605" s="59">
        <v>12685</v>
      </c>
      <c r="B1605" s="59">
        <v>3</v>
      </c>
      <c r="C1605" s="59">
        <v>1</v>
      </c>
      <c r="D1605" s="59">
        <v>2</v>
      </c>
      <c r="E1605" s="59" t="s">
        <v>80</v>
      </c>
      <c r="F1605" s="227">
        <v>3</v>
      </c>
      <c r="G1605" s="227">
        <v>0</v>
      </c>
      <c r="H1605" s="59">
        <v>5</v>
      </c>
      <c r="I1605" s="227">
        <v>5</v>
      </c>
      <c r="J1605" s="59">
        <v>4700</v>
      </c>
      <c r="K1605" s="78">
        <f>VLOOKUP(msa[[#This Row],[hwycov_id]],cnf[],10,FALSE)</f>
        <v>4700</v>
      </c>
      <c r="L1605" s="229">
        <f t="shared" si="75"/>
        <v>0</v>
      </c>
      <c r="M1605" s="228">
        <f t="shared" si="76"/>
        <v>0</v>
      </c>
      <c r="N1605" s="228">
        <f t="shared" si="77"/>
        <v>0</v>
      </c>
      <c r="O1605" s="298" t="e">
        <f>VLOOKUP(msa[[#This Row],[hwycov_id]],check!$A$2:$P$26,16,FALSE)</f>
        <v>#N/A</v>
      </c>
      <c r="P1605" s="298">
        <v>1626</v>
      </c>
    </row>
    <row r="1606" spans="1:16">
      <c r="A1606" s="59">
        <v>1488</v>
      </c>
      <c r="B1606" s="59">
        <v>3</v>
      </c>
      <c r="C1606" s="59">
        <v>1</v>
      </c>
      <c r="D1606" s="59">
        <v>2</v>
      </c>
      <c r="E1606" s="59" t="s">
        <v>80</v>
      </c>
      <c r="F1606" s="227">
        <v>3</v>
      </c>
      <c r="G1606" s="227">
        <v>0</v>
      </c>
      <c r="H1606" s="59">
        <v>5</v>
      </c>
      <c r="I1606" s="227">
        <v>5</v>
      </c>
      <c r="J1606" s="59">
        <v>5300</v>
      </c>
      <c r="K1606" s="78">
        <f>VLOOKUP(msa[[#This Row],[hwycov_id]],cnf[],10,FALSE)</f>
        <v>5300</v>
      </c>
      <c r="L1606" s="229">
        <f t="shared" si="75"/>
        <v>0</v>
      </c>
      <c r="M1606" s="228">
        <f t="shared" si="76"/>
        <v>0</v>
      </c>
      <c r="N1606" s="228">
        <f t="shared" si="77"/>
        <v>0</v>
      </c>
      <c r="O1606" s="298" t="e">
        <f>VLOOKUP(msa[[#This Row],[hwycov_id]],check!$A$2:$P$26,16,FALSE)</f>
        <v>#N/A</v>
      </c>
      <c r="P1606" s="298">
        <v>1627</v>
      </c>
    </row>
    <row r="1607" spans="1:16">
      <c r="A1607" s="59">
        <v>6086</v>
      </c>
      <c r="B1607" s="59">
        <v>3</v>
      </c>
      <c r="C1607" s="59">
        <v>1</v>
      </c>
      <c r="D1607" s="59">
        <v>2</v>
      </c>
      <c r="E1607" s="59" t="s">
        <v>80</v>
      </c>
      <c r="F1607" s="227">
        <v>3</v>
      </c>
      <c r="G1607" s="227">
        <v>0</v>
      </c>
      <c r="H1607" s="59">
        <v>5</v>
      </c>
      <c r="I1607" s="227">
        <v>16</v>
      </c>
      <c r="J1607" s="59">
        <v>5600</v>
      </c>
      <c r="K1607" s="78">
        <f>VLOOKUP(msa[[#This Row],[hwycov_id]],cnf[],10,FALSE)</f>
        <v>5600</v>
      </c>
      <c r="L1607" s="229">
        <f t="shared" si="75"/>
        <v>0</v>
      </c>
      <c r="M1607" s="228">
        <f t="shared" si="76"/>
        <v>0</v>
      </c>
      <c r="N1607" s="228">
        <f t="shared" si="77"/>
        <v>0</v>
      </c>
      <c r="O1607" s="298" t="e">
        <f>VLOOKUP(msa[[#This Row],[hwycov_id]],check!$A$2:$P$26,16,FALSE)</f>
        <v>#N/A</v>
      </c>
      <c r="P1607" s="298">
        <v>1628</v>
      </c>
    </row>
    <row r="1608" spans="1:16">
      <c r="A1608" s="59">
        <v>20347</v>
      </c>
      <c r="B1608" s="59">
        <v>3</v>
      </c>
      <c r="C1608" s="59">
        <v>1</v>
      </c>
      <c r="D1608" s="59">
        <v>2</v>
      </c>
      <c r="E1608" s="59" t="s">
        <v>80</v>
      </c>
      <c r="F1608" s="227">
        <v>3</v>
      </c>
      <c r="G1608" s="227">
        <v>0</v>
      </c>
      <c r="H1608" s="59">
        <v>5</v>
      </c>
      <c r="I1608" s="227">
        <v>16</v>
      </c>
      <c r="J1608" s="59">
        <v>6000</v>
      </c>
      <c r="K1608" s="78">
        <f>VLOOKUP(msa[[#This Row],[hwycov_id]],cnf[],10,FALSE)</f>
        <v>6000</v>
      </c>
      <c r="L1608" s="229">
        <f t="shared" si="75"/>
        <v>0</v>
      </c>
      <c r="M1608" s="228">
        <f t="shared" si="76"/>
        <v>0</v>
      </c>
      <c r="N1608" s="228">
        <f t="shared" si="77"/>
        <v>0</v>
      </c>
      <c r="O1608" s="298" t="e">
        <f>VLOOKUP(msa[[#This Row],[hwycov_id]],check!$A$2:$P$26,16,FALSE)</f>
        <v>#N/A</v>
      </c>
      <c r="P1608" s="298">
        <v>1629</v>
      </c>
    </row>
    <row r="1609" spans="1:16">
      <c r="A1609" s="59">
        <v>20351</v>
      </c>
      <c r="B1609" s="59">
        <v>3</v>
      </c>
      <c r="C1609" s="59">
        <v>1</v>
      </c>
      <c r="D1609" s="59">
        <v>2</v>
      </c>
      <c r="E1609" s="59" t="s">
        <v>80</v>
      </c>
      <c r="F1609" s="227">
        <v>3</v>
      </c>
      <c r="G1609" s="227">
        <v>0</v>
      </c>
      <c r="H1609" s="59">
        <v>5</v>
      </c>
      <c r="I1609" s="227">
        <v>16</v>
      </c>
      <c r="J1609" s="59">
        <v>7000</v>
      </c>
      <c r="K1609" s="78">
        <f>VLOOKUP(msa[[#This Row],[hwycov_id]],cnf[],10,FALSE)</f>
        <v>7000</v>
      </c>
      <c r="L1609" s="229">
        <f t="shared" si="75"/>
        <v>0</v>
      </c>
      <c r="M1609" s="228">
        <f t="shared" si="76"/>
        <v>0</v>
      </c>
      <c r="N1609" s="228">
        <f t="shared" si="77"/>
        <v>0</v>
      </c>
      <c r="O1609" s="298" t="e">
        <f>VLOOKUP(msa[[#This Row],[hwycov_id]],check!$A$2:$P$26,16,FALSE)</f>
        <v>#N/A</v>
      </c>
      <c r="P1609" s="298">
        <v>1630</v>
      </c>
    </row>
    <row r="1610" spans="1:16">
      <c r="A1610" s="59">
        <v>17967</v>
      </c>
      <c r="B1610" s="59">
        <v>3</v>
      </c>
      <c r="C1610" s="59">
        <v>1</v>
      </c>
      <c r="D1610" s="59">
        <v>2</v>
      </c>
      <c r="E1610" s="59" t="s">
        <v>80</v>
      </c>
      <c r="F1610" s="227">
        <v>3</v>
      </c>
      <c r="G1610" s="227">
        <v>0</v>
      </c>
      <c r="H1610" s="59">
        <v>5</v>
      </c>
      <c r="I1610" s="227">
        <v>16</v>
      </c>
      <c r="J1610" s="59">
        <v>8000</v>
      </c>
      <c r="K1610" s="78">
        <f>VLOOKUP(msa[[#This Row],[hwycov_id]],cnf[],10,FALSE)</f>
        <v>8000</v>
      </c>
      <c r="L1610" s="229">
        <f t="shared" si="75"/>
        <v>0</v>
      </c>
      <c r="M1610" s="228">
        <f t="shared" si="76"/>
        <v>0</v>
      </c>
      <c r="N1610" s="228">
        <f t="shared" si="77"/>
        <v>0</v>
      </c>
      <c r="O1610" s="298" t="e">
        <f>VLOOKUP(msa[[#This Row],[hwycov_id]],check!$A$2:$P$26,16,FALSE)</f>
        <v>#N/A</v>
      </c>
      <c r="P1610" s="298">
        <v>1631</v>
      </c>
    </row>
    <row r="1611" spans="1:16">
      <c r="A1611" s="59">
        <v>24142</v>
      </c>
      <c r="B1611" s="59">
        <v>3</v>
      </c>
      <c r="C1611" s="59">
        <v>1</v>
      </c>
      <c r="D1611" s="59">
        <v>2</v>
      </c>
      <c r="E1611" s="59" t="s">
        <v>80</v>
      </c>
      <c r="F1611" s="227">
        <v>3</v>
      </c>
      <c r="G1611" s="227">
        <v>0</v>
      </c>
      <c r="H1611" s="59">
        <v>5</v>
      </c>
      <c r="I1611" s="227">
        <v>19</v>
      </c>
      <c r="J1611" s="59">
        <v>8100</v>
      </c>
      <c r="K1611" s="78">
        <f>VLOOKUP(msa[[#This Row],[hwycov_id]],cnf[],10,FALSE)</f>
        <v>8100</v>
      </c>
      <c r="L1611" s="229">
        <f t="shared" si="75"/>
        <v>0</v>
      </c>
      <c r="M1611" s="228">
        <f t="shared" si="76"/>
        <v>0</v>
      </c>
      <c r="N1611" s="228">
        <f t="shared" si="77"/>
        <v>0</v>
      </c>
      <c r="O1611" s="298" t="e">
        <f>VLOOKUP(msa[[#This Row],[hwycov_id]],check!$A$2:$P$26,16,FALSE)</f>
        <v>#N/A</v>
      </c>
      <c r="P1611" s="298">
        <v>1632</v>
      </c>
    </row>
    <row r="1612" spans="1:16">
      <c r="A1612" s="59">
        <v>14775</v>
      </c>
      <c r="B1612" s="59">
        <v>3</v>
      </c>
      <c r="C1612" s="59">
        <v>1</v>
      </c>
      <c r="D1612" s="59">
        <v>2</v>
      </c>
      <c r="E1612" s="59" t="s">
        <v>80</v>
      </c>
      <c r="F1612" s="227">
        <v>3</v>
      </c>
      <c r="G1612" s="227">
        <v>0</v>
      </c>
      <c r="H1612" s="59">
        <v>5</v>
      </c>
      <c r="I1612" s="227">
        <v>5</v>
      </c>
      <c r="J1612" s="59">
        <v>8600</v>
      </c>
      <c r="K1612" s="78">
        <f>VLOOKUP(msa[[#This Row],[hwycov_id]],cnf[],10,FALSE)</f>
        <v>8600</v>
      </c>
      <c r="L1612" s="229">
        <f t="shared" si="75"/>
        <v>0</v>
      </c>
      <c r="M1612" s="228">
        <f t="shared" si="76"/>
        <v>0</v>
      </c>
      <c r="N1612" s="228">
        <f t="shared" si="77"/>
        <v>0</v>
      </c>
      <c r="O1612" s="298" t="e">
        <f>VLOOKUP(msa[[#This Row],[hwycov_id]],check!$A$2:$P$26,16,FALSE)</f>
        <v>#N/A</v>
      </c>
      <c r="P1612" s="298">
        <v>1633</v>
      </c>
    </row>
    <row r="1613" spans="1:16">
      <c r="A1613" s="59">
        <v>23874</v>
      </c>
      <c r="B1613" s="59">
        <v>3</v>
      </c>
      <c r="C1613" s="59">
        <v>1</v>
      </c>
      <c r="D1613" s="59">
        <v>2</v>
      </c>
      <c r="E1613" s="59" t="s">
        <v>80</v>
      </c>
      <c r="F1613" s="227">
        <v>3</v>
      </c>
      <c r="G1613" s="227">
        <v>0</v>
      </c>
      <c r="H1613" s="59">
        <v>5</v>
      </c>
      <c r="I1613" s="227">
        <v>19</v>
      </c>
      <c r="J1613" s="59">
        <v>8700</v>
      </c>
      <c r="K1613" s="78">
        <f>VLOOKUP(msa[[#This Row],[hwycov_id]],cnf[],10,FALSE)</f>
        <v>8700</v>
      </c>
      <c r="L1613" s="229">
        <f t="shared" si="75"/>
        <v>0</v>
      </c>
      <c r="M1613" s="228">
        <f t="shared" si="76"/>
        <v>0</v>
      </c>
      <c r="N1613" s="228">
        <f t="shared" si="77"/>
        <v>0</v>
      </c>
      <c r="O1613" s="298" t="e">
        <f>VLOOKUP(msa[[#This Row],[hwycov_id]],check!$A$2:$P$26,16,FALSE)</f>
        <v>#N/A</v>
      </c>
      <c r="P1613" s="298">
        <v>1634</v>
      </c>
    </row>
    <row r="1614" spans="1:16">
      <c r="A1614" s="59">
        <v>7440</v>
      </c>
      <c r="B1614" s="59">
        <v>3</v>
      </c>
      <c r="C1614" s="59">
        <v>1</v>
      </c>
      <c r="D1614" s="59">
        <v>2</v>
      </c>
      <c r="E1614" s="59" t="s">
        <v>80</v>
      </c>
      <c r="F1614" s="227">
        <v>3</v>
      </c>
      <c r="G1614" s="227">
        <v>0</v>
      </c>
      <c r="H1614" s="59">
        <v>5</v>
      </c>
      <c r="I1614" s="227">
        <v>16</v>
      </c>
      <c r="J1614" s="59">
        <v>8800</v>
      </c>
      <c r="K1614" s="78">
        <f>VLOOKUP(msa[[#This Row],[hwycov_id]],cnf[],10,FALSE)</f>
        <v>8800</v>
      </c>
      <c r="L1614" s="229">
        <f t="shared" si="75"/>
        <v>0</v>
      </c>
      <c r="M1614" s="228">
        <f t="shared" si="76"/>
        <v>0</v>
      </c>
      <c r="N1614" s="228">
        <f t="shared" si="77"/>
        <v>0</v>
      </c>
      <c r="O1614" s="298" t="e">
        <f>VLOOKUP(msa[[#This Row],[hwycov_id]],check!$A$2:$P$26,16,FALSE)</f>
        <v>#N/A</v>
      </c>
      <c r="P1614" s="298">
        <v>1635</v>
      </c>
    </row>
    <row r="1615" spans="1:16">
      <c r="A1615" s="59">
        <v>15810</v>
      </c>
      <c r="B1615" s="59">
        <v>3</v>
      </c>
      <c r="C1615" s="59">
        <v>1</v>
      </c>
      <c r="D1615" s="59">
        <v>2</v>
      </c>
      <c r="E1615" s="59" t="s">
        <v>80</v>
      </c>
      <c r="F1615" s="227">
        <v>3</v>
      </c>
      <c r="G1615" s="227">
        <v>0</v>
      </c>
      <c r="H1615" s="59">
        <v>5</v>
      </c>
      <c r="I1615" s="227">
        <v>9</v>
      </c>
      <c r="J1615" s="59">
        <v>8900</v>
      </c>
      <c r="K1615" s="78">
        <f>VLOOKUP(msa[[#This Row],[hwycov_id]],cnf[],10,FALSE)</f>
        <v>8900</v>
      </c>
      <c r="L1615" s="229">
        <f t="shared" si="75"/>
        <v>0</v>
      </c>
      <c r="M1615" s="228">
        <f t="shared" si="76"/>
        <v>0</v>
      </c>
      <c r="N1615" s="228">
        <f t="shared" si="77"/>
        <v>0</v>
      </c>
      <c r="O1615" s="298" t="e">
        <f>VLOOKUP(msa[[#This Row],[hwycov_id]],check!$A$2:$P$26,16,FALSE)</f>
        <v>#N/A</v>
      </c>
      <c r="P1615" s="298">
        <v>1636</v>
      </c>
    </row>
    <row r="1616" spans="1:16">
      <c r="A1616" s="59">
        <v>21291</v>
      </c>
      <c r="B1616" s="59">
        <v>3</v>
      </c>
      <c r="C1616" s="59">
        <v>1</v>
      </c>
      <c r="D1616" s="59">
        <v>2</v>
      </c>
      <c r="E1616" s="59" t="s">
        <v>80</v>
      </c>
      <c r="F1616" s="227">
        <v>3</v>
      </c>
      <c r="G1616" s="227">
        <v>0</v>
      </c>
      <c r="H1616" s="59">
        <v>5</v>
      </c>
      <c r="I1616" s="227">
        <v>19</v>
      </c>
      <c r="J1616" s="59">
        <v>8900</v>
      </c>
      <c r="K1616" s="78">
        <f>VLOOKUP(msa[[#This Row],[hwycov_id]],cnf[],10,FALSE)</f>
        <v>8900</v>
      </c>
      <c r="L1616" s="229">
        <f t="shared" si="75"/>
        <v>0</v>
      </c>
      <c r="M1616" s="228">
        <f t="shared" si="76"/>
        <v>0</v>
      </c>
      <c r="N1616" s="228">
        <f t="shared" si="77"/>
        <v>0</v>
      </c>
      <c r="O1616" s="298" t="e">
        <f>VLOOKUP(msa[[#This Row],[hwycov_id]],check!$A$2:$P$26,16,FALSE)</f>
        <v>#N/A</v>
      </c>
      <c r="P1616" s="298">
        <v>1637</v>
      </c>
    </row>
    <row r="1617" spans="1:16">
      <c r="A1617" s="59">
        <v>13068</v>
      </c>
      <c r="B1617" s="59">
        <v>3</v>
      </c>
      <c r="C1617" s="59">
        <v>1</v>
      </c>
      <c r="D1617" s="59">
        <v>2</v>
      </c>
      <c r="E1617" s="59" t="s">
        <v>80</v>
      </c>
      <c r="F1617" s="227">
        <v>3</v>
      </c>
      <c r="G1617" s="227">
        <v>0</v>
      </c>
      <c r="H1617" s="59">
        <v>5</v>
      </c>
      <c r="I1617" s="227">
        <v>5</v>
      </c>
      <c r="J1617" s="59">
        <v>9500</v>
      </c>
      <c r="K1617" s="78">
        <f>VLOOKUP(msa[[#This Row],[hwycov_id]],cnf[],10,FALSE)</f>
        <v>9500</v>
      </c>
      <c r="L1617" s="229">
        <f t="shared" si="75"/>
        <v>0</v>
      </c>
      <c r="M1617" s="228">
        <f t="shared" si="76"/>
        <v>0</v>
      </c>
      <c r="N1617" s="228">
        <f t="shared" si="77"/>
        <v>0</v>
      </c>
      <c r="O1617" s="298" t="e">
        <f>VLOOKUP(msa[[#This Row],[hwycov_id]],check!$A$2:$P$26,16,FALSE)</f>
        <v>#N/A</v>
      </c>
      <c r="P1617" s="298">
        <v>1638</v>
      </c>
    </row>
    <row r="1618" spans="1:16">
      <c r="A1618" s="59">
        <v>7755</v>
      </c>
      <c r="B1618" s="59">
        <v>3</v>
      </c>
      <c r="C1618" s="59">
        <v>1</v>
      </c>
      <c r="D1618" s="59">
        <v>2</v>
      </c>
      <c r="E1618" s="59" t="s">
        <v>80</v>
      </c>
      <c r="F1618" s="227">
        <v>3</v>
      </c>
      <c r="G1618" s="227">
        <v>0</v>
      </c>
      <c r="H1618" s="59">
        <v>5</v>
      </c>
      <c r="I1618" s="227">
        <v>16</v>
      </c>
      <c r="J1618" s="59">
        <v>9600</v>
      </c>
      <c r="K1618" s="78">
        <f>VLOOKUP(msa[[#This Row],[hwycov_id]],cnf[],10,FALSE)</f>
        <v>9600</v>
      </c>
      <c r="L1618" s="229">
        <f t="shared" si="75"/>
        <v>0</v>
      </c>
      <c r="M1618" s="228">
        <f t="shared" si="76"/>
        <v>0</v>
      </c>
      <c r="N1618" s="228">
        <f t="shared" si="77"/>
        <v>0</v>
      </c>
      <c r="O1618" s="298" t="e">
        <f>VLOOKUP(msa[[#This Row],[hwycov_id]],check!$A$2:$P$26,16,FALSE)</f>
        <v>#N/A</v>
      </c>
      <c r="P1618" s="298">
        <v>1639</v>
      </c>
    </row>
    <row r="1619" spans="1:16">
      <c r="A1619" s="59">
        <v>601</v>
      </c>
      <c r="B1619" s="59">
        <v>3</v>
      </c>
      <c r="C1619" s="59">
        <v>1</v>
      </c>
      <c r="D1619" s="59">
        <v>2</v>
      </c>
      <c r="E1619" s="59" t="s">
        <v>80</v>
      </c>
      <c r="F1619" s="227">
        <v>3</v>
      </c>
      <c r="G1619" s="227">
        <v>0</v>
      </c>
      <c r="H1619" s="59">
        <v>5</v>
      </c>
      <c r="I1619" s="227">
        <v>5</v>
      </c>
      <c r="J1619" s="59">
        <v>9800</v>
      </c>
      <c r="K1619" s="78">
        <f>VLOOKUP(msa[[#This Row],[hwycov_id]],cnf[],10,FALSE)</f>
        <v>9800</v>
      </c>
      <c r="L1619" s="229">
        <f t="shared" si="75"/>
        <v>0</v>
      </c>
      <c r="M1619" s="228">
        <f t="shared" si="76"/>
        <v>0</v>
      </c>
      <c r="N1619" s="228">
        <f t="shared" si="77"/>
        <v>0</v>
      </c>
      <c r="O1619" s="298" t="e">
        <f>VLOOKUP(msa[[#This Row],[hwycov_id]],check!$A$2:$P$26,16,FALSE)</f>
        <v>#N/A</v>
      </c>
      <c r="P1619" s="298">
        <v>1640</v>
      </c>
    </row>
    <row r="1620" spans="1:16">
      <c r="A1620" s="59">
        <v>13181</v>
      </c>
      <c r="B1620" s="59">
        <v>3</v>
      </c>
      <c r="C1620" s="59">
        <v>1</v>
      </c>
      <c r="D1620" s="59">
        <v>2</v>
      </c>
      <c r="E1620" s="59" t="s">
        <v>80</v>
      </c>
      <c r="F1620" s="227">
        <v>3</v>
      </c>
      <c r="G1620" s="227">
        <v>0</v>
      </c>
      <c r="H1620" s="59">
        <v>5</v>
      </c>
      <c r="I1620" s="227">
        <v>5</v>
      </c>
      <c r="J1620" s="59">
        <v>9800</v>
      </c>
      <c r="K1620" s="78">
        <f>VLOOKUP(msa[[#This Row],[hwycov_id]],cnf[],10,FALSE)</f>
        <v>9800</v>
      </c>
      <c r="L1620" s="229">
        <f t="shared" si="75"/>
        <v>0</v>
      </c>
      <c r="M1620" s="228">
        <f t="shared" si="76"/>
        <v>0</v>
      </c>
      <c r="N1620" s="228">
        <f t="shared" si="77"/>
        <v>0</v>
      </c>
      <c r="O1620" s="298" t="e">
        <f>VLOOKUP(msa[[#This Row],[hwycov_id]],check!$A$2:$P$26,16,FALSE)</f>
        <v>#N/A</v>
      </c>
      <c r="P1620" s="298">
        <v>1641</v>
      </c>
    </row>
    <row r="1621" spans="1:16">
      <c r="A1621" s="59">
        <v>632</v>
      </c>
      <c r="B1621" s="59">
        <v>3</v>
      </c>
      <c r="C1621" s="59">
        <v>1</v>
      </c>
      <c r="D1621" s="59">
        <v>2</v>
      </c>
      <c r="E1621" s="59" t="s">
        <v>82</v>
      </c>
      <c r="F1621" s="227">
        <v>3</v>
      </c>
      <c r="G1621" s="227">
        <v>1</v>
      </c>
      <c r="H1621" s="59">
        <v>5</v>
      </c>
      <c r="I1621" s="227">
        <v>19</v>
      </c>
      <c r="J1621" s="59">
        <v>10272</v>
      </c>
      <c r="K1621" s="78">
        <f>VLOOKUP(msa[[#This Row],[hwycov_id]],cnf[],10,FALSE)</f>
        <v>10272</v>
      </c>
      <c r="L1621" s="229">
        <f t="shared" si="75"/>
        <v>0</v>
      </c>
      <c r="M1621" s="228">
        <f t="shared" si="76"/>
        <v>0</v>
      </c>
      <c r="N1621" s="228">
        <f t="shared" si="77"/>
        <v>0</v>
      </c>
      <c r="O1621" s="298" t="e">
        <f>VLOOKUP(msa[[#This Row],[hwycov_id]],check!$A$2:$P$26,16,FALSE)</f>
        <v>#N/A</v>
      </c>
      <c r="P1621" s="298">
        <v>1642</v>
      </c>
    </row>
    <row r="1622" spans="1:16">
      <c r="A1622" s="59">
        <v>4782</v>
      </c>
      <c r="B1622" s="59">
        <v>3</v>
      </c>
      <c r="C1622" s="59">
        <v>1</v>
      </c>
      <c r="D1622" s="59">
        <v>2</v>
      </c>
      <c r="E1622" s="59" t="s">
        <v>80</v>
      </c>
      <c r="F1622" s="227">
        <v>3</v>
      </c>
      <c r="G1622" s="227">
        <v>1</v>
      </c>
      <c r="H1622" s="59">
        <v>5</v>
      </c>
      <c r="I1622" s="227">
        <v>16</v>
      </c>
      <c r="J1622" s="59">
        <v>10400</v>
      </c>
      <c r="K1622" s="78">
        <f>VLOOKUP(msa[[#This Row],[hwycov_id]],cnf[],10,FALSE)</f>
        <v>10400</v>
      </c>
      <c r="L1622" s="229">
        <f t="shared" si="75"/>
        <v>0</v>
      </c>
      <c r="M1622" s="228">
        <f t="shared" si="76"/>
        <v>0</v>
      </c>
      <c r="N1622" s="228">
        <f t="shared" si="77"/>
        <v>0</v>
      </c>
      <c r="O1622" s="298" t="e">
        <f>VLOOKUP(msa[[#This Row],[hwycov_id]],check!$A$2:$P$26,16,FALSE)</f>
        <v>#N/A</v>
      </c>
      <c r="P1622" s="298">
        <v>1643</v>
      </c>
    </row>
    <row r="1623" spans="1:16">
      <c r="A1623" s="59">
        <v>13010</v>
      </c>
      <c r="B1623" s="59">
        <v>3</v>
      </c>
      <c r="C1623" s="59">
        <v>1</v>
      </c>
      <c r="D1623" s="59">
        <v>2</v>
      </c>
      <c r="E1623" s="59" t="s">
        <v>80</v>
      </c>
      <c r="F1623" s="227">
        <v>3</v>
      </c>
      <c r="G1623" s="227">
        <v>1</v>
      </c>
      <c r="H1623" s="59">
        <v>5</v>
      </c>
      <c r="I1623" s="227">
        <v>5</v>
      </c>
      <c r="J1623" s="59">
        <v>11400</v>
      </c>
      <c r="K1623" s="78">
        <f>VLOOKUP(msa[[#This Row],[hwycov_id]],cnf[],10,FALSE)</f>
        <v>11400</v>
      </c>
      <c r="L1623" s="229">
        <f t="shared" si="75"/>
        <v>0</v>
      </c>
      <c r="M1623" s="228">
        <f t="shared" si="76"/>
        <v>0</v>
      </c>
      <c r="N1623" s="228">
        <f t="shared" si="77"/>
        <v>0</v>
      </c>
      <c r="O1623" s="298" t="e">
        <f>VLOOKUP(msa[[#This Row],[hwycov_id]],check!$A$2:$P$26,16,FALSE)</f>
        <v>#N/A</v>
      </c>
      <c r="P1623" s="298">
        <v>1644</v>
      </c>
    </row>
    <row r="1624" spans="1:16">
      <c r="A1624" s="59">
        <v>15289</v>
      </c>
      <c r="B1624" s="59">
        <v>3</v>
      </c>
      <c r="C1624" s="59">
        <v>1</v>
      </c>
      <c r="D1624" s="59">
        <v>2</v>
      </c>
      <c r="E1624" s="59" t="s">
        <v>80</v>
      </c>
      <c r="F1624" s="227">
        <v>3</v>
      </c>
      <c r="G1624" s="227">
        <v>1</v>
      </c>
      <c r="H1624" s="59">
        <v>5</v>
      </c>
      <c r="I1624" s="227">
        <v>16</v>
      </c>
      <c r="J1624" s="59">
        <v>11500</v>
      </c>
      <c r="K1624" s="78">
        <f>VLOOKUP(msa[[#This Row],[hwycov_id]],cnf[],10,FALSE)</f>
        <v>11500</v>
      </c>
      <c r="L1624" s="229">
        <f t="shared" si="75"/>
        <v>0</v>
      </c>
      <c r="M1624" s="228">
        <f t="shared" si="76"/>
        <v>0</v>
      </c>
      <c r="N1624" s="228">
        <f t="shared" si="77"/>
        <v>0</v>
      </c>
      <c r="O1624" s="298" t="e">
        <f>VLOOKUP(msa[[#This Row],[hwycov_id]],check!$A$2:$P$26,16,FALSE)</f>
        <v>#N/A</v>
      </c>
      <c r="P1624" s="298">
        <v>1645</v>
      </c>
    </row>
    <row r="1625" spans="1:16">
      <c r="A1625" s="59">
        <v>10843</v>
      </c>
      <c r="B1625" s="59">
        <v>3</v>
      </c>
      <c r="C1625" s="59">
        <v>1</v>
      </c>
      <c r="D1625" s="59">
        <v>2</v>
      </c>
      <c r="E1625" s="59" t="s">
        <v>80</v>
      </c>
      <c r="F1625" s="227">
        <v>3</v>
      </c>
      <c r="G1625" s="227">
        <v>1</v>
      </c>
      <c r="H1625" s="59">
        <v>5</v>
      </c>
      <c r="I1625" s="227">
        <v>10</v>
      </c>
      <c r="J1625" s="59">
        <v>11600</v>
      </c>
      <c r="K1625" s="78">
        <f>VLOOKUP(msa[[#This Row],[hwycov_id]],cnf[],10,FALSE)</f>
        <v>11600</v>
      </c>
      <c r="L1625" s="229">
        <f t="shared" si="75"/>
        <v>0</v>
      </c>
      <c r="M1625" s="228">
        <f t="shared" si="76"/>
        <v>0</v>
      </c>
      <c r="N1625" s="228">
        <f t="shared" si="77"/>
        <v>0</v>
      </c>
      <c r="O1625" s="298" t="e">
        <f>VLOOKUP(msa[[#This Row],[hwycov_id]],check!$A$2:$P$26,16,FALSE)</f>
        <v>#N/A</v>
      </c>
      <c r="P1625" s="298">
        <v>1646</v>
      </c>
    </row>
    <row r="1626" spans="1:16">
      <c r="A1626" s="59">
        <v>2482</v>
      </c>
      <c r="B1626" s="59">
        <v>3</v>
      </c>
      <c r="C1626" s="59">
        <v>1</v>
      </c>
      <c r="D1626" s="59">
        <v>2</v>
      </c>
      <c r="E1626" s="59" t="s">
        <v>80</v>
      </c>
      <c r="F1626" s="227">
        <v>3</v>
      </c>
      <c r="G1626" s="227">
        <v>1</v>
      </c>
      <c r="H1626" s="59">
        <v>5</v>
      </c>
      <c r="I1626" s="227">
        <v>5</v>
      </c>
      <c r="J1626" s="59">
        <v>11800</v>
      </c>
      <c r="K1626" s="78">
        <f>VLOOKUP(msa[[#This Row],[hwycov_id]],cnf[],10,FALSE)</f>
        <v>11800</v>
      </c>
      <c r="L1626" s="229">
        <f t="shared" si="75"/>
        <v>0</v>
      </c>
      <c r="M1626" s="228">
        <f t="shared" si="76"/>
        <v>0</v>
      </c>
      <c r="N1626" s="228">
        <f t="shared" si="77"/>
        <v>0</v>
      </c>
      <c r="O1626" s="298" t="e">
        <f>VLOOKUP(msa[[#This Row],[hwycov_id]],check!$A$2:$P$26,16,FALSE)</f>
        <v>#N/A</v>
      </c>
      <c r="P1626" s="298">
        <v>1647</v>
      </c>
    </row>
    <row r="1627" spans="1:16">
      <c r="A1627" s="59">
        <v>16118</v>
      </c>
      <c r="B1627" s="59">
        <v>3</v>
      </c>
      <c r="C1627" s="59">
        <v>1</v>
      </c>
      <c r="D1627" s="59">
        <v>2</v>
      </c>
      <c r="E1627" s="59" t="s">
        <v>80</v>
      </c>
      <c r="F1627" s="227">
        <v>3</v>
      </c>
      <c r="G1627" s="227">
        <v>1</v>
      </c>
      <c r="H1627" s="59">
        <v>5</v>
      </c>
      <c r="I1627" s="227">
        <v>19</v>
      </c>
      <c r="J1627" s="59">
        <v>12000</v>
      </c>
      <c r="K1627" s="78">
        <f>VLOOKUP(msa[[#This Row],[hwycov_id]],cnf[],10,FALSE)</f>
        <v>12000</v>
      </c>
      <c r="L1627" s="229">
        <f t="shared" si="75"/>
        <v>0</v>
      </c>
      <c r="M1627" s="228">
        <f t="shared" si="76"/>
        <v>0</v>
      </c>
      <c r="N1627" s="228">
        <f t="shared" si="77"/>
        <v>0</v>
      </c>
      <c r="O1627" s="298" t="e">
        <f>VLOOKUP(msa[[#This Row],[hwycov_id]],check!$A$2:$P$26,16,FALSE)</f>
        <v>#N/A</v>
      </c>
      <c r="P1627" s="298">
        <v>1648</v>
      </c>
    </row>
    <row r="1628" spans="1:16">
      <c r="A1628" s="59">
        <v>17485</v>
      </c>
      <c r="B1628" s="59">
        <v>3</v>
      </c>
      <c r="C1628" s="59">
        <v>1</v>
      </c>
      <c r="D1628" s="59">
        <v>2</v>
      </c>
      <c r="E1628" s="59" t="s">
        <v>80</v>
      </c>
      <c r="F1628" s="227">
        <v>3</v>
      </c>
      <c r="G1628" s="227">
        <v>1</v>
      </c>
      <c r="H1628" s="59">
        <v>5</v>
      </c>
      <c r="I1628" s="227">
        <v>5</v>
      </c>
      <c r="J1628" s="59">
        <v>12000</v>
      </c>
      <c r="K1628" s="78">
        <f>VLOOKUP(msa[[#This Row],[hwycov_id]],cnf[],10,FALSE)</f>
        <v>12000</v>
      </c>
      <c r="L1628" s="229">
        <f t="shared" si="75"/>
        <v>0</v>
      </c>
      <c r="M1628" s="228">
        <f t="shared" si="76"/>
        <v>0</v>
      </c>
      <c r="N1628" s="228">
        <f t="shared" si="77"/>
        <v>0</v>
      </c>
      <c r="O1628" s="298" t="e">
        <f>VLOOKUP(msa[[#This Row],[hwycov_id]],check!$A$2:$P$26,16,FALSE)</f>
        <v>#N/A</v>
      </c>
      <c r="P1628" s="298">
        <v>1649</v>
      </c>
    </row>
    <row r="1629" spans="1:16">
      <c r="A1629" s="59">
        <v>18004</v>
      </c>
      <c r="B1629" s="59">
        <v>3</v>
      </c>
      <c r="C1629" s="59">
        <v>1</v>
      </c>
      <c r="D1629" s="59">
        <v>2</v>
      </c>
      <c r="E1629" s="59" t="s">
        <v>80</v>
      </c>
      <c r="F1629" s="227">
        <v>3</v>
      </c>
      <c r="G1629" s="227">
        <v>1</v>
      </c>
      <c r="H1629" s="59">
        <v>5</v>
      </c>
      <c r="I1629" s="227">
        <v>5</v>
      </c>
      <c r="J1629" s="59">
        <v>12200</v>
      </c>
      <c r="K1629" s="78">
        <f>VLOOKUP(msa[[#This Row],[hwycov_id]],cnf[],10,FALSE)</f>
        <v>12200</v>
      </c>
      <c r="L1629" s="229">
        <f t="shared" si="75"/>
        <v>0</v>
      </c>
      <c r="M1629" s="228">
        <f t="shared" si="76"/>
        <v>0</v>
      </c>
      <c r="N1629" s="228">
        <f t="shared" si="77"/>
        <v>0</v>
      </c>
      <c r="O1629" s="298" t="e">
        <f>VLOOKUP(msa[[#This Row],[hwycov_id]],check!$A$2:$P$26,16,FALSE)</f>
        <v>#N/A</v>
      </c>
      <c r="P1629" s="298">
        <v>1650</v>
      </c>
    </row>
    <row r="1630" spans="1:16">
      <c r="A1630" s="59">
        <v>20173</v>
      </c>
      <c r="B1630" s="59">
        <v>3</v>
      </c>
      <c r="C1630" s="59">
        <v>1</v>
      </c>
      <c r="D1630" s="59">
        <v>2</v>
      </c>
      <c r="E1630" s="59" t="s">
        <v>80</v>
      </c>
      <c r="F1630" s="227">
        <v>3</v>
      </c>
      <c r="G1630" s="227">
        <v>1</v>
      </c>
      <c r="H1630" s="59">
        <v>5</v>
      </c>
      <c r="I1630" s="227">
        <v>19</v>
      </c>
      <c r="J1630" s="59">
        <v>12900</v>
      </c>
      <c r="K1630" s="78">
        <f>VLOOKUP(msa[[#This Row],[hwycov_id]],cnf[],10,FALSE)</f>
        <v>12900</v>
      </c>
      <c r="L1630" s="229">
        <f t="shared" si="75"/>
        <v>0</v>
      </c>
      <c r="M1630" s="228">
        <f t="shared" si="76"/>
        <v>0</v>
      </c>
      <c r="N1630" s="228">
        <f t="shared" si="77"/>
        <v>0</v>
      </c>
      <c r="O1630" s="298" t="e">
        <f>VLOOKUP(msa[[#This Row],[hwycov_id]],check!$A$2:$P$26,16,FALSE)</f>
        <v>#N/A</v>
      </c>
      <c r="P1630" s="298">
        <v>1651</v>
      </c>
    </row>
    <row r="1631" spans="1:16">
      <c r="A1631" s="59">
        <v>1422</v>
      </c>
      <c r="B1631" s="59">
        <v>3</v>
      </c>
      <c r="C1631" s="59">
        <v>1</v>
      </c>
      <c r="D1631" s="59">
        <v>2</v>
      </c>
      <c r="E1631" s="59" t="s">
        <v>80</v>
      </c>
      <c r="F1631" s="227">
        <v>3</v>
      </c>
      <c r="G1631" s="227">
        <v>1</v>
      </c>
      <c r="H1631" s="59">
        <v>5</v>
      </c>
      <c r="I1631" s="227">
        <v>5</v>
      </c>
      <c r="J1631" s="59">
        <v>13100</v>
      </c>
      <c r="K1631" s="78">
        <f>VLOOKUP(msa[[#This Row],[hwycov_id]],cnf[],10,FALSE)</f>
        <v>13100</v>
      </c>
      <c r="L1631" s="229">
        <f t="shared" si="75"/>
        <v>0</v>
      </c>
      <c r="M1631" s="228">
        <f t="shared" si="76"/>
        <v>0</v>
      </c>
      <c r="N1631" s="228">
        <f t="shared" si="77"/>
        <v>0</v>
      </c>
      <c r="O1631" s="298" t="e">
        <f>VLOOKUP(msa[[#This Row],[hwycov_id]],check!$A$2:$P$26,16,FALSE)</f>
        <v>#N/A</v>
      </c>
      <c r="P1631" s="298">
        <v>1652</v>
      </c>
    </row>
    <row r="1632" spans="1:16">
      <c r="A1632" s="59">
        <v>6986</v>
      </c>
      <c r="B1632" s="59">
        <v>3</v>
      </c>
      <c r="C1632" s="59">
        <v>1</v>
      </c>
      <c r="D1632" s="59">
        <v>2</v>
      </c>
      <c r="E1632" s="59" t="s">
        <v>80</v>
      </c>
      <c r="F1632" s="227">
        <v>3</v>
      </c>
      <c r="G1632" s="227">
        <v>1</v>
      </c>
      <c r="H1632" s="59">
        <v>5</v>
      </c>
      <c r="I1632" s="227">
        <v>5</v>
      </c>
      <c r="J1632" s="59">
        <v>13300</v>
      </c>
      <c r="K1632" s="78">
        <f>VLOOKUP(msa[[#This Row],[hwycov_id]],cnf[],10,FALSE)</f>
        <v>13300</v>
      </c>
      <c r="L1632" s="229">
        <f t="shared" si="75"/>
        <v>0</v>
      </c>
      <c r="M1632" s="228">
        <f t="shared" si="76"/>
        <v>0</v>
      </c>
      <c r="N1632" s="228">
        <f t="shared" si="77"/>
        <v>0</v>
      </c>
      <c r="O1632" s="298" t="e">
        <f>VLOOKUP(msa[[#This Row],[hwycov_id]],check!$A$2:$P$26,16,FALSE)</f>
        <v>#N/A</v>
      </c>
      <c r="P1632" s="298">
        <v>1653</v>
      </c>
    </row>
    <row r="1633" spans="1:16">
      <c r="A1633" s="59">
        <v>7565</v>
      </c>
      <c r="B1633" s="59">
        <v>3</v>
      </c>
      <c r="C1633" s="59">
        <v>1</v>
      </c>
      <c r="D1633" s="59">
        <v>2</v>
      </c>
      <c r="E1633" s="59" t="s">
        <v>80</v>
      </c>
      <c r="F1633" s="227">
        <v>3</v>
      </c>
      <c r="G1633" s="227">
        <v>1</v>
      </c>
      <c r="H1633" s="59">
        <v>5</v>
      </c>
      <c r="I1633" s="227">
        <v>5</v>
      </c>
      <c r="J1633" s="59">
        <v>13900</v>
      </c>
      <c r="K1633" s="78">
        <f>VLOOKUP(msa[[#This Row],[hwycov_id]],cnf[],10,FALSE)</f>
        <v>13900</v>
      </c>
      <c r="L1633" s="229">
        <f t="shared" si="75"/>
        <v>0</v>
      </c>
      <c r="M1633" s="228">
        <f t="shared" si="76"/>
        <v>0</v>
      </c>
      <c r="N1633" s="228">
        <f t="shared" si="77"/>
        <v>0</v>
      </c>
      <c r="O1633" s="298" t="e">
        <f>VLOOKUP(msa[[#This Row],[hwycov_id]],check!$A$2:$P$26,16,FALSE)</f>
        <v>#N/A</v>
      </c>
      <c r="P1633" s="298">
        <v>1654</v>
      </c>
    </row>
    <row r="1634" spans="1:16">
      <c r="A1634" s="59">
        <v>766</v>
      </c>
      <c r="B1634" s="59">
        <v>3</v>
      </c>
      <c r="C1634" s="59">
        <v>1</v>
      </c>
      <c r="D1634" s="59">
        <v>2</v>
      </c>
      <c r="E1634" s="59" t="s">
        <v>80</v>
      </c>
      <c r="F1634" s="227">
        <v>3</v>
      </c>
      <c r="G1634" s="227">
        <v>1</v>
      </c>
      <c r="H1634" s="59">
        <v>5</v>
      </c>
      <c r="I1634" s="227">
        <v>5</v>
      </c>
      <c r="J1634" s="59">
        <v>13900</v>
      </c>
      <c r="K1634" s="78">
        <f>VLOOKUP(msa[[#This Row],[hwycov_id]],cnf[],10,FALSE)</f>
        <v>13900</v>
      </c>
      <c r="L1634" s="229">
        <f t="shared" si="75"/>
        <v>0</v>
      </c>
      <c r="M1634" s="228">
        <f t="shared" si="76"/>
        <v>0</v>
      </c>
      <c r="N1634" s="228">
        <f t="shared" si="77"/>
        <v>0</v>
      </c>
      <c r="O1634" s="298" t="e">
        <f>VLOOKUP(msa[[#This Row],[hwycov_id]],check!$A$2:$P$26,16,FALSE)</f>
        <v>#N/A</v>
      </c>
      <c r="P1634" s="298">
        <v>1655</v>
      </c>
    </row>
    <row r="1635" spans="1:16">
      <c r="A1635" s="59">
        <v>7435</v>
      </c>
      <c r="B1635" s="59">
        <v>3</v>
      </c>
      <c r="C1635" s="59">
        <v>1</v>
      </c>
      <c r="D1635" s="59">
        <v>2</v>
      </c>
      <c r="E1635" s="59" t="s">
        <v>80</v>
      </c>
      <c r="F1635" s="227">
        <v>3</v>
      </c>
      <c r="G1635" s="227">
        <v>1</v>
      </c>
      <c r="H1635" s="59">
        <v>5</v>
      </c>
      <c r="I1635" s="227">
        <v>16</v>
      </c>
      <c r="J1635" s="59">
        <v>14000</v>
      </c>
      <c r="K1635" s="78">
        <f>VLOOKUP(msa[[#This Row],[hwycov_id]],cnf[],10,FALSE)</f>
        <v>14000</v>
      </c>
      <c r="L1635" s="229">
        <f t="shared" si="75"/>
        <v>0</v>
      </c>
      <c r="M1635" s="228">
        <f t="shared" si="76"/>
        <v>0</v>
      </c>
      <c r="N1635" s="228">
        <f t="shared" si="77"/>
        <v>0</v>
      </c>
      <c r="O1635" s="298" t="e">
        <f>VLOOKUP(msa[[#This Row],[hwycov_id]],check!$A$2:$P$26,16,FALSE)</f>
        <v>#N/A</v>
      </c>
      <c r="P1635" s="298">
        <v>1656</v>
      </c>
    </row>
    <row r="1636" spans="1:16">
      <c r="A1636" s="59">
        <v>12680</v>
      </c>
      <c r="B1636" s="59">
        <v>3</v>
      </c>
      <c r="C1636" s="59">
        <v>1</v>
      </c>
      <c r="D1636" s="59">
        <v>2</v>
      </c>
      <c r="E1636" s="59" t="s">
        <v>80</v>
      </c>
      <c r="F1636" s="227">
        <v>3</v>
      </c>
      <c r="G1636" s="227">
        <v>1</v>
      </c>
      <c r="H1636" s="59">
        <v>5</v>
      </c>
      <c r="I1636" s="227">
        <v>5</v>
      </c>
      <c r="J1636" s="59">
        <v>14100</v>
      </c>
      <c r="K1636" s="78">
        <f>VLOOKUP(msa[[#This Row],[hwycov_id]],cnf[],10,FALSE)</f>
        <v>14100</v>
      </c>
      <c r="L1636" s="229">
        <f t="shared" si="75"/>
        <v>0</v>
      </c>
      <c r="M1636" s="228">
        <f t="shared" si="76"/>
        <v>0</v>
      </c>
      <c r="N1636" s="228">
        <f t="shared" si="77"/>
        <v>0</v>
      </c>
      <c r="O1636" s="298" t="e">
        <f>VLOOKUP(msa[[#This Row],[hwycov_id]],check!$A$2:$P$26,16,FALSE)</f>
        <v>#N/A</v>
      </c>
      <c r="P1636" s="298">
        <v>1657</v>
      </c>
    </row>
    <row r="1637" spans="1:16">
      <c r="A1637" s="59">
        <v>1126</v>
      </c>
      <c r="B1637" s="59">
        <v>3</v>
      </c>
      <c r="C1637" s="59">
        <v>1</v>
      </c>
      <c r="D1637" s="59">
        <v>2</v>
      </c>
      <c r="E1637" s="59" t="s">
        <v>80</v>
      </c>
      <c r="F1637" s="227">
        <v>3</v>
      </c>
      <c r="G1637" s="227">
        <v>1</v>
      </c>
      <c r="H1637" s="59">
        <v>5</v>
      </c>
      <c r="I1637" s="227">
        <v>5</v>
      </c>
      <c r="J1637" s="59">
        <v>14200</v>
      </c>
      <c r="K1637" s="78">
        <f>VLOOKUP(msa[[#This Row],[hwycov_id]],cnf[],10,FALSE)</f>
        <v>14200</v>
      </c>
      <c r="L1637" s="229">
        <f t="shared" si="75"/>
        <v>0</v>
      </c>
      <c r="M1637" s="228">
        <f t="shared" si="76"/>
        <v>0</v>
      </c>
      <c r="N1637" s="228">
        <f t="shared" si="77"/>
        <v>0</v>
      </c>
      <c r="O1637" s="298" t="e">
        <f>VLOOKUP(msa[[#This Row],[hwycov_id]],check!$A$2:$P$26,16,FALSE)</f>
        <v>#N/A</v>
      </c>
      <c r="P1637" s="298">
        <v>1658</v>
      </c>
    </row>
    <row r="1638" spans="1:16">
      <c r="A1638" s="59">
        <v>1107</v>
      </c>
      <c r="B1638" s="59">
        <v>3</v>
      </c>
      <c r="C1638" s="59">
        <v>1</v>
      </c>
      <c r="D1638" s="59">
        <v>2</v>
      </c>
      <c r="E1638" s="59" t="s">
        <v>80</v>
      </c>
      <c r="F1638" s="227">
        <v>3</v>
      </c>
      <c r="G1638" s="227">
        <v>1</v>
      </c>
      <c r="H1638" s="59">
        <v>5</v>
      </c>
      <c r="I1638" s="227">
        <v>5</v>
      </c>
      <c r="J1638" s="59">
        <v>14300</v>
      </c>
      <c r="K1638" s="78">
        <f>VLOOKUP(msa[[#This Row],[hwycov_id]],cnf[],10,FALSE)</f>
        <v>14300</v>
      </c>
      <c r="L1638" s="229">
        <f t="shared" si="75"/>
        <v>0</v>
      </c>
      <c r="M1638" s="228">
        <f t="shared" si="76"/>
        <v>0</v>
      </c>
      <c r="N1638" s="228">
        <f t="shared" si="77"/>
        <v>0</v>
      </c>
      <c r="O1638" s="298" t="e">
        <f>VLOOKUP(msa[[#This Row],[hwycov_id]],check!$A$2:$P$26,16,FALSE)</f>
        <v>#N/A</v>
      </c>
      <c r="P1638" s="298">
        <v>1659</v>
      </c>
    </row>
    <row r="1639" spans="1:16">
      <c r="A1639" s="59">
        <v>19953</v>
      </c>
      <c r="B1639" s="59">
        <v>3</v>
      </c>
      <c r="C1639" s="59">
        <v>1</v>
      </c>
      <c r="D1639" s="59">
        <v>2</v>
      </c>
      <c r="E1639" s="59" t="s">
        <v>80</v>
      </c>
      <c r="F1639" s="227">
        <v>3</v>
      </c>
      <c r="G1639" s="227">
        <v>1</v>
      </c>
      <c r="H1639" s="59">
        <v>5</v>
      </c>
      <c r="I1639" s="227">
        <v>5</v>
      </c>
      <c r="J1639" s="59">
        <v>14300</v>
      </c>
      <c r="K1639" s="78">
        <f>VLOOKUP(msa[[#This Row],[hwycov_id]],cnf[],10,FALSE)</f>
        <v>14300</v>
      </c>
      <c r="L1639" s="229">
        <f t="shared" si="75"/>
        <v>0</v>
      </c>
      <c r="M1639" s="228">
        <f t="shared" si="76"/>
        <v>0</v>
      </c>
      <c r="N1639" s="228">
        <f t="shared" si="77"/>
        <v>0</v>
      </c>
      <c r="O1639" s="298" t="e">
        <f>VLOOKUP(msa[[#This Row],[hwycov_id]],check!$A$2:$P$26,16,FALSE)</f>
        <v>#N/A</v>
      </c>
      <c r="P1639" s="298">
        <v>1660</v>
      </c>
    </row>
    <row r="1640" spans="1:16">
      <c r="A1640" s="59">
        <v>95</v>
      </c>
      <c r="B1640" s="59">
        <v>3</v>
      </c>
      <c r="C1640" s="59">
        <v>1</v>
      </c>
      <c r="D1640" s="59">
        <v>2</v>
      </c>
      <c r="E1640" s="59" t="s">
        <v>80</v>
      </c>
      <c r="F1640" s="227">
        <v>3</v>
      </c>
      <c r="G1640" s="227">
        <v>1</v>
      </c>
      <c r="H1640" s="59">
        <v>5</v>
      </c>
      <c r="I1640" s="227">
        <v>5</v>
      </c>
      <c r="J1640" s="59">
        <v>15100</v>
      </c>
      <c r="K1640" s="78">
        <f>VLOOKUP(msa[[#This Row],[hwycov_id]],cnf[],10,FALSE)</f>
        <v>15100</v>
      </c>
      <c r="L1640" s="229">
        <f t="shared" si="75"/>
        <v>0</v>
      </c>
      <c r="M1640" s="228">
        <f t="shared" si="76"/>
        <v>0</v>
      </c>
      <c r="N1640" s="228">
        <f t="shared" si="77"/>
        <v>0</v>
      </c>
      <c r="O1640" s="298" t="e">
        <f>VLOOKUP(msa[[#This Row],[hwycov_id]],check!$A$2:$P$26,16,FALSE)</f>
        <v>#N/A</v>
      </c>
      <c r="P1640" s="298">
        <v>1661</v>
      </c>
    </row>
    <row r="1641" spans="1:16">
      <c r="A1641" s="59">
        <v>3107</v>
      </c>
      <c r="B1641" s="59">
        <v>3</v>
      </c>
      <c r="C1641" s="59">
        <v>1</v>
      </c>
      <c r="D1641" s="59">
        <v>2</v>
      </c>
      <c r="E1641" s="59" t="s">
        <v>80</v>
      </c>
      <c r="F1641" s="227">
        <v>3</v>
      </c>
      <c r="G1641" s="227">
        <v>1</v>
      </c>
      <c r="H1641" s="59">
        <v>5</v>
      </c>
      <c r="I1641" s="227">
        <v>5</v>
      </c>
      <c r="J1641" s="59">
        <v>15300</v>
      </c>
      <c r="K1641" s="78">
        <f>VLOOKUP(msa[[#This Row],[hwycov_id]],cnf[],10,FALSE)</f>
        <v>15300</v>
      </c>
      <c r="L1641" s="229">
        <f t="shared" si="75"/>
        <v>0</v>
      </c>
      <c r="M1641" s="228">
        <f t="shared" si="76"/>
        <v>0</v>
      </c>
      <c r="N1641" s="228">
        <f t="shared" si="77"/>
        <v>0</v>
      </c>
      <c r="O1641" s="298" t="e">
        <f>VLOOKUP(msa[[#This Row],[hwycov_id]],check!$A$2:$P$26,16,FALSE)</f>
        <v>#N/A</v>
      </c>
      <c r="P1641" s="298">
        <v>1662</v>
      </c>
    </row>
    <row r="1642" spans="1:16">
      <c r="A1642" s="59">
        <v>13748</v>
      </c>
      <c r="B1642" s="59">
        <v>3</v>
      </c>
      <c r="C1642" s="59">
        <v>1</v>
      </c>
      <c r="D1642" s="59">
        <v>2</v>
      </c>
      <c r="E1642" s="59" t="s">
        <v>80</v>
      </c>
      <c r="F1642" s="227">
        <v>3</v>
      </c>
      <c r="G1642" s="227">
        <v>1</v>
      </c>
      <c r="H1642" s="59">
        <v>5</v>
      </c>
      <c r="I1642" s="227">
        <v>19</v>
      </c>
      <c r="J1642" s="59">
        <v>15400</v>
      </c>
      <c r="K1642" s="78">
        <f>VLOOKUP(msa[[#This Row],[hwycov_id]],cnf[],10,FALSE)</f>
        <v>15400</v>
      </c>
      <c r="L1642" s="229">
        <f t="shared" si="75"/>
        <v>0</v>
      </c>
      <c r="M1642" s="228">
        <f t="shared" si="76"/>
        <v>0</v>
      </c>
      <c r="N1642" s="228">
        <f t="shared" si="77"/>
        <v>0</v>
      </c>
      <c r="O1642" s="298" t="e">
        <f>VLOOKUP(msa[[#This Row],[hwycov_id]],check!$A$2:$P$26,16,FALSE)</f>
        <v>#N/A</v>
      </c>
      <c r="P1642" s="298">
        <v>1663</v>
      </c>
    </row>
    <row r="1643" spans="1:16">
      <c r="A1643" s="59">
        <v>7573</v>
      </c>
      <c r="B1643" s="59">
        <v>3</v>
      </c>
      <c r="C1643" s="59">
        <v>1</v>
      </c>
      <c r="D1643" s="59">
        <v>2</v>
      </c>
      <c r="E1643" s="59" t="s">
        <v>80</v>
      </c>
      <c r="F1643" s="227">
        <v>3</v>
      </c>
      <c r="G1643" s="227">
        <v>1</v>
      </c>
      <c r="H1643" s="59">
        <v>5</v>
      </c>
      <c r="I1643" s="227">
        <v>5</v>
      </c>
      <c r="J1643" s="59">
        <v>15700</v>
      </c>
      <c r="K1643" s="78">
        <f>VLOOKUP(msa[[#This Row],[hwycov_id]],cnf[],10,FALSE)</f>
        <v>15700</v>
      </c>
      <c r="L1643" s="229">
        <f t="shared" si="75"/>
        <v>0</v>
      </c>
      <c r="M1643" s="228">
        <f t="shared" si="76"/>
        <v>0</v>
      </c>
      <c r="N1643" s="228">
        <f t="shared" si="77"/>
        <v>0</v>
      </c>
      <c r="O1643" s="298" t="e">
        <f>VLOOKUP(msa[[#This Row],[hwycov_id]],check!$A$2:$P$26,16,FALSE)</f>
        <v>#N/A</v>
      </c>
      <c r="P1643" s="298">
        <v>1664</v>
      </c>
    </row>
    <row r="1644" spans="1:16">
      <c r="A1644" s="59">
        <v>2497</v>
      </c>
      <c r="B1644" s="59">
        <v>3</v>
      </c>
      <c r="C1644" s="59">
        <v>1</v>
      </c>
      <c r="D1644" s="59">
        <v>2</v>
      </c>
      <c r="E1644" s="59" t="s">
        <v>80</v>
      </c>
      <c r="F1644" s="227">
        <v>3</v>
      </c>
      <c r="G1644" s="227">
        <v>1</v>
      </c>
      <c r="H1644" s="59">
        <v>5</v>
      </c>
      <c r="I1644" s="227">
        <v>5</v>
      </c>
      <c r="J1644" s="59">
        <v>16900</v>
      </c>
      <c r="K1644" s="78">
        <f>VLOOKUP(msa[[#This Row],[hwycov_id]],cnf[],10,FALSE)</f>
        <v>16900</v>
      </c>
      <c r="L1644" s="229">
        <f t="shared" si="75"/>
        <v>0</v>
      </c>
      <c r="M1644" s="228">
        <f t="shared" si="76"/>
        <v>0</v>
      </c>
      <c r="N1644" s="228">
        <f t="shared" si="77"/>
        <v>0</v>
      </c>
      <c r="O1644" s="298" t="e">
        <f>VLOOKUP(msa[[#This Row],[hwycov_id]],check!$A$2:$P$26,16,FALSE)</f>
        <v>#N/A</v>
      </c>
      <c r="P1644" s="298">
        <v>1665</v>
      </c>
    </row>
    <row r="1645" spans="1:16">
      <c r="A1645" s="59">
        <v>7569</v>
      </c>
      <c r="B1645" s="59">
        <v>3</v>
      </c>
      <c r="C1645" s="59">
        <v>1</v>
      </c>
      <c r="D1645" s="59">
        <v>2</v>
      </c>
      <c r="E1645" s="59" t="s">
        <v>80</v>
      </c>
      <c r="F1645" s="227">
        <v>3</v>
      </c>
      <c r="G1645" s="227">
        <v>1</v>
      </c>
      <c r="H1645" s="59">
        <v>5</v>
      </c>
      <c r="I1645" s="227">
        <v>5</v>
      </c>
      <c r="J1645" s="59">
        <v>17100</v>
      </c>
      <c r="K1645" s="78">
        <f>VLOOKUP(msa[[#This Row],[hwycov_id]],cnf[],10,FALSE)</f>
        <v>17100</v>
      </c>
      <c r="L1645" s="229">
        <f t="shared" si="75"/>
        <v>0</v>
      </c>
      <c r="M1645" s="228">
        <f t="shared" si="76"/>
        <v>0</v>
      </c>
      <c r="N1645" s="228">
        <f t="shared" si="77"/>
        <v>0</v>
      </c>
      <c r="O1645" s="298" t="e">
        <f>VLOOKUP(msa[[#This Row],[hwycov_id]],check!$A$2:$P$26,16,FALSE)</f>
        <v>#N/A</v>
      </c>
      <c r="P1645" s="298">
        <v>1666</v>
      </c>
    </row>
    <row r="1646" spans="1:16">
      <c r="A1646" s="59">
        <v>12977</v>
      </c>
      <c r="B1646" s="59">
        <v>3</v>
      </c>
      <c r="C1646" s="59">
        <v>1</v>
      </c>
      <c r="D1646" s="59">
        <v>2</v>
      </c>
      <c r="E1646" s="59" t="s">
        <v>80</v>
      </c>
      <c r="F1646" s="227">
        <v>3</v>
      </c>
      <c r="G1646" s="227">
        <v>1</v>
      </c>
      <c r="H1646" s="59">
        <v>5</v>
      </c>
      <c r="I1646" s="227">
        <v>5</v>
      </c>
      <c r="J1646" s="59">
        <v>17300</v>
      </c>
      <c r="K1646" s="78">
        <f>VLOOKUP(msa[[#This Row],[hwycov_id]],cnf[],10,FALSE)</f>
        <v>17300</v>
      </c>
      <c r="L1646" s="229">
        <f t="shared" si="75"/>
        <v>0</v>
      </c>
      <c r="M1646" s="228">
        <f t="shared" si="76"/>
        <v>0</v>
      </c>
      <c r="N1646" s="228">
        <f t="shared" si="77"/>
        <v>0</v>
      </c>
      <c r="O1646" s="298" t="e">
        <f>VLOOKUP(msa[[#This Row],[hwycov_id]],check!$A$2:$P$26,16,FALSE)</f>
        <v>#N/A</v>
      </c>
      <c r="P1646" s="298">
        <v>1667</v>
      </c>
    </row>
    <row r="1647" spans="1:16">
      <c r="A1647" s="59">
        <v>17403</v>
      </c>
      <c r="B1647" s="59">
        <v>3</v>
      </c>
      <c r="C1647" s="59">
        <v>1</v>
      </c>
      <c r="D1647" s="59">
        <v>2</v>
      </c>
      <c r="E1647" s="59" t="s">
        <v>80</v>
      </c>
      <c r="F1647" s="227">
        <v>3</v>
      </c>
      <c r="G1647" s="227">
        <v>1</v>
      </c>
      <c r="H1647" s="59">
        <v>5</v>
      </c>
      <c r="I1647" s="227">
        <v>16</v>
      </c>
      <c r="J1647" s="59">
        <v>17300</v>
      </c>
      <c r="K1647" s="78">
        <f>VLOOKUP(msa[[#This Row],[hwycov_id]],cnf[],10,FALSE)</f>
        <v>17300</v>
      </c>
      <c r="L1647" s="229">
        <f t="shared" si="75"/>
        <v>0</v>
      </c>
      <c r="M1647" s="228">
        <f t="shared" si="76"/>
        <v>0</v>
      </c>
      <c r="N1647" s="228">
        <f t="shared" si="77"/>
        <v>0</v>
      </c>
      <c r="O1647" s="298" t="e">
        <f>VLOOKUP(msa[[#This Row],[hwycov_id]],check!$A$2:$P$26,16,FALSE)</f>
        <v>#N/A</v>
      </c>
      <c r="P1647" s="298">
        <v>1668</v>
      </c>
    </row>
    <row r="1648" spans="1:16">
      <c r="A1648" s="59">
        <v>7762</v>
      </c>
      <c r="B1648" s="59">
        <v>3</v>
      </c>
      <c r="C1648" s="59">
        <v>1</v>
      </c>
      <c r="D1648" s="59">
        <v>2</v>
      </c>
      <c r="E1648" s="59" t="s">
        <v>80</v>
      </c>
      <c r="F1648" s="227">
        <v>3</v>
      </c>
      <c r="G1648" s="227">
        <v>1</v>
      </c>
      <c r="H1648" s="59">
        <v>5</v>
      </c>
      <c r="I1648" s="227">
        <v>16</v>
      </c>
      <c r="J1648" s="59">
        <v>18100</v>
      </c>
      <c r="K1648" s="78">
        <f>VLOOKUP(msa[[#This Row],[hwycov_id]],cnf[],10,FALSE)</f>
        <v>18100</v>
      </c>
      <c r="L1648" s="229">
        <f t="shared" si="75"/>
        <v>0</v>
      </c>
      <c r="M1648" s="228">
        <f t="shared" si="76"/>
        <v>0</v>
      </c>
      <c r="N1648" s="228">
        <f t="shared" si="77"/>
        <v>0</v>
      </c>
      <c r="O1648" s="298" t="e">
        <f>VLOOKUP(msa[[#This Row],[hwycov_id]],check!$A$2:$P$26,16,FALSE)</f>
        <v>#N/A</v>
      </c>
      <c r="P1648" s="298">
        <v>1669</v>
      </c>
    </row>
    <row r="1649" spans="1:16">
      <c r="A1649" s="59">
        <v>6102</v>
      </c>
      <c r="B1649" s="59">
        <v>3</v>
      </c>
      <c r="C1649" s="59">
        <v>1</v>
      </c>
      <c r="D1649" s="59">
        <v>2</v>
      </c>
      <c r="E1649" s="59" t="s">
        <v>80</v>
      </c>
      <c r="F1649" s="227">
        <v>3</v>
      </c>
      <c r="G1649" s="227">
        <v>1</v>
      </c>
      <c r="H1649" s="59">
        <v>5</v>
      </c>
      <c r="I1649" s="227">
        <v>19</v>
      </c>
      <c r="J1649" s="59">
        <v>18500</v>
      </c>
      <c r="K1649" s="78">
        <f>VLOOKUP(msa[[#This Row],[hwycov_id]],cnf[],10,FALSE)</f>
        <v>18500</v>
      </c>
      <c r="L1649" s="229">
        <f t="shared" si="75"/>
        <v>0</v>
      </c>
      <c r="M1649" s="228">
        <f t="shared" si="76"/>
        <v>0</v>
      </c>
      <c r="N1649" s="228">
        <f t="shared" si="77"/>
        <v>0</v>
      </c>
      <c r="O1649" s="298" t="e">
        <f>VLOOKUP(msa[[#This Row],[hwycov_id]],check!$A$2:$P$26,16,FALSE)</f>
        <v>#N/A</v>
      </c>
      <c r="P1649" s="298">
        <v>1670</v>
      </c>
    </row>
    <row r="1650" spans="1:16">
      <c r="A1650" s="59">
        <v>8382</v>
      </c>
      <c r="B1650" s="59">
        <v>3</v>
      </c>
      <c r="C1650" s="59">
        <v>1</v>
      </c>
      <c r="D1650" s="59">
        <v>2</v>
      </c>
      <c r="E1650" s="59" t="s">
        <v>80</v>
      </c>
      <c r="F1650" s="227">
        <v>3</v>
      </c>
      <c r="G1650" s="227">
        <v>1</v>
      </c>
      <c r="H1650" s="59">
        <v>5</v>
      </c>
      <c r="I1650" s="227">
        <v>16</v>
      </c>
      <c r="J1650" s="59">
        <v>18700</v>
      </c>
      <c r="K1650" s="78">
        <f>VLOOKUP(msa[[#This Row],[hwycov_id]],cnf[],10,FALSE)</f>
        <v>18700</v>
      </c>
      <c r="L1650" s="229">
        <f t="shared" si="75"/>
        <v>0</v>
      </c>
      <c r="M1650" s="228">
        <f t="shared" si="76"/>
        <v>0</v>
      </c>
      <c r="N1650" s="228">
        <f t="shared" si="77"/>
        <v>0</v>
      </c>
      <c r="O1650" s="298" t="e">
        <f>VLOOKUP(msa[[#This Row],[hwycov_id]],check!$A$2:$P$26,16,FALSE)</f>
        <v>#N/A</v>
      </c>
      <c r="P1650" s="298">
        <v>1671</v>
      </c>
    </row>
    <row r="1651" spans="1:16">
      <c r="A1651" s="59">
        <v>17597</v>
      </c>
      <c r="B1651" s="59">
        <v>3</v>
      </c>
      <c r="C1651" s="59">
        <v>1</v>
      </c>
      <c r="D1651" s="59">
        <v>2</v>
      </c>
      <c r="E1651" s="59" t="s">
        <v>80</v>
      </c>
      <c r="F1651" s="227">
        <v>3</v>
      </c>
      <c r="G1651" s="227">
        <v>1</v>
      </c>
      <c r="H1651" s="59">
        <v>5</v>
      </c>
      <c r="I1651" s="227">
        <v>9</v>
      </c>
      <c r="J1651" s="59">
        <v>18800</v>
      </c>
      <c r="K1651" s="78">
        <f>VLOOKUP(msa[[#This Row],[hwycov_id]],cnf[],10,FALSE)</f>
        <v>18800</v>
      </c>
      <c r="L1651" s="229">
        <f t="shared" si="75"/>
        <v>0</v>
      </c>
      <c r="M1651" s="228">
        <f t="shared" si="76"/>
        <v>0</v>
      </c>
      <c r="N1651" s="228">
        <f t="shared" si="77"/>
        <v>0</v>
      </c>
      <c r="O1651" s="298" t="e">
        <f>VLOOKUP(msa[[#This Row],[hwycov_id]],check!$A$2:$P$26,16,FALSE)</f>
        <v>#N/A</v>
      </c>
      <c r="P1651" s="298">
        <v>1672</v>
      </c>
    </row>
    <row r="1652" spans="1:16">
      <c r="A1652" s="59">
        <v>6667</v>
      </c>
      <c r="B1652" s="59">
        <v>3</v>
      </c>
      <c r="C1652" s="59">
        <v>1</v>
      </c>
      <c r="D1652" s="59">
        <v>2</v>
      </c>
      <c r="E1652" s="59" t="s">
        <v>80</v>
      </c>
      <c r="F1652" s="227">
        <v>3</v>
      </c>
      <c r="G1652" s="227">
        <v>1</v>
      </c>
      <c r="H1652" s="59">
        <v>5</v>
      </c>
      <c r="I1652" s="227">
        <v>5</v>
      </c>
      <c r="J1652" s="59">
        <v>18900</v>
      </c>
      <c r="K1652" s="78">
        <f>VLOOKUP(msa[[#This Row],[hwycov_id]],cnf[],10,FALSE)</f>
        <v>18900</v>
      </c>
      <c r="L1652" s="229">
        <f t="shared" si="75"/>
        <v>0</v>
      </c>
      <c r="M1652" s="228">
        <f t="shared" si="76"/>
        <v>0</v>
      </c>
      <c r="N1652" s="228">
        <f t="shared" si="77"/>
        <v>0</v>
      </c>
      <c r="O1652" s="298" t="e">
        <f>VLOOKUP(msa[[#This Row],[hwycov_id]],check!$A$2:$P$26,16,FALSE)</f>
        <v>#N/A</v>
      </c>
      <c r="P1652" s="298">
        <v>1673</v>
      </c>
    </row>
    <row r="1653" spans="1:16">
      <c r="A1653" s="59">
        <v>17407</v>
      </c>
      <c r="B1653" s="59">
        <v>3</v>
      </c>
      <c r="C1653" s="59">
        <v>1</v>
      </c>
      <c r="D1653" s="59">
        <v>2</v>
      </c>
      <c r="E1653" s="59" t="s">
        <v>80</v>
      </c>
      <c r="F1653" s="227">
        <v>3</v>
      </c>
      <c r="G1653" s="227">
        <v>1</v>
      </c>
      <c r="H1653" s="59">
        <v>5</v>
      </c>
      <c r="I1653" s="227">
        <v>16</v>
      </c>
      <c r="J1653" s="59">
        <v>19000</v>
      </c>
      <c r="K1653" s="78">
        <f>VLOOKUP(msa[[#This Row],[hwycov_id]],cnf[],10,FALSE)</f>
        <v>19000</v>
      </c>
      <c r="L1653" s="229">
        <f t="shared" si="75"/>
        <v>0</v>
      </c>
      <c r="M1653" s="228">
        <f t="shared" si="76"/>
        <v>0</v>
      </c>
      <c r="N1653" s="228">
        <f t="shared" si="77"/>
        <v>0</v>
      </c>
      <c r="O1653" s="298" t="e">
        <f>VLOOKUP(msa[[#This Row],[hwycov_id]],check!$A$2:$P$26,16,FALSE)</f>
        <v>#N/A</v>
      </c>
      <c r="P1653" s="298">
        <v>1674</v>
      </c>
    </row>
    <row r="1654" spans="1:16">
      <c r="A1654" s="59">
        <v>19948</v>
      </c>
      <c r="B1654" s="59">
        <v>3</v>
      </c>
      <c r="C1654" s="59">
        <v>1</v>
      </c>
      <c r="D1654" s="59">
        <v>2</v>
      </c>
      <c r="E1654" s="59" t="s">
        <v>80</v>
      </c>
      <c r="F1654" s="227">
        <v>3</v>
      </c>
      <c r="G1654" s="227">
        <v>1</v>
      </c>
      <c r="H1654" s="59">
        <v>5</v>
      </c>
      <c r="I1654" s="227">
        <v>5</v>
      </c>
      <c r="J1654" s="59">
        <v>19000</v>
      </c>
      <c r="K1654" s="78">
        <f>VLOOKUP(msa[[#This Row],[hwycov_id]],cnf[],10,FALSE)</f>
        <v>19000</v>
      </c>
      <c r="L1654" s="229">
        <f t="shared" si="75"/>
        <v>0</v>
      </c>
      <c r="M1654" s="228">
        <f t="shared" si="76"/>
        <v>0</v>
      </c>
      <c r="N1654" s="228">
        <f t="shared" si="77"/>
        <v>0</v>
      </c>
      <c r="O1654" s="298" t="e">
        <f>VLOOKUP(msa[[#This Row],[hwycov_id]],check!$A$2:$P$26,16,FALSE)</f>
        <v>#N/A</v>
      </c>
      <c r="P1654" s="298">
        <v>1675</v>
      </c>
    </row>
    <row r="1655" spans="1:16">
      <c r="A1655" s="59">
        <v>7919</v>
      </c>
      <c r="B1655" s="59">
        <v>3</v>
      </c>
      <c r="C1655" s="59">
        <v>1</v>
      </c>
      <c r="D1655" s="59">
        <v>2</v>
      </c>
      <c r="E1655" s="59" t="s">
        <v>80</v>
      </c>
      <c r="F1655" s="227">
        <v>3</v>
      </c>
      <c r="G1655" s="227">
        <v>1</v>
      </c>
      <c r="H1655" s="59">
        <v>5</v>
      </c>
      <c r="I1655" s="227">
        <v>9</v>
      </c>
      <c r="J1655" s="59">
        <v>19200</v>
      </c>
      <c r="K1655" s="78">
        <f>VLOOKUP(msa[[#This Row],[hwycov_id]],cnf[],10,FALSE)</f>
        <v>19200</v>
      </c>
      <c r="L1655" s="229">
        <f t="shared" si="75"/>
        <v>0</v>
      </c>
      <c r="M1655" s="228">
        <f t="shared" si="76"/>
        <v>0</v>
      </c>
      <c r="N1655" s="228">
        <f t="shared" si="77"/>
        <v>0</v>
      </c>
      <c r="O1655" s="298" t="e">
        <f>VLOOKUP(msa[[#This Row],[hwycov_id]],check!$A$2:$P$26,16,FALSE)</f>
        <v>#N/A</v>
      </c>
      <c r="P1655" s="298">
        <v>1676</v>
      </c>
    </row>
    <row r="1656" spans="1:16">
      <c r="A1656" s="59">
        <v>2471</v>
      </c>
      <c r="B1656" s="59">
        <v>3</v>
      </c>
      <c r="C1656" s="59">
        <v>1</v>
      </c>
      <c r="D1656" s="59">
        <v>2</v>
      </c>
      <c r="E1656" s="59" t="s">
        <v>80</v>
      </c>
      <c r="F1656" s="227">
        <v>3</v>
      </c>
      <c r="G1656" s="227">
        <v>1</v>
      </c>
      <c r="H1656" s="59">
        <v>5</v>
      </c>
      <c r="I1656" s="227">
        <v>16</v>
      </c>
      <c r="J1656" s="59">
        <v>19800</v>
      </c>
      <c r="K1656" s="78">
        <f>VLOOKUP(msa[[#This Row],[hwycov_id]],cnf[],10,FALSE)</f>
        <v>19800</v>
      </c>
      <c r="L1656" s="229">
        <f t="shared" si="75"/>
        <v>0</v>
      </c>
      <c r="M1656" s="228">
        <f t="shared" si="76"/>
        <v>0</v>
      </c>
      <c r="N1656" s="228">
        <f t="shared" si="77"/>
        <v>0</v>
      </c>
      <c r="O1656" s="298" t="e">
        <f>VLOOKUP(msa[[#This Row],[hwycov_id]],check!$A$2:$P$26,16,FALSE)</f>
        <v>#N/A</v>
      </c>
      <c r="P1656" s="298">
        <v>1677</v>
      </c>
    </row>
    <row r="1657" spans="1:16">
      <c r="A1657" s="59">
        <v>19208</v>
      </c>
      <c r="B1657" s="59">
        <v>3</v>
      </c>
      <c r="C1657" s="59">
        <v>1</v>
      </c>
      <c r="D1657" s="59">
        <v>2</v>
      </c>
      <c r="E1657" s="59" t="s">
        <v>80</v>
      </c>
      <c r="F1657" s="227">
        <v>3</v>
      </c>
      <c r="G1657" s="227">
        <v>2</v>
      </c>
      <c r="H1657" s="59">
        <v>5</v>
      </c>
      <c r="I1657" s="227">
        <v>19</v>
      </c>
      <c r="J1657" s="59">
        <v>20100</v>
      </c>
      <c r="K1657" s="78">
        <f>VLOOKUP(msa[[#This Row],[hwycov_id]],cnf[],10,FALSE)</f>
        <v>20100</v>
      </c>
      <c r="L1657" s="229">
        <f t="shared" si="75"/>
        <v>0</v>
      </c>
      <c r="M1657" s="228">
        <f t="shared" si="76"/>
        <v>0</v>
      </c>
      <c r="N1657" s="228">
        <f t="shared" si="77"/>
        <v>0</v>
      </c>
      <c r="O1657" s="298" t="e">
        <f>VLOOKUP(msa[[#This Row],[hwycov_id]],check!$A$2:$P$26,16,FALSE)</f>
        <v>#N/A</v>
      </c>
      <c r="P1657" s="298">
        <v>1678</v>
      </c>
    </row>
    <row r="1658" spans="1:16">
      <c r="A1658" s="59">
        <v>7496</v>
      </c>
      <c r="B1658" s="59">
        <v>3</v>
      </c>
      <c r="C1658" s="59">
        <v>1</v>
      </c>
      <c r="D1658" s="59">
        <v>2</v>
      </c>
      <c r="E1658" s="59" t="s">
        <v>80</v>
      </c>
      <c r="F1658" s="227">
        <v>3</v>
      </c>
      <c r="G1658" s="227">
        <v>2</v>
      </c>
      <c r="H1658" s="59">
        <v>5</v>
      </c>
      <c r="I1658" s="227">
        <v>5</v>
      </c>
      <c r="J1658" s="59">
        <v>20400</v>
      </c>
      <c r="K1658" s="78">
        <f>VLOOKUP(msa[[#This Row],[hwycov_id]],cnf[],10,FALSE)</f>
        <v>20400</v>
      </c>
      <c r="L1658" s="229">
        <f t="shared" si="75"/>
        <v>0</v>
      </c>
      <c r="M1658" s="228">
        <f t="shared" si="76"/>
        <v>0</v>
      </c>
      <c r="N1658" s="228">
        <f t="shared" si="77"/>
        <v>0</v>
      </c>
      <c r="O1658" s="298" t="e">
        <f>VLOOKUP(msa[[#This Row],[hwycov_id]],check!$A$2:$P$26,16,FALSE)</f>
        <v>#N/A</v>
      </c>
      <c r="P1658" s="298">
        <v>1679</v>
      </c>
    </row>
    <row r="1659" spans="1:16">
      <c r="A1659" s="59">
        <v>11315</v>
      </c>
      <c r="B1659" s="59">
        <v>3</v>
      </c>
      <c r="C1659" s="59">
        <v>1</v>
      </c>
      <c r="D1659" s="59">
        <v>2</v>
      </c>
      <c r="E1659" s="59" t="s">
        <v>80</v>
      </c>
      <c r="F1659" s="227">
        <v>3</v>
      </c>
      <c r="G1659" s="227">
        <v>2</v>
      </c>
      <c r="H1659" s="59">
        <v>5</v>
      </c>
      <c r="I1659" s="227">
        <v>16</v>
      </c>
      <c r="J1659" s="59">
        <v>20400</v>
      </c>
      <c r="K1659" s="78">
        <f>VLOOKUP(msa[[#This Row],[hwycov_id]],cnf[],10,FALSE)</f>
        <v>20400</v>
      </c>
      <c r="L1659" s="229">
        <f t="shared" si="75"/>
        <v>0</v>
      </c>
      <c r="M1659" s="228">
        <f t="shared" si="76"/>
        <v>0</v>
      </c>
      <c r="N1659" s="228">
        <f t="shared" si="77"/>
        <v>0</v>
      </c>
      <c r="O1659" s="298" t="e">
        <f>VLOOKUP(msa[[#This Row],[hwycov_id]],check!$A$2:$P$26,16,FALSE)</f>
        <v>#N/A</v>
      </c>
      <c r="P1659" s="298">
        <v>1680</v>
      </c>
    </row>
    <row r="1660" spans="1:16">
      <c r="A1660" s="59">
        <v>7949</v>
      </c>
      <c r="B1660" s="59">
        <v>3</v>
      </c>
      <c r="C1660" s="59">
        <v>1</v>
      </c>
      <c r="D1660" s="59">
        <v>2</v>
      </c>
      <c r="E1660" s="59" t="s">
        <v>80</v>
      </c>
      <c r="F1660" s="227">
        <v>3</v>
      </c>
      <c r="G1660" s="227">
        <v>2</v>
      </c>
      <c r="H1660" s="59">
        <v>5</v>
      </c>
      <c r="I1660" s="227">
        <v>9</v>
      </c>
      <c r="J1660" s="59">
        <v>20600</v>
      </c>
      <c r="K1660" s="78">
        <f>VLOOKUP(msa[[#This Row],[hwycov_id]],cnf[],10,FALSE)</f>
        <v>20600</v>
      </c>
      <c r="L1660" s="229">
        <f t="shared" si="75"/>
        <v>0</v>
      </c>
      <c r="M1660" s="228">
        <f t="shared" si="76"/>
        <v>0</v>
      </c>
      <c r="N1660" s="228">
        <f t="shared" si="77"/>
        <v>0</v>
      </c>
      <c r="O1660" s="298" t="e">
        <f>VLOOKUP(msa[[#This Row],[hwycov_id]],check!$A$2:$P$26,16,FALSE)</f>
        <v>#N/A</v>
      </c>
      <c r="P1660" s="298">
        <v>1681</v>
      </c>
    </row>
    <row r="1661" spans="1:16">
      <c r="A1661" s="59">
        <v>31021</v>
      </c>
      <c r="B1661" s="59">
        <v>3</v>
      </c>
      <c r="C1661" s="59">
        <v>1</v>
      </c>
      <c r="D1661" s="59">
        <v>2</v>
      </c>
      <c r="E1661" s="59" t="s">
        <v>80</v>
      </c>
      <c r="F1661" s="227">
        <v>3</v>
      </c>
      <c r="G1661" s="227">
        <v>2</v>
      </c>
      <c r="H1661" s="59">
        <v>5</v>
      </c>
      <c r="I1661" s="227">
        <v>9</v>
      </c>
      <c r="J1661" s="59">
        <v>20600</v>
      </c>
      <c r="K1661" s="78">
        <f>VLOOKUP(msa[[#This Row],[hwycov_id]],cnf[],10,FALSE)</f>
        <v>20600</v>
      </c>
      <c r="L1661" s="229">
        <f t="shared" si="75"/>
        <v>0</v>
      </c>
      <c r="M1661" s="228">
        <f t="shared" si="76"/>
        <v>0</v>
      </c>
      <c r="N1661" s="228">
        <f t="shared" si="77"/>
        <v>0</v>
      </c>
      <c r="O1661" s="298" t="e">
        <f>VLOOKUP(msa[[#This Row],[hwycov_id]],check!$A$2:$P$26,16,FALSE)</f>
        <v>#N/A</v>
      </c>
      <c r="P1661" s="298">
        <v>1682</v>
      </c>
    </row>
    <row r="1662" spans="1:16">
      <c r="A1662" s="59">
        <v>608</v>
      </c>
      <c r="B1662" s="59">
        <v>3</v>
      </c>
      <c r="C1662" s="59">
        <v>1</v>
      </c>
      <c r="D1662" s="59">
        <v>2</v>
      </c>
      <c r="E1662" s="59" t="s">
        <v>80</v>
      </c>
      <c r="F1662" s="227">
        <v>3</v>
      </c>
      <c r="G1662" s="227">
        <v>2</v>
      </c>
      <c r="H1662" s="59">
        <v>5</v>
      </c>
      <c r="I1662" s="227">
        <v>5</v>
      </c>
      <c r="J1662" s="59">
        <v>20800</v>
      </c>
      <c r="K1662" s="78">
        <f>VLOOKUP(msa[[#This Row],[hwycov_id]],cnf[],10,FALSE)</f>
        <v>20800</v>
      </c>
      <c r="L1662" s="229">
        <f t="shared" si="75"/>
        <v>0</v>
      </c>
      <c r="M1662" s="228">
        <f t="shared" si="76"/>
        <v>0</v>
      </c>
      <c r="N1662" s="228">
        <f t="shared" si="77"/>
        <v>0</v>
      </c>
      <c r="O1662" s="298" t="e">
        <f>VLOOKUP(msa[[#This Row],[hwycov_id]],check!$A$2:$P$26,16,FALSE)</f>
        <v>#N/A</v>
      </c>
      <c r="P1662" s="298">
        <v>1683</v>
      </c>
    </row>
    <row r="1663" spans="1:16">
      <c r="A1663" s="59">
        <v>8051</v>
      </c>
      <c r="B1663" s="59">
        <v>3</v>
      </c>
      <c r="C1663" s="59">
        <v>1</v>
      </c>
      <c r="D1663" s="59">
        <v>2</v>
      </c>
      <c r="E1663" s="59" t="s">
        <v>80</v>
      </c>
      <c r="F1663" s="227">
        <v>3</v>
      </c>
      <c r="G1663" s="227">
        <v>2</v>
      </c>
      <c r="H1663" s="59">
        <v>5</v>
      </c>
      <c r="I1663" s="227">
        <v>16</v>
      </c>
      <c r="J1663" s="59">
        <v>21200</v>
      </c>
      <c r="K1663" s="78">
        <f>VLOOKUP(msa[[#This Row],[hwycov_id]],cnf[],10,FALSE)</f>
        <v>21200</v>
      </c>
      <c r="L1663" s="229">
        <f t="shared" si="75"/>
        <v>0</v>
      </c>
      <c r="M1663" s="228">
        <f t="shared" si="76"/>
        <v>0</v>
      </c>
      <c r="N1663" s="228">
        <f t="shared" si="77"/>
        <v>0</v>
      </c>
      <c r="O1663" s="298" t="e">
        <f>VLOOKUP(msa[[#This Row],[hwycov_id]],check!$A$2:$P$26,16,FALSE)</f>
        <v>#N/A</v>
      </c>
      <c r="P1663" s="298">
        <v>1684</v>
      </c>
    </row>
    <row r="1664" spans="1:16">
      <c r="A1664" s="59">
        <v>12693</v>
      </c>
      <c r="B1664" s="59">
        <v>3</v>
      </c>
      <c r="C1664" s="59">
        <v>1</v>
      </c>
      <c r="D1664" s="59">
        <v>2</v>
      </c>
      <c r="E1664" s="59" t="s">
        <v>80</v>
      </c>
      <c r="F1664" s="227">
        <v>3</v>
      </c>
      <c r="G1664" s="227">
        <v>2</v>
      </c>
      <c r="H1664" s="59">
        <v>5</v>
      </c>
      <c r="I1664" s="227">
        <v>5</v>
      </c>
      <c r="J1664" s="59">
        <v>21300</v>
      </c>
      <c r="K1664" s="78">
        <f>VLOOKUP(msa[[#This Row],[hwycov_id]],cnf[],10,FALSE)</f>
        <v>21300</v>
      </c>
      <c r="L1664" s="229">
        <f t="shared" si="75"/>
        <v>0</v>
      </c>
      <c r="M1664" s="228">
        <f t="shared" si="76"/>
        <v>0</v>
      </c>
      <c r="N1664" s="228">
        <f t="shared" si="77"/>
        <v>0</v>
      </c>
      <c r="O1664" s="298" t="e">
        <f>VLOOKUP(msa[[#This Row],[hwycov_id]],check!$A$2:$P$26,16,FALSE)</f>
        <v>#N/A</v>
      </c>
      <c r="P1664" s="298">
        <v>1685</v>
      </c>
    </row>
    <row r="1665" spans="1:16">
      <c r="A1665" s="59">
        <v>22952</v>
      </c>
      <c r="B1665" s="59">
        <v>3</v>
      </c>
      <c r="C1665" s="59">
        <v>1</v>
      </c>
      <c r="D1665" s="59">
        <v>2</v>
      </c>
      <c r="E1665" s="59" t="s">
        <v>80</v>
      </c>
      <c r="F1665" s="227">
        <v>3</v>
      </c>
      <c r="G1665" s="227">
        <v>2</v>
      </c>
      <c r="H1665" s="59">
        <v>5</v>
      </c>
      <c r="I1665" s="227">
        <v>5</v>
      </c>
      <c r="J1665" s="59">
        <v>21600</v>
      </c>
      <c r="K1665" s="78">
        <f>VLOOKUP(msa[[#This Row],[hwycov_id]],cnf[],10,FALSE)</f>
        <v>21600</v>
      </c>
      <c r="L1665" s="229">
        <f t="shared" si="75"/>
        <v>0</v>
      </c>
      <c r="M1665" s="228">
        <f t="shared" si="76"/>
        <v>0</v>
      </c>
      <c r="N1665" s="228">
        <f t="shared" si="77"/>
        <v>0</v>
      </c>
      <c r="O1665" s="298" t="e">
        <f>VLOOKUP(msa[[#This Row],[hwycov_id]],check!$A$2:$P$26,16,FALSE)</f>
        <v>#N/A</v>
      </c>
      <c r="P1665" s="298">
        <v>1686</v>
      </c>
    </row>
    <row r="1666" spans="1:16">
      <c r="A1666" s="59">
        <v>19934</v>
      </c>
      <c r="B1666" s="59">
        <v>3</v>
      </c>
      <c r="C1666" s="59">
        <v>1</v>
      </c>
      <c r="D1666" s="59">
        <v>2</v>
      </c>
      <c r="E1666" s="59" t="s">
        <v>80</v>
      </c>
      <c r="F1666" s="227">
        <v>3</v>
      </c>
      <c r="G1666" s="227">
        <v>2</v>
      </c>
      <c r="H1666" s="59">
        <v>5</v>
      </c>
      <c r="I1666" s="227">
        <v>5</v>
      </c>
      <c r="J1666" s="59">
        <v>21600</v>
      </c>
      <c r="K1666" s="78">
        <f>VLOOKUP(msa[[#This Row],[hwycov_id]],cnf[],10,FALSE)</f>
        <v>21600</v>
      </c>
      <c r="L1666" s="229">
        <f t="shared" ref="L1666:L1729" si="78">K1666/J1666-1</f>
        <v>0</v>
      </c>
      <c r="M1666" s="228">
        <f t="shared" ref="M1666:M1729" si="79">K1666-J1666</f>
        <v>0</v>
      </c>
      <c r="N1666" s="228">
        <f t="shared" ref="N1666:N1729" si="80">POWER(M1666,2)</f>
        <v>0</v>
      </c>
      <c r="O1666" s="298" t="e">
        <f>VLOOKUP(msa[[#This Row],[hwycov_id]],check!$A$2:$P$26,16,FALSE)</f>
        <v>#N/A</v>
      </c>
      <c r="P1666" s="298">
        <v>1687</v>
      </c>
    </row>
    <row r="1667" spans="1:16">
      <c r="A1667" s="59">
        <v>19938</v>
      </c>
      <c r="B1667" s="59">
        <v>3</v>
      </c>
      <c r="C1667" s="59">
        <v>1</v>
      </c>
      <c r="D1667" s="59">
        <v>2</v>
      </c>
      <c r="E1667" s="59" t="s">
        <v>80</v>
      </c>
      <c r="F1667" s="227">
        <v>3</v>
      </c>
      <c r="G1667" s="227">
        <v>2</v>
      </c>
      <c r="H1667" s="59">
        <v>5</v>
      </c>
      <c r="I1667" s="227">
        <v>5</v>
      </c>
      <c r="J1667" s="59">
        <v>21900</v>
      </c>
      <c r="K1667" s="78">
        <f>VLOOKUP(msa[[#This Row],[hwycov_id]],cnf[],10,FALSE)</f>
        <v>21900</v>
      </c>
      <c r="L1667" s="229">
        <f t="shared" si="78"/>
        <v>0</v>
      </c>
      <c r="M1667" s="228">
        <f t="shared" si="79"/>
        <v>0</v>
      </c>
      <c r="N1667" s="228">
        <f t="shared" si="80"/>
        <v>0</v>
      </c>
      <c r="O1667" s="298" t="e">
        <f>VLOOKUP(msa[[#This Row],[hwycov_id]],check!$A$2:$P$26,16,FALSE)</f>
        <v>#N/A</v>
      </c>
      <c r="P1667" s="298">
        <v>1688</v>
      </c>
    </row>
    <row r="1668" spans="1:16">
      <c r="A1668" s="59">
        <v>9621</v>
      </c>
      <c r="B1668" s="59">
        <v>3</v>
      </c>
      <c r="C1668" s="59">
        <v>1</v>
      </c>
      <c r="D1668" s="59">
        <v>2</v>
      </c>
      <c r="E1668" s="59" t="s">
        <v>82</v>
      </c>
      <c r="F1668" s="227">
        <v>3</v>
      </c>
      <c r="G1668" s="227">
        <v>2</v>
      </c>
      <c r="H1668" s="59">
        <v>5</v>
      </c>
      <c r="I1668" s="227">
        <v>19</v>
      </c>
      <c r="J1668" s="59">
        <v>22075</v>
      </c>
      <c r="K1668" s="78">
        <f>VLOOKUP(msa[[#This Row],[hwycov_id]],cnf[],10,FALSE)</f>
        <v>22075</v>
      </c>
      <c r="L1668" s="229">
        <f t="shared" si="78"/>
        <v>0</v>
      </c>
      <c r="M1668" s="228">
        <f t="shared" si="79"/>
        <v>0</v>
      </c>
      <c r="N1668" s="228">
        <f t="shared" si="80"/>
        <v>0</v>
      </c>
      <c r="O1668" s="298" t="e">
        <f>VLOOKUP(msa[[#This Row],[hwycov_id]],check!$A$2:$P$26,16,FALSE)</f>
        <v>#N/A</v>
      </c>
      <c r="P1668" s="298">
        <v>1689</v>
      </c>
    </row>
    <row r="1669" spans="1:16">
      <c r="A1669" s="59">
        <v>13204</v>
      </c>
      <c r="B1669" s="59">
        <v>3</v>
      </c>
      <c r="C1669" s="59">
        <v>1</v>
      </c>
      <c r="D1669" s="59">
        <v>2</v>
      </c>
      <c r="E1669" s="59" t="s">
        <v>80</v>
      </c>
      <c r="F1669" s="227">
        <v>3</v>
      </c>
      <c r="G1669" s="227">
        <v>2</v>
      </c>
      <c r="H1669" s="59">
        <v>5</v>
      </c>
      <c r="I1669" s="227">
        <v>5</v>
      </c>
      <c r="J1669" s="59">
        <v>22300</v>
      </c>
      <c r="K1669" s="78">
        <f>VLOOKUP(msa[[#This Row],[hwycov_id]],cnf[],10,FALSE)</f>
        <v>22300</v>
      </c>
      <c r="L1669" s="229">
        <f t="shared" si="78"/>
        <v>0</v>
      </c>
      <c r="M1669" s="228">
        <f t="shared" si="79"/>
        <v>0</v>
      </c>
      <c r="N1669" s="228">
        <f t="shared" si="80"/>
        <v>0</v>
      </c>
      <c r="O1669" s="298" t="e">
        <f>VLOOKUP(msa[[#This Row],[hwycov_id]],check!$A$2:$P$26,16,FALSE)</f>
        <v>#N/A</v>
      </c>
      <c r="P1669" s="298">
        <v>1690</v>
      </c>
    </row>
    <row r="1670" spans="1:16">
      <c r="A1670" s="59">
        <v>17405</v>
      </c>
      <c r="B1670" s="59">
        <v>3</v>
      </c>
      <c r="C1670" s="59">
        <v>1</v>
      </c>
      <c r="D1670" s="59">
        <v>2</v>
      </c>
      <c r="E1670" s="59" t="s">
        <v>80</v>
      </c>
      <c r="F1670" s="227">
        <v>3</v>
      </c>
      <c r="G1670" s="227">
        <v>2</v>
      </c>
      <c r="H1670" s="59">
        <v>5</v>
      </c>
      <c r="I1670" s="227">
        <v>16</v>
      </c>
      <c r="J1670" s="59">
        <v>22300</v>
      </c>
      <c r="K1670" s="78">
        <f>VLOOKUP(msa[[#This Row],[hwycov_id]],cnf[],10,FALSE)</f>
        <v>22300</v>
      </c>
      <c r="L1670" s="229">
        <f t="shared" si="78"/>
        <v>0</v>
      </c>
      <c r="M1670" s="228">
        <f t="shared" si="79"/>
        <v>0</v>
      </c>
      <c r="N1670" s="228">
        <f t="shared" si="80"/>
        <v>0</v>
      </c>
      <c r="O1670" s="298" t="e">
        <f>VLOOKUP(msa[[#This Row],[hwycov_id]],check!$A$2:$P$26,16,FALSE)</f>
        <v>#N/A</v>
      </c>
      <c r="P1670" s="298">
        <v>1691</v>
      </c>
    </row>
    <row r="1671" spans="1:16">
      <c r="A1671" s="59">
        <v>17514</v>
      </c>
      <c r="B1671" s="59">
        <v>3</v>
      </c>
      <c r="C1671" s="59">
        <v>1</v>
      </c>
      <c r="D1671" s="59">
        <v>2</v>
      </c>
      <c r="E1671" s="59" t="s">
        <v>80</v>
      </c>
      <c r="F1671" s="227">
        <v>3</v>
      </c>
      <c r="G1671" s="227">
        <v>2</v>
      </c>
      <c r="H1671" s="59">
        <v>5</v>
      </c>
      <c r="I1671" s="227">
        <v>5</v>
      </c>
      <c r="J1671" s="59">
        <v>22500</v>
      </c>
      <c r="K1671" s="78">
        <f>VLOOKUP(msa[[#This Row],[hwycov_id]],cnf[],10,FALSE)</f>
        <v>22500</v>
      </c>
      <c r="L1671" s="229">
        <f t="shared" si="78"/>
        <v>0</v>
      </c>
      <c r="M1671" s="228">
        <f t="shared" si="79"/>
        <v>0</v>
      </c>
      <c r="N1671" s="228">
        <f t="shared" si="80"/>
        <v>0</v>
      </c>
      <c r="O1671" s="298" t="e">
        <f>VLOOKUP(msa[[#This Row],[hwycov_id]],check!$A$2:$P$26,16,FALSE)</f>
        <v>#N/A</v>
      </c>
      <c r="P1671" s="298">
        <v>1692</v>
      </c>
    </row>
    <row r="1672" spans="1:16">
      <c r="A1672" s="59">
        <v>13069</v>
      </c>
      <c r="B1672" s="59">
        <v>3</v>
      </c>
      <c r="C1672" s="59">
        <v>1</v>
      </c>
      <c r="D1672" s="59">
        <v>2</v>
      </c>
      <c r="E1672" s="59" t="s">
        <v>80</v>
      </c>
      <c r="F1672" s="227">
        <v>3</v>
      </c>
      <c r="G1672" s="227">
        <v>2</v>
      </c>
      <c r="H1672" s="59">
        <v>5</v>
      </c>
      <c r="I1672" s="227">
        <v>5</v>
      </c>
      <c r="J1672" s="59">
        <v>22500</v>
      </c>
      <c r="K1672" s="78">
        <f>VLOOKUP(msa[[#This Row],[hwycov_id]],cnf[],10,FALSE)</f>
        <v>22500</v>
      </c>
      <c r="L1672" s="229">
        <f t="shared" si="78"/>
        <v>0</v>
      </c>
      <c r="M1672" s="228">
        <f t="shared" si="79"/>
        <v>0</v>
      </c>
      <c r="N1672" s="228">
        <f t="shared" si="80"/>
        <v>0</v>
      </c>
      <c r="O1672" s="298" t="e">
        <f>VLOOKUP(msa[[#This Row],[hwycov_id]],check!$A$2:$P$26,16,FALSE)</f>
        <v>#N/A</v>
      </c>
      <c r="P1672" s="298">
        <v>1693</v>
      </c>
    </row>
    <row r="1673" spans="1:16">
      <c r="A1673" s="59">
        <v>7877</v>
      </c>
      <c r="B1673" s="59">
        <v>3</v>
      </c>
      <c r="C1673" s="59">
        <v>1</v>
      </c>
      <c r="D1673" s="59">
        <v>2</v>
      </c>
      <c r="E1673" s="59" t="s">
        <v>80</v>
      </c>
      <c r="F1673" s="227">
        <v>3</v>
      </c>
      <c r="G1673" s="227">
        <v>2</v>
      </c>
      <c r="H1673" s="59">
        <v>5</v>
      </c>
      <c r="I1673" s="227">
        <v>9</v>
      </c>
      <c r="J1673" s="59">
        <v>22500</v>
      </c>
      <c r="K1673" s="78">
        <f>VLOOKUP(msa[[#This Row],[hwycov_id]],cnf[],10,FALSE)</f>
        <v>22500</v>
      </c>
      <c r="L1673" s="229">
        <f t="shared" si="78"/>
        <v>0</v>
      </c>
      <c r="M1673" s="228">
        <f t="shared" si="79"/>
        <v>0</v>
      </c>
      <c r="N1673" s="228">
        <f t="shared" si="80"/>
        <v>0</v>
      </c>
      <c r="O1673" s="298" t="e">
        <f>VLOOKUP(msa[[#This Row],[hwycov_id]],check!$A$2:$P$26,16,FALSE)</f>
        <v>#N/A</v>
      </c>
      <c r="P1673" s="298">
        <v>1694</v>
      </c>
    </row>
    <row r="1674" spans="1:16">
      <c r="A1674" s="59">
        <v>2496</v>
      </c>
      <c r="B1674" s="59">
        <v>3</v>
      </c>
      <c r="C1674" s="59">
        <v>1</v>
      </c>
      <c r="D1674" s="59">
        <v>2</v>
      </c>
      <c r="E1674" s="59" t="s">
        <v>80</v>
      </c>
      <c r="F1674" s="227">
        <v>3</v>
      </c>
      <c r="G1674" s="227">
        <v>2</v>
      </c>
      <c r="H1674" s="59">
        <v>5</v>
      </c>
      <c r="I1674" s="227">
        <v>5</v>
      </c>
      <c r="J1674" s="59">
        <v>22500</v>
      </c>
      <c r="K1674" s="78">
        <f>VLOOKUP(msa[[#This Row],[hwycov_id]],cnf[],10,FALSE)</f>
        <v>22500</v>
      </c>
      <c r="L1674" s="229">
        <f t="shared" si="78"/>
        <v>0</v>
      </c>
      <c r="M1674" s="228">
        <f t="shared" si="79"/>
        <v>0</v>
      </c>
      <c r="N1674" s="228">
        <f t="shared" si="80"/>
        <v>0</v>
      </c>
      <c r="O1674" s="298" t="e">
        <f>VLOOKUP(msa[[#This Row],[hwycov_id]],check!$A$2:$P$26,16,FALSE)</f>
        <v>#N/A</v>
      </c>
      <c r="P1674" s="298">
        <v>1695</v>
      </c>
    </row>
    <row r="1675" spans="1:16">
      <c r="A1675" s="59">
        <v>2427</v>
      </c>
      <c r="B1675" s="59">
        <v>3</v>
      </c>
      <c r="C1675" s="59">
        <v>1</v>
      </c>
      <c r="D1675" s="59">
        <v>2</v>
      </c>
      <c r="E1675" s="59" t="s">
        <v>80</v>
      </c>
      <c r="F1675" s="227">
        <v>3</v>
      </c>
      <c r="G1675" s="227">
        <v>2</v>
      </c>
      <c r="H1675" s="59">
        <v>5</v>
      </c>
      <c r="I1675" s="227">
        <v>5</v>
      </c>
      <c r="J1675" s="59">
        <v>22900</v>
      </c>
      <c r="K1675" s="78">
        <f>VLOOKUP(msa[[#This Row],[hwycov_id]],cnf[],10,FALSE)</f>
        <v>22900</v>
      </c>
      <c r="L1675" s="229">
        <f t="shared" si="78"/>
        <v>0</v>
      </c>
      <c r="M1675" s="228">
        <f t="shared" si="79"/>
        <v>0</v>
      </c>
      <c r="N1675" s="228">
        <f t="shared" si="80"/>
        <v>0</v>
      </c>
      <c r="O1675" s="298" t="e">
        <f>VLOOKUP(msa[[#This Row],[hwycov_id]],check!$A$2:$P$26,16,FALSE)</f>
        <v>#N/A</v>
      </c>
      <c r="P1675" s="298">
        <v>1696</v>
      </c>
    </row>
    <row r="1676" spans="1:16">
      <c r="A1676" s="59">
        <v>1485</v>
      </c>
      <c r="B1676" s="59">
        <v>3</v>
      </c>
      <c r="C1676" s="59">
        <v>1</v>
      </c>
      <c r="D1676" s="59">
        <v>2</v>
      </c>
      <c r="E1676" s="59" t="s">
        <v>80</v>
      </c>
      <c r="F1676" s="227">
        <v>3</v>
      </c>
      <c r="G1676" s="227">
        <v>2</v>
      </c>
      <c r="H1676" s="59">
        <v>5</v>
      </c>
      <c r="I1676" s="227">
        <v>5</v>
      </c>
      <c r="J1676" s="59">
        <v>23000</v>
      </c>
      <c r="K1676" s="78">
        <f>VLOOKUP(msa[[#This Row],[hwycov_id]],cnf[],10,FALSE)</f>
        <v>23000</v>
      </c>
      <c r="L1676" s="229">
        <f t="shared" si="78"/>
        <v>0</v>
      </c>
      <c r="M1676" s="228">
        <f t="shared" si="79"/>
        <v>0</v>
      </c>
      <c r="N1676" s="228">
        <f t="shared" si="80"/>
        <v>0</v>
      </c>
      <c r="O1676" s="298" t="e">
        <f>VLOOKUP(msa[[#This Row],[hwycov_id]],check!$A$2:$P$26,16,FALSE)</f>
        <v>#N/A</v>
      </c>
      <c r="P1676" s="298">
        <v>1697</v>
      </c>
    </row>
    <row r="1677" spans="1:16">
      <c r="A1677" s="59">
        <v>1098</v>
      </c>
      <c r="B1677" s="59">
        <v>3</v>
      </c>
      <c r="C1677" s="59">
        <v>1</v>
      </c>
      <c r="D1677" s="59">
        <v>2</v>
      </c>
      <c r="E1677" s="59" t="s">
        <v>80</v>
      </c>
      <c r="F1677" s="227">
        <v>3</v>
      </c>
      <c r="G1677" s="227">
        <v>2</v>
      </c>
      <c r="H1677" s="59">
        <v>5</v>
      </c>
      <c r="I1677" s="227">
        <v>5</v>
      </c>
      <c r="J1677" s="59">
        <v>23000</v>
      </c>
      <c r="K1677" s="78">
        <f>VLOOKUP(msa[[#This Row],[hwycov_id]],cnf[],10,FALSE)</f>
        <v>23000</v>
      </c>
      <c r="L1677" s="229">
        <f t="shared" si="78"/>
        <v>0</v>
      </c>
      <c r="M1677" s="228">
        <f t="shared" si="79"/>
        <v>0</v>
      </c>
      <c r="N1677" s="228">
        <f t="shared" si="80"/>
        <v>0</v>
      </c>
      <c r="O1677" s="298" t="e">
        <f>VLOOKUP(msa[[#This Row],[hwycov_id]],check!$A$2:$P$26,16,FALSE)</f>
        <v>#N/A</v>
      </c>
      <c r="P1677" s="298">
        <v>1698</v>
      </c>
    </row>
    <row r="1678" spans="1:16">
      <c r="A1678" s="59">
        <v>2426</v>
      </c>
      <c r="B1678" s="59">
        <v>3</v>
      </c>
      <c r="C1678" s="59">
        <v>1</v>
      </c>
      <c r="D1678" s="59">
        <v>2</v>
      </c>
      <c r="E1678" s="59" t="s">
        <v>80</v>
      </c>
      <c r="F1678" s="227">
        <v>3</v>
      </c>
      <c r="G1678" s="227">
        <v>2</v>
      </c>
      <c r="H1678" s="59">
        <v>5</v>
      </c>
      <c r="I1678" s="227">
        <v>5</v>
      </c>
      <c r="J1678" s="59">
        <v>24300</v>
      </c>
      <c r="K1678" s="78">
        <f>VLOOKUP(msa[[#This Row],[hwycov_id]],cnf[],10,FALSE)</f>
        <v>24300</v>
      </c>
      <c r="L1678" s="229">
        <f t="shared" si="78"/>
        <v>0</v>
      </c>
      <c r="M1678" s="228">
        <f t="shared" si="79"/>
        <v>0</v>
      </c>
      <c r="N1678" s="228">
        <f t="shared" si="80"/>
        <v>0</v>
      </c>
      <c r="O1678" s="298" t="e">
        <f>VLOOKUP(msa[[#This Row],[hwycov_id]],check!$A$2:$P$26,16,FALSE)</f>
        <v>#N/A</v>
      </c>
      <c r="P1678" s="298">
        <v>1699</v>
      </c>
    </row>
    <row r="1679" spans="1:16">
      <c r="A1679" s="59">
        <v>10718</v>
      </c>
      <c r="B1679" s="59">
        <v>3</v>
      </c>
      <c r="C1679" s="59">
        <v>1</v>
      </c>
      <c r="D1679" s="59">
        <v>2</v>
      </c>
      <c r="E1679" s="59" t="s">
        <v>80</v>
      </c>
      <c r="F1679" s="227">
        <v>3</v>
      </c>
      <c r="G1679" s="227">
        <v>2</v>
      </c>
      <c r="H1679" s="59">
        <v>5</v>
      </c>
      <c r="I1679" s="227">
        <v>10</v>
      </c>
      <c r="J1679" s="59">
        <v>24400</v>
      </c>
      <c r="K1679" s="78">
        <f>VLOOKUP(msa[[#This Row],[hwycov_id]],cnf[],10,FALSE)</f>
        <v>24400</v>
      </c>
      <c r="L1679" s="229">
        <f t="shared" si="78"/>
        <v>0</v>
      </c>
      <c r="M1679" s="228">
        <f t="shared" si="79"/>
        <v>0</v>
      </c>
      <c r="N1679" s="228">
        <f t="shared" si="80"/>
        <v>0</v>
      </c>
      <c r="O1679" s="298" t="e">
        <f>VLOOKUP(msa[[#This Row],[hwycov_id]],check!$A$2:$P$26,16,FALSE)</f>
        <v>#N/A</v>
      </c>
      <c r="P1679" s="298">
        <v>1700</v>
      </c>
    </row>
    <row r="1680" spans="1:16">
      <c r="A1680" s="59">
        <v>19942</v>
      </c>
      <c r="B1680" s="59">
        <v>3</v>
      </c>
      <c r="C1680" s="59">
        <v>1</v>
      </c>
      <c r="D1680" s="59">
        <v>2</v>
      </c>
      <c r="E1680" s="59" t="s">
        <v>80</v>
      </c>
      <c r="F1680" s="227">
        <v>3</v>
      </c>
      <c r="G1680" s="227">
        <v>2</v>
      </c>
      <c r="H1680" s="59">
        <v>5</v>
      </c>
      <c r="I1680" s="227">
        <v>5</v>
      </c>
      <c r="J1680" s="59">
        <v>24400</v>
      </c>
      <c r="K1680" s="78">
        <f>VLOOKUP(msa[[#This Row],[hwycov_id]],cnf[],10,FALSE)</f>
        <v>24400</v>
      </c>
      <c r="L1680" s="229">
        <f t="shared" si="78"/>
        <v>0</v>
      </c>
      <c r="M1680" s="228">
        <f t="shared" si="79"/>
        <v>0</v>
      </c>
      <c r="N1680" s="228">
        <f t="shared" si="80"/>
        <v>0</v>
      </c>
      <c r="O1680" s="298" t="e">
        <f>VLOOKUP(msa[[#This Row],[hwycov_id]],check!$A$2:$P$26,16,FALSE)</f>
        <v>#N/A</v>
      </c>
      <c r="P1680" s="298">
        <v>1701</v>
      </c>
    </row>
    <row r="1681" spans="1:16">
      <c r="A1681" s="59">
        <v>19930</v>
      </c>
      <c r="B1681" s="59">
        <v>3</v>
      </c>
      <c r="C1681" s="59">
        <v>1</v>
      </c>
      <c r="D1681" s="59">
        <v>2</v>
      </c>
      <c r="E1681" s="59" t="s">
        <v>80</v>
      </c>
      <c r="F1681" s="227">
        <v>3</v>
      </c>
      <c r="G1681" s="227">
        <v>2</v>
      </c>
      <c r="H1681" s="59">
        <v>5</v>
      </c>
      <c r="I1681" s="227">
        <v>5</v>
      </c>
      <c r="J1681" s="59">
        <v>24700</v>
      </c>
      <c r="K1681" s="78">
        <f>VLOOKUP(msa[[#This Row],[hwycov_id]],cnf[],10,FALSE)</f>
        <v>24700</v>
      </c>
      <c r="L1681" s="229">
        <f t="shared" si="78"/>
        <v>0</v>
      </c>
      <c r="M1681" s="228">
        <f t="shared" si="79"/>
        <v>0</v>
      </c>
      <c r="N1681" s="228">
        <f t="shared" si="80"/>
        <v>0</v>
      </c>
      <c r="O1681" s="298" t="e">
        <f>VLOOKUP(msa[[#This Row],[hwycov_id]],check!$A$2:$P$26,16,FALSE)</f>
        <v>#N/A</v>
      </c>
      <c r="P1681" s="298">
        <v>1702</v>
      </c>
    </row>
    <row r="1682" spans="1:16">
      <c r="A1682" s="59">
        <v>6046</v>
      </c>
      <c r="B1682" s="59">
        <v>3</v>
      </c>
      <c r="C1682" s="59">
        <v>1</v>
      </c>
      <c r="D1682" s="59">
        <v>2</v>
      </c>
      <c r="E1682" s="59" t="s">
        <v>80</v>
      </c>
      <c r="F1682" s="227">
        <v>3</v>
      </c>
      <c r="G1682" s="227">
        <v>2</v>
      </c>
      <c r="H1682" s="59">
        <v>5</v>
      </c>
      <c r="I1682" s="227">
        <v>5</v>
      </c>
      <c r="J1682" s="59">
        <v>24900</v>
      </c>
      <c r="K1682" s="78">
        <f>VLOOKUP(msa[[#This Row],[hwycov_id]],cnf[],10,FALSE)</f>
        <v>24900</v>
      </c>
      <c r="L1682" s="229">
        <f t="shared" si="78"/>
        <v>0</v>
      </c>
      <c r="M1682" s="228">
        <f t="shared" si="79"/>
        <v>0</v>
      </c>
      <c r="N1682" s="228">
        <f t="shared" si="80"/>
        <v>0</v>
      </c>
      <c r="O1682" s="298" t="e">
        <f>VLOOKUP(msa[[#This Row],[hwycov_id]],check!$A$2:$P$26,16,FALSE)</f>
        <v>#N/A</v>
      </c>
      <c r="P1682" s="298">
        <v>1703</v>
      </c>
    </row>
    <row r="1683" spans="1:16">
      <c r="A1683" s="59">
        <v>11580</v>
      </c>
      <c r="B1683" s="59">
        <v>3</v>
      </c>
      <c r="C1683" s="59">
        <v>1</v>
      </c>
      <c r="D1683" s="59">
        <v>2</v>
      </c>
      <c r="E1683" s="59" t="s">
        <v>82</v>
      </c>
      <c r="F1683" s="227">
        <v>3</v>
      </c>
      <c r="G1683" s="227">
        <v>2</v>
      </c>
      <c r="H1683" s="59">
        <v>5</v>
      </c>
      <c r="I1683" s="227">
        <v>19</v>
      </c>
      <c r="J1683" s="59">
        <v>24934</v>
      </c>
      <c r="K1683" s="78">
        <f>VLOOKUP(msa[[#This Row],[hwycov_id]],cnf[],10,FALSE)</f>
        <v>24934</v>
      </c>
      <c r="L1683" s="229">
        <f t="shared" si="78"/>
        <v>0</v>
      </c>
      <c r="M1683" s="228">
        <f t="shared" si="79"/>
        <v>0</v>
      </c>
      <c r="N1683" s="228">
        <f t="shared" si="80"/>
        <v>0</v>
      </c>
      <c r="O1683" s="298" t="e">
        <f>VLOOKUP(msa[[#This Row],[hwycov_id]],check!$A$2:$P$26,16,FALSE)</f>
        <v>#N/A</v>
      </c>
      <c r="P1683" s="298">
        <v>1704</v>
      </c>
    </row>
    <row r="1684" spans="1:16">
      <c r="A1684" s="59">
        <v>1481</v>
      </c>
      <c r="B1684" s="59">
        <v>3</v>
      </c>
      <c r="C1684" s="59">
        <v>1</v>
      </c>
      <c r="D1684" s="59">
        <v>2</v>
      </c>
      <c r="E1684" s="59" t="s">
        <v>80</v>
      </c>
      <c r="F1684" s="227">
        <v>3</v>
      </c>
      <c r="G1684" s="227">
        <v>2</v>
      </c>
      <c r="H1684" s="59">
        <v>5</v>
      </c>
      <c r="I1684" s="227">
        <v>5</v>
      </c>
      <c r="J1684" s="59">
        <v>25000</v>
      </c>
      <c r="K1684" s="78">
        <f>VLOOKUP(msa[[#This Row],[hwycov_id]],cnf[],10,FALSE)</f>
        <v>25000</v>
      </c>
      <c r="L1684" s="229">
        <f t="shared" si="78"/>
        <v>0</v>
      </c>
      <c r="M1684" s="228">
        <f t="shared" si="79"/>
        <v>0</v>
      </c>
      <c r="N1684" s="228">
        <f t="shared" si="80"/>
        <v>0</v>
      </c>
      <c r="O1684" s="298" t="e">
        <f>VLOOKUP(msa[[#This Row],[hwycov_id]],check!$A$2:$P$26,16,FALSE)</f>
        <v>#N/A</v>
      </c>
      <c r="P1684" s="298">
        <v>1705</v>
      </c>
    </row>
    <row r="1685" spans="1:16">
      <c r="A1685" s="59">
        <v>12683</v>
      </c>
      <c r="B1685" s="59">
        <v>3</v>
      </c>
      <c r="C1685" s="59">
        <v>1</v>
      </c>
      <c r="D1685" s="59">
        <v>2</v>
      </c>
      <c r="E1685" s="59" t="s">
        <v>80</v>
      </c>
      <c r="F1685" s="227">
        <v>3</v>
      </c>
      <c r="G1685" s="227">
        <v>2</v>
      </c>
      <c r="H1685" s="59">
        <v>5</v>
      </c>
      <c r="I1685" s="227">
        <v>5</v>
      </c>
      <c r="J1685" s="59">
        <v>25300</v>
      </c>
      <c r="K1685" s="78">
        <f>VLOOKUP(msa[[#This Row],[hwycov_id]],cnf[],10,FALSE)</f>
        <v>25300</v>
      </c>
      <c r="L1685" s="229">
        <f t="shared" si="78"/>
        <v>0</v>
      </c>
      <c r="M1685" s="228">
        <f t="shared" si="79"/>
        <v>0</v>
      </c>
      <c r="N1685" s="228">
        <f t="shared" si="80"/>
        <v>0</v>
      </c>
      <c r="O1685" s="298" t="e">
        <f>VLOOKUP(msa[[#This Row],[hwycov_id]],check!$A$2:$P$26,16,FALSE)</f>
        <v>#N/A</v>
      </c>
      <c r="P1685" s="298">
        <v>1706</v>
      </c>
    </row>
    <row r="1686" spans="1:16">
      <c r="A1686" s="59">
        <v>4600</v>
      </c>
      <c r="B1686" s="59">
        <v>3</v>
      </c>
      <c r="C1686" s="59">
        <v>1</v>
      </c>
      <c r="D1686" s="59">
        <v>2</v>
      </c>
      <c r="E1686" s="59" t="s">
        <v>80</v>
      </c>
      <c r="F1686" s="227">
        <v>3</v>
      </c>
      <c r="G1686" s="227">
        <v>2</v>
      </c>
      <c r="H1686" s="59">
        <v>5</v>
      </c>
      <c r="I1686" s="227">
        <v>5</v>
      </c>
      <c r="J1686" s="59">
        <v>25800</v>
      </c>
      <c r="K1686" s="78">
        <f>VLOOKUP(msa[[#This Row],[hwycov_id]],cnf[],10,FALSE)</f>
        <v>25800</v>
      </c>
      <c r="L1686" s="229">
        <f t="shared" si="78"/>
        <v>0</v>
      </c>
      <c r="M1686" s="228">
        <f t="shared" si="79"/>
        <v>0</v>
      </c>
      <c r="N1686" s="228">
        <f t="shared" si="80"/>
        <v>0</v>
      </c>
      <c r="O1686" s="298" t="e">
        <f>VLOOKUP(msa[[#This Row],[hwycov_id]],check!$A$2:$P$26,16,FALSE)</f>
        <v>#N/A</v>
      </c>
      <c r="P1686" s="298">
        <v>1707</v>
      </c>
    </row>
    <row r="1687" spans="1:16">
      <c r="A1687" s="59">
        <v>20345</v>
      </c>
      <c r="B1687" s="59">
        <v>3</v>
      </c>
      <c r="C1687" s="59">
        <v>1</v>
      </c>
      <c r="D1687" s="59">
        <v>2</v>
      </c>
      <c r="E1687" s="59" t="s">
        <v>80</v>
      </c>
      <c r="F1687" s="227">
        <v>3</v>
      </c>
      <c r="G1687" s="227">
        <v>2</v>
      </c>
      <c r="H1687" s="59">
        <v>5</v>
      </c>
      <c r="I1687" s="227">
        <v>16</v>
      </c>
      <c r="J1687" s="59">
        <v>26400</v>
      </c>
      <c r="K1687" s="78">
        <f>VLOOKUP(msa[[#This Row],[hwycov_id]],cnf[],10,FALSE)</f>
        <v>26400</v>
      </c>
      <c r="L1687" s="229">
        <f t="shared" si="78"/>
        <v>0</v>
      </c>
      <c r="M1687" s="228">
        <f t="shared" si="79"/>
        <v>0</v>
      </c>
      <c r="N1687" s="228">
        <f t="shared" si="80"/>
        <v>0</v>
      </c>
      <c r="O1687" s="298" t="e">
        <f>VLOOKUP(msa[[#This Row],[hwycov_id]],check!$A$2:$P$26,16,FALSE)</f>
        <v>#N/A</v>
      </c>
      <c r="P1687" s="298">
        <v>1708</v>
      </c>
    </row>
    <row r="1688" spans="1:16">
      <c r="A1688" s="59">
        <v>15896</v>
      </c>
      <c r="B1688" s="59">
        <v>3</v>
      </c>
      <c r="C1688" s="59">
        <v>1</v>
      </c>
      <c r="D1688" s="59">
        <v>2</v>
      </c>
      <c r="E1688" s="59" t="s">
        <v>80</v>
      </c>
      <c r="F1688" s="227">
        <v>3</v>
      </c>
      <c r="G1688" s="227">
        <v>2</v>
      </c>
      <c r="H1688" s="59">
        <v>5</v>
      </c>
      <c r="I1688" s="227">
        <v>19</v>
      </c>
      <c r="J1688" s="59">
        <v>26700</v>
      </c>
      <c r="K1688" s="78">
        <f>VLOOKUP(msa[[#This Row],[hwycov_id]],cnf[],10,FALSE)</f>
        <v>26700</v>
      </c>
      <c r="L1688" s="229">
        <f t="shared" si="78"/>
        <v>0</v>
      </c>
      <c r="M1688" s="228">
        <f t="shared" si="79"/>
        <v>0</v>
      </c>
      <c r="N1688" s="228">
        <f t="shared" si="80"/>
        <v>0</v>
      </c>
      <c r="O1688" s="298" t="e">
        <f>VLOOKUP(msa[[#This Row],[hwycov_id]],check!$A$2:$P$26,16,FALSE)</f>
        <v>#N/A</v>
      </c>
      <c r="P1688" s="298">
        <v>1709</v>
      </c>
    </row>
    <row r="1689" spans="1:16">
      <c r="A1689" s="59">
        <v>9617</v>
      </c>
      <c r="B1689" s="59">
        <v>3</v>
      </c>
      <c r="C1689" s="59">
        <v>1</v>
      </c>
      <c r="D1689" s="59">
        <v>2</v>
      </c>
      <c r="E1689" s="59" t="s">
        <v>82</v>
      </c>
      <c r="F1689" s="227">
        <v>3</v>
      </c>
      <c r="G1689" s="227">
        <v>2</v>
      </c>
      <c r="H1689" s="59">
        <v>5</v>
      </c>
      <c r="I1689" s="227">
        <v>19</v>
      </c>
      <c r="J1689" s="59">
        <v>26832</v>
      </c>
      <c r="K1689" s="78">
        <f>VLOOKUP(msa[[#This Row],[hwycov_id]],cnf[],10,FALSE)</f>
        <v>26832</v>
      </c>
      <c r="L1689" s="229">
        <f t="shared" si="78"/>
        <v>0</v>
      </c>
      <c r="M1689" s="228">
        <f t="shared" si="79"/>
        <v>0</v>
      </c>
      <c r="N1689" s="228">
        <f t="shared" si="80"/>
        <v>0</v>
      </c>
      <c r="O1689" s="298" t="e">
        <f>VLOOKUP(msa[[#This Row],[hwycov_id]],check!$A$2:$P$26,16,FALSE)</f>
        <v>#N/A</v>
      </c>
      <c r="P1689" s="298">
        <v>1710</v>
      </c>
    </row>
    <row r="1690" spans="1:16">
      <c r="A1690" s="59">
        <v>11599</v>
      </c>
      <c r="B1690" s="59">
        <v>3</v>
      </c>
      <c r="C1690" s="59">
        <v>1</v>
      </c>
      <c r="D1690" s="59">
        <v>2</v>
      </c>
      <c r="E1690" s="59" t="s">
        <v>80</v>
      </c>
      <c r="F1690" s="227">
        <v>3</v>
      </c>
      <c r="G1690" s="227">
        <v>2</v>
      </c>
      <c r="H1690" s="59">
        <v>5</v>
      </c>
      <c r="I1690" s="227">
        <v>5</v>
      </c>
      <c r="J1690" s="59">
        <v>27100</v>
      </c>
      <c r="K1690" s="78">
        <f>VLOOKUP(msa[[#This Row],[hwycov_id]],cnf[],10,FALSE)</f>
        <v>27100</v>
      </c>
      <c r="L1690" s="229">
        <f t="shared" si="78"/>
        <v>0</v>
      </c>
      <c r="M1690" s="228">
        <f t="shared" si="79"/>
        <v>0</v>
      </c>
      <c r="N1690" s="228">
        <f t="shared" si="80"/>
        <v>0</v>
      </c>
      <c r="O1690" s="298" t="e">
        <f>VLOOKUP(msa[[#This Row],[hwycov_id]],check!$A$2:$P$26,16,FALSE)</f>
        <v>#N/A</v>
      </c>
      <c r="P1690" s="298">
        <v>1711</v>
      </c>
    </row>
    <row r="1691" spans="1:16">
      <c r="A1691" s="59">
        <v>11595</v>
      </c>
      <c r="B1691" s="59">
        <v>3</v>
      </c>
      <c r="C1691" s="59">
        <v>1</v>
      </c>
      <c r="D1691" s="59">
        <v>2</v>
      </c>
      <c r="E1691" s="59" t="s">
        <v>80</v>
      </c>
      <c r="F1691" s="227">
        <v>3</v>
      </c>
      <c r="G1691" s="227">
        <v>2</v>
      </c>
      <c r="H1691" s="59">
        <v>5</v>
      </c>
      <c r="I1691" s="227">
        <v>5</v>
      </c>
      <c r="J1691" s="59">
        <v>27300</v>
      </c>
      <c r="K1691" s="78">
        <f>VLOOKUP(msa[[#This Row],[hwycov_id]],cnf[],10,FALSE)</f>
        <v>27300</v>
      </c>
      <c r="L1691" s="229">
        <f t="shared" si="78"/>
        <v>0</v>
      </c>
      <c r="M1691" s="228">
        <f t="shared" si="79"/>
        <v>0</v>
      </c>
      <c r="N1691" s="228">
        <f t="shared" si="80"/>
        <v>0</v>
      </c>
      <c r="O1691" s="298" t="e">
        <f>VLOOKUP(msa[[#This Row],[hwycov_id]],check!$A$2:$P$26,16,FALSE)</f>
        <v>#N/A</v>
      </c>
      <c r="P1691" s="298">
        <v>1712</v>
      </c>
    </row>
    <row r="1692" spans="1:16">
      <c r="A1692" s="59">
        <v>19415</v>
      </c>
      <c r="B1692" s="59">
        <v>3</v>
      </c>
      <c r="C1692" s="59">
        <v>1</v>
      </c>
      <c r="D1692" s="59">
        <v>2</v>
      </c>
      <c r="E1692" s="59" t="s">
        <v>80</v>
      </c>
      <c r="F1692" s="227">
        <v>3</v>
      </c>
      <c r="G1692" s="227">
        <v>2</v>
      </c>
      <c r="H1692" s="59">
        <v>5</v>
      </c>
      <c r="I1692" s="227">
        <v>5</v>
      </c>
      <c r="J1692" s="59">
        <v>28000</v>
      </c>
      <c r="K1692" s="78">
        <f>VLOOKUP(msa[[#This Row],[hwycov_id]],cnf[],10,FALSE)</f>
        <v>28000</v>
      </c>
      <c r="L1692" s="229">
        <f t="shared" si="78"/>
        <v>0</v>
      </c>
      <c r="M1692" s="228">
        <f t="shared" si="79"/>
        <v>0</v>
      </c>
      <c r="N1692" s="228">
        <f t="shared" si="80"/>
        <v>0</v>
      </c>
      <c r="O1692" s="298" t="e">
        <f>VLOOKUP(msa[[#This Row],[hwycov_id]],check!$A$2:$P$26,16,FALSE)</f>
        <v>#N/A</v>
      </c>
      <c r="P1692" s="298">
        <v>1713</v>
      </c>
    </row>
    <row r="1693" spans="1:16">
      <c r="A1693" s="59">
        <v>12686</v>
      </c>
      <c r="B1693" s="59">
        <v>3</v>
      </c>
      <c r="C1693" s="59">
        <v>1</v>
      </c>
      <c r="D1693" s="59">
        <v>1</v>
      </c>
      <c r="E1693" s="59" t="s">
        <v>80</v>
      </c>
      <c r="F1693" s="227">
        <v>3</v>
      </c>
      <c r="G1693" s="227">
        <v>2</v>
      </c>
      <c r="H1693" s="59">
        <v>5</v>
      </c>
      <c r="I1693" s="227">
        <v>5</v>
      </c>
      <c r="J1693" s="59">
        <v>28200</v>
      </c>
      <c r="K1693" s="78">
        <f>VLOOKUP(msa[[#This Row],[hwycov_id]],cnf[],10,FALSE)</f>
        <v>28200</v>
      </c>
      <c r="L1693" s="229">
        <f t="shared" si="78"/>
        <v>0</v>
      </c>
      <c r="M1693" s="228">
        <f t="shared" si="79"/>
        <v>0</v>
      </c>
      <c r="N1693" s="228">
        <f t="shared" si="80"/>
        <v>0</v>
      </c>
      <c r="O1693" s="298" t="e">
        <f>VLOOKUP(msa[[#This Row],[hwycov_id]],check!$A$2:$P$26,16,FALSE)</f>
        <v>#N/A</v>
      </c>
      <c r="P1693" s="298">
        <v>1714</v>
      </c>
    </row>
    <row r="1694" spans="1:16">
      <c r="A1694" s="59">
        <v>6047</v>
      </c>
      <c r="B1694" s="59">
        <v>3</v>
      </c>
      <c r="C1694" s="59">
        <v>1</v>
      </c>
      <c r="D1694" s="59">
        <v>2</v>
      </c>
      <c r="E1694" s="59" t="s">
        <v>80</v>
      </c>
      <c r="F1694" s="227">
        <v>3</v>
      </c>
      <c r="G1694" s="227">
        <v>2</v>
      </c>
      <c r="H1694" s="59">
        <v>5</v>
      </c>
      <c r="I1694" s="227">
        <v>5</v>
      </c>
      <c r="J1694" s="59">
        <v>28400</v>
      </c>
      <c r="K1694" s="78">
        <f>VLOOKUP(msa[[#This Row],[hwycov_id]],cnf[],10,FALSE)</f>
        <v>28400</v>
      </c>
      <c r="L1694" s="229">
        <f t="shared" si="78"/>
        <v>0</v>
      </c>
      <c r="M1694" s="228">
        <f t="shared" si="79"/>
        <v>0</v>
      </c>
      <c r="N1694" s="228">
        <f t="shared" si="80"/>
        <v>0</v>
      </c>
      <c r="O1694" s="298" t="e">
        <f>VLOOKUP(msa[[#This Row],[hwycov_id]],check!$A$2:$P$26,16,FALSE)</f>
        <v>#N/A</v>
      </c>
      <c r="P1694" s="298">
        <v>1715</v>
      </c>
    </row>
    <row r="1695" spans="1:16">
      <c r="A1695" s="59">
        <v>16546</v>
      </c>
      <c r="B1695" s="59">
        <v>3</v>
      </c>
      <c r="C1695" s="59">
        <v>1</v>
      </c>
      <c r="D1695" s="59">
        <v>2</v>
      </c>
      <c r="E1695" s="59" t="s">
        <v>80</v>
      </c>
      <c r="F1695" s="227">
        <v>3</v>
      </c>
      <c r="G1695" s="227">
        <v>2</v>
      </c>
      <c r="H1695" s="59">
        <v>5</v>
      </c>
      <c r="I1695" s="227">
        <v>5</v>
      </c>
      <c r="J1695" s="59">
        <v>29100</v>
      </c>
      <c r="K1695" s="78">
        <f>VLOOKUP(msa[[#This Row],[hwycov_id]],cnf[],10,FALSE)</f>
        <v>29100</v>
      </c>
      <c r="L1695" s="229">
        <f t="shared" si="78"/>
        <v>0</v>
      </c>
      <c r="M1695" s="228">
        <f t="shared" si="79"/>
        <v>0</v>
      </c>
      <c r="N1695" s="228">
        <f t="shared" si="80"/>
        <v>0</v>
      </c>
      <c r="O1695" s="298" t="e">
        <f>VLOOKUP(msa[[#This Row],[hwycov_id]],check!$A$2:$P$26,16,FALSE)</f>
        <v>#N/A</v>
      </c>
      <c r="P1695" s="298">
        <v>1716</v>
      </c>
    </row>
    <row r="1696" spans="1:16">
      <c r="A1696" s="59">
        <v>16269</v>
      </c>
      <c r="B1696" s="59">
        <v>3</v>
      </c>
      <c r="C1696" s="59">
        <v>1</v>
      </c>
      <c r="D1696" s="59">
        <v>2</v>
      </c>
      <c r="E1696" s="59" t="s">
        <v>80</v>
      </c>
      <c r="F1696" s="227">
        <v>3</v>
      </c>
      <c r="G1696" s="227">
        <v>3</v>
      </c>
      <c r="H1696" s="59">
        <v>5</v>
      </c>
      <c r="I1696" s="227">
        <v>5</v>
      </c>
      <c r="J1696" s="59">
        <v>30725</v>
      </c>
      <c r="K1696" s="78">
        <f>VLOOKUP(msa[[#This Row],[hwycov_id]],cnf[],10,FALSE)</f>
        <v>30725</v>
      </c>
      <c r="L1696" s="229">
        <f t="shared" si="78"/>
        <v>0</v>
      </c>
      <c r="M1696" s="228">
        <f t="shared" si="79"/>
        <v>0</v>
      </c>
      <c r="N1696" s="228">
        <f t="shared" si="80"/>
        <v>0</v>
      </c>
      <c r="O1696" s="298" t="e">
        <f>VLOOKUP(msa[[#This Row],[hwycov_id]],check!$A$2:$P$26,16,FALSE)</f>
        <v>#N/A</v>
      </c>
      <c r="P1696" s="298">
        <v>1717</v>
      </c>
    </row>
    <row r="1697" spans="1:16">
      <c r="A1697" s="59">
        <v>3512</v>
      </c>
      <c r="B1697" s="59">
        <v>3</v>
      </c>
      <c r="C1697" s="59">
        <v>1</v>
      </c>
      <c r="D1697" s="59">
        <v>2</v>
      </c>
      <c r="E1697" s="59" t="s">
        <v>80</v>
      </c>
      <c r="F1697" s="227">
        <v>3</v>
      </c>
      <c r="G1697" s="227">
        <v>3</v>
      </c>
      <c r="H1697" s="59">
        <v>5</v>
      </c>
      <c r="I1697" s="227">
        <v>16</v>
      </c>
      <c r="J1697" s="59">
        <v>32600</v>
      </c>
      <c r="K1697" s="78">
        <f>VLOOKUP(msa[[#This Row],[hwycov_id]],cnf[],10,FALSE)</f>
        <v>32600</v>
      </c>
      <c r="L1697" s="229">
        <f t="shared" si="78"/>
        <v>0</v>
      </c>
      <c r="M1697" s="228">
        <f t="shared" si="79"/>
        <v>0</v>
      </c>
      <c r="N1697" s="228">
        <f t="shared" si="80"/>
        <v>0</v>
      </c>
      <c r="O1697" s="298" t="e">
        <f>VLOOKUP(msa[[#This Row],[hwycov_id]],check!$A$2:$P$26,16,FALSE)</f>
        <v>#N/A</v>
      </c>
      <c r="P1697" s="298">
        <v>1718</v>
      </c>
    </row>
    <row r="1698" spans="1:16">
      <c r="A1698" s="59">
        <v>15290</v>
      </c>
      <c r="B1698" s="59">
        <v>3</v>
      </c>
      <c r="C1698" s="59">
        <v>1</v>
      </c>
      <c r="D1698" s="59">
        <v>2</v>
      </c>
      <c r="E1698" s="59" t="s">
        <v>80</v>
      </c>
      <c r="F1698" s="227">
        <v>3</v>
      </c>
      <c r="G1698" s="227">
        <v>3</v>
      </c>
      <c r="H1698" s="59">
        <v>5</v>
      </c>
      <c r="I1698" s="227">
        <v>16</v>
      </c>
      <c r="J1698" s="59">
        <v>33000</v>
      </c>
      <c r="K1698" s="78">
        <f>VLOOKUP(msa[[#This Row],[hwycov_id]],cnf[],10,FALSE)</f>
        <v>33000</v>
      </c>
      <c r="L1698" s="229">
        <f t="shared" si="78"/>
        <v>0</v>
      </c>
      <c r="M1698" s="228">
        <f t="shared" si="79"/>
        <v>0</v>
      </c>
      <c r="N1698" s="228">
        <f t="shared" si="80"/>
        <v>0</v>
      </c>
      <c r="O1698" s="298" t="e">
        <f>VLOOKUP(msa[[#This Row],[hwycov_id]],check!$A$2:$P$26,16,FALSE)</f>
        <v>#N/A</v>
      </c>
      <c r="P1698" s="298">
        <v>1719</v>
      </c>
    </row>
    <row r="1699" spans="1:16">
      <c r="A1699" s="59">
        <v>11586</v>
      </c>
      <c r="B1699" s="59">
        <v>3</v>
      </c>
      <c r="C1699" s="59">
        <v>1</v>
      </c>
      <c r="D1699" s="59">
        <v>2</v>
      </c>
      <c r="E1699" s="59" t="s">
        <v>80</v>
      </c>
      <c r="F1699" s="227">
        <v>3</v>
      </c>
      <c r="G1699" s="227">
        <v>3</v>
      </c>
      <c r="H1699" s="59">
        <v>5</v>
      </c>
      <c r="I1699" s="227">
        <v>16</v>
      </c>
      <c r="J1699" s="59">
        <v>37200</v>
      </c>
      <c r="K1699" s="78">
        <f>VLOOKUP(msa[[#This Row],[hwycov_id]],cnf[],10,FALSE)</f>
        <v>37200</v>
      </c>
      <c r="L1699" s="229">
        <f t="shared" si="78"/>
        <v>0</v>
      </c>
      <c r="M1699" s="228">
        <f t="shared" si="79"/>
        <v>0</v>
      </c>
      <c r="N1699" s="228">
        <f t="shared" si="80"/>
        <v>0</v>
      </c>
      <c r="O1699" s="298" t="e">
        <f>VLOOKUP(msa[[#This Row],[hwycov_id]],check!$A$2:$P$26,16,FALSE)</f>
        <v>#N/A</v>
      </c>
      <c r="P1699" s="298">
        <v>1720</v>
      </c>
    </row>
    <row r="1700" spans="1:16">
      <c r="A1700" s="59">
        <v>11590</v>
      </c>
      <c r="B1700" s="59">
        <v>3</v>
      </c>
      <c r="C1700" s="59">
        <v>1</v>
      </c>
      <c r="D1700" s="59">
        <v>2</v>
      </c>
      <c r="E1700" s="59" t="s">
        <v>80</v>
      </c>
      <c r="F1700" s="227">
        <v>3</v>
      </c>
      <c r="G1700" s="227">
        <v>3</v>
      </c>
      <c r="H1700" s="59">
        <v>5</v>
      </c>
      <c r="I1700" s="227">
        <v>5</v>
      </c>
      <c r="J1700" s="59">
        <v>37400</v>
      </c>
      <c r="K1700" s="78">
        <f>VLOOKUP(msa[[#This Row],[hwycov_id]],cnf[],10,FALSE)</f>
        <v>37400</v>
      </c>
      <c r="L1700" s="229">
        <f t="shared" si="78"/>
        <v>0</v>
      </c>
      <c r="M1700" s="228">
        <f t="shared" si="79"/>
        <v>0</v>
      </c>
      <c r="N1700" s="228">
        <f t="shared" si="80"/>
        <v>0</v>
      </c>
      <c r="O1700" s="298" t="e">
        <f>VLOOKUP(msa[[#This Row],[hwycov_id]],check!$A$2:$P$26,16,FALSE)</f>
        <v>#N/A</v>
      </c>
      <c r="P1700" s="298">
        <v>1721</v>
      </c>
    </row>
    <row r="1701" spans="1:16">
      <c r="A1701" s="59">
        <v>17153</v>
      </c>
      <c r="B1701" s="59">
        <v>4</v>
      </c>
      <c r="C1701" s="59">
        <v>1</v>
      </c>
      <c r="D1701" s="59">
        <v>2</v>
      </c>
      <c r="E1701" s="59" t="s">
        <v>80</v>
      </c>
      <c r="F1701" s="227">
        <v>4</v>
      </c>
      <c r="G1701" s="227">
        <v>0</v>
      </c>
      <c r="H1701" s="59">
        <v>5</v>
      </c>
      <c r="I1701" s="227">
        <v>19</v>
      </c>
      <c r="J1701" s="59">
        <v>1000</v>
      </c>
      <c r="K1701" s="78">
        <f>VLOOKUP(msa[[#This Row],[hwycov_id]],cnf[],10,FALSE)</f>
        <v>1000</v>
      </c>
      <c r="L1701" s="229">
        <f t="shared" si="78"/>
        <v>0</v>
      </c>
      <c r="M1701" s="228">
        <f t="shared" si="79"/>
        <v>0</v>
      </c>
      <c r="N1701" s="228">
        <f t="shared" si="80"/>
        <v>0</v>
      </c>
      <c r="O1701" s="298" t="e">
        <f>VLOOKUP(msa[[#This Row],[hwycov_id]],check!$A$2:$P$26,16,FALSE)</f>
        <v>#N/A</v>
      </c>
      <c r="P1701" s="298">
        <v>1722</v>
      </c>
    </row>
    <row r="1702" spans="1:16">
      <c r="A1702" s="59">
        <v>6055</v>
      </c>
      <c r="B1702" s="59">
        <v>4</v>
      </c>
      <c r="C1702" s="59">
        <v>1</v>
      </c>
      <c r="D1702" s="59">
        <v>2</v>
      </c>
      <c r="E1702" s="59" t="s">
        <v>80</v>
      </c>
      <c r="F1702" s="227">
        <v>4</v>
      </c>
      <c r="G1702" s="227">
        <v>0</v>
      </c>
      <c r="H1702" s="59">
        <v>5</v>
      </c>
      <c r="I1702" s="227">
        <v>19</v>
      </c>
      <c r="J1702" s="59">
        <v>1300</v>
      </c>
      <c r="K1702" s="78">
        <f>VLOOKUP(msa[[#This Row],[hwycov_id]],cnf[],10,FALSE)</f>
        <v>1300</v>
      </c>
      <c r="L1702" s="229">
        <f t="shared" si="78"/>
        <v>0</v>
      </c>
      <c r="M1702" s="228">
        <f t="shared" si="79"/>
        <v>0</v>
      </c>
      <c r="N1702" s="228">
        <f t="shared" si="80"/>
        <v>0</v>
      </c>
      <c r="O1702" s="298" t="e">
        <f>VLOOKUP(msa[[#This Row],[hwycov_id]],check!$A$2:$P$26,16,FALSE)</f>
        <v>#N/A</v>
      </c>
      <c r="P1702" s="298">
        <v>1723</v>
      </c>
    </row>
    <row r="1703" spans="1:16">
      <c r="A1703" s="59">
        <v>30437</v>
      </c>
      <c r="B1703" s="59">
        <v>4</v>
      </c>
      <c r="C1703" s="59">
        <v>1</v>
      </c>
      <c r="D1703" s="59">
        <v>2</v>
      </c>
      <c r="E1703" s="59" t="s">
        <v>80</v>
      </c>
      <c r="F1703" s="227">
        <v>4</v>
      </c>
      <c r="G1703" s="227">
        <v>0</v>
      </c>
      <c r="H1703" s="59">
        <v>5</v>
      </c>
      <c r="I1703" s="227">
        <v>19</v>
      </c>
      <c r="J1703" s="59">
        <v>1900</v>
      </c>
      <c r="K1703" s="78">
        <f>VLOOKUP(msa[[#This Row],[hwycov_id]],cnf[],10,FALSE)</f>
        <v>1900</v>
      </c>
      <c r="L1703" s="229">
        <f t="shared" si="78"/>
        <v>0</v>
      </c>
      <c r="M1703" s="228">
        <f t="shared" si="79"/>
        <v>0</v>
      </c>
      <c r="N1703" s="228">
        <f t="shared" si="80"/>
        <v>0</v>
      </c>
      <c r="O1703" s="298" t="e">
        <f>VLOOKUP(msa[[#This Row],[hwycov_id]],check!$A$2:$P$26,16,FALSE)</f>
        <v>#N/A</v>
      </c>
      <c r="P1703" s="298">
        <v>1724</v>
      </c>
    </row>
    <row r="1704" spans="1:16">
      <c r="A1704" s="59">
        <v>21310</v>
      </c>
      <c r="B1704" s="59">
        <v>4</v>
      </c>
      <c r="C1704" s="59">
        <v>1</v>
      </c>
      <c r="D1704" s="59">
        <v>2</v>
      </c>
      <c r="E1704" s="59" t="s">
        <v>80</v>
      </c>
      <c r="F1704" s="227">
        <v>4</v>
      </c>
      <c r="G1704" s="227">
        <v>0</v>
      </c>
      <c r="H1704" s="59">
        <v>5</v>
      </c>
      <c r="I1704" s="227">
        <v>19</v>
      </c>
      <c r="J1704" s="59">
        <v>2700</v>
      </c>
      <c r="K1704" s="78">
        <f>VLOOKUP(msa[[#This Row],[hwycov_id]],cnf[],10,FALSE)</f>
        <v>2700</v>
      </c>
      <c r="L1704" s="229">
        <f t="shared" si="78"/>
        <v>0</v>
      </c>
      <c r="M1704" s="228">
        <f t="shared" si="79"/>
        <v>0</v>
      </c>
      <c r="N1704" s="228">
        <f t="shared" si="80"/>
        <v>0</v>
      </c>
      <c r="O1704" s="298" t="e">
        <f>VLOOKUP(msa[[#This Row],[hwycov_id]],check!$A$2:$P$26,16,FALSE)</f>
        <v>#N/A</v>
      </c>
      <c r="P1704" s="298">
        <v>1725</v>
      </c>
    </row>
    <row r="1705" spans="1:16">
      <c r="A1705" s="59">
        <v>3508</v>
      </c>
      <c r="B1705" s="59">
        <v>4</v>
      </c>
      <c r="C1705" s="59">
        <v>1</v>
      </c>
      <c r="D1705" s="59">
        <v>2</v>
      </c>
      <c r="E1705" s="59" t="s">
        <v>80</v>
      </c>
      <c r="F1705" s="227">
        <v>4</v>
      </c>
      <c r="G1705" s="227">
        <v>0</v>
      </c>
      <c r="H1705" s="59">
        <v>5</v>
      </c>
      <c r="I1705" s="227">
        <v>16</v>
      </c>
      <c r="J1705" s="59">
        <v>2900</v>
      </c>
      <c r="K1705" s="78">
        <f>VLOOKUP(msa[[#This Row],[hwycov_id]],cnf[],10,FALSE)</f>
        <v>2900</v>
      </c>
      <c r="L1705" s="229">
        <f t="shared" si="78"/>
        <v>0</v>
      </c>
      <c r="M1705" s="228">
        <f t="shared" si="79"/>
        <v>0</v>
      </c>
      <c r="N1705" s="228">
        <f t="shared" si="80"/>
        <v>0</v>
      </c>
      <c r="O1705" s="298" t="e">
        <f>VLOOKUP(msa[[#This Row],[hwycov_id]],check!$A$2:$P$26,16,FALSE)</f>
        <v>#N/A</v>
      </c>
      <c r="P1705" s="298">
        <v>1726</v>
      </c>
    </row>
    <row r="1706" spans="1:16">
      <c r="A1706" s="59">
        <v>5592</v>
      </c>
      <c r="B1706" s="59">
        <v>4</v>
      </c>
      <c r="C1706" s="59">
        <v>1</v>
      </c>
      <c r="D1706" s="59">
        <v>2</v>
      </c>
      <c r="E1706" s="59" t="s">
        <v>80</v>
      </c>
      <c r="F1706" s="227">
        <v>4</v>
      </c>
      <c r="G1706" s="227">
        <v>0</v>
      </c>
      <c r="H1706" s="59">
        <v>5</v>
      </c>
      <c r="I1706" s="227">
        <v>16</v>
      </c>
      <c r="J1706" s="59">
        <v>3300</v>
      </c>
      <c r="K1706" s="78">
        <f>VLOOKUP(msa[[#This Row],[hwycov_id]],cnf[],10,FALSE)</f>
        <v>3300</v>
      </c>
      <c r="L1706" s="229">
        <f t="shared" si="78"/>
        <v>0</v>
      </c>
      <c r="M1706" s="228">
        <f t="shared" si="79"/>
        <v>0</v>
      </c>
      <c r="N1706" s="228">
        <f t="shared" si="80"/>
        <v>0</v>
      </c>
      <c r="O1706" s="298" t="e">
        <f>VLOOKUP(msa[[#This Row],[hwycov_id]],check!$A$2:$P$26,16,FALSE)</f>
        <v>#N/A</v>
      </c>
      <c r="P1706" s="298">
        <v>1727</v>
      </c>
    </row>
    <row r="1707" spans="1:16">
      <c r="A1707" s="59">
        <v>12664</v>
      </c>
      <c r="B1707" s="59">
        <v>4</v>
      </c>
      <c r="C1707" s="59">
        <v>1</v>
      </c>
      <c r="D1707" s="59">
        <v>2</v>
      </c>
      <c r="E1707" s="59" t="s">
        <v>80</v>
      </c>
      <c r="F1707" s="227">
        <v>4</v>
      </c>
      <c r="G1707" s="227">
        <v>0</v>
      </c>
      <c r="H1707" s="59">
        <v>5</v>
      </c>
      <c r="I1707" s="227">
        <v>5</v>
      </c>
      <c r="J1707" s="59">
        <v>3500</v>
      </c>
      <c r="K1707" s="78">
        <f>VLOOKUP(msa[[#This Row],[hwycov_id]],cnf[],10,FALSE)</f>
        <v>3500</v>
      </c>
      <c r="L1707" s="229">
        <f t="shared" si="78"/>
        <v>0</v>
      </c>
      <c r="M1707" s="228">
        <f t="shared" si="79"/>
        <v>0</v>
      </c>
      <c r="N1707" s="228">
        <f t="shared" si="80"/>
        <v>0</v>
      </c>
      <c r="O1707" s="298" t="e">
        <f>VLOOKUP(msa[[#This Row],[hwycov_id]],check!$A$2:$P$26,16,FALSE)</f>
        <v>#N/A</v>
      </c>
      <c r="P1707" s="298">
        <v>1728</v>
      </c>
    </row>
    <row r="1708" spans="1:16">
      <c r="A1708" s="59">
        <v>19975</v>
      </c>
      <c r="B1708" s="59">
        <v>4</v>
      </c>
      <c r="C1708" s="59">
        <v>1</v>
      </c>
      <c r="D1708" s="59">
        <v>2</v>
      </c>
      <c r="E1708" s="59" t="s">
        <v>80</v>
      </c>
      <c r="F1708" s="227">
        <v>4</v>
      </c>
      <c r="G1708" s="227">
        <v>0</v>
      </c>
      <c r="H1708" s="59">
        <v>5</v>
      </c>
      <c r="I1708" s="227">
        <v>5</v>
      </c>
      <c r="J1708" s="59">
        <v>4000</v>
      </c>
      <c r="K1708" s="78">
        <f>VLOOKUP(msa[[#This Row],[hwycov_id]],cnf[],10,FALSE)</f>
        <v>4000</v>
      </c>
      <c r="L1708" s="229">
        <f t="shared" si="78"/>
        <v>0</v>
      </c>
      <c r="M1708" s="228">
        <f t="shared" si="79"/>
        <v>0</v>
      </c>
      <c r="N1708" s="228">
        <f t="shared" si="80"/>
        <v>0</v>
      </c>
      <c r="O1708" s="298" t="e">
        <f>VLOOKUP(msa[[#This Row],[hwycov_id]],check!$A$2:$P$26,16,FALSE)</f>
        <v>#N/A</v>
      </c>
      <c r="P1708" s="298">
        <v>1729</v>
      </c>
    </row>
    <row r="1709" spans="1:16">
      <c r="A1709" s="59">
        <v>15255</v>
      </c>
      <c r="B1709" s="59">
        <v>4</v>
      </c>
      <c r="C1709" s="59">
        <v>1</v>
      </c>
      <c r="D1709" s="59">
        <v>2</v>
      </c>
      <c r="E1709" s="59" t="s">
        <v>80</v>
      </c>
      <c r="F1709" s="227">
        <v>4</v>
      </c>
      <c r="G1709" s="227">
        <v>0</v>
      </c>
      <c r="H1709" s="59">
        <v>5</v>
      </c>
      <c r="I1709" s="227">
        <v>16</v>
      </c>
      <c r="J1709" s="59">
        <v>4400</v>
      </c>
      <c r="K1709" s="78">
        <f>VLOOKUP(msa[[#This Row],[hwycov_id]],cnf[],10,FALSE)</f>
        <v>4400</v>
      </c>
      <c r="L1709" s="229">
        <f t="shared" si="78"/>
        <v>0</v>
      </c>
      <c r="M1709" s="228">
        <f t="shared" si="79"/>
        <v>0</v>
      </c>
      <c r="N1709" s="228">
        <f t="shared" si="80"/>
        <v>0</v>
      </c>
      <c r="O1709" s="298" t="e">
        <f>VLOOKUP(msa[[#This Row],[hwycov_id]],check!$A$2:$P$26,16,FALSE)</f>
        <v>#N/A</v>
      </c>
      <c r="P1709" s="298">
        <v>1730</v>
      </c>
    </row>
    <row r="1710" spans="1:16">
      <c r="A1710" s="59">
        <v>23824</v>
      </c>
      <c r="B1710" s="59">
        <v>4</v>
      </c>
      <c r="C1710" s="59">
        <v>1</v>
      </c>
      <c r="D1710" s="59">
        <v>2</v>
      </c>
      <c r="E1710" s="59" t="s">
        <v>80</v>
      </c>
      <c r="F1710" s="227">
        <v>4</v>
      </c>
      <c r="G1710" s="227">
        <v>0</v>
      </c>
      <c r="H1710" s="59">
        <v>5</v>
      </c>
      <c r="I1710" s="227">
        <v>19</v>
      </c>
      <c r="J1710" s="59">
        <v>4500</v>
      </c>
      <c r="K1710" s="78">
        <f>VLOOKUP(msa[[#This Row],[hwycov_id]],cnf[],10,FALSE)</f>
        <v>4500</v>
      </c>
      <c r="L1710" s="229">
        <f t="shared" si="78"/>
        <v>0</v>
      </c>
      <c r="M1710" s="228">
        <f t="shared" si="79"/>
        <v>0</v>
      </c>
      <c r="N1710" s="228">
        <f t="shared" si="80"/>
        <v>0</v>
      </c>
      <c r="O1710" s="298" t="e">
        <f>VLOOKUP(msa[[#This Row],[hwycov_id]],check!$A$2:$P$26,16,FALSE)</f>
        <v>#N/A</v>
      </c>
      <c r="P1710" s="298">
        <v>1731</v>
      </c>
    </row>
    <row r="1711" spans="1:16">
      <c r="A1711" s="59">
        <v>12985</v>
      </c>
      <c r="B1711" s="59">
        <v>4</v>
      </c>
      <c r="C1711" s="59">
        <v>1</v>
      </c>
      <c r="D1711" s="59">
        <v>2</v>
      </c>
      <c r="E1711" s="59" t="s">
        <v>80</v>
      </c>
      <c r="F1711" s="227">
        <v>4</v>
      </c>
      <c r="G1711" s="227">
        <v>0</v>
      </c>
      <c r="H1711" s="59">
        <v>5</v>
      </c>
      <c r="I1711" s="227">
        <v>5</v>
      </c>
      <c r="J1711" s="59">
        <v>4500</v>
      </c>
      <c r="K1711" s="78">
        <f>VLOOKUP(msa[[#This Row],[hwycov_id]],cnf[],10,FALSE)</f>
        <v>4500</v>
      </c>
      <c r="L1711" s="229">
        <f t="shared" si="78"/>
        <v>0</v>
      </c>
      <c r="M1711" s="228">
        <f t="shared" si="79"/>
        <v>0</v>
      </c>
      <c r="N1711" s="228">
        <f t="shared" si="80"/>
        <v>0</v>
      </c>
      <c r="O1711" s="298" t="e">
        <f>VLOOKUP(msa[[#This Row],[hwycov_id]],check!$A$2:$P$26,16,FALSE)</f>
        <v>#N/A</v>
      </c>
      <c r="P1711" s="298">
        <v>1732</v>
      </c>
    </row>
    <row r="1712" spans="1:16">
      <c r="A1712" s="59">
        <v>1477</v>
      </c>
      <c r="B1712" s="59">
        <v>4</v>
      </c>
      <c r="C1712" s="59">
        <v>1</v>
      </c>
      <c r="D1712" s="59">
        <v>2</v>
      </c>
      <c r="E1712" s="59" t="s">
        <v>80</v>
      </c>
      <c r="F1712" s="227">
        <v>4</v>
      </c>
      <c r="G1712" s="227">
        <v>0</v>
      </c>
      <c r="H1712" s="59">
        <v>5</v>
      </c>
      <c r="I1712" s="227">
        <v>5</v>
      </c>
      <c r="J1712" s="59">
        <v>4700</v>
      </c>
      <c r="K1712" s="78">
        <f>VLOOKUP(msa[[#This Row],[hwycov_id]],cnf[],10,FALSE)</f>
        <v>4700</v>
      </c>
      <c r="L1712" s="229">
        <f t="shared" si="78"/>
        <v>0</v>
      </c>
      <c r="M1712" s="228">
        <f t="shared" si="79"/>
        <v>0</v>
      </c>
      <c r="N1712" s="228">
        <f t="shared" si="80"/>
        <v>0</v>
      </c>
      <c r="O1712" s="298" t="e">
        <f>VLOOKUP(msa[[#This Row],[hwycov_id]],check!$A$2:$P$26,16,FALSE)</f>
        <v>#N/A</v>
      </c>
      <c r="P1712" s="298">
        <v>1733</v>
      </c>
    </row>
    <row r="1713" spans="1:16">
      <c r="A1713" s="59">
        <v>17046</v>
      </c>
      <c r="B1713" s="59">
        <v>4</v>
      </c>
      <c r="C1713" s="59">
        <v>1</v>
      </c>
      <c r="D1713" s="59">
        <v>2</v>
      </c>
      <c r="E1713" s="59" t="s">
        <v>80</v>
      </c>
      <c r="F1713" s="227">
        <v>4</v>
      </c>
      <c r="G1713" s="227">
        <v>0</v>
      </c>
      <c r="H1713" s="59">
        <v>5</v>
      </c>
      <c r="I1713" s="227">
        <v>5</v>
      </c>
      <c r="J1713" s="59">
        <v>4900</v>
      </c>
      <c r="K1713" s="78">
        <f>VLOOKUP(msa[[#This Row],[hwycov_id]],cnf[],10,FALSE)</f>
        <v>4900</v>
      </c>
      <c r="L1713" s="229">
        <f t="shared" si="78"/>
        <v>0</v>
      </c>
      <c r="M1713" s="228">
        <f t="shared" si="79"/>
        <v>0</v>
      </c>
      <c r="N1713" s="228">
        <f t="shared" si="80"/>
        <v>0</v>
      </c>
      <c r="O1713" s="298" t="e">
        <f>VLOOKUP(msa[[#This Row],[hwycov_id]],check!$A$2:$P$26,16,FALSE)</f>
        <v>#N/A</v>
      </c>
      <c r="P1713" s="298">
        <v>1734</v>
      </c>
    </row>
    <row r="1714" spans="1:16">
      <c r="A1714" s="59">
        <v>6317</v>
      </c>
      <c r="B1714" s="59">
        <v>4</v>
      </c>
      <c r="C1714" s="59">
        <v>1</v>
      </c>
      <c r="D1714" s="59">
        <v>2</v>
      </c>
      <c r="E1714" s="59" t="s">
        <v>80</v>
      </c>
      <c r="F1714" s="227">
        <v>4</v>
      </c>
      <c r="G1714" s="227">
        <v>0</v>
      </c>
      <c r="H1714" s="59">
        <v>5</v>
      </c>
      <c r="I1714" s="227">
        <v>5</v>
      </c>
      <c r="J1714" s="59">
        <v>5400</v>
      </c>
      <c r="K1714" s="78">
        <f>VLOOKUP(msa[[#This Row],[hwycov_id]],cnf[],10,FALSE)</f>
        <v>5400</v>
      </c>
      <c r="L1714" s="229">
        <f t="shared" si="78"/>
        <v>0</v>
      </c>
      <c r="M1714" s="228">
        <f t="shared" si="79"/>
        <v>0</v>
      </c>
      <c r="N1714" s="228">
        <f t="shared" si="80"/>
        <v>0</v>
      </c>
      <c r="O1714" s="298" t="e">
        <f>VLOOKUP(msa[[#This Row],[hwycov_id]],check!$A$2:$P$26,16,FALSE)</f>
        <v>#N/A</v>
      </c>
      <c r="P1714" s="298">
        <v>1735</v>
      </c>
    </row>
    <row r="1715" spans="1:16">
      <c r="A1715" s="59">
        <v>12673</v>
      </c>
      <c r="B1715" s="59">
        <v>4</v>
      </c>
      <c r="C1715" s="59">
        <v>1</v>
      </c>
      <c r="D1715" s="59">
        <v>2</v>
      </c>
      <c r="E1715" s="59" t="s">
        <v>80</v>
      </c>
      <c r="F1715" s="227">
        <v>4</v>
      </c>
      <c r="G1715" s="227">
        <v>0</v>
      </c>
      <c r="H1715" s="59">
        <v>5</v>
      </c>
      <c r="I1715" s="227">
        <v>5</v>
      </c>
      <c r="J1715" s="59">
        <v>5400</v>
      </c>
      <c r="K1715" s="78">
        <f>VLOOKUP(msa[[#This Row],[hwycov_id]],cnf[],10,FALSE)</f>
        <v>5400</v>
      </c>
      <c r="L1715" s="229">
        <f t="shared" si="78"/>
        <v>0</v>
      </c>
      <c r="M1715" s="228">
        <f t="shared" si="79"/>
        <v>0</v>
      </c>
      <c r="N1715" s="228">
        <f t="shared" si="80"/>
        <v>0</v>
      </c>
      <c r="O1715" s="298" t="e">
        <f>VLOOKUP(msa[[#This Row],[hwycov_id]],check!$A$2:$P$26,16,FALSE)</f>
        <v>#N/A</v>
      </c>
      <c r="P1715" s="298">
        <v>1736</v>
      </c>
    </row>
    <row r="1716" spans="1:16">
      <c r="A1716" s="59">
        <v>13013</v>
      </c>
      <c r="B1716" s="59">
        <v>4</v>
      </c>
      <c r="C1716" s="59">
        <v>1</v>
      </c>
      <c r="D1716" s="59">
        <v>2</v>
      </c>
      <c r="E1716" s="59" t="s">
        <v>80</v>
      </c>
      <c r="F1716" s="227">
        <v>4</v>
      </c>
      <c r="G1716" s="227">
        <v>0</v>
      </c>
      <c r="H1716" s="59">
        <v>5</v>
      </c>
      <c r="I1716" s="227">
        <v>5</v>
      </c>
      <c r="J1716" s="59">
        <v>5650</v>
      </c>
      <c r="K1716" s="78">
        <f>VLOOKUP(msa[[#This Row],[hwycov_id]],cnf[],10,FALSE)</f>
        <v>5650</v>
      </c>
      <c r="L1716" s="229">
        <f t="shared" si="78"/>
        <v>0</v>
      </c>
      <c r="M1716" s="228">
        <f t="shared" si="79"/>
        <v>0</v>
      </c>
      <c r="N1716" s="228">
        <f t="shared" si="80"/>
        <v>0</v>
      </c>
      <c r="O1716" s="298" t="e">
        <f>VLOOKUP(msa[[#This Row],[hwycov_id]],check!$A$2:$P$26,16,FALSE)</f>
        <v>#N/A</v>
      </c>
      <c r="P1716" s="298">
        <v>1737</v>
      </c>
    </row>
    <row r="1717" spans="1:16">
      <c r="A1717" s="59">
        <v>2454</v>
      </c>
      <c r="B1717" s="59">
        <v>4</v>
      </c>
      <c r="C1717" s="59">
        <v>1</v>
      </c>
      <c r="D1717" s="59">
        <v>2</v>
      </c>
      <c r="E1717" s="59" t="s">
        <v>80</v>
      </c>
      <c r="F1717" s="227">
        <v>4</v>
      </c>
      <c r="G1717" s="227">
        <v>0</v>
      </c>
      <c r="H1717" s="59">
        <v>5</v>
      </c>
      <c r="I1717" s="227">
        <v>5</v>
      </c>
      <c r="J1717" s="59">
        <v>5700</v>
      </c>
      <c r="K1717" s="78">
        <f>VLOOKUP(msa[[#This Row],[hwycov_id]],cnf[],10,FALSE)</f>
        <v>5700</v>
      </c>
      <c r="L1717" s="229">
        <f t="shared" si="78"/>
        <v>0</v>
      </c>
      <c r="M1717" s="228">
        <f t="shared" si="79"/>
        <v>0</v>
      </c>
      <c r="N1717" s="228">
        <f t="shared" si="80"/>
        <v>0</v>
      </c>
      <c r="O1717" s="298" t="e">
        <f>VLOOKUP(msa[[#This Row],[hwycov_id]],check!$A$2:$P$26,16,FALSE)</f>
        <v>#N/A</v>
      </c>
      <c r="P1717" s="298">
        <v>1738</v>
      </c>
    </row>
    <row r="1718" spans="1:16">
      <c r="A1718" s="59">
        <v>23825</v>
      </c>
      <c r="B1718" s="59">
        <v>4</v>
      </c>
      <c r="C1718" s="59">
        <v>1</v>
      </c>
      <c r="D1718" s="59">
        <v>2</v>
      </c>
      <c r="E1718" s="59" t="s">
        <v>80</v>
      </c>
      <c r="F1718" s="227">
        <v>4</v>
      </c>
      <c r="G1718" s="227">
        <v>0</v>
      </c>
      <c r="H1718" s="59">
        <v>5</v>
      </c>
      <c r="I1718" s="227">
        <v>19</v>
      </c>
      <c r="J1718" s="59">
        <v>5900</v>
      </c>
      <c r="K1718" s="78">
        <f>VLOOKUP(msa[[#This Row],[hwycov_id]],cnf[],10,FALSE)</f>
        <v>5900</v>
      </c>
      <c r="L1718" s="229">
        <f t="shared" si="78"/>
        <v>0</v>
      </c>
      <c r="M1718" s="228">
        <f t="shared" si="79"/>
        <v>0</v>
      </c>
      <c r="N1718" s="228">
        <f t="shared" si="80"/>
        <v>0</v>
      </c>
      <c r="O1718" s="298" t="e">
        <f>VLOOKUP(msa[[#This Row],[hwycov_id]],check!$A$2:$P$26,16,FALSE)</f>
        <v>#N/A</v>
      </c>
      <c r="P1718" s="298">
        <v>1739</v>
      </c>
    </row>
    <row r="1719" spans="1:16">
      <c r="A1719" s="59">
        <v>31029</v>
      </c>
      <c r="B1719" s="59">
        <v>4</v>
      </c>
      <c r="C1719" s="59">
        <v>1</v>
      </c>
      <c r="D1719" s="59">
        <v>2</v>
      </c>
      <c r="E1719" s="59" t="s">
        <v>80</v>
      </c>
      <c r="F1719" s="227">
        <v>4</v>
      </c>
      <c r="G1719" s="227">
        <v>0</v>
      </c>
      <c r="H1719" s="59">
        <v>5</v>
      </c>
      <c r="I1719" s="227">
        <v>16</v>
      </c>
      <c r="J1719" s="59">
        <v>6000</v>
      </c>
      <c r="K1719" s="78">
        <f>VLOOKUP(msa[[#This Row],[hwycov_id]],cnf[],10,FALSE)</f>
        <v>6000</v>
      </c>
      <c r="L1719" s="229">
        <f t="shared" si="78"/>
        <v>0</v>
      </c>
      <c r="M1719" s="228">
        <f t="shared" si="79"/>
        <v>0</v>
      </c>
      <c r="N1719" s="228">
        <f t="shared" si="80"/>
        <v>0</v>
      </c>
      <c r="O1719" s="298" t="e">
        <f>VLOOKUP(msa[[#This Row],[hwycov_id]],check!$A$2:$P$26,16,FALSE)</f>
        <v>#N/A</v>
      </c>
      <c r="P1719" s="298">
        <v>1740</v>
      </c>
    </row>
    <row r="1720" spans="1:16">
      <c r="A1720" s="59">
        <v>14482</v>
      </c>
      <c r="B1720" s="59">
        <v>4</v>
      </c>
      <c r="C1720" s="59">
        <v>1</v>
      </c>
      <c r="D1720" s="59">
        <v>2</v>
      </c>
      <c r="E1720" s="59" t="s">
        <v>80</v>
      </c>
      <c r="F1720" s="227">
        <v>4</v>
      </c>
      <c r="G1720" s="227">
        <v>0</v>
      </c>
      <c r="H1720" s="59">
        <v>5</v>
      </c>
      <c r="I1720" s="227">
        <v>5</v>
      </c>
      <c r="J1720" s="59">
        <v>6100</v>
      </c>
      <c r="K1720" s="78">
        <f>VLOOKUP(msa[[#This Row],[hwycov_id]],cnf[],10,FALSE)</f>
        <v>6100</v>
      </c>
      <c r="L1720" s="229">
        <f t="shared" si="78"/>
        <v>0</v>
      </c>
      <c r="M1720" s="228">
        <f t="shared" si="79"/>
        <v>0</v>
      </c>
      <c r="N1720" s="228">
        <f t="shared" si="80"/>
        <v>0</v>
      </c>
      <c r="O1720" s="298" t="e">
        <f>VLOOKUP(msa[[#This Row],[hwycov_id]],check!$A$2:$P$26,16,FALSE)</f>
        <v>#N/A</v>
      </c>
      <c r="P1720" s="298">
        <v>1741</v>
      </c>
    </row>
    <row r="1721" spans="1:16">
      <c r="A1721" s="59">
        <v>6078</v>
      </c>
      <c r="B1721" s="59">
        <v>4</v>
      </c>
      <c r="C1721" s="59">
        <v>1</v>
      </c>
      <c r="D1721" s="59">
        <v>2</v>
      </c>
      <c r="E1721" s="59" t="s">
        <v>80</v>
      </c>
      <c r="F1721" s="227">
        <v>4</v>
      </c>
      <c r="G1721" s="227">
        <v>0</v>
      </c>
      <c r="H1721" s="59">
        <v>5</v>
      </c>
      <c r="I1721" s="227">
        <v>19</v>
      </c>
      <c r="J1721" s="59">
        <v>6600</v>
      </c>
      <c r="K1721" s="78">
        <f>VLOOKUP(msa[[#This Row],[hwycov_id]],cnf[],10,FALSE)</f>
        <v>6600</v>
      </c>
      <c r="L1721" s="229">
        <f t="shared" si="78"/>
        <v>0</v>
      </c>
      <c r="M1721" s="228">
        <f t="shared" si="79"/>
        <v>0</v>
      </c>
      <c r="N1721" s="228">
        <f t="shared" si="80"/>
        <v>0</v>
      </c>
      <c r="O1721" s="298" t="e">
        <f>VLOOKUP(msa[[#This Row],[hwycov_id]],check!$A$2:$P$26,16,FALSE)</f>
        <v>#N/A</v>
      </c>
      <c r="P1721" s="298">
        <v>1742</v>
      </c>
    </row>
    <row r="1722" spans="1:16">
      <c r="A1722" s="59">
        <v>4646</v>
      </c>
      <c r="B1722" s="59">
        <v>4</v>
      </c>
      <c r="C1722" s="59">
        <v>1</v>
      </c>
      <c r="D1722" s="59">
        <v>2</v>
      </c>
      <c r="E1722" s="59" t="s">
        <v>80</v>
      </c>
      <c r="F1722" s="227">
        <v>4</v>
      </c>
      <c r="G1722" s="227">
        <v>0</v>
      </c>
      <c r="H1722" s="59">
        <v>5</v>
      </c>
      <c r="I1722" s="227">
        <v>5</v>
      </c>
      <c r="J1722" s="59">
        <v>6600</v>
      </c>
      <c r="K1722" s="78">
        <f>VLOOKUP(msa[[#This Row],[hwycov_id]],cnf[],10,FALSE)</f>
        <v>6600</v>
      </c>
      <c r="L1722" s="229">
        <f t="shared" si="78"/>
        <v>0</v>
      </c>
      <c r="M1722" s="228">
        <f t="shared" si="79"/>
        <v>0</v>
      </c>
      <c r="N1722" s="228">
        <f t="shared" si="80"/>
        <v>0</v>
      </c>
      <c r="O1722" s="298" t="e">
        <f>VLOOKUP(msa[[#This Row],[hwycov_id]],check!$A$2:$P$26,16,FALSE)</f>
        <v>#N/A</v>
      </c>
      <c r="P1722" s="298">
        <v>1743</v>
      </c>
    </row>
    <row r="1723" spans="1:16">
      <c r="A1723" s="59">
        <v>13202</v>
      </c>
      <c r="B1723" s="59">
        <v>4</v>
      </c>
      <c r="C1723" s="59">
        <v>1</v>
      </c>
      <c r="D1723" s="59">
        <v>2</v>
      </c>
      <c r="E1723" s="59" t="s">
        <v>80</v>
      </c>
      <c r="F1723" s="227">
        <v>4</v>
      </c>
      <c r="G1723" s="227">
        <v>0</v>
      </c>
      <c r="H1723" s="59">
        <v>5</v>
      </c>
      <c r="I1723" s="227">
        <v>5</v>
      </c>
      <c r="J1723" s="59">
        <v>6600</v>
      </c>
      <c r="K1723" s="78">
        <f>VLOOKUP(msa[[#This Row],[hwycov_id]],cnf[],10,FALSE)</f>
        <v>6600</v>
      </c>
      <c r="L1723" s="229">
        <f t="shared" si="78"/>
        <v>0</v>
      </c>
      <c r="M1723" s="228">
        <f t="shared" si="79"/>
        <v>0</v>
      </c>
      <c r="N1723" s="228">
        <f t="shared" si="80"/>
        <v>0</v>
      </c>
      <c r="O1723" s="298" t="e">
        <f>VLOOKUP(msa[[#This Row],[hwycov_id]],check!$A$2:$P$26,16,FALSE)</f>
        <v>#N/A</v>
      </c>
      <c r="P1723" s="298">
        <v>1744</v>
      </c>
    </row>
    <row r="1724" spans="1:16">
      <c r="A1724" s="59">
        <v>7437</v>
      </c>
      <c r="B1724" s="59">
        <v>4</v>
      </c>
      <c r="C1724" s="59">
        <v>1</v>
      </c>
      <c r="D1724" s="59">
        <v>2</v>
      </c>
      <c r="E1724" s="59" t="s">
        <v>80</v>
      </c>
      <c r="F1724" s="227">
        <v>4</v>
      </c>
      <c r="G1724" s="227">
        <v>0</v>
      </c>
      <c r="H1724" s="59">
        <v>5</v>
      </c>
      <c r="I1724" s="227">
        <v>16</v>
      </c>
      <c r="J1724" s="59">
        <v>6670</v>
      </c>
      <c r="K1724" s="78">
        <f>VLOOKUP(msa[[#This Row],[hwycov_id]],cnf[],10,FALSE)</f>
        <v>6670</v>
      </c>
      <c r="L1724" s="229">
        <f t="shared" si="78"/>
        <v>0</v>
      </c>
      <c r="M1724" s="228">
        <f t="shared" si="79"/>
        <v>0</v>
      </c>
      <c r="N1724" s="228">
        <f t="shared" si="80"/>
        <v>0</v>
      </c>
      <c r="O1724" s="298" t="e">
        <f>VLOOKUP(msa[[#This Row],[hwycov_id]],check!$A$2:$P$26,16,FALSE)</f>
        <v>#N/A</v>
      </c>
      <c r="P1724" s="298">
        <v>1745</v>
      </c>
    </row>
    <row r="1725" spans="1:16">
      <c r="A1725" s="59">
        <v>17488</v>
      </c>
      <c r="B1725" s="59">
        <v>4</v>
      </c>
      <c r="C1725" s="59">
        <v>1</v>
      </c>
      <c r="D1725" s="59">
        <v>2</v>
      </c>
      <c r="E1725" s="59" t="s">
        <v>80</v>
      </c>
      <c r="F1725" s="227">
        <v>4</v>
      </c>
      <c r="G1725" s="227">
        <v>0</v>
      </c>
      <c r="H1725" s="59">
        <v>5</v>
      </c>
      <c r="I1725" s="227">
        <v>5</v>
      </c>
      <c r="J1725" s="59">
        <v>7000</v>
      </c>
      <c r="K1725" s="78">
        <f>VLOOKUP(msa[[#This Row],[hwycov_id]],cnf[],10,FALSE)</f>
        <v>7000</v>
      </c>
      <c r="L1725" s="229">
        <f t="shared" si="78"/>
        <v>0</v>
      </c>
      <c r="M1725" s="228">
        <f t="shared" si="79"/>
        <v>0</v>
      </c>
      <c r="N1725" s="228">
        <f t="shared" si="80"/>
        <v>0</v>
      </c>
      <c r="O1725" s="298" t="e">
        <f>VLOOKUP(msa[[#This Row],[hwycov_id]],check!$A$2:$P$26,16,FALSE)</f>
        <v>#N/A</v>
      </c>
      <c r="P1725" s="298">
        <v>1746</v>
      </c>
    </row>
    <row r="1726" spans="1:16">
      <c r="A1726" s="59">
        <v>3142</v>
      </c>
      <c r="B1726" s="59">
        <v>4</v>
      </c>
      <c r="C1726" s="59">
        <v>1</v>
      </c>
      <c r="D1726" s="59">
        <v>2</v>
      </c>
      <c r="E1726" s="59" t="s">
        <v>80</v>
      </c>
      <c r="F1726" s="227">
        <v>4</v>
      </c>
      <c r="G1726" s="227">
        <v>0</v>
      </c>
      <c r="H1726" s="59">
        <v>5</v>
      </c>
      <c r="I1726" s="227">
        <v>5</v>
      </c>
      <c r="J1726" s="59">
        <v>7300</v>
      </c>
      <c r="K1726" s="78">
        <f>VLOOKUP(msa[[#This Row],[hwycov_id]],cnf[],10,FALSE)</f>
        <v>7300</v>
      </c>
      <c r="L1726" s="229">
        <f t="shared" si="78"/>
        <v>0</v>
      </c>
      <c r="M1726" s="228">
        <f t="shared" si="79"/>
        <v>0</v>
      </c>
      <c r="N1726" s="228">
        <f t="shared" si="80"/>
        <v>0</v>
      </c>
      <c r="O1726" s="298" t="e">
        <f>VLOOKUP(msa[[#This Row],[hwycov_id]],check!$A$2:$P$26,16,FALSE)</f>
        <v>#N/A</v>
      </c>
      <c r="P1726" s="298">
        <v>1747</v>
      </c>
    </row>
    <row r="1727" spans="1:16">
      <c r="A1727" s="59">
        <v>3163</v>
      </c>
      <c r="B1727" s="59">
        <v>4</v>
      </c>
      <c r="C1727" s="59">
        <v>1</v>
      </c>
      <c r="D1727" s="59">
        <v>2</v>
      </c>
      <c r="E1727" s="59" t="s">
        <v>80</v>
      </c>
      <c r="F1727" s="227">
        <v>4</v>
      </c>
      <c r="G1727" s="227">
        <v>0</v>
      </c>
      <c r="H1727" s="59">
        <v>5</v>
      </c>
      <c r="I1727" s="227">
        <v>5</v>
      </c>
      <c r="J1727" s="59">
        <v>7400</v>
      </c>
      <c r="K1727" s="78">
        <f>VLOOKUP(msa[[#This Row],[hwycov_id]],cnf[],10,FALSE)</f>
        <v>7400</v>
      </c>
      <c r="L1727" s="229">
        <f t="shared" si="78"/>
        <v>0</v>
      </c>
      <c r="M1727" s="228">
        <f t="shared" si="79"/>
        <v>0</v>
      </c>
      <c r="N1727" s="228">
        <f t="shared" si="80"/>
        <v>0</v>
      </c>
      <c r="O1727" s="298" t="e">
        <f>VLOOKUP(msa[[#This Row],[hwycov_id]],check!$A$2:$P$26,16,FALSE)</f>
        <v>#N/A</v>
      </c>
      <c r="P1727" s="298">
        <v>1748</v>
      </c>
    </row>
    <row r="1728" spans="1:16">
      <c r="A1728" s="59">
        <v>1009</v>
      </c>
      <c r="B1728" s="59">
        <v>4</v>
      </c>
      <c r="C1728" s="59">
        <v>1</v>
      </c>
      <c r="D1728" s="59">
        <v>2</v>
      </c>
      <c r="E1728" s="59" t="s">
        <v>80</v>
      </c>
      <c r="F1728" s="227">
        <v>4</v>
      </c>
      <c r="G1728" s="227">
        <v>0</v>
      </c>
      <c r="H1728" s="59">
        <v>5</v>
      </c>
      <c r="I1728" s="227">
        <v>5</v>
      </c>
      <c r="J1728" s="59">
        <v>7700</v>
      </c>
      <c r="K1728" s="78">
        <f>VLOOKUP(msa[[#This Row],[hwycov_id]],cnf[],10,FALSE)</f>
        <v>7700</v>
      </c>
      <c r="L1728" s="229">
        <f t="shared" si="78"/>
        <v>0</v>
      </c>
      <c r="M1728" s="228">
        <f t="shared" si="79"/>
        <v>0</v>
      </c>
      <c r="N1728" s="228">
        <f t="shared" si="80"/>
        <v>0</v>
      </c>
      <c r="O1728" s="298" t="e">
        <f>VLOOKUP(msa[[#This Row],[hwycov_id]],check!$A$2:$P$26,16,FALSE)</f>
        <v>#N/A</v>
      </c>
      <c r="P1728" s="298">
        <v>1749</v>
      </c>
    </row>
    <row r="1729" spans="1:16">
      <c r="A1729" s="59">
        <v>24067</v>
      </c>
      <c r="B1729" s="59">
        <v>4</v>
      </c>
      <c r="C1729" s="59">
        <v>1</v>
      </c>
      <c r="D1729" s="59">
        <v>2</v>
      </c>
      <c r="E1729" s="59" t="s">
        <v>80</v>
      </c>
      <c r="F1729" s="227">
        <v>4</v>
      </c>
      <c r="G1729" s="227">
        <v>0</v>
      </c>
      <c r="H1729" s="59">
        <v>5</v>
      </c>
      <c r="I1729" s="227">
        <v>19</v>
      </c>
      <c r="J1729" s="59">
        <v>8000</v>
      </c>
      <c r="K1729" s="78">
        <f>VLOOKUP(msa[[#This Row],[hwycov_id]],cnf[],10,FALSE)</f>
        <v>8000</v>
      </c>
      <c r="L1729" s="229">
        <f t="shared" si="78"/>
        <v>0</v>
      </c>
      <c r="M1729" s="228">
        <f t="shared" si="79"/>
        <v>0</v>
      </c>
      <c r="N1729" s="228">
        <f t="shared" si="80"/>
        <v>0</v>
      </c>
      <c r="O1729" s="298" t="e">
        <f>VLOOKUP(msa[[#This Row],[hwycov_id]],check!$A$2:$P$26,16,FALSE)</f>
        <v>#N/A</v>
      </c>
      <c r="P1729" s="298">
        <v>1750</v>
      </c>
    </row>
    <row r="1730" spans="1:16">
      <c r="A1730" s="59">
        <v>1476</v>
      </c>
      <c r="B1730" s="59">
        <v>4</v>
      </c>
      <c r="C1730" s="59">
        <v>1</v>
      </c>
      <c r="D1730" s="59">
        <v>2</v>
      </c>
      <c r="E1730" s="59" t="s">
        <v>80</v>
      </c>
      <c r="F1730" s="227">
        <v>4</v>
      </c>
      <c r="G1730" s="227">
        <v>0</v>
      </c>
      <c r="H1730" s="59">
        <v>5</v>
      </c>
      <c r="I1730" s="227">
        <v>5</v>
      </c>
      <c r="J1730" s="59">
        <v>8200</v>
      </c>
      <c r="K1730" s="78">
        <f>VLOOKUP(msa[[#This Row],[hwycov_id]],cnf[],10,FALSE)</f>
        <v>8200</v>
      </c>
      <c r="L1730" s="229">
        <f t="shared" ref="L1730:L1793" si="81">K1730/J1730-1</f>
        <v>0</v>
      </c>
      <c r="M1730" s="228">
        <f t="shared" ref="M1730:M1793" si="82">K1730-J1730</f>
        <v>0</v>
      </c>
      <c r="N1730" s="228">
        <f t="shared" ref="N1730:N1793" si="83">POWER(M1730,2)</f>
        <v>0</v>
      </c>
      <c r="O1730" s="298" t="e">
        <f>VLOOKUP(msa[[#This Row],[hwycov_id]],check!$A$2:$P$26,16,FALSE)</f>
        <v>#N/A</v>
      </c>
      <c r="P1730" s="298">
        <v>1751</v>
      </c>
    </row>
    <row r="1731" spans="1:16">
      <c r="A1731" s="59">
        <v>3110</v>
      </c>
      <c r="B1731" s="59">
        <v>4</v>
      </c>
      <c r="C1731" s="59">
        <v>1</v>
      </c>
      <c r="D1731" s="59">
        <v>2</v>
      </c>
      <c r="E1731" s="59" t="s">
        <v>80</v>
      </c>
      <c r="F1731" s="227">
        <v>4</v>
      </c>
      <c r="G1731" s="227">
        <v>0</v>
      </c>
      <c r="H1731" s="59">
        <v>5</v>
      </c>
      <c r="I1731" s="227">
        <v>5</v>
      </c>
      <c r="J1731" s="59">
        <v>8400</v>
      </c>
      <c r="K1731" s="78">
        <f>VLOOKUP(msa[[#This Row],[hwycov_id]],cnf[],10,FALSE)</f>
        <v>8400</v>
      </c>
      <c r="L1731" s="229">
        <f t="shared" si="81"/>
        <v>0</v>
      </c>
      <c r="M1731" s="228">
        <f t="shared" si="82"/>
        <v>0</v>
      </c>
      <c r="N1731" s="228">
        <f t="shared" si="83"/>
        <v>0</v>
      </c>
      <c r="O1731" s="298" t="e">
        <f>VLOOKUP(msa[[#This Row],[hwycov_id]],check!$A$2:$P$26,16,FALSE)</f>
        <v>#N/A</v>
      </c>
      <c r="P1731" s="298">
        <v>1752</v>
      </c>
    </row>
    <row r="1732" spans="1:16">
      <c r="A1732" s="59">
        <v>3114</v>
      </c>
      <c r="B1732" s="59">
        <v>4</v>
      </c>
      <c r="C1732" s="59">
        <v>1</v>
      </c>
      <c r="D1732" s="59">
        <v>2</v>
      </c>
      <c r="E1732" s="59" t="s">
        <v>80</v>
      </c>
      <c r="F1732" s="227">
        <v>4</v>
      </c>
      <c r="G1732" s="227">
        <v>0</v>
      </c>
      <c r="H1732" s="59">
        <v>5</v>
      </c>
      <c r="I1732" s="227">
        <v>5</v>
      </c>
      <c r="J1732" s="59">
        <v>8600</v>
      </c>
      <c r="K1732" s="78">
        <f>VLOOKUP(msa[[#This Row],[hwycov_id]],cnf[],10,FALSE)</f>
        <v>8600</v>
      </c>
      <c r="L1732" s="229">
        <f t="shared" si="81"/>
        <v>0</v>
      </c>
      <c r="M1732" s="228">
        <f t="shared" si="82"/>
        <v>0</v>
      </c>
      <c r="N1732" s="228">
        <f t="shared" si="83"/>
        <v>0</v>
      </c>
      <c r="O1732" s="298" t="e">
        <f>VLOOKUP(msa[[#This Row],[hwycov_id]],check!$A$2:$P$26,16,FALSE)</f>
        <v>#N/A</v>
      </c>
      <c r="P1732" s="298">
        <v>1753</v>
      </c>
    </row>
    <row r="1733" spans="1:16">
      <c r="A1733" s="59">
        <v>3171</v>
      </c>
      <c r="B1733" s="59">
        <v>4</v>
      </c>
      <c r="C1733" s="59">
        <v>1</v>
      </c>
      <c r="D1733" s="59">
        <v>2</v>
      </c>
      <c r="E1733" s="59" t="s">
        <v>80</v>
      </c>
      <c r="F1733" s="227">
        <v>4</v>
      </c>
      <c r="G1733" s="227">
        <v>0</v>
      </c>
      <c r="H1733" s="59">
        <v>5</v>
      </c>
      <c r="I1733" s="227">
        <v>5</v>
      </c>
      <c r="J1733" s="59">
        <v>8800</v>
      </c>
      <c r="K1733" s="78">
        <f>VLOOKUP(msa[[#This Row],[hwycov_id]],cnf[],10,FALSE)</f>
        <v>8800</v>
      </c>
      <c r="L1733" s="229">
        <f t="shared" si="81"/>
        <v>0</v>
      </c>
      <c r="M1733" s="228">
        <f t="shared" si="82"/>
        <v>0</v>
      </c>
      <c r="N1733" s="228">
        <f t="shared" si="83"/>
        <v>0</v>
      </c>
      <c r="O1733" s="298" t="e">
        <f>VLOOKUP(msa[[#This Row],[hwycov_id]],check!$A$2:$P$26,16,FALSE)</f>
        <v>#N/A</v>
      </c>
      <c r="P1733" s="298">
        <v>1754</v>
      </c>
    </row>
    <row r="1734" spans="1:16">
      <c r="A1734" s="59">
        <v>9728</v>
      </c>
      <c r="B1734" s="59">
        <v>4</v>
      </c>
      <c r="C1734" s="59">
        <v>1</v>
      </c>
      <c r="D1734" s="59">
        <v>2</v>
      </c>
      <c r="E1734" s="59" t="s">
        <v>80</v>
      </c>
      <c r="F1734" s="227">
        <v>4</v>
      </c>
      <c r="G1734" s="227">
        <v>0</v>
      </c>
      <c r="H1734" s="59">
        <v>5</v>
      </c>
      <c r="I1734" s="227">
        <v>19</v>
      </c>
      <c r="J1734" s="59">
        <v>8800</v>
      </c>
      <c r="K1734" s="78">
        <f>VLOOKUP(msa[[#This Row],[hwycov_id]],cnf[],10,FALSE)</f>
        <v>8800</v>
      </c>
      <c r="L1734" s="229">
        <f t="shared" si="81"/>
        <v>0</v>
      </c>
      <c r="M1734" s="228">
        <f t="shared" si="82"/>
        <v>0</v>
      </c>
      <c r="N1734" s="228">
        <f t="shared" si="83"/>
        <v>0</v>
      </c>
      <c r="O1734" s="298" t="e">
        <f>VLOOKUP(msa[[#This Row],[hwycov_id]],check!$A$2:$P$26,16,FALSE)</f>
        <v>#N/A</v>
      </c>
      <c r="P1734" s="298">
        <v>1755</v>
      </c>
    </row>
    <row r="1735" spans="1:16">
      <c r="A1735" s="59">
        <v>1451</v>
      </c>
      <c r="B1735" s="59">
        <v>4</v>
      </c>
      <c r="C1735" s="59">
        <v>1</v>
      </c>
      <c r="D1735" s="59">
        <v>2</v>
      </c>
      <c r="E1735" s="59" t="s">
        <v>80</v>
      </c>
      <c r="F1735" s="227">
        <v>4</v>
      </c>
      <c r="G1735" s="227">
        <v>0</v>
      </c>
      <c r="H1735" s="59">
        <v>5</v>
      </c>
      <c r="I1735" s="227">
        <v>5</v>
      </c>
      <c r="J1735" s="59">
        <v>9000</v>
      </c>
      <c r="K1735" s="78">
        <f>VLOOKUP(msa[[#This Row],[hwycov_id]],cnf[],10,FALSE)</f>
        <v>9000</v>
      </c>
      <c r="L1735" s="229">
        <f t="shared" si="81"/>
        <v>0</v>
      </c>
      <c r="M1735" s="228">
        <f t="shared" si="82"/>
        <v>0</v>
      </c>
      <c r="N1735" s="228">
        <f t="shared" si="83"/>
        <v>0</v>
      </c>
      <c r="O1735" s="298" t="e">
        <f>VLOOKUP(msa[[#This Row],[hwycov_id]],check!$A$2:$P$26,16,FALSE)</f>
        <v>#N/A</v>
      </c>
      <c r="P1735" s="298">
        <v>1756</v>
      </c>
    </row>
    <row r="1736" spans="1:16">
      <c r="A1736" s="59">
        <v>6989</v>
      </c>
      <c r="B1736" s="59">
        <v>4</v>
      </c>
      <c r="C1736" s="59">
        <v>1</v>
      </c>
      <c r="D1736" s="59">
        <v>2</v>
      </c>
      <c r="E1736" s="59" t="s">
        <v>80</v>
      </c>
      <c r="F1736" s="227">
        <v>4</v>
      </c>
      <c r="G1736" s="227">
        <v>0</v>
      </c>
      <c r="H1736" s="59">
        <v>5</v>
      </c>
      <c r="I1736" s="227">
        <v>5</v>
      </c>
      <c r="J1736" s="59">
        <v>9000</v>
      </c>
      <c r="K1736" s="78">
        <f>VLOOKUP(msa[[#This Row],[hwycov_id]],cnf[],10,FALSE)</f>
        <v>9000</v>
      </c>
      <c r="L1736" s="229">
        <f t="shared" si="81"/>
        <v>0</v>
      </c>
      <c r="M1736" s="228">
        <f t="shared" si="82"/>
        <v>0</v>
      </c>
      <c r="N1736" s="228">
        <f t="shared" si="83"/>
        <v>0</v>
      </c>
      <c r="O1736" s="298" t="e">
        <f>VLOOKUP(msa[[#This Row],[hwycov_id]],check!$A$2:$P$26,16,FALSE)</f>
        <v>#N/A</v>
      </c>
      <c r="P1736" s="298">
        <v>1757</v>
      </c>
    </row>
    <row r="1737" spans="1:16">
      <c r="A1737" s="59">
        <v>7893</v>
      </c>
      <c r="B1737" s="59">
        <v>4</v>
      </c>
      <c r="C1737" s="59">
        <v>1</v>
      </c>
      <c r="D1737" s="59">
        <v>2</v>
      </c>
      <c r="E1737" s="59" t="s">
        <v>80</v>
      </c>
      <c r="F1737" s="227">
        <v>4</v>
      </c>
      <c r="G1737" s="227">
        <v>0</v>
      </c>
      <c r="H1737" s="59">
        <v>5</v>
      </c>
      <c r="I1737" s="227">
        <v>9</v>
      </c>
      <c r="J1737" s="59">
        <v>9100</v>
      </c>
      <c r="K1737" s="78">
        <f>VLOOKUP(msa[[#This Row],[hwycov_id]],cnf[],10,FALSE)</f>
        <v>9100</v>
      </c>
      <c r="L1737" s="229">
        <f t="shared" si="81"/>
        <v>0</v>
      </c>
      <c r="M1737" s="228">
        <f t="shared" si="82"/>
        <v>0</v>
      </c>
      <c r="N1737" s="228">
        <f t="shared" si="83"/>
        <v>0</v>
      </c>
      <c r="O1737" s="298" t="e">
        <f>VLOOKUP(msa[[#This Row],[hwycov_id]],check!$A$2:$P$26,16,FALSE)</f>
        <v>#N/A</v>
      </c>
      <c r="P1737" s="298">
        <v>1758</v>
      </c>
    </row>
    <row r="1738" spans="1:16">
      <c r="A1738" s="59">
        <v>1611</v>
      </c>
      <c r="B1738" s="59">
        <v>4</v>
      </c>
      <c r="C1738" s="59">
        <v>1</v>
      </c>
      <c r="D1738" s="59">
        <v>2</v>
      </c>
      <c r="E1738" s="59" t="s">
        <v>80</v>
      </c>
      <c r="F1738" s="227">
        <v>4</v>
      </c>
      <c r="G1738" s="227">
        <v>0</v>
      </c>
      <c r="H1738" s="59">
        <v>5</v>
      </c>
      <c r="I1738" s="227">
        <v>5</v>
      </c>
      <c r="J1738" s="59">
        <v>9200</v>
      </c>
      <c r="K1738" s="78">
        <f>VLOOKUP(msa[[#This Row],[hwycov_id]],cnf[],10,FALSE)</f>
        <v>9200</v>
      </c>
      <c r="L1738" s="229">
        <f t="shared" si="81"/>
        <v>0</v>
      </c>
      <c r="M1738" s="228">
        <f t="shared" si="82"/>
        <v>0</v>
      </c>
      <c r="N1738" s="228">
        <f t="shared" si="83"/>
        <v>0</v>
      </c>
      <c r="O1738" s="298" t="e">
        <f>VLOOKUP(msa[[#This Row],[hwycov_id]],check!$A$2:$P$26,16,FALSE)</f>
        <v>#N/A</v>
      </c>
      <c r="P1738" s="298">
        <v>1759</v>
      </c>
    </row>
    <row r="1739" spans="1:16">
      <c r="A1739" s="59">
        <v>1085</v>
      </c>
      <c r="B1739" s="59">
        <v>4</v>
      </c>
      <c r="C1739" s="59">
        <v>1</v>
      </c>
      <c r="D1739" s="59">
        <v>2</v>
      </c>
      <c r="E1739" s="59" t="s">
        <v>80</v>
      </c>
      <c r="F1739" s="227">
        <v>4</v>
      </c>
      <c r="G1739" s="227">
        <v>0</v>
      </c>
      <c r="H1739" s="59">
        <v>5</v>
      </c>
      <c r="I1739" s="227">
        <v>5</v>
      </c>
      <c r="J1739" s="59">
        <v>9200</v>
      </c>
      <c r="K1739" s="78">
        <f>VLOOKUP(msa[[#This Row],[hwycov_id]],cnf[],10,FALSE)</f>
        <v>9200</v>
      </c>
      <c r="L1739" s="229">
        <f t="shared" si="81"/>
        <v>0</v>
      </c>
      <c r="M1739" s="228">
        <f t="shared" si="82"/>
        <v>0</v>
      </c>
      <c r="N1739" s="228">
        <f t="shared" si="83"/>
        <v>0</v>
      </c>
      <c r="O1739" s="298" t="e">
        <f>VLOOKUP(msa[[#This Row],[hwycov_id]],check!$A$2:$P$26,16,FALSE)</f>
        <v>#N/A</v>
      </c>
      <c r="P1739" s="298">
        <v>1760</v>
      </c>
    </row>
    <row r="1740" spans="1:16">
      <c r="A1740" s="59">
        <v>15286</v>
      </c>
      <c r="B1740" s="59">
        <v>4</v>
      </c>
      <c r="C1740" s="59">
        <v>1</v>
      </c>
      <c r="D1740" s="59">
        <v>2</v>
      </c>
      <c r="E1740" s="59" t="s">
        <v>80</v>
      </c>
      <c r="F1740" s="227">
        <v>4</v>
      </c>
      <c r="G1740" s="227">
        <v>0</v>
      </c>
      <c r="H1740" s="59">
        <v>5</v>
      </c>
      <c r="I1740" s="227">
        <v>16</v>
      </c>
      <c r="J1740" s="59">
        <v>9200</v>
      </c>
      <c r="K1740" s="78">
        <f>VLOOKUP(msa[[#This Row],[hwycov_id]],cnf[],10,FALSE)</f>
        <v>9200</v>
      </c>
      <c r="L1740" s="229">
        <f t="shared" si="81"/>
        <v>0</v>
      </c>
      <c r="M1740" s="228">
        <f t="shared" si="82"/>
        <v>0</v>
      </c>
      <c r="N1740" s="228">
        <f t="shared" si="83"/>
        <v>0</v>
      </c>
      <c r="O1740" s="298" t="e">
        <f>VLOOKUP(msa[[#This Row],[hwycov_id]],check!$A$2:$P$26,16,FALSE)</f>
        <v>#N/A</v>
      </c>
      <c r="P1740" s="298">
        <v>1761</v>
      </c>
    </row>
    <row r="1741" spans="1:16">
      <c r="A1741" s="59">
        <v>17077</v>
      </c>
      <c r="B1741" s="59">
        <v>4</v>
      </c>
      <c r="C1741" s="59">
        <v>1</v>
      </c>
      <c r="D1741" s="59">
        <v>2</v>
      </c>
      <c r="E1741" s="59" t="s">
        <v>80</v>
      </c>
      <c r="F1741" s="227">
        <v>4</v>
      </c>
      <c r="G1741" s="227">
        <v>0</v>
      </c>
      <c r="H1741" s="59">
        <v>5</v>
      </c>
      <c r="I1741" s="227">
        <v>5</v>
      </c>
      <c r="J1741" s="59">
        <v>9300</v>
      </c>
      <c r="K1741" s="78">
        <f>VLOOKUP(msa[[#This Row],[hwycov_id]],cnf[],10,FALSE)</f>
        <v>9300</v>
      </c>
      <c r="L1741" s="229">
        <f t="shared" si="81"/>
        <v>0</v>
      </c>
      <c r="M1741" s="228">
        <f t="shared" si="82"/>
        <v>0</v>
      </c>
      <c r="N1741" s="228">
        <f t="shared" si="83"/>
        <v>0</v>
      </c>
      <c r="O1741" s="298" t="e">
        <f>VLOOKUP(msa[[#This Row],[hwycov_id]],check!$A$2:$P$26,16,FALSE)</f>
        <v>#N/A</v>
      </c>
      <c r="P1741" s="298">
        <v>1762</v>
      </c>
    </row>
    <row r="1742" spans="1:16">
      <c r="A1742" s="59">
        <v>1433</v>
      </c>
      <c r="B1742" s="59">
        <v>4</v>
      </c>
      <c r="C1742" s="59">
        <v>1</v>
      </c>
      <c r="D1742" s="59">
        <v>2</v>
      </c>
      <c r="E1742" s="59" t="s">
        <v>80</v>
      </c>
      <c r="F1742" s="227">
        <v>4</v>
      </c>
      <c r="G1742" s="227">
        <v>0</v>
      </c>
      <c r="H1742" s="59">
        <v>5</v>
      </c>
      <c r="I1742" s="227">
        <v>19</v>
      </c>
      <c r="J1742" s="59">
        <v>9300</v>
      </c>
      <c r="K1742" s="78">
        <f>VLOOKUP(msa[[#This Row],[hwycov_id]],cnf[],10,FALSE)</f>
        <v>9300</v>
      </c>
      <c r="L1742" s="229">
        <f t="shared" si="81"/>
        <v>0</v>
      </c>
      <c r="M1742" s="228">
        <f t="shared" si="82"/>
        <v>0</v>
      </c>
      <c r="N1742" s="228">
        <f t="shared" si="83"/>
        <v>0</v>
      </c>
      <c r="O1742" s="298" t="e">
        <f>VLOOKUP(msa[[#This Row],[hwycov_id]],check!$A$2:$P$26,16,FALSE)</f>
        <v>#N/A</v>
      </c>
      <c r="P1742" s="298">
        <v>1763</v>
      </c>
    </row>
    <row r="1743" spans="1:16">
      <c r="A1743" s="59">
        <v>1944</v>
      </c>
      <c r="B1743" s="59">
        <v>4</v>
      </c>
      <c r="C1743" s="59">
        <v>1</v>
      </c>
      <c r="D1743" s="59">
        <v>2</v>
      </c>
      <c r="E1743" s="59" t="s">
        <v>80</v>
      </c>
      <c r="F1743" s="227">
        <v>4</v>
      </c>
      <c r="G1743" s="227">
        <v>0</v>
      </c>
      <c r="H1743" s="59">
        <v>5</v>
      </c>
      <c r="I1743" s="227">
        <v>5</v>
      </c>
      <c r="J1743" s="59">
        <v>9300</v>
      </c>
      <c r="K1743" s="78">
        <f>VLOOKUP(msa[[#This Row],[hwycov_id]],cnf[],10,FALSE)</f>
        <v>9300</v>
      </c>
      <c r="L1743" s="229">
        <f t="shared" si="81"/>
        <v>0</v>
      </c>
      <c r="M1743" s="228">
        <f t="shared" si="82"/>
        <v>0</v>
      </c>
      <c r="N1743" s="228">
        <f t="shared" si="83"/>
        <v>0</v>
      </c>
      <c r="O1743" s="298" t="e">
        <f>VLOOKUP(msa[[#This Row],[hwycov_id]],check!$A$2:$P$26,16,FALSE)</f>
        <v>#N/A</v>
      </c>
      <c r="P1743" s="298">
        <v>1764</v>
      </c>
    </row>
    <row r="1744" spans="1:16">
      <c r="A1744" s="59">
        <v>2460</v>
      </c>
      <c r="B1744" s="59">
        <v>4</v>
      </c>
      <c r="C1744" s="59">
        <v>1</v>
      </c>
      <c r="D1744" s="59">
        <v>2</v>
      </c>
      <c r="E1744" s="59" t="s">
        <v>80</v>
      </c>
      <c r="F1744" s="227">
        <v>4</v>
      </c>
      <c r="G1744" s="227">
        <v>0</v>
      </c>
      <c r="H1744" s="59">
        <v>5</v>
      </c>
      <c r="I1744" s="227">
        <v>5</v>
      </c>
      <c r="J1744" s="59">
        <v>9800</v>
      </c>
      <c r="K1744" s="78">
        <f>VLOOKUP(msa[[#This Row],[hwycov_id]],cnf[],10,FALSE)</f>
        <v>9800</v>
      </c>
      <c r="L1744" s="229">
        <f t="shared" si="81"/>
        <v>0</v>
      </c>
      <c r="M1744" s="228">
        <f t="shared" si="82"/>
        <v>0</v>
      </c>
      <c r="N1744" s="228">
        <f t="shared" si="83"/>
        <v>0</v>
      </c>
      <c r="O1744" s="298" t="e">
        <f>VLOOKUP(msa[[#This Row],[hwycov_id]],check!$A$2:$P$26,16,FALSE)</f>
        <v>#N/A</v>
      </c>
      <c r="P1744" s="298">
        <v>1765</v>
      </c>
    </row>
    <row r="1745" spans="1:16">
      <c r="A1745" s="59">
        <v>3111</v>
      </c>
      <c r="B1745" s="59">
        <v>4</v>
      </c>
      <c r="C1745" s="59">
        <v>1</v>
      </c>
      <c r="D1745" s="59">
        <v>2</v>
      </c>
      <c r="E1745" s="59" t="s">
        <v>80</v>
      </c>
      <c r="F1745" s="227">
        <v>4</v>
      </c>
      <c r="G1745" s="227">
        <v>0</v>
      </c>
      <c r="H1745" s="59">
        <v>5</v>
      </c>
      <c r="I1745" s="227">
        <v>5</v>
      </c>
      <c r="J1745" s="59">
        <v>9900</v>
      </c>
      <c r="K1745" s="78">
        <f>VLOOKUP(msa[[#This Row],[hwycov_id]],cnf[],10,FALSE)</f>
        <v>9900</v>
      </c>
      <c r="L1745" s="229">
        <f t="shared" si="81"/>
        <v>0</v>
      </c>
      <c r="M1745" s="228">
        <f t="shared" si="82"/>
        <v>0</v>
      </c>
      <c r="N1745" s="228">
        <f t="shared" si="83"/>
        <v>0</v>
      </c>
      <c r="O1745" s="298" t="e">
        <f>VLOOKUP(msa[[#This Row],[hwycov_id]],check!$A$2:$P$26,16,FALSE)</f>
        <v>#N/A</v>
      </c>
      <c r="P1745" s="298">
        <v>1766</v>
      </c>
    </row>
    <row r="1746" spans="1:16">
      <c r="A1746" s="59">
        <v>3164</v>
      </c>
      <c r="B1746" s="59">
        <v>4</v>
      </c>
      <c r="C1746" s="59">
        <v>1</v>
      </c>
      <c r="D1746" s="59">
        <v>2</v>
      </c>
      <c r="E1746" s="59" t="s">
        <v>80</v>
      </c>
      <c r="F1746" s="227">
        <v>4</v>
      </c>
      <c r="G1746" s="227">
        <v>1</v>
      </c>
      <c r="H1746" s="59">
        <v>5</v>
      </c>
      <c r="I1746" s="227">
        <v>5</v>
      </c>
      <c r="J1746" s="59">
        <v>10200</v>
      </c>
      <c r="K1746" s="78">
        <f>VLOOKUP(msa[[#This Row],[hwycov_id]],cnf[],10,FALSE)</f>
        <v>10200</v>
      </c>
      <c r="L1746" s="229">
        <f t="shared" si="81"/>
        <v>0</v>
      </c>
      <c r="M1746" s="228">
        <f t="shared" si="82"/>
        <v>0</v>
      </c>
      <c r="N1746" s="228">
        <f t="shared" si="83"/>
        <v>0</v>
      </c>
      <c r="O1746" s="298" t="e">
        <f>VLOOKUP(msa[[#This Row],[hwycov_id]],check!$A$2:$P$26,16,FALSE)</f>
        <v>#N/A</v>
      </c>
      <c r="P1746" s="298">
        <v>1767</v>
      </c>
    </row>
    <row r="1747" spans="1:16">
      <c r="A1747" s="59">
        <v>563</v>
      </c>
      <c r="B1747" s="59">
        <v>4</v>
      </c>
      <c r="C1747" s="59">
        <v>1</v>
      </c>
      <c r="D1747" s="59">
        <v>2</v>
      </c>
      <c r="E1747" s="59" t="s">
        <v>80</v>
      </c>
      <c r="F1747" s="227">
        <v>4</v>
      </c>
      <c r="G1747" s="227">
        <v>1</v>
      </c>
      <c r="H1747" s="59">
        <v>5</v>
      </c>
      <c r="I1747" s="227">
        <v>5</v>
      </c>
      <c r="J1747" s="59">
        <v>10400</v>
      </c>
      <c r="K1747" s="78">
        <f>VLOOKUP(msa[[#This Row],[hwycov_id]],cnf[],10,FALSE)</f>
        <v>10400</v>
      </c>
      <c r="L1747" s="229">
        <f t="shared" si="81"/>
        <v>0</v>
      </c>
      <c r="M1747" s="228">
        <f t="shared" si="82"/>
        <v>0</v>
      </c>
      <c r="N1747" s="228">
        <f t="shared" si="83"/>
        <v>0</v>
      </c>
      <c r="O1747" s="298" t="e">
        <f>VLOOKUP(msa[[#This Row],[hwycov_id]],check!$A$2:$P$26,16,FALSE)</f>
        <v>#N/A</v>
      </c>
      <c r="P1747" s="298">
        <v>1768</v>
      </c>
    </row>
    <row r="1748" spans="1:16">
      <c r="A1748" s="59">
        <v>6099</v>
      </c>
      <c r="B1748" s="59">
        <v>4</v>
      </c>
      <c r="C1748" s="59">
        <v>1</v>
      </c>
      <c r="D1748" s="59">
        <v>2</v>
      </c>
      <c r="E1748" s="59" t="s">
        <v>80</v>
      </c>
      <c r="F1748" s="227">
        <v>4</v>
      </c>
      <c r="G1748" s="227">
        <v>1</v>
      </c>
      <c r="H1748" s="59">
        <v>5</v>
      </c>
      <c r="I1748" s="227">
        <v>5</v>
      </c>
      <c r="J1748" s="59">
        <v>10800</v>
      </c>
      <c r="K1748" s="78">
        <f>VLOOKUP(msa[[#This Row],[hwycov_id]],cnf[],10,FALSE)</f>
        <v>10800</v>
      </c>
      <c r="L1748" s="229">
        <f t="shared" si="81"/>
        <v>0</v>
      </c>
      <c r="M1748" s="228">
        <f t="shared" si="82"/>
        <v>0</v>
      </c>
      <c r="N1748" s="228">
        <f t="shared" si="83"/>
        <v>0</v>
      </c>
      <c r="O1748" s="298" t="e">
        <f>VLOOKUP(msa[[#This Row],[hwycov_id]],check!$A$2:$P$26,16,FALSE)</f>
        <v>#N/A</v>
      </c>
      <c r="P1748" s="298">
        <v>1769</v>
      </c>
    </row>
    <row r="1749" spans="1:16">
      <c r="A1749" s="59">
        <v>325</v>
      </c>
      <c r="B1749" s="59">
        <v>4</v>
      </c>
      <c r="C1749" s="59">
        <v>1</v>
      </c>
      <c r="D1749" s="59">
        <v>2</v>
      </c>
      <c r="E1749" s="59" t="s">
        <v>80</v>
      </c>
      <c r="F1749" s="227">
        <v>4</v>
      </c>
      <c r="G1749" s="227">
        <v>1</v>
      </c>
      <c r="H1749" s="59">
        <v>5</v>
      </c>
      <c r="I1749" s="227">
        <v>5</v>
      </c>
      <c r="J1749" s="59">
        <v>10900</v>
      </c>
      <c r="K1749" s="78">
        <f>VLOOKUP(msa[[#This Row],[hwycov_id]],cnf[],10,FALSE)</f>
        <v>10900</v>
      </c>
      <c r="L1749" s="229">
        <f t="shared" si="81"/>
        <v>0</v>
      </c>
      <c r="M1749" s="228">
        <f t="shared" si="82"/>
        <v>0</v>
      </c>
      <c r="N1749" s="228">
        <f t="shared" si="83"/>
        <v>0</v>
      </c>
      <c r="O1749" s="298" t="e">
        <f>VLOOKUP(msa[[#This Row],[hwycov_id]],check!$A$2:$P$26,16,FALSE)</f>
        <v>#N/A</v>
      </c>
      <c r="P1749" s="298">
        <v>1770</v>
      </c>
    </row>
    <row r="1750" spans="1:16">
      <c r="A1750" s="59">
        <v>4621</v>
      </c>
      <c r="B1750" s="59">
        <v>4</v>
      </c>
      <c r="C1750" s="59">
        <v>1</v>
      </c>
      <c r="D1750" s="59">
        <v>2</v>
      </c>
      <c r="E1750" s="59" t="s">
        <v>80</v>
      </c>
      <c r="F1750" s="227">
        <v>4</v>
      </c>
      <c r="G1750" s="227">
        <v>1</v>
      </c>
      <c r="H1750" s="59">
        <v>5</v>
      </c>
      <c r="I1750" s="227">
        <v>5</v>
      </c>
      <c r="J1750" s="59">
        <v>11600</v>
      </c>
      <c r="K1750" s="78">
        <f>VLOOKUP(msa[[#This Row],[hwycov_id]],cnf[],10,FALSE)</f>
        <v>11600</v>
      </c>
      <c r="L1750" s="229">
        <f t="shared" si="81"/>
        <v>0</v>
      </c>
      <c r="M1750" s="228">
        <f t="shared" si="82"/>
        <v>0</v>
      </c>
      <c r="N1750" s="228">
        <f t="shared" si="83"/>
        <v>0</v>
      </c>
      <c r="O1750" s="298" t="e">
        <f>VLOOKUP(msa[[#This Row],[hwycov_id]],check!$A$2:$P$26,16,FALSE)</f>
        <v>#N/A</v>
      </c>
      <c r="P1750" s="298">
        <v>1771</v>
      </c>
    </row>
    <row r="1751" spans="1:16">
      <c r="A1751" s="59">
        <v>16632</v>
      </c>
      <c r="B1751" s="59">
        <v>4</v>
      </c>
      <c r="C1751" s="59">
        <v>1</v>
      </c>
      <c r="D1751" s="59">
        <v>2</v>
      </c>
      <c r="E1751" s="59" t="s">
        <v>80</v>
      </c>
      <c r="F1751" s="227">
        <v>4</v>
      </c>
      <c r="G1751" s="227">
        <v>1</v>
      </c>
      <c r="H1751" s="59">
        <v>5</v>
      </c>
      <c r="I1751" s="227">
        <v>5</v>
      </c>
      <c r="J1751" s="59">
        <v>11600</v>
      </c>
      <c r="K1751" s="78">
        <f>VLOOKUP(msa[[#This Row],[hwycov_id]],cnf[],10,FALSE)</f>
        <v>11600</v>
      </c>
      <c r="L1751" s="229">
        <f t="shared" si="81"/>
        <v>0</v>
      </c>
      <c r="M1751" s="228">
        <f t="shared" si="82"/>
        <v>0</v>
      </c>
      <c r="N1751" s="228">
        <f t="shared" si="83"/>
        <v>0</v>
      </c>
      <c r="O1751" s="298" t="e">
        <f>VLOOKUP(msa[[#This Row],[hwycov_id]],check!$A$2:$P$26,16,FALSE)</f>
        <v>#N/A</v>
      </c>
      <c r="P1751" s="298">
        <v>1772</v>
      </c>
    </row>
    <row r="1752" spans="1:16">
      <c r="A1752" s="59">
        <v>8387</v>
      </c>
      <c r="B1752" s="59">
        <v>4</v>
      </c>
      <c r="C1752" s="59">
        <v>1</v>
      </c>
      <c r="D1752" s="59">
        <v>2</v>
      </c>
      <c r="E1752" s="59" t="s">
        <v>80</v>
      </c>
      <c r="F1752" s="227">
        <v>4</v>
      </c>
      <c r="G1752" s="227">
        <v>1</v>
      </c>
      <c r="H1752" s="59">
        <v>5</v>
      </c>
      <c r="I1752" s="227">
        <v>5</v>
      </c>
      <c r="J1752" s="59">
        <v>11700</v>
      </c>
      <c r="K1752" s="78">
        <f>VLOOKUP(msa[[#This Row],[hwycov_id]],cnf[],10,FALSE)</f>
        <v>11700</v>
      </c>
      <c r="L1752" s="229">
        <f t="shared" si="81"/>
        <v>0</v>
      </c>
      <c r="M1752" s="228">
        <f t="shared" si="82"/>
        <v>0</v>
      </c>
      <c r="N1752" s="228">
        <f t="shared" si="83"/>
        <v>0</v>
      </c>
      <c r="O1752" s="298" t="e">
        <f>VLOOKUP(msa[[#This Row],[hwycov_id]],check!$A$2:$P$26,16,FALSE)</f>
        <v>#N/A</v>
      </c>
      <c r="P1752" s="298">
        <v>1773</v>
      </c>
    </row>
    <row r="1753" spans="1:16">
      <c r="A1753" s="59">
        <v>17499</v>
      </c>
      <c r="B1753" s="59">
        <v>4</v>
      </c>
      <c r="C1753" s="59">
        <v>1</v>
      </c>
      <c r="D1753" s="59">
        <v>2</v>
      </c>
      <c r="E1753" s="59" t="s">
        <v>80</v>
      </c>
      <c r="F1753" s="227">
        <v>4</v>
      </c>
      <c r="G1753" s="227">
        <v>1</v>
      </c>
      <c r="H1753" s="59">
        <v>5</v>
      </c>
      <c r="I1753" s="227">
        <v>5</v>
      </c>
      <c r="J1753" s="59">
        <v>12300</v>
      </c>
      <c r="K1753" s="78">
        <f>VLOOKUP(msa[[#This Row],[hwycov_id]],cnf[],10,FALSE)</f>
        <v>12300</v>
      </c>
      <c r="L1753" s="229">
        <f t="shared" si="81"/>
        <v>0</v>
      </c>
      <c r="M1753" s="228">
        <f t="shared" si="82"/>
        <v>0</v>
      </c>
      <c r="N1753" s="228">
        <f t="shared" si="83"/>
        <v>0</v>
      </c>
      <c r="O1753" s="298" t="e">
        <f>VLOOKUP(msa[[#This Row],[hwycov_id]],check!$A$2:$P$26,16,FALSE)</f>
        <v>#N/A</v>
      </c>
      <c r="P1753" s="298">
        <v>1774</v>
      </c>
    </row>
    <row r="1754" spans="1:16">
      <c r="A1754" s="59">
        <v>4627</v>
      </c>
      <c r="B1754" s="59">
        <v>4</v>
      </c>
      <c r="C1754" s="59">
        <v>1</v>
      </c>
      <c r="D1754" s="59">
        <v>2</v>
      </c>
      <c r="E1754" s="59" t="s">
        <v>80</v>
      </c>
      <c r="F1754" s="227">
        <v>4</v>
      </c>
      <c r="G1754" s="227">
        <v>1</v>
      </c>
      <c r="H1754" s="59">
        <v>5</v>
      </c>
      <c r="I1754" s="227">
        <v>5</v>
      </c>
      <c r="J1754" s="59">
        <v>13800</v>
      </c>
      <c r="K1754" s="78">
        <f>VLOOKUP(msa[[#This Row],[hwycov_id]],cnf[],10,FALSE)</f>
        <v>13800</v>
      </c>
      <c r="L1754" s="229">
        <f t="shared" si="81"/>
        <v>0</v>
      </c>
      <c r="M1754" s="228">
        <f t="shared" si="82"/>
        <v>0</v>
      </c>
      <c r="N1754" s="228">
        <f t="shared" si="83"/>
        <v>0</v>
      </c>
      <c r="O1754" s="298" t="e">
        <f>VLOOKUP(msa[[#This Row],[hwycov_id]],check!$A$2:$P$26,16,FALSE)</f>
        <v>#N/A</v>
      </c>
      <c r="P1754" s="298">
        <v>1775</v>
      </c>
    </row>
    <row r="1755" spans="1:16">
      <c r="A1755" s="59">
        <v>7800</v>
      </c>
      <c r="B1755" s="59">
        <v>4</v>
      </c>
      <c r="C1755" s="59">
        <v>1</v>
      </c>
      <c r="D1755" s="59">
        <v>2</v>
      </c>
      <c r="E1755" s="59" t="s">
        <v>80</v>
      </c>
      <c r="F1755" s="227">
        <v>4</v>
      </c>
      <c r="G1755" s="227">
        <v>1</v>
      </c>
      <c r="H1755" s="59">
        <v>5</v>
      </c>
      <c r="I1755" s="227">
        <v>19</v>
      </c>
      <c r="J1755" s="59">
        <v>14200</v>
      </c>
      <c r="K1755" s="78">
        <f>VLOOKUP(msa[[#This Row],[hwycov_id]],cnf[],10,FALSE)</f>
        <v>14200</v>
      </c>
      <c r="L1755" s="229">
        <f t="shared" si="81"/>
        <v>0</v>
      </c>
      <c r="M1755" s="228">
        <f t="shared" si="82"/>
        <v>0</v>
      </c>
      <c r="N1755" s="228">
        <f t="shared" si="83"/>
        <v>0</v>
      </c>
      <c r="O1755" s="298" t="e">
        <f>VLOOKUP(msa[[#This Row],[hwycov_id]],check!$A$2:$P$26,16,FALSE)</f>
        <v>#N/A</v>
      </c>
      <c r="P1755" s="298">
        <v>1776</v>
      </c>
    </row>
    <row r="1756" spans="1:16">
      <c r="A1756" s="59">
        <v>13001</v>
      </c>
      <c r="B1756" s="59">
        <v>4</v>
      </c>
      <c r="C1756" s="59">
        <v>1</v>
      </c>
      <c r="D1756" s="59">
        <v>2</v>
      </c>
      <c r="E1756" s="59" t="s">
        <v>80</v>
      </c>
      <c r="F1756" s="227">
        <v>4</v>
      </c>
      <c r="G1756" s="227">
        <v>1</v>
      </c>
      <c r="H1756" s="59">
        <v>5</v>
      </c>
      <c r="I1756" s="227">
        <v>5</v>
      </c>
      <c r="J1756" s="59">
        <v>15100</v>
      </c>
      <c r="K1756" s="78">
        <f>VLOOKUP(msa[[#This Row],[hwycov_id]],cnf[],10,FALSE)</f>
        <v>15100</v>
      </c>
      <c r="L1756" s="229">
        <f t="shared" si="81"/>
        <v>0</v>
      </c>
      <c r="M1756" s="228">
        <f t="shared" si="82"/>
        <v>0</v>
      </c>
      <c r="N1756" s="228">
        <f t="shared" si="83"/>
        <v>0</v>
      </c>
      <c r="O1756" s="298" t="e">
        <f>VLOOKUP(msa[[#This Row],[hwycov_id]],check!$A$2:$P$26,16,FALSE)</f>
        <v>#N/A</v>
      </c>
      <c r="P1756" s="298">
        <v>1777</v>
      </c>
    </row>
    <row r="1757" spans="1:16">
      <c r="A1757" s="59">
        <v>13257</v>
      </c>
      <c r="B1757" s="59">
        <v>4</v>
      </c>
      <c r="C1757" s="59">
        <v>1</v>
      </c>
      <c r="D1757" s="59">
        <v>2</v>
      </c>
      <c r="E1757" s="59" t="s">
        <v>80</v>
      </c>
      <c r="F1757" s="227">
        <v>4</v>
      </c>
      <c r="G1757" s="227">
        <v>1</v>
      </c>
      <c r="H1757" s="59">
        <v>5</v>
      </c>
      <c r="I1757" s="227">
        <v>19</v>
      </c>
      <c r="J1757" s="59">
        <v>15500</v>
      </c>
      <c r="K1757" s="78">
        <f>VLOOKUP(msa[[#This Row],[hwycov_id]],cnf[],10,FALSE)</f>
        <v>15500</v>
      </c>
      <c r="L1757" s="229">
        <f t="shared" si="81"/>
        <v>0</v>
      </c>
      <c r="M1757" s="228">
        <f t="shared" si="82"/>
        <v>0</v>
      </c>
      <c r="N1757" s="228">
        <f t="shared" si="83"/>
        <v>0</v>
      </c>
      <c r="O1757" s="298" t="e">
        <f>VLOOKUP(msa[[#This Row],[hwycov_id]],check!$A$2:$P$26,16,FALSE)</f>
        <v>#N/A</v>
      </c>
      <c r="P1757" s="298">
        <v>1778</v>
      </c>
    </row>
    <row r="1758" spans="1:16">
      <c r="A1758" s="59">
        <v>4623</v>
      </c>
      <c r="B1758" s="59">
        <v>4</v>
      </c>
      <c r="C1758" s="59">
        <v>1</v>
      </c>
      <c r="D1758" s="59">
        <v>2</v>
      </c>
      <c r="E1758" s="59" t="s">
        <v>80</v>
      </c>
      <c r="F1758" s="227">
        <v>4</v>
      </c>
      <c r="G1758" s="227">
        <v>1</v>
      </c>
      <c r="H1758" s="59">
        <v>5</v>
      </c>
      <c r="I1758" s="227">
        <v>5</v>
      </c>
      <c r="J1758" s="59">
        <v>17900</v>
      </c>
      <c r="K1758" s="78">
        <f>VLOOKUP(msa[[#This Row],[hwycov_id]],cnf[],10,FALSE)</f>
        <v>17900</v>
      </c>
      <c r="L1758" s="229">
        <f t="shared" si="81"/>
        <v>0</v>
      </c>
      <c r="M1758" s="228">
        <f t="shared" si="82"/>
        <v>0</v>
      </c>
      <c r="N1758" s="228">
        <f t="shared" si="83"/>
        <v>0</v>
      </c>
      <c r="O1758" s="298" t="e">
        <f>VLOOKUP(msa[[#This Row],[hwycov_id]],check!$A$2:$P$26,16,FALSE)</f>
        <v>#N/A</v>
      </c>
      <c r="P1758" s="298">
        <v>1779</v>
      </c>
    </row>
    <row r="1759" spans="1:16">
      <c r="A1759" s="59">
        <v>22965</v>
      </c>
      <c r="B1759" s="59">
        <v>4</v>
      </c>
      <c r="C1759" s="59">
        <v>1</v>
      </c>
      <c r="D1759" s="59">
        <v>2</v>
      </c>
      <c r="E1759" s="59" t="s">
        <v>80</v>
      </c>
      <c r="F1759" s="227">
        <v>4</v>
      </c>
      <c r="G1759" s="227">
        <v>1</v>
      </c>
      <c r="H1759" s="59">
        <v>5</v>
      </c>
      <c r="I1759" s="227">
        <v>5</v>
      </c>
      <c r="J1759" s="59">
        <v>17900</v>
      </c>
      <c r="K1759" s="78">
        <f>VLOOKUP(msa[[#This Row],[hwycov_id]],cnf[],10,FALSE)</f>
        <v>17900</v>
      </c>
      <c r="L1759" s="229">
        <f t="shared" si="81"/>
        <v>0</v>
      </c>
      <c r="M1759" s="228">
        <f t="shared" si="82"/>
        <v>0</v>
      </c>
      <c r="N1759" s="228">
        <f t="shared" si="83"/>
        <v>0</v>
      </c>
      <c r="O1759" s="298" t="e">
        <f>VLOOKUP(msa[[#This Row],[hwycov_id]],check!$A$2:$P$26,16,FALSE)</f>
        <v>#N/A</v>
      </c>
      <c r="P1759" s="298">
        <v>1780</v>
      </c>
    </row>
    <row r="1760" spans="1:16">
      <c r="A1760" s="59">
        <v>13026</v>
      </c>
      <c r="B1760" s="59">
        <v>4</v>
      </c>
      <c r="C1760" s="59">
        <v>1</v>
      </c>
      <c r="D1760" s="59">
        <v>2</v>
      </c>
      <c r="E1760" s="59" t="s">
        <v>80</v>
      </c>
      <c r="F1760" s="227">
        <v>4</v>
      </c>
      <c r="G1760" s="227">
        <v>2</v>
      </c>
      <c r="H1760" s="59">
        <v>5</v>
      </c>
      <c r="I1760" s="227">
        <v>5</v>
      </c>
      <c r="J1760" s="59">
        <v>25400</v>
      </c>
      <c r="K1760" s="78">
        <f>VLOOKUP(msa[[#This Row],[hwycov_id]],cnf[],10,FALSE)</f>
        <v>25400</v>
      </c>
      <c r="L1760" s="229">
        <f t="shared" si="81"/>
        <v>0</v>
      </c>
      <c r="M1760" s="228">
        <f t="shared" si="82"/>
        <v>0</v>
      </c>
      <c r="N1760" s="228">
        <f t="shared" si="83"/>
        <v>0</v>
      </c>
      <c r="O1760" s="298" t="e">
        <f>VLOOKUP(msa[[#This Row],[hwycov_id]],check!$A$2:$P$26,16,FALSE)</f>
        <v>#N/A</v>
      </c>
      <c r="P1760" s="298">
        <v>1781</v>
      </c>
    </row>
    <row r="1761" spans="1:16">
      <c r="A1761" s="59">
        <v>11709</v>
      </c>
      <c r="B1761" s="59">
        <v>5</v>
      </c>
      <c r="C1761" s="59">
        <v>1</v>
      </c>
      <c r="D1761" s="59">
        <v>2</v>
      </c>
      <c r="E1761" s="59" t="s">
        <v>79</v>
      </c>
      <c r="F1761" s="227">
        <v>4</v>
      </c>
      <c r="G1761" s="227">
        <v>0</v>
      </c>
      <c r="H1761" s="59">
        <v>5</v>
      </c>
      <c r="I1761" s="227">
        <v>14</v>
      </c>
      <c r="J1761" s="59">
        <v>632</v>
      </c>
      <c r="K1761" s="78">
        <f>VLOOKUP(msa[[#This Row],[hwycov_id]],cnf[],10,FALSE)</f>
        <v>632</v>
      </c>
      <c r="L1761" s="229">
        <f t="shared" si="81"/>
        <v>0</v>
      </c>
      <c r="M1761" s="228">
        <f t="shared" si="82"/>
        <v>0</v>
      </c>
      <c r="N1761" s="228">
        <f t="shared" si="83"/>
        <v>0</v>
      </c>
      <c r="O1761" s="298" t="e">
        <f>VLOOKUP(msa[[#This Row],[hwycov_id]],check!$A$2:$P$26,16,FALSE)</f>
        <v>#N/A</v>
      </c>
      <c r="P1761" s="298">
        <v>1782</v>
      </c>
    </row>
    <row r="1762" spans="1:16">
      <c r="A1762" s="59">
        <v>23765</v>
      </c>
      <c r="B1762" s="59">
        <v>5</v>
      </c>
      <c r="C1762" s="59">
        <v>1</v>
      </c>
      <c r="D1762" s="59">
        <v>2</v>
      </c>
      <c r="E1762" s="59" t="s">
        <v>80</v>
      </c>
      <c r="F1762" s="227">
        <v>4</v>
      </c>
      <c r="G1762" s="227">
        <v>0</v>
      </c>
      <c r="H1762" s="59">
        <v>5</v>
      </c>
      <c r="I1762" s="227">
        <v>19</v>
      </c>
      <c r="J1762" s="59">
        <v>1400</v>
      </c>
      <c r="K1762" s="78">
        <f>VLOOKUP(msa[[#This Row],[hwycov_id]],cnf[],10,FALSE)</f>
        <v>1400</v>
      </c>
      <c r="L1762" s="229">
        <f t="shared" si="81"/>
        <v>0</v>
      </c>
      <c r="M1762" s="228">
        <f t="shared" si="82"/>
        <v>0</v>
      </c>
      <c r="N1762" s="228">
        <f t="shared" si="83"/>
        <v>0</v>
      </c>
      <c r="O1762" s="298" t="e">
        <f>VLOOKUP(msa[[#This Row],[hwycov_id]],check!$A$2:$P$26,16,FALSE)</f>
        <v>#N/A</v>
      </c>
      <c r="P1762" s="298">
        <v>1783</v>
      </c>
    </row>
    <row r="1763" spans="1:16">
      <c r="A1763" s="59">
        <v>15360</v>
      </c>
      <c r="B1763" s="59">
        <v>5</v>
      </c>
      <c r="C1763" s="59">
        <v>1</v>
      </c>
      <c r="D1763" s="59">
        <v>2</v>
      </c>
      <c r="E1763" s="59" t="s">
        <v>80</v>
      </c>
      <c r="F1763" s="227">
        <v>4</v>
      </c>
      <c r="G1763" s="227">
        <v>0</v>
      </c>
      <c r="H1763" s="59">
        <v>5</v>
      </c>
      <c r="I1763" s="227">
        <v>19</v>
      </c>
      <c r="J1763" s="59">
        <v>2000</v>
      </c>
      <c r="K1763" s="78">
        <f>VLOOKUP(msa[[#This Row],[hwycov_id]],cnf[],10,FALSE)</f>
        <v>2000</v>
      </c>
      <c r="L1763" s="229">
        <f t="shared" si="81"/>
        <v>0</v>
      </c>
      <c r="M1763" s="228">
        <f t="shared" si="82"/>
        <v>0</v>
      </c>
      <c r="N1763" s="228">
        <f t="shared" si="83"/>
        <v>0</v>
      </c>
      <c r="O1763" s="298" t="e">
        <f>VLOOKUP(msa[[#This Row],[hwycov_id]],check!$A$2:$P$26,16,FALSE)</f>
        <v>#N/A</v>
      </c>
      <c r="P1763" s="298">
        <v>1784</v>
      </c>
    </row>
    <row r="1764" spans="1:16">
      <c r="A1764" s="59">
        <v>12668</v>
      </c>
      <c r="B1764" s="59">
        <v>5</v>
      </c>
      <c r="C1764" s="59">
        <v>1</v>
      </c>
      <c r="D1764" s="59">
        <v>2</v>
      </c>
      <c r="E1764" s="59" t="s">
        <v>80</v>
      </c>
      <c r="F1764" s="227">
        <v>4</v>
      </c>
      <c r="G1764" s="227">
        <v>0</v>
      </c>
      <c r="H1764" s="59">
        <v>5</v>
      </c>
      <c r="I1764" s="227">
        <v>5</v>
      </c>
      <c r="J1764" s="59">
        <v>2000</v>
      </c>
      <c r="K1764" s="78">
        <f>VLOOKUP(msa[[#This Row],[hwycov_id]],cnf[],10,FALSE)</f>
        <v>2000</v>
      </c>
      <c r="L1764" s="229">
        <f t="shared" si="81"/>
        <v>0</v>
      </c>
      <c r="M1764" s="228">
        <f t="shared" si="82"/>
        <v>0</v>
      </c>
      <c r="N1764" s="228">
        <f t="shared" si="83"/>
        <v>0</v>
      </c>
      <c r="O1764" s="298" t="e">
        <f>VLOOKUP(msa[[#This Row],[hwycov_id]],check!$A$2:$P$26,16,FALSE)</f>
        <v>#N/A</v>
      </c>
      <c r="P1764" s="298">
        <v>1785</v>
      </c>
    </row>
    <row r="1765" spans="1:16">
      <c r="A1765" s="59">
        <v>5193</v>
      </c>
      <c r="B1765" s="59">
        <v>5</v>
      </c>
      <c r="C1765" s="59">
        <v>1</v>
      </c>
      <c r="D1765" s="59">
        <v>2</v>
      </c>
      <c r="E1765" s="59" t="s">
        <v>80</v>
      </c>
      <c r="F1765" s="227">
        <v>4</v>
      </c>
      <c r="G1765" s="227">
        <v>0</v>
      </c>
      <c r="H1765" s="59">
        <v>5</v>
      </c>
      <c r="I1765" s="227">
        <v>16</v>
      </c>
      <c r="J1765" s="59">
        <v>2000</v>
      </c>
      <c r="K1765" s="78">
        <f>VLOOKUP(msa[[#This Row],[hwycov_id]],cnf[],10,FALSE)</f>
        <v>2000</v>
      </c>
      <c r="L1765" s="229">
        <f t="shared" si="81"/>
        <v>0</v>
      </c>
      <c r="M1765" s="228">
        <f t="shared" si="82"/>
        <v>0</v>
      </c>
      <c r="N1765" s="228">
        <f t="shared" si="83"/>
        <v>0</v>
      </c>
      <c r="O1765" s="298" t="e">
        <f>VLOOKUP(msa[[#This Row],[hwycov_id]],check!$A$2:$P$26,16,FALSE)</f>
        <v>#N/A</v>
      </c>
      <c r="P1765" s="298">
        <v>1786</v>
      </c>
    </row>
    <row r="1766" spans="1:16">
      <c r="A1766" s="59">
        <v>8383</v>
      </c>
      <c r="B1766" s="59">
        <v>5</v>
      </c>
      <c r="C1766" s="59">
        <v>1</v>
      </c>
      <c r="D1766" s="59">
        <v>2</v>
      </c>
      <c r="E1766" s="59" t="s">
        <v>80</v>
      </c>
      <c r="F1766" s="227">
        <v>4</v>
      </c>
      <c r="G1766" s="227">
        <v>0</v>
      </c>
      <c r="H1766" s="59">
        <v>5</v>
      </c>
      <c r="I1766" s="227">
        <v>16</v>
      </c>
      <c r="J1766" s="59">
        <v>2400</v>
      </c>
      <c r="K1766" s="78">
        <f>VLOOKUP(msa[[#This Row],[hwycov_id]],cnf[],10,FALSE)</f>
        <v>2400</v>
      </c>
      <c r="L1766" s="229">
        <f t="shared" si="81"/>
        <v>0</v>
      </c>
      <c r="M1766" s="228">
        <f t="shared" si="82"/>
        <v>0</v>
      </c>
      <c r="N1766" s="228">
        <f t="shared" si="83"/>
        <v>0</v>
      </c>
      <c r="O1766" s="298" t="e">
        <f>VLOOKUP(msa[[#This Row],[hwycov_id]],check!$A$2:$P$26,16,FALSE)</f>
        <v>#N/A</v>
      </c>
      <c r="P1766" s="298">
        <v>1787</v>
      </c>
    </row>
    <row r="1767" spans="1:16">
      <c r="A1767" s="59">
        <v>12975</v>
      </c>
      <c r="B1767" s="59">
        <v>5</v>
      </c>
      <c r="C1767" s="59">
        <v>1</v>
      </c>
      <c r="D1767" s="59">
        <v>2</v>
      </c>
      <c r="E1767" s="59" t="s">
        <v>80</v>
      </c>
      <c r="F1767" s="227">
        <v>4</v>
      </c>
      <c r="G1767" s="227">
        <v>0</v>
      </c>
      <c r="H1767" s="59">
        <v>5</v>
      </c>
      <c r="I1767" s="227">
        <v>5</v>
      </c>
      <c r="J1767" s="59">
        <v>2500</v>
      </c>
      <c r="K1767" s="78">
        <f>VLOOKUP(msa[[#This Row],[hwycov_id]],cnf[],10,FALSE)</f>
        <v>2500</v>
      </c>
      <c r="L1767" s="229">
        <f t="shared" si="81"/>
        <v>0</v>
      </c>
      <c r="M1767" s="228">
        <f t="shared" si="82"/>
        <v>0</v>
      </c>
      <c r="N1767" s="228">
        <f t="shared" si="83"/>
        <v>0</v>
      </c>
      <c r="O1767" s="298" t="e">
        <f>VLOOKUP(msa[[#This Row],[hwycov_id]],check!$A$2:$P$26,16,FALSE)</f>
        <v>#N/A</v>
      </c>
      <c r="P1767" s="298">
        <v>1788</v>
      </c>
    </row>
    <row r="1768" spans="1:16">
      <c r="A1768" s="59">
        <v>11262</v>
      </c>
      <c r="B1768" s="59">
        <v>5</v>
      </c>
      <c r="C1768" s="59">
        <v>1</v>
      </c>
      <c r="D1768" s="59">
        <v>2</v>
      </c>
      <c r="E1768" s="59" t="s">
        <v>80</v>
      </c>
      <c r="F1768" s="227">
        <v>4</v>
      </c>
      <c r="G1768" s="227">
        <v>0</v>
      </c>
      <c r="H1768" s="59">
        <v>5</v>
      </c>
      <c r="I1768" s="227">
        <v>5</v>
      </c>
      <c r="J1768" s="59">
        <v>2800</v>
      </c>
      <c r="K1768" s="78">
        <f>VLOOKUP(msa[[#This Row],[hwycov_id]],cnf[],10,FALSE)</f>
        <v>2800</v>
      </c>
      <c r="L1768" s="229">
        <f t="shared" si="81"/>
        <v>0</v>
      </c>
      <c r="M1768" s="228">
        <f t="shared" si="82"/>
        <v>0</v>
      </c>
      <c r="N1768" s="228">
        <f t="shared" si="83"/>
        <v>0</v>
      </c>
      <c r="O1768" s="298" t="e">
        <f>VLOOKUP(msa[[#This Row],[hwycov_id]],check!$A$2:$P$26,16,FALSE)</f>
        <v>#N/A</v>
      </c>
      <c r="P1768" s="298">
        <v>1789</v>
      </c>
    </row>
    <row r="1769" spans="1:16">
      <c r="A1769" s="59">
        <v>15252</v>
      </c>
      <c r="B1769" s="59">
        <v>5</v>
      </c>
      <c r="C1769" s="59">
        <v>1</v>
      </c>
      <c r="D1769" s="59">
        <v>2</v>
      </c>
      <c r="E1769" s="59" t="s">
        <v>80</v>
      </c>
      <c r="F1769" s="227">
        <v>4</v>
      </c>
      <c r="G1769" s="227">
        <v>0</v>
      </c>
      <c r="H1769" s="59">
        <v>5</v>
      </c>
      <c r="I1769" s="227">
        <v>16</v>
      </c>
      <c r="J1769" s="59">
        <v>2800</v>
      </c>
      <c r="K1769" s="78">
        <f>VLOOKUP(msa[[#This Row],[hwycov_id]],cnf[],10,FALSE)</f>
        <v>2800</v>
      </c>
      <c r="L1769" s="229">
        <f t="shared" si="81"/>
        <v>0</v>
      </c>
      <c r="M1769" s="228">
        <f t="shared" si="82"/>
        <v>0</v>
      </c>
      <c r="N1769" s="228">
        <f t="shared" si="83"/>
        <v>0</v>
      </c>
      <c r="O1769" s="298" t="e">
        <f>VLOOKUP(msa[[#This Row],[hwycov_id]],check!$A$2:$P$26,16,FALSE)</f>
        <v>#N/A</v>
      </c>
      <c r="P1769" s="298">
        <v>1790</v>
      </c>
    </row>
    <row r="1770" spans="1:16">
      <c r="A1770" s="59">
        <v>20123</v>
      </c>
      <c r="B1770" s="59">
        <v>5</v>
      </c>
      <c r="C1770" s="59">
        <v>1</v>
      </c>
      <c r="D1770" s="59">
        <v>2</v>
      </c>
      <c r="E1770" s="59" t="s">
        <v>80</v>
      </c>
      <c r="F1770" s="227">
        <v>4</v>
      </c>
      <c r="G1770" s="227">
        <v>0</v>
      </c>
      <c r="H1770" s="59">
        <v>5</v>
      </c>
      <c r="I1770" s="227">
        <v>5</v>
      </c>
      <c r="J1770" s="59">
        <v>3200</v>
      </c>
      <c r="K1770" s="78">
        <f>VLOOKUP(msa[[#This Row],[hwycov_id]],cnf[],10,FALSE)</f>
        <v>3200</v>
      </c>
      <c r="L1770" s="229">
        <f t="shared" si="81"/>
        <v>0</v>
      </c>
      <c r="M1770" s="228">
        <f t="shared" si="82"/>
        <v>0</v>
      </c>
      <c r="N1770" s="228">
        <f t="shared" si="83"/>
        <v>0</v>
      </c>
      <c r="O1770" s="298" t="e">
        <f>VLOOKUP(msa[[#This Row],[hwycov_id]],check!$A$2:$P$26,16,FALSE)</f>
        <v>#N/A</v>
      </c>
      <c r="P1770" s="298">
        <v>1791</v>
      </c>
    </row>
    <row r="1771" spans="1:16">
      <c r="A1771" s="59">
        <v>549</v>
      </c>
      <c r="B1771" s="59">
        <v>5</v>
      </c>
      <c r="C1771" s="59">
        <v>1</v>
      </c>
      <c r="D1771" s="59">
        <v>2</v>
      </c>
      <c r="E1771" s="59" t="s">
        <v>80</v>
      </c>
      <c r="F1771" s="227">
        <v>4</v>
      </c>
      <c r="G1771" s="227">
        <v>0</v>
      </c>
      <c r="H1771" s="59">
        <v>5</v>
      </c>
      <c r="I1771" s="227">
        <v>16</v>
      </c>
      <c r="J1771" s="59">
        <v>3300</v>
      </c>
      <c r="K1771" s="78">
        <f>VLOOKUP(msa[[#This Row],[hwycov_id]],cnf[],10,FALSE)</f>
        <v>3300</v>
      </c>
      <c r="L1771" s="229">
        <f t="shared" si="81"/>
        <v>0</v>
      </c>
      <c r="M1771" s="228">
        <f t="shared" si="82"/>
        <v>0</v>
      </c>
      <c r="N1771" s="228">
        <f t="shared" si="83"/>
        <v>0</v>
      </c>
      <c r="O1771" s="298" t="e">
        <f>VLOOKUP(msa[[#This Row],[hwycov_id]],check!$A$2:$P$26,16,FALSE)</f>
        <v>#N/A</v>
      </c>
      <c r="P1771" s="298">
        <v>1792</v>
      </c>
    </row>
    <row r="1772" spans="1:16">
      <c r="A1772" s="59">
        <v>1003</v>
      </c>
      <c r="B1772" s="59">
        <v>5</v>
      </c>
      <c r="C1772" s="59">
        <v>1</v>
      </c>
      <c r="D1772" s="59">
        <v>2</v>
      </c>
      <c r="E1772" s="59" t="s">
        <v>80</v>
      </c>
      <c r="F1772" s="227">
        <v>4</v>
      </c>
      <c r="G1772" s="227">
        <v>0</v>
      </c>
      <c r="H1772" s="59">
        <v>5</v>
      </c>
      <c r="I1772" s="227">
        <v>5</v>
      </c>
      <c r="J1772" s="59">
        <v>3500</v>
      </c>
      <c r="K1772" s="78">
        <f>VLOOKUP(msa[[#This Row],[hwycov_id]],cnf[],10,FALSE)</f>
        <v>3500</v>
      </c>
      <c r="L1772" s="229">
        <f t="shared" si="81"/>
        <v>0</v>
      </c>
      <c r="M1772" s="228">
        <f t="shared" si="82"/>
        <v>0</v>
      </c>
      <c r="N1772" s="228">
        <f t="shared" si="83"/>
        <v>0</v>
      </c>
      <c r="O1772" s="298" t="e">
        <f>VLOOKUP(msa[[#This Row],[hwycov_id]],check!$A$2:$P$26,16,FALSE)</f>
        <v>#N/A</v>
      </c>
      <c r="P1772" s="298">
        <v>1793</v>
      </c>
    </row>
    <row r="1773" spans="1:16">
      <c r="A1773" s="59">
        <v>4642</v>
      </c>
      <c r="B1773" s="59">
        <v>5</v>
      </c>
      <c r="C1773" s="59">
        <v>1</v>
      </c>
      <c r="D1773" s="59">
        <v>2</v>
      </c>
      <c r="E1773" s="59" t="s">
        <v>80</v>
      </c>
      <c r="F1773" s="227">
        <v>4</v>
      </c>
      <c r="G1773" s="227">
        <v>0</v>
      </c>
      <c r="H1773" s="59">
        <v>5</v>
      </c>
      <c r="I1773" s="227">
        <v>5</v>
      </c>
      <c r="J1773" s="59">
        <v>3900</v>
      </c>
      <c r="K1773" s="78">
        <f>VLOOKUP(msa[[#This Row],[hwycov_id]],cnf[],10,FALSE)</f>
        <v>3900</v>
      </c>
      <c r="L1773" s="229">
        <f t="shared" si="81"/>
        <v>0</v>
      </c>
      <c r="M1773" s="228">
        <f t="shared" si="82"/>
        <v>0</v>
      </c>
      <c r="N1773" s="228">
        <f t="shared" si="83"/>
        <v>0</v>
      </c>
      <c r="O1773" s="298" t="e">
        <f>VLOOKUP(msa[[#This Row],[hwycov_id]],check!$A$2:$P$26,16,FALSE)</f>
        <v>#N/A</v>
      </c>
      <c r="P1773" s="298">
        <v>1794</v>
      </c>
    </row>
    <row r="1774" spans="1:16">
      <c r="A1774" s="59">
        <v>20369</v>
      </c>
      <c r="B1774" s="59">
        <v>5</v>
      </c>
      <c r="C1774" s="59">
        <v>1</v>
      </c>
      <c r="D1774" s="59">
        <v>2</v>
      </c>
      <c r="E1774" s="59" t="s">
        <v>80</v>
      </c>
      <c r="F1774" s="227">
        <v>4</v>
      </c>
      <c r="G1774" s="227">
        <v>0</v>
      </c>
      <c r="H1774" s="59">
        <v>5</v>
      </c>
      <c r="I1774" s="227">
        <v>16</v>
      </c>
      <c r="J1774" s="59">
        <v>3900</v>
      </c>
      <c r="K1774" s="78">
        <f>VLOOKUP(msa[[#This Row],[hwycov_id]],cnf[],10,FALSE)</f>
        <v>3900</v>
      </c>
      <c r="L1774" s="229">
        <f t="shared" si="81"/>
        <v>0</v>
      </c>
      <c r="M1774" s="228">
        <f t="shared" si="82"/>
        <v>0</v>
      </c>
      <c r="N1774" s="228">
        <f t="shared" si="83"/>
        <v>0</v>
      </c>
      <c r="O1774" s="298" t="e">
        <f>VLOOKUP(msa[[#This Row],[hwycov_id]],check!$A$2:$P$26,16,FALSE)</f>
        <v>#N/A</v>
      </c>
      <c r="P1774" s="298">
        <v>1795</v>
      </c>
    </row>
    <row r="1775" spans="1:16">
      <c r="A1775" s="59">
        <v>15253</v>
      </c>
      <c r="B1775" s="59">
        <v>5</v>
      </c>
      <c r="C1775" s="59">
        <v>1</v>
      </c>
      <c r="D1775" s="59">
        <v>2</v>
      </c>
      <c r="E1775" s="59" t="s">
        <v>80</v>
      </c>
      <c r="F1775" s="227">
        <v>4</v>
      </c>
      <c r="G1775" s="227">
        <v>0</v>
      </c>
      <c r="H1775" s="59">
        <v>5</v>
      </c>
      <c r="I1775" s="227">
        <v>16</v>
      </c>
      <c r="J1775" s="59">
        <v>3900</v>
      </c>
      <c r="K1775" s="78">
        <f>VLOOKUP(msa[[#This Row],[hwycov_id]],cnf[],10,FALSE)</f>
        <v>3900</v>
      </c>
      <c r="L1775" s="229">
        <f t="shared" si="81"/>
        <v>0</v>
      </c>
      <c r="M1775" s="228">
        <f t="shared" si="82"/>
        <v>0</v>
      </c>
      <c r="N1775" s="228">
        <f t="shared" si="83"/>
        <v>0</v>
      </c>
      <c r="O1775" s="298" t="e">
        <f>VLOOKUP(msa[[#This Row],[hwycov_id]],check!$A$2:$P$26,16,FALSE)</f>
        <v>#N/A</v>
      </c>
      <c r="P1775" s="298">
        <v>1796</v>
      </c>
    </row>
    <row r="1776" spans="1:16">
      <c r="A1776" s="59">
        <v>17509</v>
      </c>
      <c r="B1776" s="59">
        <v>5</v>
      </c>
      <c r="C1776" s="59">
        <v>1</v>
      </c>
      <c r="D1776" s="59">
        <v>2</v>
      </c>
      <c r="E1776" s="59" t="s">
        <v>80</v>
      </c>
      <c r="F1776" s="227">
        <v>4</v>
      </c>
      <c r="G1776" s="227">
        <v>0</v>
      </c>
      <c r="H1776" s="59">
        <v>5</v>
      </c>
      <c r="I1776" s="227">
        <v>5</v>
      </c>
      <c r="J1776" s="59">
        <v>4000</v>
      </c>
      <c r="K1776" s="78">
        <f>VLOOKUP(msa[[#This Row],[hwycov_id]],cnf[],10,FALSE)</f>
        <v>4000</v>
      </c>
      <c r="L1776" s="229">
        <f t="shared" si="81"/>
        <v>0</v>
      </c>
      <c r="M1776" s="228">
        <f t="shared" si="82"/>
        <v>0</v>
      </c>
      <c r="N1776" s="228">
        <f t="shared" si="83"/>
        <v>0</v>
      </c>
      <c r="O1776" s="298" t="e">
        <f>VLOOKUP(msa[[#This Row],[hwycov_id]],check!$A$2:$P$26,16,FALSE)</f>
        <v>#N/A</v>
      </c>
      <c r="P1776" s="298">
        <v>1797</v>
      </c>
    </row>
    <row r="1777" spans="1:16">
      <c r="A1777" s="59">
        <v>13066</v>
      </c>
      <c r="B1777" s="59">
        <v>5</v>
      </c>
      <c r="C1777" s="59">
        <v>1</v>
      </c>
      <c r="D1777" s="59">
        <v>2</v>
      </c>
      <c r="E1777" s="59" t="s">
        <v>80</v>
      </c>
      <c r="F1777" s="227">
        <v>4</v>
      </c>
      <c r="G1777" s="227">
        <v>0</v>
      </c>
      <c r="H1777" s="59">
        <v>5</v>
      </c>
      <c r="I1777" s="227">
        <v>5</v>
      </c>
      <c r="J1777" s="59">
        <v>5000</v>
      </c>
      <c r="K1777" s="78">
        <f>VLOOKUP(msa[[#This Row],[hwycov_id]],cnf[],10,FALSE)</f>
        <v>5000</v>
      </c>
      <c r="L1777" s="229">
        <f t="shared" si="81"/>
        <v>0</v>
      </c>
      <c r="M1777" s="228">
        <f t="shared" si="82"/>
        <v>0</v>
      </c>
      <c r="N1777" s="228">
        <f t="shared" si="83"/>
        <v>0</v>
      </c>
      <c r="O1777" s="298" t="e">
        <f>VLOOKUP(msa[[#This Row],[hwycov_id]],check!$A$2:$P$26,16,FALSE)</f>
        <v>#N/A</v>
      </c>
      <c r="P1777" s="298">
        <v>1798</v>
      </c>
    </row>
    <row r="1778" spans="1:16">
      <c r="A1778" s="59">
        <v>7940</v>
      </c>
      <c r="B1778" s="59">
        <v>5</v>
      </c>
      <c r="C1778" s="59">
        <v>1</v>
      </c>
      <c r="D1778" s="59">
        <v>2</v>
      </c>
      <c r="E1778" s="59" t="s">
        <v>80</v>
      </c>
      <c r="F1778" s="227">
        <v>4</v>
      </c>
      <c r="G1778" s="227">
        <v>0</v>
      </c>
      <c r="H1778" s="59">
        <v>5</v>
      </c>
      <c r="I1778" s="227">
        <v>9</v>
      </c>
      <c r="J1778" s="59">
        <v>5200</v>
      </c>
      <c r="K1778" s="78">
        <f>VLOOKUP(msa[[#This Row],[hwycov_id]],cnf[],10,FALSE)</f>
        <v>5200</v>
      </c>
      <c r="L1778" s="229">
        <f t="shared" si="81"/>
        <v>0</v>
      </c>
      <c r="M1778" s="228">
        <f t="shared" si="82"/>
        <v>0</v>
      </c>
      <c r="N1778" s="228">
        <f t="shared" si="83"/>
        <v>0</v>
      </c>
      <c r="O1778" s="298" t="e">
        <f>VLOOKUP(msa[[#This Row],[hwycov_id]],check!$A$2:$P$26,16,FALSE)</f>
        <v>#N/A</v>
      </c>
      <c r="P1778" s="298">
        <v>1799</v>
      </c>
    </row>
    <row r="1779" spans="1:16">
      <c r="A1779" s="59">
        <v>6073</v>
      </c>
      <c r="B1779" s="59">
        <v>5</v>
      </c>
      <c r="C1779" s="59">
        <v>1</v>
      </c>
      <c r="D1779" s="59">
        <v>2</v>
      </c>
      <c r="E1779" s="59" t="s">
        <v>80</v>
      </c>
      <c r="F1779" s="227">
        <v>4</v>
      </c>
      <c r="G1779" s="227">
        <v>0</v>
      </c>
      <c r="H1779" s="59">
        <v>5</v>
      </c>
      <c r="I1779" s="227">
        <v>19</v>
      </c>
      <c r="J1779" s="59">
        <v>5300</v>
      </c>
      <c r="K1779" s="78">
        <f>VLOOKUP(msa[[#This Row],[hwycov_id]],cnf[],10,FALSE)</f>
        <v>5300</v>
      </c>
      <c r="L1779" s="229">
        <f t="shared" si="81"/>
        <v>0</v>
      </c>
      <c r="M1779" s="228">
        <f t="shared" si="82"/>
        <v>0</v>
      </c>
      <c r="N1779" s="228">
        <f t="shared" si="83"/>
        <v>0</v>
      </c>
      <c r="O1779" s="298" t="e">
        <f>VLOOKUP(msa[[#This Row],[hwycov_id]],check!$A$2:$P$26,16,FALSE)</f>
        <v>#N/A</v>
      </c>
      <c r="P1779" s="298">
        <v>1800</v>
      </c>
    </row>
    <row r="1780" spans="1:16">
      <c r="A1780" s="59">
        <v>22377</v>
      </c>
      <c r="B1780" s="59">
        <v>5</v>
      </c>
      <c r="C1780" s="59">
        <v>1</v>
      </c>
      <c r="D1780" s="59">
        <v>2</v>
      </c>
      <c r="E1780" s="59" t="s">
        <v>80</v>
      </c>
      <c r="F1780" s="227">
        <v>4</v>
      </c>
      <c r="G1780" s="227">
        <v>0</v>
      </c>
      <c r="H1780" s="59">
        <v>5</v>
      </c>
      <c r="I1780" s="227">
        <v>19</v>
      </c>
      <c r="J1780" s="59">
        <v>6700</v>
      </c>
      <c r="K1780" s="78">
        <f>VLOOKUP(msa[[#This Row],[hwycov_id]],cnf[],10,FALSE)</f>
        <v>6700</v>
      </c>
      <c r="L1780" s="229">
        <f t="shared" si="81"/>
        <v>0</v>
      </c>
      <c r="M1780" s="228">
        <f t="shared" si="82"/>
        <v>0</v>
      </c>
      <c r="N1780" s="228">
        <f t="shared" si="83"/>
        <v>0</v>
      </c>
      <c r="O1780" s="298" t="e">
        <f>VLOOKUP(msa[[#This Row],[hwycov_id]],check!$A$2:$P$26,16,FALSE)</f>
        <v>#N/A</v>
      </c>
      <c r="P1780" s="298">
        <v>1801</v>
      </c>
    </row>
    <row r="1781" spans="1:16">
      <c r="A1781" s="59">
        <v>8034</v>
      </c>
      <c r="B1781" s="59">
        <v>5</v>
      </c>
      <c r="C1781" s="59">
        <v>1</v>
      </c>
      <c r="D1781" s="59">
        <v>2</v>
      </c>
      <c r="E1781" s="59" t="s">
        <v>80</v>
      </c>
      <c r="F1781" s="227">
        <v>4</v>
      </c>
      <c r="G1781" s="227">
        <v>0</v>
      </c>
      <c r="H1781" s="59">
        <v>5</v>
      </c>
      <c r="I1781" s="227">
        <v>16</v>
      </c>
      <c r="J1781" s="59">
        <v>8700</v>
      </c>
      <c r="K1781" s="78">
        <f>VLOOKUP(msa[[#This Row],[hwycov_id]],cnf[],10,FALSE)</f>
        <v>8700</v>
      </c>
      <c r="L1781" s="229">
        <f t="shared" si="81"/>
        <v>0</v>
      </c>
      <c r="M1781" s="228">
        <f t="shared" si="82"/>
        <v>0</v>
      </c>
      <c r="N1781" s="228">
        <f t="shared" si="83"/>
        <v>0</v>
      </c>
      <c r="O1781" s="298" t="e">
        <f>VLOOKUP(msa[[#This Row],[hwycov_id]],check!$A$2:$P$26,16,FALSE)</f>
        <v>#N/A</v>
      </c>
      <c r="P1781" s="298">
        <v>1802</v>
      </c>
    </row>
    <row r="1782" spans="1:16">
      <c r="A1782" s="59">
        <v>7448</v>
      </c>
      <c r="B1782" s="59">
        <v>5</v>
      </c>
      <c r="C1782" s="59">
        <v>1</v>
      </c>
      <c r="D1782" s="59">
        <v>2</v>
      </c>
      <c r="E1782" s="59" t="s">
        <v>80</v>
      </c>
      <c r="F1782" s="227">
        <v>4</v>
      </c>
      <c r="G1782" s="227">
        <v>1</v>
      </c>
      <c r="H1782" s="59">
        <v>5</v>
      </c>
      <c r="I1782" s="227">
        <v>16</v>
      </c>
      <c r="J1782" s="59">
        <v>11000</v>
      </c>
      <c r="K1782" s="78">
        <f>VLOOKUP(msa[[#This Row],[hwycov_id]],cnf[],10,FALSE)</f>
        <v>11000</v>
      </c>
      <c r="L1782" s="229">
        <f t="shared" si="81"/>
        <v>0</v>
      </c>
      <c r="M1782" s="228">
        <f t="shared" si="82"/>
        <v>0</v>
      </c>
      <c r="N1782" s="228">
        <f t="shared" si="83"/>
        <v>0</v>
      </c>
      <c r="O1782" s="298" t="e">
        <f>VLOOKUP(msa[[#This Row],[hwycov_id]],check!$A$2:$P$26,16,FALSE)</f>
        <v>#N/A</v>
      </c>
      <c r="P1782" s="298">
        <v>1803</v>
      </c>
    </row>
    <row r="1783" spans="1:16">
      <c r="A1783" s="59">
        <v>11820</v>
      </c>
      <c r="B1783" s="59">
        <v>5</v>
      </c>
      <c r="C1783" s="59">
        <v>1</v>
      </c>
      <c r="D1783" s="59">
        <v>2</v>
      </c>
      <c r="E1783" s="59" t="s">
        <v>80</v>
      </c>
      <c r="F1783" s="227">
        <v>4</v>
      </c>
      <c r="G1783" s="227">
        <v>1</v>
      </c>
      <c r="H1783" s="59">
        <v>5</v>
      </c>
      <c r="I1783" s="227">
        <v>19</v>
      </c>
      <c r="J1783" s="59">
        <v>11100</v>
      </c>
      <c r="K1783" s="78">
        <f>VLOOKUP(msa[[#This Row],[hwycov_id]],cnf[],10,FALSE)</f>
        <v>11100</v>
      </c>
      <c r="L1783" s="229">
        <f t="shared" si="81"/>
        <v>0</v>
      </c>
      <c r="M1783" s="228">
        <f t="shared" si="82"/>
        <v>0</v>
      </c>
      <c r="N1783" s="228">
        <f t="shared" si="83"/>
        <v>0</v>
      </c>
      <c r="O1783" s="298" t="e">
        <f>VLOOKUP(msa[[#This Row],[hwycov_id]],check!$A$2:$P$26,16,FALSE)</f>
        <v>#N/A</v>
      </c>
      <c r="P1783" s="298">
        <v>1804</v>
      </c>
    </row>
    <row r="1784" spans="1:16">
      <c r="A1784" s="59">
        <v>3501</v>
      </c>
      <c r="B1784" s="59">
        <v>5</v>
      </c>
      <c r="C1784" s="59">
        <v>1</v>
      </c>
      <c r="D1784" s="59">
        <v>2</v>
      </c>
      <c r="E1784" s="59" t="s">
        <v>80</v>
      </c>
      <c r="F1784" s="227">
        <v>4</v>
      </c>
      <c r="G1784" s="227">
        <v>1</v>
      </c>
      <c r="H1784" s="59">
        <v>5</v>
      </c>
      <c r="I1784" s="227">
        <v>16</v>
      </c>
      <c r="J1784" s="59">
        <v>11600</v>
      </c>
      <c r="K1784" s="78">
        <f>VLOOKUP(msa[[#This Row],[hwycov_id]],cnf[],10,FALSE)</f>
        <v>11600</v>
      </c>
      <c r="L1784" s="229">
        <f t="shared" si="81"/>
        <v>0</v>
      </c>
      <c r="M1784" s="228">
        <f t="shared" si="82"/>
        <v>0</v>
      </c>
      <c r="N1784" s="228">
        <f t="shared" si="83"/>
        <v>0</v>
      </c>
      <c r="O1784" s="298" t="e">
        <f>VLOOKUP(msa[[#This Row],[hwycov_id]],check!$A$2:$P$26,16,FALSE)</f>
        <v>#N/A</v>
      </c>
      <c r="P1784" s="298">
        <v>1805</v>
      </c>
    </row>
    <row r="1785" spans="1:16">
      <c r="A1785" s="59">
        <v>11809</v>
      </c>
      <c r="B1785" s="59">
        <v>5</v>
      </c>
      <c r="C1785" s="59">
        <v>1</v>
      </c>
      <c r="D1785" s="59">
        <v>2</v>
      </c>
      <c r="E1785" s="59" t="s">
        <v>80</v>
      </c>
      <c r="F1785" s="227">
        <v>4</v>
      </c>
      <c r="G1785" s="227">
        <v>1</v>
      </c>
      <c r="H1785" s="59">
        <v>5</v>
      </c>
      <c r="I1785" s="227">
        <v>19</v>
      </c>
      <c r="J1785" s="59">
        <v>12500</v>
      </c>
      <c r="K1785" s="78">
        <f>VLOOKUP(msa[[#This Row],[hwycov_id]],cnf[],10,FALSE)</f>
        <v>12500</v>
      </c>
      <c r="L1785" s="229">
        <f t="shared" si="81"/>
        <v>0</v>
      </c>
      <c r="M1785" s="228">
        <f t="shared" si="82"/>
        <v>0</v>
      </c>
      <c r="N1785" s="228">
        <f t="shared" si="83"/>
        <v>0</v>
      </c>
      <c r="O1785" s="298" t="e">
        <f>VLOOKUP(msa[[#This Row],[hwycov_id]],check!$A$2:$P$26,16,FALSE)</f>
        <v>#N/A</v>
      </c>
      <c r="P1785" s="298">
        <v>1806</v>
      </c>
    </row>
    <row r="1786" spans="1:16">
      <c r="A1786" s="59">
        <v>23153</v>
      </c>
      <c r="B1786" s="59">
        <v>6</v>
      </c>
      <c r="C1786" s="59">
        <v>1</v>
      </c>
      <c r="D1786" s="59">
        <v>2</v>
      </c>
      <c r="E1786" s="59" t="s">
        <v>80</v>
      </c>
      <c r="F1786" s="227">
        <v>4</v>
      </c>
      <c r="G1786" s="227">
        <v>0</v>
      </c>
      <c r="H1786" s="59">
        <v>5</v>
      </c>
      <c r="I1786" s="227">
        <v>19</v>
      </c>
      <c r="J1786" s="59">
        <v>1400</v>
      </c>
      <c r="K1786" s="78">
        <f>VLOOKUP(msa[[#This Row],[hwycov_id]],cnf[],10,FALSE)</f>
        <v>1400</v>
      </c>
      <c r="L1786" s="229">
        <f t="shared" si="81"/>
        <v>0</v>
      </c>
      <c r="M1786" s="228">
        <f t="shared" si="82"/>
        <v>0</v>
      </c>
      <c r="N1786" s="228">
        <f t="shared" si="83"/>
        <v>0</v>
      </c>
      <c r="O1786" s="298" t="e">
        <f>VLOOKUP(msa[[#This Row],[hwycov_id]],check!$A$2:$P$26,16,FALSE)</f>
        <v>#N/A</v>
      </c>
      <c r="P1786" s="298">
        <v>1807</v>
      </c>
    </row>
    <row r="1787" spans="1:16">
      <c r="A1787" s="59">
        <v>15379</v>
      </c>
      <c r="B1787" s="59">
        <v>6</v>
      </c>
      <c r="C1787" s="59">
        <v>1</v>
      </c>
      <c r="D1787" s="59">
        <v>2</v>
      </c>
      <c r="E1787" s="59" t="s">
        <v>80</v>
      </c>
      <c r="F1787" s="227">
        <v>4</v>
      </c>
      <c r="G1787" s="227">
        <v>0</v>
      </c>
      <c r="H1787" s="59">
        <v>5</v>
      </c>
      <c r="I1787" s="227">
        <v>19</v>
      </c>
      <c r="J1787" s="59">
        <v>1600</v>
      </c>
      <c r="K1787" s="78">
        <f>VLOOKUP(msa[[#This Row],[hwycov_id]],cnf[],10,FALSE)</f>
        <v>1600</v>
      </c>
      <c r="L1787" s="229">
        <f t="shared" si="81"/>
        <v>0</v>
      </c>
      <c r="M1787" s="228">
        <f t="shared" si="82"/>
        <v>0</v>
      </c>
      <c r="N1787" s="228">
        <f t="shared" si="83"/>
        <v>0</v>
      </c>
      <c r="O1787" s="298" t="e">
        <f>VLOOKUP(msa[[#This Row],[hwycov_id]],check!$A$2:$P$26,16,FALSE)</f>
        <v>#N/A</v>
      </c>
      <c r="P1787" s="298">
        <v>1808</v>
      </c>
    </row>
    <row r="1788" spans="1:16">
      <c r="A1788" s="59">
        <v>8565</v>
      </c>
      <c r="B1788" s="59">
        <v>6</v>
      </c>
      <c r="C1788" s="59">
        <v>1</v>
      </c>
      <c r="D1788" s="59">
        <v>2</v>
      </c>
      <c r="E1788" s="59" t="s">
        <v>80</v>
      </c>
      <c r="F1788" s="227">
        <v>4</v>
      </c>
      <c r="G1788" s="227">
        <v>0</v>
      </c>
      <c r="H1788" s="59">
        <v>5</v>
      </c>
      <c r="I1788" s="227">
        <v>19</v>
      </c>
      <c r="J1788" s="59">
        <v>1800</v>
      </c>
      <c r="K1788" s="78">
        <f>VLOOKUP(msa[[#This Row],[hwycov_id]],cnf[],10,FALSE)</f>
        <v>1800</v>
      </c>
      <c r="L1788" s="229">
        <f t="shared" si="81"/>
        <v>0</v>
      </c>
      <c r="M1788" s="228">
        <f t="shared" si="82"/>
        <v>0</v>
      </c>
      <c r="N1788" s="228">
        <f t="shared" si="83"/>
        <v>0</v>
      </c>
      <c r="O1788" s="298" t="e">
        <f>VLOOKUP(msa[[#This Row],[hwycov_id]],check!$A$2:$P$26,16,FALSE)</f>
        <v>#N/A</v>
      </c>
      <c r="P1788" s="298">
        <v>1809</v>
      </c>
    </row>
    <row r="1789" spans="1:16">
      <c r="A1789" s="59">
        <v>22145</v>
      </c>
      <c r="B1789" s="59">
        <v>6</v>
      </c>
      <c r="C1789" s="59">
        <v>1</v>
      </c>
      <c r="D1789" s="59">
        <v>2</v>
      </c>
      <c r="E1789" s="59" t="s">
        <v>80</v>
      </c>
      <c r="F1789" s="227">
        <v>4</v>
      </c>
      <c r="G1789" s="227">
        <v>0</v>
      </c>
      <c r="H1789" s="59">
        <v>5</v>
      </c>
      <c r="I1789" s="227">
        <v>19</v>
      </c>
      <c r="J1789" s="59">
        <v>2100</v>
      </c>
      <c r="K1789" s="78">
        <f>VLOOKUP(msa[[#This Row],[hwycov_id]],cnf[],10,FALSE)</f>
        <v>2100</v>
      </c>
      <c r="L1789" s="229">
        <f t="shared" si="81"/>
        <v>0</v>
      </c>
      <c r="M1789" s="228">
        <f t="shared" si="82"/>
        <v>0</v>
      </c>
      <c r="N1789" s="228">
        <f t="shared" si="83"/>
        <v>0</v>
      </c>
      <c r="O1789" s="298" t="e">
        <f>VLOOKUP(msa[[#This Row],[hwycov_id]],check!$A$2:$P$26,16,FALSE)</f>
        <v>#N/A</v>
      </c>
      <c r="P1789" s="298">
        <v>1810</v>
      </c>
    </row>
    <row r="1790" spans="1:16">
      <c r="A1790" s="59">
        <v>9591</v>
      </c>
      <c r="B1790" s="59">
        <v>6</v>
      </c>
      <c r="C1790" s="59">
        <v>1</v>
      </c>
      <c r="D1790" s="59">
        <v>2</v>
      </c>
      <c r="E1790" s="59" t="s">
        <v>80</v>
      </c>
      <c r="F1790" s="227">
        <v>4</v>
      </c>
      <c r="G1790" s="227">
        <v>0</v>
      </c>
      <c r="H1790" s="59">
        <v>5</v>
      </c>
      <c r="I1790" s="227">
        <v>19</v>
      </c>
      <c r="J1790" s="59">
        <v>2700</v>
      </c>
      <c r="K1790" s="78">
        <f>VLOOKUP(msa[[#This Row],[hwycov_id]],cnf[],10,FALSE)</f>
        <v>2700</v>
      </c>
      <c r="L1790" s="229">
        <f t="shared" si="81"/>
        <v>0</v>
      </c>
      <c r="M1790" s="228">
        <f t="shared" si="82"/>
        <v>0</v>
      </c>
      <c r="N1790" s="228">
        <f t="shared" si="83"/>
        <v>0</v>
      </c>
      <c r="O1790" s="298" t="e">
        <f>VLOOKUP(msa[[#This Row],[hwycov_id]],check!$A$2:$P$26,16,FALSE)</f>
        <v>#N/A</v>
      </c>
      <c r="P1790" s="298">
        <v>1811</v>
      </c>
    </row>
    <row r="1791" spans="1:16">
      <c r="A1791" s="59">
        <v>21828</v>
      </c>
      <c r="B1791" s="59">
        <v>6</v>
      </c>
      <c r="C1791" s="59">
        <v>1</v>
      </c>
      <c r="D1791" s="59">
        <v>2</v>
      </c>
      <c r="E1791" s="59" t="s">
        <v>80</v>
      </c>
      <c r="F1791" s="227">
        <v>4</v>
      </c>
      <c r="G1791" s="227">
        <v>0</v>
      </c>
      <c r="H1791" s="59">
        <v>5</v>
      </c>
      <c r="I1791" s="227">
        <v>19</v>
      </c>
      <c r="J1791" s="59">
        <v>5600</v>
      </c>
      <c r="K1791" s="78">
        <f>VLOOKUP(msa[[#This Row],[hwycov_id]],cnf[],10,FALSE)</f>
        <v>5600</v>
      </c>
      <c r="L1791" s="229">
        <f t="shared" si="81"/>
        <v>0</v>
      </c>
      <c r="M1791" s="228">
        <f t="shared" si="82"/>
        <v>0</v>
      </c>
      <c r="N1791" s="228">
        <f t="shared" si="83"/>
        <v>0</v>
      </c>
      <c r="O1791" s="298" t="e">
        <f>VLOOKUP(msa[[#This Row],[hwycov_id]],check!$A$2:$P$26,16,FALSE)</f>
        <v>#N/A</v>
      </c>
      <c r="P1791" s="298">
        <v>1812</v>
      </c>
    </row>
    <row r="1792" spans="1:16">
      <c r="A1792" s="59">
        <v>20144</v>
      </c>
      <c r="B1792" s="59">
        <v>6</v>
      </c>
      <c r="C1792" s="59">
        <v>1</v>
      </c>
      <c r="D1792" s="59">
        <v>2</v>
      </c>
      <c r="E1792" s="59" t="s">
        <v>80</v>
      </c>
      <c r="F1792" s="227">
        <v>4</v>
      </c>
      <c r="G1792" s="227">
        <v>0</v>
      </c>
      <c r="H1792" s="59">
        <v>5</v>
      </c>
      <c r="I1792" s="227">
        <v>19</v>
      </c>
      <c r="J1792" s="59">
        <v>6300</v>
      </c>
      <c r="K1792" s="78">
        <f>VLOOKUP(msa[[#This Row],[hwycov_id]],cnf[],10,FALSE)</f>
        <v>6300</v>
      </c>
      <c r="L1792" s="229">
        <f t="shared" si="81"/>
        <v>0</v>
      </c>
      <c r="M1792" s="228">
        <f t="shared" si="82"/>
        <v>0</v>
      </c>
      <c r="N1792" s="228">
        <f t="shared" si="83"/>
        <v>0</v>
      </c>
      <c r="O1792" s="298" t="e">
        <f>VLOOKUP(msa[[#This Row],[hwycov_id]],check!$A$2:$P$26,16,FALSE)</f>
        <v>#N/A</v>
      </c>
      <c r="P1792" s="298">
        <v>1813</v>
      </c>
    </row>
    <row r="1793" spans="1:16">
      <c r="A1793" s="59">
        <v>13783</v>
      </c>
      <c r="B1793" s="59">
        <v>6</v>
      </c>
      <c r="C1793" s="59">
        <v>1</v>
      </c>
      <c r="D1793" s="59">
        <v>2</v>
      </c>
      <c r="E1793" s="59" t="s">
        <v>80</v>
      </c>
      <c r="F1793" s="227">
        <v>4</v>
      </c>
      <c r="G1793" s="227">
        <v>0</v>
      </c>
      <c r="H1793" s="59">
        <v>5</v>
      </c>
      <c r="I1793" s="227">
        <v>19</v>
      </c>
      <c r="J1793" s="59">
        <v>7200</v>
      </c>
      <c r="K1793" s="78">
        <f>VLOOKUP(msa[[#This Row],[hwycov_id]],cnf[],10,FALSE)</f>
        <v>7200</v>
      </c>
      <c r="L1793" s="229">
        <f t="shared" si="81"/>
        <v>0</v>
      </c>
      <c r="M1793" s="228">
        <f t="shared" si="82"/>
        <v>0</v>
      </c>
      <c r="N1793" s="228">
        <f t="shared" si="83"/>
        <v>0</v>
      </c>
      <c r="O1793" s="298" t="e">
        <f>VLOOKUP(msa[[#This Row],[hwycov_id]],check!$A$2:$P$26,16,FALSE)</f>
        <v>#N/A</v>
      </c>
      <c r="P1793" s="298">
        <v>1814</v>
      </c>
    </row>
    <row r="1794" spans="1:16">
      <c r="A1794" s="59">
        <v>12970</v>
      </c>
      <c r="B1794" s="59">
        <v>7</v>
      </c>
      <c r="C1794" s="59">
        <v>1</v>
      </c>
      <c r="D1794" s="59">
        <v>2</v>
      </c>
      <c r="E1794" s="59" t="s">
        <v>80</v>
      </c>
      <c r="F1794" s="227">
        <v>4</v>
      </c>
      <c r="G1794" s="227">
        <v>0</v>
      </c>
      <c r="H1794" s="59">
        <v>5</v>
      </c>
      <c r="I1794" s="227">
        <v>5</v>
      </c>
      <c r="J1794" s="59">
        <v>1400</v>
      </c>
      <c r="K1794" s="78">
        <f>VLOOKUP(msa[[#This Row],[hwycov_id]],cnf[],10,FALSE)</f>
        <v>1400</v>
      </c>
      <c r="L1794" s="229">
        <f t="shared" ref="L1794:L1857" si="84">K1794/J1794-1</f>
        <v>0</v>
      </c>
      <c r="M1794" s="228">
        <f t="shared" ref="M1794:M1857" si="85">K1794-J1794</f>
        <v>0</v>
      </c>
      <c r="N1794" s="228">
        <f t="shared" ref="N1794:N1857" si="86">POWER(M1794,2)</f>
        <v>0</v>
      </c>
      <c r="O1794" s="298" t="e">
        <f>VLOOKUP(msa[[#This Row],[hwycov_id]],check!$A$2:$P$26,16,FALSE)</f>
        <v>#N/A</v>
      </c>
      <c r="P1794" s="298">
        <v>1815</v>
      </c>
    </row>
    <row r="1795" spans="1:16">
      <c r="A1795" s="59">
        <v>18064</v>
      </c>
      <c r="B1795" s="59">
        <v>7</v>
      </c>
      <c r="C1795" s="59">
        <v>1</v>
      </c>
      <c r="D1795" s="59">
        <v>2</v>
      </c>
      <c r="E1795" s="59" t="s">
        <v>80</v>
      </c>
      <c r="F1795" s="227">
        <v>4</v>
      </c>
      <c r="G1795" s="227">
        <v>0</v>
      </c>
      <c r="H1795" s="59">
        <v>5</v>
      </c>
      <c r="I1795" s="227">
        <v>19</v>
      </c>
      <c r="J1795" s="59">
        <v>1600</v>
      </c>
      <c r="K1795" s="78">
        <f>VLOOKUP(msa[[#This Row],[hwycov_id]],cnf[],10,FALSE)</f>
        <v>1600</v>
      </c>
      <c r="L1795" s="229">
        <f t="shared" si="84"/>
        <v>0</v>
      </c>
      <c r="M1795" s="228">
        <f t="shared" si="85"/>
        <v>0</v>
      </c>
      <c r="N1795" s="228">
        <f t="shared" si="86"/>
        <v>0</v>
      </c>
      <c r="O1795" s="298" t="e">
        <f>VLOOKUP(msa[[#This Row],[hwycov_id]],check!$A$2:$P$26,16,FALSE)</f>
        <v>#N/A</v>
      </c>
      <c r="P1795" s="298">
        <v>1816</v>
      </c>
    </row>
    <row r="1796" spans="1:16">
      <c r="A1796" s="59">
        <v>21143</v>
      </c>
      <c r="B1796" s="59">
        <v>7</v>
      </c>
      <c r="C1796" s="59">
        <v>1</v>
      </c>
      <c r="D1796" s="59">
        <v>2</v>
      </c>
      <c r="E1796" s="59" t="s">
        <v>80</v>
      </c>
      <c r="F1796" s="227">
        <v>4</v>
      </c>
      <c r="G1796" s="227">
        <v>0</v>
      </c>
      <c r="H1796" s="59">
        <v>5</v>
      </c>
      <c r="I1796" s="227">
        <v>19</v>
      </c>
      <c r="J1796" s="59">
        <v>2200</v>
      </c>
      <c r="K1796" s="78">
        <f>VLOOKUP(msa[[#This Row],[hwycov_id]],cnf[],10,FALSE)</f>
        <v>2200</v>
      </c>
      <c r="L1796" s="229">
        <f t="shared" si="84"/>
        <v>0</v>
      </c>
      <c r="M1796" s="228">
        <f t="shared" si="85"/>
        <v>0</v>
      </c>
      <c r="N1796" s="228">
        <f t="shared" si="86"/>
        <v>0</v>
      </c>
      <c r="O1796" s="298" t="e">
        <f>VLOOKUP(msa[[#This Row],[hwycov_id]],check!$A$2:$P$26,16,FALSE)</f>
        <v>#N/A</v>
      </c>
      <c r="P1796" s="298">
        <v>1817</v>
      </c>
    </row>
    <row r="1797" spans="1:16">
      <c r="A1797" s="59">
        <v>8401</v>
      </c>
      <c r="B1797" s="59">
        <v>7</v>
      </c>
      <c r="C1797" s="59">
        <v>1</v>
      </c>
      <c r="D1797" s="59">
        <v>2</v>
      </c>
      <c r="E1797" s="59" t="s">
        <v>80</v>
      </c>
      <c r="F1797" s="227">
        <v>4</v>
      </c>
      <c r="G1797" s="227">
        <v>0</v>
      </c>
      <c r="H1797" s="59">
        <v>5</v>
      </c>
      <c r="I1797" s="227">
        <v>19</v>
      </c>
      <c r="J1797" s="59">
        <v>2600</v>
      </c>
      <c r="K1797" s="78">
        <f>VLOOKUP(msa[[#This Row],[hwycov_id]],cnf[],10,FALSE)</f>
        <v>2600</v>
      </c>
      <c r="L1797" s="229">
        <f t="shared" si="84"/>
        <v>0</v>
      </c>
      <c r="M1797" s="228">
        <f t="shared" si="85"/>
        <v>0</v>
      </c>
      <c r="N1797" s="228">
        <f t="shared" si="86"/>
        <v>0</v>
      </c>
      <c r="O1797" s="298" t="e">
        <f>VLOOKUP(msa[[#This Row],[hwycov_id]],check!$A$2:$P$26,16,FALSE)</f>
        <v>#N/A</v>
      </c>
      <c r="P1797" s="298">
        <v>1818</v>
      </c>
    </row>
    <row r="1798" spans="1:16">
      <c r="A1798" s="59">
        <v>23157</v>
      </c>
      <c r="B1798" s="59">
        <v>7</v>
      </c>
      <c r="C1798" s="59">
        <v>1</v>
      </c>
      <c r="D1798" s="59">
        <v>2</v>
      </c>
      <c r="E1798" s="59" t="s">
        <v>80</v>
      </c>
      <c r="F1798" s="227">
        <v>4</v>
      </c>
      <c r="G1798" s="227">
        <v>0</v>
      </c>
      <c r="H1798" s="59">
        <v>5</v>
      </c>
      <c r="I1798" s="227">
        <v>19</v>
      </c>
      <c r="J1798" s="59">
        <v>3100</v>
      </c>
      <c r="K1798" s="78">
        <f>VLOOKUP(msa[[#This Row],[hwycov_id]],cnf[],10,FALSE)</f>
        <v>3100</v>
      </c>
      <c r="L1798" s="229">
        <f t="shared" si="84"/>
        <v>0</v>
      </c>
      <c r="M1798" s="228">
        <f t="shared" si="85"/>
        <v>0</v>
      </c>
      <c r="N1798" s="228">
        <f t="shared" si="86"/>
        <v>0</v>
      </c>
      <c r="O1798" s="298" t="e">
        <f>VLOOKUP(msa[[#This Row],[hwycov_id]],check!$A$2:$P$26,16,FALSE)</f>
        <v>#N/A</v>
      </c>
      <c r="P1798" s="298">
        <v>1819</v>
      </c>
    </row>
    <row r="1799" spans="1:16">
      <c r="A1799" s="59">
        <v>20130</v>
      </c>
      <c r="B1799" s="59">
        <v>7</v>
      </c>
      <c r="C1799" s="59">
        <v>1</v>
      </c>
      <c r="D1799" s="59">
        <v>2</v>
      </c>
      <c r="E1799" s="59" t="s">
        <v>80</v>
      </c>
      <c r="F1799" s="227">
        <v>4</v>
      </c>
      <c r="G1799" s="227">
        <v>0</v>
      </c>
      <c r="H1799" s="59">
        <v>5</v>
      </c>
      <c r="I1799" s="227">
        <v>19</v>
      </c>
      <c r="J1799" s="59">
        <v>4200</v>
      </c>
      <c r="K1799" s="78">
        <f>VLOOKUP(msa[[#This Row],[hwycov_id]],cnf[],10,FALSE)</f>
        <v>4200</v>
      </c>
      <c r="L1799" s="229">
        <f t="shared" si="84"/>
        <v>0</v>
      </c>
      <c r="M1799" s="228">
        <f t="shared" si="85"/>
        <v>0</v>
      </c>
      <c r="N1799" s="228">
        <f t="shared" si="86"/>
        <v>0</v>
      </c>
      <c r="O1799" s="298" t="e">
        <f>VLOOKUP(msa[[#This Row],[hwycov_id]],check!$A$2:$P$26,16,FALSE)</f>
        <v>#N/A</v>
      </c>
      <c r="P1799" s="298">
        <v>1820</v>
      </c>
    </row>
    <row r="1800" spans="1:16">
      <c r="A1800" s="59">
        <v>37251</v>
      </c>
      <c r="B1800" s="59">
        <v>7</v>
      </c>
      <c r="C1800" s="59">
        <v>1</v>
      </c>
      <c r="D1800" s="59">
        <v>2</v>
      </c>
      <c r="E1800" s="59" t="s">
        <v>80</v>
      </c>
      <c r="F1800" s="227">
        <v>4</v>
      </c>
      <c r="G1800" s="227">
        <v>0</v>
      </c>
      <c r="H1800" s="59">
        <v>5</v>
      </c>
      <c r="I1800" s="227">
        <v>9</v>
      </c>
      <c r="J1800" s="59">
        <v>4400</v>
      </c>
      <c r="K1800" s="78">
        <f>VLOOKUP(msa[[#This Row],[hwycov_id]],cnf[],10,FALSE)</f>
        <v>4400</v>
      </c>
      <c r="L1800" s="229">
        <f t="shared" si="84"/>
        <v>0</v>
      </c>
      <c r="M1800" s="228">
        <f t="shared" si="85"/>
        <v>0</v>
      </c>
      <c r="N1800" s="228">
        <f t="shared" si="86"/>
        <v>0</v>
      </c>
      <c r="O1800" s="298" t="e">
        <f>VLOOKUP(msa[[#This Row],[hwycov_id]],check!$A$2:$P$26,16,FALSE)</f>
        <v>#N/A</v>
      </c>
      <c r="P1800" s="298">
        <v>1821</v>
      </c>
    </row>
    <row r="1801" spans="1:16">
      <c r="A1801" s="59">
        <v>115</v>
      </c>
      <c r="B1801" s="59">
        <v>7</v>
      </c>
      <c r="C1801" s="59">
        <v>1</v>
      </c>
      <c r="D1801" s="59">
        <v>2</v>
      </c>
      <c r="E1801" s="59" t="s">
        <v>80</v>
      </c>
      <c r="F1801" s="227">
        <v>4</v>
      </c>
      <c r="G1801" s="227">
        <v>0</v>
      </c>
      <c r="H1801" s="59">
        <v>5</v>
      </c>
      <c r="I1801" s="227">
        <v>19</v>
      </c>
      <c r="J1801" s="59">
        <v>5600</v>
      </c>
      <c r="K1801" s="78">
        <f>VLOOKUP(msa[[#This Row],[hwycov_id]],cnf[],10,FALSE)</f>
        <v>5600</v>
      </c>
      <c r="L1801" s="229">
        <f t="shared" si="84"/>
        <v>0</v>
      </c>
      <c r="M1801" s="228">
        <f t="shared" si="85"/>
        <v>0</v>
      </c>
      <c r="N1801" s="228">
        <f t="shared" si="86"/>
        <v>0</v>
      </c>
      <c r="O1801" s="298" t="e">
        <f>VLOOKUP(msa[[#This Row],[hwycov_id]],check!$A$2:$P$26,16,FALSE)</f>
        <v>#N/A</v>
      </c>
      <c r="P1801" s="298">
        <v>1822</v>
      </c>
    </row>
    <row r="1802" spans="1:16">
      <c r="A1802" s="59">
        <v>8830</v>
      </c>
      <c r="B1802" s="59">
        <v>1</v>
      </c>
      <c r="C1802" s="59">
        <v>1</v>
      </c>
      <c r="D1802" s="59">
        <v>1</v>
      </c>
      <c r="E1802" s="59" t="s">
        <v>78</v>
      </c>
      <c r="F1802" s="227">
        <v>1</v>
      </c>
      <c r="G1802" s="227">
        <v>5</v>
      </c>
      <c r="H1802" s="59">
        <v>6</v>
      </c>
      <c r="I1802" s="227">
        <v>12</v>
      </c>
      <c r="J1802" s="59">
        <v>53173</v>
      </c>
      <c r="K1802" s="78">
        <f>VLOOKUP(msa[[#This Row],[hwycov_id]],cnf[],10,FALSE)</f>
        <v>53173</v>
      </c>
      <c r="L1802" s="229">
        <f t="shared" si="84"/>
        <v>0</v>
      </c>
      <c r="M1802" s="228">
        <f t="shared" si="85"/>
        <v>0</v>
      </c>
      <c r="N1802" s="228">
        <f t="shared" si="86"/>
        <v>0</v>
      </c>
      <c r="O1802" s="298" t="e">
        <f>VLOOKUP(msa[[#This Row],[hwycov_id]],check!$A$2:$P$26,16,FALSE)</f>
        <v>#N/A</v>
      </c>
      <c r="P1802" s="298">
        <v>1823</v>
      </c>
    </row>
    <row r="1803" spans="1:16">
      <c r="A1803" s="59">
        <v>27245</v>
      </c>
      <c r="B1803" s="59">
        <v>1</v>
      </c>
      <c r="C1803" s="59">
        <v>1</v>
      </c>
      <c r="D1803" s="59">
        <v>1</v>
      </c>
      <c r="E1803" s="59" t="s">
        <v>78</v>
      </c>
      <c r="F1803" s="227">
        <v>1</v>
      </c>
      <c r="G1803" s="227">
        <v>5</v>
      </c>
      <c r="H1803" s="59">
        <v>6</v>
      </c>
      <c r="I1803" s="227">
        <v>12</v>
      </c>
      <c r="J1803" s="59">
        <v>53705</v>
      </c>
      <c r="K1803" s="78">
        <f>VLOOKUP(msa[[#This Row],[hwycov_id]],cnf[],10,FALSE)</f>
        <v>53705</v>
      </c>
      <c r="L1803" s="229">
        <f t="shared" si="84"/>
        <v>0</v>
      </c>
      <c r="M1803" s="228">
        <f t="shared" si="85"/>
        <v>0</v>
      </c>
      <c r="N1803" s="228">
        <f t="shared" si="86"/>
        <v>0</v>
      </c>
      <c r="O1803" s="298" t="e">
        <f>VLOOKUP(msa[[#This Row],[hwycov_id]],check!$A$2:$P$26,16,FALSE)</f>
        <v>#N/A</v>
      </c>
      <c r="P1803" s="298">
        <v>1824</v>
      </c>
    </row>
    <row r="1804" spans="1:16">
      <c r="A1804" s="59">
        <v>12547</v>
      </c>
      <c r="B1804" s="59">
        <v>1</v>
      </c>
      <c r="C1804" s="59">
        <v>1</v>
      </c>
      <c r="D1804" s="59">
        <v>1</v>
      </c>
      <c r="E1804" s="59" t="s">
        <v>78</v>
      </c>
      <c r="F1804" s="227">
        <v>1</v>
      </c>
      <c r="G1804" s="227">
        <v>5</v>
      </c>
      <c r="H1804" s="59">
        <v>6</v>
      </c>
      <c r="I1804" s="227">
        <v>12</v>
      </c>
      <c r="J1804" s="59">
        <v>53836</v>
      </c>
      <c r="K1804" s="78">
        <f>VLOOKUP(msa[[#This Row],[hwycov_id]],cnf[],10,FALSE)</f>
        <v>53836</v>
      </c>
      <c r="L1804" s="229">
        <f t="shared" si="84"/>
        <v>0</v>
      </c>
      <c r="M1804" s="228">
        <f t="shared" si="85"/>
        <v>0</v>
      </c>
      <c r="N1804" s="228">
        <f t="shared" si="86"/>
        <v>0</v>
      </c>
      <c r="O1804" s="298" t="e">
        <f>VLOOKUP(msa[[#This Row],[hwycov_id]],check!$A$2:$P$26,16,FALSE)</f>
        <v>#N/A</v>
      </c>
      <c r="P1804" s="298">
        <v>1825</v>
      </c>
    </row>
    <row r="1805" spans="1:16">
      <c r="A1805" s="59">
        <v>12578</v>
      </c>
      <c r="B1805" s="59">
        <v>1</v>
      </c>
      <c r="C1805" s="59">
        <v>1</v>
      </c>
      <c r="D1805" s="59">
        <v>1</v>
      </c>
      <c r="E1805" s="59" t="s">
        <v>78</v>
      </c>
      <c r="F1805" s="227">
        <v>1</v>
      </c>
      <c r="G1805" s="227">
        <v>5</v>
      </c>
      <c r="H1805" s="59">
        <v>6</v>
      </c>
      <c r="I1805" s="227">
        <v>12</v>
      </c>
      <c r="J1805" s="59">
        <v>54045</v>
      </c>
      <c r="K1805" s="78">
        <f>VLOOKUP(msa[[#This Row],[hwycov_id]],cnf[],10,FALSE)</f>
        <v>54045</v>
      </c>
      <c r="L1805" s="229">
        <f t="shared" si="84"/>
        <v>0</v>
      </c>
      <c r="M1805" s="228">
        <f t="shared" si="85"/>
        <v>0</v>
      </c>
      <c r="N1805" s="228">
        <f t="shared" si="86"/>
        <v>0</v>
      </c>
      <c r="O1805" s="298" t="e">
        <f>VLOOKUP(msa[[#This Row],[hwycov_id]],check!$A$2:$P$26,16,FALSE)</f>
        <v>#N/A</v>
      </c>
      <c r="P1805" s="298">
        <v>1826</v>
      </c>
    </row>
    <row r="1806" spans="1:16">
      <c r="A1806" s="59">
        <v>16566</v>
      </c>
      <c r="B1806" s="59">
        <v>1</v>
      </c>
      <c r="C1806" s="59">
        <v>1</v>
      </c>
      <c r="D1806" s="59">
        <v>1</v>
      </c>
      <c r="E1806" s="59" t="s">
        <v>78</v>
      </c>
      <c r="F1806" s="227">
        <v>1</v>
      </c>
      <c r="G1806" s="227">
        <v>5</v>
      </c>
      <c r="H1806" s="59">
        <v>6</v>
      </c>
      <c r="I1806" s="227">
        <v>18</v>
      </c>
      <c r="J1806" s="59">
        <v>54156</v>
      </c>
      <c r="K1806" s="78">
        <f>VLOOKUP(msa[[#This Row],[hwycov_id]],cnf[],10,FALSE)</f>
        <v>54156</v>
      </c>
      <c r="L1806" s="229">
        <f t="shared" si="84"/>
        <v>0</v>
      </c>
      <c r="M1806" s="228">
        <f t="shared" si="85"/>
        <v>0</v>
      </c>
      <c r="N1806" s="228">
        <f t="shared" si="86"/>
        <v>0</v>
      </c>
      <c r="O1806" s="298" t="e">
        <f>VLOOKUP(msa[[#This Row],[hwycov_id]],check!$A$2:$P$26,16,FALSE)</f>
        <v>#N/A</v>
      </c>
      <c r="P1806" s="298">
        <v>1827</v>
      </c>
    </row>
    <row r="1807" spans="1:16">
      <c r="A1807" s="59">
        <v>8831</v>
      </c>
      <c r="B1807" s="59">
        <v>1</v>
      </c>
      <c r="C1807" s="59">
        <v>1</v>
      </c>
      <c r="D1807" s="59">
        <v>1</v>
      </c>
      <c r="E1807" s="59" t="s">
        <v>78</v>
      </c>
      <c r="F1807" s="227">
        <v>1</v>
      </c>
      <c r="G1807" s="227">
        <v>5</v>
      </c>
      <c r="H1807" s="59">
        <v>6</v>
      </c>
      <c r="I1807" s="227">
        <v>12</v>
      </c>
      <c r="J1807" s="59">
        <v>54612</v>
      </c>
      <c r="K1807" s="78">
        <f>VLOOKUP(msa[[#This Row],[hwycov_id]],cnf[],10,FALSE)</f>
        <v>54612</v>
      </c>
      <c r="L1807" s="229">
        <f t="shared" si="84"/>
        <v>0</v>
      </c>
      <c r="M1807" s="228">
        <f t="shared" si="85"/>
        <v>0</v>
      </c>
      <c r="N1807" s="228">
        <f t="shared" si="86"/>
        <v>0</v>
      </c>
      <c r="O1807" s="298" t="e">
        <f>VLOOKUP(msa[[#This Row],[hwycov_id]],check!$A$2:$P$26,16,FALSE)</f>
        <v>#N/A</v>
      </c>
      <c r="P1807" s="298">
        <v>1828</v>
      </c>
    </row>
    <row r="1808" spans="1:16">
      <c r="A1808" s="59">
        <v>28540</v>
      </c>
      <c r="B1808" s="59">
        <v>1</v>
      </c>
      <c r="C1808" s="59">
        <v>1</v>
      </c>
      <c r="D1808" s="59">
        <v>1</v>
      </c>
      <c r="E1808" s="59" t="s">
        <v>78</v>
      </c>
      <c r="F1808" s="227">
        <v>1</v>
      </c>
      <c r="G1808" s="227">
        <v>5</v>
      </c>
      <c r="H1808" s="59">
        <v>6</v>
      </c>
      <c r="I1808" s="227">
        <v>12</v>
      </c>
      <c r="J1808" s="59">
        <v>54977</v>
      </c>
      <c r="K1808" s="78">
        <f>VLOOKUP(msa[[#This Row],[hwycov_id]],cnf[],10,FALSE)</f>
        <v>54977</v>
      </c>
      <c r="L1808" s="229">
        <f t="shared" si="84"/>
        <v>0</v>
      </c>
      <c r="M1808" s="228">
        <f t="shared" si="85"/>
        <v>0</v>
      </c>
      <c r="N1808" s="228">
        <f t="shared" si="86"/>
        <v>0</v>
      </c>
      <c r="O1808" s="298" t="e">
        <f>VLOOKUP(msa[[#This Row],[hwycov_id]],check!$A$2:$P$26,16,FALSE)</f>
        <v>#N/A</v>
      </c>
      <c r="P1808" s="298">
        <v>1829</v>
      </c>
    </row>
    <row r="1809" spans="1:16">
      <c r="A1809" s="59">
        <v>28535</v>
      </c>
      <c r="B1809" s="59">
        <v>1</v>
      </c>
      <c r="C1809" s="59">
        <v>1</v>
      </c>
      <c r="D1809" s="59">
        <v>1</v>
      </c>
      <c r="E1809" s="59" t="s">
        <v>78</v>
      </c>
      <c r="F1809" s="227">
        <v>1</v>
      </c>
      <c r="G1809" s="227">
        <v>5</v>
      </c>
      <c r="H1809" s="59">
        <v>6</v>
      </c>
      <c r="I1809" s="227">
        <v>12</v>
      </c>
      <c r="J1809" s="59">
        <v>55239</v>
      </c>
      <c r="K1809" s="78">
        <f>VLOOKUP(msa[[#This Row],[hwycov_id]],cnf[],10,FALSE)</f>
        <v>55239</v>
      </c>
      <c r="L1809" s="229">
        <f t="shared" si="84"/>
        <v>0</v>
      </c>
      <c r="M1809" s="228">
        <f t="shared" si="85"/>
        <v>0</v>
      </c>
      <c r="N1809" s="228">
        <f t="shared" si="86"/>
        <v>0</v>
      </c>
      <c r="O1809" s="298" t="e">
        <f>VLOOKUP(msa[[#This Row],[hwycov_id]],check!$A$2:$P$26,16,FALSE)</f>
        <v>#N/A</v>
      </c>
      <c r="P1809" s="298">
        <v>1830</v>
      </c>
    </row>
    <row r="1810" spans="1:16">
      <c r="A1810" s="59">
        <v>28534</v>
      </c>
      <c r="B1810" s="59">
        <v>1</v>
      </c>
      <c r="C1810" s="59">
        <v>1</v>
      </c>
      <c r="D1810" s="59">
        <v>1</v>
      </c>
      <c r="E1810" s="59" t="s">
        <v>78</v>
      </c>
      <c r="F1810" s="227">
        <v>1</v>
      </c>
      <c r="G1810" s="227">
        <v>5</v>
      </c>
      <c r="H1810" s="59">
        <v>6</v>
      </c>
      <c r="I1810" s="227">
        <v>12</v>
      </c>
      <c r="J1810" s="59">
        <v>56729</v>
      </c>
      <c r="K1810" s="78">
        <f>VLOOKUP(msa[[#This Row],[hwycov_id]],cnf[],10,FALSE)</f>
        <v>56729</v>
      </c>
      <c r="L1810" s="229">
        <f t="shared" si="84"/>
        <v>0</v>
      </c>
      <c r="M1810" s="228">
        <f t="shared" si="85"/>
        <v>0</v>
      </c>
      <c r="N1810" s="228">
        <f t="shared" si="86"/>
        <v>0</v>
      </c>
      <c r="O1810" s="298" t="e">
        <f>VLOOKUP(msa[[#This Row],[hwycov_id]],check!$A$2:$P$26,16,FALSE)</f>
        <v>#N/A</v>
      </c>
      <c r="P1810" s="298">
        <v>1831</v>
      </c>
    </row>
    <row r="1811" spans="1:16">
      <c r="A1811" s="59">
        <v>12579</v>
      </c>
      <c r="B1811" s="59">
        <v>1</v>
      </c>
      <c r="C1811" s="59">
        <v>1</v>
      </c>
      <c r="D1811" s="59">
        <v>1</v>
      </c>
      <c r="E1811" s="59" t="s">
        <v>78</v>
      </c>
      <c r="F1811" s="227">
        <v>1</v>
      </c>
      <c r="G1811" s="227">
        <v>6</v>
      </c>
      <c r="H1811" s="59">
        <v>6</v>
      </c>
      <c r="I1811" s="227">
        <v>12</v>
      </c>
      <c r="J1811" s="59">
        <v>62593</v>
      </c>
      <c r="K1811" s="78">
        <f>VLOOKUP(msa[[#This Row],[hwycov_id]],cnf[],10,FALSE)</f>
        <v>62593</v>
      </c>
      <c r="L1811" s="229">
        <f t="shared" si="84"/>
        <v>0</v>
      </c>
      <c r="M1811" s="228">
        <f t="shared" si="85"/>
        <v>0</v>
      </c>
      <c r="N1811" s="228">
        <f t="shared" si="86"/>
        <v>0</v>
      </c>
      <c r="O1811" s="298" t="e">
        <f>VLOOKUP(msa[[#This Row],[hwycov_id]],check!$A$2:$P$26,16,FALSE)</f>
        <v>#N/A</v>
      </c>
      <c r="P1811" s="298">
        <v>1832</v>
      </c>
    </row>
    <row r="1812" spans="1:16">
      <c r="A1812" s="59">
        <v>28486</v>
      </c>
      <c r="B1812" s="59">
        <v>1</v>
      </c>
      <c r="C1812" s="59">
        <v>1</v>
      </c>
      <c r="D1812" s="59">
        <v>1</v>
      </c>
      <c r="E1812" s="59" t="s">
        <v>78</v>
      </c>
      <c r="F1812" s="227">
        <v>1</v>
      </c>
      <c r="G1812" s="227">
        <v>6</v>
      </c>
      <c r="H1812" s="59">
        <v>6</v>
      </c>
      <c r="I1812" s="227">
        <v>19</v>
      </c>
      <c r="J1812" s="59">
        <v>63700</v>
      </c>
      <c r="K1812" s="78">
        <f>VLOOKUP(msa[[#This Row],[hwycov_id]],cnf[],10,FALSE)</f>
        <v>63700</v>
      </c>
      <c r="L1812" s="229">
        <f t="shared" si="84"/>
        <v>0</v>
      </c>
      <c r="M1812" s="228">
        <f t="shared" si="85"/>
        <v>0</v>
      </c>
      <c r="N1812" s="228">
        <f t="shared" si="86"/>
        <v>0</v>
      </c>
      <c r="O1812" s="298" t="e">
        <f>VLOOKUP(msa[[#This Row],[hwycov_id]],check!$A$2:$P$26,16,FALSE)</f>
        <v>#N/A</v>
      </c>
      <c r="P1812" s="298">
        <v>1833</v>
      </c>
    </row>
    <row r="1813" spans="1:16">
      <c r="A1813" s="59">
        <v>27544</v>
      </c>
      <c r="B1813" s="59">
        <v>1</v>
      </c>
      <c r="C1813" s="59">
        <v>1</v>
      </c>
      <c r="D1813" s="59">
        <v>1</v>
      </c>
      <c r="E1813" s="59" t="s">
        <v>82</v>
      </c>
      <c r="F1813" s="227">
        <v>1</v>
      </c>
      <c r="G1813" s="227">
        <v>6</v>
      </c>
      <c r="H1813" s="59">
        <v>6</v>
      </c>
      <c r="I1813" s="227">
        <v>12</v>
      </c>
      <c r="J1813" s="59">
        <v>63736</v>
      </c>
      <c r="K1813" s="78">
        <f>VLOOKUP(msa[[#This Row],[hwycov_id]],cnf[],10,FALSE)</f>
        <v>63736</v>
      </c>
      <c r="L1813" s="229">
        <f t="shared" si="84"/>
        <v>0</v>
      </c>
      <c r="M1813" s="228">
        <f t="shared" si="85"/>
        <v>0</v>
      </c>
      <c r="N1813" s="228">
        <f t="shared" si="86"/>
        <v>0</v>
      </c>
      <c r="O1813" s="298" t="e">
        <f>VLOOKUP(msa[[#This Row],[hwycov_id]],check!$A$2:$P$26,16,FALSE)</f>
        <v>#N/A</v>
      </c>
      <c r="P1813" s="298">
        <v>1834</v>
      </c>
    </row>
    <row r="1814" spans="1:16">
      <c r="A1814" s="59">
        <v>26623</v>
      </c>
      <c r="B1814" s="59">
        <v>1</v>
      </c>
      <c r="C1814" s="59">
        <v>1</v>
      </c>
      <c r="D1814" s="59">
        <v>1</v>
      </c>
      <c r="E1814" s="59" t="s">
        <v>78</v>
      </c>
      <c r="F1814" s="227">
        <v>1</v>
      </c>
      <c r="G1814" s="227">
        <v>6</v>
      </c>
      <c r="H1814" s="59">
        <v>6</v>
      </c>
      <c r="I1814" s="227">
        <v>19</v>
      </c>
      <c r="J1814" s="59">
        <v>64624</v>
      </c>
      <c r="K1814" s="78">
        <f>VLOOKUP(msa[[#This Row],[hwycov_id]],cnf[],10,FALSE)</f>
        <v>64624</v>
      </c>
      <c r="L1814" s="229">
        <f t="shared" si="84"/>
        <v>0</v>
      </c>
      <c r="M1814" s="228">
        <f t="shared" si="85"/>
        <v>0</v>
      </c>
      <c r="N1814" s="228">
        <f t="shared" si="86"/>
        <v>0</v>
      </c>
      <c r="O1814" s="298" t="e">
        <f>VLOOKUP(msa[[#This Row],[hwycov_id]],check!$A$2:$P$26,16,FALSE)</f>
        <v>#N/A</v>
      </c>
      <c r="P1814" s="298">
        <v>1835</v>
      </c>
    </row>
    <row r="1815" spans="1:16">
      <c r="A1815" s="59">
        <v>27598</v>
      </c>
      <c r="B1815" s="59">
        <v>1</v>
      </c>
      <c r="C1815" s="59">
        <v>1</v>
      </c>
      <c r="D1815" s="59">
        <v>1</v>
      </c>
      <c r="E1815" s="59" t="s">
        <v>82</v>
      </c>
      <c r="F1815" s="227">
        <v>1</v>
      </c>
      <c r="G1815" s="227">
        <v>6</v>
      </c>
      <c r="H1815" s="59">
        <v>6</v>
      </c>
      <c r="I1815" s="227">
        <v>19</v>
      </c>
      <c r="J1815" s="59">
        <v>64727</v>
      </c>
      <c r="K1815" s="78">
        <f>VLOOKUP(msa[[#This Row],[hwycov_id]],cnf[],10,FALSE)</f>
        <v>64727</v>
      </c>
      <c r="L1815" s="229">
        <f t="shared" si="84"/>
        <v>0</v>
      </c>
      <c r="M1815" s="228">
        <f t="shared" si="85"/>
        <v>0</v>
      </c>
      <c r="N1815" s="228">
        <f t="shared" si="86"/>
        <v>0</v>
      </c>
      <c r="O1815" s="298" t="e">
        <f>VLOOKUP(msa[[#This Row],[hwycov_id]],check!$A$2:$P$26,16,FALSE)</f>
        <v>#N/A</v>
      </c>
      <c r="P1815" s="298">
        <v>1836</v>
      </c>
    </row>
    <row r="1816" spans="1:16">
      <c r="A1816" s="59">
        <v>27597</v>
      </c>
      <c r="B1816" s="59">
        <v>1</v>
      </c>
      <c r="C1816" s="59">
        <v>1</v>
      </c>
      <c r="D1816" s="59">
        <v>1</v>
      </c>
      <c r="E1816" s="59" t="s">
        <v>82</v>
      </c>
      <c r="F1816" s="227">
        <v>1</v>
      </c>
      <c r="G1816" s="227">
        <v>6</v>
      </c>
      <c r="H1816" s="59">
        <v>6</v>
      </c>
      <c r="I1816" s="227">
        <v>19</v>
      </c>
      <c r="J1816" s="59">
        <v>64793</v>
      </c>
      <c r="K1816" s="78">
        <f>VLOOKUP(msa[[#This Row],[hwycov_id]],cnf[],10,FALSE)</f>
        <v>64793</v>
      </c>
      <c r="L1816" s="229">
        <f t="shared" si="84"/>
        <v>0</v>
      </c>
      <c r="M1816" s="228">
        <f t="shared" si="85"/>
        <v>0</v>
      </c>
      <c r="N1816" s="228">
        <f t="shared" si="86"/>
        <v>0</v>
      </c>
      <c r="O1816" s="298" t="e">
        <f>VLOOKUP(msa[[#This Row],[hwycov_id]],check!$A$2:$P$26,16,FALSE)</f>
        <v>#N/A</v>
      </c>
      <c r="P1816" s="298">
        <v>1837</v>
      </c>
    </row>
    <row r="1817" spans="1:16">
      <c r="A1817" s="59">
        <v>27543</v>
      </c>
      <c r="B1817" s="59">
        <v>1</v>
      </c>
      <c r="C1817" s="59">
        <v>1</v>
      </c>
      <c r="D1817" s="59">
        <v>1</v>
      </c>
      <c r="E1817" s="59" t="s">
        <v>82</v>
      </c>
      <c r="F1817" s="227">
        <v>1</v>
      </c>
      <c r="G1817" s="227">
        <v>6</v>
      </c>
      <c r="H1817" s="59">
        <v>6</v>
      </c>
      <c r="I1817" s="227">
        <v>12</v>
      </c>
      <c r="J1817" s="59">
        <v>65262</v>
      </c>
      <c r="K1817" s="78">
        <f>VLOOKUP(msa[[#This Row],[hwycov_id]],cnf[],10,FALSE)</f>
        <v>65262</v>
      </c>
      <c r="L1817" s="229">
        <f t="shared" si="84"/>
        <v>0</v>
      </c>
      <c r="M1817" s="228">
        <f t="shared" si="85"/>
        <v>0</v>
      </c>
      <c r="N1817" s="228">
        <f t="shared" si="86"/>
        <v>0</v>
      </c>
      <c r="O1817" s="298" t="e">
        <f>VLOOKUP(msa[[#This Row],[hwycov_id]],check!$A$2:$P$26,16,FALSE)</f>
        <v>#N/A</v>
      </c>
      <c r="P1817" s="298">
        <v>1838</v>
      </c>
    </row>
    <row r="1818" spans="1:16">
      <c r="A1818" s="59">
        <v>16489</v>
      </c>
      <c r="B1818" s="59">
        <v>1</v>
      </c>
      <c r="C1818" s="59">
        <v>1</v>
      </c>
      <c r="D1818" s="59">
        <v>1</v>
      </c>
      <c r="E1818" s="59" t="s">
        <v>78</v>
      </c>
      <c r="F1818" s="227">
        <v>1</v>
      </c>
      <c r="G1818" s="227">
        <v>6</v>
      </c>
      <c r="H1818" s="59">
        <v>6</v>
      </c>
      <c r="I1818" s="227">
        <v>12</v>
      </c>
      <c r="J1818" s="59">
        <v>69064</v>
      </c>
      <c r="K1818" s="78">
        <f>VLOOKUP(msa[[#This Row],[hwycov_id]],cnf[],10,FALSE)</f>
        <v>69064</v>
      </c>
      <c r="L1818" s="229">
        <f t="shared" si="84"/>
        <v>0</v>
      </c>
      <c r="M1818" s="228">
        <f t="shared" si="85"/>
        <v>0</v>
      </c>
      <c r="N1818" s="228">
        <f t="shared" si="86"/>
        <v>0</v>
      </c>
      <c r="O1818" s="298" t="e">
        <f>VLOOKUP(msa[[#This Row],[hwycov_id]],check!$A$2:$P$26,16,FALSE)</f>
        <v>#N/A</v>
      </c>
      <c r="P1818" s="298">
        <v>1839</v>
      </c>
    </row>
    <row r="1819" spans="1:16">
      <c r="A1819" s="59">
        <v>28515</v>
      </c>
      <c r="B1819" s="59">
        <v>1</v>
      </c>
      <c r="C1819" s="59">
        <v>1</v>
      </c>
      <c r="D1819" s="59">
        <v>1</v>
      </c>
      <c r="E1819" s="59" t="s">
        <v>78</v>
      </c>
      <c r="F1819" s="227">
        <v>1</v>
      </c>
      <c r="G1819" s="227">
        <v>6</v>
      </c>
      <c r="H1819" s="59">
        <v>6</v>
      </c>
      <c r="I1819" s="227">
        <v>12</v>
      </c>
      <c r="J1819" s="59">
        <v>69482</v>
      </c>
      <c r="K1819" s="78">
        <f>VLOOKUP(msa[[#This Row],[hwycov_id]],cnf[],10,FALSE)</f>
        <v>69482</v>
      </c>
      <c r="L1819" s="229">
        <f t="shared" si="84"/>
        <v>0</v>
      </c>
      <c r="M1819" s="228">
        <f t="shared" si="85"/>
        <v>0</v>
      </c>
      <c r="N1819" s="228">
        <f t="shared" si="86"/>
        <v>0</v>
      </c>
      <c r="O1819" s="298" t="e">
        <f>VLOOKUP(msa[[#This Row],[hwycov_id]],check!$A$2:$P$26,16,FALSE)</f>
        <v>#N/A</v>
      </c>
      <c r="P1819" s="298">
        <v>1840</v>
      </c>
    </row>
    <row r="1820" spans="1:16">
      <c r="A1820" s="59">
        <v>12571</v>
      </c>
      <c r="B1820" s="59">
        <v>1</v>
      </c>
      <c r="C1820" s="59">
        <v>1</v>
      </c>
      <c r="D1820" s="59">
        <v>1</v>
      </c>
      <c r="E1820" s="59" t="s">
        <v>82</v>
      </c>
      <c r="F1820" s="227">
        <v>1</v>
      </c>
      <c r="G1820" s="227">
        <v>7</v>
      </c>
      <c r="H1820" s="59">
        <v>6</v>
      </c>
      <c r="I1820" s="227">
        <v>12</v>
      </c>
      <c r="J1820" s="59">
        <v>71153</v>
      </c>
      <c r="K1820" s="78">
        <f>VLOOKUP(msa[[#This Row],[hwycov_id]],cnf[],10,FALSE)</f>
        <v>71153</v>
      </c>
      <c r="L1820" s="229">
        <f t="shared" si="84"/>
        <v>0</v>
      </c>
      <c r="M1820" s="228">
        <f t="shared" si="85"/>
        <v>0</v>
      </c>
      <c r="N1820" s="228">
        <f t="shared" si="86"/>
        <v>0</v>
      </c>
      <c r="O1820" s="298" t="e">
        <f>VLOOKUP(msa[[#This Row],[hwycov_id]],check!$A$2:$P$26,16,FALSE)</f>
        <v>#N/A</v>
      </c>
      <c r="P1820" s="298">
        <v>1842</v>
      </c>
    </row>
    <row r="1821" spans="1:16">
      <c r="A1821" s="59">
        <v>8829</v>
      </c>
      <c r="B1821" s="59">
        <v>1</v>
      </c>
      <c r="C1821" s="59">
        <v>1</v>
      </c>
      <c r="D1821" s="59">
        <v>1</v>
      </c>
      <c r="E1821" s="59" t="s">
        <v>82</v>
      </c>
      <c r="F1821" s="227">
        <v>1</v>
      </c>
      <c r="G1821" s="227">
        <v>7</v>
      </c>
      <c r="H1821" s="59">
        <v>6</v>
      </c>
      <c r="I1821" s="227">
        <v>12</v>
      </c>
      <c r="J1821" s="59">
        <v>72382</v>
      </c>
      <c r="K1821" s="78">
        <f>VLOOKUP(msa[[#This Row],[hwycov_id]],cnf[],10,FALSE)</f>
        <v>72382</v>
      </c>
      <c r="L1821" s="229">
        <f t="shared" si="84"/>
        <v>0</v>
      </c>
      <c r="M1821" s="228">
        <f t="shared" si="85"/>
        <v>0</v>
      </c>
      <c r="N1821" s="228">
        <f t="shared" si="86"/>
        <v>0</v>
      </c>
      <c r="O1821" s="298" t="e">
        <f>VLOOKUP(msa[[#This Row],[hwycov_id]],check!$A$2:$P$26,16,FALSE)</f>
        <v>#N/A</v>
      </c>
      <c r="P1821" s="298">
        <v>1843</v>
      </c>
    </row>
    <row r="1822" spans="1:16">
      <c r="A1822" s="59">
        <v>28512</v>
      </c>
      <c r="B1822" s="59">
        <v>1</v>
      </c>
      <c r="C1822" s="59">
        <v>1</v>
      </c>
      <c r="D1822" s="59">
        <v>1</v>
      </c>
      <c r="E1822" s="59" t="s">
        <v>78</v>
      </c>
      <c r="F1822" s="227">
        <v>1</v>
      </c>
      <c r="G1822" s="227">
        <v>7</v>
      </c>
      <c r="H1822" s="59">
        <v>6</v>
      </c>
      <c r="I1822" s="227">
        <v>12</v>
      </c>
      <c r="J1822" s="59">
        <v>72445</v>
      </c>
      <c r="K1822" s="78">
        <f>VLOOKUP(msa[[#This Row],[hwycov_id]],cnf[],10,FALSE)</f>
        <v>72445</v>
      </c>
      <c r="L1822" s="229">
        <f t="shared" si="84"/>
        <v>0</v>
      </c>
      <c r="M1822" s="228">
        <f t="shared" si="85"/>
        <v>0</v>
      </c>
      <c r="N1822" s="228">
        <f t="shared" si="86"/>
        <v>0</v>
      </c>
      <c r="O1822" s="298" t="e">
        <f>VLOOKUP(msa[[#This Row],[hwycov_id]],check!$A$2:$P$26,16,FALSE)</f>
        <v>#N/A</v>
      </c>
      <c r="P1822" s="298">
        <v>1844</v>
      </c>
    </row>
    <row r="1823" spans="1:16">
      <c r="A1823" s="59">
        <v>28495</v>
      </c>
      <c r="B1823" s="59">
        <v>1</v>
      </c>
      <c r="C1823" s="59">
        <v>1</v>
      </c>
      <c r="D1823" s="59">
        <v>1</v>
      </c>
      <c r="E1823" s="59" t="s">
        <v>78</v>
      </c>
      <c r="F1823" s="227">
        <v>1</v>
      </c>
      <c r="G1823" s="227">
        <v>7</v>
      </c>
      <c r="H1823" s="59">
        <v>6</v>
      </c>
      <c r="I1823" s="227">
        <v>12</v>
      </c>
      <c r="J1823" s="59">
        <v>79259</v>
      </c>
      <c r="K1823" s="78">
        <f>VLOOKUP(msa[[#This Row],[hwycov_id]],cnf[],10,FALSE)</f>
        <v>79259</v>
      </c>
      <c r="L1823" s="229">
        <f t="shared" si="84"/>
        <v>0</v>
      </c>
      <c r="M1823" s="228">
        <f t="shared" si="85"/>
        <v>0</v>
      </c>
      <c r="N1823" s="228">
        <f t="shared" si="86"/>
        <v>0</v>
      </c>
      <c r="O1823" s="298" t="e">
        <f>VLOOKUP(msa[[#This Row],[hwycov_id]],check!$A$2:$P$26,16,FALSE)</f>
        <v>#N/A</v>
      </c>
      <c r="P1823" s="298">
        <v>1845</v>
      </c>
    </row>
    <row r="1824" spans="1:16">
      <c r="A1824" s="59">
        <v>8772</v>
      </c>
      <c r="B1824" s="59">
        <v>1</v>
      </c>
      <c r="C1824" s="59">
        <v>1</v>
      </c>
      <c r="D1824" s="59">
        <v>1</v>
      </c>
      <c r="E1824" s="59" t="s">
        <v>78</v>
      </c>
      <c r="F1824" s="227">
        <v>1</v>
      </c>
      <c r="G1824" s="227">
        <v>8</v>
      </c>
      <c r="H1824" s="59">
        <v>6</v>
      </c>
      <c r="I1824" s="227">
        <v>6</v>
      </c>
      <c r="J1824" s="59">
        <v>80506</v>
      </c>
      <c r="K1824" s="78">
        <f>VLOOKUP(msa[[#This Row],[hwycov_id]],cnf[],10,FALSE)</f>
        <v>80506</v>
      </c>
      <c r="L1824" s="229">
        <f t="shared" si="84"/>
        <v>0</v>
      </c>
      <c r="M1824" s="228">
        <f t="shared" si="85"/>
        <v>0</v>
      </c>
      <c r="N1824" s="228">
        <f t="shared" si="86"/>
        <v>0</v>
      </c>
      <c r="O1824" s="298" t="e">
        <f>VLOOKUP(msa[[#This Row],[hwycov_id]],check!$A$2:$P$26,16,FALSE)</f>
        <v>#N/A</v>
      </c>
      <c r="P1824" s="298">
        <v>1846</v>
      </c>
    </row>
    <row r="1825" spans="1:16">
      <c r="A1825" s="59">
        <v>28493</v>
      </c>
      <c r="B1825" s="59">
        <v>1</v>
      </c>
      <c r="C1825" s="59">
        <v>1</v>
      </c>
      <c r="D1825" s="59">
        <v>1</v>
      </c>
      <c r="E1825" s="59" t="s">
        <v>78</v>
      </c>
      <c r="F1825" s="227">
        <v>1</v>
      </c>
      <c r="G1825" s="227">
        <v>8</v>
      </c>
      <c r="H1825" s="59">
        <v>6</v>
      </c>
      <c r="I1825" s="227">
        <v>12</v>
      </c>
      <c r="J1825" s="59">
        <v>81984</v>
      </c>
      <c r="K1825" s="78">
        <f>VLOOKUP(msa[[#This Row],[hwycov_id]],cnf[],10,FALSE)</f>
        <v>81984</v>
      </c>
      <c r="L1825" s="229">
        <f t="shared" si="84"/>
        <v>0</v>
      </c>
      <c r="M1825" s="228">
        <f t="shared" si="85"/>
        <v>0</v>
      </c>
      <c r="N1825" s="228">
        <f t="shared" si="86"/>
        <v>0</v>
      </c>
      <c r="O1825" s="298" t="e">
        <f>VLOOKUP(msa[[#This Row],[hwycov_id]],check!$A$2:$P$26,16,FALSE)</f>
        <v>#N/A</v>
      </c>
      <c r="P1825" s="298">
        <v>1847</v>
      </c>
    </row>
    <row r="1826" spans="1:16">
      <c r="A1826" s="59">
        <v>28511</v>
      </c>
      <c r="B1826" s="59">
        <v>1</v>
      </c>
      <c r="C1826" s="59">
        <v>1</v>
      </c>
      <c r="D1826" s="59">
        <v>1</v>
      </c>
      <c r="E1826" s="59" t="s">
        <v>82</v>
      </c>
      <c r="F1826" s="227">
        <v>1</v>
      </c>
      <c r="G1826" s="227">
        <v>8</v>
      </c>
      <c r="H1826" s="59">
        <v>6</v>
      </c>
      <c r="I1826" s="227">
        <v>12</v>
      </c>
      <c r="J1826" s="59">
        <v>82332</v>
      </c>
      <c r="K1826" s="78">
        <f>VLOOKUP(msa[[#This Row],[hwycov_id]],cnf[],10,FALSE)</f>
        <v>82332</v>
      </c>
      <c r="L1826" s="229">
        <f t="shared" si="84"/>
        <v>0</v>
      </c>
      <c r="M1826" s="228">
        <f t="shared" si="85"/>
        <v>0</v>
      </c>
      <c r="N1826" s="228">
        <f t="shared" si="86"/>
        <v>0</v>
      </c>
      <c r="O1826" s="298" t="e">
        <f>VLOOKUP(msa[[#This Row],[hwycov_id]],check!$A$2:$P$26,16,FALSE)</f>
        <v>#N/A</v>
      </c>
      <c r="P1826" s="298">
        <v>1848</v>
      </c>
    </row>
    <row r="1827" spans="1:16">
      <c r="A1827" s="59">
        <v>8770</v>
      </c>
      <c r="B1827" s="59">
        <v>1</v>
      </c>
      <c r="C1827" s="59">
        <v>1</v>
      </c>
      <c r="D1827" s="59">
        <v>1</v>
      </c>
      <c r="E1827" s="59" t="s">
        <v>78</v>
      </c>
      <c r="F1827" s="227">
        <v>1</v>
      </c>
      <c r="G1827" s="227">
        <v>8</v>
      </c>
      <c r="H1827" s="59">
        <v>6</v>
      </c>
      <c r="I1827" s="227">
        <v>1</v>
      </c>
      <c r="J1827" s="59">
        <v>83031</v>
      </c>
      <c r="K1827" s="78">
        <f>VLOOKUP(msa[[#This Row],[hwycov_id]],cnf[],10,FALSE)</f>
        <v>83031</v>
      </c>
      <c r="L1827" s="229">
        <f t="shared" si="84"/>
        <v>0</v>
      </c>
      <c r="M1827" s="228">
        <f t="shared" si="85"/>
        <v>0</v>
      </c>
      <c r="N1827" s="228">
        <f t="shared" si="86"/>
        <v>0</v>
      </c>
      <c r="O1827" s="298" t="e">
        <f>VLOOKUP(msa[[#This Row],[hwycov_id]],check!$A$2:$P$26,16,FALSE)</f>
        <v>#N/A</v>
      </c>
      <c r="P1827" s="298">
        <v>1849</v>
      </c>
    </row>
    <row r="1828" spans="1:16">
      <c r="A1828" s="59">
        <v>13273</v>
      </c>
      <c r="B1828" s="59">
        <v>1</v>
      </c>
      <c r="C1828" s="59">
        <v>1</v>
      </c>
      <c r="D1828" s="59">
        <v>1</v>
      </c>
      <c r="E1828" s="59" t="s">
        <v>78</v>
      </c>
      <c r="F1828" s="227">
        <v>1</v>
      </c>
      <c r="G1828" s="227">
        <v>8</v>
      </c>
      <c r="H1828" s="59">
        <v>6</v>
      </c>
      <c r="I1828" s="227">
        <v>1</v>
      </c>
      <c r="J1828" s="59">
        <v>84626</v>
      </c>
      <c r="K1828" s="78">
        <f>VLOOKUP(msa[[#This Row],[hwycov_id]],cnf[],10,FALSE)</f>
        <v>84626</v>
      </c>
      <c r="L1828" s="229">
        <f t="shared" si="84"/>
        <v>0</v>
      </c>
      <c r="M1828" s="228">
        <f t="shared" si="85"/>
        <v>0</v>
      </c>
      <c r="N1828" s="228">
        <f t="shared" si="86"/>
        <v>0</v>
      </c>
      <c r="O1828" s="298" t="e">
        <f>VLOOKUP(msa[[#This Row],[hwycov_id]],check!$A$2:$P$26,16,FALSE)</f>
        <v>#N/A</v>
      </c>
      <c r="P1828" s="298">
        <v>1850</v>
      </c>
    </row>
    <row r="1829" spans="1:16">
      <c r="A1829" s="59">
        <v>13277</v>
      </c>
      <c r="B1829" s="59">
        <v>1</v>
      </c>
      <c r="C1829" s="59">
        <v>1</v>
      </c>
      <c r="D1829" s="59">
        <v>1</v>
      </c>
      <c r="E1829" s="59" t="s">
        <v>78</v>
      </c>
      <c r="F1829" s="227">
        <v>1</v>
      </c>
      <c r="G1829" s="227">
        <v>8</v>
      </c>
      <c r="H1829" s="59">
        <v>6</v>
      </c>
      <c r="I1829" s="227">
        <v>1</v>
      </c>
      <c r="J1829" s="59">
        <v>86104</v>
      </c>
      <c r="K1829" s="78">
        <f>VLOOKUP(msa[[#This Row],[hwycov_id]],cnf[],10,FALSE)</f>
        <v>86104</v>
      </c>
      <c r="L1829" s="229">
        <f t="shared" si="84"/>
        <v>0</v>
      </c>
      <c r="M1829" s="228">
        <f t="shared" si="85"/>
        <v>0</v>
      </c>
      <c r="N1829" s="228">
        <f t="shared" si="86"/>
        <v>0</v>
      </c>
      <c r="O1829" s="298" t="e">
        <f>VLOOKUP(msa[[#This Row],[hwycov_id]],check!$A$2:$P$26,16,FALSE)</f>
        <v>#N/A</v>
      </c>
      <c r="P1829" s="298">
        <v>1851</v>
      </c>
    </row>
    <row r="1830" spans="1:16">
      <c r="A1830" s="59">
        <v>28490</v>
      </c>
      <c r="B1830" s="59">
        <v>1</v>
      </c>
      <c r="C1830" s="59">
        <v>1</v>
      </c>
      <c r="D1830" s="59">
        <v>1</v>
      </c>
      <c r="E1830" s="59" t="s">
        <v>82</v>
      </c>
      <c r="F1830" s="227">
        <v>1</v>
      </c>
      <c r="G1830" s="227">
        <v>8</v>
      </c>
      <c r="H1830" s="59">
        <v>6</v>
      </c>
      <c r="I1830" s="227">
        <v>12</v>
      </c>
      <c r="J1830" s="59">
        <v>86225</v>
      </c>
      <c r="K1830" s="78">
        <f>VLOOKUP(msa[[#This Row],[hwycov_id]],cnf[],10,FALSE)</f>
        <v>86225</v>
      </c>
      <c r="L1830" s="229">
        <f t="shared" si="84"/>
        <v>0</v>
      </c>
      <c r="M1830" s="228">
        <f t="shared" si="85"/>
        <v>0</v>
      </c>
      <c r="N1830" s="228">
        <f t="shared" si="86"/>
        <v>0</v>
      </c>
      <c r="O1830" s="298" t="e">
        <f>VLOOKUP(msa[[#This Row],[hwycov_id]],check!$A$2:$P$26,16,FALSE)</f>
        <v>#N/A</v>
      </c>
      <c r="P1830" s="298">
        <v>1852</v>
      </c>
    </row>
    <row r="1831" spans="1:16">
      <c r="A1831" s="59">
        <v>8771</v>
      </c>
      <c r="B1831" s="59">
        <v>1</v>
      </c>
      <c r="C1831" s="59">
        <v>1</v>
      </c>
      <c r="D1831" s="59">
        <v>1</v>
      </c>
      <c r="E1831" s="59" t="s">
        <v>78</v>
      </c>
      <c r="F1831" s="227">
        <v>1</v>
      </c>
      <c r="G1831" s="227">
        <v>8</v>
      </c>
      <c r="H1831" s="59">
        <v>6</v>
      </c>
      <c r="I1831" s="227">
        <v>1</v>
      </c>
      <c r="J1831" s="59">
        <v>88750</v>
      </c>
      <c r="K1831" s="78">
        <f>VLOOKUP(msa[[#This Row],[hwycov_id]],cnf[],10,FALSE)</f>
        <v>88750</v>
      </c>
      <c r="L1831" s="229">
        <f t="shared" si="84"/>
        <v>0</v>
      </c>
      <c r="M1831" s="228">
        <f t="shared" si="85"/>
        <v>0</v>
      </c>
      <c r="N1831" s="228">
        <f t="shared" si="86"/>
        <v>0</v>
      </c>
      <c r="O1831" s="298" t="e">
        <f>VLOOKUP(msa[[#This Row],[hwycov_id]],check!$A$2:$P$26,16,FALSE)</f>
        <v>#N/A</v>
      </c>
      <c r="P1831" s="298">
        <v>1853</v>
      </c>
    </row>
    <row r="1832" spans="1:16">
      <c r="A1832" s="59">
        <v>26562</v>
      </c>
      <c r="B1832" s="59">
        <v>1</v>
      </c>
      <c r="C1832" s="59">
        <v>1</v>
      </c>
      <c r="D1832" s="59">
        <v>1</v>
      </c>
      <c r="E1832" s="59" t="s">
        <v>78</v>
      </c>
      <c r="F1832" s="227">
        <v>1</v>
      </c>
      <c r="G1832" s="227">
        <v>8</v>
      </c>
      <c r="H1832" s="59">
        <v>6</v>
      </c>
      <c r="I1832" s="227">
        <v>12</v>
      </c>
      <c r="J1832" s="59">
        <v>88967</v>
      </c>
      <c r="K1832" s="78">
        <f>VLOOKUP(msa[[#This Row],[hwycov_id]],cnf[],10,FALSE)</f>
        <v>88967</v>
      </c>
      <c r="L1832" s="229">
        <f t="shared" si="84"/>
        <v>0</v>
      </c>
      <c r="M1832" s="228">
        <f t="shared" si="85"/>
        <v>0</v>
      </c>
      <c r="N1832" s="228">
        <f t="shared" si="86"/>
        <v>0</v>
      </c>
      <c r="O1832" s="298" t="e">
        <f>VLOOKUP(msa[[#This Row],[hwycov_id]],check!$A$2:$P$26,16,FALSE)</f>
        <v>#N/A</v>
      </c>
      <c r="P1832" s="298">
        <v>1854</v>
      </c>
    </row>
    <row r="1833" spans="1:16">
      <c r="A1833" s="59">
        <v>672</v>
      </c>
      <c r="B1833" s="59">
        <v>1</v>
      </c>
      <c r="C1833" s="59">
        <v>1</v>
      </c>
      <c r="D1833" s="59">
        <v>1</v>
      </c>
      <c r="E1833" s="59" t="s">
        <v>78</v>
      </c>
      <c r="F1833" s="227">
        <v>1</v>
      </c>
      <c r="G1833" s="227">
        <v>8</v>
      </c>
      <c r="H1833" s="59">
        <v>6</v>
      </c>
      <c r="I1833" s="227">
        <v>6</v>
      </c>
      <c r="J1833" s="59">
        <v>89479</v>
      </c>
      <c r="K1833" s="78">
        <f>VLOOKUP(msa[[#This Row],[hwycov_id]],cnf[],10,FALSE)</f>
        <v>89479</v>
      </c>
      <c r="L1833" s="229">
        <f t="shared" si="84"/>
        <v>0</v>
      </c>
      <c r="M1833" s="228">
        <f t="shared" si="85"/>
        <v>0</v>
      </c>
      <c r="N1833" s="228">
        <f t="shared" si="86"/>
        <v>0</v>
      </c>
      <c r="O1833" s="298" t="e">
        <f>VLOOKUP(msa[[#This Row],[hwycov_id]],check!$A$2:$P$26,16,FALSE)</f>
        <v>#N/A</v>
      </c>
      <c r="P1833" s="298">
        <v>1855</v>
      </c>
    </row>
    <row r="1834" spans="1:16">
      <c r="A1834" s="59">
        <v>12583</v>
      </c>
      <c r="B1834" s="59">
        <v>1</v>
      </c>
      <c r="C1834" s="59">
        <v>1</v>
      </c>
      <c r="D1834" s="59">
        <v>1</v>
      </c>
      <c r="E1834" s="59" t="s">
        <v>78</v>
      </c>
      <c r="F1834" s="227">
        <v>1</v>
      </c>
      <c r="G1834" s="227">
        <v>9</v>
      </c>
      <c r="H1834" s="59">
        <v>6</v>
      </c>
      <c r="I1834" s="227">
        <v>1</v>
      </c>
      <c r="J1834" s="59">
        <v>90618</v>
      </c>
      <c r="K1834" s="78">
        <f>VLOOKUP(msa[[#This Row],[hwycov_id]],cnf[],10,FALSE)</f>
        <v>90618</v>
      </c>
      <c r="L1834" s="229">
        <f t="shared" si="84"/>
        <v>0</v>
      </c>
      <c r="M1834" s="228">
        <f t="shared" si="85"/>
        <v>0</v>
      </c>
      <c r="N1834" s="228">
        <f t="shared" si="86"/>
        <v>0</v>
      </c>
      <c r="O1834" s="298" t="e">
        <f>VLOOKUP(msa[[#This Row],[hwycov_id]],check!$A$2:$P$26,16,FALSE)</f>
        <v>#N/A</v>
      </c>
      <c r="P1834" s="298">
        <v>1856</v>
      </c>
    </row>
    <row r="1835" spans="1:16">
      <c r="A1835" s="59">
        <v>735</v>
      </c>
      <c r="B1835" s="59">
        <v>1</v>
      </c>
      <c r="C1835" s="59">
        <v>1</v>
      </c>
      <c r="D1835" s="59">
        <v>1</v>
      </c>
      <c r="E1835" s="59" t="s">
        <v>78</v>
      </c>
      <c r="F1835" s="227">
        <v>1</v>
      </c>
      <c r="G1835" s="227">
        <v>9</v>
      </c>
      <c r="H1835" s="59">
        <v>6</v>
      </c>
      <c r="I1835" s="227">
        <v>1</v>
      </c>
      <c r="J1835" s="59">
        <v>90883</v>
      </c>
      <c r="K1835" s="78">
        <f>VLOOKUP(msa[[#This Row],[hwycov_id]],cnf[],10,FALSE)</f>
        <v>90883</v>
      </c>
      <c r="L1835" s="229">
        <f t="shared" si="84"/>
        <v>0</v>
      </c>
      <c r="M1835" s="228">
        <f t="shared" si="85"/>
        <v>0</v>
      </c>
      <c r="N1835" s="228">
        <f t="shared" si="86"/>
        <v>0</v>
      </c>
      <c r="O1835" s="298" t="e">
        <f>VLOOKUP(msa[[#This Row],[hwycov_id]],check!$A$2:$P$26,16,FALSE)</f>
        <v>#N/A</v>
      </c>
      <c r="P1835" s="298">
        <v>1857</v>
      </c>
    </row>
    <row r="1836" spans="1:16">
      <c r="A1836" s="59">
        <v>12242</v>
      </c>
      <c r="B1836" s="59">
        <v>1</v>
      </c>
      <c r="C1836" s="59">
        <v>1</v>
      </c>
      <c r="D1836" s="59">
        <v>1</v>
      </c>
      <c r="E1836" s="59" t="s">
        <v>78</v>
      </c>
      <c r="F1836" s="227">
        <v>1</v>
      </c>
      <c r="G1836" s="227">
        <v>9</v>
      </c>
      <c r="H1836" s="59">
        <v>6</v>
      </c>
      <c r="I1836" s="227">
        <v>12</v>
      </c>
      <c r="J1836" s="59">
        <v>91650</v>
      </c>
      <c r="K1836" s="78">
        <f>VLOOKUP(msa[[#This Row],[hwycov_id]],cnf[],10,FALSE)</f>
        <v>91650</v>
      </c>
      <c r="L1836" s="229">
        <f t="shared" si="84"/>
        <v>0</v>
      </c>
      <c r="M1836" s="228">
        <f t="shared" si="85"/>
        <v>0</v>
      </c>
      <c r="N1836" s="228">
        <f t="shared" si="86"/>
        <v>0</v>
      </c>
      <c r="O1836" s="298" t="e">
        <f>VLOOKUP(msa[[#This Row],[hwycov_id]],check!$A$2:$P$26,16,FALSE)</f>
        <v>#N/A</v>
      </c>
      <c r="P1836" s="298">
        <v>1858</v>
      </c>
    </row>
    <row r="1837" spans="1:16">
      <c r="A1837" s="59">
        <v>674</v>
      </c>
      <c r="B1837" s="59">
        <v>1</v>
      </c>
      <c r="C1837" s="59">
        <v>1</v>
      </c>
      <c r="D1837" s="59">
        <v>1</v>
      </c>
      <c r="E1837" s="59" t="s">
        <v>78</v>
      </c>
      <c r="F1837" s="227">
        <v>1</v>
      </c>
      <c r="G1837" s="227">
        <v>9</v>
      </c>
      <c r="H1837" s="59">
        <v>6</v>
      </c>
      <c r="I1837" s="227">
        <v>1</v>
      </c>
      <c r="J1837" s="59">
        <v>92783</v>
      </c>
      <c r="K1837" s="78">
        <f>VLOOKUP(msa[[#This Row],[hwycov_id]],cnf[],10,FALSE)</f>
        <v>92783</v>
      </c>
      <c r="L1837" s="229">
        <f t="shared" si="84"/>
        <v>0</v>
      </c>
      <c r="M1837" s="228">
        <f t="shared" si="85"/>
        <v>0</v>
      </c>
      <c r="N1837" s="228">
        <f t="shared" si="86"/>
        <v>0</v>
      </c>
      <c r="O1837" s="298" t="e">
        <f>VLOOKUP(msa[[#This Row],[hwycov_id]],check!$A$2:$P$26,16,FALSE)</f>
        <v>#N/A</v>
      </c>
      <c r="P1837" s="298">
        <v>1859</v>
      </c>
    </row>
    <row r="1838" spans="1:16">
      <c r="A1838" s="59">
        <v>673</v>
      </c>
      <c r="B1838" s="59">
        <v>1</v>
      </c>
      <c r="C1838" s="59">
        <v>1</v>
      </c>
      <c r="D1838" s="59">
        <v>1</v>
      </c>
      <c r="E1838" s="59" t="s">
        <v>78</v>
      </c>
      <c r="F1838" s="227">
        <v>1</v>
      </c>
      <c r="G1838" s="227">
        <v>9</v>
      </c>
      <c r="H1838" s="59">
        <v>6</v>
      </c>
      <c r="I1838" s="227">
        <v>1</v>
      </c>
      <c r="J1838" s="59">
        <v>92973</v>
      </c>
      <c r="K1838" s="78">
        <f>VLOOKUP(msa[[#This Row],[hwycov_id]],cnf[],10,FALSE)</f>
        <v>92973</v>
      </c>
      <c r="L1838" s="229">
        <f t="shared" si="84"/>
        <v>0</v>
      </c>
      <c r="M1838" s="228">
        <f t="shared" si="85"/>
        <v>0</v>
      </c>
      <c r="N1838" s="228">
        <f t="shared" si="86"/>
        <v>0</v>
      </c>
      <c r="O1838" s="298" t="e">
        <f>VLOOKUP(msa[[#This Row],[hwycov_id]],check!$A$2:$P$26,16,FALSE)</f>
        <v>#N/A</v>
      </c>
      <c r="P1838" s="298">
        <v>1860</v>
      </c>
    </row>
    <row r="1839" spans="1:16">
      <c r="A1839" s="59">
        <v>734</v>
      </c>
      <c r="B1839" s="59">
        <v>1</v>
      </c>
      <c r="C1839" s="59">
        <v>1</v>
      </c>
      <c r="D1839" s="59">
        <v>1</v>
      </c>
      <c r="E1839" s="59" t="s">
        <v>78</v>
      </c>
      <c r="F1839" s="227">
        <v>1</v>
      </c>
      <c r="G1839" s="227">
        <v>9</v>
      </c>
      <c r="H1839" s="59">
        <v>6</v>
      </c>
      <c r="I1839" s="227">
        <v>1</v>
      </c>
      <c r="J1839" s="59">
        <v>94210</v>
      </c>
      <c r="K1839" s="78">
        <f>VLOOKUP(msa[[#This Row],[hwycov_id]],cnf[],10,FALSE)</f>
        <v>94210</v>
      </c>
      <c r="L1839" s="229">
        <f t="shared" si="84"/>
        <v>0</v>
      </c>
      <c r="M1839" s="228">
        <f t="shared" si="85"/>
        <v>0</v>
      </c>
      <c r="N1839" s="228">
        <f t="shared" si="86"/>
        <v>0</v>
      </c>
      <c r="O1839" s="298" t="e">
        <f>VLOOKUP(msa[[#This Row],[hwycov_id]],check!$A$2:$P$26,16,FALSE)</f>
        <v>#N/A</v>
      </c>
      <c r="P1839" s="298">
        <v>1861</v>
      </c>
    </row>
    <row r="1840" spans="1:16">
      <c r="A1840" s="59">
        <v>8773</v>
      </c>
      <c r="B1840" s="59">
        <v>1</v>
      </c>
      <c r="C1840" s="59">
        <v>1</v>
      </c>
      <c r="D1840" s="59">
        <v>1</v>
      </c>
      <c r="E1840" s="59" t="s">
        <v>78</v>
      </c>
      <c r="F1840" s="227">
        <v>1</v>
      </c>
      <c r="G1840" s="227">
        <v>9</v>
      </c>
      <c r="H1840" s="59">
        <v>6</v>
      </c>
      <c r="I1840" s="227">
        <v>6</v>
      </c>
      <c r="J1840" s="59">
        <v>94510</v>
      </c>
      <c r="K1840" s="78">
        <f>VLOOKUP(msa[[#This Row],[hwycov_id]],cnf[],10,FALSE)</f>
        <v>94510</v>
      </c>
      <c r="L1840" s="229">
        <f t="shared" si="84"/>
        <v>0</v>
      </c>
      <c r="M1840" s="228">
        <f t="shared" si="85"/>
        <v>0</v>
      </c>
      <c r="N1840" s="228">
        <f t="shared" si="86"/>
        <v>0</v>
      </c>
      <c r="O1840" s="298" t="e">
        <f>VLOOKUP(msa[[#This Row],[hwycov_id]],check!$A$2:$P$26,16,FALSE)</f>
        <v>#N/A</v>
      </c>
      <c r="P1840" s="298">
        <v>1862</v>
      </c>
    </row>
    <row r="1841" spans="1:16">
      <c r="A1841" s="59">
        <v>13282</v>
      </c>
      <c r="B1841" s="59">
        <v>1</v>
      </c>
      <c r="C1841" s="59">
        <v>1</v>
      </c>
      <c r="D1841" s="59">
        <v>1</v>
      </c>
      <c r="E1841" s="59" t="s">
        <v>78</v>
      </c>
      <c r="F1841" s="227">
        <v>1</v>
      </c>
      <c r="G1841" s="227">
        <v>9</v>
      </c>
      <c r="H1841" s="59">
        <v>6</v>
      </c>
      <c r="I1841" s="227">
        <v>1</v>
      </c>
      <c r="J1841" s="59">
        <v>94750</v>
      </c>
      <c r="K1841" s="78">
        <f>VLOOKUP(msa[[#This Row],[hwycov_id]],cnf[],10,FALSE)</f>
        <v>94750</v>
      </c>
      <c r="L1841" s="229">
        <f t="shared" si="84"/>
        <v>0</v>
      </c>
      <c r="M1841" s="228">
        <f t="shared" si="85"/>
        <v>0</v>
      </c>
      <c r="N1841" s="228">
        <f t="shared" si="86"/>
        <v>0</v>
      </c>
      <c r="O1841" s="298" t="e">
        <f>VLOOKUP(msa[[#This Row],[hwycov_id]],check!$A$2:$P$26,16,FALSE)</f>
        <v>#N/A</v>
      </c>
      <c r="P1841" s="298">
        <v>1863</v>
      </c>
    </row>
    <row r="1842" spans="1:16">
      <c r="A1842" s="59">
        <v>26563</v>
      </c>
      <c r="B1842" s="59">
        <v>1</v>
      </c>
      <c r="C1842" s="59">
        <v>1</v>
      </c>
      <c r="D1842" s="59">
        <v>1</v>
      </c>
      <c r="E1842" s="59" t="s">
        <v>78</v>
      </c>
      <c r="F1842" s="227">
        <v>1</v>
      </c>
      <c r="G1842" s="227">
        <v>9</v>
      </c>
      <c r="H1842" s="59">
        <v>6</v>
      </c>
      <c r="I1842" s="227">
        <v>1</v>
      </c>
      <c r="J1842" s="59">
        <v>95123</v>
      </c>
      <c r="K1842" s="78">
        <f>VLOOKUP(msa[[#This Row],[hwycov_id]],cnf[],10,FALSE)</f>
        <v>95123</v>
      </c>
      <c r="L1842" s="229">
        <f t="shared" si="84"/>
        <v>0</v>
      </c>
      <c r="M1842" s="228">
        <f t="shared" si="85"/>
        <v>0</v>
      </c>
      <c r="N1842" s="228">
        <f t="shared" si="86"/>
        <v>0</v>
      </c>
      <c r="O1842" s="298" t="e">
        <f>VLOOKUP(msa[[#This Row],[hwycov_id]],check!$A$2:$P$26,16,FALSE)</f>
        <v>#N/A</v>
      </c>
      <c r="P1842" s="298">
        <v>1864</v>
      </c>
    </row>
    <row r="1843" spans="1:16">
      <c r="A1843" s="59">
        <v>671</v>
      </c>
      <c r="B1843" s="59">
        <v>1</v>
      </c>
      <c r="C1843" s="59">
        <v>1</v>
      </c>
      <c r="D1843" s="59">
        <v>1</v>
      </c>
      <c r="E1843" s="59" t="s">
        <v>78</v>
      </c>
      <c r="F1843" s="227">
        <v>1</v>
      </c>
      <c r="G1843" s="227">
        <v>9</v>
      </c>
      <c r="H1843" s="59">
        <v>6</v>
      </c>
      <c r="I1843" s="227">
        <v>1</v>
      </c>
      <c r="J1843" s="59">
        <v>95285</v>
      </c>
      <c r="K1843" s="78">
        <f>VLOOKUP(msa[[#This Row],[hwycov_id]],cnf[],10,FALSE)</f>
        <v>95285</v>
      </c>
      <c r="L1843" s="229">
        <f t="shared" si="84"/>
        <v>0</v>
      </c>
      <c r="M1843" s="228">
        <f t="shared" si="85"/>
        <v>0</v>
      </c>
      <c r="N1843" s="228">
        <f t="shared" si="86"/>
        <v>0</v>
      </c>
      <c r="O1843" s="298" t="e">
        <f>VLOOKUP(msa[[#This Row],[hwycov_id]],check!$A$2:$P$26,16,FALSE)</f>
        <v>#N/A</v>
      </c>
      <c r="P1843" s="298">
        <v>1865</v>
      </c>
    </row>
    <row r="1844" spans="1:16">
      <c r="A1844" s="59">
        <v>621</v>
      </c>
      <c r="B1844" s="59">
        <v>1</v>
      </c>
      <c r="C1844" s="59">
        <v>1</v>
      </c>
      <c r="D1844" s="59">
        <v>1</v>
      </c>
      <c r="E1844" s="59" t="s">
        <v>78</v>
      </c>
      <c r="F1844" s="227">
        <v>1</v>
      </c>
      <c r="G1844" s="227">
        <v>9</v>
      </c>
      <c r="H1844" s="59">
        <v>6</v>
      </c>
      <c r="I1844" s="227">
        <v>6</v>
      </c>
      <c r="J1844" s="59">
        <v>95757</v>
      </c>
      <c r="K1844" s="78">
        <f>VLOOKUP(msa[[#This Row],[hwycov_id]],cnf[],10,FALSE)</f>
        <v>95757</v>
      </c>
      <c r="L1844" s="229">
        <f t="shared" si="84"/>
        <v>0</v>
      </c>
      <c r="M1844" s="228">
        <f t="shared" si="85"/>
        <v>0</v>
      </c>
      <c r="N1844" s="228">
        <f t="shared" si="86"/>
        <v>0</v>
      </c>
      <c r="O1844" s="298" t="e">
        <f>VLOOKUP(msa[[#This Row],[hwycov_id]],check!$A$2:$P$26,16,FALSE)</f>
        <v>#N/A</v>
      </c>
      <c r="P1844" s="298">
        <v>1866</v>
      </c>
    </row>
    <row r="1845" spans="1:16">
      <c r="A1845" s="59">
        <v>12589</v>
      </c>
      <c r="B1845" s="59">
        <v>1</v>
      </c>
      <c r="C1845" s="59">
        <v>1</v>
      </c>
      <c r="D1845" s="59">
        <v>1</v>
      </c>
      <c r="E1845" s="59" t="s">
        <v>78</v>
      </c>
      <c r="F1845" s="227">
        <v>1</v>
      </c>
      <c r="G1845" s="227">
        <v>9</v>
      </c>
      <c r="H1845" s="59">
        <v>6</v>
      </c>
      <c r="I1845" s="227">
        <v>1</v>
      </c>
      <c r="J1845" s="59">
        <v>96480</v>
      </c>
      <c r="K1845" s="78">
        <f>VLOOKUP(msa[[#This Row],[hwycov_id]],cnf[],10,FALSE)</f>
        <v>96480</v>
      </c>
      <c r="L1845" s="229">
        <f t="shared" si="84"/>
        <v>0</v>
      </c>
      <c r="M1845" s="228">
        <f t="shared" si="85"/>
        <v>0</v>
      </c>
      <c r="N1845" s="228">
        <f t="shared" si="86"/>
        <v>0</v>
      </c>
      <c r="O1845" s="298" t="e">
        <f>VLOOKUP(msa[[#This Row],[hwycov_id]],check!$A$2:$P$26,16,FALSE)</f>
        <v>#N/A</v>
      </c>
      <c r="P1845" s="298">
        <v>1867</v>
      </c>
    </row>
    <row r="1846" spans="1:16">
      <c r="A1846" s="59">
        <v>13279</v>
      </c>
      <c r="B1846" s="59">
        <v>1</v>
      </c>
      <c r="C1846" s="59">
        <v>1</v>
      </c>
      <c r="D1846" s="59">
        <v>1</v>
      </c>
      <c r="E1846" s="59" t="s">
        <v>78</v>
      </c>
      <c r="F1846" s="227">
        <v>1</v>
      </c>
      <c r="G1846" s="227">
        <v>9</v>
      </c>
      <c r="H1846" s="59">
        <v>6</v>
      </c>
      <c r="I1846" s="227">
        <v>1</v>
      </c>
      <c r="J1846" s="59">
        <v>96503</v>
      </c>
      <c r="K1846" s="78">
        <f>VLOOKUP(msa[[#This Row],[hwycov_id]],cnf[],10,FALSE)</f>
        <v>96503</v>
      </c>
      <c r="L1846" s="229">
        <f t="shared" si="84"/>
        <v>0</v>
      </c>
      <c r="M1846" s="228">
        <f t="shared" si="85"/>
        <v>0</v>
      </c>
      <c r="N1846" s="228">
        <f t="shared" si="86"/>
        <v>0</v>
      </c>
      <c r="O1846" s="298" t="e">
        <f>VLOOKUP(msa[[#This Row],[hwycov_id]],check!$A$2:$P$26,16,FALSE)</f>
        <v>#N/A</v>
      </c>
      <c r="P1846" s="298">
        <v>1868</v>
      </c>
    </row>
    <row r="1847" spans="1:16">
      <c r="A1847" s="59">
        <v>16290</v>
      </c>
      <c r="B1847" s="59">
        <v>1</v>
      </c>
      <c r="C1847" s="59">
        <v>1</v>
      </c>
      <c r="D1847" s="59">
        <v>1</v>
      </c>
      <c r="E1847" s="59" t="s">
        <v>78</v>
      </c>
      <c r="F1847" s="227">
        <v>1</v>
      </c>
      <c r="G1847" s="227">
        <v>9</v>
      </c>
      <c r="H1847" s="59">
        <v>6</v>
      </c>
      <c r="I1847" s="227">
        <v>6</v>
      </c>
      <c r="J1847" s="59">
        <v>98928</v>
      </c>
      <c r="K1847" s="78">
        <f>VLOOKUP(msa[[#This Row],[hwycov_id]],cnf[],10,FALSE)</f>
        <v>98928</v>
      </c>
      <c r="L1847" s="229">
        <f t="shared" si="84"/>
        <v>0</v>
      </c>
      <c r="M1847" s="228">
        <f t="shared" si="85"/>
        <v>0</v>
      </c>
      <c r="N1847" s="228">
        <f t="shared" si="86"/>
        <v>0</v>
      </c>
      <c r="O1847" s="298" t="e">
        <f>VLOOKUP(msa[[#This Row],[hwycov_id]],check!$A$2:$P$26,16,FALSE)</f>
        <v>#N/A</v>
      </c>
      <c r="P1847" s="298">
        <v>1869</v>
      </c>
    </row>
    <row r="1848" spans="1:16">
      <c r="A1848" s="59">
        <v>12247</v>
      </c>
      <c r="B1848" s="59">
        <v>1</v>
      </c>
      <c r="C1848" s="59">
        <v>1</v>
      </c>
      <c r="D1848" s="59">
        <v>1</v>
      </c>
      <c r="E1848" s="59" t="s">
        <v>78</v>
      </c>
      <c r="F1848" s="227">
        <v>1</v>
      </c>
      <c r="G1848" s="227">
        <v>9</v>
      </c>
      <c r="H1848" s="59">
        <v>6</v>
      </c>
      <c r="I1848" s="227">
        <v>12</v>
      </c>
      <c r="J1848" s="59">
        <v>99214</v>
      </c>
      <c r="K1848" s="78">
        <f>VLOOKUP(msa[[#This Row],[hwycov_id]],cnf[],10,FALSE)</f>
        <v>99214</v>
      </c>
      <c r="L1848" s="229">
        <f t="shared" si="84"/>
        <v>0</v>
      </c>
      <c r="M1848" s="228">
        <f t="shared" si="85"/>
        <v>0</v>
      </c>
      <c r="N1848" s="228">
        <f t="shared" si="86"/>
        <v>0</v>
      </c>
      <c r="O1848" s="298" t="e">
        <f>VLOOKUP(msa[[#This Row],[hwycov_id]],check!$A$2:$P$26,16,FALSE)</f>
        <v>#N/A</v>
      </c>
      <c r="P1848" s="298">
        <v>1870</v>
      </c>
    </row>
    <row r="1849" spans="1:16">
      <c r="A1849" s="59">
        <v>615</v>
      </c>
      <c r="B1849" s="59">
        <v>1</v>
      </c>
      <c r="C1849" s="59">
        <v>1</v>
      </c>
      <c r="D1849" s="59">
        <v>1</v>
      </c>
      <c r="E1849" s="59" t="s">
        <v>78</v>
      </c>
      <c r="F1849" s="227">
        <v>1</v>
      </c>
      <c r="G1849" s="227">
        <v>9</v>
      </c>
      <c r="H1849" s="59">
        <v>6</v>
      </c>
      <c r="I1849" s="227">
        <v>6</v>
      </c>
      <c r="J1849" s="59">
        <v>99687</v>
      </c>
      <c r="K1849" s="78">
        <f>VLOOKUP(msa[[#This Row],[hwycov_id]],cnf[],10,FALSE)</f>
        <v>99687</v>
      </c>
      <c r="L1849" s="229">
        <f t="shared" si="84"/>
        <v>0</v>
      </c>
      <c r="M1849" s="228">
        <f t="shared" si="85"/>
        <v>0</v>
      </c>
      <c r="N1849" s="228">
        <f t="shared" si="86"/>
        <v>0</v>
      </c>
      <c r="O1849" s="298" t="e">
        <f>VLOOKUP(msa[[#This Row],[hwycov_id]],check!$A$2:$P$26,16,FALSE)</f>
        <v>#N/A</v>
      </c>
      <c r="P1849" s="298">
        <v>1871</v>
      </c>
    </row>
    <row r="1850" spans="1:16">
      <c r="A1850" s="59">
        <v>26547</v>
      </c>
      <c r="B1850" s="59">
        <v>1</v>
      </c>
      <c r="C1850" s="59">
        <v>1</v>
      </c>
      <c r="D1850" s="59">
        <v>1</v>
      </c>
      <c r="E1850" s="59" t="s">
        <v>82</v>
      </c>
      <c r="F1850" s="227">
        <v>1</v>
      </c>
      <c r="G1850" s="227">
        <v>9</v>
      </c>
      <c r="H1850" s="59">
        <v>6</v>
      </c>
      <c r="I1850" s="227">
        <v>1</v>
      </c>
      <c r="J1850" s="59">
        <v>99712</v>
      </c>
      <c r="K1850" s="78">
        <f>VLOOKUP(msa[[#This Row],[hwycov_id]],cnf[],10,FALSE)</f>
        <v>99712</v>
      </c>
      <c r="L1850" s="229">
        <f t="shared" si="84"/>
        <v>0</v>
      </c>
      <c r="M1850" s="228">
        <f t="shared" si="85"/>
        <v>0</v>
      </c>
      <c r="N1850" s="228">
        <f t="shared" si="86"/>
        <v>0</v>
      </c>
      <c r="O1850" s="298" t="e">
        <f>VLOOKUP(msa[[#This Row],[hwycov_id]],check!$A$2:$P$26,16,FALSE)</f>
        <v>#N/A</v>
      </c>
      <c r="P1850" s="298">
        <v>1872</v>
      </c>
    </row>
    <row r="1851" spans="1:16">
      <c r="A1851" s="59">
        <v>12593</v>
      </c>
      <c r="B1851" s="59">
        <v>1</v>
      </c>
      <c r="C1851" s="59">
        <v>1</v>
      </c>
      <c r="D1851" s="59">
        <v>1</v>
      </c>
      <c r="E1851" s="59" t="s">
        <v>78</v>
      </c>
      <c r="F1851" s="227">
        <v>1</v>
      </c>
      <c r="G1851" s="227">
        <v>9</v>
      </c>
      <c r="H1851" s="59">
        <v>6</v>
      </c>
      <c r="I1851" s="227">
        <v>1</v>
      </c>
      <c r="J1851" s="59">
        <v>99801</v>
      </c>
      <c r="K1851" s="78">
        <f>VLOOKUP(msa[[#This Row],[hwycov_id]],cnf[],10,FALSE)</f>
        <v>99801</v>
      </c>
      <c r="L1851" s="229">
        <f t="shared" si="84"/>
        <v>0</v>
      </c>
      <c r="M1851" s="228">
        <f t="shared" si="85"/>
        <v>0</v>
      </c>
      <c r="N1851" s="228">
        <f t="shared" si="86"/>
        <v>0</v>
      </c>
      <c r="O1851" s="298" t="e">
        <f>VLOOKUP(msa[[#This Row],[hwycov_id]],check!$A$2:$P$26,16,FALSE)</f>
        <v>#N/A</v>
      </c>
      <c r="P1851" s="298">
        <v>1873</v>
      </c>
    </row>
    <row r="1852" spans="1:16">
      <c r="A1852" s="59">
        <v>675</v>
      </c>
      <c r="B1852" s="59">
        <v>1</v>
      </c>
      <c r="C1852" s="59">
        <v>1</v>
      </c>
      <c r="D1852" s="59">
        <v>1</v>
      </c>
      <c r="E1852" s="59" t="s">
        <v>82</v>
      </c>
      <c r="F1852" s="227">
        <v>1</v>
      </c>
      <c r="G1852" s="227">
        <v>9</v>
      </c>
      <c r="H1852" s="59">
        <v>6</v>
      </c>
      <c r="I1852" s="227">
        <v>1</v>
      </c>
      <c r="J1852" s="59">
        <v>99844</v>
      </c>
      <c r="K1852" s="78">
        <f>VLOOKUP(msa[[#This Row],[hwycov_id]],cnf[],10,FALSE)</f>
        <v>99844</v>
      </c>
      <c r="L1852" s="229">
        <f t="shared" si="84"/>
        <v>0</v>
      </c>
      <c r="M1852" s="228">
        <f t="shared" si="85"/>
        <v>0</v>
      </c>
      <c r="N1852" s="228">
        <f t="shared" si="86"/>
        <v>0</v>
      </c>
      <c r="O1852" s="298" t="e">
        <f>VLOOKUP(msa[[#This Row],[hwycov_id]],check!$A$2:$P$26,16,FALSE)</f>
        <v>#N/A</v>
      </c>
      <c r="P1852" s="298">
        <v>1874</v>
      </c>
    </row>
    <row r="1853" spans="1:16">
      <c r="A1853" s="59">
        <v>26523</v>
      </c>
      <c r="B1853" s="59">
        <v>1</v>
      </c>
      <c r="C1853" s="59">
        <v>1</v>
      </c>
      <c r="D1853" s="59">
        <v>1</v>
      </c>
      <c r="E1853" s="59" t="s">
        <v>78</v>
      </c>
      <c r="F1853" s="227">
        <v>1</v>
      </c>
      <c r="G1853" s="227">
        <v>9</v>
      </c>
      <c r="H1853" s="59">
        <v>6</v>
      </c>
      <c r="I1853" s="227">
        <v>6</v>
      </c>
      <c r="J1853" s="59">
        <v>99944</v>
      </c>
      <c r="K1853" s="78">
        <f>VLOOKUP(msa[[#This Row],[hwycov_id]],cnf[],10,FALSE)</f>
        <v>99944</v>
      </c>
      <c r="L1853" s="229">
        <f t="shared" si="84"/>
        <v>0</v>
      </c>
      <c r="M1853" s="228">
        <f t="shared" si="85"/>
        <v>0</v>
      </c>
      <c r="N1853" s="228">
        <f t="shared" si="86"/>
        <v>0</v>
      </c>
      <c r="O1853" s="298" t="e">
        <f>VLOOKUP(msa[[#This Row],[hwycov_id]],check!$A$2:$P$26,16,FALSE)</f>
        <v>#N/A</v>
      </c>
      <c r="P1853" s="298">
        <v>1875</v>
      </c>
    </row>
    <row r="1854" spans="1:16">
      <c r="A1854" s="59">
        <v>13582</v>
      </c>
      <c r="B1854" s="59">
        <v>1</v>
      </c>
      <c r="C1854" s="59">
        <v>1</v>
      </c>
      <c r="D1854" s="59">
        <v>1</v>
      </c>
      <c r="E1854" s="59" t="s">
        <v>78</v>
      </c>
      <c r="F1854" s="227">
        <v>1</v>
      </c>
      <c r="G1854" s="227">
        <v>10</v>
      </c>
      <c r="H1854" s="59">
        <v>6</v>
      </c>
      <c r="I1854" s="227">
        <v>6</v>
      </c>
      <c r="J1854" s="59">
        <v>100679</v>
      </c>
      <c r="K1854" s="78">
        <f>VLOOKUP(msa[[#This Row],[hwycov_id]],cnf[],10,FALSE)</f>
        <v>100679</v>
      </c>
      <c r="L1854" s="229">
        <f t="shared" si="84"/>
        <v>0</v>
      </c>
      <c r="M1854" s="228">
        <f t="shared" si="85"/>
        <v>0</v>
      </c>
      <c r="N1854" s="228">
        <f t="shared" si="86"/>
        <v>0</v>
      </c>
      <c r="O1854" s="298" t="e">
        <f>VLOOKUP(msa[[#This Row],[hwycov_id]],check!$A$2:$P$26,16,FALSE)</f>
        <v>#N/A</v>
      </c>
      <c r="P1854" s="298">
        <v>1876</v>
      </c>
    </row>
    <row r="1855" spans="1:16">
      <c r="A1855" s="59">
        <v>13589</v>
      </c>
      <c r="B1855" s="59">
        <v>1</v>
      </c>
      <c r="C1855" s="59">
        <v>1</v>
      </c>
      <c r="D1855" s="59">
        <v>1</v>
      </c>
      <c r="E1855" s="59" t="s">
        <v>78</v>
      </c>
      <c r="F1855" s="227">
        <v>1</v>
      </c>
      <c r="G1855" s="227">
        <v>10</v>
      </c>
      <c r="H1855" s="59">
        <v>6</v>
      </c>
      <c r="I1855" s="227">
        <v>6</v>
      </c>
      <c r="J1855" s="59">
        <v>101178</v>
      </c>
      <c r="K1855" s="78">
        <f>VLOOKUP(msa[[#This Row],[hwycov_id]],cnf[],10,FALSE)</f>
        <v>101178</v>
      </c>
      <c r="L1855" s="229">
        <f t="shared" si="84"/>
        <v>0</v>
      </c>
      <c r="M1855" s="228">
        <f t="shared" si="85"/>
        <v>0</v>
      </c>
      <c r="N1855" s="228">
        <f t="shared" si="86"/>
        <v>0</v>
      </c>
      <c r="O1855" s="298" t="e">
        <f>VLOOKUP(msa[[#This Row],[hwycov_id]],check!$A$2:$P$26,16,FALSE)</f>
        <v>#N/A</v>
      </c>
      <c r="P1855" s="298">
        <v>1877</v>
      </c>
    </row>
    <row r="1856" spans="1:16">
      <c r="A1856" s="59">
        <v>16291</v>
      </c>
      <c r="B1856" s="59">
        <v>1</v>
      </c>
      <c r="C1856" s="59">
        <v>1</v>
      </c>
      <c r="D1856" s="59">
        <v>1</v>
      </c>
      <c r="E1856" s="59" t="s">
        <v>78</v>
      </c>
      <c r="F1856" s="227">
        <v>1</v>
      </c>
      <c r="G1856" s="227">
        <v>10</v>
      </c>
      <c r="H1856" s="59">
        <v>6</v>
      </c>
      <c r="I1856" s="227">
        <v>6</v>
      </c>
      <c r="J1856" s="59">
        <v>102468</v>
      </c>
      <c r="K1856" s="78">
        <f>VLOOKUP(msa[[#This Row],[hwycov_id]],cnf[],10,FALSE)</f>
        <v>102468</v>
      </c>
      <c r="L1856" s="229">
        <f t="shared" si="84"/>
        <v>0</v>
      </c>
      <c r="M1856" s="228">
        <f t="shared" si="85"/>
        <v>0</v>
      </c>
      <c r="N1856" s="228">
        <f t="shared" si="86"/>
        <v>0</v>
      </c>
      <c r="O1856" s="298" t="e">
        <f>VLOOKUP(msa[[#This Row],[hwycov_id]],check!$A$2:$P$26,16,FALSE)</f>
        <v>#N/A</v>
      </c>
      <c r="P1856" s="298">
        <v>1878</v>
      </c>
    </row>
    <row r="1857" spans="1:16">
      <c r="A1857" s="59">
        <v>9025</v>
      </c>
      <c r="B1857" s="59">
        <v>1</v>
      </c>
      <c r="C1857" s="59">
        <v>1</v>
      </c>
      <c r="D1857" s="59">
        <v>1</v>
      </c>
      <c r="E1857" s="59" t="s">
        <v>82</v>
      </c>
      <c r="F1857" s="227">
        <v>1</v>
      </c>
      <c r="G1857" s="227">
        <v>10</v>
      </c>
      <c r="H1857" s="59">
        <v>6</v>
      </c>
      <c r="I1857" s="227">
        <v>12</v>
      </c>
      <c r="J1857" s="59">
        <v>102699</v>
      </c>
      <c r="K1857" s="78">
        <f>VLOOKUP(msa[[#This Row],[hwycov_id]],cnf[],10,FALSE)</f>
        <v>102699</v>
      </c>
      <c r="L1857" s="229">
        <f t="shared" si="84"/>
        <v>0</v>
      </c>
      <c r="M1857" s="228">
        <f t="shared" si="85"/>
        <v>0</v>
      </c>
      <c r="N1857" s="228">
        <f t="shared" si="86"/>
        <v>0</v>
      </c>
      <c r="O1857" s="298" t="e">
        <f>VLOOKUP(msa[[#This Row],[hwycov_id]],check!$A$2:$P$26,16,FALSE)</f>
        <v>#N/A</v>
      </c>
      <c r="P1857" s="298">
        <v>1879</v>
      </c>
    </row>
    <row r="1858" spans="1:16">
      <c r="A1858" s="59">
        <v>12253</v>
      </c>
      <c r="B1858" s="59">
        <v>1</v>
      </c>
      <c r="C1858" s="59">
        <v>1</v>
      </c>
      <c r="D1858" s="59">
        <v>1</v>
      </c>
      <c r="E1858" s="59" t="s">
        <v>82</v>
      </c>
      <c r="F1858" s="227">
        <v>1</v>
      </c>
      <c r="G1858" s="227">
        <v>10</v>
      </c>
      <c r="H1858" s="59">
        <v>6</v>
      </c>
      <c r="I1858" s="227">
        <v>12</v>
      </c>
      <c r="J1858" s="59">
        <v>103471</v>
      </c>
      <c r="K1858" s="78">
        <f>VLOOKUP(msa[[#This Row],[hwycov_id]],cnf[],10,FALSE)</f>
        <v>103471</v>
      </c>
      <c r="L1858" s="229">
        <f t="shared" ref="L1858:L1921" si="87">K1858/J1858-1</f>
        <v>0</v>
      </c>
      <c r="M1858" s="228">
        <f t="shared" ref="M1858:M1921" si="88">K1858-J1858</f>
        <v>0</v>
      </c>
      <c r="N1858" s="228">
        <f t="shared" ref="N1858:N1921" si="89">POWER(M1858,2)</f>
        <v>0</v>
      </c>
      <c r="O1858" s="298" t="e">
        <f>VLOOKUP(msa[[#This Row],[hwycov_id]],check!$A$2:$P$26,16,FALSE)</f>
        <v>#N/A</v>
      </c>
      <c r="P1858" s="298">
        <v>1880</v>
      </c>
    </row>
    <row r="1859" spans="1:16">
      <c r="A1859" s="59">
        <v>13588</v>
      </c>
      <c r="B1859" s="59">
        <v>1</v>
      </c>
      <c r="C1859" s="59">
        <v>1</v>
      </c>
      <c r="D1859" s="59">
        <v>1</v>
      </c>
      <c r="E1859" s="59" t="s">
        <v>78</v>
      </c>
      <c r="F1859" s="227">
        <v>1</v>
      </c>
      <c r="G1859" s="227">
        <v>10</v>
      </c>
      <c r="H1859" s="59">
        <v>6</v>
      </c>
      <c r="I1859" s="227">
        <v>6</v>
      </c>
      <c r="J1859" s="59">
        <v>103593</v>
      </c>
      <c r="K1859" s="78">
        <f>VLOOKUP(msa[[#This Row],[hwycov_id]],cnf[],10,FALSE)</f>
        <v>103593</v>
      </c>
      <c r="L1859" s="229">
        <f t="shared" si="87"/>
        <v>0</v>
      </c>
      <c r="M1859" s="228">
        <f t="shared" si="88"/>
        <v>0</v>
      </c>
      <c r="N1859" s="228">
        <f t="shared" si="89"/>
        <v>0</v>
      </c>
      <c r="O1859" s="298" t="e">
        <f>VLOOKUP(msa[[#This Row],[hwycov_id]],check!$A$2:$P$26,16,FALSE)</f>
        <v>#N/A</v>
      </c>
      <c r="P1859" s="298">
        <v>1881</v>
      </c>
    </row>
    <row r="1860" spans="1:16">
      <c r="A1860" s="59">
        <v>16272</v>
      </c>
      <c r="B1860" s="59">
        <v>1</v>
      </c>
      <c r="C1860" s="59">
        <v>1</v>
      </c>
      <c r="D1860" s="59">
        <v>1</v>
      </c>
      <c r="E1860" s="59" t="s">
        <v>82</v>
      </c>
      <c r="F1860" s="227">
        <v>1</v>
      </c>
      <c r="G1860" s="227">
        <v>10</v>
      </c>
      <c r="H1860" s="59">
        <v>6</v>
      </c>
      <c r="I1860" s="227">
        <v>6</v>
      </c>
      <c r="J1860" s="59">
        <v>104695</v>
      </c>
      <c r="K1860" s="78">
        <f>VLOOKUP(msa[[#This Row],[hwycov_id]],cnf[],10,FALSE)</f>
        <v>104695</v>
      </c>
      <c r="L1860" s="229">
        <f t="shared" si="87"/>
        <v>0</v>
      </c>
      <c r="M1860" s="228">
        <f t="shared" si="88"/>
        <v>0</v>
      </c>
      <c r="N1860" s="228">
        <f t="shared" si="89"/>
        <v>0</v>
      </c>
      <c r="O1860" s="298" t="e">
        <f>VLOOKUP(msa[[#This Row],[hwycov_id]],check!$A$2:$P$26,16,FALSE)</f>
        <v>#N/A</v>
      </c>
      <c r="P1860" s="298">
        <v>1882</v>
      </c>
    </row>
    <row r="1861" spans="1:16">
      <c r="A1861" s="59">
        <v>13580</v>
      </c>
      <c r="B1861" s="59">
        <v>1</v>
      </c>
      <c r="C1861" s="59">
        <v>1</v>
      </c>
      <c r="D1861" s="59">
        <v>1</v>
      </c>
      <c r="E1861" s="59" t="s">
        <v>82</v>
      </c>
      <c r="F1861" s="227">
        <v>1</v>
      </c>
      <c r="G1861" s="227">
        <v>10</v>
      </c>
      <c r="H1861" s="59">
        <v>6</v>
      </c>
      <c r="I1861" s="227">
        <v>6</v>
      </c>
      <c r="J1861" s="59">
        <v>104739</v>
      </c>
      <c r="K1861" s="78">
        <f>VLOOKUP(msa[[#This Row],[hwycov_id]],cnf[],10,FALSE)</f>
        <v>104739</v>
      </c>
      <c r="L1861" s="229">
        <f t="shared" si="87"/>
        <v>0</v>
      </c>
      <c r="M1861" s="228">
        <f t="shared" si="88"/>
        <v>0</v>
      </c>
      <c r="N1861" s="228">
        <f t="shared" si="89"/>
        <v>0</v>
      </c>
      <c r="O1861" s="298" t="e">
        <f>VLOOKUP(msa[[#This Row],[hwycov_id]],check!$A$2:$P$26,16,FALSE)</f>
        <v>#N/A</v>
      </c>
      <c r="P1861" s="298">
        <v>1883</v>
      </c>
    </row>
    <row r="1862" spans="1:16">
      <c r="A1862" s="59">
        <v>643</v>
      </c>
      <c r="B1862" s="59">
        <v>1</v>
      </c>
      <c r="C1862" s="59">
        <v>1</v>
      </c>
      <c r="D1862" s="59">
        <v>1</v>
      </c>
      <c r="E1862" s="59" t="s">
        <v>78</v>
      </c>
      <c r="F1862" s="227">
        <v>1</v>
      </c>
      <c r="G1862" s="227">
        <v>10</v>
      </c>
      <c r="H1862" s="59">
        <v>6</v>
      </c>
      <c r="I1862" s="227">
        <v>6</v>
      </c>
      <c r="J1862" s="59">
        <v>105170</v>
      </c>
      <c r="K1862" s="78">
        <f>VLOOKUP(msa[[#This Row],[hwycov_id]],cnf[],10,FALSE)</f>
        <v>105170</v>
      </c>
      <c r="L1862" s="229">
        <f t="shared" si="87"/>
        <v>0</v>
      </c>
      <c r="M1862" s="228">
        <f t="shared" si="88"/>
        <v>0</v>
      </c>
      <c r="N1862" s="228">
        <f t="shared" si="89"/>
        <v>0</v>
      </c>
      <c r="O1862" s="298" t="e">
        <f>VLOOKUP(msa[[#This Row],[hwycov_id]],check!$A$2:$P$26,16,FALSE)</f>
        <v>#N/A</v>
      </c>
      <c r="P1862" s="298">
        <v>1884</v>
      </c>
    </row>
    <row r="1863" spans="1:16">
      <c r="A1863" s="59">
        <v>13527</v>
      </c>
      <c r="B1863" s="59">
        <v>1</v>
      </c>
      <c r="C1863" s="59">
        <v>1</v>
      </c>
      <c r="D1863" s="59">
        <v>1</v>
      </c>
      <c r="E1863" s="59" t="s">
        <v>78</v>
      </c>
      <c r="F1863" s="227">
        <v>1</v>
      </c>
      <c r="G1863" s="227">
        <v>10</v>
      </c>
      <c r="H1863" s="59">
        <v>6</v>
      </c>
      <c r="I1863" s="227">
        <v>6</v>
      </c>
      <c r="J1863" s="59">
        <v>107164</v>
      </c>
      <c r="K1863" s="78">
        <f>VLOOKUP(msa[[#This Row],[hwycov_id]],cnf[],10,FALSE)</f>
        <v>107164</v>
      </c>
      <c r="L1863" s="229">
        <f t="shared" si="87"/>
        <v>0</v>
      </c>
      <c r="M1863" s="228">
        <f t="shared" si="88"/>
        <v>0</v>
      </c>
      <c r="N1863" s="228">
        <f t="shared" si="89"/>
        <v>0</v>
      </c>
      <c r="O1863" s="298" t="e">
        <f>VLOOKUP(msa[[#This Row],[hwycov_id]],check!$A$2:$P$26,16,FALSE)</f>
        <v>#N/A</v>
      </c>
      <c r="P1863" s="298">
        <v>1885</v>
      </c>
    </row>
    <row r="1864" spans="1:16">
      <c r="A1864" s="59">
        <v>13579</v>
      </c>
      <c r="B1864" s="59">
        <v>1</v>
      </c>
      <c r="C1864" s="59">
        <v>1</v>
      </c>
      <c r="D1864" s="59">
        <v>1</v>
      </c>
      <c r="E1864" s="59" t="s">
        <v>82</v>
      </c>
      <c r="F1864" s="227">
        <v>1</v>
      </c>
      <c r="G1864" s="227">
        <v>10</v>
      </c>
      <c r="H1864" s="59">
        <v>6</v>
      </c>
      <c r="I1864" s="227">
        <v>6</v>
      </c>
      <c r="J1864" s="59">
        <v>108591</v>
      </c>
      <c r="K1864" s="78">
        <f>VLOOKUP(msa[[#This Row],[hwycov_id]],cnf[],10,FALSE)</f>
        <v>108591</v>
      </c>
      <c r="L1864" s="229">
        <f t="shared" si="87"/>
        <v>0</v>
      </c>
      <c r="M1864" s="228">
        <f t="shared" si="88"/>
        <v>0</v>
      </c>
      <c r="N1864" s="228">
        <f t="shared" si="89"/>
        <v>0</v>
      </c>
      <c r="O1864" s="298" t="e">
        <f>VLOOKUP(msa[[#This Row],[hwycov_id]],check!$A$2:$P$26,16,FALSE)</f>
        <v>#N/A</v>
      </c>
      <c r="P1864" s="298">
        <v>1886</v>
      </c>
    </row>
    <row r="1865" spans="1:16">
      <c r="A1865" s="59">
        <v>13598</v>
      </c>
      <c r="B1865" s="59">
        <v>1</v>
      </c>
      <c r="C1865" s="59">
        <v>1</v>
      </c>
      <c r="D1865" s="59">
        <v>1</v>
      </c>
      <c r="E1865" s="59" t="s">
        <v>78</v>
      </c>
      <c r="F1865" s="227">
        <v>1</v>
      </c>
      <c r="G1865" s="227">
        <v>10</v>
      </c>
      <c r="H1865" s="59">
        <v>6</v>
      </c>
      <c r="I1865" s="227">
        <v>17</v>
      </c>
      <c r="J1865" s="59">
        <v>109304</v>
      </c>
      <c r="K1865" s="78">
        <f>VLOOKUP(msa[[#This Row],[hwycov_id]],cnf[],10,FALSE)</f>
        <v>109304</v>
      </c>
      <c r="L1865" s="229">
        <f t="shared" si="87"/>
        <v>0</v>
      </c>
      <c r="M1865" s="228">
        <f t="shared" si="88"/>
        <v>0</v>
      </c>
      <c r="N1865" s="228">
        <f t="shared" si="89"/>
        <v>0</v>
      </c>
      <c r="O1865" s="298" t="e">
        <f>VLOOKUP(msa[[#This Row],[hwycov_id]],check!$A$2:$P$26,16,FALSE)</f>
        <v>#N/A</v>
      </c>
      <c r="P1865" s="298">
        <v>1887</v>
      </c>
    </row>
    <row r="1866" spans="1:16">
      <c r="A1866" s="59">
        <v>16275</v>
      </c>
      <c r="B1866" s="59">
        <v>1</v>
      </c>
      <c r="C1866" s="59">
        <v>1</v>
      </c>
      <c r="D1866" s="59">
        <v>1</v>
      </c>
      <c r="E1866" s="59" t="s">
        <v>82</v>
      </c>
      <c r="F1866" s="227">
        <v>1</v>
      </c>
      <c r="G1866" s="227">
        <v>10</v>
      </c>
      <c r="H1866" s="59">
        <v>6</v>
      </c>
      <c r="I1866" s="227">
        <v>6</v>
      </c>
      <c r="J1866" s="59">
        <v>109782</v>
      </c>
      <c r="K1866" s="78">
        <f>VLOOKUP(msa[[#This Row],[hwycov_id]],cnf[],10,FALSE)</f>
        <v>109782</v>
      </c>
      <c r="L1866" s="229">
        <f t="shared" si="87"/>
        <v>0</v>
      </c>
      <c r="M1866" s="228">
        <f t="shared" si="88"/>
        <v>0</v>
      </c>
      <c r="N1866" s="228">
        <f t="shared" si="89"/>
        <v>0</v>
      </c>
      <c r="O1866" s="298" t="e">
        <f>VLOOKUP(msa[[#This Row],[hwycov_id]],check!$A$2:$P$26,16,FALSE)</f>
        <v>#N/A</v>
      </c>
      <c r="P1866" s="298">
        <v>1888</v>
      </c>
    </row>
    <row r="1867" spans="1:16">
      <c r="A1867" s="59">
        <v>13600</v>
      </c>
      <c r="B1867" s="59">
        <v>1</v>
      </c>
      <c r="C1867" s="59">
        <v>1</v>
      </c>
      <c r="D1867" s="59">
        <v>1</v>
      </c>
      <c r="E1867" s="59" t="s">
        <v>82</v>
      </c>
      <c r="F1867" s="227">
        <v>1</v>
      </c>
      <c r="G1867" s="227">
        <v>10</v>
      </c>
      <c r="H1867" s="59">
        <v>6</v>
      </c>
      <c r="I1867" s="227">
        <v>17</v>
      </c>
      <c r="J1867" s="59">
        <v>118363</v>
      </c>
      <c r="K1867" s="78">
        <f>VLOOKUP(msa[[#This Row],[hwycov_id]],cnf[],10,FALSE)</f>
        <v>118363</v>
      </c>
      <c r="L1867" s="229">
        <f t="shared" si="87"/>
        <v>0</v>
      </c>
      <c r="M1867" s="228">
        <f t="shared" si="88"/>
        <v>0</v>
      </c>
      <c r="N1867" s="228">
        <f t="shared" si="89"/>
        <v>0</v>
      </c>
      <c r="O1867" s="298" t="e">
        <f>VLOOKUP(msa[[#This Row],[hwycov_id]],check!$A$2:$P$26,16,FALSE)</f>
        <v>#N/A</v>
      </c>
      <c r="P1867" s="298">
        <v>1889</v>
      </c>
    </row>
    <row r="1868" spans="1:16">
      <c r="A1868" s="59">
        <v>13597</v>
      </c>
      <c r="B1868" s="59">
        <v>1</v>
      </c>
      <c r="C1868" s="59">
        <v>1</v>
      </c>
      <c r="D1868" s="59">
        <v>1</v>
      </c>
      <c r="E1868" s="59" t="s">
        <v>82</v>
      </c>
      <c r="F1868" s="227">
        <v>1</v>
      </c>
      <c r="G1868" s="227">
        <v>10</v>
      </c>
      <c r="H1868" s="59">
        <v>6</v>
      </c>
      <c r="I1868" s="227">
        <v>17</v>
      </c>
      <c r="J1868" s="59">
        <v>122507</v>
      </c>
      <c r="K1868" s="78">
        <f>VLOOKUP(msa[[#This Row],[hwycov_id]],cnf[],10,FALSE)</f>
        <v>122507</v>
      </c>
      <c r="L1868" s="229">
        <f t="shared" si="87"/>
        <v>0</v>
      </c>
      <c r="M1868" s="228">
        <f t="shared" si="88"/>
        <v>0</v>
      </c>
      <c r="N1868" s="228">
        <f t="shared" si="89"/>
        <v>0</v>
      </c>
      <c r="O1868" s="298" t="e">
        <f>VLOOKUP(msa[[#This Row],[hwycov_id]],check!$A$2:$P$26,16,FALSE)</f>
        <v>#N/A</v>
      </c>
      <c r="P1868" s="298">
        <v>1890</v>
      </c>
    </row>
    <row r="1869" spans="1:16">
      <c r="A1869" s="59">
        <v>13522</v>
      </c>
      <c r="B1869" s="59">
        <v>9</v>
      </c>
      <c r="C1869" s="59">
        <v>1</v>
      </c>
      <c r="D1869" s="59">
        <v>1</v>
      </c>
      <c r="E1869" s="59" t="s">
        <v>78</v>
      </c>
      <c r="F1869" s="227">
        <v>2</v>
      </c>
      <c r="G1869" s="227">
        <v>0</v>
      </c>
      <c r="H1869" s="59">
        <v>6</v>
      </c>
      <c r="I1869" s="227">
        <v>6</v>
      </c>
      <c r="J1869" s="59">
        <v>1169</v>
      </c>
      <c r="K1869" s="78">
        <f>VLOOKUP(msa[[#This Row],[hwycov_id]],cnf[],10,FALSE)</f>
        <v>1169</v>
      </c>
      <c r="L1869" s="229">
        <f t="shared" si="87"/>
        <v>0</v>
      </c>
      <c r="M1869" s="228">
        <f t="shared" si="88"/>
        <v>0</v>
      </c>
      <c r="N1869" s="228">
        <f t="shared" si="89"/>
        <v>0</v>
      </c>
      <c r="O1869" s="298" t="e">
        <f>VLOOKUP(msa[[#This Row],[hwycov_id]],check!$A$2:$P$26,16,FALSE)</f>
        <v>#N/A</v>
      </c>
      <c r="P1869" s="298">
        <v>1891</v>
      </c>
    </row>
    <row r="1870" spans="1:16">
      <c r="A1870" s="59">
        <v>13524</v>
      </c>
      <c r="B1870" s="59">
        <v>9</v>
      </c>
      <c r="C1870" s="59">
        <v>1</v>
      </c>
      <c r="D1870" s="59">
        <v>1</v>
      </c>
      <c r="E1870" s="59" t="s">
        <v>78</v>
      </c>
      <c r="F1870" s="227">
        <v>2</v>
      </c>
      <c r="G1870" s="227">
        <v>0</v>
      </c>
      <c r="H1870" s="59">
        <v>6</v>
      </c>
      <c r="I1870" s="227">
        <v>6</v>
      </c>
      <c r="J1870" s="59">
        <v>1340</v>
      </c>
      <c r="K1870" s="78">
        <f>VLOOKUP(msa[[#This Row],[hwycov_id]],cnf[],10,FALSE)</f>
        <v>1340</v>
      </c>
      <c r="L1870" s="229">
        <f t="shared" si="87"/>
        <v>0</v>
      </c>
      <c r="M1870" s="228">
        <f t="shared" si="88"/>
        <v>0</v>
      </c>
      <c r="N1870" s="228">
        <f t="shared" si="89"/>
        <v>0</v>
      </c>
      <c r="O1870" s="298" t="e">
        <f>VLOOKUP(msa[[#This Row],[hwycov_id]],check!$A$2:$P$26,16,FALSE)</f>
        <v>#N/A</v>
      </c>
      <c r="P1870" s="298">
        <v>1892</v>
      </c>
    </row>
    <row r="1871" spans="1:16">
      <c r="A1871" s="59">
        <v>28506</v>
      </c>
      <c r="B1871" s="59">
        <v>9</v>
      </c>
      <c r="C1871" s="59">
        <v>1</v>
      </c>
      <c r="D1871" s="59">
        <v>1</v>
      </c>
      <c r="E1871" s="59" t="s">
        <v>78</v>
      </c>
      <c r="F1871" s="227">
        <v>2</v>
      </c>
      <c r="G1871" s="227">
        <v>0</v>
      </c>
      <c r="H1871" s="59">
        <v>6</v>
      </c>
      <c r="I1871" s="227">
        <v>12</v>
      </c>
      <c r="J1871" s="59">
        <v>1923</v>
      </c>
      <c r="K1871" s="78">
        <f>VLOOKUP(msa[[#This Row],[hwycov_id]],cnf[],10,FALSE)</f>
        <v>1923</v>
      </c>
      <c r="L1871" s="229">
        <f t="shared" si="87"/>
        <v>0</v>
      </c>
      <c r="M1871" s="228">
        <f t="shared" si="88"/>
        <v>0</v>
      </c>
      <c r="N1871" s="228">
        <f t="shared" si="89"/>
        <v>0</v>
      </c>
      <c r="O1871" s="298" t="e">
        <f>VLOOKUP(msa[[#This Row],[hwycov_id]],check!$A$2:$P$26,16,FALSE)</f>
        <v>#N/A</v>
      </c>
      <c r="P1871" s="298">
        <v>1893</v>
      </c>
    </row>
    <row r="1872" spans="1:16">
      <c r="A1872" s="59">
        <v>13271</v>
      </c>
      <c r="B1872" s="59">
        <v>9</v>
      </c>
      <c r="C1872" s="59">
        <v>1</v>
      </c>
      <c r="D1872" s="59">
        <v>1</v>
      </c>
      <c r="E1872" s="59" t="s">
        <v>78</v>
      </c>
      <c r="F1872" s="227">
        <v>2</v>
      </c>
      <c r="G1872" s="227">
        <v>0</v>
      </c>
      <c r="H1872" s="59">
        <v>6</v>
      </c>
      <c r="I1872" s="227">
        <v>1</v>
      </c>
      <c r="J1872" s="59">
        <v>2468</v>
      </c>
      <c r="K1872" s="78">
        <f>VLOOKUP(msa[[#This Row],[hwycov_id]],cnf[],10,FALSE)</f>
        <v>2468</v>
      </c>
      <c r="L1872" s="229">
        <f t="shared" si="87"/>
        <v>0</v>
      </c>
      <c r="M1872" s="228">
        <f t="shared" si="88"/>
        <v>0</v>
      </c>
      <c r="N1872" s="228">
        <f t="shared" si="89"/>
        <v>0</v>
      </c>
      <c r="O1872" s="298" t="e">
        <f>VLOOKUP(msa[[#This Row],[hwycov_id]],check!$A$2:$P$26,16,FALSE)</f>
        <v>#N/A</v>
      </c>
      <c r="P1872" s="298">
        <v>1894</v>
      </c>
    </row>
    <row r="1873" spans="1:16">
      <c r="A1873" s="59">
        <v>28550</v>
      </c>
      <c r="B1873" s="59">
        <v>9</v>
      </c>
      <c r="C1873" s="59">
        <v>1</v>
      </c>
      <c r="D1873" s="59">
        <v>1</v>
      </c>
      <c r="E1873" s="59" t="s">
        <v>78</v>
      </c>
      <c r="F1873" s="227">
        <v>2</v>
      </c>
      <c r="G1873" s="227">
        <v>0</v>
      </c>
      <c r="H1873" s="59">
        <v>6</v>
      </c>
      <c r="I1873" s="227">
        <v>1</v>
      </c>
      <c r="J1873" s="59">
        <v>2565</v>
      </c>
      <c r="K1873" s="78">
        <f>VLOOKUP(msa[[#This Row],[hwycov_id]],cnf[],10,FALSE)</f>
        <v>2565</v>
      </c>
      <c r="L1873" s="229">
        <f t="shared" si="87"/>
        <v>0</v>
      </c>
      <c r="M1873" s="228">
        <f t="shared" si="88"/>
        <v>0</v>
      </c>
      <c r="N1873" s="228">
        <f t="shared" si="89"/>
        <v>0</v>
      </c>
      <c r="O1873" s="298" t="e">
        <f>VLOOKUP(msa[[#This Row],[hwycov_id]],check!$A$2:$P$26,16,FALSE)</f>
        <v>#N/A</v>
      </c>
      <c r="P1873" s="298">
        <v>1895</v>
      </c>
    </row>
    <row r="1874" spans="1:16">
      <c r="A1874" s="59">
        <v>28530</v>
      </c>
      <c r="B1874" s="59">
        <v>9</v>
      </c>
      <c r="C1874" s="59">
        <v>1</v>
      </c>
      <c r="D1874" s="59">
        <v>1</v>
      </c>
      <c r="E1874" s="59" t="s">
        <v>78</v>
      </c>
      <c r="F1874" s="227">
        <v>2</v>
      </c>
      <c r="G1874" s="227">
        <v>0</v>
      </c>
      <c r="H1874" s="59">
        <v>6</v>
      </c>
      <c r="I1874" s="227">
        <v>12</v>
      </c>
      <c r="J1874" s="59">
        <v>2931</v>
      </c>
      <c r="K1874" s="78">
        <f>VLOOKUP(msa[[#This Row],[hwycov_id]],cnf[],10,FALSE)</f>
        <v>2931</v>
      </c>
      <c r="L1874" s="229">
        <f t="shared" si="87"/>
        <v>0</v>
      </c>
      <c r="M1874" s="228">
        <f t="shared" si="88"/>
        <v>0</v>
      </c>
      <c r="N1874" s="228">
        <f t="shared" si="89"/>
        <v>0</v>
      </c>
      <c r="O1874" s="298" t="e">
        <f>VLOOKUP(msa[[#This Row],[hwycov_id]],check!$A$2:$P$26,16,FALSE)</f>
        <v>#N/A</v>
      </c>
      <c r="P1874" s="298">
        <v>1896</v>
      </c>
    </row>
    <row r="1875" spans="1:16">
      <c r="A1875" s="59">
        <v>28653</v>
      </c>
      <c r="B1875" s="59">
        <v>9</v>
      </c>
      <c r="C1875" s="59">
        <v>1</v>
      </c>
      <c r="D1875" s="59">
        <v>1</v>
      </c>
      <c r="E1875" s="59" t="s">
        <v>78</v>
      </c>
      <c r="F1875" s="227">
        <v>2</v>
      </c>
      <c r="G1875" s="227">
        <v>0</v>
      </c>
      <c r="H1875" s="59">
        <v>6</v>
      </c>
      <c r="I1875" s="227">
        <v>6</v>
      </c>
      <c r="J1875" s="59">
        <v>3116</v>
      </c>
      <c r="K1875" s="78">
        <f>VLOOKUP(msa[[#This Row],[hwycov_id]],cnf[],10,FALSE)</f>
        <v>3116</v>
      </c>
      <c r="L1875" s="229">
        <f t="shared" si="87"/>
        <v>0</v>
      </c>
      <c r="M1875" s="228">
        <f t="shared" si="88"/>
        <v>0</v>
      </c>
      <c r="N1875" s="228">
        <f t="shared" si="89"/>
        <v>0</v>
      </c>
      <c r="O1875" s="298" t="e">
        <f>VLOOKUP(msa[[#This Row],[hwycov_id]],check!$A$2:$P$26,16,FALSE)</f>
        <v>#N/A</v>
      </c>
      <c r="P1875" s="298">
        <v>1897</v>
      </c>
    </row>
    <row r="1876" spans="1:16">
      <c r="A1876" s="59">
        <v>28554</v>
      </c>
      <c r="B1876" s="59">
        <v>9</v>
      </c>
      <c r="C1876" s="59">
        <v>1</v>
      </c>
      <c r="D1876" s="59">
        <v>1</v>
      </c>
      <c r="E1876" s="59" t="s">
        <v>78</v>
      </c>
      <c r="F1876" s="227">
        <v>2</v>
      </c>
      <c r="G1876" s="227">
        <v>0</v>
      </c>
      <c r="H1876" s="59">
        <v>6</v>
      </c>
      <c r="I1876" s="227">
        <v>1</v>
      </c>
      <c r="J1876" s="59">
        <v>3272</v>
      </c>
      <c r="K1876" s="78">
        <f>VLOOKUP(msa[[#This Row],[hwycov_id]],cnf[],10,FALSE)</f>
        <v>3272</v>
      </c>
      <c r="L1876" s="229">
        <f t="shared" si="87"/>
        <v>0</v>
      </c>
      <c r="M1876" s="228">
        <f t="shared" si="88"/>
        <v>0</v>
      </c>
      <c r="N1876" s="228">
        <f t="shared" si="89"/>
        <v>0</v>
      </c>
      <c r="O1876" s="298" t="e">
        <f>VLOOKUP(msa[[#This Row],[hwycov_id]],check!$A$2:$P$26,16,FALSE)</f>
        <v>#N/A</v>
      </c>
      <c r="P1876" s="298">
        <v>1898</v>
      </c>
    </row>
    <row r="1877" spans="1:16">
      <c r="A1877" s="59">
        <v>28489</v>
      </c>
      <c r="B1877" s="59">
        <v>9</v>
      </c>
      <c r="C1877" s="59">
        <v>1</v>
      </c>
      <c r="D1877" s="59">
        <v>1</v>
      </c>
      <c r="E1877" s="59" t="s">
        <v>78</v>
      </c>
      <c r="F1877" s="227">
        <v>2</v>
      </c>
      <c r="G1877" s="227">
        <v>0</v>
      </c>
      <c r="H1877" s="59">
        <v>6</v>
      </c>
      <c r="I1877" s="227">
        <v>12</v>
      </c>
      <c r="J1877" s="59">
        <v>3776</v>
      </c>
      <c r="K1877" s="78">
        <f>VLOOKUP(msa[[#This Row],[hwycov_id]],cnf[],10,FALSE)</f>
        <v>3776</v>
      </c>
      <c r="L1877" s="229">
        <f t="shared" si="87"/>
        <v>0</v>
      </c>
      <c r="M1877" s="228">
        <f t="shared" si="88"/>
        <v>0</v>
      </c>
      <c r="N1877" s="228">
        <f t="shared" si="89"/>
        <v>0</v>
      </c>
      <c r="O1877" s="298" t="e">
        <f>VLOOKUP(msa[[#This Row],[hwycov_id]],check!$A$2:$P$26,16,FALSE)</f>
        <v>#N/A</v>
      </c>
      <c r="P1877" s="298">
        <v>1899</v>
      </c>
    </row>
    <row r="1878" spans="1:16">
      <c r="A1878" s="59">
        <v>3353</v>
      </c>
      <c r="B1878" s="59">
        <v>9</v>
      </c>
      <c r="C1878" s="59">
        <v>1</v>
      </c>
      <c r="D1878" s="59">
        <v>1</v>
      </c>
      <c r="E1878" s="59" t="s">
        <v>78</v>
      </c>
      <c r="F1878" s="227">
        <v>2</v>
      </c>
      <c r="G1878" s="227">
        <v>0</v>
      </c>
      <c r="H1878" s="59">
        <v>6</v>
      </c>
      <c r="I1878" s="227">
        <v>17</v>
      </c>
      <c r="J1878" s="59">
        <v>4058</v>
      </c>
      <c r="K1878" s="78">
        <f>VLOOKUP(msa[[#This Row],[hwycov_id]],cnf[],10,FALSE)</f>
        <v>4058</v>
      </c>
      <c r="L1878" s="229">
        <f t="shared" si="87"/>
        <v>0</v>
      </c>
      <c r="M1878" s="228">
        <f t="shared" si="88"/>
        <v>0</v>
      </c>
      <c r="N1878" s="228">
        <f t="shared" si="89"/>
        <v>0</v>
      </c>
      <c r="O1878" s="298" t="e">
        <f>VLOOKUP(msa[[#This Row],[hwycov_id]],check!$A$2:$P$26,16,FALSE)</f>
        <v>#N/A</v>
      </c>
      <c r="P1878" s="298">
        <v>1900</v>
      </c>
    </row>
    <row r="1879" spans="1:16">
      <c r="A1879" s="59">
        <v>28507</v>
      </c>
      <c r="B1879" s="59">
        <v>9</v>
      </c>
      <c r="C1879" s="59">
        <v>1</v>
      </c>
      <c r="D1879" s="59">
        <v>1</v>
      </c>
      <c r="E1879" s="59" t="s">
        <v>78</v>
      </c>
      <c r="F1879" s="227">
        <v>2</v>
      </c>
      <c r="G1879" s="227">
        <v>0</v>
      </c>
      <c r="H1879" s="59">
        <v>6</v>
      </c>
      <c r="I1879" s="227">
        <v>12</v>
      </c>
      <c r="J1879" s="59">
        <v>4569</v>
      </c>
      <c r="K1879" s="78">
        <f>VLOOKUP(msa[[#This Row],[hwycov_id]],cnf[],10,FALSE)</f>
        <v>4569</v>
      </c>
      <c r="L1879" s="229">
        <f t="shared" si="87"/>
        <v>0</v>
      </c>
      <c r="M1879" s="228">
        <f t="shared" si="88"/>
        <v>0</v>
      </c>
      <c r="N1879" s="228">
        <f t="shared" si="89"/>
        <v>0</v>
      </c>
      <c r="O1879" s="298" t="e">
        <f>VLOOKUP(msa[[#This Row],[hwycov_id]],check!$A$2:$P$26,16,FALSE)</f>
        <v>#N/A</v>
      </c>
      <c r="P1879" s="298">
        <v>1901</v>
      </c>
    </row>
    <row r="1880" spans="1:16">
      <c r="A1880" s="59">
        <v>13596</v>
      </c>
      <c r="B1880" s="59">
        <v>9</v>
      </c>
      <c r="C1880" s="59">
        <v>1</v>
      </c>
      <c r="D1880" s="59">
        <v>1</v>
      </c>
      <c r="E1880" s="59" t="s">
        <v>78</v>
      </c>
      <c r="F1880" s="227">
        <v>2</v>
      </c>
      <c r="G1880" s="227">
        <v>0</v>
      </c>
      <c r="H1880" s="59">
        <v>6</v>
      </c>
      <c r="I1880" s="227">
        <v>17</v>
      </c>
      <c r="J1880" s="59">
        <v>4626</v>
      </c>
      <c r="K1880" s="78">
        <f>VLOOKUP(msa[[#This Row],[hwycov_id]],cnf[],10,FALSE)</f>
        <v>4626</v>
      </c>
      <c r="L1880" s="229">
        <f t="shared" si="87"/>
        <v>0</v>
      </c>
      <c r="M1880" s="228">
        <f t="shared" si="88"/>
        <v>0</v>
      </c>
      <c r="N1880" s="228">
        <f t="shared" si="89"/>
        <v>0</v>
      </c>
      <c r="O1880" s="298" t="e">
        <f>VLOOKUP(msa[[#This Row],[hwycov_id]],check!$A$2:$P$26,16,FALSE)</f>
        <v>#N/A</v>
      </c>
      <c r="P1880" s="298">
        <v>1902</v>
      </c>
    </row>
    <row r="1881" spans="1:16">
      <c r="A1881" s="59">
        <v>27547</v>
      </c>
      <c r="B1881" s="59">
        <v>9</v>
      </c>
      <c r="C1881" s="59">
        <v>1</v>
      </c>
      <c r="D1881" s="59">
        <v>1</v>
      </c>
      <c r="E1881" s="59" t="s">
        <v>78</v>
      </c>
      <c r="F1881" s="227">
        <v>2</v>
      </c>
      <c r="G1881" s="227">
        <v>0</v>
      </c>
      <c r="H1881" s="59">
        <v>6</v>
      </c>
      <c r="I1881" s="227">
        <v>1</v>
      </c>
      <c r="J1881" s="59">
        <v>4689</v>
      </c>
      <c r="K1881" s="78">
        <f>VLOOKUP(msa[[#This Row],[hwycov_id]],cnf[],10,FALSE)</f>
        <v>4689</v>
      </c>
      <c r="L1881" s="229">
        <f t="shared" si="87"/>
        <v>0</v>
      </c>
      <c r="M1881" s="228">
        <f t="shared" si="88"/>
        <v>0</v>
      </c>
      <c r="N1881" s="228">
        <f t="shared" si="89"/>
        <v>0</v>
      </c>
      <c r="O1881" s="298" t="e">
        <f>VLOOKUP(msa[[#This Row],[hwycov_id]],check!$A$2:$P$26,16,FALSE)</f>
        <v>#N/A</v>
      </c>
      <c r="P1881" s="298">
        <v>1903</v>
      </c>
    </row>
    <row r="1882" spans="1:16">
      <c r="A1882" s="59">
        <v>27548</v>
      </c>
      <c r="B1882" s="59">
        <v>9</v>
      </c>
      <c r="C1882" s="59">
        <v>1</v>
      </c>
      <c r="D1882" s="59">
        <v>1</v>
      </c>
      <c r="E1882" s="59" t="s">
        <v>78</v>
      </c>
      <c r="F1882" s="227">
        <v>2</v>
      </c>
      <c r="G1882" s="227">
        <v>0</v>
      </c>
      <c r="H1882" s="59">
        <v>6</v>
      </c>
      <c r="I1882" s="227">
        <v>1</v>
      </c>
      <c r="J1882" s="59">
        <v>5030</v>
      </c>
      <c r="K1882" s="78">
        <f>VLOOKUP(msa[[#This Row],[hwycov_id]],cnf[],10,FALSE)</f>
        <v>5030</v>
      </c>
      <c r="L1882" s="229">
        <f t="shared" si="87"/>
        <v>0</v>
      </c>
      <c r="M1882" s="228">
        <f t="shared" si="88"/>
        <v>0</v>
      </c>
      <c r="N1882" s="228">
        <f t="shared" si="89"/>
        <v>0</v>
      </c>
      <c r="O1882" s="298" t="e">
        <f>VLOOKUP(msa[[#This Row],[hwycov_id]],check!$A$2:$P$26,16,FALSE)</f>
        <v>#N/A</v>
      </c>
      <c r="P1882" s="298">
        <v>1904</v>
      </c>
    </row>
    <row r="1883" spans="1:16">
      <c r="A1883" s="59">
        <v>27273</v>
      </c>
      <c r="B1883" s="59">
        <v>9</v>
      </c>
      <c r="C1883" s="59">
        <v>1</v>
      </c>
      <c r="D1883" s="59">
        <v>1</v>
      </c>
      <c r="E1883" s="59" t="s">
        <v>78</v>
      </c>
      <c r="F1883" s="227">
        <v>2</v>
      </c>
      <c r="G1883" s="227">
        <v>0</v>
      </c>
      <c r="H1883" s="59">
        <v>6</v>
      </c>
      <c r="I1883" s="227">
        <v>1</v>
      </c>
      <c r="J1883" s="59">
        <v>5050</v>
      </c>
      <c r="K1883" s="78">
        <f>VLOOKUP(msa[[#This Row],[hwycov_id]],cnf[],10,FALSE)</f>
        <v>5050</v>
      </c>
      <c r="L1883" s="229">
        <f t="shared" si="87"/>
        <v>0</v>
      </c>
      <c r="M1883" s="228">
        <f t="shared" si="88"/>
        <v>0</v>
      </c>
      <c r="N1883" s="228">
        <f t="shared" si="89"/>
        <v>0</v>
      </c>
      <c r="O1883" s="298" t="e">
        <f>VLOOKUP(msa[[#This Row],[hwycov_id]],check!$A$2:$P$26,16,FALSE)</f>
        <v>#N/A</v>
      </c>
      <c r="P1883" s="298">
        <v>1905</v>
      </c>
    </row>
    <row r="1884" spans="1:16">
      <c r="A1884" s="59">
        <v>30057</v>
      </c>
      <c r="B1884" s="59">
        <v>9</v>
      </c>
      <c r="C1884" s="59">
        <v>1</v>
      </c>
      <c r="D1884" s="59">
        <v>1</v>
      </c>
      <c r="E1884" s="59" t="s">
        <v>78</v>
      </c>
      <c r="F1884" s="227">
        <v>2</v>
      </c>
      <c r="G1884" s="227">
        <v>0</v>
      </c>
      <c r="H1884" s="59">
        <v>6</v>
      </c>
      <c r="I1884" s="227">
        <v>17</v>
      </c>
      <c r="J1884" s="59">
        <v>5147</v>
      </c>
      <c r="K1884" s="78">
        <f>VLOOKUP(msa[[#This Row],[hwycov_id]],cnf[],10,FALSE)</f>
        <v>5147</v>
      </c>
      <c r="L1884" s="229">
        <f t="shared" si="87"/>
        <v>0</v>
      </c>
      <c r="M1884" s="228">
        <f t="shared" si="88"/>
        <v>0</v>
      </c>
      <c r="N1884" s="228">
        <f t="shared" si="89"/>
        <v>0</v>
      </c>
      <c r="O1884" s="298" t="e">
        <f>VLOOKUP(msa[[#This Row],[hwycov_id]],check!$A$2:$P$26,16,FALSE)</f>
        <v>#N/A</v>
      </c>
      <c r="P1884" s="298">
        <v>1906</v>
      </c>
    </row>
    <row r="1885" spans="1:16">
      <c r="A1885" s="59">
        <v>28498</v>
      </c>
      <c r="B1885" s="59">
        <v>9</v>
      </c>
      <c r="C1885" s="59">
        <v>1</v>
      </c>
      <c r="D1885" s="59">
        <v>1</v>
      </c>
      <c r="E1885" s="59" t="s">
        <v>78</v>
      </c>
      <c r="F1885" s="227">
        <v>2</v>
      </c>
      <c r="G1885" s="227">
        <v>0</v>
      </c>
      <c r="H1885" s="59">
        <v>6</v>
      </c>
      <c r="I1885" s="227">
        <v>12</v>
      </c>
      <c r="J1885" s="59">
        <v>5190</v>
      </c>
      <c r="K1885" s="78">
        <f>VLOOKUP(msa[[#This Row],[hwycov_id]],cnf[],10,FALSE)</f>
        <v>5190</v>
      </c>
      <c r="L1885" s="229">
        <f t="shared" si="87"/>
        <v>0</v>
      </c>
      <c r="M1885" s="228">
        <f t="shared" si="88"/>
        <v>0</v>
      </c>
      <c r="N1885" s="228">
        <f t="shared" si="89"/>
        <v>0</v>
      </c>
      <c r="O1885" s="298" t="e">
        <f>VLOOKUP(msa[[#This Row],[hwycov_id]],check!$A$2:$P$26,16,FALSE)</f>
        <v>#N/A</v>
      </c>
      <c r="P1885" s="298">
        <v>1907</v>
      </c>
    </row>
    <row r="1886" spans="1:16">
      <c r="A1886" s="59">
        <v>10903</v>
      </c>
      <c r="B1886" s="59">
        <v>9</v>
      </c>
      <c r="C1886" s="59">
        <v>1</v>
      </c>
      <c r="D1886" s="59">
        <v>1</v>
      </c>
      <c r="E1886" s="59" t="s">
        <v>78</v>
      </c>
      <c r="F1886" s="227">
        <v>2</v>
      </c>
      <c r="G1886" s="227">
        <v>0</v>
      </c>
      <c r="H1886" s="59">
        <v>6</v>
      </c>
      <c r="I1886" s="227">
        <v>6</v>
      </c>
      <c r="J1886" s="59">
        <v>5190</v>
      </c>
      <c r="K1886" s="78">
        <f>VLOOKUP(msa[[#This Row],[hwycov_id]],cnf[],10,FALSE)</f>
        <v>5190</v>
      </c>
      <c r="L1886" s="229">
        <f t="shared" si="87"/>
        <v>0</v>
      </c>
      <c r="M1886" s="228">
        <f t="shared" si="88"/>
        <v>0</v>
      </c>
      <c r="N1886" s="228">
        <f t="shared" si="89"/>
        <v>0</v>
      </c>
      <c r="O1886" s="298" t="e">
        <f>VLOOKUP(msa[[#This Row],[hwycov_id]],check!$A$2:$P$26,16,FALSE)</f>
        <v>#N/A</v>
      </c>
      <c r="P1886" s="298">
        <v>1908</v>
      </c>
    </row>
    <row r="1887" spans="1:16">
      <c r="A1887" s="59">
        <v>13587</v>
      </c>
      <c r="B1887" s="59">
        <v>9</v>
      </c>
      <c r="C1887" s="59">
        <v>1</v>
      </c>
      <c r="D1887" s="59">
        <v>1</v>
      </c>
      <c r="E1887" s="59" t="s">
        <v>78</v>
      </c>
      <c r="F1887" s="227">
        <v>2</v>
      </c>
      <c r="G1887" s="227">
        <v>0</v>
      </c>
      <c r="H1887" s="59">
        <v>6</v>
      </c>
      <c r="I1887" s="227">
        <v>6</v>
      </c>
      <c r="J1887" s="59">
        <v>5247</v>
      </c>
      <c r="K1887" s="78">
        <f>VLOOKUP(msa[[#This Row],[hwycov_id]],cnf[],10,FALSE)</f>
        <v>5247</v>
      </c>
      <c r="L1887" s="229">
        <f t="shared" si="87"/>
        <v>0</v>
      </c>
      <c r="M1887" s="228">
        <f t="shared" si="88"/>
        <v>0</v>
      </c>
      <c r="N1887" s="228">
        <f t="shared" si="89"/>
        <v>0</v>
      </c>
      <c r="O1887" s="298" t="e">
        <f>VLOOKUP(msa[[#This Row],[hwycov_id]],check!$A$2:$P$26,16,FALSE)</f>
        <v>#N/A</v>
      </c>
      <c r="P1887" s="298">
        <v>1909</v>
      </c>
    </row>
    <row r="1888" spans="1:16">
      <c r="A1888" s="59">
        <v>28537</v>
      </c>
      <c r="B1888" s="59">
        <v>9</v>
      </c>
      <c r="C1888" s="59">
        <v>1</v>
      </c>
      <c r="D1888" s="59">
        <v>1</v>
      </c>
      <c r="E1888" s="59" t="s">
        <v>78</v>
      </c>
      <c r="F1888" s="227">
        <v>2</v>
      </c>
      <c r="G1888" s="227">
        <v>0</v>
      </c>
      <c r="H1888" s="59">
        <v>6</v>
      </c>
      <c r="I1888" s="227">
        <v>12</v>
      </c>
      <c r="J1888" s="59">
        <v>5331</v>
      </c>
      <c r="K1888" s="78">
        <f>VLOOKUP(msa[[#This Row],[hwycov_id]],cnf[],10,FALSE)</f>
        <v>5331</v>
      </c>
      <c r="L1888" s="229">
        <f t="shared" si="87"/>
        <v>0</v>
      </c>
      <c r="M1888" s="228">
        <f t="shared" si="88"/>
        <v>0</v>
      </c>
      <c r="N1888" s="228">
        <f t="shared" si="89"/>
        <v>0</v>
      </c>
      <c r="O1888" s="298" t="e">
        <f>VLOOKUP(msa[[#This Row],[hwycov_id]],check!$A$2:$P$26,16,FALSE)</f>
        <v>#N/A</v>
      </c>
      <c r="P1888" s="298">
        <v>1910</v>
      </c>
    </row>
    <row r="1889" spans="1:16">
      <c r="A1889" s="59">
        <v>13583</v>
      </c>
      <c r="B1889" s="59">
        <v>9</v>
      </c>
      <c r="C1889" s="59">
        <v>1</v>
      </c>
      <c r="D1889" s="59">
        <v>1</v>
      </c>
      <c r="E1889" s="59" t="s">
        <v>78</v>
      </c>
      <c r="F1889" s="227">
        <v>2</v>
      </c>
      <c r="G1889" s="227">
        <v>0</v>
      </c>
      <c r="H1889" s="59">
        <v>6</v>
      </c>
      <c r="I1889" s="227">
        <v>6</v>
      </c>
      <c r="J1889" s="59">
        <v>5630</v>
      </c>
      <c r="K1889" s="78">
        <f>VLOOKUP(msa[[#This Row],[hwycov_id]],cnf[],10,FALSE)</f>
        <v>5630</v>
      </c>
      <c r="L1889" s="229">
        <f t="shared" si="87"/>
        <v>0</v>
      </c>
      <c r="M1889" s="228">
        <f t="shared" si="88"/>
        <v>0</v>
      </c>
      <c r="N1889" s="228">
        <f t="shared" si="89"/>
        <v>0</v>
      </c>
      <c r="O1889" s="298" t="e">
        <f>VLOOKUP(msa[[#This Row],[hwycov_id]],check!$A$2:$P$26,16,FALSE)</f>
        <v>#N/A</v>
      </c>
      <c r="P1889" s="298">
        <v>1911</v>
      </c>
    </row>
    <row r="1890" spans="1:16">
      <c r="A1890" s="59">
        <v>13559</v>
      </c>
      <c r="B1890" s="59">
        <v>9</v>
      </c>
      <c r="C1890" s="59">
        <v>1</v>
      </c>
      <c r="D1890" s="59">
        <v>1</v>
      </c>
      <c r="E1890" s="59" t="s">
        <v>78</v>
      </c>
      <c r="F1890" s="227">
        <v>2</v>
      </c>
      <c r="G1890" s="227">
        <v>0</v>
      </c>
      <c r="H1890" s="59">
        <v>6</v>
      </c>
      <c r="I1890" s="227">
        <v>14</v>
      </c>
      <c r="J1890" s="59">
        <v>5651</v>
      </c>
      <c r="K1890" s="78">
        <f>VLOOKUP(msa[[#This Row],[hwycov_id]],cnf[],10,FALSE)</f>
        <v>5651</v>
      </c>
      <c r="L1890" s="229">
        <f t="shared" si="87"/>
        <v>0</v>
      </c>
      <c r="M1890" s="228">
        <f t="shared" si="88"/>
        <v>0</v>
      </c>
      <c r="N1890" s="228">
        <f t="shared" si="89"/>
        <v>0</v>
      </c>
      <c r="O1890" s="298" t="e">
        <f>VLOOKUP(msa[[#This Row],[hwycov_id]],check!$A$2:$P$26,16,FALSE)</f>
        <v>#N/A</v>
      </c>
      <c r="P1890" s="298">
        <v>1912</v>
      </c>
    </row>
    <row r="1891" spans="1:16">
      <c r="A1891" s="59">
        <v>13592</v>
      </c>
      <c r="B1891" s="59">
        <v>9</v>
      </c>
      <c r="C1891" s="59">
        <v>1</v>
      </c>
      <c r="D1891" s="59">
        <v>1</v>
      </c>
      <c r="E1891" s="59" t="s">
        <v>78</v>
      </c>
      <c r="F1891" s="227">
        <v>2</v>
      </c>
      <c r="G1891" s="227">
        <v>0</v>
      </c>
      <c r="H1891" s="59">
        <v>6</v>
      </c>
      <c r="I1891" s="227">
        <v>6</v>
      </c>
      <c r="J1891" s="59">
        <v>6201</v>
      </c>
      <c r="K1891" s="78">
        <f>VLOOKUP(msa[[#This Row],[hwycov_id]],cnf[],10,FALSE)</f>
        <v>6201</v>
      </c>
      <c r="L1891" s="229">
        <f t="shared" si="87"/>
        <v>0</v>
      </c>
      <c r="M1891" s="228">
        <f t="shared" si="88"/>
        <v>0</v>
      </c>
      <c r="N1891" s="228">
        <f t="shared" si="89"/>
        <v>0</v>
      </c>
      <c r="O1891" s="298" t="e">
        <f>VLOOKUP(msa[[#This Row],[hwycov_id]],check!$A$2:$P$26,16,FALSE)</f>
        <v>#N/A</v>
      </c>
      <c r="P1891" s="298">
        <v>1913</v>
      </c>
    </row>
    <row r="1892" spans="1:16">
      <c r="A1892" s="59">
        <v>13601</v>
      </c>
      <c r="B1892" s="59">
        <v>9</v>
      </c>
      <c r="C1892" s="59">
        <v>1</v>
      </c>
      <c r="D1892" s="59">
        <v>1</v>
      </c>
      <c r="E1892" s="59" t="s">
        <v>78</v>
      </c>
      <c r="F1892" s="227">
        <v>2</v>
      </c>
      <c r="G1892" s="227">
        <v>0</v>
      </c>
      <c r="H1892" s="59">
        <v>6</v>
      </c>
      <c r="I1892" s="227">
        <v>17</v>
      </c>
      <c r="J1892" s="59">
        <v>6238</v>
      </c>
      <c r="K1892" s="78">
        <f>VLOOKUP(msa[[#This Row],[hwycov_id]],cnf[],10,FALSE)</f>
        <v>6238</v>
      </c>
      <c r="L1892" s="229">
        <f t="shared" si="87"/>
        <v>0</v>
      </c>
      <c r="M1892" s="228">
        <f t="shared" si="88"/>
        <v>0</v>
      </c>
      <c r="N1892" s="228">
        <f t="shared" si="89"/>
        <v>0</v>
      </c>
      <c r="O1892" s="298" t="e">
        <f>VLOOKUP(msa[[#This Row],[hwycov_id]],check!$A$2:$P$26,16,FALSE)</f>
        <v>#N/A</v>
      </c>
      <c r="P1892" s="298">
        <v>1914</v>
      </c>
    </row>
    <row r="1893" spans="1:16">
      <c r="A1893" s="59">
        <v>2500</v>
      </c>
      <c r="B1893" s="59">
        <v>9</v>
      </c>
      <c r="C1893" s="59">
        <v>1</v>
      </c>
      <c r="D1893" s="59">
        <v>1</v>
      </c>
      <c r="E1893" s="59" t="s">
        <v>78</v>
      </c>
      <c r="F1893" s="227">
        <v>2</v>
      </c>
      <c r="G1893" s="227">
        <v>0</v>
      </c>
      <c r="H1893" s="59">
        <v>6</v>
      </c>
      <c r="I1893" s="227">
        <v>12</v>
      </c>
      <c r="J1893" s="59">
        <v>6385</v>
      </c>
      <c r="K1893" s="78">
        <f>VLOOKUP(msa[[#This Row],[hwycov_id]],cnf[],10,FALSE)</f>
        <v>6385</v>
      </c>
      <c r="L1893" s="229">
        <f t="shared" si="87"/>
        <v>0</v>
      </c>
      <c r="M1893" s="228">
        <f t="shared" si="88"/>
        <v>0</v>
      </c>
      <c r="N1893" s="228">
        <f t="shared" si="89"/>
        <v>0</v>
      </c>
      <c r="O1893" s="298" t="e">
        <f>VLOOKUP(msa[[#This Row],[hwycov_id]],check!$A$2:$P$26,16,FALSE)</f>
        <v>#N/A</v>
      </c>
      <c r="P1893" s="298">
        <v>1915</v>
      </c>
    </row>
    <row r="1894" spans="1:16">
      <c r="A1894" s="59">
        <v>12223</v>
      </c>
      <c r="B1894" s="59">
        <v>9</v>
      </c>
      <c r="C1894" s="59">
        <v>1</v>
      </c>
      <c r="D1894" s="59">
        <v>1</v>
      </c>
      <c r="E1894" s="59" t="s">
        <v>78</v>
      </c>
      <c r="F1894" s="227">
        <v>2</v>
      </c>
      <c r="G1894" s="227">
        <v>0</v>
      </c>
      <c r="H1894" s="59">
        <v>6</v>
      </c>
      <c r="I1894" s="227">
        <v>12</v>
      </c>
      <c r="J1894" s="59">
        <v>6389</v>
      </c>
      <c r="K1894" s="78">
        <f>VLOOKUP(msa[[#This Row],[hwycov_id]],cnf[],10,FALSE)</f>
        <v>6389</v>
      </c>
      <c r="L1894" s="229">
        <f t="shared" si="87"/>
        <v>0</v>
      </c>
      <c r="M1894" s="228">
        <f t="shared" si="88"/>
        <v>0</v>
      </c>
      <c r="N1894" s="228">
        <f t="shared" si="89"/>
        <v>0</v>
      </c>
      <c r="O1894" s="298" t="e">
        <f>VLOOKUP(msa[[#This Row],[hwycov_id]],check!$A$2:$P$26,16,FALSE)</f>
        <v>#N/A</v>
      </c>
      <c r="P1894" s="298">
        <v>1916</v>
      </c>
    </row>
    <row r="1895" spans="1:16">
      <c r="A1895" s="59">
        <v>2639</v>
      </c>
      <c r="B1895" s="59">
        <v>9</v>
      </c>
      <c r="C1895" s="59">
        <v>1</v>
      </c>
      <c r="D1895" s="59">
        <v>1</v>
      </c>
      <c r="E1895" s="59" t="s">
        <v>78</v>
      </c>
      <c r="F1895" s="227">
        <v>2</v>
      </c>
      <c r="G1895" s="227">
        <v>0</v>
      </c>
      <c r="H1895" s="59">
        <v>6</v>
      </c>
      <c r="I1895" s="227">
        <v>6</v>
      </c>
      <c r="J1895" s="59">
        <v>6458</v>
      </c>
      <c r="K1895" s="78">
        <f>VLOOKUP(msa[[#This Row],[hwycov_id]],cnf[],10,FALSE)</f>
        <v>6458</v>
      </c>
      <c r="L1895" s="229">
        <f t="shared" si="87"/>
        <v>0</v>
      </c>
      <c r="M1895" s="228">
        <f t="shared" si="88"/>
        <v>0</v>
      </c>
      <c r="N1895" s="228">
        <f t="shared" si="89"/>
        <v>0</v>
      </c>
      <c r="O1895" s="298" t="e">
        <f>VLOOKUP(msa[[#This Row],[hwycov_id]],check!$A$2:$P$26,16,FALSE)</f>
        <v>#N/A</v>
      </c>
      <c r="P1895" s="298">
        <v>1917</v>
      </c>
    </row>
    <row r="1896" spans="1:16">
      <c r="A1896" s="59">
        <v>28482</v>
      </c>
      <c r="B1896" s="59">
        <v>9</v>
      </c>
      <c r="C1896" s="59">
        <v>1</v>
      </c>
      <c r="D1896" s="59">
        <v>1</v>
      </c>
      <c r="E1896" s="59" t="s">
        <v>78</v>
      </c>
      <c r="F1896" s="227">
        <v>2</v>
      </c>
      <c r="G1896" s="227">
        <v>0</v>
      </c>
      <c r="H1896" s="59">
        <v>6</v>
      </c>
      <c r="I1896" s="227">
        <v>6</v>
      </c>
      <c r="J1896" s="59">
        <v>6572</v>
      </c>
      <c r="K1896" s="78">
        <f>VLOOKUP(msa[[#This Row],[hwycov_id]],cnf[],10,FALSE)</f>
        <v>6572</v>
      </c>
      <c r="L1896" s="229">
        <f t="shared" si="87"/>
        <v>0</v>
      </c>
      <c r="M1896" s="228">
        <f t="shared" si="88"/>
        <v>0</v>
      </c>
      <c r="N1896" s="228">
        <f t="shared" si="89"/>
        <v>0</v>
      </c>
      <c r="O1896" s="298" t="e">
        <f>VLOOKUP(msa[[#This Row],[hwycov_id]],check!$A$2:$P$26,16,FALSE)</f>
        <v>#N/A</v>
      </c>
      <c r="P1896" s="298">
        <v>1918</v>
      </c>
    </row>
    <row r="1897" spans="1:16">
      <c r="A1897" s="59">
        <v>2611</v>
      </c>
      <c r="B1897" s="59">
        <v>9</v>
      </c>
      <c r="C1897" s="59">
        <v>1</v>
      </c>
      <c r="D1897" s="59">
        <v>1</v>
      </c>
      <c r="E1897" s="59" t="s">
        <v>78</v>
      </c>
      <c r="F1897" s="227">
        <v>2</v>
      </c>
      <c r="G1897" s="227">
        <v>0</v>
      </c>
      <c r="H1897" s="59">
        <v>6</v>
      </c>
      <c r="I1897" s="227">
        <v>1</v>
      </c>
      <c r="J1897" s="59">
        <v>6602</v>
      </c>
      <c r="K1897" s="78">
        <f>VLOOKUP(msa[[#This Row],[hwycov_id]],cnf[],10,FALSE)</f>
        <v>6602</v>
      </c>
      <c r="L1897" s="229">
        <f t="shared" si="87"/>
        <v>0</v>
      </c>
      <c r="M1897" s="228">
        <f t="shared" si="88"/>
        <v>0</v>
      </c>
      <c r="N1897" s="228">
        <f t="shared" si="89"/>
        <v>0</v>
      </c>
      <c r="O1897" s="298" t="e">
        <f>VLOOKUP(msa[[#This Row],[hwycov_id]],check!$A$2:$P$26,16,FALSE)</f>
        <v>#N/A</v>
      </c>
      <c r="P1897" s="298">
        <v>1919</v>
      </c>
    </row>
    <row r="1898" spans="1:16">
      <c r="A1898" s="59">
        <v>2734</v>
      </c>
      <c r="B1898" s="59">
        <v>9</v>
      </c>
      <c r="C1898" s="59">
        <v>1</v>
      </c>
      <c r="D1898" s="59">
        <v>1</v>
      </c>
      <c r="E1898" s="59" t="s">
        <v>78</v>
      </c>
      <c r="F1898" s="227">
        <v>2</v>
      </c>
      <c r="G1898" s="227">
        <v>0</v>
      </c>
      <c r="H1898" s="59">
        <v>6</v>
      </c>
      <c r="I1898" s="227">
        <v>1</v>
      </c>
      <c r="J1898" s="59">
        <v>6656</v>
      </c>
      <c r="K1898" s="78">
        <f>VLOOKUP(msa[[#This Row],[hwycov_id]],cnf[],10,FALSE)</f>
        <v>6656</v>
      </c>
      <c r="L1898" s="229">
        <f t="shared" si="87"/>
        <v>0</v>
      </c>
      <c r="M1898" s="228">
        <f t="shared" si="88"/>
        <v>0</v>
      </c>
      <c r="N1898" s="228">
        <f t="shared" si="89"/>
        <v>0</v>
      </c>
      <c r="O1898" s="298" t="e">
        <f>VLOOKUP(msa[[#This Row],[hwycov_id]],check!$A$2:$P$26,16,FALSE)</f>
        <v>#N/A</v>
      </c>
      <c r="P1898" s="298">
        <v>1920</v>
      </c>
    </row>
    <row r="1899" spans="1:16">
      <c r="A1899" s="59">
        <v>28536</v>
      </c>
      <c r="B1899" s="59">
        <v>9</v>
      </c>
      <c r="C1899" s="59">
        <v>1</v>
      </c>
      <c r="D1899" s="59">
        <v>1</v>
      </c>
      <c r="E1899" s="59" t="s">
        <v>78</v>
      </c>
      <c r="F1899" s="227">
        <v>2</v>
      </c>
      <c r="G1899" s="227">
        <v>0</v>
      </c>
      <c r="H1899" s="59">
        <v>6</v>
      </c>
      <c r="I1899" s="227">
        <v>12</v>
      </c>
      <c r="J1899" s="59">
        <v>6661</v>
      </c>
      <c r="K1899" s="78">
        <f>VLOOKUP(msa[[#This Row],[hwycov_id]],cnf[],10,FALSE)</f>
        <v>6661</v>
      </c>
      <c r="L1899" s="229">
        <f t="shared" si="87"/>
        <v>0</v>
      </c>
      <c r="M1899" s="228">
        <f t="shared" si="88"/>
        <v>0</v>
      </c>
      <c r="N1899" s="228">
        <f t="shared" si="89"/>
        <v>0</v>
      </c>
      <c r="O1899" s="298" t="e">
        <f>VLOOKUP(msa[[#This Row],[hwycov_id]],check!$A$2:$P$26,16,FALSE)</f>
        <v>#N/A</v>
      </c>
      <c r="P1899" s="298">
        <v>1921</v>
      </c>
    </row>
    <row r="1900" spans="1:16">
      <c r="A1900" s="59">
        <v>28548</v>
      </c>
      <c r="B1900" s="59">
        <v>9</v>
      </c>
      <c r="C1900" s="59">
        <v>1</v>
      </c>
      <c r="D1900" s="59">
        <v>1</v>
      </c>
      <c r="E1900" s="59" t="s">
        <v>78</v>
      </c>
      <c r="F1900" s="227">
        <v>2</v>
      </c>
      <c r="G1900" s="227">
        <v>0</v>
      </c>
      <c r="H1900" s="59">
        <v>6</v>
      </c>
      <c r="I1900" s="227">
        <v>1</v>
      </c>
      <c r="J1900" s="59">
        <v>6766</v>
      </c>
      <c r="K1900" s="78">
        <f>VLOOKUP(msa[[#This Row],[hwycov_id]],cnf[],10,FALSE)</f>
        <v>6766</v>
      </c>
      <c r="L1900" s="229">
        <f t="shared" si="87"/>
        <v>0</v>
      </c>
      <c r="M1900" s="228">
        <f t="shared" si="88"/>
        <v>0</v>
      </c>
      <c r="N1900" s="228">
        <f t="shared" si="89"/>
        <v>0</v>
      </c>
      <c r="O1900" s="298" t="e">
        <f>VLOOKUP(msa[[#This Row],[hwycov_id]],check!$A$2:$P$26,16,FALSE)</f>
        <v>#N/A</v>
      </c>
      <c r="P1900" s="298">
        <v>1922</v>
      </c>
    </row>
    <row r="1901" spans="1:16">
      <c r="A1901" s="59">
        <v>29166</v>
      </c>
      <c r="B1901" s="59">
        <v>9</v>
      </c>
      <c r="C1901" s="59">
        <v>1</v>
      </c>
      <c r="D1901" s="59">
        <v>1</v>
      </c>
      <c r="E1901" s="59" t="s">
        <v>78</v>
      </c>
      <c r="F1901" s="227">
        <v>2</v>
      </c>
      <c r="G1901" s="227">
        <v>0</v>
      </c>
      <c r="H1901" s="59">
        <v>6</v>
      </c>
      <c r="I1901" s="227">
        <v>6</v>
      </c>
      <c r="J1901" s="59">
        <v>7334</v>
      </c>
      <c r="K1901" s="78">
        <f>VLOOKUP(msa[[#This Row],[hwycov_id]],cnf[],10,FALSE)</f>
        <v>7334</v>
      </c>
      <c r="L1901" s="229">
        <f t="shared" si="87"/>
        <v>0</v>
      </c>
      <c r="M1901" s="228">
        <f t="shared" si="88"/>
        <v>0</v>
      </c>
      <c r="N1901" s="228">
        <f t="shared" si="89"/>
        <v>0</v>
      </c>
      <c r="O1901" s="298" t="e">
        <f>VLOOKUP(msa[[#This Row],[hwycov_id]],check!$A$2:$P$26,16,FALSE)</f>
        <v>#N/A</v>
      </c>
      <c r="P1901" s="298">
        <v>1923</v>
      </c>
    </row>
    <row r="1902" spans="1:16">
      <c r="A1902" s="59">
        <v>27563</v>
      </c>
      <c r="B1902" s="59">
        <v>9</v>
      </c>
      <c r="C1902" s="59">
        <v>1</v>
      </c>
      <c r="D1902" s="59">
        <v>1</v>
      </c>
      <c r="E1902" s="59" t="s">
        <v>78</v>
      </c>
      <c r="F1902" s="227">
        <v>2</v>
      </c>
      <c r="G1902" s="227">
        <v>0</v>
      </c>
      <c r="H1902" s="59">
        <v>6</v>
      </c>
      <c r="I1902" s="227">
        <v>1</v>
      </c>
      <c r="J1902" s="59">
        <v>7680</v>
      </c>
      <c r="K1902" s="78">
        <f>VLOOKUP(msa[[#This Row],[hwycov_id]],cnf[],10,FALSE)</f>
        <v>7680</v>
      </c>
      <c r="L1902" s="229">
        <f t="shared" si="87"/>
        <v>0</v>
      </c>
      <c r="M1902" s="228">
        <f t="shared" si="88"/>
        <v>0</v>
      </c>
      <c r="N1902" s="228">
        <f t="shared" si="89"/>
        <v>0</v>
      </c>
      <c r="O1902" s="298" t="e">
        <f>VLOOKUP(msa[[#This Row],[hwycov_id]],check!$A$2:$P$26,16,FALSE)</f>
        <v>#N/A</v>
      </c>
      <c r="P1902" s="298">
        <v>1924</v>
      </c>
    </row>
    <row r="1903" spans="1:16">
      <c r="A1903" s="59">
        <v>28030</v>
      </c>
      <c r="B1903" s="59">
        <v>9</v>
      </c>
      <c r="C1903" s="59">
        <v>1</v>
      </c>
      <c r="D1903" s="59">
        <v>1</v>
      </c>
      <c r="E1903" s="59" t="s">
        <v>78</v>
      </c>
      <c r="F1903" s="227">
        <v>2</v>
      </c>
      <c r="G1903" s="227">
        <v>0</v>
      </c>
      <c r="H1903" s="59">
        <v>6</v>
      </c>
      <c r="I1903" s="227">
        <v>17</v>
      </c>
      <c r="J1903" s="59">
        <v>7714</v>
      </c>
      <c r="K1903" s="78">
        <f>VLOOKUP(msa[[#This Row],[hwycov_id]],cnf[],10,FALSE)</f>
        <v>7714</v>
      </c>
      <c r="L1903" s="229">
        <f t="shared" si="87"/>
        <v>0</v>
      </c>
      <c r="M1903" s="228">
        <f t="shared" si="88"/>
        <v>0</v>
      </c>
      <c r="N1903" s="228">
        <f t="shared" si="89"/>
        <v>0</v>
      </c>
      <c r="O1903" s="298" t="e">
        <f>VLOOKUP(msa[[#This Row],[hwycov_id]],check!$A$2:$P$26,16,FALSE)</f>
        <v>#N/A</v>
      </c>
      <c r="P1903" s="298">
        <v>1925</v>
      </c>
    </row>
    <row r="1904" spans="1:16">
      <c r="A1904" s="59">
        <v>2721</v>
      </c>
      <c r="B1904" s="59">
        <v>9</v>
      </c>
      <c r="C1904" s="59">
        <v>1</v>
      </c>
      <c r="D1904" s="59">
        <v>1</v>
      </c>
      <c r="E1904" s="59" t="s">
        <v>78</v>
      </c>
      <c r="F1904" s="227">
        <v>2</v>
      </c>
      <c r="G1904" s="227">
        <v>0</v>
      </c>
      <c r="H1904" s="59">
        <v>6</v>
      </c>
      <c r="I1904" s="227">
        <v>1</v>
      </c>
      <c r="J1904" s="59">
        <v>7755</v>
      </c>
      <c r="K1904" s="78">
        <f>VLOOKUP(msa[[#This Row],[hwycov_id]],cnf[],10,FALSE)</f>
        <v>7755</v>
      </c>
      <c r="L1904" s="229">
        <f t="shared" si="87"/>
        <v>0</v>
      </c>
      <c r="M1904" s="228">
        <f t="shared" si="88"/>
        <v>0</v>
      </c>
      <c r="N1904" s="228">
        <f t="shared" si="89"/>
        <v>0</v>
      </c>
      <c r="O1904" s="298" t="e">
        <f>VLOOKUP(msa[[#This Row],[hwycov_id]],check!$A$2:$P$26,16,FALSE)</f>
        <v>#N/A</v>
      </c>
      <c r="P1904" s="298">
        <v>1926</v>
      </c>
    </row>
    <row r="1905" spans="1:16">
      <c r="A1905" s="59">
        <v>2810</v>
      </c>
      <c r="B1905" s="59">
        <v>9</v>
      </c>
      <c r="C1905" s="59">
        <v>1</v>
      </c>
      <c r="D1905" s="59">
        <v>1</v>
      </c>
      <c r="E1905" s="59" t="s">
        <v>78</v>
      </c>
      <c r="F1905" s="227">
        <v>2</v>
      </c>
      <c r="G1905" s="227">
        <v>0</v>
      </c>
      <c r="H1905" s="59">
        <v>6</v>
      </c>
      <c r="I1905" s="227">
        <v>6</v>
      </c>
      <c r="J1905" s="59">
        <v>7958</v>
      </c>
      <c r="K1905" s="78">
        <f>VLOOKUP(msa[[#This Row],[hwycov_id]],cnf[],10,FALSE)</f>
        <v>7958</v>
      </c>
      <c r="L1905" s="229">
        <f t="shared" si="87"/>
        <v>0</v>
      </c>
      <c r="M1905" s="228">
        <f t="shared" si="88"/>
        <v>0</v>
      </c>
      <c r="N1905" s="228">
        <f t="shared" si="89"/>
        <v>0</v>
      </c>
      <c r="O1905" s="298" t="e">
        <f>VLOOKUP(msa[[#This Row],[hwycov_id]],check!$A$2:$P$26,16,FALSE)</f>
        <v>#N/A</v>
      </c>
      <c r="P1905" s="298">
        <v>1927</v>
      </c>
    </row>
    <row r="1906" spans="1:16">
      <c r="A1906" s="59">
        <v>12225</v>
      </c>
      <c r="B1906" s="59">
        <v>9</v>
      </c>
      <c r="C1906" s="59">
        <v>1</v>
      </c>
      <c r="D1906" s="59">
        <v>1</v>
      </c>
      <c r="E1906" s="59" t="s">
        <v>78</v>
      </c>
      <c r="F1906" s="227">
        <v>2</v>
      </c>
      <c r="G1906" s="227">
        <v>0</v>
      </c>
      <c r="H1906" s="59">
        <v>6</v>
      </c>
      <c r="I1906" s="227">
        <v>12</v>
      </c>
      <c r="J1906" s="59">
        <v>8001</v>
      </c>
      <c r="K1906" s="78">
        <f>VLOOKUP(msa[[#This Row],[hwycov_id]],cnf[],10,FALSE)</f>
        <v>8001</v>
      </c>
      <c r="L1906" s="229">
        <f t="shared" si="87"/>
        <v>0</v>
      </c>
      <c r="M1906" s="228">
        <f t="shared" si="88"/>
        <v>0</v>
      </c>
      <c r="N1906" s="228">
        <f t="shared" si="89"/>
        <v>0</v>
      </c>
      <c r="O1906" s="298" t="e">
        <f>VLOOKUP(msa[[#This Row],[hwycov_id]],check!$A$2:$P$26,16,FALSE)</f>
        <v>#N/A</v>
      </c>
      <c r="P1906" s="298">
        <v>1928</v>
      </c>
    </row>
    <row r="1907" spans="1:16">
      <c r="A1907" s="59">
        <v>27269</v>
      </c>
      <c r="B1907" s="59">
        <v>9</v>
      </c>
      <c r="C1907" s="59">
        <v>1</v>
      </c>
      <c r="D1907" s="59">
        <v>1</v>
      </c>
      <c r="E1907" s="59" t="s">
        <v>78</v>
      </c>
      <c r="F1907" s="227">
        <v>2</v>
      </c>
      <c r="G1907" s="227">
        <v>0</v>
      </c>
      <c r="H1907" s="59">
        <v>6</v>
      </c>
      <c r="I1907" s="227">
        <v>6</v>
      </c>
      <c r="J1907" s="59">
        <v>8030</v>
      </c>
      <c r="K1907" s="78">
        <f>VLOOKUP(msa[[#This Row],[hwycov_id]],cnf[],10,FALSE)</f>
        <v>8030</v>
      </c>
      <c r="L1907" s="229">
        <f t="shared" si="87"/>
        <v>0</v>
      </c>
      <c r="M1907" s="228">
        <f t="shared" si="88"/>
        <v>0</v>
      </c>
      <c r="N1907" s="228">
        <f t="shared" si="89"/>
        <v>0</v>
      </c>
      <c r="O1907" s="298" t="e">
        <f>VLOOKUP(msa[[#This Row],[hwycov_id]],check!$A$2:$P$26,16,FALSE)</f>
        <v>#N/A</v>
      </c>
      <c r="P1907" s="298">
        <v>1929</v>
      </c>
    </row>
    <row r="1908" spans="1:16">
      <c r="A1908" s="59">
        <v>2742</v>
      </c>
      <c r="B1908" s="59">
        <v>9</v>
      </c>
      <c r="C1908" s="59">
        <v>1</v>
      </c>
      <c r="D1908" s="59">
        <v>1</v>
      </c>
      <c r="E1908" s="59" t="s">
        <v>78</v>
      </c>
      <c r="F1908" s="227">
        <v>2</v>
      </c>
      <c r="G1908" s="227">
        <v>0</v>
      </c>
      <c r="H1908" s="59">
        <v>6</v>
      </c>
      <c r="I1908" s="227">
        <v>1</v>
      </c>
      <c r="J1908" s="59">
        <v>8082</v>
      </c>
      <c r="K1908" s="78">
        <f>VLOOKUP(msa[[#This Row],[hwycov_id]],cnf[],10,FALSE)</f>
        <v>8082</v>
      </c>
      <c r="L1908" s="229">
        <f t="shared" si="87"/>
        <v>0</v>
      </c>
      <c r="M1908" s="228">
        <f t="shared" si="88"/>
        <v>0</v>
      </c>
      <c r="N1908" s="228">
        <f t="shared" si="89"/>
        <v>0</v>
      </c>
      <c r="O1908" s="298" t="e">
        <f>VLOOKUP(msa[[#This Row],[hwycov_id]],check!$A$2:$P$26,16,FALSE)</f>
        <v>#N/A</v>
      </c>
      <c r="P1908" s="298">
        <v>1930</v>
      </c>
    </row>
    <row r="1909" spans="1:16">
      <c r="A1909" s="59">
        <v>10906</v>
      </c>
      <c r="B1909" s="59">
        <v>9</v>
      </c>
      <c r="C1909" s="59">
        <v>1</v>
      </c>
      <c r="D1909" s="59">
        <v>1</v>
      </c>
      <c r="E1909" s="59" t="s">
        <v>78</v>
      </c>
      <c r="F1909" s="227">
        <v>2</v>
      </c>
      <c r="G1909" s="227">
        <v>0</v>
      </c>
      <c r="H1909" s="59">
        <v>6</v>
      </c>
      <c r="I1909" s="227">
        <v>1</v>
      </c>
      <c r="J1909" s="59">
        <v>8319</v>
      </c>
      <c r="K1909" s="78">
        <f>VLOOKUP(msa[[#This Row],[hwycov_id]],cnf[],10,FALSE)</f>
        <v>8319</v>
      </c>
      <c r="L1909" s="229">
        <f t="shared" si="87"/>
        <v>0</v>
      </c>
      <c r="M1909" s="228">
        <f t="shared" si="88"/>
        <v>0</v>
      </c>
      <c r="N1909" s="228">
        <f t="shared" si="89"/>
        <v>0</v>
      </c>
      <c r="O1909" s="298" t="e">
        <f>VLOOKUP(msa[[#This Row],[hwycov_id]],check!$A$2:$P$26,16,FALSE)</f>
        <v>#N/A</v>
      </c>
      <c r="P1909" s="298">
        <v>1931</v>
      </c>
    </row>
    <row r="1910" spans="1:16">
      <c r="A1910" s="59">
        <v>2739</v>
      </c>
      <c r="B1910" s="59">
        <v>9</v>
      </c>
      <c r="C1910" s="59">
        <v>1</v>
      </c>
      <c r="D1910" s="59">
        <v>1</v>
      </c>
      <c r="E1910" s="59" t="s">
        <v>78</v>
      </c>
      <c r="F1910" s="227">
        <v>2</v>
      </c>
      <c r="G1910" s="227">
        <v>0</v>
      </c>
      <c r="H1910" s="59">
        <v>6</v>
      </c>
      <c r="I1910" s="227">
        <v>1</v>
      </c>
      <c r="J1910" s="59">
        <v>8479</v>
      </c>
      <c r="K1910" s="78">
        <f>VLOOKUP(msa[[#This Row],[hwycov_id]],cnf[],10,FALSE)</f>
        <v>8479</v>
      </c>
      <c r="L1910" s="229">
        <f t="shared" si="87"/>
        <v>0</v>
      </c>
      <c r="M1910" s="228">
        <f t="shared" si="88"/>
        <v>0</v>
      </c>
      <c r="N1910" s="228">
        <f t="shared" si="89"/>
        <v>0</v>
      </c>
      <c r="O1910" s="298" t="e">
        <f>VLOOKUP(msa[[#This Row],[hwycov_id]],check!$A$2:$P$26,16,FALSE)</f>
        <v>#N/A</v>
      </c>
      <c r="P1910" s="298">
        <v>1932</v>
      </c>
    </row>
    <row r="1911" spans="1:16">
      <c r="A1911" s="59">
        <v>12568</v>
      </c>
      <c r="B1911" s="59">
        <v>9</v>
      </c>
      <c r="C1911" s="59">
        <v>1</v>
      </c>
      <c r="D1911" s="59">
        <v>1</v>
      </c>
      <c r="E1911" s="59" t="s">
        <v>78</v>
      </c>
      <c r="F1911" s="227">
        <v>2</v>
      </c>
      <c r="G1911" s="227">
        <v>0</v>
      </c>
      <c r="H1911" s="59">
        <v>6</v>
      </c>
      <c r="I1911" s="227">
        <v>12</v>
      </c>
      <c r="J1911" s="59">
        <v>8483</v>
      </c>
      <c r="K1911" s="78">
        <f>VLOOKUP(msa[[#This Row],[hwycov_id]],cnf[],10,FALSE)</f>
        <v>8483</v>
      </c>
      <c r="L1911" s="229">
        <f t="shared" si="87"/>
        <v>0</v>
      </c>
      <c r="M1911" s="228">
        <f t="shared" si="88"/>
        <v>0</v>
      </c>
      <c r="N1911" s="228">
        <f t="shared" si="89"/>
        <v>0</v>
      </c>
      <c r="O1911" s="298" t="e">
        <f>VLOOKUP(msa[[#This Row],[hwycov_id]],check!$A$2:$P$26,16,FALSE)</f>
        <v>#N/A</v>
      </c>
      <c r="P1911" s="298">
        <v>1933</v>
      </c>
    </row>
    <row r="1912" spans="1:16">
      <c r="A1912" s="59">
        <v>28516</v>
      </c>
      <c r="B1912" s="59">
        <v>9</v>
      </c>
      <c r="C1912" s="59">
        <v>1</v>
      </c>
      <c r="D1912" s="59">
        <v>1</v>
      </c>
      <c r="E1912" s="59" t="s">
        <v>78</v>
      </c>
      <c r="F1912" s="227">
        <v>2</v>
      </c>
      <c r="G1912" s="227">
        <v>0</v>
      </c>
      <c r="H1912" s="59">
        <v>6</v>
      </c>
      <c r="I1912" s="227">
        <v>18</v>
      </c>
      <c r="J1912" s="59">
        <v>8764</v>
      </c>
      <c r="K1912" s="78">
        <f>VLOOKUP(msa[[#This Row],[hwycov_id]],cnf[],10,FALSE)</f>
        <v>8764</v>
      </c>
      <c r="L1912" s="229">
        <f t="shared" si="87"/>
        <v>0</v>
      </c>
      <c r="M1912" s="228">
        <f t="shared" si="88"/>
        <v>0</v>
      </c>
      <c r="N1912" s="228">
        <f t="shared" si="89"/>
        <v>0</v>
      </c>
      <c r="O1912" s="298" t="e">
        <f>VLOOKUP(msa[[#This Row],[hwycov_id]],check!$A$2:$P$26,16,FALSE)</f>
        <v>#N/A</v>
      </c>
      <c r="P1912" s="298">
        <v>1934</v>
      </c>
    </row>
    <row r="1913" spans="1:16">
      <c r="A1913" s="59">
        <v>12545</v>
      </c>
      <c r="B1913" s="59">
        <v>9</v>
      </c>
      <c r="C1913" s="59">
        <v>1</v>
      </c>
      <c r="D1913" s="59">
        <v>1</v>
      </c>
      <c r="E1913" s="59" t="s">
        <v>78</v>
      </c>
      <c r="F1913" s="227">
        <v>2</v>
      </c>
      <c r="G1913" s="227">
        <v>0</v>
      </c>
      <c r="H1913" s="59">
        <v>6</v>
      </c>
      <c r="I1913" s="227">
        <v>12</v>
      </c>
      <c r="J1913" s="59">
        <v>8932</v>
      </c>
      <c r="K1913" s="78">
        <f>VLOOKUP(msa[[#This Row],[hwycov_id]],cnf[],10,FALSE)</f>
        <v>8932</v>
      </c>
      <c r="L1913" s="229">
        <f t="shared" si="87"/>
        <v>0</v>
      </c>
      <c r="M1913" s="228">
        <f t="shared" si="88"/>
        <v>0</v>
      </c>
      <c r="N1913" s="228">
        <f t="shared" si="89"/>
        <v>0</v>
      </c>
      <c r="O1913" s="298" t="e">
        <f>VLOOKUP(msa[[#This Row],[hwycov_id]],check!$A$2:$P$26,16,FALSE)</f>
        <v>#N/A</v>
      </c>
      <c r="P1913" s="298">
        <v>1935</v>
      </c>
    </row>
    <row r="1914" spans="1:16">
      <c r="A1914" s="59">
        <v>16270</v>
      </c>
      <c r="B1914" s="59">
        <v>9</v>
      </c>
      <c r="C1914" s="59">
        <v>1</v>
      </c>
      <c r="D1914" s="59">
        <v>1</v>
      </c>
      <c r="E1914" s="59" t="s">
        <v>78</v>
      </c>
      <c r="F1914" s="227">
        <v>2</v>
      </c>
      <c r="G1914" s="227">
        <v>0</v>
      </c>
      <c r="H1914" s="59">
        <v>6</v>
      </c>
      <c r="I1914" s="227">
        <v>6</v>
      </c>
      <c r="J1914" s="59">
        <v>9005</v>
      </c>
      <c r="K1914" s="78">
        <f>VLOOKUP(msa[[#This Row],[hwycov_id]],cnf[],10,FALSE)</f>
        <v>9005</v>
      </c>
      <c r="L1914" s="229">
        <f t="shared" si="87"/>
        <v>0</v>
      </c>
      <c r="M1914" s="228">
        <f t="shared" si="88"/>
        <v>0</v>
      </c>
      <c r="N1914" s="228">
        <f t="shared" si="89"/>
        <v>0</v>
      </c>
      <c r="O1914" s="298" t="e">
        <f>VLOOKUP(msa[[#This Row],[hwycov_id]],check!$A$2:$P$26,16,FALSE)</f>
        <v>#N/A</v>
      </c>
      <c r="P1914" s="298">
        <v>1936</v>
      </c>
    </row>
    <row r="1915" spans="1:16">
      <c r="A1915" s="59">
        <v>8853</v>
      </c>
      <c r="B1915" s="59">
        <v>9</v>
      </c>
      <c r="C1915" s="59">
        <v>1</v>
      </c>
      <c r="D1915" s="59">
        <v>1</v>
      </c>
      <c r="E1915" s="59" t="s">
        <v>78</v>
      </c>
      <c r="F1915" s="227">
        <v>2</v>
      </c>
      <c r="G1915" s="227">
        <v>0</v>
      </c>
      <c r="H1915" s="59">
        <v>6</v>
      </c>
      <c r="I1915" s="227">
        <v>1</v>
      </c>
      <c r="J1915" s="59">
        <v>9030</v>
      </c>
      <c r="K1915" s="78">
        <f>VLOOKUP(msa[[#This Row],[hwycov_id]],cnf[],10,FALSE)</f>
        <v>9030</v>
      </c>
      <c r="L1915" s="229">
        <f t="shared" si="87"/>
        <v>0</v>
      </c>
      <c r="M1915" s="228">
        <f t="shared" si="88"/>
        <v>0</v>
      </c>
      <c r="N1915" s="228">
        <f t="shared" si="89"/>
        <v>0</v>
      </c>
      <c r="O1915" s="298" t="e">
        <f>VLOOKUP(msa[[#This Row],[hwycov_id]],check!$A$2:$P$26,16,FALSE)</f>
        <v>#N/A</v>
      </c>
      <c r="P1915" s="298">
        <v>1937</v>
      </c>
    </row>
    <row r="1916" spans="1:16">
      <c r="A1916" s="59">
        <v>12548</v>
      </c>
      <c r="B1916" s="59">
        <v>9</v>
      </c>
      <c r="C1916" s="59">
        <v>1</v>
      </c>
      <c r="D1916" s="59">
        <v>1</v>
      </c>
      <c r="E1916" s="59" t="s">
        <v>78</v>
      </c>
      <c r="F1916" s="227">
        <v>2</v>
      </c>
      <c r="G1916" s="227">
        <v>0</v>
      </c>
      <c r="H1916" s="59">
        <v>6</v>
      </c>
      <c r="I1916" s="227">
        <v>12</v>
      </c>
      <c r="J1916" s="59">
        <v>9333</v>
      </c>
      <c r="K1916" s="78">
        <f>VLOOKUP(msa[[#This Row],[hwycov_id]],cnf[],10,FALSE)</f>
        <v>9333</v>
      </c>
      <c r="L1916" s="229">
        <f t="shared" si="87"/>
        <v>0</v>
      </c>
      <c r="M1916" s="228">
        <f t="shared" si="88"/>
        <v>0</v>
      </c>
      <c r="N1916" s="228">
        <f t="shared" si="89"/>
        <v>0</v>
      </c>
      <c r="O1916" s="298" t="e">
        <f>VLOOKUP(msa[[#This Row],[hwycov_id]],check!$A$2:$P$26,16,FALSE)</f>
        <v>#N/A</v>
      </c>
      <c r="P1916" s="298">
        <v>1938</v>
      </c>
    </row>
    <row r="1917" spans="1:16">
      <c r="A1917" s="59">
        <v>30058</v>
      </c>
      <c r="B1917" s="59">
        <v>9</v>
      </c>
      <c r="C1917" s="59">
        <v>1</v>
      </c>
      <c r="D1917" s="59">
        <v>1</v>
      </c>
      <c r="E1917" s="59" t="s">
        <v>78</v>
      </c>
      <c r="F1917" s="227">
        <v>2</v>
      </c>
      <c r="G1917" s="227">
        <v>0</v>
      </c>
      <c r="H1917" s="59">
        <v>6</v>
      </c>
      <c r="I1917" s="227">
        <v>17</v>
      </c>
      <c r="J1917" s="59">
        <v>9353</v>
      </c>
      <c r="K1917" s="78">
        <f>VLOOKUP(msa[[#This Row],[hwycov_id]],cnf[],10,FALSE)</f>
        <v>9353</v>
      </c>
      <c r="L1917" s="229">
        <f t="shared" si="87"/>
        <v>0</v>
      </c>
      <c r="M1917" s="228">
        <f t="shared" si="88"/>
        <v>0</v>
      </c>
      <c r="N1917" s="228">
        <f t="shared" si="89"/>
        <v>0</v>
      </c>
      <c r="O1917" s="298" t="e">
        <f>VLOOKUP(msa[[#This Row],[hwycov_id]],check!$A$2:$P$26,16,FALSE)</f>
        <v>#N/A</v>
      </c>
      <c r="P1917" s="298">
        <v>1939</v>
      </c>
    </row>
    <row r="1918" spans="1:16">
      <c r="A1918" s="59">
        <v>13272</v>
      </c>
      <c r="B1918" s="59">
        <v>9</v>
      </c>
      <c r="C1918" s="59">
        <v>1</v>
      </c>
      <c r="D1918" s="59">
        <v>1</v>
      </c>
      <c r="E1918" s="59" t="s">
        <v>78</v>
      </c>
      <c r="F1918" s="227">
        <v>2</v>
      </c>
      <c r="G1918" s="227">
        <v>0</v>
      </c>
      <c r="H1918" s="59">
        <v>6</v>
      </c>
      <c r="I1918" s="227">
        <v>1</v>
      </c>
      <c r="J1918" s="59">
        <v>9550</v>
      </c>
      <c r="K1918" s="78">
        <f>VLOOKUP(msa[[#This Row],[hwycov_id]],cnf[],10,FALSE)</f>
        <v>9550</v>
      </c>
      <c r="L1918" s="229">
        <f t="shared" si="87"/>
        <v>0</v>
      </c>
      <c r="M1918" s="228">
        <f t="shared" si="88"/>
        <v>0</v>
      </c>
      <c r="N1918" s="228">
        <f t="shared" si="89"/>
        <v>0</v>
      </c>
      <c r="O1918" s="298" t="e">
        <f>VLOOKUP(msa[[#This Row],[hwycov_id]],check!$A$2:$P$26,16,FALSE)</f>
        <v>#N/A</v>
      </c>
      <c r="P1918" s="298">
        <v>1940</v>
      </c>
    </row>
    <row r="1919" spans="1:16">
      <c r="A1919" s="59">
        <v>28544</v>
      </c>
      <c r="B1919" s="59">
        <v>9</v>
      </c>
      <c r="C1919" s="59">
        <v>1</v>
      </c>
      <c r="D1919" s="59">
        <v>1</v>
      </c>
      <c r="E1919" s="59" t="s">
        <v>78</v>
      </c>
      <c r="F1919" s="227">
        <v>2</v>
      </c>
      <c r="G1919" s="227">
        <v>0</v>
      </c>
      <c r="H1919" s="59">
        <v>6</v>
      </c>
      <c r="I1919" s="227">
        <v>12</v>
      </c>
      <c r="J1919" s="59">
        <v>9636</v>
      </c>
      <c r="K1919" s="78">
        <f>VLOOKUP(msa[[#This Row],[hwycov_id]],cnf[],10,FALSE)</f>
        <v>9636</v>
      </c>
      <c r="L1919" s="229">
        <f t="shared" si="87"/>
        <v>0</v>
      </c>
      <c r="M1919" s="228">
        <f t="shared" si="88"/>
        <v>0</v>
      </c>
      <c r="N1919" s="228">
        <f t="shared" si="89"/>
        <v>0</v>
      </c>
      <c r="O1919" s="298" t="e">
        <f>VLOOKUP(msa[[#This Row],[hwycov_id]],check!$A$2:$P$26,16,FALSE)</f>
        <v>#N/A</v>
      </c>
      <c r="P1919" s="298">
        <v>1941</v>
      </c>
    </row>
    <row r="1920" spans="1:16">
      <c r="A1920" s="59">
        <v>28539</v>
      </c>
      <c r="B1920" s="59">
        <v>9</v>
      </c>
      <c r="C1920" s="59">
        <v>1</v>
      </c>
      <c r="D1920" s="59">
        <v>1</v>
      </c>
      <c r="E1920" s="59" t="s">
        <v>78</v>
      </c>
      <c r="F1920" s="227">
        <v>2</v>
      </c>
      <c r="G1920" s="227">
        <v>0</v>
      </c>
      <c r="H1920" s="59">
        <v>6</v>
      </c>
      <c r="I1920" s="227">
        <v>12</v>
      </c>
      <c r="J1920" s="59">
        <v>9849</v>
      </c>
      <c r="K1920" s="78">
        <f>VLOOKUP(msa[[#This Row],[hwycov_id]],cnf[],10,FALSE)</f>
        <v>9849</v>
      </c>
      <c r="L1920" s="229">
        <f t="shared" si="87"/>
        <v>0</v>
      </c>
      <c r="M1920" s="228">
        <f t="shared" si="88"/>
        <v>0</v>
      </c>
      <c r="N1920" s="228">
        <f t="shared" si="89"/>
        <v>0</v>
      </c>
      <c r="O1920" s="298" t="e">
        <f>VLOOKUP(msa[[#This Row],[hwycov_id]],check!$A$2:$P$26,16,FALSE)</f>
        <v>#N/A</v>
      </c>
      <c r="P1920" s="298">
        <v>1942</v>
      </c>
    </row>
    <row r="1921" spans="1:16">
      <c r="A1921" s="59">
        <v>2600</v>
      </c>
      <c r="B1921" s="59">
        <v>9</v>
      </c>
      <c r="C1921" s="59">
        <v>1</v>
      </c>
      <c r="D1921" s="59">
        <v>1</v>
      </c>
      <c r="E1921" s="59" t="s">
        <v>78</v>
      </c>
      <c r="F1921" s="227">
        <v>2</v>
      </c>
      <c r="G1921" s="227">
        <v>0</v>
      </c>
      <c r="H1921" s="59">
        <v>6</v>
      </c>
      <c r="I1921" s="227">
        <v>1</v>
      </c>
      <c r="J1921" s="59">
        <v>9851</v>
      </c>
      <c r="K1921" s="78">
        <f>VLOOKUP(msa[[#This Row],[hwycov_id]],cnf[],10,FALSE)</f>
        <v>9851</v>
      </c>
      <c r="L1921" s="229">
        <f t="shared" si="87"/>
        <v>0</v>
      </c>
      <c r="M1921" s="228">
        <f t="shared" si="88"/>
        <v>0</v>
      </c>
      <c r="N1921" s="228">
        <f t="shared" si="89"/>
        <v>0</v>
      </c>
      <c r="O1921" s="298" t="e">
        <f>VLOOKUP(msa[[#This Row],[hwycov_id]],check!$A$2:$P$26,16,FALSE)</f>
        <v>#N/A</v>
      </c>
      <c r="P1921" s="298">
        <v>1943</v>
      </c>
    </row>
    <row r="1922" spans="1:16">
      <c r="A1922" s="59">
        <v>28538</v>
      </c>
      <c r="B1922" s="59">
        <v>9</v>
      </c>
      <c r="C1922" s="59">
        <v>1</v>
      </c>
      <c r="D1922" s="59">
        <v>1</v>
      </c>
      <c r="E1922" s="59" t="s">
        <v>78</v>
      </c>
      <c r="F1922" s="227">
        <v>2</v>
      </c>
      <c r="G1922" s="227">
        <v>0</v>
      </c>
      <c r="H1922" s="59">
        <v>6</v>
      </c>
      <c r="I1922" s="227">
        <v>12</v>
      </c>
      <c r="J1922" s="59">
        <v>9863</v>
      </c>
      <c r="K1922" s="78">
        <f>VLOOKUP(msa[[#This Row],[hwycov_id]],cnf[],10,FALSE)</f>
        <v>9863</v>
      </c>
      <c r="L1922" s="229">
        <f t="shared" ref="L1922:L1985" si="90">K1922/J1922-1</f>
        <v>0</v>
      </c>
      <c r="M1922" s="228">
        <f t="shared" ref="M1922:M1985" si="91">K1922-J1922</f>
        <v>0</v>
      </c>
      <c r="N1922" s="228">
        <f t="shared" ref="N1922:N1985" si="92">POWER(M1922,2)</f>
        <v>0</v>
      </c>
      <c r="O1922" s="298" t="e">
        <f>VLOOKUP(msa[[#This Row],[hwycov_id]],check!$A$2:$P$26,16,FALSE)</f>
        <v>#N/A</v>
      </c>
      <c r="P1922" s="298">
        <v>1944</v>
      </c>
    </row>
    <row r="1923" spans="1:16">
      <c r="A1923" s="59">
        <v>10905</v>
      </c>
      <c r="B1923" s="59">
        <v>9</v>
      </c>
      <c r="C1923" s="59">
        <v>1</v>
      </c>
      <c r="D1923" s="59">
        <v>1</v>
      </c>
      <c r="E1923" s="59" t="s">
        <v>78</v>
      </c>
      <c r="F1923" s="227">
        <v>2</v>
      </c>
      <c r="G1923" s="227">
        <v>0</v>
      </c>
      <c r="H1923" s="59">
        <v>6</v>
      </c>
      <c r="I1923" s="227">
        <v>6</v>
      </c>
      <c r="J1923" s="59">
        <v>9989</v>
      </c>
      <c r="K1923" s="78">
        <f>VLOOKUP(msa[[#This Row],[hwycov_id]],cnf[],10,FALSE)</f>
        <v>9989</v>
      </c>
      <c r="L1923" s="229">
        <f t="shared" si="90"/>
        <v>0</v>
      </c>
      <c r="M1923" s="228">
        <f t="shared" si="91"/>
        <v>0</v>
      </c>
      <c r="N1923" s="228">
        <f t="shared" si="92"/>
        <v>0</v>
      </c>
      <c r="O1923" s="298" t="e">
        <f>VLOOKUP(msa[[#This Row],[hwycov_id]],check!$A$2:$P$26,16,FALSE)</f>
        <v>#N/A</v>
      </c>
      <c r="P1923" s="298">
        <v>1945</v>
      </c>
    </row>
    <row r="1924" spans="1:16">
      <c r="A1924" s="59">
        <v>28529</v>
      </c>
      <c r="B1924" s="59">
        <v>9</v>
      </c>
      <c r="C1924" s="59">
        <v>1</v>
      </c>
      <c r="D1924" s="59">
        <v>1</v>
      </c>
      <c r="E1924" s="59" t="s">
        <v>78</v>
      </c>
      <c r="F1924" s="227">
        <v>2</v>
      </c>
      <c r="G1924" s="227">
        <v>1</v>
      </c>
      <c r="H1924" s="59">
        <v>6</v>
      </c>
      <c r="I1924" s="227">
        <v>12</v>
      </c>
      <c r="J1924" s="59">
        <v>10099</v>
      </c>
      <c r="K1924" s="78">
        <f>VLOOKUP(msa[[#This Row],[hwycov_id]],cnf[],10,FALSE)</f>
        <v>10099</v>
      </c>
      <c r="L1924" s="229">
        <f t="shared" si="90"/>
        <v>0</v>
      </c>
      <c r="M1924" s="228">
        <f t="shared" si="91"/>
        <v>0</v>
      </c>
      <c r="N1924" s="228">
        <f t="shared" si="92"/>
        <v>0</v>
      </c>
      <c r="O1924" s="298" t="e">
        <f>VLOOKUP(msa[[#This Row],[hwycov_id]],check!$A$2:$P$26,16,FALSE)</f>
        <v>#N/A</v>
      </c>
      <c r="P1924" s="298">
        <v>1946</v>
      </c>
    </row>
    <row r="1925" spans="1:16">
      <c r="A1925" s="59">
        <v>28497</v>
      </c>
      <c r="B1925" s="59">
        <v>9</v>
      </c>
      <c r="C1925" s="59">
        <v>1</v>
      </c>
      <c r="D1925" s="59">
        <v>1</v>
      </c>
      <c r="E1925" s="59" t="s">
        <v>78</v>
      </c>
      <c r="F1925" s="227">
        <v>2</v>
      </c>
      <c r="G1925" s="227">
        <v>1</v>
      </c>
      <c r="H1925" s="59">
        <v>6</v>
      </c>
      <c r="I1925" s="227">
        <v>12</v>
      </c>
      <c r="J1925" s="59">
        <v>10154</v>
      </c>
      <c r="K1925" s="78">
        <f>VLOOKUP(msa[[#This Row],[hwycov_id]],cnf[],10,FALSE)</f>
        <v>10154</v>
      </c>
      <c r="L1925" s="229">
        <f t="shared" si="90"/>
        <v>0</v>
      </c>
      <c r="M1925" s="228">
        <f t="shared" si="91"/>
        <v>0</v>
      </c>
      <c r="N1925" s="228">
        <f t="shared" si="92"/>
        <v>0</v>
      </c>
      <c r="O1925" s="298" t="e">
        <f>VLOOKUP(msa[[#This Row],[hwycov_id]],check!$A$2:$P$26,16,FALSE)</f>
        <v>#N/A</v>
      </c>
      <c r="P1925" s="298">
        <v>1947</v>
      </c>
    </row>
    <row r="1926" spans="1:16">
      <c r="A1926" s="59">
        <v>29835</v>
      </c>
      <c r="B1926" s="59">
        <v>9</v>
      </c>
      <c r="C1926" s="59">
        <v>1</v>
      </c>
      <c r="D1926" s="59">
        <v>1</v>
      </c>
      <c r="E1926" s="59" t="s">
        <v>78</v>
      </c>
      <c r="F1926" s="227">
        <v>2</v>
      </c>
      <c r="G1926" s="227">
        <v>1</v>
      </c>
      <c r="H1926" s="59">
        <v>6</v>
      </c>
      <c r="I1926" s="227">
        <v>6</v>
      </c>
      <c r="J1926" s="59">
        <v>10194</v>
      </c>
      <c r="K1926" s="78">
        <f>VLOOKUP(msa[[#This Row],[hwycov_id]],cnf[],10,FALSE)</f>
        <v>10194</v>
      </c>
      <c r="L1926" s="229">
        <f t="shared" si="90"/>
        <v>0</v>
      </c>
      <c r="M1926" s="228">
        <f t="shared" si="91"/>
        <v>0</v>
      </c>
      <c r="N1926" s="228">
        <f t="shared" si="92"/>
        <v>0</v>
      </c>
      <c r="O1926" s="298" t="e">
        <f>VLOOKUP(msa[[#This Row],[hwycov_id]],check!$A$2:$P$26,16,FALSE)</f>
        <v>#N/A</v>
      </c>
      <c r="P1926" s="298">
        <v>1948</v>
      </c>
    </row>
    <row r="1927" spans="1:16">
      <c r="A1927" s="59">
        <v>2621</v>
      </c>
      <c r="B1927" s="59">
        <v>9</v>
      </c>
      <c r="C1927" s="59">
        <v>1</v>
      </c>
      <c r="D1927" s="59">
        <v>1</v>
      </c>
      <c r="E1927" s="59" t="s">
        <v>78</v>
      </c>
      <c r="F1927" s="227">
        <v>2</v>
      </c>
      <c r="G1927" s="227">
        <v>1</v>
      </c>
      <c r="H1927" s="59">
        <v>6</v>
      </c>
      <c r="I1927" s="227">
        <v>6</v>
      </c>
      <c r="J1927" s="59">
        <v>10265</v>
      </c>
      <c r="K1927" s="78">
        <f>VLOOKUP(msa[[#This Row],[hwycov_id]],cnf[],10,FALSE)</f>
        <v>10265</v>
      </c>
      <c r="L1927" s="229">
        <f t="shared" si="90"/>
        <v>0</v>
      </c>
      <c r="M1927" s="228">
        <f t="shared" si="91"/>
        <v>0</v>
      </c>
      <c r="N1927" s="228">
        <f t="shared" si="92"/>
        <v>0</v>
      </c>
      <c r="O1927" s="298" t="e">
        <f>VLOOKUP(msa[[#This Row],[hwycov_id]],check!$A$2:$P$26,16,FALSE)</f>
        <v>#N/A</v>
      </c>
      <c r="P1927" s="298">
        <v>1949</v>
      </c>
    </row>
    <row r="1928" spans="1:16">
      <c r="A1928" s="59">
        <v>13553</v>
      </c>
      <c r="B1928" s="59">
        <v>9</v>
      </c>
      <c r="C1928" s="59">
        <v>1</v>
      </c>
      <c r="D1928" s="59">
        <v>1</v>
      </c>
      <c r="E1928" s="59" t="s">
        <v>78</v>
      </c>
      <c r="F1928" s="227">
        <v>2</v>
      </c>
      <c r="G1928" s="227">
        <v>1</v>
      </c>
      <c r="H1928" s="59">
        <v>6</v>
      </c>
      <c r="I1928" s="227">
        <v>17</v>
      </c>
      <c r="J1928" s="59">
        <v>10277</v>
      </c>
      <c r="K1928" s="78">
        <f>VLOOKUP(msa[[#This Row],[hwycov_id]],cnf[],10,FALSE)</f>
        <v>10277</v>
      </c>
      <c r="L1928" s="229">
        <f t="shared" si="90"/>
        <v>0</v>
      </c>
      <c r="M1928" s="228">
        <f t="shared" si="91"/>
        <v>0</v>
      </c>
      <c r="N1928" s="228">
        <f t="shared" si="92"/>
        <v>0</v>
      </c>
      <c r="O1928" s="298" t="e">
        <f>VLOOKUP(msa[[#This Row],[hwycov_id]],check!$A$2:$P$26,16,FALSE)</f>
        <v>#N/A</v>
      </c>
      <c r="P1928" s="298">
        <v>1950</v>
      </c>
    </row>
    <row r="1929" spans="1:16">
      <c r="A1929" s="59">
        <v>11133</v>
      </c>
      <c r="B1929" s="59">
        <v>9</v>
      </c>
      <c r="C1929" s="59">
        <v>1</v>
      </c>
      <c r="D1929" s="59">
        <v>1</v>
      </c>
      <c r="E1929" s="59" t="s">
        <v>78</v>
      </c>
      <c r="F1929" s="227">
        <v>2</v>
      </c>
      <c r="G1929" s="227">
        <v>1</v>
      </c>
      <c r="H1929" s="59">
        <v>6</v>
      </c>
      <c r="I1929" s="227">
        <v>1</v>
      </c>
      <c r="J1929" s="59">
        <v>10427</v>
      </c>
      <c r="K1929" s="78">
        <f>VLOOKUP(msa[[#This Row],[hwycov_id]],cnf[],10,FALSE)</f>
        <v>10427</v>
      </c>
      <c r="L1929" s="229">
        <f t="shared" si="90"/>
        <v>0</v>
      </c>
      <c r="M1929" s="228">
        <f t="shared" si="91"/>
        <v>0</v>
      </c>
      <c r="N1929" s="228">
        <f t="shared" si="92"/>
        <v>0</v>
      </c>
      <c r="O1929" s="298" t="e">
        <f>VLOOKUP(msa[[#This Row],[hwycov_id]],check!$A$2:$P$26,16,FALSE)</f>
        <v>#N/A</v>
      </c>
      <c r="P1929" s="298">
        <v>1951</v>
      </c>
    </row>
    <row r="1930" spans="1:16">
      <c r="A1930" s="59">
        <v>28483</v>
      </c>
      <c r="B1930" s="59">
        <v>9</v>
      </c>
      <c r="C1930" s="59">
        <v>1</v>
      </c>
      <c r="D1930" s="59">
        <v>1</v>
      </c>
      <c r="E1930" s="59" t="s">
        <v>78</v>
      </c>
      <c r="F1930" s="227">
        <v>2</v>
      </c>
      <c r="G1930" s="227">
        <v>1</v>
      </c>
      <c r="H1930" s="59">
        <v>6</v>
      </c>
      <c r="I1930" s="227">
        <v>6</v>
      </c>
      <c r="J1930" s="59">
        <v>10749</v>
      </c>
      <c r="K1930" s="78">
        <f>VLOOKUP(msa[[#This Row],[hwycov_id]],cnf[],10,FALSE)</f>
        <v>10749</v>
      </c>
      <c r="L1930" s="229">
        <f t="shared" si="90"/>
        <v>0</v>
      </c>
      <c r="M1930" s="228">
        <f t="shared" si="91"/>
        <v>0</v>
      </c>
      <c r="N1930" s="228">
        <f t="shared" si="92"/>
        <v>0</v>
      </c>
      <c r="O1930" s="298" t="e">
        <f>VLOOKUP(msa[[#This Row],[hwycov_id]],check!$A$2:$P$26,16,FALSE)</f>
        <v>#N/A</v>
      </c>
      <c r="P1930" s="298">
        <v>1952</v>
      </c>
    </row>
    <row r="1931" spans="1:16">
      <c r="A1931" s="59">
        <v>13278</v>
      </c>
      <c r="B1931" s="59">
        <v>9</v>
      </c>
      <c r="C1931" s="59">
        <v>1</v>
      </c>
      <c r="D1931" s="59">
        <v>1</v>
      </c>
      <c r="E1931" s="59" t="s">
        <v>78</v>
      </c>
      <c r="F1931" s="227">
        <v>2</v>
      </c>
      <c r="G1931" s="227">
        <v>1</v>
      </c>
      <c r="H1931" s="59">
        <v>6</v>
      </c>
      <c r="I1931" s="227">
        <v>1</v>
      </c>
      <c r="J1931" s="59">
        <v>10772</v>
      </c>
      <c r="K1931" s="78">
        <f>VLOOKUP(msa[[#This Row],[hwycov_id]],cnf[],10,FALSE)</f>
        <v>10772</v>
      </c>
      <c r="L1931" s="229">
        <f t="shared" si="90"/>
        <v>0</v>
      </c>
      <c r="M1931" s="228">
        <f t="shared" si="91"/>
        <v>0</v>
      </c>
      <c r="N1931" s="228">
        <f t="shared" si="92"/>
        <v>0</v>
      </c>
      <c r="O1931" s="298" t="e">
        <f>VLOOKUP(msa[[#This Row],[hwycov_id]],check!$A$2:$P$26,16,FALSE)</f>
        <v>#N/A</v>
      </c>
      <c r="P1931" s="298">
        <v>1953</v>
      </c>
    </row>
    <row r="1932" spans="1:16">
      <c r="A1932" s="59">
        <v>28851</v>
      </c>
      <c r="B1932" s="59">
        <v>9</v>
      </c>
      <c r="C1932" s="59">
        <v>1</v>
      </c>
      <c r="D1932" s="59">
        <v>1</v>
      </c>
      <c r="E1932" s="59" t="s">
        <v>78</v>
      </c>
      <c r="F1932" s="227">
        <v>2</v>
      </c>
      <c r="G1932" s="227">
        <v>1</v>
      </c>
      <c r="H1932" s="59">
        <v>6</v>
      </c>
      <c r="I1932" s="227">
        <v>18</v>
      </c>
      <c r="J1932" s="59">
        <v>10790</v>
      </c>
      <c r="K1932" s="78">
        <f>VLOOKUP(msa[[#This Row],[hwycov_id]],cnf[],10,FALSE)</f>
        <v>10790</v>
      </c>
      <c r="L1932" s="229">
        <f t="shared" si="90"/>
        <v>0</v>
      </c>
      <c r="M1932" s="228">
        <f t="shared" si="91"/>
        <v>0</v>
      </c>
      <c r="N1932" s="228">
        <f t="shared" si="92"/>
        <v>0</v>
      </c>
      <c r="O1932" s="298" t="e">
        <f>VLOOKUP(msa[[#This Row],[hwycov_id]],check!$A$2:$P$26,16,FALSE)</f>
        <v>#N/A</v>
      </c>
      <c r="P1932" s="298">
        <v>1954</v>
      </c>
    </row>
    <row r="1933" spans="1:16">
      <c r="A1933" s="59">
        <v>28642</v>
      </c>
      <c r="B1933" s="59">
        <v>9</v>
      </c>
      <c r="C1933" s="59">
        <v>1</v>
      </c>
      <c r="D1933" s="59">
        <v>1</v>
      </c>
      <c r="E1933" s="59" t="s">
        <v>78</v>
      </c>
      <c r="F1933" s="227">
        <v>2</v>
      </c>
      <c r="G1933" s="227">
        <v>1</v>
      </c>
      <c r="H1933" s="59">
        <v>6</v>
      </c>
      <c r="I1933" s="227">
        <v>1</v>
      </c>
      <c r="J1933" s="59">
        <v>12933</v>
      </c>
      <c r="K1933" s="78">
        <f>VLOOKUP(msa[[#This Row],[hwycov_id]],cnf[],10,FALSE)</f>
        <v>12933</v>
      </c>
      <c r="L1933" s="229">
        <f t="shared" si="90"/>
        <v>0</v>
      </c>
      <c r="M1933" s="228">
        <f t="shared" si="91"/>
        <v>0</v>
      </c>
      <c r="N1933" s="228">
        <f t="shared" si="92"/>
        <v>0</v>
      </c>
      <c r="O1933" s="298" t="e">
        <f>VLOOKUP(msa[[#This Row],[hwycov_id]],check!$A$2:$P$26,16,FALSE)</f>
        <v>#N/A</v>
      </c>
      <c r="P1933" s="298">
        <v>1955</v>
      </c>
    </row>
    <row r="1934" spans="1:16">
      <c r="A1934" s="59">
        <v>16292</v>
      </c>
      <c r="B1934" s="59">
        <v>9</v>
      </c>
      <c r="C1934" s="59">
        <v>1</v>
      </c>
      <c r="D1934" s="59">
        <v>1</v>
      </c>
      <c r="E1934" s="59" t="s">
        <v>78</v>
      </c>
      <c r="F1934" s="227">
        <v>2</v>
      </c>
      <c r="G1934" s="227">
        <v>1</v>
      </c>
      <c r="H1934" s="59">
        <v>6</v>
      </c>
      <c r="I1934" s="227">
        <v>6</v>
      </c>
      <c r="J1934" s="59">
        <v>14562</v>
      </c>
      <c r="K1934" s="78">
        <f>VLOOKUP(msa[[#This Row],[hwycov_id]],cnf[],10,FALSE)</f>
        <v>14562</v>
      </c>
      <c r="L1934" s="229">
        <f t="shared" si="90"/>
        <v>0</v>
      </c>
      <c r="M1934" s="228">
        <f t="shared" si="91"/>
        <v>0</v>
      </c>
      <c r="N1934" s="228">
        <f t="shared" si="92"/>
        <v>0</v>
      </c>
      <c r="O1934" s="298" t="e">
        <f>VLOOKUP(msa[[#This Row],[hwycov_id]],check!$A$2:$P$26,16,FALSE)</f>
        <v>#N/A</v>
      </c>
      <c r="P1934" s="298">
        <v>1956</v>
      </c>
    </row>
    <row r="1935" spans="1:16">
      <c r="A1935" s="59">
        <v>3924</v>
      </c>
      <c r="B1935" s="59">
        <v>9</v>
      </c>
      <c r="C1935" s="59">
        <v>1</v>
      </c>
      <c r="D1935" s="59">
        <v>1</v>
      </c>
      <c r="E1935" s="59" t="s">
        <v>78</v>
      </c>
      <c r="F1935" s="227">
        <v>2</v>
      </c>
      <c r="G1935" s="227">
        <v>1</v>
      </c>
      <c r="H1935" s="59">
        <v>6</v>
      </c>
      <c r="I1935" s="227">
        <v>18</v>
      </c>
      <c r="J1935" s="59">
        <v>14564</v>
      </c>
      <c r="K1935" s="78">
        <f>VLOOKUP(msa[[#This Row],[hwycov_id]],cnf[],10,FALSE)</f>
        <v>14564</v>
      </c>
      <c r="L1935" s="229">
        <f t="shared" si="90"/>
        <v>0</v>
      </c>
      <c r="M1935" s="228">
        <f t="shared" si="91"/>
        <v>0</v>
      </c>
      <c r="N1935" s="228">
        <f t="shared" si="92"/>
        <v>0</v>
      </c>
      <c r="O1935" s="298" t="e">
        <f>VLOOKUP(msa[[#This Row],[hwycov_id]],check!$A$2:$P$26,16,FALSE)</f>
        <v>#N/A</v>
      </c>
      <c r="P1935" s="298">
        <v>1957</v>
      </c>
    </row>
    <row r="1936" spans="1:16">
      <c r="A1936" s="59">
        <v>3540</v>
      </c>
      <c r="B1936" s="59">
        <v>9</v>
      </c>
      <c r="C1936" s="59">
        <v>1</v>
      </c>
      <c r="D1936" s="59">
        <v>1</v>
      </c>
      <c r="E1936" s="59" t="s">
        <v>78</v>
      </c>
      <c r="F1936" s="227">
        <v>2</v>
      </c>
      <c r="G1936" s="227">
        <v>1</v>
      </c>
      <c r="H1936" s="59">
        <v>6</v>
      </c>
      <c r="I1936" s="227">
        <v>19</v>
      </c>
      <c r="J1936" s="59">
        <v>15583</v>
      </c>
      <c r="K1936" s="78">
        <f>VLOOKUP(msa[[#This Row],[hwycov_id]],cnf[],10,FALSE)</f>
        <v>15583</v>
      </c>
      <c r="L1936" s="229">
        <f t="shared" si="90"/>
        <v>0</v>
      </c>
      <c r="M1936" s="228">
        <f t="shared" si="91"/>
        <v>0</v>
      </c>
      <c r="N1936" s="228">
        <f t="shared" si="92"/>
        <v>0</v>
      </c>
      <c r="O1936" s="298" t="e">
        <f>VLOOKUP(msa[[#This Row],[hwycov_id]],check!$A$2:$P$26,16,FALSE)</f>
        <v>#N/A</v>
      </c>
      <c r="P1936" s="298">
        <v>1958</v>
      </c>
    </row>
    <row r="1937" spans="1:16">
      <c r="A1937" s="59">
        <v>13526</v>
      </c>
      <c r="B1937" s="59">
        <v>9</v>
      </c>
      <c r="C1937" s="59">
        <v>1</v>
      </c>
      <c r="D1937" s="59">
        <v>1</v>
      </c>
      <c r="E1937" s="59" t="s">
        <v>78</v>
      </c>
      <c r="F1937" s="227">
        <v>2</v>
      </c>
      <c r="G1937" s="227">
        <v>1</v>
      </c>
      <c r="H1937" s="59">
        <v>6</v>
      </c>
      <c r="I1937" s="227">
        <v>6</v>
      </c>
      <c r="J1937" s="59">
        <v>15907</v>
      </c>
      <c r="K1937" s="78">
        <f>VLOOKUP(msa[[#This Row],[hwycov_id]],cnf[],10,FALSE)</f>
        <v>15907</v>
      </c>
      <c r="L1937" s="229">
        <f t="shared" si="90"/>
        <v>0</v>
      </c>
      <c r="M1937" s="228">
        <f t="shared" si="91"/>
        <v>0</v>
      </c>
      <c r="N1937" s="228">
        <f t="shared" si="92"/>
        <v>0</v>
      </c>
      <c r="O1937" s="298" t="e">
        <f>VLOOKUP(msa[[#This Row],[hwycov_id]],check!$A$2:$P$26,16,FALSE)</f>
        <v>#N/A</v>
      </c>
      <c r="P1937" s="298">
        <v>1959</v>
      </c>
    </row>
    <row r="1938" spans="1:16">
      <c r="A1938" s="59">
        <v>12562</v>
      </c>
      <c r="B1938" s="59">
        <v>9</v>
      </c>
      <c r="C1938" s="59">
        <v>1</v>
      </c>
      <c r="D1938" s="59">
        <v>1</v>
      </c>
      <c r="E1938" s="59" t="s">
        <v>78</v>
      </c>
      <c r="F1938" s="227">
        <v>2</v>
      </c>
      <c r="G1938" s="227">
        <v>1</v>
      </c>
      <c r="H1938" s="59">
        <v>6</v>
      </c>
      <c r="I1938" s="227">
        <v>12</v>
      </c>
      <c r="J1938" s="59">
        <v>17115</v>
      </c>
      <c r="K1938" s="78">
        <f>VLOOKUP(msa[[#This Row],[hwycov_id]],cnf[],10,FALSE)</f>
        <v>17115</v>
      </c>
      <c r="L1938" s="229">
        <f t="shared" si="90"/>
        <v>0</v>
      </c>
      <c r="M1938" s="228">
        <f t="shared" si="91"/>
        <v>0</v>
      </c>
      <c r="N1938" s="228">
        <f t="shared" si="92"/>
        <v>0</v>
      </c>
      <c r="O1938" s="298" t="e">
        <f>VLOOKUP(msa[[#This Row],[hwycov_id]],check!$A$2:$P$26,16,FALSE)</f>
        <v>#N/A</v>
      </c>
      <c r="P1938" s="298">
        <v>1960</v>
      </c>
    </row>
    <row r="1939" spans="1:16">
      <c r="A1939" s="59">
        <v>51054</v>
      </c>
      <c r="B1939" s="59">
        <v>2</v>
      </c>
      <c r="C1939" s="59">
        <v>1</v>
      </c>
      <c r="D1939" s="59">
        <v>1</v>
      </c>
      <c r="E1939" s="59" t="s">
        <v>82</v>
      </c>
      <c r="F1939" s="227">
        <v>3</v>
      </c>
      <c r="G1939" s="227">
        <v>1</v>
      </c>
      <c r="H1939" s="59">
        <v>6</v>
      </c>
      <c r="I1939" s="227">
        <v>19</v>
      </c>
      <c r="J1939" s="59">
        <v>18632</v>
      </c>
      <c r="K1939" s="78">
        <f>VLOOKUP(msa[[#This Row],[hwycov_id]],cnf[],10,FALSE)</f>
        <v>18632</v>
      </c>
      <c r="L1939" s="229">
        <f t="shared" si="90"/>
        <v>0</v>
      </c>
      <c r="M1939" s="228">
        <f t="shared" si="91"/>
        <v>0</v>
      </c>
      <c r="N1939" s="228">
        <f t="shared" si="92"/>
        <v>0</v>
      </c>
      <c r="O1939" s="298" t="e">
        <f>VLOOKUP(msa[[#This Row],[hwycov_id]],check!$A$2:$P$26,16,FALSE)</f>
        <v>#N/A</v>
      </c>
      <c r="P1939" s="298">
        <v>1961</v>
      </c>
    </row>
    <row r="1940" spans="1:16">
      <c r="A1940" s="59">
        <v>51053</v>
      </c>
      <c r="B1940" s="59">
        <v>2</v>
      </c>
      <c r="C1940" s="59">
        <v>1</v>
      </c>
      <c r="D1940" s="59">
        <v>1</v>
      </c>
      <c r="E1940" s="59" t="s">
        <v>82</v>
      </c>
      <c r="F1940" s="227">
        <v>3</v>
      </c>
      <c r="G1940" s="227">
        <v>1</v>
      </c>
      <c r="H1940" s="59">
        <v>6</v>
      </c>
      <c r="I1940" s="227">
        <v>19</v>
      </c>
      <c r="J1940" s="59">
        <v>19351</v>
      </c>
      <c r="K1940" s="78">
        <f>VLOOKUP(msa[[#This Row],[hwycov_id]],cnf[],10,FALSE)</f>
        <v>19351</v>
      </c>
      <c r="L1940" s="229">
        <f t="shared" si="90"/>
        <v>0</v>
      </c>
      <c r="M1940" s="228">
        <f t="shared" si="91"/>
        <v>0</v>
      </c>
      <c r="N1940" s="228">
        <f t="shared" si="92"/>
        <v>0</v>
      </c>
      <c r="O1940" s="298" t="e">
        <f>VLOOKUP(msa[[#This Row],[hwycov_id]],check!$A$2:$P$26,16,FALSE)</f>
        <v>#N/A</v>
      </c>
      <c r="P1940" s="298">
        <v>1962</v>
      </c>
    </row>
    <row r="1941" spans="1:16">
      <c r="A1941" s="59">
        <v>16656</v>
      </c>
      <c r="B1941" s="59">
        <v>2</v>
      </c>
      <c r="C1941" s="59">
        <v>1</v>
      </c>
      <c r="D1941" s="59">
        <v>2</v>
      </c>
      <c r="E1941" s="59" t="s">
        <v>80</v>
      </c>
      <c r="F1941" s="227">
        <v>3</v>
      </c>
      <c r="G1941" s="227">
        <v>2</v>
      </c>
      <c r="H1941" s="59">
        <v>6</v>
      </c>
      <c r="I1941" s="227">
        <v>1</v>
      </c>
      <c r="J1941" s="59">
        <v>28100</v>
      </c>
      <c r="K1941" s="78">
        <f>VLOOKUP(msa[[#This Row],[hwycov_id]],cnf[],10,FALSE)</f>
        <v>28100</v>
      </c>
      <c r="L1941" s="229">
        <f t="shared" si="90"/>
        <v>0</v>
      </c>
      <c r="M1941" s="228">
        <f t="shared" si="91"/>
        <v>0</v>
      </c>
      <c r="N1941" s="228">
        <f t="shared" si="92"/>
        <v>0</v>
      </c>
      <c r="O1941" s="298" t="e">
        <f>VLOOKUP(msa[[#This Row],[hwycov_id]],check!$A$2:$P$26,16,FALSE)</f>
        <v>#N/A</v>
      </c>
      <c r="P1941" s="298">
        <v>1963</v>
      </c>
    </row>
    <row r="1942" spans="1:16">
      <c r="A1942" s="59">
        <v>7653</v>
      </c>
      <c r="B1942" s="59">
        <v>2</v>
      </c>
      <c r="C1942" s="59">
        <v>1</v>
      </c>
      <c r="D1942" s="59">
        <v>2</v>
      </c>
      <c r="E1942" s="59" t="s">
        <v>80</v>
      </c>
      <c r="F1942" s="227">
        <v>3</v>
      </c>
      <c r="G1942" s="227">
        <v>2</v>
      </c>
      <c r="H1942" s="59">
        <v>6</v>
      </c>
      <c r="I1942" s="227">
        <v>1</v>
      </c>
      <c r="J1942" s="59">
        <v>29400</v>
      </c>
      <c r="K1942" s="78">
        <f>VLOOKUP(msa[[#This Row],[hwycov_id]],cnf[],10,FALSE)</f>
        <v>29400</v>
      </c>
      <c r="L1942" s="229">
        <f t="shared" si="90"/>
        <v>0</v>
      </c>
      <c r="M1942" s="228">
        <f t="shared" si="91"/>
        <v>0</v>
      </c>
      <c r="N1942" s="228">
        <f t="shared" si="92"/>
        <v>0</v>
      </c>
      <c r="O1942" s="298" t="e">
        <f>VLOOKUP(msa[[#This Row],[hwycov_id]],check!$A$2:$P$26,16,FALSE)</f>
        <v>#N/A</v>
      </c>
      <c r="P1942" s="298">
        <v>1964</v>
      </c>
    </row>
    <row r="1943" spans="1:16">
      <c r="A1943" s="59">
        <v>12561</v>
      </c>
      <c r="B1943" s="59">
        <v>2</v>
      </c>
      <c r="C1943" s="59">
        <v>1</v>
      </c>
      <c r="D1943" s="59">
        <v>2</v>
      </c>
      <c r="E1943" s="59" t="s">
        <v>80</v>
      </c>
      <c r="F1943" s="227">
        <v>3</v>
      </c>
      <c r="G1943" s="227">
        <v>3</v>
      </c>
      <c r="H1943" s="59">
        <v>6</v>
      </c>
      <c r="I1943" s="227">
        <v>1</v>
      </c>
      <c r="J1943" s="59">
        <v>31100</v>
      </c>
      <c r="K1943" s="78">
        <f>VLOOKUP(msa[[#This Row],[hwycov_id]],cnf[],10,FALSE)</f>
        <v>31100</v>
      </c>
      <c r="L1943" s="229">
        <f t="shared" si="90"/>
        <v>0</v>
      </c>
      <c r="M1943" s="228">
        <f t="shared" si="91"/>
        <v>0</v>
      </c>
      <c r="N1943" s="228">
        <f t="shared" si="92"/>
        <v>0</v>
      </c>
      <c r="O1943" s="298" t="e">
        <f>VLOOKUP(msa[[#This Row],[hwycov_id]],check!$A$2:$P$26,16,FALSE)</f>
        <v>#N/A</v>
      </c>
      <c r="P1943" s="298">
        <v>1965</v>
      </c>
    </row>
    <row r="1944" spans="1:16">
      <c r="A1944" s="59">
        <v>263</v>
      </c>
      <c r="B1944" s="59">
        <v>2</v>
      </c>
      <c r="C1944" s="59">
        <v>1</v>
      </c>
      <c r="D1944" s="59">
        <v>2</v>
      </c>
      <c r="E1944" s="59" t="s">
        <v>80</v>
      </c>
      <c r="F1944" s="227">
        <v>3</v>
      </c>
      <c r="G1944" s="227">
        <v>3</v>
      </c>
      <c r="H1944" s="59">
        <v>6</v>
      </c>
      <c r="I1944" s="227">
        <v>1</v>
      </c>
      <c r="J1944" s="59">
        <v>35500</v>
      </c>
      <c r="K1944" s="78">
        <f>VLOOKUP(msa[[#This Row],[hwycov_id]],cnf[],10,FALSE)</f>
        <v>35500</v>
      </c>
      <c r="L1944" s="229">
        <f t="shared" si="90"/>
        <v>0</v>
      </c>
      <c r="M1944" s="228">
        <f t="shared" si="91"/>
        <v>0</v>
      </c>
      <c r="N1944" s="228">
        <f t="shared" si="92"/>
        <v>0</v>
      </c>
      <c r="O1944" s="298" t="e">
        <f>VLOOKUP(msa[[#This Row],[hwycov_id]],check!$A$2:$P$26,16,FALSE)</f>
        <v>#N/A</v>
      </c>
      <c r="P1944" s="298">
        <v>1966</v>
      </c>
    </row>
    <row r="1945" spans="1:16">
      <c r="A1945" s="59">
        <v>775</v>
      </c>
      <c r="B1945" s="59">
        <v>2</v>
      </c>
      <c r="C1945" s="59">
        <v>1</v>
      </c>
      <c r="D1945" s="59">
        <v>2</v>
      </c>
      <c r="E1945" s="59" t="s">
        <v>80</v>
      </c>
      <c r="F1945" s="227">
        <v>3</v>
      </c>
      <c r="G1945" s="227">
        <v>3</v>
      </c>
      <c r="H1945" s="59">
        <v>6</v>
      </c>
      <c r="I1945" s="227">
        <v>1</v>
      </c>
      <c r="J1945" s="59">
        <v>35900</v>
      </c>
      <c r="K1945" s="78">
        <f>VLOOKUP(msa[[#This Row],[hwycov_id]],cnf[],10,FALSE)</f>
        <v>35900</v>
      </c>
      <c r="L1945" s="229">
        <f t="shared" si="90"/>
        <v>0</v>
      </c>
      <c r="M1945" s="228">
        <f t="shared" si="91"/>
        <v>0</v>
      </c>
      <c r="N1945" s="228">
        <f t="shared" si="92"/>
        <v>0</v>
      </c>
      <c r="O1945" s="298" t="e">
        <f>VLOOKUP(msa[[#This Row],[hwycov_id]],check!$A$2:$P$26,16,FALSE)</f>
        <v>#N/A</v>
      </c>
      <c r="P1945" s="298">
        <v>1967</v>
      </c>
    </row>
    <row r="1946" spans="1:16">
      <c r="A1946" s="59">
        <v>12128</v>
      </c>
      <c r="B1946" s="59">
        <v>2</v>
      </c>
      <c r="C1946" s="59">
        <v>1</v>
      </c>
      <c r="D1946" s="59">
        <v>2</v>
      </c>
      <c r="E1946" s="59" t="s">
        <v>80</v>
      </c>
      <c r="F1946" s="227">
        <v>3</v>
      </c>
      <c r="G1946" s="227">
        <v>3</v>
      </c>
      <c r="H1946" s="59">
        <v>6</v>
      </c>
      <c r="I1946" s="227">
        <v>1</v>
      </c>
      <c r="J1946" s="59">
        <v>37200</v>
      </c>
      <c r="K1946" s="78">
        <f>VLOOKUP(msa[[#This Row],[hwycov_id]],cnf[],10,FALSE)</f>
        <v>37200</v>
      </c>
      <c r="L1946" s="229">
        <f t="shared" si="90"/>
        <v>0</v>
      </c>
      <c r="M1946" s="228">
        <f t="shared" si="91"/>
        <v>0</v>
      </c>
      <c r="N1946" s="228">
        <f t="shared" si="92"/>
        <v>0</v>
      </c>
      <c r="O1946" s="298" t="e">
        <f>VLOOKUP(msa[[#This Row],[hwycov_id]],check!$A$2:$P$26,16,FALSE)</f>
        <v>#N/A</v>
      </c>
      <c r="P1946" s="298">
        <v>1968</v>
      </c>
    </row>
    <row r="1947" spans="1:16">
      <c r="A1947" s="59">
        <v>1002</v>
      </c>
      <c r="B1947" s="59">
        <v>2</v>
      </c>
      <c r="C1947" s="59">
        <v>1</v>
      </c>
      <c r="D1947" s="59">
        <v>2</v>
      </c>
      <c r="E1947" s="59" t="s">
        <v>80</v>
      </c>
      <c r="F1947" s="227">
        <v>3</v>
      </c>
      <c r="G1947" s="227">
        <v>3</v>
      </c>
      <c r="H1947" s="59">
        <v>6</v>
      </c>
      <c r="I1947" s="227">
        <v>1</v>
      </c>
      <c r="J1947" s="59">
        <v>37800</v>
      </c>
      <c r="K1947" s="78">
        <f>VLOOKUP(msa[[#This Row],[hwycov_id]],cnf[],10,FALSE)</f>
        <v>37800</v>
      </c>
      <c r="L1947" s="229">
        <f t="shared" si="90"/>
        <v>0</v>
      </c>
      <c r="M1947" s="228">
        <f t="shared" si="91"/>
        <v>0</v>
      </c>
      <c r="N1947" s="228">
        <f t="shared" si="92"/>
        <v>0</v>
      </c>
      <c r="O1947" s="298" t="e">
        <f>VLOOKUP(msa[[#This Row],[hwycov_id]],check!$A$2:$P$26,16,FALSE)</f>
        <v>#N/A</v>
      </c>
      <c r="P1947" s="298">
        <v>1969</v>
      </c>
    </row>
    <row r="1948" spans="1:16">
      <c r="A1948" s="59">
        <v>16227</v>
      </c>
      <c r="B1948" s="59">
        <v>2</v>
      </c>
      <c r="C1948" s="59">
        <v>1</v>
      </c>
      <c r="D1948" s="59">
        <v>2</v>
      </c>
      <c r="E1948" s="59" t="s">
        <v>80</v>
      </c>
      <c r="F1948" s="227">
        <v>3</v>
      </c>
      <c r="G1948" s="227">
        <v>3</v>
      </c>
      <c r="H1948" s="59">
        <v>6</v>
      </c>
      <c r="I1948" s="227">
        <v>1</v>
      </c>
      <c r="J1948" s="59">
        <v>38900</v>
      </c>
      <c r="K1948" s="78">
        <f>VLOOKUP(msa[[#This Row],[hwycov_id]],cnf[],10,FALSE)</f>
        <v>38900</v>
      </c>
      <c r="L1948" s="229">
        <f t="shared" si="90"/>
        <v>0</v>
      </c>
      <c r="M1948" s="228">
        <f t="shared" si="91"/>
        <v>0</v>
      </c>
      <c r="N1948" s="228">
        <f t="shared" si="92"/>
        <v>0</v>
      </c>
      <c r="O1948" s="298" t="e">
        <f>VLOOKUP(msa[[#This Row],[hwycov_id]],check!$A$2:$P$26,16,FALSE)</f>
        <v>#N/A</v>
      </c>
      <c r="P1948" s="298">
        <v>1970</v>
      </c>
    </row>
    <row r="1949" spans="1:16">
      <c r="A1949" s="59">
        <v>12040</v>
      </c>
      <c r="B1949" s="59">
        <v>2</v>
      </c>
      <c r="C1949" s="59">
        <v>1</v>
      </c>
      <c r="D1949" s="59">
        <v>2</v>
      </c>
      <c r="E1949" s="59" t="s">
        <v>82</v>
      </c>
      <c r="F1949" s="227">
        <v>3</v>
      </c>
      <c r="G1949" s="227">
        <v>4</v>
      </c>
      <c r="H1949" s="59">
        <v>6</v>
      </c>
      <c r="I1949" s="227">
        <v>12</v>
      </c>
      <c r="J1949" s="59">
        <v>43921</v>
      </c>
      <c r="K1949" s="78">
        <f>VLOOKUP(msa[[#This Row],[hwycov_id]],cnf[],10,FALSE)</f>
        <v>43921</v>
      </c>
      <c r="L1949" s="229">
        <f t="shared" si="90"/>
        <v>0</v>
      </c>
      <c r="M1949" s="228">
        <f t="shared" si="91"/>
        <v>0</v>
      </c>
      <c r="N1949" s="228">
        <f t="shared" si="92"/>
        <v>0</v>
      </c>
      <c r="O1949" s="298" t="e">
        <f>VLOOKUP(msa[[#This Row],[hwycov_id]],check!$A$2:$P$26,16,FALSE)</f>
        <v>#N/A</v>
      </c>
      <c r="P1949" s="298">
        <v>1971</v>
      </c>
    </row>
    <row r="1950" spans="1:16">
      <c r="A1950" s="59">
        <v>12035</v>
      </c>
      <c r="B1950" s="59">
        <v>2</v>
      </c>
      <c r="C1950" s="59">
        <v>1</v>
      </c>
      <c r="D1950" s="59">
        <v>2</v>
      </c>
      <c r="E1950" s="59" t="s">
        <v>82</v>
      </c>
      <c r="F1950" s="227">
        <v>3</v>
      </c>
      <c r="G1950" s="227">
        <v>4</v>
      </c>
      <c r="H1950" s="59">
        <v>6</v>
      </c>
      <c r="I1950" s="227">
        <v>12</v>
      </c>
      <c r="J1950" s="59">
        <v>48341</v>
      </c>
      <c r="K1950" s="78">
        <f>VLOOKUP(msa[[#This Row],[hwycov_id]],cnf[],10,FALSE)</f>
        <v>48341</v>
      </c>
      <c r="L1950" s="229">
        <f t="shared" si="90"/>
        <v>0</v>
      </c>
      <c r="M1950" s="228">
        <f t="shared" si="91"/>
        <v>0</v>
      </c>
      <c r="N1950" s="228">
        <f t="shared" si="92"/>
        <v>0</v>
      </c>
      <c r="O1950" s="298" t="e">
        <f>VLOOKUP(msa[[#This Row],[hwycov_id]],check!$A$2:$P$26,16,FALSE)</f>
        <v>#N/A</v>
      </c>
      <c r="P1950" s="298">
        <v>1972</v>
      </c>
    </row>
    <row r="1951" spans="1:16">
      <c r="A1951" s="59">
        <v>7744</v>
      </c>
      <c r="B1951" s="59">
        <v>2</v>
      </c>
      <c r="C1951" s="59">
        <v>1</v>
      </c>
      <c r="D1951" s="59">
        <v>2</v>
      </c>
      <c r="E1951" s="59" t="s">
        <v>82</v>
      </c>
      <c r="F1951" s="227">
        <v>3</v>
      </c>
      <c r="G1951" s="227">
        <v>5</v>
      </c>
      <c r="H1951" s="59">
        <v>6</v>
      </c>
      <c r="I1951" s="227">
        <v>12</v>
      </c>
      <c r="J1951" s="59">
        <v>50785</v>
      </c>
      <c r="K1951" s="78">
        <f>VLOOKUP(msa[[#This Row],[hwycov_id]],cnf[],10,FALSE)</f>
        <v>50785</v>
      </c>
      <c r="L1951" s="229">
        <f t="shared" si="90"/>
        <v>0</v>
      </c>
      <c r="M1951" s="228">
        <f t="shared" si="91"/>
        <v>0</v>
      </c>
      <c r="N1951" s="228">
        <f t="shared" si="92"/>
        <v>0</v>
      </c>
      <c r="O1951" s="298" t="e">
        <f>VLOOKUP(msa[[#This Row],[hwycov_id]],check!$A$2:$P$26,16,FALSE)</f>
        <v>#N/A</v>
      </c>
      <c r="P1951" s="298">
        <v>1973</v>
      </c>
    </row>
    <row r="1952" spans="1:16">
      <c r="A1952" s="59">
        <v>16236</v>
      </c>
      <c r="B1952" s="59">
        <v>2</v>
      </c>
      <c r="C1952" s="59">
        <v>1</v>
      </c>
      <c r="D1952" s="59">
        <v>2</v>
      </c>
      <c r="E1952" s="59" t="s">
        <v>80</v>
      </c>
      <c r="F1952" s="227">
        <v>3</v>
      </c>
      <c r="G1952" s="227">
        <v>5</v>
      </c>
      <c r="H1952" s="59">
        <v>6</v>
      </c>
      <c r="I1952" s="227">
        <v>1</v>
      </c>
      <c r="J1952" s="59">
        <v>53800</v>
      </c>
      <c r="K1952" s="78">
        <f>VLOOKUP(msa[[#This Row],[hwycov_id]],cnf[],10,FALSE)</f>
        <v>53800</v>
      </c>
      <c r="L1952" s="229">
        <f t="shared" si="90"/>
        <v>0</v>
      </c>
      <c r="M1952" s="228">
        <f t="shared" si="91"/>
        <v>0</v>
      </c>
      <c r="N1952" s="228">
        <f t="shared" si="92"/>
        <v>0</v>
      </c>
      <c r="O1952" s="298" t="e">
        <f>VLOOKUP(msa[[#This Row],[hwycov_id]],check!$A$2:$P$26,16,FALSE)</f>
        <v>#N/A</v>
      </c>
      <c r="P1952" s="298">
        <v>1974</v>
      </c>
    </row>
    <row r="1953" spans="1:16">
      <c r="A1953" s="59">
        <v>13265</v>
      </c>
      <c r="B1953" s="59">
        <v>2</v>
      </c>
      <c r="C1953" s="59">
        <v>1</v>
      </c>
      <c r="D1953" s="59">
        <v>2</v>
      </c>
      <c r="E1953" s="59" t="s">
        <v>80</v>
      </c>
      <c r="F1953" s="227">
        <v>3</v>
      </c>
      <c r="G1953" s="227">
        <v>5</v>
      </c>
      <c r="H1953" s="59">
        <v>6</v>
      </c>
      <c r="I1953" s="227">
        <v>1</v>
      </c>
      <c r="J1953" s="59">
        <v>54900</v>
      </c>
      <c r="K1953" s="78">
        <f>VLOOKUP(msa[[#This Row],[hwycov_id]],cnf[],10,FALSE)</f>
        <v>54900</v>
      </c>
      <c r="L1953" s="229">
        <f t="shared" si="90"/>
        <v>0</v>
      </c>
      <c r="M1953" s="228">
        <f t="shared" si="91"/>
        <v>0</v>
      </c>
      <c r="N1953" s="228">
        <f t="shared" si="92"/>
        <v>0</v>
      </c>
      <c r="O1953" s="298" t="e">
        <f>VLOOKUP(msa[[#This Row],[hwycov_id]],check!$A$2:$P$26,16,FALSE)</f>
        <v>#N/A</v>
      </c>
      <c r="P1953" s="298">
        <v>1975</v>
      </c>
    </row>
    <row r="1954" spans="1:16">
      <c r="A1954" s="59">
        <v>16223</v>
      </c>
      <c r="B1954" s="59">
        <v>2</v>
      </c>
      <c r="C1954" s="59">
        <v>1</v>
      </c>
      <c r="D1954" s="59">
        <v>2</v>
      </c>
      <c r="E1954" s="59" t="s">
        <v>80</v>
      </c>
      <c r="F1954" s="227">
        <v>3</v>
      </c>
      <c r="G1954" s="227">
        <v>5</v>
      </c>
      <c r="H1954" s="59">
        <v>6</v>
      </c>
      <c r="I1954" s="227">
        <v>1</v>
      </c>
      <c r="J1954" s="59">
        <v>55200</v>
      </c>
      <c r="K1954" s="78">
        <f>VLOOKUP(msa[[#This Row],[hwycov_id]],cnf[],10,FALSE)</f>
        <v>55200</v>
      </c>
      <c r="L1954" s="229">
        <f t="shared" si="90"/>
        <v>0</v>
      </c>
      <c r="M1954" s="228">
        <f t="shared" si="91"/>
        <v>0</v>
      </c>
      <c r="N1954" s="228">
        <f t="shared" si="92"/>
        <v>0</v>
      </c>
      <c r="O1954" s="298" t="e">
        <f>VLOOKUP(msa[[#This Row],[hwycov_id]],check!$A$2:$P$26,16,FALSE)</f>
        <v>#N/A</v>
      </c>
      <c r="P1954" s="298">
        <v>1976</v>
      </c>
    </row>
    <row r="1955" spans="1:16">
      <c r="A1955" s="59">
        <v>6261</v>
      </c>
      <c r="B1955" s="59">
        <v>3</v>
      </c>
      <c r="C1955" s="59">
        <v>1</v>
      </c>
      <c r="D1955" s="59">
        <v>2</v>
      </c>
      <c r="E1955" s="59" t="s">
        <v>80</v>
      </c>
      <c r="F1955" s="227">
        <v>3</v>
      </c>
      <c r="G1955" s="227">
        <v>1</v>
      </c>
      <c r="H1955" s="59">
        <v>6</v>
      </c>
      <c r="I1955" s="227">
        <v>1</v>
      </c>
      <c r="J1955" s="59">
        <v>11500</v>
      </c>
      <c r="K1955" s="78">
        <f>VLOOKUP(msa[[#This Row],[hwycov_id]],cnf[],10,FALSE)</f>
        <v>11500</v>
      </c>
      <c r="L1955" s="229">
        <f t="shared" si="90"/>
        <v>0</v>
      </c>
      <c r="M1955" s="228">
        <f t="shared" si="91"/>
        <v>0</v>
      </c>
      <c r="N1955" s="228">
        <f t="shared" si="92"/>
        <v>0</v>
      </c>
      <c r="O1955" s="298" t="e">
        <f>VLOOKUP(msa[[#This Row],[hwycov_id]],check!$A$2:$P$26,16,FALSE)</f>
        <v>#N/A</v>
      </c>
      <c r="P1955" s="298">
        <v>1977</v>
      </c>
    </row>
    <row r="1956" spans="1:16">
      <c r="A1956" s="59">
        <v>13564</v>
      </c>
      <c r="B1956" s="59">
        <v>3</v>
      </c>
      <c r="C1956" s="59">
        <v>1</v>
      </c>
      <c r="D1956" s="59">
        <v>2</v>
      </c>
      <c r="E1956" s="59" t="s">
        <v>80</v>
      </c>
      <c r="F1956" s="227">
        <v>3</v>
      </c>
      <c r="G1956" s="227">
        <v>1</v>
      </c>
      <c r="H1956" s="59">
        <v>6</v>
      </c>
      <c r="I1956" s="227">
        <v>17</v>
      </c>
      <c r="J1956" s="59">
        <v>13100</v>
      </c>
      <c r="K1956" s="78">
        <f>VLOOKUP(msa[[#This Row],[hwycov_id]],cnf[],10,FALSE)</f>
        <v>13100</v>
      </c>
      <c r="L1956" s="229">
        <f t="shared" si="90"/>
        <v>0</v>
      </c>
      <c r="M1956" s="228">
        <f t="shared" si="91"/>
        <v>0</v>
      </c>
      <c r="N1956" s="228">
        <f t="shared" si="92"/>
        <v>0</v>
      </c>
      <c r="O1956" s="298" t="e">
        <f>VLOOKUP(msa[[#This Row],[hwycov_id]],check!$A$2:$P$26,16,FALSE)</f>
        <v>#N/A</v>
      </c>
      <c r="P1956" s="298">
        <v>1978</v>
      </c>
    </row>
    <row r="1957" spans="1:16">
      <c r="A1957" s="59">
        <v>12152</v>
      </c>
      <c r="B1957" s="59">
        <v>3</v>
      </c>
      <c r="C1957" s="59">
        <v>1</v>
      </c>
      <c r="D1957" s="59">
        <v>2</v>
      </c>
      <c r="E1957" s="59" t="s">
        <v>80</v>
      </c>
      <c r="F1957" s="227">
        <v>3</v>
      </c>
      <c r="G1957" s="227">
        <v>1</v>
      </c>
      <c r="H1957" s="59">
        <v>6</v>
      </c>
      <c r="I1957" s="227">
        <v>1</v>
      </c>
      <c r="J1957" s="59">
        <v>14200</v>
      </c>
      <c r="K1957" s="78">
        <f>VLOOKUP(msa[[#This Row],[hwycov_id]],cnf[],10,FALSE)</f>
        <v>14200</v>
      </c>
      <c r="L1957" s="229">
        <f t="shared" si="90"/>
        <v>0</v>
      </c>
      <c r="M1957" s="228">
        <f t="shared" si="91"/>
        <v>0</v>
      </c>
      <c r="N1957" s="228">
        <f t="shared" si="92"/>
        <v>0</v>
      </c>
      <c r="O1957" s="298" t="e">
        <f>VLOOKUP(msa[[#This Row],[hwycov_id]],check!$A$2:$P$26,16,FALSE)</f>
        <v>#N/A</v>
      </c>
      <c r="P1957" s="298">
        <v>1979</v>
      </c>
    </row>
    <row r="1958" spans="1:16">
      <c r="A1958" s="59">
        <v>15609</v>
      </c>
      <c r="B1958" s="59">
        <v>3</v>
      </c>
      <c r="C1958" s="59">
        <v>1</v>
      </c>
      <c r="D1958" s="59">
        <v>2</v>
      </c>
      <c r="E1958" s="59" t="s">
        <v>80</v>
      </c>
      <c r="F1958" s="227">
        <v>3</v>
      </c>
      <c r="G1958" s="227">
        <v>1</v>
      </c>
      <c r="H1958" s="59">
        <v>6</v>
      </c>
      <c r="I1958" s="227">
        <v>1</v>
      </c>
      <c r="J1958" s="59">
        <v>14600</v>
      </c>
      <c r="K1958" s="78">
        <f>VLOOKUP(msa[[#This Row],[hwycov_id]],cnf[],10,FALSE)</f>
        <v>14600</v>
      </c>
      <c r="L1958" s="229">
        <f t="shared" si="90"/>
        <v>0</v>
      </c>
      <c r="M1958" s="228">
        <f t="shared" si="91"/>
        <v>0</v>
      </c>
      <c r="N1958" s="228">
        <f t="shared" si="92"/>
        <v>0</v>
      </c>
      <c r="O1958" s="298" t="e">
        <f>VLOOKUP(msa[[#This Row],[hwycov_id]],check!$A$2:$P$26,16,FALSE)</f>
        <v>#N/A</v>
      </c>
      <c r="P1958" s="298">
        <v>1980</v>
      </c>
    </row>
    <row r="1959" spans="1:16">
      <c r="A1959" s="59">
        <v>17193</v>
      </c>
      <c r="B1959" s="59">
        <v>3</v>
      </c>
      <c r="C1959" s="59">
        <v>1</v>
      </c>
      <c r="D1959" s="59">
        <v>2</v>
      </c>
      <c r="E1959" s="59" t="s">
        <v>80</v>
      </c>
      <c r="F1959" s="227">
        <v>3</v>
      </c>
      <c r="G1959" s="227">
        <v>1</v>
      </c>
      <c r="H1959" s="59">
        <v>6</v>
      </c>
      <c r="I1959" s="227">
        <v>12</v>
      </c>
      <c r="J1959" s="59">
        <v>14700</v>
      </c>
      <c r="K1959" s="78">
        <f>VLOOKUP(msa[[#This Row],[hwycov_id]],cnf[],10,FALSE)</f>
        <v>14700</v>
      </c>
      <c r="L1959" s="229">
        <f t="shared" si="90"/>
        <v>0</v>
      </c>
      <c r="M1959" s="228">
        <f t="shared" si="91"/>
        <v>0</v>
      </c>
      <c r="N1959" s="228">
        <f t="shared" si="92"/>
        <v>0</v>
      </c>
      <c r="O1959" s="298" t="e">
        <f>VLOOKUP(msa[[#This Row],[hwycov_id]],check!$A$2:$P$26,16,FALSE)</f>
        <v>#N/A</v>
      </c>
      <c r="P1959" s="298">
        <v>1981</v>
      </c>
    </row>
    <row r="1960" spans="1:16">
      <c r="A1960" s="59">
        <v>13555</v>
      </c>
      <c r="B1960" s="59">
        <v>3</v>
      </c>
      <c r="C1960" s="59">
        <v>1</v>
      </c>
      <c r="D1960" s="59">
        <v>2</v>
      </c>
      <c r="E1960" s="59" t="s">
        <v>80</v>
      </c>
      <c r="F1960" s="227">
        <v>3</v>
      </c>
      <c r="G1960" s="227">
        <v>1</v>
      </c>
      <c r="H1960" s="59">
        <v>6</v>
      </c>
      <c r="I1960" s="227">
        <v>17</v>
      </c>
      <c r="J1960" s="59">
        <v>15400</v>
      </c>
      <c r="K1960" s="78">
        <f>VLOOKUP(msa[[#This Row],[hwycov_id]],cnf[],10,FALSE)</f>
        <v>15400</v>
      </c>
      <c r="L1960" s="229">
        <f t="shared" si="90"/>
        <v>0</v>
      </c>
      <c r="M1960" s="228">
        <f t="shared" si="91"/>
        <v>0</v>
      </c>
      <c r="N1960" s="228">
        <f t="shared" si="92"/>
        <v>0</v>
      </c>
      <c r="O1960" s="298" t="e">
        <f>VLOOKUP(msa[[#This Row],[hwycov_id]],check!$A$2:$P$26,16,FALSE)</f>
        <v>#N/A</v>
      </c>
      <c r="P1960" s="298">
        <v>1982</v>
      </c>
    </row>
    <row r="1961" spans="1:16">
      <c r="A1961" s="59">
        <v>28947</v>
      </c>
      <c r="B1961" s="59">
        <v>3</v>
      </c>
      <c r="C1961" s="59">
        <v>1</v>
      </c>
      <c r="D1961" s="59">
        <v>1</v>
      </c>
      <c r="E1961" s="59" t="s">
        <v>80</v>
      </c>
      <c r="F1961" s="227">
        <v>3</v>
      </c>
      <c r="G1961" s="227">
        <v>1</v>
      </c>
      <c r="H1961" s="59">
        <v>6</v>
      </c>
      <c r="I1961" s="227">
        <v>1</v>
      </c>
      <c r="J1961" s="59">
        <v>16600</v>
      </c>
      <c r="K1961" s="78">
        <f>VLOOKUP(msa[[#This Row],[hwycov_id]],cnf[],10,FALSE)</f>
        <v>16600</v>
      </c>
      <c r="L1961" s="229">
        <f t="shared" si="90"/>
        <v>0</v>
      </c>
      <c r="M1961" s="228">
        <f t="shared" si="91"/>
        <v>0</v>
      </c>
      <c r="N1961" s="228">
        <f t="shared" si="92"/>
        <v>0</v>
      </c>
      <c r="O1961" s="298" t="e">
        <f>VLOOKUP(msa[[#This Row],[hwycov_id]],check!$A$2:$P$26,16,FALSE)</f>
        <v>#N/A</v>
      </c>
      <c r="P1961" s="298">
        <v>1983</v>
      </c>
    </row>
    <row r="1962" spans="1:16">
      <c r="A1962" s="59">
        <v>15610</v>
      </c>
      <c r="B1962" s="59">
        <v>3</v>
      </c>
      <c r="C1962" s="59">
        <v>1</v>
      </c>
      <c r="D1962" s="59">
        <v>2</v>
      </c>
      <c r="E1962" s="59" t="s">
        <v>80</v>
      </c>
      <c r="F1962" s="227">
        <v>3</v>
      </c>
      <c r="G1962" s="227">
        <v>1</v>
      </c>
      <c r="H1962" s="59">
        <v>6</v>
      </c>
      <c r="I1962" s="227">
        <v>1</v>
      </c>
      <c r="J1962" s="59">
        <v>17600</v>
      </c>
      <c r="K1962" s="78">
        <f>VLOOKUP(msa[[#This Row],[hwycov_id]],cnf[],10,FALSE)</f>
        <v>17600</v>
      </c>
      <c r="L1962" s="229">
        <f t="shared" si="90"/>
        <v>0</v>
      </c>
      <c r="M1962" s="228">
        <f t="shared" si="91"/>
        <v>0</v>
      </c>
      <c r="N1962" s="228">
        <f t="shared" si="92"/>
        <v>0</v>
      </c>
      <c r="O1962" s="298" t="e">
        <f>VLOOKUP(msa[[#This Row],[hwycov_id]],check!$A$2:$P$26,16,FALSE)</f>
        <v>#N/A</v>
      </c>
      <c r="P1962" s="298">
        <v>1984</v>
      </c>
    </row>
    <row r="1963" spans="1:16">
      <c r="A1963" s="59">
        <v>15955</v>
      </c>
      <c r="B1963" s="59">
        <v>3</v>
      </c>
      <c r="C1963" s="59">
        <v>1</v>
      </c>
      <c r="D1963" s="59">
        <v>2</v>
      </c>
      <c r="E1963" s="59" t="s">
        <v>80</v>
      </c>
      <c r="F1963" s="227">
        <v>3</v>
      </c>
      <c r="G1963" s="227">
        <v>1</v>
      </c>
      <c r="H1963" s="59">
        <v>6</v>
      </c>
      <c r="I1963" s="227">
        <v>17</v>
      </c>
      <c r="J1963" s="59">
        <v>19300</v>
      </c>
      <c r="K1963" s="78">
        <f>VLOOKUP(msa[[#This Row],[hwycov_id]],cnf[],10,FALSE)</f>
        <v>19300</v>
      </c>
      <c r="L1963" s="229">
        <f t="shared" si="90"/>
        <v>0</v>
      </c>
      <c r="M1963" s="228">
        <f t="shared" si="91"/>
        <v>0</v>
      </c>
      <c r="N1963" s="228">
        <f t="shared" si="92"/>
        <v>0</v>
      </c>
      <c r="O1963" s="298" t="e">
        <f>VLOOKUP(msa[[#This Row],[hwycov_id]],check!$A$2:$P$26,16,FALSE)</f>
        <v>#N/A</v>
      </c>
      <c r="P1963" s="298">
        <v>1985</v>
      </c>
    </row>
    <row r="1964" spans="1:16">
      <c r="A1964" s="59">
        <v>5111</v>
      </c>
      <c r="B1964" s="59">
        <v>3</v>
      </c>
      <c r="C1964" s="59">
        <v>1</v>
      </c>
      <c r="D1964" s="59">
        <v>1</v>
      </c>
      <c r="E1964" s="59" t="s">
        <v>80</v>
      </c>
      <c r="F1964" s="227">
        <v>3</v>
      </c>
      <c r="G1964" s="227">
        <v>1</v>
      </c>
      <c r="H1964" s="59">
        <v>6</v>
      </c>
      <c r="I1964" s="227">
        <v>1</v>
      </c>
      <c r="J1964" s="59">
        <v>19600</v>
      </c>
      <c r="K1964" s="78">
        <f>VLOOKUP(msa[[#This Row],[hwycov_id]],cnf[],10,FALSE)</f>
        <v>19600</v>
      </c>
      <c r="L1964" s="229">
        <f t="shared" si="90"/>
        <v>0</v>
      </c>
      <c r="M1964" s="228">
        <f t="shared" si="91"/>
        <v>0</v>
      </c>
      <c r="N1964" s="228">
        <f t="shared" si="92"/>
        <v>0</v>
      </c>
      <c r="O1964" s="298" t="e">
        <f>VLOOKUP(msa[[#This Row],[hwycov_id]],check!$A$2:$P$26,16,FALSE)</f>
        <v>#N/A</v>
      </c>
      <c r="P1964" s="298">
        <v>1986</v>
      </c>
    </row>
    <row r="1965" spans="1:16">
      <c r="A1965" s="59">
        <v>6152</v>
      </c>
      <c r="B1965" s="59">
        <v>3</v>
      </c>
      <c r="C1965" s="59">
        <v>1</v>
      </c>
      <c r="D1965" s="59">
        <v>2</v>
      </c>
      <c r="E1965" s="59" t="s">
        <v>80</v>
      </c>
      <c r="F1965" s="227">
        <v>3</v>
      </c>
      <c r="G1965" s="227">
        <v>1</v>
      </c>
      <c r="H1965" s="59">
        <v>6</v>
      </c>
      <c r="I1965" s="227">
        <v>1</v>
      </c>
      <c r="J1965" s="59">
        <v>19800</v>
      </c>
      <c r="K1965" s="78">
        <f>VLOOKUP(msa[[#This Row],[hwycov_id]],cnf[],10,FALSE)</f>
        <v>19800</v>
      </c>
      <c r="L1965" s="229">
        <f t="shared" si="90"/>
        <v>0</v>
      </c>
      <c r="M1965" s="228">
        <f t="shared" si="91"/>
        <v>0</v>
      </c>
      <c r="N1965" s="228">
        <f t="shared" si="92"/>
        <v>0</v>
      </c>
      <c r="O1965" s="298" t="e">
        <f>VLOOKUP(msa[[#This Row],[hwycov_id]],check!$A$2:$P$26,16,FALSE)</f>
        <v>#N/A</v>
      </c>
      <c r="P1965" s="298">
        <v>1987</v>
      </c>
    </row>
    <row r="1966" spans="1:16">
      <c r="A1966" s="59">
        <v>13291</v>
      </c>
      <c r="B1966" s="59">
        <v>3</v>
      </c>
      <c r="C1966" s="59">
        <v>1</v>
      </c>
      <c r="D1966" s="59">
        <v>2</v>
      </c>
      <c r="E1966" s="59" t="s">
        <v>80</v>
      </c>
      <c r="F1966" s="227">
        <v>3</v>
      </c>
      <c r="G1966" s="227">
        <v>2</v>
      </c>
      <c r="H1966" s="59">
        <v>6</v>
      </c>
      <c r="I1966" s="227">
        <v>1</v>
      </c>
      <c r="J1966" s="59">
        <v>20400</v>
      </c>
      <c r="K1966" s="78">
        <f>VLOOKUP(msa[[#This Row],[hwycov_id]],cnf[],10,FALSE)</f>
        <v>20400</v>
      </c>
      <c r="L1966" s="229">
        <f t="shared" si="90"/>
        <v>0</v>
      </c>
      <c r="M1966" s="228">
        <f t="shared" si="91"/>
        <v>0</v>
      </c>
      <c r="N1966" s="228">
        <f t="shared" si="92"/>
        <v>0</v>
      </c>
      <c r="O1966" s="298" t="e">
        <f>VLOOKUP(msa[[#This Row],[hwycov_id]],check!$A$2:$P$26,16,FALSE)</f>
        <v>#N/A</v>
      </c>
      <c r="P1966" s="298">
        <v>1988</v>
      </c>
    </row>
    <row r="1967" spans="1:16">
      <c r="A1967" s="59">
        <v>13519</v>
      </c>
      <c r="B1967" s="59">
        <v>3</v>
      </c>
      <c r="C1967" s="59">
        <v>1</v>
      </c>
      <c r="D1967" s="59">
        <v>2</v>
      </c>
      <c r="E1967" s="59" t="s">
        <v>80</v>
      </c>
      <c r="F1967" s="227">
        <v>3</v>
      </c>
      <c r="G1967" s="227">
        <v>2</v>
      </c>
      <c r="H1967" s="59">
        <v>6</v>
      </c>
      <c r="I1967" s="227">
        <v>17</v>
      </c>
      <c r="J1967" s="59">
        <v>21100</v>
      </c>
      <c r="K1967" s="78">
        <f>VLOOKUP(msa[[#This Row],[hwycov_id]],cnf[],10,FALSE)</f>
        <v>21100</v>
      </c>
      <c r="L1967" s="229">
        <f t="shared" si="90"/>
        <v>0</v>
      </c>
      <c r="M1967" s="228">
        <f t="shared" si="91"/>
        <v>0</v>
      </c>
      <c r="N1967" s="228">
        <f t="shared" si="92"/>
        <v>0</v>
      </c>
      <c r="O1967" s="298" t="e">
        <f>VLOOKUP(msa[[#This Row],[hwycov_id]],check!$A$2:$P$26,16,FALSE)</f>
        <v>#N/A</v>
      </c>
      <c r="P1967" s="298">
        <v>1989</v>
      </c>
    </row>
    <row r="1968" spans="1:16">
      <c r="A1968" s="59">
        <v>22381</v>
      </c>
      <c r="B1968" s="59">
        <v>3</v>
      </c>
      <c r="C1968" s="59">
        <v>1</v>
      </c>
      <c r="D1968" s="59">
        <v>2</v>
      </c>
      <c r="E1968" s="59" t="s">
        <v>80</v>
      </c>
      <c r="F1968" s="227">
        <v>3</v>
      </c>
      <c r="G1968" s="227">
        <v>2</v>
      </c>
      <c r="H1968" s="59">
        <v>6</v>
      </c>
      <c r="I1968" s="227">
        <v>1</v>
      </c>
      <c r="J1968" s="59">
        <v>21900</v>
      </c>
      <c r="K1968" s="78">
        <f>VLOOKUP(msa[[#This Row],[hwycov_id]],cnf[],10,FALSE)</f>
        <v>21900</v>
      </c>
      <c r="L1968" s="229">
        <f t="shared" si="90"/>
        <v>0</v>
      </c>
      <c r="M1968" s="228">
        <f t="shared" si="91"/>
        <v>0</v>
      </c>
      <c r="N1968" s="228">
        <f t="shared" si="92"/>
        <v>0</v>
      </c>
      <c r="O1968" s="298" t="e">
        <f>VLOOKUP(msa[[#This Row],[hwycov_id]],check!$A$2:$P$26,16,FALSE)</f>
        <v>#N/A</v>
      </c>
      <c r="P1968" s="298">
        <v>1990</v>
      </c>
    </row>
    <row r="1969" spans="1:16">
      <c r="A1969" s="59">
        <v>12728</v>
      </c>
      <c r="B1969" s="59">
        <v>3</v>
      </c>
      <c r="C1969" s="59">
        <v>1</v>
      </c>
      <c r="D1969" s="59">
        <v>2</v>
      </c>
      <c r="E1969" s="59" t="s">
        <v>80</v>
      </c>
      <c r="F1969" s="227">
        <v>3</v>
      </c>
      <c r="G1969" s="227">
        <v>2</v>
      </c>
      <c r="H1969" s="59">
        <v>6</v>
      </c>
      <c r="I1969" s="227">
        <v>19</v>
      </c>
      <c r="J1969" s="59">
        <v>23500</v>
      </c>
      <c r="K1969" s="78">
        <f>VLOOKUP(msa[[#This Row],[hwycov_id]],cnf[],10,FALSE)</f>
        <v>23500</v>
      </c>
      <c r="L1969" s="229">
        <f t="shared" si="90"/>
        <v>0</v>
      </c>
      <c r="M1969" s="228">
        <f t="shared" si="91"/>
        <v>0</v>
      </c>
      <c r="N1969" s="228">
        <f t="shared" si="92"/>
        <v>0</v>
      </c>
      <c r="O1969" s="298" t="e">
        <f>VLOOKUP(msa[[#This Row],[hwycov_id]],check!$A$2:$P$26,16,FALSE)</f>
        <v>#N/A</v>
      </c>
      <c r="P1969" s="298">
        <v>1991</v>
      </c>
    </row>
    <row r="1970" spans="1:16">
      <c r="A1970" s="59">
        <v>12104</v>
      </c>
      <c r="B1970" s="59">
        <v>3</v>
      </c>
      <c r="C1970" s="59">
        <v>1</v>
      </c>
      <c r="D1970" s="59">
        <v>2</v>
      </c>
      <c r="E1970" s="59" t="s">
        <v>80</v>
      </c>
      <c r="F1970" s="227">
        <v>3</v>
      </c>
      <c r="G1970" s="227">
        <v>2</v>
      </c>
      <c r="H1970" s="59">
        <v>6</v>
      </c>
      <c r="I1970" s="227">
        <v>1</v>
      </c>
      <c r="J1970" s="59">
        <v>26500</v>
      </c>
      <c r="K1970" s="78">
        <f>VLOOKUP(msa[[#This Row],[hwycov_id]],cnf[],10,FALSE)</f>
        <v>26500</v>
      </c>
      <c r="L1970" s="229">
        <f t="shared" si="90"/>
        <v>0</v>
      </c>
      <c r="M1970" s="228">
        <f t="shared" si="91"/>
        <v>0</v>
      </c>
      <c r="N1970" s="228">
        <f t="shared" si="92"/>
        <v>0</v>
      </c>
      <c r="O1970" s="298" t="e">
        <f>VLOOKUP(msa[[#This Row],[hwycov_id]],check!$A$2:$P$26,16,FALSE)</f>
        <v>#N/A</v>
      </c>
      <c r="P1970" s="298">
        <v>1992</v>
      </c>
    </row>
    <row r="1971" spans="1:16">
      <c r="A1971" s="59">
        <v>4746</v>
      </c>
      <c r="B1971" s="59">
        <v>3</v>
      </c>
      <c r="C1971" s="59">
        <v>1</v>
      </c>
      <c r="D1971" s="59">
        <v>2</v>
      </c>
      <c r="E1971" s="59" t="s">
        <v>80</v>
      </c>
      <c r="F1971" s="227">
        <v>3</v>
      </c>
      <c r="G1971" s="227">
        <v>2</v>
      </c>
      <c r="H1971" s="59">
        <v>6</v>
      </c>
      <c r="I1971" s="227">
        <v>1</v>
      </c>
      <c r="J1971" s="59">
        <v>26900</v>
      </c>
      <c r="K1971" s="78">
        <f>VLOOKUP(msa[[#This Row],[hwycov_id]],cnf[],10,FALSE)</f>
        <v>26900</v>
      </c>
      <c r="L1971" s="229">
        <f t="shared" si="90"/>
        <v>0</v>
      </c>
      <c r="M1971" s="228">
        <f t="shared" si="91"/>
        <v>0</v>
      </c>
      <c r="N1971" s="228">
        <f t="shared" si="92"/>
        <v>0</v>
      </c>
      <c r="O1971" s="298" t="e">
        <f>VLOOKUP(msa[[#This Row],[hwycov_id]],check!$A$2:$P$26,16,FALSE)</f>
        <v>#N/A</v>
      </c>
      <c r="P1971" s="298">
        <v>1993</v>
      </c>
    </row>
    <row r="1972" spans="1:16">
      <c r="A1972" s="59">
        <v>1027</v>
      </c>
      <c r="B1972" s="59">
        <v>3</v>
      </c>
      <c r="C1972" s="59">
        <v>1</v>
      </c>
      <c r="D1972" s="59">
        <v>2</v>
      </c>
      <c r="E1972" s="59" t="s">
        <v>80</v>
      </c>
      <c r="F1972" s="227">
        <v>3</v>
      </c>
      <c r="G1972" s="227">
        <v>2</v>
      </c>
      <c r="H1972" s="59">
        <v>6</v>
      </c>
      <c r="I1972" s="227">
        <v>17</v>
      </c>
      <c r="J1972" s="59">
        <v>27500</v>
      </c>
      <c r="K1972" s="78">
        <f>VLOOKUP(msa[[#This Row],[hwycov_id]],cnf[],10,FALSE)</f>
        <v>27500</v>
      </c>
      <c r="L1972" s="229">
        <f t="shared" si="90"/>
        <v>0</v>
      </c>
      <c r="M1972" s="228">
        <f t="shared" si="91"/>
        <v>0</v>
      </c>
      <c r="N1972" s="228">
        <f t="shared" si="92"/>
        <v>0</v>
      </c>
      <c r="O1972" s="298" t="e">
        <f>VLOOKUP(msa[[#This Row],[hwycov_id]],check!$A$2:$P$26,16,FALSE)</f>
        <v>#N/A</v>
      </c>
      <c r="P1972" s="298">
        <v>1994</v>
      </c>
    </row>
    <row r="1973" spans="1:16">
      <c r="A1973" s="59">
        <v>7648</v>
      </c>
      <c r="B1973" s="59">
        <v>3</v>
      </c>
      <c r="C1973" s="59">
        <v>1</v>
      </c>
      <c r="D1973" s="59">
        <v>2</v>
      </c>
      <c r="E1973" s="59" t="s">
        <v>80</v>
      </c>
      <c r="F1973" s="227">
        <v>3</v>
      </c>
      <c r="G1973" s="227">
        <v>2</v>
      </c>
      <c r="H1973" s="59">
        <v>6</v>
      </c>
      <c r="I1973" s="227">
        <v>1</v>
      </c>
      <c r="J1973" s="59">
        <v>28100</v>
      </c>
      <c r="K1973" s="78">
        <f>VLOOKUP(msa[[#This Row],[hwycov_id]],cnf[],10,FALSE)</f>
        <v>28100</v>
      </c>
      <c r="L1973" s="229">
        <f t="shared" si="90"/>
        <v>0</v>
      </c>
      <c r="M1973" s="228">
        <f t="shared" si="91"/>
        <v>0</v>
      </c>
      <c r="N1973" s="228">
        <f t="shared" si="92"/>
        <v>0</v>
      </c>
      <c r="O1973" s="298" t="e">
        <f>VLOOKUP(msa[[#This Row],[hwycov_id]],check!$A$2:$P$26,16,FALSE)</f>
        <v>#N/A</v>
      </c>
      <c r="P1973" s="298">
        <v>1995</v>
      </c>
    </row>
    <row r="1974" spans="1:16">
      <c r="A1974" s="59">
        <v>9112</v>
      </c>
      <c r="B1974" s="59">
        <v>3</v>
      </c>
      <c r="C1974" s="59">
        <v>1</v>
      </c>
      <c r="D1974" s="59">
        <v>2</v>
      </c>
      <c r="E1974" s="59" t="s">
        <v>80</v>
      </c>
      <c r="F1974" s="227">
        <v>3</v>
      </c>
      <c r="G1974" s="227">
        <v>2</v>
      </c>
      <c r="H1974" s="59">
        <v>6</v>
      </c>
      <c r="I1974" s="227">
        <v>1</v>
      </c>
      <c r="J1974" s="59">
        <v>28600</v>
      </c>
      <c r="K1974" s="78">
        <f>VLOOKUP(msa[[#This Row],[hwycov_id]],cnf[],10,FALSE)</f>
        <v>28600</v>
      </c>
      <c r="L1974" s="229">
        <f t="shared" si="90"/>
        <v>0</v>
      </c>
      <c r="M1974" s="228">
        <f t="shared" si="91"/>
        <v>0</v>
      </c>
      <c r="N1974" s="228">
        <f t="shared" si="92"/>
        <v>0</v>
      </c>
      <c r="O1974" s="298" t="e">
        <f>VLOOKUP(msa[[#This Row],[hwycov_id]],check!$A$2:$P$26,16,FALSE)</f>
        <v>#N/A</v>
      </c>
      <c r="P1974" s="298">
        <v>1996</v>
      </c>
    </row>
    <row r="1975" spans="1:16">
      <c r="A1975" s="59">
        <v>4133</v>
      </c>
      <c r="B1975" s="59">
        <v>3</v>
      </c>
      <c r="C1975" s="59">
        <v>1</v>
      </c>
      <c r="D1975" s="59">
        <v>2</v>
      </c>
      <c r="E1975" s="59" t="s">
        <v>80</v>
      </c>
      <c r="F1975" s="227">
        <v>3</v>
      </c>
      <c r="G1975" s="227">
        <v>3</v>
      </c>
      <c r="H1975" s="59">
        <v>6</v>
      </c>
      <c r="I1975" s="227">
        <v>1</v>
      </c>
      <c r="J1975" s="59">
        <v>39500</v>
      </c>
      <c r="K1975" s="78">
        <f>VLOOKUP(msa[[#This Row],[hwycov_id]],cnf[],10,FALSE)</f>
        <v>39500</v>
      </c>
      <c r="L1975" s="229">
        <f t="shared" si="90"/>
        <v>0</v>
      </c>
      <c r="M1975" s="228">
        <f t="shared" si="91"/>
        <v>0</v>
      </c>
      <c r="N1975" s="228">
        <f t="shared" si="92"/>
        <v>0</v>
      </c>
      <c r="O1975" s="298" t="e">
        <f>VLOOKUP(msa[[#This Row],[hwycov_id]],check!$A$2:$P$26,16,FALSE)</f>
        <v>#N/A</v>
      </c>
      <c r="P1975" s="298">
        <v>1997</v>
      </c>
    </row>
    <row r="1976" spans="1:16">
      <c r="A1976" s="59">
        <v>17337</v>
      </c>
      <c r="B1976" s="59">
        <v>4</v>
      </c>
      <c r="C1976" s="59">
        <v>1</v>
      </c>
      <c r="D1976" s="59">
        <v>2</v>
      </c>
      <c r="E1976" s="59" t="s">
        <v>80</v>
      </c>
      <c r="F1976" s="227">
        <v>4</v>
      </c>
      <c r="G1976" s="227">
        <v>0</v>
      </c>
      <c r="H1976" s="59">
        <v>6</v>
      </c>
      <c r="I1976" s="227">
        <v>17</v>
      </c>
      <c r="J1976" s="59">
        <v>3400</v>
      </c>
      <c r="K1976" s="78">
        <f>VLOOKUP(msa[[#This Row],[hwycov_id]],cnf[],10,FALSE)</f>
        <v>3400</v>
      </c>
      <c r="L1976" s="229">
        <f t="shared" si="90"/>
        <v>0</v>
      </c>
      <c r="M1976" s="228">
        <f t="shared" si="91"/>
        <v>0</v>
      </c>
      <c r="N1976" s="228">
        <f t="shared" si="92"/>
        <v>0</v>
      </c>
      <c r="O1976" s="298" t="e">
        <f>VLOOKUP(msa[[#This Row],[hwycov_id]],check!$A$2:$P$26,16,FALSE)</f>
        <v>#N/A</v>
      </c>
      <c r="P1976" s="298">
        <v>1998</v>
      </c>
    </row>
    <row r="1977" spans="1:16">
      <c r="A1977" s="59">
        <v>12240</v>
      </c>
      <c r="B1977" s="59">
        <v>4</v>
      </c>
      <c r="C1977" s="59">
        <v>1</v>
      </c>
      <c r="D1977" s="59">
        <v>2</v>
      </c>
      <c r="E1977" s="59" t="s">
        <v>80</v>
      </c>
      <c r="F1977" s="227">
        <v>4</v>
      </c>
      <c r="G1977" s="227">
        <v>0</v>
      </c>
      <c r="H1977" s="59">
        <v>6</v>
      </c>
      <c r="I1977" s="227">
        <v>12</v>
      </c>
      <c r="J1977" s="59">
        <v>4900</v>
      </c>
      <c r="K1977" s="78">
        <f>VLOOKUP(msa[[#This Row],[hwycov_id]],cnf[],10,FALSE)</f>
        <v>4900</v>
      </c>
      <c r="L1977" s="229">
        <f t="shared" si="90"/>
        <v>0</v>
      </c>
      <c r="M1977" s="228">
        <f t="shared" si="91"/>
        <v>0</v>
      </c>
      <c r="N1977" s="228">
        <f t="shared" si="92"/>
        <v>0</v>
      </c>
      <c r="O1977" s="298" t="e">
        <f>VLOOKUP(msa[[#This Row],[hwycov_id]],check!$A$2:$P$26,16,FALSE)</f>
        <v>#N/A</v>
      </c>
      <c r="P1977" s="298">
        <v>1999</v>
      </c>
    </row>
    <row r="1978" spans="1:16">
      <c r="A1978" s="59">
        <v>12601</v>
      </c>
      <c r="B1978" s="59">
        <v>4</v>
      </c>
      <c r="C1978" s="59">
        <v>1</v>
      </c>
      <c r="D1978" s="59">
        <v>2</v>
      </c>
      <c r="E1978" s="59" t="s">
        <v>80</v>
      </c>
      <c r="F1978" s="227">
        <v>4</v>
      </c>
      <c r="G1978" s="227">
        <v>0</v>
      </c>
      <c r="H1978" s="59">
        <v>6</v>
      </c>
      <c r="I1978" s="227">
        <v>12</v>
      </c>
      <c r="J1978" s="59">
        <v>7400</v>
      </c>
      <c r="K1978" s="78">
        <f>VLOOKUP(msa[[#This Row],[hwycov_id]],cnf[],10,FALSE)</f>
        <v>7400</v>
      </c>
      <c r="L1978" s="229">
        <f t="shared" si="90"/>
        <v>0</v>
      </c>
      <c r="M1978" s="228">
        <f t="shared" si="91"/>
        <v>0</v>
      </c>
      <c r="N1978" s="228">
        <f t="shared" si="92"/>
        <v>0</v>
      </c>
      <c r="O1978" s="298" t="e">
        <f>VLOOKUP(msa[[#This Row],[hwycov_id]],check!$A$2:$P$26,16,FALSE)</f>
        <v>#N/A</v>
      </c>
      <c r="P1978" s="298">
        <v>2000</v>
      </c>
    </row>
    <row r="1979" spans="1:16">
      <c r="A1979" s="59">
        <v>9697</v>
      </c>
      <c r="B1979" s="59">
        <v>4</v>
      </c>
      <c r="C1979" s="59">
        <v>1</v>
      </c>
      <c r="D1979" s="59">
        <v>2</v>
      </c>
      <c r="E1979" s="59" t="s">
        <v>80</v>
      </c>
      <c r="F1979" s="227">
        <v>4</v>
      </c>
      <c r="G1979" s="227">
        <v>0</v>
      </c>
      <c r="H1979" s="59">
        <v>6</v>
      </c>
      <c r="I1979" s="227">
        <v>1</v>
      </c>
      <c r="J1979" s="59">
        <v>8900</v>
      </c>
      <c r="K1979" s="78">
        <f>VLOOKUP(msa[[#This Row],[hwycov_id]],cnf[],10,FALSE)</f>
        <v>8900</v>
      </c>
      <c r="L1979" s="229">
        <f t="shared" si="90"/>
        <v>0</v>
      </c>
      <c r="M1979" s="228">
        <f t="shared" si="91"/>
        <v>0</v>
      </c>
      <c r="N1979" s="228">
        <f t="shared" si="92"/>
        <v>0</v>
      </c>
      <c r="O1979" s="298" t="e">
        <f>VLOOKUP(msa[[#This Row],[hwycov_id]],check!$A$2:$P$26,16,FALSE)</f>
        <v>#N/A</v>
      </c>
      <c r="P1979" s="298">
        <v>2001</v>
      </c>
    </row>
    <row r="1980" spans="1:16">
      <c r="A1980" s="59">
        <v>12645</v>
      </c>
      <c r="B1980" s="59">
        <v>4</v>
      </c>
      <c r="C1980" s="59">
        <v>1</v>
      </c>
      <c r="D1980" s="59">
        <v>2</v>
      </c>
      <c r="E1980" s="59" t="s">
        <v>80</v>
      </c>
      <c r="F1980" s="227">
        <v>4</v>
      </c>
      <c r="G1980" s="227">
        <v>1</v>
      </c>
      <c r="H1980" s="59">
        <v>6</v>
      </c>
      <c r="I1980" s="227">
        <v>1</v>
      </c>
      <c r="J1980" s="59">
        <v>12300</v>
      </c>
      <c r="K1980" s="78">
        <f>VLOOKUP(msa[[#This Row],[hwycov_id]],cnf[],10,FALSE)</f>
        <v>12300</v>
      </c>
      <c r="L1980" s="229">
        <f t="shared" si="90"/>
        <v>0</v>
      </c>
      <c r="M1980" s="228">
        <f t="shared" si="91"/>
        <v>0</v>
      </c>
      <c r="N1980" s="228">
        <f t="shared" si="92"/>
        <v>0</v>
      </c>
      <c r="O1980" s="298" t="e">
        <f>VLOOKUP(msa[[#This Row],[hwycov_id]],check!$A$2:$P$26,16,FALSE)</f>
        <v>#N/A</v>
      </c>
      <c r="P1980" s="298">
        <v>2002</v>
      </c>
    </row>
    <row r="1981" spans="1:16">
      <c r="A1981" s="59">
        <v>15880</v>
      </c>
      <c r="B1981" s="59">
        <v>4</v>
      </c>
      <c r="C1981" s="59">
        <v>1</v>
      </c>
      <c r="D1981" s="59">
        <v>2</v>
      </c>
      <c r="E1981" s="59" t="s">
        <v>80</v>
      </c>
      <c r="F1981" s="227">
        <v>4</v>
      </c>
      <c r="G1981" s="227">
        <v>1</v>
      </c>
      <c r="H1981" s="59">
        <v>6</v>
      </c>
      <c r="I1981" s="227">
        <v>17</v>
      </c>
      <c r="J1981" s="59">
        <v>12400</v>
      </c>
      <c r="K1981" s="78">
        <f>VLOOKUP(msa[[#This Row],[hwycov_id]],cnf[],10,FALSE)</f>
        <v>12400</v>
      </c>
      <c r="L1981" s="229">
        <f t="shared" si="90"/>
        <v>0</v>
      </c>
      <c r="M1981" s="228">
        <f t="shared" si="91"/>
        <v>0</v>
      </c>
      <c r="N1981" s="228">
        <f t="shared" si="92"/>
        <v>0</v>
      </c>
      <c r="O1981" s="298" t="e">
        <f>VLOOKUP(msa[[#This Row],[hwycov_id]],check!$A$2:$P$26,16,FALSE)</f>
        <v>#N/A</v>
      </c>
      <c r="P1981" s="298">
        <v>2003</v>
      </c>
    </row>
    <row r="1982" spans="1:16">
      <c r="A1982" s="59">
        <v>13557</v>
      </c>
      <c r="B1982" s="59">
        <v>4</v>
      </c>
      <c r="C1982" s="59">
        <v>1</v>
      </c>
      <c r="D1982" s="59">
        <v>2</v>
      </c>
      <c r="E1982" s="59" t="s">
        <v>80</v>
      </c>
      <c r="F1982" s="227">
        <v>4</v>
      </c>
      <c r="G1982" s="227">
        <v>1</v>
      </c>
      <c r="H1982" s="59">
        <v>6</v>
      </c>
      <c r="I1982" s="227">
        <v>17</v>
      </c>
      <c r="J1982" s="59">
        <v>13500</v>
      </c>
      <c r="K1982" s="78">
        <f>VLOOKUP(msa[[#This Row],[hwycov_id]],cnf[],10,FALSE)</f>
        <v>13500</v>
      </c>
      <c r="L1982" s="229">
        <f t="shared" si="90"/>
        <v>0</v>
      </c>
      <c r="M1982" s="228">
        <f t="shared" si="91"/>
        <v>0</v>
      </c>
      <c r="N1982" s="228">
        <f t="shared" si="92"/>
        <v>0</v>
      </c>
      <c r="O1982" s="298" t="e">
        <f>VLOOKUP(msa[[#This Row],[hwycov_id]],check!$A$2:$P$26,16,FALSE)</f>
        <v>#N/A</v>
      </c>
      <c r="P1982" s="298">
        <v>2004</v>
      </c>
    </row>
    <row r="1983" spans="1:16">
      <c r="A1983" s="59">
        <v>7283</v>
      </c>
      <c r="B1983" s="59">
        <v>4</v>
      </c>
      <c r="C1983" s="59">
        <v>1</v>
      </c>
      <c r="D1983" s="59">
        <v>2</v>
      </c>
      <c r="E1983" s="59" t="s">
        <v>80</v>
      </c>
      <c r="F1983" s="227">
        <v>4</v>
      </c>
      <c r="G1983" s="227">
        <v>1</v>
      </c>
      <c r="H1983" s="59">
        <v>6</v>
      </c>
      <c r="I1983" s="227">
        <v>12</v>
      </c>
      <c r="J1983" s="59">
        <v>14600</v>
      </c>
      <c r="K1983" s="78">
        <f>VLOOKUP(msa[[#This Row],[hwycov_id]],cnf[],10,FALSE)</f>
        <v>14600</v>
      </c>
      <c r="L1983" s="229">
        <f t="shared" si="90"/>
        <v>0</v>
      </c>
      <c r="M1983" s="228">
        <f t="shared" si="91"/>
        <v>0</v>
      </c>
      <c r="N1983" s="228">
        <f t="shared" si="92"/>
        <v>0</v>
      </c>
      <c r="O1983" s="298" t="e">
        <f>VLOOKUP(msa[[#This Row],[hwycov_id]],check!$A$2:$P$26,16,FALSE)</f>
        <v>#N/A</v>
      </c>
      <c r="P1983" s="298">
        <v>2005</v>
      </c>
    </row>
    <row r="1984" spans="1:16">
      <c r="A1984" s="59">
        <v>20514</v>
      </c>
      <c r="B1984" s="59">
        <v>4</v>
      </c>
      <c r="C1984" s="59">
        <v>1</v>
      </c>
      <c r="D1984" s="59">
        <v>2</v>
      </c>
      <c r="E1984" s="59" t="s">
        <v>80</v>
      </c>
      <c r="F1984" s="227">
        <v>4</v>
      </c>
      <c r="G1984" s="227">
        <v>1</v>
      </c>
      <c r="H1984" s="59">
        <v>6</v>
      </c>
      <c r="I1984" s="227">
        <v>12</v>
      </c>
      <c r="J1984" s="59">
        <v>16700</v>
      </c>
      <c r="K1984" s="78">
        <f>VLOOKUP(msa[[#This Row],[hwycov_id]],cnf[],10,FALSE)</f>
        <v>16700</v>
      </c>
      <c r="L1984" s="229">
        <f t="shared" si="90"/>
        <v>0</v>
      </c>
      <c r="M1984" s="228">
        <f t="shared" si="91"/>
        <v>0</v>
      </c>
      <c r="N1984" s="228">
        <f t="shared" si="92"/>
        <v>0</v>
      </c>
      <c r="O1984" s="298" t="e">
        <f>VLOOKUP(msa[[#This Row],[hwycov_id]],check!$A$2:$P$26,16,FALSE)</f>
        <v>#N/A</v>
      </c>
      <c r="P1984" s="298">
        <v>2006</v>
      </c>
    </row>
    <row r="1985" spans="1:16">
      <c r="A1985" s="59">
        <v>19742</v>
      </c>
      <c r="B1985" s="59">
        <v>4</v>
      </c>
      <c r="C1985" s="59">
        <v>1</v>
      </c>
      <c r="D1985" s="59">
        <v>2</v>
      </c>
      <c r="E1985" s="59" t="s">
        <v>80</v>
      </c>
      <c r="F1985" s="227">
        <v>4</v>
      </c>
      <c r="G1985" s="227">
        <v>1</v>
      </c>
      <c r="H1985" s="59">
        <v>6</v>
      </c>
      <c r="I1985" s="227">
        <v>12</v>
      </c>
      <c r="J1985" s="59">
        <v>16900</v>
      </c>
      <c r="K1985" s="78">
        <f>VLOOKUP(msa[[#This Row],[hwycov_id]],cnf[],10,FALSE)</f>
        <v>16900</v>
      </c>
      <c r="L1985" s="229">
        <f t="shared" si="90"/>
        <v>0</v>
      </c>
      <c r="M1985" s="228">
        <f t="shared" si="91"/>
        <v>0</v>
      </c>
      <c r="N1985" s="228">
        <f t="shared" si="92"/>
        <v>0</v>
      </c>
      <c r="O1985" s="298" t="e">
        <f>VLOOKUP(msa[[#This Row],[hwycov_id]],check!$A$2:$P$26,16,FALSE)</f>
        <v>#N/A</v>
      </c>
      <c r="P1985" s="298">
        <v>2007</v>
      </c>
    </row>
    <row r="1986" spans="1:16">
      <c r="A1986" s="59">
        <v>4790</v>
      </c>
      <c r="B1986" s="59">
        <v>4</v>
      </c>
      <c r="C1986" s="59">
        <v>1</v>
      </c>
      <c r="D1986" s="59">
        <v>2</v>
      </c>
      <c r="E1986" s="59" t="s">
        <v>80</v>
      </c>
      <c r="F1986" s="227">
        <v>4</v>
      </c>
      <c r="G1986" s="227">
        <v>1</v>
      </c>
      <c r="H1986" s="59">
        <v>6</v>
      </c>
      <c r="I1986" s="227">
        <v>12</v>
      </c>
      <c r="J1986" s="59">
        <v>18900</v>
      </c>
      <c r="K1986" s="78">
        <f>VLOOKUP(msa[[#This Row],[hwycov_id]],cnf[],10,FALSE)</f>
        <v>18900</v>
      </c>
      <c r="L1986" s="229">
        <f t="shared" ref="L1986:L2049" si="93">K1986/J1986-1</f>
        <v>0</v>
      </c>
      <c r="M1986" s="228">
        <f t="shared" ref="M1986:M2049" si="94">K1986-J1986</f>
        <v>0</v>
      </c>
      <c r="N1986" s="228">
        <f t="shared" ref="N1986:N2049" si="95">POWER(M1986,2)</f>
        <v>0</v>
      </c>
      <c r="O1986" s="298" t="e">
        <f>VLOOKUP(msa[[#This Row],[hwycov_id]],check!$A$2:$P$26,16,FALSE)</f>
        <v>#N/A</v>
      </c>
      <c r="P1986" s="298">
        <v>2008</v>
      </c>
    </row>
    <row r="1987" spans="1:16">
      <c r="A1987" s="59">
        <v>20516</v>
      </c>
      <c r="B1987" s="59">
        <v>4</v>
      </c>
      <c r="C1987" s="59">
        <v>1</v>
      </c>
      <c r="D1987" s="59">
        <v>2</v>
      </c>
      <c r="E1987" s="59" t="s">
        <v>80</v>
      </c>
      <c r="F1987" s="227">
        <v>4</v>
      </c>
      <c r="G1987" s="227">
        <v>1</v>
      </c>
      <c r="H1987" s="59">
        <v>6</v>
      </c>
      <c r="I1987" s="227">
        <v>12</v>
      </c>
      <c r="J1987" s="59">
        <v>19100</v>
      </c>
      <c r="K1987" s="78">
        <f>VLOOKUP(msa[[#This Row],[hwycov_id]],cnf[],10,FALSE)</f>
        <v>19100</v>
      </c>
      <c r="L1987" s="229">
        <f t="shared" si="93"/>
        <v>0</v>
      </c>
      <c r="M1987" s="228">
        <f t="shared" si="94"/>
        <v>0</v>
      </c>
      <c r="N1987" s="228">
        <f t="shared" si="95"/>
        <v>0</v>
      </c>
      <c r="O1987" s="298" t="e">
        <f>VLOOKUP(msa[[#This Row],[hwycov_id]],check!$A$2:$P$26,16,FALSE)</f>
        <v>#N/A</v>
      </c>
      <c r="P1987" s="298">
        <v>2009</v>
      </c>
    </row>
    <row r="1988" spans="1:16">
      <c r="A1988" s="59">
        <v>13569</v>
      </c>
      <c r="B1988" s="59">
        <v>5</v>
      </c>
      <c r="C1988" s="59">
        <v>1</v>
      </c>
      <c r="D1988" s="59">
        <v>2</v>
      </c>
      <c r="E1988" s="59" t="s">
        <v>80</v>
      </c>
      <c r="F1988" s="227">
        <v>4</v>
      </c>
      <c r="G1988" s="227">
        <v>0</v>
      </c>
      <c r="H1988" s="59">
        <v>6</v>
      </c>
      <c r="I1988" s="227">
        <v>17</v>
      </c>
      <c r="J1988" s="59">
        <v>3100</v>
      </c>
      <c r="K1988" s="78">
        <f>VLOOKUP(msa[[#This Row],[hwycov_id]],cnf[],10,FALSE)</f>
        <v>3100</v>
      </c>
      <c r="L1988" s="229">
        <f t="shared" si="93"/>
        <v>0</v>
      </c>
      <c r="M1988" s="228">
        <f t="shared" si="94"/>
        <v>0</v>
      </c>
      <c r="N1988" s="228">
        <f t="shared" si="95"/>
        <v>0</v>
      </c>
      <c r="O1988" s="298" t="e">
        <f>VLOOKUP(msa[[#This Row],[hwycov_id]],check!$A$2:$P$26,16,FALSE)</f>
        <v>#N/A</v>
      </c>
      <c r="P1988" s="298">
        <v>2010</v>
      </c>
    </row>
    <row r="1989" spans="1:16">
      <c r="A1989" s="59">
        <v>17935</v>
      </c>
      <c r="B1989" s="59">
        <v>5</v>
      </c>
      <c r="C1989" s="59">
        <v>1</v>
      </c>
      <c r="D1989" s="59">
        <v>2</v>
      </c>
      <c r="E1989" s="59" t="s">
        <v>80</v>
      </c>
      <c r="F1989" s="227">
        <v>4</v>
      </c>
      <c r="G1989" s="227">
        <v>0</v>
      </c>
      <c r="H1989" s="59">
        <v>6</v>
      </c>
      <c r="I1989" s="227">
        <v>17</v>
      </c>
      <c r="J1989" s="59">
        <v>3700</v>
      </c>
      <c r="K1989" s="78">
        <f>VLOOKUP(msa[[#This Row],[hwycov_id]],cnf[],10,FALSE)</f>
        <v>3700</v>
      </c>
      <c r="L1989" s="229">
        <f t="shared" si="93"/>
        <v>0</v>
      </c>
      <c r="M1989" s="228">
        <f t="shared" si="94"/>
        <v>0</v>
      </c>
      <c r="N1989" s="228">
        <f t="shared" si="95"/>
        <v>0</v>
      </c>
      <c r="O1989" s="298" t="e">
        <f>VLOOKUP(msa[[#This Row],[hwycov_id]],check!$A$2:$P$26,16,FALSE)</f>
        <v>#N/A</v>
      </c>
      <c r="P1989" s="298">
        <v>2011</v>
      </c>
    </row>
    <row r="1990" spans="1:16">
      <c r="A1990" s="59">
        <v>7277</v>
      </c>
      <c r="B1990" s="59">
        <v>5</v>
      </c>
      <c r="C1990" s="59">
        <v>1</v>
      </c>
      <c r="D1990" s="59">
        <v>2</v>
      </c>
      <c r="E1990" s="59" t="s">
        <v>80</v>
      </c>
      <c r="F1990" s="227">
        <v>4</v>
      </c>
      <c r="G1990" s="227">
        <v>0</v>
      </c>
      <c r="H1990" s="59">
        <v>6</v>
      </c>
      <c r="I1990" s="227">
        <v>12</v>
      </c>
      <c r="J1990" s="59">
        <v>3800</v>
      </c>
      <c r="K1990" s="78">
        <f>VLOOKUP(msa[[#This Row],[hwycov_id]],cnf[],10,FALSE)</f>
        <v>3800</v>
      </c>
      <c r="L1990" s="229">
        <f t="shared" si="93"/>
        <v>0</v>
      </c>
      <c r="M1990" s="228">
        <f t="shared" si="94"/>
        <v>0</v>
      </c>
      <c r="N1990" s="228">
        <f t="shared" si="95"/>
        <v>0</v>
      </c>
      <c r="O1990" s="298" t="e">
        <f>VLOOKUP(msa[[#This Row],[hwycov_id]],check!$A$2:$P$26,16,FALSE)</f>
        <v>#N/A</v>
      </c>
      <c r="P1990" s="298">
        <v>2012</v>
      </c>
    </row>
    <row r="1991" spans="1:16">
      <c r="A1991" s="59">
        <v>6328</v>
      </c>
      <c r="B1991" s="59">
        <v>5</v>
      </c>
      <c r="C1991" s="59">
        <v>1</v>
      </c>
      <c r="D1991" s="59">
        <v>2</v>
      </c>
      <c r="E1991" s="59" t="s">
        <v>80</v>
      </c>
      <c r="F1991" s="227">
        <v>4</v>
      </c>
      <c r="G1991" s="227">
        <v>0</v>
      </c>
      <c r="H1991" s="59">
        <v>6</v>
      </c>
      <c r="I1991" s="227">
        <v>12</v>
      </c>
      <c r="J1991" s="59">
        <v>4200</v>
      </c>
      <c r="K1991" s="78">
        <f>VLOOKUP(msa[[#This Row],[hwycov_id]],cnf[],10,FALSE)</f>
        <v>4200</v>
      </c>
      <c r="L1991" s="229">
        <f t="shared" si="93"/>
        <v>0</v>
      </c>
      <c r="M1991" s="228">
        <f t="shared" si="94"/>
        <v>0</v>
      </c>
      <c r="N1991" s="228">
        <f t="shared" si="95"/>
        <v>0</v>
      </c>
      <c r="O1991" s="298" t="e">
        <f>VLOOKUP(msa[[#This Row],[hwycov_id]],check!$A$2:$P$26,16,FALSE)</f>
        <v>#N/A</v>
      </c>
      <c r="P1991" s="298">
        <v>2013</v>
      </c>
    </row>
    <row r="1992" spans="1:16">
      <c r="A1992" s="59">
        <v>5786</v>
      </c>
      <c r="B1992" s="59">
        <v>5</v>
      </c>
      <c r="C1992" s="59">
        <v>1</v>
      </c>
      <c r="D1992" s="59">
        <v>2</v>
      </c>
      <c r="E1992" s="59" t="s">
        <v>80</v>
      </c>
      <c r="F1992" s="227">
        <v>4</v>
      </c>
      <c r="G1992" s="227">
        <v>0</v>
      </c>
      <c r="H1992" s="59">
        <v>6</v>
      </c>
      <c r="I1992" s="227">
        <v>12</v>
      </c>
      <c r="J1992" s="59">
        <v>7700</v>
      </c>
      <c r="K1992" s="78">
        <f>VLOOKUP(msa[[#This Row],[hwycov_id]],cnf[],10,FALSE)</f>
        <v>7700</v>
      </c>
      <c r="L1992" s="229">
        <f t="shared" si="93"/>
        <v>0</v>
      </c>
      <c r="M1992" s="228">
        <f t="shared" si="94"/>
        <v>0</v>
      </c>
      <c r="N1992" s="228">
        <f t="shared" si="95"/>
        <v>0</v>
      </c>
      <c r="O1992" s="298" t="e">
        <f>VLOOKUP(msa[[#This Row],[hwycov_id]],check!$A$2:$P$26,16,FALSE)</f>
        <v>#N/A</v>
      </c>
      <c r="P1992" s="298">
        <v>2014</v>
      </c>
    </row>
    <row r="1993" spans="1:16">
      <c r="A1993" s="59">
        <v>7279</v>
      </c>
      <c r="B1993" s="59">
        <v>5</v>
      </c>
      <c r="C1993" s="59">
        <v>1</v>
      </c>
      <c r="D1993" s="59">
        <v>2</v>
      </c>
      <c r="E1993" s="59" t="s">
        <v>80</v>
      </c>
      <c r="F1993" s="227">
        <v>4</v>
      </c>
      <c r="G1993" s="227">
        <v>1</v>
      </c>
      <c r="H1993" s="59">
        <v>6</v>
      </c>
      <c r="I1993" s="227">
        <v>12</v>
      </c>
      <c r="J1993" s="59">
        <v>15100</v>
      </c>
      <c r="K1993" s="78">
        <f>VLOOKUP(msa[[#This Row],[hwycov_id]],cnf[],10,FALSE)</f>
        <v>15100</v>
      </c>
      <c r="L1993" s="229">
        <f t="shared" si="93"/>
        <v>0</v>
      </c>
      <c r="M1993" s="228">
        <f t="shared" si="94"/>
        <v>0</v>
      </c>
      <c r="N1993" s="228">
        <f t="shared" si="95"/>
        <v>0</v>
      </c>
      <c r="O1993" s="298" t="e">
        <f>VLOOKUP(msa[[#This Row],[hwycov_id]],check!$A$2:$P$26,16,FALSE)</f>
        <v>#N/A</v>
      </c>
      <c r="P1993" s="298">
        <v>2015</v>
      </c>
    </row>
    <row r="1994" spans="1:16">
      <c r="A1994" s="59">
        <v>27432</v>
      </c>
      <c r="B1994" s="59">
        <v>7</v>
      </c>
      <c r="C1994" s="59">
        <v>1</v>
      </c>
      <c r="D1994" s="59">
        <v>2</v>
      </c>
      <c r="E1994" s="59" t="s">
        <v>80</v>
      </c>
      <c r="F1994" s="227">
        <v>4</v>
      </c>
      <c r="G1994" s="227">
        <v>0</v>
      </c>
      <c r="H1994" s="59">
        <v>6</v>
      </c>
      <c r="I1994" s="227">
        <v>12</v>
      </c>
      <c r="J1994" s="59">
        <v>700</v>
      </c>
      <c r="K1994" s="78">
        <f>VLOOKUP(msa[[#This Row],[hwycov_id]],cnf[],10,FALSE)</f>
        <v>700</v>
      </c>
      <c r="L1994" s="229">
        <f t="shared" si="93"/>
        <v>0</v>
      </c>
      <c r="M1994" s="228">
        <f t="shared" si="94"/>
        <v>0</v>
      </c>
      <c r="N1994" s="228">
        <f t="shared" si="95"/>
        <v>0</v>
      </c>
      <c r="O1994" s="298" t="e">
        <f>VLOOKUP(msa[[#This Row],[hwycov_id]],check!$A$2:$P$26,16,FALSE)</f>
        <v>#N/A</v>
      </c>
      <c r="P1994" s="298">
        <v>2016</v>
      </c>
    </row>
    <row r="1995" spans="1:16">
      <c r="A1995" s="59">
        <v>20491</v>
      </c>
      <c r="B1995" s="59">
        <v>7</v>
      </c>
      <c r="C1995" s="59">
        <v>1</v>
      </c>
      <c r="D1995" s="59">
        <v>2</v>
      </c>
      <c r="E1995" s="59" t="s">
        <v>80</v>
      </c>
      <c r="F1995" s="227">
        <v>4</v>
      </c>
      <c r="G1995" s="227">
        <v>0</v>
      </c>
      <c r="H1995" s="59">
        <v>6</v>
      </c>
      <c r="I1995" s="227">
        <v>12</v>
      </c>
      <c r="J1995" s="59">
        <v>3000</v>
      </c>
      <c r="K1995" s="78">
        <f>VLOOKUP(msa[[#This Row],[hwycov_id]],cnf[],10,FALSE)</f>
        <v>3000</v>
      </c>
      <c r="L1995" s="229">
        <f t="shared" si="93"/>
        <v>0</v>
      </c>
      <c r="M1995" s="228">
        <f t="shared" si="94"/>
        <v>0</v>
      </c>
      <c r="N1995" s="228">
        <f t="shared" si="95"/>
        <v>0</v>
      </c>
      <c r="O1995" s="298" t="e">
        <f>VLOOKUP(msa[[#This Row],[hwycov_id]],check!$A$2:$P$26,16,FALSE)</f>
        <v>#N/A</v>
      </c>
      <c r="P1995" s="298">
        <v>2017</v>
      </c>
    </row>
    <row r="1996" spans="1:16">
      <c r="A1996" s="59">
        <v>15938</v>
      </c>
      <c r="B1996" s="59">
        <v>7</v>
      </c>
      <c r="C1996" s="59">
        <v>1</v>
      </c>
      <c r="D1996" s="59">
        <v>2</v>
      </c>
      <c r="E1996" s="59" t="s">
        <v>80</v>
      </c>
      <c r="F1996" s="227">
        <v>4</v>
      </c>
      <c r="G1996" s="227">
        <v>0</v>
      </c>
      <c r="H1996" s="59">
        <v>6</v>
      </c>
      <c r="I1996" s="227">
        <v>1</v>
      </c>
      <c r="J1996" s="59">
        <v>4400</v>
      </c>
      <c r="K1996" s="78">
        <f>VLOOKUP(msa[[#This Row],[hwycov_id]],cnf[],10,FALSE)</f>
        <v>4400</v>
      </c>
      <c r="L1996" s="229">
        <f t="shared" si="93"/>
        <v>0</v>
      </c>
      <c r="M1996" s="228">
        <f t="shared" si="94"/>
        <v>0</v>
      </c>
      <c r="N1996" s="228">
        <f t="shared" si="95"/>
        <v>0</v>
      </c>
      <c r="O1996" s="298" t="e">
        <f>VLOOKUP(msa[[#This Row],[hwycov_id]],check!$A$2:$P$26,16,FALSE)</f>
        <v>#N/A</v>
      </c>
      <c r="P1996" s="298">
        <v>2018</v>
      </c>
    </row>
    <row r="1997" spans="1:16">
      <c r="A1997" s="59">
        <v>8667</v>
      </c>
      <c r="B1997" s="59">
        <v>7</v>
      </c>
      <c r="C1997" s="59">
        <v>1</v>
      </c>
      <c r="D1997" s="59">
        <v>2</v>
      </c>
      <c r="E1997" s="59" t="s">
        <v>80</v>
      </c>
      <c r="F1997" s="227">
        <v>4</v>
      </c>
      <c r="G1997" s="227">
        <v>0</v>
      </c>
      <c r="H1997" s="59">
        <v>6</v>
      </c>
      <c r="I1997" s="227">
        <v>1</v>
      </c>
      <c r="J1997" s="59">
        <v>6800</v>
      </c>
      <c r="K1997" s="78">
        <f>VLOOKUP(msa[[#This Row],[hwycov_id]],cnf[],10,FALSE)</f>
        <v>6800</v>
      </c>
      <c r="L1997" s="229">
        <f t="shared" si="93"/>
        <v>0</v>
      </c>
      <c r="M1997" s="228">
        <f t="shared" si="94"/>
        <v>0</v>
      </c>
      <c r="N1997" s="228">
        <f t="shared" si="95"/>
        <v>0</v>
      </c>
      <c r="O1997" s="298" t="e">
        <f>VLOOKUP(msa[[#This Row],[hwycov_id]],check!$A$2:$P$26,16,FALSE)</f>
        <v>#N/A</v>
      </c>
      <c r="P1997" s="298">
        <v>2019</v>
      </c>
    </row>
    <row r="1998" spans="1:16">
      <c r="A1998" s="59">
        <v>2538</v>
      </c>
      <c r="B1998" s="59">
        <v>7</v>
      </c>
      <c r="C1998" s="59">
        <v>1</v>
      </c>
      <c r="D1998" s="59">
        <v>2</v>
      </c>
      <c r="E1998" s="59" t="s">
        <v>80</v>
      </c>
      <c r="F1998" s="227">
        <v>4</v>
      </c>
      <c r="G1998" s="227">
        <v>0</v>
      </c>
      <c r="H1998" s="59">
        <v>6</v>
      </c>
      <c r="I1998" s="227">
        <v>19</v>
      </c>
      <c r="J1998" s="59">
        <v>6900</v>
      </c>
      <c r="K1998" s="78">
        <f>VLOOKUP(msa[[#This Row],[hwycov_id]],cnf[],10,FALSE)</f>
        <v>6900</v>
      </c>
      <c r="L1998" s="229">
        <f t="shared" si="93"/>
        <v>0</v>
      </c>
      <c r="M1998" s="228">
        <f t="shared" si="94"/>
        <v>0</v>
      </c>
      <c r="N1998" s="228">
        <f t="shared" si="95"/>
        <v>0</v>
      </c>
      <c r="O1998" s="298" t="e">
        <f>VLOOKUP(msa[[#This Row],[hwycov_id]],check!$A$2:$P$26,16,FALSE)</f>
        <v>#N/A</v>
      </c>
      <c r="P1998" s="298">
        <v>2020</v>
      </c>
    </row>
    <row r="1999" spans="1:16">
      <c r="A1999" s="59">
        <v>29368</v>
      </c>
      <c r="B1999" s="59">
        <v>1</v>
      </c>
      <c r="C1999" s="59">
        <v>2</v>
      </c>
      <c r="D1999" s="59">
        <v>1</v>
      </c>
      <c r="E1999" s="59" t="s">
        <v>77</v>
      </c>
      <c r="F1999" s="227">
        <v>1</v>
      </c>
      <c r="G1999" s="227">
        <v>1</v>
      </c>
      <c r="H1999" s="59">
        <v>7</v>
      </c>
      <c r="I1999" s="227">
        <v>7</v>
      </c>
      <c r="J1999" s="59">
        <v>18511</v>
      </c>
      <c r="K1999" s="78">
        <f>VLOOKUP(msa[[#This Row],[hwycov_id]],cnf[],10,FALSE)</f>
        <v>18511</v>
      </c>
      <c r="L1999" s="229">
        <f t="shared" si="93"/>
        <v>0</v>
      </c>
      <c r="M1999" s="228">
        <f t="shared" si="94"/>
        <v>0</v>
      </c>
      <c r="N1999" s="228">
        <f t="shared" si="95"/>
        <v>0</v>
      </c>
      <c r="O1999" s="298" t="e">
        <f>VLOOKUP(msa[[#This Row],[hwycov_id]],check!$A$2:$P$26,16,FALSE)</f>
        <v>#N/A</v>
      </c>
      <c r="P1999" s="298">
        <v>2021</v>
      </c>
    </row>
    <row r="2000" spans="1:16">
      <c r="A2000" s="59">
        <v>25749</v>
      </c>
      <c r="B2000" s="59">
        <v>1</v>
      </c>
      <c r="C2000" s="59">
        <v>2</v>
      </c>
      <c r="D2000" s="59">
        <v>1</v>
      </c>
      <c r="E2000" s="59" t="s">
        <v>77</v>
      </c>
      <c r="F2000" s="227">
        <v>1</v>
      </c>
      <c r="G2000" s="227">
        <v>2</v>
      </c>
      <c r="H2000" s="59">
        <v>7</v>
      </c>
      <c r="I2000" s="227">
        <v>7</v>
      </c>
      <c r="J2000" s="59">
        <v>22469</v>
      </c>
      <c r="K2000" s="78">
        <f>VLOOKUP(msa[[#This Row],[hwycov_id]],cnf[],10,FALSE)</f>
        <v>22469</v>
      </c>
      <c r="L2000" s="229">
        <f t="shared" si="93"/>
        <v>0</v>
      </c>
      <c r="M2000" s="228">
        <f t="shared" si="94"/>
        <v>0</v>
      </c>
      <c r="N2000" s="228">
        <f t="shared" si="95"/>
        <v>0</v>
      </c>
      <c r="O2000" s="298" t="e">
        <f>VLOOKUP(msa[[#This Row],[hwycov_id]],check!$A$2:$P$26,16,FALSE)</f>
        <v>#N/A</v>
      </c>
      <c r="P2000" s="298">
        <v>2022</v>
      </c>
    </row>
    <row r="2001" spans="1:16">
      <c r="A2001" s="59">
        <v>473</v>
      </c>
      <c r="B2001" s="59">
        <v>1</v>
      </c>
      <c r="C2001" s="59">
        <v>2</v>
      </c>
      <c r="D2001" s="59">
        <v>1</v>
      </c>
      <c r="E2001" s="59" t="s">
        <v>77</v>
      </c>
      <c r="F2001" s="227">
        <v>1</v>
      </c>
      <c r="G2001" s="227">
        <v>2</v>
      </c>
      <c r="H2001" s="59">
        <v>7</v>
      </c>
      <c r="I2001" s="227">
        <v>7</v>
      </c>
      <c r="J2001" s="59">
        <v>24018</v>
      </c>
      <c r="K2001" s="78">
        <f>VLOOKUP(msa[[#This Row],[hwycov_id]],cnf[],10,FALSE)</f>
        <v>24018</v>
      </c>
      <c r="L2001" s="229">
        <f t="shared" si="93"/>
        <v>0</v>
      </c>
      <c r="M2001" s="228">
        <f t="shared" si="94"/>
        <v>0</v>
      </c>
      <c r="N2001" s="228">
        <f t="shared" si="95"/>
        <v>0</v>
      </c>
      <c r="O2001" s="298" t="e">
        <f>VLOOKUP(msa[[#This Row],[hwycov_id]],check!$A$2:$P$26,16,FALSE)</f>
        <v>#N/A</v>
      </c>
      <c r="P2001" s="298">
        <v>2023</v>
      </c>
    </row>
    <row r="2002" spans="1:16">
      <c r="A2002" s="59">
        <v>513</v>
      </c>
      <c r="B2002" s="59">
        <v>1</v>
      </c>
      <c r="C2002" s="59">
        <v>2</v>
      </c>
      <c r="D2002" s="59">
        <v>1</v>
      </c>
      <c r="E2002" s="59" t="s">
        <v>77</v>
      </c>
      <c r="F2002" s="227">
        <v>1</v>
      </c>
      <c r="G2002" s="227">
        <v>2</v>
      </c>
      <c r="H2002" s="59">
        <v>7</v>
      </c>
      <c r="I2002" s="227">
        <v>7</v>
      </c>
      <c r="J2002" s="59">
        <v>25041</v>
      </c>
      <c r="K2002" s="78">
        <f>VLOOKUP(msa[[#This Row],[hwycov_id]],cnf[],10,FALSE)</f>
        <v>25041</v>
      </c>
      <c r="L2002" s="229">
        <f t="shared" si="93"/>
        <v>0</v>
      </c>
      <c r="M2002" s="228">
        <f t="shared" si="94"/>
        <v>0</v>
      </c>
      <c r="N2002" s="228">
        <f t="shared" si="95"/>
        <v>0</v>
      </c>
      <c r="O2002" s="298" t="e">
        <f>VLOOKUP(msa[[#This Row],[hwycov_id]],check!$A$2:$P$26,16,FALSE)</f>
        <v>#N/A</v>
      </c>
      <c r="P2002" s="298">
        <v>2024</v>
      </c>
    </row>
    <row r="2003" spans="1:16">
      <c r="A2003" s="59">
        <v>29442</v>
      </c>
      <c r="B2003" s="59">
        <v>1</v>
      </c>
      <c r="C2003" s="59">
        <v>2</v>
      </c>
      <c r="D2003" s="59">
        <v>1</v>
      </c>
      <c r="E2003" s="59" t="s">
        <v>77</v>
      </c>
      <c r="F2003" s="227">
        <v>1</v>
      </c>
      <c r="G2003" s="227">
        <v>2</v>
      </c>
      <c r="H2003" s="59">
        <v>7</v>
      </c>
      <c r="I2003" s="227">
        <v>19</v>
      </c>
      <c r="J2003" s="59">
        <v>27194</v>
      </c>
      <c r="K2003" s="78">
        <f>VLOOKUP(msa[[#This Row],[hwycov_id]],cnf[],10,FALSE)</f>
        <v>27194</v>
      </c>
      <c r="L2003" s="229">
        <f t="shared" si="93"/>
        <v>0</v>
      </c>
      <c r="M2003" s="228">
        <f t="shared" si="94"/>
        <v>0</v>
      </c>
      <c r="N2003" s="228">
        <f t="shared" si="95"/>
        <v>0</v>
      </c>
      <c r="O2003" s="298" t="e">
        <f>VLOOKUP(msa[[#This Row],[hwycov_id]],check!$A$2:$P$26,16,FALSE)</f>
        <v>#N/A</v>
      </c>
      <c r="P2003" s="298">
        <v>2025</v>
      </c>
    </row>
    <row r="2004" spans="1:16">
      <c r="A2004" s="59">
        <v>12830</v>
      </c>
      <c r="B2004" s="59">
        <v>1</v>
      </c>
      <c r="C2004" s="59">
        <v>1</v>
      </c>
      <c r="D2004" s="59">
        <v>1</v>
      </c>
      <c r="E2004" s="59" t="s">
        <v>78</v>
      </c>
      <c r="F2004" s="227">
        <v>1</v>
      </c>
      <c r="G2004" s="227">
        <v>2</v>
      </c>
      <c r="H2004" s="59">
        <v>7</v>
      </c>
      <c r="I2004" s="227">
        <v>7</v>
      </c>
      <c r="J2004" s="59">
        <v>28222</v>
      </c>
      <c r="K2004" s="78">
        <f>VLOOKUP(msa[[#This Row],[hwycov_id]],cnf[],10,FALSE)</f>
        <v>28222</v>
      </c>
      <c r="L2004" s="229">
        <f t="shared" si="93"/>
        <v>0</v>
      </c>
      <c r="M2004" s="228">
        <f t="shared" si="94"/>
        <v>0</v>
      </c>
      <c r="N2004" s="228">
        <f t="shared" si="95"/>
        <v>0</v>
      </c>
      <c r="O2004" s="298" t="e">
        <f>VLOOKUP(msa[[#This Row],[hwycov_id]],check!$A$2:$P$26,16,FALSE)</f>
        <v>#N/A</v>
      </c>
      <c r="P2004" s="298">
        <v>2026</v>
      </c>
    </row>
    <row r="2005" spans="1:16">
      <c r="A2005" s="59">
        <v>12823</v>
      </c>
      <c r="B2005" s="59">
        <v>1</v>
      </c>
      <c r="C2005" s="59">
        <v>1</v>
      </c>
      <c r="D2005" s="59">
        <v>1</v>
      </c>
      <c r="E2005" s="59" t="s">
        <v>78</v>
      </c>
      <c r="F2005" s="227">
        <v>1</v>
      </c>
      <c r="G2005" s="227">
        <v>3</v>
      </c>
      <c r="H2005" s="59">
        <v>7</v>
      </c>
      <c r="I2005" s="227">
        <v>7</v>
      </c>
      <c r="J2005" s="59">
        <v>39132</v>
      </c>
      <c r="K2005" s="78">
        <f>VLOOKUP(msa[[#This Row],[hwycov_id]],cnf[],10,FALSE)</f>
        <v>39132</v>
      </c>
      <c r="L2005" s="229">
        <f t="shared" si="93"/>
        <v>0</v>
      </c>
      <c r="M2005" s="228">
        <f t="shared" si="94"/>
        <v>0</v>
      </c>
      <c r="N2005" s="228">
        <f t="shared" si="95"/>
        <v>0</v>
      </c>
      <c r="O2005" s="298" t="e">
        <f>VLOOKUP(msa[[#This Row],[hwycov_id]],check!$A$2:$P$26,16,FALSE)</f>
        <v>#N/A</v>
      </c>
      <c r="P2005" s="298">
        <v>2027</v>
      </c>
    </row>
    <row r="2006" spans="1:16">
      <c r="A2006" s="59">
        <v>7872</v>
      </c>
      <c r="B2006" s="59">
        <v>1</v>
      </c>
      <c r="C2006" s="59">
        <v>1</v>
      </c>
      <c r="D2006" s="59">
        <v>1</v>
      </c>
      <c r="E2006" s="59" t="s">
        <v>78</v>
      </c>
      <c r="F2006" s="227">
        <v>1</v>
      </c>
      <c r="G2006" s="227">
        <v>4</v>
      </c>
      <c r="H2006" s="59">
        <v>7</v>
      </c>
      <c r="I2006" s="227">
        <v>18</v>
      </c>
      <c r="J2006" s="59">
        <v>49981</v>
      </c>
      <c r="K2006" s="78">
        <f>VLOOKUP(msa[[#This Row],[hwycov_id]],cnf[],10,FALSE)</f>
        <v>49981</v>
      </c>
      <c r="L2006" s="229">
        <f t="shared" si="93"/>
        <v>0</v>
      </c>
      <c r="M2006" s="228">
        <f t="shared" si="94"/>
        <v>0</v>
      </c>
      <c r="N2006" s="228">
        <f t="shared" si="95"/>
        <v>0</v>
      </c>
      <c r="O2006" s="298" t="e">
        <f>VLOOKUP(msa[[#This Row],[hwycov_id]],check!$A$2:$P$26,16,FALSE)</f>
        <v>#N/A</v>
      </c>
      <c r="P2006" s="298">
        <v>2028</v>
      </c>
    </row>
    <row r="2007" spans="1:16">
      <c r="A2007" s="59">
        <v>27248</v>
      </c>
      <c r="B2007" s="59">
        <v>1</v>
      </c>
      <c r="C2007" s="59">
        <v>1</v>
      </c>
      <c r="D2007" s="59">
        <v>1</v>
      </c>
      <c r="E2007" s="59" t="s">
        <v>78</v>
      </c>
      <c r="F2007" s="227">
        <v>1</v>
      </c>
      <c r="G2007" s="227">
        <v>5</v>
      </c>
      <c r="H2007" s="59">
        <v>7</v>
      </c>
      <c r="I2007" s="227">
        <v>18</v>
      </c>
      <c r="J2007" s="59">
        <v>52494</v>
      </c>
      <c r="K2007" s="78">
        <f>VLOOKUP(msa[[#This Row],[hwycov_id]],cnf[],10,FALSE)</f>
        <v>52494</v>
      </c>
      <c r="L2007" s="229">
        <f t="shared" si="93"/>
        <v>0</v>
      </c>
      <c r="M2007" s="228">
        <f t="shared" si="94"/>
        <v>0</v>
      </c>
      <c r="N2007" s="228">
        <f t="shared" si="95"/>
        <v>0</v>
      </c>
      <c r="O2007" s="298" t="e">
        <f>VLOOKUP(msa[[#This Row],[hwycov_id]],check!$A$2:$P$26,16,FALSE)</f>
        <v>#N/A</v>
      </c>
      <c r="P2007" s="298">
        <v>2029</v>
      </c>
    </row>
    <row r="2008" spans="1:16">
      <c r="A2008" s="59">
        <v>27166</v>
      </c>
      <c r="B2008" s="59">
        <v>1</v>
      </c>
      <c r="C2008" s="59">
        <v>1</v>
      </c>
      <c r="D2008" s="59">
        <v>1</v>
      </c>
      <c r="E2008" s="59" t="s">
        <v>78</v>
      </c>
      <c r="F2008" s="227">
        <v>1</v>
      </c>
      <c r="G2008" s="227">
        <v>5</v>
      </c>
      <c r="H2008" s="59">
        <v>7</v>
      </c>
      <c r="I2008" s="227">
        <v>19</v>
      </c>
      <c r="J2008" s="59">
        <v>56246</v>
      </c>
      <c r="K2008" s="78">
        <f>VLOOKUP(msa[[#This Row],[hwycov_id]],cnf[],10,FALSE)</f>
        <v>56246</v>
      </c>
      <c r="L2008" s="229">
        <f t="shared" si="93"/>
        <v>0</v>
      </c>
      <c r="M2008" s="228">
        <f t="shared" si="94"/>
        <v>0</v>
      </c>
      <c r="N2008" s="228">
        <f t="shared" si="95"/>
        <v>0</v>
      </c>
      <c r="O2008" s="298" t="e">
        <f>VLOOKUP(msa[[#This Row],[hwycov_id]],check!$A$2:$P$26,16,FALSE)</f>
        <v>#N/A</v>
      </c>
      <c r="P2008" s="298">
        <v>2030</v>
      </c>
    </row>
    <row r="2009" spans="1:16">
      <c r="A2009" s="59">
        <v>27247</v>
      </c>
      <c r="B2009" s="59">
        <v>1</v>
      </c>
      <c r="C2009" s="59">
        <v>1</v>
      </c>
      <c r="D2009" s="59">
        <v>1</v>
      </c>
      <c r="E2009" s="59" t="s">
        <v>78</v>
      </c>
      <c r="F2009" s="227">
        <v>1</v>
      </c>
      <c r="G2009" s="227">
        <v>5</v>
      </c>
      <c r="H2009" s="59">
        <v>7</v>
      </c>
      <c r="I2009" s="227">
        <v>18</v>
      </c>
      <c r="J2009" s="59">
        <v>56305</v>
      </c>
      <c r="K2009" s="78">
        <f>VLOOKUP(msa[[#This Row],[hwycov_id]],cnf[],10,FALSE)</f>
        <v>56305</v>
      </c>
      <c r="L2009" s="229">
        <f t="shared" si="93"/>
        <v>0</v>
      </c>
      <c r="M2009" s="228">
        <f t="shared" si="94"/>
        <v>0</v>
      </c>
      <c r="N2009" s="228">
        <f t="shared" si="95"/>
        <v>0</v>
      </c>
      <c r="O2009" s="298" t="e">
        <f>VLOOKUP(msa[[#This Row],[hwycov_id]],check!$A$2:$P$26,16,FALSE)</f>
        <v>#N/A</v>
      </c>
      <c r="P2009" s="298">
        <v>2031</v>
      </c>
    </row>
    <row r="2010" spans="1:16">
      <c r="A2010" s="59">
        <v>29183</v>
      </c>
      <c r="B2010" s="59">
        <v>1</v>
      </c>
      <c r="C2010" s="59">
        <v>1</v>
      </c>
      <c r="D2010" s="59">
        <v>1</v>
      </c>
      <c r="E2010" s="59" t="s">
        <v>82</v>
      </c>
      <c r="F2010" s="227">
        <v>1</v>
      </c>
      <c r="G2010" s="227">
        <v>5</v>
      </c>
      <c r="H2010" s="59">
        <v>7</v>
      </c>
      <c r="I2010" s="227">
        <v>15</v>
      </c>
      <c r="J2010" s="59">
        <v>56540</v>
      </c>
      <c r="K2010" s="78">
        <f>VLOOKUP(msa[[#This Row],[hwycov_id]],cnf[],10,FALSE)</f>
        <v>56540</v>
      </c>
      <c r="L2010" s="229">
        <f t="shared" si="93"/>
        <v>0</v>
      </c>
      <c r="M2010" s="228">
        <f t="shared" si="94"/>
        <v>0</v>
      </c>
      <c r="N2010" s="228">
        <f t="shared" si="95"/>
        <v>0</v>
      </c>
      <c r="O2010" s="298" t="e">
        <f>VLOOKUP(msa[[#This Row],[hwycov_id]],check!$A$2:$P$26,16,FALSE)</f>
        <v>#N/A</v>
      </c>
      <c r="P2010" s="298">
        <v>2032</v>
      </c>
    </row>
    <row r="2011" spans="1:16">
      <c r="A2011" s="59">
        <v>16430</v>
      </c>
      <c r="B2011" s="59">
        <v>1</v>
      </c>
      <c r="C2011" s="59">
        <v>1</v>
      </c>
      <c r="D2011" s="59">
        <v>1</v>
      </c>
      <c r="E2011" s="59" t="s">
        <v>78</v>
      </c>
      <c r="F2011" s="227">
        <v>1</v>
      </c>
      <c r="G2011" s="227">
        <v>5</v>
      </c>
      <c r="H2011" s="59">
        <v>7</v>
      </c>
      <c r="I2011" s="227">
        <v>15</v>
      </c>
      <c r="J2011" s="59">
        <v>57105</v>
      </c>
      <c r="K2011" s="78">
        <f>VLOOKUP(msa[[#This Row],[hwycov_id]],cnf[],10,FALSE)</f>
        <v>57105</v>
      </c>
      <c r="L2011" s="229">
        <f t="shared" si="93"/>
        <v>0</v>
      </c>
      <c r="M2011" s="228">
        <f t="shared" si="94"/>
        <v>0</v>
      </c>
      <c r="N2011" s="228">
        <f t="shared" si="95"/>
        <v>0</v>
      </c>
      <c r="O2011" s="298" t="e">
        <f>VLOOKUP(msa[[#This Row],[hwycov_id]],check!$A$2:$P$26,16,FALSE)</f>
        <v>#N/A</v>
      </c>
      <c r="P2011" s="298">
        <v>2033</v>
      </c>
    </row>
    <row r="2012" spans="1:16">
      <c r="A2012" s="59">
        <v>8839</v>
      </c>
      <c r="B2012" s="59">
        <v>1</v>
      </c>
      <c r="C2012" s="59">
        <v>1</v>
      </c>
      <c r="D2012" s="59">
        <v>1</v>
      </c>
      <c r="E2012" s="59" t="s">
        <v>78</v>
      </c>
      <c r="F2012" s="227">
        <v>1</v>
      </c>
      <c r="G2012" s="227">
        <v>5</v>
      </c>
      <c r="H2012" s="59">
        <v>7</v>
      </c>
      <c r="I2012" s="227">
        <v>18</v>
      </c>
      <c r="J2012" s="59">
        <v>58760</v>
      </c>
      <c r="K2012" s="78">
        <f>VLOOKUP(msa[[#This Row],[hwycov_id]],cnf[],10,FALSE)</f>
        <v>58760</v>
      </c>
      <c r="L2012" s="229">
        <f t="shared" si="93"/>
        <v>0</v>
      </c>
      <c r="M2012" s="228">
        <f t="shared" si="94"/>
        <v>0</v>
      </c>
      <c r="N2012" s="228">
        <f t="shared" si="95"/>
        <v>0</v>
      </c>
      <c r="O2012" s="298" t="e">
        <f>VLOOKUP(msa[[#This Row],[hwycov_id]],check!$A$2:$P$26,16,FALSE)</f>
        <v>#N/A</v>
      </c>
      <c r="P2012" s="298">
        <v>2034</v>
      </c>
    </row>
    <row r="2013" spans="1:16">
      <c r="A2013" s="59">
        <v>19571</v>
      </c>
      <c r="B2013" s="59">
        <v>1</v>
      </c>
      <c r="C2013" s="59">
        <v>1</v>
      </c>
      <c r="D2013" s="59">
        <v>1</v>
      </c>
      <c r="E2013" s="59" t="s">
        <v>78</v>
      </c>
      <c r="F2013" s="227">
        <v>1</v>
      </c>
      <c r="G2013" s="227">
        <v>6</v>
      </c>
      <c r="H2013" s="59">
        <v>7</v>
      </c>
      <c r="I2013" s="227">
        <v>15</v>
      </c>
      <c r="J2013" s="59">
        <v>61208</v>
      </c>
      <c r="K2013" s="78">
        <f>VLOOKUP(msa[[#This Row],[hwycov_id]],cnf[],10,FALSE)</f>
        <v>61208</v>
      </c>
      <c r="L2013" s="229">
        <f t="shared" si="93"/>
        <v>0</v>
      </c>
      <c r="M2013" s="228">
        <f t="shared" si="94"/>
        <v>0</v>
      </c>
      <c r="N2013" s="228">
        <f t="shared" si="95"/>
        <v>0</v>
      </c>
      <c r="O2013" s="298" t="e">
        <f>VLOOKUP(msa[[#This Row],[hwycov_id]],check!$A$2:$P$26,16,FALSE)</f>
        <v>#N/A</v>
      </c>
      <c r="P2013" s="298">
        <v>2035</v>
      </c>
    </row>
    <row r="2014" spans="1:16">
      <c r="A2014" s="59">
        <v>29182</v>
      </c>
      <c r="B2014" s="59">
        <v>1</v>
      </c>
      <c r="C2014" s="59">
        <v>1</v>
      </c>
      <c r="D2014" s="59">
        <v>1</v>
      </c>
      <c r="E2014" s="59" t="s">
        <v>82</v>
      </c>
      <c r="F2014" s="227">
        <v>1</v>
      </c>
      <c r="G2014" s="227">
        <v>6</v>
      </c>
      <c r="H2014" s="59">
        <v>7</v>
      </c>
      <c r="I2014" s="227">
        <v>15</v>
      </c>
      <c r="J2014" s="59">
        <v>61635</v>
      </c>
      <c r="K2014" s="78">
        <f>VLOOKUP(msa[[#This Row],[hwycov_id]],cnf[],10,FALSE)</f>
        <v>61635</v>
      </c>
      <c r="L2014" s="229">
        <f t="shared" si="93"/>
        <v>0</v>
      </c>
      <c r="M2014" s="228">
        <f t="shared" si="94"/>
        <v>0</v>
      </c>
      <c r="N2014" s="228">
        <f t="shared" si="95"/>
        <v>0</v>
      </c>
      <c r="O2014" s="298" t="e">
        <f>VLOOKUP(msa[[#This Row],[hwycov_id]],check!$A$2:$P$26,16,FALSE)</f>
        <v>#N/A</v>
      </c>
      <c r="P2014" s="298">
        <v>2036</v>
      </c>
    </row>
    <row r="2015" spans="1:16">
      <c r="A2015" s="59">
        <v>28849</v>
      </c>
      <c r="B2015" s="59">
        <v>1</v>
      </c>
      <c r="C2015" s="59">
        <v>1</v>
      </c>
      <c r="D2015" s="59">
        <v>1</v>
      </c>
      <c r="E2015" s="59" t="s">
        <v>78</v>
      </c>
      <c r="F2015" s="227">
        <v>1</v>
      </c>
      <c r="G2015" s="227">
        <v>6</v>
      </c>
      <c r="H2015" s="59">
        <v>7</v>
      </c>
      <c r="I2015" s="227">
        <v>18</v>
      </c>
      <c r="J2015" s="59">
        <v>62058</v>
      </c>
      <c r="K2015" s="78">
        <f>VLOOKUP(msa[[#This Row],[hwycov_id]],cnf[],10,FALSE)</f>
        <v>62058</v>
      </c>
      <c r="L2015" s="229">
        <f t="shared" si="93"/>
        <v>0</v>
      </c>
      <c r="M2015" s="228">
        <f t="shared" si="94"/>
        <v>0</v>
      </c>
      <c r="N2015" s="228">
        <f t="shared" si="95"/>
        <v>0</v>
      </c>
      <c r="O2015" s="298" t="e">
        <f>VLOOKUP(msa[[#This Row],[hwycov_id]],check!$A$2:$P$26,16,FALSE)</f>
        <v>#N/A</v>
      </c>
      <c r="P2015" s="298">
        <v>2037</v>
      </c>
    </row>
    <row r="2016" spans="1:16">
      <c r="A2016" s="59">
        <v>28569</v>
      </c>
      <c r="B2016" s="59">
        <v>1</v>
      </c>
      <c r="C2016" s="59">
        <v>1</v>
      </c>
      <c r="D2016" s="59">
        <v>1</v>
      </c>
      <c r="E2016" s="59" t="s">
        <v>82</v>
      </c>
      <c r="F2016" s="227">
        <v>1</v>
      </c>
      <c r="G2016" s="227">
        <v>6</v>
      </c>
      <c r="H2016" s="59">
        <v>7</v>
      </c>
      <c r="I2016" s="227">
        <v>7</v>
      </c>
      <c r="J2016" s="59">
        <v>62111</v>
      </c>
      <c r="K2016" s="78">
        <f>VLOOKUP(msa[[#This Row],[hwycov_id]],cnf[],10,FALSE)</f>
        <v>62111</v>
      </c>
      <c r="L2016" s="229">
        <f t="shared" si="93"/>
        <v>0</v>
      </c>
      <c r="M2016" s="228">
        <f t="shared" si="94"/>
        <v>0</v>
      </c>
      <c r="N2016" s="228">
        <f t="shared" si="95"/>
        <v>0</v>
      </c>
      <c r="O2016" s="298" t="e">
        <f>VLOOKUP(msa[[#This Row],[hwycov_id]],check!$A$2:$P$26,16,FALSE)</f>
        <v>#N/A</v>
      </c>
      <c r="P2016" s="298">
        <v>2038</v>
      </c>
    </row>
    <row r="2017" spans="1:16">
      <c r="A2017" s="59">
        <v>558</v>
      </c>
      <c r="B2017" s="59">
        <v>1</v>
      </c>
      <c r="C2017" s="59">
        <v>1</v>
      </c>
      <c r="D2017" s="59">
        <v>1</v>
      </c>
      <c r="E2017" s="59" t="s">
        <v>78</v>
      </c>
      <c r="F2017" s="227">
        <v>1</v>
      </c>
      <c r="G2017" s="227">
        <v>6</v>
      </c>
      <c r="H2017" s="59">
        <v>7</v>
      </c>
      <c r="I2017" s="227">
        <v>7</v>
      </c>
      <c r="J2017" s="59">
        <v>62320</v>
      </c>
      <c r="K2017" s="78">
        <f>VLOOKUP(msa[[#This Row],[hwycov_id]],cnf[],10,FALSE)</f>
        <v>62320</v>
      </c>
      <c r="L2017" s="229">
        <f t="shared" si="93"/>
        <v>0</v>
      </c>
      <c r="M2017" s="228">
        <f t="shared" si="94"/>
        <v>0</v>
      </c>
      <c r="N2017" s="228">
        <f t="shared" si="95"/>
        <v>0</v>
      </c>
      <c r="O2017" s="298" t="e">
        <f>VLOOKUP(msa[[#This Row],[hwycov_id]],check!$A$2:$P$26,16,FALSE)</f>
        <v>#N/A</v>
      </c>
      <c r="P2017" s="298">
        <v>2040</v>
      </c>
    </row>
    <row r="2018" spans="1:16">
      <c r="A2018" s="59">
        <v>8059</v>
      </c>
      <c r="B2018" s="59">
        <v>1</v>
      </c>
      <c r="C2018" s="59">
        <v>1</v>
      </c>
      <c r="D2018" s="59">
        <v>1</v>
      </c>
      <c r="E2018" s="59" t="s">
        <v>78</v>
      </c>
      <c r="F2018" s="227">
        <v>1</v>
      </c>
      <c r="G2018" s="227">
        <v>6</v>
      </c>
      <c r="H2018" s="59">
        <v>7</v>
      </c>
      <c r="I2018" s="227">
        <v>18</v>
      </c>
      <c r="J2018" s="59">
        <v>62519</v>
      </c>
      <c r="K2018" s="78">
        <f>VLOOKUP(msa[[#This Row],[hwycov_id]],cnf[],10,FALSE)</f>
        <v>62519</v>
      </c>
      <c r="L2018" s="229">
        <f t="shared" si="93"/>
        <v>0</v>
      </c>
      <c r="M2018" s="228">
        <f t="shared" si="94"/>
        <v>0</v>
      </c>
      <c r="N2018" s="228">
        <f t="shared" si="95"/>
        <v>0</v>
      </c>
      <c r="O2018" s="298" t="e">
        <f>VLOOKUP(msa[[#This Row],[hwycov_id]],check!$A$2:$P$26,16,FALSE)</f>
        <v>#N/A</v>
      </c>
      <c r="P2018" s="298">
        <v>2041</v>
      </c>
    </row>
    <row r="2019" spans="1:16">
      <c r="A2019" s="59">
        <v>27351</v>
      </c>
      <c r="B2019" s="59">
        <v>1</v>
      </c>
      <c r="C2019" s="59">
        <v>1</v>
      </c>
      <c r="D2019" s="59">
        <v>1</v>
      </c>
      <c r="E2019" s="59" t="s">
        <v>82</v>
      </c>
      <c r="F2019" s="227">
        <v>1</v>
      </c>
      <c r="G2019" s="227">
        <v>6</v>
      </c>
      <c r="H2019" s="59">
        <v>7</v>
      </c>
      <c r="I2019" s="227">
        <v>19</v>
      </c>
      <c r="J2019" s="59">
        <v>63870</v>
      </c>
      <c r="K2019" s="78">
        <f>VLOOKUP(msa[[#This Row],[hwycov_id]],cnf[],10,FALSE)</f>
        <v>63870</v>
      </c>
      <c r="L2019" s="229">
        <f t="shared" si="93"/>
        <v>0</v>
      </c>
      <c r="M2019" s="228">
        <f t="shared" si="94"/>
        <v>0</v>
      </c>
      <c r="N2019" s="228">
        <f t="shared" si="95"/>
        <v>0</v>
      </c>
      <c r="O2019" s="298" t="e">
        <f>VLOOKUP(msa[[#This Row],[hwycov_id]],check!$A$2:$P$26,16,FALSE)</f>
        <v>#N/A</v>
      </c>
      <c r="P2019" s="298">
        <v>2042</v>
      </c>
    </row>
    <row r="2020" spans="1:16">
      <c r="A2020" s="59">
        <v>26667</v>
      </c>
      <c r="B2020" s="59">
        <v>1</v>
      </c>
      <c r="C2020" s="59">
        <v>1</v>
      </c>
      <c r="D2020" s="59">
        <v>1</v>
      </c>
      <c r="E2020" s="59" t="s">
        <v>82</v>
      </c>
      <c r="F2020" s="227">
        <v>1</v>
      </c>
      <c r="G2020" s="227">
        <v>6</v>
      </c>
      <c r="H2020" s="59">
        <v>7</v>
      </c>
      <c r="I2020" s="227">
        <v>19</v>
      </c>
      <c r="J2020" s="59">
        <v>65973</v>
      </c>
      <c r="K2020" s="78">
        <f>VLOOKUP(msa[[#This Row],[hwycov_id]],cnf[],10,FALSE)</f>
        <v>65973</v>
      </c>
      <c r="L2020" s="229">
        <f t="shared" si="93"/>
        <v>0</v>
      </c>
      <c r="M2020" s="228">
        <f t="shared" si="94"/>
        <v>0</v>
      </c>
      <c r="N2020" s="228">
        <f t="shared" si="95"/>
        <v>0</v>
      </c>
      <c r="O2020" s="298" t="e">
        <f>VLOOKUP(msa[[#This Row],[hwycov_id]],check!$A$2:$P$26,16,FALSE)</f>
        <v>#N/A</v>
      </c>
      <c r="P2020" s="298">
        <v>2043</v>
      </c>
    </row>
    <row r="2021" spans="1:16">
      <c r="A2021" s="59">
        <v>8841</v>
      </c>
      <c r="B2021" s="59">
        <v>1</v>
      </c>
      <c r="C2021" s="59">
        <v>1</v>
      </c>
      <c r="D2021" s="59">
        <v>1</v>
      </c>
      <c r="E2021" s="59" t="s">
        <v>82</v>
      </c>
      <c r="F2021" s="227">
        <v>1</v>
      </c>
      <c r="G2021" s="227">
        <v>6</v>
      </c>
      <c r="H2021" s="59">
        <v>7</v>
      </c>
      <c r="I2021" s="227">
        <v>15</v>
      </c>
      <c r="J2021" s="59">
        <v>67828</v>
      </c>
      <c r="K2021" s="78">
        <f>VLOOKUP(msa[[#This Row],[hwycov_id]],cnf[],10,FALSE)</f>
        <v>67828</v>
      </c>
      <c r="L2021" s="229">
        <f t="shared" si="93"/>
        <v>0</v>
      </c>
      <c r="M2021" s="228">
        <f t="shared" si="94"/>
        <v>0</v>
      </c>
      <c r="N2021" s="228">
        <f t="shared" si="95"/>
        <v>0</v>
      </c>
      <c r="O2021" s="298" t="e">
        <f>VLOOKUP(msa[[#This Row],[hwycov_id]],check!$A$2:$P$26,16,FALSE)</f>
        <v>#N/A</v>
      </c>
      <c r="P2021" s="298">
        <v>2044</v>
      </c>
    </row>
    <row r="2022" spans="1:16">
      <c r="A2022" s="59">
        <v>27172</v>
      </c>
      <c r="B2022" s="59">
        <v>1</v>
      </c>
      <c r="C2022" s="59">
        <v>1</v>
      </c>
      <c r="D2022" s="59">
        <v>1</v>
      </c>
      <c r="E2022" s="59" t="s">
        <v>82</v>
      </c>
      <c r="F2022" s="227">
        <v>1</v>
      </c>
      <c r="G2022" s="227">
        <v>6</v>
      </c>
      <c r="H2022" s="59">
        <v>7</v>
      </c>
      <c r="I2022" s="227">
        <v>19</v>
      </c>
      <c r="J2022" s="59">
        <v>67916</v>
      </c>
      <c r="K2022" s="78">
        <f>VLOOKUP(msa[[#This Row],[hwycov_id]],cnf[],10,FALSE)</f>
        <v>67916</v>
      </c>
      <c r="L2022" s="229">
        <f t="shared" si="93"/>
        <v>0</v>
      </c>
      <c r="M2022" s="228">
        <f t="shared" si="94"/>
        <v>0</v>
      </c>
      <c r="N2022" s="228">
        <f t="shared" si="95"/>
        <v>0</v>
      </c>
      <c r="O2022" s="298" t="e">
        <f>VLOOKUP(msa[[#This Row],[hwycov_id]],check!$A$2:$P$26,16,FALSE)</f>
        <v>#N/A</v>
      </c>
      <c r="P2022" s="298">
        <v>2045</v>
      </c>
    </row>
    <row r="2023" spans="1:16">
      <c r="A2023" s="59">
        <v>7873</v>
      </c>
      <c r="B2023" s="59">
        <v>1</v>
      </c>
      <c r="C2023" s="59">
        <v>1</v>
      </c>
      <c r="D2023" s="59">
        <v>1</v>
      </c>
      <c r="E2023" s="59" t="s">
        <v>78</v>
      </c>
      <c r="F2023" s="227">
        <v>1</v>
      </c>
      <c r="G2023" s="227">
        <v>6</v>
      </c>
      <c r="H2023" s="59">
        <v>7</v>
      </c>
      <c r="I2023" s="227">
        <v>18</v>
      </c>
      <c r="J2023" s="59">
        <v>67996</v>
      </c>
      <c r="K2023" s="78">
        <f>VLOOKUP(msa[[#This Row],[hwycov_id]],cnf[],10,FALSE)</f>
        <v>67996</v>
      </c>
      <c r="L2023" s="229">
        <f t="shared" si="93"/>
        <v>0</v>
      </c>
      <c r="M2023" s="228">
        <f t="shared" si="94"/>
        <v>0</v>
      </c>
      <c r="N2023" s="228">
        <f t="shared" si="95"/>
        <v>0</v>
      </c>
      <c r="O2023" s="298" t="e">
        <f>VLOOKUP(msa[[#This Row],[hwycov_id]],check!$A$2:$P$26,16,FALSE)</f>
        <v>#N/A</v>
      </c>
      <c r="P2023" s="298">
        <v>2046</v>
      </c>
    </row>
    <row r="2024" spans="1:16">
      <c r="A2024" s="59">
        <v>14782</v>
      </c>
      <c r="B2024" s="59">
        <v>1</v>
      </c>
      <c r="C2024" s="59">
        <v>1</v>
      </c>
      <c r="D2024" s="59">
        <v>1</v>
      </c>
      <c r="E2024" s="59" t="s">
        <v>78</v>
      </c>
      <c r="F2024" s="227">
        <v>1</v>
      </c>
      <c r="G2024" s="227">
        <v>6</v>
      </c>
      <c r="H2024" s="59">
        <v>7</v>
      </c>
      <c r="I2024" s="227">
        <v>19</v>
      </c>
      <c r="J2024" s="59">
        <v>68239</v>
      </c>
      <c r="K2024" s="78">
        <f>VLOOKUP(msa[[#This Row],[hwycov_id]],cnf[],10,FALSE)</f>
        <v>68239</v>
      </c>
      <c r="L2024" s="229">
        <f t="shared" si="93"/>
        <v>0</v>
      </c>
      <c r="M2024" s="228">
        <f t="shared" si="94"/>
        <v>0</v>
      </c>
      <c r="N2024" s="228">
        <f t="shared" si="95"/>
        <v>0</v>
      </c>
      <c r="O2024" s="298" t="e">
        <f>VLOOKUP(msa[[#This Row],[hwycov_id]],check!$A$2:$P$26,16,FALSE)</f>
        <v>#N/A</v>
      </c>
      <c r="P2024" s="298">
        <v>2047</v>
      </c>
    </row>
    <row r="2025" spans="1:16">
      <c r="A2025" s="59">
        <v>27193</v>
      </c>
      <c r="B2025" s="59">
        <v>1</v>
      </c>
      <c r="C2025" s="59">
        <v>1</v>
      </c>
      <c r="D2025" s="59">
        <v>1</v>
      </c>
      <c r="E2025" s="59" t="s">
        <v>82</v>
      </c>
      <c r="F2025" s="227">
        <v>1</v>
      </c>
      <c r="G2025" s="227">
        <v>6</v>
      </c>
      <c r="H2025" s="59">
        <v>7</v>
      </c>
      <c r="I2025" s="227">
        <v>19</v>
      </c>
      <c r="J2025" s="59">
        <v>68241</v>
      </c>
      <c r="K2025" s="78">
        <f>VLOOKUP(msa[[#This Row],[hwycov_id]],cnf[],10,FALSE)</f>
        <v>68241</v>
      </c>
      <c r="L2025" s="229">
        <f t="shared" si="93"/>
        <v>0</v>
      </c>
      <c r="M2025" s="228">
        <f t="shared" si="94"/>
        <v>0</v>
      </c>
      <c r="N2025" s="228">
        <f t="shared" si="95"/>
        <v>0</v>
      </c>
      <c r="O2025" s="298" t="e">
        <f>VLOOKUP(msa[[#This Row],[hwycov_id]],check!$A$2:$P$26,16,FALSE)</f>
        <v>#N/A</v>
      </c>
      <c r="P2025" s="298">
        <v>2048</v>
      </c>
    </row>
    <row r="2026" spans="1:16">
      <c r="A2026" s="59">
        <v>27181</v>
      </c>
      <c r="B2026" s="59">
        <v>1</v>
      </c>
      <c r="C2026" s="59">
        <v>1</v>
      </c>
      <c r="D2026" s="59">
        <v>1</v>
      </c>
      <c r="E2026" s="59" t="s">
        <v>78</v>
      </c>
      <c r="F2026" s="227">
        <v>1</v>
      </c>
      <c r="G2026" s="227">
        <v>6</v>
      </c>
      <c r="H2026" s="59">
        <v>7</v>
      </c>
      <c r="I2026" s="227">
        <v>19</v>
      </c>
      <c r="J2026" s="59">
        <v>68576</v>
      </c>
      <c r="K2026" s="78">
        <f>VLOOKUP(msa[[#This Row],[hwycov_id]],cnf[],10,FALSE)</f>
        <v>68576</v>
      </c>
      <c r="L2026" s="229">
        <f t="shared" si="93"/>
        <v>0</v>
      </c>
      <c r="M2026" s="228">
        <f t="shared" si="94"/>
        <v>0</v>
      </c>
      <c r="N2026" s="228">
        <f t="shared" si="95"/>
        <v>0</v>
      </c>
      <c r="O2026" s="298" t="e">
        <f>VLOOKUP(msa[[#This Row],[hwycov_id]],check!$A$2:$P$26,16,FALSE)</f>
        <v>#N/A</v>
      </c>
      <c r="P2026" s="298">
        <v>2049</v>
      </c>
    </row>
    <row r="2027" spans="1:16">
      <c r="A2027" s="59">
        <v>8058</v>
      </c>
      <c r="B2027" s="59">
        <v>1</v>
      </c>
      <c r="C2027" s="59">
        <v>1</v>
      </c>
      <c r="D2027" s="59">
        <v>1</v>
      </c>
      <c r="E2027" s="59" t="s">
        <v>78</v>
      </c>
      <c r="F2027" s="227">
        <v>1</v>
      </c>
      <c r="G2027" s="227">
        <v>6</v>
      </c>
      <c r="H2027" s="59">
        <v>7</v>
      </c>
      <c r="I2027" s="227">
        <v>18</v>
      </c>
      <c r="J2027" s="59">
        <v>68784</v>
      </c>
      <c r="K2027" s="78">
        <f>VLOOKUP(msa[[#This Row],[hwycov_id]],cnf[],10,FALSE)</f>
        <v>68784</v>
      </c>
      <c r="L2027" s="229">
        <f t="shared" si="93"/>
        <v>0</v>
      </c>
      <c r="M2027" s="228">
        <f t="shared" si="94"/>
        <v>0</v>
      </c>
      <c r="N2027" s="228">
        <f t="shared" si="95"/>
        <v>0</v>
      </c>
      <c r="O2027" s="298" t="e">
        <f>VLOOKUP(msa[[#This Row],[hwycov_id]],check!$A$2:$P$26,16,FALSE)</f>
        <v>#N/A</v>
      </c>
      <c r="P2027" s="298">
        <v>2050</v>
      </c>
    </row>
    <row r="2028" spans="1:16">
      <c r="A2028" s="59">
        <v>16565</v>
      </c>
      <c r="B2028" s="59">
        <v>1</v>
      </c>
      <c r="C2028" s="59">
        <v>1</v>
      </c>
      <c r="D2028" s="59">
        <v>1</v>
      </c>
      <c r="E2028" s="59" t="s">
        <v>82</v>
      </c>
      <c r="F2028" s="227">
        <v>1</v>
      </c>
      <c r="G2028" s="227">
        <v>6</v>
      </c>
      <c r="H2028" s="59">
        <v>7</v>
      </c>
      <c r="I2028" s="227">
        <v>18</v>
      </c>
      <c r="J2028" s="59">
        <v>69059</v>
      </c>
      <c r="K2028" s="78">
        <f>VLOOKUP(msa[[#This Row],[hwycov_id]],cnf[],10,FALSE)</f>
        <v>69059</v>
      </c>
      <c r="L2028" s="229">
        <f t="shared" si="93"/>
        <v>0</v>
      </c>
      <c r="M2028" s="228">
        <f t="shared" si="94"/>
        <v>0</v>
      </c>
      <c r="N2028" s="228">
        <f t="shared" si="95"/>
        <v>0</v>
      </c>
      <c r="O2028" s="298" t="e">
        <f>VLOOKUP(msa[[#This Row],[hwycov_id]],check!$A$2:$P$26,16,FALSE)</f>
        <v>#N/A</v>
      </c>
      <c r="P2028" s="298">
        <v>2051</v>
      </c>
    </row>
    <row r="2029" spans="1:16">
      <c r="A2029" s="59">
        <v>30792</v>
      </c>
      <c r="B2029" s="59">
        <v>1</v>
      </c>
      <c r="C2029" s="59">
        <v>1</v>
      </c>
      <c r="D2029" s="59">
        <v>1</v>
      </c>
      <c r="E2029" s="59" t="s">
        <v>78</v>
      </c>
      <c r="F2029" s="227">
        <v>1</v>
      </c>
      <c r="G2029" s="227">
        <v>6</v>
      </c>
      <c r="H2029" s="59">
        <v>7</v>
      </c>
      <c r="I2029" s="227">
        <v>15</v>
      </c>
      <c r="J2029" s="59">
        <v>69095</v>
      </c>
      <c r="K2029" s="78">
        <f>VLOOKUP(msa[[#This Row],[hwycov_id]],cnf[],10,FALSE)</f>
        <v>69095</v>
      </c>
      <c r="L2029" s="229">
        <f t="shared" si="93"/>
        <v>0</v>
      </c>
      <c r="M2029" s="228">
        <f t="shared" si="94"/>
        <v>0</v>
      </c>
      <c r="N2029" s="228">
        <f t="shared" si="95"/>
        <v>0</v>
      </c>
      <c r="O2029" s="298" t="e">
        <f>VLOOKUP(msa[[#This Row],[hwycov_id]],check!$A$2:$P$26,16,FALSE)</f>
        <v>#N/A</v>
      </c>
      <c r="P2029" s="298">
        <v>2052</v>
      </c>
    </row>
    <row r="2030" spans="1:16">
      <c r="A2030" s="59">
        <v>27352</v>
      </c>
      <c r="B2030" s="59">
        <v>1</v>
      </c>
      <c r="C2030" s="59">
        <v>1</v>
      </c>
      <c r="D2030" s="59">
        <v>1</v>
      </c>
      <c r="E2030" s="59" t="s">
        <v>82</v>
      </c>
      <c r="F2030" s="227">
        <v>1</v>
      </c>
      <c r="G2030" s="227">
        <v>6</v>
      </c>
      <c r="H2030" s="59">
        <v>7</v>
      </c>
      <c r="I2030" s="227">
        <v>19</v>
      </c>
      <c r="J2030" s="59">
        <v>69280</v>
      </c>
      <c r="K2030" s="78">
        <f>VLOOKUP(msa[[#This Row],[hwycov_id]],cnf[],10,FALSE)</f>
        <v>69280</v>
      </c>
      <c r="L2030" s="229">
        <f t="shared" si="93"/>
        <v>0</v>
      </c>
      <c r="M2030" s="228">
        <f t="shared" si="94"/>
        <v>0</v>
      </c>
      <c r="N2030" s="228">
        <f t="shared" si="95"/>
        <v>0</v>
      </c>
      <c r="O2030" s="298" t="e">
        <f>VLOOKUP(msa[[#This Row],[hwycov_id]],check!$A$2:$P$26,16,FALSE)</f>
        <v>#N/A</v>
      </c>
      <c r="P2030" s="298">
        <v>2053</v>
      </c>
    </row>
    <row r="2031" spans="1:16">
      <c r="A2031" s="59">
        <v>8846</v>
      </c>
      <c r="B2031" s="59">
        <v>1</v>
      </c>
      <c r="C2031" s="59">
        <v>1</v>
      </c>
      <c r="D2031" s="59">
        <v>1</v>
      </c>
      <c r="E2031" s="59" t="s">
        <v>78</v>
      </c>
      <c r="F2031" s="227">
        <v>1</v>
      </c>
      <c r="G2031" s="227">
        <v>7</v>
      </c>
      <c r="H2031" s="59">
        <v>7</v>
      </c>
      <c r="I2031" s="227">
        <v>15</v>
      </c>
      <c r="J2031" s="59">
        <v>70330</v>
      </c>
      <c r="K2031" s="78">
        <f>VLOOKUP(msa[[#This Row],[hwycov_id]],cnf[],10,FALSE)</f>
        <v>70330</v>
      </c>
      <c r="L2031" s="229">
        <f t="shared" si="93"/>
        <v>0</v>
      </c>
      <c r="M2031" s="228">
        <f t="shared" si="94"/>
        <v>0</v>
      </c>
      <c r="N2031" s="228">
        <f t="shared" si="95"/>
        <v>0</v>
      </c>
      <c r="O2031" s="298" t="e">
        <f>VLOOKUP(msa[[#This Row],[hwycov_id]],check!$A$2:$P$26,16,FALSE)</f>
        <v>#N/A</v>
      </c>
      <c r="P2031" s="298">
        <v>2054</v>
      </c>
    </row>
    <row r="2032" spans="1:16">
      <c r="A2032" s="59">
        <v>474</v>
      </c>
      <c r="B2032" s="59">
        <v>1</v>
      </c>
      <c r="C2032" s="59">
        <v>1</v>
      </c>
      <c r="D2032" s="59">
        <v>1</v>
      </c>
      <c r="E2032" s="59" t="s">
        <v>78</v>
      </c>
      <c r="F2032" s="227">
        <v>1</v>
      </c>
      <c r="G2032" s="227">
        <v>7</v>
      </c>
      <c r="H2032" s="59">
        <v>7</v>
      </c>
      <c r="I2032" s="227">
        <v>15</v>
      </c>
      <c r="J2032" s="59">
        <v>70567</v>
      </c>
      <c r="K2032" s="78">
        <f>VLOOKUP(msa[[#This Row],[hwycov_id]],cnf[],10,FALSE)</f>
        <v>70567</v>
      </c>
      <c r="L2032" s="229">
        <f t="shared" si="93"/>
        <v>0</v>
      </c>
      <c r="M2032" s="228">
        <f t="shared" si="94"/>
        <v>0</v>
      </c>
      <c r="N2032" s="228">
        <f t="shared" si="95"/>
        <v>0</v>
      </c>
      <c r="O2032" s="298" t="e">
        <f>VLOOKUP(msa[[#This Row],[hwycov_id]],check!$A$2:$P$26,16,FALSE)</f>
        <v>#N/A</v>
      </c>
      <c r="P2032" s="298">
        <v>2055</v>
      </c>
    </row>
    <row r="2033" spans="1:16">
      <c r="A2033" s="59">
        <v>8845</v>
      </c>
      <c r="B2033" s="59">
        <v>1</v>
      </c>
      <c r="C2033" s="59">
        <v>1</v>
      </c>
      <c r="D2033" s="59">
        <v>1</v>
      </c>
      <c r="E2033" s="59" t="s">
        <v>78</v>
      </c>
      <c r="F2033" s="227">
        <v>1</v>
      </c>
      <c r="G2033" s="227">
        <v>7</v>
      </c>
      <c r="H2033" s="59">
        <v>7</v>
      </c>
      <c r="I2033" s="227">
        <v>15</v>
      </c>
      <c r="J2033" s="59">
        <v>71103</v>
      </c>
      <c r="K2033" s="78">
        <f>VLOOKUP(msa[[#This Row],[hwycov_id]],cnf[],10,FALSE)</f>
        <v>71103</v>
      </c>
      <c r="L2033" s="229">
        <f t="shared" si="93"/>
        <v>0</v>
      </c>
      <c r="M2033" s="228">
        <f t="shared" si="94"/>
        <v>0</v>
      </c>
      <c r="N2033" s="228">
        <f t="shared" si="95"/>
        <v>0</v>
      </c>
      <c r="O2033" s="298" t="e">
        <f>VLOOKUP(msa[[#This Row],[hwycov_id]],check!$A$2:$P$26,16,FALSE)</f>
        <v>#N/A</v>
      </c>
      <c r="P2033" s="298">
        <v>2056</v>
      </c>
    </row>
    <row r="2034" spans="1:16">
      <c r="A2034" s="59">
        <v>12749</v>
      </c>
      <c r="B2034" s="59">
        <v>1</v>
      </c>
      <c r="C2034" s="59">
        <v>1</v>
      </c>
      <c r="D2034" s="59">
        <v>1</v>
      </c>
      <c r="E2034" s="59" t="s">
        <v>78</v>
      </c>
      <c r="F2034" s="227">
        <v>1</v>
      </c>
      <c r="G2034" s="227">
        <v>7</v>
      </c>
      <c r="H2034" s="59">
        <v>7</v>
      </c>
      <c r="I2034" s="227">
        <v>7</v>
      </c>
      <c r="J2034" s="59">
        <v>71776</v>
      </c>
      <c r="K2034" s="78">
        <f>VLOOKUP(msa[[#This Row],[hwycov_id]],cnf[],10,FALSE)</f>
        <v>71776</v>
      </c>
      <c r="L2034" s="229">
        <f t="shared" si="93"/>
        <v>0</v>
      </c>
      <c r="M2034" s="228">
        <f t="shared" si="94"/>
        <v>0</v>
      </c>
      <c r="N2034" s="228">
        <f t="shared" si="95"/>
        <v>0</v>
      </c>
      <c r="O2034" s="298" t="e">
        <f>VLOOKUP(msa[[#This Row],[hwycov_id]],check!$A$2:$P$26,16,FALSE)</f>
        <v>#N/A</v>
      </c>
      <c r="P2034" s="298">
        <v>2057</v>
      </c>
    </row>
    <row r="2035" spans="1:16">
      <c r="A2035" s="59">
        <v>26675</v>
      </c>
      <c r="B2035" s="59">
        <v>1</v>
      </c>
      <c r="C2035" s="59">
        <v>1</v>
      </c>
      <c r="D2035" s="59">
        <v>1</v>
      </c>
      <c r="E2035" s="59" t="s">
        <v>82</v>
      </c>
      <c r="F2035" s="227">
        <v>1</v>
      </c>
      <c r="G2035" s="227">
        <v>7</v>
      </c>
      <c r="H2035" s="59">
        <v>7</v>
      </c>
      <c r="I2035" s="227">
        <v>19</v>
      </c>
      <c r="J2035" s="59">
        <v>72017</v>
      </c>
      <c r="K2035" s="78">
        <f>VLOOKUP(msa[[#This Row],[hwycov_id]],cnf[],10,FALSE)</f>
        <v>72017</v>
      </c>
      <c r="L2035" s="229">
        <f t="shared" si="93"/>
        <v>0</v>
      </c>
      <c r="M2035" s="228">
        <f t="shared" si="94"/>
        <v>0</v>
      </c>
      <c r="N2035" s="228">
        <f t="shared" si="95"/>
        <v>0</v>
      </c>
      <c r="O2035" s="298" t="e">
        <f>VLOOKUP(msa[[#This Row],[hwycov_id]],check!$A$2:$P$26,16,FALSE)</f>
        <v>#N/A</v>
      </c>
      <c r="P2035" s="298">
        <v>2058</v>
      </c>
    </row>
    <row r="2036" spans="1:16">
      <c r="A2036" s="59">
        <v>16428</v>
      </c>
      <c r="B2036" s="59">
        <v>1</v>
      </c>
      <c r="C2036" s="59">
        <v>1</v>
      </c>
      <c r="D2036" s="59">
        <v>1</v>
      </c>
      <c r="E2036" s="59" t="s">
        <v>82</v>
      </c>
      <c r="F2036" s="227">
        <v>1</v>
      </c>
      <c r="G2036" s="227">
        <v>7</v>
      </c>
      <c r="H2036" s="59">
        <v>7</v>
      </c>
      <c r="I2036" s="227">
        <v>15</v>
      </c>
      <c r="J2036" s="59">
        <v>72061</v>
      </c>
      <c r="K2036" s="78">
        <f>VLOOKUP(msa[[#This Row],[hwycov_id]],cnf[],10,FALSE)</f>
        <v>72061</v>
      </c>
      <c r="L2036" s="229">
        <f t="shared" si="93"/>
        <v>0</v>
      </c>
      <c r="M2036" s="228">
        <f t="shared" si="94"/>
        <v>0</v>
      </c>
      <c r="N2036" s="228">
        <f t="shared" si="95"/>
        <v>0</v>
      </c>
      <c r="O2036" s="298" t="e">
        <f>VLOOKUP(msa[[#This Row],[hwycov_id]],check!$A$2:$P$26,16,FALSE)</f>
        <v>#N/A</v>
      </c>
      <c r="P2036" s="298">
        <v>2059</v>
      </c>
    </row>
    <row r="2037" spans="1:16">
      <c r="A2037" s="59">
        <v>8057</v>
      </c>
      <c r="B2037" s="59">
        <v>1</v>
      </c>
      <c r="C2037" s="59">
        <v>1</v>
      </c>
      <c r="D2037" s="59">
        <v>1</v>
      </c>
      <c r="E2037" s="59" t="s">
        <v>78</v>
      </c>
      <c r="F2037" s="227">
        <v>1</v>
      </c>
      <c r="G2037" s="227">
        <v>7</v>
      </c>
      <c r="H2037" s="59">
        <v>7</v>
      </c>
      <c r="I2037" s="227">
        <v>15</v>
      </c>
      <c r="J2037" s="59">
        <v>72170</v>
      </c>
      <c r="K2037" s="78">
        <f>VLOOKUP(msa[[#This Row],[hwycov_id]],cnf[],10,FALSE)</f>
        <v>72170</v>
      </c>
      <c r="L2037" s="229">
        <f t="shared" si="93"/>
        <v>0</v>
      </c>
      <c r="M2037" s="228">
        <f t="shared" si="94"/>
        <v>0</v>
      </c>
      <c r="N2037" s="228">
        <f t="shared" si="95"/>
        <v>0</v>
      </c>
      <c r="O2037" s="298" t="e">
        <f>VLOOKUP(msa[[#This Row],[hwycov_id]],check!$A$2:$P$26,16,FALSE)</f>
        <v>#N/A</v>
      </c>
      <c r="P2037" s="298">
        <v>2060</v>
      </c>
    </row>
    <row r="2038" spans="1:16">
      <c r="A2038" s="59">
        <v>16446</v>
      </c>
      <c r="B2038" s="59">
        <v>1</v>
      </c>
      <c r="C2038" s="59">
        <v>1</v>
      </c>
      <c r="D2038" s="59">
        <v>1</v>
      </c>
      <c r="E2038" s="59" t="s">
        <v>78</v>
      </c>
      <c r="F2038" s="227">
        <v>1</v>
      </c>
      <c r="G2038" s="227">
        <v>7</v>
      </c>
      <c r="H2038" s="59">
        <v>7</v>
      </c>
      <c r="I2038" s="227">
        <v>15</v>
      </c>
      <c r="J2038" s="59">
        <v>72465</v>
      </c>
      <c r="K2038" s="78">
        <f>VLOOKUP(msa[[#This Row],[hwycov_id]],cnf[],10,FALSE)</f>
        <v>72465</v>
      </c>
      <c r="L2038" s="229">
        <f t="shared" si="93"/>
        <v>0</v>
      </c>
      <c r="M2038" s="228">
        <f t="shared" si="94"/>
        <v>0</v>
      </c>
      <c r="N2038" s="228">
        <f t="shared" si="95"/>
        <v>0</v>
      </c>
      <c r="O2038" s="298" t="e">
        <f>VLOOKUP(msa[[#This Row],[hwycov_id]],check!$A$2:$P$26,16,FALSE)</f>
        <v>#N/A</v>
      </c>
      <c r="P2038" s="298">
        <v>2061</v>
      </c>
    </row>
    <row r="2039" spans="1:16">
      <c r="A2039" s="59">
        <v>31193</v>
      </c>
      <c r="B2039" s="59">
        <v>1</v>
      </c>
      <c r="C2039" s="59">
        <v>1</v>
      </c>
      <c r="D2039" s="59">
        <v>1</v>
      </c>
      <c r="E2039" s="59" t="s">
        <v>77</v>
      </c>
      <c r="F2039" s="227">
        <v>1</v>
      </c>
      <c r="G2039" s="227">
        <v>7</v>
      </c>
      <c r="H2039" s="59">
        <v>7</v>
      </c>
      <c r="I2039" s="227">
        <v>7</v>
      </c>
      <c r="J2039" s="59">
        <v>73452</v>
      </c>
      <c r="K2039" s="78">
        <f>VLOOKUP(msa[[#This Row],[hwycov_id]],cnf[],10,FALSE)</f>
        <v>73452</v>
      </c>
      <c r="L2039" s="229">
        <f t="shared" si="93"/>
        <v>0</v>
      </c>
      <c r="M2039" s="228">
        <f t="shared" si="94"/>
        <v>0</v>
      </c>
      <c r="N2039" s="228">
        <f t="shared" si="95"/>
        <v>0</v>
      </c>
      <c r="O2039" s="298" t="e">
        <f>VLOOKUP(msa[[#This Row],[hwycov_id]],check!$A$2:$P$26,16,FALSE)</f>
        <v>#N/A</v>
      </c>
      <c r="P2039" s="298">
        <v>2062</v>
      </c>
    </row>
    <row r="2040" spans="1:16">
      <c r="A2040" s="59">
        <v>12767</v>
      </c>
      <c r="B2040" s="59">
        <v>1</v>
      </c>
      <c r="C2040" s="59">
        <v>1</v>
      </c>
      <c r="D2040" s="59">
        <v>1</v>
      </c>
      <c r="E2040" s="59" t="s">
        <v>82</v>
      </c>
      <c r="F2040" s="227">
        <v>1</v>
      </c>
      <c r="G2040" s="227">
        <v>7</v>
      </c>
      <c r="H2040" s="59">
        <v>7</v>
      </c>
      <c r="I2040" s="227">
        <v>19</v>
      </c>
      <c r="J2040" s="59">
        <v>74029</v>
      </c>
      <c r="K2040" s="78">
        <f>VLOOKUP(msa[[#This Row],[hwycov_id]],cnf[],10,FALSE)</f>
        <v>74029</v>
      </c>
      <c r="L2040" s="229">
        <f t="shared" si="93"/>
        <v>0</v>
      </c>
      <c r="M2040" s="228">
        <f t="shared" si="94"/>
        <v>0</v>
      </c>
      <c r="N2040" s="228">
        <f t="shared" si="95"/>
        <v>0</v>
      </c>
      <c r="O2040" s="298" t="e">
        <f>VLOOKUP(msa[[#This Row],[hwycov_id]],check!$A$2:$P$26,16,FALSE)</f>
        <v>#N/A</v>
      </c>
      <c r="P2040" s="298">
        <v>2063</v>
      </c>
    </row>
    <row r="2041" spans="1:16">
      <c r="A2041" s="59">
        <v>27195</v>
      </c>
      <c r="B2041" s="59">
        <v>1</v>
      </c>
      <c r="C2041" s="59">
        <v>1</v>
      </c>
      <c r="D2041" s="59">
        <v>1</v>
      </c>
      <c r="E2041" s="59" t="s">
        <v>82</v>
      </c>
      <c r="F2041" s="227">
        <v>1</v>
      </c>
      <c r="G2041" s="227">
        <v>7</v>
      </c>
      <c r="H2041" s="59">
        <v>7</v>
      </c>
      <c r="I2041" s="227">
        <v>19</v>
      </c>
      <c r="J2041" s="59">
        <v>74066</v>
      </c>
      <c r="K2041" s="78">
        <f>VLOOKUP(msa[[#This Row],[hwycov_id]],cnf[],10,FALSE)</f>
        <v>74066</v>
      </c>
      <c r="L2041" s="229">
        <f t="shared" si="93"/>
        <v>0</v>
      </c>
      <c r="M2041" s="228">
        <f t="shared" si="94"/>
        <v>0</v>
      </c>
      <c r="N2041" s="228">
        <f t="shared" si="95"/>
        <v>0</v>
      </c>
      <c r="O2041" s="298" t="e">
        <f>VLOOKUP(msa[[#This Row],[hwycov_id]],check!$A$2:$P$26,16,FALSE)</f>
        <v>#N/A</v>
      </c>
      <c r="P2041" s="298">
        <v>2064</v>
      </c>
    </row>
    <row r="2042" spans="1:16">
      <c r="A2042" s="59">
        <v>12768</v>
      </c>
      <c r="B2042" s="59">
        <v>1</v>
      </c>
      <c r="C2042" s="59">
        <v>1</v>
      </c>
      <c r="D2042" s="59">
        <v>1</v>
      </c>
      <c r="E2042" s="59" t="s">
        <v>82</v>
      </c>
      <c r="F2042" s="227">
        <v>1</v>
      </c>
      <c r="G2042" s="227">
        <v>7</v>
      </c>
      <c r="H2042" s="59">
        <v>7</v>
      </c>
      <c r="I2042" s="227">
        <v>19</v>
      </c>
      <c r="J2042" s="59">
        <v>74223</v>
      </c>
      <c r="K2042" s="78">
        <f>VLOOKUP(msa[[#This Row],[hwycov_id]],cnf[],10,FALSE)</f>
        <v>74223</v>
      </c>
      <c r="L2042" s="229">
        <f t="shared" si="93"/>
        <v>0</v>
      </c>
      <c r="M2042" s="228">
        <f t="shared" si="94"/>
        <v>0</v>
      </c>
      <c r="N2042" s="228">
        <f t="shared" si="95"/>
        <v>0</v>
      </c>
      <c r="O2042" s="298" t="e">
        <f>VLOOKUP(msa[[#This Row],[hwycov_id]],check!$A$2:$P$26,16,FALSE)</f>
        <v>#N/A</v>
      </c>
      <c r="P2042" s="298">
        <v>2065</v>
      </c>
    </row>
    <row r="2043" spans="1:16">
      <c r="A2043" s="59">
        <v>16427</v>
      </c>
      <c r="B2043" s="59">
        <v>1</v>
      </c>
      <c r="C2043" s="59">
        <v>1</v>
      </c>
      <c r="D2043" s="59">
        <v>1</v>
      </c>
      <c r="E2043" s="59" t="s">
        <v>82</v>
      </c>
      <c r="F2043" s="227">
        <v>1</v>
      </c>
      <c r="G2043" s="227">
        <v>7</v>
      </c>
      <c r="H2043" s="59">
        <v>7</v>
      </c>
      <c r="I2043" s="227">
        <v>15</v>
      </c>
      <c r="J2043" s="59">
        <v>75199</v>
      </c>
      <c r="K2043" s="78">
        <f>VLOOKUP(msa[[#This Row],[hwycov_id]],cnf[],10,FALSE)</f>
        <v>75199</v>
      </c>
      <c r="L2043" s="229">
        <f t="shared" si="93"/>
        <v>0</v>
      </c>
      <c r="M2043" s="228">
        <f t="shared" si="94"/>
        <v>0</v>
      </c>
      <c r="N2043" s="228">
        <f t="shared" si="95"/>
        <v>0</v>
      </c>
      <c r="O2043" s="298" t="e">
        <f>VLOOKUP(msa[[#This Row],[hwycov_id]],check!$A$2:$P$26,16,FALSE)</f>
        <v>#N/A</v>
      </c>
      <c r="P2043" s="298">
        <v>2067</v>
      </c>
    </row>
    <row r="2044" spans="1:16">
      <c r="A2044" s="59">
        <v>27196</v>
      </c>
      <c r="B2044" s="59">
        <v>1</v>
      </c>
      <c r="C2044" s="59">
        <v>1</v>
      </c>
      <c r="D2044" s="59">
        <v>1</v>
      </c>
      <c r="E2044" s="59" t="s">
        <v>82</v>
      </c>
      <c r="F2044" s="227">
        <v>1</v>
      </c>
      <c r="G2044" s="227">
        <v>7</v>
      </c>
      <c r="H2044" s="59">
        <v>7</v>
      </c>
      <c r="I2044" s="227">
        <v>19</v>
      </c>
      <c r="J2044" s="59">
        <v>75487</v>
      </c>
      <c r="K2044" s="78">
        <f>VLOOKUP(msa[[#This Row],[hwycov_id]],cnf[],10,FALSE)</f>
        <v>75487</v>
      </c>
      <c r="L2044" s="229">
        <f t="shared" si="93"/>
        <v>0</v>
      </c>
      <c r="M2044" s="228">
        <f t="shared" si="94"/>
        <v>0</v>
      </c>
      <c r="N2044" s="228">
        <f t="shared" si="95"/>
        <v>0</v>
      </c>
      <c r="O2044" s="298" t="e">
        <f>VLOOKUP(msa[[#This Row],[hwycov_id]],check!$A$2:$P$26,16,FALSE)</f>
        <v>#N/A</v>
      </c>
      <c r="P2044" s="298">
        <v>2068</v>
      </c>
    </row>
    <row r="2045" spans="1:16">
      <c r="A2045" s="59">
        <v>8042</v>
      </c>
      <c r="B2045" s="59">
        <v>1</v>
      </c>
      <c r="C2045" s="59">
        <v>1</v>
      </c>
      <c r="D2045" s="59">
        <v>1</v>
      </c>
      <c r="E2045" s="59" t="s">
        <v>78</v>
      </c>
      <c r="F2045" s="227">
        <v>1</v>
      </c>
      <c r="G2045" s="227">
        <v>7</v>
      </c>
      <c r="H2045" s="59">
        <v>7</v>
      </c>
      <c r="I2045" s="227">
        <v>15</v>
      </c>
      <c r="J2045" s="59">
        <v>75539</v>
      </c>
      <c r="K2045" s="78">
        <f>VLOOKUP(msa[[#This Row],[hwycov_id]],cnf[],10,FALSE)</f>
        <v>75539</v>
      </c>
      <c r="L2045" s="229">
        <f t="shared" si="93"/>
        <v>0</v>
      </c>
      <c r="M2045" s="228">
        <f t="shared" si="94"/>
        <v>0</v>
      </c>
      <c r="N2045" s="228">
        <f t="shared" si="95"/>
        <v>0</v>
      </c>
      <c r="O2045" s="298" t="e">
        <f>VLOOKUP(msa[[#This Row],[hwycov_id]],check!$A$2:$P$26,16,FALSE)</f>
        <v>#N/A</v>
      </c>
      <c r="P2045" s="298">
        <v>2069</v>
      </c>
    </row>
    <row r="2046" spans="1:16">
      <c r="A2046" s="59">
        <v>3207</v>
      </c>
      <c r="B2046" s="59">
        <v>1</v>
      </c>
      <c r="C2046" s="59">
        <v>1</v>
      </c>
      <c r="D2046" s="59">
        <v>1</v>
      </c>
      <c r="E2046" s="59" t="s">
        <v>82</v>
      </c>
      <c r="F2046" s="227">
        <v>1</v>
      </c>
      <c r="G2046" s="227">
        <v>7</v>
      </c>
      <c r="H2046" s="59">
        <v>7</v>
      </c>
      <c r="I2046" s="227">
        <v>15</v>
      </c>
      <c r="J2046" s="59">
        <v>75792</v>
      </c>
      <c r="K2046" s="78">
        <f>VLOOKUP(msa[[#This Row],[hwycov_id]],cnf[],10,FALSE)</f>
        <v>75792</v>
      </c>
      <c r="L2046" s="229">
        <f t="shared" si="93"/>
        <v>0</v>
      </c>
      <c r="M2046" s="228">
        <f t="shared" si="94"/>
        <v>0</v>
      </c>
      <c r="N2046" s="228">
        <f t="shared" si="95"/>
        <v>0</v>
      </c>
      <c r="O2046" s="298" t="e">
        <f>VLOOKUP(msa[[#This Row],[hwycov_id]],check!$A$2:$P$26,16,FALSE)</f>
        <v>#N/A</v>
      </c>
      <c r="P2046" s="298">
        <v>2070</v>
      </c>
    </row>
    <row r="2047" spans="1:16">
      <c r="A2047" s="59">
        <v>27184</v>
      </c>
      <c r="B2047" s="59">
        <v>1</v>
      </c>
      <c r="C2047" s="59">
        <v>1</v>
      </c>
      <c r="D2047" s="59">
        <v>1</v>
      </c>
      <c r="E2047" s="59" t="s">
        <v>82</v>
      </c>
      <c r="F2047" s="227">
        <v>1</v>
      </c>
      <c r="G2047" s="227">
        <v>7</v>
      </c>
      <c r="H2047" s="59">
        <v>7</v>
      </c>
      <c r="I2047" s="227">
        <v>7</v>
      </c>
      <c r="J2047" s="59">
        <v>76030</v>
      </c>
      <c r="K2047" s="78">
        <f>VLOOKUP(msa[[#This Row],[hwycov_id]],cnf[],10,FALSE)</f>
        <v>76030</v>
      </c>
      <c r="L2047" s="229">
        <f t="shared" si="93"/>
        <v>0</v>
      </c>
      <c r="M2047" s="228">
        <f t="shared" si="94"/>
        <v>0</v>
      </c>
      <c r="N2047" s="228">
        <f t="shared" si="95"/>
        <v>0</v>
      </c>
      <c r="O2047" s="298" t="e">
        <f>VLOOKUP(msa[[#This Row],[hwycov_id]],check!$A$2:$P$26,16,FALSE)</f>
        <v>#N/A</v>
      </c>
      <c r="P2047" s="298">
        <v>2071</v>
      </c>
    </row>
    <row r="2048" spans="1:16">
      <c r="A2048" s="59">
        <v>30080</v>
      </c>
      <c r="B2048" s="59">
        <v>1</v>
      </c>
      <c r="C2048" s="59">
        <v>1</v>
      </c>
      <c r="D2048" s="59">
        <v>1</v>
      </c>
      <c r="E2048" s="59" t="s">
        <v>78</v>
      </c>
      <c r="F2048" s="227">
        <v>1</v>
      </c>
      <c r="G2048" s="227">
        <v>7</v>
      </c>
      <c r="H2048" s="59">
        <v>7</v>
      </c>
      <c r="I2048" s="227">
        <v>15</v>
      </c>
      <c r="J2048" s="59">
        <v>76322</v>
      </c>
      <c r="K2048" s="78">
        <f>VLOOKUP(msa[[#This Row],[hwycov_id]],cnf[],10,FALSE)</f>
        <v>76322</v>
      </c>
      <c r="L2048" s="229">
        <f t="shared" si="93"/>
        <v>0</v>
      </c>
      <c r="M2048" s="228">
        <f t="shared" si="94"/>
        <v>0</v>
      </c>
      <c r="N2048" s="228">
        <f t="shared" si="95"/>
        <v>0</v>
      </c>
      <c r="O2048" s="298" t="e">
        <f>VLOOKUP(msa[[#This Row],[hwycov_id]],check!$A$2:$P$26,16,FALSE)</f>
        <v>#N/A</v>
      </c>
      <c r="P2048" s="298">
        <v>2072</v>
      </c>
    </row>
    <row r="2049" spans="1:16">
      <c r="A2049" s="59">
        <v>8056</v>
      </c>
      <c r="B2049" s="59">
        <v>1</v>
      </c>
      <c r="C2049" s="59">
        <v>1</v>
      </c>
      <c r="D2049" s="59">
        <v>1</v>
      </c>
      <c r="E2049" s="59" t="s">
        <v>78</v>
      </c>
      <c r="F2049" s="227">
        <v>1</v>
      </c>
      <c r="G2049" s="227">
        <v>8</v>
      </c>
      <c r="H2049" s="59">
        <v>7</v>
      </c>
      <c r="I2049" s="227">
        <v>15</v>
      </c>
      <c r="J2049" s="59">
        <v>83223</v>
      </c>
      <c r="K2049" s="78">
        <f>VLOOKUP(msa[[#This Row],[hwycov_id]],cnf[],10,FALSE)</f>
        <v>83223</v>
      </c>
      <c r="L2049" s="229">
        <f t="shared" si="93"/>
        <v>0</v>
      </c>
      <c r="M2049" s="228">
        <f t="shared" si="94"/>
        <v>0</v>
      </c>
      <c r="N2049" s="228">
        <f t="shared" si="95"/>
        <v>0</v>
      </c>
      <c r="O2049" s="298" t="e">
        <f>VLOOKUP(msa[[#This Row],[hwycov_id]],check!$A$2:$P$26,16,FALSE)</f>
        <v>#N/A</v>
      </c>
      <c r="P2049" s="298">
        <v>2073</v>
      </c>
    </row>
    <row r="2050" spans="1:16">
      <c r="A2050" s="59">
        <v>12944</v>
      </c>
      <c r="B2050" s="59">
        <v>1</v>
      </c>
      <c r="C2050" s="59">
        <v>1</v>
      </c>
      <c r="D2050" s="59">
        <v>1</v>
      </c>
      <c r="E2050" s="59" t="s">
        <v>77</v>
      </c>
      <c r="F2050" s="227">
        <v>1</v>
      </c>
      <c r="G2050" s="227">
        <v>8</v>
      </c>
      <c r="H2050" s="59">
        <v>7</v>
      </c>
      <c r="I2050" s="227">
        <v>7</v>
      </c>
      <c r="J2050" s="59">
        <v>84346</v>
      </c>
      <c r="K2050" s="78">
        <f>VLOOKUP(msa[[#This Row],[hwycov_id]],cnf[],10,FALSE)</f>
        <v>84346</v>
      </c>
      <c r="L2050" s="229">
        <f t="shared" ref="L2050:L2113" si="96">K2050/J2050-1</f>
        <v>0</v>
      </c>
      <c r="M2050" s="228">
        <f t="shared" ref="M2050:M2113" si="97">K2050-J2050</f>
        <v>0</v>
      </c>
      <c r="N2050" s="228">
        <f t="shared" ref="N2050:N2113" si="98">POWER(M2050,2)</f>
        <v>0</v>
      </c>
      <c r="O2050" s="298" t="e">
        <f>VLOOKUP(msa[[#This Row],[hwycov_id]],check!$A$2:$P$26,16,FALSE)</f>
        <v>#N/A</v>
      </c>
      <c r="P2050" s="298">
        <v>2074</v>
      </c>
    </row>
    <row r="2051" spans="1:16">
      <c r="A2051" s="59">
        <v>8054</v>
      </c>
      <c r="B2051" s="59">
        <v>1</v>
      </c>
      <c r="C2051" s="59">
        <v>1</v>
      </c>
      <c r="D2051" s="59">
        <v>1</v>
      </c>
      <c r="E2051" s="59" t="s">
        <v>82</v>
      </c>
      <c r="F2051" s="227">
        <v>1</v>
      </c>
      <c r="G2051" s="227">
        <v>8</v>
      </c>
      <c r="H2051" s="59">
        <v>7</v>
      </c>
      <c r="I2051" s="227">
        <v>15</v>
      </c>
      <c r="J2051" s="59">
        <v>85680</v>
      </c>
      <c r="K2051" s="78">
        <f>VLOOKUP(msa[[#This Row],[hwycov_id]],cnf[],10,FALSE)</f>
        <v>85680</v>
      </c>
      <c r="L2051" s="229">
        <f t="shared" si="96"/>
        <v>0</v>
      </c>
      <c r="M2051" s="228">
        <f t="shared" si="97"/>
        <v>0</v>
      </c>
      <c r="N2051" s="228">
        <f t="shared" si="98"/>
        <v>0</v>
      </c>
      <c r="O2051" s="298" t="e">
        <f>VLOOKUP(msa[[#This Row],[hwycov_id]],check!$A$2:$P$26,16,FALSE)</f>
        <v>#N/A</v>
      </c>
      <c r="P2051" s="298">
        <v>2075</v>
      </c>
    </row>
    <row r="2052" spans="1:16">
      <c r="A2052" s="59">
        <v>12929</v>
      </c>
      <c r="B2052" s="59">
        <v>1</v>
      </c>
      <c r="C2052" s="59">
        <v>1</v>
      </c>
      <c r="D2052" s="59">
        <v>1</v>
      </c>
      <c r="E2052" s="59" t="s">
        <v>82</v>
      </c>
      <c r="F2052" s="227">
        <v>1</v>
      </c>
      <c r="G2052" s="227">
        <v>8</v>
      </c>
      <c r="H2052" s="59">
        <v>7</v>
      </c>
      <c r="I2052" s="227">
        <v>7</v>
      </c>
      <c r="J2052" s="59">
        <v>86241</v>
      </c>
      <c r="K2052" s="78">
        <f>VLOOKUP(msa[[#This Row],[hwycov_id]],cnf[],10,FALSE)</f>
        <v>86241</v>
      </c>
      <c r="L2052" s="229">
        <f t="shared" si="96"/>
        <v>0</v>
      </c>
      <c r="M2052" s="228">
        <f t="shared" si="97"/>
        <v>0</v>
      </c>
      <c r="N2052" s="228">
        <f t="shared" si="98"/>
        <v>0</v>
      </c>
      <c r="O2052" s="298" t="e">
        <f>VLOOKUP(msa[[#This Row],[hwycov_id]],check!$A$2:$P$26,16,FALSE)</f>
        <v>#N/A</v>
      </c>
      <c r="P2052" s="298">
        <v>2076</v>
      </c>
    </row>
    <row r="2053" spans="1:16">
      <c r="A2053" s="59">
        <v>12838</v>
      </c>
      <c r="B2053" s="59">
        <v>1</v>
      </c>
      <c r="C2053" s="59">
        <v>1</v>
      </c>
      <c r="D2053" s="59">
        <v>1</v>
      </c>
      <c r="E2053" s="59" t="s">
        <v>82</v>
      </c>
      <c r="F2053" s="227">
        <v>1</v>
      </c>
      <c r="G2053" s="227">
        <v>8</v>
      </c>
      <c r="H2053" s="59">
        <v>7</v>
      </c>
      <c r="I2053" s="227">
        <v>15</v>
      </c>
      <c r="J2053" s="59">
        <v>89109</v>
      </c>
      <c r="K2053" s="78">
        <f>VLOOKUP(msa[[#This Row],[hwycov_id]],cnf[],10,FALSE)</f>
        <v>89109</v>
      </c>
      <c r="L2053" s="229">
        <f t="shared" si="96"/>
        <v>0</v>
      </c>
      <c r="M2053" s="228">
        <f t="shared" si="97"/>
        <v>0</v>
      </c>
      <c r="N2053" s="228">
        <f t="shared" si="98"/>
        <v>0</v>
      </c>
      <c r="O2053" s="298" t="e">
        <f>VLOOKUP(msa[[#This Row],[hwycov_id]],check!$A$2:$P$26,16,FALSE)</f>
        <v>#N/A</v>
      </c>
      <c r="P2053" s="298">
        <v>2077</v>
      </c>
    </row>
    <row r="2054" spans="1:16">
      <c r="A2054" s="59">
        <v>28587</v>
      </c>
      <c r="B2054" s="59">
        <v>1</v>
      </c>
      <c r="C2054" s="59">
        <v>1</v>
      </c>
      <c r="D2054" s="59">
        <v>1</v>
      </c>
      <c r="E2054" s="59" t="s">
        <v>77</v>
      </c>
      <c r="F2054" s="227">
        <v>1</v>
      </c>
      <c r="G2054" s="227">
        <v>9</v>
      </c>
      <c r="H2054" s="59">
        <v>7</v>
      </c>
      <c r="I2054" s="227">
        <v>7</v>
      </c>
      <c r="J2054" s="59">
        <v>94384</v>
      </c>
      <c r="K2054" s="78">
        <f>VLOOKUP(msa[[#This Row],[hwycov_id]],cnf[],10,FALSE)</f>
        <v>94384</v>
      </c>
      <c r="L2054" s="229">
        <f t="shared" si="96"/>
        <v>0</v>
      </c>
      <c r="M2054" s="228">
        <f t="shared" si="97"/>
        <v>0</v>
      </c>
      <c r="N2054" s="228">
        <f t="shared" si="98"/>
        <v>0</v>
      </c>
      <c r="O2054" s="298" t="e">
        <f>VLOOKUP(msa[[#This Row],[hwycov_id]],check!$A$2:$P$26,16,FALSE)</f>
        <v>#N/A</v>
      </c>
      <c r="P2054" s="298">
        <v>2078</v>
      </c>
    </row>
    <row r="2055" spans="1:16">
      <c r="A2055" s="59">
        <v>12946</v>
      </c>
      <c r="B2055" s="59">
        <v>1</v>
      </c>
      <c r="C2055" s="59">
        <v>1</v>
      </c>
      <c r="D2055" s="59">
        <v>1</v>
      </c>
      <c r="E2055" s="59" t="s">
        <v>77</v>
      </c>
      <c r="F2055" s="227">
        <v>1</v>
      </c>
      <c r="G2055" s="227">
        <v>9</v>
      </c>
      <c r="H2055" s="59">
        <v>7</v>
      </c>
      <c r="I2055" s="227">
        <v>7</v>
      </c>
      <c r="J2055" s="59">
        <v>94852</v>
      </c>
      <c r="K2055" s="78">
        <f>VLOOKUP(msa[[#This Row],[hwycov_id]],cnf[],10,FALSE)</f>
        <v>94852</v>
      </c>
      <c r="L2055" s="229">
        <f t="shared" si="96"/>
        <v>0</v>
      </c>
      <c r="M2055" s="228">
        <f t="shared" si="97"/>
        <v>0</v>
      </c>
      <c r="N2055" s="228">
        <f t="shared" si="98"/>
        <v>0</v>
      </c>
      <c r="O2055" s="298" t="e">
        <f>VLOOKUP(msa[[#This Row],[hwycov_id]],check!$A$2:$P$26,16,FALSE)</f>
        <v>#N/A</v>
      </c>
      <c r="P2055" s="298">
        <v>2079</v>
      </c>
    </row>
    <row r="2056" spans="1:16">
      <c r="A2056" s="59">
        <v>12943</v>
      </c>
      <c r="B2056" s="59">
        <v>1</v>
      </c>
      <c r="C2056" s="59">
        <v>1</v>
      </c>
      <c r="D2056" s="59">
        <v>1</v>
      </c>
      <c r="E2056" s="59" t="s">
        <v>82</v>
      </c>
      <c r="F2056" s="227">
        <v>1</v>
      </c>
      <c r="G2056" s="227">
        <v>9</v>
      </c>
      <c r="H2056" s="59">
        <v>7</v>
      </c>
      <c r="I2056" s="227">
        <v>7</v>
      </c>
      <c r="J2056" s="59">
        <v>95765</v>
      </c>
      <c r="K2056" s="78">
        <f>VLOOKUP(msa[[#This Row],[hwycov_id]],cnf[],10,FALSE)</f>
        <v>95765</v>
      </c>
      <c r="L2056" s="229">
        <f t="shared" si="96"/>
        <v>0</v>
      </c>
      <c r="M2056" s="228">
        <f t="shared" si="97"/>
        <v>0</v>
      </c>
      <c r="N2056" s="228">
        <f t="shared" si="98"/>
        <v>0</v>
      </c>
      <c r="O2056" s="298" t="e">
        <f>VLOOKUP(msa[[#This Row],[hwycov_id]],check!$A$2:$P$26,16,FALSE)</f>
        <v>#N/A</v>
      </c>
      <c r="P2056" s="298">
        <v>2080</v>
      </c>
    </row>
    <row r="2057" spans="1:16">
      <c r="A2057" s="59">
        <v>12952</v>
      </c>
      <c r="B2057" s="59">
        <v>1</v>
      </c>
      <c r="C2057" s="59">
        <v>1</v>
      </c>
      <c r="D2057" s="59">
        <v>1</v>
      </c>
      <c r="E2057" s="59" t="s">
        <v>77</v>
      </c>
      <c r="F2057" s="227">
        <v>1</v>
      </c>
      <c r="G2057" s="227">
        <v>9</v>
      </c>
      <c r="H2057" s="59">
        <v>7</v>
      </c>
      <c r="I2057" s="227">
        <v>7</v>
      </c>
      <c r="J2057" s="59">
        <v>98581</v>
      </c>
      <c r="K2057" s="78">
        <f>VLOOKUP(msa[[#This Row],[hwycov_id]],cnf[],10,FALSE)</f>
        <v>98581</v>
      </c>
      <c r="L2057" s="229">
        <f t="shared" si="96"/>
        <v>0</v>
      </c>
      <c r="M2057" s="228">
        <f t="shared" si="97"/>
        <v>0</v>
      </c>
      <c r="N2057" s="228">
        <f t="shared" si="98"/>
        <v>0</v>
      </c>
      <c r="O2057" s="298" t="e">
        <f>VLOOKUP(msa[[#This Row],[hwycov_id]],check!$A$2:$P$26,16,FALSE)</f>
        <v>#N/A</v>
      </c>
      <c r="P2057" s="298">
        <v>2081</v>
      </c>
    </row>
    <row r="2058" spans="1:16">
      <c r="A2058" s="59">
        <v>28588</v>
      </c>
      <c r="B2058" s="59">
        <v>1</v>
      </c>
      <c r="C2058" s="59">
        <v>1</v>
      </c>
      <c r="D2058" s="59">
        <v>1</v>
      </c>
      <c r="E2058" s="59" t="s">
        <v>78</v>
      </c>
      <c r="F2058" s="227">
        <v>1</v>
      </c>
      <c r="G2058" s="227">
        <v>9</v>
      </c>
      <c r="H2058" s="59">
        <v>7</v>
      </c>
      <c r="I2058" s="227">
        <v>7</v>
      </c>
      <c r="J2058" s="59">
        <v>99699</v>
      </c>
      <c r="K2058" s="78">
        <f>VLOOKUP(msa[[#This Row],[hwycov_id]],cnf[],10,FALSE)</f>
        <v>99699</v>
      </c>
      <c r="L2058" s="229">
        <f t="shared" si="96"/>
        <v>0</v>
      </c>
      <c r="M2058" s="228">
        <f t="shared" si="97"/>
        <v>0</v>
      </c>
      <c r="N2058" s="228">
        <f t="shared" si="98"/>
        <v>0</v>
      </c>
      <c r="O2058" s="298" t="e">
        <f>VLOOKUP(msa[[#This Row],[hwycov_id]],check!$A$2:$P$26,16,FALSE)</f>
        <v>#N/A</v>
      </c>
      <c r="P2058" s="298">
        <v>2082</v>
      </c>
    </row>
    <row r="2059" spans="1:16">
      <c r="A2059" s="59">
        <v>26879</v>
      </c>
      <c r="B2059" s="59">
        <v>1</v>
      </c>
      <c r="C2059" s="59">
        <v>1</v>
      </c>
      <c r="D2059" s="59">
        <v>1</v>
      </c>
      <c r="E2059" s="59" t="s">
        <v>77</v>
      </c>
      <c r="F2059" s="227">
        <v>1</v>
      </c>
      <c r="G2059" s="227">
        <v>10</v>
      </c>
      <c r="H2059" s="59">
        <v>7</v>
      </c>
      <c r="I2059" s="227">
        <v>7</v>
      </c>
      <c r="J2059" s="59">
        <v>100977</v>
      </c>
      <c r="K2059" s="78">
        <f>VLOOKUP(msa[[#This Row],[hwycov_id]],cnf[],10,FALSE)</f>
        <v>100977</v>
      </c>
      <c r="L2059" s="229">
        <f t="shared" si="96"/>
        <v>0</v>
      </c>
      <c r="M2059" s="228">
        <f t="shared" si="97"/>
        <v>0</v>
      </c>
      <c r="N2059" s="228">
        <f t="shared" si="98"/>
        <v>0</v>
      </c>
      <c r="O2059" s="298" t="e">
        <f>VLOOKUP(msa[[#This Row],[hwycov_id]],check!$A$2:$P$26,16,FALSE)</f>
        <v>#N/A</v>
      </c>
      <c r="P2059" s="298">
        <v>2083</v>
      </c>
    </row>
    <row r="2060" spans="1:16">
      <c r="A2060" s="59">
        <v>12955</v>
      </c>
      <c r="B2060" s="59">
        <v>1</v>
      </c>
      <c r="C2060" s="59">
        <v>1</v>
      </c>
      <c r="D2060" s="59">
        <v>1</v>
      </c>
      <c r="E2060" s="59" t="s">
        <v>82</v>
      </c>
      <c r="F2060" s="227">
        <v>1</v>
      </c>
      <c r="G2060" s="227">
        <v>10</v>
      </c>
      <c r="H2060" s="59">
        <v>7</v>
      </c>
      <c r="I2060" s="227">
        <v>7</v>
      </c>
      <c r="J2060" s="59">
        <v>101451</v>
      </c>
      <c r="K2060" s="78">
        <f>VLOOKUP(msa[[#This Row],[hwycov_id]],cnf[],10,FALSE)</f>
        <v>101451</v>
      </c>
      <c r="L2060" s="229">
        <f t="shared" si="96"/>
        <v>0</v>
      </c>
      <c r="M2060" s="228">
        <f t="shared" si="97"/>
        <v>0</v>
      </c>
      <c r="N2060" s="228">
        <f t="shared" si="98"/>
        <v>0</v>
      </c>
      <c r="O2060" s="298" t="e">
        <f>VLOOKUP(msa[[#This Row],[hwycov_id]],check!$A$2:$P$26,16,FALSE)</f>
        <v>#N/A</v>
      </c>
      <c r="P2060" s="298">
        <v>2084</v>
      </c>
    </row>
    <row r="2061" spans="1:16">
      <c r="A2061" s="59">
        <v>12957</v>
      </c>
      <c r="B2061" s="59">
        <v>1</v>
      </c>
      <c r="C2061" s="59">
        <v>1</v>
      </c>
      <c r="D2061" s="59">
        <v>1</v>
      </c>
      <c r="E2061" s="59" t="s">
        <v>77</v>
      </c>
      <c r="F2061" s="227">
        <v>1</v>
      </c>
      <c r="G2061" s="227">
        <v>10</v>
      </c>
      <c r="H2061" s="59">
        <v>7</v>
      </c>
      <c r="I2061" s="227">
        <v>7</v>
      </c>
      <c r="J2061" s="59">
        <v>101544</v>
      </c>
      <c r="K2061" s="78">
        <f>VLOOKUP(msa[[#This Row],[hwycov_id]],cnf[],10,FALSE)</f>
        <v>101544</v>
      </c>
      <c r="L2061" s="229">
        <f t="shared" si="96"/>
        <v>0</v>
      </c>
      <c r="M2061" s="228">
        <f t="shared" si="97"/>
        <v>0</v>
      </c>
      <c r="N2061" s="228">
        <f t="shared" si="98"/>
        <v>0</v>
      </c>
      <c r="O2061" s="298" t="e">
        <f>VLOOKUP(msa[[#This Row],[hwycov_id]],check!$A$2:$P$26,16,FALSE)</f>
        <v>#N/A</v>
      </c>
      <c r="P2061" s="298">
        <v>2085</v>
      </c>
    </row>
    <row r="2062" spans="1:16">
      <c r="A2062" s="59">
        <v>721</v>
      </c>
      <c r="B2062" s="59">
        <v>1</v>
      </c>
      <c r="C2062" s="59">
        <v>1</v>
      </c>
      <c r="D2062" s="59">
        <v>1</v>
      </c>
      <c r="E2062" s="59" t="s">
        <v>77</v>
      </c>
      <c r="F2062" s="227">
        <v>1</v>
      </c>
      <c r="G2062" s="227">
        <v>10</v>
      </c>
      <c r="H2062" s="59">
        <v>7</v>
      </c>
      <c r="I2062" s="227">
        <v>7</v>
      </c>
      <c r="J2062" s="59">
        <v>101690</v>
      </c>
      <c r="K2062" s="78">
        <f>VLOOKUP(msa[[#This Row],[hwycov_id]],cnf[],10,FALSE)</f>
        <v>101690</v>
      </c>
      <c r="L2062" s="229">
        <f t="shared" si="96"/>
        <v>0</v>
      </c>
      <c r="M2062" s="228">
        <f t="shared" si="97"/>
        <v>0</v>
      </c>
      <c r="N2062" s="228">
        <f t="shared" si="98"/>
        <v>0</v>
      </c>
      <c r="O2062" s="298" t="e">
        <f>VLOOKUP(msa[[#This Row],[hwycov_id]],check!$A$2:$P$26,16,FALSE)</f>
        <v>#N/A</v>
      </c>
      <c r="P2062" s="298">
        <v>2086</v>
      </c>
    </row>
    <row r="2063" spans="1:16">
      <c r="A2063" s="59">
        <v>12950</v>
      </c>
      <c r="B2063" s="59">
        <v>1</v>
      </c>
      <c r="C2063" s="59">
        <v>1</v>
      </c>
      <c r="D2063" s="59">
        <v>1</v>
      </c>
      <c r="E2063" s="59" t="s">
        <v>77</v>
      </c>
      <c r="F2063" s="227">
        <v>1</v>
      </c>
      <c r="G2063" s="227">
        <v>10</v>
      </c>
      <c r="H2063" s="59">
        <v>7</v>
      </c>
      <c r="I2063" s="227">
        <v>7</v>
      </c>
      <c r="J2063" s="59">
        <v>109745</v>
      </c>
      <c r="K2063" s="78">
        <f>VLOOKUP(msa[[#This Row],[hwycov_id]],cnf[],10,FALSE)</f>
        <v>109745</v>
      </c>
      <c r="L2063" s="229">
        <f t="shared" si="96"/>
        <v>0</v>
      </c>
      <c r="M2063" s="228">
        <f t="shared" si="97"/>
        <v>0</v>
      </c>
      <c r="N2063" s="228">
        <f t="shared" si="98"/>
        <v>0</v>
      </c>
      <c r="O2063" s="298" t="e">
        <f>VLOOKUP(msa[[#This Row],[hwycov_id]],check!$A$2:$P$26,16,FALSE)</f>
        <v>#N/A</v>
      </c>
      <c r="P2063" s="298">
        <v>2087</v>
      </c>
    </row>
    <row r="2064" spans="1:16">
      <c r="A2064" s="59">
        <v>8807</v>
      </c>
      <c r="B2064" s="59">
        <v>1</v>
      </c>
      <c r="C2064" s="59">
        <v>1</v>
      </c>
      <c r="D2064" s="59">
        <v>1</v>
      </c>
      <c r="E2064" s="59" t="s">
        <v>77</v>
      </c>
      <c r="F2064" s="227">
        <v>1</v>
      </c>
      <c r="G2064" s="227">
        <v>10</v>
      </c>
      <c r="H2064" s="59">
        <v>7</v>
      </c>
      <c r="I2064" s="227">
        <v>14</v>
      </c>
      <c r="J2064" s="59">
        <v>118808</v>
      </c>
      <c r="K2064" s="78">
        <f>VLOOKUP(msa[[#This Row],[hwycov_id]],cnf[],10,FALSE)</f>
        <v>118808</v>
      </c>
      <c r="L2064" s="229">
        <f t="shared" si="96"/>
        <v>0</v>
      </c>
      <c r="M2064" s="228">
        <f t="shared" si="97"/>
        <v>0</v>
      </c>
      <c r="N2064" s="228">
        <f t="shared" si="98"/>
        <v>0</v>
      </c>
      <c r="O2064" s="298" t="e">
        <f>VLOOKUP(msa[[#This Row],[hwycov_id]],check!$A$2:$P$26,16,FALSE)</f>
        <v>#N/A</v>
      </c>
      <c r="P2064" s="298">
        <v>2088</v>
      </c>
    </row>
    <row r="2065" spans="1:16">
      <c r="A2065" s="59">
        <v>14616</v>
      </c>
      <c r="B2065" s="59">
        <v>9</v>
      </c>
      <c r="C2065" s="59">
        <v>1</v>
      </c>
      <c r="D2065" s="59">
        <v>1</v>
      </c>
      <c r="E2065" s="59" t="s">
        <v>78</v>
      </c>
      <c r="F2065" s="227">
        <v>2</v>
      </c>
      <c r="G2065" s="227">
        <v>0</v>
      </c>
      <c r="H2065" s="59">
        <v>7</v>
      </c>
      <c r="I2065" s="227">
        <v>7</v>
      </c>
      <c r="J2065" s="59">
        <v>2802</v>
      </c>
      <c r="K2065" s="78">
        <f>VLOOKUP(msa[[#This Row],[hwycov_id]],cnf[],10,FALSE)</f>
        <v>2802</v>
      </c>
      <c r="L2065" s="229">
        <f t="shared" si="96"/>
        <v>0</v>
      </c>
      <c r="M2065" s="228">
        <f t="shared" si="97"/>
        <v>0</v>
      </c>
      <c r="N2065" s="228">
        <f t="shared" si="98"/>
        <v>0</v>
      </c>
      <c r="O2065" s="298" t="e">
        <f>VLOOKUP(msa[[#This Row],[hwycov_id]],check!$A$2:$P$26,16,FALSE)</f>
        <v>#N/A</v>
      </c>
      <c r="P2065" s="298">
        <v>2089</v>
      </c>
    </row>
    <row r="2066" spans="1:16">
      <c r="A2066" s="59">
        <v>28022</v>
      </c>
      <c r="B2066" s="59">
        <v>9</v>
      </c>
      <c r="C2066" s="59">
        <v>1</v>
      </c>
      <c r="D2066" s="59">
        <v>1</v>
      </c>
      <c r="E2066" s="59" t="s">
        <v>78</v>
      </c>
      <c r="F2066" s="227">
        <v>2</v>
      </c>
      <c r="G2066" s="227">
        <v>0</v>
      </c>
      <c r="H2066" s="59">
        <v>7</v>
      </c>
      <c r="I2066" s="227">
        <v>7</v>
      </c>
      <c r="J2066" s="59">
        <v>3007</v>
      </c>
      <c r="K2066" s="78">
        <f>VLOOKUP(msa[[#This Row],[hwycov_id]],cnf[],10,FALSE)</f>
        <v>3007</v>
      </c>
      <c r="L2066" s="229">
        <f t="shared" si="96"/>
        <v>0</v>
      </c>
      <c r="M2066" s="228">
        <f t="shared" si="97"/>
        <v>0</v>
      </c>
      <c r="N2066" s="228">
        <f t="shared" si="98"/>
        <v>0</v>
      </c>
      <c r="O2066" s="298" t="e">
        <f>VLOOKUP(msa[[#This Row],[hwycov_id]],check!$A$2:$P$26,16,FALSE)</f>
        <v>#N/A</v>
      </c>
      <c r="P2066" s="298">
        <v>2090</v>
      </c>
    </row>
    <row r="2067" spans="1:16">
      <c r="A2067" s="59">
        <v>27254</v>
      </c>
      <c r="B2067" s="59">
        <v>9</v>
      </c>
      <c r="C2067" s="59">
        <v>1</v>
      </c>
      <c r="D2067" s="59">
        <v>1</v>
      </c>
      <c r="E2067" s="59" t="s">
        <v>78</v>
      </c>
      <c r="F2067" s="227">
        <v>2</v>
      </c>
      <c r="G2067" s="227">
        <v>0</v>
      </c>
      <c r="H2067" s="59">
        <v>7</v>
      </c>
      <c r="I2067" s="227">
        <v>18</v>
      </c>
      <c r="J2067" s="59">
        <v>3053</v>
      </c>
      <c r="K2067" s="78">
        <f>VLOOKUP(msa[[#This Row],[hwycov_id]],cnf[],10,FALSE)</f>
        <v>3053</v>
      </c>
      <c r="L2067" s="229">
        <f t="shared" si="96"/>
        <v>0</v>
      </c>
      <c r="M2067" s="228">
        <f t="shared" si="97"/>
        <v>0</v>
      </c>
      <c r="N2067" s="228">
        <f t="shared" si="98"/>
        <v>0</v>
      </c>
      <c r="O2067" s="298" t="e">
        <f>VLOOKUP(msa[[#This Row],[hwycov_id]],check!$A$2:$P$26,16,FALSE)</f>
        <v>#N/A</v>
      </c>
      <c r="P2067" s="298">
        <v>2091</v>
      </c>
    </row>
    <row r="2068" spans="1:16">
      <c r="A2068" s="59">
        <v>28319</v>
      </c>
      <c r="B2068" s="59">
        <v>9</v>
      </c>
      <c r="C2068" s="59">
        <v>1</v>
      </c>
      <c r="D2068" s="59">
        <v>1</v>
      </c>
      <c r="E2068" s="59" t="s">
        <v>78</v>
      </c>
      <c r="F2068" s="227">
        <v>2</v>
      </c>
      <c r="G2068" s="227">
        <v>0</v>
      </c>
      <c r="H2068" s="59">
        <v>7</v>
      </c>
      <c r="I2068" s="227">
        <v>18</v>
      </c>
      <c r="J2068" s="59">
        <v>3117</v>
      </c>
      <c r="K2068" s="78">
        <f>VLOOKUP(msa[[#This Row],[hwycov_id]],cnf[],10,FALSE)</f>
        <v>3117</v>
      </c>
      <c r="L2068" s="229">
        <f t="shared" si="96"/>
        <v>0</v>
      </c>
      <c r="M2068" s="228">
        <f t="shared" si="97"/>
        <v>0</v>
      </c>
      <c r="N2068" s="228">
        <f t="shared" si="98"/>
        <v>0</v>
      </c>
      <c r="O2068" s="298" t="e">
        <f>VLOOKUP(msa[[#This Row],[hwycov_id]],check!$A$2:$P$26,16,FALSE)</f>
        <v>#N/A</v>
      </c>
      <c r="P2068" s="298">
        <v>2092</v>
      </c>
    </row>
    <row r="2069" spans="1:16">
      <c r="A2069" s="59">
        <v>27310</v>
      </c>
      <c r="B2069" s="59">
        <v>9</v>
      </c>
      <c r="C2069" s="59">
        <v>1</v>
      </c>
      <c r="D2069" s="59">
        <v>1</v>
      </c>
      <c r="E2069" s="59" t="s">
        <v>78</v>
      </c>
      <c r="F2069" s="227">
        <v>2</v>
      </c>
      <c r="G2069" s="227">
        <v>0</v>
      </c>
      <c r="H2069" s="59">
        <v>7</v>
      </c>
      <c r="I2069" s="227">
        <v>7</v>
      </c>
      <c r="J2069" s="59">
        <v>3286</v>
      </c>
      <c r="K2069" s="78">
        <f>VLOOKUP(msa[[#This Row],[hwycov_id]],cnf[],10,FALSE)</f>
        <v>3286</v>
      </c>
      <c r="L2069" s="229">
        <f t="shared" si="96"/>
        <v>0</v>
      </c>
      <c r="M2069" s="228">
        <f t="shared" si="97"/>
        <v>0</v>
      </c>
      <c r="N2069" s="228">
        <f t="shared" si="98"/>
        <v>0</v>
      </c>
      <c r="O2069" s="298" t="e">
        <f>VLOOKUP(msa[[#This Row],[hwycov_id]],check!$A$2:$P$26,16,FALSE)</f>
        <v>#N/A</v>
      </c>
      <c r="P2069" s="298">
        <v>2093</v>
      </c>
    </row>
    <row r="2070" spans="1:16">
      <c r="A2070" s="59">
        <v>3344</v>
      </c>
      <c r="B2070" s="59">
        <v>9</v>
      </c>
      <c r="C2070" s="59">
        <v>1</v>
      </c>
      <c r="D2070" s="59">
        <v>1</v>
      </c>
      <c r="E2070" s="59" t="s">
        <v>78</v>
      </c>
      <c r="F2070" s="227">
        <v>2</v>
      </c>
      <c r="G2070" s="227">
        <v>0</v>
      </c>
      <c r="H2070" s="59">
        <v>7</v>
      </c>
      <c r="I2070" s="227">
        <v>15</v>
      </c>
      <c r="J2070" s="59">
        <v>3720</v>
      </c>
      <c r="K2070" s="78">
        <f>VLOOKUP(msa[[#This Row],[hwycov_id]],cnf[],10,FALSE)</f>
        <v>3720</v>
      </c>
      <c r="L2070" s="229">
        <f t="shared" si="96"/>
        <v>0</v>
      </c>
      <c r="M2070" s="228">
        <f t="shared" si="97"/>
        <v>0</v>
      </c>
      <c r="N2070" s="228">
        <f t="shared" si="98"/>
        <v>0</v>
      </c>
      <c r="O2070" s="298" t="e">
        <f>VLOOKUP(msa[[#This Row],[hwycov_id]],check!$A$2:$P$26,16,FALSE)</f>
        <v>#N/A</v>
      </c>
      <c r="P2070" s="298">
        <v>2094</v>
      </c>
    </row>
    <row r="2071" spans="1:16">
      <c r="A2071" s="59">
        <v>27253</v>
      </c>
      <c r="B2071" s="59">
        <v>9</v>
      </c>
      <c r="C2071" s="59">
        <v>1</v>
      </c>
      <c r="D2071" s="59">
        <v>1</v>
      </c>
      <c r="E2071" s="59" t="s">
        <v>78</v>
      </c>
      <c r="F2071" s="227">
        <v>2</v>
      </c>
      <c r="G2071" s="227">
        <v>0</v>
      </c>
      <c r="H2071" s="59">
        <v>7</v>
      </c>
      <c r="I2071" s="227">
        <v>18</v>
      </c>
      <c r="J2071" s="59">
        <v>4186</v>
      </c>
      <c r="K2071" s="78">
        <f>VLOOKUP(msa[[#This Row],[hwycov_id]],cnf[],10,FALSE)</f>
        <v>4186</v>
      </c>
      <c r="L2071" s="229">
        <f t="shared" si="96"/>
        <v>0</v>
      </c>
      <c r="M2071" s="228">
        <f t="shared" si="97"/>
        <v>0</v>
      </c>
      <c r="N2071" s="228">
        <f t="shared" si="98"/>
        <v>0</v>
      </c>
      <c r="O2071" s="298" t="e">
        <f>VLOOKUP(msa[[#This Row],[hwycov_id]],check!$A$2:$P$26,16,FALSE)</f>
        <v>#N/A</v>
      </c>
      <c r="P2071" s="298">
        <v>2095</v>
      </c>
    </row>
    <row r="2072" spans="1:16">
      <c r="A2072" s="59">
        <v>27307</v>
      </c>
      <c r="B2072" s="59">
        <v>9</v>
      </c>
      <c r="C2072" s="59">
        <v>1</v>
      </c>
      <c r="D2072" s="59">
        <v>1</v>
      </c>
      <c r="E2072" s="59" t="s">
        <v>78</v>
      </c>
      <c r="F2072" s="227">
        <v>2</v>
      </c>
      <c r="G2072" s="227">
        <v>0</v>
      </c>
      <c r="H2072" s="59">
        <v>7</v>
      </c>
      <c r="I2072" s="227">
        <v>7</v>
      </c>
      <c r="J2072" s="59">
        <v>4215</v>
      </c>
      <c r="K2072" s="78">
        <f>VLOOKUP(msa[[#This Row],[hwycov_id]],cnf[],10,FALSE)</f>
        <v>4215</v>
      </c>
      <c r="L2072" s="229">
        <f t="shared" si="96"/>
        <v>0</v>
      </c>
      <c r="M2072" s="228">
        <f t="shared" si="97"/>
        <v>0</v>
      </c>
      <c r="N2072" s="228">
        <f t="shared" si="98"/>
        <v>0</v>
      </c>
      <c r="O2072" s="298" t="e">
        <f>VLOOKUP(msa[[#This Row],[hwycov_id]],check!$A$2:$P$26,16,FALSE)</f>
        <v>#N/A</v>
      </c>
      <c r="P2072" s="298">
        <v>2096</v>
      </c>
    </row>
    <row r="2073" spans="1:16">
      <c r="A2073" s="59">
        <v>28318</v>
      </c>
      <c r="B2073" s="59">
        <v>9</v>
      </c>
      <c r="C2073" s="59">
        <v>1</v>
      </c>
      <c r="D2073" s="59">
        <v>1</v>
      </c>
      <c r="E2073" s="59" t="s">
        <v>78</v>
      </c>
      <c r="F2073" s="227">
        <v>2</v>
      </c>
      <c r="G2073" s="227">
        <v>0</v>
      </c>
      <c r="H2073" s="59">
        <v>7</v>
      </c>
      <c r="I2073" s="227">
        <v>18</v>
      </c>
      <c r="J2073" s="59">
        <v>4501</v>
      </c>
      <c r="K2073" s="78">
        <f>VLOOKUP(msa[[#This Row],[hwycov_id]],cnf[],10,FALSE)</f>
        <v>4501</v>
      </c>
      <c r="L2073" s="229">
        <f t="shared" si="96"/>
        <v>0</v>
      </c>
      <c r="M2073" s="228">
        <f t="shared" si="97"/>
        <v>0</v>
      </c>
      <c r="N2073" s="228">
        <f t="shared" si="98"/>
        <v>0</v>
      </c>
      <c r="O2073" s="298" t="e">
        <f>VLOOKUP(msa[[#This Row],[hwycov_id]],check!$A$2:$P$26,16,FALSE)</f>
        <v>#N/A</v>
      </c>
      <c r="P2073" s="298">
        <v>2097</v>
      </c>
    </row>
    <row r="2074" spans="1:16">
      <c r="A2074" s="59">
        <v>16432</v>
      </c>
      <c r="B2074" s="59">
        <v>9</v>
      </c>
      <c r="C2074" s="59">
        <v>1</v>
      </c>
      <c r="D2074" s="59">
        <v>1</v>
      </c>
      <c r="E2074" s="59" t="s">
        <v>78</v>
      </c>
      <c r="F2074" s="227">
        <v>2</v>
      </c>
      <c r="G2074" s="227">
        <v>0</v>
      </c>
      <c r="H2074" s="59">
        <v>7</v>
      </c>
      <c r="I2074" s="227">
        <v>15</v>
      </c>
      <c r="J2074" s="59">
        <v>4787</v>
      </c>
      <c r="K2074" s="78">
        <f>VLOOKUP(msa[[#This Row],[hwycov_id]],cnf[],10,FALSE)</f>
        <v>4787</v>
      </c>
      <c r="L2074" s="229">
        <f t="shared" si="96"/>
        <v>0</v>
      </c>
      <c r="M2074" s="228">
        <f t="shared" si="97"/>
        <v>0</v>
      </c>
      <c r="N2074" s="228">
        <f t="shared" si="98"/>
        <v>0</v>
      </c>
      <c r="O2074" s="298" t="e">
        <f>VLOOKUP(msa[[#This Row],[hwycov_id]],check!$A$2:$P$26,16,FALSE)</f>
        <v>#N/A</v>
      </c>
      <c r="P2074" s="298">
        <v>2098</v>
      </c>
    </row>
    <row r="2075" spans="1:16">
      <c r="A2075" s="59">
        <v>26419</v>
      </c>
      <c r="B2075" s="59">
        <v>9</v>
      </c>
      <c r="C2075" s="59">
        <v>1</v>
      </c>
      <c r="D2075" s="59">
        <v>1</v>
      </c>
      <c r="E2075" s="59" t="s">
        <v>78</v>
      </c>
      <c r="F2075" s="227">
        <v>2</v>
      </c>
      <c r="G2075" s="227">
        <v>0</v>
      </c>
      <c r="H2075" s="59">
        <v>7</v>
      </c>
      <c r="I2075" s="227">
        <v>15</v>
      </c>
      <c r="J2075" s="59">
        <v>5247</v>
      </c>
      <c r="K2075" s="78">
        <f>VLOOKUP(msa[[#This Row],[hwycov_id]],cnf[],10,FALSE)</f>
        <v>5247</v>
      </c>
      <c r="L2075" s="229">
        <f t="shared" si="96"/>
        <v>0</v>
      </c>
      <c r="M2075" s="228">
        <f t="shared" si="97"/>
        <v>0</v>
      </c>
      <c r="N2075" s="228">
        <f t="shared" si="98"/>
        <v>0</v>
      </c>
      <c r="O2075" s="298" t="e">
        <f>VLOOKUP(msa[[#This Row],[hwycov_id]],check!$A$2:$P$26,16,FALSE)</f>
        <v>#N/A</v>
      </c>
      <c r="P2075" s="298">
        <v>2099</v>
      </c>
    </row>
    <row r="2076" spans="1:16">
      <c r="A2076" s="59">
        <v>28590</v>
      </c>
      <c r="B2076" s="59">
        <v>9</v>
      </c>
      <c r="C2076" s="59">
        <v>1</v>
      </c>
      <c r="D2076" s="59">
        <v>1</v>
      </c>
      <c r="E2076" s="59" t="s">
        <v>78</v>
      </c>
      <c r="F2076" s="227">
        <v>2</v>
      </c>
      <c r="G2076" s="227">
        <v>0</v>
      </c>
      <c r="H2076" s="59">
        <v>7</v>
      </c>
      <c r="I2076" s="227">
        <v>7</v>
      </c>
      <c r="J2076" s="59">
        <v>5518</v>
      </c>
      <c r="K2076" s="78">
        <f>VLOOKUP(msa[[#This Row],[hwycov_id]],cnf[],10,FALSE)</f>
        <v>5518</v>
      </c>
      <c r="L2076" s="229">
        <f t="shared" si="96"/>
        <v>0</v>
      </c>
      <c r="M2076" s="228">
        <f t="shared" si="97"/>
        <v>0</v>
      </c>
      <c r="N2076" s="228">
        <f t="shared" si="98"/>
        <v>0</v>
      </c>
      <c r="O2076" s="298" t="e">
        <f>VLOOKUP(msa[[#This Row],[hwycov_id]],check!$A$2:$P$26,16,FALSE)</f>
        <v>#N/A</v>
      </c>
      <c r="P2076" s="298">
        <v>2100</v>
      </c>
    </row>
    <row r="2077" spans="1:16">
      <c r="A2077" s="59">
        <v>25753</v>
      </c>
      <c r="B2077" s="59">
        <v>9</v>
      </c>
      <c r="C2077" s="59">
        <v>1</v>
      </c>
      <c r="D2077" s="59">
        <v>1</v>
      </c>
      <c r="E2077" s="59" t="s">
        <v>78</v>
      </c>
      <c r="F2077" s="227">
        <v>2</v>
      </c>
      <c r="G2077" s="227">
        <v>0</v>
      </c>
      <c r="H2077" s="59">
        <v>7</v>
      </c>
      <c r="I2077" s="227">
        <v>15</v>
      </c>
      <c r="J2077" s="59">
        <v>5571</v>
      </c>
      <c r="K2077" s="78">
        <f>VLOOKUP(msa[[#This Row],[hwycov_id]],cnf[],10,FALSE)</f>
        <v>5571</v>
      </c>
      <c r="L2077" s="229">
        <f t="shared" si="96"/>
        <v>0</v>
      </c>
      <c r="M2077" s="228">
        <f t="shared" si="97"/>
        <v>0</v>
      </c>
      <c r="N2077" s="228">
        <f t="shared" si="98"/>
        <v>0</v>
      </c>
      <c r="O2077" s="298" t="e">
        <f>VLOOKUP(msa[[#This Row],[hwycov_id]],check!$A$2:$P$26,16,FALSE)</f>
        <v>#N/A</v>
      </c>
      <c r="P2077" s="298">
        <v>2101</v>
      </c>
    </row>
    <row r="2078" spans="1:16">
      <c r="A2078" s="59">
        <v>14613</v>
      </c>
      <c r="B2078" s="59">
        <v>9</v>
      </c>
      <c r="C2078" s="59">
        <v>1</v>
      </c>
      <c r="D2078" s="59">
        <v>1</v>
      </c>
      <c r="E2078" s="59" t="s">
        <v>78</v>
      </c>
      <c r="F2078" s="227">
        <v>2</v>
      </c>
      <c r="G2078" s="227">
        <v>0</v>
      </c>
      <c r="H2078" s="59">
        <v>7</v>
      </c>
      <c r="I2078" s="227">
        <v>7</v>
      </c>
      <c r="J2078" s="59">
        <v>5954</v>
      </c>
      <c r="K2078" s="78">
        <f>VLOOKUP(msa[[#This Row],[hwycov_id]],cnf[],10,FALSE)</f>
        <v>5954</v>
      </c>
      <c r="L2078" s="229">
        <f t="shared" si="96"/>
        <v>0</v>
      </c>
      <c r="M2078" s="228">
        <f t="shared" si="97"/>
        <v>0</v>
      </c>
      <c r="N2078" s="228">
        <f t="shared" si="98"/>
        <v>0</v>
      </c>
      <c r="O2078" s="298" t="e">
        <f>VLOOKUP(msa[[#This Row],[hwycov_id]],check!$A$2:$P$26,16,FALSE)</f>
        <v>#N/A</v>
      </c>
      <c r="P2078" s="298">
        <v>2102</v>
      </c>
    </row>
    <row r="2079" spans="1:16">
      <c r="A2079" s="59">
        <v>27255</v>
      </c>
      <c r="B2079" s="59">
        <v>9</v>
      </c>
      <c r="C2079" s="59">
        <v>1</v>
      </c>
      <c r="D2079" s="59">
        <v>1</v>
      </c>
      <c r="E2079" s="59" t="s">
        <v>78</v>
      </c>
      <c r="F2079" s="227">
        <v>2</v>
      </c>
      <c r="G2079" s="227">
        <v>0</v>
      </c>
      <c r="H2079" s="59">
        <v>7</v>
      </c>
      <c r="I2079" s="227">
        <v>15</v>
      </c>
      <c r="J2079" s="59">
        <v>5956</v>
      </c>
      <c r="K2079" s="78">
        <f>VLOOKUP(msa[[#This Row],[hwycov_id]],cnf[],10,FALSE)</f>
        <v>5956</v>
      </c>
      <c r="L2079" s="229">
        <f t="shared" si="96"/>
        <v>0</v>
      </c>
      <c r="M2079" s="228">
        <f t="shared" si="97"/>
        <v>0</v>
      </c>
      <c r="N2079" s="228">
        <f t="shared" si="98"/>
        <v>0</v>
      </c>
      <c r="O2079" s="298" t="e">
        <f>VLOOKUP(msa[[#This Row],[hwycov_id]],check!$A$2:$P$26,16,FALSE)</f>
        <v>#N/A</v>
      </c>
      <c r="P2079" s="298">
        <v>2103</v>
      </c>
    </row>
    <row r="2080" spans="1:16">
      <c r="A2080" s="59">
        <v>28533</v>
      </c>
      <c r="B2080" s="59">
        <v>9</v>
      </c>
      <c r="C2080" s="59">
        <v>1</v>
      </c>
      <c r="D2080" s="59">
        <v>1</v>
      </c>
      <c r="E2080" s="59" t="s">
        <v>78</v>
      </c>
      <c r="F2080" s="227">
        <v>2</v>
      </c>
      <c r="G2080" s="227">
        <v>0</v>
      </c>
      <c r="H2080" s="59">
        <v>7</v>
      </c>
      <c r="I2080" s="227">
        <v>18</v>
      </c>
      <c r="J2080" s="59">
        <v>6772</v>
      </c>
      <c r="K2080" s="78">
        <f>VLOOKUP(msa[[#This Row],[hwycov_id]],cnf[],10,FALSE)</f>
        <v>6772</v>
      </c>
      <c r="L2080" s="229">
        <f t="shared" si="96"/>
        <v>0</v>
      </c>
      <c r="M2080" s="228">
        <f t="shared" si="97"/>
        <v>0</v>
      </c>
      <c r="N2080" s="228">
        <f t="shared" si="98"/>
        <v>0</v>
      </c>
      <c r="O2080" s="298" t="e">
        <f>VLOOKUP(msa[[#This Row],[hwycov_id]],check!$A$2:$P$26,16,FALSE)</f>
        <v>#N/A</v>
      </c>
      <c r="P2080" s="298">
        <v>2104</v>
      </c>
    </row>
    <row r="2081" spans="1:16">
      <c r="A2081" s="59">
        <v>28583</v>
      </c>
      <c r="B2081" s="59">
        <v>9</v>
      </c>
      <c r="C2081" s="59">
        <v>1</v>
      </c>
      <c r="D2081" s="59">
        <v>1</v>
      </c>
      <c r="E2081" s="59" t="s">
        <v>78</v>
      </c>
      <c r="F2081" s="227">
        <v>2</v>
      </c>
      <c r="G2081" s="227">
        <v>0</v>
      </c>
      <c r="H2081" s="59">
        <v>7</v>
      </c>
      <c r="I2081" s="227">
        <v>15</v>
      </c>
      <c r="J2081" s="59">
        <v>6824</v>
      </c>
      <c r="K2081" s="78">
        <f>VLOOKUP(msa[[#This Row],[hwycov_id]],cnf[],10,FALSE)</f>
        <v>6824</v>
      </c>
      <c r="L2081" s="229">
        <f t="shared" si="96"/>
        <v>0</v>
      </c>
      <c r="M2081" s="228">
        <f t="shared" si="97"/>
        <v>0</v>
      </c>
      <c r="N2081" s="228">
        <f t="shared" si="98"/>
        <v>0</v>
      </c>
      <c r="O2081" s="298" t="e">
        <f>VLOOKUP(msa[[#This Row],[hwycov_id]],check!$A$2:$P$26,16,FALSE)</f>
        <v>#N/A</v>
      </c>
      <c r="P2081" s="298">
        <v>2105</v>
      </c>
    </row>
    <row r="2082" spans="1:16">
      <c r="A2082" s="59">
        <v>28323</v>
      </c>
      <c r="B2082" s="59">
        <v>9</v>
      </c>
      <c r="C2082" s="59">
        <v>1</v>
      </c>
      <c r="D2082" s="59">
        <v>1</v>
      </c>
      <c r="E2082" s="59" t="s">
        <v>78</v>
      </c>
      <c r="F2082" s="227">
        <v>2</v>
      </c>
      <c r="G2082" s="227">
        <v>0</v>
      </c>
      <c r="H2082" s="59">
        <v>7</v>
      </c>
      <c r="I2082" s="227">
        <v>15</v>
      </c>
      <c r="J2082" s="59">
        <v>7283</v>
      </c>
      <c r="K2082" s="78">
        <f>VLOOKUP(msa[[#This Row],[hwycov_id]],cnf[],10,FALSE)</f>
        <v>7283</v>
      </c>
      <c r="L2082" s="229">
        <f t="shared" si="96"/>
        <v>0</v>
      </c>
      <c r="M2082" s="228">
        <f t="shared" si="97"/>
        <v>0</v>
      </c>
      <c r="N2082" s="228">
        <f t="shared" si="98"/>
        <v>0</v>
      </c>
      <c r="O2082" s="298" t="e">
        <f>VLOOKUP(msa[[#This Row],[hwycov_id]],check!$A$2:$P$26,16,FALSE)</f>
        <v>#N/A</v>
      </c>
      <c r="P2082" s="298">
        <v>2106</v>
      </c>
    </row>
    <row r="2083" spans="1:16">
      <c r="A2083" s="59">
        <v>28591</v>
      </c>
      <c r="B2083" s="59">
        <v>9</v>
      </c>
      <c r="C2083" s="59">
        <v>1</v>
      </c>
      <c r="D2083" s="59">
        <v>1</v>
      </c>
      <c r="E2083" s="59" t="s">
        <v>78</v>
      </c>
      <c r="F2083" s="227">
        <v>2</v>
      </c>
      <c r="G2083" s="227">
        <v>0</v>
      </c>
      <c r="H2083" s="59">
        <v>7</v>
      </c>
      <c r="I2083" s="227">
        <v>7</v>
      </c>
      <c r="J2083" s="59">
        <v>7353</v>
      </c>
      <c r="K2083" s="78">
        <f>VLOOKUP(msa[[#This Row],[hwycov_id]],cnf[],10,FALSE)</f>
        <v>7353</v>
      </c>
      <c r="L2083" s="229">
        <f t="shared" si="96"/>
        <v>0</v>
      </c>
      <c r="M2083" s="228">
        <f t="shared" si="97"/>
        <v>0</v>
      </c>
      <c r="N2083" s="228">
        <f t="shared" si="98"/>
        <v>0</v>
      </c>
      <c r="O2083" s="298" t="e">
        <f>VLOOKUP(msa[[#This Row],[hwycov_id]],check!$A$2:$P$26,16,FALSE)</f>
        <v>#N/A</v>
      </c>
      <c r="P2083" s="298">
        <v>2107</v>
      </c>
    </row>
    <row r="2084" spans="1:16">
      <c r="A2084" s="59">
        <v>28531</v>
      </c>
      <c r="B2084" s="59">
        <v>9</v>
      </c>
      <c r="C2084" s="59">
        <v>1</v>
      </c>
      <c r="D2084" s="59">
        <v>1</v>
      </c>
      <c r="E2084" s="59" t="s">
        <v>78</v>
      </c>
      <c r="F2084" s="227">
        <v>2</v>
      </c>
      <c r="G2084" s="227">
        <v>0</v>
      </c>
      <c r="H2084" s="59">
        <v>7</v>
      </c>
      <c r="I2084" s="227">
        <v>18</v>
      </c>
      <c r="J2084" s="59">
        <v>7365</v>
      </c>
      <c r="K2084" s="78">
        <f>VLOOKUP(msa[[#This Row],[hwycov_id]],cnf[],10,FALSE)</f>
        <v>7365</v>
      </c>
      <c r="L2084" s="229">
        <f t="shared" si="96"/>
        <v>0</v>
      </c>
      <c r="M2084" s="228">
        <f t="shared" si="97"/>
        <v>0</v>
      </c>
      <c r="N2084" s="228">
        <f t="shared" si="98"/>
        <v>0</v>
      </c>
      <c r="O2084" s="298" t="e">
        <f>VLOOKUP(msa[[#This Row],[hwycov_id]],check!$A$2:$P$26,16,FALSE)</f>
        <v>#N/A</v>
      </c>
      <c r="P2084" s="298">
        <v>2108</v>
      </c>
    </row>
    <row r="2085" spans="1:16">
      <c r="A2085" s="59">
        <v>28570</v>
      </c>
      <c r="B2085" s="59">
        <v>9</v>
      </c>
      <c r="C2085" s="59">
        <v>1</v>
      </c>
      <c r="D2085" s="59">
        <v>1</v>
      </c>
      <c r="E2085" s="59" t="s">
        <v>78</v>
      </c>
      <c r="F2085" s="227">
        <v>2</v>
      </c>
      <c r="G2085" s="227">
        <v>0</v>
      </c>
      <c r="H2085" s="59">
        <v>7</v>
      </c>
      <c r="I2085" s="227">
        <v>7</v>
      </c>
      <c r="J2085" s="59">
        <v>8332</v>
      </c>
      <c r="K2085" s="78">
        <f>VLOOKUP(msa[[#This Row],[hwycov_id]],cnf[],10,FALSE)</f>
        <v>8332</v>
      </c>
      <c r="L2085" s="229">
        <f t="shared" si="96"/>
        <v>0</v>
      </c>
      <c r="M2085" s="228">
        <f t="shared" si="97"/>
        <v>0</v>
      </c>
      <c r="N2085" s="228">
        <f t="shared" si="98"/>
        <v>0</v>
      </c>
      <c r="O2085" s="298" t="e">
        <f>VLOOKUP(msa[[#This Row],[hwycov_id]],check!$A$2:$P$26,16,FALSE)</f>
        <v>#N/A</v>
      </c>
      <c r="P2085" s="298">
        <v>2109</v>
      </c>
    </row>
    <row r="2086" spans="1:16">
      <c r="A2086" s="59">
        <v>29176</v>
      </c>
      <c r="B2086" s="59">
        <v>9</v>
      </c>
      <c r="C2086" s="59">
        <v>1</v>
      </c>
      <c r="D2086" s="59">
        <v>1</v>
      </c>
      <c r="E2086" s="59" t="s">
        <v>78</v>
      </c>
      <c r="F2086" s="227">
        <v>2</v>
      </c>
      <c r="G2086" s="227">
        <v>0</v>
      </c>
      <c r="H2086" s="59">
        <v>7</v>
      </c>
      <c r="I2086" s="227">
        <v>15</v>
      </c>
      <c r="J2086" s="59">
        <v>8390</v>
      </c>
      <c r="K2086" s="78">
        <f>VLOOKUP(msa[[#This Row],[hwycov_id]],cnf[],10,FALSE)</f>
        <v>8390</v>
      </c>
      <c r="L2086" s="229">
        <f t="shared" si="96"/>
        <v>0</v>
      </c>
      <c r="M2086" s="228">
        <f t="shared" si="97"/>
        <v>0</v>
      </c>
      <c r="N2086" s="228">
        <f t="shared" si="98"/>
        <v>0</v>
      </c>
      <c r="O2086" s="298" t="e">
        <f>VLOOKUP(msa[[#This Row],[hwycov_id]],check!$A$2:$P$26,16,FALSE)</f>
        <v>#N/A</v>
      </c>
      <c r="P2086" s="298">
        <v>2110</v>
      </c>
    </row>
    <row r="2087" spans="1:16">
      <c r="A2087" s="59">
        <v>28846</v>
      </c>
      <c r="B2087" s="59">
        <v>9</v>
      </c>
      <c r="C2087" s="59">
        <v>1</v>
      </c>
      <c r="D2087" s="59">
        <v>1</v>
      </c>
      <c r="E2087" s="59" t="s">
        <v>78</v>
      </c>
      <c r="F2087" s="227">
        <v>2</v>
      </c>
      <c r="G2087" s="227">
        <v>0</v>
      </c>
      <c r="H2087" s="59">
        <v>7</v>
      </c>
      <c r="I2087" s="227">
        <v>18</v>
      </c>
      <c r="J2087" s="59">
        <v>8414</v>
      </c>
      <c r="K2087" s="78">
        <f>VLOOKUP(msa[[#This Row],[hwycov_id]],cnf[],10,FALSE)</f>
        <v>8414</v>
      </c>
      <c r="L2087" s="229">
        <f t="shared" si="96"/>
        <v>0</v>
      </c>
      <c r="M2087" s="228">
        <f t="shared" si="97"/>
        <v>0</v>
      </c>
      <c r="N2087" s="228">
        <f t="shared" si="98"/>
        <v>0</v>
      </c>
      <c r="O2087" s="298" t="e">
        <f>VLOOKUP(msa[[#This Row],[hwycov_id]],check!$A$2:$P$26,16,FALSE)</f>
        <v>#N/A</v>
      </c>
      <c r="P2087" s="298">
        <v>2111</v>
      </c>
    </row>
    <row r="2088" spans="1:16">
      <c r="A2088" s="59">
        <v>16434</v>
      </c>
      <c r="B2088" s="59">
        <v>9</v>
      </c>
      <c r="C2088" s="59">
        <v>1</v>
      </c>
      <c r="D2088" s="59">
        <v>1</v>
      </c>
      <c r="E2088" s="59" t="s">
        <v>78</v>
      </c>
      <c r="F2088" s="227">
        <v>2</v>
      </c>
      <c r="G2088" s="227">
        <v>0</v>
      </c>
      <c r="H2088" s="59">
        <v>7</v>
      </c>
      <c r="I2088" s="227">
        <v>15</v>
      </c>
      <c r="J2088" s="59">
        <v>8466</v>
      </c>
      <c r="K2088" s="78">
        <f>VLOOKUP(msa[[#This Row],[hwycov_id]],cnf[],10,FALSE)</f>
        <v>8466</v>
      </c>
      <c r="L2088" s="229">
        <f t="shared" si="96"/>
        <v>0</v>
      </c>
      <c r="M2088" s="228">
        <f t="shared" si="97"/>
        <v>0</v>
      </c>
      <c r="N2088" s="228">
        <f t="shared" si="98"/>
        <v>0</v>
      </c>
      <c r="O2088" s="298" t="e">
        <f>VLOOKUP(msa[[#This Row],[hwycov_id]],check!$A$2:$P$26,16,FALSE)</f>
        <v>#N/A</v>
      </c>
      <c r="P2088" s="298">
        <v>2112</v>
      </c>
    </row>
    <row r="2089" spans="1:16">
      <c r="A2089" s="59">
        <v>29177</v>
      </c>
      <c r="B2089" s="59">
        <v>9</v>
      </c>
      <c r="C2089" s="59">
        <v>1</v>
      </c>
      <c r="D2089" s="59">
        <v>1</v>
      </c>
      <c r="E2089" s="59" t="s">
        <v>78</v>
      </c>
      <c r="F2089" s="227">
        <v>2</v>
      </c>
      <c r="G2089" s="227">
        <v>0</v>
      </c>
      <c r="H2089" s="59">
        <v>7</v>
      </c>
      <c r="I2089" s="227">
        <v>15</v>
      </c>
      <c r="J2089" s="59">
        <v>8535</v>
      </c>
      <c r="K2089" s="78">
        <f>VLOOKUP(msa[[#This Row],[hwycov_id]],cnf[],10,FALSE)</f>
        <v>8535</v>
      </c>
      <c r="L2089" s="229">
        <f t="shared" si="96"/>
        <v>0</v>
      </c>
      <c r="M2089" s="228">
        <f t="shared" si="97"/>
        <v>0</v>
      </c>
      <c r="N2089" s="228">
        <f t="shared" si="98"/>
        <v>0</v>
      </c>
      <c r="O2089" s="298" t="e">
        <f>VLOOKUP(msa[[#This Row],[hwycov_id]],check!$A$2:$P$26,16,FALSE)</f>
        <v>#N/A</v>
      </c>
      <c r="P2089" s="298">
        <v>2113</v>
      </c>
    </row>
    <row r="2090" spans="1:16">
      <c r="A2090" s="59">
        <v>29181</v>
      </c>
      <c r="B2090" s="59">
        <v>9</v>
      </c>
      <c r="C2090" s="59">
        <v>1</v>
      </c>
      <c r="D2090" s="59">
        <v>1</v>
      </c>
      <c r="E2090" s="59" t="s">
        <v>78</v>
      </c>
      <c r="F2090" s="227">
        <v>2</v>
      </c>
      <c r="G2090" s="227">
        <v>0</v>
      </c>
      <c r="H2090" s="59">
        <v>7</v>
      </c>
      <c r="I2090" s="227">
        <v>15</v>
      </c>
      <c r="J2090" s="59">
        <v>8637</v>
      </c>
      <c r="K2090" s="78">
        <f>VLOOKUP(msa[[#This Row],[hwycov_id]],cnf[],10,FALSE)</f>
        <v>8637</v>
      </c>
      <c r="L2090" s="229">
        <f t="shared" si="96"/>
        <v>0</v>
      </c>
      <c r="M2090" s="228">
        <f t="shared" si="97"/>
        <v>0</v>
      </c>
      <c r="N2090" s="228">
        <f t="shared" si="98"/>
        <v>0</v>
      </c>
      <c r="O2090" s="298" t="e">
        <f>VLOOKUP(msa[[#This Row],[hwycov_id]],check!$A$2:$P$26,16,FALSE)</f>
        <v>#N/A</v>
      </c>
      <c r="P2090" s="298">
        <v>2114</v>
      </c>
    </row>
    <row r="2091" spans="1:16">
      <c r="A2091" s="59">
        <v>12821</v>
      </c>
      <c r="B2091" s="59">
        <v>9</v>
      </c>
      <c r="C2091" s="59">
        <v>1</v>
      </c>
      <c r="D2091" s="59">
        <v>1</v>
      </c>
      <c r="E2091" s="59" t="s">
        <v>78</v>
      </c>
      <c r="F2091" s="227">
        <v>2</v>
      </c>
      <c r="G2091" s="227">
        <v>0</v>
      </c>
      <c r="H2091" s="59">
        <v>7</v>
      </c>
      <c r="I2091" s="227">
        <v>7</v>
      </c>
      <c r="J2091" s="59">
        <v>8943</v>
      </c>
      <c r="K2091" s="78">
        <f>VLOOKUP(msa[[#This Row],[hwycov_id]],cnf[],10,FALSE)</f>
        <v>8943</v>
      </c>
      <c r="L2091" s="229">
        <f t="shared" si="96"/>
        <v>0</v>
      </c>
      <c r="M2091" s="228">
        <f t="shared" si="97"/>
        <v>0</v>
      </c>
      <c r="N2091" s="228">
        <f t="shared" si="98"/>
        <v>0</v>
      </c>
      <c r="O2091" s="298" t="e">
        <f>VLOOKUP(msa[[#This Row],[hwycov_id]],check!$A$2:$P$26,16,FALSE)</f>
        <v>#N/A</v>
      </c>
      <c r="P2091" s="298">
        <v>2115</v>
      </c>
    </row>
    <row r="2092" spans="1:16">
      <c r="A2092" s="59">
        <v>14742</v>
      </c>
      <c r="B2092" s="59">
        <v>9</v>
      </c>
      <c r="C2092" s="59">
        <v>1</v>
      </c>
      <c r="D2092" s="59">
        <v>1</v>
      </c>
      <c r="E2092" s="59" t="s">
        <v>78</v>
      </c>
      <c r="F2092" s="227">
        <v>2</v>
      </c>
      <c r="G2092" s="227">
        <v>0</v>
      </c>
      <c r="H2092" s="59">
        <v>7</v>
      </c>
      <c r="I2092" s="227">
        <v>18</v>
      </c>
      <c r="J2092" s="59">
        <v>9018</v>
      </c>
      <c r="K2092" s="78">
        <f>VLOOKUP(msa[[#This Row],[hwycov_id]],cnf[],10,FALSE)</f>
        <v>9018</v>
      </c>
      <c r="L2092" s="229">
        <f t="shared" si="96"/>
        <v>0</v>
      </c>
      <c r="M2092" s="228">
        <f t="shared" si="97"/>
        <v>0</v>
      </c>
      <c r="N2092" s="228">
        <f t="shared" si="98"/>
        <v>0</v>
      </c>
      <c r="O2092" s="298" t="e">
        <f>VLOOKUP(msa[[#This Row],[hwycov_id]],check!$A$2:$P$26,16,FALSE)</f>
        <v>#N/A</v>
      </c>
      <c r="P2092" s="298">
        <v>2116</v>
      </c>
    </row>
    <row r="2093" spans="1:16">
      <c r="A2093" s="59">
        <v>28845</v>
      </c>
      <c r="B2093" s="59">
        <v>9</v>
      </c>
      <c r="C2093" s="59">
        <v>1</v>
      </c>
      <c r="D2093" s="59">
        <v>1</v>
      </c>
      <c r="E2093" s="59" t="s">
        <v>78</v>
      </c>
      <c r="F2093" s="227">
        <v>2</v>
      </c>
      <c r="G2093" s="227">
        <v>0</v>
      </c>
      <c r="H2093" s="59">
        <v>7</v>
      </c>
      <c r="I2093" s="227">
        <v>18</v>
      </c>
      <c r="J2093" s="59">
        <v>9247</v>
      </c>
      <c r="K2093" s="78">
        <f>VLOOKUP(msa[[#This Row],[hwycov_id]],cnf[],10,FALSE)</f>
        <v>9247</v>
      </c>
      <c r="L2093" s="229">
        <f t="shared" si="96"/>
        <v>0</v>
      </c>
      <c r="M2093" s="228">
        <f t="shared" si="97"/>
        <v>0</v>
      </c>
      <c r="N2093" s="228">
        <f t="shared" si="98"/>
        <v>0</v>
      </c>
      <c r="O2093" s="298" t="e">
        <f>VLOOKUP(msa[[#This Row],[hwycov_id]],check!$A$2:$P$26,16,FALSE)</f>
        <v>#N/A</v>
      </c>
      <c r="P2093" s="298">
        <v>2117</v>
      </c>
    </row>
    <row r="2094" spans="1:16">
      <c r="A2094" s="59">
        <v>10871</v>
      </c>
      <c r="B2094" s="59">
        <v>9</v>
      </c>
      <c r="C2094" s="59">
        <v>1</v>
      </c>
      <c r="D2094" s="59">
        <v>1</v>
      </c>
      <c r="E2094" s="59" t="s">
        <v>78</v>
      </c>
      <c r="F2094" s="227">
        <v>2</v>
      </c>
      <c r="G2094" s="227">
        <v>0</v>
      </c>
      <c r="H2094" s="59">
        <v>7</v>
      </c>
      <c r="I2094" s="227">
        <v>7</v>
      </c>
      <c r="J2094" s="59">
        <v>9371</v>
      </c>
      <c r="K2094" s="78">
        <f>VLOOKUP(msa[[#This Row],[hwycov_id]],cnf[],10,FALSE)</f>
        <v>9371</v>
      </c>
      <c r="L2094" s="229">
        <f t="shared" si="96"/>
        <v>0</v>
      </c>
      <c r="M2094" s="228">
        <f t="shared" si="97"/>
        <v>0</v>
      </c>
      <c r="N2094" s="228">
        <f t="shared" si="98"/>
        <v>0</v>
      </c>
      <c r="O2094" s="298" t="e">
        <f>VLOOKUP(msa[[#This Row],[hwycov_id]],check!$A$2:$P$26,16,FALSE)</f>
        <v>#N/A</v>
      </c>
      <c r="P2094" s="298">
        <v>2118</v>
      </c>
    </row>
    <row r="2095" spans="1:16">
      <c r="A2095" s="59">
        <v>16436</v>
      </c>
      <c r="B2095" s="59">
        <v>9</v>
      </c>
      <c r="C2095" s="59">
        <v>1</v>
      </c>
      <c r="D2095" s="59">
        <v>1</v>
      </c>
      <c r="E2095" s="59" t="s">
        <v>78</v>
      </c>
      <c r="F2095" s="227">
        <v>2</v>
      </c>
      <c r="G2095" s="227">
        <v>0</v>
      </c>
      <c r="H2095" s="59">
        <v>7</v>
      </c>
      <c r="I2095" s="227">
        <v>15</v>
      </c>
      <c r="J2095" s="59">
        <v>9529</v>
      </c>
      <c r="K2095" s="78">
        <f>VLOOKUP(msa[[#This Row],[hwycov_id]],cnf[],10,FALSE)</f>
        <v>9529</v>
      </c>
      <c r="L2095" s="229">
        <f t="shared" si="96"/>
        <v>0</v>
      </c>
      <c r="M2095" s="228">
        <f t="shared" si="97"/>
        <v>0</v>
      </c>
      <c r="N2095" s="228">
        <f t="shared" si="98"/>
        <v>0</v>
      </c>
      <c r="O2095" s="298" t="e">
        <f>VLOOKUP(msa[[#This Row],[hwycov_id]],check!$A$2:$P$26,16,FALSE)</f>
        <v>#N/A</v>
      </c>
      <c r="P2095" s="298">
        <v>2119</v>
      </c>
    </row>
    <row r="2096" spans="1:16">
      <c r="A2096" s="59">
        <v>19568</v>
      </c>
      <c r="B2096" s="59">
        <v>9</v>
      </c>
      <c r="C2096" s="59">
        <v>1</v>
      </c>
      <c r="D2096" s="59">
        <v>1</v>
      </c>
      <c r="E2096" s="59" t="s">
        <v>78</v>
      </c>
      <c r="F2096" s="227">
        <v>2</v>
      </c>
      <c r="G2096" s="227">
        <v>0</v>
      </c>
      <c r="H2096" s="59">
        <v>7</v>
      </c>
      <c r="I2096" s="227">
        <v>15</v>
      </c>
      <c r="J2096" s="59">
        <v>9766</v>
      </c>
      <c r="K2096" s="78">
        <f>VLOOKUP(msa[[#This Row],[hwycov_id]],cnf[],10,FALSE)</f>
        <v>9766</v>
      </c>
      <c r="L2096" s="229">
        <f t="shared" si="96"/>
        <v>0</v>
      </c>
      <c r="M2096" s="228">
        <f t="shared" si="97"/>
        <v>0</v>
      </c>
      <c r="N2096" s="228">
        <f t="shared" si="98"/>
        <v>0</v>
      </c>
      <c r="O2096" s="298" t="e">
        <f>VLOOKUP(msa[[#This Row],[hwycov_id]],check!$A$2:$P$26,16,FALSE)</f>
        <v>#N/A</v>
      </c>
      <c r="P2096" s="298">
        <v>2120</v>
      </c>
    </row>
    <row r="2097" spans="1:16">
      <c r="A2097" s="59">
        <v>29178</v>
      </c>
      <c r="B2097" s="59">
        <v>9</v>
      </c>
      <c r="C2097" s="59">
        <v>1</v>
      </c>
      <c r="D2097" s="59">
        <v>1</v>
      </c>
      <c r="E2097" s="59" t="s">
        <v>78</v>
      </c>
      <c r="F2097" s="227">
        <v>2</v>
      </c>
      <c r="G2097" s="227">
        <v>0</v>
      </c>
      <c r="H2097" s="59">
        <v>7</v>
      </c>
      <c r="I2097" s="227">
        <v>15</v>
      </c>
      <c r="J2097" s="59">
        <v>9840</v>
      </c>
      <c r="K2097" s="78">
        <f>VLOOKUP(msa[[#This Row],[hwycov_id]],cnf[],10,FALSE)</f>
        <v>9840</v>
      </c>
      <c r="L2097" s="229">
        <f t="shared" si="96"/>
        <v>0</v>
      </c>
      <c r="M2097" s="228">
        <f t="shared" si="97"/>
        <v>0</v>
      </c>
      <c r="N2097" s="228">
        <f t="shared" si="98"/>
        <v>0</v>
      </c>
      <c r="O2097" s="298" t="e">
        <f>VLOOKUP(msa[[#This Row],[hwycov_id]],check!$A$2:$P$26,16,FALSE)</f>
        <v>#N/A</v>
      </c>
      <c r="P2097" s="298">
        <v>2121</v>
      </c>
    </row>
    <row r="2098" spans="1:16">
      <c r="A2098" s="59">
        <v>29188</v>
      </c>
      <c r="B2098" s="59">
        <v>9</v>
      </c>
      <c r="C2098" s="59">
        <v>1</v>
      </c>
      <c r="D2098" s="59">
        <v>1</v>
      </c>
      <c r="E2098" s="59" t="s">
        <v>78</v>
      </c>
      <c r="F2098" s="227">
        <v>2</v>
      </c>
      <c r="G2098" s="227">
        <v>1</v>
      </c>
      <c r="H2098" s="59">
        <v>7</v>
      </c>
      <c r="I2098" s="227">
        <v>15</v>
      </c>
      <c r="J2098" s="59">
        <v>10266</v>
      </c>
      <c r="K2098" s="78">
        <f>VLOOKUP(msa[[#This Row],[hwycov_id]],cnf[],10,FALSE)</f>
        <v>10266</v>
      </c>
      <c r="L2098" s="229">
        <f t="shared" si="96"/>
        <v>0</v>
      </c>
      <c r="M2098" s="228">
        <f t="shared" si="97"/>
        <v>0</v>
      </c>
      <c r="N2098" s="228">
        <f t="shared" si="98"/>
        <v>0</v>
      </c>
      <c r="O2098" s="298" t="e">
        <f>VLOOKUP(msa[[#This Row],[hwycov_id]],check!$A$2:$P$26,16,FALSE)</f>
        <v>#N/A</v>
      </c>
      <c r="P2098" s="298">
        <v>2122</v>
      </c>
    </row>
    <row r="2099" spans="1:16">
      <c r="A2099" s="59">
        <v>28532</v>
      </c>
      <c r="B2099" s="59">
        <v>9</v>
      </c>
      <c r="C2099" s="59">
        <v>1</v>
      </c>
      <c r="D2099" s="59">
        <v>1</v>
      </c>
      <c r="E2099" s="59" t="s">
        <v>78</v>
      </c>
      <c r="F2099" s="227">
        <v>2</v>
      </c>
      <c r="G2099" s="227">
        <v>1</v>
      </c>
      <c r="H2099" s="59">
        <v>7</v>
      </c>
      <c r="I2099" s="227">
        <v>18</v>
      </c>
      <c r="J2099" s="59">
        <v>10531</v>
      </c>
      <c r="K2099" s="78">
        <f>VLOOKUP(msa[[#This Row],[hwycov_id]],cnf[],10,FALSE)</f>
        <v>10531</v>
      </c>
      <c r="L2099" s="229">
        <f t="shared" si="96"/>
        <v>0</v>
      </c>
      <c r="M2099" s="228">
        <f t="shared" si="97"/>
        <v>0</v>
      </c>
      <c r="N2099" s="228">
        <f t="shared" si="98"/>
        <v>0</v>
      </c>
      <c r="O2099" s="298" t="e">
        <f>VLOOKUP(msa[[#This Row],[hwycov_id]],check!$A$2:$P$26,16,FALSE)</f>
        <v>#N/A</v>
      </c>
      <c r="P2099" s="298">
        <v>2123</v>
      </c>
    </row>
    <row r="2100" spans="1:16">
      <c r="A2100" s="59">
        <v>12499</v>
      </c>
      <c r="B2100" s="59">
        <v>9</v>
      </c>
      <c r="C2100" s="59">
        <v>1</v>
      </c>
      <c r="D2100" s="59">
        <v>1</v>
      </c>
      <c r="E2100" s="59" t="s">
        <v>78</v>
      </c>
      <c r="F2100" s="227">
        <v>2</v>
      </c>
      <c r="G2100" s="227">
        <v>1</v>
      </c>
      <c r="H2100" s="59">
        <v>7</v>
      </c>
      <c r="I2100" s="227">
        <v>18</v>
      </c>
      <c r="J2100" s="59">
        <v>10659</v>
      </c>
      <c r="K2100" s="78">
        <f>VLOOKUP(msa[[#This Row],[hwycov_id]],cnf[],10,FALSE)</f>
        <v>10659</v>
      </c>
      <c r="L2100" s="229">
        <f t="shared" si="96"/>
        <v>0</v>
      </c>
      <c r="M2100" s="228">
        <f t="shared" si="97"/>
        <v>0</v>
      </c>
      <c r="N2100" s="228">
        <f t="shared" si="98"/>
        <v>0</v>
      </c>
      <c r="O2100" s="298" t="e">
        <f>VLOOKUP(msa[[#This Row],[hwycov_id]],check!$A$2:$P$26,16,FALSE)</f>
        <v>#N/A</v>
      </c>
      <c r="P2100" s="298">
        <v>2124</v>
      </c>
    </row>
    <row r="2101" spans="1:16">
      <c r="A2101" s="59">
        <v>27185</v>
      </c>
      <c r="B2101" s="59">
        <v>9</v>
      </c>
      <c r="C2101" s="59">
        <v>1</v>
      </c>
      <c r="D2101" s="59">
        <v>1</v>
      </c>
      <c r="E2101" s="59" t="s">
        <v>78</v>
      </c>
      <c r="F2101" s="227">
        <v>2</v>
      </c>
      <c r="G2101" s="227">
        <v>1</v>
      </c>
      <c r="H2101" s="59">
        <v>7</v>
      </c>
      <c r="I2101" s="227">
        <v>15</v>
      </c>
      <c r="J2101" s="59">
        <v>10750</v>
      </c>
      <c r="K2101" s="78">
        <f>VLOOKUP(msa[[#This Row],[hwycov_id]],cnf[],10,FALSE)</f>
        <v>10750</v>
      </c>
      <c r="L2101" s="229">
        <f t="shared" si="96"/>
        <v>0</v>
      </c>
      <c r="M2101" s="228">
        <f t="shared" si="97"/>
        <v>0</v>
      </c>
      <c r="N2101" s="228">
        <f t="shared" si="98"/>
        <v>0</v>
      </c>
      <c r="O2101" s="298" t="e">
        <f>VLOOKUP(msa[[#This Row],[hwycov_id]],check!$A$2:$P$26,16,FALSE)</f>
        <v>#N/A</v>
      </c>
      <c r="P2101" s="298">
        <v>2125</v>
      </c>
    </row>
    <row r="2102" spans="1:16">
      <c r="A2102" s="59">
        <v>27249</v>
      </c>
      <c r="B2102" s="59">
        <v>9</v>
      </c>
      <c r="C2102" s="59">
        <v>1</v>
      </c>
      <c r="D2102" s="59">
        <v>1</v>
      </c>
      <c r="E2102" s="59" t="s">
        <v>78</v>
      </c>
      <c r="F2102" s="227">
        <v>2</v>
      </c>
      <c r="G2102" s="227">
        <v>1</v>
      </c>
      <c r="H2102" s="59">
        <v>7</v>
      </c>
      <c r="I2102" s="227">
        <v>19</v>
      </c>
      <c r="J2102" s="59">
        <v>12584</v>
      </c>
      <c r="K2102" s="78">
        <f>VLOOKUP(msa[[#This Row],[hwycov_id]],cnf[],10,FALSE)</f>
        <v>12584</v>
      </c>
      <c r="L2102" s="229">
        <f t="shared" si="96"/>
        <v>0</v>
      </c>
      <c r="M2102" s="228">
        <f t="shared" si="97"/>
        <v>0</v>
      </c>
      <c r="N2102" s="228">
        <f t="shared" si="98"/>
        <v>0</v>
      </c>
      <c r="O2102" s="298" t="e">
        <f>VLOOKUP(msa[[#This Row],[hwycov_id]],check!$A$2:$P$26,16,FALSE)</f>
        <v>#N/A</v>
      </c>
      <c r="P2102" s="298">
        <v>2126</v>
      </c>
    </row>
    <row r="2103" spans="1:16">
      <c r="A2103" s="59">
        <v>28328</v>
      </c>
      <c r="B2103" s="59">
        <v>9</v>
      </c>
      <c r="C2103" s="59">
        <v>1</v>
      </c>
      <c r="D2103" s="59">
        <v>1</v>
      </c>
      <c r="E2103" s="59" t="s">
        <v>78</v>
      </c>
      <c r="F2103" s="227">
        <v>2</v>
      </c>
      <c r="G2103" s="227">
        <v>1</v>
      </c>
      <c r="H2103" s="59">
        <v>7</v>
      </c>
      <c r="I2103" s="227">
        <v>15</v>
      </c>
      <c r="J2103" s="59">
        <v>13056</v>
      </c>
      <c r="K2103" s="78">
        <f>VLOOKUP(msa[[#This Row],[hwycov_id]],cnf[],10,FALSE)</f>
        <v>13056</v>
      </c>
      <c r="L2103" s="229">
        <f t="shared" si="96"/>
        <v>0</v>
      </c>
      <c r="M2103" s="228">
        <f t="shared" si="97"/>
        <v>0</v>
      </c>
      <c r="N2103" s="228">
        <f t="shared" si="98"/>
        <v>0</v>
      </c>
      <c r="O2103" s="298" t="e">
        <f>VLOOKUP(msa[[#This Row],[hwycov_id]],check!$A$2:$P$26,16,FALSE)</f>
        <v>#N/A</v>
      </c>
      <c r="P2103" s="298">
        <v>2127</v>
      </c>
    </row>
    <row r="2104" spans="1:16">
      <c r="A2104" s="59">
        <v>12933</v>
      </c>
      <c r="B2104" s="59">
        <v>9</v>
      </c>
      <c r="C2104" s="59">
        <v>1</v>
      </c>
      <c r="D2104" s="59">
        <v>1</v>
      </c>
      <c r="E2104" s="59" t="s">
        <v>78</v>
      </c>
      <c r="F2104" s="227">
        <v>2</v>
      </c>
      <c r="G2104" s="227">
        <v>1</v>
      </c>
      <c r="H2104" s="59">
        <v>7</v>
      </c>
      <c r="I2104" s="227">
        <v>7</v>
      </c>
      <c r="J2104" s="59">
        <v>13162</v>
      </c>
      <c r="K2104" s="78">
        <f>VLOOKUP(msa[[#This Row],[hwycov_id]],cnf[],10,FALSE)</f>
        <v>13162</v>
      </c>
      <c r="L2104" s="229">
        <f t="shared" si="96"/>
        <v>0</v>
      </c>
      <c r="M2104" s="228">
        <f t="shared" si="97"/>
        <v>0</v>
      </c>
      <c r="N2104" s="228">
        <f t="shared" si="98"/>
        <v>0</v>
      </c>
      <c r="O2104" s="298" t="e">
        <f>VLOOKUP(msa[[#This Row],[hwycov_id]],check!$A$2:$P$26,16,FALSE)</f>
        <v>#N/A</v>
      </c>
      <c r="P2104" s="298">
        <v>2128</v>
      </c>
    </row>
    <row r="2105" spans="1:16">
      <c r="A2105" s="59">
        <v>27251</v>
      </c>
      <c r="B2105" s="59">
        <v>9</v>
      </c>
      <c r="C2105" s="59">
        <v>1</v>
      </c>
      <c r="D2105" s="59">
        <v>1</v>
      </c>
      <c r="E2105" s="59" t="s">
        <v>78</v>
      </c>
      <c r="F2105" s="227">
        <v>2</v>
      </c>
      <c r="G2105" s="227">
        <v>1</v>
      </c>
      <c r="H2105" s="59">
        <v>7</v>
      </c>
      <c r="I2105" s="227">
        <v>18</v>
      </c>
      <c r="J2105" s="59">
        <v>13167</v>
      </c>
      <c r="K2105" s="78">
        <f>VLOOKUP(msa[[#This Row],[hwycov_id]],cnf[],10,FALSE)</f>
        <v>13167</v>
      </c>
      <c r="L2105" s="229">
        <f t="shared" si="96"/>
        <v>0</v>
      </c>
      <c r="M2105" s="228">
        <f t="shared" si="97"/>
        <v>0</v>
      </c>
      <c r="N2105" s="228">
        <f t="shared" si="98"/>
        <v>0</v>
      </c>
      <c r="O2105" s="298" t="e">
        <f>VLOOKUP(msa[[#This Row],[hwycov_id]],check!$A$2:$P$26,16,FALSE)</f>
        <v>#N/A</v>
      </c>
      <c r="P2105" s="298">
        <v>2129</v>
      </c>
    </row>
    <row r="2106" spans="1:16">
      <c r="A2106" s="59">
        <v>29184</v>
      </c>
      <c r="B2106" s="59">
        <v>9</v>
      </c>
      <c r="C2106" s="59">
        <v>1</v>
      </c>
      <c r="D2106" s="59">
        <v>1</v>
      </c>
      <c r="E2106" s="59" t="s">
        <v>78</v>
      </c>
      <c r="F2106" s="227">
        <v>2</v>
      </c>
      <c r="G2106" s="227">
        <v>1</v>
      </c>
      <c r="H2106" s="59">
        <v>7</v>
      </c>
      <c r="I2106" s="227">
        <v>15</v>
      </c>
      <c r="J2106" s="59">
        <v>13235</v>
      </c>
      <c r="K2106" s="78">
        <f>VLOOKUP(msa[[#This Row],[hwycov_id]],cnf[],10,FALSE)</f>
        <v>13235</v>
      </c>
      <c r="L2106" s="229">
        <f t="shared" si="96"/>
        <v>0</v>
      </c>
      <c r="M2106" s="228">
        <f t="shared" si="97"/>
        <v>0</v>
      </c>
      <c r="N2106" s="228">
        <f t="shared" si="98"/>
        <v>0</v>
      </c>
      <c r="O2106" s="298" t="e">
        <f>VLOOKUP(msa[[#This Row],[hwycov_id]],check!$A$2:$P$26,16,FALSE)</f>
        <v>#N/A</v>
      </c>
      <c r="P2106" s="298">
        <v>2130</v>
      </c>
    </row>
    <row r="2107" spans="1:16">
      <c r="A2107" s="59">
        <v>12953</v>
      </c>
      <c r="B2107" s="59">
        <v>9</v>
      </c>
      <c r="C2107" s="59">
        <v>1</v>
      </c>
      <c r="D2107" s="59">
        <v>1</v>
      </c>
      <c r="E2107" s="59" t="s">
        <v>78</v>
      </c>
      <c r="F2107" s="227">
        <v>2</v>
      </c>
      <c r="G2107" s="227">
        <v>1</v>
      </c>
      <c r="H2107" s="59">
        <v>7</v>
      </c>
      <c r="I2107" s="227">
        <v>7</v>
      </c>
      <c r="J2107" s="59">
        <v>13623</v>
      </c>
      <c r="K2107" s="78">
        <f>VLOOKUP(msa[[#This Row],[hwycov_id]],cnf[],10,FALSE)</f>
        <v>13623</v>
      </c>
      <c r="L2107" s="229">
        <f t="shared" si="96"/>
        <v>0</v>
      </c>
      <c r="M2107" s="228">
        <f t="shared" si="97"/>
        <v>0</v>
      </c>
      <c r="N2107" s="228">
        <f t="shared" si="98"/>
        <v>0</v>
      </c>
      <c r="O2107" s="298" t="e">
        <f>VLOOKUP(msa[[#This Row],[hwycov_id]],check!$A$2:$P$26,16,FALSE)</f>
        <v>#N/A</v>
      </c>
      <c r="P2107" s="298">
        <v>2131</v>
      </c>
    </row>
    <row r="2108" spans="1:16">
      <c r="A2108" s="59">
        <v>28326</v>
      </c>
      <c r="B2108" s="59">
        <v>9</v>
      </c>
      <c r="C2108" s="59">
        <v>1</v>
      </c>
      <c r="D2108" s="59">
        <v>1</v>
      </c>
      <c r="E2108" s="59" t="s">
        <v>78</v>
      </c>
      <c r="F2108" s="227">
        <v>2</v>
      </c>
      <c r="G2108" s="227">
        <v>1</v>
      </c>
      <c r="H2108" s="59">
        <v>7</v>
      </c>
      <c r="I2108" s="227">
        <v>15</v>
      </c>
      <c r="J2108" s="59">
        <v>13719</v>
      </c>
      <c r="K2108" s="78">
        <f>VLOOKUP(msa[[#This Row],[hwycov_id]],cnf[],10,FALSE)</f>
        <v>13719</v>
      </c>
      <c r="L2108" s="229">
        <f t="shared" si="96"/>
        <v>0</v>
      </c>
      <c r="M2108" s="228">
        <f t="shared" si="97"/>
        <v>0</v>
      </c>
      <c r="N2108" s="228">
        <f t="shared" si="98"/>
        <v>0</v>
      </c>
      <c r="O2108" s="298" t="e">
        <f>VLOOKUP(msa[[#This Row],[hwycov_id]],check!$A$2:$P$26,16,FALSE)</f>
        <v>#N/A</v>
      </c>
      <c r="P2108" s="298">
        <v>2132</v>
      </c>
    </row>
    <row r="2109" spans="1:16">
      <c r="A2109" s="59">
        <v>12934</v>
      </c>
      <c r="B2109" s="59">
        <v>9</v>
      </c>
      <c r="C2109" s="59">
        <v>1</v>
      </c>
      <c r="D2109" s="59">
        <v>1</v>
      </c>
      <c r="E2109" s="59" t="s">
        <v>78</v>
      </c>
      <c r="F2109" s="227">
        <v>2</v>
      </c>
      <c r="G2109" s="227">
        <v>1</v>
      </c>
      <c r="H2109" s="59">
        <v>7</v>
      </c>
      <c r="I2109" s="227">
        <v>7</v>
      </c>
      <c r="J2109" s="59">
        <v>14086</v>
      </c>
      <c r="K2109" s="78">
        <f>VLOOKUP(msa[[#This Row],[hwycov_id]],cnf[],10,FALSE)</f>
        <v>14086</v>
      </c>
      <c r="L2109" s="229">
        <f t="shared" si="96"/>
        <v>0</v>
      </c>
      <c r="M2109" s="228">
        <f t="shared" si="97"/>
        <v>0</v>
      </c>
      <c r="N2109" s="228">
        <f t="shared" si="98"/>
        <v>0</v>
      </c>
      <c r="O2109" s="298" t="e">
        <f>VLOOKUP(msa[[#This Row],[hwycov_id]],check!$A$2:$P$26,16,FALSE)</f>
        <v>#N/A</v>
      </c>
      <c r="P2109" s="298">
        <v>2133</v>
      </c>
    </row>
    <row r="2110" spans="1:16">
      <c r="A2110" s="59">
        <v>28023</v>
      </c>
      <c r="B2110" s="59">
        <v>9</v>
      </c>
      <c r="C2110" s="59">
        <v>1</v>
      </c>
      <c r="D2110" s="59">
        <v>1</v>
      </c>
      <c r="E2110" s="59" t="s">
        <v>78</v>
      </c>
      <c r="F2110" s="227">
        <v>2</v>
      </c>
      <c r="G2110" s="227">
        <v>1</v>
      </c>
      <c r="H2110" s="59">
        <v>7</v>
      </c>
      <c r="I2110" s="227">
        <v>7</v>
      </c>
      <c r="J2110" s="59">
        <v>14895</v>
      </c>
      <c r="K2110" s="78">
        <f>VLOOKUP(msa[[#This Row],[hwycov_id]],cnf[],10,FALSE)</f>
        <v>14895</v>
      </c>
      <c r="L2110" s="229">
        <f t="shared" si="96"/>
        <v>0</v>
      </c>
      <c r="M2110" s="228">
        <f t="shared" si="97"/>
        <v>0</v>
      </c>
      <c r="N2110" s="228">
        <f t="shared" si="98"/>
        <v>0</v>
      </c>
      <c r="O2110" s="298" t="e">
        <f>VLOOKUP(msa[[#This Row],[hwycov_id]],check!$A$2:$P$26,16,FALSE)</f>
        <v>#N/A</v>
      </c>
      <c r="P2110" s="298">
        <v>2134</v>
      </c>
    </row>
    <row r="2111" spans="1:16">
      <c r="A2111" s="59">
        <v>28844</v>
      </c>
      <c r="B2111" s="59">
        <v>9</v>
      </c>
      <c r="C2111" s="59">
        <v>1</v>
      </c>
      <c r="D2111" s="59">
        <v>1</v>
      </c>
      <c r="E2111" s="59" t="s">
        <v>78</v>
      </c>
      <c r="F2111" s="227">
        <v>2</v>
      </c>
      <c r="G2111" s="227">
        <v>1</v>
      </c>
      <c r="H2111" s="59">
        <v>7</v>
      </c>
      <c r="I2111" s="227">
        <v>18</v>
      </c>
      <c r="J2111" s="59">
        <v>15988</v>
      </c>
      <c r="K2111" s="78">
        <f>VLOOKUP(msa[[#This Row],[hwycov_id]],cnf[],10,FALSE)</f>
        <v>15988</v>
      </c>
      <c r="L2111" s="229">
        <f t="shared" si="96"/>
        <v>0</v>
      </c>
      <c r="M2111" s="228">
        <f t="shared" si="97"/>
        <v>0</v>
      </c>
      <c r="N2111" s="228">
        <f t="shared" si="98"/>
        <v>0</v>
      </c>
      <c r="O2111" s="298" t="e">
        <f>VLOOKUP(msa[[#This Row],[hwycov_id]],check!$A$2:$P$26,16,FALSE)</f>
        <v>#N/A</v>
      </c>
      <c r="P2111" s="298">
        <v>2135</v>
      </c>
    </row>
    <row r="2112" spans="1:16">
      <c r="A2112" s="59">
        <v>29189</v>
      </c>
      <c r="B2112" s="59">
        <v>9</v>
      </c>
      <c r="C2112" s="59">
        <v>1</v>
      </c>
      <c r="D2112" s="59">
        <v>1</v>
      </c>
      <c r="E2112" s="59" t="s">
        <v>78</v>
      </c>
      <c r="F2112" s="227">
        <v>2</v>
      </c>
      <c r="G2112" s="227">
        <v>1</v>
      </c>
      <c r="H2112" s="59">
        <v>7</v>
      </c>
      <c r="I2112" s="227">
        <v>15</v>
      </c>
      <c r="J2112" s="59">
        <v>16774</v>
      </c>
      <c r="K2112" s="78">
        <f>VLOOKUP(msa[[#This Row],[hwycov_id]],cnf[],10,FALSE)</f>
        <v>16774</v>
      </c>
      <c r="L2112" s="229">
        <f t="shared" si="96"/>
        <v>0</v>
      </c>
      <c r="M2112" s="228">
        <f t="shared" si="97"/>
        <v>0</v>
      </c>
      <c r="N2112" s="228">
        <f t="shared" si="98"/>
        <v>0</v>
      </c>
      <c r="O2112" s="298" t="e">
        <f>VLOOKUP(msa[[#This Row],[hwycov_id]],check!$A$2:$P$26,16,FALSE)</f>
        <v>#N/A</v>
      </c>
      <c r="P2112" s="298">
        <v>2136</v>
      </c>
    </row>
    <row r="2113" spans="1:16">
      <c r="A2113" s="59">
        <v>28441</v>
      </c>
      <c r="B2113" s="59">
        <v>9</v>
      </c>
      <c r="C2113" s="59">
        <v>1</v>
      </c>
      <c r="D2113" s="59">
        <v>1</v>
      </c>
      <c r="E2113" s="59" t="s">
        <v>78</v>
      </c>
      <c r="F2113" s="227">
        <v>2</v>
      </c>
      <c r="G2113" s="227">
        <v>1</v>
      </c>
      <c r="H2113" s="59">
        <v>7</v>
      </c>
      <c r="I2113" s="227">
        <v>15</v>
      </c>
      <c r="J2113" s="59">
        <v>17773</v>
      </c>
      <c r="K2113" s="78">
        <f>VLOOKUP(msa[[#This Row],[hwycov_id]],cnf[],10,FALSE)</f>
        <v>17773</v>
      </c>
      <c r="L2113" s="229">
        <f t="shared" si="96"/>
        <v>0</v>
      </c>
      <c r="M2113" s="228">
        <f t="shared" si="97"/>
        <v>0</v>
      </c>
      <c r="N2113" s="228">
        <f t="shared" si="98"/>
        <v>0</v>
      </c>
      <c r="O2113" s="298" t="e">
        <f>VLOOKUP(msa[[#This Row],[hwycov_id]],check!$A$2:$P$26,16,FALSE)</f>
        <v>#N/A</v>
      </c>
      <c r="P2113" s="298">
        <v>2137</v>
      </c>
    </row>
    <row r="2114" spans="1:16">
      <c r="A2114" s="59">
        <v>13394</v>
      </c>
      <c r="B2114" s="59">
        <v>9</v>
      </c>
      <c r="C2114" s="59">
        <v>1</v>
      </c>
      <c r="D2114" s="59">
        <v>1</v>
      </c>
      <c r="E2114" s="59" t="s">
        <v>78</v>
      </c>
      <c r="F2114" s="227">
        <v>2</v>
      </c>
      <c r="G2114" s="227">
        <v>1</v>
      </c>
      <c r="H2114" s="59">
        <v>7</v>
      </c>
      <c r="I2114" s="227">
        <v>7</v>
      </c>
      <c r="J2114" s="59">
        <v>18118</v>
      </c>
      <c r="K2114" s="78">
        <f>VLOOKUP(msa[[#This Row],[hwycov_id]],cnf[],10,FALSE)</f>
        <v>18118</v>
      </c>
      <c r="L2114" s="229">
        <f t="shared" ref="L2114:L2177" si="99">K2114/J2114-1</f>
        <v>0</v>
      </c>
      <c r="M2114" s="228">
        <f t="shared" ref="M2114:M2177" si="100">K2114-J2114</f>
        <v>0</v>
      </c>
      <c r="N2114" s="228">
        <f t="shared" ref="N2114:N2177" si="101">POWER(M2114,2)</f>
        <v>0</v>
      </c>
      <c r="O2114" s="298" t="e">
        <f>VLOOKUP(msa[[#This Row],[hwycov_id]],check!$A$2:$P$26,16,FALSE)</f>
        <v>#N/A</v>
      </c>
      <c r="P2114" s="298">
        <v>2138</v>
      </c>
    </row>
    <row r="2115" spans="1:16">
      <c r="A2115" s="59">
        <v>28840</v>
      </c>
      <c r="B2115" s="59">
        <v>9</v>
      </c>
      <c r="C2115" s="59">
        <v>1</v>
      </c>
      <c r="D2115" s="59">
        <v>1</v>
      </c>
      <c r="E2115" s="59" t="s">
        <v>78</v>
      </c>
      <c r="F2115" s="227">
        <v>2</v>
      </c>
      <c r="G2115" s="227">
        <v>1</v>
      </c>
      <c r="H2115" s="59">
        <v>7</v>
      </c>
      <c r="I2115" s="227">
        <v>18</v>
      </c>
      <c r="J2115" s="59">
        <v>18372</v>
      </c>
      <c r="K2115" s="78">
        <f>VLOOKUP(msa[[#This Row],[hwycov_id]],cnf[],10,FALSE)</f>
        <v>18372</v>
      </c>
      <c r="L2115" s="229">
        <f t="shared" si="99"/>
        <v>0</v>
      </c>
      <c r="M2115" s="228">
        <f t="shared" si="100"/>
        <v>0</v>
      </c>
      <c r="N2115" s="228">
        <f t="shared" si="101"/>
        <v>0</v>
      </c>
      <c r="O2115" s="298" t="e">
        <f>VLOOKUP(msa[[#This Row],[hwycov_id]],check!$A$2:$P$26,16,FALSE)</f>
        <v>#N/A</v>
      </c>
      <c r="P2115" s="298">
        <v>2139</v>
      </c>
    </row>
    <row r="2116" spans="1:16">
      <c r="A2116" s="59">
        <v>28444</v>
      </c>
      <c r="B2116" s="59">
        <v>9</v>
      </c>
      <c r="C2116" s="59">
        <v>1</v>
      </c>
      <c r="D2116" s="59">
        <v>1</v>
      </c>
      <c r="E2116" s="59" t="s">
        <v>78</v>
      </c>
      <c r="F2116" s="227">
        <v>2</v>
      </c>
      <c r="G2116" s="227">
        <v>1</v>
      </c>
      <c r="H2116" s="59">
        <v>7</v>
      </c>
      <c r="I2116" s="227">
        <v>15</v>
      </c>
      <c r="J2116" s="59">
        <v>18393</v>
      </c>
      <c r="K2116" s="78">
        <f>VLOOKUP(msa[[#This Row],[hwycov_id]],cnf[],10,FALSE)</f>
        <v>18393</v>
      </c>
      <c r="L2116" s="229">
        <f t="shared" si="99"/>
        <v>0</v>
      </c>
      <c r="M2116" s="228">
        <f t="shared" si="100"/>
        <v>0</v>
      </c>
      <c r="N2116" s="228">
        <f t="shared" si="101"/>
        <v>0</v>
      </c>
      <c r="O2116" s="298" t="e">
        <f>VLOOKUP(msa[[#This Row],[hwycov_id]],check!$A$2:$P$26,16,FALSE)</f>
        <v>#N/A</v>
      </c>
      <c r="P2116" s="298">
        <v>2140</v>
      </c>
    </row>
    <row r="2117" spans="1:16">
      <c r="A2117" s="59">
        <v>14618</v>
      </c>
      <c r="B2117" s="59">
        <v>9</v>
      </c>
      <c r="C2117" s="59">
        <v>1</v>
      </c>
      <c r="D2117" s="59">
        <v>1</v>
      </c>
      <c r="E2117" s="59" t="s">
        <v>78</v>
      </c>
      <c r="F2117" s="227">
        <v>2</v>
      </c>
      <c r="G2117" s="227">
        <v>1</v>
      </c>
      <c r="H2117" s="59">
        <v>7</v>
      </c>
      <c r="I2117" s="227">
        <v>7</v>
      </c>
      <c r="J2117" s="59">
        <v>19346</v>
      </c>
      <c r="K2117" s="78">
        <f>VLOOKUP(msa[[#This Row],[hwycov_id]],cnf[],10,FALSE)</f>
        <v>19346</v>
      </c>
      <c r="L2117" s="229">
        <f t="shared" si="99"/>
        <v>0</v>
      </c>
      <c r="M2117" s="228">
        <f t="shared" si="100"/>
        <v>0</v>
      </c>
      <c r="N2117" s="228">
        <f t="shared" si="101"/>
        <v>0</v>
      </c>
      <c r="O2117" s="298" t="e">
        <f>VLOOKUP(msa[[#This Row],[hwycov_id]],check!$A$2:$P$26,16,FALSE)</f>
        <v>#N/A</v>
      </c>
      <c r="P2117" s="298">
        <v>2141</v>
      </c>
    </row>
    <row r="2118" spans="1:16">
      <c r="A2118" s="59">
        <v>16845</v>
      </c>
      <c r="B2118" s="59">
        <v>2</v>
      </c>
      <c r="C2118" s="59">
        <v>1</v>
      </c>
      <c r="D2118" s="59">
        <v>2</v>
      </c>
      <c r="E2118" s="59" t="s">
        <v>80</v>
      </c>
      <c r="F2118" s="227">
        <v>3</v>
      </c>
      <c r="G2118" s="227">
        <v>1</v>
      </c>
      <c r="H2118" s="59">
        <v>7</v>
      </c>
      <c r="I2118" s="227">
        <v>7</v>
      </c>
      <c r="J2118" s="59">
        <v>17900</v>
      </c>
      <c r="K2118" s="78">
        <f>VLOOKUP(msa[[#This Row],[hwycov_id]],cnf[],10,FALSE)</f>
        <v>17900</v>
      </c>
      <c r="L2118" s="229">
        <f t="shared" si="99"/>
        <v>0</v>
      </c>
      <c r="M2118" s="228">
        <f t="shared" si="100"/>
        <v>0</v>
      </c>
      <c r="N2118" s="228">
        <f t="shared" si="101"/>
        <v>0</v>
      </c>
      <c r="O2118" s="298" t="e">
        <f>VLOOKUP(msa[[#This Row],[hwycov_id]],check!$A$2:$P$26,16,FALSE)</f>
        <v>#N/A</v>
      </c>
      <c r="P2118" s="298">
        <v>2142</v>
      </c>
    </row>
    <row r="2119" spans="1:16">
      <c r="A2119" s="59">
        <v>51183</v>
      </c>
      <c r="B2119" s="59">
        <v>2</v>
      </c>
      <c r="C2119" s="59">
        <v>1</v>
      </c>
      <c r="D2119" s="59">
        <v>1</v>
      </c>
      <c r="E2119" s="59" t="s">
        <v>82</v>
      </c>
      <c r="F2119" s="227">
        <v>3</v>
      </c>
      <c r="G2119" s="227">
        <v>2</v>
      </c>
      <c r="H2119" s="59">
        <v>7</v>
      </c>
      <c r="I2119" s="227">
        <v>19</v>
      </c>
      <c r="J2119" s="59">
        <v>21366</v>
      </c>
      <c r="K2119" s="78">
        <f>VLOOKUP(msa[[#This Row],[hwycov_id]],cnf[],10,FALSE)</f>
        <v>21366</v>
      </c>
      <c r="L2119" s="229">
        <f t="shared" si="99"/>
        <v>0</v>
      </c>
      <c r="M2119" s="228">
        <f t="shared" si="100"/>
        <v>0</v>
      </c>
      <c r="N2119" s="228">
        <f t="shared" si="101"/>
        <v>0</v>
      </c>
      <c r="O2119" s="298" t="e">
        <f>VLOOKUP(msa[[#This Row],[hwycov_id]],check!$A$2:$P$26,16,FALSE)</f>
        <v>#N/A</v>
      </c>
      <c r="P2119" s="298">
        <v>2143</v>
      </c>
    </row>
    <row r="2120" spans="1:16">
      <c r="A2120" s="59">
        <v>51182</v>
      </c>
      <c r="B2120" s="59">
        <v>2</v>
      </c>
      <c r="C2120" s="59">
        <v>1</v>
      </c>
      <c r="D2120" s="59">
        <v>1</v>
      </c>
      <c r="E2120" s="59" t="s">
        <v>82</v>
      </c>
      <c r="F2120" s="227">
        <v>3</v>
      </c>
      <c r="G2120" s="227">
        <v>2</v>
      </c>
      <c r="H2120" s="59">
        <v>7</v>
      </c>
      <c r="I2120" s="227">
        <v>19</v>
      </c>
      <c r="J2120" s="59">
        <v>21749</v>
      </c>
      <c r="K2120" s="78">
        <f>VLOOKUP(msa[[#This Row],[hwycov_id]],cnf[],10,FALSE)</f>
        <v>21749</v>
      </c>
      <c r="L2120" s="229">
        <f t="shared" si="99"/>
        <v>0</v>
      </c>
      <c r="M2120" s="228">
        <f t="shared" si="100"/>
        <v>0</v>
      </c>
      <c r="N2120" s="228">
        <f t="shared" si="101"/>
        <v>0</v>
      </c>
      <c r="O2120" s="298" t="e">
        <f>VLOOKUP(msa[[#This Row],[hwycov_id]],check!$A$2:$P$26,16,FALSE)</f>
        <v>#N/A</v>
      </c>
      <c r="P2120" s="298">
        <v>2144</v>
      </c>
    </row>
    <row r="2121" spans="1:16">
      <c r="A2121" s="59">
        <v>22830</v>
      </c>
      <c r="B2121" s="59">
        <v>2</v>
      </c>
      <c r="C2121" s="59">
        <v>1</v>
      </c>
      <c r="D2121" s="59">
        <v>2</v>
      </c>
      <c r="E2121" s="59" t="s">
        <v>80</v>
      </c>
      <c r="F2121" s="227">
        <v>3</v>
      </c>
      <c r="G2121" s="227">
        <v>2</v>
      </c>
      <c r="H2121" s="59">
        <v>7</v>
      </c>
      <c r="I2121" s="227">
        <v>19</v>
      </c>
      <c r="J2121" s="59">
        <v>26700</v>
      </c>
      <c r="K2121" s="78">
        <f>VLOOKUP(msa[[#This Row],[hwycov_id]],cnf[],10,FALSE)</f>
        <v>26700</v>
      </c>
      <c r="L2121" s="229">
        <f t="shared" si="99"/>
        <v>0</v>
      </c>
      <c r="M2121" s="228">
        <f t="shared" si="100"/>
        <v>0</v>
      </c>
      <c r="N2121" s="228">
        <f t="shared" si="101"/>
        <v>0</v>
      </c>
      <c r="O2121" s="298" t="e">
        <f>VLOOKUP(msa[[#This Row],[hwycov_id]],check!$A$2:$P$26,16,FALSE)</f>
        <v>#N/A</v>
      </c>
      <c r="P2121" s="298">
        <v>2145</v>
      </c>
    </row>
    <row r="2122" spans="1:16">
      <c r="A2122" s="59">
        <v>5215</v>
      </c>
      <c r="B2122" s="59">
        <v>2</v>
      </c>
      <c r="C2122" s="59">
        <v>1</v>
      </c>
      <c r="D2122" s="59">
        <v>2</v>
      </c>
      <c r="E2122" s="59" t="s">
        <v>80</v>
      </c>
      <c r="F2122" s="227">
        <v>3</v>
      </c>
      <c r="G2122" s="227">
        <v>3</v>
      </c>
      <c r="H2122" s="59">
        <v>7</v>
      </c>
      <c r="I2122" s="227">
        <v>7</v>
      </c>
      <c r="J2122" s="59">
        <v>38500</v>
      </c>
      <c r="K2122" s="78">
        <f>VLOOKUP(msa[[#This Row],[hwycov_id]],cnf[],10,FALSE)</f>
        <v>38500</v>
      </c>
      <c r="L2122" s="229">
        <f t="shared" si="99"/>
        <v>0</v>
      </c>
      <c r="M2122" s="228">
        <f t="shared" si="100"/>
        <v>0</v>
      </c>
      <c r="N2122" s="228">
        <f t="shared" si="101"/>
        <v>0</v>
      </c>
      <c r="O2122" s="298" t="e">
        <f>VLOOKUP(msa[[#This Row],[hwycov_id]],check!$A$2:$P$26,16,FALSE)</f>
        <v>#N/A</v>
      </c>
      <c r="P2122" s="298">
        <v>2146</v>
      </c>
    </row>
    <row r="2123" spans="1:16">
      <c r="A2123" s="59">
        <v>12832</v>
      </c>
      <c r="B2123" s="59">
        <v>2</v>
      </c>
      <c r="C2123" s="59">
        <v>1</v>
      </c>
      <c r="D2123" s="59">
        <v>2</v>
      </c>
      <c r="E2123" s="59" t="s">
        <v>82</v>
      </c>
      <c r="F2123" s="227">
        <v>3</v>
      </c>
      <c r="G2123" s="227">
        <v>5</v>
      </c>
      <c r="H2123" s="59">
        <v>7</v>
      </c>
      <c r="I2123" s="227">
        <v>7</v>
      </c>
      <c r="J2123" s="59">
        <v>59338</v>
      </c>
      <c r="K2123" s="78">
        <f>VLOOKUP(msa[[#This Row],[hwycov_id]],cnf[],10,FALSE)</f>
        <v>59338</v>
      </c>
      <c r="L2123" s="229">
        <f t="shared" si="99"/>
        <v>0</v>
      </c>
      <c r="M2123" s="228">
        <f t="shared" si="100"/>
        <v>0</v>
      </c>
      <c r="N2123" s="228">
        <f t="shared" si="101"/>
        <v>0</v>
      </c>
      <c r="O2123" s="298" t="e">
        <f>VLOOKUP(msa[[#This Row],[hwycov_id]],check!$A$2:$P$26,16,FALSE)</f>
        <v>#N/A</v>
      </c>
      <c r="P2123" s="298">
        <v>2147</v>
      </c>
    </row>
    <row r="2124" spans="1:16">
      <c r="A2124" s="59">
        <v>16871</v>
      </c>
      <c r="B2124" s="59">
        <v>2</v>
      </c>
      <c r="C2124" s="59">
        <v>1</v>
      </c>
      <c r="D2124" s="59">
        <v>2</v>
      </c>
      <c r="E2124" s="59" t="s">
        <v>80</v>
      </c>
      <c r="F2124" s="227">
        <v>3</v>
      </c>
      <c r="G2124" s="227">
        <v>7</v>
      </c>
      <c r="H2124" s="59">
        <v>7</v>
      </c>
      <c r="I2124" s="227">
        <v>7</v>
      </c>
      <c r="J2124" s="59">
        <v>79300</v>
      </c>
      <c r="K2124" s="78">
        <f>VLOOKUP(msa[[#This Row],[hwycov_id]],cnf[],10,FALSE)</f>
        <v>79300</v>
      </c>
      <c r="L2124" s="229">
        <f t="shared" si="99"/>
        <v>0</v>
      </c>
      <c r="M2124" s="228">
        <f t="shared" si="100"/>
        <v>0</v>
      </c>
      <c r="N2124" s="228">
        <f t="shared" si="101"/>
        <v>0</v>
      </c>
      <c r="O2124" s="298" t="e">
        <f>VLOOKUP(msa[[#This Row],[hwycov_id]],check!$A$2:$P$26,16,FALSE)</f>
        <v>#N/A</v>
      </c>
      <c r="P2124" s="298">
        <v>2148</v>
      </c>
    </row>
    <row r="2125" spans="1:16">
      <c r="A2125" s="59">
        <v>7400</v>
      </c>
      <c r="B2125" s="59">
        <v>3</v>
      </c>
      <c r="C2125" s="59">
        <v>1</v>
      </c>
      <c r="D2125" s="59">
        <v>2</v>
      </c>
      <c r="E2125" s="59" t="s">
        <v>80</v>
      </c>
      <c r="F2125" s="227">
        <v>3</v>
      </c>
      <c r="G2125" s="227">
        <v>0</v>
      </c>
      <c r="H2125" s="59">
        <v>7</v>
      </c>
      <c r="I2125" s="227">
        <v>7</v>
      </c>
      <c r="J2125" s="59">
        <v>8300</v>
      </c>
      <c r="K2125" s="78">
        <f>VLOOKUP(msa[[#This Row],[hwycov_id]],cnf[],10,FALSE)</f>
        <v>8300</v>
      </c>
      <c r="L2125" s="229">
        <f t="shared" si="99"/>
        <v>0</v>
      </c>
      <c r="M2125" s="228">
        <f t="shared" si="100"/>
        <v>0</v>
      </c>
      <c r="N2125" s="228">
        <f t="shared" si="101"/>
        <v>0</v>
      </c>
      <c r="O2125" s="298" t="e">
        <f>VLOOKUP(msa[[#This Row],[hwycov_id]],check!$A$2:$P$26,16,FALSE)</f>
        <v>#N/A</v>
      </c>
      <c r="P2125" s="298">
        <v>2149</v>
      </c>
    </row>
    <row r="2126" spans="1:16">
      <c r="A2126" s="59">
        <v>20979</v>
      </c>
      <c r="B2126" s="59">
        <v>3</v>
      </c>
      <c r="C2126" s="59">
        <v>1</v>
      </c>
      <c r="D2126" s="59">
        <v>2</v>
      </c>
      <c r="E2126" s="59" t="s">
        <v>80</v>
      </c>
      <c r="F2126" s="227">
        <v>3</v>
      </c>
      <c r="G2126" s="227">
        <v>0</v>
      </c>
      <c r="H2126" s="59">
        <v>7</v>
      </c>
      <c r="I2126" s="227">
        <v>19</v>
      </c>
      <c r="J2126" s="59">
        <v>8900</v>
      </c>
      <c r="K2126" s="78">
        <f>VLOOKUP(msa[[#This Row],[hwycov_id]],cnf[],10,FALSE)</f>
        <v>8900</v>
      </c>
      <c r="L2126" s="229">
        <f t="shared" si="99"/>
        <v>0</v>
      </c>
      <c r="M2126" s="228">
        <f t="shared" si="100"/>
        <v>0</v>
      </c>
      <c r="N2126" s="228">
        <f t="shared" si="101"/>
        <v>0</v>
      </c>
      <c r="O2126" s="298" t="e">
        <f>VLOOKUP(msa[[#This Row],[hwycov_id]],check!$A$2:$P$26,16,FALSE)</f>
        <v>#N/A</v>
      </c>
      <c r="P2126" s="298">
        <v>2150</v>
      </c>
    </row>
    <row r="2127" spans="1:16">
      <c r="A2127" s="59">
        <v>30752</v>
      </c>
      <c r="B2127" s="59">
        <v>3</v>
      </c>
      <c r="C2127" s="59">
        <v>1</v>
      </c>
      <c r="D2127" s="59">
        <v>2</v>
      </c>
      <c r="E2127" s="59" t="s">
        <v>82</v>
      </c>
      <c r="F2127" s="227">
        <v>3</v>
      </c>
      <c r="G2127" s="227">
        <v>0</v>
      </c>
      <c r="H2127" s="59">
        <v>7</v>
      </c>
      <c r="I2127" s="227">
        <v>14</v>
      </c>
      <c r="J2127" s="59">
        <v>9738</v>
      </c>
      <c r="K2127" s="78">
        <f>VLOOKUP(msa[[#This Row],[hwycov_id]],cnf[],10,FALSE)</f>
        <v>9738</v>
      </c>
      <c r="L2127" s="229">
        <f t="shared" si="99"/>
        <v>0</v>
      </c>
      <c r="M2127" s="228">
        <f t="shared" si="100"/>
        <v>0</v>
      </c>
      <c r="N2127" s="228">
        <f t="shared" si="101"/>
        <v>0</v>
      </c>
      <c r="O2127" s="298" t="e">
        <f>VLOOKUP(msa[[#This Row],[hwycov_id]],check!$A$2:$P$26,16,FALSE)</f>
        <v>#N/A</v>
      </c>
      <c r="P2127" s="298">
        <v>2151</v>
      </c>
    </row>
    <row r="2128" spans="1:16">
      <c r="A2128" s="59">
        <v>19321</v>
      </c>
      <c r="B2128" s="59">
        <v>3</v>
      </c>
      <c r="C2128" s="59">
        <v>1</v>
      </c>
      <c r="D2128" s="59">
        <v>2</v>
      </c>
      <c r="E2128" s="59" t="s">
        <v>80</v>
      </c>
      <c r="F2128" s="227">
        <v>3</v>
      </c>
      <c r="G2128" s="227">
        <v>1</v>
      </c>
      <c r="H2128" s="59">
        <v>7</v>
      </c>
      <c r="I2128" s="227">
        <v>7</v>
      </c>
      <c r="J2128" s="59">
        <v>12800</v>
      </c>
      <c r="K2128" s="78">
        <f>VLOOKUP(msa[[#This Row],[hwycov_id]],cnf[],10,FALSE)</f>
        <v>12800</v>
      </c>
      <c r="L2128" s="229">
        <f t="shared" si="99"/>
        <v>0</v>
      </c>
      <c r="M2128" s="228">
        <f t="shared" si="100"/>
        <v>0</v>
      </c>
      <c r="N2128" s="228">
        <f t="shared" si="101"/>
        <v>0</v>
      </c>
      <c r="O2128" s="298" t="e">
        <f>VLOOKUP(msa[[#This Row],[hwycov_id]],check!$A$2:$P$26,16,FALSE)</f>
        <v>#N/A</v>
      </c>
      <c r="P2128" s="298">
        <v>2152</v>
      </c>
    </row>
    <row r="2129" spans="1:16">
      <c r="A2129" s="59">
        <v>17884</v>
      </c>
      <c r="B2129" s="59">
        <v>3</v>
      </c>
      <c r="C2129" s="59">
        <v>1</v>
      </c>
      <c r="D2129" s="59">
        <v>2</v>
      </c>
      <c r="E2129" s="59" t="s">
        <v>80</v>
      </c>
      <c r="F2129" s="227">
        <v>3</v>
      </c>
      <c r="G2129" s="227">
        <v>1</v>
      </c>
      <c r="H2129" s="59">
        <v>7</v>
      </c>
      <c r="I2129" s="227">
        <v>7</v>
      </c>
      <c r="J2129" s="59">
        <v>13200</v>
      </c>
      <c r="K2129" s="78">
        <f>VLOOKUP(msa[[#This Row],[hwycov_id]],cnf[],10,FALSE)</f>
        <v>13200</v>
      </c>
      <c r="L2129" s="229">
        <f t="shared" si="99"/>
        <v>0</v>
      </c>
      <c r="M2129" s="228">
        <f t="shared" si="100"/>
        <v>0</v>
      </c>
      <c r="N2129" s="228">
        <f t="shared" si="101"/>
        <v>0</v>
      </c>
      <c r="O2129" s="298" t="e">
        <f>VLOOKUP(msa[[#This Row],[hwycov_id]],check!$A$2:$P$26,16,FALSE)</f>
        <v>#N/A</v>
      </c>
      <c r="P2129" s="298">
        <v>2153</v>
      </c>
    </row>
    <row r="2130" spans="1:16">
      <c r="A2130" s="59">
        <v>13386</v>
      </c>
      <c r="B2130" s="59">
        <v>3</v>
      </c>
      <c r="C2130" s="59">
        <v>1</v>
      </c>
      <c r="D2130" s="59">
        <v>2</v>
      </c>
      <c r="E2130" s="59" t="s">
        <v>80</v>
      </c>
      <c r="F2130" s="227">
        <v>3</v>
      </c>
      <c r="G2130" s="227">
        <v>1</v>
      </c>
      <c r="H2130" s="59">
        <v>7</v>
      </c>
      <c r="I2130" s="227">
        <v>7</v>
      </c>
      <c r="J2130" s="59">
        <v>14500</v>
      </c>
      <c r="K2130" s="78">
        <f>VLOOKUP(msa[[#This Row],[hwycov_id]],cnf[],10,FALSE)</f>
        <v>14500</v>
      </c>
      <c r="L2130" s="229">
        <f t="shared" si="99"/>
        <v>0</v>
      </c>
      <c r="M2130" s="228">
        <f t="shared" si="100"/>
        <v>0</v>
      </c>
      <c r="N2130" s="228">
        <f t="shared" si="101"/>
        <v>0</v>
      </c>
      <c r="O2130" s="298" t="e">
        <f>VLOOKUP(msa[[#This Row],[hwycov_id]],check!$A$2:$P$26,16,FALSE)</f>
        <v>#N/A</v>
      </c>
      <c r="P2130" s="298">
        <v>2154</v>
      </c>
    </row>
    <row r="2131" spans="1:16">
      <c r="A2131" s="59">
        <v>3481</v>
      </c>
      <c r="B2131" s="59">
        <v>3</v>
      </c>
      <c r="C2131" s="59">
        <v>1</v>
      </c>
      <c r="D2131" s="59">
        <v>2</v>
      </c>
      <c r="E2131" s="59" t="s">
        <v>80</v>
      </c>
      <c r="F2131" s="227">
        <v>3</v>
      </c>
      <c r="G2131" s="227">
        <v>1</v>
      </c>
      <c r="H2131" s="59">
        <v>7</v>
      </c>
      <c r="I2131" s="227">
        <v>7</v>
      </c>
      <c r="J2131" s="59">
        <v>16200</v>
      </c>
      <c r="K2131" s="78">
        <f>VLOOKUP(msa[[#This Row],[hwycov_id]],cnf[],10,FALSE)</f>
        <v>16200</v>
      </c>
      <c r="L2131" s="229">
        <f t="shared" si="99"/>
        <v>0</v>
      </c>
      <c r="M2131" s="228">
        <f t="shared" si="100"/>
        <v>0</v>
      </c>
      <c r="N2131" s="228">
        <f t="shared" si="101"/>
        <v>0</v>
      </c>
      <c r="O2131" s="298" t="e">
        <f>VLOOKUP(msa[[#This Row],[hwycov_id]],check!$A$2:$P$26,16,FALSE)</f>
        <v>#N/A</v>
      </c>
      <c r="P2131" s="298">
        <v>2155</v>
      </c>
    </row>
    <row r="2132" spans="1:16">
      <c r="A2132" s="59">
        <v>11564</v>
      </c>
      <c r="B2132" s="59">
        <v>3</v>
      </c>
      <c r="C2132" s="59">
        <v>1</v>
      </c>
      <c r="D2132" s="59">
        <v>2</v>
      </c>
      <c r="E2132" s="59" t="s">
        <v>80</v>
      </c>
      <c r="F2132" s="227">
        <v>3</v>
      </c>
      <c r="G2132" s="227">
        <v>1</v>
      </c>
      <c r="H2132" s="59">
        <v>7</v>
      </c>
      <c r="I2132" s="227">
        <v>19</v>
      </c>
      <c r="J2132" s="59">
        <v>17400</v>
      </c>
      <c r="K2132" s="78">
        <f>VLOOKUP(msa[[#This Row],[hwycov_id]],cnf[],10,FALSE)</f>
        <v>17400</v>
      </c>
      <c r="L2132" s="229">
        <f t="shared" si="99"/>
        <v>0</v>
      </c>
      <c r="M2132" s="228">
        <f t="shared" si="100"/>
        <v>0</v>
      </c>
      <c r="N2132" s="228">
        <f t="shared" si="101"/>
        <v>0</v>
      </c>
      <c r="O2132" s="298" t="e">
        <f>VLOOKUP(msa[[#This Row],[hwycov_id]],check!$A$2:$P$26,16,FALSE)</f>
        <v>#N/A</v>
      </c>
      <c r="P2132" s="298">
        <v>2156</v>
      </c>
    </row>
    <row r="2133" spans="1:16">
      <c r="A2133" s="59">
        <v>7425</v>
      </c>
      <c r="B2133" s="59">
        <v>3</v>
      </c>
      <c r="C2133" s="59">
        <v>1</v>
      </c>
      <c r="D2133" s="59">
        <v>2</v>
      </c>
      <c r="E2133" s="59" t="s">
        <v>80</v>
      </c>
      <c r="F2133" s="227">
        <v>3</v>
      </c>
      <c r="G2133" s="227">
        <v>1</v>
      </c>
      <c r="H2133" s="59">
        <v>7</v>
      </c>
      <c r="I2133" s="227">
        <v>7</v>
      </c>
      <c r="J2133" s="59">
        <v>17900</v>
      </c>
      <c r="K2133" s="78">
        <f>VLOOKUP(msa[[#This Row],[hwycov_id]],cnf[],10,FALSE)</f>
        <v>17900</v>
      </c>
      <c r="L2133" s="229">
        <f t="shared" si="99"/>
        <v>0</v>
      </c>
      <c r="M2133" s="228">
        <f t="shared" si="100"/>
        <v>0</v>
      </c>
      <c r="N2133" s="228">
        <f t="shared" si="101"/>
        <v>0</v>
      </c>
      <c r="O2133" s="298" t="e">
        <f>VLOOKUP(msa[[#This Row],[hwycov_id]],check!$A$2:$P$26,16,FALSE)</f>
        <v>#N/A</v>
      </c>
      <c r="P2133" s="298">
        <v>2157</v>
      </c>
    </row>
    <row r="2134" spans="1:16">
      <c r="A2134" s="59">
        <v>4685</v>
      </c>
      <c r="B2134" s="59">
        <v>3</v>
      </c>
      <c r="C2134" s="59">
        <v>1</v>
      </c>
      <c r="D2134" s="59">
        <v>2</v>
      </c>
      <c r="E2134" s="59" t="s">
        <v>80</v>
      </c>
      <c r="F2134" s="227">
        <v>3</v>
      </c>
      <c r="G2134" s="227">
        <v>1</v>
      </c>
      <c r="H2134" s="59">
        <v>7</v>
      </c>
      <c r="I2134" s="227">
        <v>7</v>
      </c>
      <c r="J2134" s="59">
        <v>18100</v>
      </c>
      <c r="K2134" s="78">
        <f>VLOOKUP(msa[[#This Row],[hwycov_id]],cnf[],10,FALSE)</f>
        <v>18100</v>
      </c>
      <c r="L2134" s="229">
        <f t="shared" si="99"/>
        <v>0</v>
      </c>
      <c r="M2134" s="228">
        <f t="shared" si="100"/>
        <v>0</v>
      </c>
      <c r="N2134" s="228">
        <f t="shared" si="101"/>
        <v>0</v>
      </c>
      <c r="O2134" s="298" t="e">
        <f>VLOOKUP(msa[[#This Row],[hwycov_id]],check!$A$2:$P$26,16,FALSE)</f>
        <v>#N/A</v>
      </c>
      <c r="P2134" s="298">
        <v>2158</v>
      </c>
    </row>
    <row r="2135" spans="1:16">
      <c r="A2135" s="59">
        <v>22503</v>
      </c>
      <c r="B2135" s="59">
        <v>3</v>
      </c>
      <c r="C2135" s="59">
        <v>1</v>
      </c>
      <c r="D2135" s="59">
        <v>2</v>
      </c>
      <c r="E2135" s="59" t="s">
        <v>80</v>
      </c>
      <c r="F2135" s="227">
        <v>3</v>
      </c>
      <c r="G2135" s="227">
        <v>1</v>
      </c>
      <c r="H2135" s="59">
        <v>7</v>
      </c>
      <c r="I2135" s="227">
        <v>7</v>
      </c>
      <c r="J2135" s="59">
        <v>19400</v>
      </c>
      <c r="K2135" s="78">
        <f>VLOOKUP(msa[[#This Row],[hwycov_id]],cnf[],10,FALSE)</f>
        <v>19400</v>
      </c>
      <c r="L2135" s="229">
        <f t="shared" si="99"/>
        <v>0</v>
      </c>
      <c r="M2135" s="228">
        <f t="shared" si="100"/>
        <v>0</v>
      </c>
      <c r="N2135" s="228">
        <f t="shared" si="101"/>
        <v>0</v>
      </c>
      <c r="O2135" s="298" t="e">
        <f>VLOOKUP(msa[[#This Row],[hwycov_id]],check!$A$2:$P$26,16,FALSE)</f>
        <v>#N/A</v>
      </c>
      <c r="P2135" s="298">
        <v>2159</v>
      </c>
    </row>
    <row r="2136" spans="1:16">
      <c r="A2136" s="59">
        <v>2546</v>
      </c>
      <c r="B2136" s="59">
        <v>3</v>
      </c>
      <c r="C2136" s="59">
        <v>1</v>
      </c>
      <c r="D2136" s="59">
        <v>2</v>
      </c>
      <c r="E2136" s="59" t="s">
        <v>80</v>
      </c>
      <c r="F2136" s="227">
        <v>3</v>
      </c>
      <c r="G2136" s="227">
        <v>1</v>
      </c>
      <c r="H2136" s="59">
        <v>7</v>
      </c>
      <c r="I2136" s="227">
        <v>7</v>
      </c>
      <c r="J2136" s="59">
        <v>19800</v>
      </c>
      <c r="K2136" s="78">
        <f>VLOOKUP(msa[[#This Row],[hwycov_id]],cnf[],10,FALSE)</f>
        <v>19800</v>
      </c>
      <c r="L2136" s="229">
        <f t="shared" si="99"/>
        <v>0</v>
      </c>
      <c r="M2136" s="228">
        <f t="shared" si="100"/>
        <v>0</v>
      </c>
      <c r="N2136" s="228">
        <f t="shared" si="101"/>
        <v>0</v>
      </c>
      <c r="O2136" s="298" t="e">
        <f>VLOOKUP(msa[[#This Row],[hwycov_id]],check!$A$2:$P$26,16,FALSE)</f>
        <v>#N/A</v>
      </c>
      <c r="P2136" s="298">
        <v>2160</v>
      </c>
    </row>
    <row r="2137" spans="1:16">
      <c r="A2137" s="59">
        <v>5751</v>
      </c>
      <c r="B2137" s="59">
        <v>3</v>
      </c>
      <c r="C2137" s="59">
        <v>1</v>
      </c>
      <c r="D2137" s="59">
        <v>2</v>
      </c>
      <c r="E2137" s="59" t="s">
        <v>80</v>
      </c>
      <c r="F2137" s="227">
        <v>3</v>
      </c>
      <c r="G2137" s="227">
        <v>1</v>
      </c>
      <c r="H2137" s="59">
        <v>7</v>
      </c>
      <c r="I2137" s="227">
        <v>7</v>
      </c>
      <c r="J2137" s="59">
        <v>19900</v>
      </c>
      <c r="K2137" s="78">
        <f>VLOOKUP(msa[[#This Row],[hwycov_id]],cnf[],10,FALSE)</f>
        <v>19900</v>
      </c>
      <c r="L2137" s="229">
        <f t="shared" si="99"/>
        <v>0</v>
      </c>
      <c r="M2137" s="228">
        <f t="shared" si="100"/>
        <v>0</v>
      </c>
      <c r="N2137" s="228">
        <f t="shared" si="101"/>
        <v>0</v>
      </c>
      <c r="O2137" s="298" t="e">
        <f>VLOOKUP(msa[[#This Row],[hwycov_id]],check!$A$2:$P$26,16,FALSE)</f>
        <v>#N/A</v>
      </c>
      <c r="P2137" s="298">
        <v>2161</v>
      </c>
    </row>
    <row r="2138" spans="1:16">
      <c r="A2138" s="59">
        <v>20679</v>
      </c>
      <c r="B2138" s="59">
        <v>3</v>
      </c>
      <c r="C2138" s="59">
        <v>1</v>
      </c>
      <c r="D2138" s="59">
        <v>2</v>
      </c>
      <c r="E2138" s="59" t="s">
        <v>80</v>
      </c>
      <c r="F2138" s="227">
        <v>3</v>
      </c>
      <c r="G2138" s="227">
        <v>2</v>
      </c>
      <c r="H2138" s="59">
        <v>7</v>
      </c>
      <c r="I2138" s="227">
        <v>7</v>
      </c>
      <c r="J2138" s="59">
        <v>20100</v>
      </c>
      <c r="K2138" s="78">
        <f>VLOOKUP(msa[[#This Row],[hwycov_id]],cnf[],10,FALSE)</f>
        <v>20100</v>
      </c>
      <c r="L2138" s="229">
        <f t="shared" si="99"/>
        <v>0</v>
      </c>
      <c r="M2138" s="228">
        <f t="shared" si="100"/>
        <v>0</v>
      </c>
      <c r="N2138" s="228">
        <f t="shared" si="101"/>
        <v>0</v>
      </c>
      <c r="O2138" s="298" t="e">
        <f>VLOOKUP(msa[[#This Row],[hwycov_id]],check!$A$2:$P$26,16,FALSE)</f>
        <v>#N/A</v>
      </c>
      <c r="P2138" s="298">
        <v>2162</v>
      </c>
    </row>
    <row r="2139" spans="1:16">
      <c r="A2139" s="59">
        <v>12800</v>
      </c>
      <c r="B2139" s="59">
        <v>3</v>
      </c>
      <c r="C2139" s="59">
        <v>1</v>
      </c>
      <c r="D2139" s="59">
        <v>2</v>
      </c>
      <c r="E2139" s="59" t="s">
        <v>80</v>
      </c>
      <c r="F2139" s="227">
        <v>3</v>
      </c>
      <c r="G2139" s="227">
        <v>2</v>
      </c>
      <c r="H2139" s="59">
        <v>7</v>
      </c>
      <c r="I2139" s="227">
        <v>7</v>
      </c>
      <c r="J2139" s="59">
        <v>20300</v>
      </c>
      <c r="K2139" s="78">
        <f>VLOOKUP(msa[[#This Row],[hwycov_id]],cnf[],10,FALSE)</f>
        <v>20300</v>
      </c>
      <c r="L2139" s="229">
        <f t="shared" si="99"/>
        <v>0</v>
      </c>
      <c r="M2139" s="228">
        <f t="shared" si="100"/>
        <v>0</v>
      </c>
      <c r="N2139" s="228">
        <f t="shared" si="101"/>
        <v>0</v>
      </c>
      <c r="O2139" s="298" t="e">
        <f>VLOOKUP(msa[[#This Row],[hwycov_id]],check!$A$2:$P$26,16,FALSE)</f>
        <v>#N/A</v>
      </c>
      <c r="P2139" s="298">
        <v>2163</v>
      </c>
    </row>
    <row r="2140" spans="1:16">
      <c r="A2140" s="59">
        <v>17281</v>
      </c>
      <c r="B2140" s="59">
        <v>3</v>
      </c>
      <c r="C2140" s="59">
        <v>1</v>
      </c>
      <c r="D2140" s="59">
        <v>2</v>
      </c>
      <c r="E2140" s="59" t="s">
        <v>80</v>
      </c>
      <c r="F2140" s="227">
        <v>3</v>
      </c>
      <c r="G2140" s="227">
        <v>2</v>
      </c>
      <c r="H2140" s="59">
        <v>7</v>
      </c>
      <c r="I2140" s="227">
        <v>7</v>
      </c>
      <c r="J2140" s="59">
        <v>22200</v>
      </c>
      <c r="K2140" s="78">
        <f>VLOOKUP(msa[[#This Row],[hwycov_id]],cnf[],10,FALSE)</f>
        <v>22200</v>
      </c>
      <c r="L2140" s="229">
        <f t="shared" si="99"/>
        <v>0</v>
      </c>
      <c r="M2140" s="228">
        <f t="shared" si="100"/>
        <v>0</v>
      </c>
      <c r="N2140" s="228">
        <f t="shared" si="101"/>
        <v>0</v>
      </c>
      <c r="O2140" s="298" t="e">
        <f>VLOOKUP(msa[[#This Row],[hwycov_id]],check!$A$2:$P$26,16,FALSE)</f>
        <v>#N/A</v>
      </c>
      <c r="P2140" s="298">
        <v>2164</v>
      </c>
    </row>
    <row r="2141" spans="1:16">
      <c r="A2141" s="59">
        <v>10026</v>
      </c>
      <c r="B2141" s="59">
        <v>3</v>
      </c>
      <c r="C2141" s="59">
        <v>1</v>
      </c>
      <c r="D2141" s="59">
        <v>1</v>
      </c>
      <c r="E2141" s="59" t="s">
        <v>80</v>
      </c>
      <c r="F2141" s="227">
        <v>3</v>
      </c>
      <c r="G2141" s="227">
        <v>2</v>
      </c>
      <c r="H2141" s="59">
        <v>7</v>
      </c>
      <c r="I2141" s="227">
        <v>7</v>
      </c>
      <c r="J2141" s="59">
        <v>22300</v>
      </c>
      <c r="K2141" s="78">
        <f>VLOOKUP(msa[[#This Row],[hwycov_id]],cnf[],10,FALSE)</f>
        <v>22300</v>
      </c>
      <c r="L2141" s="229">
        <f t="shared" si="99"/>
        <v>0</v>
      </c>
      <c r="M2141" s="228">
        <f t="shared" si="100"/>
        <v>0</v>
      </c>
      <c r="N2141" s="228">
        <f t="shared" si="101"/>
        <v>0</v>
      </c>
      <c r="O2141" s="298" t="e">
        <f>VLOOKUP(msa[[#This Row],[hwycov_id]],check!$A$2:$P$26,16,FALSE)</f>
        <v>#N/A</v>
      </c>
      <c r="P2141" s="298">
        <v>2165</v>
      </c>
    </row>
    <row r="2142" spans="1:16">
      <c r="A2142" s="59">
        <v>6215</v>
      </c>
      <c r="B2142" s="59">
        <v>3</v>
      </c>
      <c r="C2142" s="59">
        <v>1</v>
      </c>
      <c r="D2142" s="59">
        <v>1</v>
      </c>
      <c r="E2142" s="59" t="s">
        <v>80</v>
      </c>
      <c r="F2142" s="227">
        <v>3</v>
      </c>
      <c r="G2142" s="227">
        <v>2</v>
      </c>
      <c r="H2142" s="59">
        <v>7</v>
      </c>
      <c r="I2142" s="227">
        <v>7</v>
      </c>
      <c r="J2142" s="59">
        <v>23000</v>
      </c>
      <c r="K2142" s="78">
        <f>VLOOKUP(msa[[#This Row],[hwycov_id]],cnf[],10,FALSE)</f>
        <v>23000</v>
      </c>
      <c r="L2142" s="229">
        <f t="shared" si="99"/>
        <v>0</v>
      </c>
      <c r="M2142" s="228">
        <f t="shared" si="100"/>
        <v>0</v>
      </c>
      <c r="N2142" s="228">
        <f t="shared" si="101"/>
        <v>0</v>
      </c>
      <c r="O2142" s="298" t="e">
        <f>VLOOKUP(msa[[#This Row],[hwycov_id]],check!$A$2:$P$26,16,FALSE)</f>
        <v>#N/A</v>
      </c>
      <c r="P2142" s="298">
        <v>2166</v>
      </c>
    </row>
    <row r="2143" spans="1:16">
      <c r="A2143" s="59">
        <v>4694</v>
      </c>
      <c r="B2143" s="59">
        <v>3</v>
      </c>
      <c r="C2143" s="59">
        <v>1</v>
      </c>
      <c r="D2143" s="59">
        <v>2</v>
      </c>
      <c r="E2143" s="59" t="s">
        <v>80</v>
      </c>
      <c r="F2143" s="227">
        <v>3</v>
      </c>
      <c r="G2143" s="227">
        <v>2</v>
      </c>
      <c r="H2143" s="59">
        <v>7</v>
      </c>
      <c r="I2143" s="227">
        <v>7</v>
      </c>
      <c r="J2143" s="59">
        <v>23400</v>
      </c>
      <c r="K2143" s="78">
        <f>VLOOKUP(msa[[#This Row],[hwycov_id]],cnf[],10,FALSE)</f>
        <v>23400</v>
      </c>
      <c r="L2143" s="229">
        <f t="shared" si="99"/>
        <v>0</v>
      </c>
      <c r="M2143" s="228">
        <f t="shared" si="100"/>
        <v>0</v>
      </c>
      <c r="N2143" s="228">
        <f t="shared" si="101"/>
        <v>0</v>
      </c>
      <c r="O2143" s="298" t="e">
        <f>VLOOKUP(msa[[#This Row],[hwycov_id]],check!$A$2:$P$26,16,FALSE)</f>
        <v>#N/A</v>
      </c>
      <c r="P2143" s="298">
        <v>2167</v>
      </c>
    </row>
    <row r="2144" spans="1:16">
      <c r="A2144" s="59">
        <v>4230</v>
      </c>
      <c r="B2144" s="59">
        <v>3</v>
      </c>
      <c r="C2144" s="59">
        <v>1</v>
      </c>
      <c r="D2144" s="59">
        <v>2</v>
      </c>
      <c r="E2144" s="59" t="s">
        <v>80</v>
      </c>
      <c r="F2144" s="227">
        <v>3</v>
      </c>
      <c r="G2144" s="227">
        <v>2</v>
      </c>
      <c r="H2144" s="59">
        <v>7</v>
      </c>
      <c r="I2144" s="227">
        <v>7</v>
      </c>
      <c r="J2144" s="59">
        <v>24000</v>
      </c>
      <c r="K2144" s="78">
        <f>VLOOKUP(msa[[#This Row],[hwycov_id]],cnf[],10,FALSE)</f>
        <v>24000</v>
      </c>
      <c r="L2144" s="229">
        <f t="shared" si="99"/>
        <v>0</v>
      </c>
      <c r="M2144" s="228">
        <f t="shared" si="100"/>
        <v>0</v>
      </c>
      <c r="N2144" s="228">
        <f t="shared" si="101"/>
        <v>0</v>
      </c>
      <c r="O2144" s="298" t="e">
        <f>VLOOKUP(msa[[#This Row],[hwycov_id]],check!$A$2:$P$26,16,FALSE)</f>
        <v>#N/A</v>
      </c>
      <c r="P2144" s="298">
        <v>2168</v>
      </c>
    </row>
    <row r="2145" spans="1:16">
      <c r="A2145" s="59">
        <v>20840</v>
      </c>
      <c r="B2145" s="59">
        <v>3</v>
      </c>
      <c r="C2145" s="59">
        <v>1</v>
      </c>
      <c r="D2145" s="59">
        <v>2</v>
      </c>
      <c r="E2145" s="59" t="s">
        <v>80</v>
      </c>
      <c r="F2145" s="227">
        <v>3</v>
      </c>
      <c r="G2145" s="227">
        <v>2</v>
      </c>
      <c r="H2145" s="59">
        <v>7</v>
      </c>
      <c r="I2145" s="227">
        <v>7</v>
      </c>
      <c r="J2145" s="59">
        <v>24300</v>
      </c>
      <c r="K2145" s="78">
        <f>VLOOKUP(msa[[#This Row],[hwycov_id]],cnf[],10,FALSE)</f>
        <v>24300</v>
      </c>
      <c r="L2145" s="229">
        <f t="shared" si="99"/>
        <v>0</v>
      </c>
      <c r="M2145" s="228">
        <f t="shared" si="100"/>
        <v>0</v>
      </c>
      <c r="N2145" s="228">
        <f t="shared" si="101"/>
        <v>0</v>
      </c>
      <c r="O2145" s="298" t="e">
        <f>VLOOKUP(msa[[#This Row],[hwycov_id]],check!$A$2:$P$26,16,FALSE)</f>
        <v>#N/A</v>
      </c>
      <c r="P2145" s="298">
        <v>2169</v>
      </c>
    </row>
    <row r="2146" spans="1:16">
      <c r="A2146" s="59">
        <v>4713</v>
      </c>
      <c r="B2146" s="59">
        <v>3</v>
      </c>
      <c r="C2146" s="59">
        <v>1</v>
      </c>
      <c r="D2146" s="59">
        <v>1</v>
      </c>
      <c r="E2146" s="59" t="s">
        <v>80</v>
      </c>
      <c r="F2146" s="227">
        <v>3</v>
      </c>
      <c r="G2146" s="227">
        <v>2</v>
      </c>
      <c r="H2146" s="59">
        <v>7</v>
      </c>
      <c r="I2146" s="227">
        <v>7</v>
      </c>
      <c r="J2146" s="59">
        <v>24400</v>
      </c>
      <c r="K2146" s="78">
        <f>VLOOKUP(msa[[#This Row],[hwycov_id]],cnf[],10,FALSE)</f>
        <v>24400</v>
      </c>
      <c r="L2146" s="229">
        <f t="shared" si="99"/>
        <v>0</v>
      </c>
      <c r="M2146" s="228">
        <f t="shared" si="100"/>
        <v>0</v>
      </c>
      <c r="N2146" s="228">
        <f t="shared" si="101"/>
        <v>0</v>
      </c>
      <c r="O2146" s="298" t="e">
        <f>VLOOKUP(msa[[#This Row],[hwycov_id]],check!$A$2:$P$26,16,FALSE)</f>
        <v>#N/A</v>
      </c>
      <c r="P2146" s="298">
        <v>2170</v>
      </c>
    </row>
    <row r="2147" spans="1:16">
      <c r="A2147" s="59">
        <v>3268</v>
      </c>
      <c r="B2147" s="59">
        <v>3</v>
      </c>
      <c r="C2147" s="59">
        <v>1</v>
      </c>
      <c r="D2147" s="59">
        <v>2</v>
      </c>
      <c r="E2147" s="59" t="s">
        <v>80</v>
      </c>
      <c r="F2147" s="227">
        <v>3</v>
      </c>
      <c r="G2147" s="227">
        <v>2</v>
      </c>
      <c r="H2147" s="59">
        <v>7</v>
      </c>
      <c r="I2147" s="227">
        <v>7</v>
      </c>
      <c r="J2147" s="59">
        <v>25700</v>
      </c>
      <c r="K2147" s="78">
        <f>VLOOKUP(msa[[#This Row],[hwycov_id]],cnf[],10,FALSE)</f>
        <v>25700</v>
      </c>
      <c r="L2147" s="229">
        <f t="shared" si="99"/>
        <v>0</v>
      </c>
      <c r="M2147" s="228">
        <f t="shared" si="100"/>
        <v>0</v>
      </c>
      <c r="N2147" s="228">
        <f t="shared" si="101"/>
        <v>0</v>
      </c>
      <c r="O2147" s="298" t="e">
        <f>VLOOKUP(msa[[#This Row],[hwycov_id]],check!$A$2:$P$26,16,FALSE)</f>
        <v>#N/A</v>
      </c>
      <c r="P2147" s="298">
        <v>2171</v>
      </c>
    </row>
    <row r="2148" spans="1:16">
      <c r="A2148" s="59">
        <v>1544</v>
      </c>
      <c r="B2148" s="59">
        <v>3</v>
      </c>
      <c r="C2148" s="59">
        <v>1</v>
      </c>
      <c r="D2148" s="59">
        <v>2</v>
      </c>
      <c r="E2148" s="59" t="s">
        <v>80</v>
      </c>
      <c r="F2148" s="227">
        <v>3</v>
      </c>
      <c r="G2148" s="227">
        <v>2</v>
      </c>
      <c r="H2148" s="59">
        <v>7</v>
      </c>
      <c r="I2148" s="227">
        <v>7</v>
      </c>
      <c r="J2148" s="59">
        <v>25700</v>
      </c>
      <c r="K2148" s="78">
        <f>VLOOKUP(msa[[#This Row],[hwycov_id]],cnf[],10,FALSE)</f>
        <v>25700</v>
      </c>
      <c r="L2148" s="229">
        <f t="shared" si="99"/>
        <v>0</v>
      </c>
      <c r="M2148" s="228">
        <f t="shared" si="100"/>
        <v>0</v>
      </c>
      <c r="N2148" s="228">
        <f t="shared" si="101"/>
        <v>0</v>
      </c>
      <c r="O2148" s="298" t="e">
        <f>VLOOKUP(msa[[#This Row],[hwycov_id]],check!$A$2:$P$26,16,FALSE)</f>
        <v>#N/A</v>
      </c>
      <c r="P2148" s="298">
        <v>2172</v>
      </c>
    </row>
    <row r="2149" spans="1:16">
      <c r="A2149" s="59">
        <v>20653</v>
      </c>
      <c r="B2149" s="59">
        <v>3</v>
      </c>
      <c r="C2149" s="59">
        <v>1</v>
      </c>
      <c r="D2149" s="59">
        <v>2</v>
      </c>
      <c r="E2149" s="59" t="s">
        <v>80</v>
      </c>
      <c r="F2149" s="227">
        <v>3</v>
      </c>
      <c r="G2149" s="227">
        <v>2</v>
      </c>
      <c r="H2149" s="59">
        <v>7</v>
      </c>
      <c r="I2149" s="227">
        <v>7</v>
      </c>
      <c r="J2149" s="59">
        <v>25800</v>
      </c>
      <c r="K2149" s="78">
        <f>VLOOKUP(msa[[#This Row],[hwycov_id]],cnf[],10,FALSE)</f>
        <v>25800</v>
      </c>
      <c r="L2149" s="229">
        <f t="shared" si="99"/>
        <v>0</v>
      </c>
      <c r="M2149" s="228">
        <f t="shared" si="100"/>
        <v>0</v>
      </c>
      <c r="N2149" s="228">
        <f t="shared" si="101"/>
        <v>0</v>
      </c>
      <c r="O2149" s="298" t="e">
        <f>VLOOKUP(msa[[#This Row],[hwycov_id]],check!$A$2:$P$26,16,FALSE)</f>
        <v>#N/A</v>
      </c>
      <c r="P2149" s="298">
        <v>2173</v>
      </c>
    </row>
    <row r="2150" spans="1:16">
      <c r="A2150" s="59">
        <v>4695</v>
      </c>
      <c r="B2150" s="59">
        <v>3</v>
      </c>
      <c r="C2150" s="59">
        <v>1</v>
      </c>
      <c r="D2150" s="59">
        <v>2</v>
      </c>
      <c r="E2150" s="59" t="s">
        <v>80</v>
      </c>
      <c r="F2150" s="227">
        <v>3</v>
      </c>
      <c r="G2150" s="227">
        <v>2</v>
      </c>
      <c r="H2150" s="59">
        <v>7</v>
      </c>
      <c r="I2150" s="227">
        <v>7</v>
      </c>
      <c r="J2150" s="59">
        <v>25900</v>
      </c>
      <c r="K2150" s="78">
        <f>VLOOKUP(msa[[#This Row],[hwycov_id]],cnf[],10,FALSE)</f>
        <v>25900</v>
      </c>
      <c r="L2150" s="229">
        <f t="shared" si="99"/>
        <v>0</v>
      </c>
      <c r="M2150" s="228">
        <f t="shared" si="100"/>
        <v>0</v>
      </c>
      <c r="N2150" s="228">
        <f t="shared" si="101"/>
        <v>0</v>
      </c>
      <c r="O2150" s="298" t="e">
        <f>VLOOKUP(msa[[#This Row],[hwycov_id]],check!$A$2:$P$26,16,FALSE)</f>
        <v>#N/A</v>
      </c>
      <c r="P2150" s="298">
        <v>2174</v>
      </c>
    </row>
    <row r="2151" spans="1:16">
      <c r="A2151" s="59">
        <v>6183</v>
      </c>
      <c r="B2151" s="59">
        <v>3</v>
      </c>
      <c r="C2151" s="59">
        <v>1</v>
      </c>
      <c r="D2151" s="59">
        <v>2</v>
      </c>
      <c r="E2151" s="59" t="s">
        <v>80</v>
      </c>
      <c r="F2151" s="227">
        <v>3</v>
      </c>
      <c r="G2151" s="227">
        <v>2</v>
      </c>
      <c r="H2151" s="59">
        <v>7</v>
      </c>
      <c r="I2151" s="227">
        <v>7</v>
      </c>
      <c r="J2151" s="59">
        <v>27600</v>
      </c>
      <c r="K2151" s="78">
        <f>VLOOKUP(msa[[#This Row],[hwycov_id]],cnf[],10,FALSE)</f>
        <v>27600</v>
      </c>
      <c r="L2151" s="229">
        <f t="shared" si="99"/>
        <v>0</v>
      </c>
      <c r="M2151" s="228">
        <f t="shared" si="100"/>
        <v>0</v>
      </c>
      <c r="N2151" s="228">
        <f t="shared" si="101"/>
        <v>0</v>
      </c>
      <c r="O2151" s="298" t="e">
        <f>VLOOKUP(msa[[#This Row],[hwycov_id]],check!$A$2:$P$26,16,FALSE)</f>
        <v>#N/A</v>
      </c>
      <c r="P2151" s="298">
        <v>2175</v>
      </c>
    </row>
    <row r="2152" spans="1:16">
      <c r="A2152" s="59">
        <v>22472</v>
      </c>
      <c r="B2152" s="59">
        <v>3</v>
      </c>
      <c r="C2152" s="59">
        <v>1</v>
      </c>
      <c r="D2152" s="59">
        <v>2</v>
      </c>
      <c r="E2152" s="59" t="s">
        <v>80</v>
      </c>
      <c r="F2152" s="227">
        <v>3</v>
      </c>
      <c r="G2152" s="227">
        <v>2</v>
      </c>
      <c r="H2152" s="59">
        <v>7</v>
      </c>
      <c r="I2152" s="227">
        <v>7</v>
      </c>
      <c r="J2152" s="59">
        <v>28300</v>
      </c>
      <c r="K2152" s="78">
        <f>VLOOKUP(msa[[#This Row],[hwycov_id]],cnf[],10,FALSE)</f>
        <v>28300</v>
      </c>
      <c r="L2152" s="229">
        <f t="shared" si="99"/>
        <v>0</v>
      </c>
      <c r="M2152" s="228">
        <f t="shared" si="100"/>
        <v>0</v>
      </c>
      <c r="N2152" s="228">
        <f t="shared" si="101"/>
        <v>0</v>
      </c>
      <c r="O2152" s="298" t="e">
        <f>VLOOKUP(msa[[#This Row],[hwycov_id]],check!$A$2:$P$26,16,FALSE)</f>
        <v>#N/A</v>
      </c>
      <c r="P2152" s="298">
        <v>2176</v>
      </c>
    </row>
    <row r="2153" spans="1:16">
      <c r="A2153" s="59">
        <v>17881</v>
      </c>
      <c r="B2153" s="59">
        <v>3</v>
      </c>
      <c r="C2153" s="59">
        <v>1</v>
      </c>
      <c r="D2153" s="59">
        <v>2</v>
      </c>
      <c r="E2153" s="59" t="s">
        <v>80</v>
      </c>
      <c r="F2153" s="227">
        <v>3</v>
      </c>
      <c r="G2153" s="227">
        <v>2</v>
      </c>
      <c r="H2153" s="59">
        <v>7</v>
      </c>
      <c r="I2153" s="227">
        <v>7</v>
      </c>
      <c r="J2153" s="59">
        <v>29300</v>
      </c>
      <c r="K2153" s="78">
        <f>VLOOKUP(msa[[#This Row],[hwycov_id]],cnf[],10,FALSE)</f>
        <v>29300</v>
      </c>
      <c r="L2153" s="229">
        <f t="shared" si="99"/>
        <v>0</v>
      </c>
      <c r="M2153" s="228">
        <f t="shared" si="100"/>
        <v>0</v>
      </c>
      <c r="N2153" s="228">
        <f t="shared" si="101"/>
        <v>0</v>
      </c>
      <c r="O2153" s="298" t="e">
        <f>VLOOKUP(msa[[#This Row],[hwycov_id]],check!$A$2:$P$26,16,FALSE)</f>
        <v>#N/A</v>
      </c>
      <c r="P2153" s="298">
        <v>2177</v>
      </c>
    </row>
    <row r="2154" spans="1:16">
      <c r="A2154" s="59">
        <v>1491</v>
      </c>
      <c r="B2154" s="59">
        <v>3</v>
      </c>
      <c r="C2154" s="59">
        <v>1</v>
      </c>
      <c r="D2154" s="59">
        <v>2</v>
      </c>
      <c r="E2154" s="59" t="s">
        <v>80</v>
      </c>
      <c r="F2154" s="227">
        <v>3</v>
      </c>
      <c r="G2154" s="227">
        <v>3</v>
      </c>
      <c r="H2154" s="59">
        <v>7</v>
      </c>
      <c r="I2154" s="227">
        <v>7</v>
      </c>
      <c r="J2154" s="59">
        <v>32000</v>
      </c>
      <c r="K2154" s="78">
        <f>VLOOKUP(msa[[#This Row],[hwycov_id]],cnf[],10,FALSE)</f>
        <v>32000</v>
      </c>
      <c r="L2154" s="229">
        <f t="shared" si="99"/>
        <v>0</v>
      </c>
      <c r="M2154" s="228">
        <f t="shared" si="100"/>
        <v>0</v>
      </c>
      <c r="N2154" s="228">
        <f t="shared" si="101"/>
        <v>0</v>
      </c>
      <c r="O2154" s="298" t="e">
        <f>VLOOKUP(msa[[#This Row],[hwycov_id]],check!$A$2:$P$26,16,FALSE)</f>
        <v>#N/A</v>
      </c>
      <c r="P2154" s="298">
        <v>2178</v>
      </c>
    </row>
    <row r="2155" spans="1:16">
      <c r="A2155" s="59">
        <v>4758</v>
      </c>
      <c r="B2155" s="59">
        <v>3</v>
      </c>
      <c r="C2155" s="59">
        <v>1</v>
      </c>
      <c r="D2155" s="59">
        <v>1</v>
      </c>
      <c r="E2155" s="59" t="s">
        <v>80</v>
      </c>
      <c r="F2155" s="227">
        <v>3</v>
      </c>
      <c r="G2155" s="227">
        <v>3</v>
      </c>
      <c r="H2155" s="59">
        <v>7</v>
      </c>
      <c r="I2155" s="227">
        <v>7</v>
      </c>
      <c r="J2155" s="59">
        <v>32100</v>
      </c>
      <c r="K2155" s="78">
        <f>VLOOKUP(msa[[#This Row],[hwycov_id]],cnf[],10,FALSE)</f>
        <v>32100</v>
      </c>
      <c r="L2155" s="229">
        <f t="shared" si="99"/>
        <v>0</v>
      </c>
      <c r="M2155" s="228">
        <f t="shared" si="100"/>
        <v>0</v>
      </c>
      <c r="N2155" s="228">
        <f t="shared" si="101"/>
        <v>0</v>
      </c>
      <c r="O2155" s="298" t="e">
        <f>VLOOKUP(msa[[#This Row],[hwycov_id]],check!$A$2:$P$26,16,FALSE)</f>
        <v>#N/A</v>
      </c>
      <c r="P2155" s="298">
        <v>2179</v>
      </c>
    </row>
    <row r="2156" spans="1:16">
      <c r="A2156" s="59">
        <v>20848</v>
      </c>
      <c r="B2156" s="59">
        <v>3</v>
      </c>
      <c r="C2156" s="59">
        <v>1</v>
      </c>
      <c r="D2156" s="59">
        <v>1</v>
      </c>
      <c r="E2156" s="59" t="s">
        <v>80</v>
      </c>
      <c r="F2156" s="227">
        <v>3</v>
      </c>
      <c r="G2156" s="227">
        <v>3</v>
      </c>
      <c r="H2156" s="59">
        <v>7</v>
      </c>
      <c r="I2156" s="227">
        <v>7</v>
      </c>
      <c r="J2156" s="59">
        <v>37500</v>
      </c>
      <c r="K2156" s="78">
        <f>VLOOKUP(msa[[#This Row],[hwycov_id]],cnf[],10,FALSE)</f>
        <v>37500</v>
      </c>
      <c r="L2156" s="229">
        <f t="shared" si="99"/>
        <v>0</v>
      </c>
      <c r="M2156" s="228">
        <f t="shared" si="100"/>
        <v>0</v>
      </c>
      <c r="N2156" s="228">
        <f t="shared" si="101"/>
        <v>0</v>
      </c>
      <c r="O2156" s="298" t="e">
        <f>VLOOKUP(msa[[#This Row],[hwycov_id]],check!$A$2:$P$26,16,FALSE)</f>
        <v>#N/A</v>
      </c>
      <c r="P2156" s="298">
        <v>2180</v>
      </c>
    </row>
    <row r="2157" spans="1:16">
      <c r="A2157" s="59">
        <v>15345</v>
      </c>
      <c r="B2157" s="59">
        <v>3</v>
      </c>
      <c r="C2157" s="59">
        <v>1</v>
      </c>
      <c r="D2157" s="59">
        <v>2</v>
      </c>
      <c r="E2157" s="59" t="s">
        <v>80</v>
      </c>
      <c r="F2157" s="227">
        <v>3</v>
      </c>
      <c r="G2157" s="227">
        <v>3</v>
      </c>
      <c r="H2157" s="59">
        <v>7</v>
      </c>
      <c r="I2157" s="227">
        <v>7</v>
      </c>
      <c r="J2157" s="59">
        <v>38600</v>
      </c>
      <c r="K2157" s="78">
        <f>VLOOKUP(msa[[#This Row],[hwycov_id]],cnf[],10,FALSE)</f>
        <v>38600</v>
      </c>
      <c r="L2157" s="229">
        <f t="shared" si="99"/>
        <v>0</v>
      </c>
      <c r="M2157" s="228">
        <f t="shared" si="100"/>
        <v>0</v>
      </c>
      <c r="N2157" s="228">
        <f t="shared" si="101"/>
        <v>0</v>
      </c>
      <c r="O2157" s="298" t="e">
        <f>VLOOKUP(msa[[#This Row],[hwycov_id]],check!$A$2:$P$26,16,FALSE)</f>
        <v>#N/A</v>
      </c>
      <c r="P2157" s="298">
        <v>2181</v>
      </c>
    </row>
    <row r="2158" spans="1:16">
      <c r="A2158" s="59">
        <v>12880</v>
      </c>
      <c r="B2158" s="59">
        <v>3</v>
      </c>
      <c r="C2158" s="59">
        <v>1</v>
      </c>
      <c r="D2158" s="59">
        <v>2</v>
      </c>
      <c r="E2158" s="59" t="s">
        <v>80</v>
      </c>
      <c r="F2158" s="227">
        <v>3</v>
      </c>
      <c r="G2158" s="227">
        <v>5</v>
      </c>
      <c r="H2158" s="59">
        <v>7</v>
      </c>
      <c r="I2158" s="227">
        <v>7</v>
      </c>
      <c r="J2158" s="59">
        <v>54300</v>
      </c>
      <c r="K2158" s="78">
        <f>VLOOKUP(msa[[#This Row],[hwycov_id]],cnf[],10,FALSE)</f>
        <v>54300</v>
      </c>
      <c r="L2158" s="229">
        <f t="shared" si="99"/>
        <v>0</v>
      </c>
      <c r="M2158" s="228">
        <f t="shared" si="100"/>
        <v>0</v>
      </c>
      <c r="N2158" s="228">
        <f t="shared" si="101"/>
        <v>0</v>
      </c>
      <c r="O2158" s="298" t="e">
        <f>VLOOKUP(msa[[#This Row],[hwycov_id]],check!$A$2:$P$26,16,FALSE)</f>
        <v>#N/A</v>
      </c>
      <c r="P2158" s="298">
        <v>2182</v>
      </c>
    </row>
    <row r="2159" spans="1:16">
      <c r="A2159" s="59">
        <v>17892</v>
      </c>
      <c r="B2159" s="59">
        <v>3</v>
      </c>
      <c r="C2159" s="59">
        <v>1</v>
      </c>
      <c r="D2159" s="59">
        <v>2</v>
      </c>
      <c r="E2159" s="59" t="s">
        <v>80</v>
      </c>
      <c r="F2159" s="227">
        <v>3</v>
      </c>
      <c r="G2159" s="227">
        <v>5</v>
      </c>
      <c r="H2159" s="59">
        <v>7</v>
      </c>
      <c r="I2159" s="227">
        <v>7</v>
      </c>
      <c r="J2159" s="59">
        <v>55600</v>
      </c>
      <c r="K2159" s="78">
        <f>VLOOKUP(msa[[#This Row],[hwycov_id]],cnf[],10,FALSE)</f>
        <v>55600</v>
      </c>
      <c r="L2159" s="229">
        <f t="shared" si="99"/>
        <v>0</v>
      </c>
      <c r="M2159" s="228">
        <f t="shared" si="100"/>
        <v>0</v>
      </c>
      <c r="N2159" s="228">
        <f t="shared" si="101"/>
        <v>0</v>
      </c>
      <c r="O2159" s="298" t="e">
        <f>VLOOKUP(msa[[#This Row],[hwycov_id]],check!$A$2:$P$26,16,FALSE)</f>
        <v>#N/A</v>
      </c>
      <c r="P2159" s="298">
        <v>2183</v>
      </c>
    </row>
    <row r="2160" spans="1:16">
      <c r="A2160" s="59">
        <v>11741</v>
      </c>
      <c r="B2160" s="59">
        <v>4</v>
      </c>
      <c r="C2160" s="59">
        <v>1</v>
      </c>
      <c r="D2160" s="59">
        <v>2</v>
      </c>
      <c r="E2160" s="59" t="s">
        <v>80</v>
      </c>
      <c r="F2160" s="227">
        <v>4</v>
      </c>
      <c r="G2160" s="227">
        <v>0</v>
      </c>
      <c r="H2160" s="59">
        <v>7</v>
      </c>
      <c r="I2160" s="227">
        <v>19</v>
      </c>
      <c r="J2160" s="59">
        <v>3200</v>
      </c>
      <c r="K2160" s="78">
        <f>VLOOKUP(msa[[#This Row],[hwycov_id]],cnf[],10,FALSE)</f>
        <v>3200</v>
      </c>
      <c r="L2160" s="229">
        <f t="shared" si="99"/>
        <v>0</v>
      </c>
      <c r="M2160" s="228">
        <f t="shared" si="100"/>
        <v>0</v>
      </c>
      <c r="N2160" s="228">
        <f t="shared" si="101"/>
        <v>0</v>
      </c>
      <c r="O2160" s="298" t="e">
        <f>VLOOKUP(msa[[#This Row],[hwycov_id]],check!$A$2:$P$26,16,FALSE)</f>
        <v>#N/A</v>
      </c>
      <c r="P2160" s="298">
        <v>2184</v>
      </c>
    </row>
    <row r="2161" spans="1:16">
      <c r="A2161" s="59">
        <v>6346</v>
      </c>
      <c r="B2161" s="59">
        <v>4</v>
      </c>
      <c r="C2161" s="59">
        <v>1</v>
      </c>
      <c r="D2161" s="59">
        <v>2</v>
      </c>
      <c r="E2161" s="59" t="s">
        <v>80</v>
      </c>
      <c r="F2161" s="227">
        <v>4</v>
      </c>
      <c r="G2161" s="227">
        <v>0</v>
      </c>
      <c r="H2161" s="59">
        <v>7</v>
      </c>
      <c r="I2161" s="227">
        <v>19</v>
      </c>
      <c r="J2161" s="59">
        <v>4700</v>
      </c>
      <c r="K2161" s="78">
        <f>VLOOKUP(msa[[#This Row],[hwycov_id]],cnf[],10,FALSE)</f>
        <v>4700</v>
      </c>
      <c r="L2161" s="229">
        <f t="shared" si="99"/>
        <v>0</v>
      </c>
      <c r="M2161" s="228">
        <f t="shared" si="100"/>
        <v>0</v>
      </c>
      <c r="N2161" s="228">
        <f t="shared" si="101"/>
        <v>0</v>
      </c>
      <c r="O2161" s="298" t="e">
        <f>VLOOKUP(msa[[#This Row],[hwycov_id]],check!$A$2:$P$26,16,FALSE)</f>
        <v>#N/A</v>
      </c>
      <c r="P2161" s="298">
        <v>2185</v>
      </c>
    </row>
    <row r="2162" spans="1:16">
      <c r="A2162" s="59">
        <v>22846</v>
      </c>
      <c r="B2162" s="59">
        <v>4</v>
      </c>
      <c r="C2162" s="59">
        <v>1</v>
      </c>
      <c r="D2162" s="59">
        <v>2</v>
      </c>
      <c r="E2162" s="59" t="s">
        <v>80</v>
      </c>
      <c r="F2162" s="227">
        <v>4</v>
      </c>
      <c r="G2162" s="227">
        <v>0</v>
      </c>
      <c r="H2162" s="59">
        <v>7</v>
      </c>
      <c r="I2162" s="227">
        <v>19</v>
      </c>
      <c r="J2162" s="59">
        <v>5200</v>
      </c>
      <c r="K2162" s="78">
        <f>VLOOKUP(msa[[#This Row],[hwycov_id]],cnf[],10,FALSE)</f>
        <v>5200</v>
      </c>
      <c r="L2162" s="229">
        <f t="shared" si="99"/>
        <v>0</v>
      </c>
      <c r="M2162" s="228">
        <f t="shared" si="100"/>
        <v>0</v>
      </c>
      <c r="N2162" s="228">
        <f t="shared" si="101"/>
        <v>0</v>
      </c>
      <c r="O2162" s="298" t="e">
        <f>VLOOKUP(msa[[#This Row],[hwycov_id]],check!$A$2:$P$26,16,FALSE)</f>
        <v>#N/A</v>
      </c>
      <c r="P2162" s="298">
        <v>2186</v>
      </c>
    </row>
    <row r="2163" spans="1:16">
      <c r="A2163" s="59">
        <v>20856</v>
      </c>
      <c r="B2163" s="59">
        <v>4</v>
      </c>
      <c r="C2163" s="59">
        <v>1</v>
      </c>
      <c r="D2163" s="59">
        <v>2</v>
      </c>
      <c r="E2163" s="59" t="s">
        <v>80</v>
      </c>
      <c r="F2163" s="227">
        <v>4</v>
      </c>
      <c r="G2163" s="227">
        <v>0</v>
      </c>
      <c r="H2163" s="59">
        <v>7</v>
      </c>
      <c r="I2163" s="227">
        <v>7</v>
      </c>
      <c r="J2163" s="59">
        <v>5300</v>
      </c>
      <c r="K2163" s="78">
        <f>VLOOKUP(msa[[#This Row],[hwycov_id]],cnf[],10,FALSE)</f>
        <v>5300</v>
      </c>
      <c r="L2163" s="229">
        <f t="shared" si="99"/>
        <v>0</v>
      </c>
      <c r="M2163" s="228">
        <f t="shared" si="100"/>
        <v>0</v>
      </c>
      <c r="N2163" s="228">
        <f t="shared" si="101"/>
        <v>0</v>
      </c>
      <c r="O2163" s="298" t="e">
        <f>VLOOKUP(msa[[#This Row],[hwycov_id]],check!$A$2:$P$26,16,FALSE)</f>
        <v>#N/A</v>
      </c>
      <c r="P2163" s="298">
        <v>2187</v>
      </c>
    </row>
    <row r="2164" spans="1:16">
      <c r="A2164" s="59">
        <v>13321</v>
      </c>
      <c r="B2164" s="59">
        <v>4</v>
      </c>
      <c r="C2164" s="59">
        <v>1</v>
      </c>
      <c r="D2164" s="59">
        <v>2</v>
      </c>
      <c r="E2164" s="59" t="s">
        <v>80</v>
      </c>
      <c r="F2164" s="227">
        <v>4</v>
      </c>
      <c r="G2164" s="227">
        <v>0</v>
      </c>
      <c r="H2164" s="59">
        <v>7</v>
      </c>
      <c r="I2164" s="227">
        <v>7</v>
      </c>
      <c r="J2164" s="59">
        <v>6100</v>
      </c>
      <c r="K2164" s="78">
        <f>VLOOKUP(msa[[#This Row],[hwycov_id]],cnf[],10,FALSE)</f>
        <v>6100</v>
      </c>
      <c r="L2164" s="229">
        <f t="shared" si="99"/>
        <v>0</v>
      </c>
      <c r="M2164" s="228">
        <f t="shared" si="100"/>
        <v>0</v>
      </c>
      <c r="N2164" s="228">
        <f t="shared" si="101"/>
        <v>0</v>
      </c>
      <c r="O2164" s="298" t="e">
        <f>VLOOKUP(msa[[#This Row],[hwycov_id]],check!$A$2:$P$26,16,FALSE)</f>
        <v>#N/A</v>
      </c>
      <c r="P2164" s="298">
        <v>2188</v>
      </c>
    </row>
    <row r="2165" spans="1:16">
      <c r="A2165" s="59">
        <v>3266</v>
      </c>
      <c r="B2165" s="59">
        <v>4</v>
      </c>
      <c r="C2165" s="59">
        <v>1</v>
      </c>
      <c r="D2165" s="59">
        <v>2</v>
      </c>
      <c r="E2165" s="59" t="s">
        <v>80</v>
      </c>
      <c r="F2165" s="227">
        <v>4</v>
      </c>
      <c r="G2165" s="227">
        <v>0</v>
      </c>
      <c r="H2165" s="59">
        <v>7</v>
      </c>
      <c r="I2165" s="227">
        <v>7</v>
      </c>
      <c r="J2165" s="59">
        <v>6300</v>
      </c>
      <c r="K2165" s="78">
        <f>VLOOKUP(msa[[#This Row],[hwycov_id]],cnf[],10,FALSE)</f>
        <v>6300</v>
      </c>
      <c r="L2165" s="229">
        <f t="shared" si="99"/>
        <v>0</v>
      </c>
      <c r="M2165" s="228">
        <f t="shared" si="100"/>
        <v>0</v>
      </c>
      <c r="N2165" s="228">
        <f t="shared" si="101"/>
        <v>0</v>
      </c>
      <c r="O2165" s="298" t="e">
        <f>VLOOKUP(msa[[#This Row],[hwycov_id]],check!$A$2:$P$26,16,FALSE)</f>
        <v>#N/A</v>
      </c>
      <c r="P2165" s="298">
        <v>2189</v>
      </c>
    </row>
    <row r="2166" spans="1:16">
      <c r="A2166" s="59">
        <v>22478</v>
      </c>
      <c r="B2166" s="59">
        <v>4</v>
      </c>
      <c r="C2166" s="59">
        <v>1</v>
      </c>
      <c r="D2166" s="59">
        <v>2</v>
      </c>
      <c r="E2166" s="59" t="s">
        <v>80</v>
      </c>
      <c r="F2166" s="227">
        <v>4</v>
      </c>
      <c r="G2166" s="227">
        <v>0</v>
      </c>
      <c r="H2166" s="59">
        <v>7</v>
      </c>
      <c r="I2166" s="227">
        <v>7</v>
      </c>
      <c r="J2166" s="59">
        <v>6300</v>
      </c>
      <c r="K2166" s="78">
        <f>VLOOKUP(msa[[#This Row],[hwycov_id]],cnf[],10,FALSE)</f>
        <v>6300</v>
      </c>
      <c r="L2166" s="229">
        <f t="shared" si="99"/>
        <v>0</v>
      </c>
      <c r="M2166" s="228">
        <f t="shared" si="100"/>
        <v>0</v>
      </c>
      <c r="N2166" s="228">
        <f t="shared" si="101"/>
        <v>0</v>
      </c>
      <c r="O2166" s="298" t="e">
        <f>VLOOKUP(msa[[#This Row],[hwycov_id]],check!$A$2:$P$26,16,FALSE)</f>
        <v>#N/A</v>
      </c>
      <c r="P2166" s="298">
        <v>2190</v>
      </c>
    </row>
    <row r="2167" spans="1:16">
      <c r="A2167" s="59">
        <v>11882</v>
      </c>
      <c r="B2167" s="59">
        <v>4</v>
      </c>
      <c r="C2167" s="59">
        <v>1</v>
      </c>
      <c r="D2167" s="59">
        <v>2</v>
      </c>
      <c r="E2167" s="59" t="s">
        <v>80</v>
      </c>
      <c r="F2167" s="227">
        <v>4</v>
      </c>
      <c r="G2167" s="227">
        <v>0</v>
      </c>
      <c r="H2167" s="59">
        <v>7</v>
      </c>
      <c r="I2167" s="227">
        <v>19</v>
      </c>
      <c r="J2167" s="59">
        <v>6600</v>
      </c>
      <c r="K2167" s="78">
        <f>VLOOKUP(msa[[#This Row],[hwycov_id]],cnf[],10,FALSE)</f>
        <v>6600</v>
      </c>
      <c r="L2167" s="229">
        <f t="shared" si="99"/>
        <v>0</v>
      </c>
      <c r="M2167" s="228">
        <f t="shared" si="100"/>
        <v>0</v>
      </c>
      <c r="N2167" s="228">
        <f t="shared" si="101"/>
        <v>0</v>
      </c>
      <c r="O2167" s="298" t="e">
        <f>VLOOKUP(msa[[#This Row],[hwycov_id]],check!$A$2:$P$26,16,FALSE)</f>
        <v>#N/A</v>
      </c>
      <c r="P2167" s="298">
        <v>2191</v>
      </c>
    </row>
    <row r="2168" spans="1:16">
      <c r="A2168" s="59">
        <v>4083</v>
      </c>
      <c r="B2168" s="59">
        <v>4</v>
      </c>
      <c r="C2168" s="59">
        <v>1</v>
      </c>
      <c r="D2168" s="59">
        <v>2</v>
      </c>
      <c r="E2168" s="59" t="s">
        <v>80</v>
      </c>
      <c r="F2168" s="227">
        <v>4</v>
      </c>
      <c r="G2168" s="227">
        <v>0</v>
      </c>
      <c r="H2168" s="59">
        <v>7</v>
      </c>
      <c r="I2168" s="227">
        <v>7</v>
      </c>
      <c r="J2168" s="59">
        <v>7500</v>
      </c>
      <c r="K2168" s="78">
        <f>VLOOKUP(msa[[#This Row],[hwycov_id]],cnf[],10,FALSE)</f>
        <v>7500</v>
      </c>
      <c r="L2168" s="229">
        <f t="shared" si="99"/>
        <v>0</v>
      </c>
      <c r="M2168" s="228">
        <f t="shared" si="100"/>
        <v>0</v>
      </c>
      <c r="N2168" s="228">
        <f t="shared" si="101"/>
        <v>0</v>
      </c>
      <c r="O2168" s="298" t="e">
        <f>VLOOKUP(msa[[#This Row],[hwycov_id]],check!$A$2:$P$26,16,FALSE)</f>
        <v>#N/A</v>
      </c>
      <c r="P2168" s="298">
        <v>2192</v>
      </c>
    </row>
    <row r="2169" spans="1:16">
      <c r="A2169" s="59">
        <v>7218</v>
      </c>
      <c r="B2169" s="59">
        <v>4</v>
      </c>
      <c r="C2169" s="59">
        <v>1</v>
      </c>
      <c r="D2169" s="59">
        <v>2</v>
      </c>
      <c r="E2169" s="59" t="s">
        <v>80</v>
      </c>
      <c r="F2169" s="227">
        <v>4</v>
      </c>
      <c r="G2169" s="227">
        <v>0</v>
      </c>
      <c r="H2169" s="59">
        <v>7</v>
      </c>
      <c r="I2169" s="227">
        <v>7</v>
      </c>
      <c r="J2169" s="59">
        <v>8000</v>
      </c>
      <c r="K2169" s="78">
        <f>VLOOKUP(msa[[#This Row],[hwycov_id]],cnf[],10,FALSE)</f>
        <v>8000</v>
      </c>
      <c r="L2169" s="229">
        <f t="shared" si="99"/>
        <v>0</v>
      </c>
      <c r="M2169" s="228">
        <f t="shared" si="100"/>
        <v>0</v>
      </c>
      <c r="N2169" s="228">
        <f t="shared" si="101"/>
        <v>0</v>
      </c>
      <c r="O2169" s="298" t="e">
        <f>VLOOKUP(msa[[#This Row],[hwycov_id]],check!$A$2:$P$26,16,FALSE)</f>
        <v>#N/A</v>
      </c>
      <c r="P2169" s="298">
        <v>2193</v>
      </c>
    </row>
    <row r="2170" spans="1:16">
      <c r="A2170" s="59">
        <v>17088</v>
      </c>
      <c r="B2170" s="59">
        <v>4</v>
      </c>
      <c r="C2170" s="59">
        <v>1</v>
      </c>
      <c r="D2170" s="59">
        <v>2</v>
      </c>
      <c r="E2170" s="59" t="s">
        <v>80</v>
      </c>
      <c r="F2170" s="227">
        <v>4</v>
      </c>
      <c r="G2170" s="227">
        <v>0</v>
      </c>
      <c r="H2170" s="59">
        <v>7</v>
      </c>
      <c r="I2170" s="227">
        <v>19</v>
      </c>
      <c r="J2170" s="59">
        <v>8000</v>
      </c>
      <c r="K2170" s="78">
        <f>VLOOKUP(msa[[#This Row],[hwycov_id]],cnf[],10,FALSE)</f>
        <v>8000</v>
      </c>
      <c r="L2170" s="229">
        <f t="shared" si="99"/>
        <v>0</v>
      </c>
      <c r="M2170" s="228">
        <f t="shared" si="100"/>
        <v>0</v>
      </c>
      <c r="N2170" s="228">
        <f t="shared" si="101"/>
        <v>0</v>
      </c>
      <c r="O2170" s="298" t="e">
        <f>VLOOKUP(msa[[#This Row],[hwycov_id]],check!$A$2:$P$26,16,FALSE)</f>
        <v>#N/A</v>
      </c>
      <c r="P2170" s="298">
        <v>2194</v>
      </c>
    </row>
    <row r="2171" spans="1:16">
      <c r="A2171" s="59">
        <v>4087</v>
      </c>
      <c r="B2171" s="59">
        <v>4</v>
      </c>
      <c r="C2171" s="59">
        <v>1</v>
      </c>
      <c r="D2171" s="59">
        <v>2</v>
      </c>
      <c r="E2171" s="59" t="s">
        <v>80</v>
      </c>
      <c r="F2171" s="227">
        <v>4</v>
      </c>
      <c r="G2171" s="227">
        <v>0</v>
      </c>
      <c r="H2171" s="59">
        <v>7</v>
      </c>
      <c r="I2171" s="227">
        <v>7</v>
      </c>
      <c r="J2171" s="59">
        <v>8200</v>
      </c>
      <c r="K2171" s="78">
        <f>VLOOKUP(msa[[#This Row],[hwycov_id]],cnf[],10,FALSE)</f>
        <v>8200</v>
      </c>
      <c r="L2171" s="229">
        <f t="shared" si="99"/>
        <v>0</v>
      </c>
      <c r="M2171" s="228">
        <f t="shared" si="100"/>
        <v>0</v>
      </c>
      <c r="N2171" s="228">
        <f t="shared" si="101"/>
        <v>0</v>
      </c>
      <c r="O2171" s="298" t="e">
        <f>VLOOKUP(msa[[#This Row],[hwycov_id]],check!$A$2:$P$26,16,FALSE)</f>
        <v>#N/A</v>
      </c>
      <c r="P2171" s="298">
        <v>2195</v>
      </c>
    </row>
    <row r="2172" spans="1:16">
      <c r="A2172" s="59">
        <v>20775</v>
      </c>
      <c r="B2172" s="59">
        <v>4</v>
      </c>
      <c r="C2172" s="59">
        <v>1</v>
      </c>
      <c r="D2172" s="59">
        <v>2</v>
      </c>
      <c r="E2172" s="59" t="s">
        <v>80</v>
      </c>
      <c r="F2172" s="227">
        <v>4</v>
      </c>
      <c r="G2172" s="227">
        <v>0</v>
      </c>
      <c r="H2172" s="59">
        <v>7</v>
      </c>
      <c r="I2172" s="227">
        <v>19</v>
      </c>
      <c r="J2172" s="59">
        <v>8400</v>
      </c>
      <c r="K2172" s="78">
        <f>VLOOKUP(msa[[#This Row],[hwycov_id]],cnf[],10,FALSE)</f>
        <v>8400</v>
      </c>
      <c r="L2172" s="229">
        <f t="shared" si="99"/>
        <v>0</v>
      </c>
      <c r="M2172" s="228">
        <f t="shared" si="100"/>
        <v>0</v>
      </c>
      <c r="N2172" s="228">
        <f t="shared" si="101"/>
        <v>0</v>
      </c>
      <c r="O2172" s="298" t="e">
        <f>VLOOKUP(msa[[#This Row],[hwycov_id]],check!$A$2:$P$26,16,FALSE)</f>
        <v>#N/A</v>
      </c>
      <c r="P2172" s="298">
        <v>2196</v>
      </c>
    </row>
    <row r="2173" spans="1:16">
      <c r="A2173" s="59">
        <v>13322</v>
      </c>
      <c r="B2173" s="59">
        <v>4</v>
      </c>
      <c r="C2173" s="59">
        <v>1</v>
      </c>
      <c r="D2173" s="59">
        <v>2</v>
      </c>
      <c r="E2173" s="59" t="s">
        <v>80</v>
      </c>
      <c r="F2173" s="227">
        <v>4</v>
      </c>
      <c r="G2173" s="227">
        <v>0</v>
      </c>
      <c r="H2173" s="59">
        <v>7</v>
      </c>
      <c r="I2173" s="227">
        <v>7</v>
      </c>
      <c r="J2173" s="59">
        <v>9300</v>
      </c>
      <c r="K2173" s="78">
        <f>VLOOKUP(msa[[#This Row],[hwycov_id]],cnf[],10,FALSE)</f>
        <v>9300</v>
      </c>
      <c r="L2173" s="229">
        <f t="shared" si="99"/>
        <v>0</v>
      </c>
      <c r="M2173" s="228">
        <f t="shared" si="100"/>
        <v>0</v>
      </c>
      <c r="N2173" s="228">
        <f t="shared" si="101"/>
        <v>0</v>
      </c>
      <c r="O2173" s="298" t="e">
        <f>VLOOKUP(msa[[#This Row],[hwycov_id]],check!$A$2:$P$26,16,FALSE)</f>
        <v>#N/A</v>
      </c>
      <c r="P2173" s="298">
        <v>2197</v>
      </c>
    </row>
    <row r="2174" spans="1:16">
      <c r="A2174" s="59">
        <v>3183</v>
      </c>
      <c r="B2174" s="59">
        <v>4</v>
      </c>
      <c r="C2174" s="59">
        <v>1</v>
      </c>
      <c r="D2174" s="59">
        <v>2</v>
      </c>
      <c r="E2174" s="59" t="s">
        <v>80</v>
      </c>
      <c r="F2174" s="227">
        <v>4</v>
      </c>
      <c r="G2174" s="227">
        <v>0</v>
      </c>
      <c r="H2174" s="59">
        <v>7</v>
      </c>
      <c r="I2174" s="227">
        <v>7</v>
      </c>
      <c r="J2174" s="59">
        <v>9500</v>
      </c>
      <c r="K2174" s="78">
        <f>VLOOKUP(msa[[#This Row],[hwycov_id]],cnf[],10,FALSE)</f>
        <v>9500</v>
      </c>
      <c r="L2174" s="229">
        <f t="shared" si="99"/>
        <v>0</v>
      </c>
      <c r="M2174" s="228">
        <f t="shared" si="100"/>
        <v>0</v>
      </c>
      <c r="N2174" s="228">
        <f t="shared" si="101"/>
        <v>0</v>
      </c>
      <c r="O2174" s="298" t="e">
        <f>VLOOKUP(msa[[#This Row],[hwycov_id]],check!$A$2:$P$26,16,FALSE)</f>
        <v>#N/A</v>
      </c>
      <c r="P2174" s="298">
        <v>2198</v>
      </c>
    </row>
    <row r="2175" spans="1:16">
      <c r="A2175" s="59">
        <v>12825</v>
      </c>
      <c r="B2175" s="59">
        <v>4</v>
      </c>
      <c r="C2175" s="59">
        <v>1</v>
      </c>
      <c r="D2175" s="59">
        <v>2</v>
      </c>
      <c r="E2175" s="59" t="s">
        <v>80</v>
      </c>
      <c r="F2175" s="227">
        <v>4</v>
      </c>
      <c r="G2175" s="227">
        <v>0</v>
      </c>
      <c r="H2175" s="59">
        <v>7</v>
      </c>
      <c r="I2175" s="227">
        <v>7</v>
      </c>
      <c r="J2175" s="59">
        <v>9600</v>
      </c>
      <c r="K2175" s="78">
        <f>VLOOKUP(msa[[#This Row],[hwycov_id]],cnf[],10,FALSE)</f>
        <v>9600</v>
      </c>
      <c r="L2175" s="229">
        <f t="shared" si="99"/>
        <v>0</v>
      </c>
      <c r="M2175" s="228">
        <f t="shared" si="100"/>
        <v>0</v>
      </c>
      <c r="N2175" s="228">
        <f t="shared" si="101"/>
        <v>0</v>
      </c>
      <c r="O2175" s="298" t="e">
        <f>VLOOKUP(msa[[#This Row],[hwycov_id]],check!$A$2:$P$26,16,FALSE)</f>
        <v>#N/A</v>
      </c>
      <c r="P2175" s="298">
        <v>2199</v>
      </c>
    </row>
    <row r="2176" spans="1:16">
      <c r="A2176" s="59">
        <v>2720</v>
      </c>
      <c r="B2176" s="59">
        <v>4</v>
      </c>
      <c r="C2176" s="59">
        <v>1</v>
      </c>
      <c r="D2176" s="59">
        <v>2</v>
      </c>
      <c r="E2176" s="59" t="s">
        <v>80</v>
      </c>
      <c r="F2176" s="227">
        <v>4</v>
      </c>
      <c r="G2176" s="227">
        <v>1</v>
      </c>
      <c r="H2176" s="59">
        <v>7</v>
      </c>
      <c r="I2176" s="227">
        <v>7</v>
      </c>
      <c r="J2176" s="59">
        <v>10000</v>
      </c>
      <c r="K2176" s="78">
        <f>VLOOKUP(msa[[#This Row],[hwycov_id]],cnf[],10,FALSE)</f>
        <v>10000</v>
      </c>
      <c r="L2176" s="229">
        <f t="shared" si="99"/>
        <v>0</v>
      </c>
      <c r="M2176" s="228">
        <f t="shared" si="100"/>
        <v>0</v>
      </c>
      <c r="N2176" s="228">
        <f t="shared" si="101"/>
        <v>0</v>
      </c>
      <c r="O2176" s="298" t="e">
        <f>VLOOKUP(msa[[#This Row],[hwycov_id]],check!$A$2:$P$26,16,FALSE)</f>
        <v>#N/A</v>
      </c>
      <c r="P2176" s="298">
        <v>2200</v>
      </c>
    </row>
    <row r="2177" spans="1:16">
      <c r="A2177" s="59">
        <v>20010</v>
      </c>
      <c r="B2177" s="59">
        <v>4</v>
      </c>
      <c r="C2177" s="59">
        <v>1</v>
      </c>
      <c r="D2177" s="59">
        <v>2</v>
      </c>
      <c r="E2177" s="59" t="s">
        <v>80</v>
      </c>
      <c r="F2177" s="227">
        <v>4</v>
      </c>
      <c r="G2177" s="227">
        <v>1</v>
      </c>
      <c r="H2177" s="59">
        <v>7</v>
      </c>
      <c r="I2177" s="227">
        <v>19</v>
      </c>
      <c r="J2177" s="59">
        <v>10900</v>
      </c>
      <c r="K2177" s="78">
        <f>VLOOKUP(msa[[#This Row],[hwycov_id]],cnf[],10,FALSE)</f>
        <v>10900</v>
      </c>
      <c r="L2177" s="229">
        <f t="shared" si="99"/>
        <v>0</v>
      </c>
      <c r="M2177" s="228">
        <f t="shared" si="100"/>
        <v>0</v>
      </c>
      <c r="N2177" s="228">
        <f t="shared" si="101"/>
        <v>0</v>
      </c>
      <c r="O2177" s="298" t="e">
        <f>VLOOKUP(msa[[#This Row],[hwycov_id]],check!$A$2:$P$26,16,FALSE)</f>
        <v>#N/A</v>
      </c>
      <c r="P2177" s="298">
        <v>2201</v>
      </c>
    </row>
    <row r="2178" spans="1:16">
      <c r="A2178" s="59">
        <v>12393</v>
      </c>
      <c r="B2178" s="59">
        <v>4</v>
      </c>
      <c r="C2178" s="59">
        <v>1</v>
      </c>
      <c r="D2178" s="59">
        <v>2</v>
      </c>
      <c r="E2178" s="59" t="s">
        <v>80</v>
      </c>
      <c r="F2178" s="227">
        <v>4</v>
      </c>
      <c r="G2178" s="227">
        <v>1</v>
      </c>
      <c r="H2178" s="59">
        <v>7</v>
      </c>
      <c r="I2178" s="227">
        <v>7</v>
      </c>
      <c r="J2178" s="59">
        <v>11000</v>
      </c>
      <c r="K2178" s="78">
        <f>VLOOKUP(msa[[#This Row],[hwycov_id]],cnf[],10,FALSE)</f>
        <v>11000</v>
      </c>
      <c r="L2178" s="229">
        <f t="shared" ref="L2178:L2241" si="102">K2178/J2178-1</f>
        <v>0</v>
      </c>
      <c r="M2178" s="228">
        <f t="shared" ref="M2178:M2241" si="103">K2178-J2178</f>
        <v>0</v>
      </c>
      <c r="N2178" s="228">
        <f t="shared" ref="N2178:N2241" si="104">POWER(M2178,2)</f>
        <v>0</v>
      </c>
      <c r="O2178" s="298" t="e">
        <f>VLOOKUP(msa[[#This Row],[hwycov_id]],check!$A$2:$P$26,16,FALSE)</f>
        <v>#N/A</v>
      </c>
      <c r="P2178" s="298">
        <v>2202</v>
      </c>
    </row>
    <row r="2179" spans="1:16">
      <c r="A2179" s="59">
        <v>12396</v>
      </c>
      <c r="B2179" s="59">
        <v>4</v>
      </c>
      <c r="C2179" s="59">
        <v>1</v>
      </c>
      <c r="D2179" s="59">
        <v>2</v>
      </c>
      <c r="E2179" s="59" t="s">
        <v>80</v>
      </c>
      <c r="F2179" s="227">
        <v>4</v>
      </c>
      <c r="G2179" s="227">
        <v>1</v>
      </c>
      <c r="H2179" s="59">
        <v>7</v>
      </c>
      <c r="I2179" s="227">
        <v>7</v>
      </c>
      <c r="J2179" s="59">
        <v>12900</v>
      </c>
      <c r="K2179" s="78">
        <f>VLOOKUP(msa[[#This Row],[hwycov_id]],cnf[],10,FALSE)</f>
        <v>12900</v>
      </c>
      <c r="L2179" s="229">
        <f t="shared" si="102"/>
        <v>0</v>
      </c>
      <c r="M2179" s="228">
        <f t="shared" si="103"/>
        <v>0</v>
      </c>
      <c r="N2179" s="228">
        <f t="shared" si="104"/>
        <v>0</v>
      </c>
      <c r="O2179" s="298" t="e">
        <f>VLOOKUP(msa[[#This Row],[hwycov_id]],check!$A$2:$P$26,16,FALSE)</f>
        <v>#N/A</v>
      </c>
      <c r="P2179" s="298">
        <v>2203</v>
      </c>
    </row>
    <row r="2180" spans="1:16">
      <c r="A2180" s="59">
        <v>11867</v>
      </c>
      <c r="B2180" s="59">
        <v>4</v>
      </c>
      <c r="C2180" s="59">
        <v>1</v>
      </c>
      <c r="D2180" s="59">
        <v>2</v>
      </c>
      <c r="E2180" s="59" t="s">
        <v>80</v>
      </c>
      <c r="F2180" s="227">
        <v>4</v>
      </c>
      <c r="G2180" s="227">
        <v>1</v>
      </c>
      <c r="H2180" s="59">
        <v>7</v>
      </c>
      <c r="I2180" s="227">
        <v>19</v>
      </c>
      <c r="J2180" s="59">
        <v>13000</v>
      </c>
      <c r="K2180" s="78">
        <f>VLOOKUP(msa[[#This Row],[hwycov_id]],cnf[],10,FALSE)</f>
        <v>13000</v>
      </c>
      <c r="L2180" s="229">
        <f t="shared" si="102"/>
        <v>0</v>
      </c>
      <c r="M2180" s="228">
        <f t="shared" si="103"/>
        <v>0</v>
      </c>
      <c r="N2180" s="228">
        <f t="shared" si="104"/>
        <v>0</v>
      </c>
      <c r="O2180" s="298" t="e">
        <f>VLOOKUP(msa[[#This Row],[hwycov_id]],check!$A$2:$P$26,16,FALSE)</f>
        <v>#N/A</v>
      </c>
      <c r="P2180" s="298">
        <v>2204</v>
      </c>
    </row>
    <row r="2181" spans="1:16">
      <c r="A2181" s="59">
        <v>680</v>
      </c>
      <c r="B2181" s="59">
        <v>4</v>
      </c>
      <c r="C2181" s="59">
        <v>1</v>
      </c>
      <c r="D2181" s="59">
        <v>1</v>
      </c>
      <c r="E2181" s="59" t="s">
        <v>80</v>
      </c>
      <c r="F2181" s="227">
        <v>4</v>
      </c>
      <c r="G2181" s="227">
        <v>1</v>
      </c>
      <c r="H2181" s="59">
        <v>7</v>
      </c>
      <c r="I2181" s="227">
        <v>7</v>
      </c>
      <c r="J2181" s="59">
        <v>14300</v>
      </c>
      <c r="K2181" s="78">
        <f>VLOOKUP(msa[[#This Row],[hwycov_id]],cnf[],10,FALSE)</f>
        <v>14300</v>
      </c>
      <c r="L2181" s="229">
        <f t="shared" si="102"/>
        <v>0</v>
      </c>
      <c r="M2181" s="228">
        <f t="shared" si="103"/>
        <v>0</v>
      </c>
      <c r="N2181" s="228">
        <f t="shared" si="104"/>
        <v>0</v>
      </c>
      <c r="O2181" s="298" t="e">
        <f>VLOOKUP(msa[[#This Row],[hwycov_id]],check!$A$2:$P$26,16,FALSE)</f>
        <v>#N/A</v>
      </c>
      <c r="P2181" s="298">
        <v>2205</v>
      </c>
    </row>
    <row r="2182" spans="1:16">
      <c r="A2182" s="59">
        <v>17275</v>
      </c>
      <c r="B2182" s="59">
        <v>4</v>
      </c>
      <c r="C2182" s="59">
        <v>1</v>
      </c>
      <c r="D2182" s="59">
        <v>2</v>
      </c>
      <c r="E2182" s="59" t="s">
        <v>80</v>
      </c>
      <c r="F2182" s="227">
        <v>4</v>
      </c>
      <c r="G2182" s="227">
        <v>1</v>
      </c>
      <c r="H2182" s="59">
        <v>7</v>
      </c>
      <c r="I2182" s="227">
        <v>7</v>
      </c>
      <c r="J2182" s="59">
        <v>14300</v>
      </c>
      <c r="K2182" s="78">
        <f>VLOOKUP(msa[[#This Row],[hwycov_id]],cnf[],10,FALSE)</f>
        <v>14300</v>
      </c>
      <c r="L2182" s="229">
        <f t="shared" si="102"/>
        <v>0</v>
      </c>
      <c r="M2182" s="228">
        <f t="shared" si="103"/>
        <v>0</v>
      </c>
      <c r="N2182" s="228">
        <f t="shared" si="104"/>
        <v>0</v>
      </c>
      <c r="O2182" s="298" t="e">
        <f>VLOOKUP(msa[[#This Row],[hwycov_id]],check!$A$2:$P$26,16,FALSE)</f>
        <v>#N/A</v>
      </c>
      <c r="P2182" s="298">
        <v>2206</v>
      </c>
    </row>
    <row r="2183" spans="1:16">
      <c r="A2183" s="59">
        <v>13344</v>
      </c>
      <c r="B2183" s="59">
        <v>4</v>
      </c>
      <c r="C2183" s="59">
        <v>1</v>
      </c>
      <c r="D2183" s="59">
        <v>2</v>
      </c>
      <c r="E2183" s="59" t="s">
        <v>80</v>
      </c>
      <c r="F2183" s="227">
        <v>4</v>
      </c>
      <c r="G2183" s="227">
        <v>1</v>
      </c>
      <c r="H2183" s="59">
        <v>7</v>
      </c>
      <c r="I2183" s="227">
        <v>7</v>
      </c>
      <c r="J2183" s="59">
        <v>14400</v>
      </c>
      <c r="K2183" s="78">
        <f>VLOOKUP(msa[[#This Row],[hwycov_id]],cnf[],10,FALSE)</f>
        <v>14400</v>
      </c>
      <c r="L2183" s="229">
        <f t="shared" si="102"/>
        <v>0</v>
      </c>
      <c r="M2183" s="228">
        <f t="shared" si="103"/>
        <v>0</v>
      </c>
      <c r="N2183" s="228">
        <f t="shared" si="104"/>
        <v>0</v>
      </c>
      <c r="O2183" s="298" t="e">
        <f>VLOOKUP(msa[[#This Row],[hwycov_id]],check!$A$2:$P$26,16,FALSE)</f>
        <v>#N/A</v>
      </c>
      <c r="P2183" s="298">
        <v>2207</v>
      </c>
    </row>
    <row r="2184" spans="1:16">
      <c r="A2184" s="59">
        <v>682</v>
      </c>
      <c r="B2184" s="59">
        <v>4</v>
      </c>
      <c r="C2184" s="59">
        <v>1</v>
      </c>
      <c r="D2184" s="59">
        <v>1</v>
      </c>
      <c r="E2184" s="59" t="s">
        <v>80</v>
      </c>
      <c r="F2184" s="227">
        <v>4</v>
      </c>
      <c r="G2184" s="227">
        <v>1</v>
      </c>
      <c r="H2184" s="59">
        <v>7</v>
      </c>
      <c r="I2184" s="227">
        <v>7</v>
      </c>
      <c r="J2184" s="59">
        <v>14600</v>
      </c>
      <c r="K2184" s="78">
        <f>VLOOKUP(msa[[#This Row],[hwycov_id]],cnf[],10,FALSE)</f>
        <v>14600</v>
      </c>
      <c r="L2184" s="229">
        <f t="shared" si="102"/>
        <v>0</v>
      </c>
      <c r="M2184" s="228">
        <f t="shared" si="103"/>
        <v>0</v>
      </c>
      <c r="N2184" s="228">
        <f t="shared" si="104"/>
        <v>0</v>
      </c>
      <c r="O2184" s="298" t="e">
        <f>VLOOKUP(msa[[#This Row],[hwycov_id]],check!$A$2:$P$26,16,FALSE)</f>
        <v>#N/A</v>
      </c>
      <c r="P2184" s="298">
        <v>2208</v>
      </c>
    </row>
    <row r="2185" spans="1:16">
      <c r="A2185" s="59">
        <v>12390</v>
      </c>
      <c r="B2185" s="59">
        <v>4</v>
      </c>
      <c r="C2185" s="59">
        <v>1</v>
      </c>
      <c r="D2185" s="59">
        <v>2</v>
      </c>
      <c r="E2185" s="59" t="s">
        <v>80</v>
      </c>
      <c r="F2185" s="227">
        <v>4</v>
      </c>
      <c r="G2185" s="227">
        <v>1</v>
      </c>
      <c r="H2185" s="59">
        <v>7</v>
      </c>
      <c r="I2185" s="227">
        <v>7</v>
      </c>
      <c r="J2185" s="59">
        <v>14800</v>
      </c>
      <c r="K2185" s="78">
        <f>VLOOKUP(msa[[#This Row],[hwycov_id]],cnf[],10,FALSE)</f>
        <v>14800</v>
      </c>
      <c r="L2185" s="229">
        <f t="shared" si="102"/>
        <v>0</v>
      </c>
      <c r="M2185" s="228">
        <f t="shared" si="103"/>
        <v>0</v>
      </c>
      <c r="N2185" s="228">
        <f t="shared" si="104"/>
        <v>0</v>
      </c>
      <c r="O2185" s="298" t="e">
        <f>VLOOKUP(msa[[#This Row],[hwycov_id]],check!$A$2:$P$26,16,FALSE)</f>
        <v>#N/A</v>
      </c>
      <c r="P2185" s="298">
        <v>2209</v>
      </c>
    </row>
    <row r="2186" spans="1:16">
      <c r="A2186" s="59">
        <v>19883</v>
      </c>
      <c r="B2186" s="59">
        <v>4</v>
      </c>
      <c r="C2186" s="59">
        <v>1</v>
      </c>
      <c r="D2186" s="59">
        <v>2</v>
      </c>
      <c r="E2186" s="59" t="s">
        <v>82</v>
      </c>
      <c r="F2186" s="227">
        <v>4</v>
      </c>
      <c r="G2186" s="227">
        <v>1</v>
      </c>
      <c r="H2186" s="59">
        <v>7</v>
      </c>
      <c r="I2186" s="227">
        <v>7</v>
      </c>
      <c r="J2186" s="59">
        <v>16871</v>
      </c>
      <c r="K2186" s="78">
        <f>VLOOKUP(msa[[#This Row],[hwycov_id]],cnf[],10,FALSE)</f>
        <v>16871</v>
      </c>
      <c r="L2186" s="229">
        <f t="shared" si="102"/>
        <v>0</v>
      </c>
      <c r="M2186" s="228">
        <f t="shared" si="103"/>
        <v>0</v>
      </c>
      <c r="N2186" s="228">
        <f t="shared" si="104"/>
        <v>0</v>
      </c>
      <c r="O2186" s="298" t="e">
        <f>VLOOKUP(msa[[#This Row],[hwycov_id]],check!$A$2:$P$26,16,FALSE)</f>
        <v>#N/A</v>
      </c>
      <c r="P2186" s="298">
        <v>2210</v>
      </c>
    </row>
    <row r="2187" spans="1:16">
      <c r="A2187" s="59">
        <v>30923</v>
      </c>
      <c r="B2187" s="59">
        <v>4</v>
      </c>
      <c r="C2187" s="59">
        <v>1</v>
      </c>
      <c r="D2187" s="59">
        <v>2</v>
      </c>
      <c r="E2187" s="59" t="s">
        <v>80</v>
      </c>
      <c r="F2187" s="227">
        <v>4</v>
      </c>
      <c r="G2187" s="227">
        <v>1</v>
      </c>
      <c r="H2187" s="59">
        <v>7</v>
      </c>
      <c r="I2187" s="227">
        <v>19</v>
      </c>
      <c r="J2187" s="59">
        <v>17200</v>
      </c>
      <c r="K2187" s="78">
        <f>VLOOKUP(msa[[#This Row],[hwycov_id]],cnf[],10,FALSE)</f>
        <v>17200</v>
      </c>
      <c r="L2187" s="229">
        <f t="shared" si="102"/>
        <v>0</v>
      </c>
      <c r="M2187" s="228">
        <f t="shared" si="103"/>
        <v>0</v>
      </c>
      <c r="N2187" s="228">
        <f t="shared" si="104"/>
        <v>0</v>
      </c>
      <c r="O2187" s="298" t="e">
        <f>VLOOKUP(msa[[#This Row],[hwycov_id]],check!$A$2:$P$26,16,FALSE)</f>
        <v>#N/A</v>
      </c>
      <c r="P2187" s="298">
        <v>2211</v>
      </c>
    </row>
    <row r="2188" spans="1:16">
      <c r="A2188" s="59">
        <v>12713</v>
      </c>
      <c r="B2188" s="59">
        <v>4</v>
      </c>
      <c r="C2188" s="59">
        <v>1</v>
      </c>
      <c r="D2188" s="59">
        <v>2</v>
      </c>
      <c r="E2188" s="59" t="s">
        <v>80</v>
      </c>
      <c r="F2188" s="227">
        <v>4</v>
      </c>
      <c r="G2188" s="227">
        <v>1</v>
      </c>
      <c r="H2188" s="59">
        <v>7</v>
      </c>
      <c r="I2188" s="227">
        <v>19</v>
      </c>
      <c r="J2188" s="59">
        <v>17200</v>
      </c>
      <c r="K2188" s="78">
        <f>VLOOKUP(msa[[#This Row],[hwycov_id]],cnf[],10,FALSE)</f>
        <v>17200</v>
      </c>
      <c r="L2188" s="229">
        <f t="shared" si="102"/>
        <v>0</v>
      </c>
      <c r="M2188" s="228">
        <f t="shared" si="103"/>
        <v>0</v>
      </c>
      <c r="N2188" s="228">
        <f t="shared" si="104"/>
        <v>0</v>
      </c>
      <c r="O2188" s="298" t="e">
        <f>VLOOKUP(msa[[#This Row],[hwycov_id]],check!$A$2:$P$26,16,FALSE)</f>
        <v>#N/A</v>
      </c>
      <c r="P2188" s="298">
        <v>2212</v>
      </c>
    </row>
    <row r="2189" spans="1:16">
      <c r="A2189" s="59">
        <v>15080</v>
      </c>
      <c r="B2189" s="59">
        <v>4</v>
      </c>
      <c r="C2189" s="59">
        <v>1</v>
      </c>
      <c r="D2189" s="59">
        <v>1</v>
      </c>
      <c r="E2189" s="59" t="s">
        <v>80</v>
      </c>
      <c r="F2189" s="227">
        <v>4</v>
      </c>
      <c r="G2189" s="227">
        <v>1</v>
      </c>
      <c r="H2189" s="59">
        <v>7</v>
      </c>
      <c r="I2189" s="227">
        <v>7</v>
      </c>
      <c r="J2189" s="59">
        <v>17800</v>
      </c>
      <c r="K2189" s="78">
        <f>VLOOKUP(msa[[#This Row],[hwycov_id]],cnf[],10,FALSE)</f>
        <v>17800</v>
      </c>
      <c r="L2189" s="229">
        <f t="shared" si="102"/>
        <v>0</v>
      </c>
      <c r="M2189" s="228">
        <f t="shared" si="103"/>
        <v>0</v>
      </c>
      <c r="N2189" s="228">
        <f t="shared" si="104"/>
        <v>0</v>
      </c>
      <c r="O2189" s="298" t="e">
        <f>VLOOKUP(msa[[#This Row],[hwycov_id]],check!$A$2:$P$26,16,FALSE)</f>
        <v>#N/A</v>
      </c>
      <c r="P2189" s="298">
        <v>2213</v>
      </c>
    </row>
    <row r="2190" spans="1:16">
      <c r="A2190" s="59">
        <v>19870</v>
      </c>
      <c r="B2190" s="59">
        <v>4</v>
      </c>
      <c r="C2190" s="59">
        <v>1</v>
      </c>
      <c r="D2190" s="59">
        <v>2</v>
      </c>
      <c r="E2190" s="59" t="s">
        <v>80</v>
      </c>
      <c r="F2190" s="227">
        <v>4</v>
      </c>
      <c r="G2190" s="227">
        <v>1</v>
      </c>
      <c r="H2190" s="59">
        <v>7</v>
      </c>
      <c r="I2190" s="227">
        <v>7</v>
      </c>
      <c r="J2190" s="59">
        <v>18200</v>
      </c>
      <c r="K2190" s="78">
        <f>VLOOKUP(msa[[#This Row],[hwycov_id]],cnf[],10,FALSE)</f>
        <v>18200</v>
      </c>
      <c r="L2190" s="229">
        <f t="shared" si="102"/>
        <v>0</v>
      </c>
      <c r="M2190" s="228">
        <f t="shared" si="103"/>
        <v>0</v>
      </c>
      <c r="N2190" s="228">
        <f t="shared" si="104"/>
        <v>0</v>
      </c>
      <c r="O2190" s="298" t="e">
        <f>VLOOKUP(msa[[#This Row],[hwycov_id]],check!$A$2:$P$26,16,FALSE)</f>
        <v>#N/A</v>
      </c>
      <c r="P2190" s="298">
        <v>2214</v>
      </c>
    </row>
    <row r="2191" spans="1:16">
      <c r="A2191" s="59">
        <v>19872</v>
      </c>
      <c r="B2191" s="59">
        <v>4</v>
      </c>
      <c r="C2191" s="59">
        <v>1</v>
      </c>
      <c r="D2191" s="59">
        <v>2</v>
      </c>
      <c r="E2191" s="59" t="s">
        <v>80</v>
      </c>
      <c r="F2191" s="227">
        <v>4</v>
      </c>
      <c r="G2191" s="227">
        <v>1</v>
      </c>
      <c r="H2191" s="59">
        <v>7</v>
      </c>
      <c r="I2191" s="227">
        <v>7</v>
      </c>
      <c r="J2191" s="59">
        <v>18500</v>
      </c>
      <c r="K2191" s="78">
        <f>VLOOKUP(msa[[#This Row],[hwycov_id]],cnf[],10,FALSE)</f>
        <v>18500</v>
      </c>
      <c r="L2191" s="229">
        <f t="shared" si="102"/>
        <v>0</v>
      </c>
      <c r="M2191" s="228">
        <f t="shared" si="103"/>
        <v>0</v>
      </c>
      <c r="N2191" s="228">
        <f t="shared" si="104"/>
        <v>0</v>
      </c>
      <c r="O2191" s="298" t="e">
        <f>VLOOKUP(msa[[#This Row],[hwycov_id]],check!$A$2:$P$26,16,FALSE)</f>
        <v>#N/A</v>
      </c>
      <c r="P2191" s="298">
        <v>2215</v>
      </c>
    </row>
    <row r="2192" spans="1:16">
      <c r="A2192" s="59">
        <v>15240</v>
      </c>
      <c r="B2192" s="59">
        <v>4</v>
      </c>
      <c r="C2192" s="59">
        <v>1</v>
      </c>
      <c r="D2192" s="59">
        <v>1</v>
      </c>
      <c r="E2192" s="59" t="s">
        <v>80</v>
      </c>
      <c r="F2192" s="227">
        <v>4</v>
      </c>
      <c r="G2192" s="227">
        <v>1</v>
      </c>
      <c r="H2192" s="59">
        <v>7</v>
      </c>
      <c r="I2192" s="227">
        <v>7</v>
      </c>
      <c r="J2192" s="59">
        <v>18500</v>
      </c>
      <c r="K2192" s="78">
        <f>VLOOKUP(msa[[#This Row],[hwycov_id]],cnf[],10,FALSE)</f>
        <v>18500</v>
      </c>
      <c r="L2192" s="229">
        <f t="shared" si="102"/>
        <v>0</v>
      </c>
      <c r="M2192" s="228">
        <f t="shared" si="103"/>
        <v>0</v>
      </c>
      <c r="N2192" s="228">
        <f t="shared" si="104"/>
        <v>0</v>
      </c>
      <c r="O2192" s="298" t="e">
        <f>VLOOKUP(msa[[#This Row],[hwycov_id]],check!$A$2:$P$26,16,FALSE)</f>
        <v>#N/A</v>
      </c>
      <c r="P2192" s="298">
        <v>2216</v>
      </c>
    </row>
    <row r="2193" spans="1:16">
      <c r="A2193" s="59">
        <v>19873</v>
      </c>
      <c r="B2193" s="59">
        <v>4</v>
      </c>
      <c r="C2193" s="59">
        <v>1</v>
      </c>
      <c r="D2193" s="59">
        <v>2</v>
      </c>
      <c r="E2193" s="59" t="s">
        <v>80</v>
      </c>
      <c r="F2193" s="227">
        <v>4</v>
      </c>
      <c r="G2193" s="227">
        <v>1</v>
      </c>
      <c r="H2193" s="59">
        <v>7</v>
      </c>
      <c r="I2193" s="227">
        <v>7</v>
      </c>
      <c r="J2193" s="59">
        <v>18800</v>
      </c>
      <c r="K2193" s="78">
        <f>VLOOKUP(msa[[#This Row],[hwycov_id]],cnf[],10,FALSE)</f>
        <v>18800</v>
      </c>
      <c r="L2193" s="229">
        <f t="shared" si="102"/>
        <v>0</v>
      </c>
      <c r="M2193" s="228">
        <f t="shared" si="103"/>
        <v>0</v>
      </c>
      <c r="N2193" s="228">
        <f t="shared" si="104"/>
        <v>0</v>
      </c>
      <c r="O2193" s="298" t="e">
        <f>VLOOKUP(msa[[#This Row],[hwycov_id]],check!$A$2:$P$26,16,FALSE)</f>
        <v>#N/A</v>
      </c>
      <c r="P2193" s="298">
        <v>2217</v>
      </c>
    </row>
    <row r="2194" spans="1:16">
      <c r="A2194" s="59">
        <v>12432</v>
      </c>
      <c r="B2194" s="59">
        <v>4</v>
      </c>
      <c r="C2194" s="59">
        <v>1</v>
      </c>
      <c r="D2194" s="59">
        <v>2</v>
      </c>
      <c r="E2194" s="59" t="s">
        <v>80</v>
      </c>
      <c r="F2194" s="227">
        <v>4</v>
      </c>
      <c r="G2194" s="227">
        <v>2</v>
      </c>
      <c r="H2194" s="59">
        <v>7</v>
      </c>
      <c r="I2194" s="227">
        <v>7</v>
      </c>
      <c r="J2194" s="59">
        <v>25100</v>
      </c>
      <c r="K2194" s="78">
        <f>VLOOKUP(msa[[#This Row],[hwycov_id]],cnf[],10,FALSE)</f>
        <v>25100</v>
      </c>
      <c r="L2194" s="229">
        <f t="shared" si="102"/>
        <v>0</v>
      </c>
      <c r="M2194" s="228">
        <f t="shared" si="103"/>
        <v>0</v>
      </c>
      <c r="N2194" s="228">
        <f t="shared" si="104"/>
        <v>0</v>
      </c>
      <c r="O2194" s="298" t="e">
        <f>VLOOKUP(msa[[#This Row],[hwycov_id]],check!$A$2:$P$26,16,FALSE)</f>
        <v>#N/A</v>
      </c>
      <c r="P2194" s="298">
        <v>2218</v>
      </c>
    </row>
    <row r="2195" spans="1:16">
      <c r="A2195" s="59">
        <v>11707</v>
      </c>
      <c r="B2195" s="59">
        <v>5</v>
      </c>
      <c r="C2195" s="59">
        <v>1</v>
      </c>
      <c r="D2195" s="59">
        <v>2</v>
      </c>
      <c r="E2195" s="59" t="s">
        <v>80</v>
      </c>
      <c r="F2195" s="227">
        <v>4</v>
      </c>
      <c r="G2195" s="227">
        <v>0</v>
      </c>
      <c r="H2195" s="59">
        <v>7</v>
      </c>
      <c r="I2195" s="227">
        <v>14</v>
      </c>
      <c r="J2195" s="59">
        <v>600</v>
      </c>
      <c r="K2195" s="78">
        <f>VLOOKUP(msa[[#This Row],[hwycov_id]],cnf[],10,FALSE)</f>
        <v>600</v>
      </c>
      <c r="L2195" s="229">
        <f t="shared" si="102"/>
        <v>0</v>
      </c>
      <c r="M2195" s="228">
        <f t="shared" si="103"/>
        <v>0</v>
      </c>
      <c r="N2195" s="228">
        <f t="shared" si="104"/>
        <v>0</v>
      </c>
      <c r="O2195" s="298" t="e">
        <f>VLOOKUP(msa[[#This Row],[hwycov_id]],check!$A$2:$P$26,16,FALSE)</f>
        <v>#N/A</v>
      </c>
      <c r="P2195" s="298">
        <v>2219</v>
      </c>
    </row>
    <row r="2196" spans="1:16">
      <c r="A2196" s="59">
        <v>20626</v>
      </c>
      <c r="B2196" s="59">
        <v>5</v>
      </c>
      <c r="C2196" s="59">
        <v>1</v>
      </c>
      <c r="D2196" s="59">
        <v>2</v>
      </c>
      <c r="E2196" s="59" t="s">
        <v>80</v>
      </c>
      <c r="F2196" s="227">
        <v>4</v>
      </c>
      <c r="G2196" s="227">
        <v>0</v>
      </c>
      <c r="H2196" s="59">
        <v>7</v>
      </c>
      <c r="I2196" s="227">
        <v>19</v>
      </c>
      <c r="J2196" s="59">
        <v>2300</v>
      </c>
      <c r="K2196" s="78">
        <f>VLOOKUP(msa[[#This Row],[hwycov_id]],cnf[],10,FALSE)</f>
        <v>2300</v>
      </c>
      <c r="L2196" s="229">
        <f t="shared" si="102"/>
        <v>0</v>
      </c>
      <c r="M2196" s="228">
        <f t="shared" si="103"/>
        <v>0</v>
      </c>
      <c r="N2196" s="228">
        <f t="shared" si="104"/>
        <v>0</v>
      </c>
      <c r="O2196" s="298" t="e">
        <f>VLOOKUP(msa[[#This Row],[hwycov_id]],check!$A$2:$P$26,16,FALSE)</f>
        <v>#N/A</v>
      </c>
      <c r="P2196" s="298">
        <v>2220</v>
      </c>
    </row>
    <row r="2197" spans="1:16">
      <c r="A2197" s="59">
        <v>12783</v>
      </c>
      <c r="B2197" s="59">
        <v>5</v>
      </c>
      <c r="C2197" s="59">
        <v>1</v>
      </c>
      <c r="D2197" s="59">
        <v>2</v>
      </c>
      <c r="E2197" s="59" t="s">
        <v>80</v>
      </c>
      <c r="F2197" s="227">
        <v>4</v>
      </c>
      <c r="G2197" s="227">
        <v>0</v>
      </c>
      <c r="H2197" s="59">
        <v>7</v>
      </c>
      <c r="I2197" s="227">
        <v>7</v>
      </c>
      <c r="J2197" s="59">
        <v>3900</v>
      </c>
      <c r="K2197" s="78">
        <f>VLOOKUP(msa[[#This Row],[hwycov_id]],cnf[],10,FALSE)</f>
        <v>3900</v>
      </c>
      <c r="L2197" s="229">
        <f t="shared" si="102"/>
        <v>0</v>
      </c>
      <c r="M2197" s="228">
        <f t="shared" si="103"/>
        <v>0</v>
      </c>
      <c r="N2197" s="228">
        <f t="shared" si="104"/>
        <v>0</v>
      </c>
      <c r="O2197" s="298" t="e">
        <f>VLOOKUP(msa[[#This Row],[hwycov_id]],check!$A$2:$P$26,16,FALSE)</f>
        <v>#N/A</v>
      </c>
      <c r="P2197" s="298">
        <v>2221</v>
      </c>
    </row>
    <row r="2198" spans="1:16">
      <c r="A2198" s="59">
        <v>2677</v>
      </c>
      <c r="B2198" s="59">
        <v>5</v>
      </c>
      <c r="C2198" s="59">
        <v>1</v>
      </c>
      <c r="D2198" s="59">
        <v>2</v>
      </c>
      <c r="E2198" s="59" t="s">
        <v>80</v>
      </c>
      <c r="F2198" s="227">
        <v>4</v>
      </c>
      <c r="G2198" s="227">
        <v>0</v>
      </c>
      <c r="H2198" s="59">
        <v>7</v>
      </c>
      <c r="I2198" s="227">
        <v>19</v>
      </c>
      <c r="J2198" s="59">
        <v>3900</v>
      </c>
      <c r="K2198" s="78">
        <f>VLOOKUP(msa[[#This Row],[hwycov_id]],cnf[],10,FALSE)</f>
        <v>3900</v>
      </c>
      <c r="L2198" s="229">
        <f t="shared" si="102"/>
        <v>0</v>
      </c>
      <c r="M2198" s="228">
        <f t="shared" si="103"/>
        <v>0</v>
      </c>
      <c r="N2198" s="228">
        <f t="shared" si="104"/>
        <v>0</v>
      </c>
      <c r="O2198" s="298" t="e">
        <f>VLOOKUP(msa[[#This Row],[hwycov_id]],check!$A$2:$P$26,16,FALSE)</f>
        <v>#N/A</v>
      </c>
      <c r="P2198" s="298">
        <v>2222</v>
      </c>
    </row>
    <row r="2199" spans="1:16">
      <c r="A2199" s="59">
        <v>19684</v>
      </c>
      <c r="B2199" s="59">
        <v>5</v>
      </c>
      <c r="C2199" s="59">
        <v>1</v>
      </c>
      <c r="D2199" s="59">
        <v>2</v>
      </c>
      <c r="E2199" s="59" t="s">
        <v>80</v>
      </c>
      <c r="F2199" s="227">
        <v>4</v>
      </c>
      <c r="G2199" s="227">
        <v>0</v>
      </c>
      <c r="H2199" s="59">
        <v>7</v>
      </c>
      <c r="I2199" s="227">
        <v>7</v>
      </c>
      <c r="J2199" s="59">
        <v>4800</v>
      </c>
      <c r="K2199" s="78">
        <f>VLOOKUP(msa[[#This Row],[hwycov_id]],cnf[],10,FALSE)</f>
        <v>4800</v>
      </c>
      <c r="L2199" s="229">
        <f t="shared" si="102"/>
        <v>0</v>
      </c>
      <c r="M2199" s="228">
        <f t="shared" si="103"/>
        <v>0</v>
      </c>
      <c r="N2199" s="228">
        <f t="shared" si="104"/>
        <v>0</v>
      </c>
      <c r="O2199" s="298" t="e">
        <f>VLOOKUP(msa[[#This Row],[hwycov_id]],check!$A$2:$P$26,16,FALSE)</f>
        <v>#N/A</v>
      </c>
      <c r="P2199" s="298">
        <v>2223</v>
      </c>
    </row>
    <row r="2200" spans="1:16">
      <c r="A2200" s="59">
        <v>16313</v>
      </c>
      <c r="B2200" s="59">
        <v>5</v>
      </c>
      <c r="C2200" s="59">
        <v>1</v>
      </c>
      <c r="D2200" s="59">
        <v>2</v>
      </c>
      <c r="E2200" s="59" t="s">
        <v>80</v>
      </c>
      <c r="F2200" s="227">
        <v>4</v>
      </c>
      <c r="G2200" s="227">
        <v>0</v>
      </c>
      <c r="H2200" s="59">
        <v>7</v>
      </c>
      <c r="I2200" s="227">
        <v>7</v>
      </c>
      <c r="J2200" s="59">
        <v>5700</v>
      </c>
      <c r="K2200" s="78">
        <f>VLOOKUP(msa[[#This Row],[hwycov_id]],cnf[],10,FALSE)</f>
        <v>5700</v>
      </c>
      <c r="L2200" s="229">
        <f t="shared" si="102"/>
        <v>0</v>
      </c>
      <c r="M2200" s="228">
        <f t="shared" si="103"/>
        <v>0</v>
      </c>
      <c r="N2200" s="228">
        <f t="shared" si="104"/>
        <v>0</v>
      </c>
      <c r="O2200" s="298" t="e">
        <f>VLOOKUP(msa[[#This Row],[hwycov_id]],check!$A$2:$P$26,16,FALSE)</f>
        <v>#N/A</v>
      </c>
      <c r="P2200" s="298">
        <v>2224</v>
      </c>
    </row>
    <row r="2201" spans="1:16">
      <c r="A2201" s="59">
        <v>20923</v>
      </c>
      <c r="B2201" s="59">
        <v>5</v>
      </c>
      <c r="C2201" s="59">
        <v>1</v>
      </c>
      <c r="D2201" s="59">
        <v>2</v>
      </c>
      <c r="E2201" s="59" t="s">
        <v>80</v>
      </c>
      <c r="F2201" s="227">
        <v>4</v>
      </c>
      <c r="G2201" s="227">
        <v>0</v>
      </c>
      <c r="H2201" s="59">
        <v>7</v>
      </c>
      <c r="I2201" s="227">
        <v>7</v>
      </c>
      <c r="J2201" s="59">
        <v>6300</v>
      </c>
      <c r="K2201" s="78">
        <f>VLOOKUP(msa[[#This Row],[hwycov_id]],cnf[],10,FALSE)</f>
        <v>6300</v>
      </c>
      <c r="L2201" s="229">
        <f t="shared" si="102"/>
        <v>0</v>
      </c>
      <c r="M2201" s="228">
        <f t="shared" si="103"/>
        <v>0</v>
      </c>
      <c r="N2201" s="228">
        <f t="shared" si="104"/>
        <v>0</v>
      </c>
      <c r="O2201" s="298" t="e">
        <f>VLOOKUP(msa[[#This Row],[hwycov_id]],check!$A$2:$P$26,16,FALSE)</f>
        <v>#N/A</v>
      </c>
      <c r="P2201" s="298">
        <v>2225</v>
      </c>
    </row>
    <row r="2202" spans="1:16">
      <c r="A2202" s="59">
        <v>4239</v>
      </c>
      <c r="B2202" s="59">
        <v>5</v>
      </c>
      <c r="C2202" s="59">
        <v>1</v>
      </c>
      <c r="D2202" s="59">
        <v>2</v>
      </c>
      <c r="E2202" s="59" t="s">
        <v>80</v>
      </c>
      <c r="F2202" s="227">
        <v>4</v>
      </c>
      <c r="G2202" s="227">
        <v>0</v>
      </c>
      <c r="H2202" s="59">
        <v>7</v>
      </c>
      <c r="I2202" s="227">
        <v>7</v>
      </c>
      <c r="J2202" s="59">
        <v>6700</v>
      </c>
      <c r="K2202" s="78">
        <f>VLOOKUP(msa[[#This Row],[hwycov_id]],cnf[],10,FALSE)</f>
        <v>6700</v>
      </c>
      <c r="L2202" s="229">
        <f t="shared" si="102"/>
        <v>0</v>
      </c>
      <c r="M2202" s="228">
        <f t="shared" si="103"/>
        <v>0</v>
      </c>
      <c r="N2202" s="228">
        <f t="shared" si="104"/>
        <v>0</v>
      </c>
      <c r="O2202" s="298" t="e">
        <f>VLOOKUP(msa[[#This Row],[hwycov_id]],check!$A$2:$P$26,16,FALSE)</f>
        <v>#N/A</v>
      </c>
      <c r="P2202" s="298">
        <v>2226</v>
      </c>
    </row>
    <row r="2203" spans="1:16">
      <c r="A2203" s="59">
        <v>8580</v>
      </c>
      <c r="B2203" s="59">
        <v>5</v>
      </c>
      <c r="C2203" s="59">
        <v>1</v>
      </c>
      <c r="D2203" s="59">
        <v>2</v>
      </c>
      <c r="E2203" s="59" t="s">
        <v>80</v>
      </c>
      <c r="F2203" s="227">
        <v>4</v>
      </c>
      <c r="G2203" s="227">
        <v>0</v>
      </c>
      <c r="H2203" s="59">
        <v>7</v>
      </c>
      <c r="I2203" s="227">
        <v>19</v>
      </c>
      <c r="J2203" s="59">
        <v>7600</v>
      </c>
      <c r="K2203" s="78">
        <f>VLOOKUP(msa[[#This Row],[hwycov_id]],cnf[],10,FALSE)</f>
        <v>7600</v>
      </c>
      <c r="L2203" s="229">
        <f t="shared" si="102"/>
        <v>0</v>
      </c>
      <c r="M2203" s="228">
        <f t="shared" si="103"/>
        <v>0</v>
      </c>
      <c r="N2203" s="228">
        <f t="shared" si="104"/>
        <v>0</v>
      </c>
      <c r="O2203" s="298" t="e">
        <f>VLOOKUP(msa[[#This Row],[hwycov_id]],check!$A$2:$P$26,16,FALSE)</f>
        <v>#N/A</v>
      </c>
      <c r="P2203" s="298">
        <v>2227</v>
      </c>
    </row>
    <row r="2204" spans="1:16">
      <c r="A2204" s="59">
        <v>16869</v>
      </c>
      <c r="B2204" s="59">
        <v>5</v>
      </c>
      <c r="C2204" s="59">
        <v>1</v>
      </c>
      <c r="D2204" s="59">
        <v>2</v>
      </c>
      <c r="E2204" s="59" t="s">
        <v>80</v>
      </c>
      <c r="F2204" s="227">
        <v>4</v>
      </c>
      <c r="G2204" s="227">
        <v>0</v>
      </c>
      <c r="H2204" s="59">
        <v>7</v>
      </c>
      <c r="I2204" s="227">
        <v>7</v>
      </c>
      <c r="J2204" s="59">
        <v>8000</v>
      </c>
      <c r="K2204" s="78">
        <f>VLOOKUP(msa[[#This Row],[hwycov_id]],cnf[],10,FALSE)</f>
        <v>8000</v>
      </c>
      <c r="L2204" s="229">
        <f t="shared" si="102"/>
        <v>0</v>
      </c>
      <c r="M2204" s="228">
        <f t="shared" si="103"/>
        <v>0</v>
      </c>
      <c r="N2204" s="228">
        <f t="shared" si="104"/>
        <v>0</v>
      </c>
      <c r="O2204" s="298" t="e">
        <f>VLOOKUP(msa[[#This Row],[hwycov_id]],check!$A$2:$P$26,16,FALSE)</f>
        <v>#N/A</v>
      </c>
      <c r="P2204" s="298">
        <v>2228</v>
      </c>
    </row>
    <row r="2205" spans="1:16">
      <c r="A2205" s="59">
        <v>5754</v>
      </c>
      <c r="B2205" s="59">
        <v>5</v>
      </c>
      <c r="C2205" s="59">
        <v>1</v>
      </c>
      <c r="D2205" s="59">
        <v>2</v>
      </c>
      <c r="E2205" s="59" t="s">
        <v>80</v>
      </c>
      <c r="F2205" s="227">
        <v>4</v>
      </c>
      <c r="G2205" s="227">
        <v>1</v>
      </c>
      <c r="H2205" s="59">
        <v>7</v>
      </c>
      <c r="I2205" s="227">
        <v>19</v>
      </c>
      <c r="J2205" s="59">
        <v>12900</v>
      </c>
      <c r="K2205" s="78">
        <f>VLOOKUP(msa[[#This Row],[hwycov_id]],cnf[],10,FALSE)</f>
        <v>12900</v>
      </c>
      <c r="L2205" s="229">
        <f t="shared" si="102"/>
        <v>0</v>
      </c>
      <c r="M2205" s="228">
        <f t="shared" si="103"/>
        <v>0</v>
      </c>
      <c r="N2205" s="228">
        <f t="shared" si="104"/>
        <v>0</v>
      </c>
      <c r="O2205" s="298" t="e">
        <f>VLOOKUP(msa[[#This Row],[hwycov_id]],check!$A$2:$P$26,16,FALSE)</f>
        <v>#N/A</v>
      </c>
      <c r="P2205" s="298">
        <v>2229</v>
      </c>
    </row>
    <row r="2206" spans="1:16">
      <c r="A2206" s="59">
        <v>6819</v>
      </c>
      <c r="B2206" s="59">
        <v>6</v>
      </c>
      <c r="C2206" s="59">
        <v>1</v>
      </c>
      <c r="D2206" s="59">
        <v>2</v>
      </c>
      <c r="E2206" s="59" t="s">
        <v>80</v>
      </c>
      <c r="F2206" s="227">
        <v>4</v>
      </c>
      <c r="G2206" s="227">
        <v>0</v>
      </c>
      <c r="H2206" s="59">
        <v>7</v>
      </c>
      <c r="I2206" s="227">
        <v>19</v>
      </c>
      <c r="J2206" s="59">
        <v>400</v>
      </c>
      <c r="K2206" s="78">
        <f>VLOOKUP(msa[[#This Row],[hwycov_id]],cnf[],10,FALSE)</f>
        <v>400</v>
      </c>
      <c r="L2206" s="229">
        <f t="shared" si="102"/>
        <v>0</v>
      </c>
      <c r="M2206" s="228">
        <f t="shared" si="103"/>
        <v>0</v>
      </c>
      <c r="N2206" s="228">
        <f t="shared" si="104"/>
        <v>0</v>
      </c>
      <c r="O2206" s="298" t="e">
        <f>VLOOKUP(msa[[#This Row],[hwycov_id]],check!$A$2:$P$26,16,FALSE)</f>
        <v>#N/A</v>
      </c>
      <c r="P2206" s="298">
        <v>2230</v>
      </c>
    </row>
    <row r="2207" spans="1:16">
      <c r="A2207" s="59">
        <v>30944</v>
      </c>
      <c r="B2207" s="59">
        <v>6</v>
      </c>
      <c r="C2207" s="59">
        <v>1</v>
      </c>
      <c r="D2207" s="59">
        <v>2</v>
      </c>
      <c r="E2207" s="59" t="s">
        <v>80</v>
      </c>
      <c r="F2207" s="227">
        <v>4</v>
      </c>
      <c r="G2207" s="227">
        <v>0</v>
      </c>
      <c r="H2207" s="59">
        <v>7</v>
      </c>
      <c r="I2207" s="227">
        <v>19</v>
      </c>
      <c r="J2207" s="59">
        <v>800</v>
      </c>
      <c r="K2207" s="78">
        <f>VLOOKUP(msa[[#This Row],[hwycov_id]],cnf[],10,FALSE)</f>
        <v>800</v>
      </c>
      <c r="L2207" s="229">
        <f t="shared" si="102"/>
        <v>0</v>
      </c>
      <c r="M2207" s="228">
        <f t="shared" si="103"/>
        <v>0</v>
      </c>
      <c r="N2207" s="228">
        <f t="shared" si="104"/>
        <v>0</v>
      </c>
      <c r="O2207" s="298" t="e">
        <f>VLOOKUP(msa[[#This Row],[hwycov_id]],check!$A$2:$P$26,16,FALSE)</f>
        <v>#N/A</v>
      </c>
      <c r="P2207" s="298">
        <v>2231</v>
      </c>
    </row>
    <row r="2208" spans="1:16">
      <c r="A2208" s="59">
        <v>22431</v>
      </c>
      <c r="B2208" s="59">
        <v>6</v>
      </c>
      <c r="C2208" s="59">
        <v>1</v>
      </c>
      <c r="D2208" s="59">
        <v>2</v>
      </c>
      <c r="E2208" s="59" t="s">
        <v>80</v>
      </c>
      <c r="F2208" s="227">
        <v>4</v>
      </c>
      <c r="G2208" s="227">
        <v>0</v>
      </c>
      <c r="H2208" s="59">
        <v>7</v>
      </c>
      <c r="I2208" s="227">
        <v>19</v>
      </c>
      <c r="J2208" s="59">
        <v>3400</v>
      </c>
      <c r="K2208" s="78">
        <f>VLOOKUP(msa[[#This Row],[hwycov_id]],cnf[],10,FALSE)</f>
        <v>3400</v>
      </c>
      <c r="L2208" s="229">
        <f t="shared" si="102"/>
        <v>0</v>
      </c>
      <c r="M2208" s="228">
        <f t="shared" si="103"/>
        <v>0</v>
      </c>
      <c r="N2208" s="228">
        <f t="shared" si="104"/>
        <v>0</v>
      </c>
      <c r="O2208" s="298" t="e">
        <f>VLOOKUP(msa[[#This Row],[hwycov_id]],check!$A$2:$P$26,16,FALSE)</f>
        <v>#N/A</v>
      </c>
      <c r="P2208" s="298">
        <v>2232</v>
      </c>
    </row>
    <row r="2209" spans="1:16">
      <c r="A2209" s="59">
        <v>23583</v>
      </c>
      <c r="B2209" s="59">
        <v>6</v>
      </c>
      <c r="C2209" s="59">
        <v>1</v>
      </c>
      <c r="D2209" s="59">
        <v>2</v>
      </c>
      <c r="E2209" s="59" t="s">
        <v>80</v>
      </c>
      <c r="F2209" s="227">
        <v>4</v>
      </c>
      <c r="G2209" s="227">
        <v>0</v>
      </c>
      <c r="H2209" s="59">
        <v>7</v>
      </c>
      <c r="I2209" s="227">
        <v>19</v>
      </c>
      <c r="J2209" s="59">
        <v>4500</v>
      </c>
      <c r="K2209" s="78">
        <f>VLOOKUP(msa[[#This Row],[hwycov_id]],cnf[],10,FALSE)</f>
        <v>4500</v>
      </c>
      <c r="L2209" s="229">
        <f t="shared" si="102"/>
        <v>0</v>
      </c>
      <c r="M2209" s="228">
        <f t="shared" si="103"/>
        <v>0</v>
      </c>
      <c r="N2209" s="228">
        <f t="shared" si="104"/>
        <v>0</v>
      </c>
      <c r="O2209" s="298" t="e">
        <f>VLOOKUP(msa[[#This Row],[hwycov_id]],check!$A$2:$P$26,16,FALSE)</f>
        <v>#N/A</v>
      </c>
      <c r="P2209" s="298">
        <v>2233</v>
      </c>
    </row>
    <row r="2210" spans="1:16">
      <c r="A2210" s="59">
        <v>11878</v>
      </c>
      <c r="B2210" s="59">
        <v>6</v>
      </c>
      <c r="C2210" s="59">
        <v>1</v>
      </c>
      <c r="D2210" s="59">
        <v>2</v>
      </c>
      <c r="E2210" s="59" t="s">
        <v>80</v>
      </c>
      <c r="F2210" s="227">
        <v>4</v>
      </c>
      <c r="G2210" s="227">
        <v>0</v>
      </c>
      <c r="H2210" s="59">
        <v>7</v>
      </c>
      <c r="I2210" s="227">
        <v>19</v>
      </c>
      <c r="J2210" s="59">
        <v>6400</v>
      </c>
      <c r="K2210" s="78">
        <f>VLOOKUP(msa[[#This Row],[hwycov_id]],cnf[],10,FALSE)</f>
        <v>6400</v>
      </c>
      <c r="L2210" s="229">
        <f t="shared" si="102"/>
        <v>0</v>
      </c>
      <c r="M2210" s="228">
        <f t="shared" si="103"/>
        <v>0</v>
      </c>
      <c r="N2210" s="228">
        <f t="shared" si="104"/>
        <v>0</v>
      </c>
      <c r="O2210" s="298" t="e">
        <f>VLOOKUP(msa[[#This Row],[hwycov_id]],check!$A$2:$P$26,16,FALSE)</f>
        <v>#N/A</v>
      </c>
      <c r="P2210" s="298">
        <v>2234</v>
      </c>
    </row>
    <row r="2211" spans="1:16">
      <c r="A2211" s="59">
        <v>22745</v>
      </c>
      <c r="B2211" s="59">
        <v>7</v>
      </c>
      <c r="C2211" s="59">
        <v>1</v>
      </c>
      <c r="D2211" s="59">
        <v>2</v>
      </c>
      <c r="E2211" s="59" t="s">
        <v>80</v>
      </c>
      <c r="F2211" s="227">
        <v>4</v>
      </c>
      <c r="G2211" s="227">
        <v>0</v>
      </c>
      <c r="H2211" s="59">
        <v>7</v>
      </c>
      <c r="I2211" s="227">
        <v>19</v>
      </c>
      <c r="J2211" s="59">
        <v>1100</v>
      </c>
      <c r="K2211" s="78">
        <f>VLOOKUP(msa[[#This Row],[hwycov_id]],cnf[],10,FALSE)</f>
        <v>1100</v>
      </c>
      <c r="L2211" s="229">
        <f t="shared" si="102"/>
        <v>0</v>
      </c>
      <c r="M2211" s="228">
        <f t="shared" si="103"/>
        <v>0</v>
      </c>
      <c r="N2211" s="228">
        <f t="shared" si="104"/>
        <v>0</v>
      </c>
      <c r="O2211" s="298" t="e">
        <f>VLOOKUP(msa[[#This Row],[hwycov_id]],check!$A$2:$P$26,16,FALSE)</f>
        <v>#N/A</v>
      </c>
      <c r="P2211" s="298">
        <v>2235</v>
      </c>
    </row>
    <row r="2212" spans="1:16">
      <c r="A2212" s="59">
        <v>27540</v>
      </c>
      <c r="B2212" s="59">
        <v>1</v>
      </c>
      <c r="C2212" s="59">
        <v>1</v>
      </c>
      <c r="D2212" s="59">
        <v>1</v>
      </c>
      <c r="E2212" s="59" t="s">
        <v>82</v>
      </c>
      <c r="F2212" s="227">
        <v>1</v>
      </c>
      <c r="G2212" s="227">
        <v>0</v>
      </c>
      <c r="H2212" s="59">
        <v>8</v>
      </c>
      <c r="I2212" s="227">
        <v>19</v>
      </c>
      <c r="J2212" s="59">
        <v>7157</v>
      </c>
      <c r="K2212" s="78">
        <f>VLOOKUP(msa[[#This Row],[hwycov_id]],cnf[],10,FALSE)</f>
        <v>7157</v>
      </c>
      <c r="L2212" s="229">
        <f t="shared" si="102"/>
        <v>0</v>
      </c>
      <c r="M2212" s="228">
        <f t="shared" si="103"/>
        <v>0</v>
      </c>
      <c r="N2212" s="228">
        <f t="shared" si="104"/>
        <v>0</v>
      </c>
      <c r="O2212" s="298" t="e">
        <f>VLOOKUP(msa[[#This Row],[hwycov_id]],check!$A$2:$P$26,16,FALSE)</f>
        <v>#N/A</v>
      </c>
      <c r="P2212" s="298">
        <v>2236</v>
      </c>
    </row>
    <row r="2213" spans="1:16">
      <c r="A2213" s="59">
        <v>27539</v>
      </c>
      <c r="B2213" s="59">
        <v>1</v>
      </c>
      <c r="C2213" s="59">
        <v>1</v>
      </c>
      <c r="D2213" s="59">
        <v>1</v>
      </c>
      <c r="E2213" s="59" t="s">
        <v>82</v>
      </c>
      <c r="F2213" s="227">
        <v>1</v>
      </c>
      <c r="G2213" s="227">
        <v>0</v>
      </c>
      <c r="H2213" s="59">
        <v>8</v>
      </c>
      <c r="I2213" s="227">
        <v>19</v>
      </c>
      <c r="J2213" s="59">
        <v>7355</v>
      </c>
      <c r="K2213" s="78">
        <f>VLOOKUP(msa[[#This Row],[hwycov_id]],cnf[],10,FALSE)</f>
        <v>7355</v>
      </c>
      <c r="L2213" s="229">
        <f t="shared" si="102"/>
        <v>0</v>
      </c>
      <c r="M2213" s="228">
        <f t="shared" si="103"/>
        <v>0</v>
      </c>
      <c r="N2213" s="228">
        <f t="shared" si="104"/>
        <v>0</v>
      </c>
      <c r="O2213" s="298" t="e">
        <f>VLOOKUP(msa[[#This Row],[hwycov_id]],check!$A$2:$P$26,16,FALSE)</f>
        <v>#N/A</v>
      </c>
      <c r="P2213" s="298">
        <v>2237</v>
      </c>
    </row>
    <row r="2214" spans="1:16">
      <c r="A2214" s="59">
        <v>28270</v>
      </c>
      <c r="B2214" s="59">
        <v>1</v>
      </c>
      <c r="C2214" s="59">
        <v>1</v>
      </c>
      <c r="D2214" s="59">
        <v>1</v>
      </c>
      <c r="E2214" s="59" t="s">
        <v>82</v>
      </c>
      <c r="F2214" s="227">
        <v>1</v>
      </c>
      <c r="G2214" s="227">
        <v>0</v>
      </c>
      <c r="H2214" s="59">
        <v>8</v>
      </c>
      <c r="I2214" s="227">
        <v>19</v>
      </c>
      <c r="J2214" s="59">
        <v>8138</v>
      </c>
      <c r="K2214" s="78">
        <f>VLOOKUP(msa[[#This Row],[hwycov_id]],cnf[],10,FALSE)</f>
        <v>8138</v>
      </c>
      <c r="L2214" s="229">
        <f t="shared" si="102"/>
        <v>0</v>
      </c>
      <c r="M2214" s="228">
        <f t="shared" si="103"/>
        <v>0</v>
      </c>
      <c r="N2214" s="228">
        <f t="shared" si="104"/>
        <v>0</v>
      </c>
      <c r="O2214" s="298" t="e">
        <f>VLOOKUP(msa[[#This Row],[hwycov_id]],check!$A$2:$P$26,16,FALSE)</f>
        <v>#N/A</v>
      </c>
      <c r="P2214" s="298">
        <v>2238</v>
      </c>
    </row>
    <row r="2215" spans="1:16">
      <c r="A2215" s="59">
        <v>28269</v>
      </c>
      <c r="B2215" s="59">
        <v>1</v>
      </c>
      <c r="C2215" s="59">
        <v>1</v>
      </c>
      <c r="D2215" s="59">
        <v>1</v>
      </c>
      <c r="E2215" s="59" t="s">
        <v>82</v>
      </c>
      <c r="F2215" s="227">
        <v>1</v>
      </c>
      <c r="G2215" s="227">
        <v>0</v>
      </c>
      <c r="H2215" s="59">
        <v>8</v>
      </c>
      <c r="I2215" s="227">
        <v>19</v>
      </c>
      <c r="J2215" s="59">
        <v>8499</v>
      </c>
      <c r="K2215" s="78">
        <f>VLOOKUP(msa[[#This Row],[hwycov_id]],cnf[],10,FALSE)</f>
        <v>8499</v>
      </c>
      <c r="L2215" s="229">
        <f t="shared" si="102"/>
        <v>0</v>
      </c>
      <c r="M2215" s="228">
        <f t="shared" si="103"/>
        <v>0</v>
      </c>
      <c r="N2215" s="228">
        <f t="shared" si="104"/>
        <v>0</v>
      </c>
      <c r="O2215" s="298" t="e">
        <f>VLOOKUP(msa[[#This Row],[hwycov_id]],check!$A$2:$P$26,16,FALSE)</f>
        <v>#N/A</v>
      </c>
      <c r="P2215" s="298">
        <v>2239</v>
      </c>
    </row>
    <row r="2216" spans="1:16">
      <c r="A2216" s="59">
        <v>28254</v>
      </c>
      <c r="B2216" s="59">
        <v>1</v>
      </c>
      <c r="C2216" s="59">
        <v>1</v>
      </c>
      <c r="D2216" s="59">
        <v>1</v>
      </c>
      <c r="E2216" s="59" t="s">
        <v>82</v>
      </c>
      <c r="F2216" s="227">
        <v>1</v>
      </c>
      <c r="G2216" s="227">
        <v>1</v>
      </c>
      <c r="H2216" s="59">
        <v>8</v>
      </c>
      <c r="I2216" s="227">
        <v>19</v>
      </c>
      <c r="J2216" s="59">
        <v>10533</v>
      </c>
      <c r="K2216" s="78">
        <f>VLOOKUP(msa[[#This Row],[hwycov_id]],cnf[],10,FALSE)</f>
        <v>10533</v>
      </c>
      <c r="L2216" s="229">
        <f t="shared" si="102"/>
        <v>0</v>
      </c>
      <c r="M2216" s="228">
        <f t="shared" si="103"/>
        <v>0</v>
      </c>
      <c r="N2216" s="228">
        <f t="shared" si="104"/>
        <v>0</v>
      </c>
      <c r="O2216" s="298" t="e">
        <f>VLOOKUP(msa[[#This Row],[hwycov_id]],check!$A$2:$P$26,16,FALSE)</f>
        <v>#N/A</v>
      </c>
      <c r="P2216" s="298">
        <v>2240</v>
      </c>
    </row>
    <row r="2217" spans="1:16">
      <c r="A2217" s="59">
        <v>29215</v>
      </c>
      <c r="B2217" s="59">
        <v>1</v>
      </c>
      <c r="C2217" s="59">
        <v>1</v>
      </c>
      <c r="D2217" s="59">
        <v>1</v>
      </c>
      <c r="E2217" s="59" t="s">
        <v>82</v>
      </c>
      <c r="F2217" s="227">
        <v>1</v>
      </c>
      <c r="G2217" s="227">
        <v>1</v>
      </c>
      <c r="H2217" s="59">
        <v>8</v>
      </c>
      <c r="I2217" s="227">
        <v>19</v>
      </c>
      <c r="J2217" s="59">
        <v>10818</v>
      </c>
      <c r="K2217" s="78">
        <f>VLOOKUP(msa[[#This Row],[hwycov_id]],cnf[],10,FALSE)</f>
        <v>10818</v>
      </c>
      <c r="L2217" s="229">
        <f t="shared" si="102"/>
        <v>0</v>
      </c>
      <c r="M2217" s="228">
        <f t="shared" si="103"/>
        <v>0</v>
      </c>
      <c r="N2217" s="228">
        <f t="shared" si="104"/>
        <v>0</v>
      </c>
      <c r="O2217" s="298" t="e">
        <f>VLOOKUP(msa[[#This Row],[hwycov_id]],check!$A$2:$P$26,16,FALSE)</f>
        <v>#N/A</v>
      </c>
      <c r="P2217" s="298">
        <v>2241</v>
      </c>
    </row>
    <row r="2218" spans="1:16">
      <c r="A2218" s="59">
        <v>8481</v>
      </c>
      <c r="B2218" s="59">
        <v>3</v>
      </c>
      <c r="C2218" s="59">
        <v>1</v>
      </c>
      <c r="D2218" s="59">
        <v>2</v>
      </c>
      <c r="E2218" s="59" t="s">
        <v>82</v>
      </c>
      <c r="F2218" s="227">
        <v>3</v>
      </c>
      <c r="G2218" s="227">
        <v>0</v>
      </c>
      <c r="H2218" s="59">
        <v>8</v>
      </c>
      <c r="I2218" s="227">
        <v>19</v>
      </c>
      <c r="J2218" s="59">
        <v>649</v>
      </c>
      <c r="K2218" s="78">
        <f>VLOOKUP(msa[[#This Row],[hwycov_id]],cnf[],10,FALSE)</f>
        <v>649</v>
      </c>
      <c r="L2218" s="229">
        <f t="shared" si="102"/>
        <v>0</v>
      </c>
      <c r="M2218" s="228">
        <f t="shared" si="103"/>
        <v>0</v>
      </c>
      <c r="N2218" s="228">
        <f t="shared" si="104"/>
        <v>0</v>
      </c>
      <c r="O2218" s="298" t="e">
        <f>VLOOKUP(msa[[#This Row],[hwycov_id]],check!$A$2:$P$26,16,FALSE)</f>
        <v>#N/A</v>
      </c>
      <c r="P2218" s="298">
        <v>2242</v>
      </c>
    </row>
    <row r="2219" spans="1:16">
      <c r="A2219" s="59">
        <v>7867</v>
      </c>
      <c r="B2219" s="59">
        <v>3</v>
      </c>
      <c r="C2219" s="59">
        <v>1</v>
      </c>
      <c r="D2219" s="59">
        <v>2</v>
      </c>
      <c r="E2219" s="59" t="s">
        <v>82</v>
      </c>
      <c r="F2219" s="227">
        <v>3</v>
      </c>
      <c r="G2219" s="227">
        <v>0</v>
      </c>
      <c r="H2219" s="59">
        <v>8</v>
      </c>
      <c r="I2219" s="227">
        <v>19</v>
      </c>
      <c r="J2219" s="59">
        <v>955</v>
      </c>
      <c r="K2219" s="78">
        <f>VLOOKUP(msa[[#This Row],[hwycov_id]],cnf[],10,FALSE)</f>
        <v>955</v>
      </c>
      <c r="L2219" s="229">
        <f t="shared" si="102"/>
        <v>0</v>
      </c>
      <c r="M2219" s="228">
        <f t="shared" si="103"/>
        <v>0</v>
      </c>
      <c r="N2219" s="228">
        <f t="shared" si="104"/>
        <v>0</v>
      </c>
      <c r="O2219" s="298" t="e">
        <f>VLOOKUP(msa[[#This Row],[hwycov_id]],check!$A$2:$P$26,16,FALSE)</f>
        <v>#N/A</v>
      </c>
      <c r="P2219" s="298">
        <v>2243</v>
      </c>
    </row>
    <row r="2220" spans="1:16">
      <c r="A2220" s="59">
        <v>7742</v>
      </c>
      <c r="B2220" s="59">
        <v>3</v>
      </c>
      <c r="C2220" s="59">
        <v>1</v>
      </c>
      <c r="D2220" s="59">
        <v>2</v>
      </c>
      <c r="E2220" s="59" t="s">
        <v>82</v>
      </c>
      <c r="F2220" s="227">
        <v>3</v>
      </c>
      <c r="G2220" s="227">
        <v>0</v>
      </c>
      <c r="H2220" s="59">
        <v>8</v>
      </c>
      <c r="I2220" s="227">
        <v>19</v>
      </c>
      <c r="J2220" s="59">
        <v>1359</v>
      </c>
      <c r="K2220" s="78">
        <f>VLOOKUP(msa[[#This Row],[hwycov_id]],cnf[],10,FALSE)</f>
        <v>1359</v>
      </c>
      <c r="L2220" s="229">
        <f t="shared" si="102"/>
        <v>0</v>
      </c>
      <c r="M2220" s="228">
        <f t="shared" si="103"/>
        <v>0</v>
      </c>
      <c r="N2220" s="228">
        <f t="shared" si="104"/>
        <v>0</v>
      </c>
      <c r="O2220" s="298" t="e">
        <f>VLOOKUP(msa[[#This Row],[hwycov_id]],check!$A$2:$P$26,16,FALSE)</f>
        <v>#N/A</v>
      </c>
      <c r="P2220" s="298">
        <v>2244</v>
      </c>
    </row>
    <row r="2221" spans="1:16">
      <c r="A2221" s="59">
        <v>22890</v>
      </c>
      <c r="B2221" s="59">
        <v>3</v>
      </c>
      <c r="C2221" s="59">
        <v>1</v>
      </c>
      <c r="D2221" s="59">
        <v>2</v>
      </c>
      <c r="E2221" s="59" t="s">
        <v>82</v>
      </c>
      <c r="F2221" s="227">
        <v>3</v>
      </c>
      <c r="G2221" s="227">
        <v>0</v>
      </c>
      <c r="H2221" s="59">
        <v>8</v>
      </c>
      <c r="I2221" s="227">
        <v>19</v>
      </c>
      <c r="J2221" s="59">
        <v>1871</v>
      </c>
      <c r="K2221" s="78">
        <f>VLOOKUP(msa[[#This Row],[hwycov_id]],cnf[],10,FALSE)</f>
        <v>1871</v>
      </c>
      <c r="L2221" s="229">
        <f t="shared" si="102"/>
        <v>0</v>
      </c>
      <c r="M2221" s="228">
        <f t="shared" si="103"/>
        <v>0</v>
      </c>
      <c r="N2221" s="228">
        <f t="shared" si="104"/>
        <v>0</v>
      </c>
      <c r="O2221" s="298" t="e">
        <f>VLOOKUP(msa[[#This Row],[hwycov_id]],check!$A$2:$P$26,16,FALSE)</f>
        <v>#N/A</v>
      </c>
      <c r="P2221" s="298">
        <v>2245</v>
      </c>
    </row>
    <row r="2222" spans="1:16">
      <c r="A2222" s="59">
        <v>23641</v>
      </c>
      <c r="B2222" s="59">
        <v>3</v>
      </c>
      <c r="C2222" s="59">
        <v>1</v>
      </c>
      <c r="D2222" s="59">
        <v>2</v>
      </c>
      <c r="E2222" s="59" t="s">
        <v>82</v>
      </c>
      <c r="F2222" s="227">
        <v>3</v>
      </c>
      <c r="G2222" s="227">
        <v>0</v>
      </c>
      <c r="H2222" s="59">
        <v>8</v>
      </c>
      <c r="I2222" s="227">
        <v>19</v>
      </c>
      <c r="J2222" s="59">
        <v>1953</v>
      </c>
      <c r="K2222" s="78">
        <f>VLOOKUP(msa[[#This Row],[hwycov_id]],cnf[],10,FALSE)</f>
        <v>1953</v>
      </c>
      <c r="L2222" s="229">
        <f t="shared" si="102"/>
        <v>0</v>
      </c>
      <c r="M2222" s="228">
        <f t="shared" si="103"/>
        <v>0</v>
      </c>
      <c r="N2222" s="228">
        <f t="shared" si="104"/>
        <v>0</v>
      </c>
      <c r="O2222" s="298" t="e">
        <f>VLOOKUP(msa[[#This Row],[hwycov_id]],check!$A$2:$P$26,16,FALSE)</f>
        <v>#N/A</v>
      </c>
      <c r="P2222" s="298">
        <v>2246</v>
      </c>
    </row>
    <row r="2223" spans="1:16">
      <c r="A2223" s="59">
        <v>8082</v>
      </c>
      <c r="B2223" s="59">
        <v>3</v>
      </c>
      <c r="C2223" s="59">
        <v>1</v>
      </c>
      <c r="D2223" s="59">
        <v>2</v>
      </c>
      <c r="E2223" s="59" t="s">
        <v>82</v>
      </c>
      <c r="F2223" s="227">
        <v>3</v>
      </c>
      <c r="G2223" s="227">
        <v>0</v>
      </c>
      <c r="H2223" s="59">
        <v>8</v>
      </c>
      <c r="I2223" s="227">
        <v>19</v>
      </c>
      <c r="J2223" s="59">
        <v>2421</v>
      </c>
      <c r="K2223" s="78">
        <f>VLOOKUP(msa[[#This Row],[hwycov_id]],cnf[],10,FALSE)</f>
        <v>2421</v>
      </c>
      <c r="L2223" s="229">
        <f t="shared" si="102"/>
        <v>0</v>
      </c>
      <c r="M2223" s="228">
        <f t="shared" si="103"/>
        <v>0</v>
      </c>
      <c r="N2223" s="228">
        <f t="shared" si="104"/>
        <v>0</v>
      </c>
      <c r="O2223" s="298" t="e">
        <f>VLOOKUP(msa[[#This Row],[hwycov_id]],check!$A$2:$P$26,16,FALSE)</f>
        <v>#N/A</v>
      </c>
      <c r="P2223" s="298">
        <v>2247</v>
      </c>
    </row>
    <row r="2224" spans="1:16">
      <c r="A2224" s="59">
        <v>24785</v>
      </c>
      <c r="B2224" s="59">
        <v>3</v>
      </c>
      <c r="C2224" s="59">
        <v>1</v>
      </c>
      <c r="D2224" s="59">
        <v>2</v>
      </c>
      <c r="E2224" s="59" t="s">
        <v>80</v>
      </c>
      <c r="F2224" s="227">
        <v>3</v>
      </c>
      <c r="G2224" s="227">
        <v>0</v>
      </c>
      <c r="H2224" s="59">
        <v>8</v>
      </c>
      <c r="I2224" s="227">
        <v>19</v>
      </c>
      <c r="J2224" s="59">
        <v>2700</v>
      </c>
      <c r="K2224" s="78">
        <f>VLOOKUP(msa[[#This Row],[hwycov_id]],cnf[],10,FALSE)</f>
        <v>2700</v>
      </c>
      <c r="L2224" s="229">
        <f t="shared" si="102"/>
        <v>0</v>
      </c>
      <c r="M2224" s="228">
        <f t="shared" si="103"/>
        <v>0</v>
      </c>
      <c r="N2224" s="228">
        <f t="shared" si="104"/>
        <v>0</v>
      </c>
      <c r="O2224" s="298" t="e">
        <f>VLOOKUP(msa[[#This Row],[hwycov_id]],check!$A$2:$P$26,16,FALSE)</f>
        <v>#N/A</v>
      </c>
      <c r="P2224" s="298">
        <v>2248</v>
      </c>
    </row>
    <row r="2225" spans="1:16">
      <c r="A2225" s="59">
        <v>8084</v>
      </c>
      <c r="B2225" s="59">
        <v>3</v>
      </c>
      <c r="C2225" s="59">
        <v>1</v>
      </c>
      <c r="D2225" s="59">
        <v>2</v>
      </c>
      <c r="E2225" s="59" t="s">
        <v>82</v>
      </c>
      <c r="F2225" s="227">
        <v>3</v>
      </c>
      <c r="G2225" s="227">
        <v>0</v>
      </c>
      <c r="H2225" s="59">
        <v>8</v>
      </c>
      <c r="I2225" s="227">
        <v>19</v>
      </c>
      <c r="J2225" s="59">
        <v>2940</v>
      </c>
      <c r="K2225" s="78">
        <f>VLOOKUP(msa[[#This Row],[hwycov_id]],cnf[],10,FALSE)</f>
        <v>2940</v>
      </c>
      <c r="L2225" s="229">
        <f t="shared" si="102"/>
        <v>0</v>
      </c>
      <c r="M2225" s="228">
        <f t="shared" si="103"/>
        <v>0</v>
      </c>
      <c r="N2225" s="228">
        <f t="shared" si="104"/>
        <v>0</v>
      </c>
      <c r="O2225" s="298" t="e">
        <f>VLOOKUP(msa[[#This Row],[hwycov_id]],check!$A$2:$P$26,16,FALSE)</f>
        <v>#N/A</v>
      </c>
      <c r="P2225" s="298">
        <v>2249</v>
      </c>
    </row>
    <row r="2226" spans="1:16">
      <c r="A2226" s="59">
        <v>8338</v>
      </c>
      <c r="B2226" s="59">
        <v>3</v>
      </c>
      <c r="C2226" s="59">
        <v>1</v>
      </c>
      <c r="D2226" s="59">
        <v>2</v>
      </c>
      <c r="E2226" s="59" t="s">
        <v>82</v>
      </c>
      <c r="F2226" s="227">
        <v>3</v>
      </c>
      <c r="G2226" s="227">
        <v>0</v>
      </c>
      <c r="H2226" s="59">
        <v>8</v>
      </c>
      <c r="I2226" s="227">
        <v>19</v>
      </c>
      <c r="J2226" s="59">
        <v>6635</v>
      </c>
      <c r="K2226" s="78">
        <f>VLOOKUP(msa[[#This Row],[hwycov_id]],cnf[],10,FALSE)</f>
        <v>6635</v>
      </c>
      <c r="L2226" s="229">
        <f t="shared" si="102"/>
        <v>0</v>
      </c>
      <c r="M2226" s="228">
        <f t="shared" si="103"/>
        <v>0</v>
      </c>
      <c r="N2226" s="228">
        <f t="shared" si="104"/>
        <v>0</v>
      </c>
      <c r="O2226" s="298" t="e">
        <f>VLOOKUP(msa[[#This Row],[hwycov_id]],check!$A$2:$P$26,16,FALSE)</f>
        <v>#N/A</v>
      </c>
      <c r="P2226" s="298">
        <v>2250</v>
      </c>
    </row>
    <row r="2227" spans="1:16">
      <c r="A2227" s="59">
        <v>11757</v>
      </c>
      <c r="B2227" s="59">
        <v>4</v>
      </c>
      <c r="C2227" s="59">
        <v>1</v>
      </c>
      <c r="D2227" s="59">
        <v>2</v>
      </c>
      <c r="E2227" s="59" t="s">
        <v>80</v>
      </c>
      <c r="F2227" s="227">
        <v>4</v>
      </c>
      <c r="G2227" s="227">
        <v>0</v>
      </c>
      <c r="H2227" s="59">
        <v>8</v>
      </c>
      <c r="I2227" s="227">
        <v>19</v>
      </c>
      <c r="J2227" s="59">
        <v>500</v>
      </c>
      <c r="K2227" s="78">
        <f>VLOOKUP(msa[[#This Row],[hwycov_id]],cnf[],10,FALSE)</f>
        <v>500</v>
      </c>
      <c r="L2227" s="229">
        <f t="shared" si="102"/>
        <v>0</v>
      </c>
      <c r="M2227" s="228">
        <f t="shared" si="103"/>
        <v>0</v>
      </c>
      <c r="N2227" s="228">
        <f t="shared" si="104"/>
        <v>0</v>
      </c>
      <c r="O2227" s="298" t="e">
        <f>VLOOKUP(msa[[#This Row],[hwycov_id]],check!$A$2:$P$26,16,FALSE)</f>
        <v>#N/A</v>
      </c>
      <c r="P2227" s="298">
        <v>2251</v>
      </c>
    </row>
    <row r="2228" spans="1:16">
      <c r="A2228" s="59">
        <v>17010</v>
      </c>
      <c r="B2228" s="59">
        <v>4</v>
      </c>
      <c r="C2228" s="59">
        <v>1</v>
      </c>
      <c r="D2228" s="59">
        <v>2</v>
      </c>
      <c r="E2228" s="59" t="s">
        <v>80</v>
      </c>
      <c r="F2228" s="227">
        <v>4</v>
      </c>
      <c r="G2228" s="227">
        <v>0</v>
      </c>
      <c r="H2228" s="59">
        <v>8</v>
      </c>
      <c r="I2228" s="227">
        <v>19</v>
      </c>
      <c r="J2228" s="59">
        <v>500</v>
      </c>
      <c r="K2228" s="78">
        <f>VLOOKUP(msa[[#This Row],[hwycov_id]],cnf[],10,FALSE)</f>
        <v>500</v>
      </c>
      <c r="L2228" s="229">
        <f t="shared" si="102"/>
        <v>0</v>
      </c>
      <c r="M2228" s="228">
        <f t="shared" si="103"/>
        <v>0</v>
      </c>
      <c r="N2228" s="228">
        <f t="shared" si="104"/>
        <v>0</v>
      </c>
      <c r="O2228" s="298" t="e">
        <f>VLOOKUP(msa[[#This Row],[hwycov_id]],check!$A$2:$P$26,16,FALSE)</f>
        <v>#N/A</v>
      </c>
      <c r="P2228" s="298">
        <v>2252</v>
      </c>
    </row>
    <row r="2229" spans="1:16">
      <c r="A2229" s="59">
        <v>17792</v>
      </c>
      <c r="B2229" s="59">
        <v>4</v>
      </c>
      <c r="C2229" s="59">
        <v>1</v>
      </c>
      <c r="D2229" s="59">
        <v>2</v>
      </c>
      <c r="E2229" s="59" t="s">
        <v>80</v>
      </c>
      <c r="F2229" s="227">
        <v>4</v>
      </c>
      <c r="G2229" s="227">
        <v>0</v>
      </c>
      <c r="H2229" s="59">
        <v>8</v>
      </c>
      <c r="I2229" s="227">
        <v>19</v>
      </c>
      <c r="J2229" s="59">
        <v>500</v>
      </c>
      <c r="K2229" s="78">
        <f>VLOOKUP(msa[[#This Row],[hwycov_id]],cnf[],10,FALSE)</f>
        <v>500</v>
      </c>
      <c r="L2229" s="229">
        <f t="shared" si="102"/>
        <v>0</v>
      </c>
      <c r="M2229" s="228">
        <f t="shared" si="103"/>
        <v>0</v>
      </c>
      <c r="N2229" s="228">
        <f t="shared" si="104"/>
        <v>0</v>
      </c>
      <c r="O2229" s="298" t="e">
        <f>VLOOKUP(msa[[#This Row],[hwycov_id]],check!$A$2:$P$26,16,FALSE)</f>
        <v>#N/A</v>
      </c>
      <c r="P2229" s="298">
        <v>2253</v>
      </c>
    </row>
    <row r="2230" spans="1:16">
      <c r="A2230" s="59">
        <v>5261</v>
      </c>
      <c r="B2230" s="59">
        <v>4</v>
      </c>
      <c r="C2230" s="59">
        <v>1</v>
      </c>
      <c r="D2230" s="59">
        <v>2</v>
      </c>
      <c r="E2230" s="59" t="s">
        <v>80</v>
      </c>
      <c r="F2230" s="227">
        <v>4</v>
      </c>
      <c r="G2230" s="227">
        <v>0</v>
      </c>
      <c r="H2230" s="59">
        <v>8</v>
      </c>
      <c r="I2230" s="227">
        <v>19</v>
      </c>
      <c r="J2230" s="59">
        <v>600</v>
      </c>
      <c r="K2230" s="78">
        <f>VLOOKUP(msa[[#This Row],[hwycov_id]],cnf[],10,FALSE)</f>
        <v>600</v>
      </c>
      <c r="L2230" s="229">
        <f t="shared" si="102"/>
        <v>0</v>
      </c>
      <c r="M2230" s="228">
        <f t="shared" si="103"/>
        <v>0</v>
      </c>
      <c r="N2230" s="228">
        <f t="shared" si="104"/>
        <v>0</v>
      </c>
      <c r="O2230" s="298" t="e">
        <f>VLOOKUP(msa[[#This Row],[hwycov_id]],check!$A$2:$P$26,16,FALSE)</f>
        <v>#N/A</v>
      </c>
      <c r="P2230" s="298">
        <v>2254</v>
      </c>
    </row>
    <row r="2231" spans="1:16">
      <c r="A2231" s="59">
        <v>20413</v>
      </c>
      <c r="B2231" s="59">
        <v>4</v>
      </c>
      <c r="C2231" s="59">
        <v>1</v>
      </c>
      <c r="D2231" s="59">
        <v>2</v>
      </c>
      <c r="E2231" s="59" t="s">
        <v>80</v>
      </c>
      <c r="F2231" s="227">
        <v>4</v>
      </c>
      <c r="G2231" s="227">
        <v>0</v>
      </c>
      <c r="H2231" s="59">
        <v>8</v>
      </c>
      <c r="I2231" s="227">
        <v>19</v>
      </c>
      <c r="J2231" s="59">
        <v>900</v>
      </c>
      <c r="K2231" s="78">
        <f>VLOOKUP(msa[[#This Row],[hwycov_id]],cnf[],10,FALSE)</f>
        <v>900</v>
      </c>
      <c r="L2231" s="229">
        <f t="shared" si="102"/>
        <v>0</v>
      </c>
      <c r="M2231" s="228">
        <f t="shared" si="103"/>
        <v>0</v>
      </c>
      <c r="N2231" s="228">
        <f t="shared" si="104"/>
        <v>0</v>
      </c>
      <c r="O2231" s="298" t="e">
        <f>VLOOKUP(msa[[#This Row],[hwycov_id]],check!$A$2:$P$26,16,FALSE)</f>
        <v>#N/A</v>
      </c>
      <c r="P2231" s="298">
        <v>2255</v>
      </c>
    </row>
    <row r="2232" spans="1:16">
      <c r="A2232" s="59">
        <v>22914</v>
      </c>
      <c r="B2232" s="59">
        <v>4</v>
      </c>
      <c r="C2232" s="59">
        <v>1</v>
      </c>
      <c r="D2232" s="59">
        <v>2</v>
      </c>
      <c r="E2232" s="59" t="s">
        <v>80</v>
      </c>
      <c r="F2232" s="227">
        <v>4</v>
      </c>
      <c r="G2232" s="227">
        <v>0</v>
      </c>
      <c r="H2232" s="59">
        <v>8</v>
      </c>
      <c r="I2232" s="227">
        <v>19</v>
      </c>
      <c r="J2232" s="59">
        <v>1200</v>
      </c>
      <c r="K2232" s="78">
        <f>VLOOKUP(msa[[#This Row],[hwycov_id]],cnf[],10,FALSE)</f>
        <v>1200</v>
      </c>
      <c r="L2232" s="229">
        <f t="shared" si="102"/>
        <v>0</v>
      </c>
      <c r="M2232" s="228">
        <f t="shared" si="103"/>
        <v>0</v>
      </c>
      <c r="N2232" s="228">
        <f t="shared" si="104"/>
        <v>0</v>
      </c>
      <c r="O2232" s="298" t="e">
        <f>VLOOKUP(msa[[#This Row],[hwycov_id]],check!$A$2:$P$26,16,FALSE)</f>
        <v>#N/A</v>
      </c>
      <c r="P2232" s="298">
        <v>2256</v>
      </c>
    </row>
    <row r="2233" spans="1:16">
      <c r="A2233" s="59">
        <v>23584</v>
      </c>
      <c r="B2233" s="59">
        <v>4</v>
      </c>
      <c r="C2233" s="59">
        <v>1</v>
      </c>
      <c r="D2233" s="59">
        <v>2</v>
      </c>
      <c r="E2233" s="59" t="s">
        <v>80</v>
      </c>
      <c r="F2233" s="227">
        <v>4</v>
      </c>
      <c r="G2233" s="227">
        <v>0</v>
      </c>
      <c r="H2233" s="59">
        <v>8</v>
      </c>
      <c r="I2233" s="227">
        <v>19</v>
      </c>
      <c r="J2233" s="59">
        <v>1300</v>
      </c>
      <c r="K2233" s="78">
        <f>VLOOKUP(msa[[#This Row],[hwycov_id]],cnf[],10,FALSE)</f>
        <v>1300</v>
      </c>
      <c r="L2233" s="229">
        <f t="shared" si="102"/>
        <v>0</v>
      </c>
      <c r="M2233" s="228">
        <f t="shared" si="103"/>
        <v>0</v>
      </c>
      <c r="N2233" s="228">
        <f t="shared" si="104"/>
        <v>0</v>
      </c>
      <c r="O2233" s="298" t="e">
        <f>VLOOKUP(msa[[#This Row],[hwycov_id]],check!$A$2:$P$26,16,FALSE)</f>
        <v>#N/A</v>
      </c>
      <c r="P2233" s="298">
        <v>2257</v>
      </c>
    </row>
    <row r="2234" spans="1:16">
      <c r="A2234" s="59">
        <v>5247</v>
      </c>
      <c r="B2234" s="59">
        <v>4</v>
      </c>
      <c r="C2234" s="59">
        <v>1</v>
      </c>
      <c r="D2234" s="59">
        <v>2</v>
      </c>
      <c r="E2234" s="59" t="s">
        <v>80</v>
      </c>
      <c r="F2234" s="227">
        <v>4</v>
      </c>
      <c r="G2234" s="227">
        <v>0</v>
      </c>
      <c r="H2234" s="59">
        <v>8</v>
      </c>
      <c r="I2234" s="227">
        <v>19</v>
      </c>
      <c r="J2234" s="59">
        <v>1600</v>
      </c>
      <c r="K2234" s="78">
        <f>VLOOKUP(msa[[#This Row],[hwycov_id]],cnf[],10,FALSE)</f>
        <v>1600</v>
      </c>
      <c r="L2234" s="229">
        <f t="shared" si="102"/>
        <v>0</v>
      </c>
      <c r="M2234" s="228">
        <f t="shared" si="103"/>
        <v>0</v>
      </c>
      <c r="N2234" s="228">
        <f t="shared" si="104"/>
        <v>0</v>
      </c>
      <c r="O2234" s="298" t="e">
        <f>VLOOKUP(msa[[#This Row],[hwycov_id]],check!$A$2:$P$26,16,FALSE)</f>
        <v>#N/A</v>
      </c>
      <c r="P2234" s="298">
        <v>2258</v>
      </c>
    </row>
    <row r="2235" spans="1:16">
      <c r="A2235" s="59">
        <v>17012</v>
      </c>
      <c r="B2235" s="59">
        <v>4</v>
      </c>
      <c r="C2235" s="59">
        <v>1</v>
      </c>
      <c r="D2235" s="59">
        <v>2</v>
      </c>
      <c r="E2235" s="59" t="s">
        <v>80</v>
      </c>
      <c r="F2235" s="227">
        <v>4</v>
      </c>
      <c r="G2235" s="227">
        <v>0</v>
      </c>
      <c r="H2235" s="59">
        <v>8</v>
      </c>
      <c r="I2235" s="227">
        <v>19</v>
      </c>
      <c r="J2235" s="59">
        <v>2100</v>
      </c>
      <c r="K2235" s="78">
        <f>VLOOKUP(msa[[#This Row],[hwycov_id]],cnf[],10,FALSE)</f>
        <v>2100</v>
      </c>
      <c r="L2235" s="229">
        <f t="shared" si="102"/>
        <v>0</v>
      </c>
      <c r="M2235" s="228">
        <f t="shared" si="103"/>
        <v>0</v>
      </c>
      <c r="N2235" s="228">
        <f t="shared" si="104"/>
        <v>0</v>
      </c>
      <c r="O2235" s="298" t="e">
        <f>VLOOKUP(msa[[#This Row],[hwycov_id]],check!$A$2:$P$26,16,FALSE)</f>
        <v>#N/A</v>
      </c>
      <c r="P2235" s="298">
        <v>2259</v>
      </c>
    </row>
    <row r="2236" spans="1:16">
      <c r="A2236" s="59">
        <v>23589</v>
      </c>
      <c r="B2236" s="59">
        <v>4</v>
      </c>
      <c r="C2236" s="59">
        <v>1</v>
      </c>
      <c r="D2236" s="59">
        <v>2</v>
      </c>
      <c r="E2236" s="59" t="s">
        <v>80</v>
      </c>
      <c r="F2236" s="227">
        <v>4</v>
      </c>
      <c r="G2236" s="227">
        <v>0</v>
      </c>
      <c r="H2236" s="59">
        <v>8</v>
      </c>
      <c r="I2236" s="227">
        <v>19</v>
      </c>
      <c r="J2236" s="59">
        <v>3200</v>
      </c>
      <c r="K2236" s="78">
        <f>VLOOKUP(msa[[#This Row],[hwycov_id]],cnf[],10,FALSE)</f>
        <v>3200</v>
      </c>
      <c r="L2236" s="229">
        <f t="shared" si="102"/>
        <v>0</v>
      </c>
      <c r="M2236" s="228">
        <f t="shared" si="103"/>
        <v>0</v>
      </c>
      <c r="N2236" s="228">
        <f t="shared" si="104"/>
        <v>0</v>
      </c>
      <c r="O2236" s="298" t="e">
        <f>VLOOKUP(msa[[#This Row],[hwycov_id]],check!$A$2:$P$26,16,FALSE)</f>
        <v>#N/A</v>
      </c>
      <c r="P2236" s="298">
        <v>2260</v>
      </c>
    </row>
    <row r="2237" spans="1:16">
      <c r="A2237" s="59">
        <v>11748</v>
      </c>
      <c r="B2237" s="59">
        <v>4</v>
      </c>
      <c r="C2237" s="59">
        <v>1</v>
      </c>
      <c r="D2237" s="59">
        <v>2</v>
      </c>
      <c r="E2237" s="59" t="s">
        <v>80</v>
      </c>
      <c r="F2237" s="227">
        <v>4</v>
      </c>
      <c r="G2237" s="227">
        <v>0</v>
      </c>
      <c r="H2237" s="59">
        <v>8</v>
      </c>
      <c r="I2237" s="227">
        <v>19</v>
      </c>
      <c r="J2237" s="59">
        <v>3700</v>
      </c>
      <c r="K2237" s="78">
        <f>VLOOKUP(msa[[#This Row],[hwycov_id]],cnf[],10,FALSE)</f>
        <v>3700</v>
      </c>
      <c r="L2237" s="229">
        <f t="shared" si="102"/>
        <v>0</v>
      </c>
      <c r="M2237" s="228">
        <f t="shared" si="103"/>
        <v>0</v>
      </c>
      <c r="N2237" s="228">
        <f t="shared" si="104"/>
        <v>0</v>
      </c>
      <c r="O2237" s="298" t="e">
        <f>VLOOKUP(msa[[#This Row],[hwycov_id]],check!$A$2:$P$26,16,FALSE)</f>
        <v>#N/A</v>
      </c>
      <c r="P2237" s="298">
        <v>2261</v>
      </c>
    </row>
    <row r="2238" spans="1:16">
      <c r="A2238" s="59">
        <v>8101</v>
      </c>
      <c r="B2238" s="59">
        <v>4</v>
      </c>
      <c r="C2238" s="59">
        <v>1</v>
      </c>
      <c r="D2238" s="59">
        <v>2</v>
      </c>
      <c r="E2238" s="59" t="s">
        <v>82</v>
      </c>
      <c r="F2238" s="227">
        <v>4</v>
      </c>
      <c r="G2238" s="227">
        <v>0</v>
      </c>
      <c r="H2238" s="59">
        <v>8</v>
      </c>
      <c r="I2238" s="227">
        <v>19</v>
      </c>
      <c r="J2238" s="59">
        <v>5281</v>
      </c>
      <c r="K2238" s="78">
        <f>VLOOKUP(msa[[#This Row],[hwycov_id]],cnf[],10,FALSE)</f>
        <v>5281</v>
      </c>
      <c r="L2238" s="229">
        <f t="shared" si="102"/>
        <v>0</v>
      </c>
      <c r="M2238" s="228">
        <f t="shared" si="103"/>
        <v>0</v>
      </c>
      <c r="N2238" s="228">
        <f t="shared" si="104"/>
        <v>0</v>
      </c>
      <c r="O2238" s="298" t="e">
        <f>VLOOKUP(msa[[#This Row],[hwycov_id]],check!$A$2:$P$26,16,FALSE)</f>
        <v>#N/A</v>
      </c>
      <c r="P2238" s="298">
        <v>2262</v>
      </c>
    </row>
    <row r="2239" spans="1:16">
      <c r="A2239" s="59">
        <v>11762</v>
      </c>
      <c r="B2239" s="59">
        <v>4</v>
      </c>
      <c r="C2239" s="59">
        <v>1</v>
      </c>
      <c r="D2239" s="59">
        <v>2</v>
      </c>
      <c r="E2239" s="59" t="s">
        <v>80</v>
      </c>
      <c r="F2239" s="227">
        <v>4</v>
      </c>
      <c r="G2239" s="227">
        <v>0</v>
      </c>
      <c r="H2239" s="59">
        <v>8</v>
      </c>
      <c r="I2239" s="227">
        <v>19</v>
      </c>
      <c r="J2239" s="59">
        <v>5400</v>
      </c>
      <c r="K2239" s="78">
        <f>VLOOKUP(msa[[#This Row],[hwycov_id]],cnf[],10,FALSE)</f>
        <v>5400</v>
      </c>
      <c r="L2239" s="229">
        <f t="shared" si="102"/>
        <v>0</v>
      </c>
      <c r="M2239" s="228">
        <f t="shared" si="103"/>
        <v>0</v>
      </c>
      <c r="N2239" s="228">
        <f t="shared" si="104"/>
        <v>0</v>
      </c>
      <c r="O2239" s="298" t="e">
        <f>VLOOKUP(msa[[#This Row],[hwycov_id]],check!$A$2:$P$26,16,FALSE)</f>
        <v>#N/A</v>
      </c>
      <c r="P2239" s="298">
        <v>2263</v>
      </c>
    </row>
    <row r="2240" spans="1:16">
      <c r="A2240" s="59">
        <v>9410</v>
      </c>
      <c r="B2240" s="59">
        <v>5</v>
      </c>
      <c r="C2240" s="59">
        <v>1</v>
      </c>
      <c r="D2240" s="59">
        <v>2</v>
      </c>
      <c r="E2240" s="59" t="s">
        <v>80</v>
      </c>
      <c r="F2240" s="227">
        <v>4</v>
      </c>
      <c r="G2240" s="227">
        <v>0</v>
      </c>
      <c r="H2240" s="59">
        <v>8</v>
      </c>
      <c r="I2240" s="227">
        <v>19</v>
      </c>
      <c r="J2240" s="59">
        <v>200</v>
      </c>
      <c r="K2240" s="78">
        <f>VLOOKUP(msa[[#This Row],[hwycov_id]],cnf[],10,FALSE)</f>
        <v>200</v>
      </c>
      <c r="L2240" s="229">
        <f t="shared" si="102"/>
        <v>0</v>
      </c>
      <c r="M2240" s="228">
        <f t="shared" si="103"/>
        <v>0</v>
      </c>
      <c r="N2240" s="228">
        <f t="shared" si="104"/>
        <v>0</v>
      </c>
      <c r="O2240" s="298" t="e">
        <f>VLOOKUP(msa[[#This Row],[hwycov_id]],check!$A$2:$P$26,16,FALSE)</f>
        <v>#N/A</v>
      </c>
      <c r="P2240" s="298">
        <v>2264</v>
      </c>
    </row>
    <row r="2241" spans="1:16">
      <c r="A2241" s="59">
        <v>8721</v>
      </c>
      <c r="B2241" s="59">
        <v>5</v>
      </c>
      <c r="C2241" s="59">
        <v>1</v>
      </c>
      <c r="D2241" s="59">
        <v>2</v>
      </c>
      <c r="E2241" s="59" t="s">
        <v>80</v>
      </c>
      <c r="F2241" s="227">
        <v>4</v>
      </c>
      <c r="G2241" s="227">
        <v>0</v>
      </c>
      <c r="H2241" s="59">
        <v>8</v>
      </c>
      <c r="I2241" s="227">
        <v>19</v>
      </c>
      <c r="J2241" s="59">
        <v>600</v>
      </c>
      <c r="K2241" s="78">
        <f>VLOOKUP(msa[[#This Row],[hwycov_id]],cnf[],10,FALSE)</f>
        <v>600</v>
      </c>
      <c r="L2241" s="229">
        <f t="shared" si="102"/>
        <v>0</v>
      </c>
      <c r="M2241" s="228">
        <f t="shared" si="103"/>
        <v>0</v>
      </c>
      <c r="N2241" s="228">
        <f t="shared" si="104"/>
        <v>0</v>
      </c>
      <c r="O2241" s="298" t="e">
        <f>VLOOKUP(msa[[#This Row],[hwycov_id]],check!$A$2:$P$26,16,FALSE)</f>
        <v>#N/A</v>
      </c>
      <c r="P2241" s="298">
        <v>2265</v>
      </c>
    </row>
    <row r="2242" spans="1:16">
      <c r="A2242" s="59">
        <v>23605</v>
      </c>
      <c r="B2242" s="59">
        <v>5</v>
      </c>
      <c r="C2242" s="59">
        <v>1</v>
      </c>
      <c r="D2242" s="59">
        <v>2</v>
      </c>
      <c r="E2242" s="59" t="s">
        <v>80</v>
      </c>
      <c r="F2242" s="227">
        <v>4</v>
      </c>
      <c r="G2242" s="227">
        <v>0</v>
      </c>
      <c r="H2242" s="59">
        <v>8</v>
      </c>
      <c r="I2242" s="227">
        <v>19</v>
      </c>
      <c r="J2242" s="59">
        <v>700</v>
      </c>
      <c r="K2242" s="78">
        <f>VLOOKUP(msa[[#This Row],[hwycov_id]],cnf[],10,FALSE)</f>
        <v>700</v>
      </c>
      <c r="L2242" s="229">
        <f t="shared" ref="L2242:L2277" si="105">K2242/J2242-1</f>
        <v>0</v>
      </c>
      <c r="M2242" s="228">
        <f t="shared" ref="M2242:M2277" si="106">K2242-J2242</f>
        <v>0</v>
      </c>
      <c r="N2242" s="228">
        <f t="shared" ref="N2242:N2277" si="107">POWER(M2242,2)</f>
        <v>0</v>
      </c>
      <c r="O2242" s="298" t="e">
        <f>VLOOKUP(msa[[#This Row],[hwycov_id]],check!$A$2:$P$26,16,FALSE)</f>
        <v>#N/A</v>
      </c>
      <c r="P2242" s="298">
        <v>2266</v>
      </c>
    </row>
    <row r="2243" spans="1:16">
      <c r="A2243" s="59">
        <v>30797</v>
      </c>
      <c r="B2243" s="59">
        <v>5</v>
      </c>
      <c r="C2243" s="59">
        <v>1</v>
      </c>
      <c r="D2243" s="59">
        <v>2</v>
      </c>
      <c r="E2243" s="59" t="s">
        <v>80</v>
      </c>
      <c r="F2243" s="227">
        <v>4</v>
      </c>
      <c r="G2243" s="227">
        <v>0</v>
      </c>
      <c r="H2243" s="59">
        <v>8</v>
      </c>
      <c r="I2243" s="227">
        <v>19</v>
      </c>
      <c r="J2243" s="59">
        <v>1100</v>
      </c>
      <c r="K2243" s="78">
        <f>VLOOKUP(msa[[#This Row],[hwycov_id]],cnf[],10,FALSE)</f>
        <v>1100</v>
      </c>
      <c r="L2243" s="229">
        <f t="shared" si="105"/>
        <v>0</v>
      </c>
      <c r="M2243" s="228">
        <f t="shared" si="106"/>
        <v>0</v>
      </c>
      <c r="N2243" s="228">
        <f t="shared" si="107"/>
        <v>0</v>
      </c>
      <c r="O2243" s="298" t="e">
        <f>VLOOKUP(msa[[#This Row],[hwycov_id]],check!$A$2:$P$26,16,FALSE)</f>
        <v>#N/A</v>
      </c>
      <c r="P2243" s="298">
        <v>2267</v>
      </c>
    </row>
    <row r="2244" spans="1:16">
      <c r="A2244" s="59">
        <v>29794</v>
      </c>
      <c r="B2244" s="59">
        <v>6</v>
      </c>
      <c r="C2244" s="59">
        <v>1</v>
      </c>
      <c r="D2244" s="59">
        <v>2</v>
      </c>
      <c r="E2244" s="59" t="s">
        <v>80</v>
      </c>
      <c r="F2244" s="227">
        <v>4</v>
      </c>
      <c r="G2244" s="227">
        <v>0</v>
      </c>
      <c r="H2244" s="59">
        <v>8</v>
      </c>
      <c r="I2244" s="227">
        <v>19</v>
      </c>
      <c r="J2244" s="59">
        <v>800</v>
      </c>
      <c r="K2244" s="78">
        <f>VLOOKUP(msa[[#This Row],[hwycov_id]],cnf[],10,FALSE)</f>
        <v>800</v>
      </c>
      <c r="L2244" s="229">
        <f t="shared" si="105"/>
        <v>0</v>
      </c>
      <c r="M2244" s="228">
        <f t="shared" si="106"/>
        <v>0</v>
      </c>
      <c r="N2244" s="228">
        <f t="shared" si="107"/>
        <v>0</v>
      </c>
      <c r="O2244" s="298" t="e">
        <f>VLOOKUP(msa[[#This Row],[hwycov_id]],check!$A$2:$P$26,16,FALSE)</f>
        <v>#N/A</v>
      </c>
      <c r="P2244" s="298">
        <v>2268</v>
      </c>
    </row>
    <row r="2245" spans="1:16">
      <c r="A2245" s="59">
        <v>846</v>
      </c>
      <c r="B2245" s="59">
        <v>6</v>
      </c>
      <c r="C2245" s="59">
        <v>1</v>
      </c>
      <c r="D2245" s="59">
        <v>2</v>
      </c>
      <c r="E2245" s="59" t="s">
        <v>80</v>
      </c>
      <c r="F2245" s="227">
        <v>4</v>
      </c>
      <c r="G2245" s="227">
        <v>0</v>
      </c>
      <c r="H2245" s="59">
        <v>8</v>
      </c>
      <c r="I2245" s="227">
        <v>19</v>
      </c>
      <c r="J2245" s="59">
        <v>900</v>
      </c>
      <c r="K2245" s="78">
        <f>VLOOKUP(msa[[#This Row],[hwycov_id]],cnf[],10,FALSE)</f>
        <v>900</v>
      </c>
      <c r="L2245" s="229">
        <f t="shared" si="105"/>
        <v>0</v>
      </c>
      <c r="M2245" s="228">
        <f t="shared" si="106"/>
        <v>0</v>
      </c>
      <c r="N2245" s="228">
        <f t="shared" si="107"/>
        <v>0</v>
      </c>
      <c r="O2245" s="298" t="e">
        <f>VLOOKUP(msa[[#This Row],[hwycov_id]],check!$A$2:$P$26,16,FALSE)</f>
        <v>#N/A</v>
      </c>
      <c r="P2245" s="298">
        <v>2269</v>
      </c>
    </row>
    <row r="2246" spans="1:16">
      <c r="A2246" s="59">
        <v>21120</v>
      </c>
      <c r="B2246" s="59">
        <v>6</v>
      </c>
      <c r="C2246" s="59">
        <v>1</v>
      </c>
      <c r="D2246" s="59">
        <v>2</v>
      </c>
      <c r="E2246" s="59" t="s">
        <v>82</v>
      </c>
      <c r="F2246" s="227">
        <v>4</v>
      </c>
      <c r="G2246" s="227">
        <v>0</v>
      </c>
      <c r="H2246" s="59">
        <v>8</v>
      </c>
      <c r="I2246" s="227">
        <v>19</v>
      </c>
      <c r="J2246" s="59">
        <v>2028</v>
      </c>
      <c r="K2246" s="78">
        <f>VLOOKUP(msa[[#This Row],[hwycov_id]],cnf[],10,FALSE)</f>
        <v>2028</v>
      </c>
      <c r="L2246" s="229">
        <f t="shared" si="105"/>
        <v>0</v>
      </c>
      <c r="M2246" s="228">
        <f t="shared" si="106"/>
        <v>0</v>
      </c>
      <c r="N2246" s="228">
        <f t="shared" si="107"/>
        <v>0</v>
      </c>
      <c r="O2246" s="298" t="e">
        <f>VLOOKUP(msa[[#This Row],[hwycov_id]],check!$A$2:$P$26,16,FALSE)</f>
        <v>#N/A</v>
      </c>
      <c r="P2246" s="298">
        <v>2270</v>
      </c>
    </row>
    <row r="2247" spans="1:16">
      <c r="A2247" s="59">
        <v>8090</v>
      </c>
      <c r="B2247" s="59">
        <v>6</v>
      </c>
      <c r="C2247" s="59">
        <v>1</v>
      </c>
      <c r="D2247" s="59">
        <v>2</v>
      </c>
      <c r="E2247" s="59" t="s">
        <v>82</v>
      </c>
      <c r="F2247" s="227">
        <v>4</v>
      </c>
      <c r="G2247" s="227">
        <v>0</v>
      </c>
      <c r="H2247" s="59">
        <v>8</v>
      </c>
      <c r="I2247" s="227">
        <v>19</v>
      </c>
      <c r="J2247" s="59">
        <v>2493</v>
      </c>
      <c r="K2247" s="78">
        <f>VLOOKUP(msa[[#This Row],[hwycov_id]],cnf[],10,FALSE)</f>
        <v>2493</v>
      </c>
      <c r="L2247" s="229">
        <f t="shared" si="105"/>
        <v>0</v>
      </c>
      <c r="M2247" s="228">
        <f t="shared" si="106"/>
        <v>0</v>
      </c>
      <c r="N2247" s="228">
        <f t="shared" si="107"/>
        <v>0</v>
      </c>
      <c r="O2247" s="298" t="e">
        <f>VLOOKUP(msa[[#This Row],[hwycov_id]],check!$A$2:$P$26,16,FALSE)</f>
        <v>#N/A</v>
      </c>
      <c r="P2247" s="298">
        <v>2271</v>
      </c>
    </row>
    <row r="2248" spans="1:16">
      <c r="A2248" s="59">
        <v>22901</v>
      </c>
      <c r="B2248" s="59">
        <v>6</v>
      </c>
      <c r="C2248" s="59">
        <v>1</v>
      </c>
      <c r="D2248" s="59">
        <v>2</v>
      </c>
      <c r="E2248" s="59" t="s">
        <v>82</v>
      </c>
      <c r="F2248" s="227">
        <v>4</v>
      </c>
      <c r="G2248" s="227">
        <v>0</v>
      </c>
      <c r="H2248" s="59">
        <v>8</v>
      </c>
      <c r="I2248" s="227">
        <v>19</v>
      </c>
      <c r="J2248" s="59">
        <v>2710</v>
      </c>
      <c r="K2248" s="78">
        <f>VLOOKUP(msa[[#This Row],[hwycov_id]],cnf[],10,FALSE)</f>
        <v>2710</v>
      </c>
      <c r="L2248" s="229">
        <f t="shared" si="105"/>
        <v>0</v>
      </c>
      <c r="M2248" s="228">
        <f t="shared" si="106"/>
        <v>0</v>
      </c>
      <c r="N2248" s="228">
        <f t="shared" si="107"/>
        <v>0</v>
      </c>
      <c r="O2248" s="298" t="e">
        <f>VLOOKUP(msa[[#This Row],[hwycov_id]],check!$A$2:$P$26,16,FALSE)</f>
        <v>#N/A</v>
      </c>
      <c r="P2248" s="298">
        <v>2272</v>
      </c>
    </row>
    <row r="2249" spans="1:16">
      <c r="A2249" s="59">
        <v>6237</v>
      </c>
      <c r="B2249" s="59">
        <v>6</v>
      </c>
      <c r="C2249" s="59">
        <v>1</v>
      </c>
      <c r="D2249" s="59">
        <v>2</v>
      </c>
      <c r="E2249" s="59" t="s">
        <v>82</v>
      </c>
      <c r="F2249" s="227">
        <v>4</v>
      </c>
      <c r="G2249" s="227">
        <v>0</v>
      </c>
      <c r="H2249" s="59">
        <v>8</v>
      </c>
      <c r="I2249" s="227">
        <v>19</v>
      </c>
      <c r="J2249" s="59">
        <v>4076</v>
      </c>
      <c r="K2249" s="78">
        <f>VLOOKUP(msa[[#This Row],[hwycov_id]],cnf[],10,FALSE)</f>
        <v>4076</v>
      </c>
      <c r="L2249" s="229">
        <f t="shared" si="105"/>
        <v>0</v>
      </c>
      <c r="M2249" s="228">
        <f t="shared" si="106"/>
        <v>0</v>
      </c>
      <c r="N2249" s="228">
        <f t="shared" si="107"/>
        <v>0</v>
      </c>
      <c r="O2249" s="298" t="e">
        <f>VLOOKUP(msa[[#This Row],[hwycov_id]],check!$A$2:$P$26,16,FALSE)</f>
        <v>#N/A</v>
      </c>
      <c r="P2249" s="298">
        <v>2273</v>
      </c>
    </row>
    <row r="2250" spans="1:16">
      <c r="A2250" s="59">
        <v>7838</v>
      </c>
      <c r="B2250" s="59">
        <v>6</v>
      </c>
      <c r="C2250" s="59">
        <v>1</v>
      </c>
      <c r="D2250" s="59">
        <v>2</v>
      </c>
      <c r="E2250" s="59" t="s">
        <v>82</v>
      </c>
      <c r="F2250" s="227">
        <v>4</v>
      </c>
      <c r="G2250" s="227">
        <v>0</v>
      </c>
      <c r="H2250" s="59">
        <v>8</v>
      </c>
      <c r="I2250" s="227">
        <v>19</v>
      </c>
      <c r="J2250" s="59">
        <v>4938</v>
      </c>
      <c r="K2250" s="78">
        <f>VLOOKUP(msa[[#This Row],[hwycov_id]],cnf[],10,FALSE)</f>
        <v>4938</v>
      </c>
      <c r="L2250" s="229">
        <f t="shared" si="105"/>
        <v>0</v>
      </c>
      <c r="M2250" s="228">
        <f t="shared" si="106"/>
        <v>0</v>
      </c>
      <c r="N2250" s="228">
        <f t="shared" si="107"/>
        <v>0</v>
      </c>
      <c r="O2250" s="298" t="e">
        <f>VLOOKUP(msa[[#This Row],[hwycov_id]],check!$A$2:$P$26,16,FALSE)</f>
        <v>#N/A</v>
      </c>
      <c r="P2250" s="298">
        <v>2274</v>
      </c>
    </row>
    <row r="2251" spans="1:16">
      <c r="A2251" s="59">
        <v>8260</v>
      </c>
      <c r="B2251" s="59">
        <v>6</v>
      </c>
      <c r="C2251" s="59">
        <v>1</v>
      </c>
      <c r="D2251" s="59">
        <v>2</v>
      </c>
      <c r="E2251" s="59" t="s">
        <v>82</v>
      </c>
      <c r="F2251" s="227">
        <v>4</v>
      </c>
      <c r="G2251" s="227">
        <v>0</v>
      </c>
      <c r="H2251" s="59">
        <v>8</v>
      </c>
      <c r="I2251" s="227">
        <v>19</v>
      </c>
      <c r="J2251" s="59">
        <v>5543</v>
      </c>
      <c r="K2251" s="78">
        <f>VLOOKUP(msa[[#This Row],[hwycov_id]],cnf[],10,FALSE)</f>
        <v>5543</v>
      </c>
      <c r="L2251" s="229">
        <f t="shared" si="105"/>
        <v>0</v>
      </c>
      <c r="M2251" s="228">
        <f t="shared" si="106"/>
        <v>0</v>
      </c>
      <c r="N2251" s="228">
        <f t="shared" si="107"/>
        <v>0</v>
      </c>
      <c r="O2251" s="298" t="e">
        <f>VLOOKUP(msa[[#This Row],[hwycov_id]],check!$A$2:$P$26,16,FALSE)</f>
        <v>#N/A</v>
      </c>
      <c r="P2251" s="298">
        <v>2275</v>
      </c>
    </row>
    <row r="2252" spans="1:16">
      <c r="A2252" s="59">
        <v>21124</v>
      </c>
      <c r="B2252" s="59">
        <v>7</v>
      </c>
      <c r="C2252" s="59">
        <v>1</v>
      </c>
      <c r="D2252" s="59">
        <v>2</v>
      </c>
      <c r="E2252" s="59" t="s">
        <v>80</v>
      </c>
      <c r="F2252" s="227">
        <v>4</v>
      </c>
      <c r="G2252" s="227">
        <v>0</v>
      </c>
      <c r="H2252" s="59">
        <v>8</v>
      </c>
      <c r="I2252" s="227">
        <v>19</v>
      </c>
      <c r="J2252" s="59">
        <v>1800</v>
      </c>
      <c r="K2252" s="78">
        <f>VLOOKUP(msa[[#This Row],[hwycov_id]],cnf[],10,FALSE)</f>
        <v>1800</v>
      </c>
      <c r="L2252" s="229">
        <f t="shared" si="105"/>
        <v>0</v>
      </c>
      <c r="M2252" s="228">
        <f t="shared" si="106"/>
        <v>0</v>
      </c>
      <c r="N2252" s="228">
        <f t="shared" si="107"/>
        <v>0</v>
      </c>
      <c r="O2252" s="298" t="e">
        <f>VLOOKUP(msa[[#This Row],[hwycov_id]],check!$A$2:$P$26,16,FALSE)</f>
        <v>#N/A</v>
      </c>
      <c r="P2252" s="298">
        <v>2276</v>
      </c>
    </row>
    <row r="2253" spans="1:16" s="299" customFormat="1" hidden="1">
      <c r="A2253" s="299">
        <v>29577</v>
      </c>
      <c r="B2253" s="299">
        <v>1</v>
      </c>
      <c r="C2253" s="299">
        <v>2</v>
      </c>
      <c r="D2253" s="299">
        <v>1</v>
      </c>
      <c r="E2253" s="299" t="s">
        <v>78</v>
      </c>
      <c r="F2253" s="299">
        <v>1</v>
      </c>
      <c r="G2253" s="299">
        <v>0</v>
      </c>
      <c r="H2253" s="299">
        <v>3</v>
      </c>
      <c r="I2253" s="299">
        <v>14</v>
      </c>
      <c r="J2253" s="299">
        <v>9573</v>
      </c>
      <c r="K2253" s="300" t="e">
        <f>VLOOKUP(msa[[#This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2" t="e">
        <f>VLOOKUP(msa[[#This Row],[hwycov_id]],check!$A$2:$P$26,16,FALSE)</f>
        <v>#VALUE!</v>
      </c>
      <c r="P2253" s="302">
        <v>639</v>
      </c>
    </row>
    <row r="2254" spans="1:16" s="299" customFormat="1" hidden="1">
      <c r="A2254" s="299">
        <v>29573</v>
      </c>
      <c r="B2254" s="299">
        <v>1</v>
      </c>
      <c r="C2254" s="299">
        <v>2</v>
      </c>
      <c r="D2254" s="299">
        <v>1</v>
      </c>
      <c r="E2254" s="299" t="s">
        <v>78</v>
      </c>
      <c r="F2254" s="299">
        <v>1</v>
      </c>
      <c r="G2254" s="299">
        <v>1</v>
      </c>
      <c r="H2254" s="299">
        <v>3</v>
      </c>
      <c r="I2254" s="299">
        <v>14</v>
      </c>
      <c r="J2254" s="299">
        <v>11929</v>
      </c>
      <c r="K2254" s="300" t="e">
        <f>VLOOKUP(msa[[#This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2" t="e">
        <f>VLOOKUP(msa[[#This Row],[hwycov_id]],check!$A$2:$P$26,16,FALSE)</f>
        <v>#VALUE!</v>
      </c>
      <c r="P2254" s="302">
        <v>643</v>
      </c>
    </row>
    <row r="2255" spans="1:16" s="299" customFormat="1" hidden="1">
      <c r="A2255" s="299">
        <v>28779</v>
      </c>
      <c r="B2255" s="299">
        <v>1</v>
      </c>
      <c r="C2255" s="299">
        <v>1</v>
      </c>
      <c r="D2255" s="299">
        <v>1</v>
      </c>
      <c r="E2255" s="299" t="s">
        <v>78</v>
      </c>
      <c r="F2255" s="299">
        <v>1</v>
      </c>
      <c r="G2255" s="299">
        <v>2</v>
      </c>
      <c r="H2255" s="299">
        <v>3</v>
      </c>
      <c r="I2255" s="299">
        <v>14</v>
      </c>
      <c r="J2255" s="299">
        <v>23122</v>
      </c>
      <c r="K2255" s="300" t="e">
        <f>VLOOKUP(msa[[#This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2" t="e">
        <f>VLOOKUP(msa[[#This Row],[hwycov_id]],check!$A$2:$P$26,16,FALSE)</f>
        <v>#VALUE!</v>
      </c>
      <c r="P2255" s="302">
        <v>647</v>
      </c>
    </row>
    <row r="2256" spans="1:16" s="299" customFormat="1" hidden="1">
      <c r="A2256" s="299">
        <v>29761</v>
      </c>
      <c r="B2256" s="299">
        <v>1</v>
      </c>
      <c r="C2256" s="299">
        <v>1</v>
      </c>
      <c r="D2256" s="299">
        <v>1</v>
      </c>
      <c r="E2256" s="299" t="s">
        <v>78</v>
      </c>
      <c r="F2256" s="299">
        <v>1</v>
      </c>
      <c r="G2256" s="299">
        <v>4</v>
      </c>
      <c r="H2256" s="299">
        <v>4</v>
      </c>
      <c r="I2256" s="299">
        <v>14</v>
      </c>
      <c r="J2256" s="299">
        <v>46156</v>
      </c>
      <c r="K2256" s="300" t="e">
        <f>VLOOKUP(msa[[#This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2" t="e">
        <f>VLOOKUP(msa[[#This Row],[hwycov_id]],check!$A$2:$P$26,16,FALSE)</f>
        <v>#VALUE!</v>
      </c>
      <c r="P2256" s="302">
        <v>1347</v>
      </c>
    </row>
    <row r="2257" spans="1:16" s="299" customFormat="1" hidden="1">
      <c r="A2257" s="299">
        <v>20725</v>
      </c>
      <c r="B2257" s="299">
        <v>1</v>
      </c>
      <c r="C2257" s="299">
        <v>1</v>
      </c>
      <c r="D2257" s="299">
        <v>1</v>
      </c>
      <c r="E2257" s="299" t="s">
        <v>78</v>
      </c>
      <c r="F2257" s="299">
        <v>1</v>
      </c>
      <c r="G2257" s="299">
        <v>7</v>
      </c>
      <c r="H2257" s="299">
        <v>5</v>
      </c>
      <c r="I2257" s="299">
        <v>5</v>
      </c>
      <c r="J2257" s="299">
        <v>78518</v>
      </c>
      <c r="K2257" s="300" t="e">
        <f>VLOOKUP(msa[[#This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2" t="e">
        <f>VLOOKUP(msa[[#This Row],[hwycov_id]],check!$A$2:$P$26,16,FALSE)</f>
        <v>#VALUE!</v>
      </c>
      <c r="P2257" s="302">
        <v>1535</v>
      </c>
    </row>
    <row r="2258" spans="1:16" s="299" customFormat="1" hidden="1">
      <c r="A2258" s="299">
        <v>20706</v>
      </c>
      <c r="B2258" s="299">
        <v>1</v>
      </c>
      <c r="C2258" s="299">
        <v>1</v>
      </c>
      <c r="D2258" s="299">
        <v>1</v>
      </c>
      <c r="E2258" s="299" t="s">
        <v>78</v>
      </c>
      <c r="F2258" s="299">
        <v>1</v>
      </c>
      <c r="G2258" s="299">
        <v>5</v>
      </c>
      <c r="H2258" s="299">
        <v>1</v>
      </c>
      <c r="I2258" s="299">
        <v>14</v>
      </c>
      <c r="J2258" s="299">
        <v>59326</v>
      </c>
      <c r="K2258" s="300" t="e">
        <f>VLOOKUP(msa[[#This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2" t="e">
        <f>VLOOKUP(msa[[#This Row],[hwycov_id]],check!$A$2:$P$26,16,FALSE)</f>
        <v>#VALUE!</v>
      </c>
      <c r="P2258" s="302">
        <v>1</v>
      </c>
    </row>
    <row r="2259" spans="1:16" s="299" customFormat="1" hidden="1">
      <c r="A2259" s="299">
        <v>21850</v>
      </c>
      <c r="B2259" s="299">
        <v>1</v>
      </c>
      <c r="C2259" s="299">
        <v>1</v>
      </c>
      <c r="D2259" s="299">
        <v>1</v>
      </c>
      <c r="E2259" s="299" t="s">
        <v>82</v>
      </c>
      <c r="F2259" s="299">
        <v>1</v>
      </c>
      <c r="G2259" s="299">
        <v>1</v>
      </c>
      <c r="H2259" s="299">
        <v>2</v>
      </c>
      <c r="I2259" s="299">
        <v>14</v>
      </c>
      <c r="J2259" s="299">
        <v>11201</v>
      </c>
      <c r="K2259" s="300" t="e">
        <f>VLOOKUP(msa[[#This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2" t="e">
        <f>VLOOKUP(msa[[#This Row],[hwycov_id]],check!$A$2:$P$26,16,FALSE)</f>
        <v>#VALUE!</v>
      </c>
      <c r="P2259" s="302">
        <v>79</v>
      </c>
    </row>
    <row r="2260" spans="1:16" s="299" customFormat="1" hidden="1">
      <c r="A2260" s="299">
        <v>28453</v>
      </c>
      <c r="B2260" s="299">
        <v>1</v>
      </c>
      <c r="C2260" s="299">
        <v>1</v>
      </c>
      <c r="D2260" s="299">
        <v>1</v>
      </c>
      <c r="E2260" s="299" t="s">
        <v>82</v>
      </c>
      <c r="F2260" s="299">
        <v>1</v>
      </c>
      <c r="G2260" s="299">
        <v>2</v>
      </c>
      <c r="H2260" s="299">
        <v>2</v>
      </c>
      <c r="I2260" s="299">
        <v>14</v>
      </c>
      <c r="J2260" s="299">
        <v>23802</v>
      </c>
      <c r="K2260" s="300" t="e">
        <f>VLOOKUP(msa[[#This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2" t="e">
        <f>VLOOKUP(msa[[#This Row],[hwycov_id]],check!$A$2:$P$26,16,FALSE)</f>
        <v>#VALUE!</v>
      </c>
      <c r="P2260" s="302">
        <v>80</v>
      </c>
    </row>
    <row r="2261" spans="1:16" s="299" customFormat="1" hidden="1">
      <c r="A2261" s="299">
        <v>748</v>
      </c>
      <c r="B2261" s="299">
        <v>1</v>
      </c>
      <c r="C2261" s="299">
        <v>1</v>
      </c>
      <c r="D2261" s="299">
        <v>1</v>
      </c>
      <c r="E2261" s="299" t="s">
        <v>78</v>
      </c>
      <c r="F2261" s="299">
        <v>1</v>
      </c>
      <c r="G2261" s="299">
        <v>6</v>
      </c>
      <c r="H2261" s="299">
        <v>2</v>
      </c>
      <c r="I2261" s="299">
        <v>14</v>
      </c>
      <c r="J2261" s="299">
        <v>67534</v>
      </c>
      <c r="K2261" s="300" t="e">
        <f>VLOOKUP(msa[[#This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2" t="e">
        <f>VLOOKUP(msa[[#This Row],[hwycov_id]],check!$A$2:$P$26,16,FALSE)</f>
        <v>#VALUE!</v>
      </c>
      <c r="P2261" s="302">
        <v>115</v>
      </c>
    </row>
    <row r="2262" spans="1:16" s="299" customFormat="1" hidden="1">
      <c r="A2262" s="299">
        <v>27791</v>
      </c>
      <c r="B2262" s="299">
        <v>1</v>
      </c>
      <c r="C2262" s="299">
        <v>1</v>
      </c>
      <c r="D2262" s="299">
        <v>1</v>
      </c>
      <c r="E2262" s="299" t="s">
        <v>78</v>
      </c>
      <c r="F2262" s="299">
        <v>1</v>
      </c>
      <c r="G2262" s="299">
        <v>7</v>
      </c>
      <c r="H2262" s="299">
        <v>2</v>
      </c>
      <c r="I2262" s="299">
        <v>14</v>
      </c>
      <c r="J2262" s="299">
        <v>71305</v>
      </c>
      <c r="K2262" s="300" t="e">
        <f>VLOOKUP(msa[[#This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2" t="e">
        <f>VLOOKUP(msa[[#This Row],[hwycov_id]],check!$A$2:$P$26,16,FALSE)</f>
        <v>#VALUE!</v>
      </c>
      <c r="P2262" s="302">
        <v>125</v>
      </c>
    </row>
    <row r="2263" spans="1:16" s="299" customFormat="1" hidden="1">
      <c r="A2263" s="299">
        <v>14515</v>
      </c>
      <c r="B2263" s="299">
        <v>1</v>
      </c>
      <c r="C2263" s="299">
        <v>1</v>
      </c>
      <c r="D2263" s="299">
        <v>1</v>
      </c>
      <c r="E2263" s="299" t="s">
        <v>78</v>
      </c>
      <c r="F2263" s="299">
        <v>1</v>
      </c>
      <c r="G2263" s="299">
        <v>7</v>
      </c>
      <c r="H2263" s="299">
        <v>2</v>
      </c>
      <c r="I2263" s="299">
        <v>14</v>
      </c>
      <c r="J2263" s="299">
        <v>78498</v>
      </c>
      <c r="K2263" s="300" t="e">
        <f>VLOOKUP(msa[[#This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2" t="e">
        <f>VLOOKUP(msa[[#This Row],[hwycov_id]],check!$A$2:$P$26,16,FALSE)</f>
        <v>#VALUE!</v>
      </c>
      <c r="P2263" s="302">
        <v>141</v>
      </c>
    </row>
    <row r="2264" spans="1:16" s="299" customFormat="1" hidden="1">
      <c r="A2264" s="299">
        <v>20600</v>
      </c>
      <c r="B2264" s="299">
        <v>1</v>
      </c>
      <c r="C2264" s="299">
        <v>1</v>
      </c>
      <c r="D2264" s="299">
        <v>1</v>
      </c>
      <c r="E2264" s="299" t="s">
        <v>78</v>
      </c>
      <c r="F2264" s="299">
        <v>1</v>
      </c>
      <c r="G2264" s="299">
        <v>8</v>
      </c>
      <c r="H2264" s="299">
        <v>2</v>
      </c>
      <c r="I2264" s="299">
        <v>14</v>
      </c>
      <c r="J2264" s="299">
        <v>84230</v>
      </c>
      <c r="K2264" s="300" t="e">
        <f>VLOOKUP(msa[[#This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2" t="e">
        <f>VLOOKUP(msa[[#This Row],[hwycov_id]],check!$A$2:$P$26,16,FALSE)</f>
        <v>#VALUE!</v>
      </c>
      <c r="P2264" s="302">
        <v>156</v>
      </c>
    </row>
    <row r="2265" spans="1:16" s="299" customFormat="1" hidden="1">
      <c r="A2265" s="299">
        <v>11100</v>
      </c>
      <c r="B2265" s="299">
        <v>1</v>
      </c>
      <c r="C2265" s="299">
        <v>1</v>
      </c>
      <c r="D2265" s="299">
        <v>1</v>
      </c>
      <c r="E2265" s="299" t="s">
        <v>78</v>
      </c>
      <c r="F2265" s="299">
        <v>1</v>
      </c>
      <c r="G2265" s="299">
        <v>3</v>
      </c>
      <c r="H2265" s="299">
        <v>3</v>
      </c>
      <c r="I2265" s="299">
        <v>14</v>
      </c>
      <c r="J2265" s="299">
        <v>39243</v>
      </c>
      <c r="K2265" s="300" t="e">
        <f>VLOOKUP(msa[[#This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2" t="e">
        <f>VLOOKUP(msa[[#This Row],[hwycov_id]],check!$A$2:$P$26,16,FALSE)</f>
        <v>#VALUE!</v>
      </c>
      <c r="P2265" s="302">
        <v>677</v>
      </c>
    </row>
    <row r="2266" spans="1:16" s="299" customFormat="1" hidden="1">
      <c r="A2266" s="299">
        <v>3419</v>
      </c>
      <c r="B2266" s="299">
        <v>1</v>
      </c>
      <c r="C2266" s="299">
        <v>1</v>
      </c>
      <c r="D2266" s="299">
        <v>1</v>
      </c>
      <c r="E2266" s="299" t="s">
        <v>78</v>
      </c>
      <c r="F2266" s="299">
        <v>1</v>
      </c>
      <c r="G2266" s="299">
        <v>4</v>
      </c>
      <c r="H2266" s="299">
        <v>3</v>
      </c>
      <c r="I2266" s="299">
        <v>14</v>
      </c>
      <c r="J2266" s="299">
        <v>44056</v>
      </c>
      <c r="K2266" s="300" t="e">
        <f>VLOOKUP(msa[[#This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2" t="e">
        <f>VLOOKUP(msa[[#This Row],[hwycov_id]],check!$A$2:$P$26,16,FALSE)</f>
        <v>#VALUE!</v>
      </c>
      <c r="P2266" s="302">
        <v>694</v>
      </c>
    </row>
    <row r="2267" spans="1:16" s="299" customFormat="1" hidden="1">
      <c r="A2267" s="299">
        <v>7636</v>
      </c>
      <c r="B2267" s="299">
        <v>1</v>
      </c>
      <c r="C2267" s="299">
        <v>1</v>
      </c>
      <c r="D2267" s="299">
        <v>1</v>
      </c>
      <c r="E2267" s="299" t="s">
        <v>82</v>
      </c>
      <c r="F2267" s="299">
        <v>1</v>
      </c>
      <c r="G2267" s="299">
        <v>4</v>
      </c>
      <c r="H2267" s="299">
        <v>3</v>
      </c>
      <c r="I2267" s="299">
        <v>14</v>
      </c>
      <c r="J2267" s="299">
        <v>48692</v>
      </c>
      <c r="K2267" s="300" t="e">
        <f>VLOOKUP(msa[[#This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2" t="e">
        <f>VLOOKUP(msa[[#This Row],[hwycov_id]],check!$A$2:$P$26,16,FALSE)</f>
        <v>#VALUE!</v>
      </c>
      <c r="P2267" s="302">
        <v>701</v>
      </c>
    </row>
    <row r="2268" spans="1:16" s="299" customFormat="1" hidden="1">
      <c r="A2268" s="299">
        <v>21822</v>
      </c>
      <c r="B2268" s="299">
        <v>1</v>
      </c>
      <c r="C2268" s="299">
        <v>1</v>
      </c>
      <c r="D2268" s="299">
        <v>1</v>
      </c>
      <c r="E2268" s="299" t="s">
        <v>78</v>
      </c>
      <c r="F2268" s="299">
        <v>1</v>
      </c>
      <c r="G2268" s="299">
        <v>9</v>
      </c>
      <c r="H2268" s="299">
        <v>3</v>
      </c>
      <c r="I2268" s="299">
        <v>14</v>
      </c>
      <c r="J2268" s="299">
        <v>95103</v>
      </c>
      <c r="K2268" s="300" t="e">
        <f>VLOOKUP(msa[[#This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2" t="e">
        <f>VLOOKUP(msa[[#This Row],[hwycov_id]],check!$A$2:$P$26,16,FALSE)</f>
        <v>#VALUE!</v>
      </c>
      <c r="P2268" s="302">
        <v>769</v>
      </c>
    </row>
    <row r="2269" spans="1:16" s="299" customFormat="1" hidden="1">
      <c r="A2269" s="299">
        <v>16167</v>
      </c>
      <c r="B2269" s="299">
        <v>1</v>
      </c>
      <c r="C2269" s="299">
        <v>1</v>
      </c>
      <c r="D2269" s="299">
        <v>1</v>
      </c>
      <c r="E2269" s="299" t="s">
        <v>77</v>
      </c>
      <c r="F2269" s="299">
        <v>1</v>
      </c>
      <c r="G2269" s="299">
        <v>9</v>
      </c>
      <c r="H2269" s="299">
        <v>3</v>
      </c>
      <c r="I2269" s="299">
        <v>14</v>
      </c>
      <c r="J2269" s="299">
        <v>98172</v>
      </c>
      <c r="K2269" s="300" t="e">
        <f>VLOOKUP(msa[[#This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2" t="e">
        <f>VLOOKUP(msa[[#This Row],[hwycov_id]],check!$A$2:$P$26,16,FALSE)</f>
        <v>#VALUE!</v>
      </c>
      <c r="P2269" s="302">
        <v>778</v>
      </c>
    </row>
    <row r="2270" spans="1:16" s="299" customFormat="1" hidden="1">
      <c r="A2270" s="299">
        <v>15187</v>
      </c>
      <c r="B2270" s="299">
        <v>1</v>
      </c>
      <c r="C2270" s="299">
        <v>1</v>
      </c>
      <c r="D2270" s="299">
        <v>1</v>
      </c>
      <c r="E2270" s="299" t="s">
        <v>77</v>
      </c>
      <c r="F2270" s="299">
        <v>1</v>
      </c>
      <c r="G2270" s="299">
        <v>10</v>
      </c>
      <c r="H2270" s="299">
        <v>3</v>
      </c>
      <c r="I2270" s="299">
        <v>14</v>
      </c>
      <c r="J2270" s="299">
        <v>125504</v>
      </c>
      <c r="K2270" s="300" t="e">
        <f>VLOOKUP(msa[[#This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2" t="e">
        <f>VLOOKUP(msa[[#This Row],[hwycov_id]],check!$A$2:$P$26,16,FALSE)</f>
        <v>#VALUE!</v>
      </c>
      <c r="P2270" s="302">
        <v>845</v>
      </c>
    </row>
    <row r="2271" spans="1:16" s="299" customFormat="1" hidden="1">
      <c r="A2271" s="299">
        <v>14647</v>
      </c>
      <c r="B2271" s="299">
        <v>1</v>
      </c>
      <c r="C2271" s="299">
        <v>1</v>
      </c>
      <c r="D2271" s="299">
        <v>1</v>
      </c>
      <c r="E2271" s="299" t="s">
        <v>77</v>
      </c>
      <c r="F2271" s="299">
        <v>1</v>
      </c>
      <c r="G2271" s="299">
        <v>10</v>
      </c>
      <c r="H2271" s="299">
        <v>3</v>
      </c>
      <c r="I2271" s="299">
        <v>14</v>
      </c>
      <c r="J2271" s="299">
        <v>154335</v>
      </c>
      <c r="K2271" s="300" t="e">
        <f>VLOOKUP(msa[[#This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2" t="e">
        <f>VLOOKUP(msa[[#This Row],[hwycov_id]],check!$A$2:$P$26,16,FALSE)</f>
        <v>#VALUE!</v>
      </c>
      <c r="P2271" s="302">
        <v>862</v>
      </c>
    </row>
    <row r="2272" spans="1:16" s="299" customFormat="1" hidden="1">
      <c r="A2272" s="299">
        <v>27155</v>
      </c>
      <c r="B2272" s="299">
        <v>1</v>
      </c>
      <c r="C2272" s="299">
        <v>1</v>
      </c>
      <c r="D2272" s="299">
        <v>1</v>
      </c>
      <c r="E2272" s="299" t="s">
        <v>82</v>
      </c>
      <c r="F2272" s="299">
        <v>1</v>
      </c>
      <c r="G2272" s="299">
        <v>2</v>
      </c>
      <c r="H2272" s="299">
        <v>4</v>
      </c>
      <c r="I2272" s="299">
        <v>14</v>
      </c>
      <c r="J2272" s="299">
        <v>23144</v>
      </c>
      <c r="K2272" s="300" t="e">
        <f>VLOOKUP(msa[[#This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2" t="e">
        <f>VLOOKUP(msa[[#This Row],[hwycov_id]],check!$A$2:$P$26,16,FALSE)</f>
        <v>#VALUE!</v>
      </c>
      <c r="P2272" s="302">
        <v>1329</v>
      </c>
    </row>
    <row r="2273" spans="1:16" s="299" customFormat="1" hidden="1">
      <c r="A2273" s="299">
        <v>27887</v>
      </c>
      <c r="B2273" s="299">
        <v>1</v>
      </c>
      <c r="C2273" s="299">
        <v>1</v>
      </c>
      <c r="D2273" s="299">
        <v>1</v>
      </c>
      <c r="E2273" s="299" t="s">
        <v>78</v>
      </c>
      <c r="F2273" s="299">
        <v>1</v>
      </c>
      <c r="G2273" s="299">
        <v>2</v>
      </c>
      <c r="H2273" s="299">
        <v>4</v>
      </c>
      <c r="I2273" s="299">
        <v>14</v>
      </c>
      <c r="J2273" s="299">
        <v>27766</v>
      </c>
      <c r="K2273" s="300" t="e">
        <f>VLOOKUP(msa[[#This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2" t="e">
        <f>VLOOKUP(msa[[#This Row],[hwycov_id]],check!$A$2:$P$26,16,FALSE)</f>
        <v>#VALUE!</v>
      </c>
      <c r="P2273" s="302">
        <v>1331</v>
      </c>
    </row>
    <row r="2274" spans="1:16" s="299" customFormat="1" hidden="1">
      <c r="A2274" s="299">
        <v>27928</v>
      </c>
      <c r="B2274" s="299">
        <v>1</v>
      </c>
      <c r="C2274" s="299">
        <v>1</v>
      </c>
      <c r="D2274" s="299">
        <v>1</v>
      </c>
      <c r="E2274" s="299" t="s">
        <v>78</v>
      </c>
      <c r="F2274" s="299">
        <v>1</v>
      </c>
      <c r="G2274" s="299">
        <v>4</v>
      </c>
      <c r="H2274" s="299">
        <v>4</v>
      </c>
      <c r="I2274" s="299">
        <v>2</v>
      </c>
      <c r="J2274" s="299">
        <v>41046</v>
      </c>
      <c r="K2274" s="300" t="e">
        <f>VLOOKUP(msa[[#This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2" t="e">
        <f>VLOOKUP(msa[[#This Row],[hwycov_id]],check!$A$2:$P$26,16,FALSE)</f>
        <v>#VALUE!</v>
      </c>
      <c r="P2274" s="302">
        <v>1345</v>
      </c>
    </row>
    <row r="2275" spans="1:16" s="299" customFormat="1" hidden="1">
      <c r="A2275" s="299">
        <v>16564</v>
      </c>
      <c r="B2275" s="299">
        <v>1</v>
      </c>
      <c r="C2275" s="299">
        <v>1</v>
      </c>
      <c r="D2275" s="299">
        <v>1</v>
      </c>
      <c r="E2275" s="299" t="s">
        <v>82</v>
      </c>
      <c r="F2275" s="299">
        <v>1</v>
      </c>
      <c r="G2275" s="299">
        <v>7</v>
      </c>
      <c r="H2275" s="299">
        <v>6</v>
      </c>
      <c r="I2275" s="299">
        <v>18</v>
      </c>
      <c r="J2275" s="299">
        <v>70899</v>
      </c>
      <c r="K2275" s="300" t="e">
        <f>VLOOKUP(msa[[#This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2" t="e">
        <f>VLOOKUP(msa[[#This Row],[hwycov_id]],check!$A$2:$P$26,16,FALSE)</f>
        <v>#VALUE!</v>
      </c>
      <c r="P2275" s="302">
        <v>1841</v>
      </c>
    </row>
    <row r="2276" spans="1:16" s="299" customFormat="1" hidden="1">
      <c r="A2276" s="299">
        <v>31192</v>
      </c>
      <c r="B2276" s="299">
        <v>1</v>
      </c>
      <c r="C2276" s="299">
        <v>1</v>
      </c>
      <c r="D2276" s="299">
        <v>1</v>
      </c>
      <c r="E2276" s="299" t="s">
        <v>77</v>
      </c>
      <c r="F2276" s="299">
        <v>1</v>
      </c>
      <c r="G2276" s="299">
        <v>6</v>
      </c>
      <c r="H2276" s="299">
        <v>7</v>
      </c>
      <c r="I2276" s="299">
        <v>7</v>
      </c>
      <c r="J2276" s="299">
        <v>62205</v>
      </c>
      <c r="K2276" s="300" t="e">
        <f>VLOOKUP(msa[[#This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2" t="e">
        <f>VLOOKUP(msa[[#This Row],[hwycov_id]],check!$A$2:$P$26,16,FALSE)</f>
        <v>#VALUE!</v>
      </c>
      <c r="P2276" s="302">
        <v>2039</v>
      </c>
    </row>
    <row r="2277" spans="1:16" s="299" customFormat="1" hidden="1">
      <c r="A2277" s="299">
        <v>27165</v>
      </c>
      <c r="B2277" s="299">
        <v>1</v>
      </c>
      <c r="C2277" s="299">
        <v>1</v>
      </c>
      <c r="D2277" s="299">
        <v>1</v>
      </c>
      <c r="E2277" s="299" t="s">
        <v>82</v>
      </c>
      <c r="F2277" s="299">
        <v>1</v>
      </c>
      <c r="G2277" s="299">
        <v>7</v>
      </c>
      <c r="H2277" s="299">
        <v>7</v>
      </c>
      <c r="I2277" s="299">
        <v>7</v>
      </c>
      <c r="J2277" s="299">
        <v>74931</v>
      </c>
      <c r="K2277" s="300" t="e">
        <f>VLOOKUP(msa[[#This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2" t="e">
        <f>VLOOKUP(msa[[#This Row],[hwycov_id]],check!$A$2:$P$26,16,FALSE)</f>
        <v>#VALUE!</v>
      </c>
      <c r="P2277" s="302">
        <v>2066</v>
      </c>
    </row>
  </sheetData>
  <conditionalFormatting sqref="H1:H2252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CFCFF"/>
        <color rgb="FF5A8AC6"/>
      </colorScale>
    </cfRule>
  </conditionalFormatting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6"/>
  <dimension ref="A1:P2277"/>
  <sheetViews>
    <sheetView showGridLines="0" workbookViewId="0">
      <selection activeCell="R1686" sqref="R1686"/>
    </sheetView>
  </sheetViews>
  <sheetFormatPr defaultColWidth="9.109375" defaultRowHeight="14.4"/>
  <cols>
    <col min="1" max="11" width="9.109375" style="59"/>
    <col min="12" max="12" width="9.109375" style="227"/>
    <col min="13" max="13" width="9.33203125" style="227" bestFit="1" customWidth="1"/>
    <col min="14" max="14" width="11" style="227" bestFit="1" customWidth="1"/>
    <col min="15" max="16" width="0" style="59" hidden="1" customWidth="1"/>
    <col min="17" max="16384" width="9.109375" style="59"/>
  </cols>
  <sheetData>
    <row r="1" spans="1:16">
      <c r="A1" s="59" t="s">
        <v>0</v>
      </c>
      <c r="B1" s="59" t="s">
        <v>1</v>
      </c>
      <c r="C1" s="59" t="s">
        <v>2</v>
      </c>
      <c r="D1" s="59" t="s">
        <v>3</v>
      </c>
      <c r="E1" s="59" t="s">
        <v>4</v>
      </c>
      <c r="F1" s="59" t="s">
        <v>7</v>
      </c>
      <c r="G1" s="59" t="s">
        <v>8</v>
      </c>
      <c r="H1" s="59" t="s">
        <v>5</v>
      </c>
      <c r="I1" s="59" t="s">
        <v>6</v>
      </c>
      <c r="J1" s="59" t="s">
        <v>9</v>
      </c>
      <c r="K1" s="59" t="s">
        <v>12</v>
      </c>
      <c r="L1" s="227" t="s">
        <v>13</v>
      </c>
      <c r="M1" s="227" t="s">
        <v>14</v>
      </c>
      <c r="N1" s="228" t="s">
        <v>15</v>
      </c>
      <c r="O1" s="59" t="s">
        <v>245</v>
      </c>
      <c r="P1" s="59" t="s">
        <v>246</v>
      </c>
    </row>
    <row r="2" spans="1:16">
      <c r="A2" s="59">
        <v>13271</v>
      </c>
      <c r="B2" s="59">
        <v>9</v>
      </c>
      <c r="C2" s="59">
        <v>1</v>
      </c>
      <c r="D2" s="59">
        <v>1</v>
      </c>
      <c r="E2" s="59" t="s">
        <v>78</v>
      </c>
      <c r="F2" s="59">
        <v>2</v>
      </c>
      <c r="G2" s="59">
        <v>0</v>
      </c>
      <c r="H2" s="59">
        <v>6</v>
      </c>
      <c r="I2" s="59">
        <v>1</v>
      </c>
      <c r="J2" s="59">
        <v>2468</v>
      </c>
      <c r="K2" s="78">
        <f>VLOOKUP(jur[[#This Row],[hwycov_id]],cnf[],10,FALSE)</f>
        <v>2468</v>
      </c>
      <c r="L2" s="229">
        <f t="shared" ref="L2:L65" si="0">K2/J2-1</f>
        <v>0</v>
      </c>
      <c r="M2" s="228">
        <f t="shared" ref="M2:M65" si="1">K2-J2</f>
        <v>0</v>
      </c>
      <c r="N2" s="228">
        <f t="shared" ref="N2:N65" si="2">POWER(M2,2)</f>
        <v>0</v>
      </c>
      <c r="O2" s="59" t="e">
        <f>VLOOKUP(jur[[#This Row],[hwycov_id]],check!$A$2:$P$26,16,FALSE)</f>
        <v>#N/A</v>
      </c>
      <c r="P2" s="59">
        <v>1</v>
      </c>
    </row>
    <row r="3" spans="1:16">
      <c r="A3" s="59">
        <v>28550</v>
      </c>
      <c r="B3" s="59">
        <v>9</v>
      </c>
      <c r="C3" s="59">
        <v>1</v>
      </c>
      <c r="D3" s="59">
        <v>1</v>
      </c>
      <c r="E3" s="59" t="s">
        <v>78</v>
      </c>
      <c r="F3" s="59">
        <v>2</v>
      </c>
      <c r="G3" s="59">
        <v>0</v>
      </c>
      <c r="H3" s="59">
        <v>6</v>
      </c>
      <c r="I3" s="59">
        <v>1</v>
      </c>
      <c r="J3" s="59">
        <v>2565</v>
      </c>
      <c r="K3" s="78">
        <f>VLOOKUP(jur[[#This Row],[hwycov_id]],cnf[],10,FALSE)</f>
        <v>2565</v>
      </c>
      <c r="L3" s="229">
        <f t="shared" si="0"/>
        <v>0</v>
      </c>
      <c r="M3" s="228">
        <f t="shared" si="1"/>
        <v>0</v>
      </c>
      <c r="N3" s="228">
        <f t="shared" si="2"/>
        <v>0</v>
      </c>
      <c r="O3" s="59" t="e">
        <f>VLOOKUP(jur[[#This Row],[hwycov_id]],check!$A$2:$P$26,16,FALSE)</f>
        <v>#N/A</v>
      </c>
      <c r="P3" s="59">
        <v>2</v>
      </c>
    </row>
    <row r="4" spans="1:16">
      <c r="A4" s="59">
        <v>28554</v>
      </c>
      <c r="B4" s="59">
        <v>9</v>
      </c>
      <c r="C4" s="59">
        <v>1</v>
      </c>
      <c r="D4" s="59">
        <v>1</v>
      </c>
      <c r="E4" s="59" t="s">
        <v>78</v>
      </c>
      <c r="F4" s="59">
        <v>2</v>
      </c>
      <c r="G4" s="59">
        <v>0</v>
      </c>
      <c r="H4" s="59">
        <v>6</v>
      </c>
      <c r="I4" s="59">
        <v>1</v>
      </c>
      <c r="J4" s="59">
        <v>3272</v>
      </c>
      <c r="K4" s="78">
        <f>VLOOKUP(jur[[#This Row],[hwycov_id]],cnf[],10,FALSE)</f>
        <v>3272</v>
      </c>
      <c r="L4" s="229">
        <f t="shared" si="0"/>
        <v>0</v>
      </c>
      <c r="M4" s="228">
        <f t="shared" si="1"/>
        <v>0</v>
      </c>
      <c r="N4" s="228">
        <f t="shared" si="2"/>
        <v>0</v>
      </c>
      <c r="O4" s="59" t="e">
        <f>VLOOKUP(jur[[#This Row],[hwycov_id]],check!$A$2:$P$26,16,FALSE)</f>
        <v>#N/A</v>
      </c>
      <c r="P4" s="59">
        <v>3</v>
      </c>
    </row>
    <row r="5" spans="1:16">
      <c r="A5" s="59">
        <v>15938</v>
      </c>
      <c r="B5" s="59">
        <v>7</v>
      </c>
      <c r="C5" s="59">
        <v>1</v>
      </c>
      <c r="D5" s="59">
        <v>2</v>
      </c>
      <c r="E5" s="59" t="s">
        <v>80</v>
      </c>
      <c r="F5" s="59">
        <v>4</v>
      </c>
      <c r="G5" s="59">
        <v>0</v>
      </c>
      <c r="H5" s="59">
        <v>6</v>
      </c>
      <c r="I5" s="59">
        <v>1</v>
      </c>
      <c r="J5" s="59">
        <v>4400</v>
      </c>
      <c r="K5" s="78">
        <f>VLOOKUP(jur[[#This Row],[hwycov_id]],cnf[],10,FALSE)</f>
        <v>4400</v>
      </c>
      <c r="L5" s="229">
        <f t="shared" si="0"/>
        <v>0</v>
      </c>
      <c r="M5" s="228">
        <f t="shared" si="1"/>
        <v>0</v>
      </c>
      <c r="N5" s="228">
        <f t="shared" si="2"/>
        <v>0</v>
      </c>
      <c r="O5" s="59" t="e">
        <f>VLOOKUP(jur[[#This Row],[hwycov_id]],check!$A$2:$P$26,16,FALSE)</f>
        <v>#N/A</v>
      </c>
      <c r="P5" s="59">
        <v>4</v>
      </c>
    </row>
    <row r="6" spans="1:16">
      <c r="A6" s="59">
        <v>27547</v>
      </c>
      <c r="B6" s="59">
        <v>9</v>
      </c>
      <c r="C6" s="59">
        <v>1</v>
      </c>
      <c r="D6" s="59">
        <v>1</v>
      </c>
      <c r="E6" s="59" t="s">
        <v>78</v>
      </c>
      <c r="F6" s="59">
        <v>2</v>
      </c>
      <c r="G6" s="59">
        <v>0</v>
      </c>
      <c r="H6" s="59">
        <v>6</v>
      </c>
      <c r="I6" s="59">
        <v>1</v>
      </c>
      <c r="J6" s="59">
        <v>4689</v>
      </c>
      <c r="K6" s="78">
        <f>VLOOKUP(jur[[#This Row],[hwycov_id]],cnf[],10,FALSE)</f>
        <v>4689</v>
      </c>
      <c r="L6" s="229">
        <f t="shared" si="0"/>
        <v>0</v>
      </c>
      <c r="M6" s="228">
        <f t="shared" si="1"/>
        <v>0</v>
      </c>
      <c r="N6" s="228">
        <f t="shared" si="2"/>
        <v>0</v>
      </c>
      <c r="O6" s="59" t="e">
        <f>VLOOKUP(jur[[#This Row],[hwycov_id]],check!$A$2:$P$26,16,FALSE)</f>
        <v>#N/A</v>
      </c>
      <c r="P6" s="59">
        <v>5</v>
      </c>
    </row>
    <row r="7" spans="1:16">
      <c r="A7" s="59">
        <v>27548</v>
      </c>
      <c r="B7" s="59">
        <v>9</v>
      </c>
      <c r="C7" s="59">
        <v>1</v>
      </c>
      <c r="D7" s="59">
        <v>1</v>
      </c>
      <c r="E7" s="59" t="s">
        <v>78</v>
      </c>
      <c r="F7" s="59">
        <v>2</v>
      </c>
      <c r="G7" s="59">
        <v>0</v>
      </c>
      <c r="H7" s="59">
        <v>6</v>
      </c>
      <c r="I7" s="59">
        <v>1</v>
      </c>
      <c r="J7" s="59">
        <v>5030</v>
      </c>
      <c r="K7" s="78">
        <f>VLOOKUP(jur[[#This Row],[hwycov_id]],cnf[],10,FALSE)</f>
        <v>5030</v>
      </c>
      <c r="L7" s="229">
        <f t="shared" si="0"/>
        <v>0</v>
      </c>
      <c r="M7" s="228">
        <f t="shared" si="1"/>
        <v>0</v>
      </c>
      <c r="N7" s="228">
        <f t="shared" si="2"/>
        <v>0</v>
      </c>
      <c r="O7" s="59" t="e">
        <f>VLOOKUP(jur[[#This Row],[hwycov_id]],check!$A$2:$P$26,16,FALSE)</f>
        <v>#N/A</v>
      </c>
      <c r="P7" s="59">
        <v>6</v>
      </c>
    </row>
    <row r="8" spans="1:16">
      <c r="A8" s="59">
        <v>27273</v>
      </c>
      <c r="B8" s="59">
        <v>9</v>
      </c>
      <c r="C8" s="59">
        <v>1</v>
      </c>
      <c r="D8" s="59">
        <v>1</v>
      </c>
      <c r="E8" s="59" t="s">
        <v>78</v>
      </c>
      <c r="F8" s="59">
        <v>2</v>
      </c>
      <c r="G8" s="59">
        <v>0</v>
      </c>
      <c r="H8" s="59">
        <v>6</v>
      </c>
      <c r="I8" s="59">
        <v>1</v>
      </c>
      <c r="J8" s="59">
        <v>5050</v>
      </c>
      <c r="K8" s="78">
        <f>VLOOKUP(jur[[#This Row],[hwycov_id]],cnf[],10,FALSE)</f>
        <v>5050</v>
      </c>
      <c r="L8" s="229">
        <f t="shared" si="0"/>
        <v>0</v>
      </c>
      <c r="M8" s="228">
        <f t="shared" si="1"/>
        <v>0</v>
      </c>
      <c r="N8" s="228">
        <f t="shared" si="2"/>
        <v>0</v>
      </c>
      <c r="O8" s="59" t="e">
        <f>VLOOKUP(jur[[#This Row],[hwycov_id]],check!$A$2:$P$26,16,FALSE)</f>
        <v>#N/A</v>
      </c>
      <c r="P8" s="59">
        <v>7</v>
      </c>
    </row>
    <row r="9" spans="1:16">
      <c r="A9" s="59">
        <v>2611</v>
      </c>
      <c r="B9" s="59">
        <v>9</v>
      </c>
      <c r="C9" s="59">
        <v>1</v>
      </c>
      <c r="D9" s="59">
        <v>1</v>
      </c>
      <c r="E9" s="59" t="s">
        <v>78</v>
      </c>
      <c r="F9" s="59">
        <v>2</v>
      </c>
      <c r="G9" s="59">
        <v>0</v>
      </c>
      <c r="H9" s="59">
        <v>6</v>
      </c>
      <c r="I9" s="59">
        <v>1</v>
      </c>
      <c r="J9" s="59">
        <v>6602</v>
      </c>
      <c r="K9" s="78">
        <f>VLOOKUP(jur[[#This Row],[hwycov_id]],cnf[],10,FALSE)</f>
        <v>6602</v>
      </c>
      <c r="L9" s="229">
        <f t="shared" si="0"/>
        <v>0</v>
      </c>
      <c r="M9" s="228">
        <f t="shared" si="1"/>
        <v>0</v>
      </c>
      <c r="N9" s="228">
        <f t="shared" si="2"/>
        <v>0</v>
      </c>
      <c r="O9" s="59" t="e">
        <f>VLOOKUP(jur[[#This Row],[hwycov_id]],check!$A$2:$P$26,16,FALSE)</f>
        <v>#N/A</v>
      </c>
      <c r="P9" s="59">
        <v>8</v>
      </c>
    </row>
    <row r="10" spans="1:16">
      <c r="A10" s="59">
        <v>2734</v>
      </c>
      <c r="B10" s="59">
        <v>9</v>
      </c>
      <c r="C10" s="59">
        <v>1</v>
      </c>
      <c r="D10" s="59">
        <v>1</v>
      </c>
      <c r="E10" s="59" t="s">
        <v>78</v>
      </c>
      <c r="F10" s="59">
        <v>2</v>
      </c>
      <c r="G10" s="59">
        <v>0</v>
      </c>
      <c r="H10" s="59">
        <v>6</v>
      </c>
      <c r="I10" s="59">
        <v>1</v>
      </c>
      <c r="J10" s="59">
        <v>6656</v>
      </c>
      <c r="K10" s="78">
        <f>VLOOKUP(jur[[#This Row],[hwycov_id]],cnf[],10,FALSE)</f>
        <v>6656</v>
      </c>
      <c r="L10" s="229">
        <f t="shared" si="0"/>
        <v>0</v>
      </c>
      <c r="M10" s="228">
        <f t="shared" si="1"/>
        <v>0</v>
      </c>
      <c r="N10" s="228">
        <f t="shared" si="2"/>
        <v>0</v>
      </c>
      <c r="O10" s="59" t="e">
        <f>VLOOKUP(jur[[#This Row],[hwycov_id]],check!$A$2:$P$26,16,FALSE)</f>
        <v>#N/A</v>
      </c>
      <c r="P10" s="59">
        <v>9</v>
      </c>
    </row>
    <row r="11" spans="1:16">
      <c r="A11" s="59">
        <v>28548</v>
      </c>
      <c r="B11" s="59">
        <v>9</v>
      </c>
      <c r="C11" s="59">
        <v>1</v>
      </c>
      <c r="D11" s="59">
        <v>1</v>
      </c>
      <c r="E11" s="59" t="s">
        <v>78</v>
      </c>
      <c r="F11" s="59">
        <v>2</v>
      </c>
      <c r="G11" s="59">
        <v>0</v>
      </c>
      <c r="H11" s="59">
        <v>6</v>
      </c>
      <c r="I11" s="59">
        <v>1</v>
      </c>
      <c r="J11" s="59">
        <v>6766</v>
      </c>
      <c r="K11" s="78">
        <f>VLOOKUP(jur[[#This Row],[hwycov_id]],cnf[],10,FALSE)</f>
        <v>6766</v>
      </c>
      <c r="L11" s="229">
        <f t="shared" si="0"/>
        <v>0</v>
      </c>
      <c r="M11" s="228">
        <f t="shared" si="1"/>
        <v>0</v>
      </c>
      <c r="N11" s="228">
        <f t="shared" si="2"/>
        <v>0</v>
      </c>
      <c r="O11" s="59" t="e">
        <f>VLOOKUP(jur[[#This Row],[hwycov_id]],check!$A$2:$P$26,16,FALSE)</f>
        <v>#N/A</v>
      </c>
      <c r="P11" s="59">
        <v>10</v>
      </c>
    </row>
    <row r="12" spans="1:16">
      <c r="A12" s="59">
        <v>8667</v>
      </c>
      <c r="B12" s="59">
        <v>7</v>
      </c>
      <c r="C12" s="59">
        <v>1</v>
      </c>
      <c r="D12" s="59">
        <v>2</v>
      </c>
      <c r="E12" s="59" t="s">
        <v>80</v>
      </c>
      <c r="F12" s="59">
        <v>4</v>
      </c>
      <c r="G12" s="59">
        <v>0</v>
      </c>
      <c r="H12" s="59">
        <v>6</v>
      </c>
      <c r="I12" s="59">
        <v>1</v>
      </c>
      <c r="J12" s="59">
        <v>6800</v>
      </c>
      <c r="K12" s="78">
        <f>VLOOKUP(jur[[#This Row],[hwycov_id]],cnf[],10,FALSE)</f>
        <v>6800</v>
      </c>
      <c r="L12" s="229">
        <f t="shared" si="0"/>
        <v>0</v>
      </c>
      <c r="M12" s="228">
        <f t="shared" si="1"/>
        <v>0</v>
      </c>
      <c r="N12" s="228">
        <f t="shared" si="2"/>
        <v>0</v>
      </c>
      <c r="O12" s="59" t="e">
        <f>VLOOKUP(jur[[#This Row],[hwycov_id]],check!$A$2:$P$26,16,FALSE)</f>
        <v>#N/A</v>
      </c>
      <c r="P12" s="59">
        <v>11</v>
      </c>
    </row>
    <row r="13" spans="1:16">
      <c r="A13" s="59">
        <v>27563</v>
      </c>
      <c r="B13" s="59">
        <v>9</v>
      </c>
      <c r="C13" s="59">
        <v>1</v>
      </c>
      <c r="D13" s="59">
        <v>1</v>
      </c>
      <c r="E13" s="59" t="s">
        <v>78</v>
      </c>
      <c r="F13" s="59">
        <v>2</v>
      </c>
      <c r="G13" s="59">
        <v>0</v>
      </c>
      <c r="H13" s="59">
        <v>6</v>
      </c>
      <c r="I13" s="59">
        <v>1</v>
      </c>
      <c r="J13" s="59">
        <v>7680</v>
      </c>
      <c r="K13" s="78">
        <f>VLOOKUP(jur[[#This Row],[hwycov_id]],cnf[],10,FALSE)</f>
        <v>7680</v>
      </c>
      <c r="L13" s="229">
        <f t="shared" si="0"/>
        <v>0</v>
      </c>
      <c r="M13" s="228">
        <f t="shared" si="1"/>
        <v>0</v>
      </c>
      <c r="N13" s="228">
        <f t="shared" si="2"/>
        <v>0</v>
      </c>
      <c r="O13" s="59" t="e">
        <f>VLOOKUP(jur[[#This Row],[hwycov_id]],check!$A$2:$P$26,16,FALSE)</f>
        <v>#N/A</v>
      </c>
      <c r="P13" s="59">
        <v>12</v>
      </c>
    </row>
    <row r="14" spans="1:16">
      <c r="A14" s="59">
        <v>2721</v>
      </c>
      <c r="B14" s="59">
        <v>9</v>
      </c>
      <c r="C14" s="59">
        <v>1</v>
      </c>
      <c r="D14" s="59">
        <v>1</v>
      </c>
      <c r="E14" s="59" t="s">
        <v>78</v>
      </c>
      <c r="F14" s="59">
        <v>2</v>
      </c>
      <c r="G14" s="59">
        <v>0</v>
      </c>
      <c r="H14" s="59">
        <v>6</v>
      </c>
      <c r="I14" s="59">
        <v>1</v>
      </c>
      <c r="J14" s="59">
        <v>7755</v>
      </c>
      <c r="K14" s="78">
        <f>VLOOKUP(jur[[#This Row],[hwycov_id]],cnf[],10,FALSE)</f>
        <v>7755</v>
      </c>
      <c r="L14" s="229">
        <f t="shared" si="0"/>
        <v>0</v>
      </c>
      <c r="M14" s="228">
        <f t="shared" si="1"/>
        <v>0</v>
      </c>
      <c r="N14" s="228">
        <f t="shared" si="2"/>
        <v>0</v>
      </c>
      <c r="O14" s="59" t="e">
        <f>VLOOKUP(jur[[#This Row],[hwycov_id]],check!$A$2:$P$26,16,FALSE)</f>
        <v>#N/A</v>
      </c>
      <c r="P14" s="59">
        <v>13</v>
      </c>
    </row>
    <row r="15" spans="1:16">
      <c r="A15" s="59">
        <v>2742</v>
      </c>
      <c r="B15" s="59">
        <v>9</v>
      </c>
      <c r="C15" s="59">
        <v>1</v>
      </c>
      <c r="D15" s="59">
        <v>1</v>
      </c>
      <c r="E15" s="59" t="s">
        <v>78</v>
      </c>
      <c r="F15" s="59">
        <v>2</v>
      </c>
      <c r="G15" s="59">
        <v>0</v>
      </c>
      <c r="H15" s="59">
        <v>6</v>
      </c>
      <c r="I15" s="59">
        <v>1</v>
      </c>
      <c r="J15" s="59">
        <v>8082</v>
      </c>
      <c r="K15" s="78">
        <f>VLOOKUP(jur[[#This Row],[hwycov_id]],cnf[],10,FALSE)</f>
        <v>8082</v>
      </c>
      <c r="L15" s="229">
        <f t="shared" si="0"/>
        <v>0</v>
      </c>
      <c r="M15" s="228">
        <f t="shared" si="1"/>
        <v>0</v>
      </c>
      <c r="N15" s="228">
        <f t="shared" si="2"/>
        <v>0</v>
      </c>
      <c r="O15" s="59" t="e">
        <f>VLOOKUP(jur[[#This Row],[hwycov_id]],check!$A$2:$P$26,16,FALSE)</f>
        <v>#N/A</v>
      </c>
      <c r="P15" s="59">
        <v>14</v>
      </c>
    </row>
    <row r="16" spans="1:16">
      <c r="A16" s="59">
        <v>10906</v>
      </c>
      <c r="B16" s="59">
        <v>9</v>
      </c>
      <c r="C16" s="59">
        <v>1</v>
      </c>
      <c r="D16" s="59">
        <v>1</v>
      </c>
      <c r="E16" s="59" t="s">
        <v>78</v>
      </c>
      <c r="F16" s="59">
        <v>2</v>
      </c>
      <c r="G16" s="59">
        <v>0</v>
      </c>
      <c r="H16" s="59">
        <v>6</v>
      </c>
      <c r="I16" s="59">
        <v>1</v>
      </c>
      <c r="J16" s="59">
        <v>8319</v>
      </c>
      <c r="K16" s="78">
        <f>VLOOKUP(jur[[#This Row],[hwycov_id]],cnf[],10,FALSE)</f>
        <v>8319</v>
      </c>
      <c r="L16" s="229">
        <f t="shared" si="0"/>
        <v>0</v>
      </c>
      <c r="M16" s="228">
        <f t="shared" si="1"/>
        <v>0</v>
      </c>
      <c r="N16" s="228">
        <f t="shared" si="2"/>
        <v>0</v>
      </c>
      <c r="O16" s="59" t="e">
        <f>VLOOKUP(jur[[#This Row],[hwycov_id]],check!$A$2:$P$26,16,FALSE)</f>
        <v>#N/A</v>
      </c>
      <c r="P16" s="59">
        <v>15</v>
      </c>
    </row>
    <row r="17" spans="1:16">
      <c r="A17" s="59">
        <v>2739</v>
      </c>
      <c r="B17" s="59">
        <v>9</v>
      </c>
      <c r="C17" s="59">
        <v>1</v>
      </c>
      <c r="D17" s="59">
        <v>1</v>
      </c>
      <c r="E17" s="59" t="s">
        <v>78</v>
      </c>
      <c r="F17" s="59">
        <v>2</v>
      </c>
      <c r="G17" s="59">
        <v>0</v>
      </c>
      <c r="H17" s="59">
        <v>6</v>
      </c>
      <c r="I17" s="59">
        <v>1</v>
      </c>
      <c r="J17" s="59">
        <v>8479</v>
      </c>
      <c r="K17" s="78">
        <f>VLOOKUP(jur[[#This Row],[hwycov_id]],cnf[],10,FALSE)</f>
        <v>8479</v>
      </c>
      <c r="L17" s="229">
        <f t="shared" si="0"/>
        <v>0</v>
      </c>
      <c r="M17" s="228">
        <f t="shared" si="1"/>
        <v>0</v>
      </c>
      <c r="N17" s="228">
        <f t="shared" si="2"/>
        <v>0</v>
      </c>
      <c r="O17" s="59" t="e">
        <f>VLOOKUP(jur[[#This Row],[hwycov_id]],check!$A$2:$P$26,16,FALSE)</f>
        <v>#N/A</v>
      </c>
      <c r="P17" s="59">
        <v>16</v>
      </c>
    </row>
    <row r="18" spans="1:16">
      <c r="A18" s="59">
        <v>9697</v>
      </c>
      <c r="B18" s="59">
        <v>4</v>
      </c>
      <c r="C18" s="59">
        <v>1</v>
      </c>
      <c r="D18" s="59">
        <v>2</v>
      </c>
      <c r="E18" s="59" t="s">
        <v>80</v>
      </c>
      <c r="F18" s="59">
        <v>4</v>
      </c>
      <c r="G18" s="59">
        <v>0</v>
      </c>
      <c r="H18" s="59">
        <v>6</v>
      </c>
      <c r="I18" s="59">
        <v>1</v>
      </c>
      <c r="J18" s="59">
        <v>8900</v>
      </c>
      <c r="K18" s="78">
        <f>VLOOKUP(jur[[#This Row],[hwycov_id]],cnf[],10,FALSE)</f>
        <v>8900</v>
      </c>
      <c r="L18" s="229">
        <f t="shared" si="0"/>
        <v>0</v>
      </c>
      <c r="M18" s="228">
        <f t="shared" si="1"/>
        <v>0</v>
      </c>
      <c r="N18" s="228">
        <f t="shared" si="2"/>
        <v>0</v>
      </c>
      <c r="O18" s="59" t="e">
        <f>VLOOKUP(jur[[#This Row],[hwycov_id]],check!$A$2:$P$26,16,FALSE)</f>
        <v>#N/A</v>
      </c>
      <c r="P18" s="59">
        <v>17</v>
      </c>
    </row>
    <row r="19" spans="1:16">
      <c r="A19" s="59">
        <v>8853</v>
      </c>
      <c r="B19" s="59">
        <v>9</v>
      </c>
      <c r="C19" s="59">
        <v>1</v>
      </c>
      <c r="D19" s="59">
        <v>1</v>
      </c>
      <c r="E19" s="59" t="s">
        <v>78</v>
      </c>
      <c r="F19" s="59">
        <v>2</v>
      </c>
      <c r="G19" s="59">
        <v>0</v>
      </c>
      <c r="H19" s="59">
        <v>6</v>
      </c>
      <c r="I19" s="59">
        <v>1</v>
      </c>
      <c r="J19" s="59">
        <v>9030</v>
      </c>
      <c r="K19" s="78">
        <f>VLOOKUP(jur[[#This Row],[hwycov_id]],cnf[],10,FALSE)</f>
        <v>9030</v>
      </c>
      <c r="L19" s="229">
        <f t="shared" si="0"/>
        <v>0</v>
      </c>
      <c r="M19" s="228">
        <f t="shared" si="1"/>
        <v>0</v>
      </c>
      <c r="N19" s="228">
        <f t="shared" si="2"/>
        <v>0</v>
      </c>
      <c r="O19" s="59" t="e">
        <f>VLOOKUP(jur[[#This Row],[hwycov_id]],check!$A$2:$P$26,16,FALSE)</f>
        <v>#N/A</v>
      </c>
      <c r="P19" s="59">
        <v>18</v>
      </c>
    </row>
    <row r="20" spans="1:16">
      <c r="A20" s="59">
        <v>13272</v>
      </c>
      <c r="B20" s="59">
        <v>9</v>
      </c>
      <c r="C20" s="59">
        <v>1</v>
      </c>
      <c r="D20" s="59">
        <v>1</v>
      </c>
      <c r="E20" s="59" t="s">
        <v>78</v>
      </c>
      <c r="F20" s="59">
        <v>2</v>
      </c>
      <c r="G20" s="59">
        <v>0</v>
      </c>
      <c r="H20" s="59">
        <v>6</v>
      </c>
      <c r="I20" s="59">
        <v>1</v>
      </c>
      <c r="J20" s="59">
        <v>9550</v>
      </c>
      <c r="K20" s="78">
        <f>VLOOKUP(jur[[#This Row],[hwycov_id]],cnf[],10,FALSE)</f>
        <v>9550</v>
      </c>
      <c r="L20" s="229">
        <f t="shared" si="0"/>
        <v>0</v>
      </c>
      <c r="M20" s="228">
        <f t="shared" si="1"/>
        <v>0</v>
      </c>
      <c r="N20" s="228">
        <f t="shared" si="2"/>
        <v>0</v>
      </c>
      <c r="O20" s="59" t="e">
        <f>VLOOKUP(jur[[#This Row],[hwycov_id]],check!$A$2:$P$26,16,FALSE)</f>
        <v>#N/A</v>
      </c>
      <c r="P20" s="59">
        <v>19</v>
      </c>
    </row>
    <row r="21" spans="1:16">
      <c r="A21" s="59">
        <v>2600</v>
      </c>
      <c r="B21" s="59">
        <v>9</v>
      </c>
      <c r="C21" s="59">
        <v>1</v>
      </c>
      <c r="D21" s="59">
        <v>1</v>
      </c>
      <c r="E21" s="59" t="s">
        <v>78</v>
      </c>
      <c r="F21" s="59">
        <v>2</v>
      </c>
      <c r="G21" s="59">
        <v>0</v>
      </c>
      <c r="H21" s="59">
        <v>6</v>
      </c>
      <c r="I21" s="59">
        <v>1</v>
      </c>
      <c r="J21" s="59">
        <v>9851</v>
      </c>
      <c r="K21" s="78">
        <f>VLOOKUP(jur[[#This Row],[hwycov_id]],cnf[],10,FALSE)</f>
        <v>9851</v>
      </c>
      <c r="L21" s="229">
        <f t="shared" si="0"/>
        <v>0</v>
      </c>
      <c r="M21" s="228">
        <f t="shared" si="1"/>
        <v>0</v>
      </c>
      <c r="N21" s="228">
        <f t="shared" si="2"/>
        <v>0</v>
      </c>
      <c r="O21" s="59" t="e">
        <f>VLOOKUP(jur[[#This Row],[hwycov_id]],check!$A$2:$P$26,16,FALSE)</f>
        <v>#N/A</v>
      </c>
      <c r="P21" s="59">
        <v>20</v>
      </c>
    </row>
    <row r="22" spans="1:16">
      <c r="A22" s="59">
        <v>11133</v>
      </c>
      <c r="B22" s="59">
        <v>9</v>
      </c>
      <c r="C22" s="59">
        <v>1</v>
      </c>
      <c r="D22" s="59">
        <v>1</v>
      </c>
      <c r="E22" s="59" t="s">
        <v>78</v>
      </c>
      <c r="F22" s="59">
        <v>2</v>
      </c>
      <c r="G22" s="59">
        <v>1</v>
      </c>
      <c r="H22" s="59">
        <v>6</v>
      </c>
      <c r="I22" s="59">
        <v>1</v>
      </c>
      <c r="J22" s="59">
        <v>10427</v>
      </c>
      <c r="K22" s="78">
        <f>VLOOKUP(jur[[#This Row],[hwycov_id]],cnf[],10,FALSE)</f>
        <v>10427</v>
      </c>
      <c r="L22" s="229">
        <f t="shared" si="0"/>
        <v>0</v>
      </c>
      <c r="M22" s="228">
        <f t="shared" si="1"/>
        <v>0</v>
      </c>
      <c r="N22" s="228">
        <f t="shared" si="2"/>
        <v>0</v>
      </c>
      <c r="O22" s="59" t="e">
        <f>VLOOKUP(jur[[#This Row],[hwycov_id]],check!$A$2:$P$26,16,FALSE)</f>
        <v>#N/A</v>
      </c>
      <c r="P22" s="59">
        <v>21</v>
      </c>
    </row>
    <row r="23" spans="1:16">
      <c r="A23" s="59">
        <v>13278</v>
      </c>
      <c r="B23" s="59">
        <v>9</v>
      </c>
      <c r="C23" s="59">
        <v>1</v>
      </c>
      <c r="D23" s="59">
        <v>1</v>
      </c>
      <c r="E23" s="59" t="s">
        <v>78</v>
      </c>
      <c r="F23" s="59">
        <v>2</v>
      </c>
      <c r="G23" s="59">
        <v>1</v>
      </c>
      <c r="H23" s="59">
        <v>6</v>
      </c>
      <c r="I23" s="59">
        <v>1</v>
      </c>
      <c r="J23" s="59">
        <v>10772</v>
      </c>
      <c r="K23" s="78">
        <f>VLOOKUP(jur[[#This Row],[hwycov_id]],cnf[],10,FALSE)</f>
        <v>10772</v>
      </c>
      <c r="L23" s="229">
        <f t="shared" si="0"/>
        <v>0</v>
      </c>
      <c r="M23" s="228">
        <f t="shared" si="1"/>
        <v>0</v>
      </c>
      <c r="N23" s="228">
        <f t="shared" si="2"/>
        <v>0</v>
      </c>
      <c r="O23" s="59" t="e">
        <f>VLOOKUP(jur[[#This Row],[hwycov_id]],check!$A$2:$P$26,16,FALSE)</f>
        <v>#N/A</v>
      </c>
      <c r="P23" s="59">
        <v>22</v>
      </c>
    </row>
    <row r="24" spans="1:16">
      <c r="A24" s="59">
        <v>6261</v>
      </c>
      <c r="B24" s="59">
        <v>3</v>
      </c>
      <c r="C24" s="59">
        <v>1</v>
      </c>
      <c r="D24" s="59">
        <v>2</v>
      </c>
      <c r="E24" s="59" t="s">
        <v>80</v>
      </c>
      <c r="F24" s="59">
        <v>3</v>
      </c>
      <c r="G24" s="59">
        <v>1</v>
      </c>
      <c r="H24" s="59">
        <v>6</v>
      </c>
      <c r="I24" s="59">
        <v>1</v>
      </c>
      <c r="J24" s="59">
        <v>11500</v>
      </c>
      <c r="K24" s="78">
        <f>VLOOKUP(jur[[#This Row],[hwycov_id]],cnf[],10,FALSE)</f>
        <v>11500</v>
      </c>
      <c r="L24" s="229">
        <f t="shared" si="0"/>
        <v>0</v>
      </c>
      <c r="M24" s="228">
        <f t="shared" si="1"/>
        <v>0</v>
      </c>
      <c r="N24" s="228">
        <f t="shared" si="2"/>
        <v>0</v>
      </c>
      <c r="O24" s="59" t="e">
        <f>VLOOKUP(jur[[#This Row],[hwycov_id]],check!$A$2:$P$26,16,FALSE)</f>
        <v>#N/A</v>
      </c>
      <c r="P24" s="59">
        <v>23</v>
      </c>
    </row>
    <row r="25" spans="1:16">
      <c r="A25" s="59">
        <v>12645</v>
      </c>
      <c r="B25" s="59">
        <v>4</v>
      </c>
      <c r="C25" s="59">
        <v>1</v>
      </c>
      <c r="D25" s="59">
        <v>2</v>
      </c>
      <c r="E25" s="59" t="s">
        <v>80</v>
      </c>
      <c r="F25" s="59">
        <v>4</v>
      </c>
      <c r="G25" s="59">
        <v>1</v>
      </c>
      <c r="H25" s="59">
        <v>6</v>
      </c>
      <c r="I25" s="59">
        <v>1</v>
      </c>
      <c r="J25" s="59">
        <v>12300</v>
      </c>
      <c r="K25" s="78">
        <f>VLOOKUP(jur[[#This Row],[hwycov_id]],cnf[],10,FALSE)</f>
        <v>12300</v>
      </c>
      <c r="L25" s="229">
        <f t="shared" si="0"/>
        <v>0</v>
      </c>
      <c r="M25" s="228">
        <f t="shared" si="1"/>
        <v>0</v>
      </c>
      <c r="N25" s="228">
        <f t="shared" si="2"/>
        <v>0</v>
      </c>
      <c r="O25" s="59" t="e">
        <f>VLOOKUP(jur[[#This Row],[hwycov_id]],check!$A$2:$P$26,16,FALSE)</f>
        <v>#N/A</v>
      </c>
      <c r="P25" s="59">
        <v>24</v>
      </c>
    </row>
    <row r="26" spans="1:16">
      <c r="A26" s="59">
        <v>28642</v>
      </c>
      <c r="B26" s="59">
        <v>9</v>
      </c>
      <c r="C26" s="59">
        <v>1</v>
      </c>
      <c r="D26" s="59">
        <v>1</v>
      </c>
      <c r="E26" s="59" t="s">
        <v>78</v>
      </c>
      <c r="F26" s="59">
        <v>2</v>
      </c>
      <c r="G26" s="59">
        <v>1</v>
      </c>
      <c r="H26" s="59">
        <v>6</v>
      </c>
      <c r="I26" s="59">
        <v>1</v>
      </c>
      <c r="J26" s="59">
        <v>12933</v>
      </c>
      <c r="K26" s="78">
        <f>VLOOKUP(jur[[#This Row],[hwycov_id]],cnf[],10,FALSE)</f>
        <v>12933</v>
      </c>
      <c r="L26" s="229">
        <f t="shared" si="0"/>
        <v>0</v>
      </c>
      <c r="M26" s="228">
        <f t="shared" si="1"/>
        <v>0</v>
      </c>
      <c r="N26" s="228">
        <f t="shared" si="2"/>
        <v>0</v>
      </c>
      <c r="O26" s="59" t="e">
        <f>VLOOKUP(jur[[#This Row],[hwycov_id]],check!$A$2:$P$26,16,FALSE)</f>
        <v>#N/A</v>
      </c>
      <c r="P26" s="59">
        <v>25</v>
      </c>
    </row>
    <row r="27" spans="1:16">
      <c r="A27" s="59">
        <v>12152</v>
      </c>
      <c r="B27" s="59">
        <v>3</v>
      </c>
      <c r="C27" s="59">
        <v>1</v>
      </c>
      <c r="D27" s="59">
        <v>2</v>
      </c>
      <c r="E27" s="59" t="s">
        <v>80</v>
      </c>
      <c r="F27" s="59">
        <v>3</v>
      </c>
      <c r="G27" s="59">
        <v>1</v>
      </c>
      <c r="H27" s="59">
        <v>6</v>
      </c>
      <c r="I27" s="59">
        <v>1</v>
      </c>
      <c r="J27" s="59">
        <v>14200</v>
      </c>
      <c r="K27" s="78">
        <f>VLOOKUP(jur[[#This Row],[hwycov_id]],cnf[],10,FALSE)</f>
        <v>14200</v>
      </c>
      <c r="L27" s="229">
        <f t="shared" si="0"/>
        <v>0</v>
      </c>
      <c r="M27" s="228">
        <f t="shared" si="1"/>
        <v>0</v>
      </c>
      <c r="N27" s="228">
        <f t="shared" si="2"/>
        <v>0</v>
      </c>
      <c r="O27" s="59" t="e">
        <f>VLOOKUP(jur[[#This Row],[hwycov_id]],check!$A$2:$P$26,16,FALSE)</f>
        <v>#N/A</v>
      </c>
      <c r="P27" s="59">
        <v>26</v>
      </c>
    </row>
    <row r="28" spans="1:16">
      <c r="A28" s="59">
        <v>15609</v>
      </c>
      <c r="B28" s="59">
        <v>3</v>
      </c>
      <c r="C28" s="59">
        <v>1</v>
      </c>
      <c r="D28" s="59">
        <v>2</v>
      </c>
      <c r="E28" s="59" t="s">
        <v>80</v>
      </c>
      <c r="F28" s="59">
        <v>3</v>
      </c>
      <c r="G28" s="59">
        <v>1</v>
      </c>
      <c r="H28" s="59">
        <v>6</v>
      </c>
      <c r="I28" s="59">
        <v>1</v>
      </c>
      <c r="J28" s="59">
        <v>14600</v>
      </c>
      <c r="K28" s="78">
        <f>VLOOKUP(jur[[#This Row],[hwycov_id]],cnf[],10,FALSE)</f>
        <v>14600</v>
      </c>
      <c r="L28" s="229">
        <f t="shared" si="0"/>
        <v>0</v>
      </c>
      <c r="M28" s="228">
        <f t="shared" si="1"/>
        <v>0</v>
      </c>
      <c r="N28" s="228">
        <f t="shared" si="2"/>
        <v>0</v>
      </c>
      <c r="O28" s="59" t="e">
        <f>VLOOKUP(jur[[#This Row],[hwycov_id]],check!$A$2:$P$26,16,FALSE)</f>
        <v>#N/A</v>
      </c>
      <c r="P28" s="59">
        <v>27</v>
      </c>
    </row>
    <row r="29" spans="1:16">
      <c r="A29" s="59">
        <v>28947</v>
      </c>
      <c r="B29" s="59">
        <v>3</v>
      </c>
      <c r="C29" s="59">
        <v>1</v>
      </c>
      <c r="D29" s="59">
        <v>1</v>
      </c>
      <c r="E29" s="59" t="s">
        <v>80</v>
      </c>
      <c r="F29" s="59">
        <v>3</v>
      </c>
      <c r="G29" s="59">
        <v>1</v>
      </c>
      <c r="H29" s="59">
        <v>6</v>
      </c>
      <c r="I29" s="59">
        <v>1</v>
      </c>
      <c r="J29" s="59">
        <v>16600</v>
      </c>
      <c r="K29" s="78">
        <f>VLOOKUP(jur[[#This Row],[hwycov_id]],cnf[],10,FALSE)</f>
        <v>16600</v>
      </c>
      <c r="L29" s="229">
        <f t="shared" si="0"/>
        <v>0</v>
      </c>
      <c r="M29" s="228">
        <f t="shared" si="1"/>
        <v>0</v>
      </c>
      <c r="N29" s="228">
        <f t="shared" si="2"/>
        <v>0</v>
      </c>
      <c r="O29" s="59" t="e">
        <f>VLOOKUP(jur[[#This Row],[hwycov_id]],check!$A$2:$P$26,16,FALSE)</f>
        <v>#N/A</v>
      </c>
      <c r="P29" s="59">
        <v>28</v>
      </c>
    </row>
    <row r="30" spans="1:16">
      <c r="A30" s="59">
        <v>15610</v>
      </c>
      <c r="B30" s="59">
        <v>3</v>
      </c>
      <c r="C30" s="59">
        <v>1</v>
      </c>
      <c r="D30" s="59">
        <v>2</v>
      </c>
      <c r="E30" s="59" t="s">
        <v>80</v>
      </c>
      <c r="F30" s="59">
        <v>3</v>
      </c>
      <c r="G30" s="59">
        <v>1</v>
      </c>
      <c r="H30" s="59">
        <v>6</v>
      </c>
      <c r="I30" s="59">
        <v>1</v>
      </c>
      <c r="J30" s="59">
        <v>17600</v>
      </c>
      <c r="K30" s="78">
        <f>VLOOKUP(jur[[#This Row],[hwycov_id]],cnf[],10,FALSE)</f>
        <v>17600</v>
      </c>
      <c r="L30" s="229">
        <f t="shared" si="0"/>
        <v>0</v>
      </c>
      <c r="M30" s="228">
        <f t="shared" si="1"/>
        <v>0</v>
      </c>
      <c r="N30" s="228">
        <f t="shared" si="2"/>
        <v>0</v>
      </c>
      <c r="O30" s="59" t="e">
        <f>VLOOKUP(jur[[#This Row],[hwycov_id]],check!$A$2:$P$26,16,FALSE)</f>
        <v>#N/A</v>
      </c>
      <c r="P30" s="59">
        <v>29</v>
      </c>
    </row>
    <row r="31" spans="1:16">
      <c r="A31" s="59">
        <v>5111</v>
      </c>
      <c r="B31" s="59">
        <v>3</v>
      </c>
      <c r="C31" s="59">
        <v>1</v>
      </c>
      <c r="D31" s="59">
        <v>1</v>
      </c>
      <c r="E31" s="59" t="s">
        <v>80</v>
      </c>
      <c r="F31" s="59">
        <v>3</v>
      </c>
      <c r="G31" s="59">
        <v>1</v>
      </c>
      <c r="H31" s="59">
        <v>6</v>
      </c>
      <c r="I31" s="59">
        <v>1</v>
      </c>
      <c r="J31" s="59">
        <v>19600</v>
      </c>
      <c r="K31" s="78">
        <f>VLOOKUP(jur[[#This Row],[hwycov_id]],cnf[],10,FALSE)</f>
        <v>19600</v>
      </c>
      <c r="L31" s="229">
        <f t="shared" si="0"/>
        <v>0</v>
      </c>
      <c r="M31" s="228">
        <f t="shared" si="1"/>
        <v>0</v>
      </c>
      <c r="N31" s="228">
        <f t="shared" si="2"/>
        <v>0</v>
      </c>
      <c r="O31" s="59" t="e">
        <f>VLOOKUP(jur[[#This Row],[hwycov_id]],check!$A$2:$P$26,16,FALSE)</f>
        <v>#N/A</v>
      </c>
      <c r="P31" s="59">
        <v>30</v>
      </c>
    </row>
    <row r="32" spans="1:16">
      <c r="A32" s="59">
        <v>6152</v>
      </c>
      <c r="B32" s="59">
        <v>3</v>
      </c>
      <c r="C32" s="59">
        <v>1</v>
      </c>
      <c r="D32" s="59">
        <v>2</v>
      </c>
      <c r="E32" s="59" t="s">
        <v>80</v>
      </c>
      <c r="F32" s="59">
        <v>3</v>
      </c>
      <c r="G32" s="59">
        <v>1</v>
      </c>
      <c r="H32" s="59">
        <v>6</v>
      </c>
      <c r="I32" s="59">
        <v>1</v>
      </c>
      <c r="J32" s="59">
        <v>19800</v>
      </c>
      <c r="K32" s="78">
        <f>VLOOKUP(jur[[#This Row],[hwycov_id]],cnf[],10,FALSE)</f>
        <v>19800</v>
      </c>
      <c r="L32" s="229">
        <f t="shared" si="0"/>
        <v>0</v>
      </c>
      <c r="M32" s="228">
        <f t="shared" si="1"/>
        <v>0</v>
      </c>
      <c r="N32" s="228">
        <f t="shared" si="2"/>
        <v>0</v>
      </c>
      <c r="O32" s="59" t="e">
        <f>VLOOKUP(jur[[#This Row],[hwycov_id]],check!$A$2:$P$26,16,FALSE)</f>
        <v>#N/A</v>
      </c>
      <c r="P32" s="59">
        <v>31</v>
      </c>
    </row>
    <row r="33" spans="1:16">
      <c r="A33" s="59">
        <v>13291</v>
      </c>
      <c r="B33" s="59">
        <v>3</v>
      </c>
      <c r="C33" s="59">
        <v>1</v>
      </c>
      <c r="D33" s="59">
        <v>2</v>
      </c>
      <c r="E33" s="59" t="s">
        <v>80</v>
      </c>
      <c r="F33" s="59">
        <v>3</v>
      </c>
      <c r="G33" s="59">
        <v>2</v>
      </c>
      <c r="H33" s="59">
        <v>6</v>
      </c>
      <c r="I33" s="59">
        <v>1</v>
      </c>
      <c r="J33" s="59">
        <v>20400</v>
      </c>
      <c r="K33" s="78">
        <f>VLOOKUP(jur[[#This Row],[hwycov_id]],cnf[],10,FALSE)</f>
        <v>20400</v>
      </c>
      <c r="L33" s="229">
        <f t="shared" si="0"/>
        <v>0</v>
      </c>
      <c r="M33" s="228">
        <f t="shared" si="1"/>
        <v>0</v>
      </c>
      <c r="N33" s="228">
        <f t="shared" si="2"/>
        <v>0</v>
      </c>
      <c r="O33" s="59" t="e">
        <f>VLOOKUP(jur[[#This Row],[hwycov_id]],check!$A$2:$P$26,16,FALSE)</f>
        <v>#N/A</v>
      </c>
      <c r="P33" s="59">
        <v>32</v>
      </c>
    </row>
    <row r="34" spans="1:16">
      <c r="A34" s="59">
        <v>22381</v>
      </c>
      <c r="B34" s="59">
        <v>3</v>
      </c>
      <c r="C34" s="59">
        <v>1</v>
      </c>
      <c r="D34" s="59">
        <v>2</v>
      </c>
      <c r="E34" s="59" t="s">
        <v>80</v>
      </c>
      <c r="F34" s="59">
        <v>3</v>
      </c>
      <c r="G34" s="59">
        <v>2</v>
      </c>
      <c r="H34" s="59">
        <v>6</v>
      </c>
      <c r="I34" s="59">
        <v>1</v>
      </c>
      <c r="J34" s="59">
        <v>21900</v>
      </c>
      <c r="K34" s="78">
        <f>VLOOKUP(jur[[#This Row],[hwycov_id]],cnf[],10,FALSE)</f>
        <v>21900</v>
      </c>
      <c r="L34" s="229">
        <f t="shared" si="0"/>
        <v>0</v>
      </c>
      <c r="M34" s="228">
        <f t="shared" si="1"/>
        <v>0</v>
      </c>
      <c r="N34" s="228">
        <f t="shared" si="2"/>
        <v>0</v>
      </c>
      <c r="O34" s="59" t="e">
        <f>VLOOKUP(jur[[#This Row],[hwycov_id]],check!$A$2:$P$26,16,FALSE)</f>
        <v>#N/A</v>
      </c>
      <c r="P34" s="59">
        <v>33</v>
      </c>
    </row>
    <row r="35" spans="1:16">
      <c r="A35" s="59">
        <v>12104</v>
      </c>
      <c r="B35" s="59">
        <v>3</v>
      </c>
      <c r="C35" s="59">
        <v>1</v>
      </c>
      <c r="D35" s="59">
        <v>2</v>
      </c>
      <c r="E35" s="59" t="s">
        <v>80</v>
      </c>
      <c r="F35" s="59">
        <v>3</v>
      </c>
      <c r="G35" s="59">
        <v>2</v>
      </c>
      <c r="H35" s="59">
        <v>6</v>
      </c>
      <c r="I35" s="59">
        <v>1</v>
      </c>
      <c r="J35" s="59">
        <v>26500</v>
      </c>
      <c r="K35" s="78">
        <f>VLOOKUP(jur[[#This Row],[hwycov_id]],cnf[],10,FALSE)</f>
        <v>26500</v>
      </c>
      <c r="L35" s="229">
        <f t="shared" si="0"/>
        <v>0</v>
      </c>
      <c r="M35" s="228">
        <f t="shared" si="1"/>
        <v>0</v>
      </c>
      <c r="N35" s="228">
        <f t="shared" si="2"/>
        <v>0</v>
      </c>
      <c r="O35" s="59" t="e">
        <f>VLOOKUP(jur[[#This Row],[hwycov_id]],check!$A$2:$P$26,16,FALSE)</f>
        <v>#N/A</v>
      </c>
      <c r="P35" s="59">
        <v>34</v>
      </c>
    </row>
    <row r="36" spans="1:16">
      <c r="A36" s="59">
        <v>4746</v>
      </c>
      <c r="B36" s="59">
        <v>3</v>
      </c>
      <c r="C36" s="59">
        <v>1</v>
      </c>
      <c r="D36" s="59">
        <v>2</v>
      </c>
      <c r="E36" s="59" t="s">
        <v>80</v>
      </c>
      <c r="F36" s="59">
        <v>3</v>
      </c>
      <c r="G36" s="59">
        <v>2</v>
      </c>
      <c r="H36" s="59">
        <v>6</v>
      </c>
      <c r="I36" s="59">
        <v>1</v>
      </c>
      <c r="J36" s="59">
        <v>26900</v>
      </c>
      <c r="K36" s="78">
        <f>VLOOKUP(jur[[#This Row],[hwycov_id]],cnf[],10,FALSE)</f>
        <v>26900</v>
      </c>
      <c r="L36" s="229">
        <f t="shared" si="0"/>
        <v>0</v>
      </c>
      <c r="M36" s="228">
        <f t="shared" si="1"/>
        <v>0</v>
      </c>
      <c r="N36" s="228">
        <f t="shared" si="2"/>
        <v>0</v>
      </c>
      <c r="O36" s="59" t="e">
        <f>VLOOKUP(jur[[#This Row],[hwycov_id]],check!$A$2:$P$26,16,FALSE)</f>
        <v>#N/A</v>
      </c>
      <c r="P36" s="59">
        <v>35</v>
      </c>
    </row>
    <row r="37" spans="1:16">
      <c r="A37" s="59">
        <v>16656</v>
      </c>
      <c r="B37" s="59">
        <v>2</v>
      </c>
      <c r="C37" s="59">
        <v>1</v>
      </c>
      <c r="D37" s="59">
        <v>2</v>
      </c>
      <c r="E37" s="59" t="s">
        <v>80</v>
      </c>
      <c r="F37" s="59">
        <v>3</v>
      </c>
      <c r="G37" s="59">
        <v>2</v>
      </c>
      <c r="H37" s="59">
        <v>6</v>
      </c>
      <c r="I37" s="59">
        <v>1</v>
      </c>
      <c r="J37" s="59">
        <v>28100</v>
      </c>
      <c r="K37" s="78">
        <f>VLOOKUP(jur[[#This Row],[hwycov_id]],cnf[],10,FALSE)</f>
        <v>28100</v>
      </c>
      <c r="L37" s="229">
        <f t="shared" si="0"/>
        <v>0</v>
      </c>
      <c r="M37" s="228">
        <f t="shared" si="1"/>
        <v>0</v>
      </c>
      <c r="N37" s="228">
        <f t="shared" si="2"/>
        <v>0</v>
      </c>
      <c r="O37" s="59" t="e">
        <f>VLOOKUP(jur[[#This Row],[hwycov_id]],check!$A$2:$P$26,16,FALSE)</f>
        <v>#N/A</v>
      </c>
      <c r="P37" s="59">
        <v>36</v>
      </c>
    </row>
    <row r="38" spans="1:16">
      <c r="A38" s="59">
        <v>7648</v>
      </c>
      <c r="B38" s="59">
        <v>3</v>
      </c>
      <c r="C38" s="59">
        <v>1</v>
      </c>
      <c r="D38" s="59">
        <v>2</v>
      </c>
      <c r="E38" s="59" t="s">
        <v>80</v>
      </c>
      <c r="F38" s="59">
        <v>3</v>
      </c>
      <c r="G38" s="59">
        <v>2</v>
      </c>
      <c r="H38" s="59">
        <v>6</v>
      </c>
      <c r="I38" s="59">
        <v>1</v>
      </c>
      <c r="J38" s="59">
        <v>28100</v>
      </c>
      <c r="K38" s="78">
        <f>VLOOKUP(jur[[#This Row],[hwycov_id]],cnf[],10,FALSE)</f>
        <v>28100</v>
      </c>
      <c r="L38" s="229">
        <f t="shared" si="0"/>
        <v>0</v>
      </c>
      <c r="M38" s="228">
        <f t="shared" si="1"/>
        <v>0</v>
      </c>
      <c r="N38" s="228">
        <f t="shared" si="2"/>
        <v>0</v>
      </c>
      <c r="O38" s="59" t="e">
        <f>VLOOKUP(jur[[#This Row],[hwycov_id]],check!$A$2:$P$26,16,FALSE)</f>
        <v>#N/A</v>
      </c>
      <c r="P38" s="59">
        <v>37</v>
      </c>
    </row>
    <row r="39" spans="1:16">
      <c r="A39" s="59">
        <v>9112</v>
      </c>
      <c r="B39" s="59">
        <v>3</v>
      </c>
      <c r="C39" s="59">
        <v>1</v>
      </c>
      <c r="D39" s="59">
        <v>2</v>
      </c>
      <c r="E39" s="59" t="s">
        <v>80</v>
      </c>
      <c r="F39" s="59">
        <v>3</v>
      </c>
      <c r="G39" s="59">
        <v>2</v>
      </c>
      <c r="H39" s="59">
        <v>6</v>
      </c>
      <c r="I39" s="59">
        <v>1</v>
      </c>
      <c r="J39" s="59">
        <v>28600</v>
      </c>
      <c r="K39" s="78">
        <f>VLOOKUP(jur[[#This Row],[hwycov_id]],cnf[],10,FALSE)</f>
        <v>28600</v>
      </c>
      <c r="L39" s="229">
        <f t="shared" si="0"/>
        <v>0</v>
      </c>
      <c r="M39" s="228">
        <f t="shared" si="1"/>
        <v>0</v>
      </c>
      <c r="N39" s="228">
        <f t="shared" si="2"/>
        <v>0</v>
      </c>
      <c r="O39" s="59" t="e">
        <f>VLOOKUP(jur[[#This Row],[hwycov_id]],check!$A$2:$P$26,16,FALSE)</f>
        <v>#N/A</v>
      </c>
      <c r="P39" s="59">
        <v>38</v>
      </c>
    </row>
    <row r="40" spans="1:16">
      <c r="A40" s="59">
        <v>7653</v>
      </c>
      <c r="B40" s="59">
        <v>2</v>
      </c>
      <c r="C40" s="59">
        <v>1</v>
      </c>
      <c r="D40" s="59">
        <v>2</v>
      </c>
      <c r="E40" s="59" t="s">
        <v>80</v>
      </c>
      <c r="F40" s="59">
        <v>3</v>
      </c>
      <c r="G40" s="59">
        <v>2</v>
      </c>
      <c r="H40" s="59">
        <v>6</v>
      </c>
      <c r="I40" s="59">
        <v>1</v>
      </c>
      <c r="J40" s="59">
        <v>29400</v>
      </c>
      <c r="K40" s="78">
        <f>VLOOKUP(jur[[#This Row],[hwycov_id]],cnf[],10,FALSE)</f>
        <v>29400</v>
      </c>
      <c r="L40" s="229">
        <f t="shared" si="0"/>
        <v>0</v>
      </c>
      <c r="M40" s="228">
        <f t="shared" si="1"/>
        <v>0</v>
      </c>
      <c r="N40" s="228">
        <f t="shared" si="2"/>
        <v>0</v>
      </c>
      <c r="O40" s="59" t="e">
        <f>VLOOKUP(jur[[#This Row],[hwycov_id]],check!$A$2:$P$26,16,FALSE)</f>
        <v>#N/A</v>
      </c>
      <c r="P40" s="59">
        <v>39</v>
      </c>
    </row>
    <row r="41" spans="1:16">
      <c r="A41" s="59">
        <v>12561</v>
      </c>
      <c r="B41" s="59">
        <v>2</v>
      </c>
      <c r="C41" s="59">
        <v>1</v>
      </c>
      <c r="D41" s="59">
        <v>2</v>
      </c>
      <c r="E41" s="59" t="s">
        <v>80</v>
      </c>
      <c r="F41" s="59">
        <v>3</v>
      </c>
      <c r="G41" s="59">
        <v>3</v>
      </c>
      <c r="H41" s="59">
        <v>6</v>
      </c>
      <c r="I41" s="59">
        <v>1</v>
      </c>
      <c r="J41" s="59">
        <v>31100</v>
      </c>
      <c r="K41" s="78">
        <f>VLOOKUP(jur[[#This Row],[hwycov_id]],cnf[],10,FALSE)</f>
        <v>31100</v>
      </c>
      <c r="L41" s="229">
        <f t="shared" si="0"/>
        <v>0</v>
      </c>
      <c r="M41" s="228">
        <f t="shared" si="1"/>
        <v>0</v>
      </c>
      <c r="N41" s="228">
        <f t="shared" si="2"/>
        <v>0</v>
      </c>
      <c r="O41" s="59" t="e">
        <f>VLOOKUP(jur[[#This Row],[hwycov_id]],check!$A$2:$P$26,16,FALSE)</f>
        <v>#N/A</v>
      </c>
      <c r="P41" s="59">
        <v>40</v>
      </c>
    </row>
    <row r="42" spans="1:16">
      <c r="A42" s="59">
        <v>263</v>
      </c>
      <c r="B42" s="59">
        <v>2</v>
      </c>
      <c r="C42" s="59">
        <v>1</v>
      </c>
      <c r="D42" s="59">
        <v>2</v>
      </c>
      <c r="E42" s="59" t="s">
        <v>80</v>
      </c>
      <c r="F42" s="59">
        <v>3</v>
      </c>
      <c r="G42" s="59">
        <v>3</v>
      </c>
      <c r="H42" s="59">
        <v>6</v>
      </c>
      <c r="I42" s="59">
        <v>1</v>
      </c>
      <c r="J42" s="59">
        <v>35500</v>
      </c>
      <c r="K42" s="78">
        <f>VLOOKUP(jur[[#This Row],[hwycov_id]],cnf[],10,FALSE)</f>
        <v>35500</v>
      </c>
      <c r="L42" s="229">
        <f t="shared" si="0"/>
        <v>0</v>
      </c>
      <c r="M42" s="228">
        <f t="shared" si="1"/>
        <v>0</v>
      </c>
      <c r="N42" s="228">
        <f t="shared" si="2"/>
        <v>0</v>
      </c>
      <c r="O42" s="59" t="e">
        <f>VLOOKUP(jur[[#This Row],[hwycov_id]],check!$A$2:$P$26,16,FALSE)</f>
        <v>#N/A</v>
      </c>
      <c r="P42" s="59">
        <v>41</v>
      </c>
    </row>
    <row r="43" spans="1:16">
      <c r="A43" s="59">
        <v>775</v>
      </c>
      <c r="B43" s="59">
        <v>2</v>
      </c>
      <c r="C43" s="59">
        <v>1</v>
      </c>
      <c r="D43" s="59">
        <v>2</v>
      </c>
      <c r="E43" s="59" t="s">
        <v>80</v>
      </c>
      <c r="F43" s="59">
        <v>3</v>
      </c>
      <c r="G43" s="59">
        <v>3</v>
      </c>
      <c r="H43" s="59">
        <v>6</v>
      </c>
      <c r="I43" s="59">
        <v>1</v>
      </c>
      <c r="J43" s="59">
        <v>35900</v>
      </c>
      <c r="K43" s="78">
        <f>VLOOKUP(jur[[#This Row],[hwycov_id]],cnf[],10,FALSE)</f>
        <v>35900</v>
      </c>
      <c r="L43" s="229">
        <f t="shared" si="0"/>
        <v>0</v>
      </c>
      <c r="M43" s="228">
        <f t="shared" si="1"/>
        <v>0</v>
      </c>
      <c r="N43" s="228">
        <f t="shared" si="2"/>
        <v>0</v>
      </c>
      <c r="O43" s="59" t="e">
        <f>VLOOKUP(jur[[#This Row],[hwycov_id]],check!$A$2:$P$26,16,FALSE)</f>
        <v>#N/A</v>
      </c>
      <c r="P43" s="59">
        <v>42</v>
      </c>
    </row>
    <row r="44" spans="1:16">
      <c r="A44" s="59">
        <v>12128</v>
      </c>
      <c r="B44" s="59">
        <v>2</v>
      </c>
      <c r="C44" s="59">
        <v>1</v>
      </c>
      <c r="D44" s="59">
        <v>2</v>
      </c>
      <c r="E44" s="59" t="s">
        <v>80</v>
      </c>
      <c r="F44" s="59">
        <v>3</v>
      </c>
      <c r="G44" s="59">
        <v>3</v>
      </c>
      <c r="H44" s="59">
        <v>6</v>
      </c>
      <c r="I44" s="59">
        <v>1</v>
      </c>
      <c r="J44" s="59">
        <v>37200</v>
      </c>
      <c r="K44" s="78">
        <f>VLOOKUP(jur[[#This Row],[hwycov_id]],cnf[],10,FALSE)</f>
        <v>37200</v>
      </c>
      <c r="L44" s="229">
        <f t="shared" si="0"/>
        <v>0</v>
      </c>
      <c r="M44" s="228">
        <f t="shared" si="1"/>
        <v>0</v>
      </c>
      <c r="N44" s="228">
        <f t="shared" si="2"/>
        <v>0</v>
      </c>
      <c r="O44" s="59" t="e">
        <f>VLOOKUP(jur[[#This Row],[hwycov_id]],check!$A$2:$P$26,16,FALSE)</f>
        <v>#N/A</v>
      </c>
      <c r="P44" s="59">
        <v>43</v>
      </c>
    </row>
    <row r="45" spans="1:16">
      <c r="A45" s="59">
        <v>1002</v>
      </c>
      <c r="B45" s="59">
        <v>2</v>
      </c>
      <c r="C45" s="59">
        <v>1</v>
      </c>
      <c r="D45" s="59">
        <v>2</v>
      </c>
      <c r="E45" s="59" t="s">
        <v>80</v>
      </c>
      <c r="F45" s="59">
        <v>3</v>
      </c>
      <c r="G45" s="59">
        <v>3</v>
      </c>
      <c r="H45" s="59">
        <v>6</v>
      </c>
      <c r="I45" s="59">
        <v>1</v>
      </c>
      <c r="J45" s="59">
        <v>37800</v>
      </c>
      <c r="K45" s="78">
        <f>VLOOKUP(jur[[#This Row],[hwycov_id]],cnf[],10,FALSE)</f>
        <v>37800</v>
      </c>
      <c r="L45" s="229">
        <f t="shared" si="0"/>
        <v>0</v>
      </c>
      <c r="M45" s="228">
        <f t="shared" si="1"/>
        <v>0</v>
      </c>
      <c r="N45" s="228">
        <f t="shared" si="2"/>
        <v>0</v>
      </c>
      <c r="O45" s="59" t="e">
        <f>VLOOKUP(jur[[#This Row],[hwycov_id]],check!$A$2:$P$26,16,FALSE)</f>
        <v>#N/A</v>
      </c>
      <c r="P45" s="59">
        <v>44</v>
      </c>
    </row>
    <row r="46" spans="1:16">
      <c r="A46" s="59">
        <v>16227</v>
      </c>
      <c r="B46" s="59">
        <v>2</v>
      </c>
      <c r="C46" s="59">
        <v>1</v>
      </c>
      <c r="D46" s="59">
        <v>2</v>
      </c>
      <c r="E46" s="59" t="s">
        <v>80</v>
      </c>
      <c r="F46" s="59">
        <v>3</v>
      </c>
      <c r="G46" s="59">
        <v>3</v>
      </c>
      <c r="H46" s="59">
        <v>6</v>
      </c>
      <c r="I46" s="59">
        <v>1</v>
      </c>
      <c r="J46" s="59">
        <v>38900</v>
      </c>
      <c r="K46" s="78">
        <f>VLOOKUP(jur[[#This Row],[hwycov_id]],cnf[],10,FALSE)</f>
        <v>38900</v>
      </c>
      <c r="L46" s="229">
        <f t="shared" si="0"/>
        <v>0</v>
      </c>
      <c r="M46" s="228">
        <f t="shared" si="1"/>
        <v>0</v>
      </c>
      <c r="N46" s="228">
        <f t="shared" si="2"/>
        <v>0</v>
      </c>
      <c r="O46" s="59" t="e">
        <f>VLOOKUP(jur[[#This Row],[hwycov_id]],check!$A$2:$P$26,16,FALSE)</f>
        <v>#N/A</v>
      </c>
      <c r="P46" s="59">
        <v>45</v>
      </c>
    </row>
    <row r="47" spans="1:16">
      <c r="A47" s="59">
        <v>4133</v>
      </c>
      <c r="B47" s="59">
        <v>3</v>
      </c>
      <c r="C47" s="59">
        <v>1</v>
      </c>
      <c r="D47" s="59">
        <v>2</v>
      </c>
      <c r="E47" s="59" t="s">
        <v>80</v>
      </c>
      <c r="F47" s="59">
        <v>3</v>
      </c>
      <c r="G47" s="59">
        <v>3</v>
      </c>
      <c r="H47" s="59">
        <v>6</v>
      </c>
      <c r="I47" s="59">
        <v>1</v>
      </c>
      <c r="J47" s="59">
        <v>39500</v>
      </c>
      <c r="K47" s="78">
        <f>VLOOKUP(jur[[#This Row],[hwycov_id]],cnf[],10,FALSE)</f>
        <v>39500</v>
      </c>
      <c r="L47" s="229">
        <f t="shared" si="0"/>
        <v>0</v>
      </c>
      <c r="M47" s="228">
        <f t="shared" si="1"/>
        <v>0</v>
      </c>
      <c r="N47" s="228">
        <f t="shared" si="2"/>
        <v>0</v>
      </c>
      <c r="O47" s="59" t="e">
        <f>VLOOKUP(jur[[#This Row],[hwycov_id]],check!$A$2:$P$26,16,FALSE)</f>
        <v>#N/A</v>
      </c>
      <c r="P47" s="59">
        <v>46</v>
      </c>
    </row>
    <row r="48" spans="1:16">
      <c r="A48" s="59">
        <v>16236</v>
      </c>
      <c r="B48" s="59">
        <v>2</v>
      </c>
      <c r="C48" s="59">
        <v>1</v>
      </c>
      <c r="D48" s="59">
        <v>2</v>
      </c>
      <c r="E48" s="59" t="s">
        <v>80</v>
      </c>
      <c r="F48" s="59">
        <v>3</v>
      </c>
      <c r="G48" s="59">
        <v>5</v>
      </c>
      <c r="H48" s="59">
        <v>6</v>
      </c>
      <c r="I48" s="59">
        <v>1</v>
      </c>
      <c r="J48" s="59">
        <v>53800</v>
      </c>
      <c r="K48" s="78">
        <f>VLOOKUP(jur[[#This Row],[hwycov_id]],cnf[],10,FALSE)</f>
        <v>53800</v>
      </c>
      <c r="L48" s="229">
        <f t="shared" si="0"/>
        <v>0</v>
      </c>
      <c r="M48" s="228">
        <f t="shared" si="1"/>
        <v>0</v>
      </c>
      <c r="N48" s="228">
        <f t="shared" si="2"/>
        <v>0</v>
      </c>
      <c r="O48" s="59" t="e">
        <f>VLOOKUP(jur[[#This Row],[hwycov_id]],check!$A$2:$P$26,16,FALSE)</f>
        <v>#N/A</v>
      </c>
      <c r="P48" s="59">
        <v>47</v>
      </c>
    </row>
    <row r="49" spans="1:16">
      <c r="A49" s="59">
        <v>13265</v>
      </c>
      <c r="B49" s="59">
        <v>2</v>
      </c>
      <c r="C49" s="59">
        <v>1</v>
      </c>
      <c r="D49" s="59">
        <v>2</v>
      </c>
      <c r="E49" s="59" t="s">
        <v>80</v>
      </c>
      <c r="F49" s="59">
        <v>3</v>
      </c>
      <c r="G49" s="59">
        <v>5</v>
      </c>
      <c r="H49" s="59">
        <v>6</v>
      </c>
      <c r="I49" s="59">
        <v>1</v>
      </c>
      <c r="J49" s="59">
        <v>54900</v>
      </c>
      <c r="K49" s="78">
        <f>VLOOKUP(jur[[#This Row],[hwycov_id]],cnf[],10,FALSE)</f>
        <v>54900</v>
      </c>
      <c r="L49" s="229">
        <f t="shared" si="0"/>
        <v>0</v>
      </c>
      <c r="M49" s="228">
        <f t="shared" si="1"/>
        <v>0</v>
      </c>
      <c r="N49" s="228">
        <f t="shared" si="2"/>
        <v>0</v>
      </c>
      <c r="O49" s="59" t="e">
        <f>VLOOKUP(jur[[#This Row],[hwycov_id]],check!$A$2:$P$26,16,FALSE)</f>
        <v>#N/A</v>
      </c>
      <c r="P49" s="59">
        <v>48</v>
      </c>
    </row>
    <row r="50" spans="1:16">
      <c r="A50" s="59">
        <v>16223</v>
      </c>
      <c r="B50" s="59">
        <v>2</v>
      </c>
      <c r="C50" s="59">
        <v>1</v>
      </c>
      <c r="D50" s="59">
        <v>2</v>
      </c>
      <c r="E50" s="59" t="s">
        <v>80</v>
      </c>
      <c r="F50" s="59">
        <v>3</v>
      </c>
      <c r="G50" s="59">
        <v>5</v>
      </c>
      <c r="H50" s="59">
        <v>6</v>
      </c>
      <c r="I50" s="59">
        <v>1</v>
      </c>
      <c r="J50" s="59">
        <v>55200</v>
      </c>
      <c r="K50" s="78">
        <f>VLOOKUP(jur[[#This Row],[hwycov_id]],cnf[],10,FALSE)</f>
        <v>55200</v>
      </c>
      <c r="L50" s="229">
        <f t="shared" si="0"/>
        <v>0</v>
      </c>
      <c r="M50" s="228">
        <f t="shared" si="1"/>
        <v>0</v>
      </c>
      <c r="N50" s="228">
        <f t="shared" si="2"/>
        <v>0</v>
      </c>
      <c r="O50" s="59" t="e">
        <f>VLOOKUP(jur[[#This Row],[hwycov_id]],check!$A$2:$P$26,16,FALSE)</f>
        <v>#N/A</v>
      </c>
      <c r="P50" s="59">
        <v>49</v>
      </c>
    </row>
    <row r="51" spans="1:16">
      <c r="A51" s="59">
        <v>8770</v>
      </c>
      <c r="B51" s="59">
        <v>1</v>
      </c>
      <c r="C51" s="59">
        <v>1</v>
      </c>
      <c r="D51" s="59">
        <v>1</v>
      </c>
      <c r="E51" s="59" t="s">
        <v>78</v>
      </c>
      <c r="F51" s="59">
        <v>1</v>
      </c>
      <c r="G51" s="59">
        <v>8</v>
      </c>
      <c r="H51" s="59">
        <v>6</v>
      </c>
      <c r="I51" s="59">
        <v>1</v>
      </c>
      <c r="J51" s="59">
        <v>83031</v>
      </c>
      <c r="K51" s="78">
        <f>VLOOKUP(jur[[#This Row],[hwycov_id]],cnf[],10,FALSE)</f>
        <v>83031</v>
      </c>
      <c r="L51" s="229">
        <f t="shared" si="0"/>
        <v>0</v>
      </c>
      <c r="M51" s="228">
        <f t="shared" si="1"/>
        <v>0</v>
      </c>
      <c r="N51" s="228">
        <f t="shared" si="2"/>
        <v>0</v>
      </c>
      <c r="O51" s="59" t="e">
        <f>VLOOKUP(jur[[#This Row],[hwycov_id]],check!$A$2:$P$26,16,FALSE)</f>
        <v>#N/A</v>
      </c>
      <c r="P51" s="59">
        <v>50</v>
      </c>
    </row>
    <row r="52" spans="1:16">
      <c r="A52" s="59">
        <v>13273</v>
      </c>
      <c r="B52" s="59">
        <v>1</v>
      </c>
      <c r="C52" s="59">
        <v>1</v>
      </c>
      <c r="D52" s="59">
        <v>1</v>
      </c>
      <c r="E52" s="59" t="s">
        <v>78</v>
      </c>
      <c r="F52" s="59">
        <v>1</v>
      </c>
      <c r="G52" s="59">
        <v>8</v>
      </c>
      <c r="H52" s="59">
        <v>6</v>
      </c>
      <c r="I52" s="59">
        <v>1</v>
      </c>
      <c r="J52" s="59">
        <v>84626</v>
      </c>
      <c r="K52" s="78">
        <f>VLOOKUP(jur[[#This Row],[hwycov_id]],cnf[],10,FALSE)</f>
        <v>84626</v>
      </c>
      <c r="L52" s="229">
        <f t="shared" si="0"/>
        <v>0</v>
      </c>
      <c r="M52" s="228">
        <f t="shared" si="1"/>
        <v>0</v>
      </c>
      <c r="N52" s="228">
        <f t="shared" si="2"/>
        <v>0</v>
      </c>
      <c r="O52" s="59" t="e">
        <f>VLOOKUP(jur[[#This Row],[hwycov_id]],check!$A$2:$P$26,16,FALSE)</f>
        <v>#N/A</v>
      </c>
      <c r="P52" s="59">
        <v>51</v>
      </c>
    </row>
    <row r="53" spans="1:16">
      <c r="A53" s="59">
        <v>13277</v>
      </c>
      <c r="B53" s="59">
        <v>1</v>
      </c>
      <c r="C53" s="59">
        <v>1</v>
      </c>
      <c r="D53" s="59">
        <v>1</v>
      </c>
      <c r="E53" s="59" t="s">
        <v>78</v>
      </c>
      <c r="F53" s="59">
        <v>1</v>
      </c>
      <c r="G53" s="59">
        <v>8</v>
      </c>
      <c r="H53" s="59">
        <v>6</v>
      </c>
      <c r="I53" s="59">
        <v>1</v>
      </c>
      <c r="J53" s="59">
        <v>86104</v>
      </c>
      <c r="K53" s="78">
        <f>VLOOKUP(jur[[#This Row],[hwycov_id]],cnf[],10,FALSE)</f>
        <v>86104</v>
      </c>
      <c r="L53" s="229">
        <f t="shared" si="0"/>
        <v>0</v>
      </c>
      <c r="M53" s="228">
        <f t="shared" si="1"/>
        <v>0</v>
      </c>
      <c r="N53" s="228">
        <f t="shared" si="2"/>
        <v>0</v>
      </c>
      <c r="O53" s="59" t="e">
        <f>VLOOKUP(jur[[#This Row],[hwycov_id]],check!$A$2:$P$26,16,FALSE)</f>
        <v>#N/A</v>
      </c>
      <c r="P53" s="59">
        <v>52</v>
      </c>
    </row>
    <row r="54" spans="1:16">
      <c r="A54" s="59">
        <v>8771</v>
      </c>
      <c r="B54" s="59">
        <v>1</v>
      </c>
      <c r="C54" s="59">
        <v>1</v>
      </c>
      <c r="D54" s="59">
        <v>1</v>
      </c>
      <c r="E54" s="59" t="s">
        <v>78</v>
      </c>
      <c r="F54" s="59">
        <v>1</v>
      </c>
      <c r="G54" s="59">
        <v>8</v>
      </c>
      <c r="H54" s="59">
        <v>6</v>
      </c>
      <c r="I54" s="59">
        <v>1</v>
      </c>
      <c r="J54" s="59">
        <v>88750</v>
      </c>
      <c r="K54" s="78">
        <f>VLOOKUP(jur[[#This Row],[hwycov_id]],cnf[],10,FALSE)</f>
        <v>88750</v>
      </c>
      <c r="L54" s="229">
        <f t="shared" si="0"/>
        <v>0</v>
      </c>
      <c r="M54" s="228">
        <f t="shared" si="1"/>
        <v>0</v>
      </c>
      <c r="N54" s="228">
        <f t="shared" si="2"/>
        <v>0</v>
      </c>
      <c r="O54" s="59" t="e">
        <f>VLOOKUP(jur[[#This Row],[hwycov_id]],check!$A$2:$P$26,16,FALSE)</f>
        <v>#N/A</v>
      </c>
      <c r="P54" s="59">
        <v>53</v>
      </c>
    </row>
    <row r="55" spans="1:16">
      <c r="A55" s="59">
        <v>12583</v>
      </c>
      <c r="B55" s="59">
        <v>1</v>
      </c>
      <c r="C55" s="59">
        <v>1</v>
      </c>
      <c r="D55" s="59">
        <v>1</v>
      </c>
      <c r="E55" s="59" t="s">
        <v>78</v>
      </c>
      <c r="F55" s="59">
        <v>1</v>
      </c>
      <c r="G55" s="59">
        <v>9</v>
      </c>
      <c r="H55" s="59">
        <v>6</v>
      </c>
      <c r="I55" s="59">
        <v>1</v>
      </c>
      <c r="J55" s="59">
        <v>90618</v>
      </c>
      <c r="K55" s="78">
        <f>VLOOKUP(jur[[#This Row],[hwycov_id]],cnf[],10,FALSE)</f>
        <v>90618</v>
      </c>
      <c r="L55" s="229">
        <f t="shared" si="0"/>
        <v>0</v>
      </c>
      <c r="M55" s="228">
        <f t="shared" si="1"/>
        <v>0</v>
      </c>
      <c r="N55" s="228">
        <f t="shared" si="2"/>
        <v>0</v>
      </c>
      <c r="O55" s="59" t="e">
        <f>VLOOKUP(jur[[#This Row],[hwycov_id]],check!$A$2:$P$26,16,FALSE)</f>
        <v>#N/A</v>
      </c>
      <c r="P55" s="59">
        <v>54</v>
      </c>
    </row>
    <row r="56" spans="1:16">
      <c r="A56" s="59">
        <v>735</v>
      </c>
      <c r="B56" s="59">
        <v>1</v>
      </c>
      <c r="C56" s="59">
        <v>1</v>
      </c>
      <c r="D56" s="59">
        <v>1</v>
      </c>
      <c r="E56" s="59" t="s">
        <v>78</v>
      </c>
      <c r="F56" s="59">
        <v>1</v>
      </c>
      <c r="G56" s="59">
        <v>9</v>
      </c>
      <c r="H56" s="59">
        <v>6</v>
      </c>
      <c r="I56" s="59">
        <v>1</v>
      </c>
      <c r="J56" s="59">
        <v>90883</v>
      </c>
      <c r="K56" s="78">
        <f>VLOOKUP(jur[[#This Row],[hwycov_id]],cnf[],10,FALSE)</f>
        <v>90883</v>
      </c>
      <c r="L56" s="229">
        <f t="shared" si="0"/>
        <v>0</v>
      </c>
      <c r="M56" s="228">
        <f t="shared" si="1"/>
        <v>0</v>
      </c>
      <c r="N56" s="228">
        <f t="shared" si="2"/>
        <v>0</v>
      </c>
      <c r="O56" s="59" t="e">
        <f>VLOOKUP(jur[[#This Row],[hwycov_id]],check!$A$2:$P$26,16,FALSE)</f>
        <v>#N/A</v>
      </c>
      <c r="P56" s="59">
        <v>55</v>
      </c>
    </row>
    <row r="57" spans="1:16">
      <c r="A57" s="59">
        <v>674</v>
      </c>
      <c r="B57" s="59">
        <v>1</v>
      </c>
      <c r="C57" s="59">
        <v>1</v>
      </c>
      <c r="D57" s="59">
        <v>1</v>
      </c>
      <c r="E57" s="59" t="s">
        <v>78</v>
      </c>
      <c r="F57" s="59">
        <v>1</v>
      </c>
      <c r="G57" s="59">
        <v>9</v>
      </c>
      <c r="H57" s="59">
        <v>6</v>
      </c>
      <c r="I57" s="59">
        <v>1</v>
      </c>
      <c r="J57" s="59">
        <v>92783</v>
      </c>
      <c r="K57" s="78">
        <f>VLOOKUP(jur[[#This Row],[hwycov_id]],cnf[],10,FALSE)</f>
        <v>92783</v>
      </c>
      <c r="L57" s="229">
        <f t="shared" si="0"/>
        <v>0</v>
      </c>
      <c r="M57" s="228">
        <f t="shared" si="1"/>
        <v>0</v>
      </c>
      <c r="N57" s="228">
        <f t="shared" si="2"/>
        <v>0</v>
      </c>
      <c r="O57" s="59" t="e">
        <f>VLOOKUP(jur[[#This Row],[hwycov_id]],check!$A$2:$P$26,16,FALSE)</f>
        <v>#N/A</v>
      </c>
      <c r="P57" s="59">
        <v>56</v>
      </c>
    </row>
    <row r="58" spans="1:16">
      <c r="A58" s="59">
        <v>673</v>
      </c>
      <c r="B58" s="59">
        <v>1</v>
      </c>
      <c r="C58" s="59">
        <v>1</v>
      </c>
      <c r="D58" s="59">
        <v>1</v>
      </c>
      <c r="E58" s="59" t="s">
        <v>78</v>
      </c>
      <c r="F58" s="59">
        <v>1</v>
      </c>
      <c r="G58" s="59">
        <v>9</v>
      </c>
      <c r="H58" s="59">
        <v>6</v>
      </c>
      <c r="I58" s="59">
        <v>1</v>
      </c>
      <c r="J58" s="59">
        <v>92973</v>
      </c>
      <c r="K58" s="78">
        <f>VLOOKUP(jur[[#This Row],[hwycov_id]],cnf[],10,FALSE)</f>
        <v>92973</v>
      </c>
      <c r="L58" s="229">
        <f t="shared" si="0"/>
        <v>0</v>
      </c>
      <c r="M58" s="228">
        <f t="shared" si="1"/>
        <v>0</v>
      </c>
      <c r="N58" s="228">
        <f t="shared" si="2"/>
        <v>0</v>
      </c>
      <c r="O58" s="59" t="e">
        <f>VLOOKUP(jur[[#This Row],[hwycov_id]],check!$A$2:$P$26,16,FALSE)</f>
        <v>#N/A</v>
      </c>
      <c r="P58" s="59">
        <v>57</v>
      </c>
    </row>
    <row r="59" spans="1:16">
      <c r="A59" s="59">
        <v>734</v>
      </c>
      <c r="B59" s="59">
        <v>1</v>
      </c>
      <c r="C59" s="59">
        <v>1</v>
      </c>
      <c r="D59" s="59">
        <v>1</v>
      </c>
      <c r="E59" s="59" t="s">
        <v>78</v>
      </c>
      <c r="F59" s="59">
        <v>1</v>
      </c>
      <c r="G59" s="59">
        <v>9</v>
      </c>
      <c r="H59" s="59">
        <v>6</v>
      </c>
      <c r="I59" s="59">
        <v>1</v>
      </c>
      <c r="J59" s="59">
        <v>94210</v>
      </c>
      <c r="K59" s="78">
        <f>VLOOKUP(jur[[#This Row],[hwycov_id]],cnf[],10,FALSE)</f>
        <v>94210</v>
      </c>
      <c r="L59" s="229">
        <f t="shared" si="0"/>
        <v>0</v>
      </c>
      <c r="M59" s="228">
        <f t="shared" si="1"/>
        <v>0</v>
      </c>
      <c r="N59" s="228">
        <f t="shared" si="2"/>
        <v>0</v>
      </c>
      <c r="O59" s="59" t="e">
        <f>VLOOKUP(jur[[#This Row],[hwycov_id]],check!$A$2:$P$26,16,FALSE)</f>
        <v>#N/A</v>
      </c>
      <c r="P59" s="59">
        <v>58</v>
      </c>
    </row>
    <row r="60" spans="1:16">
      <c r="A60" s="59">
        <v>13282</v>
      </c>
      <c r="B60" s="59">
        <v>1</v>
      </c>
      <c r="C60" s="59">
        <v>1</v>
      </c>
      <c r="D60" s="59">
        <v>1</v>
      </c>
      <c r="E60" s="59" t="s">
        <v>78</v>
      </c>
      <c r="F60" s="59">
        <v>1</v>
      </c>
      <c r="G60" s="59">
        <v>9</v>
      </c>
      <c r="H60" s="59">
        <v>6</v>
      </c>
      <c r="I60" s="59">
        <v>1</v>
      </c>
      <c r="J60" s="59">
        <v>94750</v>
      </c>
      <c r="K60" s="78">
        <f>VLOOKUP(jur[[#This Row],[hwycov_id]],cnf[],10,FALSE)</f>
        <v>94750</v>
      </c>
      <c r="L60" s="229">
        <f t="shared" si="0"/>
        <v>0</v>
      </c>
      <c r="M60" s="228">
        <f t="shared" si="1"/>
        <v>0</v>
      </c>
      <c r="N60" s="228">
        <f t="shared" si="2"/>
        <v>0</v>
      </c>
      <c r="O60" s="59" t="e">
        <f>VLOOKUP(jur[[#This Row],[hwycov_id]],check!$A$2:$P$26,16,FALSE)</f>
        <v>#N/A</v>
      </c>
      <c r="P60" s="59">
        <v>59</v>
      </c>
    </row>
    <row r="61" spans="1:16">
      <c r="A61" s="59">
        <v>26563</v>
      </c>
      <c r="B61" s="59">
        <v>1</v>
      </c>
      <c r="C61" s="59">
        <v>1</v>
      </c>
      <c r="D61" s="59">
        <v>1</v>
      </c>
      <c r="E61" s="59" t="s">
        <v>78</v>
      </c>
      <c r="F61" s="59">
        <v>1</v>
      </c>
      <c r="G61" s="59">
        <v>9</v>
      </c>
      <c r="H61" s="59">
        <v>6</v>
      </c>
      <c r="I61" s="59">
        <v>1</v>
      </c>
      <c r="J61" s="59">
        <v>95123</v>
      </c>
      <c r="K61" s="78">
        <f>VLOOKUP(jur[[#This Row],[hwycov_id]],cnf[],10,FALSE)</f>
        <v>95123</v>
      </c>
      <c r="L61" s="229">
        <f t="shared" si="0"/>
        <v>0</v>
      </c>
      <c r="M61" s="228">
        <f t="shared" si="1"/>
        <v>0</v>
      </c>
      <c r="N61" s="228">
        <f t="shared" si="2"/>
        <v>0</v>
      </c>
      <c r="O61" s="59" t="e">
        <f>VLOOKUP(jur[[#This Row],[hwycov_id]],check!$A$2:$P$26,16,FALSE)</f>
        <v>#N/A</v>
      </c>
      <c r="P61" s="59">
        <v>60</v>
      </c>
    </row>
    <row r="62" spans="1:16">
      <c r="A62" s="59">
        <v>671</v>
      </c>
      <c r="B62" s="59">
        <v>1</v>
      </c>
      <c r="C62" s="59">
        <v>1</v>
      </c>
      <c r="D62" s="59">
        <v>1</v>
      </c>
      <c r="E62" s="59" t="s">
        <v>78</v>
      </c>
      <c r="F62" s="59">
        <v>1</v>
      </c>
      <c r="G62" s="59">
        <v>9</v>
      </c>
      <c r="H62" s="59">
        <v>6</v>
      </c>
      <c r="I62" s="59">
        <v>1</v>
      </c>
      <c r="J62" s="59">
        <v>95285</v>
      </c>
      <c r="K62" s="78">
        <f>VLOOKUP(jur[[#This Row],[hwycov_id]],cnf[],10,FALSE)</f>
        <v>95285</v>
      </c>
      <c r="L62" s="229">
        <f t="shared" si="0"/>
        <v>0</v>
      </c>
      <c r="M62" s="228">
        <f t="shared" si="1"/>
        <v>0</v>
      </c>
      <c r="N62" s="228">
        <f t="shared" si="2"/>
        <v>0</v>
      </c>
      <c r="O62" s="59" t="e">
        <f>VLOOKUP(jur[[#This Row],[hwycov_id]],check!$A$2:$P$26,16,FALSE)</f>
        <v>#N/A</v>
      </c>
      <c r="P62" s="59">
        <v>61</v>
      </c>
    </row>
    <row r="63" spans="1:16">
      <c r="A63" s="59">
        <v>12589</v>
      </c>
      <c r="B63" s="59">
        <v>1</v>
      </c>
      <c r="C63" s="59">
        <v>1</v>
      </c>
      <c r="D63" s="59">
        <v>1</v>
      </c>
      <c r="E63" s="59" t="s">
        <v>78</v>
      </c>
      <c r="F63" s="59">
        <v>1</v>
      </c>
      <c r="G63" s="59">
        <v>9</v>
      </c>
      <c r="H63" s="59">
        <v>6</v>
      </c>
      <c r="I63" s="59">
        <v>1</v>
      </c>
      <c r="J63" s="59">
        <v>96480</v>
      </c>
      <c r="K63" s="78">
        <f>VLOOKUP(jur[[#This Row],[hwycov_id]],cnf[],10,FALSE)</f>
        <v>96480</v>
      </c>
      <c r="L63" s="229">
        <f t="shared" si="0"/>
        <v>0</v>
      </c>
      <c r="M63" s="228">
        <f t="shared" si="1"/>
        <v>0</v>
      </c>
      <c r="N63" s="228">
        <f t="shared" si="2"/>
        <v>0</v>
      </c>
      <c r="O63" s="59" t="e">
        <f>VLOOKUP(jur[[#This Row],[hwycov_id]],check!$A$2:$P$26,16,FALSE)</f>
        <v>#N/A</v>
      </c>
      <c r="P63" s="59">
        <v>62</v>
      </c>
    </row>
    <row r="64" spans="1:16">
      <c r="A64" s="59">
        <v>13279</v>
      </c>
      <c r="B64" s="59">
        <v>1</v>
      </c>
      <c r="C64" s="59">
        <v>1</v>
      </c>
      <c r="D64" s="59">
        <v>1</v>
      </c>
      <c r="E64" s="59" t="s">
        <v>78</v>
      </c>
      <c r="F64" s="59">
        <v>1</v>
      </c>
      <c r="G64" s="59">
        <v>9</v>
      </c>
      <c r="H64" s="59">
        <v>6</v>
      </c>
      <c r="I64" s="59">
        <v>1</v>
      </c>
      <c r="J64" s="59">
        <v>96503</v>
      </c>
      <c r="K64" s="78">
        <f>VLOOKUP(jur[[#This Row],[hwycov_id]],cnf[],10,FALSE)</f>
        <v>96503</v>
      </c>
      <c r="L64" s="229">
        <f t="shared" si="0"/>
        <v>0</v>
      </c>
      <c r="M64" s="228">
        <f t="shared" si="1"/>
        <v>0</v>
      </c>
      <c r="N64" s="228">
        <f t="shared" si="2"/>
        <v>0</v>
      </c>
      <c r="O64" s="59" t="e">
        <f>VLOOKUP(jur[[#This Row],[hwycov_id]],check!$A$2:$P$26,16,FALSE)</f>
        <v>#N/A</v>
      </c>
      <c r="P64" s="59">
        <v>63</v>
      </c>
    </row>
    <row r="65" spans="1:16">
      <c r="A65" s="59">
        <v>26547</v>
      </c>
      <c r="B65" s="59">
        <v>1</v>
      </c>
      <c r="C65" s="59">
        <v>1</v>
      </c>
      <c r="D65" s="59">
        <v>1</v>
      </c>
      <c r="E65" s="59" t="s">
        <v>82</v>
      </c>
      <c r="F65" s="59">
        <v>1</v>
      </c>
      <c r="G65" s="59">
        <v>9</v>
      </c>
      <c r="H65" s="59">
        <v>6</v>
      </c>
      <c r="I65" s="59">
        <v>1</v>
      </c>
      <c r="J65" s="59">
        <v>99712</v>
      </c>
      <c r="K65" s="78">
        <f>VLOOKUP(jur[[#This Row],[hwycov_id]],cnf[],10,FALSE)</f>
        <v>99712</v>
      </c>
      <c r="L65" s="229">
        <f t="shared" si="0"/>
        <v>0</v>
      </c>
      <c r="M65" s="228">
        <f t="shared" si="1"/>
        <v>0</v>
      </c>
      <c r="N65" s="228">
        <f t="shared" si="2"/>
        <v>0</v>
      </c>
      <c r="O65" s="59" t="e">
        <f>VLOOKUP(jur[[#This Row],[hwycov_id]],check!$A$2:$P$26,16,FALSE)</f>
        <v>#N/A</v>
      </c>
      <c r="P65" s="59">
        <v>64</v>
      </c>
    </row>
    <row r="66" spans="1:16">
      <c r="A66" s="59">
        <v>12593</v>
      </c>
      <c r="B66" s="59">
        <v>1</v>
      </c>
      <c r="C66" s="59">
        <v>1</v>
      </c>
      <c r="D66" s="59">
        <v>1</v>
      </c>
      <c r="E66" s="59" t="s">
        <v>78</v>
      </c>
      <c r="F66" s="59">
        <v>1</v>
      </c>
      <c r="G66" s="59">
        <v>9</v>
      </c>
      <c r="H66" s="59">
        <v>6</v>
      </c>
      <c r="I66" s="59">
        <v>1</v>
      </c>
      <c r="J66" s="59">
        <v>99801</v>
      </c>
      <c r="K66" s="78">
        <f>VLOOKUP(jur[[#This Row],[hwycov_id]],cnf[],10,FALSE)</f>
        <v>99801</v>
      </c>
      <c r="L66" s="229">
        <f t="shared" ref="L66:L129" si="3">K66/J66-1</f>
        <v>0</v>
      </c>
      <c r="M66" s="228">
        <f t="shared" ref="M66:M129" si="4">K66-J66</f>
        <v>0</v>
      </c>
      <c r="N66" s="228">
        <f t="shared" ref="N66:N129" si="5">POWER(M66,2)</f>
        <v>0</v>
      </c>
      <c r="O66" s="59" t="e">
        <f>VLOOKUP(jur[[#This Row],[hwycov_id]],check!$A$2:$P$26,16,FALSE)</f>
        <v>#N/A</v>
      </c>
      <c r="P66" s="59">
        <v>65</v>
      </c>
    </row>
    <row r="67" spans="1:16">
      <c r="A67" s="59">
        <v>675</v>
      </c>
      <c r="B67" s="59">
        <v>1</v>
      </c>
      <c r="C67" s="59">
        <v>1</v>
      </c>
      <c r="D67" s="59">
        <v>1</v>
      </c>
      <c r="E67" s="59" t="s">
        <v>82</v>
      </c>
      <c r="F67" s="59">
        <v>1</v>
      </c>
      <c r="G67" s="59">
        <v>9</v>
      </c>
      <c r="H67" s="59">
        <v>6</v>
      </c>
      <c r="I67" s="59">
        <v>1</v>
      </c>
      <c r="J67" s="59">
        <v>99844</v>
      </c>
      <c r="K67" s="78">
        <f>VLOOKUP(jur[[#This Row],[hwycov_id]],cnf[],10,FALSE)</f>
        <v>99844</v>
      </c>
      <c r="L67" s="229">
        <f t="shared" si="3"/>
        <v>0</v>
      </c>
      <c r="M67" s="228">
        <f t="shared" si="4"/>
        <v>0</v>
      </c>
      <c r="N67" s="228">
        <f t="shared" si="5"/>
        <v>0</v>
      </c>
      <c r="O67" s="59" t="e">
        <f>VLOOKUP(jur[[#This Row],[hwycov_id]],check!$A$2:$P$26,16,FALSE)</f>
        <v>#N/A</v>
      </c>
      <c r="P67" s="59">
        <v>66</v>
      </c>
    </row>
    <row r="68" spans="1:16">
      <c r="A68" s="59">
        <v>14107</v>
      </c>
      <c r="B68" s="59">
        <v>4</v>
      </c>
      <c r="C68" s="59">
        <v>1</v>
      </c>
      <c r="D68" s="59">
        <v>2</v>
      </c>
      <c r="E68" s="59" t="s">
        <v>80</v>
      </c>
      <c r="F68" s="59">
        <v>4</v>
      </c>
      <c r="G68" s="59">
        <v>0</v>
      </c>
      <c r="H68" s="59">
        <v>4</v>
      </c>
      <c r="I68" s="59">
        <v>2</v>
      </c>
      <c r="J68" s="59">
        <v>2500</v>
      </c>
      <c r="K68" s="78">
        <f>VLOOKUP(jur[[#This Row],[hwycov_id]],cnf[],10,FALSE)</f>
        <v>2500</v>
      </c>
      <c r="L68" s="229">
        <f t="shared" si="3"/>
        <v>0</v>
      </c>
      <c r="M68" s="228">
        <f t="shared" si="4"/>
        <v>0</v>
      </c>
      <c r="N68" s="228">
        <f t="shared" si="5"/>
        <v>0</v>
      </c>
      <c r="O68" s="59" t="e">
        <f>VLOOKUP(jur[[#This Row],[hwycov_id]],check!$A$2:$P$26,16,FALSE)</f>
        <v>#N/A</v>
      </c>
      <c r="P68" s="59">
        <v>67</v>
      </c>
    </row>
    <row r="69" spans="1:16">
      <c r="A69" s="59">
        <v>37248</v>
      </c>
      <c r="B69" s="59">
        <v>7</v>
      </c>
      <c r="C69" s="59">
        <v>1</v>
      </c>
      <c r="D69" s="59">
        <v>2</v>
      </c>
      <c r="E69" s="59" t="s">
        <v>80</v>
      </c>
      <c r="F69" s="59">
        <v>4</v>
      </c>
      <c r="G69" s="59">
        <v>0</v>
      </c>
      <c r="H69" s="59">
        <v>4</v>
      </c>
      <c r="I69" s="59">
        <v>2</v>
      </c>
      <c r="J69" s="59">
        <v>2800</v>
      </c>
      <c r="K69" s="78">
        <f>VLOOKUP(jur[[#This Row],[hwycov_id]],cnf[],10,FALSE)</f>
        <v>2800</v>
      </c>
      <c r="L69" s="229">
        <f t="shared" si="3"/>
        <v>0</v>
      </c>
      <c r="M69" s="228">
        <f t="shared" si="4"/>
        <v>0</v>
      </c>
      <c r="N69" s="228">
        <f t="shared" si="5"/>
        <v>0</v>
      </c>
      <c r="O69" s="59" t="e">
        <f>VLOOKUP(jur[[#This Row],[hwycov_id]],check!$A$2:$P$26,16,FALSE)</f>
        <v>#N/A</v>
      </c>
      <c r="P69" s="59">
        <v>68</v>
      </c>
    </row>
    <row r="70" spans="1:16">
      <c r="A70" s="59">
        <v>3071</v>
      </c>
      <c r="B70" s="59">
        <v>7</v>
      </c>
      <c r="C70" s="59">
        <v>1</v>
      </c>
      <c r="D70" s="59">
        <v>2</v>
      </c>
      <c r="E70" s="59" t="s">
        <v>80</v>
      </c>
      <c r="F70" s="59">
        <v>4</v>
      </c>
      <c r="G70" s="59">
        <v>0</v>
      </c>
      <c r="H70" s="59">
        <v>4</v>
      </c>
      <c r="I70" s="59">
        <v>2</v>
      </c>
      <c r="J70" s="59">
        <v>4800</v>
      </c>
      <c r="K70" s="78">
        <f>VLOOKUP(jur[[#This Row],[hwycov_id]],cnf[],10,FALSE)</f>
        <v>4800</v>
      </c>
      <c r="L70" s="229">
        <f t="shared" si="3"/>
        <v>0</v>
      </c>
      <c r="M70" s="228">
        <f t="shared" si="4"/>
        <v>0</v>
      </c>
      <c r="N70" s="228">
        <f t="shared" si="5"/>
        <v>0</v>
      </c>
      <c r="O70" s="59" t="e">
        <f>VLOOKUP(jur[[#This Row],[hwycov_id]],check!$A$2:$P$26,16,FALSE)</f>
        <v>#N/A</v>
      </c>
      <c r="P70" s="59">
        <v>69</v>
      </c>
    </row>
    <row r="71" spans="1:16">
      <c r="A71" s="59">
        <v>9483</v>
      </c>
      <c r="B71" s="59">
        <v>1</v>
      </c>
      <c r="C71" s="59">
        <v>4</v>
      </c>
      <c r="D71" s="59">
        <v>1</v>
      </c>
      <c r="E71" s="59" t="s">
        <v>77</v>
      </c>
      <c r="F71" s="59">
        <v>1</v>
      </c>
      <c r="G71" s="59">
        <v>0</v>
      </c>
      <c r="H71" s="59">
        <v>4</v>
      </c>
      <c r="I71" s="59">
        <v>2</v>
      </c>
      <c r="J71" s="59">
        <v>4818</v>
      </c>
      <c r="K71" s="78">
        <f>VLOOKUP(jur[[#This Row],[hwycov_id]],cnf[],10,FALSE)</f>
        <v>4818</v>
      </c>
      <c r="L71" s="229">
        <f t="shared" si="3"/>
        <v>0</v>
      </c>
      <c r="M71" s="228">
        <f t="shared" si="4"/>
        <v>0</v>
      </c>
      <c r="N71" s="228">
        <f t="shared" si="5"/>
        <v>0</v>
      </c>
      <c r="O71" s="59" t="e">
        <f>VLOOKUP(jur[[#This Row],[hwycov_id]],check!$A$2:$P$26,16,FALSE)</f>
        <v>#N/A</v>
      </c>
      <c r="P71" s="59">
        <v>70</v>
      </c>
    </row>
    <row r="72" spans="1:16">
      <c r="A72" s="59">
        <v>9488</v>
      </c>
      <c r="B72" s="59">
        <v>1</v>
      </c>
      <c r="C72" s="59">
        <v>4</v>
      </c>
      <c r="D72" s="59">
        <v>1</v>
      </c>
      <c r="E72" s="59" t="s">
        <v>77</v>
      </c>
      <c r="F72" s="59">
        <v>1</v>
      </c>
      <c r="G72" s="59">
        <v>0</v>
      </c>
      <c r="H72" s="59">
        <v>4</v>
      </c>
      <c r="I72" s="59">
        <v>2</v>
      </c>
      <c r="J72" s="59">
        <v>4893</v>
      </c>
      <c r="K72" s="78">
        <f>VLOOKUP(jur[[#This Row],[hwycov_id]],cnf[],10,FALSE)</f>
        <v>4893</v>
      </c>
      <c r="L72" s="229">
        <f t="shared" si="3"/>
        <v>0</v>
      </c>
      <c r="M72" s="228">
        <f t="shared" si="4"/>
        <v>0</v>
      </c>
      <c r="N72" s="228">
        <f t="shared" si="5"/>
        <v>0</v>
      </c>
      <c r="O72" s="59" t="e">
        <f>VLOOKUP(jur[[#This Row],[hwycov_id]],check!$A$2:$P$26,16,FALSE)</f>
        <v>#N/A</v>
      </c>
      <c r="P72" s="59">
        <v>71</v>
      </c>
    </row>
    <row r="73" spans="1:16">
      <c r="A73" s="59">
        <v>15639</v>
      </c>
      <c r="B73" s="59">
        <v>3</v>
      </c>
      <c r="C73" s="59">
        <v>1</v>
      </c>
      <c r="D73" s="59">
        <v>2</v>
      </c>
      <c r="E73" s="59" t="s">
        <v>80</v>
      </c>
      <c r="F73" s="59">
        <v>3</v>
      </c>
      <c r="G73" s="59">
        <v>0</v>
      </c>
      <c r="H73" s="59">
        <v>4</v>
      </c>
      <c r="I73" s="59">
        <v>2</v>
      </c>
      <c r="J73" s="59">
        <v>5800</v>
      </c>
      <c r="K73" s="78">
        <f>VLOOKUP(jur[[#This Row],[hwycov_id]],cnf[],10,FALSE)</f>
        <v>5800</v>
      </c>
      <c r="L73" s="229">
        <f t="shared" si="3"/>
        <v>0</v>
      </c>
      <c r="M73" s="228">
        <f t="shared" si="4"/>
        <v>0</v>
      </c>
      <c r="N73" s="228">
        <f t="shared" si="5"/>
        <v>0</v>
      </c>
      <c r="O73" s="59" t="e">
        <f>VLOOKUP(jur[[#This Row],[hwycov_id]],check!$A$2:$P$26,16,FALSE)</f>
        <v>#N/A</v>
      </c>
      <c r="P73" s="59">
        <v>72</v>
      </c>
    </row>
    <row r="74" spans="1:16">
      <c r="A74" s="59">
        <v>2395</v>
      </c>
      <c r="B74" s="59">
        <v>7</v>
      </c>
      <c r="C74" s="59">
        <v>1</v>
      </c>
      <c r="D74" s="59">
        <v>2</v>
      </c>
      <c r="E74" s="59" t="s">
        <v>80</v>
      </c>
      <c r="F74" s="59">
        <v>4</v>
      </c>
      <c r="G74" s="59">
        <v>0</v>
      </c>
      <c r="H74" s="59">
        <v>4</v>
      </c>
      <c r="I74" s="59">
        <v>2</v>
      </c>
      <c r="J74" s="59">
        <v>6200</v>
      </c>
      <c r="K74" s="78">
        <f>VLOOKUP(jur[[#This Row],[hwycov_id]],cnf[],10,FALSE)</f>
        <v>6200</v>
      </c>
      <c r="L74" s="229">
        <f t="shared" si="3"/>
        <v>0</v>
      </c>
      <c r="M74" s="228">
        <f t="shared" si="4"/>
        <v>0</v>
      </c>
      <c r="N74" s="228">
        <f t="shared" si="5"/>
        <v>0</v>
      </c>
      <c r="O74" s="59" t="e">
        <f>VLOOKUP(jur[[#This Row],[hwycov_id]],check!$A$2:$P$26,16,FALSE)</f>
        <v>#N/A</v>
      </c>
      <c r="P74" s="59">
        <v>73</v>
      </c>
    </row>
    <row r="75" spans="1:16">
      <c r="A75" s="59">
        <v>11147</v>
      </c>
      <c r="B75" s="59">
        <v>9</v>
      </c>
      <c r="C75" s="59">
        <v>1</v>
      </c>
      <c r="D75" s="59">
        <v>1</v>
      </c>
      <c r="E75" s="59" t="s">
        <v>78</v>
      </c>
      <c r="F75" s="59">
        <v>2</v>
      </c>
      <c r="G75" s="59">
        <v>0</v>
      </c>
      <c r="H75" s="59">
        <v>4</v>
      </c>
      <c r="I75" s="59">
        <v>2</v>
      </c>
      <c r="J75" s="59">
        <v>6210</v>
      </c>
      <c r="K75" s="78">
        <f>VLOOKUP(jur[[#This Row],[hwycov_id]],cnf[],10,FALSE)</f>
        <v>6210</v>
      </c>
      <c r="L75" s="229">
        <f t="shared" si="3"/>
        <v>0</v>
      </c>
      <c r="M75" s="228">
        <f t="shared" si="4"/>
        <v>0</v>
      </c>
      <c r="N75" s="228">
        <f t="shared" si="5"/>
        <v>0</v>
      </c>
      <c r="O75" s="59" t="e">
        <f>VLOOKUP(jur[[#This Row],[hwycov_id]],check!$A$2:$P$26,16,FALSE)</f>
        <v>#N/A</v>
      </c>
      <c r="P75" s="59">
        <v>74</v>
      </c>
    </row>
    <row r="76" spans="1:16">
      <c r="A76" s="59">
        <v>1873</v>
      </c>
      <c r="B76" s="59">
        <v>4</v>
      </c>
      <c r="C76" s="59">
        <v>1</v>
      </c>
      <c r="D76" s="59">
        <v>2</v>
      </c>
      <c r="E76" s="59" t="s">
        <v>80</v>
      </c>
      <c r="F76" s="59">
        <v>4</v>
      </c>
      <c r="G76" s="59">
        <v>0</v>
      </c>
      <c r="H76" s="59">
        <v>4</v>
      </c>
      <c r="I76" s="59">
        <v>2</v>
      </c>
      <c r="J76" s="59">
        <v>6400</v>
      </c>
      <c r="K76" s="78">
        <f>VLOOKUP(jur[[#This Row],[hwycov_id]],cnf[],10,FALSE)</f>
        <v>6400</v>
      </c>
      <c r="L76" s="229">
        <f t="shared" si="3"/>
        <v>0</v>
      </c>
      <c r="M76" s="228">
        <f t="shared" si="4"/>
        <v>0</v>
      </c>
      <c r="N76" s="228">
        <f t="shared" si="5"/>
        <v>0</v>
      </c>
      <c r="O76" s="59" t="e">
        <f>VLOOKUP(jur[[#This Row],[hwycov_id]],check!$A$2:$P$26,16,FALSE)</f>
        <v>#N/A</v>
      </c>
      <c r="P76" s="59">
        <v>75</v>
      </c>
    </row>
    <row r="77" spans="1:16">
      <c r="A77" s="59">
        <v>9509</v>
      </c>
      <c r="B77" s="59">
        <v>1</v>
      </c>
      <c r="C77" s="59">
        <v>4</v>
      </c>
      <c r="D77" s="59">
        <v>1</v>
      </c>
      <c r="E77" s="59" t="s">
        <v>77</v>
      </c>
      <c r="F77" s="59">
        <v>1</v>
      </c>
      <c r="G77" s="59">
        <v>0</v>
      </c>
      <c r="H77" s="59">
        <v>4</v>
      </c>
      <c r="I77" s="59">
        <v>2</v>
      </c>
      <c r="J77" s="59">
        <v>6412</v>
      </c>
      <c r="K77" s="78">
        <f>VLOOKUP(jur[[#This Row],[hwycov_id]],cnf[],10,FALSE)</f>
        <v>6412</v>
      </c>
      <c r="L77" s="229">
        <f t="shared" si="3"/>
        <v>0</v>
      </c>
      <c r="M77" s="228">
        <f t="shared" si="4"/>
        <v>0</v>
      </c>
      <c r="N77" s="228">
        <f t="shared" si="5"/>
        <v>0</v>
      </c>
      <c r="O77" s="59" t="e">
        <f>VLOOKUP(jur[[#This Row],[hwycov_id]],check!$A$2:$P$26,16,FALSE)</f>
        <v>#N/A</v>
      </c>
      <c r="P77" s="59">
        <v>76</v>
      </c>
    </row>
    <row r="78" spans="1:16">
      <c r="A78" s="59">
        <v>9510</v>
      </c>
      <c r="B78" s="59">
        <v>1</v>
      </c>
      <c r="C78" s="59">
        <v>4</v>
      </c>
      <c r="D78" s="59">
        <v>1</v>
      </c>
      <c r="E78" s="59" t="s">
        <v>77</v>
      </c>
      <c r="F78" s="59">
        <v>1</v>
      </c>
      <c r="G78" s="59">
        <v>0</v>
      </c>
      <c r="H78" s="59">
        <v>4</v>
      </c>
      <c r="I78" s="59">
        <v>2</v>
      </c>
      <c r="J78" s="59">
        <v>6601</v>
      </c>
      <c r="K78" s="78">
        <f>VLOOKUP(jur[[#This Row],[hwycov_id]],cnf[],10,FALSE)</f>
        <v>6601</v>
      </c>
      <c r="L78" s="229">
        <f t="shared" si="3"/>
        <v>0</v>
      </c>
      <c r="M78" s="228">
        <f t="shared" si="4"/>
        <v>0</v>
      </c>
      <c r="N78" s="228">
        <f t="shared" si="5"/>
        <v>0</v>
      </c>
      <c r="O78" s="59" t="e">
        <f>VLOOKUP(jur[[#This Row],[hwycov_id]],check!$A$2:$P$26,16,FALSE)</f>
        <v>#N/A</v>
      </c>
      <c r="P78" s="59">
        <v>77</v>
      </c>
    </row>
    <row r="79" spans="1:16">
      <c r="A79" s="59">
        <v>4571</v>
      </c>
      <c r="B79" s="59">
        <v>5</v>
      </c>
      <c r="C79" s="59">
        <v>1</v>
      </c>
      <c r="D79" s="59">
        <v>2</v>
      </c>
      <c r="E79" s="59" t="s">
        <v>80</v>
      </c>
      <c r="F79" s="59">
        <v>4</v>
      </c>
      <c r="G79" s="59">
        <v>0</v>
      </c>
      <c r="H79" s="59">
        <v>4</v>
      </c>
      <c r="I79" s="59">
        <v>2</v>
      </c>
      <c r="J79" s="59">
        <v>7500</v>
      </c>
      <c r="K79" s="78">
        <f>VLOOKUP(jur[[#This Row],[hwycov_id]],cnf[],10,FALSE)</f>
        <v>7500</v>
      </c>
      <c r="L79" s="229">
        <f t="shared" si="3"/>
        <v>0</v>
      </c>
      <c r="M79" s="228">
        <f t="shared" si="4"/>
        <v>0</v>
      </c>
      <c r="N79" s="228">
        <f t="shared" si="5"/>
        <v>0</v>
      </c>
      <c r="O79" s="59" t="e">
        <f>VLOOKUP(jur[[#This Row],[hwycov_id]],check!$A$2:$P$26,16,FALSE)</f>
        <v>#N/A</v>
      </c>
      <c r="P79" s="59">
        <v>78</v>
      </c>
    </row>
    <row r="80" spans="1:16">
      <c r="A80" s="59">
        <v>9516</v>
      </c>
      <c r="B80" s="59">
        <v>1</v>
      </c>
      <c r="C80" s="59">
        <v>4</v>
      </c>
      <c r="D80" s="59">
        <v>1</v>
      </c>
      <c r="E80" s="59" t="s">
        <v>77</v>
      </c>
      <c r="F80" s="59">
        <v>1</v>
      </c>
      <c r="G80" s="59">
        <v>0</v>
      </c>
      <c r="H80" s="59">
        <v>4</v>
      </c>
      <c r="I80" s="59">
        <v>2</v>
      </c>
      <c r="J80" s="59">
        <v>9252</v>
      </c>
      <c r="K80" s="78">
        <f>VLOOKUP(jur[[#This Row],[hwycov_id]],cnf[],10,FALSE)</f>
        <v>9252</v>
      </c>
      <c r="L80" s="229">
        <f t="shared" si="3"/>
        <v>0</v>
      </c>
      <c r="M80" s="228">
        <f t="shared" si="4"/>
        <v>0</v>
      </c>
      <c r="N80" s="228">
        <f t="shared" si="5"/>
        <v>0</v>
      </c>
      <c r="O80" s="59" t="e">
        <f>VLOOKUP(jur[[#This Row],[hwycov_id]],check!$A$2:$P$26,16,FALSE)</f>
        <v>#N/A</v>
      </c>
      <c r="P80" s="59">
        <v>79</v>
      </c>
    </row>
    <row r="81" spans="1:16">
      <c r="A81" s="59">
        <v>27966</v>
      </c>
      <c r="B81" s="59">
        <v>9</v>
      </c>
      <c r="C81" s="59">
        <v>1</v>
      </c>
      <c r="D81" s="59">
        <v>1</v>
      </c>
      <c r="E81" s="59" t="s">
        <v>78</v>
      </c>
      <c r="F81" s="59">
        <v>2</v>
      </c>
      <c r="G81" s="59">
        <v>0</v>
      </c>
      <c r="H81" s="59">
        <v>4</v>
      </c>
      <c r="I81" s="59">
        <v>2</v>
      </c>
      <c r="J81" s="59">
        <v>9488</v>
      </c>
      <c r="K81" s="78">
        <f>VLOOKUP(jur[[#This Row],[hwycov_id]],cnf[],10,FALSE)</f>
        <v>9488</v>
      </c>
      <c r="L81" s="229">
        <f t="shared" si="3"/>
        <v>0</v>
      </c>
      <c r="M81" s="228">
        <f t="shared" si="4"/>
        <v>0</v>
      </c>
      <c r="N81" s="228">
        <f t="shared" si="5"/>
        <v>0</v>
      </c>
      <c r="O81" s="59" t="e">
        <f>VLOOKUP(jur[[#This Row],[hwycov_id]],check!$A$2:$P$26,16,FALSE)</f>
        <v>#N/A</v>
      </c>
      <c r="P81" s="59">
        <v>80</v>
      </c>
    </row>
    <row r="82" spans="1:16">
      <c r="A82" s="59">
        <v>1322</v>
      </c>
      <c r="B82" s="59">
        <v>4</v>
      </c>
      <c r="C82" s="59">
        <v>1</v>
      </c>
      <c r="D82" s="59">
        <v>2</v>
      </c>
      <c r="E82" s="59" t="s">
        <v>80</v>
      </c>
      <c r="F82" s="59">
        <v>4</v>
      </c>
      <c r="G82" s="59">
        <v>1</v>
      </c>
      <c r="H82" s="59">
        <v>4</v>
      </c>
      <c r="I82" s="59">
        <v>2</v>
      </c>
      <c r="J82" s="59">
        <v>10100</v>
      </c>
      <c r="K82" s="78">
        <f>VLOOKUP(jur[[#This Row],[hwycov_id]],cnf[],10,FALSE)</f>
        <v>10100</v>
      </c>
      <c r="L82" s="229">
        <f t="shared" si="3"/>
        <v>0</v>
      </c>
      <c r="M82" s="228">
        <f t="shared" si="4"/>
        <v>0</v>
      </c>
      <c r="N82" s="228">
        <f t="shared" si="5"/>
        <v>0</v>
      </c>
      <c r="O82" s="59" t="e">
        <f>VLOOKUP(jur[[#This Row],[hwycov_id]],check!$A$2:$P$26,16,FALSE)</f>
        <v>#N/A</v>
      </c>
      <c r="P82" s="59">
        <v>81</v>
      </c>
    </row>
    <row r="83" spans="1:16">
      <c r="A83" s="59">
        <v>2415</v>
      </c>
      <c r="B83" s="59">
        <v>4</v>
      </c>
      <c r="C83" s="59">
        <v>1</v>
      </c>
      <c r="D83" s="59">
        <v>2</v>
      </c>
      <c r="E83" s="59" t="s">
        <v>80</v>
      </c>
      <c r="F83" s="59">
        <v>4</v>
      </c>
      <c r="G83" s="59">
        <v>1</v>
      </c>
      <c r="H83" s="59">
        <v>4</v>
      </c>
      <c r="I83" s="59">
        <v>2</v>
      </c>
      <c r="J83" s="59">
        <v>10200</v>
      </c>
      <c r="K83" s="78">
        <f>VLOOKUP(jur[[#This Row],[hwycov_id]],cnf[],10,FALSE)</f>
        <v>10200</v>
      </c>
      <c r="L83" s="229">
        <f t="shared" si="3"/>
        <v>0</v>
      </c>
      <c r="M83" s="228">
        <f t="shared" si="4"/>
        <v>0</v>
      </c>
      <c r="N83" s="228">
        <f t="shared" si="5"/>
        <v>0</v>
      </c>
      <c r="O83" s="59" t="e">
        <f>VLOOKUP(jur[[#This Row],[hwycov_id]],check!$A$2:$P$26,16,FALSE)</f>
        <v>#N/A</v>
      </c>
      <c r="P83" s="59">
        <v>82</v>
      </c>
    </row>
    <row r="84" spans="1:16">
      <c r="A84" s="59">
        <v>9519</v>
      </c>
      <c r="B84" s="59">
        <v>1</v>
      </c>
      <c r="C84" s="59">
        <v>4</v>
      </c>
      <c r="D84" s="59">
        <v>1</v>
      </c>
      <c r="E84" s="59" t="s">
        <v>77</v>
      </c>
      <c r="F84" s="59">
        <v>1</v>
      </c>
      <c r="G84" s="59">
        <v>1</v>
      </c>
      <c r="H84" s="59">
        <v>4</v>
      </c>
      <c r="I84" s="59">
        <v>2</v>
      </c>
      <c r="J84" s="59">
        <v>10237</v>
      </c>
      <c r="K84" s="78">
        <f>VLOOKUP(jur[[#This Row],[hwycov_id]],cnf[],10,FALSE)</f>
        <v>10237</v>
      </c>
      <c r="L84" s="229">
        <f t="shared" si="3"/>
        <v>0</v>
      </c>
      <c r="M84" s="228">
        <f t="shared" si="4"/>
        <v>0</v>
      </c>
      <c r="N84" s="228">
        <f t="shared" si="5"/>
        <v>0</v>
      </c>
      <c r="O84" s="59" t="e">
        <f>VLOOKUP(jur[[#This Row],[hwycov_id]],check!$A$2:$P$26,16,FALSE)</f>
        <v>#N/A</v>
      </c>
      <c r="P84" s="59">
        <v>83</v>
      </c>
    </row>
    <row r="85" spans="1:16">
      <c r="A85" s="59">
        <v>29136</v>
      </c>
      <c r="B85" s="59">
        <v>9</v>
      </c>
      <c r="C85" s="59">
        <v>1</v>
      </c>
      <c r="D85" s="59">
        <v>1</v>
      </c>
      <c r="E85" s="59" t="s">
        <v>78</v>
      </c>
      <c r="F85" s="59">
        <v>2</v>
      </c>
      <c r="G85" s="59">
        <v>1</v>
      </c>
      <c r="H85" s="59">
        <v>4</v>
      </c>
      <c r="I85" s="59">
        <v>2</v>
      </c>
      <c r="J85" s="59">
        <v>10772</v>
      </c>
      <c r="K85" s="78">
        <f>VLOOKUP(jur[[#This Row],[hwycov_id]],cnf[],10,FALSE)</f>
        <v>10772</v>
      </c>
      <c r="L85" s="229">
        <f t="shared" si="3"/>
        <v>0</v>
      </c>
      <c r="M85" s="228">
        <f t="shared" si="4"/>
        <v>0</v>
      </c>
      <c r="N85" s="228">
        <f t="shared" si="5"/>
        <v>0</v>
      </c>
      <c r="O85" s="59" t="e">
        <f>VLOOKUP(jur[[#This Row],[hwycov_id]],check!$A$2:$P$26,16,FALSE)</f>
        <v>#N/A</v>
      </c>
      <c r="P85" s="59">
        <v>84</v>
      </c>
    </row>
    <row r="86" spans="1:16">
      <c r="A86" s="59">
        <v>3982</v>
      </c>
      <c r="B86" s="59">
        <v>5</v>
      </c>
      <c r="C86" s="59">
        <v>1</v>
      </c>
      <c r="D86" s="59">
        <v>2</v>
      </c>
      <c r="E86" s="59" t="s">
        <v>80</v>
      </c>
      <c r="F86" s="59">
        <v>4</v>
      </c>
      <c r="G86" s="59">
        <v>1</v>
      </c>
      <c r="H86" s="59">
        <v>4</v>
      </c>
      <c r="I86" s="59">
        <v>2</v>
      </c>
      <c r="J86" s="59">
        <v>11600</v>
      </c>
      <c r="K86" s="78">
        <f>VLOOKUP(jur[[#This Row],[hwycov_id]],cnf[],10,FALSE)</f>
        <v>11600</v>
      </c>
      <c r="L86" s="229">
        <f t="shared" si="3"/>
        <v>0</v>
      </c>
      <c r="M86" s="228">
        <f t="shared" si="4"/>
        <v>0</v>
      </c>
      <c r="N86" s="228">
        <f t="shared" si="5"/>
        <v>0</v>
      </c>
      <c r="O86" s="59" t="e">
        <f>VLOOKUP(jur[[#This Row],[hwycov_id]],check!$A$2:$P$26,16,FALSE)</f>
        <v>#N/A</v>
      </c>
      <c r="P86" s="59">
        <v>85</v>
      </c>
    </row>
    <row r="87" spans="1:16">
      <c r="A87" s="59">
        <v>9142</v>
      </c>
      <c r="B87" s="59">
        <v>1</v>
      </c>
      <c r="C87" s="59">
        <v>4</v>
      </c>
      <c r="D87" s="59">
        <v>1</v>
      </c>
      <c r="E87" s="59" t="s">
        <v>77</v>
      </c>
      <c r="F87" s="59">
        <v>1</v>
      </c>
      <c r="G87" s="59">
        <v>1</v>
      </c>
      <c r="H87" s="59">
        <v>4</v>
      </c>
      <c r="I87" s="59">
        <v>2</v>
      </c>
      <c r="J87" s="59">
        <v>12993</v>
      </c>
      <c r="K87" s="78">
        <f>VLOOKUP(jur[[#This Row],[hwycov_id]],cnf[],10,FALSE)</f>
        <v>12993</v>
      </c>
      <c r="L87" s="229">
        <f t="shared" si="3"/>
        <v>0</v>
      </c>
      <c r="M87" s="228">
        <f t="shared" si="4"/>
        <v>0</v>
      </c>
      <c r="N87" s="228">
        <f t="shared" si="5"/>
        <v>0</v>
      </c>
      <c r="O87" s="59" t="e">
        <f>VLOOKUP(jur[[#This Row],[hwycov_id]],check!$A$2:$P$26,16,FALSE)</f>
        <v>#N/A</v>
      </c>
      <c r="P87" s="59">
        <v>86</v>
      </c>
    </row>
    <row r="88" spans="1:16">
      <c r="A88" s="59">
        <v>11131</v>
      </c>
      <c r="B88" s="59">
        <v>9</v>
      </c>
      <c r="C88" s="59">
        <v>1</v>
      </c>
      <c r="D88" s="59">
        <v>1</v>
      </c>
      <c r="E88" s="59" t="s">
        <v>78</v>
      </c>
      <c r="F88" s="59">
        <v>2</v>
      </c>
      <c r="G88" s="59">
        <v>1</v>
      </c>
      <c r="H88" s="59">
        <v>4</v>
      </c>
      <c r="I88" s="59">
        <v>2</v>
      </c>
      <c r="J88" s="59">
        <v>13040</v>
      </c>
      <c r="K88" s="78">
        <f>VLOOKUP(jur[[#This Row],[hwycov_id]],cnf[],10,FALSE)</f>
        <v>13040</v>
      </c>
      <c r="L88" s="229">
        <f t="shared" si="3"/>
        <v>0</v>
      </c>
      <c r="M88" s="228">
        <f t="shared" si="4"/>
        <v>0</v>
      </c>
      <c r="N88" s="228">
        <f t="shared" si="5"/>
        <v>0</v>
      </c>
      <c r="O88" s="59" t="e">
        <f>VLOOKUP(jur[[#This Row],[hwycov_id]],check!$A$2:$P$26,16,FALSE)</f>
        <v>#N/A</v>
      </c>
      <c r="P88" s="59">
        <v>87</v>
      </c>
    </row>
    <row r="89" spans="1:16">
      <c r="A89" s="59">
        <v>27611</v>
      </c>
      <c r="B89" s="59">
        <v>9</v>
      </c>
      <c r="C89" s="59">
        <v>1</v>
      </c>
      <c r="D89" s="59">
        <v>1</v>
      </c>
      <c r="E89" s="59" t="s">
        <v>78</v>
      </c>
      <c r="F89" s="59">
        <v>2</v>
      </c>
      <c r="G89" s="59">
        <v>1</v>
      </c>
      <c r="H89" s="59">
        <v>4</v>
      </c>
      <c r="I89" s="59">
        <v>2</v>
      </c>
      <c r="J89" s="59">
        <v>13241</v>
      </c>
      <c r="K89" s="78">
        <f>VLOOKUP(jur[[#This Row],[hwycov_id]],cnf[],10,FALSE)</f>
        <v>13241</v>
      </c>
      <c r="L89" s="229">
        <f t="shared" si="3"/>
        <v>0</v>
      </c>
      <c r="M89" s="228">
        <f t="shared" si="4"/>
        <v>0</v>
      </c>
      <c r="N89" s="228">
        <f t="shared" si="5"/>
        <v>0</v>
      </c>
      <c r="O89" s="59" t="e">
        <f>VLOOKUP(jur[[#This Row],[hwycov_id]],check!$A$2:$P$26,16,FALSE)</f>
        <v>#N/A</v>
      </c>
      <c r="P89" s="59">
        <v>88</v>
      </c>
    </row>
    <row r="90" spans="1:16">
      <c r="A90" s="59">
        <v>10650</v>
      </c>
      <c r="B90" s="59">
        <v>9</v>
      </c>
      <c r="C90" s="59">
        <v>1</v>
      </c>
      <c r="D90" s="59">
        <v>1</v>
      </c>
      <c r="E90" s="59" t="s">
        <v>78</v>
      </c>
      <c r="F90" s="59">
        <v>2</v>
      </c>
      <c r="G90" s="59">
        <v>1</v>
      </c>
      <c r="H90" s="59">
        <v>4</v>
      </c>
      <c r="I90" s="59">
        <v>2</v>
      </c>
      <c r="J90" s="59">
        <v>13498</v>
      </c>
      <c r="K90" s="78">
        <f>VLOOKUP(jur[[#This Row],[hwycov_id]],cnf[],10,FALSE)</f>
        <v>13498</v>
      </c>
      <c r="L90" s="229">
        <f t="shared" si="3"/>
        <v>0</v>
      </c>
      <c r="M90" s="228">
        <f t="shared" si="4"/>
        <v>0</v>
      </c>
      <c r="N90" s="228">
        <f t="shared" si="5"/>
        <v>0</v>
      </c>
      <c r="O90" s="59" t="e">
        <f>VLOOKUP(jur[[#This Row],[hwycov_id]],check!$A$2:$P$26,16,FALSE)</f>
        <v>#N/A</v>
      </c>
      <c r="P90" s="59">
        <v>89</v>
      </c>
    </row>
    <row r="91" spans="1:16">
      <c r="A91" s="59">
        <v>1347</v>
      </c>
      <c r="B91" s="59">
        <v>4</v>
      </c>
      <c r="C91" s="59">
        <v>1</v>
      </c>
      <c r="D91" s="59">
        <v>2</v>
      </c>
      <c r="E91" s="59" t="s">
        <v>80</v>
      </c>
      <c r="F91" s="59">
        <v>4</v>
      </c>
      <c r="G91" s="59">
        <v>1</v>
      </c>
      <c r="H91" s="59">
        <v>4</v>
      </c>
      <c r="I91" s="59">
        <v>2</v>
      </c>
      <c r="J91" s="59">
        <v>13800</v>
      </c>
      <c r="K91" s="78">
        <f>VLOOKUP(jur[[#This Row],[hwycov_id]],cnf[],10,FALSE)</f>
        <v>13800</v>
      </c>
      <c r="L91" s="229">
        <f t="shared" si="3"/>
        <v>0</v>
      </c>
      <c r="M91" s="228">
        <f t="shared" si="4"/>
        <v>0</v>
      </c>
      <c r="N91" s="228">
        <f t="shared" si="5"/>
        <v>0</v>
      </c>
      <c r="O91" s="59" t="e">
        <f>VLOOKUP(jur[[#This Row],[hwycov_id]],check!$A$2:$P$26,16,FALSE)</f>
        <v>#N/A</v>
      </c>
      <c r="P91" s="59">
        <v>90</v>
      </c>
    </row>
    <row r="92" spans="1:16">
      <c r="A92" s="59">
        <v>29163</v>
      </c>
      <c r="B92" s="59">
        <v>9</v>
      </c>
      <c r="C92" s="59">
        <v>1</v>
      </c>
      <c r="D92" s="59">
        <v>1</v>
      </c>
      <c r="E92" s="59" t="s">
        <v>78</v>
      </c>
      <c r="F92" s="59">
        <v>2</v>
      </c>
      <c r="G92" s="59">
        <v>1</v>
      </c>
      <c r="H92" s="59">
        <v>4</v>
      </c>
      <c r="I92" s="59">
        <v>2</v>
      </c>
      <c r="J92" s="59">
        <v>14205</v>
      </c>
      <c r="K92" s="78">
        <f>VLOOKUP(jur[[#This Row],[hwycov_id]],cnf[],10,FALSE)</f>
        <v>14205</v>
      </c>
      <c r="L92" s="229">
        <f t="shared" si="3"/>
        <v>0</v>
      </c>
      <c r="M92" s="228">
        <f t="shared" si="4"/>
        <v>0</v>
      </c>
      <c r="N92" s="228">
        <f t="shared" si="5"/>
        <v>0</v>
      </c>
      <c r="O92" s="59" t="e">
        <f>VLOOKUP(jur[[#This Row],[hwycov_id]],check!$A$2:$P$26,16,FALSE)</f>
        <v>#N/A</v>
      </c>
      <c r="P92" s="59">
        <v>91</v>
      </c>
    </row>
    <row r="93" spans="1:16">
      <c r="A93" s="59">
        <v>9143</v>
      </c>
      <c r="B93" s="59">
        <v>1</v>
      </c>
      <c r="C93" s="59">
        <v>4</v>
      </c>
      <c r="D93" s="59">
        <v>1</v>
      </c>
      <c r="E93" s="59" t="s">
        <v>77</v>
      </c>
      <c r="F93" s="59">
        <v>1</v>
      </c>
      <c r="G93" s="59">
        <v>1</v>
      </c>
      <c r="H93" s="59">
        <v>4</v>
      </c>
      <c r="I93" s="59">
        <v>2</v>
      </c>
      <c r="J93" s="59">
        <v>14591</v>
      </c>
      <c r="K93" s="78">
        <f>VLOOKUP(jur[[#This Row],[hwycov_id]],cnf[],10,FALSE)</f>
        <v>14591</v>
      </c>
      <c r="L93" s="229">
        <f t="shared" si="3"/>
        <v>0</v>
      </c>
      <c r="M93" s="228">
        <f t="shared" si="4"/>
        <v>0</v>
      </c>
      <c r="N93" s="228">
        <f t="shared" si="5"/>
        <v>0</v>
      </c>
      <c r="O93" s="59" t="e">
        <f>VLOOKUP(jur[[#This Row],[hwycov_id]],check!$A$2:$P$26,16,FALSE)</f>
        <v>#N/A</v>
      </c>
      <c r="P93" s="59">
        <v>92</v>
      </c>
    </row>
    <row r="94" spans="1:16">
      <c r="A94" s="59">
        <v>30782</v>
      </c>
      <c r="B94" s="59">
        <v>1</v>
      </c>
      <c r="C94" s="59">
        <v>4</v>
      </c>
      <c r="D94" s="59">
        <v>1</v>
      </c>
      <c r="E94" s="59" t="s">
        <v>77</v>
      </c>
      <c r="F94" s="59">
        <v>1</v>
      </c>
      <c r="G94" s="59">
        <v>1</v>
      </c>
      <c r="H94" s="59">
        <v>4</v>
      </c>
      <c r="I94" s="59">
        <v>2</v>
      </c>
      <c r="J94" s="59">
        <v>15613</v>
      </c>
      <c r="K94" s="78">
        <f>VLOOKUP(jur[[#This Row],[hwycov_id]],cnf[],10,FALSE)</f>
        <v>15613</v>
      </c>
      <c r="L94" s="229">
        <f t="shared" si="3"/>
        <v>0</v>
      </c>
      <c r="M94" s="228">
        <f t="shared" si="4"/>
        <v>0</v>
      </c>
      <c r="N94" s="228">
        <f t="shared" si="5"/>
        <v>0</v>
      </c>
      <c r="O94" s="59" t="e">
        <f>VLOOKUP(jur[[#This Row],[hwycov_id]],check!$A$2:$P$26,16,FALSE)</f>
        <v>#N/A</v>
      </c>
      <c r="P94" s="59">
        <v>93</v>
      </c>
    </row>
    <row r="95" spans="1:16">
      <c r="A95" s="59">
        <v>10255</v>
      </c>
      <c r="B95" s="59">
        <v>1</v>
      </c>
      <c r="C95" s="59">
        <v>4</v>
      </c>
      <c r="D95" s="59">
        <v>1</v>
      </c>
      <c r="E95" s="59" t="s">
        <v>77</v>
      </c>
      <c r="F95" s="59">
        <v>1</v>
      </c>
      <c r="G95" s="59">
        <v>1</v>
      </c>
      <c r="H95" s="59">
        <v>4</v>
      </c>
      <c r="I95" s="59">
        <v>2</v>
      </c>
      <c r="J95" s="59">
        <v>17200</v>
      </c>
      <c r="K95" s="78">
        <f>VLOOKUP(jur[[#This Row],[hwycov_id]],cnf[],10,FALSE)</f>
        <v>17200</v>
      </c>
      <c r="L95" s="229">
        <f t="shared" si="3"/>
        <v>0</v>
      </c>
      <c r="M95" s="228">
        <f t="shared" si="4"/>
        <v>0</v>
      </c>
      <c r="N95" s="228">
        <f t="shared" si="5"/>
        <v>0</v>
      </c>
      <c r="O95" s="59" t="e">
        <f>VLOOKUP(jur[[#This Row],[hwycov_id]],check!$A$2:$P$26,16,FALSE)</f>
        <v>#N/A</v>
      </c>
      <c r="P95" s="59">
        <v>94</v>
      </c>
    </row>
    <row r="96" spans="1:16">
      <c r="A96" s="59">
        <v>1319</v>
      </c>
      <c r="B96" s="59">
        <v>4</v>
      </c>
      <c r="C96" s="59">
        <v>1</v>
      </c>
      <c r="D96" s="59">
        <v>2</v>
      </c>
      <c r="E96" s="59" t="s">
        <v>80</v>
      </c>
      <c r="F96" s="59">
        <v>4</v>
      </c>
      <c r="G96" s="59">
        <v>1</v>
      </c>
      <c r="H96" s="59">
        <v>4</v>
      </c>
      <c r="I96" s="59">
        <v>2</v>
      </c>
      <c r="J96" s="59">
        <v>18100</v>
      </c>
      <c r="K96" s="78">
        <f>VLOOKUP(jur[[#This Row],[hwycov_id]],cnf[],10,FALSE)</f>
        <v>18100</v>
      </c>
      <c r="L96" s="229">
        <f t="shared" si="3"/>
        <v>0</v>
      </c>
      <c r="M96" s="228">
        <f t="shared" si="4"/>
        <v>0</v>
      </c>
      <c r="N96" s="228">
        <f t="shared" si="5"/>
        <v>0</v>
      </c>
      <c r="O96" s="59" t="e">
        <f>VLOOKUP(jur[[#This Row],[hwycov_id]],check!$A$2:$P$26,16,FALSE)</f>
        <v>#N/A</v>
      </c>
      <c r="P96" s="59">
        <v>95</v>
      </c>
    </row>
    <row r="97" spans="1:16">
      <c r="A97" s="59">
        <v>3994</v>
      </c>
      <c r="B97" s="59">
        <v>4</v>
      </c>
      <c r="C97" s="59">
        <v>1</v>
      </c>
      <c r="D97" s="59">
        <v>2</v>
      </c>
      <c r="E97" s="59" t="s">
        <v>80</v>
      </c>
      <c r="F97" s="59">
        <v>4</v>
      </c>
      <c r="G97" s="59">
        <v>1</v>
      </c>
      <c r="H97" s="59">
        <v>4</v>
      </c>
      <c r="I97" s="59">
        <v>2</v>
      </c>
      <c r="J97" s="59">
        <v>19800</v>
      </c>
      <c r="K97" s="78">
        <f>VLOOKUP(jur[[#This Row],[hwycov_id]],cnf[],10,FALSE)</f>
        <v>19800</v>
      </c>
      <c r="L97" s="229">
        <f t="shared" si="3"/>
        <v>0</v>
      </c>
      <c r="M97" s="228">
        <f t="shared" si="4"/>
        <v>0</v>
      </c>
      <c r="N97" s="228">
        <f t="shared" si="5"/>
        <v>0</v>
      </c>
      <c r="O97" s="59" t="e">
        <f>VLOOKUP(jur[[#This Row],[hwycov_id]],check!$A$2:$P$26,16,FALSE)</f>
        <v>#N/A</v>
      </c>
      <c r="P97" s="59">
        <v>96</v>
      </c>
    </row>
    <row r="98" spans="1:16">
      <c r="A98" s="59">
        <v>3988</v>
      </c>
      <c r="B98" s="59">
        <v>3</v>
      </c>
      <c r="C98" s="59">
        <v>1</v>
      </c>
      <c r="D98" s="59">
        <v>2</v>
      </c>
      <c r="E98" s="59" t="s">
        <v>80</v>
      </c>
      <c r="F98" s="59">
        <v>3</v>
      </c>
      <c r="G98" s="59">
        <v>2</v>
      </c>
      <c r="H98" s="59">
        <v>4</v>
      </c>
      <c r="I98" s="59">
        <v>2</v>
      </c>
      <c r="J98" s="59">
        <v>20500</v>
      </c>
      <c r="K98" s="78">
        <f>VLOOKUP(jur[[#This Row],[hwycov_id]],cnf[],10,FALSE)</f>
        <v>20500</v>
      </c>
      <c r="L98" s="229">
        <f t="shared" si="3"/>
        <v>0</v>
      </c>
      <c r="M98" s="228">
        <f t="shared" si="4"/>
        <v>0</v>
      </c>
      <c r="N98" s="228">
        <f t="shared" si="5"/>
        <v>0</v>
      </c>
      <c r="O98" s="59" t="e">
        <f>VLOOKUP(jur[[#This Row],[hwycov_id]],check!$A$2:$P$26,16,FALSE)</f>
        <v>#N/A</v>
      </c>
      <c r="P98" s="59">
        <v>97</v>
      </c>
    </row>
    <row r="99" spans="1:16">
      <c r="A99" s="59">
        <v>28345</v>
      </c>
      <c r="B99" s="59">
        <v>9</v>
      </c>
      <c r="C99" s="59">
        <v>1</v>
      </c>
      <c r="D99" s="59">
        <v>1</v>
      </c>
      <c r="E99" s="59" t="s">
        <v>78</v>
      </c>
      <c r="F99" s="59">
        <v>2</v>
      </c>
      <c r="G99" s="59">
        <v>2</v>
      </c>
      <c r="H99" s="59">
        <v>4</v>
      </c>
      <c r="I99" s="59">
        <v>2</v>
      </c>
      <c r="J99" s="59">
        <v>20598</v>
      </c>
      <c r="K99" s="78">
        <f>VLOOKUP(jur[[#This Row],[hwycov_id]],cnf[],10,FALSE)</f>
        <v>20598</v>
      </c>
      <c r="L99" s="229">
        <f t="shared" si="3"/>
        <v>0</v>
      </c>
      <c r="M99" s="228">
        <f t="shared" si="4"/>
        <v>0</v>
      </c>
      <c r="N99" s="228">
        <f t="shared" si="5"/>
        <v>0</v>
      </c>
      <c r="O99" s="59" t="e">
        <f>VLOOKUP(jur[[#This Row],[hwycov_id]],check!$A$2:$P$26,16,FALSE)</f>
        <v>#N/A</v>
      </c>
      <c r="P99" s="59">
        <v>98</v>
      </c>
    </row>
    <row r="100" spans="1:16">
      <c r="A100" s="59">
        <v>1313</v>
      </c>
      <c r="B100" s="59">
        <v>4</v>
      </c>
      <c r="C100" s="59">
        <v>1</v>
      </c>
      <c r="D100" s="59">
        <v>2</v>
      </c>
      <c r="E100" s="59" t="s">
        <v>80</v>
      </c>
      <c r="F100" s="59">
        <v>4</v>
      </c>
      <c r="G100" s="59">
        <v>2</v>
      </c>
      <c r="H100" s="59">
        <v>4</v>
      </c>
      <c r="I100" s="59">
        <v>2</v>
      </c>
      <c r="J100" s="59">
        <v>21100</v>
      </c>
      <c r="K100" s="78">
        <f>VLOOKUP(jur[[#This Row],[hwycov_id]],cnf[],10,FALSE)</f>
        <v>21100</v>
      </c>
      <c r="L100" s="229">
        <f t="shared" si="3"/>
        <v>0</v>
      </c>
      <c r="M100" s="228">
        <f t="shared" si="4"/>
        <v>0</v>
      </c>
      <c r="N100" s="228">
        <f t="shared" si="5"/>
        <v>0</v>
      </c>
      <c r="O100" s="59" t="e">
        <f>VLOOKUP(jur[[#This Row],[hwycov_id]],check!$A$2:$P$26,16,FALSE)</f>
        <v>#N/A</v>
      </c>
      <c r="P100" s="59">
        <v>99</v>
      </c>
    </row>
    <row r="101" spans="1:16">
      <c r="A101" s="59">
        <v>6015</v>
      </c>
      <c r="B101" s="59">
        <v>3</v>
      </c>
      <c r="C101" s="59">
        <v>1</v>
      </c>
      <c r="D101" s="59">
        <v>2</v>
      </c>
      <c r="E101" s="59" t="s">
        <v>80</v>
      </c>
      <c r="F101" s="59">
        <v>3</v>
      </c>
      <c r="G101" s="59">
        <v>2</v>
      </c>
      <c r="H101" s="59">
        <v>4</v>
      </c>
      <c r="I101" s="59">
        <v>2</v>
      </c>
      <c r="J101" s="59">
        <v>21600</v>
      </c>
      <c r="K101" s="78">
        <f>VLOOKUP(jur[[#This Row],[hwycov_id]],cnf[],10,FALSE)</f>
        <v>21600</v>
      </c>
      <c r="L101" s="229">
        <f t="shared" si="3"/>
        <v>0</v>
      </c>
      <c r="M101" s="228">
        <f t="shared" si="4"/>
        <v>0</v>
      </c>
      <c r="N101" s="228">
        <f t="shared" si="5"/>
        <v>0</v>
      </c>
      <c r="O101" s="59" t="e">
        <f>VLOOKUP(jur[[#This Row],[hwycov_id]],check!$A$2:$P$26,16,FALSE)</f>
        <v>#N/A</v>
      </c>
      <c r="P101" s="59">
        <v>100</v>
      </c>
    </row>
    <row r="102" spans="1:16">
      <c r="A102" s="59">
        <v>3037</v>
      </c>
      <c r="B102" s="59">
        <v>4</v>
      </c>
      <c r="C102" s="59">
        <v>1</v>
      </c>
      <c r="D102" s="59">
        <v>2</v>
      </c>
      <c r="E102" s="59" t="s">
        <v>80</v>
      </c>
      <c r="F102" s="59">
        <v>4</v>
      </c>
      <c r="G102" s="59">
        <v>2</v>
      </c>
      <c r="H102" s="59">
        <v>4</v>
      </c>
      <c r="I102" s="59">
        <v>2</v>
      </c>
      <c r="J102" s="59">
        <v>23500</v>
      </c>
      <c r="K102" s="78">
        <f>VLOOKUP(jur[[#This Row],[hwycov_id]],cnf[],10,FALSE)</f>
        <v>23500</v>
      </c>
      <c r="L102" s="229">
        <f t="shared" si="3"/>
        <v>0</v>
      </c>
      <c r="M102" s="228">
        <f t="shared" si="4"/>
        <v>0</v>
      </c>
      <c r="N102" s="228">
        <f t="shared" si="5"/>
        <v>0</v>
      </c>
      <c r="O102" s="59" t="e">
        <f>VLOOKUP(jur[[#This Row],[hwycov_id]],check!$A$2:$P$26,16,FALSE)</f>
        <v>#N/A</v>
      </c>
      <c r="P102" s="59">
        <v>101</v>
      </c>
    </row>
    <row r="103" spans="1:16">
      <c r="A103" s="59">
        <v>7139</v>
      </c>
      <c r="B103" s="59">
        <v>4</v>
      </c>
      <c r="C103" s="59">
        <v>1</v>
      </c>
      <c r="D103" s="59">
        <v>2</v>
      </c>
      <c r="E103" s="59" t="s">
        <v>80</v>
      </c>
      <c r="F103" s="59">
        <v>4</v>
      </c>
      <c r="G103" s="59">
        <v>2</v>
      </c>
      <c r="H103" s="59">
        <v>4</v>
      </c>
      <c r="I103" s="59">
        <v>2</v>
      </c>
      <c r="J103" s="59">
        <v>24400</v>
      </c>
      <c r="K103" s="78">
        <f>VLOOKUP(jur[[#This Row],[hwycov_id]],cnf[],10,FALSE)</f>
        <v>24400</v>
      </c>
      <c r="L103" s="229">
        <f t="shared" si="3"/>
        <v>0</v>
      </c>
      <c r="M103" s="228">
        <f t="shared" si="4"/>
        <v>0</v>
      </c>
      <c r="N103" s="228">
        <f t="shared" si="5"/>
        <v>0</v>
      </c>
      <c r="O103" s="59" t="e">
        <f>VLOOKUP(jur[[#This Row],[hwycov_id]],check!$A$2:$P$26,16,FALSE)</f>
        <v>#N/A</v>
      </c>
      <c r="P103" s="59">
        <v>102</v>
      </c>
    </row>
    <row r="104" spans="1:16">
      <c r="A104" s="59">
        <v>1315</v>
      </c>
      <c r="B104" s="59">
        <v>3</v>
      </c>
      <c r="C104" s="59">
        <v>1</v>
      </c>
      <c r="D104" s="59">
        <v>2</v>
      </c>
      <c r="E104" s="59" t="s">
        <v>80</v>
      </c>
      <c r="F104" s="59">
        <v>3</v>
      </c>
      <c r="G104" s="59">
        <v>2</v>
      </c>
      <c r="H104" s="59">
        <v>4</v>
      </c>
      <c r="I104" s="59">
        <v>2</v>
      </c>
      <c r="J104" s="59">
        <v>25400</v>
      </c>
      <c r="K104" s="78">
        <f>VLOOKUP(jur[[#This Row],[hwycov_id]],cnf[],10,FALSE)</f>
        <v>25400</v>
      </c>
      <c r="L104" s="229">
        <f t="shared" si="3"/>
        <v>0</v>
      </c>
      <c r="M104" s="228">
        <f t="shared" si="4"/>
        <v>0</v>
      </c>
      <c r="N104" s="228">
        <f t="shared" si="5"/>
        <v>0</v>
      </c>
      <c r="O104" s="59" t="e">
        <f>VLOOKUP(jur[[#This Row],[hwycov_id]],check!$A$2:$P$26,16,FALSE)</f>
        <v>#N/A</v>
      </c>
      <c r="P104" s="59">
        <v>103</v>
      </c>
    </row>
    <row r="105" spans="1:16">
      <c r="A105" s="59">
        <v>3354</v>
      </c>
      <c r="B105" s="59">
        <v>3</v>
      </c>
      <c r="C105" s="59">
        <v>1</v>
      </c>
      <c r="D105" s="59">
        <v>2</v>
      </c>
      <c r="E105" s="59" t="s">
        <v>80</v>
      </c>
      <c r="F105" s="59">
        <v>3</v>
      </c>
      <c r="G105" s="59">
        <v>2</v>
      </c>
      <c r="H105" s="59">
        <v>4</v>
      </c>
      <c r="I105" s="59">
        <v>2</v>
      </c>
      <c r="J105" s="59">
        <v>25800</v>
      </c>
      <c r="K105" s="78">
        <f>VLOOKUP(jur[[#This Row],[hwycov_id]],cnf[],10,FALSE)</f>
        <v>25800</v>
      </c>
      <c r="L105" s="229">
        <f t="shared" si="3"/>
        <v>0</v>
      </c>
      <c r="M105" s="228">
        <f t="shared" si="4"/>
        <v>0</v>
      </c>
      <c r="N105" s="228">
        <f t="shared" si="5"/>
        <v>0</v>
      </c>
      <c r="O105" s="59" t="e">
        <f>VLOOKUP(jur[[#This Row],[hwycov_id]],check!$A$2:$P$26,16,FALSE)</f>
        <v>#N/A</v>
      </c>
      <c r="P105" s="59">
        <v>104</v>
      </c>
    </row>
    <row r="106" spans="1:16">
      <c r="A106" s="59">
        <v>6396</v>
      </c>
      <c r="B106" s="59">
        <v>3</v>
      </c>
      <c r="C106" s="59">
        <v>1</v>
      </c>
      <c r="D106" s="59">
        <v>2</v>
      </c>
      <c r="E106" s="59" t="s">
        <v>80</v>
      </c>
      <c r="F106" s="59">
        <v>3</v>
      </c>
      <c r="G106" s="59">
        <v>2</v>
      </c>
      <c r="H106" s="59">
        <v>4</v>
      </c>
      <c r="I106" s="59">
        <v>2</v>
      </c>
      <c r="J106" s="59">
        <v>28000</v>
      </c>
      <c r="K106" s="78">
        <f>VLOOKUP(jur[[#This Row],[hwycov_id]],cnf[],10,FALSE)</f>
        <v>28000</v>
      </c>
      <c r="L106" s="229">
        <f t="shared" si="3"/>
        <v>0</v>
      </c>
      <c r="M106" s="228">
        <f t="shared" si="4"/>
        <v>0</v>
      </c>
      <c r="N106" s="228">
        <f t="shared" si="5"/>
        <v>0</v>
      </c>
      <c r="O106" s="59" t="e">
        <f>VLOOKUP(jur[[#This Row],[hwycov_id]],check!$A$2:$P$26,16,FALSE)</f>
        <v>#N/A</v>
      </c>
      <c r="P106" s="59">
        <v>105</v>
      </c>
    </row>
    <row r="107" spans="1:16">
      <c r="A107" s="59">
        <v>6035</v>
      </c>
      <c r="B107" s="59">
        <v>3</v>
      </c>
      <c r="C107" s="59">
        <v>1</v>
      </c>
      <c r="D107" s="59">
        <v>2</v>
      </c>
      <c r="E107" s="59" t="s">
        <v>80</v>
      </c>
      <c r="F107" s="59">
        <v>3</v>
      </c>
      <c r="G107" s="59">
        <v>2</v>
      </c>
      <c r="H107" s="59">
        <v>4</v>
      </c>
      <c r="I107" s="59">
        <v>2</v>
      </c>
      <c r="J107" s="59">
        <v>28200</v>
      </c>
      <c r="K107" s="78">
        <f>VLOOKUP(jur[[#This Row],[hwycov_id]],cnf[],10,FALSE)</f>
        <v>28200</v>
      </c>
      <c r="L107" s="229">
        <f t="shared" si="3"/>
        <v>0</v>
      </c>
      <c r="M107" s="228">
        <f t="shared" si="4"/>
        <v>0</v>
      </c>
      <c r="N107" s="228">
        <f t="shared" si="5"/>
        <v>0</v>
      </c>
      <c r="O107" s="59" t="e">
        <f>VLOOKUP(jur[[#This Row],[hwycov_id]],check!$A$2:$P$26,16,FALSE)</f>
        <v>#N/A</v>
      </c>
      <c r="P107" s="59">
        <v>106</v>
      </c>
    </row>
    <row r="108" spans="1:16">
      <c r="A108" s="59">
        <v>10608</v>
      </c>
      <c r="B108" s="59">
        <v>3</v>
      </c>
      <c r="C108" s="59">
        <v>1</v>
      </c>
      <c r="D108" s="59">
        <v>2</v>
      </c>
      <c r="E108" s="59" t="s">
        <v>80</v>
      </c>
      <c r="F108" s="59">
        <v>3</v>
      </c>
      <c r="G108" s="59">
        <v>2</v>
      </c>
      <c r="H108" s="59">
        <v>4</v>
      </c>
      <c r="I108" s="59">
        <v>2</v>
      </c>
      <c r="J108" s="59">
        <v>28500</v>
      </c>
      <c r="K108" s="78">
        <f>VLOOKUP(jur[[#This Row],[hwycov_id]],cnf[],10,FALSE)</f>
        <v>28500</v>
      </c>
      <c r="L108" s="229">
        <f t="shared" si="3"/>
        <v>0</v>
      </c>
      <c r="M108" s="228">
        <f t="shared" si="4"/>
        <v>0</v>
      </c>
      <c r="N108" s="228">
        <f t="shared" si="5"/>
        <v>0</v>
      </c>
      <c r="O108" s="59" t="e">
        <f>VLOOKUP(jur[[#This Row],[hwycov_id]],check!$A$2:$P$26,16,FALSE)</f>
        <v>#N/A</v>
      </c>
      <c r="P108" s="59">
        <v>107</v>
      </c>
    </row>
    <row r="109" spans="1:16">
      <c r="A109" s="59">
        <v>4590</v>
      </c>
      <c r="B109" s="59">
        <v>3</v>
      </c>
      <c r="C109" s="59">
        <v>1</v>
      </c>
      <c r="D109" s="59">
        <v>2</v>
      </c>
      <c r="E109" s="59" t="s">
        <v>80</v>
      </c>
      <c r="F109" s="59">
        <v>3</v>
      </c>
      <c r="G109" s="59">
        <v>3</v>
      </c>
      <c r="H109" s="59">
        <v>4</v>
      </c>
      <c r="I109" s="59">
        <v>2</v>
      </c>
      <c r="J109" s="59">
        <v>30600</v>
      </c>
      <c r="K109" s="78">
        <f>VLOOKUP(jur[[#This Row],[hwycov_id]],cnf[],10,FALSE)</f>
        <v>30600</v>
      </c>
      <c r="L109" s="229">
        <f t="shared" si="3"/>
        <v>0</v>
      </c>
      <c r="M109" s="228">
        <f t="shared" si="4"/>
        <v>0</v>
      </c>
      <c r="N109" s="228">
        <f t="shared" si="5"/>
        <v>0</v>
      </c>
      <c r="O109" s="59" t="e">
        <f>VLOOKUP(jur[[#This Row],[hwycov_id]],check!$A$2:$P$26,16,FALSE)</f>
        <v>#N/A</v>
      </c>
      <c r="P109" s="59">
        <v>108</v>
      </c>
    </row>
    <row r="110" spans="1:16">
      <c r="A110" s="59">
        <v>17786</v>
      </c>
      <c r="B110" s="59">
        <v>3</v>
      </c>
      <c r="C110" s="59">
        <v>1</v>
      </c>
      <c r="D110" s="59">
        <v>2</v>
      </c>
      <c r="E110" s="59" t="s">
        <v>80</v>
      </c>
      <c r="F110" s="59">
        <v>3</v>
      </c>
      <c r="G110" s="59">
        <v>3</v>
      </c>
      <c r="H110" s="59">
        <v>2</v>
      </c>
      <c r="I110" s="59">
        <v>2</v>
      </c>
      <c r="J110" s="59">
        <v>31300</v>
      </c>
      <c r="K110" s="78">
        <f>VLOOKUP(jur[[#This Row],[hwycov_id]],cnf[],10,FALSE)</f>
        <v>31300</v>
      </c>
      <c r="L110" s="229">
        <f t="shared" si="3"/>
        <v>0</v>
      </c>
      <c r="M110" s="228">
        <f t="shared" si="4"/>
        <v>0</v>
      </c>
      <c r="N110" s="228">
        <f t="shared" si="5"/>
        <v>0</v>
      </c>
      <c r="O110" s="59" t="e">
        <f>VLOOKUP(jur[[#This Row],[hwycov_id]],check!$A$2:$P$26,16,FALSE)</f>
        <v>#N/A</v>
      </c>
      <c r="P110" s="59">
        <v>109</v>
      </c>
    </row>
    <row r="111" spans="1:16">
      <c r="A111" s="59">
        <v>14072</v>
      </c>
      <c r="B111" s="59">
        <v>2</v>
      </c>
      <c r="C111" s="59">
        <v>1</v>
      </c>
      <c r="D111" s="59">
        <v>2</v>
      </c>
      <c r="E111" s="59" t="s">
        <v>80</v>
      </c>
      <c r="F111" s="59">
        <v>3</v>
      </c>
      <c r="G111" s="59">
        <v>3</v>
      </c>
      <c r="H111" s="59">
        <v>4</v>
      </c>
      <c r="I111" s="59">
        <v>2</v>
      </c>
      <c r="J111" s="59">
        <v>38300</v>
      </c>
      <c r="K111" s="78">
        <f>VLOOKUP(jur[[#This Row],[hwycov_id]],cnf[],10,FALSE)</f>
        <v>38300</v>
      </c>
      <c r="L111" s="229">
        <f t="shared" si="3"/>
        <v>0</v>
      </c>
      <c r="M111" s="228">
        <f t="shared" si="4"/>
        <v>0</v>
      </c>
      <c r="N111" s="228">
        <f t="shared" si="5"/>
        <v>0</v>
      </c>
      <c r="O111" s="59" t="e">
        <f>VLOOKUP(jur[[#This Row],[hwycov_id]],check!$A$2:$P$26,16,FALSE)</f>
        <v>#N/A</v>
      </c>
      <c r="P111" s="59">
        <v>110</v>
      </c>
    </row>
    <row r="112" spans="1:16">
      <c r="A112" s="59">
        <v>16248</v>
      </c>
      <c r="B112" s="59">
        <v>2</v>
      </c>
      <c r="C112" s="59">
        <v>1</v>
      </c>
      <c r="D112" s="59">
        <v>2</v>
      </c>
      <c r="E112" s="59" t="s">
        <v>80</v>
      </c>
      <c r="F112" s="59">
        <v>3</v>
      </c>
      <c r="G112" s="59">
        <v>5</v>
      </c>
      <c r="H112" s="59">
        <v>4</v>
      </c>
      <c r="I112" s="59">
        <v>2</v>
      </c>
      <c r="J112" s="59">
        <v>53300</v>
      </c>
      <c r="K112" s="78">
        <f>VLOOKUP(jur[[#This Row],[hwycov_id]],cnf[],10,FALSE)</f>
        <v>53300</v>
      </c>
      <c r="L112" s="229">
        <f t="shared" si="3"/>
        <v>0</v>
      </c>
      <c r="M112" s="228">
        <f t="shared" si="4"/>
        <v>0</v>
      </c>
      <c r="N112" s="228">
        <f t="shared" si="5"/>
        <v>0</v>
      </c>
      <c r="O112" s="59" t="e">
        <f>VLOOKUP(jur[[#This Row],[hwycov_id]],check!$A$2:$P$26,16,FALSE)</f>
        <v>#N/A</v>
      </c>
      <c r="P112" s="59">
        <v>112</v>
      </c>
    </row>
    <row r="113" spans="1:16">
      <c r="A113" s="59">
        <v>27956</v>
      </c>
      <c r="B113" s="59">
        <v>1</v>
      </c>
      <c r="C113" s="59">
        <v>1</v>
      </c>
      <c r="D113" s="59">
        <v>1</v>
      </c>
      <c r="E113" s="59" t="s">
        <v>82</v>
      </c>
      <c r="F113" s="59">
        <v>1</v>
      </c>
      <c r="G113" s="59">
        <v>5</v>
      </c>
      <c r="H113" s="59">
        <v>2</v>
      </c>
      <c r="I113" s="59">
        <v>2</v>
      </c>
      <c r="J113" s="59">
        <v>54044</v>
      </c>
      <c r="K113" s="78">
        <f>VLOOKUP(jur[[#This Row],[hwycov_id]],cnf[],10,FALSE)</f>
        <v>54044</v>
      </c>
      <c r="L113" s="229">
        <f t="shared" si="3"/>
        <v>0</v>
      </c>
      <c r="M113" s="228">
        <f t="shared" si="4"/>
        <v>0</v>
      </c>
      <c r="N113" s="228">
        <f t="shared" si="5"/>
        <v>0</v>
      </c>
      <c r="O113" s="59" t="e">
        <f>VLOOKUP(jur[[#This Row],[hwycov_id]],check!$A$2:$P$26,16,FALSE)</f>
        <v>#N/A</v>
      </c>
      <c r="P113" s="59">
        <v>113</v>
      </c>
    </row>
    <row r="114" spans="1:16">
      <c r="A114" s="59">
        <v>27959</v>
      </c>
      <c r="B114" s="59">
        <v>1</v>
      </c>
      <c r="C114" s="59">
        <v>1</v>
      </c>
      <c r="D114" s="59">
        <v>1</v>
      </c>
      <c r="E114" s="59" t="s">
        <v>82</v>
      </c>
      <c r="F114" s="59">
        <v>1</v>
      </c>
      <c r="G114" s="59">
        <v>5</v>
      </c>
      <c r="H114" s="59">
        <v>4</v>
      </c>
      <c r="I114" s="59">
        <v>2</v>
      </c>
      <c r="J114" s="59">
        <v>57110</v>
      </c>
      <c r="K114" s="78">
        <f>VLOOKUP(jur[[#This Row],[hwycov_id]],cnf[],10,FALSE)</f>
        <v>57110</v>
      </c>
      <c r="L114" s="229">
        <f t="shared" si="3"/>
        <v>0</v>
      </c>
      <c r="M114" s="228">
        <f t="shared" si="4"/>
        <v>0</v>
      </c>
      <c r="N114" s="228">
        <f t="shared" si="5"/>
        <v>0</v>
      </c>
      <c r="O114" s="59" t="e">
        <f>VLOOKUP(jur[[#This Row],[hwycov_id]],check!$A$2:$P$26,16,FALSE)</f>
        <v>#N/A</v>
      </c>
      <c r="P114" s="59">
        <v>114</v>
      </c>
    </row>
    <row r="115" spans="1:16">
      <c r="A115" s="59">
        <v>27921</v>
      </c>
      <c r="B115" s="59">
        <v>1</v>
      </c>
      <c r="C115" s="59">
        <v>1</v>
      </c>
      <c r="D115" s="59">
        <v>1</v>
      </c>
      <c r="E115" s="59" t="s">
        <v>78</v>
      </c>
      <c r="F115" s="59">
        <v>1</v>
      </c>
      <c r="G115" s="59">
        <v>7</v>
      </c>
      <c r="H115" s="59">
        <v>4</v>
      </c>
      <c r="I115" s="59">
        <v>2</v>
      </c>
      <c r="J115" s="59">
        <v>71430</v>
      </c>
      <c r="K115" s="78">
        <f>VLOOKUP(jur[[#This Row],[hwycov_id]],cnf[],10,FALSE)</f>
        <v>71430</v>
      </c>
      <c r="L115" s="229">
        <f t="shared" si="3"/>
        <v>0</v>
      </c>
      <c r="M115" s="228">
        <f t="shared" si="4"/>
        <v>0</v>
      </c>
      <c r="N115" s="228">
        <f t="shared" si="5"/>
        <v>0</v>
      </c>
      <c r="O115" s="59" t="e">
        <f>VLOOKUP(jur[[#This Row],[hwycov_id]],check!$A$2:$P$26,16,FALSE)</f>
        <v>#N/A</v>
      </c>
      <c r="P115" s="59">
        <v>115</v>
      </c>
    </row>
    <row r="116" spans="1:16">
      <c r="A116" s="59">
        <v>16183</v>
      </c>
      <c r="B116" s="59">
        <v>1</v>
      </c>
      <c r="C116" s="59">
        <v>1</v>
      </c>
      <c r="D116" s="59">
        <v>1</v>
      </c>
      <c r="E116" s="59" t="s">
        <v>78</v>
      </c>
      <c r="F116" s="59">
        <v>1</v>
      </c>
      <c r="G116" s="59">
        <v>7</v>
      </c>
      <c r="H116" s="59">
        <v>4</v>
      </c>
      <c r="I116" s="59">
        <v>2</v>
      </c>
      <c r="J116" s="59">
        <v>72222</v>
      </c>
      <c r="K116" s="78">
        <f>VLOOKUP(jur[[#This Row],[hwycov_id]],cnf[],10,FALSE)</f>
        <v>72222</v>
      </c>
      <c r="L116" s="229">
        <f t="shared" si="3"/>
        <v>0</v>
      </c>
      <c r="M116" s="228">
        <f t="shared" si="4"/>
        <v>0</v>
      </c>
      <c r="N116" s="228">
        <f t="shared" si="5"/>
        <v>0</v>
      </c>
      <c r="O116" s="59" t="e">
        <f>VLOOKUP(jur[[#This Row],[hwycov_id]],check!$A$2:$P$26,16,FALSE)</f>
        <v>#N/A</v>
      </c>
      <c r="P116" s="59">
        <v>116</v>
      </c>
    </row>
    <row r="117" spans="1:16">
      <c r="A117" s="59">
        <v>851</v>
      </c>
      <c r="B117" s="59">
        <v>1</v>
      </c>
      <c r="C117" s="59">
        <v>1</v>
      </c>
      <c r="D117" s="59">
        <v>1</v>
      </c>
      <c r="E117" s="59" t="s">
        <v>78</v>
      </c>
      <c r="F117" s="59">
        <v>1</v>
      </c>
      <c r="G117" s="59">
        <v>7</v>
      </c>
      <c r="H117" s="59">
        <v>4</v>
      </c>
      <c r="I117" s="59">
        <v>2</v>
      </c>
      <c r="J117" s="59">
        <v>73185</v>
      </c>
      <c r="K117" s="78">
        <f>VLOOKUP(jur[[#This Row],[hwycov_id]],cnf[],10,FALSE)</f>
        <v>73185</v>
      </c>
      <c r="L117" s="229">
        <f t="shared" si="3"/>
        <v>0</v>
      </c>
      <c r="M117" s="228">
        <f t="shared" si="4"/>
        <v>0</v>
      </c>
      <c r="N117" s="228">
        <f t="shared" si="5"/>
        <v>0</v>
      </c>
      <c r="O117" s="59" t="e">
        <f>VLOOKUP(jur[[#This Row],[hwycov_id]],check!$A$2:$P$26,16,FALSE)</f>
        <v>#N/A</v>
      </c>
      <c r="P117" s="59">
        <v>117</v>
      </c>
    </row>
    <row r="118" spans="1:16">
      <c r="A118" s="59">
        <v>27929</v>
      </c>
      <c r="B118" s="59">
        <v>1</v>
      </c>
      <c r="C118" s="59">
        <v>1</v>
      </c>
      <c r="D118" s="59">
        <v>1</v>
      </c>
      <c r="E118" s="59" t="s">
        <v>78</v>
      </c>
      <c r="F118" s="59">
        <v>1</v>
      </c>
      <c r="G118" s="59">
        <v>7</v>
      </c>
      <c r="H118" s="59">
        <v>4</v>
      </c>
      <c r="I118" s="59">
        <v>2</v>
      </c>
      <c r="J118" s="59">
        <v>74448</v>
      </c>
      <c r="K118" s="78">
        <f>VLOOKUP(jur[[#This Row],[hwycov_id]],cnf[],10,FALSE)</f>
        <v>74448</v>
      </c>
      <c r="L118" s="229">
        <f t="shared" si="3"/>
        <v>0</v>
      </c>
      <c r="M118" s="228">
        <f t="shared" si="4"/>
        <v>0</v>
      </c>
      <c r="N118" s="228">
        <f t="shared" si="5"/>
        <v>0</v>
      </c>
      <c r="O118" s="59" t="e">
        <f>VLOOKUP(jur[[#This Row],[hwycov_id]],check!$A$2:$P$26,16,FALSE)</f>
        <v>#N/A</v>
      </c>
      <c r="P118" s="59">
        <v>118</v>
      </c>
    </row>
    <row r="119" spans="1:16">
      <c r="A119" s="59">
        <v>27951</v>
      </c>
      <c r="B119" s="59">
        <v>1</v>
      </c>
      <c r="C119" s="59">
        <v>1</v>
      </c>
      <c r="D119" s="59">
        <v>1</v>
      </c>
      <c r="E119" s="59" t="s">
        <v>78</v>
      </c>
      <c r="F119" s="59">
        <v>1</v>
      </c>
      <c r="G119" s="59">
        <v>7</v>
      </c>
      <c r="H119" s="59">
        <v>2</v>
      </c>
      <c r="I119" s="59">
        <v>2</v>
      </c>
      <c r="J119" s="59">
        <v>75059</v>
      </c>
      <c r="K119" s="78">
        <f>VLOOKUP(jur[[#This Row],[hwycov_id]],cnf[],10,FALSE)</f>
        <v>75059</v>
      </c>
      <c r="L119" s="229">
        <f t="shared" si="3"/>
        <v>0</v>
      </c>
      <c r="M119" s="228">
        <f t="shared" si="4"/>
        <v>0</v>
      </c>
      <c r="N119" s="228">
        <f t="shared" si="5"/>
        <v>0</v>
      </c>
      <c r="O119" s="59" t="e">
        <f>VLOOKUP(jur[[#This Row],[hwycov_id]],check!$A$2:$P$26,16,FALSE)</f>
        <v>#N/A</v>
      </c>
      <c r="P119" s="59">
        <v>119</v>
      </c>
    </row>
    <row r="120" spans="1:16">
      <c r="A120" s="59">
        <v>27934</v>
      </c>
      <c r="B120" s="59">
        <v>1</v>
      </c>
      <c r="C120" s="59">
        <v>1</v>
      </c>
      <c r="D120" s="59">
        <v>1</v>
      </c>
      <c r="E120" s="59" t="s">
        <v>78</v>
      </c>
      <c r="F120" s="59">
        <v>1</v>
      </c>
      <c r="G120" s="59">
        <v>7</v>
      </c>
      <c r="H120" s="59">
        <v>4</v>
      </c>
      <c r="I120" s="59">
        <v>2</v>
      </c>
      <c r="J120" s="59">
        <v>75287</v>
      </c>
      <c r="K120" s="78">
        <f>VLOOKUP(jur[[#This Row],[hwycov_id]],cnf[],10,FALSE)</f>
        <v>75287</v>
      </c>
      <c r="L120" s="229">
        <f t="shared" si="3"/>
        <v>0</v>
      </c>
      <c r="M120" s="228">
        <f t="shared" si="4"/>
        <v>0</v>
      </c>
      <c r="N120" s="228">
        <f t="shared" si="5"/>
        <v>0</v>
      </c>
      <c r="O120" s="59" t="e">
        <f>VLOOKUP(jur[[#This Row],[hwycov_id]],check!$A$2:$P$26,16,FALSE)</f>
        <v>#N/A</v>
      </c>
      <c r="P120" s="59">
        <v>120</v>
      </c>
    </row>
    <row r="121" spans="1:16">
      <c r="A121" s="59">
        <v>27940</v>
      </c>
      <c r="B121" s="59">
        <v>1</v>
      </c>
      <c r="C121" s="59">
        <v>1</v>
      </c>
      <c r="D121" s="59">
        <v>1</v>
      </c>
      <c r="E121" s="59" t="s">
        <v>78</v>
      </c>
      <c r="F121" s="59">
        <v>1</v>
      </c>
      <c r="G121" s="59">
        <v>7</v>
      </c>
      <c r="H121" s="59">
        <v>4</v>
      </c>
      <c r="I121" s="59">
        <v>2</v>
      </c>
      <c r="J121" s="59">
        <v>78145</v>
      </c>
      <c r="K121" s="78">
        <f>VLOOKUP(jur[[#This Row],[hwycov_id]],cnf[],10,FALSE)</f>
        <v>78145</v>
      </c>
      <c r="L121" s="229">
        <f t="shared" si="3"/>
        <v>0</v>
      </c>
      <c r="M121" s="228">
        <f t="shared" si="4"/>
        <v>0</v>
      </c>
      <c r="N121" s="228">
        <f t="shared" si="5"/>
        <v>0</v>
      </c>
      <c r="O121" s="59" t="e">
        <f>VLOOKUP(jur[[#This Row],[hwycov_id]],check!$A$2:$P$26,16,FALSE)</f>
        <v>#N/A</v>
      </c>
      <c r="P121" s="59">
        <v>121</v>
      </c>
    </row>
    <row r="122" spans="1:16">
      <c r="A122" s="59">
        <v>27924</v>
      </c>
      <c r="B122" s="59">
        <v>1</v>
      </c>
      <c r="C122" s="59">
        <v>1</v>
      </c>
      <c r="D122" s="59">
        <v>1</v>
      </c>
      <c r="E122" s="59" t="s">
        <v>78</v>
      </c>
      <c r="F122" s="59">
        <v>1</v>
      </c>
      <c r="G122" s="59">
        <v>8</v>
      </c>
      <c r="H122" s="59">
        <v>4</v>
      </c>
      <c r="I122" s="59">
        <v>2</v>
      </c>
      <c r="J122" s="59">
        <v>81832</v>
      </c>
      <c r="K122" s="78">
        <f>VLOOKUP(jur[[#This Row],[hwycov_id]],cnf[],10,FALSE)</f>
        <v>81832</v>
      </c>
      <c r="L122" s="229">
        <f t="shared" si="3"/>
        <v>0</v>
      </c>
      <c r="M122" s="228">
        <f t="shared" si="4"/>
        <v>0</v>
      </c>
      <c r="N122" s="228">
        <f t="shared" si="5"/>
        <v>0</v>
      </c>
      <c r="O122" s="59" t="e">
        <f>VLOOKUP(jur[[#This Row],[hwycov_id]],check!$A$2:$P$26,16,FALSE)</f>
        <v>#N/A</v>
      </c>
      <c r="P122" s="59">
        <v>122</v>
      </c>
    </row>
    <row r="123" spans="1:16">
      <c r="A123" s="59">
        <v>27933</v>
      </c>
      <c r="B123" s="59">
        <v>1</v>
      </c>
      <c r="C123" s="59">
        <v>1</v>
      </c>
      <c r="D123" s="59">
        <v>1</v>
      </c>
      <c r="E123" s="59" t="s">
        <v>78</v>
      </c>
      <c r="F123" s="59">
        <v>1</v>
      </c>
      <c r="G123" s="59">
        <v>8</v>
      </c>
      <c r="H123" s="59">
        <v>4</v>
      </c>
      <c r="I123" s="59">
        <v>2</v>
      </c>
      <c r="J123" s="59">
        <v>84946</v>
      </c>
      <c r="K123" s="78">
        <f>VLOOKUP(jur[[#This Row],[hwycov_id]],cnf[],10,FALSE)</f>
        <v>84946</v>
      </c>
      <c r="L123" s="229">
        <f t="shared" si="3"/>
        <v>0</v>
      </c>
      <c r="M123" s="228">
        <f t="shared" si="4"/>
        <v>0</v>
      </c>
      <c r="N123" s="228">
        <f t="shared" si="5"/>
        <v>0</v>
      </c>
      <c r="O123" s="59" t="e">
        <f>VLOOKUP(jur[[#This Row],[hwycov_id]],check!$A$2:$P$26,16,FALSE)</f>
        <v>#N/A</v>
      </c>
      <c r="P123" s="59">
        <v>123</v>
      </c>
    </row>
    <row r="124" spans="1:16">
      <c r="A124" s="59">
        <v>27925</v>
      </c>
      <c r="B124" s="59">
        <v>1</v>
      </c>
      <c r="C124" s="59">
        <v>1</v>
      </c>
      <c r="D124" s="59">
        <v>1</v>
      </c>
      <c r="E124" s="59" t="s">
        <v>78</v>
      </c>
      <c r="F124" s="59">
        <v>1</v>
      </c>
      <c r="G124" s="59">
        <v>8</v>
      </c>
      <c r="H124" s="59">
        <v>4</v>
      </c>
      <c r="I124" s="59">
        <v>2</v>
      </c>
      <c r="J124" s="59">
        <v>85067</v>
      </c>
      <c r="K124" s="78">
        <f>VLOOKUP(jur[[#This Row],[hwycov_id]],cnf[],10,FALSE)</f>
        <v>85067</v>
      </c>
      <c r="L124" s="229">
        <f t="shared" si="3"/>
        <v>0</v>
      </c>
      <c r="M124" s="228">
        <f t="shared" si="4"/>
        <v>0</v>
      </c>
      <c r="N124" s="228">
        <f t="shared" si="5"/>
        <v>0</v>
      </c>
      <c r="O124" s="59" t="e">
        <f>VLOOKUP(jur[[#This Row],[hwycov_id]],check!$A$2:$P$26,16,FALSE)</f>
        <v>#N/A</v>
      </c>
      <c r="P124" s="59">
        <v>124</v>
      </c>
    </row>
    <row r="125" spans="1:16">
      <c r="A125" s="59">
        <v>843</v>
      </c>
      <c r="B125" s="59">
        <v>1</v>
      </c>
      <c r="C125" s="59">
        <v>1</v>
      </c>
      <c r="D125" s="59">
        <v>1</v>
      </c>
      <c r="E125" s="59" t="s">
        <v>82</v>
      </c>
      <c r="F125" s="59">
        <v>1</v>
      </c>
      <c r="G125" s="59">
        <v>8</v>
      </c>
      <c r="H125" s="59">
        <v>4</v>
      </c>
      <c r="I125" s="59">
        <v>2</v>
      </c>
      <c r="J125" s="59">
        <v>85672</v>
      </c>
      <c r="K125" s="78">
        <f>VLOOKUP(jur[[#This Row],[hwycov_id]],cnf[],10,FALSE)</f>
        <v>85672</v>
      </c>
      <c r="L125" s="229">
        <f t="shared" si="3"/>
        <v>0</v>
      </c>
      <c r="M125" s="228">
        <f t="shared" si="4"/>
        <v>0</v>
      </c>
      <c r="N125" s="228">
        <f t="shared" si="5"/>
        <v>0</v>
      </c>
      <c r="O125" s="59" t="e">
        <f>VLOOKUP(jur[[#This Row],[hwycov_id]],check!$A$2:$P$26,16,FALSE)</f>
        <v>#N/A</v>
      </c>
      <c r="P125" s="59">
        <v>125</v>
      </c>
    </row>
    <row r="126" spans="1:16">
      <c r="A126" s="59">
        <v>27941</v>
      </c>
      <c r="B126" s="59">
        <v>1</v>
      </c>
      <c r="C126" s="59">
        <v>1</v>
      </c>
      <c r="D126" s="59">
        <v>1</v>
      </c>
      <c r="E126" s="59" t="s">
        <v>78</v>
      </c>
      <c r="F126" s="59">
        <v>1</v>
      </c>
      <c r="G126" s="59">
        <v>8</v>
      </c>
      <c r="H126" s="59">
        <v>4</v>
      </c>
      <c r="I126" s="59">
        <v>2</v>
      </c>
      <c r="J126" s="59">
        <v>86274</v>
      </c>
      <c r="K126" s="78">
        <f>VLOOKUP(jur[[#This Row],[hwycov_id]],cnf[],10,FALSE)</f>
        <v>86274</v>
      </c>
      <c r="L126" s="229">
        <f t="shared" si="3"/>
        <v>0</v>
      </c>
      <c r="M126" s="228">
        <f t="shared" si="4"/>
        <v>0</v>
      </c>
      <c r="N126" s="228">
        <f t="shared" si="5"/>
        <v>0</v>
      </c>
      <c r="O126" s="59" t="e">
        <f>VLOOKUP(jur[[#This Row],[hwycov_id]],check!$A$2:$P$26,16,FALSE)</f>
        <v>#N/A</v>
      </c>
      <c r="P126" s="59">
        <v>126</v>
      </c>
    </row>
    <row r="127" spans="1:16">
      <c r="A127" s="59">
        <v>27952</v>
      </c>
      <c r="B127" s="59">
        <v>1</v>
      </c>
      <c r="C127" s="59">
        <v>1</v>
      </c>
      <c r="D127" s="59">
        <v>1</v>
      </c>
      <c r="E127" s="59" t="s">
        <v>78</v>
      </c>
      <c r="F127" s="59">
        <v>1</v>
      </c>
      <c r="G127" s="59">
        <v>8</v>
      </c>
      <c r="H127" s="59">
        <v>4</v>
      </c>
      <c r="I127" s="59">
        <v>2</v>
      </c>
      <c r="J127" s="59">
        <v>87132</v>
      </c>
      <c r="K127" s="78">
        <f>VLOOKUP(jur[[#This Row],[hwycov_id]],cnf[],10,FALSE)</f>
        <v>87132</v>
      </c>
      <c r="L127" s="229">
        <f t="shared" si="3"/>
        <v>0</v>
      </c>
      <c r="M127" s="228">
        <f t="shared" si="4"/>
        <v>0</v>
      </c>
      <c r="N127" s="228">
        <f t="shared" si="5"/>
        <v>0</v>
      </c>
      <c r="O127" s="59" t="e">
        <f>VLOOKUP(jur[[#This Row],[hwycov_id]],check!$A$2:$P$26,16,FALSE)</f>
        <v>#N/A</v>
      </c>
      <c r="P127" s="59">
        <v>127</v>
      </c>
    </row>
    <row r="128" spans="1:16">
      <c r="A128" s="59">
        <v>27946</v>
      </c>
      <c r="B128" s="59">
        <v>1</v>
      </c>
      <c r="C128" s="59">
        <v>1</v>
      </c>
      <c r="D128" s="59">
        <v>1</v>
      </c>
      <c r="E128" s="59" t="s">
        <v>78</v>
      </c>
      <c r="F128" s="59">
        <v>1</v>
      </c>
      <c r="G128" s="59">
        <v>8</v>
      </c>
      <c r="H128" s="59">
        <v>4</v>
      </c>
      <c r="I128" s="59">
        <v>2</v>
      </c>
      <c r="J128" s="59">
        <v>87296</v>
      </c>
      <c r="K128" s="78">
        <f>VLOOKUP(jur[[#This Row],[hwycov_id]],cnf[],10,FALSE)</f>
        <v>87296</v>
      </c>
      <c r="L128" s="229">
        <f t="shared" si="3"/>
        <v>0</v>
      </c>
      <c r="M128" s="228">
        <f t="shared" si="4"/>
        <v>0</v>
      </c>
      <c r="N128" s="228">
        <f t="shared" si="5"/>
        <v>0</v>
      </c>
      <c r="O128" s="59" t="e">
        <f>VLOOKUP(jur[[#This Row],[hwycov_id]],check!$A$2:$P$26,16,FALSE)</f>
        <v>#N/A</v>
      </c>
      <c r="P128" s="59">
        <v>128</v>
      </c>
    </row>
    <row r="129" spans="1:16">
      <c r="A129" s="59">
        <v>702</v>
      </c>
      <c r="B129" s="59">
        <v>1</v>
      </c>
      <c r="C129" s="59">
        <v>1</v>
      </c>
      <c r="D129" s="59">
        <v>1</v>
      </c>
      <c r="E129" s="59" t="s">
        <v>82</v>
      </c>
      <c r="F129" s="59">
        <v>1</v>
      </c>
      <c r="G129" s="59">
        <v>8</v>
      </c>
      <c r="H129" s="59">
        <v>4</v>
      </c>
      <c r="I129" s="59">
        <v>2</v>
      </c>
      <c r="J129" s="59">
        <v>87410</v>
      </c>
      <c r="K129" s="78">
        <f>VLOOKUP(jur[[#This Row],[hwycov_id]],cnf[],10,FALSE)</f>
        <v>87410</v>
      </c>
      <c r="L129" s="229">
        <f t="shared" si="3"/>
        <v>0</v>
      </c>
      <c r="M129" s="228">
        <f t="shared" si="4"/>
        <v>0</v>
      </c>
      <c r="N129" s="228">
        <f t="shared" si="5"/>
        <v>0</v>
      </c>
      <c r="O129" s="59" t="e">
        <f>VLOOKUP(jur[[#This Row],[hwycov_id]],check!$A$2:$P$26,16,FALSE)</f>
        <v>#N/A</v>
      </c>
      <c r="P129" s="59">
        <v>129</v>
      </c>
    </row>
    <row r="130" spans="1:16">
      <c r="A130" s="59">
        <v>841</v>
      </c>
      <c r="B130" s="59">
        <v>1</v>
      </c>
      <c r="C130" s="59">
        <v>1</v>
      </c>
      <c r="D130" s="59">
        <v>1</v>
      </c>
      <c r="E130" s="59" t="s">
        <v>78</v>
      </c>
      <c r="F130" s="59">
        <v>1</v>
      </c>
      <c r="G130" s="59">
        <v>10</v>
      </c>
      <c r="H130" s="59">
        <v>4</v>
      </c>
      <c r="I130" s="59">
        <v>2</v>
      </c>
      <c r="J130" s="59">
        <v>105422</v>
      </c>
      <c r="K130" s="78">
        <f>VLOOKUP(jur[[#This Row],[hwycov_id]],cnf[],10,FALSE)</f>
        <v>105422</v>
      </c>
      <c r="L130" s="229">
        <f t="shared" ref="L130:L193" si="6">K130/J130-1</f>
        <v>0</v>
      </c>
      <c r="M130" s="228">
        <f t="shared" ref="M130:M193" si="7">K130-J130</f>
        <v>0</v>
      </c>
      <c r="N130" s="228">
        <f t="shared" ref="N130:N193" si="8">POWER(M130,2)</f>
        <v>0</v>
      </c>
      <c r="O130" s="59" t="e">
        <f>VLOOKUP(jur[[#This Row],[hwycov_id]],check!$A$2:$P$26,16,FALSE)</f>
        <v>#N/A</v>
      </c>
      <c r="P130" s="59">
        <v>130</v>
      </c>
    </row>
    <row r="131" spans="1:16">
      <c r="A131" s="59">
        <v>705</v>
      </c>
      <c r="B131" s="59">
        <v>1</v>
      </c>
      <c r="C131" s="59">
        <v>1</v>
      </c>
      <c r="D131" s="59">
        <v>1</v>
      </c>
      <c r="E131" s="59" t="s">
        <v>78</v>
      </c>
      <c r="F131" s="59">
        <v>1</v>
      </c>
      <c r="G131" s="59">
        <v>10</v>
      </c>
      <c r="H131" s="59">
        <v>4</v>
      </c>
      <c r="I131" s="59">
        <v>2</v>
      </c>
      <c r="J131" s="59">
        <v>110689</v>
      </c>
      <c r="K131" s="78">
        <f>VLOOKUP(jur[[#This Row],[hwycov_id]],cnf[],10,FALSE)</f>
        <v>110689</v>
      </c>
      <c r="L131" s="229">
        <f t="shared" si="6"/>
        <v>0</v>
      </c>
      <c r="M131" s="228">
        <f t="shared" si="7"/>
        <v>0</v>
      </c>
      <c r="N131" s="228">
        <f t="shared" si="8"/>
        <v>0</v>
      </c>
      <c r="O131" s="59" t="e">
        <f>VLOOKUP(jur[[#This Row],[hwycov_id]],check!$A$2:$P$26,16,FALSE)</f>
        <v>#N/A</v>
      </c>
      <c r="P131" s="59">
        <v>131</v>
      </c>
    </row>
    <row r="132" spans="1:16">
      <c r="A132" s="59">
        <v>706</v>
      </c>
      <c r="B132" s="59">
        <v>1</v>
      </c>
      <c r="C132" s="59">
        <v>1</v>
      </c>
      <c r="D132" s="59">
        <v>1</v>
      </c>
      <c r="E132" s="59" t="s">
        <v>82</v>
      </c>
      <c r="F132" s="59">
        <v>1</v>
      </c>
      <c r="G132" s="59">
        <v>10</v>
      </c>
      <c r="H132" s="59">
        <v>4</v>
      </c>
      <c r="I132" s="59">
        <v>2</v>
      </c>
      <c r="J132" s="59">
        <v>125375</v>
      </c>
      <c r="K132" s="78">
        <f>VLOOKUP(jur[[#This Row],[hwycov_id]],cnf[],10,FALSE)</f>
        <v>125375</v>
      </c>
      <c r="L132" s="229">
        <f t="shared" si="6"/>
        <v>0</v>
      </c>
      <c r="M132" s="228">
        <f t="shared" si="7"/>
        <v>0</v>
      </c>
      <c r="N132" s="228">
        <f t="shared" si="8"/>
        <v>0</v>
      </c>
      <c r="O132" s="59" t="e">
        <f>VLOOKUP(jur[[#This Row],[hwycov_id]],check!$A$2:$P$26,16,FALSE)</f>
        <v>#N/A</v>
      </c>
      <c r="P132" s="59">
        <v>132</v>
      </c>
    </row>
    <row r="133" spans="1:16">
      <c r="A133" s="59">
        <v>835</v>
      </c>
      <c r="B133" s="59">
        <v>1</v>
      </c>
      <c r="C133" s="59">
        <v>1</v>
      </c>
      <c r="D133" s="59">
        <v>1</v>
      </c>
      <c r="E133" s="59" t="s">
        <v>82</v>
      </c>
      <c r="F133" s="59">
        <v>1</v>
      </c>
      <c r="G133" s="59">
        <v>10</v>
      </c>
      <c r="H133" s="59">
        <v>4</v>
      </c>
      <c r="I133" s="59">
        <v>2</v>
      </c>
      <c r="J133" s="59">
        <v>131719</v>
      </c>
      <c r="K133" s="78">
        <f>VLOOKUP(jur[[#This Row],[hwycov_id]],cnf[],10,FALSE)</f>
        <v>131719</v>
      </c>
      <c r="L133" s="229">
        <f t="shared" si="6"/>
        <v>0</v>
      </c>
      <c r="M133" s="228">
        <f t="shared" si="7"/>
        <v>0</v>
      </c>
      <c r="N133" s="228">
        <f t="shared" si="8"/>
        <v>0</v>
      </c>
      <c r="O133" s="59" t="e">
        <f>VLOOKUP(jur[[#This Row],[hwycov_id]],check!$A$2:$P$26,16,FALSE)</f>
        <v>#N/A</v>
      </c>
      <c r="P133" s="59">
        <v>133</v>
      </c>
    </row>
    <row r="134" spans="1:16">
      <c r="A134" s="59">
        <v>14223</v>
      </c>
      <c r="B134" s="59">
        <v>4</v>
      </c>
      <c r="C134" s="59">
        <v>1</v>
      </c>
      <c r="D134" s="59">
        <v>2</v>
      </c>
      <c r="E134" s="59" t="s">
        <v>80</v>
      </c>
      <c r="F134" s="59">
        <v>4</v>
      </c>
      <c r="G134" s="59">
        <v>0</v>
      </c>
      <c r="H134" s="59">
        <v>2</v>
      </c>
      <c r="I134" s="59">
        <v>3</v>
      </c>
      <c r="J134" s="59">
        <v>2600</v>
      </c>
      <c r="K134" s="78">
        <f>VLOOKUP(jur[[#This Row],[hwycov_id]],cnf[],10,FALSE)</f>
        <v>2600</v>
      </c>
      <c r="L134" s="229">
        <f t="shared" si="6"/>
        <v>0</v>
      </c>
      <c r="M134" s="228">
        <f t="shared" si="7"/>
        <v>0</v>
      </c>
      <c r="N134" s="228">
        <f t="shared" si="8"/>
        <v>0</v>
      </c>
      <c r="O134" s="59" t="e">
        <f>VLOOKUP(jur[[#This Row],[hwycov_id]],check!$A$2:$P$26,16,FALSE)</f>
        <v>#N/A</v>
      </c>
      <c r="P134" s="59">
        <v>134</v>
      </c>
    </row>
    <row r="135" spans="1:16">
      <c r="A135" s="59">
        <v>19024</v>
      </c>
      <c r="B135" s="59">
        <v>5</v>
      </c>
      <c r="C135" s="59">
        <v>1</v>
      </c>
      <c r="D135" s="59">
        <v>2</v>
      </c>
      <c r="E135" s="59" t="s">
        <v>80</v>
      </c>
      <c r="F135" s="59">
        <v>4</v>
      </c>
      <c r="G135" s="59">
        <v>0</v>
      </c>
      <c r="H135" s="59">
        <v>2</v>
      </c>
      <c r="I135" s="59">
        <v>3</v>
      </c>
      <c r="J135" s="59">
        <v>3100</v>
      </c>
      <c r="K135" s="78">
        <f>VLOOKUP(jur[[#This Row],[hwycov_id]],cnf[],10,FALSE)</f>
        <v>3100</v>
      </c>
      <c r="L135" s="229">
        <f t="shared" si="6"/>
        <v>0</v>
      </c>
      <c r="M135" s="228">
        <f t="shared" si="7"/>
        <v>0</v>
      </c>
      <c r="N135" s="228">
        <f t="shared" si="8"/>
        <v>0</v>
      </c>
      <c r="O135" s="59" t="e">
        <f>VLOOKUP(jur[[#This Row],[hwycov_id]],check!$A$2:$P$26,16,FALSE)</f>
        <v>#N/A</v>
      </c>
      <c r="P135" s="59">
        <v>135</v>
      </c>
    </row>
    <row r="136" spans="1:16">
      <c r="A136" s="59">
        <v>18981</v>
      </c>
      <c r="B136" s="59">
        <v>4</v>
      </c>
      <c r="C136" s="59">
        <v>1</v>
      </c>
      <c r="D136" s="59">
        <v>2</v>
      </c>
      <c r="E136" s="59" t="s">
        <v>80</v>
      </c>
      <c r="F136" s="59">
        <v>4</v>
      </c>
      <c r="G136" s="59">
        <v>0</v>
      </c>
      <c r="H136" s="59">
        <v>2</v>
      </c>
      <c r="I136" s="59">
        <v>3</v>
      </c>
      <c r="J136" s="59">
        <v>3600</v>
      </c>
      <c r="K136" s="78">
        <f>VLOOKUP(jur[[#This Row],[hwycov_id]],cnf[],10,FALSE)</f>
        <v>3600</v>
      </c>
      <c r="L136" s="229">
        <f t="shared" si="6"/>
        <v>0</v>
      </c>
      <c r="M136" s="228">
        <f t="shared" si="7"/>
        <v>0</v>
      </c>
      <c r="N136" s="228">
        <f t="shared" si="8"/>
        <v>0</v>
      </c>
      <c r="O136" s="59" t="e">
        <f>VLOOKUP(jur[[#This Row],[hwycov_id]],check!$A$2:$P$26,16,FALSE)</f>
        <v>#N/A</v>
      </c>
      <c r="P136" s="59">
        <v>136</v>
      </c>
    </row>
    <row r="137" spans="1:16">
      <c r="A137" s="59">
        <v>15510</v>
      </c>
      <c r="B137" s="59">
        <v>4</v>
      </c>
      <c r="C137" s="59">
        <v>1</v>
      </c>
      <c r="D137" s="59">
        <v>2</v>
      </c>
      <c r="E137" s="59" t="s">
        <v>80</v>
      </c>
      <c r="F137" s="59">
        <v>4</v>
      </c>
      <c r="G137" s="59">
        <v>0</v>
      </c>
      <c r="H137" s="59">
        <v>2</v>
      </c>
      <c r="I137" s="59">
        <v>3</v>
      </c>
      <c r="J137" s="59">
        <v>3700</v>
      </c>
      <c r="K137" s="78">
        <f>VLOOKUP(jur[[#This Row],[hwycov_id]],cnf[],10,FALSE)</f>
        <v>3700</v>
      </c>
      <c r="L137" s="229">
        <f t="shared" si="6"/>
        <v>0</v>
      </c>
      <c r="M137" s="228">
        <f t="shared" si="7"/>
        <v>0</v>
      </c>
      <c r="N137" s="228">
        <f t="shared" si="8"/>
        <v>0</v>
      </c>
      <c r="O137" s="59" t="e">
        <f>VLOOKUP(jur[[#This Row],[hwycov_id]],check!$A$2:$P$26,16,FALSE)</f>
        <v>#N/A</v>
      </c>
      <c r="P137" s="59">
        <v>137</v>
      </c>
    </row>
    <row r="138" spans="1:16">
      <c r="A138" s="59">
        <v>5920</v>
      </c>
      <c r="B138" s="59">
        <v>5</v>
      </c>
      <c r="C138" s="59">
        <v>1</v>
      </c>
      <c r="D138" s="59">
        <v>2</v>
      </c>
      <c r="E138" s="59" t="s">
        <v>80</v>
      </c>
      <c r="F138" s="59">
        <v>4</v>
      </c>
      <c r="G138" s="59">
        <v>0</v>
      </c>
      <c r="H138" s="59">
        <v>2</v>
      </c>
      <c r="I138" s="59">
        <v>3</v>
      </c>
      <c r="J138" s="59">
        <v>4400</v>
      </c>
      <c r="K138" s="78">
        <f>VLOOKUP(jur[[#This Row],[hwycov_id]],cnf[],10,FALSE)</f>
        <v>4400</v>
      </c>
      <c r="L138" s="229">
        <f t="shared" si="6"/>
        <v>0</v>
      </c>
      <c r="M138" s="228">
        <f t="shared" si="7"/>
        <v>0</v>
      </c>
      <c r="N138" s="228">
        <f t="shared" si="8"/>
        <v>0</v>
      </c>
      <c r="O138" s="59" t="e">
        <f>VLOOKUP(jur[[#This Row],[hwycov_id]],check!$A$2:$P$26,16,FALSE)</f>
        <v>#N/A</v>
      </c>
      <c r="P138" s="59">
        <v>138</v>
      </c>
    </row>
    <row r="139" spans="1:16">
      <c r="A139" s="59">
        <v>15521</v>
      </c>
      <c r="B139" s="59">
        <v>4</v>
      </c>
      <c r="C139" s="59">
        <v>1</v>
      </c>
      <c r="D139" s="59">
        <v>2</v>
      </c>
      <c r="E139" s="59" t="s">
        <v>80</v>
      </c>
      <c r="F139" s="59">
        <v>4</v>
      </c>
      <c r="G139" s="59">
        <v>0</v>
      </c>
      <c r="H139" s="59">
        <v>2</v>
      </c>
      <c r="I139" s="59">
        <v>3</v>
      </c>
      <c r="J139" s="59">
        <v>5400</v>
      </c>
      <c r="K139" s="78">
        <f>VLOOKUP(jur[[#This Row],[hwycov_id]],cnf[],10,FALSE)</f>
        <v>5400</v>
      </c>
      <c r="L139" s="229">
        <f t="shared" si="6"/>
        <v>0</v>
      </c>
      <c r="M139" s="228">
        <f t="shared" si="7"/>
        <v>0</v>
      </c>
      <c r="N139" s="228">
        <f t="shared" si="8"/>
        <v>0</v>
      </c>
      <c r="O139" s="59" t="e">
        <f>VLOOKUP(jur[[#This Row],[hwycov_id]],check!$A$2:$P$26,16,FALSE)</f>
        <v>#N/A</v>
      </c>
      <c r="P139" s="59">
        <v>139</v>
      </c>
    </row>
    <row r="140" spans="1:16">
      <c r="A140" s="59">
        <v>18983</v>
      </c>
      <c r="B140" s="59">
        <v>5</v>
      </c>
      <c r="C140" s="59">
        <v>1</v>
      </c>
      <c r="D140" s="59">
        <v>2</v>
      </c>
      <c r="E140" s="59" t="s">
        <v>80</v>
      </c>
      <c r="F140" s="59">
        <v>4</v>
      </c>
      <c r="G140" s="59">
        <v>0</v>
      </c>
      <c r="H140" s="59">
        <v>2</v>
      </c>
      <c r="I140" s="59">
        <v>3</v>
      </c>
      <c r="J140" s="59">
        <v>6300</v>
      </c>
      <c r="K140" s="78">
        <f>VLOOKUP(jur[[#This Row],[hwycov_id]],cnf[],10,FALSE)</f>
        <v>6300</v>
      </c>
      <c r="L140" s="229">
        <f t="shared" si="6"/>
        <v>0</v>
      </c>
      <c r="M140" s="228">
        <f t="shared" si="7"/>
        <v>0</v>
      </c>
      <c r="N140" s="228">
        <f t="shared" si="8"/>
        <v>0</v>
      </c>
      <c r="O140" s="59" t="e">
        <f>VLOOKUP(jur[[#This Row],[hwycov_id]],check!$A$2:$P$26,16,FALSE)</f>
        <v>#N/A</v>
      </c>
      <c r="P140" s="59">
        <v>140</v>
      </c>
    </row>
    <row r="141" spans="1:16">
      <c r="A141" s="59">
        <v>15508</v>
      </c>
      <c r="B141" s="59">
        <v>4</v>
      </c>
      <c r="C141" s="59">
        <v>1</v>
      </c>
      <c r="D141" s="59">
        <v>2</v>
      </c>
      <c r="E141" s="59" t="s">
        <v>80</v>
      </c>
      <c r="F141" s="59">
        <v>4</v>
      </c>
      <c r="G141" s="59">
        <v>0</v>
      </c>
      <c r="H141" s="59">
        <v>2</v>
      </c>
      <c r="I141" s="59">
        <v>3</v>
      </c>
      <c r="J141" s="59">
        <v>6400</v>
      </c>
      <c r="K141" s="78">
        <f>VLOOKUP(jur[[#This Row],[hwycov_id]],cnf[],10,FALSE)</f>
        <v>6400</v>
      </c>
      <c r="L141" s="229">
        <f t="shared" si="6"/>
        <v>0</v>
      </c>
      <c r="M141" s="228">
        <f t="shared" si="7"/>
        <v>0</v>
      </c>
      <c r="N141" s="228">
        <f t="shared" si="8"/>
        <v>0</v>
      </c>
      <c r="O141" s="59" t="e">
        <f>VLOOKUP(jur[[#This Row],[hwycov_id]],check!$A$2:$P$26,16,FALSE)</f>
        <v>#N/A</v>
      </c>
      <c r="P141" s="59">
        <v>141</v>
      </c>
    </row>
    <row r="142" spans="1:16">
      <c r="A142" s="59">
        <v>17760</v>
      </c>
      <c r="B142" s="59">
        <v>5</v>
      </c>
      <c r="C142" s="59">
        <v>1</v>
      </c>
      <c r="D142" s="59">
        <v>2</v>
      </c>
      <c r="E142" s="59" t="s">
        <v>80</v>
      </c>
      <c r="F142" s="59">
        <v>4</v>
      </c>
      <c r="G142" s="59">
        <v>0</v>
      </c>
      <c r="H142" s="59">
        <v>2</v>
      </c>
      <c r="I142" s="59">
        <v>3</v>
      </c>
      <c r="J142" s="59">
        <v>6800</v>
      </c>
      <c r="K142" s="78">
        <f>VLOOKUP(jur[[#This Row],[hwycov_id]],cnf[],10,FALSE)</f>
        <v>6800</v>
      </c>
      <c r="L142" s="229">
        <f t="shared" si="6"/>
        <v>0</v>
      </c>
      <c r="M142" s="228">
        <f t="shared" si="7"/>
        <v>0</v>
      </c>
      <c r="N142" s="228">
        <f t="shared" si="8"/>
        <v>0</v>
      </c>
      <c r="O142" s="59" t="e">
        <f>VLOOKUP(jur[[#This Row],[hwycov_id]],check!$A$2:$P$26,16,FALSE)</f>
        <v>#N/A</v>
      </c>
      <c r="P142" s="59">
        <v>142</v>
      </c>
    </row>
    <row r="143" spans="1:16">
      <c r="A143" s="59">
        <v>15525</v>
      </c>
      <c r="B143" s="59">
        <v>4</v>
      </c>
      <c r="C143" s="59">
        <v>1</v>
      </c>
      <c r="D143" s="59">
        <v>2</v>
      </c>
      <c r="E143" s="59" t="s">
        <v>80</v>
      </c>
      <c r="F143" s="59">
        <v>4</v>
      </c>
      <c r="G143" s="59">
        <v>0</v>
      </c>
      <c r="H143" s="59">
        <v>2</v>
      </c>
      <c r="I143" s="59">
        <v>3</v>
      </c>
      <c r="J143" s="59">
        <v>9200</v>
      </c>
      <c r="K143" s="78">
        <f>VLOOKUP(jur[[#This Row],[hwycov_id]],cnf[],10,FALSE)</f>
        <v>9200</v>
      </c>
      <c r="L143" s="229">
        <f t="shared" si="6"/>
        <v>0</v>
      </c>
      <c r="M143" s="228">
        <f t="shared" si="7"/>
        <v>0</v>
      </c>
      <c r="N143" s="228">
        <f t="shared" si="8"/>
        <v>0</v>
      </c>
      <c r="O143" s="59" t="e">
        <f>VLOOKUP(jur[[#This Row],[hwycov_id]],check!$A$2:$P$26,16,FALSE)</f>
        <v>#N/A</v>
      </c>
      <c r="P143" s="59">
        <v>143</v>
      </c>
    </row>
    <row r="144" spans="1:16">
      <c r="A144" s="59">
        <v>19021</v>
      </c>
      <c r="B144" s="59">
        <v>4</v>
      </c>
      <c r="C144" s="59">
        <v>1</v>
      </c>
      <c r="D144" s="59">
        <v>2</v>
      </c>
      <c r="E144" s="59" t="s">
        <v>80</v>
      </c>
      <c r="F144" s="59">
        <v>4</v>
      </c>
      <c r="G144" s="59">
        <v>0</v>
      </c>
      <c r="H144" s="59">
        <v>2</v>
      </c>
      <c r="I144" s="59">
        <v>3</v>
      </c>
      <c r="J144" s="59">
        <v>9900</v>
      </c>
      <c r="K144" s="78">
        <f>VLOOKUP(jur[[#This Row],[hwycov_id]],cnf[],10,FALSE)</f>
        <v>9900</v>
      </c>
      <c r="L144" s="229">
        <f t="shared" si="6"/>
        <v>0</v>
      </c>
      <c r="M144" s="228">
        <f t="shared" si="7"/>
        <v>0</v>
      </c>
      <c r="N144" s="228">
        <f t="shared" si="8"/>
        <v>0</v>
      </c>
      <c r="O144" s="59" t="e">
        <f>VLOOKUP(jur[[#This Row],[hwycov_id]],check!$A$2:$P$26,16,FALSE)</f>
        <v>#N/A</v>
      </c>
      <c r="P144" s="59">
        <v>144</v>
      </c>
    </row>
    <row r="145" spans="1:16">
      <c r="A145" s="59">
        <v>18990</v>
      </c>
      <c r="B145" s="59">
        <v>4</v>
      </c>
      <c r="C145" s="59">
        <v>1</v>
      </c>
      <c r="D145" s="59">
        <v>2</v>
      </c>
      <c r="E145" s="59" t="s">
        <v>80</v>
      </c>
      <c r="F145" s="59">
        <v>4</v>
      </c>
      <c r="G145" s="59">
        <v>1</v>
      </c>
      <c r="H145" s="59">
        <v>2</v>
      </c>
      <c r="I145" s="59">
        <v>3</v>
      </c>
      <c r="J145" s="59">
        <v>10500</v>
      </c>
      <c r="K145" s="78">
        <f>VLOOKUP(jur[[#This Row],[hwycov_id]],cnf[],10,FALSE)</f>
        <v>10500</v>
      </c>
      <c r="L145" s="229">
        <f t="shared" si="6"/>
        <v>0</v>
      </c>
      <c r="M145" s="228">
        <f t="shared" si="7"/>
        <v>0</v>
      </c>
      <c r="N145" s="228">
        <f t="shared" si="8"/>
        <v>0</v>
      </c>
      <c r="O145" s="59" t="e">
        <f>VLOOKUP(jur[[#This Row],[hwycov_id]],check!$A$2:$P$26,16,FALSE)</f>
        <v>#N/A</v>
      </c>
      <c r="P145" s="59">
        <v>145</v>
      </c>
    </row>
    <row r="146" spans="1:16">
      <c r="A146" s="59">
        <v>3488</v>
      </c>
      <c r="B146" s="59">
        <v>5</v>
      </c>
      <c r="C146" s="59">
        <v>1</v>
      </c>
      <c r="D146" s="59">
        <v>2</v>
      </c>
      <c r="E146" s="59" t="s">
        <v>80</v>
      </c>
      <c r="F146" s="59">
        <v>4</v>
      </c>
      <c r="G146" s="59">
        <v>1</v>
      </c>
      <c r="H146" s="59">
        <v>2</v>
      </c>
      <c r="I146" s="59">
        <v>3</v>
      </c>
      <c r="J146" s="59">
        <v>11000</v>
      </c>
      <c r="K146" s="78">
        <f>VLOOKUP(jur[[#This Row],[hwycov_id]],cnf[],10,FALSE)</f>
        <v>11000</v>
      </c>
      <c r="L146" s="229">
        <f t="shared" si="6"/>
        <v>0</v>
      </c>
      <c r="M146" s="228">
        <f t="shared" si="7"/>
        <v>0</v>
      </c>
      <c r="N146" s="228">
        <f t="shared" si="8"/>
        <v>0</v>
      </c>
      <c r="O146" s="59" t="e">
        <f>VLOOKUP(jur[[#This Row],[hwycov_id]],check!$A$2:$P$26,16,FALSE)</f>
        <v>#N/A</v>
      </c>
      <c r="P146" s="59">
        <v>146</v>
      </c>
    </row>
    <row r="147" spans="1:16">
      <c r="A147" s="59">
        <v>14237</v>
      </c>
      <c r="B147" s="59">
        <v>3</v>
      </c>
      <c r="C147" s="59">
        <v>1</v>
      </c>
      <c r="D147" s="59">
        <v>1</v>
      </c>
      <c r="E147" s="59" t="s">
        <v>82</v>
      </c>
      <c r="F147" s="59">
        <v>3</v>
      </c>
      <c r="G147" s="59">
        <v>1</v>
      </c>
      <c r="H147" s="59">
        <v>2</v>
      </c>
      <c r="I147" s="59">
        <v>3</v>
      </c>
      <c r="J147" s="59">
        <v>18000</v>
      </c>
      <c r="K147" s="78">
        <f>VLOOKUP(jur[[#This Row],[hwycov_id]],cnf[],10,FALSE)</f>
        <v>18000</v>
      </c>
      <c r="L147" s="229">
        <f t="shared" si="6"/>
        <v>0</v>
      </c>
      <c r="M147" s="228">
        <f t="shared" si="7"/>
        <v>0</v>
      </c>
      <c r="N147" s="228">
        <f t="shared" si="8"/>
        <v>0</v>
      </c>
      <c r="O147" s="59" t="e">
        <f>VLOOKUP(jur[[#This Row],[hwycov_id]],check!$A$2:$P$26,16,FALSE)</f>
        <v>#N/A</v>
      </c>
      <c r="P147" s="59">
        <v>147</v>
      </c>
    </row>
    <row r="148" spans="1:16">
      <c r="A148" s="59">
        <v>245</v>
      </c>
      <c r="B148" s="59">
        <v>3</v>
      </c>
      <c r="C148" s="59">
        <v>1</v>
      </c>
      <c r="D148" s="59">
        <v>1</v>
      </c>
      <c r="E148" s="59" t="s">
        <v>82</v>
      </c>
      <c r="F148" s="59">
        <v>3</v>
      </c>
      <c r="G148" s="59">
        <v>1</v>
      </c>
      <c r="H148" s="59">
        <v>2</v>
      </c>
      <c r="I148" s="59">
        <v>3</v>
      </c>
      <c r="J148" s="59">
        <v>19052</v>
      </c>
      <c r="K148" s="78">
        <f>VLOOKUP(jur[[#This Row],[hwycov_id]],cnf[],10,FALSE)</f>
        <v>19052</v>
      </c>
      <c r="L148" s="229">
        <f t="shared" si="6"/>
        <v>0</v>
      </c>
      <c r="M148" s="228">
        <f t="shared" si="7"/>
        <v>0</v>
      </c>
      <c r="N148" s="228">
        <f t="shared" si="8"/>
        <v>0</v>
      </c>
      <c r="O148" s="59" t="e">
        <f>VLOOKUP(jur[[#This Row],[hwycov_id]],check!$A$2:$P$26,16,FALSE)</f>
        <v>#N/A</v>
      </c>
      <c r="P148" s="59">
        <v>148</v>
      </c>
    </row>
    <row r="149" spans="1:16">
      <c r="A149" s="59">
        <v>13939</v>
      </c>
      <c r="B149" s="59">
        <v>2</v>
      </c>
      <c r="C149" s="59">
        <v>1</v>
      </c>
      <c r="D149" s="59">
        <v>2</v>
      </c>
      <c r="E149" s="59" t="s">
        <v>82</v>
      </c>
      <c r="F149" s="59">
        <v>3</v>
      </c>
      <c r="G149" s="59">
        <v>2</v>
      </c>
      <c r="H149" s="59">
        <v>2</v>
      </c>
      <c r="I149" s="59">
        <v>3</v>
      </c>
      <c r="J149" s="59">
        <v>21024</v>
      </c>
      <c r="K149" s="78">
        <f>VLOOKUP(jur[[#This Row],[hwycov_id]],cnf[],10,FALSE)</f>
        <v>21024</v>
      </c>
      <c r="L149" s="229">
        <f t="shared" si="6"/>
        <v>0</v>
      </c>
      <c r="M149" s="228">
        <f t="shared" si="7"/>
        <v>0</v>
      </c>
      <c r="N149" s="228">
        <f t="shared" si="8"/>
        <v>0</v>
      </c>
      <c r="O149" s="59" t="e">
        <f>VLOOKUP(jur[[#This Row],[hwycov_id]],check!$A$2:$P$26,16,FALSE)</f>
        <v>#N/A</v>
      </c>
      <c r="P149" s="59">
        <v>149</v>
      </c>
    </row>
    <row r="150" spans="1:16">
      <c r="A150" s="59">
        <v>22904</v>
      </c>
      <c r="B150" s="59">
        <v>2</v>
      </c>
      <c r="C150" s="59">
        <v>1</v>
      </c>
      <c r="D150" s="59">
        <v>2</v>
      </c>
      <c r="E150" s="59" t="s">
        <v>82</v>
      </c>
      <c r="F150" s="59">
        <v>3</v>
      </c>
      <c r="G150" s="59">
        <v>2</v>
      </c>
      <c r="H150" s="59">
        <v>2</v>
      </c>
      <c r="I150" s="59">
        <v>3</v>
      </c>
      <c r="J150" s="59">
        <v>24879</v>
      </c>
      <c r="K150" s="78">
        <f>VLOOKUP(jur[[#This Row],[hwycov_id]],cnf[],10,FALSE)</f>
        <v>24879</v>
      </c>
      <c r="L150" s="229">
        <f t="shared" si="6"/>
        <v>0</v>
      </c>
      <c r="M150" s="228">
        <f t="shared" si="7"/>
        <v>0</v>
      </c>
      <c r="N150" s="228">
        <f t="shared" si="8"/>
        <v>0</v>
      </c>
      <c r="O150" s="59" t="e">
        <f>VLOOKUP(jur[[#This Row],[hwycov_id]],check!$A$2:$P$26,16,FALSE)</f>
        <v>#N/A</v>
      </c>
      <c r="P150" s="59">
        <v>150</v>
      </c>
    </row>
    <row r="151" spans="1:16">
      <c r="A151" s="59">
        <v>16948</v>
      </c>
      <c r="B151" s="59">
        <v>3</v>
      </c>
      <c r="C151" s="59">
        <v>1</v>
      </c>
      <c r="D151" s="59">
        <v>2</v>
      </c>
      <c r="E151" s="59" t="s">
        <v>82</v>
      </c>
      <c r="F151" s="59">
        <v>3</v>
      </c>
      <c r="G151" s="59">
        <v>2</v>
      </c>
      <c r="H151" s="59">
        <v>2</v>
      </c>
      <c r="I151" s="59">
        <v>3</v>
      </c>
      <c r="J151" s="59">
        <v>27766</v>
      </c>
      <c r="K151" s="78">
        <f>VLOOKUP(jur[[#This Row],[hwycov_id]],cnf[],10,FALSE)</f>
        <v>27766</v>
      </c>
      <c r="L151" s="229">
        <f t="shared" si="6"/>
        <v>0</v>
      </c>
      <c r="M151" s="228">
        <f t="shared" si="7"/>
        <v>0</v>
      </c>
      <c r="N151" s="228">
        <f t="shared" si="8"/>
        <v>0</v>
      </c>
      <c r="O151" s="59" t="e">
        <f>VLOOKUP(jur[[#This Row],[hwycov_id]],check!$A$2:$P$26,16,FALSE)</f>
        <v>#N/A</v>
      </c>
      <c r="P151" s="59">
        <v>151</v>
      </c>
    </row>
    <row r="152" spans="1:16">
      <c r="A152" s="59">
        <v>14232</v>
      </c>
      <c r="B152" s="59">
        <v>1</v>
      </c>
      <c r="C152" s="59">
        <v>1</v>
      </c>
      <c r="D152" s="59">
        <v>1</v>
      </c>
      <c r="E152" s="59" t="s">
        <v>82</v>
      </c>
      <c r="F152" s="59">
        <v>1</v>
      </c>
      <c r="G152" s="59">
        <v>4</v>
      </c>
      <c r="H152" s="59">
        <v>2</v>
      </c>
      <c r="I152" s="59">
        <v>3</v>
      </c>
      <c r="J152" s="59">
        <v>42674</v>
      </c>
      <c r="K152" s="78">
        <f>VLOOKUP(jur[[#This Row],[hwycov_id]],cnf[],10,FALSE)</f>
        <v>42674</v>
      </c>
      <c r="L152" s="229">
        <f t="shared" si="6"/>
        <v>0</v>
      </c>
      <c r="M152" s="228">
        <f t="shared" si="7"/>
        <v>0</v>
      </c>
      <c r="N152" s="228">
        <f t="shared" si="8"/>
        <v>0</v>
      </c>
      <c r="O152" s="59" t="e">
        <f>VLOOKUP(jur[[#This Row],[hwycov_id]],check!$A$2:$P$26,16,FALSE)</f>
        <v>#N/A</v>
      </c>
      <c r="P152" s="59">
        <v>152</v>
      </c>
    </row>
    <row r="153" spans="1:16">
      <c r="A153" s="59">
        <v>7724</v>
      </c>
      <c r="B153" s="59">
        <v>1</v>
      </c>
      <c r="C153" s="59">
        <v>1</v>
      </c>
      <c r="D153" s="59">
        <v>1</v>
      </c>
      <c r="E153" s="59" t="s">
        <v>82</v>
      </c>
      <c r="F153" s="59">
        <v>1</v>
      </c>
      <c r="G153" s="59">
        <v>4</v>
      </c>
      <c r="H153" s="59">
        <v>2</v>
      </c>
      <c r="I153" s="59">
        <v>3</v>
      </c>
      <c r="J153" s="59">
        <v>42960</v>
      </c>
      <c r="K153" s="78">
        <f>VLOOKUP(jur[[#This Row],[hwycov_id]],cnf[],10,FALSE)</f>
        <v>42960</v>
      </c>
      <c r="L153" s="229">
        <f t="shared" si="6"/>
        <v>0</v>
      </c>
      <c r="M153" s="228">
        <f t="shared" si="7"/>
        <v>0</v>
      </c>
      <c r="N153" s="228">
        <f t="shared" si="8"/>
        <v>0</v>
      </c>
      <c r="O153" s="59" t="e">
        <f>VLOOKUP(jur[[#This Row],[hwycov_id]],check!$A$2:$P$26,16,FALSE)</f>
        <v>#N/A</v>
      </c>
      <c r="P153" s="59">
        <v>153</v>
      </c>
    </row>
    <row r="154" spans="1:16">
      <c r="A154" s="59">
        <v>28659</v>
      </c>
      <c r="B154" s="59">
        <v>7</v>
      </c>
      <c r="C154" s="59">
        <v>1</v>
      </c>
      <c r="D154" s="59">
        <v>2</v>
      </c>
      <c r="E154" s="59" t="s">
        <v>80</v>
      </c>
      <c r="F154" s="59">
        <v>4</v>
      </c>
      <c r="G154" s="59">
        <v>0</v>
      </c>
      <c r="H154" s="59">
        <v>3</v>
      </c>
      <c r="I154" s="59">
        <v>4</v>
      </c>
      <c r="J154" s="59">
        <v>6000</v>
      </c>
      <c r="K154" s="78">
        <f>VLOOKUP(jur[[#This Row],[hwycov_id]],cnf[],10,FALSE)</f>
        <v>6000</v>
      </c>
      <c r="L154" s="229">
        <f t="shared" si="6"/>
        <v>0</v>
      </c>
      <c r="M154" s="228">
        <f t="shared" si="7"/>
        <v>0</v>
      </c>
      <c r="N154" s="228">
        <f t="shared" si="8"/>
        <v>0</v>
      </c>
      <c r="O154" s="59" t="e">
        <f>VLOOKUP(jur[[#This Row],[hwycov_id]],check!$A$2:$P$26,16,FALSE)</f>
        <v>#N/A</v>
      </c>
      <c r="P154" s="59">
        <v>154</v>
      </c>
    </row>
    <row r="155" spans="1:16">
      <c r="A155" s="59">
        <v>2610</v>
      </c>
      <c r="B155" s="59">
        <v>4</v>
      </c>
      <c r="C155" s="59">
        <v>1</v>
      </c>
      <c r="D155" s="59">
        <v>2</v>
      </c>
      <c r="E155" s="59" t="s">
        <v>80</v>
      </c>
      <c r="F155" s="59">
        <v>4</v>
      </c>
      <c r="G155" s="59">
        <v>1</v>
      </c>
      <c r="H155" s="59">
        <v>3</v>
      </c>
      <c r="I155" s="59">
        <v>4</v>
      </c>
      <c r="J155" s="59">
        <v>15800</v>
      </c>
      <c r="K155" s="78">
        <f>VLOOKUP(jur[[#This Row],[hwycov_id]],cnf[],10,FALSE)</f>
        <v>15800</v>
      </c>
      <c r="L155" s="229">
        <f t="shared" si="6"/>
        <v>0</v>
      </c>
      <c r="M155" s="228">
        <f t="shared" si="7"/>
        <v>0</v>
      </c>
      <c r="N155" s="228">
        <f t="shared" si="8"/>
        <v>0</v>
      </c>
      <c r="O155" s="59" t="e">
        <f>VLOOKUP(jur[[#This Row],[hwycov_id]],check!$A$2:$P$26,16,FALSE)</f>
        <v>#N/A</v>
      </c>
      <c r="P155" s="59">
        <v>155</v>
      </c>
    </row>
    <row r="156" spans="1:16">
      <c r="A156" s="59">
        <v>13853</v>
      </c>
      <c r="B156" s="59">
        <v>3</v>
      </c>
      <c r="C156" s="59">
        <v>1</v>
      </c>
      <c r="D156" s="59">
        <v>2</v>
      </c>
      <c r="E156" s="59" t="s">
        <v>80</v>
      </c>
      <c r="F156" s="59">
        <v>3</v>
      </c>
      <c r="G156" s="59">
        <v>1</v>
      </c>
      <c r="H156" s="59">
        <v>3</v>
      </c>
      <c r="I156" s="59">
        <v>4</v>
      </c>
      <c r="J156" s="59">
        <v>19500</v>
      </c>
      <c r="K156" s="78">
        <f>VLOOKUP(jur[[#This Row],[hwycov_id]],cnf[],10,FALSE)</f>
        <v>19500</v>
      </c>
      <c r="L156" s="229">
        <f t="shared" si="6"/>
        <v>0</v>
      </c>
      <c r="M156" s="228">
        <f t="shared" si="7"/>
        <v>0</v>
      </c>
      <c r="N156" s="228">
        <f t="shared" si="8"/>
        <v>0</v>
      </c>
      <c r="O156" s="59" t="e">
        <f>VLOOKUP(jur[[#This Row],[hwycov_id]],check!$A$2:$P$26,16,FALSE)</f>
        <v>#N/A</v>
      </c>
      <c r="P156" s="59">
        <v>156</v>
      </c>
    </row>
    <row r="157" spans="1:16">
      <c r="A157" s="59">
        <v>13847</v>
      </c>
      <c r="B157" s="59">
        <v>4</v>
      </c>
      <c r="C157" s="59">
        <v>1</v>
      </c>
      <c r="D157" s="59">
        <v>2</v>
      </c>
      <c r="E157" s="59" t="s">
        <v>80</v>
      </c>
      <c r="F157" s="59">
        <v>4</v>
      </c>
      <c r="G157" s="59">
        <v>2</v>
      </c>
      <c r="H157" s="59">
        <v>3</v>
      </c>
      <c r="I157" s="59">
        <v>4</v>
      </c>
      <c r="J157" s="59">
        <v>20400</v>
      </c>
      <c r="K157" s="78">
        <f>VLOOKUP(jur[[#This Row],[hwycov_id]],cnf[],10,FALSE)</f>
        <v>20400</v>
      </c>
      <c r="L157" s="229">
        <f t="shared" si="6"/>
        <v>0</v>
      </c>
      <c r="M157" s="228">
        <f t="shared" si="7"/>
        <v>0</v>
      </c>
      <c r="N157" s="228">
        <f t="shared" si="8"/>
        <v>0</v>
      </c>
      <c r="O157" s="59" t="e">
        <f>VLOOKUP(jur[[#This Row],[hwycov_id]],check!$A$2:$P$26,16,FALSE)</f>
        <v>#N/A</v>
      </c>
      <c r="P157" s="59">
        <v>157</v>
      </c>
    </row>
    <row r="158" spans="1:16">
      <c r="A158" s="59">
        <v>13851</v>
      </c>
      <c r="B158" s="59">
        <v>4</v>
      </c>
      <c r="C158" s="59">
        <v>1</v>
      </c>
      <c r="D158" s="59">
        <v>2</v>
      </c>
      <c r="E158" s="59" t="s">
        <v>80</v>
      </c>
      <c r="F158" s="59">
        <v>4</v>
      </c>
      <c r="G158" s="59">
        <v>2</v>
      </c>
      <c r="H158" s="59">
        <v>3</v>
      </c>
      <c r="I158" s="59">
        <v>4</v>
      </c>
      <c r="J158" s="59">
        <v>21100</v>
      </c>
      <c r="K158" s="78">
        <f>VLOOKUP(jur[[#This Row],[hwycov_id]],cnf[],10,FALSE)</f>
        <v>21100</v>
      </c>
      <c r="L158" s="229">
        <f t="shared" si="6"/>
        <v>0</v>
      </c>
      <c r="M158" s="228">
        <f t="shared" si="7"/>
        <v>0</v>
      </c>
      <c r="N158" s="228">
        <f t="shared" si="8"/>
        <v>0</v>
      </c>
      <c r="O158" s="59" t="e">
        <f>VLOOKUP(jur[[#This Row],[hwycov_id]],check!$A$2:$P$26,16,FALSE)</f>
        <v>#N/A</v>
      </c>
      <c r="P158" s="59">
        <v>158</v>
      </c>
    </row>
    <row r="159" spans="1:16">
      <c r="A159" s="59">
        <v>12970</v>
      </c>
      <c r="B159" s="59">
        <v>7</v>
      </c>
      <c r="C159" s="59">
        <v>1</v>
      </c>
      <c r="D159" s="59">
        <v>2</v>
      </c>
      <c r="E159" s="59" t="s">
        <v>80</v>
      </c>
      <c r="F159" s="59">
        <v>4</v>
      </c>
      <c r="G159" s="59">
        <v>0</v>
      </c>
      <c r="H159" s="59">
        <v>5</v>
      </c>
      <c r="I159" s="59">
        <v>5</v>
      </c>
      <c r="J159" s="59">
        <v>1400</v>
      </c>
      <c r="K159" s="78">
        <f>VLOOKUP(jur[[#This Row],[hwycov_id]],cnf[],10,FALSE)</f>
        <v>1400</v>
      </c>
      <c r="L159" s="229">
        <f t="shared" si="6"/>
        <v>0</v>
      </c>
      <c r="M159" s="228">
        <f t="shared" si="7"/>
        <v>0</v>
      </c>
      <c r="N159" s="228">
        <f t="shared" si="8"/>
        <v>0</v>
      </c>
      <c r="O159" s="59" t="e">
        <f>VLOOKUP(jur[[#This Row],[hwycov_id]],check!$A$2:$P$26,16,FALSE)</f>
        <v>#N/A</v>
      </c>
      <c r="P159" s="59">
        <v>159</v>
      </c>
    </row>
    <row r="160" spans="1:16">
      <c r="A160" s="59">
        <v>12668</v>
      </c>
      <c r="B160" s="59">
        <v>5</v>
      </c>
      <c r="C160" s="59">
        <v>1</v>
      </c>
      <c r="D160" s="59">
        <v>2</v>
      </c>
      <c r="E160" s="59" t="s">
        <v>80</v>
      </c>
      <c r="F160" s="59">
        <v>4</v>
      </c>
      <c r="G160" s="59">
        <v>0</v>
      </c>
      <c r="H160" s="59">
        <v>5</v>
      </c>
      <c r="I160" s="59">
        <v>5</v>
      </c>
      <c r="J160" s="59">
        <v>2000</v>
      </c>
      <c r="K160" s="78">
        <f>VLOOKUP(jur[[#This Row],[hwycov_id]],cnf[],10,FALSE)</f>
        <v>2000</v>
      </c>
      <c r="L160" s="229">
        <f t="shared" si="6"/>
        <v>0</v>
      </c>
      <c r="M160" s="228">
        <f t="shared" si="7"/>
        <v>0</v>
      </c>
      <c r="N160" s="228">
        <f t="shared" si="8"/>
        <v>0</v>
      </c>
      <c r="O160" s="59" t="e">
        <f>VLOOKUP(jur[[#This Row],[hwycov_id]],check!$A$2:$P$26,16,FALSE)</f>
        <v>#N/A</v>
      </c>
      <c r="P160" s="59">
        <v>160</v>
      </c>
    </row>
    <row r="161" spans="1:16">
      <c r="A161" s="59">
        <v>12975</v>
      </c>
      <c r="B161" s="59">
        <v>5</v>
      </c>
      <c r="C161" s="59">
        <v>1</v>
      </c>
      <c r="D161" s="59">
        <v>2</v>
      </c>
      <c r="E161" s="59" t="s">
        <v>80</v>
      </c>
      <c r="F161" s="59">
        <v>4</v>
      </c>
      <c r="G161" s="59">
        <v>0</v>
      </c>
      <c r="H161" s="59">
        <v>5</v>
      </c>
      <c r="I161" s="59">
        <v>5</v>
      </c>
      <c r="J161" s="59">
        <v>2500</v>
      </c>
      <c r="K161" s="78">
        <f>VLOOKUP(jur[[#This Row],[hwycov_id]],cnf[],10,FALSE)</f>
        <v>2500</v>
      </c>
      <c r="L161" s="229">
        <f t="shared" si="6"/>
        <v>0</v>
      </c>
      <c r="M161" s="228">
        <f t="shared" si="7"/>
        <v>0</v>
      </c>
      <c r="N161" s="228">
        <f t="shared" si="8"/>
        <v>0</v>
      </c>
      <c r="O161" s="59" t="e">
        <f>VLOOKUP(jur[[#This Row],[hwycov_id]],check!$A$2:$P$26,16,FALSE)</f>
        <v>#N/A</v>
      </c>
      <c r="P161" s="59">
        <v>161</v>
      </c>
    </row>
    <row r="162" spans="1:16">
      <c r="A162" s="59">
        <v>11262</v>
      </c>
      <c r="B162" s="59">
        <v>5</v>
      </c>
      <c r="C162" s="59">
        <v>1</v>
      </c>
      <c r="D162" s="59">
        <v>2</v>
      </c>
      <c r="E162" s="59" t="s">
        <v>80</v>
      </c>
      <c r="F162" s="59">
        <v>4</v>
      </c>
      <c r="G162" s="59">
        <v>0</v>
      </c>
      <c r="H162" s="59">
        <v>5</v>
      </c>
      <c r="I162" s="59">
        <v>5</v>
      </c>
      <c r="J162" s="59">
        <v>2800</v>
      </c>
      <c r="K162" s="78">
        <f>VLOOKUP(jur[[#This Row],[hwycov_id]],cnf[],10,FALSE)</f>
        <v>2800</v>
      </c>
      <c r="L162" s="229">
        <f t="shared" si="6"/>
        <v>0</v>
      </c>
      <c r="M162" s="228">
        <f t="shared" si="7"/>
        <v>0</v>
      </c>
      <c r="N162" s="228">
        <f t="shared" si="8"/>
        <v>0</v>
      </c>
      <c r="O162" s="59" t="e">
        <f>VLOOKUP(jur[[#This Row],[hwycov_id]],check!$A$2:$P$26,16,FALSE)</f>
        <v>#N/A</v>
      </c>
      <c r="P162" s="59">
        <v>162</v>
      </c>
    </row>
    <row r="163" spans="1:16">
      <c r="A163" s="59">
        <v>20123</v>
      </c>
      <c r="B163" s="59">
        <v>5</v>
      </c>
      <c r="C163" s="59">
        <v>1</v>
      </c>
      <c r="D163" s="59">
        <v>2</v>
      </c>
      <c r="E163" s="59" t="s">
        <v>80</v>
      </c>
      <c r="F163" s="59">
        <v>4</v>
      </c>
      <c r="G163" s="59">
        <v>0</v>
      </c>
      <c r="H163" s="59">
        <v>5</v>
      </c>
      <c r="I163" s="59">
        <v>5</v>
      </c>
      <c r="J163" s="59">
        <v>3200</v>
      </c>
      <c r="K163" s="78">
        <f>VLOOKUP(jur[[#This Row],[hwycov_id]],cnf[],10,FALSE)</f>
        <v>3200</v>
      </c>
      <c r="L163" s="229">
        <f t="shared" si="6"/>
        <v>0</v>
      </c>
      <c r="M163" s="228">
        <f t="shared" si="7"/>
        <v>0</v>
      </c>
      <c r="N163" s="228">
        <f t="shared" si="8"/>
        <v>0</v>
      </c>
      <c r="O163" s="59" t="e">
        <f>VLOOKUP(jur[[#This Row],[hwycov_id]],check!$A$2:$P$26,16,FALSE)</f>
        <v>#N/A</v>
      </c>
      <c r="P163" s="59">
        <v>163</v>
      </c>
    </row>
    <row r="164" spans="1:16">
      <c r="A164" s="59">
        <v>28183</v>
      </c>
      <c r="B164" s="59">
        <v>9</v>
      </c>
      <c r="C164" s="59">
        <v>1</v>
      </c>
      <c r="D164" s="59">
        <v>1</v>
      </c>
      <c r="E164" s="59" t="s">
        <v>78</v>
      </c>
      <c r="F164" s="59">
        <v>2</v>
      </c>
      <c r="G164" s="59">
        <v>0</v>
      </c>
      <c r="H164" s="59">
        <v>5</v>
      </c>
      <c r="I164" s="59">
        <v>5</v>
      </c>
      <c r="J164" s="59">
        <v>3300</v>
      </c>
      <c r="K164" s="78">
        <f>VLOOKUP(jur[[#This Row],[hwycov_id]],cnf[],10,FALSE)</f>
        <v>3300</v>
      </c>
      <c r="L164" s="229">
        <f t="shared" si="6"/>
        <v>0</v>
      </c>
      <c r="M164" s="228">
        <f t="shared" si="7"/>
        <v>0</v>
      </c>
      <c r="N164" s="228">
        <f t="shared" si="8"/>
        <v>0</v>
      </c>
      <c r="O164" s="59" t="e">
        <f>VLOOKUP(jur[[#This Row],[hwycov_id]],check!$A$2:$P$26,16,FALSE)</f>
        <v>#N/A</v>
      </c>
      <c r="P164" s="59">
        <v>164</v>
      </c>
    </row>
    <row r="165" spans="1:16">
      <c r="A165" s="59">
        <v>12664</v>
      </c>
      <c r="B165" s="59">
        <v>4</v>
      </c>
      <c r="C165" s="59">
        <v>1</v>
      </c>
      <c r="D165" s="59">
        <v>2</v>
      </c>
      <c r="E165" s="59" t="s">
        <v>80</v>
      </c>
      <c r="F165" s="59">
        <v>4</v>
      </c>
      <c r="G165" s="59">
        <v>0</v>
      </c>
      <c r="H165" s="59">
        <v>5</v>
      </c>
      <c r="I165" s="59">
        <v>5</v>
      </c>
      <c r="J165" s="59">
        <v>3500</v>
      </c>
      <c r="K165" s="78">
        <f>VLOOKUP(jur[[#This Row],[hwycov_id]],cnf[],10,FALSE)</f>
        <v>3500</v>
      </c>
      <c r="L165" s="229">
        <f t="shared" si="6"/>
        <v>0</v>
      </c>
      <c r="M165" s="228">
        <f t="shared" si="7"/>
        <v>0</v>
      </c>
      <c r="N165" s="228">
        <f t="shared" si="8"/>
        <v>0</v>
      </c>
      <c r="O165" s="59" t="e">
        <f>VLOOKUP(jur[[#This Row],[hwycov_id]],check!$A$2:$P$26,16,FALSE)</f>
        <v>#N/A</v>
      </c>
      <c r="P165" s="59">
        <v>165</v>
      </c>
    </row>
    <row r="166" spans="1:16">
      <c r="A166" s="59">
        <v>1003</v>
      </c>
      <c r="B166" s="59">
        <v>5</v>
      </c>
      <c r="C166" s="59">
        <v>1</v>
      </c>
      <c r="D166" s="59">
        <v>2</v>
      </c>
      <c r="E166" s="59" t="s">
        <v>80</v>
      </c>
      <c r="F166" s="59">
        <v>4</v>
      </c>
      <c r="G166" s="59">
        <v>0</v>
      </c>
      <c r="H166" s="59">
        <v>5</v>
      </c>
      <c r="I166" s="59">
        <v>5</v>
      </c>
      <c r="J166" s="59">
        <v>3500</v>
      </c>
      <c r="K166" s="78">
        <f>VLOOKUP(jur[[#This Row],[hwycov_id]],cnf[],10,FALSE)</f>
        <v>3500</v>
      </c>
      <c r="L166" s="229">
        <f t="shared" si="6"/>
        <v>0</v>
      </c>
      <c r="M166" s="228">
        <f t="shared" si="7"/>
        <v>0</v>
      </c>
      <c r="N166" s="228">
        <f t="shared" si="8"/>
        <v>0</v>
      </c>
      <c r="O166" s="59" t="e">
        <f>VLOOKUP(jur[[#This Row],[hwycov_id]],check!$A$2:$P$26,16,FALSE)</f>
        <v>#N/A</v>
      </c>
      <c r="P166" s="59">
        <v>166</v>
      </c>
    </row>
    <row r="167" spans="1:16">
      <c r="A167" s="59">
        <v>4642</v>
      </c>
      <c r="B167" s="59">
        <v>5</v>
      </c>
      <c r="C167" s="59">
        <v>1</v>
      </c>
      <c r="D167" s="59">
        <v>2</v>
      </c>
      <c r="E167" s="59" t="s">
        <v>80</v>
      </c>
      <c r="F167" s="59">
        <v>4</v>
      </c>
      <c r="G167" s="59">
        <v>0</v>
      </c>
      <c r="H167" s="59">
        <v>5</v>
      </c>
      <c r="I167" s="59">
        <v>5</v>
      </c>
      <c r="J167" s="59">
        <v>3900</v>
      </c>
      <c r="K167" s="78">
        <f>VLOOKUP(jur[[#This Row],[hwycov_id]],cnf[],10,FALSE)</f>
        <v>3900</v>
      </c>
      <c r="L167" s="229">
        <f t="shared" si="6"/>
        <v>0</v>
      </c>
      <c r="M167" s="228">
        <f t="shared" si="7"/>
        <v>0</v>
      </c>
      <c r="N167" s="228">
        <f t="shared" si="8"/>
        <v>0</v>
      </c>
      <c r="O167" s="59" t="e">
        <f>VLOOKUP(jur[[#This Row],[hwycov_id]],check!$A$2:$P$26,16,FALSE)</f>
        <v>#N/A</v>
      </c>
      <c r="P167" s="59">
        <v>167</v>
      </c>
    </row>
    <row r="168" spans="1:16">
      <c r="A168" s="59">
        <v>28164</v>
      </c>
      <c r="B168" s="59">
        <v>9</v>
      </c>
      <c r="C168" s="59">
        <v>1</v>
      </c>
      <c r="D168" s="59">
        <v>1</v>
      </c>
      <c r="E168" s="59" t="s">
        <v>78</v>
      </c>
      <c r="F168" s="59">
        <v>2</v>
      </c>
      <c r="G168" s="59">
        <v>0</v>
      </c>
      <c r="H168" s="59">
        <v>5</v>
      </c>
      <c r="I168" s="59">
        <v>5</v>
      </c>
      <c r="J168" s="59">
        <v>3944</v>
      </c>
      <c r="K168" s="78">
        <f>VLOOKUP(jur[[#This Row],[hwycov_id]],cnf[],10,FALSE)</f>
        <v>3944</v>
      </c>
      <c r="L168" s="229">
        <f t="shared" si="6"/>
        <v>0</v>
      </c>
      <c r="M168" s="228">
        <f t="shared" si="7"/>
        <v>0</v>
      </c>
      <c r="N168" s="228">
        <f t="shared" si="8"/>
        <v>0</v>
      </c>
      <c r="O168" s="59" t="e">
        <f>VLOOKUP(jur[[#This Row],[hwycov_id]],check!$A$2:$P$26,16,FALSE)</f>
        <v>#N/A</v>
      </c>
      <c r="P168" s="59">
        <v>168</v>
      </c>
    </row>
    <row r="169" spans="1:16">
      <c r="A169" s="59">
        <v>19975</v>
      </c>
      <c r="B169" s="59">
        <v>4</v>
      </c>
      <c r="C169" s="59">
        <v>1</v>
      </c>
      <c r="D169" s="59">
        <v>2</v>
      </c>
      <c r="E169" s="59" t="s">
        <v>80</v>
      </c>
      <c r="F169" s="59">
        <v>4</v>
      </c>
      <c r="G169" s="59">
        <v>0</v>
      </c>
      <c r="H169" s="59">
        <v>5</v>
      </c>
      <c r="I169" s="59">
        <v>5</v>
      </c>
      <c r="J169" s="59">
        <v>4000</v>
      </c>
      <c r="K169" s="78">
        <f>VLOOKUP(jur[[#This Row],[hwycov_id]],cnf[],10,FALSE)</f>
        <v>4000</v>
      </c>
      <c r="L169" s="229">
        <f t="shared" si="6"/>
        <v>0</v>
      </c>
      <c r="M169" s="228">
        <f t="shared" si="7"/>
        <v>0</v>
      </c>
      <c r="N169" s="228">
        <f t="shared" si="8"/>
        <v>0</v>
      </c>
      <c r="O169" s="59" t="e">
        <f>VLOOKUP(jur[[#This Row],[hwycov_id]],check!$A$2:$P$26,16,FALSE)</f>
        <v>#N/A</v>
      </c>
      <c r="P169" s="59">
        <v>169</v>
      </c>
    </row>
    <row r="170" spans="1:16">
      <c r="A170" s="59">
        <v>17509</v>
      </c>
      <c r="B170" s="59">
        <v>5</v>
      </c>
      <c r="C170" s="59">
        <v>1</v>
      </c>
      <c r="D170" s="59">
        <v>2</v>
      </c>
      <c r="E170" s="59" t="s">
        <v>80</v>
      </c>
      <c r="F170" s="59">
        <v>4</v>
      </c>
      <c r="G170" s="59">
        <v>0</v>
      </c>
      <c r="H170" s="59">
        <v>5</v>
      </c>
      <c r="I170" s="59">
        <v>5</v>
      </c>
      <c r="J170" s="59">
        <v>4000</v>
      </c>
      <c r="K170" s="78">
        <f>VLOOKUP(jur[[#This Row],[hwycov_id]],cnf[],10,FALSE)</f>
        <v>4000</v>
      </c>
      <c r="L170" s="229">
        <f t="shared" si="6"/>
        <v>0</v>
      </c>
      <c r="M170" s="228">
        <f t="shared" si="7"/>
        <v>0</v>
      </c>
      <c r="N170" s="228">
        <f t="shared" si="8"/>
        <v>0</v>
      </c>
      <c r="O170" s="59" t="e">
        <f>VLOOKUP(jur[[#This Row],[hwycov_id]],check!$A$2:$P$26,16,FALSE)</f>
        <v>#N/A</v>
      </c>
      <c r="P170" s="59">
        <v>170</v>
      </c>
    </row>
    <row r="171" spans="1:16">
      <c r="A171" s="59">
        <v>12671</v>
      </c>
      <c r="B171" s="59">
        <v>3</v>
      </c>
      <c r="C171" s="59">
        <v>1</v>
      </c>
      <c r="D171" s="59">
        <v>2</v>
      </c>
      <c r="E171" s="59" t="s">
        <v>80</v>
      </c>
      <c r="F171" s="59">
        <v>3</v>
      </c>
      <c r="G171" s="59">
        <v>0</v>
      </c>
      <c r="H171" s="59">
        <v>5</v>
      </c>
      <c r="I171" s="59">
        <v>5</v>
      </c>
      <c r="J171" s="59">
        <v>4500</v>
      </c>
      <c r="K171" s="78">
        <f>VLOOKUP(jur[[#This Row],[hwycov_id]],cnf[],10,FALSE)</f>
        <v>4500</v>
      </c>
      <c r="L171" s="229">
        <f t="shared" si="6"/>
        <v>0</v>
      </c>
      <c r="M171" s="228">
        <f t="shared" si="7"/>
        <v>0</v>
      </c>
      <c r="N171" s="228">
        <f t="shared" si="8"/>
        <v>0</v>
      </c>
      <c r="O171" s="59" t="e">
        <f>VLOOKUP(jur[[#This Row],[hwycov_id]],check!$A$2:$P$26,16,FALSE)</f>
        <v>#N/A</v>
      </c>
      <c r="P171" s="59">
        <v>171</v>
      </c>
    </row>
    <row r="172" spans="1:16">
      <c r="A172" s="59">
        <v>12985</v>
      </c>
      <c r="B172" s="59">
        <v>4</v>
      </c>
      <c r="C172" s="59">
        <v>1</v>
      </c>
      <c r="D172" s="59">
        <v>2</v>
      </c>
      <c r="E172" s="59" t="s">
        <v>80</v>
      </c>
      <c r="F172" s="59">
        <v>4</v>
      </c>
      <c r="G172" s="59">
        <v>0</v>
      </c>
      <c r="H172" s="59">
        <v>5</v>
      </c>
      <c r="I172" s="59">
        <v>5</v>
      </c>
      <c r="J172" s="59">
        <v>4500</v>
      </c>
      <c r="K172" s="78">
        <f>VLOOKUP(jur[[#This Row],[hwycov_id]],cnf[],10,FALSE)</f>
        <v>4500</v>
      </c>
      <c r="L172" s="229">
        <f t="shared" si="6"/>
        <v>0</v>
      </c>
      <c r="M172" s="228">
        <f t="shared" si="7"/>
        <v>0</v>
      </c>
      <c r="N172" s="228">
        <f t="shared" si="8"/>
        <v>0</v>
      </c>
      <c r="O172" s="59" t="e">
        <f>VLOOKUP(jur[[#This Row],[hwycov_id]],check!$A$2:$P$26,16,FALSE)</f>
        <v>#N/A</v>
      </c>
      <c r="P172" s="59">
        <v>172</v>
      </c>
    </row>
    <row r="173" spans="1:16">
      <c r="A173" s="59">
        <v>12685</v>
      </c>
      <c r="B173" s="59">
        <v>3</v>
      </c>
      <c r="C173" s="59">
        <v>1</v>
      </c>
      <c r="D173" s="59">
        <v>2</v>
      </c>
      <c r="E173" s="59" t="s">
        <v>80</v>
      </c>
      <c r="F173" s="59">
        <v>3</v>
      </c>
      <c r="G173" s="59">
        <v>0</v>
      </c>
      <c r="H173" s="59">
        <v>5</v>
      </c>
      <c r="I173" s="59">
        <v>5</v>
      </c>
      <c r="J173" s="59">
        <v>4700</v>
      </c>
      <c r="K173" s="78">
        <f>VLOOKUP(jur[[#This Row],[hwycov_id]],cnf[],10,FALSE)</f>
        <v>4700</v>
      </c>
      <c r="L173" s="229">
        <f t="shared" si="6"/>
        <v>0</v>
      </c>
      <c r="M173" s="228">
        <f t="shared" si="7"/>
        <v>0</v>
      </c>
      <c r="N173" s="228">
        <f t="shared" si="8"/>
        <v>0</v>
      </c>
      <c r="O173" s="59" t="e">
        <f>VLOOKUP(jur[[#This Row],[hwycov_id]],check!$A$2:$P$26,16,FALSE)</f>
        <v>#N/A</v>
      </c>
      <c r="P173" s="59">
        <v>173</v>
      </c>
    </row>
    <row r="174" spans="1:16">
      <c r="A174" s="59">
        <v>1477</v>
      </c>
      <c r="B174" s="59">
        <v>4</v>
      </c>
      <c r="C174" s="59">
        <v>1</v>
      </c>
      <c r="D174" s="59">
        <v>2</v>
      </c>
      <c r="E174" s="59" t="s">
        <v>80</v>
      </c>
      <c r="F174" s="59">
        <v>4</v>
      </c>
      <c r="G174" s="59">
        <v>0</v>
      </c>
      <c r="H174" s="59">
        <v>5</v>
      </c>
      <c r="I174" s="59">
        <v>5</v>
      </c>
      <c r="J174" s="59">
        <v>4700</v>
      </c>
      <c r="K174" s="78">
        <f>VLOOKUP(jur[[#This Row],[hwycov_id]],cnf[],10,FALSE)</f>
        <v>4700</v>
      </c>
      <c r="L174" s="229">
        <f t="shared" si="6"/>
        <v>0</v>
      </c>
      <c r="M174" s="228">
        <f t="shared" si="7"/>
        <v>0</v>
      </c>
      <c r="N174" s="228">
        <f t="shared" si="8"/>
        <v>0</v>
      </c>
      <c r="O174" s="59" t="e">
        <f>VLOOKUP(jur[[#This Row],[hwycov_id]],check!$A$2:$P$26,16,FALSE)</f>
        <v>#N/A</v>
      </c>
      <c r="P174" s="59">
        <v>174</v>
      </c>
    </row>
    <row r="175" spans="1:16">
      <c r="A175" s="59">
        <v>17046</v>
      </c>
      <c r="B175" s="59">
        <v>4</v>
      </c>
      <c r="C175" s="59">
        <v>1</v>
      </c>
      <c r="D175" s="59">
        <v>2</v>
      </c>
      <c r="E175" s="59" t="s">
        <v>80</v>
      </c>
      <c r="F175" s="59">
        <v>4</v>
      </c>
      <c r="G175" s="59">
        <v>0</v>
      </c>
      <c r="H175" s="59">
        <v>5</v>
      </c>
      <c r="I175" s="59">
        <v>5</v>
      </c>
      <c r="J175" s="59">
        <v>4900</v>
      </c>
      <c r="K175" s="78">
        <f>VLOOKUP(jur[[#This Row],[hwycov_id]],cnf[],10,FALSE)</f>
        <v>4900</v>
      </c>
      <c r="L175" s="229">
        <f t="shared" si="6"/>
        <v>0</v>
      </c>
      <c r="M175" s="228">
        <f t="shared" si="7"/>
        <v>0</v>
      </c>
      <c r="N175" s="228">
        <f t="shared" si="8"/>
        <v>0</v>
      </c>
      <c r="O175" s="59" t="e">
        <f>VLOOKUP(jur[[#This Row],[hwycov_id]],check!$A$2:$P$26,16,FALSE)</f>
        <v>#N/A</v>
      </c>
      <c r="P175" s="59">
        <v>175</v>
      </c>
    </row>
    <row r="176" spans="1:16">
      <c r="A176" s="59">
        <v>13066</v>
      </c>
      <c r="B176" s="59">
        <v>5</v>
      </c>
      <c r="C176" s="59">
        <v>1</v>
      </c>
      <c r="D176" s="59">
        <v>2</v>
      </c>
      <c r="E176" s="59" t="s">
        <v>80</v>
      </c>
      <c r="F176" s="59">
        <v>4</v>
      </c>
      <c r="G176" s="59">
        <v>0</v>
      </c>
      <c r="H176" s="59">
        <v>5</v>
      </c>
      <c r="I176" s="59">
        <v>5</v>
      </c>
      <c r="J176" s="59">
        <v>5000</v>
      </c>
      <c r="K176" s="78">
        <f>VLOOKUP(jur[[#This Row],[hwycov_id]],cnf[],10,FALSE)</f>
        <v>5000</v>
      </c>
      <c r="L176" s="229">
        <f t="shared" si="6"/>
        <v>0</v>
      </c>
      <c r="M176" s="228">
        <f t="shared" si="7"/>
        <v>0</v>
      </c>
      <c r="N176" s="228">
        <f t="shared" si="8"/>
        <v>0</v>
      </c>
      <c r="O176" s="59" t="e">
        <f>VLOOKUP(jur[[#This Row],[hwycov_id]],check!$A$2:$P$26,16,FALSE)</f>
        <v>#N/A</v>
      </c>
      <c r="P176" s="59">
        <v>176</v>
      </c>
    </row>
    <row r="177" spans="1:16">
      <c r="A177" s="59">
        <v>1488</v>
      </c>
      <c r="B177" s="59">
        <v>3</v>
      </c>
      <c r="C177" s="59">
        <v>1</v>
      </c>
      <c r="D177" s="59">
        <v>2</v>
      </c>
      <c r="E177" s="59" t="s">
        <v>80</v>
      </c>
      <c r="F177" s="59">
        <v>3</v>
      </c>
      <c r="G177" s="59">
        <v>0</v>
      </c>
      <c r="H177" s="59">
        <v>5</v>
      </c>
      <c r="I177" s="59">
        <v>5</v>
      </c>
      <c r="J177" s="59">
        <v>5300</v>
      </c>
      <c r="K177" s="78">
        <f>VLOOKUP(jur[[#This Row],[hwycov_id]],cnf[],10,FALSE)</f>
        <v>5300</v>
      </c>
      <c r="L177" s="229">
        <f t="shared" si="6"/>
        <v>0</v>
      </c>
      <c r="M177" s="228">
        <f t="shared" si="7"/>
        <v>0</v>
      </c>
      <c r="N177" s="228">
        <f t="shared" si="8"/>
        <v>0</v>
      </c>
      <c r="O177" s="59" t="e">
        <f>VLOOKUP(jur[[#This Row],[hwycov_id]],check!$A$2:$P$26,16,FALSE)</f>
        <v>#N/A</v>
      </c>
      <c r="P177" s="59">
        <v>177</v>
      </c>
    </row>
    <row r="178" spans="1:16">
      <c r="A178" s="59">
        <v>6317</v>
      </c>
      <c r="B178" s="59">
        <v>4</v>
      </c>
      <c r="C178" s="59">
        <v>1</v>
      </c>
      <c r="D178" s="59">
        <v>2</v>
      </c>
      <c r="E178" s="59" t="s">
        <v>80</v>
      </c>
      <c r="F178" s="59">
        <v>4</v>
      </c>
      <c r="G178" s="59">
        <v>0</v>
      </c>
      <c r="H178" s="59">
        <v>5</v>
      </c>
      <c r="I178" s="59">
        <v>5</v>
      </c>
      <c r="J178" s="59">
        <v>5400</v>
      </c>
      <c r="K178" s="78">
        <f>VLOOKUP(jur[[#This Row],[hwycov_id]],cnf[],10,FALSE)</f>
        <v>5400</v>
      </c>
      <c r="L178" s="229">
        <f t="shared" si="6"/>
        <v>0</v>
      </c>
      <c r="M178" s="228">
        <f t="shared" si="7"/>
        <v>0</v>
      </c>
      <c r="N178" s="228">
        <f t="shared" si="8"/>
        <v>0</v>
      </c>
      <c r="O178" s="59" t="e">
        <f>VLOOKUP(jur[[#This Row],[hwycov_id]],check!$A$2:$P$26,16,FALSE)</f>
        <v>#N/A</v>
      </c>
      <c r="P178" s="59">
        <v>178</v>
      </c>
    </row>
    <row r="179" spans="1:16">
      <c r="A179" s="59">
        <v>12673</v>
      </c>
      <c r="B179" s="59">
        <v>4</v>
      </c>
      <c r="C179" s="59">
        <v>1</v>
      </c>
      <c r="D179" s="59">
        <v>2</v>
      </c>
      <c r="E179" s="59" t="s">
        <v>80</v>
      </c>
      <c r="F179" s="59">
        <v>4</v>
      </c>
      <c r="G179" s="59">
        <v>0</v>
      </c>
      <c r="H179" s="59">
        <v>5</v>
      </c>
      <c r="I179" s="59">
        <v>5</v>
      </c>
      <c r="J179" s="59">
        <v>5400</v>
      </c>
      <c r="K179" s="78">
        <f>VLOOKUP(jur[[#This Row],[hwycov_id]],cnf[],10,FALSE)</f>
        <v>5400</v>
      </c>
      <c r="L179" s="229">
        <f t="shared" si="6"/>
        <v>0</v>
      </c>
      <c r="M179" s="228">
        <f t="shared" si="7"/>
        <v>0</v>
      </c>
      <c r="N179" s="228">
        <f t="shared" si="8"/>
        <v>0</v>
      </c>
      <c r="O179" s="59" t="e">
        <f>VLOOKUP(jur[[#This Row],[hwycov_id]],check!$A$2:$P$26,16,FALSE)</f>
        <v>#N/A</v>
      </c>
      <c r="P179" s="59">
        <v>179</v>
      </c>
    </row>
    <row r="180" spans="1:16">
      <c r="A180" s="59">
        <v>28158</v>
      </c>
      <c r="B180" s="59">
        <v>9</v>
      </c>
      <c r="C180" s="59">
        <v>1</v>
      </c>
      <c r="D180" s="59">
        <v>1</v>
      </c>
      <c r="E180" s="59" t="s">
        <v>78</v>
      </c>
      <c r="F180" s="59">
        <v>2</v>
      </c>
      <c r="G180" s="59">
        <v>0</v>
      </c>
      <c r="H180" s="59">
        <v>5</v>
      </c>
      <c r="I180" s="59">
        <v>5</v>
      </c>
      <c r="J180" s="59">
        <v>5513</v>
      </c>
      <c r="K180" s="78">
        <f>VLOOKUP(jur[[#This Row],[hwycov_id]],cnf[],10,FALSE)</f>
        <v>5513</v>
      </c>
      <c r="L180" s="229">
        <f t="shared" si="6"/>
        <v>0</v>
      </c>
      <c r="M180" s="228">
        <f t="shared" si="7"/>
        <v>0</v>
      </c>
      <c r="N180" s="228">
        <f t="shared" si="8"/>
        <v>0</v>
      </c>
      <c r="O180" s="59" t="e">
        <f>VLOOKUP(jur[[#This Row],[hwycov_id]],check!$A$2:$P$26,16,FALSE)</f>
        <v>#N/A</v>
      </c>
      <c r="P180" s="59">
        <v>180</v>
      </c>
    </row>
    <row r="181" spans="1:16">
      <c r="A181" s="59">
        <v>13013</v>
      </c>
      <c r="B181" s="59">
        <v>4</v>
      </c>
      <c r="C181" s="59">
        <v>1</v>
      </c>
      <c r="D181" s="59">
        <v>2</v>
      </c>
      <c r="E181" s="59" t="s">
        <v>80</v>
      </c>
      <c r="F181" s="59">
        <v>4</v>
      </c>
      <c r="G181" s="59">
        <v>0</v>
      </c>
      <c r="H181" s="59">
        <v>5</v>
      </c>
      <c r="I181" s="59">
        <v>5</v>
      </c>
      <c r="J181" s="59">
        <v>5650</v>
      </c>
      <c r="K181" s="78">
        <f>VLOOKUP(jur[[#This Row],[hwycov_id]],cnf[],10,FALSE)</f>
        <v>5650</v>
      </c>
      <c r="L181" s="229">
        <f t="shared" si="6"/>
        <v>0</v>
      </c>
      <c r="M181" s="228">
        <f t="shared" si="7"/>
        <v>0</v>
      </c>
      <c r="N181" s="228">
        <f t="shared" si="8"/>
        <v>0</v>
      </c>
      <c r="O181" s="59" t="e">
        <f>VLOOKUP(jur[[#This Row],[hwycov_id]],check!$A$2:$P$26,16,FALSE)</f>
        <v>#N/A</v>
      </c>
      <c r="P181" s="59">
        <v>181</v>
      </c>
    </row>
    <row r="182" spans="1:16">
      <c r="A182" s="59">
        <v>2454</v>
      </c>
      <c r="B182" s="59">
        <v>4</v>
      </c>
      <c r="C182" s="59">
        <v>1</v>
      </c>
      <c r="D182" s="59">
        <v>2</v>
      </c>
      <c r="E182" s="59" t="s">
        <v>80</v>
      </c>
      <c r="F182" s="59">
        <v>4</v>
      </c>
      <c r="G182" s="59">
        <v>0</v>
      </c>
      <c r="H182" s="59">
        <v>5</v>
      </c>
      <c r="I182" s="59">
        <v>5</v>
      </c>
      <c r="J182" s="59">
        <v>5700</v>
      </c>
      <c r="K182" s="78">
        <f>VLOOKUP(jur[[#This Row],[hwycov_id]],cnf[],10,FALSE)</f>
        <v>5700</v>
      </c>
      <c r="L182" s="229">
        <f t="shared" si="6"/>
        <v>0</v>
      </c>
      <c r="M182" s="228">
        <f t="shared" si="7"/>
        <v>0</v>
      </c>
      <c r="N182" s="228">
        <f t="shared" si="8"/>
        <v>0</v>
      </c>
      <c r="O182" s="59" t="e">
        <f>VLOOKUP(jur[[#This Row],[hwycov_id]],check!$A$2:$P$26,16,FALSE)</f>
        <v>#N/A</v>
      </c>
      <c r="P182" s="59">
        <v>182</v>
      </c>
    </row>
    <row r="183" spans="1:16">
      <c r="A183" s="59">
        <v>14482</v>
      </c>
      <c r="B183" s="59">
        <v>4</v>
      </c>
      <c r="C183" s="59">
        <v>1</v>
      </c>
      <c r="D183" s="59">
        <v>2</v>
      </c>
      <c r="E183" s="59" t="s">
        <v>80</v>
      </c>
      <c r="F183" s="59">
        <v>4</v>
      </c>
      <c r="G183" s="59">
        <v>0</v>
      </c>
      <c r="H183" s="59">
        <v>5</v>
      </c>
      <c r="I183" s="59">
        <v>5</v>
      </c>
      <c r="J183" s="59">
        <v>6100</v>
      </c>
      <c r="K183" s="78">
        <f>VLOOKUP(jur[[#This Row],[hwycov_id]],cnf[],10,FALSE)</f>
        <v>6100</v>
      </c>
      <c r="L183" s="229">
        <f t="shared" si="6"/>
        <v>0</v>
      </c>
      <c r="M183" s="228">
        <f t="shared" si="7"/>
        <v>0</v>
      </c>
      <c r="N183" s="228">
        <f t="shared" si="8"/>
        <v>0</v>
      </c>
      <c r="O183" s="59" t="e">
        <f>VLOOKUP(jur[[#This Row],[hwycov_id]],check!$A$2:$P$26,16,FALSE)</f>
        <v>#N/A</v>
      </c>
      <c r="P183" s="59">
        <v>183</v>
      </c>
    </row>
    <row r="184" spans="1:16">
      <c r="A184" s="59">
        <v>28917</v>
      </c>
      <c r="B184" s="59">
        <v>9</v>
      </c>
      <c r="C184" s="59">
        <v>1</v>
      </c>
      <c r="D184" s="59">
        <v>1</v>
      </c>
      <c r="E184" s="59" t="s">
        <v>78</v>
      </c>
      <c r="F184" s="59">
        <v>2</v>
      </c>
      <c r="G184" s="59">
        <v>0</v>
      </c>
      <c r="H184" s="59">
        <v>5</v>
      </c>
      <c r="I184" s="59">
        <v>5</v>
      </c>
      <c r="J184" s="59">
        <v>6547</v>
      </c>
      <c r="K184" s="78">
        <f>VLOOKUP(jur[[#This Row],[hwycov_id]],cnf[],10,FALSE)</f>
        <v>6547</v>
      </c>
      <c r="L184" s="229">
        <f t="shared" si="6"/>
        <v>0</v>
      </c>
      <c r="M184" s="228">
        <f t="shared" si="7"/>
        <v>0</v>
      </c>
      <c r="N184" s="228">
        <f t="shared" si="8"/>
        <v>0</v>
      </c>
      <c r="O184" s="59" t="e">
        <f>VLOOKUP(jur[[#This Row],[hwycov_id]],check!$A$2:$P$26,16,FALSE)</f>
        <v>#N/A</v>
      </c>
      <c r="P184" s="59">
        <v>184</v>
      </c>
    </row>
    <row r="185" spans="1:16">
      <c r="A185" s="59">
        <v>4646</v>
      </c>
      <c r="B185" s="59">
        <v>4</v>
      </c>
      <c r="C185" s="59">
        <v>1</v>
      </c>
      <c r="D185" s="59">
        <v>2</v>
      </c>
      <c r="E185" s="59" t="s">
        <v>80</v>
      </c>
      <c r="F185" s="59">
        <v>4</v>
      </c>
      <c r="G185" s="59">
        <v>0</v>
      </c>
      <c r="H185" s="59">
        <v>5</v>
      </c>
      <c r="I185" s="59">
        <v>5</v>
      </c>
      <c r="J185" s="59">
        <v>6600</v>
      </c>
      <c r="K185" s="78">
        <f>VLOOKUP(jur[[#This Row],[hwycov_id]],cnf[],10,FALSE)</f>
        <v>6600</v>
      </c>
      <c r="L185" s="229">
        <f t="shared" si="6"/>
        <v>0</v>
      </c>
      <c r="M185" s="228">
        <f t="shared" si="7"/>
        <v>0</v>
      </c>
      <c r="N185" s="228">
        <f t="shared" si="8"/>
        <v>0</v>
      </c>
      <c r="O185" s="59" t="e">
        <f>VLOOKUP(jur[[#This Row],[hwycov_id]],check!$A$2:$P$26,16,FALSE)</f>
        <v>#N/A</v>
      </c>
      <c r="P185" s="59">
        <v>185</v>
      </c>
    </row>
    <row r="186" spans="1:16">
      <c r="A186" s="59">
        <v>13202</v>
      </c>
      <c r="B186" s="59">
        <v>4</v>
      </c>
      <c r="C186" s="59">
        <v>1</v>
      </c>
      <c r="D186" s="59">
        <v>2</v>
      </c>
      <c r="E186" s="59" t="s">
        <v>80</v>
      </c>
      <c r="F186" s="59">
        <v>4</v>
      </c>
      <c r="G186" s="59">
        <v>0</v>
      </c>
      <c r="H186" s="59">
        <v>5</v>
      </c>
      <c r="I186" s="59">
        <v>5</v>
      </c>
      <c r="J186" s="59">
        <v>6600</v>
      </c>
      <c r="K186" s="78">
        <f>VLOOKUP(jur[[#This Row],[hwycov_id]],cnf[],10,FALSE)</f>
        <v>6600</v>
      </c>
      <c r="L186" s="229">
        <f t="shared" si="6"/>
        <v>0</v>
      </c>
      <c r="M186" s="228">
        <f t="shared" si="7"/>
        <v>0</v>
      </c>
      <c r="N186" s="228">
        <f t="shared" si="8"/>
        <v>0</v>
      </c>
      <c r="O186" s="59" t="e">
        <f>VLOOKUP(jur[[#This Row],[hwycov_id]],check!$A$2:$P$26,16,FALSE)</f>
        <v>#N/A</v>
      </c>
      <c r="P186" s="59">
        <v>186</v>
      </c>
    </row>
    <row r="187" spans="1:16">
      <c r="A187" s="59">
        <v>17488</v>
      </c>
      <c r="B187" s="59">
        <v>4</v>
      </c>
      <c r="C187" s="59">
        <v>1</v>
      </c>
      <c r="D187" s="59">
        <v>2</v>
      </c>
      <c r="E187" s="59" t="s">
        <v>80</v>
      </c>
      <c r="F187" s="59">
        <v>4</v>
      </c>
      <c r="G187" s="59">
        <v>0</v>
      </c>
      <c r="H187" s="59">
        <v>5</v>
      </c>
      <c r="I187" s="59">
        <v>5</v>
      </c>
      <c r="J187" s="59">
        <v>7000</v>
      </c>
      <c r="K187" s="78">
        <f>VLOOKUP(jur[[#This Row],[hwycov_id]],cnf[],10,FALSE)</f>
        <v>7000</v>
      </c>
      <c r="L187" s="229">
        <f t="shared" si="6"/>
        <v>0</v>
      </c>
      <c r="M187" s="228">
        <f t="shared" si="7"/>
        <v>0</v>
      </c>
      <c r="N187" s="228">
        <f t="shared" si="8"/>
        <v>0</v>
      </c>
      <c r="O187" s="59" t="e">
        <f>VLOOKUP(jur[[#This Row],[hwycov_id]],check!$A$2:$P$26,16,FALSE)</f>
        <v>#N/A</v>
      </c>
      <c r="P187" s="59">
        <v>187</v>
      </c>
    </row>
    <row r="188" spans="1:16">
      <c r="A188" s="59">
        <v>3142</v>
      </c>
      <c r="B188" s="59">
        <v>4</v>
      </c>
      <c r="C188" s="59">
        <v>1</v>
      </c>
      <c r="D188" s="59">
        <v>2</v>
      </c>
      <c r="E188" s="59" t="s">
        <v>80</v>
      </c>
      <c r="F188" s="59">
        <v>4</v>
      </c>
      <c r="G188" s="59">
        <v>0</v>
      </c>
      <c r="H188" s="59">
        <v>5</v>
      </c>
      <c r="I188" s="59">
        <v>5</v>
      </c>
      <c r="J188" s="59">
        <v>7300</v>
      </c>
      <c r="K188" s="78">
        <f>VLOOKUP(jur[[#This Row],[hwycov_id]],cnf[],10,FALSE)</f>
        <v>7300</v>
      </c>
      <c r="L188" s="229">
        <f t="shared" si="6"/>
        <v>0</v>
      </c>
      <c r="M188" s="228">
        <f t="shared" si="7"/>
        <v>0</v>
      </c>
      <c r="N188" s="228">
        <f t="shared" si="8"/>
        <v>0</v>
      </c>
      <c r="O188" s="59" t="e">
        <f>VLOOKUP(jur[[#This Row],[hwycov_id]],check!$A$2:$P$26,16,FALSE)</f>
        <v>#N/A</v>
      </c>
      <c r="P188" s="59">
        <v>188</v>
      </c>
    </row>
    <row r="189" spans="1:16">
      <c r="A189" s="59">
        <v>3163</v>
      </c>
      <c r="B189" s="59">
        <v>4</v>
      </c>
      <c r="C189" s="59">
        <v>1</v>
      </c>
      <c r="D189" s="59">
        <v>2</v>
      </c>
      <c r="E189" s="59" t="s">
        <v>80</v>
      </c>
      <c r="F189" s="59">
        <v>4</v>
      </c>
      <c r="G189" s="59">
        <v>0</v>
      </c>
      <c r="H189" s="59">
        <v>5</v>
      </c>
      <c r="I189" s="59">
        <v>5</v>
      </c>
      <c r="J189" s="59">
        <v>7400</v>
      </c>
      <c r="K189" s="78">
        <f>VLOOKUP(jur[[#This Row],[hwycov_id]],cnf[],10,FALSE)</f>
        <v>7400</v>
      </c>
      <c r="L189" s="229">
        <f t="shared" si="6"/>
        <v>0</v>
      </c>
      <c r="M189" s="228">
        <f t="shared" si="7"/>
        <v>0</v>
      </c>
      <c r="N189" s="228">
        <f t="shared" si="8"/>
        <v>0</v>
      </c>
      <c r="O189" s="59" t="e">
        <f>VLOOKUP(jur[[#This Row],[hwycov_id]],check!$A$2:$P$26,16,FALSE)</f>
        <v>#N/A</v>
      </c>
      <c r="P189" s="59">
        <v>189</v>
      </c>
    </row>
    <row r="190" spans="1:16">
      <c r="A190" s="59">
        <v>1009</v>
      </c>
      <c r="B190" s="59">
        <v>4</v>
      </c>
      <c r="C190" s="59">
        <v>1</v>
      </c>
      <c r="D190" s="59">
        <v>2</v>
      </c>
      <c r="E190" s="59" t="s">
        <v>80</v>
      </c>
      <c r="F190" s="59">
        <v>4</v>
      </c>
      <c r="G190" s="59">
        <v>0</v>
      </c>
      <c r="H190" s="59">
        <v>5</v>
      </c>
      <c r="I190" s="59">
        <v>5</v>
      </c>
      <c r="J190" s="59">
        <v>7700</v>
      </c>
      <c r="K190" s="78">
        <f>VLOOKUP(jur[[#This Row],[hwycov_id]],cnf[],10,FALSE)</f>
        <v>7700</v>
      </c>
      <c r="L190" s="229">
        <f t="shared" si="6"/>
        <v>0</v>
      </c>
      <c r="M190" s="228">
        <f t="shared" si="7"/>
        <v>0</v>
      </c>
      <c r="N190" s="228">
        <f t="shared" si="8"/>
        <v>0</v>
      </c>
      <c r="O190" s="59" t="e">
        <f>VLOOKUP(jur[[#This Row],[hwycov_id]],check!$A$2:$P$26,16,FALSE)</f>
        <v>#N/A</v>
      </c>
      <c r="P190" s="59">
        <v>190</v>
      </c>
    </row>
    <row r="191" spans="1:16">
      <c r="A191" s="59">
        <v>11062</v>
      </c>
      <c r="B191" s="59">
        <v>9</v>
      </c>
      <c r="C191" s="59">
        <v>1</v>
      </c>
      <c r="D191" s="59">
        <v>1</v>
      </c>
      <c r="E191" s="59" t="s">
        <v>78</v>
      </c>
      <c r="F191" s="59">
        <v>2</v>
      </c>
      <c r="G191" s="59">
        <v>0</v>
      </c>
      <c r="H191" s="59">
        <v>5</v>
      </c>
      <c r="I191" s="59">
        <v>5</v>
      </c>
      <c r="J191" s="59">
        <v>8038</v>
      </c>
      <c r="K191" s="78">
        <f>VLOOKUP(jur[[#This Row],[hwycov_id]],cnf[],10,FALSE)</f>
        <v>8038</v>
      </c>
      <c r="L191" s="229">
        <f t="shared" si="6"/>
        <v>0</v>
      </c>
      <c r="M191" s="228">
        <f t="shared" si="7"/>
        <v>0</v>
      </c>
      <c r="N191" s="228">
        <f t="shared" si="8"/>
        <v>0</v>
      </c>
      <c r="O191" s="59" t="e">
        <f>VLOOKUP(jur[[#This Row],[hwycov_id]],check!$A$2:$P$26,16,FALSE)</f>
        <v>#N/A</v>
      </c>
      <c r="P191" s="59">
        <v>191</v>
      </c>
    </row>
    <row r="192" spans="1:16">
      <c r="A192" s="59">
        <v>1476</v>
      </c>
      <c r="B192" s="59">
        <v>4</v>
      </c>
      <c r="C192" s="59">
        <v>1</v>
      </c>
      <c r="D192" s="59">
        <v>2</v>
      </c>
      <c r="E192" s="59" t="s">
        <v>80</v>
      </c>
      <c r="F192" s="59">
        <v>4</v>
      </c>
      <c r="G192" s="59">
        <v>0</v>
      </c>
      <c r="H192" s="59">
        <v>5</v>
      </c>
      <c r="I192" s="59">
        <v>5</v>
      </c>
      <c r="J192" s="59">
        <v>8200</v>
      </c>
      <c r="K192" s="78">
        <f>VLOOKUP(jur[[#This Row],[hwycov_id]],cnf[],10,FALSE)</f>
        <v>8200</v>
      </c>
      <c r="L192" s="229">
        <f t="shared" si="6"/>
        <v>0</v>
      </c>
      <c r="M192" s="228">
        <f t="shared" si="7"/>
        <v>0</v>
      </c>
      <c r="N192" s="228">
        <f t="shared" si="8"/>
        <v>0</v>
      </c>
      <c r="O192" s="59" t="e">
        <f>VLOOKUP(jur[[#This Row],[hwycov_id]],check!$A$2:$P$26,16,FALSE)</f>
        <v>#N/A</v>
      </c>
      <c r="P192" s="59">
        <v>192</v>
      </c>
    </row>
    <row r="193" spans="1:16">
      <c r="A193" s="59">
        <v>28153</v>
      </c>
      <c r="B193" s="59">
        <v>9</v>
      </c>
      <c r="C193" s="59">
        <v>1</v>
      </c>
      <c r="D193" s="59">
        <v>1</v>
      </c>
      <c r="E193" s="59" t="s">
        <v>78</v>
      </c>
      <c r="F193" s="59">
        <v>2</v>
      </c>
      <c r="G193" s="59">
        <v>0</v>
      </c>
      <c r="H193" s="59">
        <v>5</v>
      </c>
      <c r="I193" s="59">
        <v>5</v>
      </c>
      <c r="J193" s="59">
        <v>8262</v>
      </c>
      <c r="K193" s="78">
        <f>VLOOKUP(jur[[#This Row],[hwycov_id]],cnf[],10,FALSE)</f>
        <v>8262</v>
      </c>
      <c r="L193" s="229">
        <f t="shared" si="6"/>
        <v>0</v>
      </c>
      <c r="M193" s="228">
        <f t="shared" si="7"/>
        <v>0</v>
      </c>
      <c r="N193" s="228">
        <f t="shared" si="8"/>
        <v>0</v>
      </c>
      <c r="O193" s="59" t="e">
        <f>VLOOKUP(jur[[#This Row],[hwycov_id]],check!$A$2:$P$26,16,FALSE)</f>
        <v>#N/A</v>
      </c>
      <c r="P193" s="59">
        <v>193</v>
      </c>
    </row>
    <row r="194" spans="1:16">
      <c r="A194" s="59">
        <v>28944</v>
      </c>
      <c r="B194" s="59">
        <v>9</v>
      </c>
      <c r="C194" s="59">
        <v>1</v>
      </c>
      <c r="D194" s="59">
        <v>1</v>
      </c>
      <c r="E194" s="59" t="s">
        <v>78</v>
      </c>
      <c r="F194" s="59">
        <v>2</v>
      </c>
      <c r="G194" s="59">
        <v>0</v>
      </c>
      <c r="H194" s="59">
        <v>5</v>
      </c>
      <c r="I194" s="59">
        <v>5</v>
      </c>
      <c r="J194" s="59">
        <v>8400</v>
      </c>
      <c r="K194" s="78">
        <f>VLOOKUP(jur[[#This Row],[hwycov_id]],cnf[],10,FALSE)</f>
        <v>8400</v>
      </c>
      <c r="L194" s="229">
        <f t="shared" ref="L194:L257" si="9">K194/J194-1</f>
        <v>0</v>
      </c>
      <c r="M194" s="228">
        <f t="shared" ref="M194:M257" si="10">K194-J194</f>
        <v>0</v>
      </c>
      <c r="N194" s="228">
        <f t="shared" ref="N194:N257" si="11">POWER(M194,2)</f>
        <v>0</v>
      </c>
      <c r="O194" s="59" t="e">
        <f>VLOOKUP(jur[[#This Row],[hwycov_id]],check!$A$2:$P$26,16,FALSE)</f>
        <v>#N/A</v>
      </c>
      <c r="P194" s="59">
        <v>194</v>
      </c>
    </row>
    <row r="195" spans="1:16">
      <c r="A195" s="59">
        <v>3110</v>
      </c>
      <c r="B195" s="59">
        <v>4</v>
      </c>
      <c r="C195" s="59">
        <v>1</v>
      </c>
      <c r="D195" s="59">
        <v>2</v>
      </c>
      <c r="E195" s="59" t="s">
        <v>80</v>
      </c>
      <c r="F195" s="59">
        <v>4</v>
      </c>
      <c r="G195" s="59">
        <v>0</v>
      </c>
      <c r="H195" s="59">
        <v>5</v>
      </c>
      <c r="I195" s="59">
        <v>5</v>
      </c>
      <c r="J195" s="59">
        <v>8400</v>
      </c>
      <c r="K195" s="78">
        <f>VLOOKUP(jur[[#This Row],[hwycov_id]],cnf[],10,FALSE)</f>
        <v>8400</v>
      </c>
      <c r="L195" s="229">
        <f t="shared" si="9"/>
        <v>0</v>
      </c>
      <c r="M195" s="228">
        <f t="shared" si="10"/>
        <v>0</v>
      </c>
      <c r="N195" s="228">
        <f t="shared" si="11"/>
        <v>0</v>
      </c>
      <c r="O195" s="59" t="e">
        <f>VLOOKUP(jur[[#This Row],[hwycov_id]],check!$A$2:$P$26,16,FALSE)</f>
        <v>#N/A</v>
      </c>
      <c r="P195" s="59">
        <v>195</v>
      </c>
    </row>
    <row r="196" spans="1:16">
      <c r="A196" s="59">
        <v>28918</v>
      </c>
      <c r="B196" s="59">
        <v>9</v>
      </c>
      <c r="C196" s="59">
        <v>1</v>
      </c>
      <c r="D196" s="59">
        <v>1</v>
      </c>
      <c r="E196" s="59" t="s">
        <v>78</v>
      </c>
      <c r="F196" s="59">
        <v>2</v>
      </c>
      <c r="G196" s="59">
        <v>0</v>
      </c>
      <c r="H196" s="59">
        <v>5</v>
      </c>
      <c r="I196" s="59">
        <v>5</v>
      </c>
      <c r="J196" s="59">
        <v>8494</v>
      </c>
      <c r="K196" s="78">
        <f>VLOOKUP(jur[[#This Row],[hwycov_id]],cnf[],10,FALSE)</f>
        <v>8494</v>
      </c>
      <c r="L196" s="229">
        <f t="shared" si="9"/>
        <v>0</v>
      </c>
      <c r="M196" s="228">
        <f t="shared" si="10"/>
        <v>0</v>
      </c>
      <c r="N196" s="228">
        <f t="shared" si="11"/>
        <v>0</v>
      </c>
      <c r="O196" s="59" t="e">
        <f>VLOOKUP(jur[[#This Row],[hwycov_id]],check!$A$2:$P$26,16,FALSE)</f>
        <v>#N/A</v>
      </c>
      <c r="P196" s="59">
        <v>196</v>
      </c>
    </row>
    <row r="197" spans="1:16">
      <c r="A197" s="59">
        <v>14775</v>
      </c>
      <c r="B197" s="59">
        <v>3</v>
      </c>
      <c r="C197" s="59">
        <v>1</v>
      </c>
      <c r="D197" s="59">
        <v>2</v>
      </c>
      <c r="E197" s="59" t="s">
        <v>80</v>
      </c>
      <c r="F197" s="59">
        <v>3</v>
      </c>
      <c r="G197" s="59">
        <v>0</v>
      </c>
      <c r="H197" s="59">
        <v>5</v>
      </c>
      <c r="I197" s="59">
        <v>5</v>
      </c>
      <c r="J197" s="59">
        <v>8600</v>
      </c>
      <c r="K197" s="78">
        <f>VLOOKUP(jur[[#This Row],[hwycov_id]],cnf[],10,FALSE)</f>
        <v>8600</v>
      </c>
      <c r="L197" s="229">
        <f t="shared" si="9"/>
        <v>0</v>
      </c>
      <c r="M197" s="228">
        <f t="shared" si="10"/>
        <v>0</v>
      </c>
      <c r="N197" s="228">
        <f t="shared" si="11"/>
        <v>0</v>
      </c>
      <c r="O197" s="59" t="e">
        <f>VLOOKUP(jur[[#This Row],[hwycov_id]],check!$A$2:$P$26,16,FALSE)</f>
        <v>#N/A</v>
      </c>
      <c r="P197" s="59">
        <v>197</v>
      </c>
    </row>
    <row r="198" spans="1:16">
      <c r="A198" s="59">
        <v>3114</v>
      </c>
      <c r="B198" s="59">
        <v>4</v>
      </c>
      <c r="C198" s="59">
        <v>1</v>
      </c>
      <c r="D198" s="59">
        <v>2</v>
      </c>
      <c r="E198" s="59" t="s">
        <v>80</v>
      </c>
      <c r="F198" s="59">
        <v>4</v>
      </c>
      <c r="G198" s="59">
        <v>0</v>
      </c>
      <c r="H198" s="59">
        <v>5</v>
      </c>
      <c r="I198" s="59">
        <v>5</v>
      </c>
      <c r="J198" s="59">
        <v>8600</v>
      </c>
      <c r="K198" s="78">
        <f>VLOOKUP(jur[[#This Row],[hwycov_id]],cnf[],10,FALSE)</f>
        <v>8600</v>
      </c>
      <c r="L198" s="229">
        <f t="shared" si="9"/>
        <v>0</v>
      </c>
      <c r="M198" s="228">
        <f t="shared" si="10"/>
        <v>0</v>
      </c>
      <c r="N198" s="228">
        <f t="shared" si="11"/>
        <v>0</v>
      </c>
      <c r="O198" s="59" t="e">
        <f>VLOOKUP(jur[[#This Row],[hwycov_id]],check!$A$2:$P$26,16,FALSE)</f>
        <v>#N/A</v>
      </c>
      <c r="P198" s="59">
        <v>198</v>
      </c>
    </row>
    <row r="199" spans="1:16">
      <c r="A199" s="59">
        <v>28946</v>
      </c>
      <c r="B199" s="59">
        <v>9</v>
      </c>
      <c r="C199" s="59">
        <v>1</v>
      </c>
      <c r="D199" s="59">
        <v>1</v>
      </c>
      <c r="E199" s="59" t="s">
        <v>78</v>
      </c>
      <c r="F199" s="59">
        <v>2</v>
      </c>
      <c r="G199" s="59">
        <v>0</v>
      </c>
      <c r="H199" s="59">
        <v>3</v>
      </c>
      <c r="I199" s="59">
        <v>5</v>
      </c>
      <c r="J199" s="59">
        <v>8739</v>
      </c>
      <c r="K199" s="78">
        <f>VLOOKUP(jur[[#This Row],[hwycov_id]],cnf[],10,FALSE)</f>
        <v>8739</v>
      </c>
      <c r="L199" s="229">
        <f t="shared" si="9"/>
        <v>0</v>
      </c>
      <c r="M199" s="228">
        <f t="shared" si="10"/>
        <v>0</v>
      </c>
      <c r="N199" s="228">
        <f t="shared" si="11"/>
        <v>0</v>
      </c>
      <c r="O199" s="59" t="e">
        <f>VLOOKUP(jur[[#This Row],[hwycov_id]],check!$A$2:$P$26,16,FALSE)</f>
        <v>#N/A</v>
      </c>
      <c r="P199" s="59">
        <v>199</v>
      </c>
    </row>
    <row r="200" spans="1:16">
      <c r="A200" s="59">
        <v>3171</v>
      </c>
      <c r="B200" s="59">
        <v>4</v>
      </c>
      <c r="C200" s="59">
        <v>1</v>
      </c>
      <c r="D200" s="59">
        <v>2</v>
      </c>
      <c r="E200" s="59" t="s">
        <v>80</v>
      </c>
      <c r="F200" s="59">
        <v>4</v>
      </c>
      <c r="G200" s="59">
        <v>0</v>
      </c>
      <c r="H200" s="59">
        <v>5</v>
      </c>
      <c r="I200" s="59">
        <v>5</v>
      </c>
      <c r="J200" s="59">
        <v>8800</v>
      </c>
      <c r="K200" s="78">
        <f>VLOOKUP(jur[[#This Row],[hwycov_id]],cnf[],10,FALSE)</f>
        <v>8800</v>
      </c>
      <c r="L200" s="229">
        <f t="shared" si="9"/>
        <v>0</v>
      </c>
      <c r="M200" s="228">
        <f t="shared" si="10"/>
        <v>0</v>
      </c>
      <c r="N200" s="228">
        <f t="shared" si="11"/>
        <v>0</v>
      </c>
      <c r="O200" s="59" t="e">
        <f>VLOOKUP(jur[[#This Row],[hwycov_id]],check!$A$2:$P$26,16,FALSE)</f>
        <v>#N/A</v>
      </c>
      <c r="P200" s="59">
        <v>200</v>
      </c>
    </row>
    <row r="201" spans="1:16">
      <c r="A201" s="59">
        <v>1451</v>
      </c>
      <c r="B201" s="59">
        <v>4</v>
      </c>
      <c r="C201" s="59">
        <v>1</v>
      </c>
      <c r="D201" s="59">
        <v>2</v>
      </c>
      <c r="E201" s="59" t="s">
        <v>80</v>
      </c>
      <c r="F201" s="59">
        <v>4</v>
      </c>
      <c r="G201" s="59">
        <v>0</v>
      </c>
      <c r="H201" s="59">
        <v>5</v>
      </c>
      <c r="I201" s="59">
        <v>5</v>
      </c>
      <c r="J201" s="59">
        <v>9000</v>
      </c>
      <c r="K201" s="78">
        <f>VLOOKUP(jur[[#This Row],[hwycov_id]],cnf[],10,FALSE)</f>
        <v>9000</v>
      </c>
      <c r="L201" s="229">
        <f t="shared" si="9"/>
        <v>0</v>
      </c>
      <c r="M201" s="228">
        <f t="shared" si="10"/>
        <v>0</v>
      </c>
      <c r="N201" s="228">
        <f t="shared" si="11"/>
        <v>0</v>
      </c>
      <c r="O201" s="59" t="e">
        <f>VLOOKUP(jur[[#This Row],[hwycov_id]],check!$A$2:$P$26,16,FALSE)</f>
        <v>#N/A</v>
      </c>
      <c r="P201" s="59">
        <v>201</v>
      </c>
    </row>
    <row r="202" spans="1:16">
      <c r="A202" s="59">
        <v>6989</v>
      </c>
      <c r="B202" s="59">
        <v>4</v>
      </c>
      <c r="C202" s="59">
        <v>1</v>
      </c>
      <c r="D202" s="59">
        <v>2</v>
      </c>
      <c r="E202" s="59" t="s">
        <v>80</v>
      </c>
      <c r="F202" s="59">
        <v>4</v>
      </c>
      <c r="G202" s="59">
        <v>0</v>
      </c>
      <c r="H202" s="59">
        <v>5</v>
      </c>
      <c r="I202" s="59">
        <v>5</v>
      </c>
      <c r="J202" s="59">
        <v>9000</v>
      </c>
      <c r="K202" s="78">
        <f>VLOOKUP(jur[[#This Row],[hwycov_id]],cnf[],10,FALSE)</f>
        <v>9000</v>
      </c>
      <c r="L202" s="229">
        <f t="shared" si="9"/>
        <v>0</v>
      </c>
      <c r="M202" s="228">
        <f t="shared" si="10"/>
        <v>0</v>
      </c>
      <c r="N202" s="228">
        <f t="shared" si="11"/>
        <v>0</v>
      </c>
      <c r="O202" s="59" t="e">
        <f>VLOOKUP(jur[[#This Row],[hwycov_id]],check!$A$2:$P$26,16,FALSE)</f>
        <v>#N/A</v>
      </c>
      <c r="P202" s="59">
        <v>202</v>
      </c>
    </row>
    <row r="203" spans="1:16">
      <c r="A203" s="59">
        <v>1611</v>
      </c>
      <c r="B203" s="59">
        <v>4</v>
      </c>
      <c r="C203" s="59">
        <v>1</v>
      </c>
      <c r="D203" s="59">
        <v>2</v>
      </c>
      <c r="E203" s="59" t="s">
        <v>80</v>
      </c>
      <c r="F203" s="59">
        <v>4</v>
      </c>
      <c r="G203" s="59">
        <v>0</v>
      </c>
      <c r="H203" s="59">
        <v>5</v>
      </c>
      <c r="I203" s="59">
        <v>5</v>
      </c>
      <c r="J203" s="59">
        <v>9200</v>
      </c>
      <c r="K203" s="78">
        <f>VLOOKUP(jur[[#This Row],[hwycov_id]],cnf[],10,FALSE)</f>
        <v>9200</v>
      </c>
      <c r="L203" s="229">
        <f t="shared" si="9"/>
        <v>0</v>
      </c>
      <c r="M203" s="228">
        <f t="shared" si="10"/>
        <v>0</v>
      </c>
      <c r="N203" s="228">
        <f t="shared" si="11"/>
        <v>0</v>
      </c>
      <c r="O203" s="59" t="e">
        <f>VLOOKUP(jur[[#This Row],[hwycov_id]],check!$A$2:$P$26,16,FALSE)</f>
        <v>#N/A</v>
      </c>
      <c r="P203" s="59">
        <v>203</v>
      </c>
    </row>
    <row r="204" spans="1:16">
      <c r="A204" s="59">
        <v>1085</v>
      </c>
      <c r="B204" s="59">
        <v>4</v>
      </c>
      <c r="C204" s="59">
        <v>1</v>
      </c>
      <c r="D204" s="59">
        <v>2</v>
      </c>
      <c r="E204" s="59" t="s">
        <v>80</v>
      </c>
      <c r="F204" s="59">
        <v>4</v>
      </c>
      <c r="G204" s="59">
        <v>0</v>
      </c>
      <c r="H204" s="59">
        <v>5</v>
      </c>
      <c r="I204" s="59">
        <v>5</v>
      </c>
      <c r="J204" s="59">
        <v>9200</v>
      </c>
      <c r="K204" s="78">
        <f>VLOOKUP(jur[[#This Row],[hwycov_id]],cnf[],10,FALSE)</f>
        <v>9200</v>
      </c>
      <c r="L204" s="229">
        <f t="shared" si="9"/>
        <v>0</v>
      </c>
      <c r="M204" s="228">
        <f t="shared" si="10"/>
        <v>0</v>
      </c>
      <c r="N204" s="228">
        <f t="shared" si="11"/>
        <v>0</v>
      </c>
      <c r="O204" s="59" t="e">
        <f>VLOOKUP(jur[[#This Row],[hwycov_id]],check!$A$2:$P$26,16,FALSE)</f>
        <v>#N/A</v>
      </c>
      <c r="P204" s="59">
        <v>204</v>
      </c>
    </row>
    <row r="205" spans="1:16">
      <c r="A205" s="59">
        <v>1944</v>
      </c>
      <c r="B205" s="59">
        <v>4</v>
      </c>
      <c r="C205" s="59">
        <v>1</v>
      </c>
      <c r="D205" s="59">
        <v>2</v>
      </c>
      <c r="E205" s="59" t="s">
        <v>80</v>
      </c>
      <c r="F205" s="59">
        <v>4</v>
      </c>
      <c r="G205" s="59">
        <v>0</v>
      </c>
      <c r="H205" s="59">
        <v>5</v>
      </c>
      <c r="I205" s="59">
        <v>5</v>
      </c>
      <c r="J205" s="59">
        <v>9300</v>
      </c>
      <c r="K205" s="78">
        <f>VLOOKUP(jur[[#This Row],[hwycov_id]],cnf[],10,FALSE)</f>
        <v>9300</v>
      </c>
      <c r="L205" s="229">
        <f t="shared" si="9"/>
        <v>0</v>
      </c>
      <c r="M205" s="228">
        <f t="shared" si="10"/>
        <v>0</v>
      </c>
      <c r="N205" s="228">
        <f t="shared" si="11"/>
        <v>0</v>
      </c>
      <c r="O205" s="59" t="e">
        <f>VLOOKUP(jur[[#This Row],[hwycov_id]],check!$A$2:$P$26,16,FALSE)</f>
        <v>#N/A</v>
      </c>
      <c r="P205" s="59">
        <v>205</v>
      </c>
    </row>
    <row r="206" spans="1:16">
      <c r="A206" s="59">
        <v>17077</v>
      </c>
      <c r="B206" s="59">
        <v>4</v>
      </c>
      <c r="C206" s="59">
        <v>1</v>
      </c>
      <c r="D206" s="59">
        <v>2</v>
      </c>
      <c r="E206" s="59" t="s">
        <v>80</v>
      </c>
      <c r="F206" s="59">
        <v>4</v>
      </c>
      <c r="G206" s="59">
        <v>0</v>
      </c>
      <c r="H206" s="59">
        <v>5</v>
      </c>
      <c r="I206" s="59">
        <v>5</v>
      </c>
      <c r="J206" s="59">
        <v>9300</v>
      </c>
      <c r="K206" s="78">
        <f>VLOOKUP(jur[[#This Row],[hwycov_id]],cnf[],10,FALSE)</f>
        <v>9300</v>
      </c>
      <c r="L206" s="229">
        <f t="shared" si="9"/>
        <v>0</v>
      </c>
      <c r="M206" s="228">
        <f t="shared" si="10"/>
        <v>0</v>
      </c>
      <c r="N206" s="228">
        <f t="shared" si="11"/>
        <v>0</v>
      </c>
      <c r="O206" s="59" t="e">
        <f>VLOOKUP(jur[[#This Row],[hwycov_id]],check!$A$2:$P$26,16,FALSE)</f>
        <v>#N/A</v>
      </c>
      <c r="P206" s="59">
        <v>206</v>
      </c>
    </row>
    <row r="207" spans="1:16">
      <c r="A207" s="59">
        <v>13068</v>
      </c>
      <c r="B207" s="59">
        <v>3</v>
      </c>
      <c r="C207" s="59">
        <v>1</v>
      </c>
      <c r="D207" s="59">
        <v>2</v>
      </c>
      <c r="E207" s="59" t="s">
        <v>80</v>
      </c>
      <c r="F207" s="59">
        <v>3</v>
      </c>
      <c r="G207" s="59">
        <v>0</v>
      </c>
      <c r="H207" s="59">
        <v>5</v>
      </c>
      <c r="I207" s="59">
        <v>5</v>
      </c>
      <c r="J207" s="59">
        <v>9500</v>
      </c>
      <c r="K207" s="78">
        <f>VLOOKUP(jur[[#This Row],[hwycov_id]],cnf[],10,FALSE)</f>
        <v>9500</v>
      </c>
      <c r="L207" s="229">
        <f t="shared" si="9"/>
        <v>0</v>
      </c>
      <c r="M207" s="228">
        <f t="shared" si="10"/>
        <v>0</v>
      </c>
      <c r="N207" s="228">
        <f t="shared" si="11"/>
        <v>0</v>
      </c>
      <c r="O207" s="59" t="e">
        <f>VLOOKUP(jur[[#This Row],[hwycov_id]],check!$A$2:$P$26,16,FALSE)</f>
        <v>#N/A</v>
      </c>
      <c r="P207" s="59">
        <v>207</v>
      </c>
    </row>
    <row r="208" spans="1:16">
      <c r="A208" s="59">
        <v>28162</v>
      </c>
      <c r="B208" s="59">
        <v>9</v>
      </c>
      <c r="C208" s="59">
        <v>1</v>
      </c>
      <c r="D208" s="59">
        <v>1</v>
      </c>
      <c r="E208" s="59" t="s">
        <v>78</v>
      </c>
      <c r="F208" s="59">
        <v>2</v>
      </c>
      <c r="G208" s="59">
        <v>0</v>
      </c>
      <c r="H208" s="59">
        <v>5</v>
      </c>
      <c r="I208" s="59">
        <v>5</v>
      </c>
      <c r="J208" s="59">
        <v>9766</v>
      </c>
      <c r="K208" s="78">
        <f>VLOOKUP(jur[[#This Row],[hwycov_id]],cnf[],10,FALSE)</f>
        <v>9766</v>
      </c>
      <c r="L208" s="229">
        <f t="shared" si="9"/>
        <v>0</v>
      </c>
      <c r="M208" s="228">
        <f t="shared" si="10"/>
        <v>0</v>
      </c>
      <c r="N208" s="228">
        <f t="shared" si="11"/>
        <v>0</v>
      </c>
      <c r="O208" s="59" t="e">
        <f>VLOOKUP(jur[[#This Row],[hwycov_id]],check!$A$2:$P$26,16,FALSE)</f>
        <v>#N/A</v>
      </c>
      <c r="P208" s="59">
        <v>208</v>
      </c>
    </row>
    <row r="209" spans="1:16">
      <c r="A209" s="59">
        <v>601</v>
      </c>
      <c r="B209" s="59">
        <v>3</v>
      </c>
      <c r="C209" s="59">
        <v>1</v>
      </c>
      <c r="D209" s="59">
        <v>2</v>
      </c>
      <c r="E209" s="59" t="s">
        <v>80</v>
      </c>
      <c r="F209" s="59">
        <v>3</v>
      </c>
      <c r="G209" s="59">
        <v>0</v>
      </c>
      <c r="H209" s="59">
        <v>5</v>
      </c>
      <c r="I209" s="59">
        <v>5</v>
      </c>
      <c r="J209" s="59">
        <v>9800</v>
      </c>
      <c r="K209" s="78">
        <f>VLOOKUP(jur[[#This Row],[hwycov_id]],cnf[],10,FALSE)</f>
        <v>9800</v>
      </c>
      <c r="L209" s="229">
        <f t="shared" si="9"/>
        <v>0</v>
      </c>
      <c r="M209" s="228">
        <f t="shared" si="10"/>
        <v>0</v>
      </c>
      <c r="N209" s="228">
        <f t="shared" si="11"/>
        <v>0</v>
      </c>
      <c r="O209" s="59" t="e">
        <f>VLOOKUP(jur[[#This Row],[hwycov_id]],check!$A$2:$P$26,16,FALSE)</f>
        <v>#N/A</v>
      </c>
      <c r="P209" s="59">
        <v>209</v>
      </c>
    </row>
    <row r="210" spans="1:16">
      <c r="A210" s="59">
        <v>2460</v>
      </c>
      <c r="B210" s="59">
        <v>4</v>
      </c>
      <c r="C210" s="59">
        <v>1</v>
      </c>
      <c r="D210" s="59">
        <v>2</v>
      </c>
      <c r="E210" s="59" t="s">
        <v>80</v>
      </c>
      <c r="F210" s="59">
        <v>4</v>
      </c>
      <c r="G210" s="59">
        <v>0</v>
      </c>
      <c r="H210" s="59">
        <v>5</v>
      </c>
      <c r="I210" s="59">
        <v>5</v>
      </c>
      <c r="J210" s="59">
        <v>9800</v>
      </c>
      <c r="K210" s="78">
        <f>VLOOKUP(jur[[#This Row],[hwycov_id]],cnf[],10,FALSE)</f>
        <v>9800</v>
      </c>
      <c r="L210" s="229">
        <f t="shared" si="9"/>
        <v>0</v>
      </c>
      <c r="M210" s="228">
        <f t="shared" si="10"/>
        <v>0</v>
      </c>
      <c r="N210" s="228">
        <f t="shared" si="11"/>
        <v>0</v>
      </c>
      <c r="O210" s="59" t="e">
        <f>VLOOKUP(jur[[#This Row],[hwycov_id]],check!$A$2:$P$26,16,FALSE)</f>
        <v>#N/A</v>
      </c>
      <c r="P210" s="59">
        <v>210</v>
      </c>
    </row>
    <row r="211" spans="1:16">
      <c r="A211" s="59">
        <v>13181</v>
      </c>
      <c r="B211" s="59">
        <v>3</v>
      </c>
      <c r="C211" s="59">
        <v>1</v>
      </c>
      <c r="D211" s="59">
        <v>2</v>
      </c>
      <c r="E211" s="59" t="s">
        <v>80</v>
      </c>
      <c r="F211" s="59">
        <v>3</v>
      </c>
      <c r="G211" s="59">
        <v>0</v>
      </c>
      <c r="H211" s="59">
        <v>5</v>
      </c>
      <c r="I211" s="59">
        <v>5</v>
      </c>
      <c r="J211" s="59">
        <v>9800</v>
      </c>
      <c r="K211" s="78">
        <f>VLOOKUP(jur[[#This Row],[hwycov_id]],cnf[],10,FALSE)</f>
        <v>9800</v>
      </c>
      <c r="L211" s="229">
        <f t="shared" si="9"/>
        <v>0</v>
      </c>
      <c r="M211" s="228">
        <f t="shared" si="10"/>
        <v>0</v>
      </c>
      <c r="N211" s="228">
        <f t="shared" si="11"/>
        <v>0</v>
      </c>
      <c r="O211" s="59" t="e">
        <f>VLOOKUP(jur[[#This Row],[hwycov_id]],check!$A$2:$P$26,16,FALSE)</f>
        <v>#N/A</v>
      </c>
      <c r="P211" s="59">
        <v>211</v>
      </c>
    </row>
    <row r="212" spans="1:16">
      <c r="A212" s="59">
        <v>3111</v>
      </c>
      <c r="B212" s="59">
        <v>4</v>
      </c>
      <c r="C212" s="59">
        <v>1</v>
      </c>
      <c r="D212" s="59">
        <v>2</v>
      </c>
      <c r="E212" s="59" t="s">
        <v>80</v>
      </c>
      <c r="F212" s="59">
        <v>4</v>
      </c>
      <c r="G212" s="59">
        <v>0</v>
      </c>
      <c r="H212" s="59">
        <v>5</v>
      </c>
      <c r="I212" s="59">
        <v>5</v>
      </c>
      <c r="J212" s="59">
        <v>9900</v>
      </c>
      <c r="K212" s="78">
        <f>VLOOKUP(jur[[#This Row],[hwycov_id]],cnf[],10,FALSE)</f>
        <v>9900</v>
      </c>
      <c r="L212" s="229">
        <f t="shared" si="9"/>
        <v>0</v>
      </c>
      <c r="M212" s="228">
        <f t="shared" si="10"/>
        <v>0</v>
      </c>
      <c r="N212" s="228">
        <f t="shared" si="11"/>
        <v>0</v>
      </c>
      <c r="O212" s="59" t="e">
        <f>VLOOKUP(jur[[#This Row],[hwycov_id]],check!$A$2:$P$26,16,FALSE)</f>
        <v>#N/A</v>
      </c>
      <c r="P212" s="59">
        <v>212</v>
      </c>
    </row>
    <row r="213" spans="1:16">
      <c r="A213" s="59">
        <v>3164</v>
      </c>
      <c r="B213" s="59">
        <v>4</v>
      </c>
      <c r="C213" s="59">
        <v>1</v>
      </c>
      <c r="D213" s="59">
        <v>2</v>
      </c>
      <c r="E213" s="59" t="s">
        <v>80</v>
      </c>
      <c r="F213" s="59">
        <v>4</v>
      </c>
      <c r="G213" s="59">
        <v>1</v>
      </c>
      <c r="H213" s="59">
        <v>5</v>
      </c>
      <c r="I213" s="59">
        <v>5</v>
      </c>
      <c r="J213" s="59">
        <v>10200</v>
      </c>
      <c r="K213" s="78">
        <f>VLOOKUP(jur[[#This Row],[hwycov_id]],cnf[],10,FALSE)</f>
        <v>10200</v>
      </c>
      <c r="L213" s="229">
        <f t="shared" si="9"/>
        <v>0</v>
      </c>
      <c r="M213" s="228">
        <f t="shared" si="10"/>
        <v>0</v>
      </c>
      <c r="N213" s="228">
        <f t="shared" si="11"/>
        <v>0</v>
      </c>
      <c r="O213" s="59" t="e">
        <f>VLOOKUP(jur[[#This Row],[hwycov_id]],check!$A$2:$P$26,16,FALSE)</f>
        <v>#N/A</v>
      </c>
      <c r="P213" s="59">
        <v>213</v>
      </c>
    </row>
    <row r="214" spans="1:16">
      <c r="A214" s="59">
        <v>28633</v>
      </c>
      <c r="B214" s="59">
        <v>9</v>
      </c>
      <c r="C214" s="59">
        <v>1</v>
      </c>
      <c r="D214" s="59">
        <v>1</v>
      </c>
      <c r="E214" s="59" t="s">
        <v>78</v>
      </c>
      <c r="F214" s="59">
        <v>2</v>
      </c>
      <c r="G214" s="59">
        <v>1</v>
      </c>
      <c r="H214" s="59">
        <v>5</v>
      </c>
      <c r="I214" s="59">
        <v>5</v>
      </c>
      <c r="J214" s="59">
        <v>10303</v>
      </c>
      <c r="K214" s="78">
        <f>VLOOKUP(jur[[#This Row],[hwycov_id]],cnf[],10,FALSE)</f>
        <v>10303</v>
      </c>
      <c r="L214" s="229">
        <f t="shared" si="9"/>
        <v>0</v>
      </c>
      <c r="M214" s="228">
        <f t="shared" si="10"/>
        <v>0</v>
      </c>
      <c r="N214" s="228">
        <f t="shared" si="11"/>
        <v>0</v>
      </c>
      <c r="O214" s="59" t="e">
        <f>VLOOKUP(jur[[#This Row],[hwycov_id]],check!$A$2:$P$26,16,FALSE)</f>
        <v>#N/A</v>
      </c>
      <c r="P214" s="59">
        <v>214</v>
      </c>
    </row>
    <row r="215" spans="1:16">
      <c r="A215" s="59">
        <v>563</v>
      </c>
      <c r="B215" s="59">
        <v>4</v>
      </c>
      <c r="C215" s="59">
        <v>1</v>
      </c>
      <c r="D215" s="59">
        <v>2</v>
      </c>
      <c r="E215" s="59" t="s">
        <v>80</v>
      </c>
      <c r="F215" s="59">
        <v>4</v>
      </c>
      <c r="G215" s="59">
        <v>1</v>
      </c>
      <c r="H215" s="59">
        <v>5</v>
      </c>
      <c r="I215" s="59">
        <v>5</v>
      </c>
      <c r="J215" s="59">
        <v>10400</v>
      </c>
      <c r="K215" s="78">
        <f>VLOOKUP(jur[[#This Row],[hwycov_id]],cnf[],10,FALSE)</f>
        <v>10400</v>
      </c>
      <c r="L215" s="229">
        <f t="shared" si="9"/>
        <v>0</v>
      </c>
      <c r="M215" s="228">
        <f t="shared" si="10"/>
        <v>0</v>
      </c>
      <c r="N215" s="228">
        <f t="shared" si="11"/>
        <v>0</v>
      </c>
      <c r="O215" s="59" t="e">
        <f>VLOOKUP(jur[[#This Row],[hwycov_id]],check!$A$2:$P$26,16,FALSE)</f>
        <v>#N/A</v>
      </c>
      <c r="P215" s="59">
        <v>215</v>
      </c>
    </row>
    <row r="216" spans="1:16">
      <c r="A216" s="59">
        <v>6099</v>
      </c>
      <c r="B216" s="59">
        <v>4</v>
      </c>
      <c r="C216" s="59">
        <v>1</v>
      </c>
      <c r="D216" s="59">
        <v>2</v>
      </c>
      <c r="E216" s="59" t="s">
        <v>80</v>
      </c>
      <c r="F216" s="59">
        <v>4</v>
      </c>
      <c r="G216" s="59">
        <v>1</v>
      </c>
      <c r="H216" s="59">
        <v>5</v>
      </c>
      <c r="I216" s="59">
        <v>5</v>
      </c>
      <c r="J216" s="59">
        <v>10800</v>
      </c>
      <c r="K216" s="78">
        <f>VLOOKUP(jur[[#This Row],[hwycov_id]],cnf[],10,FALSE)</f>
        <v>10800</v>
      </c>
      <c r="L216" s="229">
        <f t="shared" si="9"/>
        <v>0</v>
      </c>
      <c r="M216" s="228">
        <f t="shared" si="10"/>
        <v>0</v>
      </c>
      <c r="N216" s="228">
        <f t="shared" si="11"/>
        <v>0</v>
      </c>
      <c r="O216" s="59" t="e">
        <f>VLOOKUP(jur[[#This Row],[hwycov_id]],check!$A$2:$P$26,16,FALSE)</f>
        <v>#N/A</v>
      </c>
      <c r="P216" s="59">
        <v>216</v>
      </c>
    </row>
    <row r="217" spans="1:16">
      <c r="A217" s="59">
        <v>325</v>
      </c>
      <c r="B217" s="59">
        <v>4</v>
      </c>
      <c r="C217" s="59">
        <v>1</v>
      </c>
      <c r="D217" s="59">
        <v>2</v>
      </c>
      <c r="E217" s="59" t="s">
        <v>80</v>
      </c>
      <c r="F217" s="59">
        <v>4</v>
      </c>
      <c r="G217" s="59">
        <v>1</v>
      </c>
      <c r="H217" s="59">
        <v>5</v>
      </c>
      <c r="I217" s="59">
        <v>5</v>
      </c>
      <c r="J217" s="59">
        <v>10900</v>
      </c>
      <c r="K217" s="78">
        <f>VLOOKUP(jur[[#This Row],[hwycov_id]],cnf[],10,FALSE)</f>
        <v>10900</v>
      </c>
      <c r="L217" s="229">
        <f t="shared" si="9"/>
        <v>0</v>
      </c>
      <c r="M217" s="228">
        <f t="shared" si="10"/>
        <v>0</v>
      </c>
      <c r="N217" s="228">
        <f t="shared" si="11"/>
        <v>0</v>
      </c>
      <c r="O217" s="59" t="e">
        <f>VLOOKUP(jur[[#This Row],[hwycov_id]],check!$A$2:$P$26,16,FALSE)</f>
        <v>#N/A</v>
      </c>
      <c r="P217" s="59">
        <v>217</v>
      </c>
    </row>
    <row r="218" spans="1:16">
      <c r="A218" s="59">
        <v>15470</v>
      </c>
      <c r="B218" s="59">
        <v>2</v>
      </c>
      <c r="C218" s="59">
        <v>1</v>
      </c>
      <c r="D218" s="59">
        <v>2</v>
      </c>
      <c r="E218" s="59" t="s">
        <v>80</v>
      </c>
      <c r="F218" s="59">
        <v>3</v>
      </c>
      <c r="G218" s="59">
        <v>1</v>
      </c>
      <c r="H218" s="59">
        <v>5</v>
      </c>
      <c r="I218" s="59">
        <v>5</v>
      </c>
      <c r="J218" s="59">
        <v>11200</v>
      </c>
      <c r="K218" s="78">
        <f>VLOOKUP(jur[[#This Row],[hwycov_id]],cnf[],10,FALSE)</f>
        <v>11200</v>
      </c>
      <c r="L218" s="229">
        <f t="shared" si="9"/>
        <v>0</v>
      </c>
      <c r="M218" s="228">
        <f t="shared" si="10"/>
        <v>0</v>
      </c>
      <c r="N218" s="228">
        <f t="shared" si="11"/>
        <v>0</v>
      </c>
      <c r="O218" s="59" t="e">
        <f>VLOOKUP(jur[[#This Row],[hwycov_id]],check!$A$2:$P$26,16,FALSE)</f>
        <v>#N/A</v>
      </c>
      <c r="P218" s="59">
        <v>218</v>
      </c>
    </row>
    <row r="219" spans="1:16">
      <c r="A219" s="59">
        <v>13010</v>
      </c>
      <c r="B219" s="59">
        <v>3</v>
      </c>
      <c r="C219" s="59">
        <v>1</v>
      </c>
      <c r="D219" s="59">
        <v>2</v>
      </c>
      <c r="E219" s="59" t="s">
        <v>80</v>
      </c>
      <c r="F219" s="59">
        <v>3</v>
      </c>
      <c r="G219" s="59">
        <v>1</v>
      </c>
      <c r="H219" s="59">
        <v>5</v>
      </c>
      <c r="I219" s="59">
        <v>5</v>
      </c>
      <c r="J219" s="59">
        <v>11400</v>
      </c>
      <c r="K219" s="78">
        <f>VLOOKUP(jur[[#This Row],[hwycov_id]],cnf[],10,FALSE)</f>
        <v>11400</v>
      </c>
      <c r="L219" s="229">
        <f t="shared" si="9"/>
        <v>0</v>
      </c>
      <c r="M219" s="228">
        <f t="shared" si="10"/>
        <v>0</v>
      </c>
      <c r="N219" s="228">
        <f t="shared" si="11"/>
        <v>0</v>
      </c>
      <c r="O219" s="59" t="e">
        <f>VLOOKUP(jur[[#This Row],[hwycov_id]],check!$A$2:$P$26,16,FALSE)</f>
        <v>#N/A</v>
      </c>
      <c r="P219" s="59">
        <v>219</v>
      </c>
    </row>
    <row r="220" spans="1:16">
      <c r="A220" s="59">
        <v>4621</v>
      </c>
      <c r="B220" s="59">
        <v>4</v>
      </c>
      <c r="C220" s="59">
        <v>1</v>
      </c>
      <c r="D220" s="59">
        <v>2</v>
      </c>
      <c r="E220" s="59" t="s">
        <v>80</v>
      </c>
      <c r="F220" s="59">
        <v>4</v>
      </c>
      <c r="G220" s="59">
        <v>1</v>
      </c>
      <c r="H220" s="59">
        <v>5</v>
      </c>
      <c r="I220" s="59">
        <v>5</v>
      </c>
      <c r="J220" s="59">
        <v>11600</v>
      </c>
      <c r="K220" s="78">
        <f>VLOOKUP(jur[[#This Row],[hwycov_id]],cnf[],10,FALSE)</f>
        <v>11600</v>
      </c>
      <c r="L220" s="229">
        <f t="shared" si="9"/>
        <v>0</v>
      </c>
      <c r="M220" s="228">
        <f t="shared" si="10"/>
        <v>0</v>
      </c>
      <c r="N220" s="228">
        <f t="shared" si="11"/>
        <v>0</v>
      </c>
      <c r="O220" s="59" t="e">
        <f>VLOOKUP(jur[[#This Row],[hwycov_id]],check!$A$2:$P$26,16,FALSE)</f>
        <v>#N/A</v>
      </c>
      <c r="P220" s="59">
        <v>220</v>
      </c>
    </row>
    <row r="221" spans="1:16">
      <c r="A221" s="59">
        <v>16632</v>
      </c>
      <c r="B221" s="59">
        <v>4</v>
      </c>
      <c r="C221" s="59">
        <v>1</v>
      </c>
      <c r="D221" s="59">
        <v>2</v>
      </c>
      <c r="E221" s="59" t="s">
        <v>80</v>
      </c>
      <c r="F221" s="59">
        <v>4</v>
      </c>
      <c r="G221" s="59">
        <v>1</v>
      </c>
      <c r="H221" s="59">
        <v>5</v>
      </c>
      <c r="I221" s="59">
        <v>5</v>
      </c>
      <c r="J221" s="59">
        <v>11600</v>
      </c>
      <c r="K221" s="78">
        <f>VLOOKUP(jur[[#This Row],[hwycov_id]],cnf[],10,FALSE)</f>
        <v>11600</v>
      </c>
      <c r="L221" s="229">
        <f t="shared" si="9"/>
        <v>0</v>
      </c>
      <c r="M221" s="228">
        <f t="shared" si="10"/>
        <v>0</v>
      </c>
      <c r="N221" s="228">
        <f t="shared" si="11"/>
        <v>0</v>
      </c>
      <c r="O221" s="59" t="e">
        <f>VLOOKUP(jur[[#This Row],[hwycov_id]],check!$A$2:$P$26,16,FALSE)</f>
        <v>#N/A</v>
      </c>
      <c r="P221" s="59">
        <v>221</v>
      </c>
    </row>
    <row r="222" spans="1:16">
      <c r="A222" s="59">
        <v>8387</v>
      </c>
      <c r="B222" s="59">
        <v>4</v>
      </c>
      <c r="C222" s="59">
        <v>1</v>
      </c>
      <c r="D222" s="59">
        <v>2</v>
      </c>
      <c r="E222" s="59" t="s">
        <v>80</v>
      </c>
      <c r="F222" s="59">
        <v>4</v>
      </c>
      <c r="G222" s="59">
        <v>1</v>
      </c>
      <c r="H222" s="59">
        <v>5</v>
      </c>
      <c r="I222" s="59">
        <v>5</v>
      </c>
      <c r="J222" s="59">
        <v>11700</v>
      </c>
      <c r="K222" s="78">
        <f>VLOOKUP(jur[[#This Row],[hwycov_id]],cnf[],10,FALSE)</f>
        <v>11700</v>
      </c>
      <c r="L222" s="229">
        <f t="shared" si="9"/>
        <v>0</v>
      </c>
      <c r="M222" s="228">
        <f t="shared" si="10"/>
        <v>0</v>
      </c>
      <c r="N222" s="228">
        <f t="shared" si="11"/>
        <v>0</v>
      </c>
      <c r="O222" s="59" t="e">
        <f>VLOOKUP(jur[[#This Row],[hwycov_id]],check!$A$2:$P$26,16,FALSE)</f>
        <v>#N/A</v>
      </c>
      <c r="P222" s="59">
        <v>222</v>
      </c>
    </row>
    <row r="223" spans="1:16">
      <c r="A223" s="59">
        <v>2482</v>
      </c>
      <c r="B223" s="59">
        <v>3</v>
      </c>
      <c r="C223" s="59">
        <v>1</v>
      </c>
      <c r="D223" s="59">
        <v>2</v>
      </c>
      <c r="E223" s="59" t="s">
        <v>80</v>
      </c>
      <c r="F223" s="59">
        <v>3</v>
      </c>
      <c r="G223" s="59">
        <v>1</v>
      </c>
      <c r="H223" s="59">
        <v>5</v>
      </c>
      <c r="I223" s="59">
        <v>5</v>
      </c>
      <c r="J223" s="59">
        <v>11800</v>
      </c>
      <c r="K223" s="78">
        <f>VLOOKUP(jur[[#This Row],[hwycov_id]],cnf[],10,FALSE)</f>
        <v>11800</v>
      </c>
      <c r="L223" s="229">
        <f t="shared" si="9"/>
        <v>0</v>
      </c>
      <c r="M223" s="228">
        <f t="shared" si="10"/>
        <v>0</v>
      </c>
      <c r="N223" s="228">
        <f t="shared" si="11"/>
        <v>0</v>
      </c>
      <c r="O223" s="59" t="e">
        <f>VLOOKUP(jur[[#This Row],[hwycov_id]],check!$A$2:$P$26,16,FALSE)</f>
        <v>#N/A</v>
      </c>
      <c r="P223" s="59">
        <v>223</v>
      </c>
    </row>
    <row r="224" spans="1:16">
      <c r="A224" s="59">
        <v>17485</v>
      </c>
      <c r="B224" s="59">
        <v>3</v>
      </c>
      <c r="C224" s="59">
        <v>1</v>
      </c>
      <c r="D224" s="59">
        <v>2</v>
      </c>
      <c r="E224" s="59" t="s">
        <v>80</v>
      </c>
      <c r="F224" s="59">
        <v>3</v>
      </c>
      <c r="G224" s="59">
        <v>1</v>
      </c>
      <c r="H224" s="59">
        <v>5</v>
      </c>
      <c r="I224" s="59">
        <v>5</v>
      </c>
      <c r="J224" s="59">
        <v>12000</v>
      </c>
      <c r="K224" s="78">
        <f>VLOOKUP(jur[[#This Row],[hwycov_id]],cnf[],10,FALSE)</f>
        <v>12000</v>
      </c>
      <c r="L224" s="229">
        <f t="shared" si="9"/>
        <v>0</v>
      </c>
      <c r="M224" s="228">
        <f t="shared" si="10"/>
        <v>0</v>
      </c>
      <c r="N224" s="228">
        <f t="shared" si="11"/>
        <v>0</v>
      </c>
      <c r="O224" s="59" t="e">
        <f>VLOOKUP(jur[[#This Row],[hwycov_id]],check!$A$2:$P$26,16,FALSE)</f>
        <v>#N/A</v>
      </c>
      <c r="P224" s="59">
        <v>224</v>
      </c>
    </row>
    <row r="225" spans="1:16">
      <c r="A225" s="59">
        <v>18004</v>
      </c>
      <c r="B225" s="59">
        <v>3</v>
      </c>
      <c r="C225" s="59">
        <v>1</v>
      </c>
      <c r="D225" s="59">
        <v>2</v>
      </c>
      <c r="E225" s="59" t="s">
        <v>80</v>
      </c>
      <c r="F225" s="59">
        <v>3</v>
      </c>
      <c r="G225" s="59">
        <v>1</v>
      </c>
      <c r="H225" s="59">
        <v>5</v>
      </c>
      <c r="I225" s="59">
        <v>5</v>
      </c>
      <c r="J225" s="59">
        <v>12200</v>
      </c>
      <c r="K225" s="78">
        <f>VLOOKUP(jur[[#This Row],[hwycov_id]],cnf[],10,FALSE)</f>
        <v>12200</v>
      </c>
      <c r="L225" s="229">
        <f t="shared" si="9"/>
        <v>0</v>
      </c>
      <c r="M225" s="228">
        <f t="shared" si="10"/>
        <v>0</v>
      </c>
      <c r="N225" s="228">
        <f t="shared" si="11"/>
        <v>0</v>
      </c>
      <c r="O225" s="59" t="e">
        <f>VLOOKUP(jur[[#This Row],[hwycov_id]],check!$A$2:$P$26,16,FALSE)</f>
        <v>#N/A</v>
      </c>
      <c r="P225" s="59">
        <v>225</v>
      </c>
    </row>
    <row r="226" spans="1:16">
      <c r="A226" s="59">
        <v>17499</v>
      </c>
      <c r="B226" s="59">
        <v>4</v>
      </c>
      <c r="C226" s="59">
        <v>1</v>
      </c>
      <c r="D226" s="59">
        <v>2</v>
      </c>
      <c r="E226" s="59" t="s">
        <v>80</v>
      </c>
      <c r="F226" s="59">
        <v>4</v>
      </c>
      <c r="G226" s="59">
        <v>1</v>
      </c>
      <c r="H226" s="59">
        <v>5</v>
      </c>
      <c r="I226" s="59">
        <v>5</v>
      </c>
      <c r="J226" s="59">
        <v>12300</v>
      </c>
      <c r="K226" s="78">
        <f>VLOOKUP(jur[[#This Row],[hwycov_id]],cnf[],10,FALSE)</f>
        <v>12300</v>
      </c>
      <c r="L226" s="229">
        <f t="shared" si="9"/>
        <v>0</v>
      </c>
      <c r="M226" s="228">
        <f t="shared" si="10"/>
        <v>0</v>
      </c>
      <c r="N226" s="228">
        <f t="shared" si="11"/>
        <v>0</v>
      </c>
      <c r="O226" s="59" t="e">
        <f>VLOOKUP(jur[[#This Row],[hwycov_id]],check!$A$2:$P$26,16,FALSE)</f>
        <v>#N/A</v>
      </c>
      <c r="P226" s="59">
        <v>226</v>
      </c>
    </row>
    <row r="227" spans="1:16">
      <c r="A227" s="59">
        <v>28942</v>
      </c>
      <c r="B227" s="59">
        <v>9</v>
      </c>
      <c r="C227" s="59">
        <v>1</v>
      </c>
      <c r="D227" s="59">
        <v>1</v>
      </c>
      <c r="E227" s="59" t="s">
        <v>78</v>
      </c>
      <c r="F227" s="59">
        <v>2</v>
      </c>
      <c r="G227" s="59">
        <v>1</v>
      </c>
      <c r="H227" s="59">
        <v>5</v>
      </c>
      <c r="I227" s="59">
        <v>5</v>
      </c>
      <c r="J227" s="59">
        <v>12310</v>
      </c>
      <c r="K227" s="78">
        <f>VLOOKUP(jur[[#This Row],[hwycov_id]],cnf[],10,FALSE)</f>
        <v>12310</v>
      </c>
      <c r="L227" s="229">
        <f t="shared" si="9"/>
        <v>0</v>
      </c>
      <c r="M227" s="228">
        <f t="shared" si="10"/>
        <v>0</v>
      </c>
      <c r="N227" s="228">
        <f t="shared" si="11"/>
        <v>0</v>
      </c>
      <c r="O227" s="59" t="e">
        <f>VLOOKUP(jur[[#This Row],[hwycov_id]],check!$A$2:$P$26,16,FALSE)</f>
        <v>#N/A</v>
      </c>
      <c r="P227" s="59">
        <v>227</v>
      </c>
    </row>
    <row r="228" spans="1:16">
      <c r="A228" s="59">
        <v>28632</v>
      </c>
      <c r="B228" s="59">
        <v>9</v>
      </c>
      <c r="C228" s="59">
        <v>1</v>
      </c>
      <c r="D228" s="59">
        <v>1</v>
      </c>
      <c r="E228" s="59" t="s">
        <v>78</v>
      </c>
      <c r="F228" s="59">
        <v>2</v>
      </c>
      <c r="G228" s="59">
        <v>1</v>
      </c>
      <c r="H228" s="59">
        <v>5</v>
      </c>
      <c r="I228" s="59">
        <v>5</v>
      </c>
      <c r="J228" s="59">
        <v>12399</v>
      </c>
      <c r="K228" s="78">
        <f>VLOOKUP(jur[[#This Row],[hwycov_id]],cnf[],10,FALSE)</f>
        <v>12399</v>
      </c>
      <c r="L228" s="229">
        <f t="shared" si="9"/>
        <v>0</v>
      </c>
      <c r="M228" s="228">
        <f t="shared" si="10"/>
        <v>0</v>
      </c>
      <c r="N228" s="228">
        <f t="shared" si="11"/>
        <v>0</v>
      </c>
      <c r="O228" s="59" t="e">
        <f>VLOOKUP(jur[[#This Row],[hwycov_id]],check!$A$2:$P$26,16,FALSE)</f>
        <v>#N/A</v>
      </c>
      <c r="P228" s="59">
        <v>228</v>
      </c>
    </row>
    <row r="229" spans="1:16">
      <c r="A229" s="59">
        <v>28943</v>
      </c>
      <c r="B229" s="59">
        <v>9</v>
      </c>
      <c r="C229" s="59">
        <v>1</v>
      </c>
      <c r="D229" s="59">
        <v>1</v>
      </c>
      <c r="E229" s="59" t="s">
        <v>78</v>
      </c>
      <c r="F229" s="59">
        <v>2</v>
      </c>
      <c r="G229" s="59">
        <v>1</v>
      </c>
      <c r="H229" s="59">
        <v>3</v>
      </c>
      <c r="I229" s="59">
        <v>5</v>
      </c>
      <c r="J229" s="59">
        <v>12715</v>
      </c>
      <c r="K229" s="78">
        <f>VLOOKUP(jur[[#This Row],[hwycov_id]],cnf[],10,FALSE)</f>
        <v>12715</v>
      </c>
      <c r="L229" s="229">
        <f t="shared" si="9"/>
        <v>0</v>
      </c>
      <c r="M229" s="228">
        <f t="shared" si="10"/>
        <v>0</v>
      </c>
      <c r="N229" s="228">
        <f t="shared" si="11"/>
        <v>0</v>
      </c>
      <c r="O229" s="59" t="e">
        <f>VLOOKUP(jur[[#This Row],[hwycov_id]],check!$A$2:$P$26,16,FALSE)</f>
        <v>#N/A</v>
      </c>
      <c r="P229" s="59">
        <v>229</v>
      </c>
    </row>
    <row r="230" spans="1:16">
      <c r="A230" s="59">
        <v>28181</v>
      </c>
      <c r="B230" s="59">
        <v>9</v>
      </c>
      <c r="C230" s="59">
        <v>1</v>
      </c>
      <c r="D230" s="59">
        <v>1</v>
      </c>
      <c r="E230" s="59" t="s">
        <v>78</v>
      </c>
      <c r="F230" s="59">
        <v>2</v>
      </c>
      <c r="G230" s="59">
        <v>1</v>
      </c>
      <c r="H230" s="59">
        <v>5</v>
      </c>
      <c r="I230" s="59">
        <v>5</v>
      </c>
      <c r="J230" s="59">
        <v>12797</v>
      </c>
      <c r="K230" s="78">
        <f>VLOOKUP(jur[[#This Row],[hwycov_id]],cnf[],10,FALSE)</f>
        <v>12797</v>
      </c>
      <c r="L230" s="229">
        <f t="shared" si="9"/>
        <v>0</v>
      </c>
      <c r="M230" s="228">
        <f t="shared" si="10"/>
        <v>0</v>
      </c>
      <c r="N230" s="228">
        <f t="shared" si="11"/>
        <v>0</v>
      </c>
      <c r="O230" s="59" t="e">
        <f>VLOOKUP(jur[[#This Row],[hwycov_id]],check!$A$2:$P$26,16,FALSE)</f>
        <v>#N/A</v>
      </c>
      <c r="P230" s="59">
        <v>230</v>
      </c>
    </row>
    <row r="231" spans="1:16">
      <c r="A231" s="59">
        <v>1422</v>
      </c>
      <c r="B231" s="59">
        <v>3</v>
      </c>
      <c r="C231" s="59">
        <v>1</v>
      </c>
      <c r="D231" s="59">
        <v>2</v>
      </c>
      <c r="E231" s="59" t="s">
        <v>80</v>
      </c>
      <c r="F231" s="59">
        <v>3</v>
      </c>
      <c r="G231" s="59">
        <v>1</v>
      </c>
      <c r="H231" s="59">
        <v>5</v>
      </c>
      <c r="I231" s="59">
        <v>5</v>
      </c>
      <c r="J231" s="59">
        <v>13100</v>
      </c>
      <c r="K231" s="78">
        <f>VLOOKUP(jur[[#This Row],[hwycov_id]],cnf[],10,FALSE)</f>
        <v>13100</v>
      </c>
      <c r="L231" s="229">
        <f t="shared" si="9"/>
        <v>0</v>
      </c>
      <c r="M231" s="228">
        <f t="shared" si="10"/>
        <v>0</v>
      </c>
      <c r="N231" s="228">
        <f t="shared" si="11"/>
        <v>0</v>
      </c>
      <c r="O231" s="59" t="e">
        <f>VLOOKUP(jur[[#This Row],[hwycov_id]],check!$A$2:$P$26,16,FALSE)</f>
        <v>#N/A</v>
      </c>
      <c r="P231" s="59">
        <v>231</v>
      </c>
    </row>
    <row r="232" spans="1:16">
      <c r="A232" s="59">
        <v>6986</v>
      </c>
      <c r="B232" s="59">
        <v>3</v>
      </c>
      <c r="C232" s="59">
        <v>1</v>
      </c>
      <c r="D232" s="59">
        <v>2</v>
      </c>
      <c r="E232" s="59" t="s">
        <v>80</v>
      </c>
      <c r="F232" s="59">
        <v>3</v>
      </c>
      <c r="G232" s="59">
        <v>1</v>
      </c>
      <c r="H232" s="59">
        <v>5</v>
      </c>
      <c r="I232" s="59">
        <v>5</v>
      </c>
      <c r="J232" s="59">
        <v>13300</v>
      </c>
      <c r="K232" s="78">
        <f>VLOOKUP(jur[[#This Row],[hwycov_id]],cnf[],10,FALSE)</f>
        <v>13300</v>
      </c>
      <c r="L232" s="229">
        <f t="shared" si="9"/>
        <v>0</v>
      </c>
      <c r="M232" s="228">
        <f t="shared" si="10"/>
        <v>0</v>
      </c>
      <c r="N232" s="228">
        <f t="shared" si="11"/>
        <v>0</v>
      </c>
      <c r="O232" s="59" t="e">
        <f>VLOOKUP(jur[[#This Row],[hwycov_id]],check!$A$2:$P$26,16,FALSE)</f>
        <v>#N/A</v>
      </c>
      <c r="P232" s="59">
        <v>232</v>
      </c>
    </row>
    <row r="233" spans="1:16">
      <c r="A233" s="59">
        <v>4627</v>
      </c>
      <c r="B233" s="59">
        <v>4</v>
      </c>
      <c r="C233" s="59">
        <v>1</v>
      </c>
      <c r="D233" s="59">
        <v>2</v>
      </c>
      <c r="E233" s="59" t="s">
        <v>80</v>
      </c>
      <c r="F233" s="59">
        <v>4</v>
      </c>
      <c r="G233" s="59">
        <v>1</v>
      </c>
      <c r="H233" s="59">
        <v>5</v>
      </c>
      <c r="I233" s="59">
        <v>5</v>
      </c>
      <c r="J233" s="59">
        <v>13800</v>
      </c>
      <c r="K233" s="78">
        <f>VLOOKUP(jur[[#This Row],[hwycov_id]],cnf[],10,FALSE)</f>
        <v>13800</v>
      </c>
      <c r="L233" s="229">
        <f t="shared" si="9"/>
        <v>0</v>
      </c>
      <c r="M233" s="228">
        <f t="shared" si="10"/>
        <v>0</v>
      </c>
      <c r="N233" s="228">
        <f t="shared" si="11"/>
        <v>0</v>
      </c>
      <c r="O233" s="59" t="e">
        <f>VLOOKUP(jur[[#This Row],[hwycov_id]],check!$A$2:$P$26,16,FALSE)</f>
        <v>#N/A</v>
      </c>
      <c r="P233" s="59">
        <v>233</v>
      </c>
    </row>
    <row r="234" spans="1:16">
      <c r="A234" s="59">
        <v>7565</v>
      </c>
      <c r="B234" s="59">
        <v>3</v>
      </c>
      <c r="C234" s="59">
        <v>1</v>
      </c>
      <c r="D234" s="59">
        <v>2</v>
      </c>
      <c r="E234" s="59" t="s">
        <v>80</v>
      </c>
      <c r="F234" s="59">
        <v>3</v>
      </c>
      <c r="G234" s="59">
        <v>1</v>
      </c>
      <c r="H234" s="59">
        <v>5</v>
      </c>
      <c r="I234" s="59">
        <v>5</v>
      </c>
      <c r="J234" s="59">
        <v>13900</v>
      </c>
      <c r="K234" s="78">
        <f>VLOOKUP(jur[[#This Row],[hwycov_id]],cnf[],10,FALSE)</f>
        <v>13900</v>
      </c>
      <c r="L234" s="229">
        <f t="shared" si="9"/>
        <v>0</v>
      </c>
      <c r="M234" s="228">
        <f t="shared" si="10"/>
        <v>0</v>
      </c>
      <c r="N234" s="228">
        <f t="shared" si="11"/>
        <v>0</v>
      </c>
      <c r="O234" s="59" t="e">
        <f>VLOOKUP(jur[[#This Row],[hwycov_id]],check!$A$2:$P$26,16,FALSE)</f>
        <v>#N/A</v>
      </c>
      <c r="P234" s="59">
        <v>234</v>
      </c>
    </row>
    <row r="235" spans="1:16">
      <c r="A235" s="59">
        <v>766</v>
      </c>
      <c r="B235" s="59">
        <v>3</v>
      </c>
      <c r="C235" s="59">
        <v>1</v>
      </c>
      <c r="D235" s="59">
        <v>2</v>
      </c>
      <c r="E235" s="59" t="s">
        <v>80</v>
      </c>
      <c r="F235" s="59">
        <v>3</v>
      </c>
      <c r="G235" s="59">
        <v>1</v>
      </c>
      <c r="H235" s="59">
        <v>5</v>
      </c>
      <c r="I235" s="59">
        <v>5</v>
      </c>
      <c r="J235" s="59">
        <v>13900</v>
      </c>
      <c r="K235" s="78">
        <f>VLOOKUP(jur[[#This Row],[hwycov_id]],cnf[],10,FALSE)</f>
        <v>13900</v>
      </c>
      <c r="L235" s="229">
        <f t="shared" si="9"/>
        <v>0</v>
      </c>
      <c r="M235" s="228">
        <f t="shared" si="10"/>
        <v>0</v>
      </c>
      <c r="N235" s="228">
        <f t="shared" si="11"/>
        <v>0</v>
      </c>
      <c r="O235" s="59" t="e">
        <f>VLOOKUP(jur[[#This Row],[hwycov_id]],check!$A$2:$P$26,16,FALSE)</f>
        <v>#N/A</v>
      </c>
      <c r="P235" s="59">
        <v>235</v>
      </c>
    </row>
    <row r="236" spans="1:16">
      <c r="A236" s="59">
        <v>12680</v>
      </c>
      <c r="B236" s="59">
        <v>3</v>
      </c>
      <c r="C236" s="59">
        <v>1</v>
      </c>
      <c r="D236" s="59">
        <v>2</v>
      </c>
      <c r="E236" s="59" t="s">
        <v>80</v>
      </c>
      <c r="F236" s="59">
        <v>3</v>
      </c>
      <c r="G236" s="59">
        <v>1</v>
      </c>
      <c r="H236" s="59">
        <v>5</v>
      </c>
      <c r="I236" s="59">
        <v>5</v>
      </c>
      <c r="J236" s="59">
        <v>14100</v>
      </c>
      <c r="K236" s="78">
        <f>VLOOKUP(jur[[#This Row],[hwycov_id]],cnf[],10,FALSE)</f>
        <v>14100</v>
      </c>
      <c r="L236" s="229">
        <f t="shared" si="9"/>
        <v>0</v>
      </c>
      <c r="M236" s="228">
        <f t="shared" si="10"/>
        <v>0</v>
      </c>
      <c r="N236" s="228">
        <f t="shared" si="11"/>
        <v>0</v>
      </c>
      <c r="O236" s="59" t="e">
        <f>VLOOKUP(jur[[#This Row],[hwycov_id]],check!$A$2:$P$26,16,FALSE)</f>
        <v>#N/A</v>
      </c>
      <c r="P236" s="59">
        <v>236</v>
      </c>
    </row>
    <row r="237" spans="1:16">
      <c r="A237" s="59">
        <v>1126</v>
      </c>
      <c r="B237" s="59">
        <v>3</v>
      </c>
      <c r="C237" s="59">
        <v>1</v>
      </c>
      <c r="D237" s="59">
        <v>2</v>
      </c>
      <c r="E237" s="59" t="s">
        <v>80</v>
      </c>
      <c r="F237" s="59">
        <v>3</v>
      </c>
      <c r="G237" s="59">
        <v>1</v>
      </c>
      <c r="H237" s="59">
        <v>5</v>
      </c>
      <c r="I237" s="59">
        <v>5</v>
      </c>
      <c r="J237" s="59">
        <v>14200</v>
      </c>
      <c r="K237" s="78">
        <f>VLOOKUP(jur[[#This Row],[hwycov_id]],cnf[],10,FALSE)</f>
        <v>14200</v>
      </c>
      <c r="L237" s="229">
        <f t="shared" si="9"/>
        <v>0</v>
      </c>
      <c r="M237" s="228">
        <f t="shared" si="10"/>
        <v>0</v>
      </c>
      <c r="N237" s="228">
        <f t="shared" si="11"/>
        <v>0</v>
      </c>
      <c r="O237" s="59" t="e">
        <f>VLOOKUP(jur[[#This Row],[hwycov_id]],check!$A$2:$P$26,16,FALSE)</f>
        <v>#N/A</v>
      </c>
      <c r="P237" s="59">
        <v>237</v>
      </c>
    </row>
    <row r="238" spans="1:16">
      <c r="A238" s="59">
        <v>1107</v>
      </c>
      <c r="B238" s="59">
        <v>3</v>
      </c>
      <c r="C238" s="59">
        <v>1</v>
      </c>
      <c r="D238" s="59">
        <v>2</v>
      </c>
      <c r="E238" s="59" t="s">
        <v>80</v>
      </c>
      <c r="F238" s="59">
        <v>3</v>
      </c>
      <c r="G238" s="59">
        <v>1</v>
      </c>
      <c r="H238" s="59">
        <v>5</v>
      </c>
      <c r="I238" s="59">
        <v>5</v>
      </c>
      <c r="J238" s="59">
        <v>14300</v>
      </c>
      <c r="K238" s="78">
        <f>VLOOKUP(jur[[#This Row],[hwycov_id]],cnf[],10,FALSE)</f>
        <v>14300</v>
      </c>
      <c r="L238" s="229">
        <f t="shared" si="9"/>
        <v>0</v>
      </c>
      <c r="M238" s="228">
        <f t="shared" si="10"/>
        <v>0</v>
      </c>
      <c r="N238" s="228">
        <f t="shared" si="11"/>
        <v>0</v>
      </c>
      <c r="O238" s="59" t="e">
        <f>VLOOKUP(jur[[#This Row],[hwycov_id]],check!$A$2:$P$26,16,FALSE)</f>
        <v>#N/A</v>
      </c>
      <c r="P238" s="59">
        <v>238</v>
      </c>
    </row>
    <row r="239" spans="1:16">
      <c r="A239" s="59">
        <v>19953</v>
      </c>
      <c r="B239" s="59">
        <v>3</v>
      </c>
      <c r="C239" s="59">
        <v>1</v>
      </c>
      <c r="D239" s="59">
        <v>2</v>
      </c>
      <c r="E239" s="59" t="s">
        <v>80</v>
      </c>
      <c r="F239" s="59">
        <v>3</v>
      </c>
      <c r="G239" s="59">
        <v>1</v>
      </c>
      <c r="H239" s="59">
        <v>5</v>
      </c>
      <c r="I239" s="59">
        <v>5</v>
      </c>
      <c r="J239" s="59">
        <v>14300</v>
      </c>
      <c r="K239" s="78">
        <f>VLOOKUP(jur[[#This Row],[hwycov_id]],cnf[],10,FALSE)</f>
        <v>14300</v>
      </c>
      <c r="L239" s="229">
        <f t="shared" si="9"/>
        <v>0</v>
      </c>
      <c r="M239" s="228">
        <f t="shared" si="10"/>
        <v>0</v>
      </c>
      <c r="N239" s="228">
        <f t="shared" si="11"/>
        <v>0</v>
      </c>
      <c r="O239" s="59" t="e">
        <f>VLOOKUP(jur[[#This Row],[hwycov_id]],check!$A$2:$P$26,16,FALSE)</f>
        <v>#N/A</v>
      </c>
      <c r="P239" s="59">
        <v>239</v>
      </c>
    </row>
    <row r="240" spans="1:16">
      <c r="A240" s="59">
        <v>95</v>
      </c>
      <c r="B240" s="59">
        <v>3</v>
      </c>
      <c r="C240" s="59">
        <v>1</v>
      </c>
      <c r="D240" s="59">
        <v>2</v>
      </c>
      <c r="E240" s="59" t="s">
        <v>80</v>
      </c>
      <c r="F240" s="59">
        <v>3</v>
      </c>
      <c r="G240" s="59">
        <v>1</v>
      </c>
      <c r="H240" s="59">
        <v>5</v>
      </c>
      <c r="I240" s="59">
        <v>5</v>
      </c>
      <c r="J240" s="59">
        <v>15100</v>
      </c>
      <c r="K240" s="78">
        <f>VLOOKUP(jur[[#This Row],[hwycov_id]],cnf[],10,FALSE)</f>
        <v>15100</v>
      </c>
      <c r="L240" s="229">
        <f t="shared" si="9"/>
        <v>0</v>
      </c>
      <c r="M240" s="228">
        <f t="shared" si="10"/>
        <v>0</v>
      </c>
      <c r="N240" s="228">
        <f t="shared" si="11"/>
        <v>0</v>
      </c>
      <c r="O240" s="59" t="e">
        <f>VLOOKUP(jur[[#This Row],[hwycov_id]],check!$A$2:$P$26,16,FALSE)</f>
        <v>#N/A</v>
      </c>
      <c r="P240" s="59">
        <v>240</v>
      </c>
    </row>
    <row r="241" spans="1:16">
      <c r="A241" s="59">
        <v>13001</v>
      </c>
      <c r="B241" s="59">
        <v>4</v>
      </c>
      <c r="C241" s="59">
        <v>1</v>
      </c>
      <c r="D241" s="59">
        <v>2</v>
      </c>
      <c r="E241" s="59" t="s">
        <v>80</v>
      </c>
      <c r="F241" s="59">
        <v>4</v>
      </c>
      <c r="G241" s="59">
        <v>1</v>
      </c>
      <c r="H241" s="59">
        <v>5</v>
      </c>
      <c r="I241" s="59">
        <v>5</v>
      </c>
      <c r="J241" s="59">
        <v>15100</v>
      </c>
      <c r="K241" s="78">
        <f>VLOOKUP(jur[[#This Row],[hwycov_id]],cnf[],10,FALSE)</f>
        <v>15100</v>
      </c>
      <c r="L241" s="229">
        <f t="shared" si="9"/>
        <v>0</v>
      </c>
      <c r="M241" s="228">
        <f t="shared" si="10"/>
        <v>0</v>
      </c>
      <c r="N241" s="228">
        <f t="shared" si="11"/>
        <v>0</v>
      </c>
      <c r="O241" s="59" t="e">
        <f>VLOOKUP(jur[[#This Row],[hwycov_id]],check!$A$2:$P$26,16,FALSE)</f>
        <v>#N/A</v>
      </c>
      <c r="P241" s="59">
        <v>241</v>
      </c>
    </row>
    <row r="242" spans="1:16">
      <c r="A242" s="59">
        <v>3107</v>
      </c>
      <c r="B242" s="59">
        <v>3</v>
      </c>
      <c r="C242" s="59">
        <v>1</v>
      </c>
      <c r="D242" s="59">
        <v>2</v>
      </c>
      <c r="E242" s="59" t="s">
        <v>80</v>
      </c>
      <c r="F242" s="59">
        <v>3</v>
      </c>
      <c r="G242" s="59">
        <v>1</v>
      </c>
      <c r="H242" s="59">
        <v>5</v>
      </c>
      <c r="I242" s="59">
        <v>5</v>
      </c>
      <c r="J242" s="59">
        <v>15300</v>
      </c>
      <c r="K242" s="78">
        <f>VLOOKUP(jur[[#This Row],[hwycov_id]],cnf[],10,FALSE)</f>
        <v>15300</v>
      </c>
      <c r="L242" s="229">
        <f t="shared" si="9"/>
        <v>0</v>
      </c>
      <c r="M242" s="228">
        <f t="shared" si="10"/>
        <v>0</v>
      </c>
      <c r="N242" s="228">
        <f t="shared" si="11"/>
        <v>0</v>
      </c>
      <c r="O242" s="59" t="e">
        <f>VLOOKUP(jur[[#This Row],[hwycov_id]],check!$A$2:$P$26,16,FALSE)</f>
        <v>#N/A</v>
      </c>
      <c r="P242" s="59">
        <v>242</v>
      </c>
    </row>
    <row r="243" spans="1:16">
      <c r="A243" s="59">
        <v>7573</v>
      </c>
      <c r="B243" s="59">
        <v>3</v>
      </c>
      <c r="C243" s="59">
        <v>1</v>
      </c>
      <c r="D243" s="59">
        <v>2</v>
      </c>
      <c r="E243" s="59" t="s">
        <v>80</v>
      </c>
      <c r="F243" s="59">
        <v>3</v>
      </c>
      <c r="G243" s="59">
        <v>1</v>
      </c>
      <c r="H243" s="59">
        <v>5</v>
      </c>
      <c r="I243" s="59">
        <v>5</v>
      </c>
      <c r="J243" s="59">
        <v>15700</v>
      </c>
      <c r="K243" s="78">
        <f>VLOOKUP(jur[[#This Row],[hwycov_id]],cnf[],10,FALSE)</f>
        <v>15700</v>
      </c>
      <c r="L243" s="229">
        <f t="shared" si="9"/>
        <v>0</v>
      </c>
      <c r="M243" s="228">
        <f t="shared" si="10"/>
        <v>0</v>
      </c>
      <c r="N243" s="228">
        <f t="shared" si="11"/>
        <v>0</v>
      </c>
      <c r="O243" s="59" t="e">
        <f>VLOOKUP(jur[[#This Row],[hwycov_id]],check!$A$2:$P$26,16,FALSE)</f>
        <v>#N/A</v>
      </c>
      <c r="P243" s="59">
        <v>243</v>
      </c>
    </row>
    <row r="244" spans="1:16">
      <c r="A244" s="59">
        <v>2497</v>
      </c>
      <c r="B244" s="59">
        <v>3</v>
      </c>
      <c r="C244" s="59">
        <v>1</v>
      </c>
      <c r="D244" s="59">
        <v>2</v>
      </c>
      <c r="E244" s="59" t="s">
        <v>80</v>
      </c>
      <c r="F244" s="59">
        <v>3</v>
      </c>
      <c r="G244" s="59">
        <v>1</v>
      </c>
      <c r="H244" s="59">
        <v>5</v>
      </c>
      <c r="I244" s="59">
        <v>5</v>
      </c>
      <c r="J244" s="59">
        <v>16900</v>
      </c>
      <c r="K244" s="78">
        <f>VLOOKUP(jur[[#This Row],[hwycov_id]],cnf[],10,FALSE)</f>
        <v>16900</v>
      </c>
      <c r="L244" s="229">
        <f t="shared" si="9"/>
        <v>0</v>
      </c>
      <c r="M244" s="228">
        <f t="shared" si="10"/>
        <v>0</v>
      </c>
      <c r="N244" s="228">
        <f t="shared" si="11"/>
        <v>0</v>
      </c>
      <c r="O244" s="59" t="e">
        <f>VLOOKUP(jur[[#This Row],[hwycov_id]],check!$A$2:$P$26,16,FALSE)</f>
        <v>#N/A</v>
      </c>
      <c r="P244" s="59">
        <v>244</v>
      </c>
    </row>
    <row r="245" spans="1:16">
      <c r="A245" s="59">
        <v>7569</v>
      </c>
      <c r="B245" s="59">
        <v>3</v>
      </c>
      <c r="C245" s="59">
        <v>1</v>
      </c>
      <c r="D245" s="59">
        <v>2</v>
      </c>
      <c r="E245" s="59" t="s">
        <v>80</v>
      </c>
      <c r="F245" s="59">
        <v>3</v>
      </c>
      <c r="G245" s="59">
        <v>1</v>
      </c>
      <c r="H245" s="59">
        <v>5</v>
      </c>
      <c r="I245" s="59">
        <v>5</v>
      </c>
      <c r="J245" s="59">
        <v>17100</v>
      </c>
      <c r="K245" s="78">
        <f>VLOOKUP(jur[[#This Row],[hwycov_id]],cnf[],10,FALSE)</f>
        <v>17100</v>
      </c>
      <c r="L245" s="229">
        <f t="shared" si="9"/>
        <v>0</v>
      </c>
      <c r="M245" s="228">
        <f t="shared" si="10"/>
        <v>0</v>
      </c>
      <c r="N245" s="228">
        <f t="shared" si="11"/>
        <v>0</v>
      </c>
      <c r="O245" s="59" t="e">
        <f>VLOOKUP(jur[[#This Row],[hwycov_id]],check!$A$2:$P$26,16,FALSE)</f>
        <v>#N/A</v>
      </c>
      <c r="P245" s="59">
        <v>245</v>
      </c>
    </row>
    <row r="246" spans="1:16">
      <c r="A246" s="59">
        <v>12977</v>
      </c>
      <c r="B246" s="59">
        <v>3</v>
      </c>
      <c r="C246" s="59">
        <v>1</v>
      </c>
      <c r="D246" s="59">
        <v>2</v>
      </c>
      <c r="E246" s="59" t="s">
        <v>80</v>
      </c>
      <c r="F246" s="59">
        <v>3</v>
      </c>
      <c r="G246" s="59">
        <v>1</v>
      </c>
      <c r="H246" s="59">
        <v>5</v>
      </c>
      <c r="I246" s="59">
        <v>5</v>
      </c>
      <c r="J246" s="59">
        <v>17300</v>
      </c>
      <c r="K246" s="78">
        <f>VLOOKUP(jur[[#This Row],[hwycov_id]],cnf[],10,FALSE)</f>
        <v>17300</v>
      </c>
      <c r="L246" s="229">
        <f t="shared" si="9"/>
        <v>0</v>
      </c>
      <c r="M246" s="228">
        <f t="shared" si="10"/>
        <v>0</v>
      </c>
      <c r="N246" s="228">
        <f t="shared" si="11"/>
        <v>0</v>
      </c>
      <c r="O246" s="59" t="e">
        <f>VLOOKUP(jur[[#This Row],[hwycov_id]],check!$A$2:$P$26,16,FALSE)</f>
        <v>#N/A</v>
      </c>
      <c r="P246" s="59">
        <v>246</v>
      </c>
    </row>
    <row r="247" spans="1:16">
      <c r="A247" s="59">
        <v>12994</v>
      </c>
      <c r="B247" s="59">
        <v>2</v>
      </c>
      <c r="C247" s="59">
        <v>1</v>
      </c>
      <c r="D247" s="59">
        <v>2</v>
      </c>
      <c r="E247" s="59" t="s">
        <v>80</v>
      </c>
      <c r="F247" s="59">
        <v>3</v>
      </c>
      <c r="G247" s="59">
        <v>1</v>
      </c>
      <c r="H247" s="59">
        <v>5</v>
      </c>
      <c r="I247" s="59">
        <v>5</v>
      </c>
      <c r="J247" s="59">
        <v>17700</v>
      </c>
      <c r="K247" s="78">
        <f>VLOOKUP(jur[[#This Row],[hwycov_id]],cnf[],10,FALSE)</f>
        <v>17700</v>
      </c>
      <c r="L247" s="229">
        <f t="shared" si="9"/>
        <v>0</v>
      </c>
      <c r="M247" s="228">
        <f t="shared" si="10"/>
        <v>0</v>
      </c>
      <c r="N247" s="228">
        <f t="shared" si="11"/>
        <v>0</v>
      </c>
      <c r="O247" s="59" t="e">
        <f>VLOOKUP(jur[[#This Row],[hwycov_id]],check!$A$2:$P$26,16,FALSE)</f>
        <v>#N/A</v>
      </c>
      <c r="P247" s="59">
        <v>247</v>
      </c>
    </row>
    <row r="248" spans="1:16">
      <c r="A248" s="59">
        <v>4623</v>
      </c>
      <c r="B248" s="59">
        <v>4</v>
      </c>
      <c r="C248" s="59">
        <v>1</v>
      </c>
      <c r="D248" s="59">
        <v>2</v>
      </c>
      <c r="E248" s="59" t="s">
        <v>80</v>
      </c>
      <c r="F248" s="59">
        <v>4</v>
      </c>
      <c r="G248" s="59">
        <v>1</v>
      </c>
      <c r="H248" s="59">
        <v>5</v>
      </c>
      <c r="I248" s="59">
        <v>5</v>
      </c>
      <c r="J248" s="59">
        <v>17900</v>
      </c>
      <c r="K248" s="78">
        <f>VLOOKUP(jur[[#This Row],[hwycov_id]],cnf[],10,FALSE)</f>
        <v>17900</v>
      </c>
      <c r="L248" s="229">
        <f t="shared" si="9"/>
        <v>0</v>
      </c>
      <c r="M248" s="228">
        <f t="shared" si="10"/>
        <v>0</v>
      </c>
      <c r="N248" s="228">
        <f t="shared" si="11"/>
        <v>0</v>
      </c>
      <c r="O248" s="59" t="e">
        <f>VLOOKUP(jur[[#This Row],[hwycov_id]],check!$A$2:$P$26,16,FALSE)</f>
        <v>#N/A</v>
      </c>
      <c r="P248" s="59">
        <v>248</v>
      </c>
    </row>
    <row r="249" spans="1:16">
      <c r="A249" s="59">
        <v>22965</v>
      </c>
      <c r="B249" s="59">
        <v>4</v>
      </c>
      <c r="C249" s="59">
        <v>1</v>
      </c>
      <c r="D249" s="59">
        <v>2</v>
      </c>
      <c r="E249" s="59" t="s">
        <v>80</v>
      </c>
      <c r="F249" s="59">
        <v>4</v>
      </c>
      <c r="G249" s="59">
        <v>1</v>
      </c>
      <c r="H249" s="59">
        <v>5</v>
      </c>
      <c r="I249" s="59">
        <v>5</v>
      </c>
      <c r="J249" s="59">
        <v>17900</v>
      </c>
      <c r="K249" s="78">
        <f>VLOOKUP(jur[[#This Row],[hwycov_id]],cnf[],10,FALSE)</f>
        <v>17900</v>
      </c>
      <c r="L249" s="229">
        <f t="shared" si="9"/>
        <v>0</v>
      </c>
      <c r="M249" s="228">
        <f t="shared" si="10"/>
        <v>0</v>
      </c>
      <c r="N249" s="228">
        <f t="shared" si="11"/>
        <v>0</v>
      </c>
      <c r="O249" s="59" t="e">
        <f>VLOOKUP(jur[[#This Row],[hwycov_id]],check!$A$2:$P$26,16,FALSE)</f>
        <v>#N/A</v>
      </c>
      <c r="P249" s="59">
        <v>249</v>
      </c>
    </row>
    <row r="250" spans="1:16">
      <c r="A250" s="59">
        <v>6667</v>
      </c>
      <c r="B250" s="59">
        <v>3</v>
      </c>
      <c r="C250" s="59">
        <v>1</v>
      </c>
      <c r="D250" s="59">
        <v>2</v>
      </c>
      <c r="E250" s="59" t="s">
        <v>80</v>
      </c>
      <c r="F250" s="59">
        <v>3</v>
      </c>
      <c r="G250" s="59">
        <v>1</v>
      </c>
      <c r="H250" s="59">
        <v>5</v>
      </c>
      <c r="I250" s="59">
        <v>5</v>
      </c>
      <c r="J250" s="59">
        <v>18900</v>
      </c>
      <c r="K250" s="78">
        <f>VLOOKUP(jur[[#This Row],[hwycov_id]],cnf[],10,FALSE)</f>
        <v>18900</v>
      </c>
      <c r="L250" s="229">
        <f t="shared" si="9"/>
        <v>0</v>
      </c>
      <c r="M250" s="228">
        <f t="shared" si="10"/>
        <v>0</v>
      </c>
      <c r="N250" s="228">
        <f t="shared" si="11"/>
        <v>0</v>
      </c>
      <c r="O250" s="59" t="e">
        <f>VLOOKUP(jur[[#This Row],[hwycov_id]],check!$A$2:$P$26,16,FALSE)</f>
        <v>#N/A</v>
      </c>
      <c r="P250" s="59">
        <v>250</v>
      </c>
    </row>
    <row r="251" spans="1:16">
      <c r="A251" s="59">
        <v>19948</v>
      </c>
      <c r="B251" s="59">
        <v>3</v>
      </c>
      <c r="C251" s="59">
        <v>1</v>
      </c>
      <c r="D251" s="59">
        <v>2</v>
      </c>
      <c r="E251" s="59" t="s">
        <v>80</v>
      </c>
      <c r="F251" s="59">
        <v>3</v>
      </c>
      <c r="G251" s="59">
        <v>1</v>
      </c>
      <c r="H251" s="59">
        <v>5</v>
      </c>
      <c r="I251" s="59">
        <v>5</v>
      </c>
      <c r="J251" s="59">
        <v>19000</v>
      </c>
      <c r="K251" s="78">
        <f>VLOOKUP(jur[[#This Row],[hwycov_id]],cnf[],10,FALSE)</f>
        <v>19000</v>
      </c>
      <c r="L251" s="229">
        <f t="shared" si="9"/>
        <v>0</v>
      </c>
      <c r="M251" s="228">
        <f t="shared" si="10"/>
        <v>0</v>
      </c>
      <c r="N251" s="228">
        <f t="shared" si="11"/>
        <v>0</v>
      </c>
      <c r="O251" s="59" t="e">
        <f>VLOOKUP(jur[[#This Row],[hwycov_id]],check!$A$2:$P$26,16,FALSE)</f>
        <v>#N/A</v>
      </c>
      <c r="P251" s="59">
        <v>251</v>
      </c>
    </row>
    <row r="252" spans="1:16">
      <c r="A252" s="59">
        <v>11068</v>
      </c>
      <c r="B252" s="59">
        <v>8</v>
      </c>
      <c r="C252" s="59">
        <v>1</v>
      </c>
      <c r="D252" s="59">
        <v>1</v>
      </c>
      <c r="E252" s="59" t="s">
        <v>78</v>
      </c>
      <c r="F252" s="59">
        <v>2</v>
      </c>
      <c r="G252" s="59">
        <v>2</v>
      </c>
      <c r="H252" s="59">
        <v>5</v>
      </c>
      <c r="I252" s="59">
        <v>5</v>
      </c>
      <c r="J252" s="59">
        <v>20183</v>
      </c>
      <c r="K252" s="78">
        <f>VLOOKUP(jur[[#This Row],[hwycov_id]],cnf[],10,FALSE)</f>
        <v>20183</v>
      </c>
      <c r="L252" s="229">
        <f t="shared" si="9"/>
        <v>0</v>
      </c>
      <c r="M252" s="228">
        <f t="shared" si="10"/>
        <v>0</v>
      </c>
      <c r="N252" s="228">
        <f t="shared" si="11"/>
        <v>0</v>
      </c>
      <c r="O252" s="59" t="e">
        <f>VLOOKUP(jur[[#This Row],[hwycov_id]],check!$A$2:$P$26,16,FALSE)</f>
        <v>#N/A</v>
      </c>
      <c r="P252" s="59">
        <v>252</v>
      </c>
    </row>
    <row r="253" spans="1:16">
      <c r="A253" s="59">
        <v>7496</v>
      </c>
      <c r="B253" s="59">
        <v>3</v>
      </c>
      <c r="C253" s="59">
        <v>1</v>
      </c>
      <c r="D253" s="59">
        <v>2</v>
      </c>
      <c r="E253" s="59" t="s">
        <v>80</v>
      </c>
      <c r="F253" s="59">
        <v>3</v>
      </c>
      <c r="G253" s="59">
        <v>2</v>
      </c>
      <c r="H253" s="59">
        <v>5</v>
      </c>
      <c r="I253" s="59">
        <v>5</v>
      </c>
      <c r="J253" s="59">
        <v>20400</v>
      </c>
      <c r="K253" s="78">
        <f>VLOOKUP(jur[[#This Row],[hwycov_id]],cnf[],10,FALSE)</f>
        <v>20400</v>
      </c>
      <c r="L253" s="229">
        <f t="shared" si="9"/>
        <v>0</v>
      </c>
      <c r="M253" s="228">
        <f t="shared" si="10"/>
        <v>0</v>
      </c>
      <c r="N253" s="228">
        <f t="shared" si="11"/>
        <v>0</v>
      </c>
      <c r="O253" s="59" t="e">
        <f>VLOOKUP(jur[[#This Row],[hwycov_id]],check!$A$2:$P$26,16,FALSE)</f>
        <v>#N/A</v>
      </c>
      <c r="P253" s="59">
        <v>253</v>
      </c>
    </row>
    <row r="254" spans="1:16">
      <c r="A254" s="59">
        <v>608</v>
      </c>
      <c r="B254" s="59">
        <v>3</v>
      </c>
      <c r="C254" s="59">
        <v>1</v>
      </c>
      <c r="D254" s="59">
        <v>2</v>
      </c>
      <c r="E254" s="59" t="s">
        <v>80</v>
      </c>
      <c r="F254" s="59">
        <v>3</v>
      </c>
      <c r="G254" s="59">
        <v>2</v>
      </c>
      <c r="H254" s="59">
        <v>5</v>
      </c>
      <c r="I254" s="59">
        <v>5</v>
      </c>
      <c r="J254" s="59">
        <v>20800</v>
      </c>
      <c r="K254" s="78">
        <f>VLOOKUP(jur[[#This Row],[hwycov_id]],cnf[],10,FALSE)</f>
        <v>20800</v>
      </c>
      <c r="L254" s="229">
        <f t="shared" si="9"/>
        <v>0</v>
      </c>
      <c r="M254" s="228">
        <f t="shared" si="10"/>
        <v>0</v>
      </c>
      <c r="N254" s="228">
        <f t="shared" si="11"/>
        <v>0</v>
      </c>
      <c r="O254" s="59" t="e">
        <f>VLOOKUP(jur[[#This Row],[hwycov_id]],check!$A$2:$P$26,16,FALSE)</f>
        <v>#N/A</v>
      </c>
      <c r="P254" s="59">
        <v>254</v>
      </c>
    </row>
    <row r="255" spans="1:16">
      <c r="A255" s="59">
        <v>12693</v>
      </c>
      <c r="B255" s="59">
        <v>3</v>
      </c>
      <c r="C255" s="59">
        <v>1</v>
      </c>
      <c r="D255" s="59">
        <v>2</v>
      </c>
      <c r="E255" s="59" t="s">
        <v>80</v>
      </c>
      <c r="F255" s="59">
        <v>3</v>
      </c>
      <c r="G255" s="59">
        <v>2</v>
      </c>
      <c r="H255" s="59">
        <v>5</v>
      </c>
      <c r="I255" s="59">
        <v>5</v>
      </c>
      <c r="J255" s="59">
        <v>21300</v>
      </c>
      <c r="K255" s="78">
        <f>VLOOKUP(jur[[#This Row],[hwycov_id]],cnf[],10,FALSE)</f>
        <v>21300</v>
      </c>
      <c r="L255" s="229">
        <f t="shared" si="9"/>
        <v>0</v>
      </c>
      <c r="M255" s="228">
        <f t="shared" si="10"/>
        <v>0</v>
      </c>
      <c r="N255" s="228">
        <f t="shared" si="11"/>
        <v>0</v>
      </c>
      <c r="O255" s="59" t="e">
        <f>VLOOKUP(jur[[#This Row],[hwycov_id]],check!$A$2:$P$26,16,FALSE)</f>
        <v>#N/A</v>
      </c>
      <c r="P255" s="59">
        <v>255</v>
      </c>
    </row>
    <row r="256" spans="1:16">
      <c r="A256" s="59">
        <v>19934</v>
      </c>
      <c r="B256" s="59">
        <v>3</v>
      </c>
      <c r="C256" s="59">
        <v>1</v>
      </c>
      <c r="D256" s="59">
        <v>2</v>
      </c>
      <c r="E256" s="59" t="s">
        <v>80</v>
      </c>
      <c r="F256" s="59">
        <v>3</v>
      </c>
      <c r="G256" s="59">
        <v>2</v>
      </c>
      <c r="H256" s="59">
        <v>5</v>
      </c>
      <c r="I256" s="59">
        <v>5</v>
      </c>
      <c r="J256" s="59">
        <v>21600</v>
      </c>
      <c r="K256" s="78">
        <f>VLOOKUP(jur[[#This Row],[hwycov_id]],cnf[],10,FALSE)</f>
        <v>21600</v>
      </c>
      <c r="L256" s="229">
        <f t="shared" si="9"/>
        <v>0</v>
      </c>
      <c r="M256" s="228">
        <f t="shared" si="10"/>
        <v>0</v>
      </c>
      <c r="N256" s="228">
        <f t="shared" si="11"/>
        <v>0</v>
      </c>
      <c r="O256" s="59" t="e">
        <f>VLOOKUP(jur[[#This Row],[hwycov_id]],check!$A$2:$P$26,16,FALSE)</f>
        <v>#N/A</v>
      </c>
      <c r="P256" s="59">
        <v>256</v>
      </c>
    </row>
    <row r="257" spans="1:16">
      <c r="A257" s="59">
        <v>22952</v>
      </c>
      <c r="B257" s="59">
        <v>3</v>
      </c>
      <c r="C257" s="59">
        <v>1</v>
      </c>
      <c r="D257" s="59">
        <v>2</v>
      </c>
      <c r="E257" s="59" t="s">
        <v>80</v>
      </c>
      <c r="F257" s="59">
        <v>3</v>
      </c>
      <c r="G257" s="59">
        <v>2</v>
      </c>
      <c r="H257" s="59">
        <v>5</v>
      </c>
      <c r="I257" s="59">
        <v>5</v>
      </c>
      <c r="J257" s="59">
        <v>21600</v>
      </c>
      <c r="K257" s="78">
        <f>VLOOKUP(jur[[#This Row],[hwycov_id]],cnf[],10,FALSE)</f>
        <v>21600</v>
      </c>
      <c r="L257" s="229">
        <f t="shared" si="9"/>
        <v>0</v>
      </c>
      <c r="M257" s="228">
        <f t="shared" si="10"/>
        <v>0</v>
      </c>
      <c r="N257" s="228">
        <f t="shared" si="11"/>
        <v>0</v>
      </c>
      <c r="O257" s="59" t="e">
        <f>VLOOKUP(jur[[#This Row],[hwycov_id]],check!$A$2:$P$26,16,FALSE)</f>
        <v>#N/A</v>
      </c>
      <c r="P257" s="59">
        <v>257</v>
      </c>
    </row>
    <row r="258" spans="1:16">
      <c r="A258" s="59">
        <v>7585</v>
      </c>
      <c r="B258" s="59">
        <v>2</v>
      </c>
      <c r="C258" s="59">
        <v>1</v>
      </c>
      <c r="D258" s="59">
        <v>2</v>
      </c>
      <c r="E258" s="59" t="s">
        <v>80</v>
      </c>
      <c r="F258" s="59">
        <v>3</v>
      </c>
      <c r="G258" s="59">
        <v>2</v>
      </c>
      <c r="H258" s="59">
        <v>5</v>
      </c>
      <c r="I258" s="59">
        <v>5</v>
      </c>
      <c r="J258" s="59">
        <v>21875</v>
      </c>
      <c r="K258" s="78">
        <f>VLOOKUP(jur[[#This Row],[hwycov_id]],cnf[],10,FALSE)</f>
        <v>21875</v>
      </c>
      <c r="L258" s="229">
        <f t="shared" ref="L258:L321" si="12">K258/J258-1</f>
        <v>0</v>
      </c>
      <c r="M258" s="228">
        <f t="shared" ref="M258:M321" si="13">K258-J258</f>
        <v>0</v>
      </c>
      <c r="N258" s="228">
        <f t="shared" ref="N258:N321" si="14">POWER(M258,2)</f>
        <v>0</v>
      </c>
      <c r="O258" s="59" t="e">
        <f>VLOOKUP(jur[[#This Row],[hwycov_id]],check!$A$2:$P$26,16,FALSE)</f>
        <v>#N/A</v>
      </c>
      <c r="P258" s="59">
        <v>258</v>
      </c>
    </row>
    <row r="259" spans="1:16">
      <c r="A259" s="59">
        <v>19938</v>
      </c>
      <c r="B259" s="59">
        <v>3</v>
      </c>
      <c r="C259" s="59">
        <v>1</v>
      </c>
      <c r="D259" s="59">
        <v>2</v>
      </c>
      <c r="E259" s="59" t="s">
        <v>80</v>
      </c>
      <c r="F259" s="59">
        <v>3</v>
      </c>
      <c r="G259" s="59">
        <v>2</v>
      </c>
      <c r="H259" s="59">
        <v>5</v>
      </c>
      <c r="I259" s="59">
        <v>5</v>
      </c>
      <c r="J259" s="59">
        <v>21900</v>
      </c>
      <c r="K259" s="78">
        <f>VLOOKUP(jur[[#This Row],[hwycov_id]],cnf[],10,FALSE)</f>
        <v>21900</v>
      </c>
      <c r="L259" s="229">
        <f t="shared" si="12"/>
        <v>0</v>
      </c>
      <c r="M259" s="228">
        <f t="shared" si="13"/>
        <v>0</v>
      </c>
      <c r="N259" s="228">
        <f t="shared" si="14"/>
        <v>0</v>
      </c>
      <c r="O259" s="59" t="e">
        <f>VLOOKUP(jur[[#This Row],[hwycov_id]],check!$A$2:$P$26,16,FALSE)</f>
        <v>#N/A</v>
      </c>
      <c r="P259" s="59">
        <v>259</v>
      </c>
    </row>
    <row r="260" spans="1:16">
      <c r="A260" s="59">
        <v>28189</v>
      </c>
      <c r="B260" s="59">
        <v>9</v>
      </c>
      <c r="C260" s="59">
        <v>1</v>
      </c>
      <c r="D260" s="59">
        <v>1</v>
      </c>
      <c r="E260" s="59" t="s">
        <v>78</v>
      </c>
      <c r="F260" s="59">
        <v>2</v>
      </c>
      <c r="G260" s="59">
        <v>2</v>
      </c>
      <c r="H260" s="59">
        <v>5</v>
      </c>
      <c r="I260" s="59">
        <v>5</v>
      </c>
      <c r="J260" s="59">
        <v>21963</v>
      </c>
      <c r="K260" s="78">
        <f>VLOOKUP(jur[[#This Row],[hwycov_id]],cnf[],10,FALSE)</f>
        <v>21963</v>
      </c>
      <c r="L260" s="229">
        <f t="shared" si="12"/>
        <v>0</v>
      </c>
      <c r="M260" s="228">
        <f t="shared" si="13"/>
        <v>0</v>
      </c>
      <c r="N260" s="228">
        <f t="shared" si="14"/>
        <v>0</v>
      </c>
      <c r="O260" s="59" t="e">
        <f>VLOOKUP(jur[[#This Row],[hwycov_id]],check!$A$2:$P$26,16,FALSE)</f>
        <v>#N/A</v>
      </c>
      <c r="P260" s="59">
        <v>260</v>
      </c>
    </row>
    <row r="261" spans="1:16">
      <c r="A261" s="59">
        <v>13204</v>
      </c>
      <c r="B261" s="59">
        <v>3</v>
      </c>
      <c r="C261" s="59">
        <v>1</v>
      </c>
      <c r="D261" s="59">
        <v>2</v>
      </c>
      <c r="E261" s="59" t="s">
        <v>80</v>
      </c>
      <c r="F261" s="59">
        <v>3</v>
      </c>
      <c r="G261" s="59">
        <v>2</v>
      </c>
      <c r="H261" s="59">
        <v>5</v>
      </c>
      <c r="I261" s="59">
        <v>5</v>
      </c>
      <c r="J261" s="59">
        <v>22300</v>
      </c>
      <c r="K261" s="78">
        <f>VLOOKUP(jur[[#This Row],[hwycov_id]],cnf[],10,FALSE)</f>
        <v>22300</v>
      </c>
      <c r="L261" s="229">
        <f t="shared" si="12"/>
        <v>0</v>
      </c>
      <c r="M261" s="228">
        <f t="shared" si="13"/>
        <v>0</v>
      </c>
      <c r="N261" s="228">
        <f t="shared" si="14"/>
        <v>0</v>
      </c>
      <c r="O261" s="59" t="e">
        <f>VLOOKUP(jur[[#This Row],[hwycov_id]],check!$A$2:$P$26,16,FALSE)</f>
        <v>#N/A</v>
      </c>
      <c r="P261" s="59">
        <v>261</v>
      </c>
    </row>
    <row r="262" spans="1:16">
      <c r="A262" s="59">
        <v>13069</v>
      </c>
      <c r="B262" s="59">
        <v>3</v>
      </c>
      <c r="C262" s="59">
        <v>1</v>
      </c>
      <c r="D262" s="59">
        <v>2</v>
      </c>
      <c r="E262" s="59" t="s">
        <v>80</v>
      </c>
      <c r="F262" s="59">
        <v>3</v>
      </c>
      <c r="G262" s="59">
        <v>2</v>
      </c>
      <c r="H262" s="59">
        <v>5</v>
      </c>
      <c r="I262" s="59">
        <v>5</v>
      </c>
      <c r="J262" s="59">
        <v>22500</v>
      </c>
      <c r="K262" s="78">
        <f>VLOOKUP(jur[[#This Row],[hwycov_id]],cnf[],10,FALSE)</f>
        <v>22500</v>
      </c>
      <c r="L262" s="229">
        <f t="shared" si="12"/>
        <v>0</v>
      </c>
      <c r="M262" s="228">
        <f t="shared" si="13"/>
        <v>0</v>
      </c>
      <c r="N262" s="228">
        <f t="shared" si="14"/>
        <v>0</v>
      </c>
      <c r="O262" s="59" t="e">
        <f>VLOOKUP(jur[[#This Row],[hwycov_id]],check!$A$2:$P$26,16,FALSE)</f>
        <v>#N/A</v>
      </c>
      <c r="P262" s="59">
        <v>262</v>
      </c>
    </row>
    <row r="263" spans="1:16">
      <c r="A263" s="59">
        <v>2496</v>
      </c>
      <c r="B263" s="59">
        <v>3</v>
      </c>
      <c r="C263" s="59">
        <v>1</v>
      </c>
      <c r="D263" s="59">
        <v>2</v>
      </c>
      <c r="E263" s="59" t="s">
        <v>80</v>
      </c>
      <c r="F263" s="59">
        <v>3</v>
      </c>
      <c r="G263" s="59">
        <v>2</v>
      </c>
      <c r="H263" s="59">
        <v>5</v>
      </c>
      <c r="I263" s="59">
        <v>5</v>
      </c>
      <c r="J263" s="59">
        <v>22500</v>
      </c>
      <c r="K263" s="78">
        <f>VLOOKUP(jur[[#This Row],[hwycov_id]],cnf[],10,FALSE)</f>
        <v>22500</v>
      </c>
      <c r="L263" s="229">
        <f t="shared" si="12"/>
        <v>0</v>
      </c>
      <c r="M263" s="228">
        <f t="shared" si="13"/>
        <v>0</v>
      </c>
      <c r="N263" s="228">
        <f t="shared" si="14"/>
        <v>0</v>
      </c>
      <c r="O263" s="59" t="e">
        <f>VLOOKUP(jur[[#This Row],[hwycov_id]],check!$A$2:$P$26,16,FALSE)</f>
        <v>#N/A</v>
      </c>
      <c r="P263" s="59">
        <v>263</v>
      </c>
    </row>
    <row r="264" spans="1:16">
      <c r="A264" s="59">
        <v>17514</v>
      </c>
      <c r="B264" s="59">
        <v>3</v>
      </c>
      <c r="C264" s="59">
        <v>1</v>
      </c>
      <c r="D264" s="59">
        <v>2</v>
      </c>
      <c r="E264" s="59" t="s">
        <v>80</v>
      </c>
      <c r="F264" s="59">
        <v>3</v>
      </c>
      <c r="G264" s="59">
        <v>2</v>
      </c>
      <c r="H264" s="59">
        <v>5</v>
      </c>
      <c r="I264" s="59">
        <v>5</v>
      </c>
      <c r="J264" s="59">
        <v>22500</v>
      </c>
      <c r="K264" s="78">
        <f>VLOOKUP(jur[[#This Row],[hwycov_id]],cnf[],10,FALSE)</f>
        <v>22500</v>
      </c>
      <c r="L264" s="229">
        <f t="shared" si="12"/>
        <v>0</v>
      </c>
      <c r="M264" s="228">
        <f t="shared" si="13"/>
        <v>0</v>
      </c>
      <c r="N264" s="228">
        <f t="shared" si="14"/>
        <v>0</v>
      </c>
      <c r="O264" s="59" t="e">
        <f>VLOOKUP(jur[[#This Row],[hwycov_id]],check!$A$2:$P$26,16,FALSE)</f>
        <v>#N/A</v>
      </c>
      <c r="P264" s="59">
        <v>264</v>
      </c>
    </row>
    <row r="265" spans="1:16">
      <c r="A265" s="59">
        <v>2427</v>
      </c>
      <c r="B265" s="59">
        <v>3</v>
      </c>
      <c r="C265" s="59">
        <v>1</v>
      </c>
      <c r="D265" s="59">
        <v>2</v>
      </c>
      <c r="E265" s="59" t="s">
        <v>80</v>
      </c>
      <c r="F265" s="59">
        <v>3</v>
      </c>
      <c r="G265" s="59">
        <v>2</v>
      </c>
      <c r="H265" s="59">
        <v>5</v>
      </c>
      <c r="I265" s="59">
        <v>5</v>
      </c>
      <c r="J265" s="59">
        <v>22900</v>
      </c>
      <c r="K265" s="78">
        <f>VLOOKUP(jur[[#This Row],[hwycov_id]],cnf[],10,FALSE)</f>
        <v>22900</v>
      </c>
      <c r="L265" s="229">
        <f t="shared" si="12"/>
        <v>0</v>
      </c>
      <c r="M265" s="228">
        <f t="shared" si="13"/>
        <v>0</v>
      </c>
      <c r="N265" s="228">
        <f t="shared" si="14"/>
        <v>0</v>
      </c>
      <c r="O265" s="59" t="e">
        <f>VLOOKUP(jur[[#This Row],[hwycov_id]],check!$A$2:$P$26,16,FALSE)</f>
        <v>#N/A</v>
      </c>
      <c r="P265" s="59">
        <v>265</v>
      </c>
    </row>
    <row r="266" spans="1:16">
      <c r="A266" s="59">
        <v>1485</v>
      </c>
      <c r="B266" s="59">
        <v>3</v>
      </c>
      <c r="C266" s="59">
        <v>1</v>
      </c>
      <c r="D266" s="59">
        <v>2</v>
      </c>
      <c r="E266" s="59" t="s">
        <v>80</v>
      </c>
      <c r="F266" s="59">
        <v>3</v>
      </c>
      <c r="G266" s="59">
        <v>2</v>
      </c>
      <c r="H266" s="59">
        <v>5</v>
      </c>
      <c r="I266" s="59">
        <v>5</v>
      </c>
      <c r="J266" s="59">
        <v>23000</v>
      </c>
      <c r="K266" s="78">
        <f>VLOOKUP(jur[[#This Row],[hwycov_id]],cnf[],10,FALSE)</f>
        <v>23000</v>
      </c>
      <c r="L266" s="229">
        <f t="shared" si="12"/>
        <v>0</v>
      </c>
      <c r="M266" s="228">
        <f t="shared" si="13"/>
        <v>0</v>
      </c>
      <c r="N266" s="228">
        <f t="shared" si="14"/>
        <v>0</v>
      </c>
      <c r="O266" s="59" t="e">
        <f>VLOOKUP(jur[[#This Row],[hwycov_id]],check!$A$2:$P$26,16,FALSE)</f>
        <v>#N/A</v>
      </c>
      <c r="P266" s="59">
        <v>266</v>
      </c>
    </row>
    <row r="267" spans="1:16">
      <c r="A267" s="59">
        <v>1098</v>
      </c>
      <c r="B267" s="59">
        <v>3</v>
      </c>
      <c r="C267" s="59">
        <v>1</v>
      </c>
      <c r="D267" s="59">
        <v>2</v>
      </c>
      <c r="E267" s="59" t="s">
        <v>80</v>
      </c>
      <c r="F267" s="59">
        <v>3</v>
      </c>
      <c r="G267" s="59">
        <v>2</v>
      </c>
      <c r="H267" s="59">
        <v>5</v>
      </c>
      <c r="I267" s="59">
        <v>5</v>
      </c>
      <c r="J267" s="59">
        <v>23000</v>
      </c>
      <c r="K267" s="78">
        <f>VLOOKUP(jur[[#This Row],[hwycov_id]],cnf[],10,FALSE)</f>
        <v>23000</v>
      </c>
      <c r="L267" s="229">
        <f t="shared" si="12"/>
        <v>0</v>
      </c>
      <c r="M267" s="228">
        <f t="shared" si="13"/>
        <v>0</v>
      </c>
      <c r="N267" s="228">
        <f t="shared" si="14"/>
        <v>0</v>
      </c>
      <c r="O267" s="59" t="e">
        <f>VLOOKUP(jur[[#This Row],[hwycov_id]],check!$A$2:$P$26,16,FALSE)</f>
        <v>#N/A</v>
      </c>
      <c r="P267" s="59">
        <v>267</v>
      </c>
    </row>
    <row r="268" spans="1:16">
      <c r="A268" s="59">
        <v>11264</v>
      </c>
      <c r="B268" s="59">
        <v>9</v>
      </c>
      <c r="C268" s="59">
        <v>1</v>
      </c>
      <c r="D268" s="59">
        <v>1</v>
      </c>
      <c r="E268" s="59" t="s">
        <v>78</v>
      </c>
      <c r="F268" s="59">
        <v>2</v>
      </c>
      <c r="G268" s="59">
        <v>2</v>
      </c>
      <c r="H268" s="59">
        <v>5</v>
      </c>
      <c r="I268" s="59">
        <v>5</v>
      </c>
      <c r="J268" s="59">
        <v>23590</v>
      </c>
      <c r="K268" s="78">
        <f>VLOOKUP(jur[[#This Row],[hwycov_id]],cnf[],10,FALSE)</f>
        <v>23590</v>
      </c>
      <c r="L268" s="229">
        <f t="shared" si="12"/>
        <v>0</v>
      </c>
      <c r="M268" s="228">
        <f t="shared" si="13"/>
        <v>0</v>
      </c>
      <c r="N268" s="228">
        <f t="shared" si="14"/>
        <v>0</v>
      </c>
      <c r="O268" s="59" t="e">
        <f>VLOOKUP(jur[[#This Row],[hwycov_id]],check!$A$2:$P$26,16,FALSE)</f>
        <v>#N/A</v>
      </c>
      <c r="P268" s="59">
        <v>268</v>
      </c>
    </row>
    <row r="269" spans="1:16">
      <c r="A269" s="59">
        <v>2426</v>
      </c>
      <c r="B269" s="59">
        <v>3</v>
      </c>
      <c r="C269" s="59">
        <v>1</v>
      </c>
      <c r="D269" s="59">
        <v>2</v>
      </c>
      <c r="E269" s="59" t="s">
        <v>80</v>
      </c>
      <c r="F269" s="59">
        <v>3</v>
      </c>
      <c r="G269" s="59">
        <v>2</v>
      </c>
      <c r="H269" s="59">
        <v>5</v>
      </c>
      <c r="I269" s="59">
        <v>5</v>
      </c>
      <c r="J269" s="59">
        <v>24300</v>
      </c>
      <c r="K269" s="78">
        <f>VLOOKUP(jur[[#This Row],[hwycov_id]],cnf[],10,FALSE)</f>
        <v>24300</v>
      </c>
      <c r="L269" s="229">
        <f t="shared" si="12"/>
        <v>0</v>
      </c>
      <c r="M269" s="228">
        <f t="shared" si="13"/>
        <v>0</v>
      </c>
      <c r="N269" s="228">
        <f t="shared" si="14"/>
        <v>0</v>
      </c>
      <c r="O269" s="59" t="e">
        <f>VLOOKUP(jur[[#This Row],[hwycov_id]],check!$A$2:$P$26,16,FALSE)</f>
        <v>#N/A</v>
      </c>
      <c r="P269" s="59">
        <v>269</v>
      </c>
    </row>
    <row r="270" spans="1:16">
      <c r="A270" s="59">
        <v>19942</v>
      </c>
      <c r="B270" s="59">
        <v>3</v>
      </c>
      <c r="C270" s="59">
        <v>1</v>
      </c>
      <c r="D270" s="59">
        <v>2</v>
      </c>
      <c r="E270" s="59" t="s">
        <v>80</v>
      </c>
      <c r="F270" s="59">
        <v>3</v>
      </c>
      <c r="G270" s="59">
        <v>2</v>
      </c>
      <c r="H270" s="59">
        <v>5</v>
      </c>
      <c r="I270" s="59">
        <v>5</v>
      </c>
      <c r="J270" s="59">
        <v>24400</v>
      </c>
      <c r="K270" s="78">
        <f>VLOOKUP(jur[[#This Row],[hwycov_id]],cnf[],10,FALSE)</f>
        <v>24400</v>
      </c>
      <c r="L270" s="229">
        <f t="shared" si="12"/>
        <v>0</v>
      </c>
      <c r="M270" s="228">
        <f t="shared" si="13"/>
        <v>0</v>
      </c>
      <c r="N270" s="228">
        <f t="shared" si="14"/>
        <v>0</v>
      </c>
      <c r="O270" s="59" t="e">
        <f>VLOOKUP(jur[[#This Row],[hwycov_id]],check!$A$2:$P$26,16,FALSE)</f>
        <v>#N/A</v>
      </c>
      <c r="P270" s="59">
        <v>270</v>
      </c>
    </row>
    <row r="271" spans="1:16">
      <c r="A271" s="59">
        <v>19930</v>
      </c>
      <c r="B271" s="59">
        <v>3</v>
      </c>
      <c r="C271" s="59">
        <v>1</v>
      </c>
      <c r="D271" s="59">
        <v>2</v>
      </c>
      <c r="E271" s="59" t="s">
        <v>80</v>
      </c>
      <c r="F271" s="59">
        <v>3</v>
      </c>
      <c r="G271" s="59">
        <v>2</v>
      </c>
      <c r="H271" s="59">
        <v>5</v>
      </c>
      <c r="I271" s="59">
        <v>5</v>
      </c>
      <c r="J271" s="59">
        <v>24700</v>
      </c>
      <c r="K271" s="78">
        <f>VLOOKUP(jur[[#This Row],[hwycov_id]],cnf[],10,FALSE)</f>
        <v>24700</v>
      </c>
      <c r="L271" s="229">
        <f t="shared" si="12"/>
        <v>0</v>
      </c>
      <c r="M271" s="228">
        <f t="shared" si="13"/>
        <v>0</v>
      </c>
      <c r="N271" s="228">
        <f t="shared" si="14"/>
        <v>0</v>
      </c>
      <c r="O271" s="59" t="e">
        <f>VLOOKUP(jur[[#This Row],[hwycov_id]],check!$A$2:$P$26,16,FALSE)</f>
        <v>#N/A</v>
      </c>
      <c r="P271" s="59">
        <v>271</v>
      </c>
    </row>
    <row r="272" spans="1:16">
      <c r="A272" s="59">
        <v>15414</v>
      </c>
      <c r="B272" s="59">
        <v>2</v>
      </c>
      <c r="C272" s="59">
        <v>1</v>
      </c>
      <c r="D272" s="59">
        <v>2</v>
      </c>
      <c r="E272" s="59" t="s">
        <v>80</v>
      </c>
      <c r="F272" s="59">
        <v>3</v>
      </c>
      <c r="G272" s="59">
        <v>2</v>
      </c>
      <c r="H272" s="59">
        <v>5</v>
      </c>
      <c r="I272" s="59">
        <v>5</v>
      </c>
      <c r="J272" s="59">
        <v>24900</v>
      </c>
      <c r="K272" s="78">
        <f>VLOOKUP(jur[[#This Row],[hwycov_id]],cnf[],10,FALSE)</f>
        <v>24900</v>
      </c>
      <c r="L272" s="229">
        <f t="shared" si="12"/>
        <v>0</v>
      </c>
      <c r="M272" s="228">
        <f t="shared" si="13"/>
        <v>0</v>
      </c>
      <c r="N272" s="228">
        <f t="shared" si="14"/>
        <v>0</v>
      </c>
      <c r="O272" s="59" t="e">
        <f>VLOOKUP(jur[[#This Row],[hwycov_id]],check!$A$2:$P$26,16,FALSE)</f>
        <v>#N/A</v>
      </c>
      <c r="P272" s="59">
        <v>272</v>
      </c>
    </row>
    <row r="273" spans="1:16">
      <c r="A273" s="59">
        <v>6046</v>
      </c>
      <c r="B273" s="59">
        <v>3</v>
      </c>
      <c r="C273" s="59">
        <v>1</v>
      </c>
      <c r="D273" s="59">
        <v>2</v>
      </c>
      <c r="E273" s="59" t="s">
        <v>80</v>
      </c>
      <c r="F273" s="59">
        <v>3</v>
      </c>
      <c r="G273" s="59">
        <v>2</v>
      </c>
      <c r="H273" s="59">
        <v>5</v>
      </c>
      <c r="I273" s="59">
        <v>5</v>
      </c>
      <c r="J273" s="59">
        <v>24900</v>
      </c>
      <c r="K273" s="78">
        <f>VLOOKUP(jur[[#This Row],[hwycov_id]],cnf[],10,FALSE)</f>
        <v>24900</v>
      </c>
      <c r="L273" s="229">
        <f t="shared" si="12"/>
        <v>0</v>
      </c>
      <c r="M273" s="228">
        <f t="shared" si="13"/>
        <v>0</v>
      </c>
      <c r="N273" s="228">
        <f t="shared" si="14"/>
        <v>0</v>
      </c>
      <c r="O273" s="59" t="e">
        <f>VLOOKUP(jur[[#This Row],[hwycov_id]],check!$A$2:$P$26,16,FALSE)</f>
        <v>#N/A</v>
      </c>
      <c r="P273" s="59">
        <v>273</v>
      </c>
    </row>
    <row r="274" spans="1:16">
      <c r="A274" s="59">
        <v>1481</v>
      </c>
      <c r="B274" s="59">
        <v>3</v>
      </c>
      <c r="C274" s="59">
        <v>1</v>
      </c>
      <c r="D274" s="59">
        <v>2</v>
      </c>
      <c r="E274" s="59" t="s">
        <v>80</v>
      </c>
      <c r="F274" s="59">
        <v>3</v>
      </c>
      <c r="G274" s="59">
        <v>2</v>
      </c>
      <c r="H274" s="59">
        <v>5</v>
      </c>
      <c r="I274" s="59">
        <v>5</v>
      </c>
      <c r="J274" s="59">
        <v>25000</v>
      </c>
      <c r="K274" s="78">
        <f>VLOOKUP(jur[[#This Row],[hwycov_id]],cnf[],10,FALSE)</f>
        <v>25000</v>
      </c>
      <c r="L274" s="229">
        <f t="shared" si="12"/>
        <v>0</v>
      </c>
      <c r="M274" s="228">
        <f t="shared" si="13"/>
        <v>0</v>
      </c>
      <c r="N274" s="228">
        <f t="shared" si="14"/>
        <v>0</v>
      </c>
      <c r="O274" s="59" t="e">
        <f>VLOOKUP(jur[[#This Row],[hwycov_id]],check!$A$2:$P$26,16,FALSE)</f>
        <v>#N/A</v>
      </c>
      <c r="P274" s="59">
        <v>274</v>
      </c>
    </row>
    <row r="275" spans="1:16">
      <c r="A275" s="59">
        <v>15469</v>
      </c>
      <c r="B275" s="59">
        <v>2</v>
      </c>
      <c r="C275" s="59">
        <v>1</v>
      </c>
      <c r="D275" s="59">
        <v>2</v>
      </c>
      <c r="E275" s="59" t="s">
        <v>80</v>
      </c>
      <c r="F275" s="59">
        <v>3</v>
      </c>
      <c r="G275" s="59">
        <v>2</v>
      </c>
      <c r="H275" s="59">
        <v>5</v>
      </c>
      <c r="I275" s="59">
        <v>5</v>
      </c>
      <c r="J275" s="59">
        <v>25100</v>
      </c>
      <c r="K275" s="78">
        <f>VLOOKUP(jur[[#This Row],[hwycov_id]],cnf[],10,FALSE)</f>
        <v>25100</v>
      </c>
      <c r="L275" s="229">
        <f t="shared" si="12"/>
        <v>0</v>
      </c>
      <c r="M275" s="228">
        <f t="shared" si="13"/>
        <v>0</v>
      </c>
      <c r="N275" s="228">
        <f t="shared" si="14"/>
        <v>0</v>
      </c>
      <c r="O275" s="59" t="e">
        <f>VLOOKUP(jur[[#This Row],[hwycov_id]],check!$A$2:$P$26,16,FALSE)</f>
        <v>#N/A</v>
      </c>
      <c r="P275" s="59">
        <v>275</v>
      </c>
    </row>
    <row r="276" spans="1:16">
      <c r="A276" s="59">
        <v>12683</v>
      </c>
      <c r="B276" s="59">
        <v>3</v>
      </c>
      <c r="C276" s="59">
        <v>1</v>
      </c>
      <c r="D276" s="59">
        <v>2</v>
      </c>
      <c r="E276" s="59" t="s">
        <v>80</v>
      </c>
      <c r="F276" s="59">
        <v>3</v>
      </c>
      <c r="G276" s="59">
        <v>2</v>
      </c>
      <c r="H276" s="59">
        <v>5</v>
      </c>
      <c r="I276" s="59">
        <v>5</v>
      </c>
      <c r="J276" s="59">
        <v>25300</v>
      </c>
      <c r="K276" s="78">
        <f>VLOOKUP(jur[[#This Row],[hwycov_id]],cnf[],10,FALSE)</f>
        <v>25300</v>
      </c>
      <c r="L276" s="229">
        <f t="shared" si="12"/>
        <v>0</v>
      </c>
      <c r="M276" s="228">
        <f t="shared" si="13"/>
        <v>0</v>
      </c>
      <c r="N276" s="228">
        <f t="shared" si="14"/>
        <v>0</v>
      </c>
      <c r="O276" s="59" t="e">
        <f>VLOOKUP(jur[[#This Row],[hwycov_id]],check!$A$2:$P$26,16,FALSE)</f>
        <v>#N/A</v>
      </c>
      <c r="P276" s="59">
        <v>276</v>
      </c>
    </row>
    <row r="277" spans="1:16">
      <c r="A277" s="59">
        <v>13026</v>
      </c>
      <c r="B277" s="59">
        <v>4</v>
      </c>
      <c r="C277" s="59">
        <v>1</v>
      </c>
      <c r="D277" s="59">
        <v>2</v>
      </c>
      <c r="E277" s="59" t="s">
        <v>80</v>
      </c>
      <c r="F277" s="59">
        <v>4</v>
      </c>
      <c r="G277" s="59">
        <v>2</v>
      </c>
      <c r="H277" s="59">
        <v>5</v>
      </c>
      <c r="I277" s="59">
        <v>5</v>
      </c>
      <c r="J277" s="59">
        <v>25400</v>
      </c>
      <c r="K277" s="78">
        <f>VLOOKUP(jur[[#This Row],[hwycov_id]],cnf[],10,FALSE)</f>
        <v>25400</v>
      </c>
      <c r="L277" s="229">
        <f t="shared" si="12"/>
        <v>0</v>
      </c>
      <c r="M277" s="228">
        <f t="shared" si="13"/>
        <v>0</v>
      </c>
      <c r="N277" s="228">
        <f t="shared" si="14"/>
        <v>0</v>
      </c>
      <c r="O277" s="59" t="e">
        <f>VLOOKUP(jur[[#This Row],[hwycov_id]],check!$A$2:$P$26,16,FALSE)</f>
        <v>#N/A</v>
      </c>
      <c r="P277" s="59">
        <v>277</v>
      </c>
    </row>
    <row r="278" spans="1:16">
      <c r="A278" s="59">
        <v>28949</v>
      </c>
      <c r="B278" s="59">
        <v>1</v>
      </c>
      <c r="C278" s="59">
        <v>1</v>
      </c>
      <c r="D278" s="59">
        <v>1</v>
      </c>
      <c r="E278" s="59" t="s">
        <v>78</v>
      </c>
      <c r="F278" s="59">
        <v>1</v>
      </c>
      <c r="G278" s="59">
        <v>2</v>
      </c>
      <c r="H278" s="59">
        <v>5</v>
      </c>
      <c r="I278" s="59">
        <v>5</v>
      </c>
      <c r="J278" s="59">
        <v>25504</v>
      </c>
      <c r="K278" s="78">
        <f>VLOOKUP(jur[[#This Row],[hwycov_id]],cnf[],10,FALSE)</f>
        <v>25504</v>
      </c>
      <c r="L278" s="229">
        <f t="shared" si="12"/>
        <v>0</v>
      </c>
      <c r="M278" s="228">
        <f t="shared" si="13"/>
        <v>0</v>
      </c>
      <c r="N278" s="228">
        <f t="shared" si="14"/>
        <v>0</v>
      </c>
      <c r="O278" s="59" t="e">
        <f>VLOOKUP(jur[[#This Row],[hwycov_id]],check!$A$2:$P$26,16,FALSE)</f>
        <v>#N/A</v>
      </c>
      <c r="P278" s="59">
        <v>278</v>
      </c>
    </row>
    <row r="279" spans="1:16">
      <c r="A279" s="59">
        <v>4600</v>
      </c>
      <c r="B279" s="59">
        <v>3</v>
      </c>
      <c r="C279" s="59">
        <v>1</v>
      </c>
      <c r="D279" s="59">
        <v>2</v>
      </c>
      <c r="E279" s="59" t="s">
        <v>80</v>
      </c>
      <c r="F279" s="59">
        <v>3</v>
      </c>
      <c r="G279" s="59">
        <v>2</v>
      </c>
      <c r="H279" s="59">
        <v>5</v>
      </c>
      <c r="I279" s="59">
        <v>5</v>
      </c>
      <c r="J279" s="59">
        <v>25800</v>
      </c>
      <c r="K279" s="78">
        <f>VLOOKUP(jur[[#This Row],[hwycov_id]],cnf[],10,FALSE)</f>
        <v>25800</v>
      </c>
      <c r="L279" s="229">
        <f t="shared" si="12"/>
        <v>0</v>
      </c>
      <c r="M279" s="228">
        <f t="shared" si="13"/>
        <v>0</v>
      </c>
      <c r="N279" s="228">
        <f t="shared" si="14"/>
        <v>0</v>
      </c>
      <c r="O279" s="59" t="e">
        <f>VLOOKUP(jur[[#This Row],[hwycov_id]],check!$A$2:$P$26,16,FALSE)</f>
        <v>#N/A</v>
      </c>
      <c r="P279" s="59">
        <v>279</v>
      </c>
    </row>
    <row r="280" spans="1:16">
      <c r="A280" s="59">
        <v>11599</v>
      </c>
      <c r="B280" s="59">
        <v>3</v>
      </c>
      <c r="C280" s="59">
        <v>1</v>
      </c>
      <c r="D280" s="59">
        <v>2</v>
      </c>
      <c r="E280" s="59" t="s">
        <v>80</v>
      </c>
      <c r="F280" s="59">
        <v>3</v>
      </c>
      <c r="G280" s="59">
        <v>2</v>
      </c>
      <c r="H280" s="59">
        <v>5</v>
      </c>
      <c r="I280" s="59">
        <v>5</v>
      </c>
      <c r="J280" s="59">
        <v>27100</v>
      </c>
      <c r="K280" s="78">
        <f>VLOOKUP(jur[[#This Row],[hwycov_id]],cnf[],10,FALSE)</f>
        <v>27100</v>
      </c>
      <c r="L280" s="229">
        <f t="shared" si="12"/>
        <v>0</v>
      </c>
      <c r="M280" s="228">
        <f t="shared" si="13"/>
        <v>0</v>
      </c>
      <c r="N280" s="228">
        <f t="shared" si="14"/>
        <v>0</v>
      </c>
      <c r="O280" s="59" t="e">
        <f>VLOOKUP(jur[[#This Row],[hwycov_id]],check!$A$2:$P$26,16,FALSE)</f>
        <v>#N/A</v>
      </c>
      <c r="P280" s="59">
        <v>280</v>
      </c>
    </row>
    <row r="281" spans="1:16">
      <c r="A281" s="59">
        <v>11595</v>
      </c>
      <c r="B281" s="59">
        <v>3</v>
      </c>
      <c r="C281" s="59">
        <v>1</v>
      </c>
      <c r="D281" s="59">
        <v>2</v>
      </c>
      <c r="E281" s="59" t="s">
        <v>80</v>
      </c>
      <c r="F281" s="59">
        <v>3</v>
      </c>
      <c r="G281" s="59">
        <v>2</v>
      </c>
      <c r="H281" s="59">
        <v>5</v>
      </c>
      <c r="I281" s="59">
        <v>5</v>
      </c>
      <c r="J281" s="59">
        <v>27300</v>
      </c>
      <c r="K281" s="78">
        <f>VLOOKUP(jur[[#This Row],[hwycov_id]],cnf[],10,FALSE)</f>
        <v>27300</v>
      </c>
      <c r="L281" s="229">
        <f t="shared" si="12"/>
        <v>0</v>
      </c>
      <c r="M281" s="228">
        <f t="shared" si="13"/>
        <v>0</v>
      </c>
      <c r="N281" s="228">
        <f t="shared" si="14"/>
        <v>0</v>
      </c>
      <c r="O281" s="59" t="e">
        <f>VLOOKUP(jur[[#This Row],[hwycov_id]],check!$A$2:$P$26,16,FALSE)</f>
        <v>#N/A</v>
      </c>
      <c r="P281" s="59">
        <v>281</v>
      </c>
    </row>
    <row r="282" spans="1:16">
      <c r="A282" s="59">
        <v>19415</v>
      </c>
      <c r="B282" s="59">
        <v>3</v>
      </c>
      <c r="C282" s="59">
        <v>1</v>
      </c>
      <c r="D282" s="59">
        <v>2</v>
      </c>
      <c r="E282" s="59" t="s">
        <v>80</v>
      </c>
      <c r="F282" s="59">
        <v>3</v>
      </c>
      <c r="G282" s="59">
        <v>2</v>
      </c>
      <c r="H282" s="59">
        <v>5</v>
      </c>
      <c r="I282" s="59">
        <v>5</v>
      </c>
      <c r="J282" s="59">
        <v>28000</v>
      </c>
      <c r="K282" s="78">
        <f>VLOOKUP(jur[[#This Row],[hwycov_id]],cnf[],10,FALSE)</f>
        <v>28000</v>
      </c>
      <c r="L282" s="229">
        <f t="shared" si="12"/>
        <v>0</v>
      </c>
      <c r="M282" s="228">
        <f t="shared" si="13"/>
        <v>0</v>
      </c>
      <c r="N282" s="228">
        <f t="shared" si="14"/>
        <v>0</v>
      </c>
      <c r="O282" s="59" t="e">
        <f>VLOOKUP(jur[[#This Row],[hwycov_id]],check!$A$2:$P$26,16,FALSE)</f>
        <v>#N/A</v>
      </c>
      <c r="P282" s="59">
        <v>282</v>
      </c>
    </row>
    <row r="283" spans="1:16">
      <c r="A283" s="59">
        <v>12686</v>
      </c>
      <c r="B283" s="59">
        <v>3</v>
      </c>
      <c r="C283" s="59">
        <v>1</v>
      </c>
      <c r="D283" s="59">
        <v>1</v>
      </c>
      <c r="E283" s="59" t="s">
        <v>80</v>
      </c>
      <c r="F283" s="59">
        <v>3</v>
      </c>
      <c r="G283" s="59">
        <v>2</v>
      </c>
      <c r="H283" s="59">
        <v>5</v>
      </c>
      <c r="I283" s="59">
        <v>5</v>
      </c>
      <c r="J283" s="59">
        <v>28200</v>
      </c>
      <c r="K283" s="78">
        <f>VLOOKUP(jur[[#This Row],[hwycov_id]],cnf[],10,FALSE)</f>
        <v>28200</v>
      </c>
      <c r="L283" s="229">
        <f t="shared" si="12"/>
        <v>0</v>
      </c>
      <c r="M283" s="228">
        <f t="shared" si="13"/>
        <v>0</v>
      </c>
      <c r="N283" s="228">
        <f t="shared" si="14"/>
        <v>0</v>
      </c>
      <c r="O283" s="59" t="e">
        <f>VLOOKUP(jur[[#This Row],[hwycov_id]],check!$A$2:$P$26,16,FALSE)</f>
        <v>#N/A</v>
      </c>
      <c r="P283" s="59">
        <v>283</v>
      </c>
    </row>
    <row r="284" spans="1:16">
      <c r="A284" s="59">
        <v>6047</v>
      </c>
      <c r="B284" s="59">
        <v>3</v>
      </c>
      <c r="C284" s="59">
        <v>1</v>
      </c>
      <c r="D284" s="59">
        <v>2</v>
      </c>
      <c r="E284" s="59" t="s">
        <v>80</v>
      </c>
      <c r="F284" s="59">
        <v>3</v>
      </c>
      <c r="G284" s="59">
        <v>2</v>
      </c>
      <c r="H284" s="59">
        <v>5</v>
      </c>
      <c r="I284" s="59">
        <v>5</v>
      </c>
      <c r="J284" s="59">
        <v>28400</v>
      </c>
      <c r="K284" s="78">
        <f>VLOOKUP(jur[[#This Row],[hwycov_id]],cnf[],10,FALSE)</f>
        <v>28400</v>
      </c>
      <c r="L284" s="229">
        <f t="shared" si="12"/>
        <v>0</v>
      </c>
      <c r="M284" s="228">
        <f t="shared" si="13"/>
        <v>0</v>
      </c>
      <c r="N284" s="228">
        <f t="shared" si="14"/>
        <v>0</v>
      </c>
      <c r="O284" s="59" t="e">
        <f>VLOOKUP(jur[[#This Row],[hwycov_id]],check!$A$2:$P$26,16,FALSE)</f>
        <v>#N/A</v>
      </c>
      <c r="P284" s="59">
        <v>284</v>
      </c>
    </row>
    <row r="285" spans="1:16">
      <c r="A285" s="59">
        <v>16546</v>
      </c>
      <c r="B285" s="59">
        <v>3</v>
      </c>
      <c r="C285" s="59">
        <v>1</v>
      </c>
      <c r="D285" s="59">
        <v>2</v>
      </c>
      <c r="E285" s="59" t="s">
        <v>80</v>
      </c>
      <c r="F285" s="59">
        <v>3</v>
      </c>
      <c r="G285" s="59">
        <v>2</v>
      </c>
      <c r="H285" s="59">
        <v>5</v>
      </c>
      <c r="I285" s="59">
        <v>5</v>
      </c>
      <c r="J285" s="59">
        <v>29100</v>
      </c>
      <c r="K285" s="78">
        <f>VLOOKUP(jur[[#This Row],[hwycov_id]],cnf[],10,FALSE)</f>
        <v>29100</v>
      </c>
      <c r="L285" s="229">
        <f t="shared" si="12"/>
        <v>0</v>
      </c>
      <c r="M285" s="228">
        <f t="shared" si="13"/>
        <v>0</v>
      </c>
      <c r="N285" s="228">
        <f t="shared" si="14"/>
        <v>0</v>
      </c>
      <c r="O285" s="59" t="e">
        <f>VLOOKUP(jur[[#This Row],[hwycov_id]],check!$A$2:$P$26,16,FALSE)</f>
        <v>#N/A</v>
      </c>
      <c r="P285" s="59">
        <v>285</v>
      </c>
    </row>
    <row r="286" spans="1:16">
      <c r="A286" s="59">
        <v>28945</v>
      </c>
      <c r="B286" s="59">
        <v>1</v>
      </c>
      <c r="C286" s="59">
        <v>1</v>
      </c>
      <c r="D286" s="59">
        <v>1</v>
      </c>
      <c r="E286" s="59" t="s">
        <v>78</v>
      </c>
      <c r="F286" s="59">
        <v>1</v>
      </c>
      <c r="G286" s="59">
        <v>3</v>
      </c>
      <c r="H286" s="59">
        <v>5</v>
      </c>
      <c r="I286" s="59">
        <v>5</v>
      </c>
      <c r="J286" s="59">
        <v>30068</v>
      </c>
      <c r="K286" s="78">
        <f>VLOOKUP(jur[[#This Row],[hwycov_id]],cnf[],10,FALSE)</f>
        <v>30068</v>
      </c>
      <c r="L286" s="229">
        <f t="shared" si="12"/>
        <v>0</v>
      </c>
      <c r="M286" s="228">
        <f t="shared" si="13"/>
        <v>0</v>
      </c>
      <c r="N286" s="228">
        <f t="shared" si="14"/>
        <v>0</v>
      </c>
      <c r="O286" s="59" t="e">
        <f>VLOOKUP(jur[[#This Row],[hwycov_id]],check!$A$2:$P$26,16,FALSE)</f>
        <v>#N/A</v>
      </c>
      <c r="P286" s="59">
        <v>286</v>
      </c>
    </row>
    <row r="287" spans="1:16">
      <c r="A287" s="59">
        <v>16269</v>
      </c>
      <c r="B287" s="59">
        <v>3</v>
      </c>
      <c r="C287" s="59">
        <v>1</v>
      </c>
      <c r="D287" s="59">
        <v>2</v>
      </c>
      <c r="E287" s="59" t="s">
        <v>80</v>
      </c>
      <c r="F287" s="59">
        <v>3</v>
      </c>
      <c r="G287" s="59">
        <v>3</v>
      </c>
      <c r="H287" s="59">
        <v>5</v>
      </c>
      <c r="I287" s="59">
        <v>5</v>
      </c>
      <c r="J287" s="59">
        <v>30725</v>
      </c>
      <c r="K287" s="78">
        <f>VLOOKUP(jur[[#This Row],[hwycov_id]],cnf[],10,FALSE)</f>
        <v>30725</v>
      </c>
      <c r="L287" s="229">
        <f t="shared" si="12"/>
        <v>0</v>
      </c>
      <c r="M287" s="228">
        <f t="shared" si="13"/>
        <v>0</v>
      </c>
      <c r="N287" s="228">
        <f t="shared" si="14"/>
        <v>0</v>
      </c>
      <c r="O287" s="59" t="e">
        <f>VLOOKUP(jur[[#This Row],[hwycov_id]],check!$A$2:$P$26,16,FALSE)</f>
        <v>#N/A</v>
      </c>
      <c r="P287" s="59">
        <v>287</v>
      </c>
    </row>
    <row r="288" spans="1:16">
      <c r="A288" s="59">
        <v>12065</v>
      </c>
      <c r="B288" s="59">
        <v>1</v>
      </c>
      <c r="C288" s="59">
        <v>1</v>
      </c>
      <c r="D288" s="59">
        <v>1</v>
      </c>
      <c r="E288" s="59" t="s">
        <v>78</v>
      </c>
      <c r="F288" s="59">
        <v>1</v>
      </c>
      <c r="G288" s="59">
        <v>3</v>
      </c>
      <c r="H288" s="59">
        <v>5</v>
      </c>
      <c r="I288" s="59">
        <v>5</v>
      </c>
      <c r="J288" s="59">
        <v>32429</v>
      </c>
      <c r="K288" s="78">
        <f>VLOOKUP(jur[[#This Row],[hwycov_id]],cnf[],10,FALSE)</f>
        <v>32429</v>
      </c>
      <c r="L288" s="229">
        <f t="shared" si="12"/>
        <v>0</v>
      </c>
      <c r="M288" s="228">
        <f t="shared" si="13"/>
        <v>0</v>
      </c>
      <c r="N288" s="228">
        <f t="shared" si="14"/>
        <v>0</v>
      </c>
      <c r="O288" s="59" t="e">
        <f>VLOOKUP(jur[[#This Row],[hwycov_id]],check!$A$2:$P$26,16,FALSE)</f>
        <v>#N/A</v>
      </c>
      <c r="P288" s="59">
        <v>288</v>
      </c>
    </row>
    <row r="289" spans="1:16">
      <c r="A289" s="59">
        <v>11590</v>
      </c>
      <c r="B289" s="59">
        <v>3</v>
      </c>
      <c r="C289" s="59">
        <v>1</v>
      </c>
      <c r="D289" s="59">
        <v>2</v>
      </c>
      <c r="E289" s="59" t="s">
        <v>80</v>
      </c>
      <c r="F289" s="59">
        <v>3</v>
      </c>
      <c r="G289" s="59">
        <v>3</v>
      </c>
      <c r="H289" s="59">
        <v>5</v>
      </c>
      <c r="I289" s="59">
        <v>5</v>
      </c>
      <c r="J289" s="59">
        <v>37400</v>
      </c>
      <c r="K289" s="78">
        <f>VLOOKUP(jur[[#This Row],[hwycov_id]],cnf[],10,FALSE)</f>
        <v>37400</v>
      </c>
      <c r="L289" s="229">
        <f t="shared" si="12"/>
        <v>0</v>
      </c>
      <c r="M289" s="228">
        <f t="shared" si="13"/>
        <v>0</v>
      </c>
      <c r="N289" s="228">
        <f t="shared" si="14"/>
        <v>0</v>
      </c>
      <c r="O289" s="59" t="e">
        <f>VLOOKUP(jur[[#This Row],[hwycov_id]],check!$A$2:$P$26,16,FALSE)</f>
        <v>#N/A</v>
      </c>
      <c r="P289" s="59">
        <v>289</v>
      </c>
    </row>
    <row r="290" spans="1:16">
      <c r="A290" s="59">
        <v>28200</v>
      </c>
      <c r="B290" s="59">
        <v>1</v>
      </c>
      <c r="C290" s="59">
        <v>1</v>
      </c>
      <c r="D290" s="59">
        <v>1</v>
      </c>
      <c r="E290" s="59" t="s">
        <v>78</v>
      </c>
      <c r="F290" s="59">
        <v>1</v>
      </c>
      <c r="G290" s="59">
        <v>3</v>
      </c>
      <c r="H290" s="59">
        <v>5</v>
      </c>
      <c r="I290" s="59">
        <v>5</v>
      </c>
      <c r="J290" s="59">
        <v>39333</v>
      </c>
      <c r="K290" s="78">
        <f>VLOOKUP(jur[[#This Row],[hwycov_id]],cnf[],10,FALSE)</f>
        <v>39333</v>
      </c>
      <c r="L290" s="229">
        <f t="shared" si="12"/>
        <v>0</v>
      </c>
      <c r="M290" s="228">
        <f t="shared" si="13"/>
        <v>0</v>
      </c>
      <c r="N290" s="228">
        <f t="shared" si="14"/>
        <v>0</v>
      </c>
      <c r="O290" s="59" t="e">
        <f>VLOOKUP(jur[[#This Row],[hwycov_id]],check!$A$2:$P$26,16,FALSE)</f>
        <v>#N/A</v>
      </c>
      <c r="P290" s="59">
        <v>290</v>
      </c>
    </row>
    <row r="291" spans="1:16">
      <c r="A291" s="59">
        <v>28380</v>
      </c>
      <c r="B291" s="59">
        <v>1</v>
      </c>
      <c r="C291" s="59">
        <v>1</v>
      </c>
      <c r="D291" s="59">
        <v>1</v>
      </c>
      <c r="E291" s="59" t="s">
        <v>78</v>
      </c>
      <c r="F291" s="59">
        <v>1</v>
      </c>
      <c r="G291" s="59">
        <v>4</v>
      </c>
      <c r="H291" s="59">
        <v>5</v>
      </c>
      <c r="I291" s="59">
        <v>5</v>
      </c>
      <c r="J291" s="59">
        <v>40552</v>
      </c>
      <c r="K291" s="78">
        <f>VLOOKUP(jur[[#This Row],[hwycov_id]],cnf[],10,FALSE)</f>
        <v>40552</v>
      </c>
      <c r="L291" s="229">
        <f t="shared" si="12"/>
        <v>0</v>
      </c>
      <c r="M291" s="228">
        <f t="shared" si="13"/>
        <v>0</v>
      </c>
      <c r="N291" s="228">
        <f t="shared" si="14"/>
        <v>0</v>
      </c>
      <c r="O291" s="59" t="e">
        <f>VLOOKUP(jur[[#This Row],[hwycov_id]],check!$A$2:$P$26,16,FALSE)</f>
        <v>#N/A</v>
      </c>
      <c r="P291" s="59">
        <v>291</v>
      </c>
    </row>
    <row r="292" spans="1:16">
      <c r="A292" s="59">
        <v>28379</v>
      </c>
      <c r="B292" s="59">
        <v>1</v>
      </c>
      <c r="C292" s="59">
        <v>1</v>
      </c>
      <c r="D292" s="59">
        <v>1</v>
      </c>
      <c r="E292" s="59" t="s">
        <v>78</v>
      </c>
      <c r="F292" s="59">
        <v>1</v>
      </c>
      <c r="G292" s="59">
        <v>4</v>
      </c>
      <c r="H292" s="59">
        <v>5</v>
      </c>
      <c r="I292" s="59">
        <v>5</v>
      </c>
      <c r="J292" s="59">
        <v>46360</v>
      </c>
      <c r="K292" s="78">
        <f>VLOOKUP(jur[[#This Row],[hwycov_id]],cnf[],10,FALSE)</f>
        <v>46360</v>
      </c>
      <c r="L292" s="229">
        <f t="shared" si="12"/>
        <v>0</v>
      </c>
      <c r="M292" s="228">
        <f t="shared" si="13"/>
        <v>0</v>
      </c>
      <c r="N292" s="228">
        <f t="shared" si="14"/>
        <v>0</v>
      </c>
      <c r="O292" s="59" t="e">
        <f>VLOOKUP(jur[[#This Row],[hwycov_id]],check!$A$2:$P$26,16,FALSE)</f>
        <v>#N/A</v>
      </c>
      <c r="P292" s="59">
        <v>292</v>
      </c>
    </row>
    <row r="293" spans="1:16">
      <c r="A293" s="59">
        <v>28199</v>
      </c>
      <c r="B293" s="59">
        <v>1</v>
      </c>
      <c r="C293" s="59">
        <v>1</v>
      </c>
      <c r="D293" s="59">
        <v>1</v>
      </c>
      <c r="E293" s="59" t="s">
        <v>82</v>
      </c>
      <c r="F293" s="59">
        <v>1</v>
      </c>
      <c r="G293" s="59">
        <v>4</v>
      </c>
      <c r="H293" s="59">
        <v>5</v>
      </c>
      <c r="I293" s="59">
        <v>5</v>
      </c>
      <c r="J293" s="59">
        <v>47339</v>
      </c>
      <c r="K293" s="78">
        <f>VLOOKUP(jur[[#This Row],[hwycov_id]],cnf[],10,FALSE)</f>
        <v>47339</v>
      </c>
      <c r="L293" s="229">
        <f t="shared" si="12"/>
        <v>0</v>
      </c>
      <c r="M293" s="228">
        <f t="shared" si="13"/>
        <v>0</v>
      </c>
      <c r="N293" s="228">
        <f t="shared" si="14"/>
        <v>0</v>
      </c>
      <c r="O293" s="59" t="e">
        <f>VLOOKUP(jur[[#This Row],[hwycov_id]],check!$A$2:$P$26,16,FALSE)</f>
        <v>#N/A</v>
      </c>
      <c r="P293" s="59">
        <v>293</v>
      </c>
    </row>
    <row r="294" spans="1:16">
      <c r="A294" s="59">
        <v>28941</v>
      </c>
      <c r="B294" s="59">
        <v>1</v>
      </c>
      <c r="C294" s="59">
        <v>1</v>
      </c>
      <c r="D294" s="59">
        <v>1</v>
      </c>
      <c r="E294" s="59" t="s">
        <v>82</v>
      </c>
      <c r="F294" s="59">
        <v>1</v>
      </c>
      <c r="G294" s="59">
        <v>4</v>
      </c>
      <c r="H294" s="59">
        <v>3</v>
      </c>
      <c r="I294" s="59">
        <v>5</v>
      </c>
      <c r="J294" s="59">
        <v>49326</v>
      </c>
      <c r="K294" s="78">
        <f>VLOOKUP(jur[[#This Row],[hwycov_id]],cnf[],10,FALSE)</f>
        <v>49326</v>
      </c>
      <c r="L294" s="229">
        <f t="shared" si="12"/>
        <v>0</v>
      </c>
      <c r="M294" s="228">
        <f t="shared" si="13"/>
        <v>0</v>
      </c>
      <c r="N294" s="228">
        <f t="shared" si="14"/>
        <v>0</v>
      </c>
      <c r="O294" s="59" t="e">
        <f>VLOOKUP(jur[[#This Row],[hwycov_id]],check!$A$2:$P$26,16,FALSE)</f>
        <v>#N/A</v>
      </c>
      <c r="P294" s="59">
        <v>294</v>
      </c>
    </row>
    <row r="295" spans="1:16">
      <c r="A295" s="59">
        <v>28197</v>
      </c>
      <c r="B295" s="59">
        <v>1</v>
      </c>
      <c r="C295" s="59">
        <v>1</v>
      </c>
      <c r="D295" s="59">
        <v>1</v>
      </c>
      <c r="E295" s="59" t="s">
        <v>82</v>
      </c>
      <c r="F295" s="59">
        <v>1</v>
      </c>
      <c r="G295" s="59">
        <v>4</v>
      </c>
      <c r="H295" s="59">
        <v>5</v>
      </c>
      <c r="I295" s="59">
        <v>5</v>
      </c>
      <c r="J295" s="59">
        <v>49969</v>
      </c>
      <c r="K295" s="78">
        <f>VLOOKUP(jur[[#This Row],[hwycov_id]],cnf[],10,FALSE)</f>
        <v>49969</v>
      </c>
      <c r="L295" s="229">
        <f t="shared" si="12"/>
        <v>0</v>
      </c>
      <c r="M295" s="228">
        <f t="shared" si="13"/>
        <v>0</v>
      </c>
      <c r="N295" s="228">
        <f t="shared" si="14"/>
        <v>0</v>
      </c>
      <c r="O295" s="59" t="e">
        <f>VLOOKUP(jur[[#This Row],[hwycov_id]],check!$A$2:$P$26,16,FALSE)</f>
        <v>#N/A</v>
      </c>
      <c r="P295" s="59">
        <v>295</v>
      </c>
    </row>
    <row r="296" spans="1:16">
      <c r="A296" s="59">
        <v>28195</v>
      </c>
      <c r="B296" s="59">
        <v>1</v>
      </c>
      <c r="C296" s="59">
        <v>1</v>
      </c>
      <c r="D296" s="59">
        <v>1</v>
      </c>
      <c r="E296" s="59" t="s">
        <v>78</v>
      </c>
      <c r="F296" s="59">
        <v>1</v>
      </c>
      <c r="G296" s="59">
        <v>5</v>
      </c>
      <c r="H296" s="59">
        <v>5</v>
      </c>
      <c r="I296" s="59">
        <v>5</v>
      </c>
      <c r="J296" s="59">
        <v>50393</v>
      </c>
      <c r="K296" s="78">
        <f>VLOOKUP(jur[[#This Row],[hwycov_id]],cnf[],10,FALSE)</f>
        <v>50393</v>
      </c>
      <c r="L296" s="229">
        <f t="shared" si="12"/>
        <v>0</v>
      </c>
      <c r="M296" s="228">
        <f t="shared" si="13"/>
        <v>0</v>
      </c>
      <c r="N296" s="228">
        <f t="shared" si="14"/>
        <v>0</v>
      </c>
      <c r="O296" s="59" t="e">
        <f>VLOOKUP(jur[[#This Row],[hwycov_id]],check!$A$2:$P$26,16,FALSE)</f>
        <v>#N/A</v>
      </c>
      <c r="P296" s="59">
        <v>296</v>
      </c>
    </row>
    <row r="297" spans="1:16">
      <c r="A297" s="59">
        <v>20727</v>
      </c>
      <c r="B297" s="59">
        <v>1</v>
      </c>
      <c r="C297" s="59">
        <v>1</v>
      </c>
      <c r="D297" s="59">
        <v>1</v>
      </c>
      <c r="E297" s="59" t="s">
        <v>78</v>
      </c>
      <c r="F297" s="59">
        <v>1</v>
      </c>
      <c r="G297" s="59">
        <v>5</v>
      </c>
      <c r="H297" s="59">
        <v>5</v>
      </c>
      <c r="I297" s="59">
        <v>5</v>
      </c>
      <c r="J297" s="59">
        <v>51970</v>
      </c>
      <c r="K297" s="78">
        <f>VLOOKUP(jur[[#This Row],[hwycov_id]],cnf[],10,FALSE)</f>
        <v>51970</v>
      </c>
      <c r="L297" s="229">
        <f t="shared" si="12"/>
        <v>0</v>
      </c>
      <c r="M297" s="228">
        <f t="shared" si="13"/>
        <v>0</v>
      </c>
      <c r="N297" s="228">
        <f t="shared" si="14"/>
        <v>0</v>
      </c>
      <c r="O297" s="59" t="e">
        <f>VLOOKUP(jur[[#This Row],[hwycov_id]],check!$A$2:$P$26,16,FALSE)</f>
        <v>#N/A</v>
      </c>
      <c r="P297" s="59">
        <v>297</v>
      </c>
    </row>
    <row r="298" spans="1:16">
      <c r="A298" s="59">
        <v>28178</v>
      </c>
      <c r="B298" s="59">
        <v>1</v>
      </c>
      <c r="C298" s="59">
        <v>1</v>
      </c>
      <c r="D298" s="59">
        <v>1</v>
      </c>
      <c r="E298" s="59" t="s">
        <v>78</v>
      </c>
      <c r="F298" s="59">
        <v>1</v>
      </c>
      <c r="G298" s="59">
        <v>5</v>
      </c>
      <c r="H298" s="59">
        <v>5</v>
      </c>
      <c r="I298" s="59">
        <v>5</v>
      </c>
      <c r="J298" s="59">
        <v>52274</v>
      </c>
      <c r="K298" s="78">
        <f>VLOOKUP(jur[[#This Row],[hwycov_id]],cnf[],10,FALSE)</f>
        <v>52274</v>
      </c>
      <c r="L298" s="229">
        <f t="shared" si="12"/>
        <v>0</v>
      </c>
      <c r="M298" s="228">
        <f t="shared" si="13"/>
        <v>0</v>
      </c>
      <c r="N298" s="228">
        <f t="shared" si="14"/>
        <v>0</v>
      </c>
      <c r="O298" s="59" t="e">
        <f>VLOOKUP(jur[[#This Row],[hwycov_id]],check!$A$2:$P$26,16,FALSE)</f>
        <v>#N/A</v>
      </c>
      <c r="P298" s="59">
        <v>298</v>
      </c>
    </row>
    <row r="299" spans="1:16">
      <c r="A299" s="59">
        <v>28184</v>
      </c>
      <c r="B299" s="59">
        <v>1</v>
      </c>
      <c r="C299" s="59">
        <v>1</v>
      </c>
      <c r="D299" s="59">
        <v>1</v>
      </c>
      <c r="E299" s="59" t="s">
        <v>78</v>
      </c>
      <c r="F299" s="59">
        <v>1</v>
      </c>
      <c r="G299" s="59">
        <v>5</v>
      </c>
      <c r="H299" s="59">
        <v>5</v>
      </c>
      <c r="I299" s="59">
        <v>5</v>
      </c>
      <c r="J299" s="59">
        <v>58170</v>
      </c>
      <c r="K299" s="78">
        <f>VLOOKUP(jur[[#This Row],[hwycov_id]],cnf[],10,FALSE)</f>
        <v>58170</v>
      </c>
      <c r="L299" s="229">
        <f t="shared" si="12"/>
        <v>0</v>
      </c>
      <c r="M299" s="228">
        <f t="shared" si="13"/>
        <v>0</v>
      </c>
      <c r="N299" s="228">
        <f t="shared" si="14"/>
        <v>0</v>
      </c>
      <c r="O299" s="59" t="e">
        <f>VLOOKUP(jur[[#This Row],[hwycov_id]],check!$A$2:$P$26,16,FALSE)</f>
        <v>#N/A</v>
      </c>
      <c r="P299" s="59">
        <v>299</v>
      </c>
    </row>
    <row r="300" spans="1:16">
      <c r="A300" s="59">
        <v>28179</v>
      </c>
      <c r="B300" s="59">
        <v>1</v>
      </c>
      <c r="C300" s="59">
        <v>1</v>
      </c>
      <c r="D300" s="59">
        <v>1</v>
      </c>
      <c r="E300" s="59" t="s">
        <v>78</v>
      </c>
      <c r="F300" s="59">
        <v>1</v>
      </c>
      <c r="G300" s="59">
        <v>5</v>
      </c>
      <c r="H300" s="59">
        <v>5</v>
      </c>
      <c r="I300" s="59">
        <v>5</v>
      </c>
      <c r="J300" s="59">
        <v>59476</v>
      </c>
      <c r="K300" s="78">
        <f>VLOOKUP(jur[[#This Row],[hwycov_id]],cnf[],10,FALSE)</f>
        <v>59476</v>
      </c>
      <c r="L300" s="229">
        <f t="shared" si="12"/>
        <v>0</v>
      </c>
      <c r="M300" s="228">
        <f t="shared" si="13"/>
        <v>0</v>
      </c>
      <c r="N300" s="228">
        <f t="shared" si="14"/>
        <v>0</v>
      </c>
      <c r="O300" s="59" t="e">
        <f>VLOOKUP(jur[[#This Row],[hwycov_id]],check!$A$2:$P$26,16,FALSE)</f>
        <v>#N/A</v>
      </c>
      <c r="P300" s="59">
        <v>300</v>
      </c>
    </row>
    <row r="301" spans="1:16">
      <c r="A301" s="59">
        <v>28186</v>
      </c>
      <c r="B301" s="59">
        <v>1</v>
      </c>
      <c r="C301" s="59">
        <v>1</v>
      </c>
      <c r="D301" s="59">
        <v>1</v>
      </c>
      <c r="E301" s="59" t="s">
        <v>78</v>
      </c>
      <c r="F301" s="59">
        <v>1</v>
      </c>
      <c r="G301" s="59">
        <v>6</v>
      </c>
      <c r="H301" s="59">
        <v>5</v>
      </c>
      <c r="I301" s="59">
        <v>5</v>
      </c>
      <c r="J301" s="59">
        <v>60910</v>
      </c>
      <c r="K301" s="78">
        <f>VLOOKUP(jur[[#This Row],[hwycov_id]],cnf[],10,FALSE)</f>
        <v>60910</v>
      </c>
      <c r="L301" s="229">
        <f t="shared" si="12"/>
        <v>0</v>
      </c>
      <c r="M301" s="228">
        <f t="shared" si="13"/>
        <v>0</v>
      </c>
      <c r="N301" s="228">
        <f t="shared" si="14"/>
        <v>0</v>
      </c>
      <c r="O301" s="59" t="e">
        <f>VLOOKUP(jur[[#This Row],[hwycov_id]],check!$A$2:$P$26,16,FALSE)</f>
        <v>#N/A</v>
      </c>
      <c r="P301" s="59">
        <v>301</v>
      </c>
    </row>
    <row r="302" spans="1:16">
      <c r="A302" s="59">
        <v>28182</v>
      </c>
      <c r="B302" s="59">
        <v>1</v>
      </c>
      <c r="C302" s="59">
        <v>1</v>
      </c>
      <c r="D302" s="59">
        <v>1</v>
      </c>
      <c r="E302" s="59" t="s">
        <v>78</v>
      </c>
      <c r="F302" s="59">
        <v>1</v>
      </c>
      <c r="G302" s="59">
        <v>6</v>
      </c>
      <c r="H302" s="59">
        <v>5</v>
      </c>
      <c r="I302" s="59">
        <v>5</v>
      </c>
      <c r="J302" s="59">
        <v>63425</v>
      </c>
      <c r="K302" s="78">
        <f>VLOOKUP(jur[[#This Row],[hwycov_id]],cnf[],10,FALSE)</f>
        <v>63425</v>
      </c>
      <c r="L302" s="229">
        <f t="shared" si="12"/>
        <v>0</v>
      </c>
      <c r="M302" s="228">
        <f t="shared" si="13"/>
        <v>0</v>
      </c>
      <c r="N302" s="228">
        <f t="shared" si="14"/>
        <v>0</v>
      </c>
      <c r="O302" s="59" t="e">
        <f>VLOOKUP(jur[[#This Row],[hwycov_id]],check!$A$2:$P$26,16,FALSE)</f>
        <v>#N/A</v>
      </c>
      <c r="P302" s="59">
        <v>302</v>
      </c>
    </row>
    <row r="303" spans="1:16">
      <c r="A303" s="59">
        <v>28188</v>
      </c>
      <c r="B303" s="59">
        <v>1</v>
      </c>
      <c r="C303" s="59">
        <v>1</v>
      </c>
      <c r="D303" s="59">
        <v>1</v>
      </c>
      <c r="E303" s="59" t="s">
        <v>78</v>
      </c>
      <c r="F303" s="59">
        <v>1</v>
      </c>
      <c r="G303" s="59">
        <v>6</v>
      </c>
      <c r="H303" s="59">
        <v>5</v>
      </c>
      <c r="I303" s="59">
        <v>5</v>
      </c>
      <c r="J303" s="59">
        <v>66330</v>
      </c>
      <c r="K303" s="78">
        <f>VLOOKUP(jur[[#This Row],[hwycov_id]],cnf[],10,FALSE)</f>
        <v>66330</v>
      </c>
      <c r="L303" s="229">
        <f t="shared" si="12"/>
        <v>0</v>
      </c>
      <c r="M303" s="228">
        <f t="shared" si="13"/>
        <v>0</v>
      </c>
      <c r="N303" s="228">
        <f t="shared" si="14"/>
        <v>0</v>
      </c>
      <c r="O303" s="59" t="e">
        <f>VLOOKUP(jur[[#This Row],[hwycov_id]],check!$A$2:$P$26,16,FALSE)</f>
        <v>#N/A</v>
      </c>
      <c r="P303" s="59">
        <v>303</v>
      </c>
    </row>
    <row r="304" spans="1:16">
      <c r="A304" s="59">
        <v>11055</v>
      </c>
      <c r="B304" s="59">
        <v>1</v>
      </c>
      <c r="C304" s="59">
        <v>1</v>
      </c>
      <c r="D304" s="59">
        <v>1</v>
      </c>
      <c r="E304" s="59" t="s">
        <v>78</v>
      </c>
      <c r="F304" s="59">
        <v>1</v>
      </c>
      <c r="G304" s="59">
        <v>8</v>
      </c>
      <c r="H304" s="59">
        <v>5</v>
      </c>
      <c r="I304" s="59">
        <v>5</v>
      </c>
      <c r="J304" s="59">
        <v>83089</v>
      </c>
      <c r="K304" s="78">
        <f>VLOOKUP(jur[[#This Row],[hwycov_id]],cnf[],10,FALSE)</f>
        <v>83089</v>
      </c>
      <c r="L304" s="229">
        <f t="shared" si="12"/>
        <v>0</v>
      </c>
      <c r="M304" s="228">
        <f t="shared" si="13"/>
        <v>0</v>
      </c>
      <c r="N304" s="228">
        <f t="shared" si="14"/>
        <v>0</v>
      </c>
      <c r="O304" s="59" t="e">
        <f>VLOOKUP(jur[[#This Row],[hwycov_id]],check!$A$2:$P$26,16,FALSE)</f>
        <v>#N/A</v>
      </c>
      <c r="P304" s="59">
        <v>305</v>
      </c>
    </row>
    <row r="305" spans="1:16">
      <c r="A305" s="59">
        <v>20730</v>
      </c>
      <c r="B305" s="59">
        <v>1</v>
      </c>
      <c r="C305" s="59">
        <v>1</v>
      </c>
      <c r="D305" s="59">
        <v>1</v>
      </c>
      <c r="E305" s="59" t="s">
        <v>78</v>
      </c>
      <c r="F305" s="59">
        <v>1</v>
      </c>
      <c r="G305" s="59">
        <v>8</v>
      </c>
      <c r="H305" s="59">
        <v>5</v>
      </c>
      <c r="I305" s="59">
        <v>5</v>
      </c>
      <c r="J305" s="59">
        <v>86593</v>
      </c>
      <c r="K305" s="78">
        <f>VLOOKUP(jur[[#This Row],[hwycov_id]],cnf[],10,FALSE)</f>
        <v>86593</v>
      </c>
      <c r="L305" s="229">
        <f t="shared" si="12"/>
        <v>0</v>
      </c>
      <c r="M305" s="228">
        <f t="shared" si="13"/>
        <v>0</v>
      </c>
      <c r="N305" s="228">
        <f t="shared" si="14"/>
        <v>0</v>
      </c>
      <c r="O305" s="59" t="e">
        <f>VLOOKUP(jur[[#This Row],[hwycov_id]],check!$A$2:$P$26,16,FALSE)</f>
        <v>#N/A</v>
      </c>
      <c r="P305" s="59">
        <v>306</v>
      </c>
    </row>
    <row r="306" spans="1:16">
      <c r="A306" s="59">
        <v>11056</v>
      </c>
      <c r="B306" s="59">
        <v>1</v>
      </c>
      <c r="C306" s="59">
        <v>1</v>
      </c>
      <c r="D306" s="59">
        <v>1</v>
      </c>
      <c r="E306" s="59" t="s">
        <v>78</v>
      </c>
      <c r="F306" s="59">
        <v>1</v>
      </c>
      <c r="G306" s="59">
        <v>8</v>
      </c>
      <c r="H306" s="59">
        <v>5</v>
      </c>
      <c r="I306" s="59">
        <v>5</v>
      </c>
      <c r="J306" s="59">
        <v>87974</v>
      </c>
      <c r="K306" s="78">
        <f>VLOOKUP(jur[[#This Row],[hwycov_id]],cnf[],10,FALSE)</f>
        <v>87974</v>
      </c>
      <c r="L306" s="229">
        <f t="shared" si="12"/>
        <v>0</v>
      </c>
      <c r="M306" s="228">
        <f t="shared" si="13"/>
        <v>0</v>
      </c>
      <c r="N306" s="228">
        <f t="shared" si="14"/>
        <v>0</v>
      </c>
      <c r="O306" s="59" t="e">
        <f>VLOOKUP(jur[[#This Row],[hwycov_id]],check!$A$2:$P$26,16,FALSE)</f>
        <v>#N/A</v>
      </c>
      <c r="P306" s="59">
        <v>307</v>
      </c>
    </row>
    <row r="307" spans="1:16">
      <c r="A307" s="59">
        <v>11054</v>
      </c>
      <c r="B307" s="59">
        <v>1</v>
      </c>
      <c r="C307" s="59">
        <v>1</v>
      </c>
      <c r="D307" s="59">
        <v>1</v>
      </c>
      <c r="E307" s="59" t="s">
        <v>82</v>
      </c>
      <c r="F307" s="59">
        <v>1</v>
      </c>
      <c r="G307" s="59">
        <v>8</v>
      </c>
      <c r="H307" s="59">
        <v>5</v>
      </c>
      <c r="I307" s="59">
        <v>5</v>
      </c>
      <c r="J307" s="59">
        <v>88226</v>
      </c>
      <c r="K307" s="78">
        <f>VLOOKUP(jur[[#This Row],[hwycov_id]],cnf[],10,FALSE)</f>
        <v>88226</v>
      </c>
      <c r="L307" s="229">
        <f t="shared" si="12"/>
        <v>0</v>
      </c>
      <c r="M307" s="228">
        <f t="shared" si="13"/>
        <v>0</v>
      </c>
      <c r="N307" s="228">
        <f t="shared" si="14"/>
        <v>0</v>
      </c>
      <c r="O307" s="59" t="e">
        <f>VLOOKUP(jur[[#This Row],[hwycov_id]],check!$A$2:$P$26,16,FALSE)</f>
        <v>#N/A</v>
      </c>
      <c r="P307" s="59">
        <v>308</v>
      </c>
    </row>
    <row r="308" spans="1:16">
      <c r="A308" s="59">
        <v>11263</v>
      </c>
      <c r="B308" s="59">
        <v>1</v>
      </c>
      <c r="C308" s="59">
        <v>1</v>
      </c>
      <c r="D308" s="59">
        <v>1</v>
      </c>
      <c r="E308" s="59" t="s">
        <v>82</v>
      </c>
      <c r="F308" s="59">
        <v>1</v>
      </c>
      <c r="G308" s="59">
        <v>9</v>
      </c>
      <c r="H308" s="59">
        <v>5</v>
      </c>
      <c r="I308" s="59">
        <v>5</v>
      </c>
      <c r="J308" s="59">
        <v>94743</v>
      </c>
      <c r="K308" s="78">
        <f>VLOOKUP(jur[[#This Row],[hwycov_id]],cnf[],10,FALSE)</f>
        <v>94743</v>
      </c>
      <c r="L308" s="229">
        <f t="shared" si="12"/>
        <v>0</v>
      </c>
      <c r="M308" s="228">
        <f t="shared" si="13"/>
        <v>0</v>
      </c>
      <c r="N308" s="228">
        <f t="shared" si="14"/>
        <v>0</v>
      </c>
      <c r="O308" s="59" t="e">
        <f>VLOOKUP(jur[[#This Row],[hwycov_id]],check!$A$2:$P$26,16,FALSE)</f>
        <v>#N/A</v>
      </c>
      <c r="P308" s="59">
        <v>309</v>
      </c>
    </row>
    <row r="309" spans="1:16">
      <c r="A309" s="59">
        <v>13522</v>
      </c>
      <c r="B309" s="59">
        <v>9</v>
      </c>
      <c r="C309" s="59">
        <v>1</v>
      </c>
      <c r="D309" s="59">
        <v>1</v>
      </c>
      <c r="E309" s="59" t="s">
        <v>78</v>
      </c>
      <c r="F309" s="59">
        <v>2</v>
      </c>
      <c r="G309" s="59">
        <v>0</v>
      </c>
      <c r="H309" s="59">
        <v>6</v>
      </c>
      <c r="I309" s="59">
        <v>6</v>
      </c>
      <c r="J309" s="59">
        <v>1169</v>
      </c>
      <c r="K309" s="78">
        <f>VLOOKUP(jur[[#This Row],[hwycov_id]],cnf[],10,FALSE)</f>
        <v>1169</v>
      </c>
      <c r="L309" s="229">
        <f t="shared" si="12"/>
        <v>0</v>
      </c>
      <c r="M309" s="228">
        <f t="shared" si="13"/>
        <v>0</v>
      </c>
      <c r="N309" s="228">
        <f t="shared" si="14"/>
        <v>0</v>
      </c>
      <c r="O309" s="59" t="e">
        <f>VLOOKUP(jur[[#This Row],[hwycov_id]],check!$A$2:$P$26,16,FALSE)</f>
        <v>#N/A</v>
      </c>
      <c r="P309" s="59">
        <v>310</v>
      </c>
    </row>
    <row r="310" spans="1:16">
      <c r="A310" s="59">
        <v>13524</v>
      </c>
      <c r="B310" s="59">
        <v>9</v>
      </c>
      <c r="C310" s="59">
        <v>1</v>
      </c>
      <c r="D310" s="59">
        <v>1</v>
      </c>
      <c r="E310" s="59" t="s">
        <v>78</v>
      </c>
      <c r="F310" s="59">
        <v>2</v>
      </c>
      <c r="G310" s="59">
        <v>0</v>
      </c>
      <c r="H310" s="59">
        <v>6</v>
      </c>
      <c r="I310" s="59">
        <v>6</v>
      </c>
      <c r="J310" s="59">
        <v>1340</v>
      </c>
      <c r="K310" s="78">
        <f>VLOOKUP(jur[[#This Row],[hwycov_id]],cnf[],10,FALSE)</f>
        <v>1340</v>
      </c>
      <c r="L310" s="229">
        <f t="shared" si="12"/>
        <v>0</v>
      </c>
      <c r="M310" s="228">
        <f t="shared" si="13"/>
        <v>0</v>
      </c>
      <c r="N310" s="228">
        <f t="shared" si="14"/>
        <v>0</v>
      </c>
      <c r="O310" s="59" t="e">
        <f>VLOOKUP(jur[[#This Row],[hwycov_id]],check!$A$2:$P$26,16,FALSE)</f>
        <v>#N/A</v>
      </c>
      <c r="P310" s="59">
        <v>311</v>
      </c>
    </row>
    <row r="311" spans="1:16">
      <c r="A311" s="59">
        <v>28653</v>
      </c>
      <c r="B311" s="59">
        <v>9</v>
      </c>
      <c r="C311" s="59">
        <v>1</v>
      </c>
      <c r="D311" s="59">
        <v>1</v>
      </c>
      <c r="E311" s="59" t="s">
        <v>78</v>
      </c>
      <c r="F311" s="59">
        <v>2</v>
      </c>
      <c r="G311" s="59">
        <v>0</v>
      </c>
      <c r="H311" s="59">
        <v>6</v>
      </c>
      <c r="I311" s="59">
        <v>6</v>
      </c>
      <c r="J311" s="59">
        <v>3116</v>
      </c>
      <c r="K311" s="78">
        <f>VLOOKUP(jur[[#This Row],[hwycov_id]],cnf[],10,FALSE)</f>
        <v>3116</v>
      </c>
      <c r="L311" s="229">
        <f t="shared" si="12"/>
        <v>0</v>
      </c>
      <c r="M311" s="228">
        <f t="shared" si="13"/>
        <v>0</v>
      </c>
      <c r="N311" s="228">
        <f t="shared" si="14"/>
        <v>0</v>
      </c>
      <c r="O311" s="59" t="e">
        <f>VLOOKUP(jur[[#This Row],[hwycov_id]],check!$A$2:$P$26,16,FALSE)</f>
        <v>#N/A</v>
      </c>
      <c r="P311" s="59">
        <v>312</v>
      </c>
    </row>
    <row r="312" spans="1:16">
      <c r="A312" s="59">
        <v>10903</v>
      </c>
      <c r="B312" s="59">
        <v>9</v>
      </c>
      <c r="C312" s="59">
        <v>1</v>
      </c>
      <c r="D312" s="59">
        <v>1</v>
      </c>
      <c r="E312" s="59" t="s">
        <v>78</v>
      </c>
      <c r="F312" s="59">
        <v>2</v>
      </c>
      <c r="G312" s="59">
        <v>0</v>
      </c>
      <c r="H312" s="59">
        <v>6</v>
      </c>
      <c r="I312" s="59">
        <v>6</v>
      </c>
      <c r="J312" s="59">
        <v>5190</v>
      </c>
      <c r="K312" s="78">
        <f>VLOOKUP(jur[[#This Row],[hwycov_id]],cnf[],10,FALSE)</f>
        <v>5190</v>
      </c>
      <c r="L312" s="229">
        <f t="shared" si="12"/>
        <v>0</v>
      </c>
      <c r="M312" s="228">
        <f t="shared" si="13"/>
        <v>0</v>
      </c>
      <c r="N312" s="228">
        <f t="shared" si="14"/>
        <v>0</v>
      </c>
      <c r="O312" s="59" t="e">
        <f>VLOOKUP(jur[[#This Row],[hwycov_id]],check!$A$2:$P$26,16,FALSE)</f>
        <v>#N/A</v>
      </c>
      <c r="P312" s="59">
        <v>313</v>
      </c>
    </row>
    <row r="313" spans="1:16">
      <c r="A313" s="59">
        <v>13587</v>
      </c>
      <c r="B313" s="59">
        <v>9</v>
      </c>
      <c r="C313" s="59">
        <v>1</v>
      </c>
      <c r="D313" s="59">
        <v>1</v>
      </c>
      <c r="E313" s="59" t="s">
        <v>78</v>
      </c>
      <c r="F313" s="59">
        <v>2</v>
      </c>
      <c r="G313" s="59">
        <v>0</v>
      </c>
      <c r="H313" s="59">
        <v>6</v>
      </c>
      <c r="I313" s="59">
        <v>6</v>
      </c>
      <c r="J313" s="59">
        <v>5247</v>
      </c>
      <c r="K313" s="78">
        <f>VLOOKUP(jur[[#This Row],[hwycov_id]],cnf[],10,FALSE)</f>
        <v>5247</v>
      </c>
      <c r="L313" s="229">
        <f t="shared" si="12"/>
        <v>0</v>
      </c>
      <c r="M313" s="228">
        <f t="shared" si="13"/>
        <v>0</v>
      </c>
      <c r="N313" s="228">
        <f t="shared" si="14"/>
        <v>0</v>
      </c>
      <c r="O313" s="59" t="e">
        <f>VLOOKUP(jur[[#This Row],[hwycov_id]],check!$A$2:$P$26,16,FALSE)</f>
        <v>#N/A</v>
      </c>
      <c r="P313" s="59">
        <v>314</v>
      </c>
    </row>
    <row r="314" spans="1:16">
      <c r="A314" s="59">
        <v>13583</v>
      </c>
      <c r="B314" s="59">
        <v>9</v>
      </c>
      <c r="C314" s="59">
        <v>1</v>
      </c>
      <c r="D314" s="59">
        <v>1</v>
      </c>
      <c r="E314" s="59" t="s">
        <v>78</v>
      </c>
      <c r="F314" s="59">
        <v>2</v>
      </c>
      <c r="G314" s="59">
        <v>0</v>
      </c>
      <c r="H314" s="59">
        <v>6</v>
      </c>
      <c r="I314" s="59">
        <v>6</v>
      </c>
      <c r="J314" s="59">
        <v>5630</v>
      </c>
      <c r="K314" s="78">
        <f>VLOOKUP(jur[[#This Row],[hwycov_id]],cnf[],10,FALSE)</f>
        <v>5630</v>
      </c>
      <c r="L314" s="229">
        <f t="shared" si="12"/>
        <v>0</v>
      </c>
      <c r="M314" s="228">
        <f t="shared" si="13"/>
        <v>0</v>
      </c>
      <c r="N314" s="228">
        <f t="shared" si="14"/>
        <v>0</v>
      </c>
      <c r="O314" s="59" t="e">
        <f>VLOOKUP(jur[[#This Row],[hwycov_id]],check!$A$2:$P$26,16,FALSE)</f>
        <v>#N/A</v>
      </c>
      <c r="P314" s="59">
        <v>315</v>
      </c>
    </row>
    <row r="315" spans="1:16">
      <c r="A315" s="59">
        <v>13592</v>
      </c>
      <c r="B315" s="59">
        <v>9</v>
      </c>
      <c r="C315" s="59">
        <v>1</v>
      </c>
      <c r="D315" s="59">
        <v>1</v>
      </c>
      <c r="E315" s="59" t="s">
        <v>78</v>
      </c>
      <c r="F315" s="59">
        <v>2</v>
      </c>
      <c r="G315" s="59">
        <v>0</v>
      </c>
      <c r="H315" s="59">
        <v>6</v>
      </c>
      <c r="I315" s="59">
        <v>6</v>
      </c>
      <c r="J315" s="59">
        <v>6201</v>
      </c>
      <c r="K315" s="78">
        <f>VLOOKUP(jur[[#This Row],[hwycov_id]],cnf[],10,FALSE)</f>
        <v>6201</v>
      </c>
      <c r="L315" s="229">
        <f t="shared" si="12"/>
        <v>0</v>
      </c>
      <c r="M315" s="228">
        <f t="shared" si="13"/>
        <v>0</v>
      </c>
      <c r="N315" s="228">
        <f t="shared" si="14"/>
        <v>0</v>
      </c>
      <c r="O315" s="59" t="e">
        <f>VLOOKUP(jur[[#This Row],[hwycov_id]],check!$A$2:$P$26,16,FALSE)</f>
        <v>#N/A</v>
      </c>
      <c r="P315" s="59">
        <v>316</v>
      </c>
    </row>
    <row r="316" spans="1:16">
      <c r="A316" s="59">
        <v>2639</v>
      </c>
      <c r="B316" s="59">
        <v>9</v>
      </c>
      <c r="C316" s="59">
        <v>1</v>
      </c>
      <c r="D316" s="59">
        <v>1</v>
      </c>
      <c r="E316" s="59" t="s">
        <v>78</v>
      </c>
      <c r="F316" s="59">
        <v>2</v>
      </c>
      <c r="G316" s="59">
        <v>0</v>
      </c>
      <c r="H316" s="59">
        <v>6</v>
      </c>
      <c r="I316" s="59">
        <v>6</v>
      </c>
      <c r="J316" s="59">
        <v>6458</v>
      </c>
      <c r="K316" s="78">
        <f>VLOOKUP(jur[[#This Row],[hwycov_id]],cnf[],10,FALSE)</f>
        <v>6458</v>
      </c>
      <c r="L316" s="229">
        <f t="shared" si="12"/>
        <v>0</v>
      </c>
      <c r="M316" s="228">
        <f t="shared" si="13"/>
        <v>0</v>
      </c>
      <c r="N316" s="228">
        <f t="shared" si="14"/>
        <v>0</v>
      </c>
      <c r="O316" s="59" t="e">
        <f>VLOOKUP(jur[[#This Row],[hwycov_id]],check!$A$2:$P$26,16,FALSE)</f>
        <v>#N/A</v>
      </c>
      <c r="P316" s="59">
        <v>317</v>
      </c>
    </row>
    <row r="317" spans="1:16">
      <c r="A317" s="59">
        <v>28482</v>
      </c>
      <c r="B317" s="59">
        <v>9</v>
      </c>
      <c r="C317" s="59">
        <v>1</v>
      </c>
      <c r="D317" s="59">
        <v>1</v>
      </c>
      <c r="E317" s="59" t="s">
        <v>78</v>
      </c>
      <c r="F317" s="59">
        <v>2</v>
      </c>
      <c r="G317" s="59">
        <v>0</v>
      </c>
      <c r="H317" s="59">
        <v>6</v>
      </c>
      <c r="I317" s="59">
        <v>6</v>
      </c>
      <c r="J317" s="59">
        <v>6572</v>
      </c>
      <c r="K317" s="78">
        <f>VLOOKUP(jur[[#This Row],[hwycov_id]],cnf[],10,FALSE)</f>
        <v>6572</v>
      </c>
      <c r="L317" s="229">
        <f t="shared" si="12"/>
        <v>0</v>
      </c>
      <c r="M317" s="228">
        <f t="shared" si="13"/>
        <v>0</v>
      </c>
      <c r="N317" s="228">
        <f t="shared" si="14"/>
        <v>0</v>
      </c>
      <c r="O317" s="59" t="e">
        <f>VLOOKUP(jur[[#This Row],[hwycov_id]],check!$A$2:$P$26,16,FALSE)</f>
        <v>#N/A</v>
      </c>
      <c r="P317" s="59">
        <v>318</v>
      </c>
    </row>
    <row r="318" spans="1:16">
      <c r="A318" s="59">
        <v>29166</v>
      </c>
      <c r="B318" s="59">
        <v>9</v>
      </c>
      <c r="C318" s="59">
        <v>1</v>
      </c>
      <c r="D318" s="59">
        <v>1</v>
      </c>
      <c r="E318" s="59" t="s">
        <v>78</v>
      </c>
      <c r="F318" s="59">
        <v>2</v>
      </c>
      <c r="G318" s="59">
        <v>0</v>
      </c>
      <c r="H318" s="59">
        <v>6</v>
      </c>
      <c r="I318" s="59">
        <v>6</v>
      </c>
      <c r="J318" s="59">
        <v>7334</v>
      </c>
      <c r="K318" s="78">
        <f>VLOOKUP(jur[[#This Row],[hwycov_id]],cnf[],10,FALSE)</f>
        <v>7334</v>
      </c>
      <c r="L318" s="229">
        <f t="shared" si="12"/>
        <v>0</v>
      </c>
      <c r="M318" s="228">
        <f t="shared" si="13"/>
        <v>0</v>
      </c>
      <c r="N318" s="228">
        <f t="shared" si="14"/>
        <v>0</v>
      </c>
      <c r="O318" s="59" t="e">
        <f>VLOOKUP(jur[[#This Row],[hwycov_id]],check!$A$2:$P$26,16,FALSE)</f>
        <v>#N/A</v>
      </c>
      <c r="P318" s="59">
        <v>319</v>
      </c>
    </row>
    <row r="319" spans="1:16">
      <c r="A319" s="59">
        <v>2810</v>
      </c>
      <c r="B319" s="59">
        <v>9</v>
      </c>
      <c r="C319" s="59">
        <v>1</v>
      </c>
      <c r="D319" s="59">
        <v>1</v>
      </c>
      <c r="E319" s="59" t="s">
        <v>78</v>
      </c>
      <c r="F319" s="59">
        <v>2</v>
      </c>
      <c r="G319" s="59">
        <v>0</v>
      </c>
      <c r="H319" s="59">
        <v>6</v>
      </c>
      <c r="I319" s="59">
        <v>6</v>
      </c>
      <c r="J319" s="59">
        <v>7958</v>
      </c>
      <c r="K319" s="78">
        <f>VLOOKUP(jur[[#This Row],[hwycov_id]],cnf[],10,FALSE)</f>
        <v>7958</v>
      </c>
      <c r="L319" s="229">
        <f t="shared" si="12"/>
        <v>0</v>
      </c>
      <c r="M319" s="228">
        <f t="shared" si="13"/>
        <v>0</v>
      </c>
      <c r="N319" s="228">
        <f t="shared" si="14"/>
        <v>0</v>
      </c>
      <c r="O319" s="59" t="e">
        <f>VLOOKUP(jur[[#This Row],[hwycov_id]],check!$A$2:$P$26,16,FALSE)</f>
        <v>#N/A</v>
      </c>
      <c r="P319" s="59">
        <v>320</v>
      </c>
    </row>
    <row r="320" spans="1:16">
      <c r="A320" s="59">
        <v>27269</v>
      </c>
      <c r="B320" s="59">
        <v>9</v>
      </c>
      <c r="C320" s="59">
        <v>1</v>
      </c>
      <c r="D320" s="59">
        <v>1</v>
      </c>
      <c r="E320" s="59" t="s">
        <v>78</v>
      </c>
      <c r="F320" s="59">
        <v>2</v>
      </c>
      <c r="G320" s="59">
        <v>0</v>
      </c>
      <c r="H320" s="59">
        <v>6</v>
      </c>
      <c r="I320" s="59">
        <v>6</v>
      </c>
      <c r="J320" s="59">
        <v>8030</v>
      </c>
      <c r="K320" s="78">
        <f>VLOOKUP(jur[[#This Row],[hwycov_id]],cnf[],10,FALSE)</f>
        <v>8030</v>
      </c>
      <c r="L320" s="229">
        <f t="shared" si="12"/>
        <v>0</v>
      </c>
      <c r="M320" s="228">
        <f t="shared" si="13"/>
        <v>0</v>
      </c>
      <c r="N320" s="228">
        <f t="shared" si="14"/>
        <v>0</v>
      </c>
      <c r="O320" s="59" t="e">
        <f>VLOOKUP(jur[[#This Row],[hwycov_id]],check!$A$2:$P$26,16,FALSE)</f>
        <v>#N/A</v>
      </c>
      <c r="P320" s="59">
        <v>321</v>
      </c>
    </row>
    <row r="321" spans="1:16">
      <c r="A321" s="59">
        <v>16270</v>
      </c>
      <c r="B321" s="59">
        <v>9</v>
      </c>
      <c r="C321" s="59">
        <v>1</v>
      </c>
      <c r="D321" s="59">
        <v>1</v>
      </c>
      <c r="E321" s="59" t="s">
        <v>78</v>
      </c>
      <c r="F321" s="59">
        <v>2</v>
      </c>
      <c r="G321" s="59">
        <v>0</v>
      </c>
      <c r="H321" s="59">
        <v>6</v>
      </c>
      <c r="I321" s="59">
        <v>6</v>
      </c>
      <c r="J321" s="59">
        <v>9005</v>
      </c>
      <c r="K321" s="78">
        <f>VLOOKUP(jur[[#This Row],[hwycov_id]],cnf[],10,FALSE)</f>
        <v>9005</v>
      </c>
      <c r="L321" s="229">
        <f t="shared" si="12"/>
        <v>0</v>
      </c>
      <c r="M321" s="228">
        <f t="shared" si="13"/>
        <v>0</v>
      </c>
      <c r="N321" s="228">
        <f t="shared" si="14"/>
        <v>0</v>
      </c>
      <c r="O321" s="59" t="e">
        <f>VLOOKUP(jur[[#This Row],[hwycov_id]],check!$A$2:$P$26,16,FALSE)</f>
        <v>#N/A</v>
      </c>
      <c r="P321" s="59">
        <v>322</v>
      </c>
    </row>
    <row r="322" spans="1:16">
      <c r="A322" s="59">
        <v>10905</v>
      </c>
      <c r="B322" s="59">
        <v>9</v>
      </c>
      <c r="C322" s="59">
        <v>1</v>
      </c>
      <c r="D322" s="59">
        <v>1</v>
      </c>
      <c r="E322" s="59" t="s">
        <v>78</v>
      </c>
      <c r="F322" s="59">
        <v>2</v>
      </c>
      <c r="G322" s="59">
        <v>0</v>
      </c>
      <c r="H322" s="59">
        <v>6</v>
      </c>
      <c r="I322" s="59">
        <v>6</v>
      </c>
      <c r="J322" s="59">
        <v>9989</v>
      </c>
      <c r="K322" s="78">
        <f>VLOOKUP(jur[[#This Row],[hwycov_id]],cnf[],10,FALSE)</f>
        <v>9989</v>
      </c>
      <c r="L322" s="229">
        <f t="shared" ref="L322:L385" si="15">K322/J322-1</f>
        <v>0</v>
      </c>
      <c r="M322" s="228">
        <f t="shared" ref="M322:M385" si="16">K322-J322</f>
        <v>0</v>
      </c>
      <c r="N322" s="228">
        <f t="shared" ref="N322:N385" si="17">POWER(M322,2)</f>
        <v>0</v>
      </c>
      <c r="O322" s="59" t="e">
        <f>VLOOKUP(jur[[#This Row],[hwycov_id]],check!$A$2:$P$26,16,FALSE)</f>
        <v>#N/A</v>
      </c>
      <c r="P322" s="59">
        <v>323</v>
      </c>
    </row>
    <row r="323" spans="1:16">
      <c r="A323" s="59">
        <v>29835</v>
      </c>
      <c r="B323" s="59">
        <v>9</v>
      </c>
      <c r="C323" s="59">
        <v>1</v>
      </c>
      <c r="D323" s="59">
        <v>1</v>
      </c>
      <c r="E323" s="59" t="s">
        <v>78</v>
      </c>
      <c r="F323" s="59">
        <v>2</v>
      </c>
      <c r="G323" s="59">
        <v>1</v>
      </c>
      <c r="H323" s="59">
        <v>6</v>
      </c>
      <c r="I323" s="59">
        <v>6</v>
      </c>
      <c r="J323" s="59">
        <v>10194</v>
      </c>
      <c r="K323" s="78">
        <f>VLOOKUP(jur[[#This Row],[hwycov_id]],cnf[],10,FALSE)</f>
        <v>10194</v>
      </c>
      <c r="L323" s="229">
        <f t="shared" si="15"/>
        <v>0</v>
      </c>
      <c r="M323" s="228">
        <f t="shared" si="16"/>
        <v>0</v>
      </c>
      <c r="N323" s="228">
        <f t="shared" si="17"/>
        <v>0</v>
      </c>
      <c r="O323" s="59" t="e">
        <f>VLOOKUP(jur[[#This Row],[hwycov_id]],check!$A$2:$P$26,16,FALSE)</f>
        <v>#N/A</v>
      </c>
      <c r="P323" s="59">
        <v>324</v>
      </c>
    </row>
    <row r="324" spans="1:16">
      <c r="A324" s="59">
        <v>2621</v>
      </c>
      <c r="B324" s="59">
        <v>9</v>
      </c>
      <c r="C324" s="59">
        <v>1</v>
      </c>
      <c r="D324" s="59">
        <v>1</v>
      </c>
      <c r="E324" s="59" t="s">
        <v>78</v>
      </c>
      <c r="F324" s="59">
        <v>2</v>
      </c>
      <c r="G324" s="59">
        <v>1</v>
      </c>
      <c r="H324" s="59">
        <v>6</v>
      </c>
      <c r="I324" s="59">
        <v>6</v>
      </c>
      <c r="J324" s="59">
        <v>10265</v>
      </c>
      <c r="K324" s="78">
        <f>VLOOKUP(jur[[#This Row],[hwycov_id]],cnf[],10,FALSE)</f>
        <v>10265</v>
      </c>
      <c r="L324" s="229">
        <f t="shared" si="15"/>
        <v>0</v>
      </c>
      <c r="M324" s="228">
        <f t="shared" si="16"/>
        <v>0</v>
      </c>
      <c r="N324" s="228">
        <f t="shared" si="17"/>
        <v>0</v>
      </c>
      <c r="O324" s="59" t="e">
        <f>VLOOKUP(jur[[#This Row],[hwycov_id]],check!$A$2:$P$26,16,FALSE)</f>
        <v>#N/A</v>
      </c>
      <c r="P324" s="59">
        <v>325</v>
      </c>
    </row>
    <row r="325" spans="1:16">
      <c r="A325" s="59">
        <v>28483</v>
      </c>
      <c r="B325" s="59">
        <v>9</v>
      </c>
      <c r="C325" s="59">
        <v>1</v>
      </c>
      <c r="D325" s="59">
        <v>1</v>
      </c>
      <c r="E325" s="59" t="s">
        <v>78</v>
      </c>
      <c r="F325" s="59">
        <v>2</v>
      </c>
      <c r="G325" s="59">
        <v>1</v>
      </c>
      <c r="H325" s="59">
        <v>6</v>
      </c>
      <c r="I325" s="59">
        <v>6</v>
      </c>
      <c r="J325" s="59">
        <v>10749</v>
      </c>
      <c r="K325" s="78">
        <f>VLOOKUP(jur[[#This Row],[hwycov_id]],cnf[],10,FALSE)</f>
        <v>10749</v>
      </c>
      <c r="L325" s="229">
        <f t="shared" si="15"/>
        <v>0</v>
      </c>
      <c r="M325" s="228">
        <f t="shared" si="16"/>
        <v>0</v>
      </c>
      <c r="N325" s="228">
        <f t="shared" si="17"/>
        <v>0</v>
      </c>
      <c r="O325" s="59" t="e">
        <f>VLOOKUP(jur[[#This Row],[hwycov_id]],check!$A$2:$P$26,16,FALSE)</f>
        <v>#N/A</v>
      </c>
      <c r="P325" s="59">
        <v>326</v>
      </c>
    </row>
    <row r="326" spans="1:16">
      <c r="A326" s="59">
        <v>16292</v>
      </c>
      <c r="B326" s="59">
        <v>9</v>
      </c>
      <c r="C326" s="59">
        <v>1</v>
      </c>
      <c r="D326" s="59">
        <v>1</v>
      </c>
      <c r="E326" s="59" t="s">
        <v>78</v>
      </c>
      <c r="F326" s="59">
        <v>2</v>
      </c>
      <c r="G326" s="59">
        <v>1</v>
      </c>
      <c r="H326" s="59">
        <v>6</v>
      </c>
      <c r="I326" s="59">
        <v>6</v>
      </c>
      <c r="J326" s="59">
        <v>14562</v>
      </c>
      <c r="K326" s="78">
        <f>VLOOKUP(jur[[#This Row],[hwycov_id]],cnf[],10,FALSE)</f>
        <v>14562</v>
      </c>
      <c r="L326" s="229">
        <f t="shared" si="15"/>
        <v>0</v>
      </c>
      <c r="M326" s="228">
        <f t="shared" si="16"/>
        <v>0</v>
      </c>
      <c r="N326" s="228">
        <f t="shared" si="17"/>
        <v>0</v>
      </c>
      <c r="O326" s="59" t="e">
        <f>VLOOKUP(jur[[#This Row],[hwycov_id]],check!$A$2:$P$26,16,FALSE)</f>
        <v>#N/A</v>
      </c>
      <c r="P326" s="59">
        <v>327</v>
      </c>
    </row>
    <row r="327" spans="1:16">
      <c r="A327" s="59">
        <v>13526</v>
      </c>
      <c r="B327" s="59">
        <v>9</v>
      </c>
      <c r="C327" s="59">
        <v>1</v>
      </c>
      <c r="D327" s="59">
        <v>1</v>
      </c>
      <c r="E327" s="59" t="s">
        <v>78</v>
      </c>
      <c r="F327" s="59">
        <v>2</v>
      </c>
      <c r="G327" s="59">
        <v>1</v>
      </c>
      <c r="H327" s="59">
        <v>6</v>
      </c>
      <c r="I327" s="59">
        <v>6</v>
      </c>
      <c r="J327" s="59">
        <v>15907</v>
      </c>
      <c r="K327" s="78">
        <f>VLOOKUP(jur[[#This Row],[hwycov_id]],cnf[],10,FALSE)</f>
        <v>15907</v>
      </c>
      <c r="L327" s="229">
        <f t="shared" si="15"/>
        <v>0</v>
      </c>
      <c r="M327" s="228">
        <f t="shared" si="16"/>
        <v>0</v>
      </c>
      <c r="N327" s="228">
        <f t="shared" si="17"/>
        <v>0</v>
      </c>
      <c r="O327" s="59" t="e">
        <f>VLOOKUP(jur[[#This Row],[hwycov_id]],check!$A$2:$P$26,16,FALSE)</f>
        <v>#N/A</v>
      </c>
      <c r="P327" s="59">
        <v>328</v>
      </c>
    </row>
    <row r="328" spans="1:16">
      <c r="A328" s="59">
        <v>8772</v>
      </c>
      <c r="B328" s="59">
        <v>1</v>
      </c>
      <c r="C328" s="59">
        <v>1</v>
      </c>
      <c r="D328" s="59">
        <v>1</v>
      </c>
      <c r="E328" s="59" t="s">
        <v>78</v>
      </c>
      <c r="F328" s="59">
        <v>1</v>
      </c>
      <c r="G328" s="59">
        <v>8</v>
      </c>
      <c r="H328" s="59">
        <v>6</v>
      </c>
      <c r="I328" s="59">
        <v>6</v>
      </c>
      <c r="J328" s="59">
        <v>80506</v>
      </c>
      <c r="K328" s="78">
        <f>VLOOKUP(jur[[#This Row],[hwycov_id]],cnf[],10,FALSE)</f>
        <v>80506</v>
      </c>
      <c r="L328" s="229">
        <f t="shared" si="15"/>
        <v>0</v>
      </c>
      <c r="M328" s="228">
        <f t="shared" si="16"/>
        <v>0</v>
      </c>
      <c r="N328" s="228">
        <f t="shared" si="17"/>
        <v>0</v>
      </c>
      <c r="O328" s="59" t="e">
        <f>VLOOKUP(jur[[#This Row],[hwycov_id]],check!$A$2:$P$26,16,FALSE)</f>
        <v>#N/A</v>
      </c>
      <c r="P328" s="59">
        <v>329</v>
      </c>
    </row>
    <row r="329" spans="1:16">
      <c r="A329" s="59">
        <v>672</v>
      </c>
      <c r="B329" s="59">
        <v>1</v>
      </c>
      <c r="C329" s="59">
        <v>1</v>
      </c>
      <c r="D329" s="59">
        <v>1</v>
      </c>
      <c r="E329" s="59" t="s">
        <v>78</v>
      </c>
      <c r="F329" s="59">
        <v>1</v>
      </c>
      <c r="G329" s="59">
        <v>8</v>
      </c>
      <c r="H329" s="59">
        <v>6</v>
      </c>
      <c r="I329" s="59">
        <v>6</v>
      </c>
      <c r="J329" s="59">
        <v>89479</v>
      </c>
      <c r="K329" s="78">
        <f>VLOOKUP(jur[[#This Row],[hwycov_id]],cnf[],10,FALSE)</f>
        <v>89479</v>
      </c>
      <c r="L329" s="229">
        <f t="shared" si="15"/>
        <v>0</v>
      </c>
      <c r="M329" s="228">
        <f t="shared" si="16"/>
        <v>0</v>
      </c>
      <c r="N329" s="228">
        <f t="shared" si="17"/>
        <v>0</v>
      </c>
      <c r="O329" s="59" t="e">
        <f>VLOOKUP(jur[[#This Row],[hwycov_id]],check!$A$2:$P$26,16,FALSE)</f>
        <v>#N/A</v>
      </c>
      <c r="P329" s="59">
        <v>330</v>
      </c>
    </row>
    <row r="330" spans="1:16">
      <c r="A330" s="59">
        <v>8773</v>
      </c>
      <c r="B330" s="59">
        <v>1</v>
      </c>
      <c r="C330" s="59">
        <v>1</v>
      </c>
      <c r="D330" s="59">
        <v>1</v>
      </c>
      <c r="E330" s="59" t="s">
        <v>78</v>
      </c>
      <c r="F330" s="59">
        <v>1</v>
      </c>
      <c r="G330" s="59">
        <v>9</v>
      </c>
      <c r="H330" s="59">
        <v>6</v>
      </c>
      <c r="I330" s="59">
        <v>6</v>
      </c>
      <c r="J330" s="59">
        <v>94510</v>
      </c>
      <c r="K330" s="78">
        <f>VLOOKUP(jur[[#This Row],[hwycov_id]],cnf[],10,FALSE)</f>
        <v>94510</v>
      </c>
      <c r="L330" s="229">
        <f t="shared" si="15"/>
        <v>0</v>
      </c>
      <c r="M330" s="228">
        <f t="shared" si="16"/>
        <v>0</v>
      </c>
      <c r="N330" s="228">
        <f t="shared" si="17"/>
        <v>0</v>
      </c>
      <c r="O330" s="59" t="e">
        <f>VLOOKUP(jur[[#This Row],[hwycov_id]],check!$A$2:$P$26,16,FALSE)</f>
        <v>#N/A</v>
      </c>
      <c r="P330" s="59">
        <v>331</v>
      </c>
    </row>
    <row r="331" spans="1:16">
      <c r="A331" s="59">
        <v>621</v>
      </c>
      <c r="B331" s="59">
        <v>1</v>
      </c>
      <c r="C331" s="59">
        <v>1</v>
      </c>
      <c r="D331" s="59">
        <v>1</v>
      </c>
      <c r="E331" s="59" t="s">
        <v>78</v>
      </c>
      <c r="F331" s="59">
        <v>1</v>
      </c>
      <c r="G331" s="59">
        <v>9</v>
      </c>
      <c r="H331" s="59">
        <v>6</v>
      </c>
      <c r="I331" s="59">
        <v>6</v>
      </c>
      <c r="J331" s="59">
        <v>95757</v>
      </c>
      <c r="K331" s="78">
        <f>VLOOKUP(jur[[#This Row],[hwycov_id]],cnf[],10,FALSE)</f>
        <v>95757</v>
      </c>
      <c r="L331" s="229">
        <f t="shared" si="15"/>
        <v>0</v>
      </c>
      <c r="M331" s="228">
        <f t="shared" si="16"/>
        <v>0</v>
      </c>
      <c r="N331" s="228">
        <f t="shared" si="17"/>
        <v>0</v>
      </c>
      <c r="O331" s="59" t="e">
        <f>VLOOKUP(jur[[#This Row],[hwycov_id]],check!$A$2:$P$26,16,FALSE)</f>
        <v>#N/A</v>
      </c>
      <c r="P331" s="59">
        <v>332</v>
      </c>
    </row>
    <row r="332" spans="1:16">
      <c r="A332" s="59">
        <v>16290</v>
      </c>
      <c r="B332" s="59">
        <v>1</v>
      </c>
      <c r="C332" s="59">
        <v>1</v>
      </c>
      <c r="D332" s="59">
        <v>1</v>
      </c>
      <c r="E332" s="59" t="s">
        <v>78</v>
      </c>
      <c r="F332" s="59">
        <v>1</v>
      </c>
      <c r="G332" s="59">
        <v>9</v>
      </c>
      <c r="H332" s="59">
        <v>6</v>
      </c>
      <c r="I332" s="59">
        <v>6</v>
      </c>
      <c r="J332" s="59">
        <v>98928</v>
      </c>
      <c r="K332" s="78">
        <f>VLOOKUP(jur[[#This Row],[hwycov_id]],cnf[],10,FALSE)</f>
        <v>98928</v>
      </c>
      <c r="L332" s="229">
        <f t="shared" si="15"/>
        <v>0</v>
      </c>
      <c r="M332" s="228">
        <f t="shared" si="16"/>
        <v>0</v>
      </c>
      <c r="N332" s="228">
        <f t="shared" si="17"/>
        <v>0</v>
      </c>
      <c r="O332" s="59" t="e">
        <f>VLOOKUP(jur[[#This Row],[hwycov_id]],check!$A$2:$P$26,16,FALSE)</f>
        <v>#N/A</v>
      </c>
      <c r="P332" s="59">
        <v>333</v>
      </c>
    </row>
    <row r="333" spans="1:16">
      <c r="A333" s="59">
        <v>615</v>
      </c>
      <c r="B333" s="59">
        <v>1</v>
      </c>
      <c r="C333" s="59">
        <v>1</v>
      </c>
      <c r="D333" s="59">
        <v>1</v>
      </c>
      <c r="E333" s="59" t="s">
        <v>78</v>
      </c>
      <c r="F333" s="59">
        <v>1</v>
      </c>
      <c r="G333" s="59">
        <v>9</v>
      </c>
      <c r="H333" s="59">
        <v>6</v>
      </c>
      <c r="I333" s="59">
        <v>6</v>
      </c>
      <c r="J333" s="59">
        <v>99687</v>
      </c>
      <c r="K333" s="78">
        <f>VLOOKUP(jur[[#This Row],[hwycov_id]],cnf[],10,FALSE)</f>
        <v>99687</v>
      </c>
      <c r="L333" s="229">
        <f t="shared" si="15"/>
        <v>0</v>
      </c>
      <c r="M333" s="228">
        <f t="shared" si="16"/>
        <v>0</v>
      </c>
      <c r="N333" s="228">
        <f t="shared" si="17"/>
        <v>0</v>
      </c>
      <c r="O333" s="59" t="e">
        <f>VLOOKUP(jur[[#This Row],[hwycov_id]],check!$A$2:$P$26,16,FALSE)</f>
        <v>#N/A</v>
      </c>
      <c r="P333" s="59">
        <v>334</v>
      </c>
    </row>
    <row r="334" spans="1:16">
      <c r="A334" s="59">
        <v>26523</v>
      </c>
      <c r="B334" s="59">
        <v>1</v>
      </c>
      <c r="C334" s="59">
        <v>1</v>
      </c>
      <c r="D334" s="59">
        <v>1</v>
      </c>
      <c r="E334" s="59" t="s">
        <v>78</v>
      </c>
      <c r="F334" s="59">
        <v>1</v>
      </c>
      <c r="G334" s="59">
        <v>9</v>
      </c>
      <c r="H334" s="59">
        <v>6</v>
      </c>
      <c r="I334" s="59">
        <v>6</v>
      </c>
      <c r="J334" s="59">
        <v>99944</v>
      </c>
      <c r="K334" s="78">
        <f>VLOOKUP(jur[[#This Row],[hwycov_id]],cnf[],10,FALSE)</f>
        <v>99944</v>
      </c>
      <c r="L334" s="229">
        <f t="shared" si="15"/>
        <v>0</v>
      </c>
      <c r="M334" s="228">
        <f t="shared" si="16"/>
        <v>0</v>
      </c>
      <c r="N334" s="228">
        <f t="shared" si="17"/>
        <v>0</v>
      </c>
      <c r="O334" s="59" t="e">
        <f>VLOOKUP(jur[[#This Row],[hwycov_id]],check!$A$2:$P$26,16,FALSE)</f>
        <v>#N/A</v>
      </c>
      <c r="P334" s="59">
        <v>335</v>
      </c>
    </row>
    <row r="335" spans="1:16">
      <c r="A335" s="59">
        <v>13582</v>
      </c>
      <c r="B335" s="59">
        <v>1</v>
      </c>
      <c r="C335" s="59">
        <v>1</v>
      </c>
      <c r="D335" s="59">
        <v>1</v>
      </c>
      <c r="E335" s="59" t="s">
        <v>78</v>
      </c>
      <c r="F335" s="59">
        <v>1</v>
      </c>
      <c r="G335" s="59">
        <v>10</v>
      </c>
      <c r="H335" s="59">
        <v>6</v>
      </c>
      <c r="I335" s="59">
        <v>6</v>
      </c>
      <c r="J335" s="59">
        <v>100679</v>
      </c>
      <c r="K335" s="78">
        <f>VLOOKUP(jur[[#This Row],[hwycov_id]],cnf[],10,FALSE)</f>
        <v>100679</v>
      </c>
      <c r="L335" s="229">
        <f t="shared" si="15"/>
        <v>0</v>
      </c>
      <c r="M335" s="228">
        <f t="shared" si="16"/>
        <v>0</v>
      </c>
      <c r="N335" s="228">
        <f t="shared" si="17"/>
        <v>0</v>
      </c>
      <c r="O335" s="59" t="e">
        <f>VLOOKUP(jur[[#This Row],[hwycov_id]],check!$A$2:$P$26,16,FALSE)</f>
        <v>#N/A</v>
      </c>
      <c r="P335" s="59">
        <v>336</v>
      </c>
    </row>
    <row r="336" spans="1:16">
      <c r="A336" s="59">
        <v>13589</v>
      </c>
      <c r="B336" s="59">
        <v>1</v>
      </c>
      <c r="C336" s="59">
        <v>1</v>
      </c>
      <c r="D336" s="59">
        <v>1</v>
      </c>
      <c r="E336" s="59" t="s">
        <v>78</v>
      </c>
      <c r="F336" s="59">
        <v>1</v>
      </c>
      <c r="G336" s="59">
        <v>10</v>
      </c>
      <c r="H336" s="59">
        <v>6</v>
      </c>
      <c r="I336" s="59">
        <v>6</v>
      </c>
      <c r="J336" s="59">
        <v>101178</v>
      </c>
      <c r="K336" s="78">
        <f>VLOOKUP(jur[[#This Row],[hwycov_id]],cnf[],10,FALSE)</f>
        <v>101178</v>
      </c>
      <c r="L336" s="229">
        <f t="shared" si="15"/>
        <v>0</v>
      </c>
      <c r="M336" s="228">
        <f t="shared" si="16"/>
        <v>0</v>
      </c>
      <c r="N336" s="228">
        <f t="shared" si="17"/>
        <v>0</v>
      </c>
      <c r="O336" s="59" t="e">
        <f>VLOOKUP(jur[[#This Row],[hwycov_id]],check!$A$2:$P$26,16,FALSE)</f>
        <v>#N/A</v>
      </c>
      <c r="P336" s="59">
        <v>337</v>
      </c>
    </row>
    <row r="337" spans="1:16">
      <c r="A337" s="59">
        <v>16291</v>
      </c>
      <c r="B337" s="59">
        <v>1</v>
      </c>
      <c r="C337" s="59">
        <v>1</v>
      </c>
      <c r="D337" s="59">
        <v>1</v>
      </c>
      <c r="E337" s="59" t="s">
        <v>78</v>
      </c>
      <c r="F337" s="59">
        <v>1</v>
      </c>
      <c r="G337" s="59">
        <v>10</v>
      </c>
      <c r="H337" s="59">
        <v>6</v>
      </c>
      <c r="I337" s="59">
        <v>6</v>
      </c>
      <c r="J337" s="59">
        <v>102468</v>
      </c>
      <c r="K337" s="78">
        <f>VLOOKUP(jur[[#This Row],[hwycov_id]],cnf[],10,FALSE)</f>
        <v>102468</v>
      </c>
      <c r="L337" s="229">
        <f t="shared" si="15"/>
        <v>0</v>
      </c>
      <c r="M337" s="228">
        <f t="shared" si="16"/>
        <v>0</v>
      </c>
      <c r="N337" s="228">
        <f t="shared" si="17"/>
        <v>0</v>
      </c>
      <c r="O337" s="59" t="e">
        <f>VLOOKUP(jur[[#This Row],[hwycov_id]],check!$A$2:$P$26,16,FALSE)</f>
        <v>#N/A</v>
      </c>
      <c r="P337" s="59">
        <v>338</v>
      </c>
    </row>
    <row r="338" spans="1:16">
      <c r="A338" s="59">
        <v>13588</v>
      </c>
      <c r="B338" s="59">
        <v>1</v>
      </c>
      <c r="C338" s="59">
        <v>1</v>
      </c>
      <c r="D338" s="59">
        <v>1</v>
      </c>
      <c r="E338" s="59" t="s">
        <v>78</v>
      </c>
      <c r="F338" s="59">
        <v>1</v>
      </c>
      <c r="G338" s="59">
        <v>10</v>
      </c>
      <c r="H338" s="59">
        <v>6</v>
      </c>
      <c r="I338" s="59">
        <v>6</v>
      </c>
      <c r="J338" s="59">
        <v>103593</v>
      </c>
      <c r="K338" s="78">
        <f>VLOOKUP(jur[[#This Row],[hwycov_id]],cnf[],10,FALSE)</f>
        <v>103593</v>
      </c>
      <c r="L338" s="229">
        <f t="shared" si="15"/>
        <v>0</v>
      </c>
      <c r="M338" s="228">
        <f t="shared" si="16"/>
        <v>0</v>
      </c>
      <c r="N338" s="228">
        <f t="shared" si="17"/>
        <v>0</v>
      </c>
      <c r="O338" s="59" t="e">
        <f>VLOOKUP(jur[[#This Row],[hwycov_id]],check!$A$2:$P$26,16,FALSE)</f>
        <v>#N/A</v>
      </c>
      <c r="P338" s="59">
        <v>339</v>
      </c>
    </row>
    <row r="339" spans="1:16">
      <c r="A339" s="59">
        <v>16272</v>
      </c>
      <c r="B339" s="59">
        <v>1</v>
      </c>
      <c r="C339" s="59">
        <v>1</v>
      </c>
      <c r="D339" s="59">
        <v>1</v>
      </c>
      <c r="E339" s="59" t="s">
        <v>82</v>
      </c>
      <c r="F339" s="59">
        <v>1</v>
      </c>
      <c r="G339" s="59">
        <v>10</v>
      </c>
      <c r="H339" s="59">
        <v>6</v>
      </c>
      <c r="I339" s="59">
        <v>6</v>
      </c>
      <c r="J339" s="59">
        <v>104695</v>
      </c>
      <c r="K339" s="78">
        <f>VLOOKUP(jur[[#This Row],[hwycov_id]],cnf[],10,FALSE)</f>
        <v>104695</v>
      </c>
      <c r="L339" s="229">
        <f t="shared" si="15"/>
        <v>0</v>
      </c>
      <c r="M339" s="228">
        <f t="shared" si="16"/>
        <v>0</v>
      </c>
      <c r="N339" s="228">
        <f t="shared" si="17"/>
        <v>0</v>
      </c>
      <c r="O339" s="59" t="e">
        <f>VLOOKUP(jur[[#This Row],[hwycov_id]],check!$A$2:$P$26,16,FALSE)</f>
        <v>#N/A</v>
      </c>
      <c r="P339" s="59">
        <v>340</v>
      </c>
    </row>
    <row r="340" spans="1:16">
      <c r="A340" s="59">
        <v>13580</v>
      </c>
      <c r="B340" s="59">
        <v>1</v>
      </c>
      <c r="C340" s="59">
        <v>1</v>
      </c>
      <c r="D340" s="59">
        <v>1</v>
      </c>
      <c r="E340" s="59" t="s">
        <v>82</v>
      </c>
      <c r="F340" s="59">
        <v>1</v>
      </c>
      <c r="G340" s="59">
        <v>10</v>
      </c>
      <c r="H340" s="59">
        <v>6</v>
      </c>
      <c r="I340" s="59">
        <v>6</v>
      </c>
      <c r="J340" s="59">
        <v>104739</v>
      </c>
      <c r="K340" s="78">
        <f>VLOOKUP(jur[[#This Row],[hwycov_id]],cnf[],10,FALSE)</f>
        <v>104739</v>
      </c>
      <c r="L340" s="229">
        <f t="shared" si="15"/>
        <v>0</v>
      </c>
      <c r="M340" s="228">
        <f t="shared" si="16"/>
        <v>0</v>
      </c>
      <c r="N340" s="228">
        <f t="shared" si="17"/>
        <v>0</v>
      </c>
      <c r="O340" s="59" t="e">
        <f>VLOOKUP(jur[[#This Row],[hwycov_id]],check!$A$2:$P$26,16,FALSE)</f>
        <v>#N/A</v>
      </c>
      <c r="P340" s="59">
        <v>341</v>
      </c>
    </row>
    <row r="341" spans="1:16">
      <c r="A341" s="59">
        <v>643</v>
      </c>
      <c r="B341" s="59">
        <v>1</v>
      </c>
      <c r="C341" s="59">
        <v>1</v>
      </c>
      <c r="D341" s="59">
        <v>1</v>
      </c>
      <c r="E341" s="59" t="s">
        <v>78</v>
      </c>
      <c r="F341" s="59">
        <v>1</v>
      </c>
      <c r="G341" s="59">
        <v>10</v>
      </c>
      <c r="H341" s="59">
        <v>6</v>
      </c>
      <c r="I341" s="59">
        <v>6</v>
      </c>
      <c r="J341" s="59">
        <v>105170</v>
      </c>
      <c r="K341" s="78">
        <f>VLOOKUP(jur[[#This Row],[hwycov_id]],cnf[],10,FALSE)</f>
        <v>105170</v>
      </c>
      <c r="L341" s="229">
        <f t="shared" si="15"/>
        <v>0</v>
      </c>
      <c r="M341" s="228">
        <f t="shared" si="16"/>
        <v>0</v>
      </c>
      <c r="N341" s="228">
        <f t="shared" si="17"/>
        <v>0</v>
      </c>
      <c r="O341" s="59" t="e">
        <f>VLOOKUP(jur[[#This Row],[hwycov_id]],check!$A$2:$P$26,16,FALSE)</f>
        <v>#N/A</v>
      </c>
      <c r="P341" s="59">
        <v>342</v>
      </c>
    </row>
    <row r="342" spans="1:16">
      <c r="A342" s="59">
        <v>13527</v>
      </c>
      <c r="B342" s="59">
        <v>1</v>
      </c>
      <c r="C342" s="59">
        <v>1</v>
      </c>
      <c r="D342" s="59">
        <v>1</v>
      </c>
      <c r="E342" s="59" t="s">
        <v>78</v>
      </c>
      <c r="F342" s="59">
        <v>1</v>
      </c>
      <c r="G342" s="59">
        <v>10</v>
      </c>
      <c r="H342" s="59">
        <v>6</v>
      </c>
      <c r="I342" s="59">
        <v>6</v>
      </c>
      <c r="J342" s="59">
        <v>107164</v>
      </c>
      <c r="K342" s="78">
        <f>VLOOKUP(jur[[#This Row],[hwycov_id]],cnf[],10,FALSE)</f>
        <v>107164</v>
      </c>
      <c r="L342" s="229">
        <f t="shared" si="15"/>
        <v>0</v>
      </c>
      <c r="M342" s="228">
        <f t="shared" si="16"/>
        <v>0</v>
      </c>
      <c r="N342" s="228">
        <f t="shared" si="17"/>
        <v>0</v>
      </c>
      <c r="O342" s="59" t="e">
        <f>VLOOKUP(jur[[#This Row],[hwycov_id]],check!$A$2:$P$26,16,FALSE)</f>
        <v>#N/A</v>
      </c>
      <c r="P342" s="59">
        <v>343</v>
      </c>
    </row>
    <row r="343" spans="1:16">
      <c r="A343" s="59">
        <v>13579</v>
      </c>
      <c r="B343" s="59">
        <v>1</v>
      </c>
      <c r="C343" s="59">
        <v>1</v>
      </c>
      <c r="D343" s="59">
        <v>1</v>
      </c>
      <c r="E343" s="59" t="s">
        <v>82</v>
      </c>
      <c r="F343" s="59">
        <v>1</v>
      </c>
      <c r="G343" s="59">
        <v>10</v>
      </c>
      <c r="H343" s="59">
        <v>6</v>
      </c>
      <c r="I343" s="59">
        <v>6</v>
      </c>
      <c r="J343" s="59">
        <v>108591</v>
      </c>
      <c r="K343" s="78">
        <f>VLOOKUP(jur[[#This Row],[hwycov_id]],cnf[],10,FALSE)</f>
        <v>108591</v>
      </c>
      <c r="L343" s="229">
        <f t="shared" si="15"/>
        <v>0</v>
      </c>
      <c r="M343" s="228">
        <f t="shared" si="16"/>
        <v>0</v>
      </c>
      <c r="N343" s="228">
        <f t="shared" si="17"/>
        <v>0</v>
      </c>
      <c r="O343" s="59" t="e">
        <f>VLOOKUP(jur[[#This Row],[hwycov_id]],check!$A$2:$P$26,16,FALSE)</f>
        <v>#N/A</v>
      </c>
      <c r="P343" s="59">
        <v>344</v>
      </c>
    </row>
    <row r="344" spans="1:16">
      <c r="A344" s="59">
        <v>16275</v>
      </c>
      <c r="B344" s="59">
        <v>1</v>
      </c>
      <c r="C344" s="59">
        <v>1</v>
      </c>
      <c r="D344" s="59">
        <v>1</v>
      </c>
      <c r="E344" s="59" t="s">
        <v>82</v>
      </c>
      <c r="F344" s="59">
        <v>1</v>
      </c>
      <c r="G344" s="59">
        <v>10</v>
      </c>
      <c r="H344" s="59">
        <v>6</v>
      </c>
      <c r="I344" s="59">
        <v>6</v>
      </c>
      <c r="J344" s="59">
        <v>109782</v>
      </c>
      <c r="K344" s="78">
        <f>VLOOKUP(jur[[#This Row],[hwycov_id]],cnf[],10,FALSE)</f>
        <v>109782</v>
      </c>
      <c r="L344" s="229">
        <f t="shared" si="15"/>
        <v>0</v>
      </c>
      <c r="M344" s="228">
        <f t="shared" si="16"/>
        <v>0</v>
      </c>
      <c r="N344" s="228">
        <f t="shared" si="17"/>
        <v>0</v>
      </c>
      <c r="O344" s="59" t="e">
        <f>VLOOKUP(jur[[#This Row],[hwycov_id]],check!$A$2:$P$26,16,FALSE)</f>
        <v>#N/A</v>
      </c>
      <c r="P344" s="59">
        <v>345</v>
      </c>
    </row>
    <row r="345" spans="1:16">
      <c r="A345" s="59">
        <v>14616</v>
      </c>
      <c r="B345" s="59">
        <v>9</v>
      </c>
      <c r="C345" s="59">
        <v>1</v>
      </c>
      <c r="D345" s="59">
        <v>1</v>
      </c>
      <c r="E345" s="59" t="s">
        <v>78</v>
      </c>
      <c r="F345" s="59">
        <v>2</v>
      </c>
      <c r="G345" s="59">
        <v>0</v>
      </c>
      <c r="H345" s="59">
        <v>7</v>
      </c>
      <c r="I345" s="59">
        <v>7</v>
      </c>
      <c r="J345" s="59">
        <v>2802</v>
      </c>
      <c r="K345" s="78">
        <f>VLOOKUP(jur[[#This Row],[hwycov_id]],cnf[],10,FALSE)</f>
        <v>2802</v>
      </c>
      <c r="L345" s="229">
        <f t="shared" si="15"/>
        <v>0</v>
      </c>
      <c r="M345" s="228">
        <f t="shared" si="16"/>
        <v>0</v>
      </c>
      <c r="N345" s="228">
        <f t="shared" si="17"/>
        <v>0</v>
      </c>
      <c r="O345" s="59" t="e">
        <f>VLOOKUP(jur[[#This Row],[hwycov_id]],check!$A$2:$P$26,16,FALSE)</f>
        <v>#N/A</v>
      </c>
      <c r="P345" s="59">
        <v>346</v>
      </c>
    </row>
    <row r="346" spans="1:16">
      <c r="A346" s="59">
        <v>28022</v>
      </c>
      <c r="B346" s="59">
        <v>9</v>
      </c>
      <c r="C346" s="59">
        <v>1</v>
      </c>
      <c r="D346" s="59">
        <v>1</v>
      </c>
      <c r="E346" s="59" t="s">
        <v>78</v>
      </c>
      <c r="F346" s="59">
        <v>2</v>
      </c>
      <c r="G346" s="59">
        <v>0</v>
      </c>
      <c r="H346" s="59">
        <v>7</v>
      </c>
      <c r="I346" s="59">
        <v>7</v>
      </c>
      <c r="J346" s="59">
        <v>3007</v>
      </c>
      <c r="K346" s="78">
        <f>VLOOKUP(jur[[#This Row],[hwycov_id]],cnf[],10,FALSE)</f>
        <v>3007</v>
      </c>
      <c r="L346" s="229">
        <f t="shared" si="15"/>
        <v>0</v>
      </c>
      <c r="M346" s="228">
        <f t="shared" si="16"/>
        <v>0</v>
      </c>
      <c r="N346" s="228">
        <f t="shared" si="17"/>
        <v>0</v>
      </c>
      <c r="O346" s="59" t="e">
        <f>VLOOKUP(jur[[#This Row],[hwycov_id]],check!$A$2:$P$26,16,FALSE)</f>
        <v>#N/A</v>
      </c>
      <c r="P346" s="59">
        <v>347</v>
      </c>
    </row>
    <row r="347" spans="1:16">
      <c r="A347" s="59">
        <v>27310</v>
      </c>
      <c r="B347" s="59">
        <v>9</v>
      </c>
      <c r="C347" s="59">
        <v>1</v>
      </c>
      <c r="D347" s="59">
        <v>1</v>
      </c>
      <c r="E347" s="59" t="s">
        <v>78</v>
      </c>
      <c r="F347" s="59">
        <v>2</v>
      </c>
      <c r="G347" s="59">
        <v>0</v>
      </c>
      <c r="H347" s="59">
        <v>7</v>
      </c>
      <c r="I347" s="59">
        <v>7</v>
      </c>
      <c r="J347" s="59">
        <v>3286</v>
      </c>
      <c r="K347" s="78">
        <f>VLOOKUP(jur[[#This Row],[hwycov_id]],cnf[],10,FALSE)</f>
        <v>3286</v>
      </c>
      <c r="L347" s="229">
        <f t="shared" si="15"/>
        <v>0</v>
      </c>
      <c r="M347" s="228">
        <f t="shared" si="16"/>
        <v>0</v>
      </c>
      <c r="N347" s="228">
        <f t="shared" si="17"/>
        <v>0</v>
      </c>
      <c r="O347" s="59" t="e">
        <f>VLOOKUP(jur[[#This Row],[hwycov_id]],check!$A$2:$P$26,16,FALSE)</f>
        <v>#N/A</v>
      </c>
      <c r="P347" s="59">
        <v>348</v>
      </c>
    </row>
    <row r="348" spans="1:16">
      <c r="A348" s="59">
        <v>12783</v>
      </c>
      <c r="B348" s="59">
        <v>5</v>
      </c>
      <c r="C348" s="59">
        <v>1</v>
      </c>
      <c r="D348" s="59">
        <v>2</v>
      </c>
      <c r="E348" s="59" t="s">
        <v>80</v>
      </c>
      <c r="F348" s="59">
        <v>4</v>
      </c>
      <c r="G348" s="59">
        <v>0</v>
      </c>
      <c r="H348" s="59">
        <v>7</v>
      </c>
      <c r="I348" s="59">
        <v>7</v>
      </c>
      <c r="J348" s="59">
        <v>3900</v>
      </c>
      <c r="K348" s="78">
        <f>VLOOKUP(jur[[#This Row],[hwycov_id]],cnf[],10,FALSE)</f>
        <v>3900</v>
      </c>
      <c r="L348" s="229">
        <f t="shared" si="15"/>
        <v>0</v>
      </c>
      <c r="M348" s="228">
        <f t="shared" si="16"/>
        <v>0</v>
      </c>
      <c r="N348" s="228">
        <f t="shared" si="17"/>
        <v>0</v>
      </c>
      <c r="O348" s="59" t="e">
        <f>VLOOKUP(jur[[#This Row],[hwycov_id]],check!$A$2:$P$26,16,FALSE)</f>
        <v>#N/A</v>
      </c>
      <c r="P348" s="59">
        <v>349</v>
      </c>
    </row>
    <row r="349" spans="1:16">
      <c r="A349" s="59">
        <v>27307</v>
      </c>
      <c r="B349" s="59">
        <v>9</v>
      </c>
      <c r="C349" s="59">
        <v>1</v>
      </c>
      <c r="D349" s="59">
        <v>1</v>
      </c>
      <c r="E349" s="59" t="s">
        <v>78</v>
      </c>
      <c r="F349" s="59">
        <v>2</v>
      </c>
      <c r="G349" s="59">
        <v>0</v>
      </c>
      <c r="H349" s="59">
        <v>7</v>
      </c>
      <c r="I349" s="59">
        <v>7</v>
      </c>
      <c r="J349" s="59">
        <v>4215</v>
      </c>
      <c r="K349" s="78">
        <f>VLOOKUP(jur[[#This Row],[hwycov_id]],cnf[],10,FALSE)</f>
        <v>4215</v>
      </c>
      <c r="L349" s="229">
        <f t="shared" si="15"/>
        <v>0</v>
      </c>
      <c r="M349" s="228">
        <f t="shared" si="16"/>
        <v>0</v>
      </c>
      <c r="N349" s="228">
        <f t="shared" si="17"/>
        <v>0</v>
      </c>
      <c r="O349" s="59" t="e">
        <f>VLOOKUP(jur[[#This Row],[hwycov_id]],check!$A$2:$P$26,16,FALSE)</f>
        <v>#N/A</v>
      </c>
      <c r="P349" s="59">
        <v>350</v>
      </c>
    </row>
    <row r="350" spans="1:16">
      <c r="A350" s="59">
        <v>19684</v>
      </c>
      <c r="B350" s="59">
        <v>5</v>
      </c>
      <c r="C350" s="59">
        <v>1</v>
      </c>
      <c r="D350" s="59">
        <v>2</v>
      </c>
      <c r="E350" s="59" t="s">
        <v>80</v>
      </c>
      <c r="F350" s="59">
        <v>4</v>
      </c>
      <c r="G350" s="59">
        <v>0</v>
      </c>
      <c r="H350" s="59">
        <v>7</v>
      </c>
      <c r="I350" s="59">
        <v>7</v>
      </c>
      <c r="J350" s="59">
        <v>4800</v>
      </c>
      <c r="K350" s="78">
        <f>VLOOKUP(jur[[#This Row],[hwycov_id]],cnf[],10,FALSE)</f>
        <v>4800</v>
      </c>
      <c r="L350" s="229">
        <f t="shared" si="15"/>
        <v>0</v>
      </c>
      <c r="M350" s="228">
        <f t="shared" si="16"/>
        <v>0</v>
      </c>
      <c r="N350" s="228">
        <f t="shared" si="17"/>
        <v>0</v>
      </c>
      <c r="O350" s="59" t="e">
        <f>VLOOKUP(jur[[#This Row],[hwycov_id]],check!$A$2:$P$26,16,FALSE)</f>
        <v>#N/A</v>
      </c>
      <c r="P350" s="59">
        <v>351</v>
      </c>
    </row>
    <row r="351" spans="1:16">
      <c r="A351" s="59">
        <v>20856</v>
      </c>
      <c r="B351" s="59">
        <v>4</v>
      </c>
      <c r="C351" s="59">
        <v>1</v>
      </c>
      <c r="D351" s="59">
        <v>2</v>
      </c>
      <c r="E351" s="59" t="s">
        <v>80</v>
      </c>
      <c r="F351" s="59">
        <v>4</v>
      </c>
      <c r="G351" s="59">
        <v>0</v>
      </c>
      <c r="H351" s="59">
        <v>7</v>
      </c>
      <c r="I351" s="59">
        <v>7</v>
      </c>
      <c r="J351" s="59">
        <v>5300</v>
      </c>
      <c r="K351" s="78">
        <f>VLOOKUP(jur[[#This Row],[hwycov_id]],cnf[],10,FALSE)</f>
        <v>5300</v>
      </c>
      <c r="L351" s="229">
        <f t="shared" si="15"/>
        <v>0</v>
      </c>
      <c r="M351" s="228">
        <f t="shared" si="16"/>
        <v>0</v>
      </c>
      <c r="N351" s="228">
        <f t="shared" si="17"/>
        <v>0</v>
      </c>
      <c r="O351" s="59" t="e">
        <f>VLOOKUP(jur[[#This Row],[hwycov_id]],check!$A$2:$P$26,16,FALSE)</f>
        <v>#N/A</v>
      </c>
      <c r="P351" s="59">
        <v>352</v>
      </c>
    </row>
    <row r="352" spans="1:16">
      <c r="A352" s="59">
        <v>28590</v>
      </c>
      <c r="B352" s="59">
        <v>9</v>
      </c>
      <c r="C352" s="59">
        <v>1</v>
      </c>
      <c r="D352" s="59">
        <v>1</v>
      </c>
      <c r="E352" s="59" t="s">
        <v>78</v>
      </c>
      <c r="F352" s="59">
        <v>2</v>
      </c>
      <c r="G352" s="59">
        <v>0</v>
      </c>
      <c r="H352" s="59">
        <v>7</v>
      </c>
      <c r="I352" s="59">
        <v>7</v>
      </c>
      <c r="J352" s="59">
        <v>5518</v>
      </c>
      <c r="K352" s="78">
        <f>VLOOKUP(jur[[#This Row],[hwycov_id]],cnf[],10,FALSE)</f>
        <v>5518</v>
      </c>
      <c r="L352" s="229">
        <f t="shared" si="15"/>
        <v>0</v>
      </c>
      <c r="M352" s="228">
        <f t="shared" si="16"/>
        <v>0</v>
      </c>
      <c r="N352" s="228">
        <f t="shared" si="17"/>
        <v>0</v>
      </c>
      <c r="O352" s="59" t="e">
        <f>VLOOKUP(jur[[#This Row],[hwycov_id]],check!$A$2:$P$26,16,FALSE)</f>
        <v>#N/A</v>
      </c>
      <c r="P352" s="59">
        <v>353</v>
      </c>
    </row>
    <row r="353" spans="1:16">
      <c r="A353" s="59">
        <v>16313</v>
      </c>
      <c r="B353" s="59">
        <v>5</v>
      </c>
      <c r="C353" s="59">
        <v>1</v>
      </c>
      <c r="D353" s="59">
        <v>2</v>
      </c>
      <c r="E353" s="59" t="s">
        <v>80</v>
      </c>
      <c r="F353" s="59">
        <v>4</v>
      </c>
      <c r="G353" s="59">
        <v>0</v>
      </c>
      <c r="H353" s="59">
        <v>7</v>
      </c>
      <c r="I353" s="59">
        <v>7</v>
      </c>
      <c r="J353" s="59">
        <v>5700</v>
      </c>
      <c r="K353" s="78">
        <f>VLOOKUP(jur[[#This Row],[hwycov_id]],cnf[],10,FALSE)</f>
        <v>5700</v>
      </c>
      <c r="L353" s="229">
        <f t="shared" si="15"/>
        <v>0</v>
      </c>
      <c r="M353" s="228">
        <f t="shared" si="16"/>
        <v>0</v>
      </c>
      <c r="N353" s="228">
        <f t="shared" si="17"/>
        <v>0</v>
      </c>
      <c r="O353" s="59" t="e">
        <f>VLOOKUP(jur[[#This Row],[hwycov_id]],check!$A$2:$P$26,16,FALSE)</f>
        <v>#N/A</v>
      </c>
      <c r="P353" s="59">
        <v>354</v>
      </c>
    </row>
    <row r="354" spans="1:16">
      <c r="A354" s="59">
        <v>14613</v>
      </c>
      <c r="B354" s="59">
        <v>9</v>
      </c>
      <c r="C354" s="59">
        <v>1</v>
      </c>
      <c r="D354" s="59">
        <v>1</v>
      </c>
      <c r="E354" s="59" t="s">
        <v>78</v>
      </c>
      <c r="F354" s="59">
        <v>2</v>
      </c>
      <c r="G354" s="59">
        <v>0</v>
      </c>
      <c r="H354" s="59">
        <v>7</v>
      </c>
      <c r="I354" s="59">
        <v>7</v>
      </c>
      <c r="J354" s="59">
        <v>5954</v>
      </c>
      <c r="K354" s="78">
        <f>VLOOKUP(jur[[#This Row],[hwycov_id]],cnf[],10,FALSE)</f>
        <v>5954</v>
      </c>
      <c r="L354" s="229">
        <f t="shared" si="15"/>
        <v>0</v>
      </c>
      <c r="M354" s="228">
        <f t="shared" si="16"/>
        <v>0</v>
      </c>
      <c r="N354" s="228">
        <f t="shared" si="17"/>
        <v>0</v>
      </c>
      <c r="O354" s="59" t="e">
        <f>VLOOKUP(jur[[#This Row],[hwycov_id]],check!$A$2:$P$26,16,FALSE)</f>
        <v>#N/A</v>
      </c>
      <c r="P354" s="59">
        <v>355</v>
      </c>
    </row>
    <row r="355" spans="1:16">
      <c r="A355" s="59">
        <v>13321</v>
      </c>
      <c r="B355" s="59">
        <v>4</v>
      </c>
      <c r="C355" s="59">
        <v>1</v>
      </c>
      <c r="D355" s="59">
        <v>2</v>
      </c>
      <c r="E355" s="59" t="s">
        <v>80</v>
      </c>
      <c r="F355" s="59">
        <v>4</v>
      </c>
      <c r="G355" s="59">
        <v>0</v>
      </c>
      <c r="H355" s="59">
        <v>7</v>
      </c>
      <c r="I355" s="59">
        <v>7</v>
      </c>
      <c r="J355" s="59">
        <v>6100</v>
      </c>
      <c r="K355" s="78">
        <f>VLOOKUP(jur[[#This Row],[hwycov_id]],cnf[],10,FALSE)</f>
        <v>6100</v>
      </c>
      <c r="L355" s="229">
        <f t="shared" si="15"/>
        <v>0</v>
      </c>
      <c r="M355" s="228">
        <f t="shared" si="16"/>
        <v>0</v>
      </c>
      <c r="N355" s="228">
        <f t="shared" si="17"/>
        <v>0</v>
      </c>
      <c r="O355" s="59" t="e">
        <f>VLOOKUP(jur[[#This Row],[hwycov_id]],check!$A$2:$P$26,16,FALSE)</f>
        <v>#N/A</v>
      </c>
      <c r="P355" s="59">
        <v>356</v>
      </c>
    </row>
    <row r="356" spans="1:16">
      <c r="A356" s="59">
        <v>3266</v>
      </c>
      <c r="B356" s="59">
        <v>4</v>
      </c>
      <c r="C356" s="59">
        <v>1</v>
      </c>
      <c r="D356" s="59">
        <v>2</v>
      </c>
      <c r="E356" s="59" t="s">
        <v>80</v>
      </c>
      <c r="F356" s="59">
        <v>4</v>
      </c>
      <c r="G356" s="59">
        <v>0</v>
      </c>
      <c r="H356" s="59">
        <v>7</v>
      </c>
      <c r="I356" s="59">
        <v>7</v>
      </c>
      <c r="J356" s="59">
        <v>6300</v>
      </c>
      <c r="K356" s="78">
        <f>VLOOKUP(jur[[#This Row],[hwycov_id]],cnf[],10,FALSE)</f>
        <v>6300</v>
      </c>
      <c r="L356" s="229">
        <f t="shared" si="15"/>
        <v>0</v>
      </c>
      <c r="M356" s="228">
        <f t="shared" si="16"/>
        <v>0</v>
      </c>
      <c r="N356" s="228">
        <f t="shared" si="17"/>
        <v>0</v>
      </c>
      <c r="O356" s="59" t="e">
        <f>VLOOKUP(jur[[#This Row],[hwycov_id]],check!$A$2:$P$26,16,FALSE)</f>
        <v>#N/A</v>
      </c>
      <c r="P356" s="59">
        <v>357</v>
      </c>
    </row>
    <row r="357" spans="1:16">
      <c r="A357" s="59">
        <v>22478</v>
      </c>
      <c r="B357" s="59">
        <v>4</v>
      </c>
      <c r="C357" s="59">
        <v>1</v>
      </c>
      <c r="D357" s="59">
        <v>2</v>
      </c>
      <c r="E357" s="59" t="s">
        <v>80</v>
      </c>
      <c r="F357" s="59">
        <v>4</v>
      </c>
      <c r="G357" s="59">
        <v>0</v>
      </c>
      <c r="H357" s="59">
        <v>7</v>
      </c>
      <c r="I357" s="59">
        <v>7</v>
      </c>
      <c r="J357" s="59">
        <v>6300</v>
      </c>
      <c r="K357" s="78">
        <f>VLOOKUP(jur[[#This Row],[hwycov_id]],cnf[],10,FALSE)</f>
        <v>6300</v>
      </c>
      <c r="L357" s="229">
        <f t="shared" si="15"/>
        <v>0</v>
      </c>
      <c r="M357" s="228">
        <f t="shared" si="16"/>
        <v>0</v>
      </c>
      <c r="N357" s="228">
        <f t="shared" si="17"/>
        <v>0</v>
      </c>
      <c r="O357" s="59" t="e">
        <f>VLOOKUP(jur[[#This Row],[hwycov_id]],check!$A$2:$P$26,16,FALSE)</f>
        <v>#N/A</v>
      </c>
      <c r="P357" s="59">
        <v>358</v>
      </c>
    </row>
    <row r="358" spans="1:16">
      <c r="A358" s="59">
        <v>20923</v>
      </c>
      <c r="B358" s="59">
        <v>5</v>
      </c>
      <c r="C358" s="59">
        <v>1</v>
      </c>
      <c r="D358" s="59">
        <v>2</v>
      </c>
      <c r="E358" s="59" t="s">
        <v>80</v>
      </c>
      <c r="F358" s="59">
        <v>4</v>
      </c>
      <c r="G358" s="59">
        <v>0</v>
      </c>
      <c r="H358" s="59">
        <v>7</v>
      </c>
      <c r="I358" s="59">
        <v>7</v>
      </c>
      <c r="J358" s="59">
        <v>6300</v>
      </c>
      <c r="K358" s="78">
        <f>VLOOKUP(jur[[#This Row],[hwycov_id]],cnf[],10,FALSE)</f>
        <v>6300</v>
      </c>
      <c r="L358" s="229">
        <f t="shared" si="15"/>
        <v>0</v>
      </c>
      <c r="M358" s="228">
        <f t="shared" si="16"/>
        <v>0</v>
      </c>
      <c r="N358" s="228">
        <f t="shared" si="17"/>
        <v>0</v>
      </c>
      <c r="O358" s="59" t="e">
        <f>VLOOKUP(jur[[#This Row],[hwycov_id]],check!$A$2:$P$26,16,FALSE)</f>
        <v>#N/A</v>
      </c>
      <c r="P358" s="59">
        <v>359</v>
      </c>
    </row>
    <row r="359" spans="1:16">
      <c r="A359" s="59">
        <v>4239</v>
      </c>
      <c r="B359" s="59">
        <v>5</v>
      </c>
      <c r="C359" s="59">
        <v>1</v>
      </c>
      <c r="D359" s="59">
        <v>2</v>
      </c>
      <c r="E359" s="59" t="s">
        <v>80</v>
      </c>
      <c r="F359" s="59">
        <v>4</v>
      </c>
      <c r="G359" s="59">
        <v>0</v>
      </c>
      <c r="H359" s="59">
        <v>7</v>
      </c>
      <c r="I359" s="59">
        <v>7</v>
      </c>
      <c r="J359" s="59">
        <v>6700</v>
      </c>
      <c r="K359" s="78">
        <f>VLOOKUP(jur[[#This Row],[hwycov_id]],cnf[],10,FALSE)</f>
        <v>6700</v>
      </c>
      <c r="L359" s="229">
        <f t="shared" si="15"/>
        <v>0</v>
      </c>
      <c r="M359" s="228">
        <f t="shared" si="16"/>
        <v>0</v>
      </c>
      <c r="N359" s="228">
        <f t="shared" si="17"/>
        <v>0</v>
      </c>
      <c r="O359" s="59" t="e">
        <f>VLOOKUP(jur[[#This Row],[hwycov_id]],check!$A$2:$P$26,16,FALSE)</f>
        <v>#N/A</v>
      </c>
      <c r="P359" s="59">
        <v>360</v>
      </c>
    </row>
    <row r="360" spans="1:16">
      <c r="A360" s="59">
        <v>28591</v>
      </c>
      <c r="B360" s="59">
        <v>9</v>
      </c>
      <c r="C360" s="59">
        <v>1</v>
      </c>
      <c r="D360" s="59">
        <v>1</v>
      </c>
      <c r="E360" s="59" t="s">
        <v>78</v>
      </c>
      <c r="F360" s="59">
        <v>2</v>
      </c>
      <c r="G360" s="59">
        <v>0</v>
      </c>
      <c r="H360" s="59">
        <v>7</v>
      </c>
      <c r="I360" s="59">
        <v>7</v>
      </c>
      <c r="J360" s="59">
        <v>7353</v>
      </c>
      <c r="K360" s="78">
        <f>VLOOKUP(jur[[#This Row],[hwycov_id]],cnf[],10,FALSE)</f>
        <v>7353</v>
      </c>
      <c r="L360" s="229">
        <f t="shared" si="15"/>
        <v>0</v>
      </c>
      <c r="M360" s="228">
        <f t="shared" si="16"/>
        <v>0</v>
      </c>
      <c r="N360" s="228">
        <f t="shared" si="17"/>
        <v>0</v>
      </c>
      <c r="O360" s="59" t="e">
        <f>VLOOKUP(jur[[#This Row],[hwycov_id]],check!$A$2:$P$26,16,FALSE)</f>
        <v>#N/A</v>
      </c>
      <c r="P360" s="59">
        <v>361</v>
      </c>
    </row>
    <row r="361" spans="1:16">
      <c r="A361" s="59">
        <v>4083</v>
      </c>
      <c r="B361" s="59">
        <v>4</v>
      </c>
      <c r="C361" s="59">
        <v>1</v>
      </c>
      <c r="D361" s="59">
        <v>2</v>
      </c>
      <c r="E361" s="59" t="s">
        <v>80</v>
      </c>
      <c r="F361" s="59">
        <v>4</v>
      </c>
      <c r="G361" s="59">
        <v>0</v>
      </c>
      <c r="H361" s="59">
        <v>7</v>
      </c>
      <c r="I361" s="59">
        <v>7</v>
      </c>
      <c r="J361" s="59">
        <v>7500</v>
      </c>
      <c r="K361" s="78">
        <f>VLOOKUP(jur[[#This Row],[hwycov_id]],cnf[],10,FALSE)</f>
        <v>7500</v>
      </c>
      <c r="L361" s="229">
        <f t="shared" si="15"/>
        <v>0</v>
      </c>
      <c r="M361" s="228">
        <f t="shared" si="16"/>
        <v>0</v>
      </c>
      <c r="N361" s="228">
        <f t="shared" si="17"/>
        <v>0</v>
      </c>
      <c r="O361" s="59" t="e">
        <f>VLOOKUP(jur[[#This Row],[hwycov_id]],check!$A$2:$P$26,16,FALSE)</f>
        <v>#N/A</v>
      </c>
      <c r="P361" s="59">
        <v>362</v>
      </c>
    </row>
    <row r="362" spans="1:16">
      <c r="A362" s="59">
        <v>7218</v>
      </c>
      <c r="B362" s="59">
        <v>4</v>
      </c>
      <c r="C362" s="59">
        <v>1</v>
      </c>
      <c r="D362" s="59">
        <v>2</v>
      </c>
      <c r="E362" s="59" t="s">
        <v>80</v>
      </c>
      <c r="F362" s="59">
        <v>4</v>
      </c>
      <c r="G362" s="59">
        <v>0</v>
      </c>
      <c r="H362" s="59">
        <v>7</v>
      </c>
      <c r="I362" s="59">
        <v>7</v>
      </c>
      <c r="J362" s="59">
        <v>8000</v>
      </c>
      <c r="K362" s="78">
        <f>VLOOKUP(jur[[#This Row],[hwycov_id]],cnf[],10,FALSE)</f>
        <v>8000</v>
      </c>
      <c r="L362" s="229">
        <f t="shared" si="15"/>
        <v>0</v>
      </c>
      <c r="M362" s="228">
        <f t="shared" si="16"/>
        <v>0</v>
      </c>
      <c r="N362" s="228">
        <f t="shared" si="17"/>
        <v>0</v>
      </c>
      <c r="O362" s="59" t="e">
        <f>VLOOKUP(jur[[#This Row],[hwycov_id]],check!$A$2:$P$26,16,FALSE)</f>
        <v>#N/A</v>
      </c>
      <c r="P362" s="59">
        <v>363</v>
      </c>
    </row>
    <row r="363" spans="1:16">
      <c r="A363" s="59">
        <v>16869</v>
      </c>
      <c r="B363" s="59">
        <v>5</v>
      </c>
      <c r="C363" s="59">
        <v>1</v>
      </c>
      <c r="D363" s="59">
        <v>2</v>
      </c>
      <c r="E363" s="59" t="s">
        <v>80</v>
      </c>
      <c r="F363" s="59">
        <v>4</v>
      </c>
      <c r="G363" s="59">
        <v>0</v>
      </c>
      <c r="H363" s="59">
        <v>7</v>
      </c>
      <c r="I363" s="59">
        <v>7</v>
      </c>
      <c r="J363" s="59">
        <v>8000</v>
      </c>
      <c r="K363" s="78">
        <f>VLOOKUP(jur[[#This Row],[hwycov_id]],cnf[],10,FALSE)</f>
        <v>8000</v>
      </c>
      <c r="L363" s="229">
        <f t="shared" si="15"/>
        <v>0</v>
      </c>
      <c r="M363" s="228">
        <f t="shared" si="16"/>
        <v>0</v>
      </c>
      <c r="N363" s="228">
        <f t="shared" si="17"/>
        <v>0</v>
      </c>
      <c r="O363" s="59" t="e">
        <f>VLOOKUP(jur[[#This Row],[hwycov_id]],check!$A$2:$P$26,16,FALSE)</f>
        <v>#N/A</v>
      </c>
      <c r="P363" s="59">
        <v>364</v>
      </c>
    </row>
    <row r="364" spans="1:16">
      <c r="A364" s="59">
        <v>4087</v>
      </c>
      <c r="B364" s="59">
        <v>4</v>
      </c>
      <c r="C364" s="59">
        <v>1</v>
      </c>
      <c r="D364" s="59">
        <v>2</v>
      </c>
      <c r="E364" s="59" t="s">
        <v>80</v>
      </c>
      <c r="F364" s="59">
        <v>4</v>
      </c>
      <c r="G364" s="59">
        <v>0</v>
      </c>
      <c r="H364" s="59">
        <v>7</v>
      </c>
      <c r="I364" s="59">
        <v>7</v>
      </c>
      <c r="J364" s="59">
        <v>8200</v>
      </c>
      <c r="K364" s="78">
        <f>VLOOKUP(jur[[#This Row],[hwycov_id]],cnf[],10,FALSE)</f>
        <v>8200</v>
      </c>
      <c r="L364" s="229">
        <f t="shared" si="15"/>
        <v>0</v>
      </c>
      <c r="M364" s="228">
        <f t="shared" si="16"/>
        <v>0</v>
      </c>
      <c r="N364" s="228">
        <f t="shared" si="17"/>
        <v>0</v>
      </c>
      <c r="O364" s="59" t="e">
        <f>VLOOKUP(jur[[#This Row],[hwycov_id]],check!$A$2:$P$26,16,FALSE)</f>
        <v>#N/A</v>
      </c>
      <c r="P364" s="59">
        <v>365</v>
      </c>
    </row>
    <row r="365" spans="1:16">
      <c r="A365" s="59">
        <v>7400</v>
      </c>
      <c r="B365" s="59">
        <v>3</v>
      </c>
      <c r="C365" s="59">
        <v>1</v>
      </c>
      <c r="D365" s="59">
        <v>2</v>
      </c>
      <c r="E365" s="59" t="s">
        <v>80</v>
      </c>
      <c r="F365" s="59">
        <v>3</v>
      </c>
      <c r="G365" s="59">
        <v>0</v>
      </c>
      <c r="H365" s="59">
        <v>7</v>
      </c>
      <c r="I365" s="59">
        <v>7</v>
      </c>
      <c r="J365" s="59">
        <v>8300</v>
      </c>
      <c r="K365" s="78">
        <f>VLOOKUP(jur[[#This Row],[hwycov_id]],cnf[],10,FALSE)</f>
        <v>8300</v>
      </c>
      <c r="L365" s="229">
        <f t="shared" si="15"/>
        <v>0</v>
      </c>
      <c r="M365" s="228">
        <f t="shared" si="16"/>
        <v>0</v>
      </c>
      <c r="N365" s="228">
        <f t="shared" si="17"/>
        <v>0</v>
      </c>
      <c r="O365" s="59" t="e">
        <f>VLOOKUP(jur[[#This Row],[hwycov_id]],check!$A$2:$P$26,16,FALSE)</f>
        <v>#N/A</v>
      </c>
      <c r="P365" s="59">
        <v>366</v>
      </c>
    </row>
    <row r="366" spans="1:16">
      <c r="A366" s="59">
        <v>28570</v>
      </c>
      <c r="B366" s="59">
        <v>9</v>
      </c>
      <c r="C366" s="59">
        <v>1</v>
      </c>
      <c r="D366" s="59">
        <v>1</v>
      </c>
      <c r="E366" s="59" t="s">
        <v>78</v>
      </c>
      <c r="F366" s="59">
        <v>2</v>
      </c>
      <c r="G366" s="59">
        <v>0</v>
      </c>
      <c r="H366" s="59">
        <v>7</v>
      </c>
      <c r="I366" s="59">
        <v>7</v>
      </c>
      <c r="J366" s="59">
        <v>8332</v>
      </c>
      <c r="K366" s="78">
        <f>VLOOKUP(jur[[#This Row],[hwycov_id]],cnf[],10,FALSE)</f>
        <v>8332</v>
      </c>
      <c r="L366" s="229">
        <f t="shared" si="15"/>
        <v>0</v>
      </c>
      <c r="M366" s="228">
        <f t="shared" si="16"/>
        <v>0</v>
      </c>
      <c r="N366" s="228">
        <f t="shared" si="17"/>
        <v>0</v>
      </c>
      <c r="O366" s="59" t="e">
        <f>VLOOKUP(jur[[#This Row],[hwycov_id]],check!$A$2:$P$26,16,FALSE)</f>
        <v>#N/A</v>
      </c>
      <c r="P366" s="59">
        <v>367</v>
      </c>
    </row>
    <row r="367" spans="1:16">
      <c r="A367" s="59">
        <v>12821</v>
      </c>
      <c r="B367" s="59">
        <v>9</v>
      </c>
      <c r="C367" s="59">
        <v>1</v>
      </c>
      <c r="D367" s="59">
        <v>1</v>
      </c>
      <c r="E367" s="59" t="s">
        <v>78</v>
      </c>
      <c r="F367" s="59">
        <v>2</v>
      </c>
      <c r="G367" s="59">
        <v>0</v>
      </c>
      <c r="H367" s="59">
        <v>7</v>
      </c>
      <c r="I367" s="59">
        <v>7</v>
      </c>
      <c r="J367" s="59">
        <v>8943</v>
      </c>
      <c r="K367" s="78">
        <f>VLOOKUP(jur[[#This Row],[hwycov_id]],cnf[],10,FALSE)</f>
        <v>8943</v>
      </c>
      <c r="L367" s="229">
        <f t="shared" si="15"/>
        <v>0</v>
      </c>
      <c r="M367" s="228">
        <f t="shared" si="16"/>
        <v>0</v>
      </c>
      <c r="N367" s="228">
        <f t="shared" si="17"/>
        <v>0</v>
      </c>
      <c r="O367" s="59" t="e">
        <f>VLOOKUP(jur[[#This Row],[hwycov_id]],check!$A$2:$P$26,16,FALSE)</f>
        <v>#N/A</v>
      </c>
      <c r="P367" s="59">
        <v>368</v>
      </c>
    </row>
    <row r="368" spans="1:16">
      <c r="A368" s="59">
        <v>13322</v>
      </c>
      <c r="B368" s="59">
        <v>4</v>
      </c>
      <c r="C368" s="59">
        <v>1</v>
      </c>
      <c r="D368" s="59">
        <v>2</v>
      </c>
      <c r="E368" s="59" t="s">
        <v>80</v>
      </c>
      <c r="F368" s="59">
        <v>4</v>
      </c>
      <c r="G368" s="59">
        <v>0</v>
      </c>
      <c r="H368" s="59">
        <v>7</v>
      </c>
      <c r="I368" s="59">
        <v>7</v>
      </c>
      <c r="J368" s="59">
        <v>9300</v>
      </c>
      <c r="K368" s="78">
        <f>VLOOKUP(jur[[#This Row],[hwycov_id]],cnf[],10,FALSE)</f>
        <v>9300</v>
      </c>
      <c r="L368" s="229">
        <f t="shared" si="15"/>
        <v>0</v>
      </c>
      <c r="M368" s="228">
        <f t="shared" si="16"/>
        <v>0</v>
      </c>
      <c r="N368" s="228">
        <f t="shared" si="17"/>
        <v>0</v>
      </c>
      <c r="O368" s="59" t="e">
        <f>VLOOKUP(jur[[#This Row],[hwycov_id]],check!$A$2:$P$26,16,FALSE)</f>
        <v>#N/A</v>
      </c>
      <c r="P368" s="59">
        <v>369</v>
      </c>
    </row>
    <row r="369" spans="1:16">
      <c r="A369" s="59">
        <v>10871</v>
      </c>
      <c r="B369" s="59">
        <v>9</v>
      </c>
      <c r="C369" s="59">
        <v>1</v>
      </c>
      <c r="D369" s="59">
        <v>1</v>
      </c>
      <c r="E369" s="59" t="s">
        <v>78</v>
      </c>
      <c r="F369" s="59">
        <v>2</v>
      </c>
      <c r="G369" s="59">
        <v>0</v>
      </c>
      <c r="H369" s="59">
        <v>7</v>
      </c>
      <c r="I369" s="59">
        <v>7</v>
      </c>
      <c r="J369" s="59">
        <v>9371</v>
      </c>
      <c r="K369" s="78">
        <f>VLOOKUP(jur[[#This Row],[hwycov_id]],cnf[],10,FALSE)</f>
        <v>9371</v>
      </c>
      <c r="L369" s="229">
        <f t="shared" si="15"/>
        <v>0</v>
      </c>
      <c r="M369" s="228">
        <f t="shared" si="16"/>
        <v>0</v>
      </c>
      <c r="N369" s="228">
        <f t="shared" si="17"/>
        <v>0</v>
      </c>
      <c r="O369" s="59" t="e">
        <f>VLOOKUP(jur[[#This Row],[hwycov_id]],check!$A$2:$P$26,16,FALSE)</f>
        <v>#N/A</v>
      </c>
      <c r="P369" s="59">
        <v>370</v>
      </c>
    </row>
    <row r="370" spans="1:16">
      <c r="A370" s="59">
        <v>3183</v>
      </c>
      <c r="B370" s="59">
        <v>4</v>
      </c>
      <c r="C370" s="59">
        <v>1</v>
      </c>
      <c r="D370" s="59">
        <v>2</v>
      </c>
      <c r="E370" s="59" t="s">
        <v>80</v>
      </c>
      <c r="F370" s="59">
        <v>4</v>
      </c>
      <c r="G370" s="59">
        <v>0</v>
      </c>
      <c r="H370" s="59">
        <v>7</v>
      </c>
      <c r="I370" s="59">
        <v>7</v>
      </c>
      <c r="J370" s="59">
        <v>9500</v>
      </c>
      <c r="K370" s="78">
        <f>VLOOKUP(jur[[#This Row],[hwycov_id]],cnf[],10,FALSE)</f>
        <v>9500</v>
      </c>
      <c r="L370" s="229">
        <f t="shared" si="15"/>
        <v>0</v>
      </c>
      <c r="M370" s="228">
        <f t="shared" si="16"/>
        <v>0</v>
      </c>
      <c r="N370" s="228">
        <f t="shared" si="17"/>
        <v>0</v>
      </c>
      <c r="O370" s="59" t="e">
        <f>VLOOKUP(jur[[#This Row],[hwycov_id]],check!$A$2:$P$26,16,FALSE)</f>
        <v>#N/A</v>
      </c>
      <c r="P370" s="59">
        <v>371</v>
      </c>
    </row>
    <row r="371" spans="1:16">
      <c r="A371" s="59">
        <v>12825</v>
      </c>
      <c r="B371" s="59">
        <v>4</v>
      </c>
      <c r="C371" s="59">
        <v>1</v>
      </c>
      <c r="D371" s="59">
        <v>2</v>
      </c>
      <c r="E371" s="59" t="s">
        <v>80</v>
      </c>
      <c r="F371" s="59">
        <v>4</v>
      </c>
      <c r="G371" s="59">
        <v>0</v>
      </c>
      <c r="H371" s="59">
        <v>7</v>
      </c>
      <c r="I371" s="59">
        <v>7</v>
      </c>
      <c r="J371" s="59">
        <v>9600</v>
      </c>
      <c r="K371" s="78">
        <f>VLOOKUP(jur[[#This Row],[hwycov_id]],cnf[],10,FALSE)</f>
        <v>9600</v>
      </c>
      <c r="L371" s="229">
        <f t="shared" si="15"/>
        <v>0</v>
      </c>
      <c r="M371" s="228">
        <f t="shared" si="16"/>
        <v>0</v>
      </c>
      <c r="N371" s="228">
        <f t="shared" si="17"/>
        <v>0</v>
      </c>
      <c r="O371" s="59" t="e">
        <f>VLOOKUP(jur[[#This Row],[hwycov_id]],check!$A$2:$P$26,16,FALSE)</f>
        <v>#N/A</v>
      </c>
      <c r="P371" s="59">
        <v>372</v>
      </c>
    </row>
    <row r="372" spans="1:16">
      <c r="A372" s="59">
        <v>2720</v>
      </c>
      <c r="B372" s="59">
        <v>4</v>
      </c>
      <c r="C372" s="59">
        <v>1</v>
      </c>
      <c r="D372" s="59">
        <v>2</v>
      </c>
      <c r="E372" s="59" t="s">
        <v>80</v>
      </c>
      <c r="F372" s="59">
        <v>4</v>
      </c>
      <c r="G372" s="59">
        <v>1</v>
      </c>
      <c r="H372" s="59">
        <v>7</v>
      </c>
      <c r="I372" s="59">
        <v>7</v>
      </c>
      <c r="J372" s="59">
        <v>10000</v>
      </c>
      <c r="K372" s="78">
        <f>VLOOKUP(jur[[#This Row],[hwycov_id]],cnf[],10,FALSE)</f>
        <v>10000</v>
      </c>
      <c r="L372" s="229">
        <f t="shared" si="15"/>
        <v>0</v>
      </c>
      <c r="M372" s="228">
        <f t="shared" si="16"/>
        <v>0</v>
      </c>
      <c r="N372" s="228">
        <f t="shared" si="17"/>
        <v>0</v>
      </c>
      <c r="O372" s="59" t="e">
        <f>VLOOKUP(jur[[#This Row],[hwycov_id]],check!$A$2:$P$26,16,FALSE)</f>
        <v>#N/A</v>
      </c>
      <c r="P372" s="59">
        <v>373</v>
      </c>
    </row>
    <row r="373" spans="1:16">
      <c r="A373" s="59">
        <v>12393</v>
      </c>
      <c r="B373" s="59">
        <v>4</v>
      </c>
      <c r="C373" s="59">
        <v>1</v>
      </c>
      <c r="D373" s="59">
        <v>2</v>
      </c>
      <c r="E373" s="59" t="s">
        <v>80</v>
      </c>
      <c r="F373" s="59">
        <v>4</v>
      </c>
      <c r="G373" s="59">
        <v>1</v>
      </c>
      <c r="H373" s="59">
        <v>7</v>
      </c>
      <c r="I373" s="59">
        <v>7</v>
      </c>
      <c r="J373" s="59">
        <v>11000</v>
      </c>
      <c r="K373" s="78">
        <f>VLOOKUP(jur[[#This Row],[hwycov_id]],cnf[],10,FALSE)</f>
        <v>11000</v>
      </c>
      <c r="L373" s="229">
        <f t="shared" si="15"/>
        <v>0</v>
      </c>
      <c r="M373" s="228">
        <f t="shared" si="16"/>
        <v>0</v>
      </c>
      <c r="N373" s="228">
        <f t="shared" si="17"/>
        <v>0</v>
      </c>
      <c r="O373" s="59" t="e">
        <f>VLOOKUP(jur[[#This Row],[hwycov_id]],check!$A$2:$P$26,16,FALSE)</f>
        <v>#N/A</v>
      </c>
      <c r="P373" s="59">
        <v>374</v>
      </c>
    </row>
    <row r="374" spans="1:16">
      <c r="A374" s="59">
        <v>19321</v>
      </c>
      <c r="B374" s="59">
        <v>3</v>
      </c>
      <c r="C374" s="59">
        <v>1</v>
      </c>
      <c r="D374" s="59">
        <v>2</v>
      </c>
      <c r="E374" s="59" t="s">
        <v>80</v>
      </c>
      <c r="F374" s="59">
        <v>3</v>
      </c>
      <c r="G374" s="59">
        <v>1</v>
      </c>
      <c r="H374" s="59">
        <v>7</v>
      </c>
      <c r="I374" s="59">
        <v>7</v>
      </c>
      <c r="J374" s="59">
        <v>12800</v>
      </c>
      <c r="K374" s="78">
        <f>VLOOKUP(jur[[#This Row],[hwycov_id]],cnf[],10,FALSE)</f>
        <v>12800</v>
      </c>
      <c r="L374" s="229">
        <f t="shared" si="15"/>
        <v>0</v>
      </c>
      <c r="M374" s="228">
        <f t="shared" si="16"/>
        <v>0</v>
      </c>
      <c r="N374" s="228">
        <f t="shared" si="17"/>
        <v>0</v>
      </c>
      <c r="O374" s="59" t="e">
        <f>VLOOKUP(jur[[#This Row],[hwycov_id]],check!$A$2:$P$26,16,FALSE)</f>
        <v>#N/A</v>
      </c>
      <c r="P374" s="59">
        <v>375</v>
      </c>
    </row>
    <row r="375" spans="1:16">
      <c r="A375" s="59">
        <v>12396</v>
      </c>
      <c r="B375" s="59">
        <v>4</v>
      </c>
      <c r="C375" s="59">
        <v>1</v>
      </c>
      <c r="D375" s="59">
        <v>2</v>
      </c>
      <c r="E375" s="59" t="s">
        <v>80</v>
      </c>
      <c r="F375" s="59">
        <v>4</v>
      </c>
      <c r="G375" s="59">
        <v>1</v>
      </c>
      <c r="H375" s="59">
        <v>7</v>
      </c>
      <c r="I375" s="59">
        <v>7</v>
      </c>
      <c r="J375" s="59">
        <v>12900</v>
      </c>
      <c r="K375" s="78">
        <f>VLOOKUP(jur[[#This Row],[hwycov_id]],cnf[],10,FALSE)</f>
        <v>12900</v>
      </c>
      <c r="L375" s="229">
        <f t="shared" si="15"/>
        <v>0</v>
      </c>
      <c r="M375" s="228">
        <f t="shared" si="16"/>
        <v>0</v>
      </c>
      <c r="N375" s="228">
        <f t="shared" si="17"/>
        <v>0</v>
      </c>
      <c r="O375" s="59" t="e">
        <f>VLOOKUP(jur[[#This Row],[hwycov_id]],check!$A$2:$P$26,16,FALSE)</f>
        <v>#N/A</v>
      </c>
      <c r="P375" s="59">
        <v>376</v>
      </c>
    </row>
    <row r="376" spans="1:16">
      <c r="A376" s="59">
        <v>12933</v>
      </c>
      <c r="B376" s="59">
        <v>9</v>
      </c>
      <c r="C376" s="59">
        <v>1</v>
      </c>
      <c r="D376" s="59">
        <v>1</v>
      </c>
      <c r="E376" s="59" t="s">
        <v>78</v>
      </c>
      <c r="F376" s="59">
        <v>2</v>
      </c>
      <c r="G376" s="59">
        <v>1</v>
      </c>
      <c r="H376" s="59">
        <v>7</v>
      </c>
      <c r="I376" s="59">
        <v>7</v>
      </c>
      <c r="J376" s="59">
        <v>13162</v>
      </c>
      <c r="K376" s="78">
        <f>VLOOKUP(jur[[#This Row],[hwycov_id]],cnf[],10,FALSE)</f>
        <v>13162</v>
      </c>
      <c r="L376" s="229">
        <f t="shared" si="15"/>
        <v>0</v>
      </c>
      <c r="M376" s="228">
        <f t="shared" si="16"/>
        <v>0</v>
      </c>
      <c r="N376" s="228">
        <f t="shared" si="17"/>
        <v>0</v>
      </c>
      <c r="O376" s="59" t="e">
        <f>VLOOKUP(jur[[#This Row],[hwycov_id]],check!$A$2:$P$26,16,FALSE)</f>
        <v>#N/A</v>
      </c>
      <c r="P376" s="59">
        <v>377</v>
      </c>
    </row>
    <row r="377" spans="1:16">
      <c r="A377" s="59">
        <v>17884</v>
      </c>
      <c r="B377" s="59">
        <v>3</v>
      </c>
      <c r="C377" s="59">
        <v>1</v>
      </c>
      <c r="D377" s="59">
        <v>2</v>
      </c>
      <c r="E377" s="59" t="s">
        <v>80</v>
      </c>
      <c r="F377" s="59">
        <v>3</v>
      </c>
      <c r="G377" s="59">
        <v>1</v>
      </c>
      <c r="H377" s="59">
        <v>7</v>
      </c>
      <c r="I377" s="59">
        <v>7</v>
      </c>
      <c r="J377" s="59">
        <v>13200</v>
      </c>
      <c r="K377" s="78">
        <f>VLOOKUP(jur[[#This Row],[hwycov_id]],cnf[],10,FALSE)</f>
        <v>13200</v>
      </c>
      <c r="L377" s="229">
        <f t="shared" si="15"/>
        <v>0</v>
      </c>
      <c r="M377" s="228">
        <f t="shared" si="16"/>
        <v>0</v>
      </c>
      <c r="N377" s="228">
        <f t="shared" si="17"/>
        <v>0</v>
      </c>
      <c r="O377" s="59" t="e">
        <f>VLOOKUP(jur[[#This Row],[hwycov_id]],check!$A$2:$P$26,16,FALSE)</f>
        <v>#N/A</v>
      </c>
      <c r="P377" s="59">
        <v>378</v>
      </c>
    </row>
    <row r="378" spans="1:16">
      <c r="A378" s="59">
        <v>12953</v>
      </c>
      <c r="B378" s="59">
        <v>9</v>
      </c>
      <c r="C378" s="59">
        <v>1</v>
      </c>
      <c r="D378" s="59">
        <v>1</v>
      </c>
      <c r="E378" s="59" t="s">
        <v>78</v>
      </c>
      <c r="F378" s="59">
        <v>2</v>
      </c>
      <c r="G378" s="59">
        <v>1</v>
      </c>
      <c r="H378" s="59">
        <v>7</v>
      </c>
      <c r="I378" s="59">
        <v>7</v>
      </c>
      <c r="J378" s="59">
        <v>13623</v>
      </c>
      <c r="K378" s="78">
        <f>VLOOKUP(jur[[#This Row],[hwycov_id]],cnf[],10,FALSE)</f>
        <v>13623</v>
      </c>
      <c r="L378" s="229">
        <f t="shared" si="15"/>
        <v>0</v>
      </c>
      <c r="M378" s="228">
        <f t="shared" si="16"/>
        <v>0</v>
      </c>
      <c r="N378" s="228">
        <f t="shared" si="17"/>
        <v>0</v>
      </c>
      <c r="O378" s="59" t="e">
        <f>VLOOKUP(jur[[#This Row],[hwycov_id]],check!$A$2:$P$26,16,FALSE)</f>
        <v>#N/A</v>
      </c>
      <c r="P378" s="59">
        <v>379</v>
      </c>
    </row>
    <row r="379" spans="1:16">
      <c r="A379" s="59">
        <v>12934</v>
      </c>
      <c r="B379" s="59">
        <v>9</v>
      </c>
      <c r="C379" s="59">
        <v>1</v>
      </c>
      <c r="D379" s="59">
        <v>1</v>
      </c>
      <c r="E379" s="59" t="s">
        <v>78</v>
      </c>
      <c r="F379" s="59">
        <v>2</v>
      </c>
      <c r="G379" s="59">
        <v>1</v>
      </c>
      <c r="H379" s="59">
        <v>7</v>
      </c>
      <c r="I379" s="59">
        <v>7</v>
      </c>
      <c r="J379" s="59">
        <v>14086</v>
      </c>
      <c r="K379" s="78">
        <f>VLOOKUP(jur[[#This Row],[hwycov_id]],cnf[],10,FALSE)</f>
        <v>14086</v>
      </c>
      <c r="L379" s="229">
        <f t="shared" si="15"/>
        <v>0</v>
      </c>
      <c r="M379" s="228">
        <f t="shared" si="16"/>
        <v>0</v>
      </c>
      <c r="N379" s="228">
        <f t="shared" si="17"/>
        <v>0</v>
      </c>
      <c r="O379" s="59" t="e">
        <f>VLOOKUP(jur[[#This Row],[hwycov_id]],check!$A$2:$P$26,16,FALSE)</f>
        <v>#N/A</v>
      </c>
      <c r="P379" s="59">
        <v>380</v>
      </c>
    </row>
    <row r="380" spans="1:16">
      <c r="A380" s="59">
        <v>680</v>
      </c>
      <c r="B380" s="59">
        <v>4</v>
      </c>
      <c r="C380" s="59">
        <v>1</v>
      </c>
      <c r="D380" s="59">
        <v>1</v>
      </c>
      <c r="E380" s="59" t="s">
        <v>80</v>
      </c>
      <c r="F380" s="59">
        <v>4</v>
      </c>
      <c r="G380" s="59">
        <v>1</v>
      </c>
      <c r="H380" s="59">
        <v>7</v>
      </c>
      <c r="I380" s="59">
        <v>7</v>
      </c>
      <c r="J380" s="59">
        <v>14300</v>
      </c>
      <c r="K380" s="78">
        <f>VLOOKUP(jur[[#This Row],[hwycov_id]],cnf[],10,FALSE)</f>
        <v>14300</v>
      </c>
      <c r="L380" s="229">
        <f t="shared" si="15"/>
        <v>0</v>
      </c>
      <c r="M380" s="228">
        <f t="shared" si="16"/>
        <v>0</v>
      </c>
      <c r="N380" s="228">
        <f t="shared" si="17"/>
        <v>0</v>
      </c>
      <c r="O380" s="59" t="e">
        <f>VLOOKUP(jur[[#This Row],[hwycov_id]],check!$A$2:$P$26,16,FALSE)</f>
        <v>#N/A</v>
      </c>
      <c r="P380" s="59">
        <v>381</v>
      </c>
    </row>
    <row r="381" spans="1:16">
      <c r="A381" s="59">
        <v>17275</v>
      </c>
      <c r="B381" s="59">
        <v>4</v>
      </c>
      <c r="C381" s="59">
        <v>1</v>
      </c>
      <c r="D381" s="59">
        <v>2</v>
      </c>
      <c r="E381" s="59" t="s">
        <v>80</v>
      </c>
      <c r="F381" s="59">
        <v>4</v>
      </c>
      <c r="G381" s="59">
        <v>1</v>
      </c>
      <c r="H381" s="59">
        <v>7</v>
      </c>
      <c r="I381" s="59">
        <v>7</v>
      </c>
      <c r="J381" s="59">
        <v>14300</v>
      </c>
      <c r="K381" s="78">
        <f>VLOOKUP(jur[[#This Row],[hwycov_id]],cnf[],10,FALSE)</f>
        <v>14300</v>
      </c>
      <c r="L381" s="229">
        <f t="shared" si="15"/>
        <v>0</v>
      </c>
      <c r="M381" s="228">
        <f t="shared" si="16"/>
        <v>0</v>
      </c>
      <c r="N381" s="228">
        <f t="shared" si="17"/>
        <v>0</v>
      </c>
      <c r="O381" s="59" t="e">
        <f>VLOOKUP(jur[[#This Row],[hwycov_id]],check!$A$2:$P$26,16,FALSE)</f>
        <v>#N/A</v>
      </c>
      <c r="P381" s="59">
        <v>382</v>
      </c>
    </row>
    <row r="382" spans="1:16">
      <c r="A382" s="59">
        <v>13344</v>
      </c>
      <c r="B382" s="59">
        <v>4</v>
      </c>
      <c r="C382" s="59">
        <v>1</v>
      </c>
      <c r="D382" s="59">
        <v>2</v>
      </c>
      <c r="E382" s="59" t="s">
        <v>80</v>
      </c>
      <c r="F382" s="59">
        <v>4</v>
      </c>
      <c r="G382" s="59">
        <v>1</v>
      </c>
      <c r="H382" s="59">
        <v>7</v>
      </c>
      <c r="I382" s="59">
        <v>7</v>
      </c>
      <c r="J382" s="59">
        <v>14400</v>
      </c>
      <c r="K382" s="78">
        <f>VLOOKUP(jur[[#This Row],[hwycov_id]],cnf[],10,FALSE)</f>
        <v>14400</v>
      </c>
      <c r="L382" s="229">
        <f t="shared" si="15"/>
        <v>0</v>
      </c>
      <c r="M382" s="228">
        <f t="shared" si="16"/>
        <v>0</v>
      </c>
      <c r="N382" s="228">
        <f t="shared" si="17"/>
        <v>0</v>
      </c>
      <c r="O382" s="59" t="e">
        <f>VLOOKUP(jur[[#This Row],[hwycov_id]],check!$A$2:$P$26,16,FALSE)</f>
        <v>#N/A</v>
      </c>
      <c r="P382" s="59">
        <v>383</v>
      </c>
    </row>
    <row r="383" spans="1:16">
      <c r="A383" s="59">
        <v>13386</v>
      </c>
      <c r="B383" s="59">
        <v>3</v>
      </c>
      <c r="C383" s="59">
        <v>1</v>
      </c>
      <c r="D383" s="59">
        <v>2</v>
      </c>
      <c r="E383" s="59" t="s">
        <v>80</v>
      </c>
      <c r="F383" s="59">
        <v>3</v>
      </c>
      <c r="G383" s="59">
        <v>1</v>
      </c>
      <c r="H383" s="59">
        <v>7</v>
      </c>
      <c r="I383" s="59">
        <v>7</v>
      </c>
      <c r="J383" s="59">
        <v>14500</v>
      </c>
      <c r="K383" s="78">
        <f>VLOOKUP(jur[[#This Row],[hwycov_id]],cnf[],10,FALSE)</f>
        <v>14500</v>
      </c>
      <c r="L383" s="229">
        <f t="shared" si="15"/>
        <v>0</v>
      </c>
      <c r="M383" s="228">
        <f t="shared" si="16"/>
        <v>0</v>
      </c>
      <c r="N383" s="228">
        <f t="shared" si="17"/>
        <v>0</v>
      </c>
      <c r="O383" s="59" t="e">
        <f>VLOOKUP(jur[[#This Row],[hwycov_id]],check!$A$2:$P$26,16,FALSE)</f>
        <v>#N/A</v>
      </c>
      <c r="P383" s="59">
        <v>384</v>
      </c>
    </row>
    <row r="384" spans="1:16">
      <c r="A384" s="59">
        <v>682</v>
      </c>
      <c r="B384" s="59">
        <v>4</v>
      </c>
      <c r="C384" s="59">
        <v>1</v>
      </c>
      <c r="D384" s="59">
        <v>1</v>
      </c>
      <c r="E384" s="59" t="s">
        <v>80</v>
      </c>
      <c r="F384" s="59">
        <v>4</v>
      </c>
      <c r="G384" s="59">
        <v>1</v>
      </c>
      <c r="H384" s="59">
        <v>7</v>
      </c>
      <c r="I384" s="59">
        <v>7</v>
      </c>
      <c r="J384" s="59">
        <v>14600</v>
      </c>
      <c r="K384" s="78">
        <f>VLOOKUP(jur[[#This Row],[hwycov_id]],cnf[],10,FALSE)</f>
        <v>14600</v>
      </c>
      <c r="L384" s="229">
        <f t="shared" si="15"/>
        <v>0</v>
      </c>
      <c r="M384" s="228">
        <f t="shared" si="16"/>
        <v>0</v>
      </c>
      <c r="N384" s="228">
        <f t="shared" si="17"/>
        <v>0</v>
      </c>
      <c r="O384" s="59" t="e">
        <f>VLOOKUP(jur[[#This Row],[hwycov_id]],check!$A$2:$P$26,16,FALSE)</f>
        <v>#N/A</v>
      </c>
      <c r="P384" s="59">
        <v>385</v>
      </c>
    </row>
    <row r="385" spans="1:16">
      <c r="A385" s="59">
        <v>12390</v>
      </c>
      <c r="B385" s="59">
        <v>4</v>
      </c>
      <c r="C385" s="59">
        <v>1</v>
      </c>
      <c r="D385" s="59">
        <v>2</v>
      </c>
      <c r="E385" s="59" t="s">
        <v>80</v>
      </c>
      <c r="F385" s="59">
        <v>4</v>
      </c>
      <c r="G385" s="59">
        <v>1</v>
      </c>
      <c r="H385" s="59">
        <v>7</v>
      </c>
      <c r="I385" s="59">
        <v>7</v>
      </c>
      <c r="J385" s="59">
        <v>14800</v>
      </c>
      <c r="K385" s="78">
        <f>VLOOKUP(jur[[#This Row],[hwycov_id]],cnf[],10,FALSE)</f>
        <v>14800</v>
      </c>
      <c r="L385" s="229">
        <f t="shared" si="15"/>
        <v>0</v>
      </c>
      <c r="M385" s="228">
        <f t="shared" si="16"/>
        <v>0</v>
      </c>
      <c r="N385" s="228">
        <f t="shared" si="17"/>
        <v>0</v>
      </c>
      <c r="O385" s="59" t="e">
        <f>VLOOKUP(jur[[#This Row],[hwycov_id]],check!$A$2:$P$26,16,FALSE)</f>
        <v>#N/A</v>
      </c>
      <c r="P385" s="59">
        <v>386</v>
      </c>
    </row>
    <row r="386" spans="1:16">
      <c r="A386" s="59">
        <v>28023</v>
      </c>
      <c r="B386" s="59">
        <v>9</v>
      </c>
      <c r="C386" s="59">
        <v>1</v>
      </c>
      <c r="D386" s="59">
        <v>1</v>
      </c>
      <c r="E386" s="59" t="s">
        <v>78</v>
      </c>
      <c r="F386" s="59">
        <v>2</v>
      </c>
      <c r="G386" s="59">
        <v>1</v>
      </c>
      <c r="H386" s="59">
        <v>7</v>
      </c>
      <c r="I386" s="59">
        <v>7</v>
      </c>
      <c r="J386" s="59">
        <v>14895</v>
      </c>
      <c r="K386" s="78">
        <f>VLOOKUP(jur[[#This Row],[hwycov_id]],cnf[],10,FALSE)</f>
        <v>14895</v>
      </c>
      <c r="L386" s="229">
        <f t="shared" ref="L386:L449" si="18">K386/J386-1</f>
        <v>0</v>
      </c>
      <c r="M386" s="228">
        <f t="shared" ref="M386:M449" si="19">K386-J386</f>
        <v>0</v>
      </c>
      <c r="N386" s="228">
        <f t="shared" ref="N386:N449" si="20">POWER(M386,2)</f>
        <v>0</v>
      </c>
      <c r="O386" s="59" t="e">
        <f>VLOOKUP(jur[[#This Row],[hwycov_id]],check!$A$2:$P$26,16,FALSE)</f>
        <v>#N/A</v>
      </c>
      <c r="P386" s="59">
        <v>387</v>
      </c>
    </row>
    <row r="387" spans="1:16">
      <c r="A387" s="59">
        <v>3481</v>
      </c>
      <c r="B387" s="59">
        <v>3</v>
      </c>
      <c r="C387" s="59">
        <v>1</v>
      </c>
      <c r="D387" s="59">
        <v>2</v>
      </c>
      <c r="E387" s="59" t="s">
        <v>80</v>
      </c>
      <c r="F387" s="59">
        <v>3</v>
      </c>
      <c r="G387" s="59">
        <v>1</v>
      </c>
      <c r="H387" s="59">
        <v>7</v>
      </c>
      <c r="I387" s="59">
        <v>7</v>
      </c>
      <c r="J387" s="59">
        <v>16200</v>
      </c>
      <c r="K387" s="78">
        <f>VLOOKUP(jur[[#This Row],[hwycov_id]],cnf[],10,FALSE)</f>
        <v>16200</v>
      </c>
      <c r="L387" s="229">
        <f t="shared" si="18"/>
        <v>0</v>
      </c>
      <c r="M387" s="228">
        <f t="shared" si="19"/>
        <v>0</v>
      </c>
      <c r="N387" s="228">
        <f t="shared" si="20"/>
        <v>0</v>
      </c>
      <c r="O387" s="59" t="e">
        <f>VLOOKUP(jur[[#This Row],[hwycov_id]],check!$A$2:$P$26,16,FALSE)</f>
        <v>#N/A</v>
      </c>
      <c r="P387" s="59">
        <v>388</v>
      </c>
    </row>
    <row r="388" spans="1:16">
      <c r="A388" s="59">
        <v>19883</v>
      </c>
      <c r="B388" s="59">
        <v>4</v>
      </c>
      <c r="C388" s="59">
        <v>1</v>
      </c>
      <c r="D388" s="59">
        <v>2</v>
      </c>
      <c r="E388" s="59" t="s">
        <v>82</v>
      </c>
      <c r="F388" s="59">
        <v>4</v>
      </c>
      <c r="G388" s="59">
        <v>1</v>
      </c>
      <c r="H388" s="59">
        <v>7</v>
      </c>
      <c r="I388" s="59">
        <v>7</v>
      </c>
      <c r="J388" s="59">
        <v>16871</v>
      </c>
      <c r="K388" s="78">
        <f>VLOOKUP(jur[[#This Row],[hwycov_id]],cnf[],10,FALSE)</f>
        <v>16871</v>
      </c>
      <c r="L388" s="229">
        <f t="shared" si="18"/>
        <v>0</v>
      </c>
      <c r="M388" s="228">
        <f t="shared" si="19"/>
        <v>0</v>
      </c>
      <c r="N388" s="228">
        <f t="shared" si="20"/>
        <v>0</v>
      </c>
      <c r="O388" s="59" t="e">
        <f>VLOOKUP(jur[[#This Row],[hwycov_id]],check!$A$2:$P$26,16,FALSE)</f>
        <v>#N/A</v>
      </c>
      <c r="P388" s="59">
        <v>389</v>
      </c>
    </row>
    <row r="389" spans="1:16">
      <c r="A389" s="59">
        <v>15080</v>
      </c>
      <c r="B389" s="59">
        <v>4</v>
      </c>
      <c r="C389" s="59">
        <v>1</v>
      </c>
      <c r="D389" s="59">
        <v>1</v>
      </c>
      <c r="E389" s="59" t="s">
        <v>80</v>
      </c>
      <c r="F389" s="59">
        <v>4</v>
      </c>
      <c r="G389" s="59">
        <v>1</v>
      </c>
      <c r="H389" s="59">
        <v>7</v>
      </c>
      <c r="I389" s="59">
        <v>7</v>
      </c>
      <c r="J389" s="59">
        <v>17800</v>
      </c>
      <c r="K389" s="78">
        <f>VLOOKUP(jur[[#This Row],[hwycov_id]],cnf[],10,FALSE)</f>
        <v>17800</v>
      </c>
      <c r="L389" s="229">
        <f t="shared" si="18"/>
        <v>0</v>
      </c>
      <c r="M389" s="228">
        <f t="shared" si="19"/>
        <v>0</v>
      </c>
      <c r="N389" s="228">
        <f t="shared" si="20"/>
        <v>0</v>
      </c>
      <c r="O389" s="59" t="e">
        <f>VLOOKUP(jur[[#This Row],[hwycov_id]],check!$A$2:$P$26,16,FALSE)</f>
        <v>#N/A</v>
      </c>
      <c r="P389" s="59">
        <v>390</v>
      </c>
    </row>
    <row r="390" spans="1:16">
      <c r="A390" s="59">
        <v>16845</v>
      </c>
      <c r="B390" s="59">
        <v>2</v>
      </c>
      <c r="C390" s="59">
        <v>1</v>
      </c>
      <c r="D390" s="59">
        <v>2</v>
      </c>
      <c r="E390" s="59" t="s">
        <v>80</v>
      </c>
      <c r="F390" s="59">
        <v>3</v>
      </c>
      <c r="G390" s="59">
        <v>1</v>
      </c>
      <c r="H390" s="59">
        <v>7</v>
      </c>
      <c r="I390" s="59">
        <v>7</v>
      </c>
      <c r="J390" s="59">
        <v>17900</v>
      </c>
      <c r="K390" s="78">
        <f>VLOOKUP(jur[[#This Row],[hwycov_id]],cnf[],10,FALSE)</f>
        <v>17900</v>
      </c>
      <c r="L390" s="229">
        <f t="shared" si="18"/>
        <v>0</v>
      </c>
      <c r="M390" s="228">
        <f t="shared" si="19"/>
        <v>0</v>
      </c>
      <c r="N390" s="228">
        <f t="shared" si="20"/>
        <v>0</v>
      </c>
      <c r="O390" s="59" t="e">
        <f>VLOOKUP(jur[[#This Row],[hwycov_id]],check!$A$2:$P$26,16,FALSE)</f>
        <v>#N/A</v>
      </c>
      <c r="P390" s="59">
        <v>391</v>
      </c>
    </row>
    <row r="391" spans="1:16">
      <c r="A391" s="59">
        <v>7425</v>
      </c>
      <c r="B391" s="59">
        <v>3</v>
      </c>
      <c r="C391" s="59">
        <v>1</v>
      </c>
      <c r="D391" s="59">
        <v>2</v>
      </c>
      <c r="E391" s="59" t="s">
        <v>80</v>
      </c>
      <c r="F391" s="59">
        <v>3</v>
      </c>
      <c r="G391" s="59">
        <v>1</v>
      </c>
      <c r="H391" s="59">
        <v>7</v>
      </c>
      <c r="I391" s="59">
        <v>7</v>
      </c>
      <c r="J391" s="59">
        <v>17900</v>
      </c>
      <c r="K391" s="78">
        <f>VLOOKUP(jur[[#This Row],[hwycov_id]],cnf[],10,FALSE)</f>
        <v>17900</v>
      </c>
      <c r="L391" s="229">
        <f t="shared" si="18"/>
        <v>0</v>
      </c>
      <c r="M391" s="228">
        <f t="shared" si="19"/>
        <v>0</v>
      </c>
      <c r="N391" s="228">
        <f t="shared" si="20"/>
        <v>0</v>
      </c>
      <c r="O391" s="59" t="e">
        <f>VLOOKUP(jur[[#This Row],[hwycov_id]],check!$A$2:$P$26,16,FALSE)</f>
        <v>#N/A</v>
      </c>
      <c r="P391" s="59">
        <v>392</v>
      </c>
    </row>
    <row r="392" spans="1:16">
      <c r="A392" s="59">
        <v>4685</v>
      </c>
      <c r="B392" s="59">
        <v>3</v>
      </c>
      <c r="C392" s="59">
        <v>1</v>
      </c>
      <c r="D392" s="59">
        <v>2</v>
      </c>
      <c r="E392" s="59" t="s">
        <v>80</v>
      </c>
      <c r="F392" s="59">
        <v>3</v>
      </c>
      <c r="G392" s="59">
        <v>1</v>
      </c>
      <c r="H392" s="59">
        <v>7</v>
      </c>
      <c r="I392" s="59">
        <v>7</v>
      </c>
      <c r="J392" s="59">
        <v>18100</v>
      </c>
      <c r="K392" s="78">
        <f>VLOOKUP(jur[[#This Row],[hwycov_id]],cnf[],10,FALSE)</f>
        <v>18100</v>
      </c>
      <c r="L392" s="229">
        <f t="shared" si="18"/>
        <v>0</v>
      </c>
      <c r="M392" s="228">
        <f t="shared" si="19"/>
        <v>0</v>
      </c>
      <c r="N392" s="228">
        <f t="shared" si="20"/>
        <v>0</v>
      </c>
      <c r="O392" s="59" t="e">
        <f>VLOOKUP(jur[[#This Row],[hwycov_id]],check!$A$2:$P$26,16,FALSE)</f>
        <v>#N/A</v>
      </c>
      <c r="P392" s="59">
        <v>393</v>
      </c>
    </row>
    <row r="393" spans="1:16">
      <c r="A393" s="59">
        <v>13394</v>
      </c>
      <c r="B393" s="59">
        <v>9</v>
      </c>
      <c r="C393" s="59">
        <v>1</v>
      </c>
      <c r="D393" s="59">
        <v>1</v>
      </c>
      <c r="E393" s="59" t="s">
        <v>78</v>
      </c>
      <c r="F393" s="59">
        <v>2</v>
      </c>
      <c r="G393" s="59">
        <v>1</v>
      </c>
      <c r="H393" s="59">
        <v>7</v>
      </c>
      <c r="I393" s="59">
        <v>7</v>
      </c>
      <c r="J393" s="59">
        <v>18118</v>
      </c>
      <c r="K393" s="78">
        <f>VLOOKUP(jur[[#This Row],[hwycov_id]],cnf[],10,FALSE)</f>
        <v>18118</v>
      </c>
      <c r="L393" s="229">
        <f t="shared" si="18"/>
        <v>0</v>
      </c>
      <c r="M393" s="228">
        <f t="shared" si="19"/>
        <v>0</v>
      </c>
      <c r="N393" s="228">
        <f t="shared" si="20"/>
        <v>0</v>
      </c>
      <c r="O393" s="59" t="e">
        <f>VLOOKUP(jur[[#This Row],[hwycov_id]],check!$A$2:$P$26,16,FALSE)</f>
        <v>#N/A</v>
      </c>
      <c r="P393" s="59">
        <v>394</v>
      </c>
    </row>
    <row r="394" spans="1:16">
      <c r="A394" s="59">
        <v>19870</v>
      </c>
      <c r="B394" s="59">
        <v>4</v>
      </c>
      <c r="C394" s="59">
        <v>1</v>
      </c>
      <c r="D394" s="59">
        <v>2</v>
      </c>
      <c r="E394" s="59" t="s">
        <v>80</v>
      </c>
      <c r="F394" s="59">
        <v>4</v>
      </c>
      <c r="G394" s="59">
        <v>1</v>
      </c>
      <c r="H394" s="59">
        <v>7</v>
      </c>
      <c r="I394" s="59">
        <v>7</v>
      </c>
      <c r="J394" s="59">
        <v>18200</v>
      </c>
      <c r="K394" s="78">
        <f>VLOOKUP(jur[[#This Row],[hwycov_id]],cnf[],10,FALSE)</f>
        <v>18200</v>
      </c>
      <c r="L394" s="229">
        <f t="shared" si="18"/>
        <v>0</v>
      </c>
      <c r="M394" s="228">
        <f t="shared" si="19"/>
        <v>0</v>
      </c>
      <c r="N394" s="228">
        <f t="shared" si="20"/>
        <v>0</v>
      </c>
      <c r="O394" s="59" t="e">
        <f>VLOOKUP(jur[[#This Row],[hwycov_id]],check!$A$2:$P$26,16,FALSE)</f>
        <v>#N/A</v>
      </c>
      <c r="P394" s="59">
        <v>395</v>
      </c>
    </row>
    <row r="395" spans="1:16">
      <c r="A395" s="59">
        <v>19872</v>
      </c>
      <c r="B395" s="59">
        <v>4</v>
      </c>
      <c r="C395" s="59">
        <v>1</v>
      </c>
      <c r="D395" s="59">
        <v>2</v>
      </c>
      <c r="E395" s="59" t="s">
        <v>80</v>
      </c>
      <c r="F395" s="59">
        <v>4</v>
      </c>
      <c r="G395" s="59">
        <v>1</v>
      </c>
      <c r="H395" s="59">
        <v>7</v>
      </c>
      <c r="I395" s="59">
        <v>7</v>
      </c>
      <c r="J395" s="59">
        <v>18500</v>
      </c>
      <c r="K395" s="78">
        <f>VLOOKUP(jur[[#This Row],[hwycov_id]],cnf[],10,FALSE)</f>
        <v>18500</v>
      </c>
      <c r="L395" s="229">
        <f t="shared" si="18"/>
        <v>0</v>
      </c>
      <c r="M395" s="228">
        <f t="shared" si="19"/>
        <v>0</v>
      </c>
      <c r="N395" s="228">
        <f t="shared" si="20"/>
        <v>0</v>
      </c>
      <c r="O395" s="59" t="e">
        <f>VLOOKUP(jur[[#This Row],[hwycov_id]],check!$A$2:$P$26,16,FALSE)</f>
        <v>#N/A</v>
      </c>
      <c r="P395" s="59">
        <v>396</v>
      </c>
    </row>
    <row r="396" spans="1:16">
      <c r="A396" s="59">
        <v>15240</v>
      </c>
      <c r="B396" s="59">
        <v>4</v>
      </c>
      <c r="C396" s="59">
        <v>1</v>
      </c>
      <c r="D396" s="59">
        <v>1</v>
      </c>
      <c r="E396" s="59" t="s">
        <v>80</v>
      </c>
      <c r="F396" s="59">
        <v>4</v>
      </c>
      <c r="G396" s="59">
        <v>1</v>
      </c>
      <c r="H396" s="59">
        <v>7</v>
      </c>
      <c r="I396" s="59">
        <v>7</v>
      </c>
      <c r="J396" s="59">
        <v>18500</v>
      </c>
      <c r="K396" s="78">
        <f>VLOOKUP(jur[[#This Row],[hwycov_id]],cnf[],10,FALSE)</f>
        <v>18500</v>
      </c>
      <c r="L396" s="229">
        <f t="shared" si="18"/>
        <v>0</v>
      </c>
      <c r="M396" s="228">
        <f t="shared" si="19"/>
        <v>0</v>
      </c>
      <c r="N396" s="228">
        <f t="shared" si="20"/>
        <v>0</v>
      </c>
      <c r="O396" s="59" t="e">
        <f>VLOOKUP(jur[[#This Row],[hwycov_id]],check!$A$2:$P$26,16,FALSE)</f>
        <v>#N/A</v>
      </c>
      <c r="P396" s="59">
        <v>397</v>
      </c>
    </row>
    <row r="397" spans="1:16">
      <c r="A397" s="59">
        <v>29368</v>
      </c>
      <c r="B397" s="59">
        <v>1</v>
      </c>
      <c r="C397" s="59">
        <v>2</v>
      </c>
      <c r="D397" s="59">
        <v>1</v>
      </c>
      <c r="E397" s="59" t="s">
        <v>77</v>
      </c>
      <c r="F397" s="59">
        <v>1</v>
      </c>
      <c r="G397" s="59">
        <v>1</v>
      </c>
      <c r="H397" s="59">
        <v>7</v>
      </c>
      <c r="I397" s="59">
        <v>7</v>
      </c>
      <c r="J397" s="59">
        <v>18511</v>
      </c>
      <c r="K397" s="78">
        <f>VLOOKUP(jur[[#This Row],[hwycov_id]],cnf[],10,FALSE)</f>
        <v>18511</v>
      </c>
      <c r="L397" s="229">
        <f t="shared" si="18"/>
        <v>0</v>
      </c>
      <c r="M397" s="228">
        <f t="shared" si="19"/>
        <v>0</v>
      </c>
      <c r="N397" s="228">
        <f t="shared" si="20"/>
        <v>0</v>
      </c>
      <c r="O397" s="59" t="e">
        <f>VLOOKUP(jur[[#This Row],[hwycov_id]],check!$A$2:$P$26,16,FALSE)</f>
        <v>#N/A</v>
      </c>
      <c r="P397" s="59">
        <v>398</v>
      </c>
    </row>
    <row r="398" spans="1:16">
      <c r="A398" s="59">
        <v>19873</v>
      </c>
      <c r="B398" s="59">
        <v>4</v>
      </c>
      <c r="C398" s="59">
        <v>1</v>
      </c>
      <c r="D398" s="59">
        <v>2</v>
      </c>
      <c r="E398" s="59" t="s">
        <v>80</v>
      </c>
      <c r="F398" s="59">
        <v>4</v>
      </c>
      <c r="G398" s="59">
        <v>1</v>
      </c>
      <c r="H398" s="59">
        <v>7</v>
      </c>
      <c r="I398" s="59">
        <v>7</v>
      </c>
      <c r="J398" s="59">
        <v>18800</v>
      </c>
      <c r="K398" s="78">
        <f>VLOOKUP(jur[[#This Row],[hwycov_id]],cnf[],10,FALSE)</f>
        <v>18800</v>
      </c>
      <c r="L398" s="229">
        <f t="shared" si="18"/>
        <v>0</v>
      </c>
      <c r="M398" s="228">
        <f t="shared" si="19"/>
        <v>0</v>
      </c>
      <c r="N398" s="228">
        <f t="shared" si="20"/>
        <v>0</v>
      </c>
      <c r="O398" s="59" t="e">
        <f>VLOOKUP(jur[[#This Row],[hwycov_id]],check!$A$2:$P$26,16,FALSE)</f>
        <v>#N/A</v>
      </c>
      <c r="P398" s="59">
        <v>399</v>
      </c>
    </row>
    <row r="399" spans="1:16">
      <c r="A399" s="59">
        <v>14618</v>
      </c>
      <c r="B399" s="59">
        <v>9</v>
      </c>
      <c r="C399" s="59">
        <v>1</v>
      </c>
      <c r="D399" s="59">
        <v>1</v>
      </c>
      <c r="E399" s="59" t="s">
        <v>78</v>
      </c>
      <c r="F399" s="59">
        <v>2</v>
      </c>
      <c r="G399" s="59">
        <v>1</v>
      </c>
      <c r="H399" s="59">
        <v>7</v>
      </c>
      <c r="I399" s="59">
        <v>7</v>
      </c>
      <c r="J399" s="59">
        <v>19346</v>
      </c>
      <c r="K399" s="78">
        <f>VLOOKUP(jur[[#This Row],[hwycov_id]],cnf[],10,FALSE)</f>
        <v>19346</v>
      </c>
      <c r="L399" s="229">
        <f t="shared" si="18"/>
        <v>0</v>
      </c>
      <c r="M399" s="228">
        <f t="shared" si="19"/>
        <v>0</v>
      </c>
      <c r="N399" s="228">
        <f t="shared" si="20"/>
        <v>0</v>
      </c>
      <c r="O399" s="59" t="e">
        <f>VLOOKUP(jur[[#This Row],[hwycov_id]],check!$A$2:$P$26,16,FALSE)</f>
        <v>#N/A</v>
      </c>
      <c r="P399" s="59">
        <v>400</v>
      </c>
    </row>
    <row r="400" spans="1:16">
      <c r="A400" s="59">
        <v>22503</v>
      </c>
      <c r="B400" s="59">
        <v>3</v>
      </c>
      <c r="C400" s="59">
        <v>1</v>
      </c>
      <c r="D400" s="59">
        <v>2</v>
      </c>
      <c r="E400" s="59" t="s">
        <v>80</v>
      </c>
      <c r="F400" s="59">
        <v>3</v>
      </c>
      <c r="G400" s="59">
        <v>1</v>
      </c>
      <c r="H400" s="59">
        <v>7</v>
      </c>
      <c r="I400" s="59">
        <v>7</v>
      </c>
      <c r="J400" s="59">
        <v>19400</v>
      </c>
      <c r="K400" s="78">
        <f>VLOOKUP(jur[[#This Row],[hwycov_id]],cnf[],10,FALSE)</f>
        <v>19400</v>
      </c>
      <c r="L400" s="229">
        <f t="shared" si="18"/>
        <v>0</v>
      </c>
      <c r="M400" s="228">
        <f t="shared" si="19"/>
        <v>0</v>
      </c>
      <c r="N400" s="228">
        <f t="shared" si="20"/>
        <v>0</v>
      </c>
      <c r="O400" s="59" t="e">
        <f>VLOOKUP(jur[[#This Row],[hwycov_id]],check!$A$2:$P$26,16,FALSE)</f>
        <v>#N/A</v>
      </c>
      <c r="P400" s="59">
        <v>401</v>
      </c>
    </row>
    <row r="401" spans="1:16">
      <c r="A401" s="59">
        <v>2546</v>
      </c>
      <c r="B401" s="59">
        <v>3</v>
      </c>
      <c r="C401" s="59">
        <v>1</v>
      </c>
      <c r="D401" s="59">
        <v>2</v>
      </c>
      <c r="E401" s="59" t="s">
        <v>80</v>
      </c>
      <c r="F401" s="59">
        <v>3</v>
      </c>
      <c r="G401" s="59">
        <v>1</v>
      </c>
      <c r="H401" s="59">
        <v>7</v>
      </c>
      <c r="I401" s="59">
        <v>7</v>
      </c>
      <c r="J401" s="59">
        <v>19800</v>
      </c>
      <c r="K401" s="78">
        <f>VLOOKUP(jur[[#This Row],[hwycov_id]],cnf[],10,FALSE)</f>
        <v>19800</v>
      </c>
      <c r="L401" s="229">
        <f t="shared" si="18"/>
        <v>0</v>
      </c>
      <c r="M401" s="228">
        <f t="shared" si="19"/>
        <v>0</v>
      </c>
      <c r="N401" s="228">
        <f t="shared" si="20"/>
        <v>0</v>
      </c>
      <c r="O401" s="59" t="e">
        <f>VLOOKUP(jur[[#This Row],[hwycov_id]],check!$A$2:$P$26,16,FALSE)</f>
        <v>#N/A</v>
      </c>
      <c r="P401" s="59">
        <v>402</v>
      </c>
    </row>
    <row r="402" spans="1:16">
      <c r="A402" s="59">
        <v>5751</v>
      </c>
      <c r="B402" s="59">
        <v>3</v>
      </c>
      <c r="C402" s="59">
        <v>1</v>
      </c>
      <c r="D402" s="59">
        <v>2</v>
      </c>
      <c r="E402" s="59" t="s">
        <v>80</v>
      </c>
      <c r="F402" s="59">
        <v>3</v>
      </c>
      <c r="G402" s="59">
        <v>1</v>
      </c>
      <c r="H402" s="59">
        <v>7</v>
      </c>
      <c r="I402" s="59">
        <v>7</v>
      </c>
      <c r="J402" s="59">
        <v>19900</v>
      </c>
      <c r="K402" s="78">
        <f>VLOOKUP(jur[[#This Row],[hwycov_id]],cnf[],10,FALSE)</f>
        <v>19900</v>
      </c>
      <c r="L402" s="229">
        <f t="shared" si="18"/>
        <v>0</v>
      </c>
      <c r="M402" s="228">
        <f t="shared" si="19"/>
        <v>0</v>
      </c>
      <c r="N402" s="228">
        <f t="shared" si="20"/>
        <v>0</v>
      </c>
      <c r="O402" s="59" t="e">
        <f>VLOOKUP(jur[[#This Row],[hwycov_id]],check!$A$2:$P$26,16,FALSE)</f>
        <v>#N/A</v>
      </c>
      <c r="P402" s="59">
        <v>403</v>
      </c>
    </row>
    <row r="403" spans="1:16">
      <c r="A403" s="59">
        <v>20679</v>
      </c>
      <c r="B403" s="59">
        <v>3</v>
      </c>
      <c r="C403" s="59">
        <v>1</v>
      </c>
      <c r="D403" s="59">
        <v>2</v>
      </c>
      <c r="E403" s="59" t="s">
        <v>80</v>
      </c>
      <c r="F403" s="59">
        <v>3</v>
      </c>
      <c r="G403" s="59">
        <v>2</v>
      </c>
      <c r="H403" s="59">
        <v>7</v>
      </c>
      <c r="I403" s="59">
        <v>7</v>
      </c>
      <c r="J403" s="59">
        <v>20100</v>
      </c>
      <c r="K403" s="78">
        <f>VLOOKUP(jur[[#This Row],[hwycov_id]],cnf[],10,FALSE)</f>
        <v>20100</v>
      </c>
      <c r="L403" s="229">
        <f t="shared" si="18"/>
        <v>0</v>
      </c>
      <c r="M403" s="228">
        <f t="shared" si="19"/>
        <v>0</v>
      </c>
      <c r="N403" s="228">
        <f t="shared" si="20"/>
        <v>0</v>
      </c>
      <c r="O403" s="59" t="e">
        <f>VLOOKUP(jur[[#This Row],[hwycov_id]],check!$A$2:$P$26,16,FALSE)</f>
        <v>#N/A</v>
      </c>
      <c r="P403" s="59">
        <v>404</v>
      </c>
    </row>
    <row r="404" spans="1:16">
      <c r="A404" s="59">
        <v>12800</v>
      </c>
      <c r="B404" s="59">
        <v>3</v>
      </c>
      <c r="C404" s="59">
        <v>1</v>
      </c>
      <c r="D404" s="59">
        <v>2</v>
      </c>
      <c r="E404" s="59" t="s">
        <v>80</v>
      </c>
      <c r="F404" s="59">
        <v>3</v>
      </c>
      <c r="G404" s="59">
        <v>2</v>
      </c>
      <c r="H404" s="59">
        <v>7</v>
      </c>
      <c r="I404" s="59">
        <v>7</v>
      </c>
      <c r="J404" s="59">
        <v>20300</v>
      </c>
      <c r="K404" s="78">
        <f>VLOOKUP(jur[[#This Row],[hwycov_id]],cnf[],10,FALSE)</f>
        <v>20300</v>
      </c>
      <c r="L404" s="229">
        <f t="shared" si="18"/>
        <v>0</v>
      </c>
      <c r="M404" s="228">
        <f t="shared" si="19"/>
        <v>0</v>
      </c>
      <c r="N404" s="228">
        <f t="shared" si="20"/>
        <v>0</v>
      </c>
      <c r="O404" s="59" t="e">
        <f>VLOOKUP(jur[[#This Row],[hwycov_id]],check!$A$2:$P$26,16,FALSE)</f>
        <v>#N/A</v>
      </c>
      <c r="P404" s="59">
        <v>405</v>
      </c>
    </row>
    <row r="405" spans="1:16">
      <c r="A405" s="59">
        <v>17281</v>
      </c>
      <c r="B405" s="59">
        <v>3</v>
      </c>
      <c r="C405" s="59">
        <v>1</v>
      </c>
      <c r="D405" s="59">
        <v>2</v>
      </c>
      <c r="E405" s="59" t="s">
        <v>80</v>
      </c>
      <c r="F405" s="59">
        <v>3</v>
      </c>
      <c r="G405" s="59">
        <v>2</v>
      </c>
      <c r="H405" s="59">
        <v>7</v>
      </c>
      <c r="I405" s="59">
        <v>7</v>
      </c>
      <c r="J405" s="59">
        <v>22200</v>
      </c>
      <c r="K405" s="78">
        <f>VLOOKUP(jur[[#This Row],[hwycov_id]],cnf[],10,FALSE)</f>
        <v>22200</v>
      </c>
      <c r="L405" s="229">
        <f t="shared" si="18"/>
        <v>0</v>
      </c>
      <c r="M405" s="228">
        <f t="shared" si="19"/>
        <v>0</v>
      </c>
      <c r="N405" s="228">
        <f t="shared" si="20"/>
        <v>0</v>
      </c>
      <c r="O405" s="59" t="e">
        <f>VLOOKUP(jur[[#This Row],[hwycov_id]],check!$A$2:$P$26,16,FALSE)</f>
        <v>#N/A</v>
      </c>
      <c r="P405" s="59">
        <v>406</v>
      </c>
    </row>
    <row r="406" spans="1:16">
      <c r="A406" s="59">
        <v>10026</v>
      </c>
      <c r="B406" s="59">
        <v>3</v>
      </c>
      <c r="C406" s="59">
        <v>1</v>
      </c>
      <c r="D406" s="59">
        <v>1</v>
      </c>
      <c r="E406" s="59" t="s">
        <v>80</v>
      </c>
      <c r="F406" s="59">
        <v>3</v>
      </c>
      <c r="G406" s="59">
        <v>2</v>
      </c>
      <c r="H406" s="59">
        <v>7</v>
      </c>
      <c r="I406" s="59">
        <v>7</v>
      </c>
      <c r="J406" s="59">
        <v>22300</v>
      </c>
      <c r="K406" s="78">
        <f>VLOOKUP(jur[[#This Row],[hwycov_id]],cnf[],10,FALSE)</f>
        <v>22300</v>
      </c>
      <c r="L406" s="229">
        <f t="shared" si="18"/>
        <v>0</v>
      </c>
      <c r="M406" s="228">
        <f t="shared" si="19"/>
        <v>0</v>
      </c>
      <c r="N406" s="228">
        <f t="shared" si="20"/>
        <v>0</v>
      </c>
      <c r="O406" s="59" t="e">
        <f>VLOOKUP(jur[[#This Row],[hwycov_id]],check!$A$2:$P$26,16,FALSE)</f>
        <v>#N/A</v>
      </c>
      <c r="P406" s="59">
        <v>407</v>
      </c>
    </row>
    <row r="407" spans="1:16">
      <c r="A407" s="59">
        <v>25749</v>
      </c>
      <c r="B407" s="59">
        <v>1</v>
      </c>
      <c r="C407" s="59">
        <v>2</v>
      </c>
      <c r="D407" s="59">
        <v>1</v>
      </c>
      <c r="E407" s="59" t="s">
        <v>77</v>
      </c>
      <c r="F407" s="59">
        <v>1</v>
      </c>
      <c r="G407" s="59">
        <v>2</v>
      </c>
      <c r="H407" s="59">
        <v>7</v>
      </c>
      <c r="I407" s="59">
        <v>7</v>
      </c>
      <c r="J407" s="59">
        <v>22469</v>
      </c>
      <c r="K407" s="78">
        <f>VLOOKUP(jur[[#This Row],[hwycov_id]],cnf[],10,FALSE)</f>
        <v>22469</v>
      </c>
      <c r="L407" s="229">
        <f t="shared" si="18"/>
        <v>0</v>
      </c>
      <c r="M407" s="228">
        <f t="shared" si="19"/>
        <v>0</v>
      </c>
      <c r="N407" s="228">
        <f t="shared" si="20"/>
        <v>0</v>
      </c>
      <c r="O407" s="59" t="e">
        <f>VLOOKUP(jur[[#This Row],[hwycov_id]],check!$A$2:$P$26,16,FALSE)</f>
        <v>#N/A</v>
      </c>
      <c r="P407" s="59">
        <v>408</v>
      </c>
    </row>
    <row r="408" spans="1:16">
      <c r="A408" s="59">
        <v>6215</v>
      </c>
      <c r="B408" s="59">
        <v>3</v>
      </c>
      <c r="C408" s="59">
        <v>1</v>
      </c>
      <c r="D408" s="59">
        <v>1</v>
      </c>
      <c r="E408" s="59" t="s">
        <v>80</v>
      </c>
      <c r="F408" s="59">
        <v>3</v>
      </c>
      <c r="G408" s="59">
        <v>2</v>
      </c>
      <c r="H408" s="59">
        <v>7</v>
      </c>
      <c r="I408" s="59">
        <v>7</v>
      </c>
      <c r="J408" s="59">
        <v>23000</v>
      </c>
      <c r="K408" s="78">
        <f>VLOOKUP(jur[[#This Row],[hwycov_id]],cnf[],10,FALSE)</f>
        <v>23000</v>
      </c>
      <c r="L408" s="229">
        <f t="shared" si="18"/>
        <v>0</v>
      </c>
      <c r="M408" s="228">
        <f t="shared" si="19"/>
        <v>0</v>
      </c>
      <c r="N408" s="228">
        <f t="shared" si="20"/>
        <v>0</v>
      </c>
      <c r="O408" s="59" t="e">
        <f>VLOOKUP(jur[[#This Row],[hwycov_id]],check!$A$2:$P$26,16,FALSE)</f>
        <v>#N/A</v>
      </c>
      <c r="P408" s="59">
        <v>409</v>
      </c>
    </row>
    <row r="409" spans="1:16">
      <c r="A409" s="59">
        <v>4694</v>
      </c>
      <c r="B409" s="59">
        <v>3</v>
      </c>
      <c r="C409" s="59">
        <v>1</v>
      </c>
      <c r="D409" s="59">
        <v>2</v>
      </c>
      <c r="E409" s="59" t="s">
        <v>80</v>
      </c>
      <c r="F409" s="59">
        <v>3</v>
      </c>
      <c r="G409" s="59">
        <v>2</v>
      </c>
      <c r="H409" s="59">
        <v>7</v>
      </c>
      <c r="I409" s="59">
        <v>7</v>
      </c>
      <c r="J409" s="59">
        <v>23400</v>
      </c>
      <c r="K409" s="78">
        <f>VLOOKUP(jur[[#This Row],[hwycov_id]],cnf[],10,FALSE)</f>
        <v>23400</v>
      </c>
      <c r="L409" s="229">
        <f t="shared" si="18"/>
        <v>0</v>
      </c>
      <c r="M409" s="228">
        <f t="shared" si="19"/>
        <v>0</v>
      </c>
      <c r="N409" s="228">
        <f t="shared" si="20"/>
        <v>0</v>
      </c>
      <c r="O409" s="59" t="e">
        <f>VLOOKUP(jur[[#This Row],[hwycov_id]],check!$A$2:$P$26,16,FALSE)</f>
        <v>#N/A</v>
      </c>
      <c r="P409" s="59">
        <v>410</v>
      </c>
    </row>
    <row r="410" spans="1:16">
      <c r="A410" s="59">
        <v>4230</v>
      </c>
      <c r="B410" s="59">
        <v>3</v>
      </c>
      <c r="C410" s="59">
        <v>1</v>
      </c>
      <c r="D410" s="59">
        <v>2</v>
      </c>
      <c r="E410" s="59" t="s">
        <v>80</v>
      </c>
      <c r="F410" s="59">
        <v>3</v>
      </c>
      <c r="G410" s="59">
        <v>2</v>
      </c>
      <c r="H410" s="59">
        <v>7</v>
      </c>
      <c r="I410" s="59">
        <v>7</v>
      </c>
      <c r="J410" s="59">
        <v>24000</v>
      </c>
      <c r="K410" s="78">
        <f>VLOOKUP(jur[[#This Row],[hwycov_id]],cnf[],10,FALSE)</f>
        <v>24000</v>
      </c>
      <c r="L410" s="229">
        <f t="shared" si="18"/>
        <v>0</v>
      </c>
      <c r="M410" s="228">
        <f t="shared" si="19"/>
        <v>0</v>
      </c>
      <c r="N410" s="228">
        <f t="shared" si="20"/>
        <v>0</v>
      </c>
      <c r="O410" s="59" t="e">
        <f>VLOOKUP(jur[[#This Row],[hwycov_id]],check!$A$2:$P$26,16,FALSE)</f>
        <v>#N/A</v>
      </c>
      <c r="P410" s="59">
        <v>411</v>
      </c>
    </row>
    <row r="411" spans="1:16">
      <c r="A411" s="59">
        <v>473</v>
      </c>
      <c r="B411" s="59">
        <v>1</v>
      </c>
      <c r="C411" s="59">
        <v>2</v>
      </c>
      <c r="D411" s="59">
        <v>1</v>
      </c>
      <c r="E411" s="59" t="s">
        <v>77</v>
      </c>
      <c r="F411" s="59">
        <v>1</v>
      </c>
      <c r="G411" s="59">
        <v>2</v>
      </c>
      <c r="H411" s="59">
        <v>7</v>
      </c>
      <c r="I411" s="59">
        <v>7</v>
      </c>
      <c r="J411" s="59">
        <v>24018</v>
      </c>
      <c r="K411" s="78">
        <f>VLOOKUP(jur[[#This Row],[hwycov_id]],cnf[],10,FALSE)</f>
        <v>24018</v>
      </c>
      <c r="L411" s="229">
        <f t="shared" si="18"/>
        <v>0</v>
      </c>
      <c r="M411" s="228">
        <f t="shared" si="19"/>
        <v>0</v>
      </c>
      <c r="N411" s="228">
        <f t="shared" si="20"/>
        <v>0</v>
      </c>
      <c r="O411" s="59" t="e">
        <f>VLOOKUP(jur[[#This Row],[hwycov_id]],check!$A$2:$P$26,16,FALSE)</f>
        <v>#N/A</v>
      </c>
      <c r="P411" s="59">
        <v>412</v>
      </c>
    </row>
    <row r="412" spans="1:16">
      <c r="A412" s="59">
        <v>20840</v>
      </c>
      <c r="B412" s="59">
        <v>3</v>
      </c>
      <c r="C412" s="59">
        <v>1</v>
      </c>
      <c r="D412" s="59">
        <v>2</v>
      </c>
      <c r="E412" s="59" t="s">
        <v>80</v>
      </c>
      <c r="F412" s="59">
        <v>3</v>
      </c>
      <c r="G412" s="59">
        <v>2</v>
      </c>
      <c r="H412" s="59">
        <v>7</v>
      </c>
      <c r="I412" s="59">
        <v>7</v>
      </c>
      <c r="J412" s="59">
        <v>24300</v>
      </c>
      <c r="K412" s="78">
        <f>VLOOKUP(jur[[#This Row],[hwycov_id]],cnf[],10,FALSE)</f>
        <v>24300</v>
      </c>
      <c r="L412" s="229">
        <f t="shared" si="18"/>
        <v>0</v>
      </c>
      <c r="M412" s="228">
        <f t="shared" si="19"/>
        <v>0</v>
      </c>
      <c r="N412" s="228">
        <f t="shared" si="20"/>
        <v>0</v>
      </c>
      <c r="O412" s="59" t="e">
        <f>VLOOKUP(jur[[#This Row],[hwycov_id]],check!$A$2:$P$26,16,FALSE)</f>
        <v>#N/A</v>
      </c>
      <c r="P412" s="59">
        <v>413</v>
      </c>
    </row>
    <row r="413" spans="1:16">
      <c r="A413" s="59">
        <v>4713</v>
      </c>
      <c r="B413" s="59">
        <v>3</v>
      </c>
      <c r="C413" s="59">
        <v>1</v>
      </c>
      <c r="D413" s="59">
        <v>1</v>
      </c>
      <c r="E413" s="59" t="s">
        <v>80</v>
      </c>
      <c r="F413" s="59">
        <v>3</v>
      </c>
      <c r="G413" s="59">
        <v>2</v>
      </c>
      <c r="H413" s="59">
        <v>7</v>
      </c>
      <c r="I413" s="59">
        <v>7</v>
      </c>
      <c r="J413" s="59">
        <v>24400</v>
      </c>
      <c r="K413" s="78">
        <f>VLOOKUP(jur[[#This Row],[hwycov_id]],cnf[],10,FALSE)</f>
        <v>24400</v>
      </c>
      <c r="L413" s="229">
        <f t="shared" si="18"/>
        <v>0</v>
      </c>
      <c r="M413" s="228">
        <f t="shared" si="19"/>
        <v>0</v>
      </c>
      <c r="N413" s="228">
        <f t="shared" si="20"/>
        <v>0</v>
      </c>
      <c r="O413" s="59" t="e">
        <f>VLOOKUP(jur[[#This Row],[hwycov_id]],check!$A$2:$P$26,16,FALSE)</f>
        <v>#N/A</v>
      </c>
      <c r="P413" s="59">
        <v>414</v>
      </c>
    </row>
    <row r="414" spans="1:16">
      <c r="A414" s="59">
        <v>513</v>
      </c>
      <c r="B414" s="59">
        <v>1</v>
      </c>
      <c r="C414" s="59">
        <v>2</v>
      </c>
      <c r="D414" s="59">
        <v>1</v>
      </c>
      <c r="E414" s="59" t="s">
        <v>77</v>
      </c>
      <c r="F414" s="59">
        <v>1</v>
      </c>
      <c r="G414" s="59">
        <v>2</v>
      </c>
      <c r="H414" s="59">
        <v>7</v>
      </c>
      <c r="I414" s="59">
        <v>7</v>
      </c>
      <c r="J414" s="59">
        <v>25041</v>
      </c>
      <c r="K414" s="78">
        <f>VLOOKUP(jur[[#This Row],[hwycov_id]],cnf[],10,FALSE)</f>
        <v>25041</v>
      </c>
      <c r="L414" s="229">
        <f t="shared" si="18"/>
        <v>0</v>
      </c>
      <c r="M414" s="228">
        <f t="shared" si="19"/>
        <v>0</v>
      </c>
      <c r="N414" s="228">
        <f t="shared" si="20"/>
        <v>0</v>
      </c>
      <c r="O414" s="59" t="e">
        <f>VLOOKUP(jur[[#This Row],[hwycov_id]],check!$A$2:$P$26,16,FALSE)</f>
        <v>#N/A</v>
      </c>
      <c r="P414" s="59">
        <v>415</v>
      </c>
    </row>
    <row r="415" spans="1:16">
      <c r="A415" s="59">
        <v>12432</v>
      </c>
      <c r="B415" s="59">
        <v>4</v>
      </c>
      <c r="C415" s="59">
        <v>1</v>
      </c>
      <c r="D415" s="59">
        <v>2</v>
      </c>
      <c r="E415" s="59" t="s">
        <v>80</v>
      </c>
      <c r="F415" s="59">
        <v>4</v>
      </c>
      <c r="G415" s="59">
        <v>2</v>
      </c>
      <c r="H415" s="59">
        <v>7</v>
      </c>
      <c r="I415" s="59">
        <v>7</v>
      </c>
      <c r="J415" s="59">
        <v>25100</v>
      </c>
      <c r="K415" s="78">
        <f>VLOOKUP(jur[[#This Row],[hwycov_id]],cnf[],10,FALSE)</f>
        <v>25100</v>
      </c>
      <c r="L415" s="229">
        <f t="shared" si="18"/>
        <v>0</v>
      </c>
      <c r="M415" s="228">
        <f t="shared" si="19"/>
        <v>0</v>
      </c>
      <c r="N415" s="228">
        <f t="shared" si="20"/>
        <v>0</v>
      </c>
      <c r="O415" s="59" t="e">
        <f>VLOOKUP(jur[[#This Row],[hwycov_id]],check!$A$2:$P$26,16,FALSE)</f>
        <v>#N/A</v>
      </c>
      <c r="P415" s="59">
        <v>416</v>
      </c>
    </row>
    <row r="416" spans="1:16">
      <c r="A416" s="59">
        <v>3268</v>
      </c>
      <c r="B416" s="59">
        <v>3</v>
      </c>
      <c r="C416" s="59">
        <v>1</v>
      </c>
      <c r="D416" s="59">
        <v>2</v>
      </c>
      <c r="E416" s="59" t="s">
        <v>80</v>
      </c>
      <c r="F416" s="59">
        <v>3</v>
      </c>
      <c r="G416" s="59">
        <v>2</v>
      </c>
      <c r="H416" s="59">
        <v>7</v>
      </c>
      <c r="I416" s="59">
        <v>7</v>
      </c>
      <c r="J416" s="59">
        <v>25700</v>
      </c>
      <c r="K416" s="78">
        <f>VLOOKUP(jur[[#This Row],[hwycov_id]],cnf[],10,FALSE)</f>
        <v>25700</v>
      </c>
      <c r="L416" s="229">
        <f t="shared" si="18"/>
        <v>0</v>
      </c>
      <c r="M416" s="228">
        <f t="shared" si="19"/>
        <v>0</v>
      </c>
      <c r="N416" s="228">
        <f t="shared" si="20"/>
        <v>0</v>
      </c>
      <c r="O416" s="59" t="e">
        <f>VLOOKUP(jur[[#This Row],[hwycov_id]],check!$A$2:$P$26,16,FALSE)</f>
        <v>#N/A</v>
      </c>
      <c r="P416" s="59">
        <v>417</v>
      </c>
    </row>
    <row r="417" spans="1:16">
      <c r="A417" s="59">
        <v>1544</v>
      </c>
      <c r="B417" s="59">
        <v>3</v>
      </c>
      <c r="C417" s="59">
        <v>1</v>
      </c>
      <c r="D417" s="59">
        <v>2</v>
      </c>
      <c r="E417" s="59" t="s">
        <v>80</v>
      </c>
      <c r="F417" s="59">
        <v>3</v>
      </c>
      <c r="G417" s="59">
        <v>2</v>
      </c>
      <c r="H417" s="59">
        <v>7</v>
      </c>
      <c r="I417" s="59">
        <v>7</v>
      </c>
      <c r="J417" s="59">
        <v>25700</v>
      </c>
      <c r="K417" s="78">
        <f>VLOOKUP(jur[[#This Row],[hwycov_id]],cnf[],10,FALSE)</f>
        <v>25700</v>
      </c>
      <c r="L417" s="229">
        <f t="shared" si="18"/>
        <v>0</v>
      </c>
      <c r="M417" s="228">
        <f t="shared" si="19"/>
        <v>0</v>
      </c>
      <c r="N417" s="228">
        <f t="shared" si="20"/>
        <v>0</v>
      </c>
      <c r="O417" s="59" t="e">
        <f>VLOOKUP(jur[[#This Row],[hwycov_id]],check!$A$2:$P$26,16,FALSE)</f>
        <v>#N/A</v>
      </c>
      <c r="P417" s="59">
        <v>418</v>
      </c>
    </row>
    <row r="418" spans="1:16">
      <c r="A418" s="59">
        <v>20653</v>
      </c>
      <c r="B418" s="59">
        <v>3</v>
      </c>
      <c r="C418" s="59">
        <v>1</v>
      </c>
      <c r="D418" s="59">
        <v>2</v>
      </c>
      <c r="E418" s="59" t="s">
        <v>80</v>
      </c>
      <c r="F418" s="59">
        <v>3</v>
      </c>
      <c r="G418" s="59">
        <v>2</v>
      </c>
      <c r="H418" s="59">
        <v>7</v>
      </c>
      <c r="I418" s="59">
        <v>7</v>
      </c>
      <c r="J418" s="59">
        <v>25800</v>
      </c>
      <c r="K418" s="78">
        <f>VLOOKUP(jur[[#This Row],[hwycov_id]],cnf[],10,FALSE)</f>
        <v>25800</v>
      </c>
      <c r="L418" s="229">
        <f t="shared" si="18"/>
        <v>0</v>
      </c>
      <c r="M418" s="228">
        <f t="shared" si="19"/>
        <v>0</v>
      </c>
      <c r="N418" s="228">
        <f t="shared" si="20"/>
        <v>0</v>
      </c>
      <c r="O418" s="59" t="e">
        <f>VLOOKUP(jur[[#This Row],[hwycov_id]],check!$A$2:$P$26,16,FALSE)</f>
        <v>#N/A</v>
      </c>
      <c r="P418" s="59">
        <v>419</v>
      </c>
    </row>
    <row r="419" spans="1:16">
      <c r="A419" s="59">
        <v>4695</v>
      </c>
      <c r="B419" s="59">
        <v>3</v>
      </c>
      <c r="C419" s="59">
        <v>1</v>
      </c>
      <c r="D419" s="59">
        <v>2</v>
      </c>
      <c r="E419" s="59" t="s">
        <v>80</v>
      </c>
      <c r="F419" s="59">
        <v>3</v>
      </c>
      <c r="G419" s="59">
        <v>2</v>
      </c>
      <c r="H419" s="59">
        <v>7</v>
      </c>
      <c r="I419" s="59">
        <v>7</v>
      </c>
      <c r="J419" s="59">
        <v>25900</v>
      </c>
      <c r="K419" s="78">
        <f>VLOOKUP(jur[[#This Row],[hwycov_id]],cnf[],10,FALSE)</f>
        <v>25900</v>
      </c>
      <c r="L419" s="229">
        <f t="shared" si="18"/>
        <v>0</v>
      </c>
      <c r="M419" s="228">
        <f t="shared" si="19"/>
        <v>0</v>
      </c>
      <c r="N419" s="228">
        <f t="shared" si="20"/>
        <v>0</v>
      </c>
      <c r="O419" s="59" t="e">
        <f>VLOOKUP(jur[[#This Row],[hwycov_id]],check!$A$2:$P$26,16,FALSE)</f>
        <v>#N/A</v>
      </c>
      <c r="P419" s="59">
        <v>420</v>
      </c>
    </row>
    <row r="420" spans="1:16">
      <c r="A420" s="59">
        <v>6183</v>
      </c>
      <c r="B420" s="59">
        <v>3</v>
      </c>
      <c r="C420" s="59">
        <v>1</v>
      </c>
      <c r="D420" s="59">
        <v>2</v>
      </c>
      <c r="E420" s="59" t="s">
        <v>80</v>
      </c>
      <c r="F420" s="59">
        <v>3</v>
      </c>
      <c r="G420" s="59">
        <v>2</v>
      </c>
      <c r="H420" s="59">
        <v>7</v>
      </c>
      <c r="I420" s="59">
        <v>7</v>
      </c>
      <c r="J420" s="59">
        <v>27600</v>
      </c>
      <c r="K420" s="78">
        <f>VLOOKUP(jur[[#This Row],[hwycov_id]],cnf[],10,FALSE)</f>
        <v>27600</v>
      </c>
      <c r="L420" s="229">
        <f t="shared" si="18"/>
        <v>0</v>
      </c>
      <c r="M420" s="228">
        <f t="shared" si="19"/>
        <v>0</v>
      </c>
      <c r="N420" s="228">
        <f t="shared" si="20"/>
        <v>0</v>
      </c>
      <c r="O420" s="59" t="e">
        <f>VLOOKUP(jur[[#This Row],[hwycov_id]],check!$A$2:$P$26,16,FALSE)</f>
        <v>#N/A</v>
      </c>
      <c r="P420" s="59">
        <v>421</v>
      </c>
    </row>
    <row r="421" spans="1:16">
      <c r="A421" s="59">
        <v>12830</v>
      </c>
      <c r="B421" s="59">
        <v>1</v>
      </c>
      <c r="C421" s="59">
        <v>1</v>
      </c>
      <c r="D421" s="59">
        <v>1</v>
      </c>
      <c r="E421" s="59" t="s">
        <v>78</v>
      </c>
      <c r="F421" s="59">
        <v>1</v>
      </c>
      <c r="G421" s="59">
        <v>2</v>
      </c>
      <c r="H421" s="59">
        <v>7</v>
      </c>
      <c r="I421" s="59">
        <v>7</v>
      </c>
      <c r="J421" s="59">
        <v>28222</v>
      </c>
      <c r="K421" s="78">
        <f>VLOOKUP(jur[[#This Row],[hwycov_id]],cnf[],10,FALSE)</f>
        <v>28222</v>
      </c>
      <c r="L421" s="229">
        <f t="shared" si="18"/>
        <v>0</v>
      </c>
      <c r="M421" s="228">
        <f t="shared" si="19"/>
        <v>0</v>
      </c>
      <c r="N421" s="228">
        <f t="shared" si="20"/>
        <v>0</v>
      </c>
      <c r="O421" s="59" t="e">
        <f>VLOOKUP(jur[[#This Row],[hwycov_id]],check!$A$2:$P$26,16,FALSE)</f>
        <v>#N/A</v>
      </c>
      <c r="P421" s="59">
        <v>422</v>
      </c>
    </row>
    <row r="422" spans="1:16">
      <c r="A422" s="59">
        <v>22472</v>
      </c>
      <c r="B422" s="59">
        <v>3</v>
      </c>
      <c r="C422" s="59">
        <v>1</v>
      </c>
      <c r="D422" s="59">
        <v>2</v>
      </c>
      <c r="E422" s="59" t="s">
        <v>80</v>
      </c>
      <c r="F422" s="59">
        <v>3</v>
      </c>
      <c r="G422" s="59">
        <v>2</v>
      </c>
      <c r="H422" s="59">
        <v>7</v>
      </c>
      <c r="I422" s="59">
        <v>7</v>
      </c>
      <c r="J422" s="59">
        <v>28300</v>
      </c>
      <c r="K422" s="78">
        <f>VLOOKUP(jur[[#This Row],[hwycov_id]],cnf[],10,FALSE)</f>
        <v>28300</v>
      </c>
      <c r="L422" s="229">
        <f t="shared" si="18"/>
        <v>0</v>
      </c>
      <c r="M422" s="228">
        <f t="shared" si="19"/>
        <v>0</v>
      </c>
      <c r="N422" s="228">
        <f t="shared" si="20"/>
        <v>0</v>
      </c>
      <c r="O422" s="59" t="e">
        <f>VLOOKUP(jur[[#This Row],[hwycov_id]],check!$A$2:$P$26,16,FALSE)</f>
        <v>#N/A</v>
      </c>
      <c r="P422" s="59">
        <v>423</v>
      </c>
    </row>
    <row r="423" spans="1:16">
      <c r="A423" s="59">
        <v>17881</v>
      </c>
      <c r="B423" s="59">
        <v>3</v>
      </c>
      <c r="C423" s="59">
        <v>1</v>
      </c>
      <c r="D423" s="59">
        <v>2</v>
      </c>
      <c r="E423" s="59" t="s">
        <v>80</v>
      </c>
      <c r="F423" s="59">
        <v>3</v>
      </c>
      <c r="G423" s="59">
        <v>2</v>
      </c>
      <c r="H423" s="59">
        <v>7</v>
      </c>
      <c r="I423" s="59">
        <v>7</v>
      </c>
      <c r="J423" s="59">
        <v>29300</v>
      </c>
      <c r="K423" s="78">
        <f>VLOOKUP(jur[[#This Row],[hwycov_id]],cnf[],10,FALSE)</f>
        <v>29300</v>
      </c>
      <c r="L423" s="229">
        <f t="shared" si="18"/>
        <v>0</v>
      </c>
      <c r="M423" s="228">
        <f t="shared" si="19"/>
        <v>0</v>
      </c>
      <c r="N423" s="228">
        <f t="shared" si="20"/>
        <v>0</v>
      </c>
      <c r="O423" s="59" t="e">
        <f>VLOOKUP(jur[[#This Row],[hwycov_id]],check!$A$2:$P$26,16,FALSE)</f>
        <v>#N/A</v>
      </c>
      <c r="P423" s="59">
        <v>424</v>
      </c>
    </row>
    <row r="424" spans="1:16">
      <c r="A424" s="59">
        <v>1491</v>
      </c>
      <c r="B424" s="59">
        <v>3</v>
      </c>
      <c r="C424" s="59">
        <v>1</v>
      </c>
      <c r="D424" s="59">
        <v>2</v>
      </c>
      <c r="E424" s="59" t="s">
        <v>80</v>
      </c>
      <c r="F424" s="59">
        <v>3</v>
      </c>
      <c r="G424" s="59">
        <v>3</v>
      </c>
      <c r="H424" s="59">
        <v>7</v>
      </c>
      <c r="I424" s="59">
        <v>7</v>
      </c>
      <c r="J424" s="59">
        <v>32000</v>
      </c>
      <c r="K424" s="78">
        <f>VLOOKUP(jur[[#This Row],[hwycov_id]],cnf[],10,FALSE)</f>
        <v>32000</v>
      </c>
      <c r="L424" s="229">
        <f t="shared" si="18"/>
        <v>0</v>
      </c>
      <c r="M424" s="228">
        <f t="shared" si="19"/>
        <v>0</v>
      </c>
      <c r="N424" s="228">
        <f t="shared" si="20"/>
        <v>0</v>
      </c>
      <c r="O424" s="59" t="e">
        <f>VLOOKUP(jur[[#This Row],[hwycov_id]],check!$A$2:$P$26,16,FALSE)</f>
        <v>#N/A</v>
      </c>
      <c r="P424" s="59">
        <v>425</v>
      </c>
    </row>
    <row r="425" spans="1:16">
      <c r="A425" s="59">
        <v>4758</v>
      </c>
      <c r="B425" s="59">
        <v>3</v>
      </c>
      <c r="C425" s="59">
        <v>1</v>
      </c>
      <c r="D425" s="59">
        <v>1</v>
      </c>
      <c r="E425" s="59" t="s">
        <v>80</v>
      </c>
      <c r="F425" s="59">
        <v>3</v>
      </c>
      <c r="G425" s="59">
        <v>3</v>
      </c>
      <c r="H425" s="59">
        <v>7</v>
      </c>
      <c r="I425" s="59">
        <v>7</v>
      </c>
      <c r="J425" s="59">
        <v>32100</v>
      </c>
      <c r="K425" s="78">
        <f>VLOOKUP(jur[[#This Row],[hwycov_id]],cnf[],10,FALSE)</f>
        <v>32100</v>
      </c>
      <c r="L425" s="229">
        <f t="shared" si="18"/>
        <v>0</v>
      </c>
      <c r="M425" s="228">
        <f t="shared" si="19"/>
        <v>0</v>
      </c>
      <c r="N425" s="228">
        <f t="shared" si="20"/>
        <v>0</v>
      </c>
      <c r="O425" s="59" t="e">
        <f>VLOOKUP(jur[[#This Row],[hwycov_id]],check!$A$2:$P$26,16,FALSE)</f>
        <v>#N/A</v>
      </c>
      <c r="P425" s="59">
        <v>426</v>
      </c>
    </row>
    <row r="426" spans="1:16">
      <c r="A426" s="59">
        <v>20848</v>
      </c>
      <c r="B426" s="59">
        <v>3</v>
      </c>
      <c r="C426" s="59">
        <v>1</v>
      </c>
      <c r="D426" s="59">
        <v>1</v>
      </c>
      <c r="E426" s="59" t="s">
        <v>80</v>
      </c>
      <c r="F426" s="59">
        <v>3</v>
      </c>
      <c r="G426" s="59">
        <v>3</v>
      </c>
      <c r="H426" s="59">
        <v>7</v>
      </c>
      <c r="I426" s="59">
        <v>7</v>
      </c>
      <c r="J426" s="59">
        <v>37500</v>
      </c>
      <c r="K426" s="78">
        <f>VLOOKUP(jur[[#This Row],[hwycov_id]],cnf[],10,FALSE)</f>
        <v>37500</v>
      </c>
      <c r="L426" s="229">
        <f t="shared" si="18"/>
        <v>0</v>
      </c>
      <c r="M426" s="228">
        <f t="shared" si="19"/>
        <v>0</v>
      </c>
      <c r="N426" s="228">
        <f t="shared" si="20"/>
        <v>0</v>
      </c>
      <c r="O426" s="59" t="e">
        <f>VLOOKUP(jur[[#This Row],[hwycov_id]],check!$A$2:$P$26,16,FALSE)</f>
        <v>#N/A</v>
      </c>
      <c r="P426" s="59">
        <v>427</v>
      </c>
    </row>
    <row r="427" spans="1:16">
      <c r="A427" s="59">
        <v>5215</v>
      </c>
      <c r="B427" s="59">
        <v>2</v>
      </c>
      <c r="C427" s="59">
        <v>1</v>
      </c>
      <c r="D427" s="59">
        <v>2</v>
      </c>
      <c r="E427" s="59" t="s">
        <v>80</v>
      </c>
      <c r="F427" s="59">
        <v>3</v>
      </c>
      <c r="G427" s="59">
        <v>3</v>
      </c>
      <c r="H427" s="59">
        <v>7</v>
      </c>
      <c r="I427" s="59">
        <v>7</v>
      </c>
      <c r="J427" s="59">
        <v>38500</v>
      </c>
      <c r="K427" s="78">
        <f>VLOOKUP(jur[[#This Row],[hwycov_id]],cnf[],10,FALSE)</f>
        <v>38500</v>
      </c>
      <c r="L427" s="229">
        <f t="shared" si="18"/>
        <v>0</v>
      </c>
      <c r="M427" s="228">
        <f t="shared" si="19"/>
        <v>0</v>
      </c>
      <c r="N427" s="228">
        <f t="shared" si="20"/>
        <v>0</v>
      </c>
      <c r="O427" s="59" t="e">
        <f>VLOOKUP(jur[[#This Row],[hwycov_id]],check!$A$2:$P$26,16,FALSE)</f>
        <v>#N/A</v>
      </c>
      <c r="P427" s="59">
        <v>428</v>
      </c>
    </row>
    <row r="428" spans="1:16">
      <c r="A428" s="59">
        <v>15345</v>
      </c>
      <c r="B428" s="59">
        <v>3</v>
      </c>
      <c r="C428" s="59">
        <v>1</v>
      </c>
      <c r="D428" s="59">
        <v>2</v>
      </c>
      <c r="E428" s="59" t="s">
        <v>80</v>
      </c>
      <c r="F428" s="59">
        <v>3</v>
      </c>
      <c r="G428" s="59">
        <v>3</v>
      </c>
      <c r="H428" s="59">
        <v>7</v>
      </c>
      <c r="I428" s="59">
        <v>7</v>
      </c>
      <c r="J428" s="59">
        <v>38600</v>
      </c>
      <c r="K428" s="78">
        <f>VLOOKUP(jur[[#This Row],[hwycov_id]],cnf[],10,FALSE)</f>
        <v>38600</v>
      </c>
      <c r="L428" s="229">
        <f t="shared" si="18"/>
        <v>0</v>
      </c>
      <c r="M428" s="228">
        <f t="shared" si="19"/>
        <v>0</v>
      </c>
      <c r="N428" s="228">
        <f t="shared" si="20"/>
        <v>0</v>
      </c>
      <c r="O428" s="59" t="e">
        <f>VLOOKUP(jur[[#This Row],[hwycov_id]],check!$A$2:$P$26,16,FALSE)</f>
        <v>#N/A</v>
      </c>
      <c r="P428" s="59">
        <v>429</v>
      </c>
    </row>
    <row r="429" spans="1:16">
      <c r="A429" s="59">
        <v>12823</v>
      </c>
      <c r="B429" s="59">
        <v>1</v>
      </c>
      <c r="C429" s="59">
        <v>1</v>
      </c>
      <c r="D429" s="59">
        <v>1</v>
      </c>
      <c r="E429" s="59" t="s">
        <v>78</v>
      </c>
      <c r="F429" s="59">
        <v>1</v>
      </c>
      <c r="G429" s="59">
        <v>3</v>
      </c>
      <c r="H429" s="59">
        <v>7</v>
      </c>
      <c r="I429" s="59">
        <v>7</v>
      </c>
      <c r="J429" s="59">
        <v>39132</v>
      </c>
      <c r="K429" s="78">
        <f>VLOOKUP(jur[[#This Row],[hwycov_id]],cnf[],10,FALSE)</f>
        <v>39132</v>
      </c>
      <c r="L429" s="229">
        <f t="shared" si="18"/>
        <v>0</v>
      </c>
      <c r="M429" s="228">
        <f t="shared" si="19"/>
        <v>0</v>
      </c>
      <c r="N429" s="228">
        <f t="shared" si="20"/>
        <v>0</v>
      </c>
      <c r="O429" s="59" t="e">
        <f>VLOOKUP(jur[[#This Row],[hwycov_id]],check!$A$2:$P$26,16,FALSE)</f>
        <v>#N/A</v>
      </c>
      <c r="P429" s="59">
        <v>430</v>
      </c>
    </row>
    <row r="430" spans="1:16">
      <c r="A430" s="59">
        <v>12880</v>
      </c>
      <c r="B430" s="59">
        <v>3</v>
      </c>
      <c r="C430" s="59">
        <v>1</v>
      </c>
      <c r="D430" s="59">
        <v>2</v>
      </c>
      <c r="E430" s="59" t="s">
        <v>80</v>
      </c>
      <c r="F430" s="59">
        <v>3</v>
      </c>
      <c r="G430" s="59">
        <v>5</v>
      </c>
      <c r="H430" s="59">
        <v>7</v>
      </c>
      <c r="I430" s="59">
        <v>7</v>
      </c>
      <c r="J430" s="59">
        <v>54300</v>
      </c>
      <c r="K430" s="78">
        <f>VLOOKUP(jur[[#This Row],[hwycov_id]],cnf[],10,FALSE)</f>
        <v>54300</v>
      </c>
      <c r="L430" s="229">
        <f t="shared" si="18"/>
        <v>0</v>
      </c>
      <c r="M430" s="228">
        <f t="shared" si="19"/>
        <v>0</v>
      </c>
      <c r="N430" s="228">
        <f t="shared" si="20"/>
        <v>0</v>
      </c>
      <c r="O430" s="59" t="e">
        <f>VLOOKUP(jur[[#This Row],[hwycov_id]],check!$A$2:$P$26,16,FALSE)</f>
        <v>#N/A</v>
      </c>
      <c r="P430" s="59">
        <v>431</v>
      </c>
    </row>
    <row r="431" spans="1:16">
      <c r="A431" s="59">
        <v>17892</v>
      </c>
      <c r="B431" s="59">
        <v>3</v>
      </c>
      <c r="C431" s="59">
        <v>1</v>
      </c>
      <c r="D431" s="59">
        <v>2</v>
      </c>
      <c r="E431" s="59" t="s">
        <v>80</v>
      </c>
      <c r="F431" s="59">
        <v>3</v>
      </c>
      <c r="G431" s="59">
        <v>5</v>
      </c>
      <c r="H431" s="59">
        <v>7</v>
      </c>
      <c r="I431" s="59">
        <v>7</v>
      </c>
      <c r="J431" s="59">
        <v>55600</v>
      </c>
      <c r="K431" s="78">
        <f>VLOOKUP(jur[[#This Row],[hwycov_id]],cnf[],10,FALSE)</f>
        <v>55600</v>
      </c>
      <c r="L431" s="229">
        <f t="shared" si="18"/>
        <v>0</v>
      </c>
      <c r="M431" s="228">
        <f t="shared" si="19"/>
        <v>0</v>
      </c>
      <c r="N431" s="228">
        <f t="shared" si="20"/>
        <v>0</v>
      </c>
      <c r="O431" s="59" t="e">
        <f>VLOOKUP(jur[[#This Row],[hwycov_id]],check!$A$2:$P$26,16,FALSE)</f>
        <v>#N/A</v>
      </c>
      <c r="P431" s="59">
        <v>432</v>
      </c>
    </row>
    <row r="432" spans="1:16">
      <c r="A432" s="59">
        <v>12832</v>
      </c>
      <c r="B432" s="59">
        <v>2</v>
      </c>
      <c r="C432" s="59">
        <v>1</v>
      </c>
      <c r="D432" s="59">
        <v>2</v>
      </c>
      <c r="E432" s="59" t="s">
        <v>82</v>
      </c>
      <c r="F432" s="59">
        <v>3</v>
      </c>
      <c r="G432" s="59">
        <v>5</v>
      </c>
      <c r="H432" s="59">
        <v>7</v>
      </c>
      <c r="I432" s="59">
        <v>7</v>
      </c>
      <c r="J432" s="59">
        <v>59338</v>
      </c>
      <c r="K432" s="78">
        <f>VLOOKUP(jur[[#This Row],[hwycov_id]],cnf[],10,FALSE)</f>
        <v>59338</v>
      </c>
      <c r="L432" s="229">
        <f t="shared" si="18"/>
        <v>0</v>
      </c>
      <c r="M432" s="228">
        <f t="shared" si="19"/>
        <v>0</v>
      </c>
      <c r="N432" s="228">
        <f t="shared" si="20"/>
        <v>0</v>
      </c>
      <c r="O432" s="59" t="e">
        <f>VLOOKUP(jur[[#This Row],[hwycov_id]],check!$A$2:$P$26,16,FALSE)</f>
        <v>#N/A</v>
      </c>
      <c r="P432" s="59">
        <v>433</v>
      </c>
    </row>
    <row r="433" spans="1:16">
      <c r="A433" s="59">
        <v>28569</v>
      </c>
      <c r="B433" s="59">
        <v>1</v>
      </c>
      <c r="C433" s="59">
        <v>1</v>
      </c>
      <c r="D433" s="59">
        <v>1</v>
      </c>
      <c r="E433" s="59" t="s">
        <v>82</v>
      </c>
      <c r="F433" s="59">
        <v>1</v>
      </c>
      <c r="G433" s="59">
        <v>6</v>
      </c>
      <c r="H433" s="59">
        <v>7</v>
      </c>
      <c r="I433" s="59">
        <v>7</v>
      </c>
      <c r="J433" s="59">
        <v>62111</v>
      </c>
      <c r="K433" s="78">
        <f>VLOOKUP(jur[[#This Row],[hwycov_id]],cnf[],10,FALSE)</f>
        <v>62111</v>
      </c>
      <c r="L433" s="229">
        <f t="shared" si="18"/>
        <v>0</v>
      </c>
      <c r="M433" s="228">
        <f t="shared" si="19"/>
        <v>0</v>
      </c>
      <c r="N433" s="228">
        <f t="shared" si="20"/>
        <v>0</v>
      </c>
      <c r="O433" s="59" t="e">
        <f>VLOOKUP(jur[[#This Row],[hwycov_id]],check!$A$2:$P$26,16,FALSE)</f>
        <v>#N/A</v>
      </c>
      <c r="P433" s="59">
        <v>434</v>
      </c>
    </row>
    <row r="434" spans="1:16">
      <c r="A434" s="59">
        <v>558</v>
      </c>
      <c r="B434" s="59">
        <v>1</v>
      </c>
      <c r="C434" s="59">
        <v>1</v>
      </c>
      <c r="D434" s="59">
        <v>1</v>
      </c>
      <c r="E434" s="59" t="s">
        <v>78</v>
      </c>
      <c r="F434" s="59">
        <v>1</v>
      </c>
      <c r="G434" s="59">
        <v>6</v>
      </c>
      <c r="H434" s="59">
        <v>7</v>
      </c>
      <c r="I434" s="59">
        <v>7</v>
      </c>
      <c r="J434" s="59">
        <v>62320</v>
      </c>
      <c r="K434" s="78">
        <f>VLOOKUP(jur[[#This Row],[hwycov_id]],cnf[],10,FALSE)</f>
        <v>62320</v>
      </c>
      <c r="L434" s="229">
        <f t="shared" si="18"/>
        <v>0</v>
      </c>
      <c r="M434" s="228">
        <f t="shared" si="19"/>
        <v>0</v>
      </c>
      <c r="N434" s="228">
        <f t="shared" si="20"/>
        <v>0</v>
      </c>
      <c r="O434" s="59" t="e">
        <f>VLOOKUP(jur[[#This Row],[hwycov_id]],check!$A$2:$P$26,16,FALSE)</f>
        <v>#N/A</v>
      </c>
      <c r="P434" s="59">
        <v>436</v>
      </c>
    </row>
    <row r="435" spans="1:16">
      <c r="A435" s="59">
        <v>12749</v>
      </c>
      <c r="B435" s="59">
        <v>1</v>
      </c>
      <c r="C435" s="59">
        <v>1</v>
      </c>
      <c r="D435" s="59">
        <v>1</v>
      </c>
      <c r="E435" s="59" t="s">
        <v>78</v>
      </c>
      <c r="F435" s="59">
        <v>1</v>
      </c>
      <c r="G435" s="59">
        <v>7</v>
      </c>
      <c r="H435" s="59">
        <v>7</v>
      </c>
      <c r="I435" s="59">
        <v>7</v>
      </c>
      <c r="J435" s="59">
        <v>71776</v>
      </c>
      <c r="K435" s="78">
        <f>VLOOKUP(jur[[#This Row],[hwycov_id]],cnf[],10,FALSE)</f>
        <v>71776</v>
      </c>
      <c r="L435" s="229">
        <f t="shared" si="18"/>
        <v>0</v>
      </c>
      <c r="M435" s="228">
        <f t="shared" si="19"/>
        <v>0</v>
      </c>
      <c r="N435" s="228">
        <f t="shared" si="20"/>
        <v>0</v>
      </c>
      <c r="O435" s="59" t="e">
        <f>VLOOKUP(jur[[#This Row],[hwycov_id]],check!$A$2:$P$26,16,FALSE)</f>
        <v>#N/A</v>
      </c>
      <c r="P435" s="59">
        <v>437</v>
      </c>
    </row>
    <row r="436" spans="1:16">
      <c r="A436" s="59">
        <v>31193</v>
      </c>
      <c r="B436" s="59">
        <v>1</v>
      </c>
      <c r="C436" s="59">
        <v>1</v>
      </c>
      <c r="D436" s="59">
        <v>1</v>
      </c>
      <c r="E436" s="59" t="s">
        <v>77</v>
      </c>
      <c r="F436" s="59">
        <v>1</v>
      </c>
      <c r="G436" s="59">
        <v>7</v>
      </c>
      <c r="H436" s="59">
        <v>7</v>
      </c>
      <c r="I436" s="59">
        <v>7</v>
      </c>
      <c r="J436" s="59">
        <v>73452</v>
      </c>
      <c r="K436" s="78">
        <f>VLOOKUP(jur[[#This Row],[hwycov_id]],cnf[],10,FALSE)</f>
        <v>73452</v>
      </c>
      <c r="L436" s="229">
        <f t="shared" si="18"/>
        <v>0</v>
      </c>
      <c r="M436" s="228">
        <f t="shared" si="19"/>
        <v>0</v>
      </c>
      <c r="N436" s="228">
        <f t="shared" si="20"/>
        <v>0</v>
      </c>
      <c r="O436" s="59" t="e">
        <f>VLOOKUP(jur[[#This Row],[hwycov_id]],check!$A$2:$P$26,16,FALSE)</f>
        <v>#N/A</v>
      </c>
      <c r="P436" s="59">
        <v>438</v>
      </c>
    </row>
    <row r="437" spans="1:16">
      <c r="A437" s="59">
        <v>27184</v>
      </c>
      <c r="B437" s="59">
        <v>1</v>
      </c>
      <c r="C437" s="59">
        <v>1</v>
      </c>
      <c r="D437" s="59">
        <v>1</v>
      </c>
      <c r="E437" s="59" t="s">
        <v>82</v>
      </c>
      <c r="F437" s="59">
        <v>1</v>
      </c>
      <c r="G437" s="59">
        <v>7</v>
      </c>
      <c r="H437" s="59">
        <v>7</v>
      </c>
      <c r="I437" s="59">
        <v>7</v>
      </c>
      <c r="J437" s="59">
        <v>76030</v>
      </c>
      <c r="K437" s="78">
        <f>VLOOKUP(jur[[#This Row],[hwycov_id]],cnf[],10,FALSE)</f>
        <v>76030</v>
      </c>
      <c r="L437" s="229">
        <f t="shared" si="18"/>
        <v>0</v>
      </c>
      <c r="M437" s="228">
        <f t="shared" si="19"/>
        <v>0</v>
      </c>
      <c r="N437" s="228">
        <f t="shared" si="20"/>
        <v>0</v>
      </c>
      <c r="O437" s="59" t="e">
        <f>VLOOKUP(jur[[#This Row],[hwycov_id]],check!$A$2:$P$26,16,FALSE)</f>
        <v>#N/A</v>
      </c>
      <c r="P437" s="59">
        <v>440</v>
      </c>
    </row>
    <row r="438" spans="1:16">
      <c r="A438" s="59">
        <v>16871</v>
      </c>
      <c r="B438" s="59">
        <v>2</v>
      </c>
      <c r="C438" s="59">
        <v>1</v>
      </c>
      <c r="D438" s="59">
        <v>2</v>
      </c>
      <c r="E438" s="59" t="s">
        <v>80</v>
      </c>
      <c r="F438" s="59">
        <v>3</v>
      </c>
      <c r="G438" s="59">
        <v>7</v>
      </c>
      <c r="H438" s="59">
        <v>7</v>
      </c>
      <c r="I438" s="59">
        <v>7</v>
      </c>
      <c r="J438" s="59">
        <v>79300</v>
      </c>
      <c r="K438" s="78">
        <f>VLOOKUP(jur[[#This Row],[hwycov_id]],cnf[],10,FALSE)</f>
        <v>79300</v>
      </c>
      <c r="L438" s="229">
        <f t="shared" si="18"/>
        <v>0</v>
      </c>
      <c r="M438" s="228">
        <f t="shared" si="19"/>
        <v>0</v>
      </c>
      <c r="N438" s="228">
        <f t="shared" si="20"/>
        <v>0</v>
      </c>
      <c r="O438" s="59" t="e">
        <f>VLOOKUP(jur[[#This Row],[hwycov_id]],check!$A$2:$P$26,16,FALSE)</f>
        <v>#N/A</v>
      </c>
      <c r="P438" s="59">
        <v>441</v>
      </c>
    </row>
    <row r="439" spans="1:16">
      <c r="A439" s="59">
        <v>12944</v>
      </c>
      <c r="B439" s="59">
        <v>1</v>
      </c>
      <c r="C439" s="59">
        <v>1</v>
      </c>
      <c r="D439" s="59">
        <v>1</v>
      </c>
      <c r="E439" s="59" t="s">
        <v>77</v>
      </c>
      <c r="F439" s="59">
        <v>1</v>
      </c>
      <c r="G439" s="59">
        <v>8</v>
      </c>
      <c r="H439" s="59">
        <v>7</v>
      </c>
      <c r="I439" s="59">
        <v>7</v>
      </c>
      <c r="J439" s="59">
        <v>84346</v>
      </c>
      <c r="K439" s="78">
        <f>VLOOKUP(jur[[#This Row],[hwycov_id]],cnf[],10,FALSE)</f>
        <v>84346</v>
      </c>
      <c r="L439" s="229">
        <f t="shared" si="18"/>
        <v>0</v>
      </c>
      <c r="M439" s="228">
        <f t="shared" si="19"/>
        <v>0</v>
      </c>
      <c r="N439" s="228">
        <f t="shared" si="20"/>
        <v>0</v>
      </c>
      <c r="O439" s="59" t="e">
        <f>VLOOKUP(jur[[#This Row],[hwycov_id]],check!$A$2:$P$26,16,FALSE)</f>
        <v>#N/A</v>
      </c>
      <c r="P439" s="59">
        <v>442</v>
      </c>
    </row>
    <row r="440" spans="1:16">
      <c r="A440" s="59">
        <v>12929</v>
      </c>
      <c r="B440" s="59">
        <v>1</v>
      </c>
      <c r="C440" s="59">
        <v>1</v>
      </c>
      <c r="D440" s="59">
        <v>1</v>
      </c>
      <c r="E440" s="59" t="s">
        <v>82</v>
      </c>
      <c r="F440" s="59">
        <v>1</v>
      </c>
      <c r="G440" s="59">
        <v>8</v>
      </c>
      <c r="H440" s="59">
        <v>7</v>
      </c>
      <c r="I440" s="59">
        <v>7</v>
      </c>
      <c r="J440" s="59">
        <v>86241</v>
      </c>
      <c r="K440" s="78">
        <f>VLOOKUP(jur[[#This Row],[hwycov_id]],cnf[],10,FALSE)</f>
        <v>86241</v>
      </c>
      <c r="L440" s="229">
        <f t="shared" si="18"/>
        <v>0</v>
      </c>
      <c r="M440" s="228">
        <f t="shared" si="19"/>
        <v>0</v>
      </c>
      <c r="N440" s="228">
        <f t="shared" si="20"/>
        <v>0</v>
      </c>
      <c r="O440" s="59" t="e">
        <f>VLOOKUP(jur[[#This Row],[hwycov_id]],check!$A$2:$P$26,16,FALSE)</f>
        <v>#N/A</v>
      </c>
      <c r="P440" s="59">
        <v>443</v>
      </c>
    </row>
    <row r="441" spans="1:16">
      <c r="A441" s="59">
        <v>28587</v>
      </c>
      <c r="B441" s="59">
        <v>1</v>
      </c>
      <c r="C441" s="59">
        <v>1</v>
      </c>
      <c r="D441" s="59">
        <v>1</v>
      </c>
      <c r="E441" s="59" t="s">
        <v>77</v>
      </c>
      <c r="F441" s="59">
        <v>1</v>
      </c>
      <c r="G441" s="59">
        <v>9</v>
      </c>
      <c r="H441" s="59">
        <v>7</v>
      </c>
      <c r="I441" s="59">
        <v>7</v>
      </c>
      <c r="J441" s="59">
        <v>94384</v>
      </c>
      <c r="K441" s="78">
        <f>VLOOKUP(jur[[#This Row],[hwycov_id]],cnf[],10,FALSE)</f>
        <v>94384</v>
      </c>
      <c r="L441" s="229">
        <f t="shared" si="18"/>
        <v>0</v>
      </c>
      <c r="M441" s="228">
        <f t="shared" si="19"/>
        <v>0</v>
      </c>
      <c r="N441" s="228">
        <f t="shared" si="20"/>
        <v>0</v>
      </c>
      <c r="O441" s="59" t="e">
        <f>VLOOKUP(jur[[#This Row],[hwycov_id]],check!$A$2:$P$26,16,FALSE)</f>
        <v>#N/A</v>
      </c>
      <c r="P441" s="59">
        <v>444</v>
      </c>
    </row>
    <row r="442" spans="1:16">
      <c r="A442" s="59">
        <v>12946</v>
      </c>
      <c r="B442" s="59">
        <v>1</v>
      </c>
      <c r="C442" s="59">
        <v>1</v>
      </c>
      <c r="D442" s="59">
        <v>1</v>
      </c>
      <c r="E442" s="59" t="s">
        <v>77</v>
      </c>
      <c r="F442" s="59">
        <v>1</v>
      </c>
      <c r="G442" s="59">
        <v>9</v>
      </c>
      <c r="H442" s="59">
        <v>7</v>
      </c>
      <c r="I442" s="59">
        <v>7</v>
      </c>
      <c r="J442" s="59">
        <v>94852</v>
      </c>
      <c r="K442" s="78">
        <f>VLOOKUP(jur[[#This Row],[hwycov_id]],cnf[],10,FALSE)</f>
        <v>94852</v>
      </c>
      <c r="L442" s="229">
        <f t="shared" si="18"/>
        <v>0</v>
      </c>
      <c r="M442" s="228">
        <f t="shared" si="19"/>
        <v>0</v>
      </c>
      <c r="N442" s="228">
        <f t="shared" si="20"/>
        <v>0</v>
      </c>
      <c r="O442" s="59" t="e">
        <f>VLOOKUP(jur[[#This Row],[hwycov_id]],check!$A$2:$P$26,16,FALSE)</f>
        <v>#N/A</v>
      </c>
      <c r="P442" s="59">
        <v>445</v>
      </c>
    </row>
    <row r="443" spans="1:16">
      <c r="A443" s="59">
        <v>12943</v>
      </c>
      <c r="B443" s="59">
        <v>1</v>
      </c>
      <c r="C443" s="59">
        <v>1</v>
      </c>
      <c r="D443" s="59">
        <v>1</v>
      </c>
      <c r="E443" s="59" t="s">
        <v>82</v>
      </c>
      <c r="F443" s="59">
        <v>1</v>
      </c>
      <c r="G443" s="59">
        <v>9</v>
      </c>
      <c r="H443" s="59">
        <v>7</v>
      </c>
      <c r="I443" s="59">
        <v>7</v>
      </c>
      <c r="J443" s="59">
        <v>95765</v>
      </c>
      <c r="K443" s="78">
        <f>VLOOKUP(jur[[#This Row],[hwycov_id]],cnf[],10,FALSE)</f>
        <v>95765</v>
      </c>
      <c r="L443" s="229">
        <f t="shared" si="18"/>
        <v>0</v>
      </c>
      <c r="M443" s="228">
        <f t="shared" si="19"/>
        <v>0</v>
      </c>
      <c r="N443" s="228">
        <f t="shared" si="20"/>
        <v>0</v>
      </c>
      <c r="O443" s="59" t="e">
        <f>VLOOKUP(jur[[#This Row],[hwycov_id]],check!$A$2:$P$26,16,FALSE)</f>
        <v>#N/A</v>
      </c>
      <c r="P443" s="59">
        <v>446</v>
      </c>
    </row>
    <row r="444" spans="1:16">
      <c r="A444" s="59">
        <v>12952</v>
      </c>
      <c r="B444" s="59">
        <v>1</v>
      </c>
      <c r="C444" s="59">
        <v>1</v>
      </c>
      <c r="D444" s="59">
        <v>1</v>
      </c>
      <c r="E444" s="59" t="s">
        <v>77</v>
      </c>
      <c r="F444" s="59">
        <v>1</v>
      </c>
      <c r="G444" s="59">
        <v>9</v>
      </c>
      <c r="H444" s="59">
        <v>7</v>
      </c>
      <c r="I444" s="59">
        <v>7</v>
      </c>
      <c r="J444" s="59">
        <v>98581</v>
      </c>
      <c r="K444" s="78">
        <f>VLOOKUP(jur[[#This Row],[hwycov_id]],cnf[],10,FALSE)</f>
        <v>98581</v>
      </c>
      <c r="L444" s="229">
        <f t="shared" si="18"/>
        <v>0</v>
      </c>
      <c r="M444" s="228">
        <f t="shared" si="19"/>
        <v>0</v>
      </c>
      <c r="N444" s="228">
        <f t="shared" si="20"/>
        <v>0</v>
      </c>
      <c r="O444" s="59" t="e">
        <f>VLOOKUP(jur[[#This Row],[hwycov_id]],check!$A$2:$P$26,16,FALSE)</f>
        <v>#N/A</v>
      </c>
      <c r="P444" s="59">
        <v>447</v>
      </c>
    </row>
    <row r="445" spans="1:16">
      <c r="A445" s="59">
        <v>28588</v>
      </c>
      <c r="B445" s="59">
        <v>1</v>
      </c>
      <c r="C445" s="59">
        <v>1</v>
      </c>
      <c r="D445" s="59">
        <v>1</v>
      </c>
      <c r="E445" s="59" t="s">
        <v>78</v>
      </c>
      <c r="F445" s="59">
        <v>1</v>
      </c>
      <c r="G445" s="59">
        <v>9</v>
      </c>
      <c r="H445" s="59">
        <v>7</v>
      </c>
      <c r="I445" s="59">
        <v>7</v>
      </c>
      <c r="J445" s="59">
        <v>99699</v>
      </c>
      <c r="K445" s="78">
        <f>VLOOKUP(jur[[#This Row],[hwycov_id]],cnf[],10,FALSE)</f>
        <v>99699</v>
      </c>
      <c r="L445" s="229">
        <f t="shared" si="18"/>
        <v>0</v>
      </c>
      <c r="M445" s="228">
        <f t="shared" si="19"/>
        <v>0</v>
      </c>
      <c r="N445" s="228">
        <f t="shared" si="20"/>
        <v>0</v>
      </c>
      <c r="O445" s="59" t="e">
        <f>VLOOKUP(jur[[#This Row],[hwycov_id]],check!$A$2:$P$26,16,FALSE)</f>
        <v>#N/A</v>
      </c>
      <c r="P445" s="59">
        <v>448</v>
      </c>
    </row>
    <row r="446" spans="1:16">
      <c r="A446" s="59">
        <v>26879</v>
      </c>
      <c r="B446" s="59">
        <v>1</v>
      </c>
      <c r="C446" s="59">
        <v>1</v>
      </c>
      <c r="D446" s="59">
        <v>1</v>
      </c>
      <c r="E446" s="59" t="s">
        <v>77</v>
      </c>
      <c r="F446" s="59">
        <v>1</v>
      </c>
      <c r="G446" s="59">
        <v>10</v>
      </c>
      <c r="H446" s="59">
        <v>7</v>
      </c>
      <c r="I446" s="59">
        <v>7</v>
      </c>
      <c r="J446" s="59">
        <v>100977</v>
      </c>
      <c r="K446" s="78">
        <f>VLOOKUP(jur[[#This Row],[hwycov_id]],cnf[],10,FALSE)</f>
        <v>100977</v>
      </c>
      <c r="L446" s="229">
        <f t="shared" si="18"/>
        <v>0</v>
      </c>
      <c r="M446" s="228">
        <f t="shared" si="19"/>
        <v>0</v>
      </c>
      <c r="N446" s="228">
        <f t="shared" si="20"/>
        <v>0</v>
      </c>
      <c r="O446" s="59" t="e">
        <f>VLOOKUP(jur[[#This Row],[hwycov_id]],check!$A$2:$P$26,16,FALSE)</f>
        <v>#N/A</v>
      </c>
      <c r="P446" s="59">
        <v>449</v>
      </c>
    </row>
    <row r="447" spans="1:16">
      <c r="A447" s="59">
        <v>12955</v>
      </c>
      <c r="B447" s="59">
        <v>1</v>
      </c>
      <c r="C447" s="59">
        <v>1</v>
      </c>
      <c r="D447" s="59">
        <v>1</v>
      </c>
      <c r="E447" s="59" t="s">
        <v>82</v>
      </c>
      <c r="F447" s="59">
        <v>1</v>
      </c>
      <c r="G447" s="59">
        <v>10</v>
      </c>
      <c r="H447" s="59">
        <v>7</v>
      </c>
      <c r="I447" s="59">
        <v>7</v>
      </c>
      <c r="J447" s="59">
        <v>101451</v>
      </c>
      <c r="K447" s="78">
        <f>VLOOKUP(jur[[#This Row],[hwycov_id]],cnf[],10,FALSE)</f>
        <v>101451</v>
      </c>
      <c r="L447" s="229">
        <f t="shared" si="18"/>
        <v>0</v>
      </c>
      <c r="M447" s="228">
        <f t="shared" si="19"/>
        <v>0</v>
      </c>
      <c r="N447" s="228">
        <f t="shared" si="20"/>
        <v>0</v>
      </c>
      <c r="O447" s="59" t="e">
        <f>VLOOKUP(jur[[#This Row],[hwycov_id]],check!$A$2:$P$26,16,FALSE)</f>
        <v>#N/A</v>
      </c>
      <c r="P447" s="59">
        <v>450</v>
      </c>
    </row>
    <row r="448" spans="1:16">
      <c r="A448" s="59">
        <v>12957</v>
      </c>
      <c r="B448" s="59">
        <v>1</v>
      </c>
      <c r="C448" s="59">
        <v>1</v>
      </c>
      <c r="D448" s="59">
        <v>1</v>
      </c>
      <c r="E448" s="59" t="s">
        <v>77</v>
      </c>
      <c r="F448" s="59">
        <v>1</v>
      </c>
      <c r="G448" s="59">
        <v>10</v>
      </c>
      <c r="H448" s="59">
        <v>7</v>
      </c>
      <c r="I448" s="59">
        <v>7</v>
      </c>
      <c r="J448" s="59">
        <v>101544</v>
      </c>
      <c r="K448" s="78">
        <f>VLOOKUP(jur[[#This Row],[hwycov_id]],cnf[],10,FALSE)</f>
        <v>101544</v>
      </c>
      <c r="L448" s="229">
        <f t="shared" si="18"/>
        <v>0</v>
      </c>
      <c r="M448" s="228">
        <f t="shared" si="19"/>
        <v>0</v>
      </c>
      <c r="N448" s="228">
        <f t="shared" si="20"/>
        <v>0</v>
      </c>
      <c r="O448" s="59" t="e">
        <f>VLOOKUP(jur[[#This Row],[hwycov_id]],check!$A$2:$P$26,16,FALSE)</f>
        <v>#N/A</v>
      </c>
      <c r="P448" s="59">
        <v>451</v>
      </c>
    </row>
    <row r="449" spans="1:16">
      <c r="A449" s="59">
        <v>721</v>
      </c>
      <c r="B449" s="59">
        <v>1</v>
      </c>
      <c r="C449" s="59">
        <v>1</v>
      </c>
      <c r="D449" s="59">
        <v>1</v>
      </c>
      <c r="E449" s="59" t="s">
        <v>77</v>
      </c>
      <c r="F449" s="59">
        <v>1</v>
      </c>
      <c r="G449" s="59">
        <v>10</v>
      </c>
      <c r="H449" s="59">
        <v>7</v>
      </c>
      <c r="I449" s="59">
        <v>7</v>
      </c>
      <c r="J449" s="59">
        <v>101690</v>
      </c>
      <c r="K449" s="78">
        <f>VLOOKUP(jur[[#This Row],[hwycov_id]],cnf[],10,FALSE)</f>
        <v>101690</v>
      </c>
      <c r="L449" s="229">
        <f t="shared" si="18"/>
        <v>0</v>
      </c>
      <c r="M449" s="228">
        <f t="shared" si="19"/>
        <v>0</v>
      </c>
      <c r="N449" s="228">
        <f t="shared" si="20"/>
        <v>0</v>
      </c>
      <c r="O449" s="59" t="e">
        <f>VLOOKUP(jur[[#This Row],[hwycov_id]],check!$A$2:$P$26,16,FALSE)</f>
        <v>#N/A</v>
      </c>
      <c r="P449" s="59">
        <v>452</v>
      </c>
    </row>
    <row r="450" spans="1:16">
      <c r="A450" s="59">
        <v>12950</v>
      </c>
      <c r="B450" s="59">
        <v>1</v>
      </c>
      <c r="C450" s="59">
        <v>1</v>
      </c>
      <c r="D450" s="59">
        <v>1</v>
      </c>
      <c r="E450" s="59" t="s">
        <v>77</v>
      </c>
      <c r="F450" s="59">
        <v>1</v>
      </c>
      <c r="G450" s="59">
        <v>10</v>
      </c>
      <c r="H450" s="59">
        <v>7</v>
      </c>
      <c r="I450" s="59">
        <v>7</v>
      </c>
      <c r="J450" s="59">
        <v>109745</v>
      </c>
      <c r="K450" s="78">
        <f>VLOOKUP(jur[[#This Row],[hwycov_id]],cnf[],10,FALSE)</f>
        <v>109745</v>
      </c>
      <c r="L450" s="229">
        <f t="shared" ref="L450:L513" si="21">K450/J450-1</f>
        <v>0</v>
      </c>
      <c r="M450" s="228">
        <f t="shared" ref="M450:M513" si="22">K450-J450</f>
        <v>0</v>
      </c>
      <c r="N450" s="228">
        <f t="shared" ref="N450:N513" si="23">POWER(M450,2)</f>
        <v>0</v>
      </c>
      <c r="O450" s="59" t="e">
        <f>VLOOKUP(jur[[#This Row],[hwycov_id]],check!$A$2:$P$26,16,FALSE)</f>
        <v>#N/A</v>
      </c>
      <c r="P450" s="59">
        <v>453</v>
      </c>
    </row>
    <row r="451" spans="1:16">
      <c r="A451" s="59">
        <v>13938</v>
      </c>
      <c r="B451" s="59">
        <v>5</v>
      </c>
      <c r="C451" s="59">
        <v>1</v>
      </c>
      <c r="D451" s="59">
        <v>2</v>
      </c>
      <c r="E451" s="59" t="s">
        <v>80</v>
      </c>
      <c r="F451" s="59">
        <v>4</v>
      </c>
      <c r="G451" s="59">
        <v>0</v>
      </c>
      <c r="H451" s="59">
        <v>4</v>
      </c>
      <c r="I451" s="59">
        <v>8</v>
      </c>
      <c r="J451" s="59">
        <v>1800</v>
      </c>
      <c r="K451" s="78">
        <f>VLOOKUP(jur[[#This Row],[hwycov_id]],cnf[],10,FALSE)</f>
        <v>1800</v>
      </c>
      <c r="L451" s="229">
        <f t="shared" si="21"/>
        <v>0</v>
      </c>
      <c r="M451" s="228">
        <f t="shared" si="22"/>
        <v>0</v>
      </c>
      <c r="N451" s="228">
        <f t="shared" si="23"/>
        <v>0</v>
      </c>
      <c r="O451" s="59" t="e">
        <f>VLOOKUP(jur[[#This Row],[hwycov_id]],check!$A$2:$P$26,16,FALSE)</f>
        <v>#N/A</v>
      </c>
      <c r="P451" s="59">
        <v>454</v>
      </c>
    </row>
    <row r="452" spans="1:16">
      <c r="A452" s="59">
        <v>15568</v>
      </c>
      <c r="B452" s="59">
        <v>5</v>
      </c>
      <c r="C452" s="59">
        <v>1</v>
      </c>
      <c r="D452" s="59">
        <v>2</v>
      </c>
      <c r="E452" s="59" t="s">
        <v>80</v>
      </c>
      <c r="F452" s="59">
        <v>4</v>
      </c>
      <c r="G452" s="59">
        <v>0</v>
      </c>
      <c r="H452" s="59">
        <v>4</v>
      </c>
      <c r="I452" s="59">
        <v>8</v>
      </c>
      <c r="J452" s="59">
        <v>1900</v>
      </c>
      <c r="K452" s="78">
        <f>VLOOKUP(jur[[#This Row],[hwycov_id]],cnf[],10,FALSE)</f>
        <v>1900</v>
      </c>
      <c r="L452" s="229">
        <f t="shared" si="21"/>
        <v>0</v>
      </c>
      <c r="M452" s="228">
        <f t="shared" si="22"/>
        <v>0</v>
      </c>
      <c r="N452" s="228">
        <f t="shared" si="23"/>
        <v>0</v>
      </c>
      <c r="O452" s="59" t="e">
        <f>VLOOKUP(jur[[#This Row],[hwycov_id]],check!$A$2:$P$26,16,FALSE)</f>
        <v>#N/A</v>
      </c>
      <c r="P452" s="59">
        <v>455</v>
      </c>
    </row>
    <row r="453" spans="1:16">
      <c r="A453" s="59">
        <v>15567</v>
      </c>
      <c r="B453" s="59">
        <v>5</v>
      </c>
      <c r="C453" s="59">
        <v>1</v>
      </c>
      <c r="D453" s="59">
        <v>2</v>
      </c>
      <c r="E453" s="59" t="s">
        <v>80</v>
      </c>
      <c r="F453" s="59">
        <v>4</v>
      </c>
      <c r="G453" s="59">
        <v>0</v>
      </c>
      <c r="H453" s="59">
        <v>4</v>
      </c>
      <c r="I453" s="59">
        <v>8</v>
      </c>
      <c r="J453" s="59">
        <v>2800</v>
      </c>
      <c r="K453" s="78">
        <f>VLOOKUP(jur[[#This Row],[hwycov_id]],cnf[],10,FALSE)</f>
        <v>2800</v>
      </c>
      <c r="L453" s="229">
        <f t="shared" si="21"/>
        <v>0</v>
      </c>
      <c r="M453" s="228">
        <f t="shared" si="22"/>
        <v>0</v>
      </c>
      <c r="N453" s="228">
        <f t="shared" si="23"/>
        <v>0</v>
      </c>
      <c r="O453" s="59" t="e">
        <f>VLOOKUP(jur[[#This Row],[hwycov_id]],check!$A$2:$P$26,16,FALSE)</f>
        <v>#N/A</v>
      </c>
      <c r="P453" s="59">
        <v>456</v>
      </c>
    </row>
    <row r="454" spans="1:16">
      <c r="A454" s="59">
        <v>16973</v>
      </c>
      <c r="B454" s="59">
        <v>4</v>
      </c>
      <c r="C454" s="59">
        <v>1</v>
      </c>
      <c r="D454" s="59">
        <v>2</v>
      </c>
      <c r="E454" s="59" t="s">
        <v>80</v>
      </c>
      <c r="F454" s="59">
        <v>4</v>
      </c>
      <c r="G454" s="59">
        <v>0</v>
      </c>
      <c r="H454" s="59">
        <v>4</v>
      </c>
      <c r="I454" s="59">
        <v>8</v>
      </c>
      <c r="J454" s="59">
        <v>3200</v>
      </c>
      <c r="K454" s="78">
        <f>VLOOKUP(jur[[#This Row],[hwycov_id]],cnf[],10,FALSE)</f>
        <v>3200</v>
      </c>
      <c r="L454" s="229">
        <f t="shared" si="21"/>
        <v>0</v>
      </c>
      <c r="M454" s="228">
        <f t="shared" si="22"/>
        <v>0</v>
      </c>
      <c r="N454" s="228">
        <f t="shared" si="23"/>
        <v>0</v>
      </c>
      <c r="O454" s="59" t="e">
        <f>VLOOKUP(jur[[#This Row],[hwycov_id]],check!$A$2:$P$26,16,FALSE)</f>
        <v>#N/A</v>
      </c>
      <c r="P454" s="59">
        <v>457</v>
      </c>
    </row>
    <row r="455" spans="1:16">
      <c r="A455" s="59">
        <v>8253</v>
      </c>
      <c r="B455" s="59">
        <v>4</v>
      </c>
      <c r="C455" s="59">
        <v>1</v>
      </c>
      <c r="D455" s="59">
        <v>2</v>
      </c>
      <c r="E455" s="59" t="s">
        <v>80</v>
      </c>
      <c r="F455" s="59">
        <v>4</v>
      </c>
      <c r="G455" s="59">
        <v>0</v>
      </c>
      <c r="H455" s="59">
        <v>4</v>
      </c>
      <c r="I455" s="59">
        <v>8</v>
      </c>
      <c r="J455" s="59">
        <v>3600</v>
      </c>
      <c r="K455" s="78">
        <f>VLOOKUP(jur[[#This Row],[hwycov_id]],cnf[],10,FALSE)</f>
        <v>3600</v>
      </c>
      <c r="L455" s="229">
        <f t="shared" si="21"/>
        <v>0</v>
      </c>
      <c r="M455" s="228">
        <f t="shared" si="22"/>
        <v>0</v>
      </c>
      <c r="N455" s="228">
        <f t="shared" si="23"/>
        <v>0</v>
      </c>
      <c r="O455" s="59" t="e">
        <f>VLOOKUP(jur[[#This Row],[hwycov_id]],check!$A$2:$P$26,16,FALSE)</f>
        <v>#N/A</v>
      </c>
      <c r="P455" s="59">
        <v>458</v>
      </c>
    </row>
    <row r="456" spans="1:16">
      <c r="A456" s="59">
        <v>30747</v>
      </c>
      <c r="B456" s="59">
        <v>4</v>
      </c>
      <c r="C456" s="59">
        <v>1</v>
      </c>
      <c r="D456" s="59">
        <v>2</v>
      </c>
      <c r="E456" s="59" t="s">
        <v>80</v>
      </c>
      <c r="F456" s="59">
        <v>4</v>
      </c>
      <c r="G456" s="59">
        <v>0</v>
      </c>
      <c r="H456" s="59">
        <v>4</v>
      </c>
      <c r="I456" s="59">
        <v>8</v>
      </c>
      <c r="J456" s="59">
        <v>4100</v>
      </c>
      <c r="K456" s="78">
        <f>VLOOKUP(jur[[#This Row],[hwycov_id]],cnf[],10,FALSE)</f>
        <v>4100</v>
      </c>
      <c r="L456" s="229">
        <f t="shared" si="21"/>
        <v>0</v>
      </c>
      <c r="M456" s="228">
        <f t="shared" si="22"/>
        <v>0</v>
      </c>
      <c r="N456" s="228">
        <f t="shared" si="23"/>
        <v>0</v>
      </c>
      <c r="O456" s="59" t="e">
        <f>VLOOKUP(jur[[#This Row],[hwycov_id]],check!$A$2:$P$26,16,FALSE)</f>
        <v>#N/A</v>
      </c>
      <c r="P456" s="59">
        <v>459</v>
      </c>
    </row>
    <row r="457" spans="1:16">
      <c r="A457" s="59">
        <v>15542</v>
      </c>
      <c r="B457" s="59">
        <v>5</v>
      </c>
      <c r="C457" s="59">
        <v>1</v>
      </c>
      <c r="D457" s="59">
        <v>2</v>
      </c>
      <c r="E457" s="59" t="s">
        <v>80</v>
      </c>
      <c r="F457" s="59">
        <v>4</v>
      </c>
      <c r="G457" s="59">
        <v>0</v>
      </c>
      <c r="H457" s="59">
        <v>4</v>
      </c>
      <c r="I457" s="59">
        <v>8</v>
      </c>
      <c r="J457" s="59">
        <v>4300</v>
      </c>
      <c r="K457" s="78">
        <f>VLOOKUP(jur[[#This Row],[hwycov_id]],cnf[],10,FALSE)</f>
        <v>4300</v>
      </c>
      <c r="L457" s="229">
        <f t="shared" si="21"/>
        <v>0</v>
      </c>
      <c r="M457" s="228">
        <f t="shared" si="22"/>
        <v>0</v>
      </c>
      <c r="N457" s="228">
        <f t="shared" si="23"/>
        <v>0</v>
      </c>
      <c r="O457" s="59" t="e">
        <f>VLOOKUP(jur[[#This Row],[hwycov_id]],check!$A$2:$P$26,16,FALSE)</f>
        <v>#N/A</v>
      </c>
      <c r="P457" s="59">
        <v>460</v>
      </c>
    </row>
    <row r="458" spans="1:16">
      <c r="A458" s="59">
        <v>15581</v>
      </c>
      <c r="B458" s="59">
        <v>5</v>
      </c>
      <c r="C458" s="59">
        <v>1</v>
      </c>
      <c r="D458" s="59">
        <v>2</v>
      </c>
      <c r="E458" s="59" t="s">
        <v>80</v>
      </c>
      <c r="F458" s="59">
        <v>4</v>
      </c>
      <c r="G458" s="59">
        <v>0</v>
      </c>
      <c r="H458" s="59">
        <v>4</v>
      </c>
      <c r="I458" s="59">
        <v>8</v>
      </c>
      <c r="J458" s="59">
        <v>4400</v>
      </c>
      <c r="K458" s="78">
        <f>VLOOKUP(jur[[#This Row],[hwycov_id]],cnf[],10,FALSE)</f>
        <v>4400</v>
      </c>
      <c r="L458" s="229">
        <f t="shared" si="21"/>
        <v>0</v>
      </c>
      <c r="M458" s="228">
        <f t="shared" si="22"/>
        <v>0</v>
      </c>
      <c r="N458" s="228">
        <f t="shared" si="23"/>
        <v>0</v>
      </c>
      <c r="O458" s="59" t="e">
        <f>VLOOKUP(jur[[#This Row],[hwycov_id]],check!$A$2:$P$26,16,FALSE)</f>
        <v>#N/A</v>
      </c>
      <c r="P458" s="59">
        <v>461</v>
      </c>
    </row>
    <row r="459" spans="1:16">
      <c r="A459" s="59">
        <v>15578</v>
      </c>
      <c r="B459" s="59">
        <v>5</v>
      </c>
      <c r="C459" s="59">
        <v>1</v>
      </c>
      <c r="D459" s="59">
        <v>2</v>
      </c>
      <c r="E459" s="59" t="s">
        <v>80</v>
      </c>
      <c r="F459" s="59">
        <v>4</v>
      </c>
      <c r="G459" s="59">
        <v>0</v>
      </c>
      <c r="H459" s="59">
        <v>4</v>
      </c>
      <c r="I459" s="59">
        <v>8</v>
      </c>
      <c r="J459" s="59">
        <v>5800</v>
      </c>
      <c r="K459" s="78">
        <f>VLOOKUP(jur[[#This Row],[hwycov_id]],cnf[],10,FALSE)</f>
        <v>5800</v>
      </c>
      <c r="L459" s="229">
        <f t="shared" si="21"/>
        <v>0</v>
      </c>
      <c r="M459" s="228">
        <f t="shared" si="22"/>
        <v>0</v>
      </c>
      <c r="N459" s="228">
        <f t="shared" si="23"/>
        <v>0</v>
      </c>
      <c r="O459" s="59" t="e">
        <f>VLOOKUP(jur[[#This Row],[hwycov_id]],check!$A$2:$P$26,16,FALSE)</f>
        <v>#N/A</v>
      </c>
      <c r="P459" s="59">
        <v>462</v>
      </c>
    </row>
    <row r="460" spans="1:16">
      <c r="A460" s="59">
        <v>19169</v>
      </c>
      <c r="B460" s="59">
        <v>4</v>
      </c>
      <c r="C460" s="59">
        <v>1</v>
      </c>
      <c r="D460" s="59">
        <v>2</v>
      </c>
      <c r="E460" s="59" t="s">
        <v>80</v>
      </c>
      <c r="F460" s="59">
        <v>4</v>
      </c>
      <c r="G460" s="59">
        <v>0</v>
      </c>
      <c r="H460" s="59">
        <v>4</v>
      </c>
      <c r="I460" s="59">
        <v>8</v>
      </c>
      <c r="J460" s="59">
        <v>6100</v>
      </c>
      <c r="K460" s="78">
        <f>VLOOKUP(jur[[#This Row],[hwycov_id]],cnf[],10,FALSE)</f>
        <v>6100</v>
      </c>
      <c r="L460" s="229">
        <f t="shared" si="21"/>
        <v>0</v>
      </c>
      <c r="M460" s="228">
        <f t="shared" si="22"/>
        <v>0</v>
      </c>
      <c r="N460" s="228">
        <f t="shared" si="23"/>
        <v>0</v>
      </c>
      <c r="O460" s="59" t="e">
        <f>VLOOKUP(jur[[#This Row],[hwycov_id]],check!$A$2:$P$26,16,FALSE)</f>
        <v>#N/A</v>
      </c>
      <c r="P460" s="59">
        <v>463</v>
      </c>
    </row>
    <row r="461" spans="1:16">
      <c r="A461" s="59">
        <v>25807</v>
      </c>
      <c r="B461" s="59">
        <v>4</v>
      </c>
      <c r="C461" s="59">
        <v>1</v>
      </c>
      <c r="D461" s="59">
        <v>2</v>
      </c>
      <c r="E461" s="59" t="s">
        <v>80</v>
      </c>
      <c r="F461" s="59">
        <v>4</v>
      </c>
      <c r="G461" s="59">
        <v>0</v>
      </c>
      <c r="H461" s="59">
        <v>4</v>
      </c>
      <c r="I461" s="59">
        <v>8</v>
      </c>
      <c r="J461" s="59">
        <v>6200</v>
      </c>
      <c r="K461" s="78">
        <f>VLOOKUP(jur[[#This Row],[hwycov_id]],cnf[],10,FALSE)</f>
        <v>6200</v>
      </c>
      <c r="L461" s="229">
        <f t="shared" si="21"/>
        <v>0</v>
      </c>
      <c r="M461" s="228">
        <f t="shared" si="22"/>
        <v>0</v>
      </c>
      <c r="N461" s="228">
        <f t="shared" si="23"/>
        <v>0</v>
      </c>
      <c r="O461" s="59" t="e">
        <f>VLOOKUP(jur[[#This Row],[hwycov_id]],check!$A$2:$P$26,16,FALSE)</f>
        <v>#N/A</v>
      </c>
      <c r="P461" s="59">
        <v>464</v>
      </c>
    </row>
    <row r="462" spans="1:16">
      <c r="A462" s="59">
        <v>17563</v>
      </c>
      <c r="B462" s="59">
        <v>4</v>
      </c>
      <c r="C462" s="59">
        <v>1</v>
      </c>
      <c r="D462" s="59">
        <v>2</v>
      </c>
      <c r="E462" s="59" t="s">
        <v>80</v>
      </c>
      <c r="F462" s="59">
        <v>4</v>
      </c>
      <c r="G462" s="59">
        <v>0</v>
      </c>
      <c r="H462" s="59">
        <v>4</v>
      </c>
      <c r="I462" s="59">
        <v>8</v>
      </c>
      <c r="J462" s="59">
        <v>9000</v>
      </c>
      <c r="K462" s="78">
        <f>VLOOKUP(jur[[#This Row],[hwycov_id]],cnf[],10,FALSE)</f>
        <v>9000</v>
      </c>
      <c r="L462" s="229">
        <f t="shared" si="21"/>
        <v>0</v>
      </c>
      <c r="M462" s="228">
        <f t="shared" si="22"/>
        <v>0</v>
      </c>
      <c r="N462" s="228">
        <f t="shared" si="23"/>
        <v>0</v>
      </c>
      <c r="O462" s="59" t="e">
        <f>VLOOKUP(jur[[#This Row],[hwycov_id]],check!$A$2:$P$26,16,FALSE)</f>
        <v>#N/A</v>
      </c>
      <c r="P462" s="59">
        <v>465</v>
      </c>
    </row>
    <row r="463" spans="1:16">
      <c r="A463" s="59">
        <v>19174</v>
      </c>
      <c r="B463" s="59">
        <v>4</v>
      </c>
      <c r="C463" s="59">
        <v>1</v>
      </c>
      <c r="D463" s="59">
        <v>2</v>
      </c>
      <c r="E463" s="59" t="s">
        <v>80</v>
      </c>
      <c r="F463" s="59">
        <v>4</v>
      </c>
      <c r="G463" s="59">
        <v>0</v>
      </c>
      <c r="H463" s="59">
        <v>4</v>
      </c>
      <c r="I463" s="59">
        <v>8</v>
      </c>
      <c r="J463" s="59">
        <v>9200</v>
      </c>
      <c r="K463" s="78">
        <f>VLOOKUP(jur[[#This Row],[hwycov_id]],cnf[],10,FALSE)</f>
        <v>9200</v>
      </c>
      <c r="L463" s="229">
        <f t="shared" si="21"/>
        <v>0</v>
      </c>
      <c r="M463" s="228">
        <f t="shared" si="22"/>
        <v>0</v>
      </c>
      <c r="N463" s="228">
        <f t="shared" si="23"/>
        <v>0</v>
      </c>
      <c r="O463" s="59" t="e">
        <f>VLOOKUP(jur[[#This Row],[hwycov_id]],check!$A$2:$P$26,16,FALSE)</f>
        <v>#N/A</v>
      </c>
      <c r="P463" s="59">
        <v>466</v>
      </c>
    </row>
    <row r="464" spans="1:16">
      <c r="A464" s="59">
        <v>19180</v>
      </c>
      <c r="B464" s="59">
        <v>4</v>
      </c>
      <c r="C464" s="59">
        <v>1</v>
      </c>
      <c r="D464" s="59">
        <v>2</v>
      </c>
      <c r="E464" s="59" t="s">
        <v>80</v>
      </c>
      <c r="F464" s="59">
        <v>4</v>
      </c>
      <c r="G464" s="59">
        <v>1</v>
      </c>
      <c r="H464" s="59">
        <v>4</v>
      </c>
      <c r="I464" s="59">
        <v>8</v>
      </c>
      <c r="J464" s="59">
        <v>10200</v>
      </c>
      <c r="K464" s="78">
        <f>VLOOKUP(jur[[#This Row],[hwycov_id]],cnf[],10,FALSE)</f>
        <v>10200</v>
      </c>
      <c r="L464" s="229">
        <f t="shared" si="21"/>
        <v>0</v>
      </c>
      <c r="M464" s="228">
        <f t="shared" si="22"/>
        <v>0</v>
      </c>
      <c r="N464" s="228">
        <f t="shared" si="23"/>
        <v>0</v>
      </c>
      <c r="O464" s="59" t="e">
        <f>VLOOKUP(jur[[#This Row],[hwycov_id]],check!$A$2:$P$26,16,FALSE)</f>
        <v>#N/A</v>
      </c>
      <c r="P464" s="59">
        <v>467</v>
      </c>
    </row>
    <row r="465" spans="1:16">
      <c r="A465" s="59">
        <v>1891</v>
      </c>
      <c r="B465" s="59">
        <v>3</v>
      </c>
      <c r="C465" s="59">
        <v>1</v>
      </c>
      <c r="D465" s="59">
        <v>2</v>
      </c>
      <c r="E465" s="59" t="s">
        <v>80</v>
      </c>
      <c r="F465" s="59">
        <v>3</v>
      </c>
      <c r="G465" s="59">
        <v>1</v>
      </c>
      <c r="H465" s="59">
        <v>4</v>
      </c>
      <c r="I465" s="59">
        <v>8</v>
      </c>
      <c r="J465" s="59">
        <v>12700</v>
      </c>
      <c r="K465" s="78">
        <f>VLOOKUP(jur[[#This Row],[hwycov_id]],cnf[],10,FALSE)</f>
        <v>12700</v>
      </c>
      <c r="L465" s="229">
        <f t="shared" si="21"/>
        <v>0</v>
      </c>
      <c r="M465" s="228">
        <f t="shared" si="22"/>
        <v>0</v>
      </c>
      <c r="N465" s="228">
        <f t="shared" si="23"/>
        <v>0</v>
      </c>
      <c r="O465" s="59" t="e">
        <f>VLOOKUP(jur[[#This Row],[hwycov_id]],check!$A$2:$P$26,16,FALSE)</f>
        <v>#N/A</v>
      </c>
      <c r="P465" s="59">
        <v>468</v>
      </c>
    </row>
    <row r="466" spans="1:16">
      <c r="A466" s="59">
        <v>16952</v>
      </c>
      <c r="B466" s="59">
        <v>3</v>
      </c>
      <c r="C466" s="59">
        <v>1</v>
      </c>
      <c r="D466" s="59">
        <v>2</v>
      </c>
      <c r="E466" s="59" t="s">
        <v>80</v>
      </c>
      <c r="F466" s="59">
        <v>3</v>
      </c>
      <c r="G466" s="59">
        <v>1</v>
      </c>
      <c r="H466" s="59">
        <v>4</v>
      </c>
      <c r="I466" s="59">
        <v>8</v>
      </c>
      <c r="J466" s="59">
        <v>17000</v>
      </c>
      <c r="K466" s="78">
        <f>VLOOKUP(jur[[#This Row],[hwycov_id]],cnf[],10,FALSE)</f>
        <v>17000</v>
      </c>
      <c r="L466" s="229">
        <f t="shared" si="21"/>
        <v>0</v>
      </c>
      <c r="M466" s="228">
        <f t="shared" si="22"/>
        <v>0</v>
      </c>
      <c r="N466" s="228">
        <f t="shared" si="23"/>
        <v>0</v>
      </c>
      <c r="O466" s="59" t="e">
        <f>VLOOKUP(jur[[#This Row],[hwycov_id]],check!$A$2:$P$26,16,FALSE)</f>
        <v>#N/A</v>
      </c>
      <c r="P466" s="59">
        <v>469</v>
      </c>
    </row>
    <row r="467" spans="1:16">
      <c r="A467" s="59">
        <v>30729</v>
      </c>
      <c r="B467" s="59">
        <v>3</v>
      </c>
      <c r="C467" s="59">
        <v>1</v>
      </c>
      <c r="D467" s="59">
        <v>2</v>
      </c>
      <c r="E467" s="59" t="s">
        <v>80</v>
      </c>
      <c r="F467" s="59">
        <v>3</v>
      </c>
      <c r="G467" s="59">
        <v>2</v>
      </c>
      <c r="H467" s="59">
        <v>4</v>
      </c>
      <c r="I467" s="59">
        <v>8</v>
      </c>
      <c r="J467" s="59">
        <v>20400</v>
      </c>
      <c r="K467" s="78">
        <f>VLOOKUP(jur[[#This Row],[hwycov_id]],cnf[],10,FALSE)</f>
        <v>20400</v>
      </c>
      <c r="L467" s="229">
        <f t="shared" si="21"/>
        <v>0</v>
      </c>
      <c r="M467" s="228">
        <f t="shared" si="22"/>
        <v>0</v>
      </c>
      <c r="N467" s="228">
        <f t="shared" si="23"/>
        <v>0</v>
      </c>
      <c r="O467" s="59" t="e">
        <f>VLOOKUP(jur[[#This Row],[hwycov_id]],check!$A$2:$P$26,16,FALSE)</f>
        <v>#N/A</v>
      </c>
      <c r="P467" s="59">
        <v>470</v>
      </c>
    </row>
    <row r="468" spans="1:16">
      <c r="A468" s="59">
        <v>28604</v>
      </c>
      <c r="B468" s="59">
        <v>9</v>
      </c>
      <c r="C468" s="59">
        <v>1</v>
      </c>
      <c r="D468" s="59">
        <v>1</v>
      </c>
      <c r="E468" s="59" t="s">
        <v>78</v>
      </c>
      <c r="F468" s="59">
        <v>2</v>
      </c>
      <c r="G468" s="59">
        <v>0</v>
      </c>
      <c r="H468" s="59">
        <v>5</v>
      </c>
      <c r="I468" s="59">
        <v>9</v>
      </c>
      <c r="J468" s="59">
        <v>2716</v>
      </c>
      <c r="K468" s="78">
        <f>VLOOKUP(jur[[#This Row],[hwycov_id]],cnf[],10,FALSE)</f>
        <v>2716</v>
      </c>
      <c r="L468" s="229">
        <f t="shared" si="21"/>
        <v>0</v>
      </c>
      <c r="M468" s="228">
        <f t="shared" si="22"/>
        <v>0</v>
      </c>
      <c r="N468" s="228">
        <f t="shared" si="23"/>
        <v>0</v>
      </c>
      <c r="O468" s="59" t="e">
        <f>VLOOKUP(jur[[#This Row],[hwycov_id]],check!$A$2:$P$26,16,FALSE)</f>
        <v>#N/A</v>
      </c>
      <c r="P468" s="59">
        <v>471</v>
      </c>
    </row>
    <row r="469" spans="1:16">
      <c r="A469" s="59">
        <v>27763</v>
      </c>
      <c r="B469" s="59">
        <v>9</v>
      </c>
      <c r="C469" s="59">
        <v>1</v>
      </c>
      <c r="D469" s="59">
        <v>1</v>
      </c>
      <c r="E469" s="59" t="s">
        <v>78</v>
      </c>
      <c r="F469" s="59">
        <v>2</v>
      </c>
      <c r="G469" s="59">
        <v>0</v>
      </c>
      <c r="H469" s="59">
        <v>5</v>
      </c>
      <c r="I469" s="59">
        <v>9</v>
      </c>
      <c r="J469" s="59">
        <v>3615</v>
      </c>
      <c r="K469" s="78">
        <f>VLOOKUP(jur[[#This Row],[hwycov_id]],cnf[],10,FALSE)</f>
        <v>3615</v>
      </c>
      <c r="L469" s="229">
        <f t="shared" si="21"/>
        <v>0</v>
      </c>
      <c r="M469" s="228">
        <f t="shared" si="22"/>
        <v>0</v>
      </c>
      <c r="N469" s="228">
        <f t="shared" si="23"/>
        <v>0</v>
      </c>
      <c r="O469" s="59" t="e">
        <f>VLOOKUP(jur[[#This Row],[hwycov_id]],check!$A$2:$P$26,16,FALSE)</f>
        <v>#N/A</v>
      </c>
      <c r="P469" s="59">
        <v>472</v>
      </c>
    </row>
    <row r="470" spans="1:16">
      <c r="A470" s="59">
        <v>11257</v>
      </c>
      <c r="B470" s="59">
        <v>9</v>
      </c>
      <c r="C470" s="59">
        <v>1</v>
      </c>
      <c r="D470" s="59">
        <v>1</v>
      </c>
      <c r="E470" s="59" t="s">
        <v>78</v>
      </c>
      <c r="F470" s="59">
        <v>2</v>
      </c>
      <c r="G470" s="59">
        <v>0</v>
      </c>
      <c r="H470" s="59">
        <v>5</v>
      </c>
      <c r="I470" s="59">
        <v>9</v>
      </c>
      <c r="J470" s="59">
        <v>3719</v>
      </c>
      <c r="K470" s="78">
        <f>VLOOKUP(jur[[#This Row],[hwycov_id]],cnf[],10,FALSE)</f>
        <v>3719</v>
      </c>
      <c r="L470" s="229">
        <f t="shared" si="21"/>
        <v>0</v>
      </c>
      <c r="M470" s="228">
        <f t="shared" si="22"/>
        <v>0</v>
      </c>
      <c r="N470" s="228">
        <f t="shared" si="23"/>
        <v>0</v>
      </c>
      <c r="O470" s="59" t="e">
        <f>VLOOKUP(jur[[#This Row],[hwycov_id]],check!$A$2:$P$26,16,FALSE)</f>
        <v>#N/A</v>
      </c>
      <c r="P470" s="59">
        <v>473</v>
      </c>
    </row>
    <row r="471" spans="1:16">
      <c r="A471" s="59">
        <v>28146</v>
      </c>
      <c r="B471" s="59">
        <v>9</v>
      </c>
      <c r="C471" s="59">
        <v>1</v>
      </c>
      <c r="D471" s="59">
        <v>1</v>
      </c>
      <c r="E471" s="59" t="s">
        <v>78</v>
      </c>
      <c r="F471" s="59">
        <v>2</v>
      </c>
      <c r="G471" s="59">
        <v>0</v>
      </c>
      <c r="H471" s="59">
        <v>5</v>
      </c>
      <c r="I471" s="59">
        <v>9</v>
      </c>
      <c r="J471" s="59">
        <v>3992</v>
      </c>
      <c r="K471" s="78">
        <f>VLOOKUP(jur[[#This Row],[hwycov_id]],cnf[],10,FALSE)</f>
        <v>3992</v>
      </c>
      <c r="L471" s="229">
        <f t="shared" si="21"/>
        <v>0</v>
      </c>
      <c r="M471" s="228">
        <f t="shared" si="22"/>
        <v>0</v>
      </c>
      <c r="N471" s="228">
        <f t="shared" si="23"/>
        <v>0</v>
      </c>
      <c r="O471" s="59" t="e">
        <f>VLOOKUP(jur[[#This Row],[hwycov_id]],check!$A$2:$P$26,16,FALSE)</f>
        <v>#N/A</v>
      </c>
      <c r="P471" s="59">
        <v>474</v>
      </c>
    </row>
    <row r="472" spans="1:16">
      <c r="A472" s="59">
        <v>37251</v>
      </c>
      <c r="B472" s="59">
        <v>7</v>
      </c>
      <c r="C472" s="59">
        <v>1</v>
      </c>
      <c r="D472" s="59">
        <v>2</v>
      </c>
      <c r="E472" s="59" t="s">
        <v>80</v>
      </c>
      <c r="F472" s="59">
        <v>4</v>
      </c>
      <c r="G472" s="59">
        <v>0</v>
      </c>
      <c r="H472" s="59">
        <v>5</v>
      </c>
      <c r="I472" s="59">
        <v>9</v>
      </c>
      <c r="J472" s="59">
        <v>4400</v>
      </c>
      <c r="K472" s="78">
        <f>VLOOKUP(jur[[#This Row],[hwycov_id]],cnf[],10,FALSE)</f>
        <v>4400</v>
      </c>
      <c r="L472" s="229">
        <f t="shared" si="21"/>
        <v>0</v>
      </c>
      <c r="M472" s="228">
        <f t="shared" si="22"/>
        <v>0</v>
      </c>
      <c r="N472" s="228">
        <f t="shared" si="23"/>
        <v>0</v>
      </c>
      <c r="O472" s="59" t="e">
        <f>VLOOKUP(jur[[#This Row],[hwycov_id]],check!$A$2:$P$26,16,FALSE)</f>
        <v>#N/A</v>
      </c>
      <c r="P472" s="59">
        <v>475</v>
      </c>
    </row>
    <row r="473" spans="1:16">
      <c r="A473" s="59">
        <v>28133</v>
      </c>
      <c r="B473" s="59">
        <v>9</v>
      </c>
      <c r="C473" s="59">
        <v>1</v>
      </c>
      <c r="D473" s="59">
        <v>1</v>
      </c>
      <c r="E473" s="59" t="s">
        <v>78</v>
      </c>
      <c r="F473" s="59">
        <v>2</v>
      </c>
      <c r="G473" s="59">
        <v>0</v>
      </c>
      <c r="H473" s="59">
        <v>5</v>
      </c>
      <c r="I473" s="59">
        <v>9</v>
      </c>
      <c r="J473" s="59">
        <v>4440</v>
      </c>
      <c r="K473" s="78">
        <f>VLOOKUP(jur[[#This Row],[hwycov_id]],cnf[],10,FALSE)</f>
        <v>4440</v>
      </c>
      <c r="L473" s="229">
        <f t="shared" si="21"/>
        <v>0</v>
      </c>
      <c r="M473" s="228">
        <f t="shared" si="22"/>
        <v>0</v>
      </c>
      <c r="N473" s="228">
        <f t="shared" si="23"/>
        <v>0</v>
      </c>
      <c r="O473" s="59" t="e">
        <f>VLOOKUP(jur[[#This Row],[hwycov_id]],check!$A$2:$P$26,16,FALSE)</f>
        <v>#N/A</v>
      </c>
      <c r="P473" s="59">
        <v>476</v>
      </c>
    </row>
    <row r="474" spans="1:16">
      <c r="A474" s="59">
        <v>28937</v>
      </c>
      <c r="B474" s="59">
        <v>9</v>
      </c>
      <c r="C474" s="59">
        <v>1</v>
      </c>
      <c r="D474" s="59">
        <v>1</v>
      </c>
      <c r="E474" s="59" t="s">
        <v>78</v>
      </c>
      <c r="F474" s="59">
        <v>2</v>
      </c>
      <c r="G474" s="59">
        <v>0</v>
      </c>
      <c r="H474" s="59">
        <v>3</v>
      </c>
      <c r="I474" s="59">
        <v>9</v>
      </c>
      <c r="J474" s="59">
        <v>4837</v>
      </c>
      <c r="K474" s="78">
        <f>VLOOKUP(jur[[#This Row],[hwycov_id]],cnf[],10,FALSE)</f>
        <v>4837</v>
      </c>
      <c r="L474" s="229">
        <f t="shared" si="21"/>
        <v>0</v>
      </c>
      <c r="M474" s="228">
        <f t="shared" si="22"/>
        <v>0</v>
      </c>
      <c r="N474" s="228">
        <f t="shared" si="23"/>
        <v>0</v>
      </c>
      <c r="O474" s="59" t="e">
        <f>VLOOKUP(jur[[#This Row],[hwycov_id]],check!$A$2:$P$26,16,FALSE)</f>
        <v>#N/A</v>
      </c>
      <c r="P474" s="59">
        <v>477</v>
      </c>
    </row>
    <row r="475" spans="1:16">
      <c r="A475" s="59">
        <v>7940</v>
      </c>
      <c r="B475" s="59">
        <v>5</v>
      </c>
      <c r="C475" s="59">
        <v>1</v>
      </c>
      <c r="D475" s="59">
        <v>2</v>
      </c>
      <c r="E475" s="59" t="s">
        <v>80</v>
      </c>
      <c r="F475" s="59">
        <v>4</v>
      </c>
      <c r="G475" s="59">
        <v>0</v>
      </c>
      <c r="H475" s="59">
        <v>5</v>
      </c>
      <c r="I475" s="59">
        <v>9</v>
      </c>
      <c r="J475" s="59">
        <v>5200</v>
      </c>
      <c r="K475" s="78">
        <f>VLOOKUP(jur[[#This Row],[hwycov_id]],cnf[],10,FALSE)</f>
        <v>5200</v>
      </c>
      <c r="L475" s="229">
        <f t="shared" si="21"/>
        <v>0</v>
      </c>
      <c r="M475" s="228">
        <f t="shared" si="22"/>
        <v>0</v>
      </c>
      <c r="N475" s="228">
        <f t="shared" si="23"/>
        <v>0</v>
      </c>
      <c r="O475" s="59" t="e">
        <f>VLOOKUP(jur[[#This Row],[hwycov_id]],check!$A$2:$P$26,16,FALSE)</f>
        <v>#N/A</v>
      </c>
      <c r="P475" s="59">
        <v>478</v>
      </c>
    </row>
    <row r="476" spans="1:16">
      <c r="A476" s="59">
        <v>28395</v>
      </c>
      <c r="B476" s="59">
        <v>9</v>
      </c>
      <c r="C476" s="59">
        <v>1</v>
      </c>
      <c r="D476" s="59">
        <v>1</v>
      </c>
      <c r="E476" s="59" t="s">
        <v>78</v>
      </c>
      <c r="F476" s="59">
        <v>2</v>
      </c>
      <c r="G476" s="59">
        <v>0</v>
      </c>
      <c r="H476" s="59">
        <v>5</v>
      </c>
      <c r="I476" s="59">
        <v>9</v>
      </c>
      <c r="J476" s="59">
        <v>5315</v>
      </c>
      <c r="K476" s="78">
        <f>VLOOKUP(jur[[#This Row],[hwycov_id]],cnf[],10,FALSE)</f>
        <v>5315</v>
      </c>
      <c r="L476" s="229">
        <f t="shared" si="21"/>
        <v>0</v>
      </c>
      <c r="M476" s="228">
        <f t="shared" si="22"/>
        <v>0</v>
      </c>
      <c r="N476" s="228">
        <f t="shared" si="23"/>
        <v>0</v>
      </c>
      <c r="O476" s="59" t="e">
        <f>VLOOKUP(jur[[#This Row],[hwycov_id]],check!$A$2:$P$26,16,FALSE)</f>
        <v>#N/A</v>
      </c>
      <c r="P476" s="59">
        <v>479</v>
      </c>
    </row>
    <row r="477" spans="1:16">
      <c r="A477" s="59">
        <v>11244</v>
      </c>
      <c r="B477" s="59">
        <v>9</v>
      </c>
      <c r="C477" s="59">
        <v>1</v>
      </c>
      <c r="D477" s="59">
        <v>1</v>
      </c>
      <c r="E477" s="59" t="s">
        <v>78</v>
      </c>
      <c r="F477" s="59">
        <v>2</v>
      </c>
      <c r="G477" s="59">
        <v>0</v>
      </c>
      <c r="H477" s="59">
        <v>5</v>
      </c>
      <c r="I477" s="59">
        <v>9</v>
      </c>
      <c r="J477" s="59">
        <v>5881</v>
      </c>
      <c r="K477" s="78">
        <f>VLOOKUP(jur[[#This Row],[hwycov_id]],cnf[],10,FALSE)</f>
        <v>5881</v>
      </c>
      <c r="L477" s="229">
        <f t="shared" si="21"/>
        <v>0</v>
      </c>
      <c r="M477" s="228">
        <f t="shared" si="22"/>
        <v>0</v>
      </c>
      <c r="N477" s="228">
        <f t="shared" si="23"/>
        <v>0</v>
      </c>
      <c r="O477" s="59" t="e">
        <f>VLOOKUP(jur[[#This Row],[hwycov_id]],check!$A$2:$P$26,16,FALSE)</f>
        <v>#N/A</v>
      </c>
      <c r="P477" s="59">
        <v>480</v>
      </c>
    </row>
    <row r="478" spans="1:16">
      <c r="A478" s="59">
        <v>11283</v>
      </c>
      <c r="B478" s="59">
        <v>9</v>
      </c>
      <c r="C478" s="59">
        <v>1</v>
      </c>
      <c r="D478" s="59">
        <v>1</v>
      </c>
      <c r="E478" s="59" t="s">
        <v>78</v>
      </c>
      <c r="F478" s="59">
        <v>2</v>
      </c>
      <c r="G478" s="59">
        <v>0</v>
      </c>
      <c r="H478" s="59">
        <v>5</v>
      </c>
      <c r="I478" s="59">
        <v>9</v>
      </c>
      <c r="J478" s="59">
        <v>6062</v>
      </c>
      <c r="K478" s="78">
        <f>VLOOKUP(jur[[#This Row],[hwycov_id]],cnf[],10,FALSE)</f>
        <v>6062</v>
      </c>
      <c r="L478" s="229">
        <f t="shared" si="21"/>
        <v>0</v>
      </c>
      <c r="M478" s="228">
        <f t="shared" si="22"/>
        <v>0</v>
      </c>
      <c r="N478" s="228">
        <f t="shared" si="23"/>
        <v>0</v>
      </c>
      <c r="O478" s="59" t="e">
        <f>VLOOKUP(jur[[#This Row],[hwycov_id]],check!$A$2:$P$26,16,FALSE)</f>
        <v>#N/A</v>
      </c>
      <c r="P478" s="59">
        <v>481</v>
      </c>
    </row>
    <row r="479" spans="1:16">
      <c r="A479" s="59">
        <v>15408</v>
      </c>
      <c r="B479" s="59">
        <v>9</v>
      </c>
      <c r="C479" s="59">
        <v>1</v>
      </c>
      <c r="D479" s="59">
        <v>1</v>
      </c>
      <c r="E479" s="59" t="s">
        <v>78</v>
      </c>
      <c r="F479" s="59">
        <v>2</v>
      </c>
      <c r="G479" s="59">
        <v>0</v>
      </c>
      <c r="H479" s="59">
        <v>5</v>
      </c>
      <c r="I479" s="59">
        <v>9</v>
      </c>
      <c r="J479" s="59">
        <v>6676</v>
      </c>
      <c r="K479" s="78">
        <f>VLOOKUP(jur[[#This Row],[hwycov_id]],cnf[],10,FALSE)</f>
        <v>6676</v>
      </c>
      <c r="L479" s="229">
        <f t="shared" si="21"/>
        <v>0</v>
      </c>
      <c r="M479" s="228">
        <f t="shared" si="22"/>
        <v>0</v>
      </c>
      <c r="N479" s="228">
        <f t="shared" si="23"/>
        <v>0</v>
      </c>
      <c r="O479" s="59" t="e">
        <f>VLOOKUP(jur[[#This Row],[hwycov_id]],check!$A$2:$P$26,16,FALSE)</f>
        <v>#N/A</v>
      </c>
      <c r="P479" s="59">
        <v>482</v>
      </c>
    </row>
    <row r="480" spans="1:16">
      <c r="A480" s="59">
        <v>11046</v>
      </c>
      <c r="B480" s="59">
        <v>9</v>
      </c>
      <c r="C480" s="59">
        <v>1</v>
      </c>
      <c r="D480" s="59">
        <v>1</v>
      </c>
      <c r="E480" s="59" t="s">
        <v>78</v>
      </c>
      <c r="F480" s="59">
        <v>2</v>
      </c>
      <c r="G480" s="59">
        <v>0</v>
      </c>
      <c r="H480" s="59">
        <v>5</v>
      </c>
      <c r="I480" s="59">
        <v>9</v>
      </c>
      <c r="J480" s="59">
        <v>7028</v>
      </c>
      <c r="K480" s="78">
        <f>VLOOKUP(jur[[#This Row],[hwycov_id]],cnf[],10,FALSE)</f>
        <v>7028</v>
      </c>
      <c r="L480" s="229">
        <f t="shared" si="21"/>
        <v>0</v>
      </c>
      <c r="M480" s="228">
        <f t="shared" si="22"/>
        <v>0</v>
      </c>
      <c r="N480" s="228">
        <f t="shared" si="23"/>
        <v>0</v>
      </c>
      <c r="O480" s="59" t="e">
        <f>VLOOKUP(jur[[#This Row],[hwycov_id]],check!$A$2:$P$26,16,FALSE)</f>
        <v>#N/A</v>
      </c>
      <c r="P480" s="59">
        <v>483</v>
      </c>
    </row>
    <row r="481" spans="1:16">
      <c r="A481" s="59">
        <v>11023</v>
      </c>
      <c r="B481" s="59">
        <v>9</v>
      </c>
      <c r="C481" s="59">
        <v>1</v>
      </c>
      <c r="D481" s="59">
        <v>1</v>
      </c>
      <c r="E481" s="59" t="s">
        <v>78</v>
      </c>
      <c r="F481" s="59">
        <v>2</v>
      </c>
      <c r="G481" s="59">
        <v>0</v>
      </c>
      <c r="H481" s="59">
        <v>5</v>
      </c>
      <c r="I481" s="59">
        <v>9</v>
      </c>
      <c r="J481" s="59">
        <v>7255</v>
      </c>
      <c r="K481" s="78">
        <f>VLOOKUP(jur[[#This Row],[hwycov_id]],cnf[],10,FALSE)</f>
        <v>7255</v>
      </c>
      <c r="L481" s="229">
        <f t="shared" si="21"/>
        <v>0</v>
      </c>
      <c r="M481" s="228">
        <f t="shared" si="22"/>
        <v>0</v>
      </c>
      <c r="N481" s="228">
        <f t="shared" si="23"/>
        <v>0</v>
      </c>
      <c r="O481" s="59" t="e">
        <f>VLOOKUP(jur[[#This Row],[hwycov_id]],check!$A$2:$P$26,16,FALSE)</f>
        <v>#N/A</v>
      </c>
      <c r="P481" s="59">
        <v>484</v>
      </c>
    </row>
    <row r="482" spans="1:16">
      <c r="A482" s="59">
        <v>28117</v>
      </c>
      <c r="B482" s="59">
        <v>9</v>
      </c>
      <c r="C482" s="59">
        <v>1</v>
      </c>
      <c r="D482" s="59">
        <v>1</v>
      </c>
      <c r="E482" s="59" t="s">
        <v>78</v>
      </c>
      <c r="F482" s="59">
        <v>2</v>
      </c>
      <c r="G482" s="59">
        <v>0</v>
      </c>
      <c r="H482" s="59">
        <v>5</v>
      </c>
      <c r="I482" s="59">
        <v>9</v>
      </c>
      <c r="J482" s="59">
        <v>7319</v>
      </c>
      <c r="K482" s="78">
        <f>VLOOKUP(jur[[#This Row],[hwycov_id]],cnf[],10,FALSE)</f>
        <v>7319</v>
      </c>
      <c r="L482" s="229">
        <f t="shared" si="21"/>
        <v>0</v>
      </c>
      <c r="M482" s="228">
        <f t="shared" si="22"/>
        <v>0</v>
      </c>
      <c r="N482" s="228">
        <f t="shared" si="23"/>
        <v>0</v>
      </c>
      <c r="O482" s="59" t="e">
        <f>VLOOKUP(jur[[#This Row],[hwycov_id]],check!$A$2:$P$26,16,FALSE)</f>
        <v>#N/A</v>
      </c>
      <c r="P482" s="59">
        <v>485</v>
      </c>
    </row>
    <row r="483" spans="1:16">
      <c r="A483" s="59">
        <v>11276</v>
      </c>
      <c r="B483" s="59">
        <v>9</v>
      </c>
      <c r="C483" s="59">
        <v>1</v>
      </c>
      <c r="D483" s="59">
        <v>1</v>
      </c>
      <c r="E483" s="59" t="s">
        <v>78</v>
      </c>
      <c r="F483" s="59">
        <v>2</v>
      </c>
      <c r="G483" s="59">
        <v>0</v>
      </c>
      <c r="H483" s="59">
        <v>5</v>
      </c>
      <c r="I483" s="59">
        <v>9</v>
      </c>
      <c r="J483" s="59">
        <v>7338</v>
      </c>
      <c r="K483" s="78">
        <f>VLOOKUP(jur[[#This Row],[hwycov_id]],cnf[],10,FALSE)</f>
        <v>7338</v>
      </c>
      <c r="L483" s="229">
        <f t="shared" si="21"/>
        <v>0</v>
      </c>
      <c r="M483" s="228">
        <f t="shared" si="22"/>
        <v>0</v>
      </c>
      <c r="N483" s="228">
        <f t="shared" si="23"/>
        <v>0</v>
      </c>
      <c r="O483" s="59" t="e">
        <f>VLOOKUP(jur[[#This Row],[hwycov_id]],check!$A$2:$P$26,16,FALSE)</f>
        <v>#N/A</v>
      </c>
      <c r="P483" s="59">
        <v>486</v>
      </c>
    </row>
    <row r="484" spans="1:16">
      <c r="A484" s="59">
        <v>28004</v>
      </c>
      <c r="B484" s="59">
        <v>9</v>
      </c>
      <c r="C484" s="59">
        <v>1</v>
      </c>
      <c r="D484" s="59">
        <v>1</v>
      </c>
      <c r="E484" s="59" t="s">
        <v>78</v>
      </c>
      <c r="F484" s="59">
        <v>2</v>
      </c>
      <c r="G484" s="59">
        <v>0</v>
      </c>
      <c r="H484" s="59">
        <v>5</v>
      </c>
      <c r="I484" s="59">
        <v>9</v>
      </c>
      <c r="J484" s="59">
        <v>7585</v>
      </c>
      <c r="K484" s="78">
        <f>VLOOKUP(jur[[#This Row],[hwycov_id]],cnf[],10,FALSE)</f>
        <v>7585</v>
      </c>
      <c r="L484" s="229">
        <f t="shared" si="21"/>
        <v>0</v>
      </c>
      <c r="M484" s="228">
        <f t="shared" si="22"/>
        <v>0</v>
      </c>
      <c r="N484" s="228">
        <f t="shared" si="23"/>
        <v>0</v>
      </c>
      <c r="O484" s="59" t="e">
        <f>VLOOKUP(jur[[#This Row],[hwycov_id]],check!$A$2:$P$26,16,FALSE)</f>
        <v>#N/A</v>
      </c>
      <c r="P484" s="59">
        <v>487</v>
      </c>
    </row>
    <row r="485" spans="1:16">
      <c r="A485" s="59">
        <v>10075</v>
      </c>
      <c r="B485" s="59">
        <v>9</v>
      </c>
      <c r="C485" s="59">
        <v>1</v>
      </c>
      <c r="D485" s="59">
        <v>1</v>
      </c>
      <c r="E485" s="59" t="s">
        <v>78</v>
      </c>
      <c r="F485" s="59">
        <v>2</v>
      </c>
      <c r="G485" s="59">
        <v>0</v>
      </c>
      <c r="H485" s="59">
        <v>5</v>
      </c>
      <c r="I485" s="59">
        <v>9</v>
      </c>
      <c r="J485" s="59">
        <v>8241</v>
      </c>
      <c r="K485" s="78">
        <f>VLOOKUP(jur[[#This Row],[hwycov_id]],cnf[],10,FALSE)</f>
        <v>8241</v>
      </c>
      <c r="L485" s="229">
        <f t="shared" si="21"/>
        <v>0</v>
      </c>
      <c r="M485" s="228">
        <f t="shared" si="22"/>
        <v>0</v>
      </c>
      <c r="N485" s="228">
        <f t="shared" si="23"/>
        <v>0</v>
      </c>
      <c r="O485" s="59" t="e">
        <f>VLOOKUP(jur[[#This Row],[hwycov_id]],check!$A$2:$P$26,16,FALSE)</f>
        <v>#N/A</v>
      </c>
      <c r="P485" s="59">
        <v>488</v>
      </c>
    </row>
    <row r="486" spans="1:16">
      <c r="A486" s="59">
        <v>15810</v>
      </c>
      <c r="B486" s="59">
        <v>3</v>
      </c>
      <c r="C486" s="59">
        <v>1</v>
      </c>
      <c r="D486" s="59">
        <v>2</v>
      </c>
      <c r="E486" s="59" t="s">
        <v>80</v>
      </c>
      <c r="F486" s="59">
        <v>3</v>
      </c>
      <c r="G486" s="59">
        <v>0</v>
      </c>
      <c r="H486" s="59">
        <v>5</v>
      </c>
      <c r="I486" s="59">
        <v>9</v>
      </c>
      <c r="J486" s="59">
        <v>8900</v>
      </c>
      <c r="K486" s="78">
        <f>VLOOKUP(jur[[#This Row],[hwycov_id]],cnf[],10,FALSE)</f>
        <v>8900</v>
      </c>
      <c r="L486" s="229">
        <f t="shared" si="21"/>
        <v>0</v>
      </c>
      <c r="M486" s="228">
        <f t="shared" si="22"/>
        <v>0</v>
      </c>
      <c r="N486" s="228">
        <f t="shared" si="23"/>
        <v>0</v>
      </c>
      <c r="O486" s="59" t="e">
        <f>VLOOKUP(jur[[#This Row],[hwycov_id]],check!$A$2:$P$26,16,FALSE)</f>
        <v>#N/A</v>
      </c>
      <c r="P486" s="59">
        <v>489</v>
      </c>
    </row>
    <row r="487" spans="1:16">
      <c r="A487" s="59">
        <v>7893</v>
      </c>
      <c r="B487" s="59">
        <v>4</v>
      </c>
      <c r="C487" s="59">
        <v>1</v>
      </c>
      <c r="D487" s="59">
        <v>2</v>
      </c>
      <c r="E487" s="59" t="s">
        <v>80</v>
      </c>
      <c r="F487" s="59">
        <v>4</v>
      </c>
      <c r="G487" s="59">
        <v>0</v>
      </c>
      <c r="H487" s="59">
        <v>5</v>
      </c>
      <c r="I487" s="59">
        <v>9</v>
      </c>
      <c r="J487" s="59">
        <v>9100</v>
      </c>
      <c r="K487" s="78">
        <f>VLOOKUP(jur[[#This Row],[hwycov_id]],cnf[],10,FALSE)</f>
        <v>9100</v>
      </c>
      <c r="L487" s="229">
        <f t="shared" si="21"/>
        <v>0</v>
      </c>
      <c r="M487" s="228">
        <f t="shared" si="22"/>
        <v>0</v>
      </c>
      <c r="N487" s="228">
        <f t="shared" si="23"/>
        <v>0</v>
      </c>
      <c r="O487" s="59" t="e">
        <f>VLOOKUP(jur[[#This Row],[hwycov_id]],check!$A$2:$P$26,16,FALSE)</f>
        <v>#N/A</v>
      </c>
      <c r="P487" s="59">
        <v>490</v>
      </c>
    </row>
    <row r="488" spans="1:16">
      <c r="A488" s="59">
        <v>28005</v>
      </c>
      <c r="B488" s="59">
        <v>9</v>
      </c>
      <c r="C488" s="59">
        <v>1</v>
      </c>
      <c r="D488" s="59">
        <v>1</v>
      </c>
      <c r="E488" s="59" t="s">
        <v>78</v>
      </c>
      <c r="F488" s="59">
        <v>2</v>
      </c>
      <c r="G488" s="59">
        <v>0</v>
      </c>
      <c r="H488" s="59">
        <v>5</v>
      </c>
      <c r="I488" s="59">
        <v>9</v>
      </c>
      <c r="J488" s="59">
        <v>9694</v>
      </c>
      <c r="K488" s="78">
        <f>VLOOKUP(jur[[#This Row],[hwycov_id]],cnf[],10,FALSE)</f>
        <v>9694</v>
      </c>
      <c r="L488" s="229">
        <f t="shared" si="21"/>
        <v>0</v>
      </c>
      <c r="M488" s="228">
        <f t="shared" si="22"/>
        <v>0</v>
      </c>
      <c r="N488" s="228">
        <f t="shared" si="23"/>
        <v>0</v>
      </c>
      <c r="O488" s="59" t="e">
        <f>VLOOKUP(jur[[#This Row],[hwycov_id]],check!$A$2:$P$26,16,FALSE)</f>
        <v>#N/A</v>
      </c>
      <c r="P488" s="59">
        <v>491</v>
      </c>
    </row>
    <row r="489" spans="1:16">
      <c r="A489" s="59">
        <v>28953</v>
      </c>
      <c r="B489" s="59">
        <v>9</v>
      </c>
      <c r="C489" s="59">
        <v>1</v>
      </c>
      <c r="D489" s="59">
        <v>1</v>
      </c>
      <c r="E489" s="59" t="s">
        <v>78</v>
      </c>
      <c r="F489" s="59">
        <v>2</v>
      </c>
      <c r="G489" s="59">
        <v>1</v>
      </c>
      <c r="H489" s="59">
        <v>5</v>
      </c>
      <c r="I489" s="59">
        <v>9</v>
      </c>
      <c r="J489" s="59">
        <v>10047</v>
      </c>
      <c r="K489" s="78">
        <f>VLOOKUP(jur[[#This Row],[hwycov_id]],cnf[],10,FALSE)</f>
        <v>10047</v>
      </c>
      <c r="L489" s="229">
        <f t="shared" si="21"/>
        <v>0</v>
      </c>
      <c r="M489" s="228">
        <f t="shared" si="22"/>
        <v>0</v>
      </c>
      <c r="N489" s="228">
        <f t="shared" si="23"/>
        <v>0</v>
      </c>
      <c r="O489" s="59" t="e">
        <f>VLOOKUP(jur[[#This Row],[hwycov_id]],check!$A$2:$P$26,16,FALSE)</f>
        <v>#N/A</v>
      </c>
      <c r="P489" s="59">
        <v>492</v>
      </c>
    </row>
    <row r="490" spans="1:16">
      <c r="A490" s="59">
        <v>11030</v>
      </c>
      <c r="B490" s="59">
        <v>9</v>
      </c>
      <c r="C490" s="59">
        <v>1</v>
      </c>
      <c r="D490" s="59">
        <v>1</v>
      </c>
      <c r="E490" s="59" t="s">
        <v>78</v>
      </c>
      <c r="F490" s="59">
        <v>2</v>
      </c>
      <c r="G490" s="59">
        <v>1</v>
      </c>
      <c r="H490" s="59">
        <v>5</v>
      </c>
      <c r="I490" s="59">
        <v>9</v>
      </c>
      <c r="J490" s="59">
        <v>10824</v>
      </c>
      <c r="K490" s="78">
        <f>VLOOKUP(jur[[#This Row],[hwycov_id]],cnf[],10,FALSE)</f>
        <v>10824</v>
      </c>
      <c r="L490" s="229">
        <f t="shared" si="21"/>
        <v>0</v>
      </c>
      <c r="M490" s="228">
        <f t="shared" si="22"/>
        <v>0</v>
      </c>
      <c r="N490" s="228">
        <f t="shared" si="23"/>
        <v>0</v>
      </c>
      <c r="O490" s="59" t="e">
        <f>VLOOKUP(jur[[#This Row],[hwycov_id]],check!$A$2:$P$26,16,FALSE)</f>
        <v>#N/A</v>
      </c>
      <c r="P490" s="59">
        <v>493</v>
      </c>
    </row>
    <row r="491" spans="1:16">
      <c r="A491" s="59">
        <v>28137</v>
      </c>
      <c r="B491" s="59">
        <v>9</v>
      </c>
      <c r="C491" s="59">
        <v>1</v>
      </c>
      <c r="D491" s="59">
        <v>1</v>
      </c>
      <c r="E491" s="59" t="s">
        <v>78</v>
      </c>
      <c r="F491" s="59">
        <v>2</v>
      </c>
      <c r="G491" s="59">
        <v>1</v>
      </c>
      <c r="H491" s="59">
        <v>5</v>
      </c>
      <c r="I491" s="59">
        <v>9</v>
      </c>
      <c r="J491" s="59">
        <v>11260</v>
      </c>
      <c r="K491" s="78">
        <f>VLOOKUP(jur[[#This Row],[hwycov_id]],cnf[],10,FALSE)</f>
        <v>11260</v>
      </c>
      <c r="L491" s="229">
        <f t="shared" si="21"/>
        <v>0</v>
      </c>
      <c r="M491" s="228">
        <f t="shared" si="22"/>
        <v>0</v>
      </c>
      <c r="N491" s="228">
        <f t="shared" si="23"/>
        <v>0</v>
      </c>
      <c r="O491" s="59" t="e">
        <f>VLOOKUP(jur[[#This Row],[hwycov_id]],check!$A$2:$P$26,16,FALSE)</f>
        <v>#N/A</v>
      </c>
      <c r="P491" s="59">
        <v>494</v>
      </c>
    </row>
    <row r="492" spans="1:16">
      <c r="A492" s="59">
        <v>11040</v>
      </c>
      <c r="B492" s="59">
        <v>9</v>
      </c>
      <c r="C492" s="59">
        <v>1</v>
      </c>
      <c r="D492" s="59">
        <v>1</v>
      </c>
      <c r="E492" s="59" t="s">
        <v>78</v>
      </c>
      <c r="F492" s="59">
        <v>2</v>
      </c>
      <c r="G492" s="59">
        <v>1</v>
      </c>
      <c r="H492" s="59">
        <v>5</v>
      </c>
      <c r="I492" s="59">
        <v>9</v>
      </c>
      <c r="J492" s="59">
        <v>11703</v>
      </c>
      <c r="K492" s="78">
        <f>VLOOKUP(jur[[#This Row],[hwycov_id]],cnf[],10,FALSE)</f>
        <v>11703</v>
      </c>
      <c r="L492" s="229">
        <f t="shared" si="21"/>
        <v>0</v>
      </c>
      <c r="M492" s="228">
        <f t="shared" si="22"/>
        <v>0</v>
      </c>
      <c r="N492" s="228">
        <f t="shared" si="23"/>
        <v>0</v>
      </c>
      <c r="O492" s="59" t="e">
        <f>VLOOKUP(jur[[#This Row],[hwycov_id]],check!$A$2:$P$26,16,FALSE)</f>
        <v>#N/A</v>
      </c>
      <c r="P492" s="59">
        <v>495</v>
      </c>
    </row>
    <row r="493" spans="1:16">
      <c r="A493" s="59">
        <v>28131</v>
      </c>
      <c r="B493" s="59">
        <v>9</v>
      </c>
      <c r="C493" s="59">
        <v>1</v>
      </c>
      <c r="D493" s="59">
        <v>1</v>
      </c>
      <c r="E493" s="59" t="s">
        <v>78</v>
      </c>
      <c r="F493" s="59">
        <v>2</v>
      </c>
      <c r="G493" s="59">
        <v>1</v>
      </c>
      <c r="H493" s="59">
        <v>5</v>
      </c>
      <c r="I493" s="59">
        <v>9</v>
      </c>
      <c r="J493" s="59">
        <v>11849</v>
      </c>
      <c r="K493" s="78">
        <f>VLOOKUP(jur[[#This Row],[hwycov_id]],cnf[],10,FALSE)</f>
        <v>11849</v>
      </c>
      <c r="L493" s="229">
        <f t="shared" si="21"/>
        <v>0</v>
      </c>
      <c r="M493" s="228">
        <f t="shared" si="22"/>
        <v>0</v>
      </c>
      <c r="N493" s="228">
        <f t="shared" si="23"/>
        <v>0</v>
      </c>
      <c r="O493" s="59" t="e">
        <f>VLOOKUP(jur[[#This Row],[hwycov_id]],check!$A$2:$P$26,16,FALSE)</f>
        <v>#N/A</v>
      </c>
      <c r="P493" s="59">
        <v>496</v>
      </c>
    </row>
    <row r="494" spans="1:16">
      <c r="A494" s="59">
        <v>28150</v>
      </c>
      <c r="B494" s="59">
        <v>8</v>
      </c>
      <c r="C494" s="59">
        <v>1</v>
      </c>
      <c r="D494" s="59">
        <v>1</v>
      </c>
      <c r="E494" s="59" t="s">
        <v>78</v>
      </c>
      <c r="F494" s="59">
        <v>2</v>
      </c>
      <c r="G494" s="59">
        <v>1</v>
      </c>
      <c r="H494" s="59">
        <v>5</v>
      </c>
      <c r="I494" s="59">
        <v>9</v>
      </c>
      <c r="J494" s="59">
        <v>14571</v>
      </c>
      <c r="K494" s="78">
        <f>VLOOKUP(jur[[#This Row],[hwycov_id]],cnf[],10,FALSE)</f>
        <v>14571</v>
      </c>
      <c r="L494" s="229">
        <f t="shared" si="21"/>
        <v>0</v>
      </c>
      <c r="M494" s="228">
        <f t="shared" si="22"/>
        <v>0</v>
      </c>
      <c r="N494" s="228">
        <f t="shared" si="23"/>
        <v>0</v>
      </c>
      <c r="O494" s="59" t="e">
        <f>VLOOKUP(jur[[#This Row],[hwycov_id]],check!$A$2:$P$26,16,FALSE)</f>
        <v>#N/A</v>
      </c>
      <c r="P494" s="59">
        <v>497</v>
      </c>
    </row>
    <row r="495" spans="1:16">
      <c r="A495" s="59">
        <v>17597</v>
      </c>
      <c r="B495" s="59">
        <v>3</v>
      </c>
      <c r="C495" s="59">
        <v>1</v>
      </c>
      <c r="D495" s="59">
        <v>2</v>
      </c>
      <c r="E495" s="59" t="s">
        <v>80</v>
      </c>
      <c r="F495" s="59">
        <v>3</v>
      </c>
      <c r="G495" s="59">
        <v>1</v>
      </c>
      <c r="H495" s="59">
        <v>5</v>
      </c>
      <c r="I495" s="59">
        <v>9</v>
      </c>
      <c r="J495" s="59">
        <v>18800</v>
      </c>
      <c r="K495" s="78">
        <f>VLOOKUP(jur[[#This Row],[hwycov_id]],cnf[],10,FALSE)</f>
        <v>18800</v>
      </c>
      <c r="L495" s="229">
        <f t="shared" si="21"/>
        <v>0</v>
      </c>
      <c r="M495" s="228">
        <f t="shared" si="22"/>
        <v>0</v>
      </c>
      <c r="N495" s="228">
        <f t="shared" si="23"/>
        <v>0</v>
      </c>
      <c r="O495" s="59" t="e">
        <f>VLOOKUP(jur[[#This Row],[hwycov_id]],check!$A$2:$P$26,16,FALSE)</f>
        <v>#N/A</v>
      </c>
      <c r="P495" s="59">
        <v>498</v>
      </c>
    </row>
    <row r="496" spans="1:16">
      <c r="A496" s="59">
        <v>7919</v>
      </c>
      <c r="B496" s="59">
        <v>3</v>
      </c>
      <c r="C496" s="59">
        <v>1</v>
      </c>
      <c r="D496" s="59">
        <v>2</v>
      </c>
      <c r="E496" s="59" t="s">
        <v>80</v>
      </c>
      <c r="F496" s="59">
        <v>3</v>
      </c>
      <c r="G496" s="59">
        <v>1</v>
      </c>
      <c r="H496" s="59">
        <v>5</v>
      </c>
      <c r="I496" s="59">
        <v>9</v>
      </c>
      <c r="J496" s="59">
        <v>19200</v>
      </c>
      <c r="K496" s="78">
        <f>VLOOKUP(jur[[#This Row],[hwycov_id]],cnf[],10,FALSE)</f>
        <v>19200</v>
      </c>
      <c r="L496" s="229">
        <f t="shared" si="21"/>
        <v>0</v>
      </c>
      <c r="M496" s="228">
        <f t="shared" si="22"/>
        <v>0</v>
      </c>
      <c r="N496" s="228">
        <f t="shared" si="23"/>
        <v>0</v>
      </c>
      <c r="O496" s="59" t="e">
        <f>VLOOKUP(jur[[#This Row],[hwycov_id]],check!$A$2:$P$26,16,FALSE)</f>
        <v>#N/A</v>
      </c>
      <c r="P496" s="59">
        <v>499</v>
      </c>
    </row>
    <row r="497" spans="1:16">
      <c r="A497" s="59">
        <v>11281</v>
      </c>
      <c r="B497" s="59">
        <v>9</v>
      </c>
      <c r="C497" s="59">
        <v>1</v>
      </c>
      <c r="D497" s="59">
        <v>1</v>
      </c>
      <c r="E497" s="59" t="s">
        <v>78</v>
      </c>
      <c r="F497" s="59">
        <v>2</v>
      </c>
      <c r="G497" s="59">
        <v>1</v>
      </c>
      <c r="H497" s="59">
        <v>5</v>
      </c>
      <c r="I497" s="59">
        <v>9</v>
      </c>
      <c r="J497" s="59">
        <v>19592</v>
      </c>
      <c r="K497" s="78">
        <f>VLOOKUP(jur[[#This Row],[hwycov_id]],cnf[],10,FALSE)</f>
        <v>19592</v>
      </c>
      <c r="L497" s="229">
        <f t="shared" si="21"/>
        <v>0</v>
      </c>
      <c r="M497" s="228">
        <f t="shared" si="22"/>
        <v>0</v>
      </c>
      <c r="N497" s="228">
        <f t="shared" si="23"/>
        <v>0</v>
      </c>
      <c r="O497" s="59" t="e">
        <f>VLOOKUP(jur[[#This Row],[hwycov_id]],check!$A$2:$P$26,16,FALSE)</f>
        <v>#N/A</v>
      </c>
      <c r="P497" s="59">
        <v>500</v>
      </c>
    </row>
    <row r="498" spans="1:16">
      <c r="A498" s="59">
        <v>7949</v>
      </c>
      <c r="B498" s="59">
        <v>3</v>
      </c>
      <c r="C498" s="59">
        <v>1</v>
      </c>
      <c r="D498" s="59">
        <v>2</v>
      </c>
      <c r="E498" s="59" t="s">
        <v>80</v>
      </c>
      <c r="F498" s="59">
        <v>3</v>
      </c>
      <c r="G498" s="59">
        <v>2</v>
      </c>
      <c r="H498" s="59">
        <v>5</v>
      </c>
      <c r="I498" s="59">
        <v>9</v>
      </c>
      <c r="J498" s="59">
        <v>20600</v>
      </c>
      <c r="K498" s="78">
        <f>VLOOKUP(jur[[#This Row],[hwycov_id]],cnf[],10,FALSE)</f>
        <v>20600</v>
      </c>
      <c r="L498" s="229">
        <f t="shared" si="21"/>
        <v>0</v>
      </c>
      <c r="M498" s="228">
        <f t="shared" si="22"/>
        <v>0</v>
      </c>
      <c r="N498" s="228">
        <f t="shared" si="23"/>
        <v>0</v>
      </c>
      <c r="O498" s="59" t="e">
        <f>VLOOKUP(jur[[#This Row],[hwycov_id]],check!$A$2:$P$26,16,FALSE)</f>
        <v>#N/A</v>
      </c>
      <c r="P498" s="59">
        <v>501</v>
      </c>
    </row>
    <row r="499" spans="1:16">
      <c r="A499" s="59">
        <v>31021</v>
      </c>
      <c r="B499" s="59">
        <v>3</v>
      </c>
      <c r="C499" s="59">
        <v>1</v>
      </c>
      <c r="D499" s="59">
        <v>2</v>
      </c>
      <c r="E499" s="59" t="s">
        <v>80</v>
      </c>
      <c r="F499" s="59">
        <v>3</v>
      </c>
      <c r="G499" s="59">
        <v>2</v>
      </c>
      <c r="H499" s="59">
        <v>5</v>
      </c>
      <c r="I499" s="59">
        <v>9</v>
      </c>
      <c r="J499" s="59">
        <v>20600</v>
      </c>
      <c r="K499" s="78">
        <f>VLOOKUP(jur[[#This Row],[hwycov_id]],cnf[],10,FALSE)</f>
        <v>20600</v>
      </c>
      <c r="L499" s="229">
        <f t="shared" si="21"/>
        <v>0</v>
      </c>
      <c r="M499" s="228">
        <f t="shared" si="22"/>
        <v>0</v>
      </c>
      <c r="N499" s="228">
        <f t="shared" si="23"/>
        <v>0</v>
      </c>
      <c r="O499" s="59" t="e">
        <f>VLOOKUP(jur[[#This Row],[hwycov_id]],check!$A$2:$P$26,16,FALSE)</f>
        <v>#N/A</v>
      </c>
      <c r="P499" s="59">
        <v>502</v>
      </c>
    </row>
    <row r="500" spans="1:16">
      <c r="A500" s="59">
        <v>27764</v>
      </c>
      <c r="B500" s="59">
        <v>8</v>
      </c>
      <c r="C500" s="59">
        <v>1</v>
      </c>
      <c r="D500" s="59">
        <v>1</v>
      </c>
      <c r="E500" s="59" t="s">
        <v>78</v>
      </c>
      <c r="F500" s="59">
        <v>2</v>
      </c>
      <c r="G500" s="59">
        <v>2</v>
      </c>
      <c r="H500" s="59">
        <v>5</v>
      </c>
      <c r="I500" s="59">
        <v>9</v>
      </c>
      <c r="J500" s="59">
        <v>21490</v>
      </c>
      <c r="K500" s="78">
        <f>VLOOKUP(jur[[#This Row],[hwycov_id]],cnf[],10,FALSE)</f>
        <v>21490</v>
      </c>
      <c r="L500" s="229">
        <f t="shared" si="21"/>
        <v>0</v>
      </c>
      <c r="M500" s="228">
        <f t="shared" si="22"/>
        <v>0</v>
      </c>
      <c r="N500" s="228">
        <f t="shared" si="23"/>
        <v>0</v>
      </c>
      <c r="O500" s="59" t="e">
        <f>VLOOKUP(jur[[#This Row],[hwycov_id]],check!$A$2:$P$26,16,FALSE)</f>
        <v>#N/A</v>
      </c>
      <c r="P500" s="59">
        <v>503</v>
      </c>
    </row>
    <row r="501" spans="1:16">
      <c r="A501" s="59">
        <v>7877</v>
      </c>
      <c r="B501" s="59">
        <v>3</v>
      </c>
      <c r="C501" s="59">
        <v>1</v>
      </c>
      <c r="D501" s="59">
        <v>2</v>
      </c>
      <c r="E501" s="59" t="s">
        <v>80</v>
      </c>
      <c r="F501" s="59">
        <v>3</v>
      </c>
      <c r="G501" s="59">
        <v>2</v>
      </c>
      <c r="H501" s="59">
        <v>5</v>
      </c>
      <c r="I501" s="59">
        <v>9</v>
      </c>
      <c r="J501" s="59">
        <v>22500</v>
      </c>
      <c r="K501" s="78">
        <f>VLOOKUP(jur[[#This Row],[hwycov_id]],cnf[],10,FALSE)</f>
        <v>22500</v>
      </c>
      <c r="L501" s="229">
        <f t="shared" si="21"/>
        <v>0</v>
      </c>
      <c r="M501" s="228">
        <f t="shared" si="22"/>
        <v>0</v>
      </c>
      <c r="N501" s="228">
        <f t="shared" si="23"/>
        <v>0</v>
      </c>
      <c r="O501" s="59" t="e">
        <f>VLOOKUP(jur[[#This Row],[hwycov_id]],check!$A$2:$P$26,16,FALSE)</f>
        <v>#N/A</v>
      </c>
      <c r="P501" s="59">
        <v>504</v>
      </c>
    </row>
    <row r="502" spans="1:16">
      <c r="A502" s="59">
        <v>14233</v>
      </c>
      <c r="B502" s="59">
        <v>8</v>
      </c>
      <c r="C502" s="59">
        <v>1</v>
      </c>
      <c r="D502" s="59">
        <v>1</v>
      </c>
      <c r="E502" s="59" t="s">
        <v>78</v>
      </c>
      <c r="F502" s="59">
        <v>2</v>
      </c>
      <c r="G502" s="59">
        <v>2</v>
      </c>
      <c r="H502" s="59">
        <v>5</v>
      </c>
      <c r="I502" s="59">
        <v>9</v>
      </c>
      <c r="J502" s="59">
        <v>25329</v>
      </c>
      <c r="K502" s="78">
        <f>VLOOKUP(jur[[#This Row],[hwycov_id]],cnf[],10,FALSE)</f>
        <v>25329</v>
      </c>
      <c r="L502" s="229">
        <f t="shared" si="21"/>
        <v>0</v>
      </c>
      <c r="M502" s="228">
        <f t="shared" si="22"/>
        <v>0</v>
      </c>
      <c r="N502" s="228">
        <f t="shared" si="23"/>
        <v>0</v>
      </c>
      <c r="O502" s="59" t="e">
        <f>VLOOKUP(jur[[#This Row],[hwycov_id]],check!$A$2:$P$26,16,FALSE)</f>
        <v>#N/A</v>
      </c>
      <c r="P502" s="59">
        <v>505</v>
      </c>
    </row>
    <row r="503" spans="1:16">
      <c r="A503" s="59">
        <v>11284</v>
      </c>
      <c r="B503" s="59">
        <v>1</v>
      </c>
      <c r="C503" s="59">
        <v>1</v>
      </c>
      <c r="D503" s="59">
        <v>1</v>
      </c>
      <c r="E503" s="59" t="s">
        <v>78</v>
      </c>
      <c r="F503" s="59">
        <v>1</v>
      </c>
      <c r="G503" s="59">
        <v>2</v>
      </c>
      <c r="H503" s="59">
        <v>5</v>
      </c>
      <c r="I503" s="59">
        <v>9</v>
      </c>
      <c r="J503" s="59">
        <v>25775</v>
      </c>
      <c r="K503" s="78">
        <f>VLOOKUP(jur[[#This Row],[hwycov_id]],cnf[],10,FALSE)</f>
        <v>25775</v>
      </c>
      <c r="L503" s="229">
        <f t="shared" si="21"/>
        <v>0</v>
      </c>
      <c r="M503" s="228">
        <f t="shared" si="22"/>
        <v>0</v>
      </c>
      <c r="N503" s="228">
        <f t="shared" si="23"/>
        <v>0</v>
      </c>
      <c r="O503" s="59" t="e">
        <f>VLOOKUP(jur[[#This Row],[hwycov_id]],check!$A$2:$P$26,16,FALSE)</f>
        <v>#N/A</v>
      </c>
      <c r="P503" s="59">
        <v>506</v>
      </c>
    </row>
    <row r="504" spans="1:16">
      <c r="A504" s="59">
        <v>11291</v>
      </c>
      <c r="B504" s="59">
        <v>1</v>
      </c>
      <c r="C504" s="59">
        <v>1</v>
      </c>
      <c r="D504" s="59">
        <v>1</v>
      </c>
      <c r="E504" s="59" t="s">
        <v>78</v>
      </c>
      <c r="F504" s="59">
        <v>1</v>
      </c>
      <c r="G504" s="59">
        <v>3</v>
      </c>
      <c r="H504" s="59">
        <v>5</v>
      </c>
      <c r="I504" s="59">
        <v>9</v>
      </c>
      <c r="J504" s="59">
        <v>39451</v>
      </c>
      <c r="K504" s="78">
        <f>VLOOKUP(jur[[#This Row],[hwycov_id]],cnf[],10,FALSE)</f>
        <v>39451</v>
      </c>
      <c r="L504" s="229">
        <f t="shared" si="21"/>
        <v>0</v>
      </c>
      <c r="M504" s="228">
        <f t="shared" si="22"/>
        <v>0</v>
      </c>
      <c r="N504" s="228">
        <f t="shared" si="23"/>
        <v>0</v>
      </c>
      <c r="O504" s="59" t="e">
        <f>VLOOKUP(jur[[#This Row],[hwycov_id]],check!$A$2:$P$26,16,FALSE)</f>
        <v>#N/A</v>
      </c>
      <c r="P504" s="59">
        <v>507</v>
      </c>
    </row>
    <row r="505" spans="1:16">
      <c r="A505" s="59">
        <v>28938</v>
      </c>
      <c r="B505" s="59">
        <v>1</v>
      </c>
      <c r="C505" s="59">
        <v>1</v>
      </c>
      <c r="D505" s="59">
        <v>1</v>
      </c>
      <c r="E505" s="59" t="s">
        <v>78</v>
      </c>
      <c r="F505" s="59">
        <v>1</v>
      </c>
      <c r="G505" s="59">
        <v>3</v>
      </c>
      <c r="H505" s="59">
        <v>3</v>
      </c>
      <c r="I505" s="59">
        <v>9</v>
      </c>
      <c r="J505" s="59">
        <v>39547</v>
      </c>
      <c r="K505" s="78">
        <f>VLOOKUP(jur[[#This Row],[hwycov_id]],cnf[],10,FALSE)</f>
        <v>39547</v>
      </c>
      <c r="L505" s="229">
        <f t="shared" si="21"/>
        <v>0</v>
      </c>
      <c r="M505" s="228">
        <f t="shared" si="22"/>
        <v>0</v>
      </c>
      <c r="N505" s="228">
        <f t="shared" si="23"/>
        <v>0</v>
      </c>
      <c r="O505" s="59" t="e">
        <f>VLOOKUP(jur[[#This Row],[hwycov_id]],check!$A$2:$P$26,16,FALSE)</f>
        <v>#N/A</v>
      </c>
      <c r="P505" s="59">
        <v>508</v>
      </c>
    </row>
    <row r="506" spans="1:16">
      <c r="A506" s="59">
        <v>28939</v>
      </c>
      <c r="B506" s="59">
        <v>1</v>
      </c>
      <c r="C506" s="59">
        <v>1</v>
      </c>
      <c r="D506" s="59">
        <v>1</v>
      </c>
      <c r="E506" s="59" t="s">
        <v>78</v>
      </c>
      <c r="F506" s="59">
        <v>1</v>
      </c>
      <c r="G506" s="59">
        <v>3</v>
      </c>
      <c r="H506" s="59">
        <v>5</v>
      </c>
      <c r="I506" s="59">
        <v>9</v>
      </c>
      <c r="J506" s="59">
        <v>39716</v>
      </c>
      <c r="K506" s="78">
        <f>VLOOKUP(jur[[#This Row],[hwycov_id]],cnf[],10,FALSE)</f>
        <v>39716</v>
      </c>
      <c r="L506" s="229">
        <f t="shared" si="21"/>
        <v>0</v>
      </c>
      <c r="M506" s="228">
        <f t="shared" si="22"/>
        <v>0</v>
      </c>
      <c r="N506" s="228">
        <f t="shared" si="23"/>
        <v>0</v>
      </c>
      <c r="O506" s="59" t="e">
        <f>VLOOKUP(jur[[#This Row],[hwycov_id]],check!$A$2:$P$26,16,FALSE)</f>
        <v>#N/A</v>
      </c>
      <c r="P506" s="59">
        <v>509</v>
      </c>
    </row>
    <row r="507" spans="1:16">
      <c r="A507" s="59">
        <v>11294</v>
      </c>
      <c r="B507" s="59">
        <v>1</v>
      </c>
      <c r="C507" s="59">
        <v>1</v>
      </c>
      <c r="D507" s="59">
        <v>1</v>
      </c>
      <c r="E507" s="59" t="s">
        <v>78</v>
      </c>
      <c r="F507" s="59">
        <v>1</v>
      </c>
      <c r="G507" s="59">
        <v>4</v>
      </c>
      <c r="H507" s="59">
        <v>5</v>
      </c>
      <c r="I507" s="59">
        <v>9</v>
      </c>
      <c r="J507" s="59">
        <v>45152</v>
      </c>
      <c r="K507" s="78">
        <f>VLOOKUP(jur[[#This Row],[hwycov_id]],cnf[],10,FALSE)</f>
        <v>45152</v>
      </c>
      <c r="L507" s="229">
        <f t="shared" si="21"/>
        <v>0</v>
      </c>
      <c r="M507" s="228">
        <f t="shared" si="22"/>
        <v>0</v>
      </c>
      <c r="N507" s="228">
        <f t="shared" si="23"/>
        <v>0</v>
      </c>
      <c r="O507" s="59" t="e">
        <f>VLOOKUP(jur[[#This Row],[hwycov_id]],check!$A$2:$P$26,16,FALSE)</f>
        <v>#N/A</v>
      </c>
      <c r="P507" s="59">
        <v>510</v>
      </c>
    </row>
    <row r="508" spans="1:16">
      <c r="A508" s="59">
        <v>28940</v>
      </c>
      <c r="B508" s="59">
        <v>1</v>
      </c>
      <c r="C508" s="59">
        <v>1</v>
      </c>
      <c r="D508" s="59">
        <v>1</v>
      </c>
      <c r="E508" s="59" t="s">
        <v>82</v>
      </c>
      <c r="F508" s="59">
        <v>1</v>
      </c>
      <c r="G508" s="59">
        <v>4</v>
      </c>
      <c r="H508" s="59">
        <v>3</v>
      </c>
      <c r="I508" s="59">
        <v>9</v>
      </c>
      <c r="J508" s="59">
        <v>48956</v>
      </c>
      <c r="K508" s="78">
        <f>VLOOKUP(jur[[#This Row],[hwycov_id]],cnf[],10,FALSE)</f>
        <v>48956</v>
      </c>
      <c r="L508" s="229">
        <f t="shared" si="21"/>
        <v>0</v>
      </c>
      <c r="M508" s="228">
        <f t="shared" si="22"/>
        <v>0</v>
      </c>
      <c r="N508" s="228">
        <f t="shared" si="23"/>
        <v>0</v>
      </c>
      <c r="O508" s="59" t="e">
        <f>VLOOKUP(jur[[#This Row],[hwycov_id]],check!$A$2:$P$26,16,FALSE)</f>
        <v>#N/A</v>
      </c>
      <c r="P508" s="59">
        <v>511</v>
      </c>
    </row>
    <row r="509" spans="1:16">
      <c r="A509" s="59">
        <v>28390</v>
      </c>
      <c r="B509" s="59">
        <v>1</v>
      </c>
      <c r="C509" s="59">
        <v>1</v>
      </c>
      <c r="D509" s="59">
        <v>1</v>
      </c>
      <c r="E509" s="59" t="s">
        <v>78</v>
      </c>
      <c r="F509" s="59">
        <v>1</v>
      </c>
      <c r="G509" s="59">
        <v>7</v>
      </c>
      <c r="H509" s="59">
        <v>5</v>
      </c>
      <c r="I509" s="59">
        <v>9</v>
      </c>
      <c r="J509" s="59">
        <v>77975</v>
      </c>
      <c r="K509" s="78">
        <f>VLOOKUP(jur[[#This Row],[hwycov_id]],cnf[],10,FALSE)</f>
        <v>77975</v>
      </c>
      <c r="L509" s="229">
        <f t="shared" si="21"/>
        <v>0</v>
      </c>
      <c r="M509" s="228">
        <f t="shared" si="22"/>
        <v>0</v>
      </c>
      <c r="N509" s="228">
        <f t="shared" si="23"/>
        <v>0</v>
      </c>
      <c r="O509" s="59" t="e">
        <f>VLOOKUP(jur[[#This Row],[hwycov_id]],check!$A$2:$P$26,16,FALSE)</f>
        <v>#N/A</v>
      </c>
      <c r="P509" s="59">
        <v>512</v>
      </c>
    </row>
    <row r="510" spans="1:16">
      <c r="A510" s="59">
        <v>20731</v>
      </c>
      <c r="B510" s="59">
        <v>1</v>
      </c>
      <c r="C510" s="59">
        <v>1</v>
      </c>
      <c r="D510" s="59">
        <v>1</v>
      </c>
      <c r="E510" s="59" t="s">
        <v>78</v>
      </c>
      <c r="F510" s="59">
        <v>1</v>
      </c>
      <c r="G510" s="59">
        <v>7</v>
      </c>
      <c r="H510" s="59">
        <v>5</v>
      </c>
      <c r="I510" s="59">
        <v>9</v>
      </c>
      <c r="J510" s="59">
        <v>79200</v>
      </c>
      <c r="K510" s="78">
        <f>VLOOKUP(jur[[#This Row],[hwycov_id]],cnf[],10,FALSE)</f>
        <v>79200</v>
      </c>
      <c r="L510" s="229">
        <f t="shared" si="21"/>
        <v>0</v>
      </c>
      <c r="M510" s="228">
        <f t="shared" si="22"/>
        <v>0</v>
      </c>
      <c r="N510" s="228">
        <f t="shared" si="23"/>
        <v>0</v>
      </c>
      <c r="O510" s="59" t="e">
        <f>VLOOKUP(jur[[#This Row],[hwycov_id]],check!$A$2:$P$26,16,FALSE)</f>
        <v>#N/A</v>
      </c>
      <c r="P510" s="59">
        <v>513</v>
      </c>
    </row>
    <row r="511" spans="1:16">
      <c r="A511" s="59">
        <v>13099</v>
      </c>
      <c r="B511" s="59">
        <v>1</v>
      </c>
      <c r="C511" s="59">
        <v>1</v>
      </c>
      <c r="D511" s="59">
        <v>1</v>
      </c>
      <c r="E511" s="59" t="s">
        <v>78</v>
      </c>
      <c r="F511" s="59">
        <v>1</v>
      </c>
      <c r="G511" s="59">
        <v>7</v>
      </c>
      <c r="H511" s="59">
        <v>5</v>
      </c>
      <c r="I511" s="59">
        <v>9</v>
      </c>
      <c r="J511" s="59">
        <v>79486</v>
      </c>
      <c r="K511" s="78">
        <f>VLOOKUP(jur[[#This Row],[hwycov_id]],cnf[],10,FALSE)</f>
        <v>79486</v>
      </c>
      <c r="L511" s="229">
        <f t="shared" si="21"/>
        <v>0</v>
      </c>
      <c r="M511" s="228">
        <f t="shared" si="22"/>
        <v>0</v>
      </c>
      <c r="N511" s="228">
        <f t="shared" si="23"/>
        <v>0</v>
      </c>
      <c r="O511" s="59" t="e">
        <f>VLOOKUP(jur[[#This Row],[hwycov_id]],check!$A$2:$P$26,16,FALSE)</f>
        <v>#N/A</v>
      </c>
      <c r="P511" s="59">
        <v>514</v>
      </c>
    </row>
    <row r="512" spans="1:16">
      <c r="A512" s="59">
        <v>28124</v>
      </c>
      <c r="B512" s="59">
        <v>1</v>
      </c>
      <c r="C512" s="59">
        <v>1</v>
      </c>
      <c r="D512" s="59">
        <v>1</v>
      </c>
      <c r="E512" s="59" t="s">
        <v>78</v>
      </c>
      <c r="F512" s="59">
        <v>1</v>
      </c>
      <c r="G512" s="59">
        <v>8</v>
      </c>
      <c r="H512" s="59">
        <v>5</v>
      </c>
      <c r="I512" s="59">
        <v>9</v>
      </c>
      <c r="J512" s="59">
        <v>82686</v>
      </c>
      <c r="K512" s="78">
        <f>VLOOKUP(jur[[#This Row],[hwycov_id]],cnf[],10,FALSE)</f>
        <v>82686</v>
      </c>
      <c r="L512" s="229">
        <f t="shared" si="21"/>
        <v>0</v>
      </c>
      <c r="M512" s="228">
        <f t="shared" si="22"/>
        <v>0</v>
      </c>
      <c r="N512" s="228">
        <f t="shared" si="23"/>
        <v>0</v>
      </c>
      <c r="O512" s="59" t="e">
        <f>VLOOKUP(jur[[#This Row],[hwycov_id]],check!$A$2:$P$26,16,FALSE)</f>
        <v>#N/A</v>
      </c>
      <c r="P512" s="59">
        <v>515</v>
      </c>
    </row>
    <row r="513" spans="1:16">
      <c r="A513" s="59">
        <v>20719</v>
      </c>
      <c r="B513" s="59">
        <v>1</v>
      </c>
      <c r="C513" s="59">
        <v>1</v>
      </c>
      <c r="D513" s="59">
        <v>1</v>
      </c>
      <c r="E513" s="59" t="s">
        <v>78</v>
      </c>
      <c r="F513" s="59">
        <v>1</v>
      </c>
      <c r="G513" s="59">
        <v>8</v>
      </c>
      <c r="H513" s="59">
        <v>5</v>
      </c>
      <c r="I513" s="59">
        <v>9</v>
      </c>
      <c r="J513" s="59">
        <v>83927</v>
      </c>
      <c r="K513" s="78">
        <f>VLOOKUP(jur[[#This Row],[hwycov_id]],cnf[],10,FALSE)</f>
        <v>83927</v>
      </c>
      <c r="L513" s="229">
        <f t="shared" si="21"/>
        <v>0</v>
      </c>
      <c r="M513" s="228">
        <f t="shared" si="22"/>
        <v>0</v>
      </c>
      <c r="N513" s="228">
        <f t="shared" si="23"/>
        <v>0</v>
      </c>
      <c r="O513" s="59" t="e">
        <f>VLOOKUP(jur[[#This Row],[hwycov_id]],check!$A$2:$P$26,16,FALSE)</f>
        <v>#N/A</v>
      </c>
      <c r="P513" s="59">
        <v>516</v>
      </c>
    </row>
    <row r="514" spans="1:16">
      <c r="A514" s="59">
        <v>28123</v>
      </c>
      <c r="B514" s="59">
        <v>1</v>
      </c>
      <c r="C514" s="59">
        <v>1</v>
      </c>
      <c r="D514" s="59">
        <v>1</v>
      </c>
      <c r="E514" s="59" t="s">
        <v>78</v>
      </c>
      <c r="F514" s="59">
        <v>1</v>
      </c>
      <c r="G514" s="59">
        <v>8</v>
      </c>
      <c r="H514" s="59">
        <v>5</v>
      </c>
      <c r="I514" s="59">
        <v>9</v>
      </c>
      <c r="J514" s="59">
        <v>85602</v>
      </c>
      <c r="K514" s="78">
        <f>VLOOKUP(jur[[#This Row],[hwycov_id]],cnf[],10,FALSE)</f>
        <v>85602</v>
      </c>
      <c r="L514" s="229">
        <f t="shared" ref="L514:L577" si="24">K514/J514-1</f>
        <v>0</v>
      </c>
      <c r="M514" s="228">
        <f t="shared" ref="M514:M577" si="25">K514-J514</f>
        <v>0</v>
      </c>
      <c r="N514" s="228">
        <f t="shared" ref="N514:N577" si="26">POWER(M514,2)</f>
        <v>0</v>
      </c>
      <c r="O514" s="59" t="e">
        <f>VLOOKUP(jur[[#This Row],[hwycov_id]],check!$A$2:$P$26,16,FALSE)</f>
        <v>#N/A</v>
      </c>
      <c r="P514" s="59">
        <v>517</v>
      </c>
    </row>
    <row r="515" spans="1:16">
      <c r="A515" s="59">
        <v>28118</v>
      </c>
      <c r="B515" s="59">
        <v>1</v>
      </c>
      <c r="C515" s="59">
        <v>1</v>
      </c>
      <c r="D515" s="59">
        <v>1</v>
      </c>
      <c r="E515" s="59" t="s">
        <v>78</v>
      </c>
      <c r="F515" s="59">
        <v>1</v>
      </c>
      <c r="G515" s="59">
        <v>8</v>
      </c>
      <c r="H515" s="59">
        <v>5</v>
      </c>
      <c r="I515" s="59">
        <v>9</v>
      </c>
      <c r="J515" s="59">
        <v>87625</v>
      </c>
      <c r="K515" s="78">
        <f>VLOOKUP(jur[[#This Row],[hwycov_id]],cnf[],10,FALSE)</f>
        <v>87625</v>
      </c>
      <c r="L515" s="229">
        <f t="shared" si="24"/>
        <v>0</v>
      </c>
      <c r="M515" s="228">
        <f t="shared" si="25"/>
        <v>0</v>
      </c>
      <c r="N515" s="228">
        <f t="shared" si="26"/>
        <v>0</v>
      </c>
      <c r="O515" s="59" t="e">
        <f>VLOOKUP(jur[[#This Row],[hwycov_id]],check!$A$2:$P$26,16,FALSE)</f>
        <v>#N/A</v>
      </c>
      <c r="P515" s="59">
        <v>518</v>
      </c>
    </row>
    <row r="516" spans="1:16">
      <c r="A516" s="59">
        <v>28397</v>
      </c>
      <c r="B516" s="59">
        <v>1</v>
      </c>
      <c r="C516" s="59">
        <v>1</v>
      </c>
      <c r="D516" s="59">
        <v>1</v>
      </c>
      <c r="E516" s="59" t="s">
        <v>78</v>
      </c>
      <c r="F516" s="59">
        <v>1</v>
      </c>
      <c r="G516" s="59">
        <v>8</v>
      </c>
      <c r="H516" s="59">
        <v>5</v>
      </c>
      <c r="I516" s="59">
        <v>9</v>
      </c>
      <c r="J516" s="59">
        <v>89663</v>
      </c>
      <c r="K516" s="78">
        <f>VLOOKUP(jur[[#This Row],[hwycov_id]],cnf[],10,FALSE)</f>
        <v>89663</v>
      </c>
      <c r="L516" s="229">
        <f t="shared" si="24"/>
        <v>0</v>
      </c>
      <c r="M516" s="228">
        <f t="shared" si="25"/>
        <v>0</v>
      </c>
      <c r="N516" s="228">
        <f t="shared" si="26"/>
        <v>0</v>
      </c>
      <c r="O516" s="59" t="e">
        <f>VLOOKUP(jur[[#This Row],[hwycov_id]],check!$A$2:$P$26,16,FALSE)</f>
        <v>#N/A</v>
      </c>
      <c r="P516" s="59">
        <v>519</v>
      </c>
    </row>
    <row r="517" spans="1:16">
      <c r="A517" s="59">
        <v>11297</v>
      </c>
      <c r="B517" s="59">
        <v>1</v>
      </c>
      <c r="C517" s="59">
        <v>1</v>
      </c>
      <c r="D517" s="59">
        <v>1</v>
      </c>
      <c r="E517" s="59" t="s">
        <v>82</v>
      </c>
      <c r="F517" s="59">
        <v>1</v>
      </c>
      <c r="G517" s="59">
        <v>9</v>
      </c>
      <c r="H517" s="59">
        <v>5</v>
      </c>
      <c r="I517" s="59">
        <v>9</v>
      </c>
      <c r="J517" s="59">
        <v>90161</v>
      </c>
      <c r="K517" s="78">
        <f>VLOOKUP(jur[[#This Row],[hwycov_id]],cnf[],10,FALSE)</f>
        <v>90161</v>
      </c>
      <c r="L517" s="229">
        <f t="shared" si="24"/>
        <v>0</v>
      </c>
      <c r="M517" s="228">
        <f t="shared" si="25"/>
        <v>0</v>
      </c>
      <c r="N517" s="228">
        <f t="shared" si="26"/>
        <v>0</v>
      </c>
      <c r="O517" s="59" t="e">
        <f>VLOOKUP(jur[[#This Row],[hwycov_id]],check!$A$2:$P$26,16,FALSE)</f>
        <v>#N/A</v>
      </c>
      <c r="P517" s="59">
        <v>520</v>
      </c>
    </row>
    <row r="518" spans="1:16">
      <c r="A518" s="59">
        <v>11296</v>
      </c>
      <c r="B518" s="59">
        <v>1</v>
      </c>
      <c r="C518" s="59">
        <v>1</v>
      </c>
      <c r="D518" s="59">
        <v>1</v>
      </c>
      <c r="E518" s="59" t="s">
        <v>82</v>
      </c>
      <c r="F518" s="59">
        <v>1</v>
      </c>
      <c r="G518" s="59">
        <v>9</v>
      </c>
      <c r="H518" s="59">
        <v>5</v>
      </c>
      <c r="I518" s="59">
        <v>9</v>
      </c>
      <c r="J518" s="59">
        <v>91937</v>
      </c>
      <c r="K518" s="78">
        <f>VLOOKUP(jur[[#This Row],[hwycov_id]],cnf[],10,FALSE)</f>
        <v>91937</v>
      </c>
      <c r="L518" s="229">
        <f t="shared" si="24"/>
        <v>0</v>
      </c>
      <c r="M518" s="228">
        <f t="shared" si="25"/>
        <v>0</v>
      </c>
      <c r="N518" s="228">
        <f t="shared" si="26"/>
        <v>0</v>
      </c>
      <c r="O518" s="59" t="e">
        <f>VLOOKUP(jur[[#This Row],[hwycov_id]],check!$A$2:$P$26,16,FALSE)</f>
        <v>#N/A</v>
      </c>
      <c r="P518" s="59">
        <v>521</v>
      </c>
    </row>
    <row r="519" spans="1:16">
      <c r="A519" s="59">
        <v>28120</v>
      </c>
      <c r="B519" s="59">
        <v>1</v>
      </c>
      <c r="C519" s="59">
        <v>1</v>
      </c>
      <c r="D519" s="59">
        <v>1</v>
      </c>
      <c r="E519" s="59" t="s">
        <v>78</v>
      </c>
      <c r="F519" s="59">
        <v>1</v>
      </c>
      <c r="G519" s="59">
        <v>9</v>
      </c>
      <c r="H519" s="59">
        <v>5</v>
      </c>
      <c r="I519" s="59">
        <v>9</v>
      </c>
      <c r="J519" s="59">
        <v>95740</v>
      </c>
      <c r="K519" s="78">
        <f>VLOOKUP(jur[[#This Row],[hwycov_id]],cnf[],10,FALSE)</f>
        <v>95740</v>
      </c>
      <c r="L519" s="229">
        <f t="shared" si="24"/>
        <v>0</v>
      </c>
      <c r="M519" s="228">
        <f t="shared" si="25"/>
        <v>0</v>
      </c>
      <c r="N519" s="228">
        <f t="shared" si="26"/>
        <v>0</v>
      </c>
      <c r="O519" s="59" t="e">
        <f>VLOOKUP(jur[[#This Row],[hwycov_id]],check!$A$2:$P$26,16,FALSE)</f>
        <v>#N/A</v>
      </c>
      <c r="P519" s="59">
        <v>522</v>
      </c>
    </row>
    <row r="520" spans="1:16">
      <c r="A520" s="59">
        <v>28144</v>
      </c>
      <c r="B520" s="59">
        <v>1</v>
      </c>
      <c r="C520" s="59">
        <v>1</v>
      </c>
      <c r="D520" s="59">
        <v>1</v>
      </c>
      <c r="E520" s="59" t="s">
        <v>82</v>
      </c>
      <c r="F520" s="59">
        <v>1</v>
      </c>
      <c r="G520" s="59">
        <v>9</v>
      </c>
      <c r="H520" s="59">
        <v>5</v>
      </c>
      <c r="I520" s="59">
        <v>9</v>
      </c>
      <c r="J520" s="59">
        <v>96859</v>
      </c>
      <c r="K520" s="78">
        <f>VLOOKUP(jur[[#This Row],[hwycov_id]],cnf[],10,FALSE)</f>
        <v>96859</v>
      </c>
      <c r="L520" s="229">
        <f t="shared" si="24"/>
        <v>0</v>
      </c>
      <c r="M520" s="228">
        <f t="shared" si="25"/>
        <v>0</v>
      </c>
      <c r="N520" s="228">
        <f t="shared" si="26"/>
        <v>0</v>
      </c>
      <c r="O520" s="59" t="e">
        <f>VLOOKUP(jur[[#This Row],[hwycov_id]],check!$A$2:$P$26,16,FALSE)</f>
        <v>#N/A</v>
      </c>
      <c r="P520" s="59">
        <v>523</v>
      </c>
    </row>
    <row r="521" spans="1:16">
      <c r="A521" s="59">
        <v>28143</v>
      </c>
      <c r="B521" s="59">
        <v>1</v>
      </c>
      <c r="C521" s="59">
        <v>1</v>
      </c>
      <c r="D521" s="59">
        <v>1</v>
      </c>
      <c r="E521" s="59" t="s">
        <v>82</v>
      </c>
      <c r="F521" s="59">
        <v>1</v>
      </c>
      <c r="G521" s="59">
        <v>9</v>
      </c>
      <c r="H521" s="59">
        <v>5</v>
      </c>
      <c r="I521" s="59">
        <v>9</v>
      </c>
      <c r="J521" s="59">
        <v>99542</v>
      </c>
      <c r="K521" s="78">
        <f>VLOOKUP(jur[[#This Row],[hwycov_id]],cnf[],10,FALSE)</f>
        <v>99542</v>
      </c>
      <c r="L521" s="229">
        <f t="shared" si="24"/>
        <v>0</v>
      </c>
      <c r="M521" s="228">
        <f t="shared" si="25"/>
        <v>0</v>
      </c>
      <c r="N521" s="228">
        <f t="shared" si="26"/>
        <v>0</v>
      </c>
      <c r="O521" s="59" t="e">
        <f>VLOOKUP(jur[[#This Row],[hwycov_id]],check!$A$2:$P$26,16,FALSE)</f>
        <v>#N/A</v>
      </c>
      <c r="P521" s="59">
        <v>524</v>
      </c>
    </row>
    <row r="522" spans="1:16">
      <c r="A522" s="59">
        <v>11035</v>
      </c>
      <c r="B522" s="59">
        <v>1</v>
      </c>
      <c r="C522" s="59">
        <v>1</v>
      </c>
      <c r="D522" s="59">
        <v>1</v>
      </c>
      <c r="E522" s="59" t="s">
        <v>78</v>
      </c>
      <c r="F522" s="59">
        <v>1</v>
      </c>
      <c r="G522" s="59">
        <v>10</v>
      </c>
      <c r="H522" s="59">
        <v>5</v>
      </c>
      <c r="I522" s="59">
        <v>9</v>
      </c>
      <c r="J522" s="59">
        <v>100329</v>
      </c>
      <c r="K522" s="78">
        <f>VLOOKUP(jur[[#This Row],[hwycov_id]],cnf[],10,FALSE)</f>
        <v>100329</v>
      </c>
      <c r="L522" s="229">
        <f t="shared" si="24"/>
        <v>0</v>
      </c>
      <c r="M522" s="228">
        <f t="shared" si="25"/>
        <v>0</v>
      </c>
      <c r="N522" s="228">
        <f t="shared" si="26"/>
        <v>0</v>
      </c>
      <c r="O522" s="59" t="e">
        <f>VLOOKUP(jur[[#This Row],[hwycov_id]],check!$A$2:$P$26,16,FALSE)</f>
        <v>#N/A</v>
      </c>
      <c r="P522" s="59">
        <v>525</v>
      </c>
    </row>
    <row r="523" spans="1:16">
      <c r="A523" s="59">
        <v>11268</v>
      </c>
      <c r="B523" s="59">
        <v>1</v>
      </c>
      <c r="C523" s="59">
        <v>1</v>
      </c>
      <c r="D523" s="59">
        <v>1</v>
      </c>
      <c r="E523" s="59" t="s">
        <v>82</v>
      </c>
      <c r="F523" s="59">
        <v>1</v>
      </c>
      <c r="G523" s="59">
        <v>10</v>
      </c>
      <c r="H523" s="59">
        <v>5</v>
      </c>
      <c r="I523" s="59">
        <v>9</v>
      </c>
      <c r="J523" s="59">
        <v>119499</v>
      </c>
      <c r="K523" s="78">
        <f>VLOOKUP(jur[[#This Row],[hwycov_id]],cnf[],10,FALSE)</f>
        <v>119499</v>
      </c>
      <c r="L523" s="229">
        <f t="shared" si="24"/>
        <v>0</v>
      </c>
      <c r="M523" s="228">
        <f t="shared" si="25"/>
        <v>0</v>
      </c>
      <c r="N523" s="228">
        <f t="shared" si="26"/>
        <v>0</v>
      </c>
      <c r="O523" s="59" t="e">
        <f>VLOOKUP(jur[[#This Row],[hwycov_id]],check!$A$2:$P$26,16,FALSE)</f>
        <v>#N/A</v>
      </c>
      <c r="P523" s="59">
        <v>526</v>
      </c>
    </row>
    <row r="524" spans="1:16">
      <c r="A524" s="59">
        <v>11266</v>
      </c>
      <c r="B524" s="59">
        <v>1</v>
      </c>
      <c r="C524" s="59">
        <v>1</v>
      </c>
      <c r="D524" s="59">
        <v>1</v>
      </c>
      <c r="E524" s="59" t="s">
        <v>82</v>
      </c>
      <c r="F524" s="59">
        <v>1</v>
      </c>
      <c r="G524" s="59">
        <v>10</v>
      </c>
      <c r="H524" s="59">
        <v>5</v>
      </c>
      <c r="I524" s="59">
        <v>9</v>
      </c>
      <c r="J524" s="59">
        <v>122404</v>
      </c>
      <c r="K524" s="78">
        <f>VLOOKUP(jur[[#This Row],[hwycov_id]],cnf[],10,FALSE)</f>
        <v>122404</v>
      </c>
      <c r="L524" s="229">
        <f t="shared" si="24"/>
        <v>0</v>
      </c>
      <c r="M524" s="228">
        <f t="shared" si="25"/>
        <v>0</v>
      </c>
      <c r="N524" s="228">
        <f t="shared" si="26"/>
        <v>0</v>
      </c>
      <c r="O524" s="59" t="e">
        <f>VLOOKUP(jur[[#This Row],[hwycov_id]],check!$A$2:$P$26,16,FALSE)</f>
        <v>#N/A</v>
      </c>
      <c r="P524" s="59">
        <v>527</v>
      </c>
    </row>
    <row r="525" spans="1:16">
      <c r="A525" s="59">
        <v>27999</v>
      </c>
      <c r="B525" s="59">
        <v>9</v>
      </c>
      <c r="C525" s="59">
        <v>1</v>
      </c>
      <c r="D525" s="59">
        <v>1</v>
      </c>
      <c r="E525" s="59" t="s">
        <v>78</v>
      </c>
      <c r="F525" s="59">
        <v>2</v>
      </c>
      <c r="G525" s="59">
        <v>0</v>
      </c>
      <c r="H525" s="59">
        <v>5</v>
      </c>
      <c r="I525" s="59">
        <v>10</v>
      </c>
      <c r="J525" s="59">
        <v>4435</v>
      </c>
      <c r="K525" s="78">
        <f>VLOOKUP(jur[[#This Row],[hwycov_id]],cnf[],10,FALSE)</f>
        <v>4435</v>
      </c>
      <c r="L525" s="229">
        <f t="shared" si="24"/>
        <v>0</v>
      </c>
      <c r="M525" s="228">
        <f t="shared" si="25"/>
        <v>0</v>
      </c>
      <c r="N525" s="228">
        <f t="shared" si="26"/>
        <v>0</v>
      </c>
      <c r="O525" s="59" t="e">
        <f>VLOOKUP(jur[[#This Row],[hwycov_id]],check!$A$2:$P$26,16,FALSE)</f>
        <v>#N/A</v>
      </c>
      <c r="P525" s="59">
        <v>528</v>
      </c>
    </row>
    <row r="526" spans="1:16">
      <c r="A526" s="59">
        <v>27588</v>
      </c>
      <c r="B526" s="59">
        <v>9</v>
      </c>
      <c r="C526" s="59">
        <v>1</v>
      </c>
      <c r="D526" s="59">
        <v>1</v>
      </c>
      <c r="E526" s="59" t="s">
        <v>78</v>
      </c>
      <c r="F526" s="59">
        <v>2</v>
      </c>
      <c r="G526" s="59">
        <v>0</v>
      </c>
      <c r="H526" s="59">
        <v>2</v>
      </c>
      <c r="I526" s="59">
        <v>10</v>
      </c>
      <c r="J526" s="59">
        <v>5129</v>
      </c>
      <c r="K526" s="78">
        <f>VLOOKUP(jur[[#This Row],[hwycov_id]],cnf[],10,FALSE)</f>
        <v>5129</v>
      </c>
      <c r="L526" s="229">
        <f t="shared" si="24"/>
        <v>0</v>
      </c>
      <c r="M526" s="228">
        <f t="shared" si="25"/>
        <v>0</v>
      </c>
      <c r="N526" s="228">
        <f t="shared" si="26"/>
        <v>0</v>
      </c>
      <c r="O526" s="59" t="e">
        <f>VLOOKUP(jur[[#This Row],[hwycov_id]],check!$A$2:$P$26,16,FALSE)</f>
        <v>#N/A</v>
      </c>
      <c r="P526" s="59">
        <v>529</v>
      </c>
    </row>
    <row r="527" spans="1:16">
      <c r="A527" s="59">
        <v>27990</v>
      </c>
      <c r="B527" s="59">
        <v>9</v>
      </c>
      <c r="C527" s="59">
        <v>1</v>
      </c>
      <c r="D527" s="59">
        <v>1</v>
      </c>
      <c r="E527" s="59" t="s">
        <v>78</v>
      </c>
      <c r="F527" s="59">
        <v>2</v>
      </c>
      <c r="G527" s="59">
        <v>0</v>
      </c>
      <c r="H527" s="59">
        <v>5</v>
      </c>
      <c r="I527" s="59">
        <v>10</v>
      </c>
      <c r="J527" s="59">
        <v>7181</v>
      </c>
      <c r="K527" s="78">
        <f>VLOOKUP(jur[[#This Row],[hwycov_id]],cnf[],10,FALSE)</f>
        <v>7181</v>
      </c>
      <c r="L527" s="229">
        <f t="shared" si="24"/>
        <v>0</v>
      </c>
      <c r="M527" s="228">
        <f t="shared" si="25"/>
        <v>0</v>
      </c>
      <c r="N527" s="228">
        <f t="shared" si="26"/>
        <v>0</v>
      </c>
      <c r="O527" s="59" t="e">
        <f>VLOOKUP(jur[[#This Row],[hwycov_id]],check!$A$2:$P$26,16,FALSE)</f>
        <v>#N/A</v>
      </c>
      <c r="P527" s="59">
        <v>530</v>
      </c>
    </row>
    <row r="528" spans="1:16">
      <c r="A528" s="59">
        <v>4090</v>
      </c>
      <c r="B528" s="59">
        <v>9</v>
      </c>
      <c r="C528" s="59">
        <v>1</v>
      </c>
      <c r="D528" s="59">
        <v>1</v>
      </c>
      <c r="E528" s="59" t="s">
        <v>78</v>
      </c>
      <c r="F528" s="59">
        <v>2</v>
      </c>
      <c r="G528" s="59">
        <v>0</v>
      </c>
      <c r="H528" s="59">
        <v>2</v>
      </c>
      <c r="I528" s="59">
        <v>10</v>
      </c>
      <c r="J528" s="59">
        <v>7272</v>
      </c>
      <c r="K528" s="78">
        <f>VLOOKUP(jur[[#This Row],[hwycov_id]],cnf[],10,FALSE)</f>
        <v>7272</v>
      </c>
      <c r="L528" s="229">
        <f t="shared" si="24"/>
        <v>0</v>
      </c>
      <c r="M528" s="228">
        <f t="shared" si="25"/>
        <v>0</v>
      </c>
      <c r="N528" s="228">
        <f t="shared" si="26"/>
        <v>0</v>
      </c>
      <c r="O528" s="59" t="e">
        <f>VLOOKUP(jur[[#This Row],[hwycov_id]],check!$A$2:$P$26,16,FALSE)</f>
        <v>#N/A</v>
      </c>
      <c r="P528" s="59">
        <v>531</v>
      </c>
    </row>
    <row r="529" spans="1:16">
      <c r="A529" s="59">
        <v>11145</v>
      </c>
      <c r="B529" s="59">
        <v>9</v>
      </c>
      <c r="C529" s="59">
        <v>1</v>
      </c>
      <c r="D529" s="59">
        <v>1</v>
      </c>
      <c r="E529" s="59" t="s">
        <v>78</v>
      </c>
      <c r="F529" s="59">
        <v>2</v>
      </c>
      <c r="G529" s="59">
        <v>0</v>
      </c>
      <c r="H529" s="59">
        <v>5</v>
      </c>
      <c r="I529" s="59">
        <v>10</v>
      </c>
      <c r="J529" s="59">
        <v>7664</v>
      </c>
      <c r="K529" s="78">
        <f>VLOOKUP(jur[[#This Row],[hwycov_id]],cnf[],10,FALSE)</f>
        <v>7664</v>
      </c>
      <c r="L529" s="229">
        <f t="shared" si="24"/>
        <v>0</v>
      </c>
      <c r="M529" s="228">
        <f t="shared" si="25"/>
        <v>0</v>
      </c>
      <c r="N529" s="228">
        <f t="shared" si="26"/>
        <v>0</v>
      </c>
      <c r="O529" s="59" t="e">
        <f>VLOOKUP(jur[[#This Row],[hwycov_id]],check!$A$2:$P$26,16,FALSE)</f>
        <v>#N/A</v>
      </c>
      <c r="P529" s="59">
        <v>532</v>
      </c>
    </row>
    <row r="530" spans="1:16">
      <c r="A530" s="59">
        <v>27546</v>
      </c>
      <c r="B530" s="59">
        <v>9</v>
      </c>
      <c r="C530" s="59">
        <v>1</v>
      </c>
      <c r="D530" s="59">
        <v>1</v>
      </c>
      <c r="E530" s="59" t="s">
        <v>78</v>
      </c>
      <c r="F530" s="59">
        <v>2</v>
      </c>
      <c r="G530" s="59">
        <v>0</v>
      </c>
      <c r="H530" s="59">
        <v>5</v>
      </c>
      <c r="I530" s="59">
        <v>10</v>
      </c>
      <c r="J530" s="59">
        <v>8544</v>
      </c>
      <c r="K530" s="78">
        <f>VLOOKUP(jur[[#This Row],[hwycov_id]],cnf[],10,FALSE)</f>
        <v>8544</v>
      </c>
      <c r="L530" s="229">
        <f t="shared" si="24"/>
        <v>0</v>
      </c>
      <c r="M530" s="228">
        <f t="shared" si="25"/>
        <v>0</v>
      </c>
      <c r="N530" s="228">
        <f t="shared" si="26"/>
        <v>0</v>
      </c>
      <c r="O530" s="59" t="e">
        <f>VLOOKUP(jur[[#This Row],[hwycov_id]],check!$A$2:$P$26,16,FALSE)</f>
        <v>#N/A</v>
      </c>
      <c r="P530" s="59">
        <v>533</v>
      </c>
    </row>
    <row r="531" spans="1:16">
      <c r="A531" s="59">
        <v>27991</v>
      </c>
      <c r="B531" s="59">
        <v>9</v>
      </c>
      <c r="C531" s="59">
        <v>1</v>
      </c>
      <c r="D531" s="59">
        <v>1</v>
      </c>
      <c r="E531" s="59" t="s">
        <v>78</v>
      </c>
      <c r="F531" s="59">
        <v>2</v>
      </c>
      <c r="G531" s="59">
        <v>0</v>
      </c>
      <c r="H531" s="59">
        <v>5</v>
      </c>
      <c r="I531" s="59">
        <v>10</v>
      </c>
      <c r="J531" s="59">
        <v>9328</v>
      </c>
      <c r="K531" s="78">
        <f>VLOOKUP(jur[[#This Row],[hwycov_id]],cnf[],10,FALSE)</f>
        <v>9328</v>
      </c>
      <c r="L531" s="229">
        <f t="shared" si="24"/>
        <v>0</v>
      </c>
      <c r="M531" s="228">
        <f t="shared" si="25"/>
        <v>0</v>
      </c>
      <c r="N531" s="228">
        <f t="shared" si="26"/>
        <v>0</v>
      </c>
      <c r="O531" s="59" t="e">
        <f>VLOOKUP(jur[[#This Row],[hwycov_id]],check!$A$2:$P$26,16,FALSE)</f>
        <v>#N/A</v>
      </c>
      <c r="P531" s="59">
        <v>534</v>
      </c>
    </row>
    <row r="532" spans="1:16">
      <c r="A532" s="59">
        <v>10843</v>
      </c>
      <c r="B532" s="59">
        <v>3</v>
      </c>
      <c r="C532" s="59">
        <v>1</v>
      </c>
      <c r="D532" s="59">
        <v>2</v>
      </c>
      <c r="E532" s="59" t="s">
        <v>80</v>
      </c>
      <c r="F532" s="59">
        <v>3</v>
      </c>
      <c r="G532" s="59">
        <v>1</v>
      </c>
      <c r="H532" s="59">
        <v>5</v>
      </c>
      <c r="I532" s="59">
        <v>10</v>
      </c>
      <c r="J532" s="59">
        <v>11600</v>
      </c>
      <c r="K532" s="78">
        <f>VLOOKUP(jur[[#This Row],[hwycov_id]],cnf[],10,FALSE)</f>
        <v>11600</v>
      </c>
      <c r="L532" s="229">
        <f t="shared" si="24"/>
        <v>0</v>
      </c>
      <c r="M532" s="228">
        <f t="shared" si="25"/>
        <v>0</v>
      </c>
      <c r="N532" s="228">
        <f t="shared" si="26"/>
        <v>0</v>
      </c>
      <c r="O532" s="59" t="e">
        <f>VLOOKUP(jur[[#This Row],[hwycov_id]],check!$A$2:$P$26,16,FALSE)</f>
        <v>#N/A</v>
      </c>
      <c r="P532" s="59">
        <v>535</v>
      </c>
    </row>
    <row r="533" spans="1:16">
      <c r="A533" s="59">
        <v>27996</v>
      </c>
      <c r="B533" s="59">
        <v>9</v>
      </c>
      <c r="C533" s="59">
        <v>1</v>
      </c>
      <c r="D533" s="59">
        <v>1</v>
      </c>
      <c r="E533" s="59" t="s">
        <v>78</v>
      </c>
      <c r="F533" s="59">
        <v>2</v>
      </c>
      <c r="G533" s="59">
        <v>1</v>
      </c>
      <c r="H533" s="59">
        <v>5</v>
      </c>
      <c r="I533" s="59">
        <v>10</v>
      </c>
      <c r="J533" s="59">
        <v>11917</v>
      </c>
      <c r="K533" s="78">
        <f>VLOOKUP(jur[[#This Row],[hwycov_id]],cnf[],10,FALSE)</f>
        <v>11917</v>
      </c>
      <c r="L533" s="229">
        <f t="shared" si="24"/>
        <v>0</v>
      </c>
      <c r="M533" s="228">
        <f t="shared" si="25"/>
        <v>0</v>
      </c>
      <c r="N533" s="228">
        <f t="shared" si="26"/>
        <v>0</v>
      </c>
      <c r="O533" s="59" t="e">
        <f>VLOOKUP(jur[[#This Row],[hwycov_id]],check!$A$2:$P$26,16,FALSE)</f>
        <v>#N/A</v>
      </c>
      <c r="P533" s="59">
        <v>536</v>
      </c>
    </row>
    <row r="534" spans="1:16">
      <c r="A534" s="59">
        <v>27754</v>
      </c>
      <c r="B534" s="59">
        <v>8</v>
      </c>
      <c r="C534" s="59">
        <v>1</v>
      </c>
      <c r="D534" s="59">
        <v>1</v>
      </c>
      <c r="E534" s="59" t="s">
        <v>78</v>
      </c>
      <c r="F534" s="59">
        <v>2</v>
      </c>
      <c r="G534" s="59">
        <v>1</v>
      </c>
      <c r="H534" s="59">
        <v>5</v>
      </c>
      <c r="I534" s="59">
        <v>10</v>
      </c>
      <c r="J534" s="59">
        <v>17273</v>
      </c>
      <c r="K534" s="78">
        <f>VLOOKUP(jur[[#This Row],[hwycov_id]],cnf[],10,FALSE)</f>
        <v>17273</v>
      </c>
      <c r="L534" s="229">
        <f t="shared" si="24"/>
        <v>0</v>
      </c>
      <c r="M534" s="228">
        <f t="shared" si="25"/>
        <v>0</v>
      </c>
      <c r="N534" s="228">
        <f t="shared" si="26"/>
        <v>0</v>
      </c>
      <c r="O534" s="59" t="e">
        <f>VLOOKUP(jur[[#This Row],[hwycov_id]],check!$A$2:$P$26,16,FALSE)</f>
        <v>#N/A</v>
      </c>
      <c r="P534" s="59">
        <v>537</v>
      </c>
    </row>
    <row r="535" spans="1:16">
      <c r="A535" s="59">
        <v>27757</v>
      </c>
      <c r="B535" s="59">
        <v>8</v>
      </c>
      <c r="C535" s="59">
        <v>1</v>
      </c>
      <c r="D535" s="59">
        <v>1</v>
      </c>
      <c r="E535" s="59" t="s">
        <v>78</v>
      </c>
      <c r="F535" s="59">
        <v>2</v>
      </c>
      <c r="G535" s="59">
        <v>1</v>
      </c>
      <c r="H535" s="59">
        <v>5</v>
      </c>
      <c r="I535" s="59">
        <v>10</v>
      </c>
      <c r="J535" s="59">
        <v>19519</v>
      </c>
      <c r="K535" s="78">
        <f>VLOOKUP(jur[[#This Row],[hwycov_id]],cnf[],10,FALSE)</f>
        <v>19519</v>
      </c>
      <c r="L535" s="229">
        <f t="shared" si="24"/>
        <v>0</v>
      </c>
      <c r="M535" s="228">
        <f t="shared" si="25"/>
        <v>0</v>
      </c>
      <c r="N535" s="228">
        <f t="shared" si="26"/>
        <v>0</v>
      </c>
      <c r="O535" s="59" t="e">
        <f>VLOOKUP(jur[[#This Row],[hwycov_id]],check!$A$2:$P$26,16,FALSE)</f>
        <v>#N/A</v>
      </c>
      <c r="P535" s="59">
        <v>538</v>
      </c>
    </row>
    <row r="536" spans="1:16">
      <c r="A536" s="59">
        <v>10718</v>
      </c>
      <c r="B536" s="59">
        <v>3</v>
      </c>
      <c r="C536" s="59">
        <v>1</v>
      </c>
      <c r="D536" s="59">
        <v>2</v>
      </c>
      <c r="E536" s="59" t="s">
        <v>80</v>
      </c>
      <c r="F536" s="59">
        <v>3</v>
      </c>
      <c r="G536" s="59">
        <v>2</v>
      </c>
      <c r="H536" s="59">
        <v>5</v>
      </c>
      <c r="I536" s="59">
        <v>10</v>
      </c>
      <c r="J536" s="59">
        <v>24400</v>
      </c>
      <c r="K536" s="78">
        <f>VLOOKUP(jur[[#This Row],[hwycov_id]],cnf[],10,FALSE)</f>
        <v>24400</v>
      </c>
      <c r="L536" s="229">
        <f t="shared" si="24"/>
        <v>0</v>
      </c>
      <c r="M536" s="228">
        <f t="shared" si="25"/>
        <v>0</v>
      </c>
      <c r="N536" s="228">
        <f t="shared" si="26"/>
        <v>0</v>
      </c>
      <c r="O536" s="59" t="e">
        <f>VLOOKUP(jur[[#This Row],[hwycov_id]],check!$A$2:$P$26,16,FALSE)</f>
        <v>#N/A</v>
      </c>
      <c r="P536" s="59">
        <v>539</v>
      </c>
    </row>
    <row r="537" spans="1:16">
      <c r="A537" s="59">
        <v>28016</v>
      </c>
      <c r="B537" s="59">
        <v>1</v>
      </c>
      <c r="C537" s="59">
        <v>1</v>
      </c>
      <c r="D537" s="59">
        <v>1</v>
      </c>
      <c r="E537" s="59" t="s">
        <v>78</v>
      </c>
      <c r="F537" s="59">
        <v>1</v>
      </c>
      <c r="G537" s="59">
        <v>5</v>
      </c>
      <c r="H537" s="59">
        <v>5</v>
      </c>
      <c r="I537" s="59">
        <v>10</v>
      </c>
      <c r="J537" s="59">
        <v>56511</v>
      </c>
      <c r="K537" s="78">
        <f>VLOOKUP(jur[[#This Row],[hwycov_id]],cnf[],10,FALSE)</f>
        <v>56511</v>
      </c>
      <c r="L537" s="229">
        <f t="shared" si="24"/>
        <v>0</v>
      </c>
      <c r="M537" s="228">
        <f t="shared" si="25"/>
        <v>0</v>
      </c>
      <c r="N537" s="228">
        <f t="shared" si="26"/>
        <v>0</v>
      </c>
      <c r="O537" s="59" t="e">
        <f>VLOOKUP(jur[[#This Row],[hwycov_id]],check!$A$2:$P$26,16,FALSE)</f>
        <v>#N/A</v>
      </c>
      <c r="P537" s="59">
        <v>540</v>
      </c>
    </row>
    <row r="538" spans="1:16">
      <c r="A538" s="59">
        <v>27993</v>
      </c>
      <c r="B538" s="59">
        <v>1</v>
      </c>
      <c r="C538" s="59">
        <v>1</v>
      </c>
      <c r="D538" s="59">
        <v>1</v>
      </c>
      <c r="E538" s="59" t="s">
        <v>78</v>
      </c>
      <c r="F538" s="59">
        <v>1</v>
      </c>
      <c r="G538" s="59">
        <v>6</v>
      </c>
      <c r="H538" s="59">
        <v>5</v>
      </c>
      <c r="I538" s="59">
        <v>10</v>
      </c>
      <c r="J538" s="59">
        <v>60885</v>
      </c>
      <c r="K538" s="78">
        <f>VLOOKUP(jur[[#This Row],[hwycov_id]],cnf[],10,FALSE)</f>
        <v>60885</v>
      </c>
      <c r="L538" s="229">
        <f t="shared" si="24"/>
        <v>0</v>
      </c>
      <c r="M538" s="228">
        <f t="shared" si="25"/>
        <v>0</v>
      </c>
      <c r="N538" s="228">
        <f t="shared" si="26"/>
        <v>0</v>
      </c>
      <c r="O538" s="59" t="e">
        <f>VLOOKUP(jur[[#This Row],[hwycov_id]],check!$A$2:$P$26,16,FALSE)</f>
        <v>#N/A</v>
      </c>
      <c r="P538" s="59">
        <v>541</v>
      </c>
    </row>
    <row r="539" spans="1:16">
      <c r="A539" s="59">
        <v>27985</v>
      </c>
      <c r="B539" s="59">
        <v>1</v>
      </c>
      <c r="C539" s="59">
        <v>1</v>
      </c>
      <c r="D539" s="59">
        <v>1</v>
      </c>
      <c r="E539" s="59" t="s">
        <v>78</v>
      </c>
      <c r="F539" s="59">
        <v>1</v>
      </c>
      <c r="G539" s="59">
        <v>6</v>
      </c>
      <c r="H539" s="59">
        <v>2</v>
      </c>
      <c r="I539" s="59">
        <v>10</v>
      </c>
      <c r="J539" s="59">
        <v>65055</v>
      </c>
      <c r="K539" s="78">
        <f>VLOOKUP(jur[[#This Row],[hwycov_id]],cnf[],10,FALSE)</f>
        <v>65055</v>
      </c>
      <c r="L539" s="229">
        <f t="shared" si="24"/>
        <v>0</v>
      </c>
      <c r="M539" s="228">
        <f t="shared" si="25"/>
        <v>0</v>
      </c>
      <c r="N539" s="228">
        <f t="shared" si="26"/>
        <v>0</v>
      </c>
      <c r="O539" s="59" t="e">
        <f>VLOOKUP(jur[[#This Row],[hwycov_id]],check!$A$2:$P$26,16,FALSE)</f>
        <v>#N/A</v>
      </c>
      <c r="P539" s="59">
        <v>542</v>
      </c>
    </row>
    <row r="540" spans="1:16">
      <c r="A540" s="59">
        <v>31171</v>
      </c>
      <c r="B540" s="59">
        <v>1</v>
      </c>
      <c r="C540" s="59">
        <v>1</v>
      </c>
      <c r="D540" s="59">
        <v>1</v>
      </c>
      <c r="E540" s="59" t="s">
        <v>78</v>
      </c>
      <c r="F540" s="59">
        <v>1</v>
      </c>
      <c r="G540" s="59">
        <v>6</v>
      </c>
      <c r="H540" s="59">
        <v>5</v>
      </c>
      <c r="I540" s="59">
        <v>10</v>
      </c>
      <c r="J540" s="59">
        <v>66466</v>
      </c>
      <c r="K540" s="78">
        <f>VLOOKUP(jur[[#This Row],[hwycov_id]],cnf[],10,FALSE)</f>
        <v>66466</v>
      </c>
      <c r="L540" s="229">
        <f t="shared" si="24"/>
        <v>0</v>
      </c>
      <c r="M540" s="228">
        <f t="shared" si="25"/>
        <v>0</v>
      </c>
      <c r="N540" s="228">
        <f t="shared" si="26"/>
        <v>0</v>
      </c>
      <c r="O540" s="59" t="e">
        <f>VLOOKUP(jur[[#This Row],[hwycov_id]],check!$A$2:$P$26,16,FALSE)</f>
        <v>#N/A</v>
      </c>
      <c r="P540" s="59">
        <v>543</v>
      </c>
    </row>
    <row r="541" spans="1:16">
      <c r="A541" s="59">
        <v>28007</v>
      </c>
      <c r="B541" s="59">
        <v>1</v>
      </c>
      <c r="C541" s="59">
        <v>1</v>
      </c>
      <c r="D541" s="59">
        <v>1</v>
      </c>
      <c r="E541" s="59" t="s">
        <v>78</v>
      </c>
      <c r="F541" s="59">
        <v>1</v>
      </c>
      <c r="G541" s="59">
        <v>6</v>
      </c>
      <c r="H541" s="59">
        <v>5</v>
      </c>
      <c r="I541" s="59">
        <v>10</v>
      </c>
      <c r="J541" s="59">
        <v>69392</v>
      </c>
      <c r="K541" s="78">
        <f>VLOOKUP(jur[[#This Row],[hwycov_id]],cnf[],10,FALSE)</f>
        <v>69392</v>
      </c>
      <c r="L541" s="229">
        <f t="shared" si="24"/>
        <v>0</v>
      </c>
      <c r="M541" s="228">
        <f t="shared" si="25"/>
        <v>0</v>
      </c>
      <c r="N541" s="228">
        <f t="shared" si="26"/>
        <v>0</v>
      </c>
      <c r="O541" s="59" t="e">
        <f>VLOOKUP(jur[[#This Row],[hwycov_id]],check!$A$2:$P$26,16,FALSE)</f>
        <v>#N/A</v>
      </c>
      <c r="P541" s="59">
        <v>544</v>
      </c>
    </row>
    <row r="542" spans="1:16">
      <c r="A542" s="59">
        <v>27988</v>
      </c>
      <c r="B542" s="59">
        <v>1</v>
      </c>
      <c r="C542" s="59">
        <v>1</v>
      </c>
      <c r="D542" s="59">
        <v>1</v>
      </c>
      <c r="E542" s="59" t="s">
        <v>78</v>
      </c>
      <c r="F542" s="59">
        <v>1</v>
      </c>
      <c r="G542" s="59">
        <v>7</v>
      </c>
      <c r="H542" s="59">
        <v>5</v>
      </c>
      <c r="I542" s="59">
        <v>10</v>
      </c>
      <c r="J542" s="59">
        <v>71782</v>
      </c>
      <c r="K542" s="78">
        <f>VLOOKUP(jur[[#This Row],[hwycov_id]],cnf[],10,FALSE)</f>
        <v>71782</v>
      </c>
      <c r="L542" s="229">
        <f t="shared" si="24"/>
        <v>0</v>
      </c>
      <c r="M542" s="228">
        <f t="shared" si="25"/>
        <v>0</v>
      </c>
      <c r="N542" s="228">
        <f t="shared" si="26"/>
        <v>0</v>
      </c>
      <c r="O542" s="59" t="e">
        <f>VLOOKUP(jur[[#This Row],[hwycov_id]],check!$A$2:$P$26,16,FALSE)</f>
        <v>#N/A</v>
      </c>
      <c r="P542" s="59">
        <v>545</v>
      </c>
    </row>
    <row r="543" spans="1:16">
      <c r="A543" s="59">
        <v>28002</v>
      </c>
      <c r="B543" s="59">
        <v>1</v>
      </c>
      <c r="C543" s="59">
        <v>1</v>
      </c>
      <c r="D543" s="59">
        <v>1</v>
      </c>
      <c r="E543" s="59" t="s">
        <v>82</v>
      </c>
      <c r="F543" s="59">
        <v>1</v>
      </c>
      <c r="G543" s="59">
        <v>7</v>
      </c>
      <c r="H543" s="59">
        <v>5</v>
      </c>
      <c r="I543" s="59">
        <v>10</v>
      </c>
      <c r="J543" s="59">
        <v>72360</v>
      </c>
      <c r="K543" s="78">
        <f>VLOOKUP(jur[[#This Row],[hwycov_id]],cnf[],10,FALSE)</f>
        <v>72360</v>
      </c>
      <c r="L543" s="229">
        <f t="shared" si="24"/>
        <v>0</v>
      </c>
      <c r="M543" s="228">
        <f t="shared" si="25"/>
        <v>0</v>
      </c>
      <c r="N543" s="228">
        <f t="shared" si="26"/>
        <v>0</v>
      </c>
      <c r="O543" s="59" t="e">
        <f>VLOOKUP(jur[[#This Row],[hwycov_id]],check!$A$2:$P$26,16,FALSE)</f>
        <v>#N/A</v>
      </c>
      <c r="P543" s="59">
        <v>546</v>
      </c>
    </row>
    <row r="544" spans="1:16">
      <c r="A544" s="59">
        <v>28012</v>
      </c>
      <c r="B544" s="59">
        <v>1</v>
      </c>
      <c r="C544" s="59">
        <v>1</v>
      </c>
      <c r="D544" s="59">
        <v>1</v>
      </c>
      <c r="E544" s="59" t="s">
        <v>82</v>
      </c>
      <c r="F544" s="59">
        <v>1</v>
      </c>
      <c r="G544" s="59">
        <v>7</v>
      </c>
      <c r="H544" s="59">
        <v>5</v>
      </c>
      <c r="I544" s="59">
        <v>10</v>
      </c>
      <c r="J544" s="59">
        <v>74942</v>
      </c>
      <c r="K544" s="78">
        <f>VLOOKUP(jur[[#This Row],[hwycov_id]],cnf[],10,FALSE)</f>
        <v>74942</v>
      </c>
      <c r="L544" s="229">
        <f t="shared" si="24"/>
        <v>0</v>
      </c>
      <c r="M544" s="228">
        <f t="shared" si="25"/>
        <v>0</v>
      </c>
      <c r="N544" s="228">
        <f t="shared" si="26"/>
        <v>0</v>
      </c>
      <c r="O544" s="59" t="e">
        <f>VLOOKUP(jur[[#This Row],[hwycov_id]],check!$A$2:$P$26,16,FALSE)</f>
        <v>#N/A</v>
      </c>
      <c r="P544" s="59">
        <v>547</v>
      </c>
    </row>
    <row r="545" spans="1:16">
      <c r="A545" s="59">
        <v>28011</v>
      </c>
      <c r="B545" s="59">
        <v>1</v>
      </c>
      <c r="C545" s="59">
        <v>1</v>
      </c>
      <c r="D545" s="59">
        <v>1</v>
      </c>
      <c r="E545" s="59" t="s">
        <v>82</v>
      </c>
      <c r="F545" s="59">
        <v>1</v>
      </c>
      <c r="G545" s="59">
        <v>7</v>
      </c>
      <c r="H545" s="59">
        <v>5</v>
      </c>
      <c r="I545" s="59">
        <v>10</v>
      </c>
      <c r="J545" s="59">
        <v>75054</v>
      </c>
      <c r="K545" s="78">
        <f>VLOOKUP(jur[[#This Row],[hwycov_id]],cnf[],10,FALSE)</f>
        <v>75054</v>
      </c>
      <c r="L545" s="229">
        <f t="shared" si="24"/>
        <v>0</v>
      </c>
      <c r="M545" s="228">
        <f t="shared" si="25"/>
        <v>0</v>
      </c>
      <c r="N545" s="228">
        <f t="shared" si="26"/>
        <v>0</v>
      </c>
      <c r="O545" s="59" t="e">
        <f>VLOOKUP(jur[[#This Row],[hwycov_id]],check!$A$2:$P$26,16,FALSE)</f>
        <v>#N/A</v>
      </c>
      <c r="P545" s="59">
        <v>548</v>
      </c>
    </row>
    <row r="546" spans="1:16">
      <c r="A546" s="59">
        <v>27980</v>
      </c>
      <c r="B546" s="59">
        <v>1</v>
      </c>
      <c r="C546" s="59">
        <v>1</v>
      </c>
      <c r="D546" s="59">
        <v>1</v>
      </c>
      <c r="E546" s="59" t="s">
        <v>78</v>
      </c>
      <c r="F546" s="59">
        <v>1</v>
      </c>
      <c r="G546" s="59">
        <v>7</v>
      </c>
      <c r="H546" s="59">
        <v>2</v>
      </c>
      <c r="I546" s="59">
        <v>10</v>
      </c>
      <c r="J546" s="59">
        <v>77759</v>
      </c>
      <c r="K546" s="78">
        <f>VLOOKUP(jur[[#This Row],[hwycov_id]],cnf[],10,FALSE)</f>
        <v>77759</v>
      </c>
      <c r="L546" s="229">
        <f t="shared" si="24"/>
        <v>0</v>
      </c>
      <c r="M546" s="228">
        <f t="shared" si="25"/>
        <v>0</v>
      </c>
      <c r="N546" s="228">
        <f t="shared" si="26"/>
        <v>0</v>
      </c>
      <c r="O546" s="59" t="e">
        <f>VLOOKUP(jur[[#This Row],[hwycov_id]],check!$A$2:$P$26,16,FALSE)</f>
        <v>#N/A</v>
      </c>
      <c r="P546" s="59">
        <v>549</v>
      </c>
    </row>
    <row r="547" spans="1:16">
      <c r="A547" s="59">
        <v>28000</v>
      </c>
      <c r="B547" s="59">
        <v>1</v>
      </c>
      <c r="C547" s="59">
        <v>1</v>
      </c>
      <c r="D547" s="59">
        <v>1</v>
      </c>
      <c r="E547" s="59" t="s">
        <v>82</v>
      </c>
      <c r="F547" s="59">
        <v>1</v>
      </c>
      <c r="G547" s="59">
        <v>7</v>
      </c>
      <c r="H547" s="59">
        <v>5</v>
      </c>
      <c r="I547" s="59">
        <v>10</v>
      </c>
      <c r="J547" s="59">
        <v>78513</v>
      </c>
      <c r="K547" s="78">
        <f>VLOOKUP(jur[[#This Row],[hwycov_id]],cnf[],10,FALSE)</f>
        <v>78513</v>
      </c>
      <c r="L547" s="229">
        <f t="shared" si="24"/>
        <v>0</v>
      </c>
      <c r="M547" s="228">
        <f t="shared" si="25"/>
        <v>0</v>
      </c>
      <c r="N547" s="228">
        <f t="shared" si="26"/>
        <v>0</v>
      </c>
      <c r="O547" s="59" t="e">
        <f>VLOOKUP(jur[[#This Row],[hwycov_id]],check!$A$2:$P$26,16,FALSE)</f>
        <v>#N/A</v>
      </c>
      <c r="P547" s="59">
        <v>550</v>
      </c>
    </row>
    <row r="548" spans="1:16">
      <c r="A548" s="59">
        <v>29025</v>
      </c>
      <c r="B548" s="59">
        <v>1</v>
      </c>
      <c r="C548" s="59">
        <v>1</v>
      </c>
      <c r="D548" s="59">
        <v>1</v>
      </c>
      <c r="E548" s="59" t="s">
        <v>78</v>
      </c>
      <c r="F548" s="59">
        <v>1</v>
      </c>
      <c r="G548" s="59">
        <v>7</v>
      </c>
      <c r="H548" s="59">
        <v>2</v>
      </c>
      <c r="I548" s="59">
        <v>10</v>
      </c>
      <c r="J548" s="59">
        <v>79978</v>
      </c>
      <c r="K548" s="78">
        <f>VLOOKUP(jur[[#This Row],[hwycov_id]],cnf[],10,FALSE)</f>
        <v>79978</v>
      </c>
      <c r="L548" s="229">
        <f t="shared" si="24"/>
        <v>0</v>
      </c>
      <c r="M548" s="228">
        <f t="shared" si="25"/>
        <v>0</v>
      </c>
      <c r="N548" s="228">
        <f t="shared" si="26"/>
        <v>0</v>
      </c>
      <c r="O548" s="59" t="e">
        <f>VLOOKUP(jur[[#This Row],[hwycov_id]],check!$A$2:$P$26,16,FALSE)</f>
        <v>#N/A</v>
      </c>
      <c r="P548" s="59">
        <v>551</v>
      </c>
    </row>
    <row r="549" spans="1:16">
      <c r="A549" s="59">
        <v>10211</v>
      </c>
      <c r="B549" s="59">
        <v>4</v>
      </c>
      <c r="C549" s="59">
        <v>1</v>
      </c>
      <c r="D549" s="59">
        <v>2</v>
      </c>
      <c r="E549" s="59" t="s">
        <v>80</v>
      </c>
      <c r="F549" s="59">
        <v>4</v>
      </c>
      <c r="G549" s="59">
        <v>0</v>
      </c>
      <c r="H549" s="59">
        <v>2</v>
      </c>
      <c r="I549" s="59">
        <v>11</v>
      </c>
      <c r="J549" s="59">
        <v>1300</v>
      </c>
      <c r="K549" s="78">
        <f>VLOOKUP(jur[[#This Row],[hwycov_id]],cnf[],10,FALSE)</f>
        <v>1300</v>
      </c>
      <c r="L549" s="229">
        <f t="shared" si="24"/>
        <v>0</v>
      </c>
      <c r="M549" s="228">
        <f t="shared" si="25"/>
        <v>0</v>
      </c>
      <c r="N549" s="228">
        <f t="shared" si="26"/>
        <v>0</v>
      </c>
      <c r="O549" s="59" t="e">
        <f>VLOOKUP(jur[[#This Row],[hwycov_id]],check!$A$2:$P$26,16,FALSE)</f>
        <v>#N/A</v>
      </c>
      <c r="P549" s="59">
        <v>552</v>
      </c>
    </row>
    <row r="550" spans="1:16">
      <c r="A550" s="59">
        <v>19027</v>
      </c>
      <c r="B550" s="59">
        <v>4</v>
      </c>
      <c r="C550" s="59">
        <v>1</v>
      </c>
      <c r="D550" s="59">
        <v>2</v>
      </c>
      <c r="E550" s="59" t="s">
        <v>80</v>
      </c>
      <c r="F550" s="59">
        <v>4</v>
      </c>
      <c r="G550" s="59">
        <v>0</v>
      </c>
      <c r="H550" s="59">
        <v>2</v>
      </c>
      <c r="I550" s="59">
        <v>11</v>
      </c>
      <c r="J550" s="59">
        <v>1500</v>
      </c>
      <c r="K550" s="78">
        <f>VLOOKUP(jur[[#This Row],[hwycov_id]],cnf[],10,FALSE)</f>
        <v>1500</v>
      </c>
      <c r="L550" s="229">
        <f t="shared" si="24"/>
        <v>0</v>
      </c>
      <c r="M550" s="228">
        <f t="shared" si="25"/>
        <v>0</v>
      </c>
      <c r="N550" s="228">
        <f t="shared" si="26"/>
        <v>0</v>
      </c>
      <c r="O550" s="59" t="e">
        <f>VLOOKUP(jur[[#This Row],[hwycov_id]],check!$A$2:$P$26,16,FALSE)</f>
        <v>#N/A</v>
      </c>
      <c r="P550" s="59">
        <v>553</v>
      </c>
    </row>
    <row r="551" spans="1:16">
      <c r="A551" s="59">
        <v>10209</v>
      </c>
      <c r="B551" s="59">
        <v>4</v>
      </c>
      <c r="C551" s="59">
        <v>1</v>
      </c>
      <c r="D551" s="59">
        <v>2</v>
      </c>
      <c r="E551" s="59" t="s">
        <v>80</v>
      </c>
      <c r="F551" s="59">
        <v>4</v>
      </c>
      <c r="G551" s="59">
        <v>0</v>
      </c>
      <c r="H551" s="59">
        <v>2</v>
      </c>
      <c r="I551" s="59">
        <v>11</v>
      </c>
      <c r="J551" s="59">
        <v>1900</v>
      </c>
      <c r="K551" s="78">
        <f>VLOOKUP(jur[[#This Row],[hwycov_id]],cnf[],10,FALSE)</f>
        <v>1900</v>
      </c>
      <c r="L551" s="229">
        <f t="shared" si="24"/>
        <v>0</v>
      </c>
      <c r="M551" s="228">
        <f t="shared" si="25"/>
        <v>0</v>
      </c>
      <c r="N551" s="228">
        <f t="shared" si="26"/>
        <v>0</v>
      </c>
      <c r="O551" s="59" t="e">
        <f>VLOOKUP(jur[[#This Row],[hwycov_id]],check!$A$2:$P$26,16,FALSE)</f>
        <v>#N/A</v>
      </c>
      <c r="P551" s="59">
        <v>554</v>
      </c>
    </row>
    <row r="552" spans="1:16">
      <c r="A552" s="59">
        <v>22981</v>
      </c>
      <c r="B552" s="59">
        <v>4</v>
      </c>
      <c r="C552" s="59">
        <v>1</v>
      </c>
      <c r="D552" s="59">
        <v>2</v>
      </c>
      <c r="E552" s="59" t="s">
        <v>80</v>
      </c>
      <c r="F552" s="59">
        <v>4</v>
      </c>
      <c r="G552" s="59">
        <v>0</v>
      </c>
      <c r="H552" s="59">
        <v>2</v>
      </c>
      <c r="I552" s="59">
        <v>11</v>
      </c>
      <c r="J552" s="59">
        <v>2900</v>
      </c>
      <c r="K552" s="78">
        <f>VLOOKUP(jur[[#This Row],[hwycov_id]],cnf[],10,FALSE)</f>
        <v>2900</v>
      </c>
      <c r="L552" s="229">
        <f t="shared" si="24"/>
        <v>0</v>
      </c>
      <c r="M552" s="228">
        <f t="shared" si="25"/>
        <v>0</v>
      </c>
      <c r="N552" s="228">
        <f t="shared" si="26"/>
        <v>0</v>
      </c>
      <c r="O552" s="59" t="e">
        <f>VLOOKUP(jur[[#This Row],[hwycov_id]],check!$A$2:$P$26,16,FALSE)</f>
        <v>#N/A</v>
      </c>
      <c r="P552" s="59">
        <v>555</v>
      </c>
    </row>
    <row r="553" spans="1:16">
      <c r="A553" s="59">
        <v>20209</v>
      </c>
      <c r="B553" s="59">
        <v>4</v>
      </c>
      <c r="C553" s="59">
        <v>1</v>
      </c>
      <c r="D553" s="59">
        <v>2</v>
      </c>
      <c r="E553" s="59" t="s">
        <v>80</v>
      </c>
      <c r="F553" s="59">
        <v>4</v>
      </c>
      <c r="G553" s="59">
        <v>0</v>
      </c>
      <c r="H553" s="59">
        <v>2</v>
      </c>
      <c r="I553" s="59">
        <v>11</v>
      </c>
      <c r="J553" s="59">
        <v>3500</v>
      </c>
      <c r="K553" s="78">
        <f>VLOOKUP(jur[[#This Row],[hwycov_id]],cnf[],10,FALSE)</f>
        <v>3500</v>
      </c>
      <c r="L553" s="229">
        <f t="shared" si="24"/>
        <v>0</v>
      </c>
      <c r="M553" s="228">
        <f t="shared" si="25"/>
        <v>0</v>
      </c>
      <c r="N553" s="228">
        <f t="shared" si="26"/>
        <v>0</v>
      </c>
      <c r="O553" s="59" t="e">
        <f>VLOOKUP(jur[[#This Row],[hwycov_id]],check!$A$2:$P$26,16,FALSE)</f>
        <v>#N/A</v>
      </c>
      <c r="P553" s="59">
        <v>556</v>
      </c>
    </row>
    <row r="554" spans="1:16">
      <c r="A554" s="59">
        <v>10621</v>
      </c>
      <c r="B554" s="59">
        <v>4</v>
      </c>
      <c r="C554" s="59">
        <v>1</v>
      </c>
      <c r="D554" s="59">
        <v>2</v>
      </c>
      <c r="E554" s="59" t="s">
        <v>80</v>
      </c>
      <c r="F554" s="59">
        <v>4</v>
      </c>
      <c r="G554" s="59">
        <v>0</v>
      </c>
      <c r="H554" s="59">
        <v>2</v>
      </c>
      <c r="I554" s="59">
        <v>11</v>
      </c>
      <c r="J554" s="59">
        <v>3500</v>
      </c>
      <c r="K554" s="78">
        <f>VLOOKUP(jur[[#This Row],[hwycov_id]],cnf[],10,FALSE)</f>
        <v>3500</v>
      </c>
      <c r="L554" s="229">
        <f t="shared" si="24"/>
        <v>0</v>
      </c>
      <c r="M554" s="228">
        <f t="shared" si="25"/>
        <v>0</v>
      </c>
      <c r="N554" s="228">
        <f t="shared" si="26"/>
        <v>0</v>
      </c>
      <c r="O554" s="59" t="e">
        <f>VLOOKUP(jur[[#This Row],[hwycov_id]],check!$A$2:$P$26,16,FALSE)</f>
        <v>#N/A</v>
      </c>
      <c r="P554" s="59">
        <v>557</v>
      </c>
    </row>
    <row r="555" spans="1:16">
      <c r="A555" s="59">
        <v>1114</v>
      </c>
      <c r="B555" s="59">
        <v>4</v>
      </c>
      <c r="C555" s="59">
        <v>1</v>
      </c>
      <c r="D555" s="59">
        <v>2</v>
      </c>
      <c r="E555" s="59" t="s">
        <v>80</v>
      </c>
      <c r="F555" s="59">
        <v>4</v>
      </c>
      <c r="G555" s="59">
        <v>0</v>
      </c>
      <c r="H555" s="59">
        <v>2</v>
      </c>
      <c r="I555" s="59">
        <v>11</v>
      </c>
      <c r="J555" s="59">
        <v>3600</v>
      </c>
      <c r="K555" s="78">
        <f>VLOOKUP(jur[[#This Row],[hwycov_id]],cnf[],10,FALSE)</f>
        <v>3600</v>
      </c>
      <c r="L555" s="229">
        <f t="shared" si="24"/>
        <v>0</v>
      </c>
      <c r="M555" s="228">
        <f t="shared" si="25"/>
        <v>0</v>
      </c>
      <c r="N555" s="228">
        <f t="shared" si="26"/>
        <v>0</v>
      </c>
      <c r="O555" s="59" t="e">
        <f>VLOOKUP(jur[[#This Row],[hwycov_id]],check!$A$2:$P$26,16,FALSE)</f>
        <v>#N/A</v>
      </c>
      <c r="P555" s="59">
        <v>558</v>
      </c>
    </row>
    <row r="556" spans="1:16">
      <c r="A556" s="59">
        <v>37892</v>
      </c>
      <c r="B556" s="59">
        <v>4</v>
      </c>
      <c r="C556" s="59">
        <v>1</v>
      </c>
      <c r="D556" s="59">
        <v>2</v>
      </c>
      <c r="E556" s="59" t="s">
        <v>80</v>
      </c>
      <c r="F556" s="59">
        <v>4</v>
      </c>
      <c r="G556" s="59">
        <v>0</v>
      </c>
      <c r="H556" s="59">
        <v>2</v>
      </c>
      <c r="I556" s="59">
        <v>11</v>
      </c>
      <c r="J556" s="59">
        <v>3700</v>
      </c>
      <c r="K556" s="78">
        <f>VLOOKUP(jur[[#This Row],[hwycov_id]],cnf[],10,FALSE)</f>
        <v>3700</v>
      </c>
      <c r="L556" s="229">
        <f t="shared" si="24"/>
        <v>0</v>
      </c>
      <c r="M556" s="228">
        <f t="shared" si="25"/>
        <v>0</v>
      </c>
      <c r="N556" s="228">
        <f t="shared" si="26"/>
        <v>0</v>
      </c>
      <c r="O556" s="59" t="e">
        <f>VLOOKUP(jur[[#This Row],[hwycov_id]],check!$A$2:$P$26,16,FALSE)</f>
        <v>#N/A</v>
      </c>
      <c r="P556" s="59">
        <v>559</v>
      </c>
    </row>
    <row r="557" spans="1:16">
      <c r="A557" s="59">
        <v>8508</v>
      </c>
      <c r="B557" s="59">
        <v>4</v>
      </c>
      <c r="C557" s="59">
        <v>1</v>
      </c>
      <c r="D557" s="59">
        <v>2</v>
      </c>
      <c r="E557" s="59" t="s">
        <v>80</v>
      </c>
      <c r="F557" s="59">
        <v>4</v>
      </c>
      <c r="G557" s="59">
        <v>0</v>
      </c>
      <c r="H557" s="59">
        <v>2</v>
      </c>
      <c r="I557" s="59">
        <v>11</v>
      </c>
      <c r="J557" s="59">
        <v>3900</v>
      </c>
      <c r="K557" s="78">
        <f>VLOOKUP(jur[[#This Row],[hwycov_id]],cnf[],10,FALSE)</f>
        <v>3900</v>
      </c>
      <c r="L557" s="229">
        <f t="shared" si="24"/>
        <v>0</v>
      </c>
      <c r="M557" s="228">
        <f t="shared" si="25"/>
        <v>0</v>
      </c>
      <c r="N557" s="228">
        <f t="shared" si="26"/>
        <v>0</v>
      </c>
      <c r="O557" s="59" t="e">
        <f>VLOOKUP(jur[[#This Row],[hwycov_id]],check!$A$2:$P$26,16,FALSE)</f>
        <v>#N/A</v>
      </c>
      <c r="P557" s="59">
        <v>560</v>
      </c>
    </row>
    <row r="558" spans="1:16">
      <c r="A558" s="59">
        <v>2192</v>
      </c>
      <c r="B558" s="59">
        <v>4</v>
      </c>
      <c r="C558" s="59">
        <v>1</v>
      </c>
      <c r="D558" s="59">
        <v>2</v>
      </c>
      <c r="E558" s="59" t="s">
        <v>80</v>
      </c>
      <c r="F558" s="59">
        <v>4</v>
      </c>
      <c r="G558" s="59">
        <v>0</v>
      </c>
      <c r="H558" s="59">
        <v>2</v>
      </c>
      <c r="I558" s="59">
        <v>11</v>
      </c>
      <c r="J558" s="59">
        <v>4000</v>
      </c>
      <c r="K558" s="78">
        <f>VLOOKUP(jur[[#This Row],[hwycov_id]],cnf[],10,FALSE)</f>
        <v>4000</v>
      </c>
      <c r="L558" s="229">
        <f t="shared" si="24"/>
        <v>0</v>
      </c>
      <c r="M558" s="228">
        <f t="shared" si="25"/>
        <v>0</v>
      </c>
      <c r="N558" s="228">
        <f t="shared" si="26"/>
        <v>0</v>
      </c>
      <c r="O558" s="59" t="e">
        <f>VLOOKUP(jur[[#This Row],[hwycov_id]],check!$A$2:$P$26,16,FALSE)</f>
        <v>#N/A</v>
      </c>
      <c r="P558" s="59">
        <v>561</v>
      </c>
    </row>
    <row r="559" spans="1:16">
      <c r="A559" s="59">
        <v>3787</v>
      </c>
      <c r="B559" s="59">
        <v>4</v>
      </c>
      <c r="C559" s="59">
        <v>1</v>
      </c>
      <c r="D559" s="59">
        <v>2</v>
      </c>
      <c r="E559" s="59" t="s">
        <v>80</v>
      </c>
      <c r="F559" s="59">
        <v>4</v>
      </c>
      <c r="G559" s="59">
        <v>0</v>
      </c>
      <c r="H559" s="59">
        <v>2</v>
      </c>
      <c r="I559" s="59">
        <v>11</v>
      </c>
      <c r="J559" s="59">
        <v>4300</v>
      </c>
      <c r="K559" s="78">
        <f>VLOOKUP(jur[[#This Row],[hwycov_id]],cnf[],10,FALSE)</f>
        <v>4300</v>
      </c>
      <c r="L559" s="229">
        <f t="shared" si="24"/>
        <v>0</v>
      </c>
      <c r="M559" s="228">
        <f t="shared" si="25"/>
        <v>0</v>
      </c>
      <c r="N559" s="228">
        <f t="shared" si="26"/>
        <v>0</v>
      </c>
      <c r="O559" s="59" t="e">
        <f>VLOOKUP(jur[[#This Row],[hwycov_id]],check!$A$2:$P$26,16,FALSE)</f>
        <v>#N/A</v>
      </c>
      <c r="P559" s="59">
        <v>562</v>
      </c>
    </row>
    <row r="560" spans="1:16">
      <c r="A560" s="59">
        <v>5887</v>
      </c>
      <c r="B560" s="59">
        <v>4</v>
      </c>
      <c r="C560" s="59">
        <v>1</v>
      </c>
      <c r="D560" s="59">
        <v>2</v>
      </c>
      <c r="E560" s="59" t="s">
        <v>80</v>
      </c>
      <c r="F560" s="59">
        <v>4</v>
      </c>
      <c r="G560" s="59">
        <v>0</v>
      </c>
      <c r="H560" s="59">
        <v>2</v>
      </c>
      <c r="I560" s="59">
        <v>11</v>
      </c>
      <c r="J560" s="59">
        <v>4300</v>
      </c>
      <c r="K560" s="78">
        <f>VLOOKUP(jur[[#This Row],[hwycov_id]],cnf[],10,FALSE)</f>
        <v>4300</v>
      </c>
      <c r="L560" s="229">
        <f t="shared" si="24"/>
        <v>0</v>
      </c>
      <c r="M560" s="228">
        <f t="shared" si="25"/>
        <v>0</v>
      </c>
      <c r="N560" s="228">
        <f t="shared" si="26"/>
        <v>0</v>
      </c>
      <c r="O560" s="59" t="e">
        <f>VLOOKUP(jur[[#This Row],[hwycov_id]],check!$A$2:$P$26,16,FALSE)</f>
        <v>#N/A</v>
      </c>
      <c r="P560" s="59">
        <v>563</v>
      </c>
    </row>
    <row r="561" spans="1:16">
      <c r="A561" s="59">
        <v>5900</v>
      </c>
      <c r="B561" s="59">
        <v>4</v>
      </c>
      <c r="C561" s="59">
        <v>1</v>
      </c>
      <c r="D561" s="59">
        <v>2</v>
      </c>
      <c r="E561" s="59" t="s">
        <v>80</v>
      </c>
      <c r="F561" s="59">
        <v>4</v>
      </c>
      <c r="G561" s="59">
        <v>0</v>
      </c>
      <c r="H561" s="59">
        <v>2</v>
      </c>
      <c r="I561" s="59">
        <v>11</v>
      </c>
      <c r="J561" s="59">
        <v>4300</v>
      </c>
      <c r="K561" s="78">
        <f>VLOOKUP(jur[[#This Row],[hwycov_id]],cnf[],10,FALSE)</f>
        <v>4300</v>
      </c>
      <c r="L561" s="229">
        <f t="shared" si="24"/>
        <v>0</v>
      </c>
      <c r="M561" s="228">
        <f t="shared" si="25"/>
        <v>0</v>
      </c>
      <c r="N561" s="228">
        <f t="shared" si="26"/>
        <v>0</v>
      </c>
      <c r="O561" s="59" t="e">
        <f>VLOOKUP(jur[[#This Row],[hwycov_id]],check!$A$2:$P$26,16,FALSE)</f>
        <v>#N/A</v>
      </c>
      <c r="P561" s="59">
        <v>564</v>
      </c>
    </row>
    <row r="562" spans="1:16">
      <c r="A562" s="59">
        <v>5325</v>
      </c>
      <c r="B562" s="59">
        <v>4</v>
      </c>
      <c r="C562" s="59">
        <v>1</v>
      </c>
      <c r="D562" s="59">
        <v>2</v>
      </c>
      <c r="E562" s="59" t="s">
        <v>80</v>
      </c>
      <c r="F562" s="59">
        <v>4</v>
      </c>
      <c r="G562" s="59">
        <v>0</v>
      </c>
      <c r="H562" s="59">
        <v>2</v>
      </c>
      <c r="I562" s="59">
        <v>11</v>
      </c>
      <c r="J562" s="59">
        <v>4400</v>
      </c>
      <c r="K562" s="78">
        <f>VLOOKUP(jur[[#This Row],[hwycov_id]],cnf[],10,FALSE)</f>
        <v>4400</v>
      </c>
      <c r="L562" s="229">
        <f t="shared" si="24"/>
        <v>0</v>
      </c>
      <c r="M562" s="228">
        <f t="shared" si="25"/>
        <v>0</v>
      </c>
      <c r="N562" s="228">
        <f t="shared" si="26"/>
        <v>0</v>
      </c>
      <c r="O562" s="59" t="e">
        <f>VLOOKUP(jur[[#This Row],[hwycov_id]],check!$A$2:$P$26,16,FALSE)</f>
        <v>#N/A</v>
      </c>
      <c r="P562" s="59">
        <v>565</v>
      </c>
    </row>
    <row r="563" spans="1:16">
      <c r="A563" s="59">
        <v>8606</v>
      </c>
      <c r="B563" s="59">
        <v>7</v>
      </c>
      <c r="C563" s="59">
        <v>1</v>
      </c>
      <c r="D563" s="59">
        <v>2</v>
      </c>
      <c r="E563" s="59" t="s">
        <v>79</v>
      </c>
      <c r="F563" s="59">
        <v>4</v>
      </c>
      <c r="G563" s="59">
        <v>0</v>
      </c>
      <c r="H563" s="59">
        <v>2</v>
      </c>
      <c r="I563" s="59">
        <v>11</v>
      </c>
      <c r="J563" s="59">
        <v>4439</v>
      </c>
      <c r="K563" s="78">
        <f>VLOOKUP(jur[[#This Row],[hwycov_id]],cnf[],10,FALSE)</f>
        <v>4439</v>
      </c>
      <c r="L563" s="229">
        <f t="shared" si="24"/>
        <v>0</v>
      </c>
      <c r="M563" s="228">
        <f t="shared" si="25"/>
        <v>0</v>
      </c>
      <c r="N563" s="228">
        <f t="shared" si="26"/>
        <v>0</v>
      </c>
      <c r="O563" s="59" t="e">
        <f>VLOOKUP(jur[[#This Row],[hwycov_id]],check!$A$2:$P$26,16,FALSE)</f>
        <v>#N/A</v>
      </c>
      <c r="P563" s="59">
        <v>566</v>
      </c>
    </row>
    <row r="564" spans="1:16">
      <c r="A564" s="59">
        <v>19065</v>
      </c>
      <c r="B564" s="59">
        <v>4</v>
      </c>
      <c r="C564" s="59">
        <v>1</v>
      </c>
      <c r="D564" s="59">
        <v>2</v>
      </c>
      <c r="E564" s="59" t="s">
        <v>80</v>
      </c>
      <c r="F564" s="59">
        <v>4</v>
      </c>
      <c r="G564" s="59">
        <v>0</v>
      </c>
      <c r="H564" s="59">
        <v>2</v>
      </c>
      <c r="I564" s="59">
        <v>11</v>
      </c>
      <c r="J564" s="59">
        <v>4500</v>
      </c>
      <c r="K564" s="78">
        <f>VLOOKUP(jur[[#This Row],[hwycov_id]],cnf[],10,FALSE)</f>
        <v>4500</v>
      </c>
      <c r="L564" s="229">
        <f t="shared" si="24"/>
        <v>0</v>
      </c>
      <c r="M564" s="228">
        <f t="shared" si="25"/>
        <v>0</v>
      </c>
      <c r="N564" s="228">
        <f t="shared" si="26"/>
        <v>0</v>
      </c>
      <c r="O564" s="59" t="e">
        <f>VLOOKUP(jur[[#This Row],[hwycov_id]],check!$A$2:$P$26,16,FALSE)</f>
        <v>#N/A</v>
      </c>
      <c r="P564" s="59">
        <v>567</v>
      </c>
    </row>
    <row r="565" spans="1:16">
      <c r="A565" s="59">
        <v>2195</v>
      </c>
      <c r="B565" s="59">
        <v>4</v>
      </c>
      <c r="C565" s="59">
        <v>1</v>
      </c>
      <c r="D565" s="59">
        <v>2</v>
      </c>
      <c r="E565" s="59" t="s">
        <v>80</v>
      </c>
      <c r="F565" s="59">
        <v>4</v>
      </c>
      <c r="G565" s="59">
        <v>0</v>
      </c>
      <c r="H565" s="59">
        <v>2</v>
      </c>
      <c r="I565" s="59">
        <v>11</v>
      </c>
      <c r="J565" s="59">
        <v>4600</v>
      </c>
      <c r="K565" s="78">
        <f>VLOOKUP(jur[[#This Row],[hwycov_id]],cnf[],10,FALSE)</f>
        <v>4600</v>
      </c>
      <c r="L565" s="229">
        <f t="shared" si="24"/>
        <v>0</v>
      </c>
      <c r="M565" s="228">
        <f t="shared" si="25"/>
        <v>0</v>
      </c>
      <c r="N565" s="228">
        <f t="shared" si="26"/>
        <v>0</v>
      </c>
      <c r="O565" s="59" t="e">
        <f>VLOOKUP(jur[[#This Row],[hwycov_id]],check!$A$2:$P$26,16,FALSE)</f>
        <v>#N/A</v>
      </c>
      <c r="P565" s="59">
        <v>568</v>
      </c>
    </row>
    <row r="566" spans="1:16">
      <c r="A566" s="59">
        <v>8602</v>
      </c>
      <c r="B566" s="59">
        <v>4</v>
      </c>
      <c r="C566" s="59">
        <v>1</v>
      </c>
      <c r="D566" s="59">
        <v>2</v>
      </c>
      <c r="E566" s="59" t="s">
        <v>80</v>
      </c>
      <c r="F566" s="59">
        <v>4</v>
      </c>
      <c r="G566" s="59">
        <v>0</v>
      </c>
      <c r="H566" s="59">
        <v>2</v>
      </c>
      <c r="I566" s="59">
        <v>11</v>
      </c>
      <c r="J566" s="59">
        <v>4600</v>
      </c>
      <c r="K566" s="78">
        <f>VLOOKUP(jur[[#This Row],[hwycov_id]],cnf[],10,FALSE)</f>
        <v>4600</v>
      </c>
      <c r="L566" s="229">
        <f t="shared" si="24"/>
        <v>0</v>
      </c>
      <c r="M566" s="228">
        <f t="shared" si="25"/>
        <v>0</v>
      </c>
      <c r="N566" s="228">
        <f t="shared" si="26"/>
        <v>0</v>
      </c>
      <c r="O566" s="59" t="e">
        <f>VLOOKUP(jur[[#This Row],[hwycov_id]],check!$A$2:$P$26,16,FALSE)</f>
        <v>#N/A</v>
      </c>
      <c r="P566" s="59">
        <v>569</v>
      </c>
    </row>
    <row r="567" spans="1:16">
      <c r="A567" s="59">
        <v>14117</v>
      </c>
      <c r="B567" s="59">
        <v>3</v>
      </c>
      <c r="C567" s="59">
        <v>1</v>
      </c>
      <c r="D567" s="59">
        <v>2</v>
      </c>
      <c r="E567" s="59" t="s">
        <v>80</v>
      </c>
      <c r="F567" s="59">
        <v>3</v>
      </c>
      <c r="G567" s="59">
        <v>0</v>
      </c>
      <c r="H567" s="59">
        <v>4</v>
      </c>
      <c r="I567" s="59">
        <v>11</v>
      </c>
      <c r="J567" s="59">
        <v>4800</v>
      </c>
      <c r="K567" s="78">
        <f>VLOOKUP(jur[[#This Row],[hwycov_id]],cnf[],10,FALSE)</f>
        <v>4800</v>
      </c>
      <c r="L567" s="229">
        <f t="shared" si="24"/>
        <v>0</v>
      </c>
      <c r="M567" s="228">
        <f t="shared" si="25"/>
        <v>0</v>
      </c>
      <c r="N567" s="228">
        <f t="shared" si="26"/>
        <v>0</v>
      </c>
      <c r="O567" s="59" t="e">
        <f>VLOOKUP(jur[[#This Row],[hwycov_id]],check!$A$2:$P$26,16,FALSE)</f>
        <v>#N/A</v>
      </c>
      <c r="P567" s="59">
        <v>570</v>
      </c>
    </row>
    <row r="568" spans="1:16">
      <c r="A568" s="59">
        <v>973</v>
      </c>
      <c r="B568" s="59">
        <v>4</v>
      </c>
      <c r="C568" s="59">
        <v>1</v>
      </c>
      <c r="D568" s="59">
        <v>2</v>
      </c>
      <c r="E568" s="59" t="s">
        <v>80</v>
      </c>
      <c r="F568" s="59">
        <v>4</v>
      </c>
      <c r="G568" s="59">
        <v>0</v>
      </c>
      <c r="H568" s="59">
        <v>2</v>
      </c>
      <c r="I568" s="59">
        <v>11</v>
      </c>
      <c r="J568" s="59">
        <v>4800</v>
      </c>
      <c r="K568" s="78">
        <f>VLOOKUP(jur[[#This Row],[hwycov_id]],cnf[],10,FALSE)</f>
        <v>4800</v>
      </c>
      <c r="L568" s="229">
        <f t="shared" si="24"/>
        <v>0</v>
      </c>
      <c r="M568" s="228">
        <f t="shared" si="25"/>
        <v>0</v>
      </c>
      <c r="N568" s="228">
        <f t="shared" si="26"/>
        <v>0</v>
      </c>
      <c r="O568" s="59" t="e">
        <f>VLOOKUP(jur[[#This Row],[hwycov_id]],check!$A$2:$P$26,16,FALSE)</f>
        <v>#N/A</v>
      </c>
      <c r="P568" s="59">
        <v>571</v>
      </c>
    </row>
    <row r="569" spans="1:16">
      <c r="A569" s="59">
        <v>5867</v>
      </c>
      <c r="B569" s="59">
        <v>4</v>
      </c>
      <c r="C569" s="59">
        <v>1</v>
      </c>
      <c r="D569" s="59">
        <v>2</v>
      </c>
      <c r="E569" s="59" t="s">
        <v>80</v>
      </c>
      <c r="F569" s="59">
        <v>4</v>
      </c>
      <c r="G569" s="59">
        <v>0</v>
      </c>
      <c r="H569" s="59">
        <v>2</v>
      </c>
      <c r="I569" s="59">
        <v>11</v>
      </c>
      <c r="J569" s="59">
        <v>4800</v>
      </c>
      <c r="K569" s="78">
        <f>VLOOKUP(jur[[#This Row],[hwycov_id]],cnf[],10,FALSE)</f>
        <v>4800</v>
      </c>
      <c r="L569" s="229">
        <f t="shared" si="24"/>
        <v>0</v>
      </c>
      <c r="M569" s="228">
        <f t="shared" si="25"/>
        <v>0</v>
      </c>
      <c r="N569" s="228">
        <f t="shared" si="26"/>
        <v>0</v>
      </c>
      <c r="O569" s="59" t="e">
        <f>VLOOKUP(jur[[#This Row],[hwycov_id]],check!$A$2:$P$26,16,FALSE)</f>
        <v>#N/A</v>
      </c>
      <c r="P569" s="59">
        <v>572</v>
      </c>
    </row>
    <row r="570" spans="1:16">
      <c r="A570" s="59">
        <v>7103</v>
      </c>
      <c r="B570" s="59">
        <v>4</v>
      </c>
      <c r="C570" s="59">
        <v>1</v>
      </c>
      <c r="D570" s="59">
        <v>2</v>
      </c>
      <c r="E570" s="59" t="s">
        <v>80</v>
      </c>
      <c r="F570" s="59">
        <v>4</v>
      </c>
      <c r="G570" s="59">
        <v>0</v>
      </c>
      <c r="H570" s="59">
        <v>2</v>
      </c>
      <c r="I570" s="59">
        <v>11</v>
      </c>
      <c r="J570" s="59">
        <v>4900</v>
      </c>
      <c r="K570" s="78">
        <f>VLOOKUP(jur[[#This Row],[hwycov_id]],cnf[],10,FALSE)</f>
        <v>4900</v>
      </c>
      <c r="L570" s="229">
        <f t="shared" si="24"/>
        <v>0</v>
      </c>
      <c r="M570" s="228">
        <f t="shared" si="25"/>
        <v>0</v>
      </c>
      <c r="N570" s="228">
        <f t="shared" si="26"/>
        <v>0</v>
      </c>
      <c r="O570" s="59" t="e">
        <f>VLOOKUP(jur[[#This Row],[hwycov_id]],check!$A$2:$P$26,16,FALSE)</f>
        <v>#N/A</v>
      </c>
      <c r="P570" s="59">
        <v>573</v>
      </c>
    </row>
    <row r="571" spans="1:16">
      <c r="A571" s="59">
        <v>19048</v>
      </c>
      <c r="B571" s="59">
        <v>4</v>
      </c>
      <c r="C571" s="59">
        <v>1</v>
      </c>
      <c r="D571" s="59">
        <v>2</v>
      </c>
      <c r="E571" s="59" t="s">
        <v>80</v>
      </c>
      <c r="F571" s="59">
        <v>4</v>
      </c>
      <c r="G571" s="59">
        <v>0</v>
      </c>
      <c r="H571" s="59">
        <v>2</v>
      </c>
      <c r="I571" s="59">
        <v>11</v>
      </c>
      <c r="J571" s="59">
        <v>5400</v>
      </c>
      <c r="K571" s="78">
        <f>VLOOKUP(jur[[#This Row],[hwycov_id]],cnf[],10,FALSE)</f>
        <v>5400</v>
      </c>
      <c r="L571" s="229">
        <f t="shared" si="24"/>
        <v>0</v>
      </c>
      <c r="M571" s="228">
        <f t="shared" si="25"/>
        <v>0</v>
      </c>
      <c r="N571" s="228">
        <f t="shared" si="26"/>
        <v>0</v>
      </c>
      <c r="O571" s="59" t="e">
        <f>VLOOKUP(jur[[#This Row],[hwycov_id]],check!$A$2:$P$26,16,FALSE)</f>
        <v>#N/A</v>
      </c>
      <c r="P571" s="59">
        <v>574</v>
      </c>
    </row>
    <row r="572" spans="1:16">
      <c r="A572" s="59">
        <v>5863</v>
      </c>
      <c r="B572" s="59">
        <v>4</v>
      </c>
      <c r="C572" s="59">
        <v>1</v>
      </c>
      <c r="D572" s="59">
        <v>2</v>
      </c>
      <c r="E572" s="59" t="s">
        <v>80</v>
      </c>
      <c r="F572" s="59">
        <v>4</v>
      </c>
      <c r="G572" s="59">
        <v>0</v>
      </c>
      <c r="H572" s="59">
        <v>2</v>
      </c>
      <c r="I572" s="59">
        <v>11</v>
      </c>
      <c r="J572" s="59">
        <v>5700</v>
      </c>
      <c r="K572" s="78">
        <f>VLOOKUP(jur[[#This Row],[hwycov_id]],cnf[],10,FALSE)</f>
        <v>5700</v>
      </c>
      <c r="L572" s="229">
        <f t="shared" si="24"/>
        <v>0</v>
      </c>
      <c r="M572" s="228">
        <f t="shared" si="25"/>
        <v>0</v>
      </c>
      <c r="N572" s="228">
        <f t="shared" si="26"/>
        <v>0</v>
      </c>
      <c r="O572" s="59" t="e">
        <f>VLOOKUP(jur[[#This Row],[hwycov_id]],check!$A$2:$P$26,16,FALSE)</f>
        <v>#N/A</v>
      </c>
      <c r="P572" s="59">
        <v>575</v>
      </c>
    </row>
    <row r="573" spans="1:16">
      <c r="A573" s="59">
        <v>3305</v>
      </c>
      <c r="B573" s="59">
        <v>9</v>
      </c>
      <c r="C573" s="59">
        <v>1</v>
      </c>
      <c r="D573" s="59">
        <v>1</v>
      </c>
      <c r="E573" s="59" t="s">
        <v>78</v>
      </c>
      <c r="F573" s="59">
        <v>2</v>
      </c>
      <c r="G573" s="59">
        <v>0</v>
      </c>
      <c r="H573" s="59">
        <v>2</v>
      </c>
      <c r="I573" s="59">
        <v>11</v>
      </c>
      <c r="J573" s="59">
        <v>5856</v>
      </c>
      <c r="K573" s="78">
        <f>VLOOKUP(jur[[#This Row],[hwycov_id]],cnf[],10,FALSE)</f>
        <v>5856</v>
      </c>
      <c r="L573" s="229">
        <f t="shared" si="24"/>
        <v>0</v>
      </c>
      <c r="M573" s="228">
        <f t="shared" si="25"/>
        <v>0</v>
      </c>
      <c r="N573" s="228">
        <f t="shared" si="26"/>
        <v>0</v>
      </c>
      <c r="O573" s="59" t="e">
        <f>VLOOKUP(jur[[#This Row],[hwycov_id]],check!$A$2:$P$26,16,FALSE)</f>
        <v>#N/A</v>
      </c>
      <c r="P573" s="59">
        <v>576</v>
      </c>
    </row>
    <row r="574" spans="1:16">
      <c r="A574" s="59">
        <v>6503</v>
      </c>
      <c r="B574" s="59">
        <v>4</v>
      </c>
      <c r="C574" s="59">
        <v>1</v>
      </c>
      <c r="D574" s="59">
        <v>2</v>
      </c>
      <c r="E574" s="59" t="s">
        <v>80</v>
      </c>
      <c r="F574" s="59">
        <v>4</v>
      </c>
      <c r="G574" s="59">
        <v>0</v>
      </c>
      <c r="H574" s="59">
        <v>2</v>
      </c>
      <c r="I574" s="59">
        <v>11</v>
      </c>
      <c r="J574" s="59">
        <v>5900</v>
      </c>
      <c r="K574" s="78">
        <f>VLOOKUP(jur[[#This Row],[hwycov_id]],cnf[],10,FALSE)</f>
        <v>5900</v>
      </c>
      <c r="L574" s="229">
        <f t="shared" si="24"/>
        <v>0</v>
      </c>
      <c r="M574" s="228">
        <f t="shared" si="25"/>
        <v>0</v>
      </c>
      <c r="N574" s="228">
        <f t="shared" si="26"/>
        <v>0</v>
      </c>
      <c r="O574" s="59" t="e">
        <f>VLOOKUP(jur[[#This Row],[hwycov_id]],check!$A$2:$P$26,16,FALSE)</f>
        <v>#N/A</v>
      </c>
      <c r="P574" s="59">
        <v>577</v>
      </c>
    </row>
    <row r="575" spans="1:16">
      <c r="A575" s="59">
        <v>5224</v>
      </c>
      <c r="B575" s="59">
        <v>4</v>
      </c>
      <c r="C575" s="59">
        <v>1</v>
      </c>
      <c r="D575" s="59">
        <v>2</v>
      </c>
      <c r="E575" s="59" t="s">
        <v>80</v>
      </c>
      <c r="F575" s="59">
        <v>4</v>
      </c>
      <c r="G575" s="59">
        <v>0</v>
      </c>
      <c r="H575" s="59">
        <v>2</v>
      </c>
      <c r="I575" s="59">
        <v>11</v>
      </c>
      <c r="J575" s="59">
        <v>5900</v>
      </c>
      <c r="K575" s="78">
        <f>VLOOKUP(jur[[#This Row],[hwycov_id]],cnf[],10,FALSE)</f>
        <v>5900</v>
      </c>
      <c r="L575" s="229">
        <f t="shared" si="24"/>
        <v>0</v>
      </c>
      <c r="M575" s="228">
        <f t="shared" si="25"/>
        <v>0</v>
      </c>
      <c r="N575" s="228">
        <f t="shared" si="26"/>
        <v>0</v>
      </c>
      <c r="O575" s="59" t="e">
        <f>VLOOKUP(jur[[#This Row],[hwycov_id]],check!$A$2:$P$26,16,FALSE)</f>
        <v>#N/A</v>
      </c>
      <c r="P575" s="59">
        <v>578</v>
      </c>
    </row>
    <row r="576" spans="1:16">
      <c r="A576" s="59">
        <v>4969</v>
      </c>
      <c r="B576" s="59">
        <v>4</v>
      </c>
      <c r="C576" s="59">
        <v>1</v>
      </c>
      <c r="D576" s="59">
        <v>2</v>
      </c>
      <c r="E576" s="59" t="s">
        <v>80</v>
      </c>
      <c r="F576" s="59">
        <v>4</v>
      </c>
      <c r="G576" s="59">
        <v>0</v>
      </c>
      <c r="H576" s="59">
        <v>2</v>
      </c>
      <c r="I576" s="59">
        <v>11</v>
      </c>
      <c r="J576" s="59">
        <v>5900</v>
      </c>
      <c r="K576" s="78">
        <f>VLOOKUP(jur[[#This Row],[hwycov_id]],cnf[],10,FALSE)</f>
        <v>5900</v>
      </c>
      <c r="L576" s="229">
        <f t="shared" si="24"/>
        <v>0</v>
      </c>
      <c r="M576" s="228">
        <f t="shared" si="25"/>
        <v>0</v>
      </c>
      <c r="N576" s="228">
        <f t="shared" si="26"/>
        <v>0</v>
      </c>
      <c r="O576" s="59" t="e">
        <f>VLOOKUP(jur[[#This Row],[hwycov_id]],check!$A$2:$P$26,16,FALSE)</f>
        <v>#N/A</v>
      </c>
      <c r="P576" s="59">
        <v>579</v>
      </c>
    </row>
    <row r="577" spans="1:16">
      <c r="A577" s="59">
        <v>4392</v>
      </c>
      <c r="B577" s="59">
        <v>4</v>
      </c>
      <c r="C577" s="59">
        <v>1</v>
      </c>
      <c r="D577" s="59">
        <v>2</v>
      </c>
      <c r="E577" s="59" t="s">
        <v>80</v>
      </c>
      <c r="F577" s="59">
        <v>4</v>
      </c>
      <c r="G577" s="59">
        <v>0</v>
      </c>
      <c r="H577" s="59">
        <v>2</v>
      </c>
      <c r="I577" s="59">
        <v>11</v>
      </c>
      <c r="J577" s="59">
        <v>5900</v>
      </c>
      <c r="K577" s="78">
        <f>VLOOKUP(jur[[#This Row],[hwycov_id]],cnf[],10,FALSE)</f>
        <v>5900</v>
      </c>
      <c r="L577" s="229">
        <f t="shared" si="24"/>
        <v>0</v>
      </c>
      <c r="M577" s="228">
        <f t="shared" si="25"/>
        <v>0</v>
      </c>
      <c r="N577" s="228">
        <f t="shared" si="26"/>
        <v>0</v>
      </c>
      <c r="O577" s="59" t="e">
        <f>VLOOKUP(jur[[#This Row],[hwycov_id]],check!$A$2:$P$26,16,FALSE)</f>
        <v>#N/A</v>
      </c>
      <c r="P577" s="59">
        <v>580</v>
      </c>
    </row>
    <row r="578" spans="1:16">
      <c r="A578" s="59">
        <v>10307</v>
      </c>
      <c r="B578" s="59">
        <v>4</v>
      </c>
      <c r="C578" s="59">
        <v>1</v>
      </c>
      <c r="D578" s="59">
        <v>2</v>
      </c>
      <c r="E578" s="59" t="s">
        <v>80</v>
      </c>
      <c r="F578" s="59">
        <v>4</v>
      </c>
      <c r="G578" s="59">
        <v>0</v>
      </c>
      <c r="H578" s="59">
        <v>2</v>
      </c>
      <c r="I578" s="59">
        <v>11</v>
      </c>
      <c r="J578" s="59">
        <v>5900</v>
      </c>
      <c r="K578" s="78">
        <f>VLOOKUP(jur[[#This Row],[hwycov_id]],cnf[],10,FALSE)</f>
        <v>5900</v>
      </c>
      <c r="L578" s="229">
        <f t="shared" ref="L578:L641" si="27">K578/J578-1</f>
        <v>0</v>
      </c>
      <c r="M578" s="228">
        <f t="shared" ref="M578:M641" si="28">K578-J578</f>
        <v>0</v>
      </c>
      <c r="N578" s="228">
        <f t="shared" ref="N578:N641" si="29">POWER(M578,2)</f>
        <v>0</v>
      </c>
      <c r="O578" s="59" t="e">
        <f>VLOOKUP(jur[[#This Row],[hwycov_id]],check!$A$2:$P$26,16,FALSE)</f>
        <v>#N/A</v>
      </c>
      <c r="P578" s="59">
        <v>581</v>
      </c>
    </row>
    <row r="579" spans="1:16">
      <c r="A579" s="59">
        <v>4369</v>
      </c>
      <c r="B579" s="59">
        <v>4</v>
      </c>
      <c r="C579" s="59">
        <v>1</v>
      </c>
      <c r="D579" s="59">
        <v>2</v>
      </c>
      <c r="E579" s="59" t="s">
        <v>80</v>
      </c>
      <c r="F579" s="59">
        <v>4</v>
      </c>
      <c r="G579" s="59">
        <v>0</v>
      </c>
      <c r="H579" s="59">
        <v>2</v>
      </c>
      <c r="I579" s="59">
        <v>11</v>
      </c>
      <c r="J579" s="59">
        <v>6100</v>
      </c>
      <c r="K579" s="78">
        <f>VLOOKUP(jur[[#This Row],[hwycov_id]],cnf[],10,FALSE)</f>
        <v>6100</v>
      </c>
      <c r="L579" s="229">
        <f t="shared" si="27"/>
        <v>0</v>
      </c>
      <c r="M579" s="228">
        <f t="shared" si="28"/>
        <v>0</v>
      </c>
      <c r="N579" s="228">
        <f t="shared" si="29"/>
        <v>0</v>
      </c>
      <c r="O579" s="59" t="e">
        <f>VLOOKUP(jur[[#This Row],[hwycov_id]],check!$A$2:$P$26,16,FALSE)</f>
        <v>#N/A</v>
      </c>
      <c r="P579" s="59">
        <v>582</v>
      </c>
    </row>
    <row r="580" spans="1:16">
      <c r="A580" s="59">
        <v>5864</v>
      </c>
      <c r="B580" s="59">
        <v>4</v>
      </c>
      <c r="C580" s="59">
        <v>1</v>
      </c>
      <c r="D580" s="59">
        <v>2</v>
      </c>
      <c r="E580" s="59" t="s">
        <v>80</v>
      </c>
      <c r="F580" s="59">
        <v>4</v>
      </c>
      <c r="G580" s="59">
        <v>0</v>
      </c>
      <c r="H580" s="59">
        <v>2</v>
      </c>
      <c r="I580" s="59">
        <v>11</v>
      </c>
      <c r="J580" s="59">
        <v>6200</v>
      </c>
      <c r="K580" s="78">
        <f>VLOOKUP(jur[[#This Row],[hwycov_id]],cnf[],10,FALSE)</f>
        <v>6200</v>
      </c>
      <c r="L580" s="229">
        <f t="shared" si="27"/>
        <v>0</v>
      </c>
      <c r="M580" s="228">
        <f t="shared" si="28"/>
        <v>0</v>
      </c>
      <c r="N580" s="228">
        <f t="shared" si="29"/>
        <v>0</v>
      </c>
      <c r="O580" s="59" t="e">
        <f>VLOOKUP(jur[[#This Row],[hwycov_id]],check!$A$2:$P$26,16,FALSE)</f>
        <v>#N/A</v>
      </c>
      <c r="P580" s="59">
        <v>583</v>
      </c>
    </row>
    <row r="581" spans="1:16">
      <c r="A581" s="59">
        <v>2851</v>
      </c>
      <c r="B581" s="59">
        <v>3</v>
      </c>
      <c r="C581" s="59">
        <v>1</v>
      </c>
      <c r="D581" s="59">
        <v>2</v>
      </c>
      <c r="E581" s="59" t="s">
        <v>80</v>
      </c>
      <c r="F581" s="59">
        <v>3</v>
      </c>
      <c r="G581" s="59">
        <v>0</v>
      </c>
      <c r="H581" s="59">
        <v>2</v>
      </c>
      <c r="I581" s="59">
        <v>11</v>
      </c>
      <c r="J581" s="59">
        <v>6300</v>
      </c>
      <c r="K581" s="78">
        <f>VLOOKUP(jur[[#This Row],[hwycov_id]],cnf[],10,FALSE)</f>
        <v>6300</v>
      </c>
      <c r="L581" s="229">
        <f t="shared" si="27"/>
        <v>0</v>
      </c>
      <c r="M581" s="228">
        <f t="shared" si="28"/>
        <v>0</v>
      </c>
      <c r="N581" s="228">
        <f t="shared" si="29"/>
        <v>0</v>
      </c>
      <c r="O581" s="59" t="e">
        <f>VLOOKUP(jur[[#This Row],[hwycov_id]],check!$A$2:$P$26,16,FALSE)</f>
        <v>#N/A</v>
      </c>
      <c r="P581" s="59">
        <v>584</v>
      </c>
    </row>
    <row r="582" spans="1:16">
      <c r="A582" s="59">
        <v>4394</v>
      </c>
      <c r="B582" s="59">
        <v>4</v>
      </c>
      <c r="C582" s="59">
        <v>1</v>
      </c>
      <c r="D582" s="59">
        <v>2</v>
      </c>
      <c r="E582" s="59" t="s">
        <v>80</v>
      </c>
      <c r="F582" s="59">
        <v>4</v>
      </c>
      <c r="G582" s="59">
        <v>0</v>
      </c>
      <c r="H582" s="59">
        <v>2</v>
      </c>
      <c r="I582" s="59">
        <v>11</v>
      </c>
      <c r="J582" s="59">
        <v>6500</v>
      </c>
      <c r="K582" s="78">
        <f>VLOOKUP(jur[[#This Row],[hwycov_id]],cnf[],10,FALSE)</f>
        <v>6500</v>
      </c>
      <c r="L582" s="229">
        <f t="shared" si="27"/>
        <v>0</v>
      </c>
      <c r="M582" s="228">
        <f t="shared" si="28"/>
        <v>0</v>
      </c>
      <c r="N582" s="228">
        <f t="shared" si="29"/>
        <v>0</v>
      </c>
      <c r="O582" s="59" t="e">
        <f>VLOOKUP(jur[[#This Row],[hwycov_id]],check!$A$2:$P$26,16,FALSE)</f>
        <v>#N/A</v>
      </c>
      <c r="P582" s="59">
        <v>585</v>
      </c>
    </row>
    <row r="583" spans="1:16">
      <c r="A583" s="59">
        <v>6401</v>
      </c>
      <c r="B583" s="59">
        <v>4</v>
      </c>
      <c r="C583" s="59">
        <v>1</v>
      </c>
      <c r="D583" s="59">
        <v>2</v>
      </c>
      <c r="E583" s="59" t="s">
        <v>80</v>
      </c>
      <c r="F583" s="59">
        <v>4</v>
      </c>
      <c r="G583" s="59">
        <v>0</v>
      </c>
      <c r="H583" s="59">
        <v>2</v>
      </c>
      <c r="I583" s="59">
        <v>11</v>
      </c>
      <c r="J583" s="59">
        <v>6700</v>
      </c>
      <c r="K583" s="78">
        <f>VLOOKUP(jur[[#This Row],[hwycov_id]],cnf[],10,FALSE)</f>
        <v>6700</v>
      </c>
      <c r="L583" s="229">
        <f t="shared" si="27"/>
        <v>0</v>
      </c>
      <c r="M583" s="228">
        <f t="shared" si="28"/>
        <v>0</v>
      </c>
      <c r="N583" s="228">
        <f t="shared" si="29"/>
        <v>0</v>
      </c>
      <c r="O583" s="59" t="e">
        <f>VLOOKUP(jur[[#This Row],[hwycov_id]],check!$A$2:$P$26,16,FALSE)</f>
        <v>#N/A</v>
      </c>
      <c r="P583" s="59">
        <v>586</v>
      </c>
    </row>
    <row r="584" spans="1:16">
      <c r="A584" s="59">
        <v>164</v>
      </c>
      <c r="B584" s="59">
        <v>4</v>
      </c>
      <c r="C584" s="59">
        <v>1</v>
      </c>
      <c r="D584" s="59">
        <v>2</v>
      </c>
      <c r="E584" s="59" t="s">
        <v>80</v>
      </c>
      <c r="F584" s="59">
        <v>4</v>
      </c>
      <c r="G584" s="59">
        <v>0</v>
      </c>
      <c r="H584" s="59">
        <v>2</v>
      </c>
      <c r="I584" s="59">
        <v>11</v>
      </c>
      <c r="J584" s="59">
        <v>6700</v>
      </c>
      <c r="K584" s="78">
        <f>VLOOKUP(jur[[#This Row],[hwycov_id]],cnf[],10,FALSE)</f>
        <v>6700</v>
      </c>
      <c r="L584" s="229">
        <f t="shared" si="27"/>
        <v>0</v>
      </c>
      <c r="M584" s="228">
        <f t="shared" si="28"/>
        <v>0</v>
      </c>
      <c r="N584" s="228">
        <f t="shared" si="29"/>
        <v>0</v>
      </c>
      <c r="O584" s="59" t="e">
        <f>VLOOKUP(jur[[#This Row],[hwycov_id]],check!$A$2:$P$26,16,FALSE)</f>
        <v>#N/A</v>
      </c>
      <c r="P584" s="59">
        <v>587</v>
      </c>
    </row>
    <row r="585" spans="1:16">
      <c r="A585" s="59">
        <v>14125</v>
      </c>
      <c r="B585" s="59">
        <v>9</v>
      </c>
      <c r="C585" s="59">
        <v>1</v>
      </c>
      <c r="D585" s="59">
        <v>1</v>
      </c>
      <c r="E585" s="59" t="s">
        <v>78</v>
      </c>
      <c r="F585" s="59">
        <v>2</v>
      </c>
      <c r="G585" s="59">
        <v>0</v>
      </c>
      <c r="H585" s="59">
        <v>2</v>
      </c>
      <c r="I585" s="59">
        <v>11</v>
      </c>
      <c r="J585" s="59">
        <v>6796</v>
      </c>
      <c r="K585" s="78">
        <f>VLOOKUP(jur[[#This Row],[hwycov_id]],cnf[],10,FALSE)</f>
        <v>6796</v>
      </c>
      <c r="L585" s="229">
        <f t="shared" si="27"/>
        <v>0</v>
      </c>
      <c r="M585" s="228">
        <f t="shared" si="28"/>
        <v>0</v>
      </c>
      <c r="N585" s="228">
        <f t="shared" si="29"/>
        <v>0</v>
      </c>
      <c r="O585" s="59" t="e">
        <f>VLOOKUP(jur[[#This Row],[hwycov_id]],check!$A$2:$P$26,16,FALSE)</f>
        <v>#N/A</v>
      </c>
      <c r="P585" s="59">
        <v>588</v>
      </c>
    </row>
    <row r="586" spans="1:16">
      <c r="A586" s="59">
        <v>5886</v>
      </c>
      <c r="B586" s="59">
        <v>4</v>
      </c>
      <c r="C586" s="59">
        <v>1</v>
      </c>
      <c r="D586" s="59">
        <v>2</v>
      </c>
      <c r="E586" s="59" t="s">
        <v>80</v>
      </c>
      <c r="F586" s="59">
        <v>4</v>
      </c>
      <c r="G586" s="59">
        <v>0</v>
      </c>
      <c r="H586" s="59">
        <v>2</v>
      </c>
      <c r="I586" s="59">
        <v>11</v>
      </c>
      <c r="J586" s="59">
        <v>6800</v>
      </c>
      <c r="K586" s="78">
        <f>VLOOKUP(jur[[#This Row],[hwycov_id]],cnf[],10,FALSE)</f>
        <v>6800</v>
      </c>
      <c r="L586" s="229">
        <f t="shared" si="27"/>
        <v>0</v>
      </c>
      <c r="M586" s="228">
        <f t="shared" si="28"/>
        <v>0</v>
      </c>
      <c r="N586" s="228">
        <f t="shared" si="29"/>
        <v>0</v>
      </c>
      <c r="O586" s="59" t="e">
        <f>VLOOKUP(jur[[#This Row],[hwycov_id]],check!$A$2:$P$26,16,FALSE)</f>
        <v>#N/A</v>
      </c>
      <c r="P586" s="59">
        <v>589</v>
      </c>
    </row>
    <row r="587" spans="1:16">
      <c r="A587" s="59">
        <v>5890</v>
      </c>
      <c r="B587" s="59">
        <v>4</v>
      </c>
      <c r="C587" s="59">
        <v>1</v>
      </c>
      <c r="D587" s="59">
        <v>2</v>
      </c>
      <c r="E587" s="59" t="s">
        <v>80</v>
      </c>
      <c r="F587" s="59">
        <v>4</v>
      </c>
      <c r="G587" s="59">
        <v>0</v>
      </c>
      <c r="H587" s="59">
        <v>2</v>
      </c>
      <c r="I587" s="59">
        <v>11</v>
      </c>
      <c r="J587" s="59">
        <v>6900</v>
      </c>
      <c r="K587" s="78">
        <f>VLOOKUP(jur[[#This Row],[hwycov_id]],cnf[],10,FALSE)</f>
        <v>6900</v>
      </c>
      <c r="L587" s="229">
        <f t="shared" si="27"/>
        <v>0</v>
      </c>
      <c r="M587" s="228">
        <f t="shared" si="28"/>
        <v>0</v>
      </c>
      <c r="N587" s="228">
        <f t="shared" si="29"/>
        <v>0</v>
      </c>
      <c r="O587" s="59" t="e">
        <f>VLOOKUP(jur[[#This Row],[hwycov_id]],check!$A$2:$P$26,16,FALSE)</f>
        <v>#N/A</v>
      </c>
      <c r="P587" s="59">
        <v>590</v>
      </c>
    </row>
    <row r="588" spans="1:16">
      <c r="A588" s="59">
        <v>383</v>
      </c>
      <c r="B588" s="59">
        <v>4</v>
      </c>
      <c r="C588" s="59">
        <v>1</v>
      </c>
      <c r="D588" s="59">
        <v>2</v>
      </c>
      <c r="E588" s="59" t="s">
        <v>80</v>
      </c>
      <c r="F588" s="59">
        <v>4</v>
      </c>
      <c r="G588" s="59">
        <v>0</v>
      </c>
      <c r="H588" s="59">
        <v>2</v>
      </c>
      <c r="I588" s="59">
        <v>11</v>
      </c>
      <c r="J588" s="59">
        <v>6900</v>
      </c>
      <c r="K588" s="78">
        <f>VLOOKUP(jur[[#This Row],[hwycov_id]],cnf[],10,FALSE)</f>
        <v>6900</v>
      </c>
      <c r="L588" s="229">
        <f t="shared" si="27"/>
        <v>0</v>
      </c>
      <c r="M588" s="228">
        <f t="shared" si="28"/>
        <v>0</v>
      </c>
      <c r="N588" s="228">
        <f t="shared" si="29"/>
        <v>0</v>
      </c>
      <c r="O588" s="59" t="e">
        <f>VLOOKUP(jur[[#This Row],[hwycov_id]],check!$A$2:$P$26,16,FALSE)</f>
        <v>#N/A</v>
      </c>
      <c r="P588" s="59">
        <v>591</v>
      </c>
    </row>
    <row r="589" spans="1:16">
      <c r="A589" s="59">
        <v>10668</v>
      </c>
      <c r="B589" s="59">
        <v>4</v>
      </c>
      <c r="C589" s="59">
        <v>1</v>
      </c>
      <c r="D589" s="59">
        <v>2</v>
      </c>
      <c r="E589" s="59" t="s">
        <v>80</v>
      </c>
      <c r="F589" s="59">
        <v>4</v>
      </c>
      <c r="G589" s="59">
        <v>0</v>
      </c>
      <c r="H589" s="59">
        <v>2</v>
      </c>
      <c r="I589" s="59">
        <v>11</v>
      </c>
      <c r="J589" s="59">
        <v>7000</v>
      </c>
      <c r="K589" s="78">
        <f>VLOOKUP(jur[[#This Row],[hwycov_id]],cnf[],10,FALSE)</f>
        <v>7000</v>
      </c>
      <c r="L589" s="229">
        <f t="shared" si="27"/>
        <v>0</v>
      </c>
      <c r="M589" s="228">
        <f t="shared" si="28"/>
        <v>0</v>
      </c>
      <c r="N589" s="228">
        <f t="shared" si="29"/>
        <v>0</v>
      </c>
      <c r="O589" s="59" t="e">
        <f>VLOOKUP(jur[[#This Row],[hwycov_id]],check!$A$2:$P$26,16,FALSE)</f>
        <v>#N/A</v>
      </c>
      <c r="P589" s="59">
        <v>592</v>
      </c>
    </row>
    <row r="590" spans="1:16">
      <c r="A590" s="59">
        <v>5903</v>
      </c>
      <c r="B590" s="59">
        <v>4</v>
      </c>
      <c r="C590" s="59">
        <v>1</v>
      </c>
      <c r="D590" s="59">
        <v>2</v>
      </c>
      <c r="E590" s="59" t="s">
        <v>80</v>
      </c>
      <c r="F590" s="59">
        <v>4</v>
      </c>
      <c r="G590" s="59">
        <v>0</v>
      </c>
      <c r="H590" s="59">
        <v>2</v>
      </c>
      <c r="I590" s="59">
        <v>11</v>
      </c>
      <c r="J590" s="59">
        <v>7200</v>
      </c>
      <c r="K590" s="78">
        <f>VLOOKUP(jur[[#This Row],[hwycov_id]],cnf[],10,FALSE)</f>
        <v>7200</v>
      </c>
      <c r="L590" s="229">
        <f t="shared" si="27"/>
        <v>0</v>
      </c>
      <c r="M590" s="228">
        <f t="shared" si="28"/>
        <v>0</v>
      </c>
      <c r="N590" s="228">
        <f t="shared" si="29"/>
        <v>0</v>
      </c>
      <c r="O590" s="59" t="e">
        <f>VLOOKUP(jur[[#This Row],[hwycov_id]],check!$A$2:$P$26,16,FALSE)</f>
        <v>#N/A</v>
      </c>
      <c r="P590" s="59">
        <v>593</v>
      </c>
    </row>
    <row r="591" spans="1:16">
      <c r="A591" s="59">
        <v>393</v>
      </c>
      <c r="B591" s="59">
        <v>4</v>
      </c>
      <c r="C591" s="59">
        <v>1</v>
      </c>
      <c r="D591" s="59">
        <v>2</v>
      </c>
      <c r="E591" s="59" t="s">
        <v>80</v>
      </c>
      <c r="F591" s="59">
        <v>4</v>
      </c>
      <c r="G591" s="59">
        <v>0</v>
      </c>
      <c r="H591" s="59">
        <v>2</v>
      </c>
      <c r="I591" s="59">
        <v>11</v>
      </c>
      <c r="J591" s="59">
        <v>7300</v>
      </c>
      <c r="K591" s="78">
        <f>VLOOKUP(jur[[#This Row],[hwycov_id]],cnf[],10,FALSE)</f>
        <v>7300</v>
      </c>
      <c r="L591" s="229">
        <f t="shared" si="27"/>
        <v>0</v>
      </c>
      <c r="M591" s="228">
        <f t="shared" si="28"/>
        <v>0</v>
      </c>
      <c r="N591" s="228">
        <f t="shared" si="29"/>
        <v>0</v>
      </c>
      <c r="O591" s="59" t="e">
        <f>VLOOKUP(jur[[#This Row],[hwycov_id]],check!$A$2:$P$26,16,FALSE)</f>
        <v>#N/A</v>
      </c>
      <c r="P591" s="59">
        <v>594</v>
      </c>
    </row>
    <row r="592" spans="1:16">
      <c r="A592" s="59">
        <v>5336</v>
      </c>
      <c r="B592" s="59">
        <v>4</v>
      </c>
      <c r="C592" s="59">
        <v>1</v>
      </c>
      <c r="D592" s="59">
        <v>2</v>
      </c>
      <c r="E592" s="59" t="s">
        <v>80</v>
      </c>
      <c r="F592" s="59">
        <v>4</v>
      </c>
      <c r="G592" s="59">
        <v>0</v>
      </c>
      <c r="H592" s="59">
        <v>2</v>
      </c>
      <c r="I592" s="59">
        <v>11</v>
      </c>
      <c r="J592" s="59">
        <v>7500</v>
      </c>
      <c r="K592" s="78">
        <f>VLOOKUP(jur[[#This Row],[hwycov_id]],cnf[],10,FALSE)</f>
        <v>7500</v>
      </c>
      <c r="L592" s="229">
        <f t="shared" si="27"/>
        <v>0</v>
      </c>
      <c r="M592" s="228">
        <f t="shared" si="28"/>
        <v>0</v>
      </c>
      <c r="N592" s="228">
        <f t="shared" si="29"/>
        <v>0</v>
      </c>
      <c r="O592" s="59" t="e">
        <f>VLOOKUP(jur[[#This Row],[hwycov_id]],check!$A$2:$P$26,16,FALSE)</f>
        <v>#N/A</v>
      </c>
      <c r="P592" s="59">
        <v>595</v>
      </c>
    </row>
    <row r="593" spans="1:16">
      <c r="A593" s="59">
        <v>8985</v>
      </c>
      <c r="B593" s="59">
        <v>4</v>
      </c>
      <c r="C593" s="59">
        <v>1</v>
      </c>
      <c r="D593" s="59">
        <v>2</v>
      </c>
      <c r="E593" s="59" t="s">
        <v>80</v>
      </c>
      <c r="F593" s="59">
        <v>4</v>
      </c>
      <c r="G593" s="59">
        <v>0</v>
      </c>
      <c r="H593" s="59">
        <v>2</v>
      </c>
      <c r="I593" s="59">
        <v>11</v>
      </c>
      <c r="J593" s="59">
        <v>7700</v>
      </c>
      <c r="K593" s="78">
        <f>VLOOKUP(jur[[#This Row],[hwycov_id]],cnf[],10,FALSE)</f>
        <v>7700</v>
      </c>
      <c r="L593" s="229">
        <f t="shared" si="27"/>
        <v>0</v>
      </c>
      <c r="M593" s="228">
        <f t="shared" si="28"/>
        <v>0</v>
      </c>
      <c r="N593" s="228">
        <f t="shared" si="29"/>
        <v>0</v>
      </c>
      <c r="O593" s="59" t="e">
        <f>VLOOKUP(jur[[#This Row],[hwycov_id]],check!$A$2:$P$26,16,FALSE)</f>
        <v>#N/A</v>
      </c>
      <c r="P593" s="59">
        <v>596</v>
      </c>
    </row>
    <row r="594" spans="1:16">
      <c r="A594" s="59">
        <v>7090</v>
      </c>
      <c r="B594" s="59">
        <v>4</v>
      </c>
      <c r="C594" s="59">
        <v>1</v>
      </c>
      <c r="D594" s="59">
        <v>2</v>
      </c>
      <c r="E594" s="59" t="s">
        <v>80</v>
      </c>
      <c r="F594" s="59">
        <v>4</v>
      </c>
      <c r="G594" s="59">
        <v>0</v>
      </c>
      <c r="H594" s="59">
        <v>2</v>
      </c>
      <c r="I594" s="59">
        <v>11</v>
      </c>
      <c r="J594" s="59">
        <v>8000</v>
      </c>
      <c r="K594" s="78">
        <f>VLOOKUP(jur[[#This Row],[hwycov_id]],cnf[],10,FALSE)</f>
        <v>8000</v>
      </c>
      <c r="L594" s="229">
        <f t="shared" si="27"/>
        <v>0</v>
      </c>
      <c r="M594" s="228">
        <f t="shared" si="28"/>
        <v>0</v>
      </c>
      <c r="N594" s="228">
        <f t="shared" si="29"/>
        <v>0</v>
      </c>
      <c r="O594" s="59" t="e">
        <f>VLOOKUP(jur[[#This Row],[hwycov_id]],check!$A$2:$P$26,16,FALSE)</f>
        <v>#N/A</v>
      </c>
      <c r="P594" s="59">
        <v>597</v>
      </c>
    </row>
    <row r="595" spans="1:16">
      <c r="A595" s="59">
        <v>4386</v>
      </c>
      <c r="B595" s="59">
        <v>4</v>
      </c>
      <c r="C595" s="59">
        <v>1</v>
      </c>
      <c r="D595" s="59">
        <v>2</v>
      </c>
      <c r="E595" s="59" t="s">
        <v>80</v>
      </c>
      <c r="F595" s="59">
        <v>4</v>
      </c>
      <c r="G595" s="59">
        <v>0</v>
      </c>
      <c r="H595" s="59">
        <v>2</v>
      </c>
      <c r="I595" s="59">
        <v>11</v>
      </c>
      <c r="J595" s="59">
        <v>8000</v>
      </c>
      <c r="K595" s="78">
        <f>VLOOKUP(jur[[#This Row],[hwycov_id]],cnf[],10,FALSE)</f>
        <v>8000</v>
      </c>
      <c r="L595" s="229">
        <f t="shared" si="27"/>
        <v>0</v>
      </c>
      <c r="M595" s="228">
        <f t="shared" si="28"/>
        <v>0</v>
      </c>
      <c r="N595" s="228">
        <f t="shared" si="29"/>
        <v>0</v>
      </c>
      <c r="O595" s="59" t="e">
        <f>VLOOKUP(jur[[#This Row],[hwycov_id]],check!$A$2:$P$26,16,FALSE)</f>
        <v>#N/A</v>
      </c>
      <c r="P595" s="59">
        <v>598</v>
      </c>
    </row>
    <row r="596" spans="1:16">
      <c r="A596" s="59">
        <v>10674</v>
      </c>
      <c r="B596" s="59">
        <v>4</v>
      </c>
      <c r="C596" s="59">
        <v>1</v>
      </c>
      <c r="D596" s="59">
        <v>2</v>
      </c>
      <c r="E596" s="59" t="s">
        <v>80</v>
      </c>
      <c r="F596" s="59">
        <v>4</v>
      </c>
      <c r="G596" s="59">
        <v>0</v>
      </c>
      <c r="H596" s="59">
        <v>2</v>
      </c>
      <c r="I596" s="59">
        <v>11</v>
      </c>
      <c r="J596" s="59">
        <v>8100</v>
      </c>
      <c r="K596" s="78">
        <f>VLOOKUP(jur[[#This Row],[hwycov_id]],cnf[],10,FALSE)</f>
        <v>8100</v>
      </c>
      <c r="L596" s="229">
        <f t="shared" si="27"/>
        <v>0</v>
      </c>
      <c r="M596" s="228">
        <f t="shared" si="28"/>
        <v>0</v>
      </c>
      <c r="N596" s="228">
        <f t="shared" si="29"/>
        <v>0</v>
      </c>
      <c r="O596" s="59" t="e">
        <f>VLOOKUP(jur[[#This Row],[hwycov_id]],check!$A$2:$P$26,16,FALSE)</f>
        <v>#N/A</v>
      </c>
      <c r="P596" s="59">
        <v>599</v>
      </c>
    </row>
    <row r="597" spans="1:16">
      <c r="A597" s="59">
        <v>5905</v>
      </c>
      <c r="B597" s="59">
        <v>4</v>
      </c>
      <c r="C597" s="59">
        <v>1</v>
      </c>
      <c r="D597" s="59">
        <v>2</v>
      </c>
      <c r="E597" s="59" t="s">
        <v>80</v>
      </c>
      <c r="F597" s="59">
        <v>4</v>
      </c>
      <c r="G597" s="59">
        <v>0</v>
      </c>
      <c r="H597" s="59">
        <v>2</v>
      </c>
      <c r="I597" s="59">
        <v>11</v>
      </c>
      <c r="J597" s="59">
        <v>8200</v>
      </c>
      <c r="K597" s="78">
        <f>VLOOKUP(jur[[#This Row],[hwycov_id]],cnf[],10,FALSE)</f>
        <v>8200</v>
      </c>
      <c r="L597" s="229">
        <f t="shared" si="27"/>
        <v>0</v>
      </c>
      <c r="M597" s="228">
        <f t="shared" si="28"/>
        <v>0</v>
      </c>
      <c r="N597" s="228">
        <f t="shared" si="29"/>
        <v>0</v>
      </c>
      <c r="O597" s="59" t="e">
        <f>VLOOKUP(jur[[#This Row],[hwycov_id]],check!$A$2:$P$26,16,FALSE)</f>
        <v>#N/A</v>
      </c>
      <c r="P597" s="59">
        <v>600</v>
      </c>
    </row>
    <row r="598" spans="1:16">
      <c r="A598" s="59">
        <v>5330</v>
      </c>
      <c r="B598" s="59">
        <v>4</v>
      </c>
      <c r="C598" s="59">
        <v>1</v>
      </c>
      <c r="D598" s="59">
        <v>2</v>
      </c>
      <c r="E598" s="59" t="s">
        <v>80</v>
      </c>
      <c r="F598" s="59">
        <v>4</v>
      </c>
      <c r="G598" s="59">
        <v>0</v>
      </c>
      <c r="H598" s="59">
        <v>2</v>
      </c>
      <c r="I598" s="59">
        <v>11</v>
      </c>
      <c r="J598" s="59">
        <v>8300</v>
      </c>
      <c r="K598" s="78">
        <f>VLOOKUP(jur[[#This Row],[hwycov_id]],cnf[],10,FALSE)</f>
        <v>8300</v>
      </c>
      <c r="L598" s="229">
        <f t="shared" si="27"/>
        <v>0</v>
      </c>
      <c r="M598" s="228">
        <f t="shared" si="28"/>
        <v>0</v>
      </c>
      <c r="N598" s="228">
        <f t="shared" si="29"/>
        <v>0</v>
      </c>
      <c r="O598" s="59" t="e">
        <f>VLOOKUP(jur[[#This Row],[hwycov_id]],check!$A$2:$P$26,16,FALSE)</f>
        <v>#N/A</v>
      </c>
      <c r="P598" s="59">
        <v>601</v>
      </c>
    </row>
    <row r="599" spans="1:16">
      <c r="A599" s="59">
        <v>6726</v>
      </c>
      <c r="B599" s="59">
        <v>4</v>
      </c>
      <c r="C599" s="59">
        <v>1</v>
      </c>
      <c r="D599" s="59">
        <v>2</v>
      </c>
      <c r="E599" s="59" t="s">
        <v>80</v>
      </c>
      <c r="F599" s="59">
        <v>4</v>
      </c>
      <c r="G599" s="59">
        <v>0</v>
      </c>
      <c r="H599" s="59">
        <v>2</v>
      </c>
      <c r="I599" s="59">
        <v>11</v>
      </c>
      <c r="J599" s="59">
        <v>8400</v>
      </c>
      <c r="K599" s="78">
        <f>VLOOKUP(jur[[#This Row],[hwycov_id]],cnf[],10,FALSE)</f>
        <v>8400</v>
      </c>
      <c r="L599" s="229">
        <f t="shared" si="27"/>
        <v>0</v>
      </c>
      <c r="M599" s="228">
        <f t="shared" si="28"/>
        <v>0</v>
      </c>
      <c r="N599" s="228">
        <f t="shared" si="29"/>
        <v>0</v>
      </c>
      <c r="O599" s="59" t="e">
        <f>VLOOKUP(jur[[#This Row],[hwycov_id]],check!$A$2:$P$26,16,FALSE)</f>
        <v>#N/A</v>
      </c>
      <c r="P599" s="59">
        <v>602</v>
      </c>
    </row>
    <row r="600" spans="1:16">
      <c r="A600" s="59">
        <v>8505</v>
      </c>
      <c r="B600" s="59">
        <v>3</v>
      </c>
      <c r="C600" s="59">
        <v>1</v>
      </c>
      <c r="D600" s="59">
        <v>2</v>
      </c>
      <c r="E600" s="59" t="s">
        <v>80</v>
      </c>
      <c r="F600" s="59">
        <v>3</v>
      </c>
      <c r="G600" s="59">
        <v>0</v>
      </c>
      <c r="H600" s="59">
        <v>2</v>
      </c>
      <c r="I600" s="59">
        <v>11</v>
      </c>
      <c r="J600" s="59">
        <v>8500</v>
      </c>
      <c r="K600" s="78">
        <f>VLOOKUP(jur[[#This Row],[hwycov_id]],cnf[],10,FALSE)</f>
        <v>8500</v>
      </c>
      <c r="L600" s="229">
        <f t="shared" si="27"/>
        <v>0</v>
      </c>
      <c r="M600" s="228">
        <f t="shared" si="28"/>
        <v>0</v>
      </c>
      <c r="N600" s="228">
        <f t="shared" si="29"/>
        <v>0</v>
      </c>
      <c r="O600" s="59" t="e">
        <f>VLOOKUP(jur[[#This Row],[hwycov_id]],check!$A$2:$P$26,16,FALSE)</f>
        <v>#N/A</v>
      </c>
      <c r="P600" s="59">
        <v>603</v>
      </c>
    </row>
    <row r="601" spans="1:16">
      <c r="A601" s="59">
        <v>5891</v>
      </c>
      <c r="B601" s="59">
        <v>4</v>
      </c>
      <c r="C601" s="59">
        <v>1</v>
      </c>
      <c r="D601" s="59">
        <v>2</v>
      </c>
      <c r="E601" s="59" t="s">
        <v>80</v>
      </c>
      <c r="F601" s="59">
        <v>4</v>
      </c>
      <c r="G601" s="59">
        <v>0</v>
      </c>
      <c r="H601" s="59">
        <v>2</v>
      </c>
      <c r="I601" s="59">
        <v>11</v>
      </c>
      <c r="J601" s="59">
        <v>8800</v>
      </c>
      <c r="K601" s="78">
        <f>VLOOKUP(jur[[#This Row],[hwycov_id]],cnf[],10,FALSE)</f>
        <v>8800</v>
      </c>
      <c r="L601" s="229">
        <f t="shared" si="27"/>
        <v>0</v>
      </c>
      <c r="M601" s="228">
        <f t="shared" si="28"/>
        <v>0</v>
      </c>
      <c r="N601" s="228">
        <f t="shared" si="29"/>
        <v>0</v>
      </c>
      <c r="O601" s="59" t="e">
        <f>VLOOKUP(jur[[#This Row],[hwycov_id]],check!$A$2:$P$26,16,FALSE)</f>
        <v>#N/A</v>
      </c>
      <c r="P601" s="59">
        <v>604</v>
      </c>
    </row>
    <row r="602" spans="1:16">
      <c r="A602" s="59">
        <v>7096</v>
      </c>
      <c r="B602" s="59">
        <v>2</v>
      </c>
      <c r="C602" s="59">
        <v>1</v>
      </c>
      <c r="D602" s="59">
        <v>2</v>
      </c>
      <c r="E602" s="59" t="s">
        <v>80</v>
      </c>
      <c r="F602" s="59">
        <v>3</v>
      </c>
      <c r="G602" s="59">
        <v>0</v>
      </c>
      <c r="H602" s="59">
        <v>2</v>
      </c>
      <c r="I602" s="59">
        <v>11</v>
      </c>
      <c r="J602" s="59">
        <v>8900</v>
      </c>
      <c r="K602" s="78">
        <f>VLOOKUP(jur[[#This Row],[hwycov_id]],cnf[],10,FALSE)</f>
        <v>8900</v>
      </c>
      <c r="L602" s="229">
        <f t="shared" si="27"/>
        <v>0</v>
      </c>
      <c r="M602" s="228">
        <f t="shared" si="28"/>
        <v>0</v>
      </c>
      <c r="N602" s="228">
        <f t="shared" si="29"/>
        <v>0</v>
      </c>
      <c r="O602" s="59" t="e">
        <f>VLOOKUP(jur[[#This Row],[hwycov_id]],check!$A$2:$P$26,16,FALSE)</f>
        <v>#N/A</v>
      </c>
      <c r="P602" s="59">
        <v>605</v>
      </c>
    </row>
    <row r="603" spans="1:16">
      <c r="A603" s="59">
        <v>5904</v>
      </c>
      <c r="B603" s="59">
        <v>4</v>
      </c>
      <c r="C603" s="59">
        <v>1</v>
      </c>
      <c r="D603" s="59">
        <v>2</v>
      </c>
      <c r="E603" s="59" t="s">
        <v>80</v>
      </c>
      <c r="F603" s="59">
        <v>4</v>
      </c>
      <c r="G603" s="59">
        <v>0</v>
      </c>
      <c r="H603" s="59">
        <v>2</v>
      </c>
      <c r="I603" s="59">
        <v>11</v>
      </c>
      <c r="J603" s="59">
        <v>9100</v>
      </c>
      <c r="K603" s="78">
        <f>VLOOKUP(jur[[#This Row],[hwycov_id]],cnf[],10,FALSE)</f>
        <v>9100</v>
      </c>
      <c r="L603" s="229">
        <f t="shared" si="27"/>
        <v>0</v>
      </c>
      <c r="M603" s="228">
        <f t="shared" si="28"/>
        <v>0</v>
      </c>
      <c r="N603" s="228">
        <f t="shared" si="29"/>
        <v>0</v>
      </c>
      <c r="O603" s="59" t="e">
        <f>VLOOKUP(jur[[#This Row],[hwycov_id]],check!$A$2:$P$26,16,FALSE)</f>
        <v>#N/A</v>
      </c>
      <c r="P603" s="59">
        <v>606</v>
      </c>
    </row>
    <row r="604" spans="1:16">
      <c r="A604" s="59">
        <v>10306</v>
      </c>
      <c r="B604" s="59">
        <v>3</v>
      </c>
      <c r="C604" s="59">
        <v>1</v>
      </c>
      <c r="D604" s="59">
        <v>2</v>
      </c>
      <c r="E604" s="59" t="s">
        <v>80</v>
      </c>
      <c r="F604" s="59">
        <v>3</v>
      </c>
      <c r="G604" s="59">
        <v>0</v>
      </c>
      <c r="H604" s="59">
        <v>2</v>
      </c>
      <c r="I604" s="59">
        <v>11</v>
      </c>
      <c r="J604" s="59">
        <v>9200</v>
      </c>
      <c r="K604" s="78">
        <f>VLOOKUP(jur[[#This Row],[hwycov_id]],cnf[],10,FALSE)</f>
        <v>9200</v>
      </c>
      <c r="L604" s="229">
        <f t="shared" si="27"/>
        <v>0</v>
      </c>
      <c r="M604" s="228">
        <f t="shared" si="28"/>
        <v>0</v>
      </c>
      <c r="N604" s="228">
        <f t="shared" si="29"/>
        <v>0</v>
      </c>
      <c r="O604" s="59" t="e">
        <f>VLOOKUP(jur[[#This Row],[hwycov_id]],check!$A$2:$P$26,16,FALSE)</f>
        <v>#N/A</v>
      </c>
      <c r="P604" s="59">
        <v>607</v>
      </c>
    </row>
    <row r="605" spans="1:16">
      <c r="A605" s="59">
        <v>5121</v>
      </c>
      <c r="B605" s="59">
        <v>4</v>
      </c>
      <c r="C605" s="59">
        <v>1</v>
      </c>
      <c r="D605" s="59">
        <v>2</v>
      </c>
      <c r="E605" s="59" t="s">
        <v>80</v>
      </c>
      <c r="F605" s="59">
        <v>4</v>
      </c>
      <c r="G605" s="59">
        <v>0</v>
      </c>
      <c r="H605" s="59">
        <v>2</v>
      </c>
      <c r="I605" s="59">
        <v>11</v>
      </c>
      <c r="J605" s="59">
        <v>9200</v>
      </c>
      <c r="K605" s="78">
        <f>VLOOKUP(jur[[#This Row],[hwycov_id]],cnf[],10,FALSE)</f>
        <v>9200</v>
      </c>
      <c r="L605" s="229">
        <f t="shared" si="27"/>
        <v>0</v>
      </c>
      <c r="M605" s="228">
        <f t="shared" si="28"/>
        <v>0</v>
      </c>
      <c r="N605" s="228">
        <f t="shared" si="29"/>
        <v>0</v>
      </c>
      <c r="O605" s="59" t="e">
        <f>VLOOKUP(jur[[#This Row],[hwycov_id]],check!$A$2:$P$26,16,FALSE)</f>
        <v>#N/A</v>
      </c>
      <c r="P605" s="59">
        <v>608</v>
      </c>
    </row>
    <row r="606" spans="1:16">
      <c r="A606" s="59">
        <v>187</v>
      </c>
      <c r="B606" s="59">
        <v>4</v>
      </c>
      <c r="C606" s="59">
        <v>1</v>
      </c>
      <c r="D606" s="59">
        <v>2</v>
      </c>
      <c r="E606" s="59" t="s">
        <v>80</v>
      </c>
      <c r="F606" s="59">
        <v>4</v>
      </c>
      <c r="G606" s="59">
        <v>0</v>
      </c>
      <c r="H606" s="59">
        <v>2</v>
      </c>
      <c r="I606" s="59">
        <v>11</v>
      </c>
      <c r="J606" s="59">
        <v>9300</v>
      </c>
      <c r="K606" s="78">
        <f>VLOOKUP(jur[[#This Row],[hwycov_id]],cnf[],10,FALSE)</f>
        <v>9300</v>
      </c>
      <c r="L606" s="229">
        <f t="shared" si="27"/>
        <v>0</v>
      </c>
      <c r="M606" s="228">
        <f t="shared" si="28"/>
        <v>0</v>
      </c>
      <c r="N606" s="228">
        <f t="shared" si="29"/>
        <v>0</v>
      </c>
      <c r="O606" s="59" t="e">
        <f>VLOOKUP(jur[[#This Row],[hwycov_id]],check!$A$2:$P$26,16,FALSE)</f>
        <v>#N/A</v>
      </c>
      <c r="P606" s="59">
        <v>609</v>
      </c>
    </row>
    <row r="607" spans="1:16">
      <c r="A607" s="59">
        <v>1116</v>
      </c>
      <c r="B607" s="59">
        <v>3</v>
      </c>
      <c r="C607" s="59">
        <v>1</v>
      </c>
      <c r="D607" s="59">
        <v>2</v>
      </c>
      <c r="E607" s="59" t="s">
        <v>80</v>
      </c>
      <c r="F607" s="59">
        <v>3</v>
      </c>
      <c r="G607" s="59">
        <v>1</v>
      </c>
      <c r="H607" s="59">
        <v>2</v>
      </c>
      <c r="I607" s="59">
        <v>11</v>
      </c>
      <c r="J607" s="59">
        <v>10000</v>
      </c>
      <c r="K607" s="78">
        <f>VLOOKUP(jur[[#This Row],[hwycov_id]],cnf[],10,FALSE)</f>
        <v>10000</v>
      </c>
      <c r="L607" s="229">
        <f t="shared" si="27"/>
        <v>0</v>
      </c>
      <c r="M607" s="228">
        <f t="shared" si="28"/>
        <v>0</v>
      </c>
      <c r="N607" s="228">
        <f t="shared" si="29"/>
        <v>0</v>
      </c>
      <c r="O607" s="59" t="e">
        <f>VLOOKUP(jur[[#This Row],[hwycov_id]],check!$A$2:$P$26,16,FALSE)</f>
        <v>#N/A</v>
      </c>
      <c r="P607" s="59">
        <v>610</v>
      </c>
    </row>
    <row r="608" spans="1:16">
      <c r="A608" s="59">
        <v>5865</v>
      </c>
      <c r="B608" s="59">
        <v>3</v>
      </c>
      <c r="C608" s="59">
        <v>1</v>
      </c>
      <c r="D608" s="59">
        <v>2</v>
      </c>
      <c r="E608" s="59" t="s">
        <v>80</v>
      </c>
      <c r="F608" s="59">
        <v>3</v>
      </c>
      <c r="G608" s="59">
        <v>1</v>
      </c>
      <c r="H608" s="59">
        <v>2</v>
      </c>
      <c r="I608" s="59">
        <v>11</v>
      </c>
      <c r="J608" s="59">
        <v>10300</v>
      </c>
      <c r="K608" s="78">
        <f>VLOOKUP(jur[[#This Row],[hwycov_id]],cnf[],10,FALSE)</f>
        <v>10300</v>
      </c>
      <c r="L608" s="229">
        <f t="shared" si="27"/>
        <v>0</v>
      </c>
      <c r="M608" s="228">
        <f t="shared" si="28"/>
        <v>0</v>
      </c>
      <c r="N608" s="228">
        <f t="shared" si="29"/>
        <v>0</v>
      </c>
      <c r="O608" s="59" t="e">
        <f>VLOOKUP(jur[[#This Row],[hwycov_id]],check!$A$2:$P$26,16,FALSE)</f>
        <v>#N/A</v>
      </c>
      <c r="P608" s="59">
        <v>611</v>
      </c>
    </row>
    <row r="609" spans="1:16">
      <c r="A609" s="59">
        <v>5870</v>
      </c>
      <c r="B609" s="59">
        <v>3</v>
      </c>
      <c r="C609" s="59">
        <v>1</v>
      </c>
      <c r="D609" s="59">
        <v>2</v>
      </c>
      <c r="E609" s="59" t="s">
        <v>80</v>
      </c>
      <c r="F609" s="59">
        <v>3</v>
      </c>
      <c r="G609" s="59">
        <v>1</v>
      </c>
      <c r="H609" s="59">
        <v>2</v>
      </c>
      <c r="I609" s="59">
        <v>11</v>
      </c>
      <c r="J609" s="59">
        <v>10500</v>
      </c>
      <c r="K609" s="78">
        <f>VLOOKUP(jur[[#This Row],[hwycov_id]],cnf[],10,FALSE)</f>
        <v>10500</v>
      </c>
      <c r="L609" s="229">
        <f t="shared" si="27"/>
        <v>0</v>
      </c>
      <c r="M609" s="228">
        <f t="shared" si="28"/>
        <v>0</v>
      </c>
      <c r="N609" s="228">
        <f t="shared" si="29"/>
        <v>0</v>
      </c>
      <c r="O609" s="59" t="e">
        <f>VLOOKUP(jur[[#This Row],[hwycov_id]],check!$A$2:$P$26,16,FALSE)</f>
        <v>#N/A</v>
      </c>
      <c r="P609" s="59">
        <v>612</v>
      </c>
    </row>
    <row r="610" spans="1:16">
      <c r="A610" s="59">
        <v>14196</v>
      </c>
      <c r="B610" s="59">
        <v>3</v>
      </c>
      <c r="C610" s="59">
        <v>1</v>
      </c>
      <c r="D610" s="59">
        <v>2</v>
      </c>
      <c r="E610" s="59" t="s">
        <v>80</v>
      </c>
      <c r="F610" s="59">
        <v>3</v>
      </c>
      <c r="G610" s="59">
        <v>1</v>
      </c>
      <c r="H610" s="59">
        <v>2</v>
      </c>
      <c r="I610" s="59">
        <v>11</v>
      </c>
      <c r="J610" s="59">
        <v>10900</v>
      </c>
      <c r="K610" s="78">
        <f>VLOOKUP(jur[[#This Row],[hwycov_id]],cnf[],10,FALSE)</f>
        <v>10900</v>
      </c>
      <c r="L610" s="229">
        <f t="shared" si="27"/>
        <v>0</v>
      </c>
      <c r="M610" s="228">
        <f t="shared" si="28"/>
        <v>0</v>
      </c>
      <c r="N610" s="228">
        <f t="shared" si="29"/>
        <v>0</v>
      </c>
      <c r="O610" s="59" t="e">
        <f>VLOOKUP(jur[[#This Row],[hwycov_id]],check!$A$2:$P$26,16,FALSE)</f>
        <v>#N/A</v>
      </c>
      <c r="P610" s="59">
        <v>613</v>
      </c>
    </row>
    <row r="611" spans="1:16">
      <c r="A611" s="59">
        <v>5331</v>
      </c>
      <c r="B611" s="59">
        <v>4</v>
      </c>
      <c r="C611" s="59">
        <v>1</v>
      </c>
      <c r="D611" s="59">
        <v>2</v>
      </c>
      <c r="E611" s="59" t="s">
        <v>80</v>
      </c>
      <c r="F611" s="59">
        <v>4</v>
      </c>
      <c r="G611" s="59">
        <v>1</v>
      </c>
      <c r="H611" s="59">
        <v>2</v>
      </c>
      <c r="I611" s="59">
        <v>11</v>
      </c>
      <c r="J611" s="59">
        <v>11500</v>
      </c>
      <c r="K611" s="78">
        <f>VLOOKUP(jur[[#This Row],[hwycov_id]],cnf[],10,FALSE)</f>
        <v>11500</v>
      </c>
      <c r="L611" s="229">
        <f t="shared" si="27"/>
        <v>0</v>
      </c>
      <c r="M611" s="228">
        <f t="shared" si="28"/>
        <v>0</v>
      </c>
      <c r="N611" s="228">
        <f t="shared" si="29"/>
        <v>0</v>
      </c>
      <c r="O611" s="59" t="e">
        <f>VLOOKUP(jur[[#This Row],[hwycov_id]],check!$A$2:$P$26,16,FALSE)</f>
        <v>#N/A</v>
      </c>
      <c r="P611" s="59">
        <v>614</v>
      </c>
    </row>
    <row r="612" spans="1:16">
      <c r="A612" s="59">
        <v>2776</v>
      </c>
      <c r="B612" s="59">
        <v>2</v>
      </c>
      <c r="C612" s="59">
        <v>1</v>
      </c>
      <c r="D612" s="59">
        <v>2</v>
      </c>
      <c r="E612" s="59" t="s">
        <v>80</v>
      </c>
      <c r="F612" s="59">
        <v>3</v>
      </c>
      <c r="G612" s="59">
        <v>1</v>
      </c>
      <c r="H612" s="59">
        <v>2</v>
      </c>
      <c r="I612" s="59">
        <v>11</v>
      </c>
      <c r="J612" s="59">
        <v>12000</v>
      </c>
      <c r="K612" s="78">
        <f>VLOOKUP(jur[[#This Row],[hwycov_id]],cnf[],10,FALSE)</f>
        <v>12000</v>
      </c>
      <c r="L612" s="229">
        <f t="shared" si="27"/>
        <v>0</v>
      </c>
      <c r="M612" s="228">
        <f t="shared" si="28"/>
        <v>0</v>
      </c>
      <c r="N612" s="228">
        <f t="shared" si="29"/>
        <v>0</v>
      </c>
      <c r="O612" s="59" t="e">
        <f>VLOOKUP(jur[[#This Row],[hwycov_id]],check!$A$2:$P$26,16,FALSE)</f>
        <v>#N/A</v>
      </c>
      <c r="P612" s="59">
        <v>615</v>
      </c>
    </row>
    <row r="613" spans="1:16">
      <c r="A613" s="59">
        <v>19008</v>
      </c>
      <c r="B613" s="59">
        <v>3</v>
      </c>
      <c r="C613" s="59">
        <v>1</v>
      </c>
      <c r="D613" s="59">
        <v>2</v>
      </c>
      <c r="E613" s="59" t="s">
        <v>80</v>
      </c>
      <c r="F613" s="59">
        <v>3</v>
      </c>
      <c r="G613" s="59">
        <v>1</v>
      </c>
      <c r="H613" s="59">
        <v>2</v>
      </c>
      <c r="I613" s="59">
        <v>11</v>
      </c>
      <c r="J613" s="59">
        <v>12600</v>
      </c>
      <c r="K613" s="78">
        <f>VLOOKUP(jur[[#This Row],[hwycov_id]],cnf[],10,FALSE)</f>
        <v>12600</v>
      </c>
      <c r="L613" s="229">
        <f t="shared" si="27"/>
        <v>0</v>
      </c>
      <c r="M613" s="228">
        <f t="shared" si="28"/>
        <v>0</v>
      </c>
      <c r="N613" s="228">
        <f t="shared" si="29"/>
        <v>0</v>
      </c>
      <c r="O613" s="59" t="e">
        <f>VLOOKUP(jur[[#This Row],[hwycov_id]],check!$A$2:$P$26,16,FALSE)</f>
        <v>#N/A</v>
      </c>
      <c r="P613" s="59">
        <v>616</v>
      </c>
    </row>
    <row r="614" spans="1:16">
      <c r="A614" s="59">
        <v>1905</v>
      </c>
      <c r="B614" s="59">
        <v>3</v>
      </c>
      <c r="C614" s="59">
        <v>1</v>
      </c>
      <c r="D614" s="59">
        <v>2</v>
      </c>
      <c r="E614" s="59" t="s">
        <v>80</v>
      </c>
      <c r="F614" s="59">
        <v>3</v>
      </c>
      <c r="G614" s="59">
        <v>1</v>
      </c>
      <c r="H614" s="59">
        <v>2</v>
      </c>
      <c r="I614" s="59">
        <v>11</v>
      </c>
      <c r="J614" s="59">
        <v>12600</v>
      </c>
      <c r="K614" s="78">
        <f>VLOOKUP(jur[[#This Row],[hwycov_id]],cnf[],10,FALSE)</f>
        <v>12600</v>
      </c>
      <c r="L614" s="229">
        <f t="shared" si="27"/>
        <v>0</v>
      </c>
      <c r="M614" s="228">
        <f t="shared" si="28"/>
        <v>0</v>
      </c>
      <c r="N614" s="228">
        <f t="shared" si="29"/>
        <v>0</v>
      </c>
      <c r="O614" s="59" t="e">
        <f>VLOOKUP(jur[[#This Row],[hwycov_id]],check!$A$2:$P$26,16,FALSE)</f>
        <v>#N/A</v>
      </c>
      <c r="P614" s="59">
        <v>617</v>
      </c>
    </row>
    <row r="615" spans="1:16">
      <c r="A615" s="59">
        <v>7099</v>
      </c>
      <c r="B615" s="59">
        <v>3</v>
      </c>
      <c r="C615" s="59">
        <v>1</v>
      </c>
      <c r="D615" s="59">
        <v>2</v>
      </c>
      <c r="E615" s="59" t="s">
        <v>80</v>
      </c>
      <c r="F615" s="59">
        <v>3</v>
      </c>
      <c r="G615" s="59">
        <v>1</v>
      </c>
      <c r="H615" s="59">
        <v>2</v>
      </c>
      <c r="I615" s="59">
        <v>11</v>
      </c>
      <c r="J615" s="59">
        <v>12800</v>
      </c>
      <c r="K615" s="78">
        <f>VLOOKUP(jur[[#This Row],[hwycov_id]],cnf[],10,FALSE)</f>
        <v>12800</v>
      </c>
      <c r="L615" s="229">
        <f t="shared" si="27"/>
        <v>0</v>
      </c>
      <c r="M615" s="228">
        <f t="shared" si="28"/>
        <v>0</v>
      </c>
      <c r="N615" s="228">
        <f t="shared" si="29"/>
        <v>0</v>
      </c>
      <c r="O615" s="59" t="e">
        <f>VLOOKUP(jur[[#This Row],[hwycov_id]],check!$A$2:$P$26,16,FALSE)</f>
        <v>#N/A</v>
      </c>
      <c r="P615" s="59">
        <v>618</v>
      </c>
    </row>
    <row r="616" spans="1:16">
      <c r="A616" s="59">
        <v>5120</v>
      </c>
      <c r="B616" s="59">
        <v>3</v>
      </c>
      <c r="C616" s="59">
        <v>1</v>
      </c>
      <c r="D616" s="59">
        <v>2</v>
      </c>
      <c r="E616" s="59" t="s">
        <v>80</v>
      </c>
      <c r="F616" s="59">
        <v>3</v>
      </c>
      <c r="G616" s="59">
        <v>1</v>
      </c>
      <c r="H616" s="59">
        <v>2</v>
      </c>
      <c r="I616" s="59">
        <v>11</v>
      </c>
      <c r="J616" s="59">
        <v>12900</v>
      </c>
      <c r="K616" s="78">
        <f>VLOOKUP(jur[[#This Row],[hwycov_id]],cnf[],10,FALSE)</f>
        <v>12900</v>
      </c>
      <c r="L616" s="229">
        <f t="shared" si="27"/>
        <v>0</v>
      </c>
      <c r="M616" s="228">
        <f t="shared" si="28"/>
        <v>0</v>
      </c>
      <c r="N616" s="228">
        <f t="shared" si="29"/>
        <v>0</v>
      </c>
      <c r="O616" s="59" t="e">
        <f>VLOOKUP(jur[[#This Row],[hwycov_id]],check!$A$2:$P$26,16,FALSE)</f>
        <v>#N/A</v>
      </c>
      <c r="P616" s="59">
        <v>619</v>
      </c>
    </row>
    <row r="617" spans="1:16">
      <c r="A617" s="59">
        <v>1502</v>
      </c>
      <c r="B617" s="59">
        <v>3</v>
      </c>
      <c r="C617" s="59">
        <v>1</v>
      </c>
      <c r="D617" s="59">
        <v>2</v>
      </c>
      <c r="E617" s="59" t="s">
        <v>80</v>
      </c>
      <c r="F617" s="59">
        <v>3</v>
      </c>
      <c r="G617" s="59">
        <v>1</v>
      </c>
      <c r="H617" s="59">
        <v>2</v>
      </c>
      <c r="I617" s="59">
        <v>11</v>
      </c>
      <c r="J617" s="59">
        <v>13000</v>
      </c>
      <c r="K617" s="78">
        <f>VLOOKUP(jur[[#This Row],[hwycov_id]],cnf[],10,FALSE)</f>
        <v>13000</v>
      </c>
      <c r="L617" s="229">
        <f t="shared" si="27"/>
        <v>0</v>
      </c>
      <c r="M617" s="228">
        <f t="shared" si="28"/>
        <v>0</v>
      </c>
      <c r="N617" s="228">
        <f t="shared" si="29"/>
        <v>0</v>
      </c>
      <c r="O617" s="59" t="e">
        <f>VLOOKUP(jur[[#This Row],[hwycov_id]],check!$A$2:$P$26,16,FALSE)</f>
        <v>#N/A</v>
      </c>
      <c r="P617" s="59">
        <v>620</v>
      </c>
    </row>
    <row r="618" spans="1:16">
      <c r="A618" s="59">
        <v>8983</v>
      </c>
      <c r="B618" s="59">
        <v>3</v>
      </c>
      <c r="C618" s="59">
        <v>1</v>
      </c>
      <c r="D618" s="59">
        <v>2</v>
      </c>
      <c r="E618" s="59" t="s">
        <v>80</v>
      </c>
      <c r="F618" s="59">
        <v>3</v>
      </c>
      <c r="G618" s="59">
        <v>1</v>
      </c>
      <c r="H618" s="59">
        <v>2</v>
      </c>
      <c r="I618" s="59">
        <v>11</v>
      </c>
      <c r="J618" s="59">
        <v>13000</v>
      </c>
      <c r="K618" s="78">
        <f>VLOOKUP(jur[[#This Row],[hwycov_id]],cnf[],10,FALSE)</f>
        <v>13000</v>
      </c>
      <c r="L618" s="229">
        <f t="shared" si="27"/>
        <v>0</v>
      </c>
      <c r="M618" s="228">
        <f t="shared" si="28"/>
        <v>0</v>
      </c>
      <c r="N618" s="228">
        <f t="shared" si="29"/>
        <v>0</v>
      </c>
      <c r="O618" s="59" t="e">
        <f>VLOOKUP(jur[[#This Row],[hwycov_id]],check!$A$2:$P$26,16,FALSE)</f>
        <v>#N/A</v>
      </c>
      <c r="P618" s="59">
        <v>621</v>
      </c>
    </row>
    <row r="619" spans="1:16">
      <c r="A619" s="59">
        <v>19030</v>
      </c>
      <c r="B619" s="59">
        <v>3</v>
      </c>
      <c r="C619" s="59">
        <v>1</v>
      </c>
      <c r="D619" s="59">
        <v>2</v>
      </c>
      <c r="E619" s="59" t="s">
        <v>80</v>
      </c>
      <c r="F619" s="59">
        <v>3</v>
      </c>
      <c r="G619" s="59">
        <v>1</v>
      </c>
      <c r="H619" s="59">
        <v>2</v>
      </c>
      <c r="I619" s="59">
        <v>11</v>
      </c>
      <c r="J619" s="59">
        <v>13200</v>
      </c>
      <c r="K619" s="78">
        <f>VLOOKUP(jur[[#This Row],[hwycov_id]],cnf[],10,FALSE)</f>
        <v>13200</v>
      </c>
      <c r="L619" s="229">
        <f t="shared" si="27"/>
        <v>0</v>
      </c>
      <c r="M619" s="228">
        <f t="shared" si="28"/>
        <v>0</v>
      </c>
      <c r="N619" s="228">
        <f t="shared" si="29"/>
        <v>0</v>
      </c>
      <c r="O619" s="59" t="e">
        <f>VLOOKUP(jur[[#This Row],[hwycov_id]],check!$A$2:$P$26,16,FALSE)</f>
        <v>#N/A</v>
      </c>
      <c r="P619" s="59">
        <v>622</v>
      </c>
    </row>
    <row r="620" spans="1:16">
      <c r="A620" s="59">
        <v>19046</v>
      </c>
      <c r="B620" s="59">
        <v>3</v>
      </c>
      <c r="C620" s="59">
        <v>1</v>
      </c>
      <c r="D620" s="59">
        <v>2</v>
      </c>
      <c r="E620" s="59" t="s">
        <v>80</v>
      </c>
      <c r="F620" s="59">
        <v>3</v>
      </c>
      <c r="G620" s="59">
        <v>1</v>
      </c>
      <c r="H620" s="59">
        <v>2</v>
      </c>
      <c r="I620" s="59">
        <v>11</v>
      </c>
      <c r="J620" s="59">
        <v>13500</v>
      </c>
      <c r="K620" s="78">
        <f>VLOOKUP(jur[[#This Row],[hwycov_id]],cnf[],10,FALSE)</f>
        <v>13500</v>
      </c>
      <c r="L620" s="229">
        <f t="shared" si="27"/>
        <v>0</v>
      </c>
      <c r="M620" s="228">
        <f t="shared" si="28"/>
        <v>0</v>
      </c>
      <c r="N620" s="228">
        <f t="shared" si="29"/>
        <v>0</v>
      </c>
      <c r="O620" s="59" t="e">
        <f>VLOOKUP(jur[[#This Row],[hwycov_id]],check!$A$2:$P$26,16,FALSE)</f>
        <v>#N/A</v>
      </c>
      <c r="P620" s="59">
        <v>623</v>
      </c>
    </row>
    <row r="621" spans="1:16">
      <c r="A621" s="59">
        <v>14201</v>
      </c>
      <c r="B621" s="59">
        <v>3</v>
      </c>
      <c r="C621" s="59">
        <v>1</v>
      </c>
      <c r="D621" s="59">
        <v>2</v>
      </c>
      <c r="E621" s="59" t="s">
        <v>80</v>
      </c>
      <c r="F621" s="59">
        <v>3</v>
      </c>
      <c r="G621" s="59">
        <v>1</v>
      </c>
      <c r="H621" s="59">
        <v>2</v>
      </c>
      <c r="I621" s="59">
        <v>11</v>
      </c>
      <c r="J621" s="59">
        <v>13800</v>
      </c>
      <c r="K621" s="78">
        <f>VLOOKUP(jur[[#This Row],[hwycov_id]],cnf[],10,FALSE)</f>
        <v>13800</v>
      </c>
      <c r="L621" s="229">
        <f t="shared" si="27"/>
        <v>0</v>
      </c>
      <c r="M621" s="228">
        <f t="shared" si="28"/>
        <v>0</v>
      </c>
      <c r="N621" s="228">
        <f t="shared" si="29"/>
        <v>0</v>
      </c>
      <c r="O621" s="59" t="e">
        <f>VLOOKUP(jur[[#This Row],[hwycov_id]],check!$A$2:$P$26,16,FALSE)</f>
        <v>#N/A</v>
      </c>
      <c r="P621" s="59">
        <v>624</v>
      </c>
    </row>
    <row r="622" spans="1:16">
      <c r="A622" s="59">
        <v>28762</v>
      </c>
      <c r="B622" s="59">
        <v>9</v>
      </c>
      <c r="C622" s="59">
        <v>1</v>
      </c>
      <c r="D622" s="59">
        <v>1</v>
      </c>
      <c r="E622" s="59" t="s">
        <v>78</v>
      </c>
      <c r="F622" s="59">
        <v>2</v>
      </c>
      <c r="G622" s="59">
        <v>1</v>
      </c>
      <c r="H622" s="59">
        <v>2</v>
      </c>
      <c r="I622" s="59">
        <v>11</v>
      </c>
      <c r="J622" s="59">
        <v>14015</v>
      </c>
      <c r="K622" s="78">
        <f>VLOOKUP(jur[[#This Row],[hwycov_id]],cnf[],10,FALSE)</f>
        <v>14015</v>
      </c>
      <c r="L622" s="229">
        <f t="shared" si="27"/>
        <v>0</v>
      </c>
      <c r="M622" s="228">
        <f t="shared" si="28"/>
        <v>0</v>
      </c>
      <c r="N622" s="228">
        <f t="shared" si="29"/>
        <v>0</v>
      </c>
      <c r="O622" s="59" t="e">
        <f>VLOOKUP(jur[[#This Row],[hwycov_id]],check!$A$2:$P$26,16,FALSE)</f>
        <v>#N/A</v>
      </c>
      <c r="P622" s="59">
        <v>625</v>
      </c>
    </row>
    <row r="623" spans="1:16">
      <c r="A623" s="59">
        <v>2865</v>
      </c>
      <c r="B623" s="59">
        <v>3</v>
      </c>
      <c r="C623" s="59">
        <v>1</v>
      </c>
      <c r="D623" s="59">
        <v>2</v>
      </c>
      <c r="E623" s="59" t="s">
        <v>80</v>
      </c>
      <c r="F623" s="59">
        <v>3</v>
      </c>
      <c r="G623" s="59">
        <v>1</v>
      </c>
      <c r="H623" s="59">
        <v>2</v>
      </c>
      <c r="I623" s="59">
        <v>11</v>
      </c>
      <c r="J623" s="59">
        <v>14100</v>
      </c>
      <c r="K623" s="78">
        <f>VLOOKUP(jur[[#This Row],[hwycov_id]],cnf[],10,FALSE)</f>
        <v>14100</v>
      </c>
      <c r="L623" s="229">
        <f t="shared" si="27"/>
        <v>0</v>
      </c>
      <c r="M623" s="228">
        <f t="shared" si="28"/>
        <v>0</v>
      </c>
      <c r="N623" s="228">
        <f t="shared" si="29"/>
        <v>0</v>
      </c>
      <c r="O623" s="59" t="e">
        <f>VLOOKUP(jur[[#This Row],[hwycov_id]],check!$A$2:$P$26,16,FALSE)</f>
        <v>#N/A</v>
      </c>
      <c r="P623" s="59">
        <v>626</v>
      </c>
    </row>
    <row r="624" spans="1:16">
      <c r="A624" s="59">
        <v>1489</v>
      </c>
      <c r="B624" s="59">
        <v>3</v>
      </c>
      <c r="C624" s="59">
        <v>1</v>
      </c>
      <c r="D624" s="59">
        <v>2</v>
      </c>
      <c r="E624" s="59" t="s">
        <v>80</v>
      </c>
      <c r="F624" s="59">
        <v>3</v>
      </c>
      <c r="G624" s="59">
        <v>1</v>
      </c>
      <c r="H624" s="59">
        <v>2</v>
      </c>
      <c r="I624" s="59">
        <v>11</v>
      </c>
      <c r="J624" s="59">
        <v>14200</v>
      </c>
      <c r="K624" s="78">
        <f>VLOOKUP(jur[[#This Row],[hwycov_id]],cnf[],10,FALSE)</f>
        <v>14200</v>
      </c>
      <c r="L624" s="229">
        <f t="shared" si="27"/>
        <v>0</v>
      </c>
      <c r="M624" s="228">
        <f t="shared" si="28"/>
        <v>0</v>
      </c>
      <c r="N624" s="228">
        <f t="shared" si="29"/>
        <v>0</v>
      </c>
      <c r="O624" s="59" t="e">
        <f>VLOOKUP(jur[[#This Row],[hwycov_id]],check!$A$2:$P$26,16,FALSE)</f>
        <v>#N/A</v>
      </c>
      <c r="P624" s="59">
        <v>627</v>
      </c>
    </row>
    <row r="625" spans="1:16">
      <c r="A625" s="59">
        <v>7710</v>
      </c>
      <c r="B625" s="59">
        <v>3</v>
      </c>
      <c r="C625" s="59">
        <v>1</v>
      </c>
      <c r="D625" s="59">
        <v>2</v>
      </c>
      <c r="E625" s="59" t="s">
        <v>80</v>
      </c>
      <c r="F625" s="59">
        <v>3</v>
      </c>
      <c r="G625" s="59">
        <v>1</v>
      </c>
      <c r="H625" s="59">
        <v>2</v>
      </c>
      <c r="I625" s="59">
        <v>11</v>
      </c>
      <c r="J625" s="59">
        <v>14200</v>
      </c>
      <c r="K625" s="78">
        <f>VLOOKUP(jur[[#This Row],[hwycov_id]],cnf[],10,FALSE)</f>
        <v>14200</v>
      </c>
      <c r="L625" s="229">
        <f t="shared" si="27"/>
        <v>0</v>
      </c>
      <c r="M625" s="228">
        <f t="shared" si="28"/>
        <v>0</v>
      </c>
      <c r="N625" s="228">
        <f t="shared" si="29"/>
        <v>0</v>
      </c>
      <c r="O625" s="59" t="e">
        <f>VLOOKUP(jur[[#This Row],[hwycov_id]],check!$A$2:$P$26,16,FALSE)</f>
        <v>#N/A</v>
      </c>
      <c r="P625" s="59">
        <v>628</v>
      </c>
    </row>
    <row r="626" spans="1:16">
      <c r="A626" s="59">
        <v>3770</v>
      </c>
      <c r="B626" s="59">
        <v>3</v>
      </c>
      <c r="C626" s="59">
        <v>1</v>
      </c>
      <c r="D626" s="59">
        <v>2</v>
      </c>
      <c r="E626" s="59" t="s">
        <v>80</v>
      </c>
      <c r="F626" s="59">
        <v>3</v>
      </c>
      <c r="G626" s="59">
        <v>1</v>
      </c>
      <c r="H626" s="59">
        <v>2</v>
      </c>
      <c r="I626" s="59">
        <v>11</v>
      </c>
      <c r="J626" s="59">
        <v>14300</v>
      </c>
      <c r="K626" s="78">
        <f>VLOOKUP(jur[[#This Row],[hwycov_id]],cnf[],10,FALSE)</f>
        <v>14300</v>
      </c>
      <c r="L626" s="229">
        <f t="shared" si="27"/>
        <v>0</v>
      </c>
      <c r="M626" s="228">
        <f t="shared" si="28"/>
        <v>0</v>
      </c>
      <c r="N626" s="228">
        <f t="shared" si="29"/>
        <v>0</v>
      </c>
      <c r="O626" s="59" t="e">
        <f>VLOOKUP(jur[[#This Row],[hwycov_id]],check!$A$2:$P$26,16,FALSE)</f>
        <v>#N/A</v>
      </c>
      <c r="P626" s="59">
        <v>629</v>
      </c>
    </row>
    <row r="627" spans="1:16">
      <c r="A627" s="59">
        <v>5332</v>
      </c>
      <c r="B627" s="59">
        <v>3</v>
      </c>
      <c r="C627" s="59">
        <v>1</v>
      </c>
      <c r="D627" s="59">
        <v>2</v>
      </c>
      <c r="E627" s="59" t="s">
        <v>80</v>
      </c>
      <c r="F627" s="59">
        <v>3</v>
      </c>
      <c r="G627" s="59">
        <v>1</v>
      </c>
      <c r="H627" s="59">
        <v>2</v>
      </c>
      <c r="I627" s="59">
        <v>11</v>
      </c>
      <c r="J627" s="59">
        <v>14800</v>
      </c>
      <c r="K627" s="78">
        <f>VLOOKUP(jur[[#This Row],[hwycov_id]],cnf[],10,FALSE)</f>
        <v>14800</v>
      </c>
      <c r="L627" s="229">
        <f t="shared" si="27"/>
        <v>0</v>
      </c>
      <c r="M627" s="228">
        <f t="shared" si="28"/>
        <v>0</v>
      </c>
      <c r="N627" s="228">
        <f t="shared" si="29"/>
        <v>0</v>
      </c>
      <c r="O627" s="59" t="e">
        <f>VLOOKUP(jur[[#This Row],[hwycov_id]],check!$A$2:$P$26,16,FALSE)</f>
        <v>#N/A</v>
      </c>
      <c r="P627" s="59">
        <v>630</v>
      </c>
    </row>
    <row r="628" spans="1:16">
      <c r="A628" s="59">
        <v>7108</v>
      </c>
      <c r="B628" s="59">
        <v>3</v>
      </c>
      <c r="C628" s="59">
        <v>1</v>
      </c>
      <c r="D628" s="59">
        <v>2</v>
      </c>
      <c r="E628" s="59" t="s">
        <v>80</v>
      </c>
      <c r="F628" s="59">
        <v>3</v>
      </c>
      <c r="G628" s="59">
        <v>1</v>
      </c>
      <c r="H628" s="59">
        <v>2</v>
      </c>
      <c r="I628" s="59">
        <v>11</v>
      </c>
      <c r="J628" s="59">
        <v>15000</v>
      </c>
      <c r="K628" s="78">
        <f>VLOOKUP(jur[[#This Row],[hwycov_id]],cnf[],10,FALSE)</f>
        <v>15000</v>
      </c>
      <c r="L628" s="229">
        <f t="shared" si="27"/>
        <v>0</v>
      </c>
      <c r="M628" s="228">
        <f t="shared" si="28"/>
        <v>0</v>
      </c>
      <c r="N628" s="228">
        <f t="shared" si="29"/>
        <v>0</v>
      </c>
      <c r="O628" s="59" t="e">
        <f>VLOOKUP(jur[[#This Row],[hwycov_id]],check!$A$2:$P$26,16,FALSE)</f>
        <v>#N/A</v>
      </c>
      <c r="P628" s="59">
        <v>631</v>
      </c>
    </row>
    <row r="629" spans="1:16">
      <c r="A629" s="59">
        <v>2190</v>
      </c>
      <c r="B629" s="59">
        <v>3</v>
      </c>
      <c r="C629" s="59">
        <v>1</v>
      </c>
      <c r="D629" s="59">
        <v>2</v>
      </c>
      <c r="E629" s="59" t="s">
        <v>80</v>
      </c>
      <c r="F629" s="59">
        <v>3</v>
      </c>
      <c r="G629" s="59">
        <v>1</v>
      </c>
      <c r="H629" s="59">
        <v>2</v>
      </c>
      <c r="I629" s="59">
        <v>11</v>
      </c>
      <c r="J629" s="59">
        <v>15100</v>
      </c>
      <c r="K629" s="78">
        <f>VLOOKUP(jur[[#This Row],[hwycov_id]],cnf[],10,FALSE)</f>
        <v>15100</v>
      </c>
      <c r="L629" s="229">
        <f t="shared" si="27"/>
        <v>0</v>
      </c>
      <c r="M629" s="228">
        <f t="shared" si="28"/>
        <v>0</v>
      </c>
      <c r="N629" s="228">
        <f t="shared" si="29"/>
        <v>0</v>
      </c>
      <c r="O629" s="59" t="e">
        <f>VLOOKUP(jur[[#This Row],[hwycov_id]],check!$A$2:$P$26,16,FALSE)</f>
        <v>#N/A</v>
      </c>
      <c r="P629" s="59">
        <v>632</v>
      </c>
    </row>
    <row r="630" spans="1:16">
      <c r="A630" s="59">
        <v>7106</v>
      </c>
      <c r="B630" s="59">
        <v>3</v>
      </c>
      <c r="C630" s="59">
        <v>1</v>
      </c>
      <c r="D630" s="59">
        <v>2</v>
      </c>
      <c r="E630" s="59" t="s">
        <v>80</v>
      </c>
      <c r="F630" s="59">
        <v>3</v>
      </c>
      <c r="G630" s="59">
        <v>1</v>
      </c>
      <c r="H630" s="59">
        <v>2</v>
      </c>
      <c r="I630" s="59">
        <v>11</v>
      </c>
      <c r="J630" s="59">
        <v>15200</v>
      </c>
      <c r="K630" s="78">
        <f>VLOOKUP(jur[[#This Row],[hwycov_id]],cnf[],10,FALSE)</f>
        <v>15200</v>
      </c>
      <c r="L630" s="229">
        <f t="shared" si="27"/>
        <v>0</v>
      </c>
      <c r="M630" s="228">
        <f t="shared" si="28"/>
        <v>0</v>
      </c>
      <c r="N630" s="228">
        <f t="shared" si="29"/>
        <v>0</v>
      </c>
      <c r="O630" s="59" t="e">
        <f>VLOOKUP(jur[[#This Row],[hwycov_id]],check!$A$2:$P$26,16,FALSE)</f>
        <v>#N/A</v>
      </c>
      <c r="P630" s="59">
        <v>633</v>
      </c>
    </row>
    <row r="631" spans="1:16">
      <c r="A631" s="59">
        <v>2780</v>
      </c>
      <c r="B631" s="59">
        <v>2</v>
      </c>
      <c r="C631" s="59">
        <v>1</v>
      </c>
      <c r="D631" s="59">
        <v>2</v>
      </c>
      <c r="E631" s="59" t="s">
        <v>80</v>
      </c>
      <c r="F631" s="59">
        <v>3</v>
      </c>
      <c r="G631" s="59">
        <v>1</v>
      </c>
      <c r="H631" s="59">
        <v>2</v>
      </c>
      <c r="I631" s="59">
        <v>11</v>
      </c>
      <c r="J631" s="59">
        <v>15400</v>
      </c>
      <c r="K631" s="78">
        <f>VLOOKUP(jur[[#This Row],[hwycov_id]],cnf[],10,FALSE)</f>
        <v>15400</v>
      </c>
      <c r="L631" s="229">
        <f t="shared" si="27"/>
        <v>0</v>
      </c>
      <c r="M631" s="228">
        <f t="shared" si="28"/>
        <v>0</v>
      </c>
      <c r="N631" s="228">
        <f t="shared" si="29"/>
        <v>0</v>
      </c>
      <c r="O631" s="59" t="e">
        <f>VLOOKUP(jur[[#This Row],[hwycov_id]],check!$A$2:$P$26,16,FALSE)</f>
        <v>#N/A</v>
      </c>
      <c r="P631" s="59">
        <v>634</v>
      </c>
    </row>
    <row r="632" spans="1:16">
      <c r="A632" s="59">
        <v>2866</v>
      </c>
      <c r="B632" s="59">
        <v>3</v>
      </c>
      <c r="C632" s="59">
        <v>1</v>
      </c>
      <c r="D632" s="59">
        <v>2</v>
      </c>
      <c r="E632" s="59" t="s">
        <v>80</v>
      </c>
      <c r="F632" s="59">
        <v>3</v>
      </c>
      <c r="G632" s="59">
        <v>1</v>
      </c>
      <c r="H632" s="59">
        <v>2</v>
      </c>
      <c r="I632" s="59">
        <v>11</v>
      </c>
      <c r="J632" s="59">
        <v>16100</v>
      </c>
      <c r="K632" s="78">
        <f>VLOOKUP(jur[[#This Row],[hwycov_id]],cnf[],10,FALSE)</f>
        <v>16100</v>
      </c>
      <c r="L632" s="229">
        <f t="shared" si="27"/>
        <v>0</v>
      </c>
      <c r="M632" s="228">
        <f t="shared" si="28"/>
        <v>0</v>
      </c>
      <c r="N632" s="228">
        <f t="shared" si="29"/>
        <v>0</v>
      </c>
      <c r="O632" s="59" t="e">
        <f>VLOOKUP(jur[[#This Row],[hwycov_id]],check!$A$2:$P$26,16,FALSE)</f>
        <v>#N/A</v>
      </c>
      <c r="P632" s="59">
        <v>635</v>
      </c>
    </row>
    <row r="633" spans="1:16">
      <c r="A633" s="59">
        <v>15671</v>
      </c>
      <c r="B633" s="59">
        <v>3</v>
      </c>
      <c r="C633" s="59">
        <v>1</v>
      </c>
      <c r="D633" s="59">
        <v>2</v>
      </c>
      <c r="E633" s="59" t="s">
        <v>80</v>
      </c>
      <c r="F633" s="59">
        <v>3</v>
      </c>
      <c r="G633" s="59">
        <v>1</v>
      </c>
      <c r="H633" s="59">
        <v>2</v>
      </c>
      <c r="I633" s="59">
        <v>11</v>
      </c>
      <c r="J633" s="59">
        <v>16300</v>
      </c>
      <c r="K633" s="78">
        <f>VLOOKUP(jur[[#This Row],[hwycov_id]],cnf[],10,FALSE)</f>
        <v>16300</v>
      </c>
      <c r="L633" s="229">
        <f t="shared" si="27"/>
        <v>0</v>
      </c>
      <c r="M633" s="228">
        <f t="shared" si="28"/>
        <v>0</v>
      </c>
      <c r="N633" s="228">
        <f t="shared" si="29"/>
        <v>0</v>
      </c>
      <c r="O633" s="59" t="e">
        <f>VLOOKUP(jur[[#This Row],[hwycov_id]],check!$A$2:$P$26,16,FALSE)</f>
        <v>#N/A</v>
      </c>
      <c r="P633" s="59">
        <v>636</v>
      </c>
    </row>
    <row r="634" spans="1:16">
      <c r="A634" s="59">
        <v>19006</v>
      </c>
      <c r="B634" s="59">
        <v>3</v>
      </c>
      <c r="C634" s="59">
        <v>1</v>
      </c>
      <c r="D634" s="59">
        <v>2</v>
      </c>
      <c r="E634" s="59" t="s">
        <v>80</v>
      </c>
      <c r="F634" s="59">
        <v>3</v>
      </c>
      <c r="G634" s="59">
        <v>1</v>
      </c>
      <c r="H634" s="59">
        <v>2</v>
      </c>
      <c r="I634" s="59">
        <v>11</v>
      </c>
      <c r="J634" s="59">
        <v>16300</v>
      </c>
      <c r="K634" s="78">
        <f>VLOOKUP(jur[[#This Row],[hwycov_id]],cnf[],10,FALSE)</f>
        <v>16300</v>
      </c>
      <c r="L634" s="229">
        <f t="shared" si="27"/>
        <v>0</v>
      </c>
      <c r="M634" s="228">
        <f t="shared" si="28"/>
        <v>0</v>
      </c>
      <c r="N634" s="228">
        <f t="shared" si="29"/>
        <v>0</v>
      </c>
      <c r="O634" s="59" t="e">
        <f>VLOOKUP(jur[[#This Row],[hwycov_id]],check!$A$2:$P$26,16,FALSE)</f>
        <v>#N/A</v>
      </c>
      <c r="P634" s="59">
        <v>637</v>
      </c>
    </row>
    <row r="635" spans="1:16">
      <c r="A635" s="59">
        <v>7021</v>
      </c>
      <c r="B635" s="59">
        <v>3</v>
      </c>
      <c r="C635" s="59">
        <v>1</v>
      </c>
      <c r="D635" s="59">
        <v>2</v>
      </c>
      <c r="E635" s="59" t="s">
        <v>80</v>
      </c>
      <c r="F635" s="59">
        <v>3</v>
      </c>
      <c r="G635" s="59">
        <v>1</v>
      </c>
      <c r="H635" s="59">
        <v>2</v>
      </c>
      <c r="I635" s="59">
        <v>11</v>
      </c>
      <c r="J635" s="59">
        <v>16400</v>
      </c>
      <c r="K635" s="78">
        <f>VLOOKUP(jur[[#This Row],[hwycov_id]],cnf[],10,FALSE)</f>
        <v>16400</v>
      </c>
      <c r="L635" s="229">
        <f t="shared" si="27"/>
        <v>0</v>
      </c>
      <c r="M635" s="228">
        <f t="shared" si="28"/>
        <v>0</v>
      </c>
      <c r="N635" s="228">
        <f t="shared" si="29"/>
        <v>0</v>
      </c>
      <c r="O635" s="59" t="e">
        <f>VLOOKUP(jur[[#This Row],[hwycov_id]],check!$A$2:$P$26,16,FALSE)</f>
        <v>#N/A</v>
      </c>
      <c r="P635" s="59">
        <v>638</v>
      </c>
    </row>
    <row r="636" spans="1:16">
      <c r="A636" s="59">
        <v>2114</v>
      </c>
      <c r="B636" s="59">
        <v>3</v>
      </c>
      <c r="C636" s="59">
        <v>1</v>
      </c>
      <c r="D636" s="59">
        <v>2</v>
      </c>
      <c r="E636" s="59" t="s">
        <v>80</v>
      </c>
      <c r="F636" s="59">
        <v>3</v>
      </c>
      <c r="G636" s="59">
        <v>1</v>
      </c>
      <c r="H636" s="59">
        <v>2</v>
      </c>
      <c r="I636" s="59">
        <v>11</v>
      </c>
      <c r="J636" s="59">
        <v>16600</v>
      </c>
      <c r="K636" s="78">
        <f>VLOOKUP(jur[[#This Row],[hwycov_id]],cnf[],10,FALSE)</f>
        <v>16600</v>
      </c>
      <c r="L636" s="229">
        <f t="shared" si="27"/>
        <v>0</v>
      </c>
      <c r="M636" s="228">
        <f t="shared" si="28"/>
        <v>0</v>
      </c>
      <c r="N636" s="228">
        <f t="shared" si="29"/>
        <v>0</v>
      </c>
      <c r="O636" s="59" t="e">
        <f>VLOOKUP(jur[[#This Row],[hwycov_id]],check!$A$2:$P$26,16,FALSE)</f>
        <v>#N/A</v>
      </c>
      <c r="P636" s="59">
        <v>639</v>
      </c>
    </row>
    <row r="637" spans="1:16">
      <c r="A637" s="59">
        <v>7707</v>
      </c>
      <c r="B637" s="59">
        <v>4</v>
      </c>
      <c r="C637" s="59">
        <v>1</v>
      </c>
      <c r="D637" s="59">
        <v>2</v>
      </c>
      <c r="E637" s="59" t="s">
        <v>80</v>
      </c>
      <c r="F637" s="59">
        <v>4</v>
      </c>
      <c r="G637" s="59">
        <v>1</v>
      </c>
      <c r="H637" s="59">
        <v>4</v>
      </c>
      <c r="I637" s="59">
        <v>11</v>
      </c>
      <c r="J637" s="59">
        <v>16600</v>
      </c>
      <c r="K637" s="78">
        <f>VLOOKUP(jur[[#This Row],[hwycov_id]],cnf[],10,FALSE)</f>
        <v>16600</v>
      </c>
      <c r="L637" s="229">
        <f t="shared" si="27"/>
        <v>0</v>
      </c>
      <c r="M637" s="228">
        <f t="shared" si="28"/>
        <v>0</v>
      </c>
      <c r="N637" s="228">
        <f t="shared" si="29"/>
        <v>0</v>
      </c>
      <c r="O637" s="59" t="e">
        <f>VLOOKUP(jur[[#This Row],[hwycov_id]],check!$A$2:$P$26,16,FALSE)</f>
        <v>#N/A</v>
      </c>
      <c r="P637" s="59">
        <v>640</v>
      </c>
    </row>
    <row r="638" spans="1:16">
      <c r="A638" s="59">
        <v>1460</v>
      </c>
      <c r="B638" s="59">
        <v>3</v>
      </c>
      <c r="C638" s="59">
        <v>1</v>
      </c>
      <c r="D638" s="59">
        <v>2</v>
      </c>
      <c r="E638" s="59" t="s">
        <v>80</v>
      </c>
      <c r="F638" s="59">
        <v>3</v>
      </c>
      <c r="G638" s="59">
        <v>1</v>
      </c>
      <c r="H638" s="59">
        <v>2</v>
      </c>
      <c r="I638" s="59">
        <v>11</v>
      </c>
      <c r="J638" s="59">
        <v>16800</v>
      </c>
      <c r="K638" s="78">
        <f>VLOOKUP(jur[[#This Row],[hwycov_id]],cnf[],10,FALSE)</f>
        <v>16800</v>
      </c>
      <c r="L638" s="229">
        <f t="shared" si="27"/>
        <v>0</v>
      </c>
      <c r="M638" s="228">
        <f t="shared" si="28"/>
        <v>0</v>
      </c>
      <c r="N638" s="228">
        <f t="shared" si="29"/>
        <v>0</v>
      </c>
      <c r="O638" s="59" t="e">
        <f>VLOOKUP(jur[[#This Row],[hwycov_id]],check!$A$2:$P$26,16,FALSE)</f>
        <v>#N/A</v>
      </c>
      <c r="P638" s="59">
        <v>641</v>
      </c>
    </row>
    <row r="639" spans="1:16">
      <c r="A639" s="59">
        <v>16516</v>
      </c>
      <c r="B639" s="59">
        <v>3</v>
      </c>
      <c r="C639" s="59">
        <v>1</v>
      </c>
      <c r="D639" s="59">
        <v>2</v>
      </c>
      <c r="E639" s="59" t="s">
        <v>80</v>
      </c>
      <c r="F639" s="59">
        <v>3</v>
      </c>
      <c r="G639" s="59">
        <v>1</v>
      </c>
      <c r="H639" s="59">
        <v>2</v>
      </c>
      <c r="I639" s="59">
        <v>11</v>
      </c>
      <c r="J639" s="59">
        <v>16800</v>
      </c>
      <c r="K639" s="78">
        <f>VLOOKUP(jur[[#This Row],[hwycov_id]],cnf[],10,FALSE)</f>
        <v>16800</v>
      </c>
      <c r="L639" s="229">
        <f t="shared" si="27"/>
        <v>0</v>
      </c>
      <c r="M639" s="228">
        <f t="shared" si="28"/>
        <v>0</v>
      </c>
      <c r="N639" s="228">
        <f t="shared" si="29"/>
        <v>0</v>
      </c>
      <c r="O639" s="59" t="e">
        <f>VLOOKUP(jur[[#This Row],[hwycov_id]],check!$A$2:$P$26,16,FALSE)</f>
        <v>#N/A</v>
      </c>
      <c r="P639" s="59">
        <v>642</v>
      </c>
    </row>
    <row r="640" spans="1:16">
      <c r="A640" s="59">
        <v>19045</v>
      </c>
      <c r="B640" s="59">
        <v>3</v>
      </c>
      <c r="C640" s="59">
        <v>1</v>
      </c>
      <c r="D640" s="59">
        <v>2</v>
      </c>
      <c r="E640" s="59" t="s">
        <v>80</v>
      </c>
      <c r="F640" s="59">
        <v>3</v>
      </c>
      <c r="G640" s="59">
        <v>1</v>
      </c>
      <c r="H640" s="59">
        <v>2</v>
      </c>
      <c r="I640" s="59">
        <v>11</v>
      </c>
      <c r="J640" s="59">
        <v>17100</v>
      </c>
      <c r="K640" s="78">
        <f>VLOOKUP(jur[[#This Row],[hwycov_id]],cnf[],10,FALSE)</f>
        <v>17100</v>
      </c>
      <c r="L640" s="229">
        <f t="shared" si="27"/>
        <v>0</v>
      </c>
      <c r="M640" s="228">
        <f t="shared" si="28"/>
        <v>0</v>
      </c>
      <c r="N640" s="228">
        <f t="shared" si="29"/>
        <v>0</v>
      </c>
      <c r="O640" s="59" t="e">
        <f>VLOOKUP(jur[[#This Row],[hwycov_id]],check!$A$2:$P$26,16,FALSE)</f>
        <v>#N/A</v>
      </c>
      <c r="P640" s="59">
        <v>643</v>
      </c>
    </row>
    <row r="641" spans="1:16">
      <c r="A641" s="59">
        <v>19042</v>
      </c>
      <c r="B641" s="59">
        <v>3</v>
      </c>
      <c r="C641" s="59">
        <v>1</v>
      </c>
      <c r="D641" s="59">
        <v>2</v>
      </c>
      <c r="E641" s="59" t="s">
        <v>80</v>
      </c>
      <c r="F641" s="59">
        <v>3</v>
      </c>
      <c r="G641" s="59">
        <v>1</v>
      </c>
      <c r="H641" s="59">
        <v>2</v>
      </c>
      <c r="I641" s="59">
        <v>11</v>
      </c>
      <c r="J641" s="59">
        <v>17200</v>
      </c>
      <c r="K641" s="78">
        <f>VLOOKUP(jur[[#This Row],[hwycov_id]],cnf[],10,FALSE)</f>
        <v>17200</v>
      </c>
      <c r="L641" s="229">
        <f t="shared" si="27"/>
        <v>0</v>
      </c>
      <c r="M641" s="228">
        <f t="shared" si="28"/>
        <v>0</v>
      </c>
      <c r="N641" s="228">
        <f t="shared" si="29"/>
        <v>0</v>
      </c>
      <c r="O641" s="59" t="e">
        <f>VLOOKUP(jur[[#This Row],[hwycov_id]],check!$A$2:$P$26,16,FALSE)</f>
        <v>#N/A</v>
      </c>
      <c r="P641" s="59">
        <v>644</v>
      </c>
    </row>
    <row r="642" spans="1:16">
      <c r="A642" s="59">
        <v>5122</v>
      </c>
      <c r="B642" s="59">
        <v>3</v>
      </c>
      <c r="C642" s="59">
        <v>1</v>
      </c>
      <c r="D642" s="59">
        <v>2</v>
      </c>
      <c r="E642" s="59" t="s">
        <v>80</v>
      </c>
      <c r="F642" s="59">
        <v>3</v>
      </c>
      <c r="G642" s="59">
        <v>1</v>
      </c>
      <c r="H642" s="59">
        <v>2</v>
      </c>
      <c r="I642" s="59">
        <v>11</v>
      </c>
      <c r="J642" s="59">
        <v>17200</v>
      </c>
      <c r="K642" s="78">
        <f>VLOOKUP(jur[[#This Row],[hwycov_id]],cnf[],10,FALSE)</f>
        <v>17200</v>
      </c>
      <c r="L642" s="229">
        <f t="shared" ref="L642:L705" si="30">K642/J642-1</f>
        <v>0</v>
      </c>
      <c r="M642" s="228">
        <f t="shared" ref="M642:M705" si="31">K642-J642</f>
        <v>0</v>
      </c>
      <c r="N642" s="228">
        <f t="shared" ref="N642:N705" si="32">POWER(M642,2)</f>
        <v>0</v>
      </c>
      <c r="O642" s="59" t="e">
        <f>VLOOKUP(jur[[#This Row],[hwycov_id]],check!$A$2:$P$26,16,FALSE)</f>
        <v>#N/A</v>
      </c>
      <c r="P642" s="59">
        <v>645</v>
      </c>
    </row>
    <row r="643" spans="1:16">
      <c r="A643" s="59">
        <v>7706</v>
      </c>
      <c r="B643" s="59">
        <v>3</v>
      </c>
      <c r="C643" s="59">
        <v>1</v>
      </c>
      <c r="D643" s="59">
        <v>2</v>
      </c>
      <c r="E643" s="59" t="s">
        <v>80</v>
      </c>
      <c r="F643" s="59">
        <v>3</v>
      </c>
      <c r="G643" s="59">
        <v>1</v>
      </c>
      <c r="H643" s="59">
        <v>2</v>
      </c>
      <c r="I643" s="59">
        <v>11</v>
      </c>
      <c r="J643" s="59">
        <v>17400</v>
      </c>
      <c r="K643" s="78">
        <f>VLOOKUP(jur[[#This Row],[hwycov_id]],cnf[],10,FALSE)</f>
        <v>17400</v>
      </c>
      <c r="L643" s="229">
        <f t="shared" si="30"/>
        <v>0</v>
      </c>
      <c r="M643" s="228">
        <f t="shared" si="31"/>
        <v>0</v>
      </c>
      <c r="N643" s="228">
        <f t="shared" si="32"/>
        <v>0</v>
      </c>
      <c r="O643" s="59" t="e">
        <f>VLOOKUP(jur[[#This Row],[hwycov_id]],check!$A$2:$P$26,16,FALSE)</f>
        <v>#N/A</v>
      </c>
      <c r="P643" s="59">
        <v>646</v>
      </c>
    </row>
    <row r="644" spans="1:16">
      <c r="A644" s="59">
        <v>2846</v>
      </c>
      <c r="B644" s="59">
        <v>3</v>
      </c>
      <c r="C644" s="59">
        <v>1</v>
      </c>
      <c r="D644" s="59">
        <v>2</v>
      </c>
      <c r="E644" s="59" t="s">
        <v>80</v>
      </c>
      <c r="F644" s="59">
        <v>3</v>
      </c>
      <c r="G644" s="59">
        <v>1</v>
      </c>
      <c r="H644" s="59">
        <v>2</v>
      </c>
      <c r="I644" s="59">
        <v>11</v>
      </c>
      <c r="J644" s="59">
        <v>17500</v>
      </c>
      <c r="K644" s="78">
        <f>VLOOKUP(jur[[#This Row],[hwycov_id]],cnf[],10,FALSE)</f>
        <v>17500</v>
      </c>
      <c r="L644" s="229">
        <f t="shared" si="30"/>
        <v>0</v>
      </c>
      <c r="M644" s="228">
        <f t="shared" si="31"/>
        <v>0</v>
      </c>
      <c r="N644" s="228">
        <f t="shared" si="32"/>
        <v>0</v>
      </c>
      <c r="O644" s="59" t="e">
        <f>VLOOKUP(jur[[#This Row],[hwycov_id]],check!$A$2:$P$26,16,FALSE)</f>
        <v>#N/A</v>
      </c>
      <c r="P644" s="59">
        <v>647</v>
      </c>
    </row>
    <row r="645" spans="1:16">
      <c r="A645" s="59">
        <v>24190</v>
      </c>
      <c r="B645" s="59">
        <v>3</v>
      </c>
      <c r="C645" s="59">
        <v>1</v>
      </c>
      <c r="D645" s="59">
        <v>2</v>
      </c>
      <c r="E645" s="59" t="s">
        <v>80</v>
      </c>
      <c r="F645" s="59">
        <v>3</v>
      </c>
      <c r="G645" s="59">
        <v>1</v>
      </c>
      <c r="H645" s="59">
        <v>2</v>
      </c>
      <c r="I645" s="59">
        <v>11</v>
      </c>
      <c r="J645" s="59">
        <v>17600</v>
      </c>
      <c r="K645" s="78">
        <f>VLOOKUP(jur[[#This Row],[hwycov_id]],cnf[],10,FALSE)</f>
        <v>17600</v>
      </c>
      <c r="L645" s="229">
        <f t="shared" si="30"/>
        <v>0</v>
      </c>
      <c r="M645" s="228">
        <f t="shared" si="31"/>
        <v>0</v>
      </c>
      <c r="N645" s="228">
        <f t="shared" si="32"/>
        <v>0</v>
      </c>
      <c r="O645" s="59" t="e">
        <f>VLOOKUP(jur[[#This Row],[hwycov_id]],check!$A$2:$P$26,16,FALSE)</f>
        <v>#N/A</v>
      </c>
      <c r="P645" s="59">
        <v>648</v>
      </c>
    </row>
    <row r="646" spans="1:16">
      <c r="A646" s="59">
        <v>16905</v>
      </c>
      <c r="B646" s="59">
        <v>3</v>
      </c>
      <c r="C646" s="59">
        <v>1</v>
      </c>
      <c r="D646" s="59">
        <v>2</v>
      </c>
      <c r="E646" s="59" t="s">
        <v>80</v>
      </c>
      <c r="F646" s="59">
        <v>3</v>
      </c>
      <c r="G646" s="59">
        <v>1</v>
      </c>
      <c r="H646" s="59">
        <v>2</v>
      </c>
      <c r="I646" s="59">
        <v>11</v>
      </c>
      <c r="J646" s="59">
        <v>17900</v>
      </c>
      <c r="K646" s="78">
        <f>VLOOKUP(jur[[#This Row],[hwycov_id]],cnf[],10,FALSE)</f>
        <v>17900</v>
      </c>
      <c r="L646" s="229">
        <f t="shared" si="30"/>
        <v>0</v>
      </c>
      <c r="M646" s="228">
        <f t="shared" si="31"/>
        <v>0</v>
      </c>
      <c r="N646" s="228">
        <f t="shared" si="32"/>
        <v>0</v>
      </c>
      <c r="O646" s="59" t="e">
        <f>VLOOKUP(jur[[#This Row],[hwycov_id]],check!$A$2:$P$26,16,FALSE)</f>
        <v>#N/A</v>
      </c>
      <c r="P646" s="59">
        <v>649</v>
      </c>
    </row>
    <row r="647" spans="1:16">
      <c r="A647" s="59">
        <v>8493</v>
      </c>
      <c r="B647" s="59">
        <v>2</v>
      </c>
      <c r="C647" s="59">
        <v>1</v>
      </c>
      <c r="D647" s="59">
        <v>2</v>
      </c>
      <c r="E647" s="59" t="s">
        <v>79</v>
      </c>
      <c r="F647" s="59">
        <v>3</v>
      </c>
      <c r="G647" s="59">
        <v>1</v>
      </c>
      <c r="H647" s="59">
        <v>2</v>
      </c>
      <c r="I647" s="59">
        <v>11</v>
      </c>
      <c r="J647" s="59">
        <v>18364</v>
      </c>
      <c r="K647" s="78">
        <f>VLOOKUP(jur[[#This Row],[hwycov_id]],cnf[],10,FALSE)</f>
        <v>18364</v>
      </c>
      <c r="L647" s="229">
        <f t="shared" si="30"/>
        <v>0</v>
      </c>
      <c r="M647" s="228">
        <f t="shared" si="31"/>
        <v>0</v>
      </c>
      <c r="N647" s="228">
        <f t="shared" si="32"/>
        <v>0</v>
      </c>
      <c r="O647" s="59" t="e">
        <f>VLOOKUP(jur[[#This Row],[hwycov_id]],check!$A$2:$P$26,16,FALSE)</f>
        <v>#N/A</v>
      </c>
      <c r="P647" s="59">
        <v>650</v>
      </c>
    </row>
    <row r="648" spans="1:16">
      <c r="A648" s="59">
        <v>14120</v>
      </c>
      <c r="B648" s="59">
        <v>3</v>
      </c>
      <c r="C648" s="59">
        <v>1</v>
      </c>
      <c r="D648" s="59">
        <v>2</v>
      </c>
      <c r="E648" s="59" t="s">
        <v>80</v>
      </c>
      <c r="F648" s="59">
        <v>3</v>
      </c>
      <c r="G648" s="59">
        <v>1</v>
      </c>
      <c r="H648" s="59">
        <v>4</v>
      </c>
      <c r="I648" s="59">
        <v>11</v>
      </c>
      <c r="J648" s="59">
        <v>19700</v>
      </c>
      <c r="K648" s="78">
        <f>VLOOKUP(jur[[#This Row],[hwycov_id]],cnf[],10,FALSE)</f>
        <v>19700</v>
      </c>
      <c r="L648" s="229">
        <f t="shared" si="30"/>
        <v>0</v>
      </c>
      <c r="M648" s="228">
        <f t="shared" si="31"/>
        <v>0</v>
      </c>
      <c r="N648" s="228">
        <f t="shared" si="32"/>
        <v>0</v>
      </c>
      <c r="O648" s="59" t="e">
        <f>VLOOKUP(jur[[#This Row],[hwycov_id]],check!$A$2:$P$26,16,FALSE)</f>
        <v>#N/A</v>
      </c>
      <c r="P648" s="59">
        <v>651</v>
      </c>
    </row>
    <row r="649" spans="1:16">
      <c r="A649" s="59">
        <v>16959</v>
      </c>
      <c r="B649" s="59">
        <v>3</v>
      </c>
      <c r="C649" s="59">
        <v>1</v>
      </c>
      <c r="D649" s="59">
        <v>2</v>
      </c>
      <c r="E649" s="59" t="s">
        <v>80</v>
      </c>
      <c r="F649" s="59">
        <v>3</v>
      </c>
      <c r="G649" s="59">
        <v>2</v>
      </c>
      <c r="H649" s="59">
        <v>4</v>
      </c>
      <c r="I649" s="59">
        <v>11</v>
      </c>
      <c r="J649" s="59">
        <v>20300</v>
      </c>
      <c r="K649" s="78">
        <f>VLOOKUP(jur[[#This Row],[hwycov_id]],cnf[],10,FALSE)</f>
        <v>20300</v>
      </c>
      <c r="L649" s="229">
        <f t="shared" si="30"/>
        <v>0</v>
      </c>
      <c r="M649" s="228">
        <f t="shared" si="31"/>
        <v>0</v>
      </c>
      <c r="N649" s="228">
        <f t="shared" si="32"/>
        <v>0</v>
      </c>
      <c r="O649" s="59" t="e">
        <f>VLOOKUP(jur[[#This Row],[hwycov_id]],check!$A$2:$P$26,16,FALSE)</f>
        <v>#N/A</v>
      </c>
      <c r="P649" s="59">
        <v>652</v>
      </c>
    </row>
    <row r="650" spans="1:16">
      <c r="A650" s="59">
        <v>17789</v>
      </c>
      <c r="B650" s="59">
        <v>3</v>
      </c>
      <c r="C650" s="59">
        <v>1</v>
      </c>
      <c r="D650" s="59">
        <v>2</v>
      </c>
      <c r="E650" s="59" t="s">
        <v>80</v>
      </c>
      <c r="F650" s="59">
        <v>3</v>
      </c>
      <c r="G650" s="59">
        <v>2</v>
      </c>
      <c r="H650" s="59">
        <v>2</v>
      </c>
      <c r="I650" s="59">
        <v>11</v>
      </c>
      <c r="J650" s="59">
        <v>20300</v>
      </c>
      <c r="K650" s="78">
        <f>VLOOKUP(jur[[#This Row],[hwycov_id]],cnf[],10,FALSE)</f>
        <v>20300</v>
      </c>
      <c r="L650" s="229">
        <f t="shared" si="30"/>
        <v>0</v>
      </c>
      <c r="M650" s="228">
        <f t="shared" si="31"/>
        <v>0</v>
      </c>
      <c r="N650" s="228">
        <f t="shared" si="32"/>
        <v>0</v>
      </c>
      <c r="O650" s="59" t="e">
        <f>VLOOKUP(jur[[#This Row],[hwycov_id]],check!$A$2:$P$26,16,FALSE)</f>
        <v>#N/A</v>
      </c>
      <c r="P650" s="59">
        <v>653</v>
      </c>
    </row>
    <row r="651" spans="1:16">
      <c r="A651" s="59">
        <v>7020</v>
      </c>
      <c r="B651" s="59">
        <v>3</v>
      </c>
      <c r="C651" s="59">
        <v>1</v>
      </c>
      <c r="D651" s="59">
        <v>2</v>
      </c>
      <c r="E651" s="59" t="s">
        <v>80</v>
      </c>
      <c r="F651" s="59">
        <v>3</v>
      </c>
      <c r="G651" s="59">
        <v>2</v>
      </c>
      <c r="H651" s="59">
        <v>2</v>
      </c>
      <c r="I651" s="59">
        <v>11</v>
      </c>
      <c r="J651" s="59">
        <v>20400</v>
      </c>
      <c r="K651" s="78">
        <f>VLOOKUP(jur[[#This Row],[hwycov_id]],cnf[],10,FALSE)</f>
        <v>20400</v>
      </c>
      <c r="L651" s="229">
        <f t="shared" si="30"/>
        <v>0</v>
      </c>
      <c r="M651" s="228">
        <f t="shared" si="31"/>
        <v>0</v>
      </c>
      <c r="N651" s="228">
        <f t="shared" si="32"/>
        <v>0</v>
      </c>
      <c r="O651" s="59" t="e">
        <f>VLOOKUP(jur[[#This Row],[hwycov_id]],check!$A$2:$P$26,16,FALSE)</f>
        <v>#N/A</v>
      </c>
      <c r="P651" s="59">
        <v>654</v>
      </c>
    </row>
    <row r="652" spans="1:16">
      <c r="A652" s="59">
        <v>2779</v>
      </c>
      <c r="B652" s="59">
        <v>2</v>
      </c>
      <c r="C652" s="59">
        <v>1</v>
      </c>
      <c r="D652" s="59">
        <v>2</v>
      </c>
      <c r="E652" s="59" t="s">
        <v>80</v>
      </c>
      <c r="F652" s="59">
        <v>3</v>
      </c>
      <c r="G652" s="59">
        <v>2</v>
      </c>
      <c r="H652" s="59">
        <v>2</v>
      </c>
      <c r="I652" s="59">
        <v>11</v>
      </c>
      <c r="J652" s="59">
        <v>21000</v>
      </c>
      <c r="K652" s="78">
        <f>VLOOKUP(jur[[#This Row],[hwycov_id]],cnf[],10,FALSE)</f>
        <v>21000</v>
      </c>
      <c r="L652" s="229">
        <f t="shared" si="30"/>
        <v>0</v>
      </c>
      <c r="M652" s="228">
        <f t="shared" si="31"/>
        <v>0</v>
      </c>
      <c r="N652" s="228">
        <f t="shared" si="32"/>
        <v>0</v>
      </c>
      <c r="O652" s="59" t="e">
        <f>VLOOKUP(jur[[#This Row],[hwycov_id]],check!$A$2:$P$26,16,FALSE)</f>
        <v>#N/A</v>
      </c>
      <c r="P652" s="59">
        <v>655</v>
      </c>
    </row>
    <row r="653" spans="1:16">
      <c r="A653" s="59">
        <v>422</v>
      </c>
      <c r="B653" s="59">
        <v>3</v>
      </c>
      <c r="C653" s="59">
        <v>1</v>
      </c>
      <c r="D653" s="59">
        <v>2</v>
      </c>
      <c r="E653" s="59" t="s">
        <v>80</v>
      </c>
      <c r="F653" s="59">
        <v>3</v>
      </c>
      <c r="G653" s="59">
        <v>2</v>
      </c>
      <c r="H653" s="59">
        <v>2</v>
      </c>
      <c r="I653" s="59">
        <v>11</v>
      </c>
      <c r="J653" s="59">
        <v>21400</v>
      </c>
      <c r="K653" s="78">
        <f>VLOOKUP(jur[[#This Row],[hwycov_id]],cnf[],10,FALSE)</f>
        <v>21400</v>
      </c>
      <c r="L653" s="229">
        <f t="shared" si="30"/>
        <v>0</v>
      </c>
      <c r="M653" s="228">
        <f t="shared" si="31"/>
        <v>0</v>
      </c>
      <c r="N653" s="228">
        <f t="shared" si="32"/>
        <v>0</v>
      </c>
      <c r="O653" s="59" t="e">
        <f>VLOOKUP(jur[[#This Row],[hwycov_id]],check!$A$2:$P$26,16,FALSE)</f>
        <v>#N/A</v>
      </c>
      <c r="P653" s="59">
        <v>656</v>
      </c>
    </row>
    <row r="654" spans="1:16">
      <c r="A654" s="59">
        <v>10671</v>
      </c>
      <c r="B654" s="59">
        <v>3</v>
      </c>
      <c r="C654" s="59">
        <v>1</v>
      </c>
      <c r="D654" s="59">
        <v>2</v>
      </c>
      <c r="E654" s="59" t="s">
        <v>80</v>
      </c>
      <c r="F654" s="59">
        <v>3</v>
      </c>
      <c r="G654" s="59">
        <v>2</v>
      </c>
      <c r="H654" s="59">
        <v>2</v>
      </c>
      <c r="I654" s="59">
        <v>11</v>
      </c>
      <c r="J654" s="59">
        <v>22200</v>
      </c>
      <c r="K654" s="78">
        <f>VLOOKUP(jur[[#This Row],[hwycov_id]],cnf[],10,FALSE)</f>
        <v>22200</v>
      </c>
      <c r="L654" s="229">
        <f t="shared" si="30"/>
        <v>0</v>
      </c>
      <c r="M654" s="228">
        <f t="shared" si="31"/>
        <v>0</v>
      </c>
      <c r="N654" s="228">
        <f t="shared" si="32"/>
        <v>0</v>
      </c>
      <c r="O654" s="59" t="e">
        <f>VLOOKUP(jur[[#This Row],[hwycov_id]],check!$A$2:$P$26,16,FALSE)</f>
        <v>#N/A</v>
      </c>
      <c r="P654" s="59">
        <v>657</v>
      </c>
    </row>
    <row r="655" spans="1:16">
      <c r="A655" s="59">
        <v>9569</v>
      </c>
      <c r="B655" s="59">
        <v>3</v>
      </c>
      <c r="C655" s="59">
        <v>1</v>
      </c>
      <c r="D655" s="59">
        <v>2</v>
      </c>
      <c r="E655" s="59" t="s">
        <v>80</v>
      </c>
      <c r="F655" s="59">
        <v>3</v>
      </c>
      <c r="G655" s="59">
        <v>2</v>
      </c>
      <c r="H655" s="59">
        <v>2</v>
      </c>
      <c r="I655" s="59">
        <v>11</v>
      </c>
      <c r="J655" s="59">
        <v>22300</v>
      </c>
      <c r="K655" s="78">
        <f>VLOOKUP(jur[[#This Row],[hwycov_id]],cnf[],10,FALSE)</f>
        <v>22300</v>
      </c>
      <c r="L655" s="229">
        <f t="shared" si="30"/>
        <v>0</v>
      </c>
      <c r="M655" s="228">
        <f t="shared" si="31"/>
        <v>0</v>
      </c>
      <c r="N655" s="228">
        <f t="shared" si="32"/>
        <v>0</v>
      </c>
      <c r="O655" s="59" t="e">
        <f>VLOOKUP(jur[[#This Row],[hwycov_id]],check!$A$2:$P$26,16,FALSE)</f>
        <v>#N/A</v>
      </c>
      <c r="P655" s="59">
        <v>658</v>
      </c>
    </row>
    <row r="656" spans="1:16">
      <c r="A656" s="59">
        <v>7018</v>
      </c>
      <c r="B656" s="59">
        <v>3</v>
      </c>
      <c r="C656" s="59">
        <v>1</v>
      </c>
      <c r="D656" s="59">
        <v>2</v>
      </c>
      <c r="E656" s="59" t="s">
        <v>80</v>
      </c>
      <c r="F656" s="59">
        <v>3</v>
      </c>
      <c r="G656" s="59">
        <v>2</v>
      </c>
      <c r="H656" s="59">
        <v>2</v>
      </c>
      <c r="I656" s="59">
        <v>11</v>
      </c>
      <c r="J656" s="59">
        <v>22500</v>
      </c>
      <c r="K656" s="78">
        <f>VLOOKUP(jur[[#This Row],[hwycov_id]],cnf[],10,FALSE)</f>
        <v>22500</v>
      </c>
      <c r="L656" s="229">
        <f t="shared" si="30"/>
        <v>0</v>
      </c>
      <c r="M656" s="228">
        <f t="shared" si="31"/>
        <v>0</v>
      </c>
      <c r="N656" s="228">
        <f t="shared" si="32"/>
        <v>0</v>
      </c>
      <c r="O656" s="59" t="e">
        <f>VLOOKUP(jur[[#This Row],[hwycov_id]],check!$A$2:$P$26,16,FALSE)</f>
        <v>#N/A</v>
      </c>
      <c r="P656" s="59">
        <v>659</v>
      </c>
    </row>
    <row r="657" spans="1:16">
      <c r="A657" s="59">
        <v>3773</v>
      </c>
      <c r="B657" s="59">
        <v>3</v>
      </c>
      <c r="C657" s="59">
        <v>1</v>
      </c>
      <c r="D657" s="59">
        <v>2</v>
      </c>
      <c r="E657" s="59" t="s">
        <v>80</v>
      </c>
      <c r="F657" s="59">
        <v>3</v>
      </c>
      <c r="G657" s="59">
        <v>2</v>
      </c>
      <c r="H657" s="59">
        <v>2</v>
      </c>
      <c r="I657" s="59">
        <v>11</v>
      </c>
      <c r="J657" s="59">
        <v>22500</v>
      </c>
      <c r="K657" s="78">
        <f>VLOOKUP(jur[[#This Row],[hwycov_id]],cnf[],10,FALSE)</f>
        <v>22500</v>
      </c>
      <c r="L657" s="229">
        <f t="shared" si="30"/>
        <v>0</v>
      </c>
      <c r="M657" s="228">
        <f t="shared" si="31"/>
        <v>0</v>
      </c>
      <c r="N657" s="228">
        <f t="shared" si="32"/>
        <v>0</v>
      </c>
      <c r="O657" s="59" t="e">
        <f>VLOOKUP(jur[[#This Row],[hwycov_id]],check!$A$2:$P$26,16,FALSE)</f>
        <v>#N/A</v>
      </c>
      <c r="P657" s="59">
        <v>660</v>
      </c>
    </row>
    <row r="658" spans="1:16">
      <c r="A658" s="59">
        <v>3782</v>
      </c>
      <c r="B658" s="59">
        <v>3</v>
      </c>
      <c r="C658" s="59">
        <v>1</v>
      </c>
      <c r="D658" s="59">
        <v>2</v>
      </c>
      <c r="E658" s="59" t="s">
        <v>80</v>
      </c>
      <c r="F658" s="59">
        <v>3</v>
      </c>
      <c r="G658" s="59">
        <v>2</v>
      </c>
      <c r="H658" s="59">
        <v>2</v>
      </c>
      <c r="I658" s="59">
        <v>11</v>
      </c>
      <c r="J658" s="59">
        <v>22500</v>
      </c>
      <c r="K658" s="78">
        <f>VLOOKUP(jur[[#This Row],[hwycov_id]],cnf[],10,FALSE)</f>
        <v>22500</v>
      </c>
      <c r="L658" s="229">
        <f t="shared" si="30"/>
        <v>0</v>
      </c>
      <c r="M658" s="228">
        <f t="shared" si="31"/>
        <v>0</v>
      </c>
      <c r="N658" s="228">
        <f t="shared" si="32"/>
        <v>0</v>
      </c>
      <c r="O658" s="59" t="e">
        <f>VLOOKUP(jur[[#This Row],[hwycov_id]],check!$A$2:$P$26,16,FALSE)</f>
        <v>#N/A</v>
      </c>
      <c r="P658" s="59">
        <v>661</v>
      </c>
    </row>
    <row r="659" spans="1:16">
      <c r="A659" s="59">
        <v>2850</v>
      </c>
      <c r="B659" s="59">
        <v>3</v>
      </c>
      <c r="C659" s="59">
        <v>1</v>
      </c>
      <c r="D659" s="59">
        <v>2</v>
      </c>
      <c r="E659" s="59" t="s">
        <v>80</v>
      </c>
      <c r="F659" s="59">
        <v>3</v>
      </c>
      <c r="G659" s="59">
        <v>2</v>
      </c>
      <c r="H659" s="59">
        <v>2</v>
      </c>
      <c r="I659" s="59">
        <v>11</v>
      </c>
      <c r="J659" s="59">
        <v>22800</v>
      </c>
      <c r="K659" s="78">
        <f>VLOOKUP(jur[[#This Row],[hwycov_id]],cnf[],10,FALSE)</f>
        <v>22800</v>
      </c>
      <c r="L659" s="229">
        <f t="shared" si="30"/>
        <v>0</v>
      </c>
      <c r="M659" s="228">
        <f t="shared" si="31"/>
        <v>0</v>
      </c>
      <c r="N659" s="228">
        <f t="shared" si="32"/>
        <v>0</v>
      </c>
      <c r="O659" s="59" t="e">
        <f>VLOOKUP(jur[[#This Row],[hwycov_id]],check!$A$2:$P$26,16,FALSE)</f>
        <v>#N/A</v>
      </c>
      <c r="P659" s="59">
        <v>662</v>
      </c>
    </row>
    <row r="660" spans="1:16">
      <c r="A660" s="59">
        <v>5125</v>
      </c>
      <c r="B660" s="59">
        <v>3</v>
      </c>
      <c r="C660" s="59">
        <v>1</v>
      </c>
      <c r="D660" s="59">
        <v>2</v>
      </c>
      <c r="E660" s="59" t="s">
        <v>80</v>
      </c>
      <c r="F660" s="59">
        <v>3</v>
      </c>
      <c r="G660" s="59">
        <v>2</v>
      </c>
      <c r="H660" s="59">
        <v>2</v>
      </c>
      <c r="I660" s="59">
        <v>11</v>
      </c>
      <c r="J660" s="59">
        <v>25000</v>
      </c>
      <c r="K660" s="78">
        <f>VLOOKUP(jur[[#This Row],[hwycov_id]],cnf[],10,FALSE)</f>
        <v>25000</v>
      </c>
      <c r="L660" s="229">
        <f t="shared" si="30"/>
        <v>0</v>
      </c>
      <c r="M660" s="228">
        <f t="shared" si="31"/>
        <v>0</v>
      </c>
      <c r="N660" s="228">
        <f t="shared" si="32"/>
        <v>0</v>
      </c>
      <c r="O660" s="59" t="e">
        <f>VLOOKUP(jur[[#This Row],[hwycov_id]],check!$A$2:$P$26,16,FALSE)</f>
        <v>#N/A</v>
      </c>
      <c r="P660" s="59">
        <v>663</v>
      </c>
    </row>
    <row r="661" spans="1:16">
      <c r="A661" s="59">
        <v>2796</v>
      </c>
      <c r="B661" s="59">
        <v>2</v>
      </c>
      <c r="C661" s="59">
        <v>1</v>
      </c>
      <c r="D661" s="59">
        <v>2</v>
      </c>
      <c r="E661" s="59" t="s">
        <v>80</v>
      </c>
      <c r="F661" s="59">
        <v>3</v>
      </c>
      <c r="G661" s="59">
        <v>2</v>
      </c>
      <c r="H661" s="59">
        <v>2</v>
      </c>
      <c r="I661" s="59">
        <v>11</v>
      </c>
      <c r="J661" s="59">
        <v>25500</v>
      </c>
      <c r="K661" s="78">
        <f>VLOOKUP(jur[[#This Row],[hwycov_id]],cnf[],10,FALSE)</f>
        <v>25500</v>
      </c>
      <c r="L661" s="229">
        <f t="shared" si="30"/>
        <v>0</v>
      </c>
      <c r="M661" s="228">
        <f t="shared" si="31"/>
        <v>0</v>
      </c>
      <c r="N661" s="228">
        <f t="shared" si="32"/>
        <v>0</v>
      </c>
      <c r="O661" s="59" t="e">
        <f>VLOOKUP(jur[[#This Row],[hwycov_id]],check!$A$2:$P$26,16,FALSE)</f>
        <v>#N/A</v>
      </c>
      <c r="P661" s="59">
        <v>664</v>
      </c>
    </row>
    <row r="662" spans="1:16">
      <c r="A662" s="59">
        <v>9568</v>
      </c>
      <c r="B662" s="59">
        <v>3</v>
      </c>
      <c r="C662" s="59">
        <v>1</v>
      </c>
      <c r="D662" s="59">
        <v>2</v>
      </c>
      <c r="E662" s="59" t="s">
        <v>80</v>
      </c>
      <c r="F662" s="59">
        <v>3</v>
      </c>
      <c r="G662" s="59">
        <v>2</v>
      </c>
      <c r="H662" s="59">
        <v>2</v>
      </c>
      <c r="I662" s="59">
        <v>11</v>
      </c>
      <c r="J662" s="59">
        <v>26000</v>
      </c>
      <c r="K662" s="78">
        <f>VLOOKUP(jur[[#This Row],[hwycov_id]],cnf[],10,FALSE)</f>
        <v>26000</v>
      </c>
      <c r="L662" s="229">
        <f t="shared" si="30"/>
        <v>0</v>
      </c>
      <c r="M662" s="228">
        <f t="shared" si="31"/>
        <v>0</v>
      </c>
      <c r="N662" s="228">
        <f t="shared" si="32"/>
        <v>0</v>
      </c>
      <c r="O662" s="59" t="e">
        <f>VLOOKUP(jur[[#This Row],[hwycov_id]],check!$A$2:$P$26,16,FALSE)</f>
        <v>#N/A</v>
      </c>
      <c r="P662" s="59">
        <v>665</v>
      </c>
    </row>
    <row r="663" spans="1:16">
      <c r="A663" s="59">
        <v>16519</v>
      </c>
      <c r="B663" s="59">
        <v>4</v>
      </c>
      <c r="C663" s="59">
        <v>1</v>
      </c>
      <c r="D663" s="59">
        <v>2</v>
      </c>
      <c r="E663" s="59" t="s">
        <v>80</v>
      </c>
      <c r="F663" s="59">
        <v>4</v>
      </c>
      <c r="G663" s="59">
        <v>2</v>
      </c>
      <c r="H663" s="59">
        <v>2</v>
      </c>
      <c r="I663" s="59">
        <v>11</v>
      </c>
      <c r="J663" s="59">
        <v>26300</v>
      </c>
      <c r="K663" s="78">
        <f>VLOOKUP(jur[[#This Row],[hwycov_id]],cnf[],10,FALSE)</f>
        <v>26300</v>
      </c>
      <c r="L663" s="229">
        <f t="shared" si="30"/>
        <v>0</v>
      </c>
      <c r="M663" s="228">
        <f t="shared" si="31"/>
        <v>0</v>
      </c>
      <c r="N663" s="228">
        <f t="shared" si="32"/>
        <v>0</v>
      </c>
      <c r="O663" s="59" t="e">
        <f>VLOOKUP(jur[[#This Row],[hwycov_id]],check!$A$2:$P$26,16,FALSE)</f>
        <v>#N/A</v>
      </c>
      <c r="P663" s="59">
        <v>666</v>
      </c>
    </row>
    <row r="664" spans="1:16">
      <c r="A664" s="59">
        <v>24470</v>
      </c>
      <c r="B664" s="59">
        <v>3</v>
      </c>
      <c r="C664" s="59">
        <v>1</v>
      </c>
      <c r="D664" s="59">
        <v>2</v>
      </c>
      <c r="E664" s="59" t="s">
        <v>80</v>
      </c>
      <c r="F664" s="59">
        <v>3</v>
      </c>
      <c r="G664" s="59">
        <v>2</v>
      </c>
      <c r="H664" s="59">
        <v>2</v>
      </c>
      <c r="I664" s="59">
        <v>11</v>
      </c>
      <c r="J664" s="59">
        <v>28600</v>
      </c>
      <c r="K664" s="78">
        <f>VLOOKUP(jur[[#This Row],[hwycov_id]],cnf[],10,FALSE)</f>
        <v>28600</v>
      </c>
      <c r="L664" s="229">
        <f t="shared" si="30"/>
        <v>0</v>
      </c>
      <c r="M664" s="228">
        <f t="shared" si="31"/>
        <v>0</v>
      </c>
      <c r="N664" s="228">
        <f t="shared" si="32"/>
        <v>0</v>
      </c>
      <c r="O664" s="59" t="e">
        <f>VLOOKUP(jur[[#This Row],[hwycov_id]],check!$A$2:$P$26,16,FALSE)</f>
        <v>#N/A</v>
      </c>
      <c r="P664" s="59">
        <v>667</v>
      </c>
    </row>
    <row r="665" spans="1:16">
      <c r="A665" s="59">
        <v>2773</v>
      </c>
      <c r="B665" s="59">
        <v>3</v>
      </c>
      <c r="C665" s="59">
        <v>1</v>
      </c>
      <c r="D665" s="59">
        <v>2</v>
      </c>
      <c r="E665" s="59" t="s">
        <v>80</v>
      </c>
      <c r="F665" s="59">
        <v>3</v>
      </c>
      <c r="G665" s="59">
        <v>3</v>
      </c>
      <c r="H665" s="59">
        <v>2</v>
      </c>
      <c r="I665" s="59">
        <v>11</v>
      </c>
      <c r="J665" s="59">
        <v>30000</v>
      </c>
      <c r="K665" s="78">
        <f>VLOOKUP(jur[[#This Row],[hwycov_id]],cnf[],10,FALSE)</f>
        <v>30000</v>
      </c>
      <c r="L665" s="229">
        <f t="shared" si="30"/>
        <v>0</v>
      </c>
      <c r="M665" s="228">
        <f t="shared" si="31"/>
        <v>0</v>
      </c>
      <c r="N665" s="228">
        <f t="shared" si="32"/>
        <v>0</v>
      </c>
      <c r="O665" s="59" t="e">
        <f>VLOOKUP(jur[[#This Row],[hwycov_id]],check!$A$2:$P$26,16,FALSE)</f>
        <v>#N/A</v>
      </c>
      <c r="P665" s="59">
        <v>668</v>
      </c>
    </row>
    <row r="666" spans="1:16">
      <c r="A666" s="59">
        <v>833</v>
      </c>
      <c r="B666" s="59">
        <v>3</v>
      </c>
      <c r="C666" s="59">
        <v>1</v>
      </c>
      <c r="D666" s="59">
        <v>2</v>
      </c>
      <c r="E666" s="59" t="s">
        <v>80</v>
      </c>
      <c r="F666" s="59">
        <v>3</v>
      </c>
      <c r="G666" s="59">
        <v>3</v>
      </c>
      <c r="H666" s="59">
        <v>2</v>
      </c>
      <c r="I666" s="59">
        <v>11</v>
      </c>
      <c r="J666" s="59">
        <v>32300</v>
      </c>
      <c r="K666" s="78">
        <f>VLOOKUP(jur[[#This Row],[hwycov_id]],cnf[],10,FALSE)</f>
        <v>32300</v>
      </c>
      <c r="L666" s="229">
        <f t="shared" si="30"/>
        <v>0</v>
      </c>
      <c r="M666" s="228">
        <f t="shared" si="31"/>
        <v>0</v>
      </c>
      <c r="N666" s="228">
        <f t="shared" si="32"/>
        <v>0</v>
      </c>
      <c r="O666" s="59" t="e">
        <f>VLOOKUP(jur[[#This Row],[hwycov_id]],check!$A$2:$P$26,16,FALSE)</f>
        <v>#N/A</v>
      </c>
      <c r="P666" s="59">
        <v>669</v>
      </c>
    </row>
    <row r="667" spans="1:16">
      <c r="A667" s="59">
        <v>28678</v>
      </c>
      <c r="B667" s="59">
        <v>1</v>
      </c>
      <c r="C667" s="59">
        <v>1</v>
      </c>
      <c r="D667" s="59">
        <v>1</v>
      </c>
      <c r="E667" s="59" t="s">
        <v>78</v>
      </c>
      <c r="F667" s="59">
        <v>1</v>
      </c>
      <c r="G667" s="59">
        <v>5</v>
      </c>
      <c r="H667" s="59">
        <v>2</v>
      </c>
      <c r="I667" s="59">
        <v>11</v>
      </c>
      <c r="J667" s="59">
        <v>59617</v>
      </c>
      <c r="K667" s="78">
        <f>VLOOKUP(jur[[#This Row],[hwycov_id]],cnf[],10,FALSE)</f>
        <v>59617</v>
      </c>
      <c r="L667" s="229">
        <f t="shared" si="30"/>
        <v>0</v>
      </c>
      <c r="M667" s="228">
        <f t="shared" si="31"/>
        <v>0</v>
      </c>
      <c r="N667" s="228">
        <f t="shared" si="32"/>
        <v>0</v>
      </c>
      <c r="O667" s="59" t="e">
        <f>VLOOKUP(jur[[#This Row],[hwycov_id]],check!$A$2:$P$26,16,FALSE)</f>
        <v>#N/A</v>
      </c>
      <c r="P667" s="59">
        <v>670</v>
      </c>
    </row>
    <row r="668" spans="1:16">
      <c r="A668" s="59">
        <v>28676</v>
      </c>
      <c r="B668" s="59">
        <v>1</v>
      </c>
      <c r="C668" s="59">
        <v>1</v>
      </c>
      <c r="D668" s="59">
        <v>1</v>
      </c>
      <c r="E668" s="59" t="s">
        <v>82</v>
      </c>
      <c r="F668" s="59">
        <v>1</v>
      </c>
      <c r="G668" s="59">
        <v>7</v>
      </c>
      <c r="H668" s="59">
        <v>2</v>
      </c>
      <c r="I668" s="59">
        <v>11</v>
      </c>
      <c r="J668" s="59">
        <v>70212</v>
      </c>
      <c r="K668" s="78">
        <f>VLOOKUP(jur[[#This Row],[hwycov_id]],cnf[],10,FALSE)</f>
        <v>70212</v>
      </c>
      <c r="L668" s="229">
        <f t="shared" si="30"/>
        <v>0</v>
      </c>
      <c r="M668" s="228">
        <f t="shared" si="31"/>
        <v>0</v>
      </c>
      <c r="N668" s="228">
        <f t="shared" si="32"/>
        <v>0</v>
      </c>
      <c r="O668" s="59" t="e">
        <f>VLOOKUP(jur[[#This Row],[hwycov_id]],check!$A$2:$P$26,16,FALSE)</f>
        <v>#N/A</v>
      </c>
      <c r="P668" s="59">
        <v>671</v>
      </c>
    </row>
    <row r="669" spans="1:16">
      <c r="A669" s="59">
        <v>28677</v>
      </c>
      <c r="B669" s="59">
        <v>1</v>
      </c>
      <c r="C669" s="59">
        <v>1</v>
      </c>
      <c r="D669" s="59">
        <v>1</v>
      </c>
      <c r="E669" s="59" t="s">
        <v>82</v>
      </c>
      <c r="F669" s="59">
        <v>1</v>
      </c>
      <c r="G669" s="59">
        <v>7</v>
      </c>
      <c r="H669" s="59">
        <v>2</v>
      </c>
      <c r="I669" s="59">
        <v>11</v>
      </c>
      <c r="J669" s="59">
        <v>73385</v>
      </c>
      <c r="K669" s="78">
        <f>VLOOKUP(jur[[#This Row],[hwycov_id]],cnf[],10,FALSE)</f>
        <v>73385</v>
      </c>
      <c r="L669" s="229">
        <f t="shared" si="30"/>
        <v>0</v>
      </c>
      <c r="M669" s="228">
        <f t="shared" si="31"/>
        <v>0</v>
      </c>
      <c r="N669" s="228">
        <f t="shared" si="32"/>
        <v>0</v>
      </c>
      <c r="O669" s="59" t="e">
        <f>VLOOKUP(jur[[#This Row],[hwycov_id]],check!$A$2:$P$26,16,FALSE)</f>
        <v>#N/A</v>
      </c>
      <c r="P669" s="59">
        <v>672</v>
      </c>
    </row>
    <row r="670" spans="1:16">
      <c r="A670" s="59">
        <v>28706</v>
      </c>
      <c r="B670" s="59">
        <v>1</v>
      </c>
      <c r="C670" s="59">
        <v>1</v>
      </c>
      <c r="D670" s="59">
        <v>1</v>
      </c>
      <c r="E670" s="59" t="s">
        <v>78</v>
      </c>
      <c r="F670" s="59">
        <v>1</v>
      </c>
      <c r="G670" s="59">
        <v>7</v>
      </c>
      <c r="H670" s="59">
        <v>2</v>
      </c>
      <c r="I670" s="59">
        <v>11</v>
      </c>
      <c r="J670" s="59">
        <v>78827</v>
      </c>
      <c r="K670" s="78">
        <f>VLOOKUP(jur[[#This Row],[hwycov_id]],cnf[],10,FALSE)</f>
        <v>78827</v>
      </c>
      <c r="L670" s="229">
        <f t="shared" si="30"/>
        <v>0</v>
      </c>
      <c r="M670" s="228">
        <f t="shared" si="31"/>
        <v>0</v>
      </c>
      <c r="N670" s="228">
        <f t="shared" si="32"/>
        <v>0</v>
      </c>
      <c r="O670" s="59" t="e">
        <f>VLOOKUP(jur[[#This Row],[hwycov_id]],check!$A$2:$P$26,16,FALSE)</f>
        <v>#N/A</v>
      </c>
      <c r="P670" s="59">
        <v>673</v>
      </c>
    </row>
    <row r="671" spans="1:16">
      <c r="A671" s="59">
        <v>28695</v>
      </c>
      <c r="B671" s="59">
        <v>1</v>
      </c>
      <c r="C671" s="59">
        <v>1</v>
      </c>
      <c r="D671" s="59">
        <v>1</v>
      </c>
      <c r="E671" s="59" t="s">
        <v>78</v>
      </c>
      <c r="F671" s="59">
        <v>1</v>
      </c>
      <c r="G671" s="59">
        <v>8</v>
      </c>
      <c r="H671" s="59">
        <v>2</v>
      </c>
      <c r="I671" s="59">
        <v>11</v>
      </c>
      <c r="J671" s="59">
        <v>80770</v>
      </c>
      <c r="K671" s="78">
        <f>VLOOKUP(jur[[#This Row],[hwycov_id]],cnf[],10,FALSE)</f>
        <v>80770</v>
      </c>
      <c r="L671" s="229">
        <f t="shared" si="30"/>
        <v>0</v>
      </c>
      <c r="M671" s="228">
        <f t="shared" si="31"/>
        <v>0</v>
      </c>
      <c r="N671" s="228">
        <f t="shared" si="32"/>
        <v>0</v>
      </c>
      <c r="O671" s="59" t="e">
        <f>VLOOKUP(jur[[#This Row],[hwycov_id]],check!$A$2:$P$26,16,FALSE)</f>
        <v>#N/A</v>
      </c>
      <c r="P671" s="59">
        <v>674</v>
      </c>
    </row>
    <row r="672" spans="1:16">
      <c r="A672" s="59">
        <v>28718</v>
      </c>
      <c r="B672" s="59">
        <v>1</v>
      </c>
      <c r="C672" s="59">
        <v>1</v>
      </c>
      <c r="D672" s="59">
        <v>1</v>
      </c>
      <c r="E672" s="59" t="s">
        <v>78</v>
      </c>
      <c r="F672" s="59">
        <v>1</v>
      </c>
      <c r="G672" s="59">
        <v>8</v>
      </c>
      <c r="H672" s="59">
        <v>2</v>
      </c>
      <c r="I672" s="59">
        <v>11</v>
      </c>
      <c r="J672" s="59">
        <v>85520</v>
      </c>
      <c r="K672" s="78">
        <f>VLOOKUP(jur[[#This Row],[hwycov_id]],cnf[],10,FALSE)</f>
        <v>85520</v>
      </c>
      <c r="L672" s="229">
        <f t="shared" si="30"/>
        <v>0</v>
      </c>
      <c r="M672" s="228">
        <f t="shared" si="31"/>
        <v>0</v>
      </c>
      <c r="N672" s="228">
        <f t="shared" si="32"/>
        <v>0</v>
      </c>
      <c r="O672" s="59" t="e">
        <f>VLOOKUP(jur[[#This Row],[hwycov_id]],check!$A$2:$P$26,16,FALSE)</f>
        <v>#N/A</v>
      </c>
      <c r="P672" s="59">
        <v>675</v>
      </c>
    </row>
    <row r="673" spans="1:16">
      <c r="A673" s="59">
        <v>20743</v>
      </c>
      <c r="B673" s="59">
        <v>1</v>
      </c>
      <c r="C673" s="59">
        <v>1</v>
      </c>
      <c r="D673" s="59">
        <v>1</v>
      </c>
      <c r="E673" s="59" t="s">
        <v>78</v>
      </c>
      <c r="F673" s="59">
        <v>1</v>
      </c>
      <c r="G673" s="59">
        <v>9</v>
      </c>
      <c r="H673" s="59">
        <v>2</v>
      </c>
      <c r="I673" s="59">
        <v>11</v>
      </c>
      <c r="J673" s="59">
        <v>91540</v>
      </c>
      <c r="K673" s="78">
        <f>VLOOKUP(jur[[#This Row],[hwycov_id]],cnf[],10,FALSE)</f>
        <v>91540</v>
      </c>
      <c r="L673" s="229">
        <f t="shared" si="30"/>
        <v>0</v>
      </c>
      <c r="M673" s="228">
        <f t="shared" si="31"/>
        <v>0</v>
      </c>
      <c r="N673" s="228">
        <f t="shared" si="32"/>
        <v>0</v>
      </c>
      <c r="O673" s="59" t="e">
        <f>VLOOKUP(jur[[#This Row],[hwycov_id]],check!$A$2:$P$26,16,FALSE)</f>
        <v>#N/A</v>
      </c>
      <c r="P673" s="59">
        <v>676</v>
      </c>
    </row>
    <row r="674" spans="1:16">
      <c r="A674" s="59">
        <v>28717</v>
      </c>
      <c r="B674" s="59">
        <v>1</v>
      </c>
      <c r="C674" s="59">
        <v>1</v>
      </c>
      <c r="D674" s="59">
        <v>1</v>
      </c>
      <c r="E674" s="59" t="s">
        <v>78</v>
      </c>
      <c r="F674" s="59">
        <v>1</v>
      </c>
      <c r="G674" s="59">
        <v>9</v>
      </c>
      <c r="H674" s="59">
        <v>2</v>
      </c>
      <c r="I674" s="59">
        <v>11</v>
      </c>
      <c r="J674" s="59">
        <v>96037</v>
      </c>
      <c r="K674" s="78">
        <f>VLOOKUP(jur[[#This Row],[hwycov_id]],cnf[],10,FALSE)</f>
        <v>96037</v>
      </c>
      <c r="L674" s="229">
        <f t="shared" si="30"/>
        <v>0</v>
      </c>
      <c r="M674" s="228">
        <f t="shared" si="31"/>
        <v>0</v>
      </c>
      <c r="N674" s="228">
        <f t="shared" si="32"/>
        <v>0</v>
      </c>
      <c r="O674" s="59" t="e">
        <f>VLOOKUP(jur[[#This Row],[hwycov_id]],check!$A$2:$P$26,16,FALSE)</f>
        <v>#N/A</v>
      </c>
      <c r="P674" s="59">
        <v>677</v>
      </c>
    </row>
    <row r="675" spans="1:16">
      <c r="A675" s="59">
        <v>813</v>
      </c>
      <c r="B675" s="59">
        <v>1</v>
      </c>
      <c r="C675" s="59">
        <v>1</v>
      </c>
      <c r="D675" s="59">
        <v>1</v>
      </c>
      <c r="E675" s="59" t="s">
        <v>78</v>
      </c>
      <c r="F675" s="59">
        <v>1</v>
      </c>
      <c r="G675" s="59">
        <v>10</v>
      </c>
      <c r="H675" s="59">
        <v>2</v>
      </c>
      <c r="I675" s="59">
        <v>11</v>
      </c>
      <c r="J675" s="59">
        <v>101839</v>
      </c>
      <c r="K675" s="78">
        <f>VLOOKUP(jur[[#This Row],[hwycov_id]],cnf[],10,FALSE)</f>
        <v>101839</v>
      </c>
      <c r="L675" s="229">
        <f t="shared" si="30"/>
        <v>0</v>
      </c>
      <c r="M675" s="228">
        <f t="shared" si="31"/>
        <v>0</v>
      </c>
      <c r="N675" s="228">
        <f t="shared" si="32"/>
        <v>0</v>
      </c>
      <c r="O675" s="59" t="e">
        <f>VLOOKUP(jur[[#This Row],[hwycov_id]],check!$A$2:$P$26,16,FALSE)</f>
        <v>#N/A</v>
      </c>
      <c r="P675" s="59">
        <v>678</v>
      </c>
    </row>
    <row r="676" spans="1:16">
      <c r="A676" s="59">
        <v>20789</v>
      </c>
      <c r="B676" s="59">
        <v>1</v>
      </c>
      <c r="C676" s="59">
        <v>1</v>
      </c>
      <c r="D676" s="59">
        <v>1</v>
      </c>
      <c r="E676" s="59" t="s">
        <v>78</v>
      </c>
      <c r="F676" s="59">
        <v>1</v>
      </c>
      <c r="G676" s="59">
        <v>10</v>
      </c>
      <c r="H676" s="59">
        <v>2</v>
      </c>
      <c r="I676" s="59">
        <v>11</v>
      </c>
      <c r="J676" s="59">
        <v>102387</v>
      </c>
      <c r="K676" s="78">
        <f>VLOOKUP(jur[[#This Row],[hwycov_id]],cnf[],10,FALSE)</f>
        <v>102387</v>
      </c>
      <c r="L676" s="229">
        <f t="shared" si="30"/>
        <v>0</v>
      </c>
      <c r="M676" s="228">
        <f t="shared" si="31"/>
        <v>0</v>
      </c>
      <c r="N676" s="228">
        <f t="shared" si="32"/>
        <v>0</v>
      </c>
      <c r="O676" s="59" t="e">
        <f>VLOOKUP(jur[[#This Row],[hwycov_id]],check!$A$2:$P$26,16,FALSE)</f>
        <v>#N/A</v>
      </c>
      <c r="P676" s="59">
        <v>679</v>
      </c>
    </row>
    <row r="677" spans="1:16">
      <c r="A677" s="59">
        <v>28727</v>
      </c>
      <c r="B677" s="59">
        <v>1</v>
      </c>
      <c r="C677" s="59">
        <v>1</v>
      </c>
      <c r="D677" s="59">
        <v>1</v>
      </c>
      <c r="E677" s="59" t="s">
        <v>82</v>
      </c>
      <c r="F677" s="59">
        <v>1</v>
      </c>
      <c r="G677" s="59">
        <v>10</v>
      </c>
      <c r="H677" s="59">
        <v>2</v>
      </c>
      <c r="I677" s="59">
        <v>11</v>
      </c>
      <c r="J677" s="59">
        <v>102763</v>
      </c>
      <c r="K677" s="78">
        <f>VLOOKUP(jur[[#This Row],[hwycov_id]],cnf[],10,FALSE)</f>
        <v>102763</v>
      </c>
      <c r="L677" s="229">
        <f t="shared" si="30"/>
        <v>0</v>
      </c>
      <c r="M677" s="228">
        <f t="shared" si="31"/>
        <v>0</v>
      </c>
      <c r="N677" s="228">
        <f t="shared" si="32"/>
        <v>0</v>
      </c>
      <c r="O677" s="59" t="e">
        <f>VLOOKUP(jur[[#This Row],[hwycov_id]],check!$A$2:$P$26,16,FALSE)</f>
        <v>#N/A</v>
      </c>
      <c r="P677" s="59">
        <v>680</v>
      </c>
    </row>
    <row r="678" spans="1:16">
      <c r="A678" s="59">
        <v>28726</v>
      </c>
      <c r="B678" s="59">
        <v>1</v>
      </c>
      <c r="C678" s="59">
        <v>1</v>
      </c>
      <c r="D678" s="59">
        <v>1</v>
      </c>
      <c r="E678" s="59" t="s">
        <v>82</v>
      </c>
      <c r="F678" s="59">
        <v>1</v>
      </c>
      <c r="G678" s="59">
        <v>10</v>
      </c>
      <c r="H678" s="59">
        <v>2</v>
      </c>
      <c r="I678" s="59">
        <v>11</v>
      </c>
      <c r="J678" s="59">
        <v>105471</v>
      </c>
      <c r="K678" s="78">
        <f>VLOOKUP(jur[[#This Row],[hwycov_id]],cnf[],10,FALSE)</f>
        <v>105471</v>
      </c>
      <c r="L678" s="229">
        <f t="shared" si="30"/>
        <v>0</v>
      </c>
      <c r="M678" s="228">
        <f t="shared" si="31"/>
        <v>0</v>
      </c>
      <c r="N678" s="228">
        <f t="shared" si="32"/>
        <v>0</v>
      </c>
      <c r="O678" s="59" t="e">
        <f>VLOOKUP(jur[[#This Row],[hwycov_id]],check!$A$2:$P$26,16,FALSE)</f>
        <v>#N/A</v>
      </c>
      <c r="P678" s="59">
        <v>681</v>
      </c>
    </row>
    <row r="679" spans="1:16">
      <c r="A679" s="59">
        <v>20790</v>
      </c>
      <c r="B679" s="59">
        <v>1</v>
      </c>
      <c r="C679" s="59">
        <v>1</v>
      </c>
      <c r="D679" s="59">
        <v>1</v>
      </c>
      <c r="E679" s="59" t="s">
        <v>82</v>
      </c>
      <c r="F679" s="59">
        <v>1</v>
      </c>
      <c r="G679" s="59">
        <v>10</v>
      </c>
      <c r="H679" s="59">
        <v>2</v>
      </c>
      <c r="I679" s="59">
        <v>11</v>
      </c>
      <c r="J679" s="59">
        <v>109314</v>
      </c>
      <c r="K679" s="78">
        <f>VLOOKUP(jur[[#This Row],[hwycov_id]],cnf[],10,FALSE)</f>
        <v>109314</v>
      </c>
      <c r="L679" s="229">
        <f t="shared" si="30"/>
        <v>0</v>
      </c>
      <c r="M679" s="228">
        <f t="shared" si="31"/>
        <v>0</v>
      </c>
      <c r="N679" s="228">
        <f t="shared" si="32"/>
        <v>0</v>
      </c>
      <c r="O679" s="59" t="e">
        <f>VLOOKUP(jur[[#This Row],[hwycov_id]],check!$A$2:$P$26,16,FALSE)</f>
        <v>#N/A</v>
      </c>
      <c r="P679" s="59">
        <v>682</v>
      </c>
    </row>
    <row r="680" spans="1:16">
      <c r="A680" s="59">
        <v>815</v>
      </c>
      <c r="B680" s="59">
        <v>1</v>
      </c>
      <c r="C680" s="59">
        <v>1</v>
      </c>
      <c r="D680" s="59">
        <v>1</v>
      </c>
      <c r="E680" s="59" t="s">
        <v>82</v>
      </c>
      <c r="F680" s="59">
        <v>1</v>
      </c>
      <c r="G680" s="59">
        <v>10</v>
      </c>
      <c r="H680" s="59">
        <v>2</v>
      </c>
      <c r="I680" s="59">
        <v>11</v>
      </c>
      <c r="J680" s="59">
        <v>111954</v>
      </c>
      <c r="K680" s="78">
        <f>VLOOKUP(jur[[#This Row],[hwycov_id]],cnf[],10,FALSE)</f>
        <v>111954</v>
      </c>
      <c r="L680" s="229">
        <f t="shared" si="30"/>
        <v>0</v>
      </c>
      <c r="M680" s="228">
        <f t="shared" si="31"/>
        <v>0</v>
      </c>
      <c r="N680" s="228">
        <f t="shared" si="32"/>
        <v>0</v>
      </c>
      <c r="O680" s="59" t="e">
        <f>VLOOKUP(jur[[#This Row],[hwycov_id]],check!$A$2:$P$26,16,FALSE)</f>
        <v>#N/A</v>
      </c>
      <c r="P680" s="59">
        <v>683</v>
      </c>
    </row>
    <row r="681" spans="1:16">
      <c r="A681" s="59">
        <v>20741</v>
      </c>
      <c r="B681" s="59">
        <v>1</v>
      </c>
      <c r="C681" s="59">
        <v>1</v>
      </c>
      <c r="D681" s="59">
        <v>1</v>
      </c>
      <c r="E681" s="59" t="s">
        <v>82</v>
      </c>
      <c r="F681" s="59">
        <v>1</v>
      </c>
      <c r="G681" s="59">
        <v>10</v>
      </c>
      <c r="H681" s="59">
        <v>2</v>
      </c>
      <c r="I681" s="59">
        <v>11</v>
      </c>
      <c r="J681" s="59">
        <v>112918</v>
      </c>
      <c r="K681" s="78">
        <f>VLOOKUP(jur[[#This Row],[hwycov_id]],cnf[],10,FALSE)</f>
        <v>112918</v>
      </c>
      <c r="L681" s="229">
        <f t="shared" si="30"/>
        <v>0</v>
      </c>
      <c r="M681" s="228">
        <f t="shared" si="31"/>
        <v>0</v>
      </c>
      <c r="N681" s="228">
        <f t="shared" si="32"/>
        <v>0</v>
      </c>
      <c r="O681" s="59" t="e">
        <f>VLOOKUP(jur[[#This Row],[hwycov_id]],check!$A$2:$P$26,16,FALSE)</f>
        <v>#N/A</v>
      </c>
      <c r="P681" s="59">
        <v>684</v>
      </c>
    </row>
    <row r="682" spans="1:16">
      <c r="A682" s="59">
        <v>716</v>
      </c>
      <c r="B682" s="59">
        <v>1</v>
      </c>
      <c r="C682" s="59">
        <v>1</v>
      </c>
      <c r="D682" s="59">
        <v>1</v>
      </c>
      <c r="E682" s="59" t="s">
        <v>82</v>
      </c>
      <c r="F682" s="59">
        <v>1</v>
      </c>
      <c r="G682" s="59">
        <v>10</v>
      </c>
      <c r="H682" s="59">
        <v>2</v>
      </c>
      <c r="I682" s="59">
        <v>11</v>
      </c>
      <c r="J682" s="59">
        <v>125971</v>
      </c>
      <c r="K682" s="78">
        <f>VLOOKUP(jur[[#This Row],[hwycov_id]],cnf[],10,FALSE)</f>
        <v>125971</v>
      </c>
      <c r="L682" s="229">
        <f t="shared" si="30"/>
        <v>0</v>
      </c>
      <c r="M682" s="228">
        <f t="shared" si="31"/>
        <v>0</v>
      </c>
      <c r="N682" s="228">
        <f t="shared" si="32"/>
        <v>0</v>
      </c>
      <c r="O682" s="59" t="e">
        <f>VLOOKUP(jur[[#This Row],[hwycov_id]],check!$A$2:$P$26,16,FALSE)</f>
        <v>#N/A</v>
      </c>
      <c r="P682" s="59">
        <v>685</v>
      </c>
    </row>
    <row r="683" spans="1:16">
      <c r="A683" s="59">
        <v>27432</v>
      </c>
      <c r="B683" s="59">
        <v>7</v>
      </c>
      <c r="C683" s="59">
        <v>1</v>
      </c>
      <c r="D683" s="59">
        <v>2</v>
      </c>
      <c r="E683" s="59" t="s">
        <v>80</v>
      </c>
      <c r="F683" s="59">
        <v>4</v>
      </c>
      <c r="G683" s="59">
        <v>0</v>
      </c>
      <c r="H683" s="59">
        <v>6</v>
      </c>
      <c r="I683" s="59">
        <v>12</v>
      </c>
      <c r="J683" s="59">
        <v>700</v>
      </c>
      <c r="K683" s="78">
        <f>VLOOKUP(jur[[#This Row],[hwycov_id]],cnf[],10,FALSE)</f>
        <v>700</v>
      </c>
      <c r="L683" s="229">
        <f t="shared" si="30"/>
        <v>0</v>
      </c>
      <c r="M683" s="228">
        <f t="shared" si="31"/>
        <v>0</v>
      </c>
      <c r="N683" s="228">
        <f t="shared" si="32"/>
        <v>0</v>
      </c>
      <c r="O683" s="59" t="e">
        <f>VLOOKUP(jur[[#This Row],[hwycov_id]],check!$A$2:$P$26,16,FALSE)</f>
        <v>#N/A</v>
      </c>
      <c r="P683" s="59">
        <v>686</v>
      </c>
    </row>
    <row r="684" spans="1:16">
      <c r="A684" s="59">
        <v>28506</v>
      </c>
      <c r="B684" s="59">
        <v>9</v>
      </c>
      <c r="C684" s="59">
        <v>1</v>
      </c>
      <c r="D684" s="59">
        <v>1</v>
      </c>
      <c r="E684" s="59" t="s">
        <v>78</v>
      </c>
      <c r="F684" s="59">
        <v>2</v>
      </c>
      <c r="G684" s="59">
        <v>0</v>
      </c>
      <c r="H684" s="59">
        <v>6</v>
      </c>
      <c r="I684" s="59">
        <v>12</v>
      </c>
      <c r="J684" s="59">
        <v>1923</v>
      </c>
      <c r="K684" s="78">
        <f>VLOOKUP(jur[[#This Row],[hwycov_id]],cnf[],10,FALSE)</f>
        <v>1923</v>
      </c>
      <c r="L684" s="229">
        <f t="shared" si="30"/>
        <v>0</v>
      </c>
      <c r="M684" s="228">
        <f t="shared" si="31"/>
        <v>0</v>
      </c>
      <c r="N684" s="228">
        <f t="shared" si="32"/>
        <v>0</v>
      </c>
      <c r="O684" s="59" t="e">
        <f>VLOOKUP(jur[[#This Row],[hwycov_id]],check!$A$2:$P$26,16,FALSE)</f>
        <v>#N/A</v>
      </c>
      <c r="P684" s="59">
        <v>687</v>
      </c>
    </row>
    <row r="685" spans="1:16">
      <c r="A685" s="59">
        <v>28530</v>
      </c>
      <c r="B685" s="59">
        <v>9</v>
      </c>
      <c r="C685" s="59">
        <v>1</v>
      </c>
      <c r="D685" s="59">
        <v>1</v>
      </c>
      <c r="E685" s="59" t="s">
        <v>78</v>
      </c>
      <c r="F685" s="59">
        <v>2</v>
      </c>
      <c r="G685" s="59">
        <v>0</v>
      </c>
      <c r="H685" s="59">
        <v>6</v>
      </c>
      <c r="I685" s="59">
        <v>12</v>
      </c>
      <c r="J685" s="59">
        <v>2931</v>
      </c>
      <c r="K685" s="78">
        <f>VLOOKUP(jur[[#This Row],[hwycov_id]],cnf[],10,FALSE)</f>
        <v>2931</v>
      </c>
      <c r="L685" s="229">
        <f t="shared" si="30"/>
        <v>0</v>
      </c>
      <c r="M685" s="228">
        <f t="shared" si="31"/>
        <v>0</v>
      </c>
      <c r="N685" s="228">
        <f t="shared" si="32"/>
        <v>0</v>
      </c>
      <c r="O685" s="59" t="e">
        <f>VLOOKUP(jur[[#This Row],[hwycov_id]],check!$A$2:$P$26,16,FALSE)</f>
        <v>#N/A</v>
      </c>
      <c r="P685" s="59">
        <v>688</v>
      </c>
    </row>
    <row r="686" spans="1:16">
      <c r="A686" s="59">
        <v>20491</v>
      </c>
      <c r="B686" s="59">
        <v>7</v>
      </c>
      <c r="C686" s="59">
        <v>1</v>
      </c>
      <c r="D686" s="59">
        <v>2</v>
      </c>
      <c r="E686" s="59" t="s">
        <v>80</v>
      </c>
      <c r="F686" s="59">
        <v>4</v>
      </c>
      <c r="G686" s="59">
        <v>0</v>
      </c>
      <c r="H686" s="59">
        <v>6</v>
      </c>
      <c r="I686" s="59">
        <v>12</v>
      </c>
      <c r="J686" s="59">
        <v>3000</v>
      </c>
      <c r="K686" s="78">
        <f>VLOOKUP(jur[[#This Row],[hwycov_id]],cnf[],10,FALSE)</f>
        <v>3000</v>
      </c>
      <c r="L686" s="229">
        <f t="shared" si="30"/>
        <v>0</v>
      </c>
      <c r="M686" s="228">
        <f t="shared" si="31"/>
        <v>0</v>
      </c>
      <c r="N686" s="228">
        <f t="shared" si="32"/>
        <v>0</v>
      </c>
      <c r="O686" s="59" t="e">
        <f>VLOOKUP(jur[[#This Row],[hwycov_id]],check!$A$2:$P$26,16,FALSE)</f>
        <v>#N/A</v>
      </c>
      <c r="P686" s="59">
        <v>689</v>
      </c>
    </row>
    <row r="687" spans="1:16">
      <c r="A687" s="59">
        <v>28489</v>
      </c>
      <c r="B687" s="59">
        <v>9</v>
      </c>
      <c r="C687" s="59">
        <v>1</v>
      </c>
      <c r="D687" s="59">
        <v>1</v>
      </c>
      <c r="E687" s="59" t="s">
        <v>78</v>
      </c>
      <c r="F687" s="59">
        <v>2</v>
      </c>
      <c r="G687" s="59">
        <v>0</v>
      </c>
      <c r="H687" s="59">
        <v>6</v>
      </c>
      <c r="I687" s="59">
        <v>12</v>
      </c>
      <c r="J687" s="59">
        <v>3776</v>
      </c>
      <c r="K687" s="78">
        <f>VLOOKUP(jur[[#This Row],[hwycov_id]],cnf[],10,FALSE)</f>
        <v>3776</v>
      </c>
      <c r="L687" s="229">
        <f t="shared" si="30"/>
        <v>0</v>
      </c>
      <c r="M687" s="228">
        <f t="shared" si="31"/>
        <v>0</v>
      </c>
      <c r="N687" s="228">
        <f t="shared" si="32"/>
        <v>0</v>
      </c>
      <c r="O687" s="59" t="e">
        <f>VLOOKUP(jur[[#This Row],[hwycov_id]],check!$A$2:$P$26,16,FALSE)</f>
        <v>#N/A</v>
      </c>
      <c r="P687" s="59">
        <v>690</v>
      </c>
    </row>
    <row r="688" spans="1:16">
      <c r="A688" s="59">
        <v>7277</v>
      </c>
      <c r="B688" s="59">
        <v>5</v>
      </c>
      <c r="C688" s="59">
        <v>1</v>
      </c>
      <c r="D688" s="59">
        <v>2</v>
      </c>
      <c r="E688" s="59" t="s">
        <v>80</v>
      </c>
      <c r="F688" s="59">
        <v>4</v>
      </c>
      <c r="G688" s="59">
        <v>0</v>
      </c>
      <c r="H688" s="59">
        <v>6</v>
      </c>
      <c r="I688" s="59">
        <v>12</v>
      </c>
      <c r="J688" s="59">
        <v>3800</v>
      </c>
      <c r="K688" s="78">
        <f>VLOOKUP(jur[[#This Row],[hwycov_id]],cnf[],10,FALSE)</f>
        <v>3800</v>
      </c>
      <c r="L688" s="229">
        <f t="shared" si="30"/>
        <v>0</v>
      </c>
      <c r="M688" s="228">
        <f t="shared" si="31"/>
        <v>0</v>
      </c>
      <c r="N688" s="228">
        <f t="shared" si="32"/>
        <v>0</v>
      </c>
      <c r="O688" s="59" t="e">
        <f>VLOOKUP(jur[[#This Row],[hwycov_id]],check!$A$2:$P$26,16,FALSE)</f>
        <v>#N/A</v>
      </c>
      <c r="P688" s="59">
        <v>691</v>
      </c>
    </row>
    <row r="689" spans="1:16">
      <c r="A689" s="59">
        <v>6328</v>
      </c>
      <c r="B689" s="59">
        <v>5</v>
      </c>
      <c r="C689" s="59">
        <v>1</v>
      </c>
      <c r="D689" s="59">
        <v>2</v>
      </c>
      <c r="E689" s="59" t="s">
        <v>80</v>
      </c>
      <c r="F689" s="59">
        <v>4</v>
      </c>
      <c r="G689" s="59">
        <v>0</v>
      </c>
      <c r="H689" s="59">
        <v>6</v>
      </c>
      <c r="I689" s="59">
        <v>12</v>
      </c>
      <c r="J689" s="59">
        <v>4200</v>
      </c>
      <c r="K689" s="78">
        <f>VLOOKUP(jur[[#This Row],[hwycov_id]],cnf[],10,FALSE)</f>
        <v>4200</v>
      </c>
      <c r="L689" s="229">
        <f t="shared" si="30"/>
        <v>0</v>
      </c>
      <c r="M689" s="228">
        <f t="shared" si="31"/>
        <v>0</v>
      </c>
      <c r="N689" s="228">
        <f t="shared" si="32"/>
        <v>0</v>
      </c>
      <c r="O689" s="59" t="e">
        <f>VLOOKUP(jur[[#This Row],[hwycov_id]],check!$A$2:$P$26,16,FALSE)</f>
        <v>#N/A</v>
      </c>
      <c r="P689" s="59">
        <v>692</v>
      </c>
    </row>
    <row r="690" spans="1:16">
      <c r="A690" s="59">
        <v>28507</v>
      </c>
      <c r="B690" s="59">
        <v>9</v>
      </c>
      <c r="C690" s="59">
        <v>1</v>
      </c>
      <c r="D690" s="59">
        <v>1</v>
      </c>
      <c r="E690" s="59" t="s">
        <v>78</v>
      </c>
      <c r="F690" s="59">
        <v>2</v>
      </c>
      <c r="G690" s="59">
        <v>0</v>
      </c>
      <c r="H690" s="59">
        <v>6</v>
      </c>
      <c r="I690" s="59">
        <v>12</v>
      </c>
      <c r="J690" s="59">
        <v>4569</v>
      </c>
      <c r="K690" s="78">
        <f>VLOOKUP(jur[[#This Row],[hwycov_id]],cnf[],10,FALSE)</f>
        <v>4569</v>
      </c>
      <c r="L690" s="229">
        <f t="shared" si="30"/>
        <v>0</v>
      </c>
      <c r="M690" s="228">
        <f t="shared" si="31"/>
        <v>0</v>
      </c>
      <c r="N690" s="228">
        <f t="shared" si="32"/>
        <v>0</v>
      </c>
      <c r="O690" s="59" t="e">
        <f>VLOOKUP(jur[[#This Row],[hwycov_id]],check!$A$2:$P$26,16,FALSE)</f>
        <v>#N/A</v>
      </c>
      <c r="P690" s="59">
        <v>693</v>
      </c>
    </row>
    <row r="691" spans="1:16">
      <c r="A691" s="59">
        <v>12240</v>
      </c>
      <c r="B691" s="59">
        <v>4</v>
      </c>
      <c r="C691" s="59">
        <v>1</v>
      </c>
      <c r="D691" s="59">
        <v>2</v>
      </c>
      <c r="E691" s="59" t="s">
        <v>80</v>
      </c>
      <c r="F691" s="59">
        <v>4</v>
      </c>
      <c r="G691" s="59">
        <v>0</v>
      </c>
      <c r="H691" s="59">
        <v>6</v>
      </c>
      <c r="I691" s="59">
        <v>12</v>
      </c>
      <c r="J691" s="59">
        <v>4900</v>
      </c>
      <c r="K691" s="78">
        <f>VLOOKUP(jur[[#This Row],[hwycov_id]],cnf[],10,FALSE)</f>
        <v>4900</v>
      </c>
      <c r="L691" s="229">
        <f t="shared" si="30"/>
        <v>0</v>
      </c>
      <c r="M691" s="228">
        <f t="shared" si="31"/>
        <v>0</v>
      </c>
      <c r="N691" s="228">
        <f t="shared" si="32"/>
        <v>0</v>
      </c>
      <c r="O691" s="59" t="e">
        <f>VLOOKUP(jur[[#This Row],[hwycov_id]],check!$A$2:$P$26,16,FALSE)</f>
        <v>#N/A</v>
      </c>
      <c r="P691" s="59">
        <v>694</v>
      </c>
    </row>
    <row r="692" spans="1:16">
      <c r="A692" s="59">
        <v>28498</v>
      </c>
      <c r="B692" s="59">
        <v>9</v>
      </c>
      <c r="C692" s="59">
        <v>1</v>
      </c>
      <c r="D692" s="59">
        <v>1</v>
      </c>
      <c r="E692" s="59" t="s">
        <v>78</v>
      </c>
      <c r="F692" s="59">
        <v>2</v>
      </c>
      <c r="G692" s="59">
        <v>0</v>
      </c>
      <c r="H692" s="59">
        <v>6</v>
      </c>
      <c r="I692" s="59">
        <v>12</v>
      </c>
      <c r="J692" s="59">
        <v>5190</v>
      </c>
      <c r="K692" s="78">
        <f>VLOOKUP(jur[[#This Row],[hwycov_id]],cnf[],10,FALSE)</f>
        <v>5190</v>
      </c>
      <c r="L692" s="229">
        <f t="shared" si="30"/>
        <v>0</v>
      </c>
      <c r="M692" s="228">
        <f t="shared" si="31"/>
        <v>0</v>
      </c>
      <c r="N692" s="228">
        <f t="shared" si="32"/>
        <v>0</v>
      </c>
      <c r="O692" s="59" t="e">
        <f>VLOOKUP(jur[[#This Row],[hwycov_id]],check!$A$2:$P$26,16,FALSE)</f>
        <v>#N/A</v>
      </c>
      <c r="P692" s="59">
        <v>695</v>
      </c>
    </row>
    <row r="693" spans="1:16">
      <c r="A693" s="59">
        <v>28537</v>
      </c>
      <c r="B693" s="59">
        <v>9</v>
      </c>
      <c r="C693" s="59">
        <v>1</v>
      </c>
      <c r="D693" s="59">
        <v>1</v>
      </c>
      <c r="E693" s="59" t="s">
        <v>78</v>
      </c>
      <c r="F693" s="59">
        <v>2</v>
      </c>
      <c r="G693" s="59">
        <v>0</v>
      </c>
      <c r="H693" s="59">
        <v>6</v>
      </c>
      <c r="I693" s="59">
        <v>12</v>
      </c>
      <c r="J693" s="59">
        <v>5331</v>
      </c>
      <c r="K693" s="78">
        <f>VLOOKUP(jur[[#This Row],[hwycov_id]],cnf[],10,FALSE)</f>
        <v>5331</v>
      </c>
      <c r="L693" s="229">
        <f t="shared" si="30"/>
        <v>0</v>
      </c>
      <c r="M693" s="228">
        <f t="shared" si="31"/>
        <v>0</v>
      </c>
      <c r="N693" s="228">
        <f t="shared" si="32"/>
        <v>0</v>
      </c>
      <c r="O693" s="59" t="e">
        <f>VLOOKUP(jur[[#This Row],[hwycov_id]],check!$A$2:$P$26,16,FALSE)</f>
        <v>#N/A</v>
      </c>
      <c r="P693" s="59">
        <v>696</v>
      </c>
    </row>
    <row r="694" spans="1:16">
      <c r="A694" s="59">
        <v>2500</v>
      </c>
      <c r="B694" s="59">
        <v>9</v>
      </c>
      <c r="C694" s="59">
        <v>1</v>
      </c>
      <c r="D694" s="59">
        <v>1</v>
      </c>
      <c r="E694" s="59" t="s">
        <v>78</v>
      </c>
      <c r="F694" s="59">
        <v>2</v>
      </c>
      <c r="G694" s="59">
        <v>0</v>
      </c>
      <c r="H694" s="59">
        <v>6</v>
      </c>
      <c r="I694" s="59">
        <v>12</v>
      </c>
      <c r="J694" s="59">
        <v>6385</v>
      </c>
      <c r="K694" s="78">
        <f>VLOOKUP(jur[[#This Row],[hwycov_id]],cnf[],10,FALSE)</f>
        <v>6385</v>
      </c>
      <c r="L694" s="229">
        <f t="shared" si="30"/>
        <v>0</v>
      </c>
      <c r="M694" s="228">
        <f t="shared" si="31"/>
        <v>0</v>
      </c>
      <c r="N694" s="228">
        <f t="shared" si="32"/>
        <v>0</v>
      </c>
      <c r="O694" s="59" t="e">
        <f>VLOOKUP(jur[[#This Row],[hwycov_id]],check!$A$2:$P$26,16,FALSE)</f>
        <v>#N/A</v>
      </c>
      <c r="P694" s="59">
        <v>697</v>
      </c>
    </row>
    <row r="695" spans="1:16">
      <c r="A695" s="59">
        <v>12223</v>
      </c>
      <c r="B695" s="59">
        <v>9</v>
      </c>
      <c r="C695" s="59">
        <v>1</v>
      </c>
      <c r="D695" s="59">
        <v>1</v>
      </c>
      <c r="E695" s="59" t="s">
        <v>78</v>
      </c>
      <c r="F695" s="59">
        <v>2</v>
      </c>
      <c r="G695" s="59">
        <v>0</v>
      </c>
      <c r="H695" s="59">
        <v>6</v>
      </c>
      <c r="I695" s="59">
        <v>12</v>
      </c>
      <c r="J695" s="59">
        <v>6389</v>
      </c>
      <c r="K695" s="78">
        <f>VLOOKUP(jur[[#This Row],[hwycov_id]],cnf[],10,FALSE)</f>
        <v>6389</v>
      </c>
      <c r="L695" s="229">
        <f t="shared" si="30"/>
        <v>0</v>
      </c>
      <c r="M695" s="228">
        <f t="shared" si="31"/>
        <v>0</v>
      </c>
      <c r="N695" s="228">
        <f t="shared" si="32"/>
        <v>0</v>
      </c>
      <c r="O695" s="59" t="e">
        <f>VLOOKUP(jur[[#This Row],[hwycov_id]],check!$A$2:$P$26,16,FALSE)</f>
        <v>#N/A</v>
      </c>
      <c r="P695" s="59">
        <v>698</v>
      </c>
    </row>
    <row r="696" spans="1:16">
      <c r="A696" s="59">
        <v>28536</v>
      </c>
      <c r="B696" s="59">
        <v>9</v>
      </c>
      <c r="C696" s="59">
        <v>1</v>
      </c>
      <c r="D696" s="59">
        <v>1</v>
      </c>
      <c r="E696" s="59" t="s">
        <v>78</v>
      </c>
      <c r="F696" s="59">
        <v>2</v>
      </c>
      <c r="G696" s="59">
        <v>0</v>
      </c>
      <c r="H696" s="59">
        <v>6</v>
      </c>
      <c r="I696" s="59">
        <v>12</v>
      </c>
      <c r="J696" s="59">
        <v>6661</v>
      </c>
      <c r="K696" s="78">
        <f>VLOOKUP(jur[[#This Row],[hwycov_id]],cnf[],10,FALSE)</f>
        <v>6661</v>
      </c>
      <c r="L696" s="229">
        <f t="shared" si="30"/>
        <v>0</v>
      </c>
      <c r="M696" s="228">
        <f t="shared" si="31"/>
        <v>0</v>
      </c>
      <c r="N696" s="228">
        <f t="shared" si="32"/>
        <v>0</v>
      </c>
      <c r="O696" s="59" t="e">
        <f>VLOOKUP(jur[[#This Row],[hwycov_id]],check!$A$2:$P$26,16,FALSE)</f>
        <v>#N/A</v>
      </c>
      <c r="P696" s="59">
        <v>699</v>
      </c>
    </row>
    <row r="697" spans="1:16">
      <c r="A697" s="59">
        <v>12601</v>
      </c>
      <c r="B697" s="59">
        <v>4</v>
      </c>
      <c r="C697" s="59">
        <v>1</v>
      </c>
      <c r="D697" s="59">
        <v>2</v>
      </c>
      <c r="E697" s="59" t="s">
        <v>80</v>
      </c>
      <c r="F697" s="59">
        <v>4</v>
      </c>
      <c r="G697" s="59">
        <v>0</v>
      </c>
      <c r="H697" s="59">
        <v>6</v>
      </c>
      <c r="I697" s="59">
        <v>12</v>
      </c>
      <c r="J697" s="59">
        <v>7400</v>
      </c>
      <c r="K697" s="78">
        <f>VLOOKUP(jur[[#This Row],[hwycov_id]],cnf[],10,FALSE)</f>
        <v>7400</v>
      </c>
      <c r="L697" s="229">
        <f t="shared" si="30"/>
        <v>0</v>
      </c>
      <c r="M697" s="228">
        <f t="shared" si="31"/>
        <v>0</v>
      </c>
      <c r="N697" s="228">
        <f t="shared" si="32"/>
        <v>0</v>
      </c>
      <c r="O697" s="59" t="e">
        <f>VLOOKUP(jur[[#This Row],[hwycov_id]],check!$A$2:$P$26,16,FALSE)</f>
        <v>#N/A</v>
      </c>
      <c r="P697" s="59">
        <v>700</v>
      </c>
    </row>
    <row r="698" spans="1:16">
      <c r="A698" s="59">
        <v>5786</v>
      </c>
      <c r="B698" s="59">
        <v>5</v>
      </c>
      <c r="C698" s="59">
        <v>1</v>
      </c>
      <c r="D698" s="59">
        <v>2</v>
      </c>
      <c r="E698" s="59" t="s">
        <v>80</v>
      </c>
      <c r="F698" s="59">
        <v>4</v>
      </c>
      <c r="G698" s="59">
        <v>0</v>
      </c>
      <c r="H698" s="59">
        <v>6</v>
      </c>
      <c r="I698" s="59">
        <v>12</v>
      </c>
      <c r="J698" s="59">
        <v>7700</v>
      </c>
      <c r="K698" s="78">
        <f>VLOOKUP(jur[[#This Row],[hwycov_id]],cnf[],10,FALSE)</f>
        <v>7700</v>
      </c>
      <c r="L698" s="229">
        <f t="shared" si="30"/>
        <v>0</v>
      </c>
      <c r="M698" s="228">
        <f t="shared" si="31"/>
        <v>0</v>
      </c>
      <c r="N698" s="228">
        <f t="shared" si="32"/>
        <v>0</v>
      </c>
      <c r="O698" s="59" t="e">
        <f>VLOOKUP(jur[[#This Row],[hwycov_id]],check!$A$2:$P$26,16,FALSE)</f>
        <v>#N/A</v>
      </c>
      <c r="P698" s="59">
        <v>701</v>
      </c>
    </row>
    <row r="699" spans="1:16">
      <c r="A699" s="59">
        <v>12225</v>
      </c>
      <c r="B699" s="59">
        <v>9</v>
      </c>
      <c r="C699" s="59">
        <v>1</v>
      </c>
      <c r="D699" s="59">
        <v>1</v>
      </c>
      <c r="E699" s="59" t="s">
        <v>78</v>
      </c>
      <c r="F699" s="59">
        <v>2</v>
      </c>
      <c r="G699" s="59">
        <v>0</v>
      </c>
      <c r="H699" s="59">
        <v>6</v>
      </c>
      <c r="I699" s="59">
        <v>12</v>
      </c>
      <c r="J699" s="59">
        <v>8001</v>
      </c>
      <c r="K699" s="78">
        <f>VLOOKUP(jur[[#This Row],[hwycov_id]],cnf[],10,FALSE)</f>
        <v>8001</v>
      </c>
      <c r="L699" s="229">
        <f t="shared" si="30"/>
        <v>0</v>
      </c>
      <c r="M699" s="228">
        <f t="shared" si="31"/>
        <v>0</v>
      </c>
      <c r="N699" s="228">
        <f t="shared" si="32"/>
        <v>0</v>
      </c>
      <c r="O699" s="59" t="e">
        <f>VLOOKUP(jur[[#This Row],[hwycov_id]],check!$A$2:$P$26,16,FALSE)</f>
        <v>#N/A</v>
      </c>
      <c r="P699" s="59">
        <v>702</v>
      </c>
    </row>
    <row r="700" spans="1:16">
      <c r="A700" s="59">
        <v>12568</v>
      </c>
      <c r="B700" s="59">
        <v>9</v>
      </c>
      <c r="C700" s="59">
        <v>1</v>
      </c>
      <c r="D700" s="59">
        <v>1</v>
      </c>
      <c r="E700" s="59" t="s">
        <v>78</v>
      </c>
      <c r="F700" s="59">
        <v>2</v>
      </c>
      <c r="G700" s="59">
        <v>0</v>
      </c>
      <c r="H700" s="59">
        <v>6</v>
      </c>
      <c r="I700" s="59">
        <v>12</v>
      </c>
      <c r="J700" s="59">
        <v>8483</v>
      </c>
      <c r="K700" s="78">
        <f>VLOOKUP(jur[[#This Row],[hwycov_id]],cnf[],10,FALSE)</f>
        <v>8483</v>
      </c>
      <c r="L700" s="229">
        <f t="shared" si="30"/>
        <v>0</v>
      </c>
      <c r="M700" s="228">
        <f t="shared" si="31"/>
        <v>0</v>
      </c>
      <c r="N700" s="228">
        <f t="shared" si="32"/>
        <v>0</v>
      </c>
      <c r="O700" s="59" t="e">
        <f>VLOOKUP(jur[[#This Row],[hwycov_id]],check!$A$2:$P$26,16,FALSE)</f>
        <v>#N/A</v>
      </c>
      <c r="P700" s="59">
        <v>703</v>
      </c>
    </row>
    <row r="701" spans="1:16">
      <c r="A701" s="59">
        <v>12545</v>
      </c>
      <c r="B701" s="59">
        <v>9</v>
      </c>
      <c r="C701" s="59">
        <v>1</v>
      </c>
      <c r="D701" s="59">
        <v>1</v>
      </c>
      <c r="E701" s="59" t="s">
        <v>78</v>
      </c>
      <c r="F701" s="59">
        <v>2</v>
      </c>
      <c r="G701" s="59">
        <v>0</v>
      </c>
      <c r="H701" s="59">
        <v>6</v>
      </c>
      <c r="I701" s="59">
        <v>12</v>
      </c>
      <c r="J701" s="59">
        <v>8932</v>
      </c>
      <c r="K701" s="78">
        <f>VLOOKUP(jur[[#This Row],[hwycov_id]],cnf[],10,FALSE)</f>
        <v>8932</v>
      </c>
      <c r="L701" s="229">
        <f t="shared" si="30"/>
        <v>0</v>
      </c>
      <c r="M701" s="228">
        <f t="shared" si="31"/>
        <v>0</v>
      </c>
      <c r="N701" s="228">
        <f t="shared" si="32"/>
        <v>0</v>
      </c>
      <c r="O701" s="59" t="e">
        <f>VLOOKUP(jur[[#This Row],[hwycov_id]],check!$A$2:$P$26,16,FALSE)</f>
        <v>#N/A</v>
      </c>
      <c r="P701" s="59">
        <v>704</v>
      </c>
    </row>
    <row r="702" spans="1:16">
      <c r="A702" s="59">
        <v>12548</v>
      </c>
      <c r="B702" s="59">
        <v>9</v>
      </c>
      <c r="C702" s="59">
        <v>1</v>
      </c>
      <c r="D702" s="59">
        <v>1</v>
      </c>
      <c r="E702" s="59" t="s">
        <v>78</v>
      </c>
      <c r="F702" s="59">
        <v>2</v>
      </c>
      <c r="G702" s="59">
        <v>0</v>
      </c>
      <c r="H702" s="59">
        <v>6</v>
      </c>
      <c r="I702" s="59">
        <v>12</v>
      </c>
      <c r="J702" s="59">
        <v>9333</v>
      </c>
      <c r="K702" s="78">
        <f>VLOOKUP(jur[[#This Row],[hwycov_id]],cnf[],10,FALSE)</f>
        <v>9333</v>
      </c>
      <c r="L702" s="229">
        <f t="shared" si="30"/>
        <v>0</v>
      </c>
      <c r="M702" s="228">
        <f t="shared" si="31"/>
        <v>0</v>
      </c>
      <c r="N702" s="228">
        <f t="shared" si="32"/>
        <v>0</v>
      </c>
      <c r="O702" s="59" t="e">
        <f>VLOOKUP(jur[[#This Row],[hwycov_id]],check!$A$2:$P$26,16,FALSE)</f>
        <v>#N/A</v>
      </c>
      <c r="P702" s="59">
        <v>705</v>
      </c>
    </row>
    <row r="703" spans="1:16">
      <c r="A703" s="59">
        <v>28544</v>
      </c>
      <c r="B703" s="59">
        <v>9</v>
      </c>
      <c r="C703" s="59">
        <v>1</v>
      </c>
      <c r="D703" s="59">
        <v>1</v>
      </c>
      <c r="E703" s="59" t="s">
        <v>78</v>
      </c>
      <c r="F703" s="59">
        <v>2</v>
      </c>
      <c r="G703" s="59">
        <v>0</v>
      </c>
      <c r="H703" s="59">
        <v>6</v>
      </c>
      <c r="I703" s="59">
        <v>12</v>
      </c>
      <c r="J703" s="59">
        <v>9636</v>
      </c>
      <c r="K703" s="78">
        <f>VLOOKUP(jur[[#This Row],[hwycov_id]],cnf[],10,FALSE)</f>
        <v>9636</v>
      </c>
      <c r="L703" s="229">
        <f t="shared" si="30"/>
        <v>0</v>
      </c>
      <c r="M703" s="228">
        <f t="shared" si="31"/>
        <v>0</v>
      </c>
      <c r="N703" s="228">
        <f t="shared" si="32"/>
        <v>0</v>
      </c>
      <c r="O703" s="59" t="e">
        <f>VLOOKUP(jur[[#This Row],[hwycov_id]],check!$A$2:$P$26,16,FALSE)</f>
        <v>#N/A</v>
      </c>
      <c r="P703" s="59">
        <v>706</v>
      </c>
    </row>
    <row r="704" spans="1:16">
      <c r="A704" s="59">
        <v>28539</v>
      </c>
      <c r="B704" s="59">
        <v>9</v>
      </c>
      <c r="C704" s="59">
        <v>1</v>
      </c>
      <c r="D704" s="59">
        <v>1</v>
      </c>
      <c r="E704" s="59" t="s">
        <v>78</v>
      </c>
      <c r="F704" s="59">
        <v>2</v>
      </c>
      <c r="G704" s="59">
        <v>0</v>
      </c>
      <c r="H704" s="59">
        <v>6</v>
      </c>
      <c r="I704" s="59">
        <v>12</v>
      </c>
      <c r="J704" s="59">
        <v>9849</v>
      </c>
      <c r="K704" s="78">
        <f>VLOOKUP(jur[[#This Row],[hwycov_id]],cnf[],10,FALSE)</f>
        <v>9849</v>
      </c>
      <c r="L704" s="229">
        <f t="shared" si="30"/>
        <v>0</v>
      </c>
      <c r="M704" s="228">
        <f t="shared" si="31"/>
        <v>0</v>
      </c>
      <c r="N704" s="228">
        <f t="shared" si="32"/>
        <v>0</v>
      </c>
      <c r="O704" s="59" t="e">
        <f>VLOOKUP(jur[[#This Row],[hwycov_id]],check!$A$2:$P$26,16,FALSE)</f>
        <v>#N/A</v>
      </c>
      <c r="P704" s="59">
        <v>707</v>
      </c>
    </row>
    <row r="705" spans="1:16">
      <c r="A705" s="59">
        <v>28538</v>
      </c>
      <c r="B705" s="59">
        <v>9</v>
      </c>
      <c r="C705" s="59">
        <v>1</v>
      </c>
      <c r="D705" s="59">
        <v>1</v>
      </c>
      <c r="E705" s="59" t="s">
        <v>78</v>
      </c>
      <c r="F705" s="59">
        <v>2</v>
      </c>
      <c r="G705" s="59">
        <v>0</v>
      </c>
      <c r="H705" s="59">
        <v>6</v>
      </c>
      <c r="I705" s="59">
        <v>12</v>
      </c>
      <c r="J705" s="59">
        <v>9863</v>
      </c>
      <c r="K705" s="78">
        <f>VLOOKUP(jur[[#This Row],[hwycov_id]],cnf[],10,FALSE)</f>
        <v>9863</v>
      </c>
      <c r="L705" s="229">
        <f t="shared" si="30"/>
        <v>0</v>
      </c>
      <c r="M705" s="228">
        <f t="shared" si="31"/>
        <v>0</v>
      </c>
      <c r="N705" s="228">
        <f t="shared" si="32"/>
        <v>0</v>
      </c>
      <c r="O705" s="59" t="e">
        <f>VLOOKUP(jur[[#This Row],[hwycov_id]],check!$A$2:$P$26,16,FALSE)</f>
        <v>#N/A</v>
      </c>
      <c r="P705" s="59">
        <v>708</v>
      </c>
    </row>
    <row r="706" spans="1:16">
      <c r="A706" s="59">
        <v>28529</v>
      </c>
      <c r="B706" s="59">
        <v>9</v>
      </c>
      <c r="C706" s="59">
        <v>1</v>
      </c>
      <c r="D706" s="59">
        <v>1</v>
      </c>
      <c r="E706" s="59" t="s">
        <v>78</v>
      </c>
      <c r="F706" s="59">
        <v>2</v>
      </c>
      <c r="G706" s="59">
        <v>1</v>
      </c>
      <c r="H706" s="59">
        <v>6</v>
      </c>
      <c r="I706" s="59">
        <v>12</v>
      </c>
      <c r="J706" s="59">
        <v>10099</v>
      </c>
      <c r="K706" s="78">
        <f>VLOOKUP(jur[[#This Row],[hwycov_id]],cnf[],10,FALSE)</f>
        <v>10099</v>
      </c>
      <c r="L706" s="229">
        <f t="shared" ref="L706:L769" si="33">K706/J706-1</f>
        <v>0</v>
      </c>
      <c r="M706" s="228">
        <f t="shared" ref="M706:M769" si="34">K706-J706</f>
        <v>0</v>
      </c>
      <c r="N706" s="228">
        <f t="shared" ref="N706:N769" si="35">POWER(M706,2)</f>
        <v>0</v>
      </c>
      <c r="O706" s="59" t="e">
        <f>VLOOKUP(jur[[#This Row],[hwycov_id]],check!$A$2:$P$26,16,FALSE)</f>
        <v>#N/A</v>
      </c>
      <c r="P706" s="59">
        <v>709</v>
      </c>
    </row>
    <row r="707" spans="1:16">
      <c r="A707" s="59">
        <v>28497</v>
      </c>
      <c r="B707" s="59">
        <v>9</v>
      </c>
      <c r="C707" s="59">
        <v>1</v>
      </c>
      <c r="D707" s="59">
        <v>1</v>
      </c>
      <c r="E707" s="59" t="s">
        <v>78</v>
      </c>
      <c r="F707" s="59">
        <v>2</v>
      </c>
      <c r="G707" s="59">
        <v>1</v>
      </c>
      <c r="H707" s="59">
        <v>6</v>
      </c>
      <c r="I707" s="59">
        <v>12</v>
      </c>
      <c r="J707" s="59">
        <v>10154</v>
      </c>
      <c r="K707" s="78">
        <f>VLOOKUP(jur[[#This Row],[hwycov_id]],cnf[],10,FALSE)</f>
        <v>10154</v>
      </c>
      <c r="L707" s="229">
        <f t="shared" si="33"/>
        <v>0</v>
      </c>
      <c r="M707" s="228">
        <f t="shared" si="34"/>
        <v>0</v>
      </c>
      <c r="N707" s="228">
        <f t="shared" si="35"/>
        <v>0</v>
      </c>
      <c r="O707" s="59" t="e">
        <f>VLOOKUP(jur[[#This Row],[hwycov_id]],check!$A$2:$P$26,16,FALSE)</f>
        <v>#N/A</v>
      </c>
      <c r="P707" s="59">
        <v>710</v>
      </c>
    </row>
    <row r="708" spans="1:16">
      <c r="A708" s="59">
        <v>7283</v>
      </c>
      <c r="B708" s="59">
        <v>4</v>
      </c>
      <c r="C708" s="59">
        <v>1</v>
      </c>
      <c r="D708" s="59">
        <v>2</v>
      </c>
      <c r="E708" s="59" t="s">
        <v>80</v>
      </c>
      <c r="F708" s="59">
        <v>4</v>
      </c>
      <c r="G708" s="59">
        <v>1</v>
      </c>
      <c r="H708" s="59">
        <v>6</v>
      </c>
      <c r="I708" s="59">
        <v>12</v>
      </c>
      <c r="J708" s="59">
        <v>14600</v>
      </c>
      <c r="K708" s="78">
        <f>VLOOKUP(jur[[#This Row],[hwycov_id]],cnf[],10,FALSE)</f>
        <v>14600</v>
      </c>
      <c r="L708" s="229">
        <f t="shared" si="33"/>
        <v>0</v>
      </c>
      <c r="M708" s="228">
        <f t="shared" si="34"/>
        <v>0</v>
      </c>
      <c r="N708" s="228">
        <f t="shared" si="35"/>
        <v>0</v>
      </c>
      <c r="O708" s="59" t="e">
        <f>VLOOKUP(jur[[#This Row],[hwycov_id]],check!$A$2:$P$26,16,FALSE)</f>
        <v>#N/A</v>
      </c>
      <c r="P708" s="59">
        <v>711</v>
      </c>
    </row>
    <row r="709" spans="1:16">
      <c r="A709" s="59">
        <v>17193</v>
      </c>
      <c r="B709" s="59">
        <v>3</v>
      </c>
      <c r="C709" s="59">
        <v>1</v>
      </c>
      <c r="D709" s="59">
        <v>2</v>
      </c>
      <c r="E709" s="59" t="s">
        <v>80</v>
      </c>
      <c r="F709" s="59">
        <v>3</v>
      </c>
      <c r="G709" s="59">
        <v>1</v>
      </c>
      <c r="H709" s="59">
        <v>6</v>
      </c>
      <c r="I709" s="59">
        <v>12</v>
      </c>
      <c r="J709" s="59">
        <v>14700</v>
      </c>
      <c r="K709" s="78">
        <f>VLOOKUP(jur[[#This Row],[hwycov_id]],cnf[],10,FALSE)</f>
        <v>14700</v>
      </c>
      <c r="L709" s="229">
        <f t="shared" si="33"/>
        <v>0</v>
      </c>
      <c r="M709" s="228">
        <f t="shared" si="34"/>
        <v>0</v>
      </c>
      <c r="N709" s="228">
        <f t="shared" si="35"/>
        <v>0</v>
      </c>
      <c r="O709" s="59" t="e">
        <f>VLOOKUP(jur[[#This Row],[hwycov_id]],check!$A$2:$P$26,16,FALSE)</f>
        <v>#N/A</v>
      </c>
      <c r="P709" s="59">
        <v>712</v>
      </c>
    </row>
    <row r="710" spans="1:16">
      <c r="A710" s="59">
        <v>7279</v>
      </c>
      <c r="B710" s="59">
        <v>5</v>
      </c>
      <c r="C710" s="59">
        <v>1</v>
      </c>
      <c r="D710" s="59">
        <v>2</v>
      </c>
      <c r="E710" s="59" t="s">
        <v>80</v>
      </c>
      <c r="F710" s="59">
        <v>4</v>
      </c>
      <c r="G710" s="59">
        <v>1</v>
      </c>
      <c r="H710" s="59">
        <v>6</v>
      </c>
      <c r="I710" s="59">
        <v>12</v>
      </c>
      <c r="J710" s="59">
        <v>15100</v>
      </c>
      <c r="K710" s="78">
        <f>VLOOKUP(jur[[#This Row],[hwycov_id]],cnf[],10,FALSE)</f>
        <v>15100</v>
      </c>
      <c r="L710" s="229">
        <f t="shared" si="33"/>
        <v>0</v>
      </c>
      <c r="M710" s="228">
        <f t="shared" si="34"/>
        <v>0</v>
      </c>
      <c r="N710" s="228">
        <f t="shared" si="35"/>
        <v>0</v>
      </c>
      <c r="O710" s="59" t="e">
        <f>VLOOKUP(jur[[#This Row],[hwycov_id]],check!$A$2:$P$26,16,FALSE)</f>
        <v>#N/A</v>
      </c>
      <c r="P710" s="59">
        <v>713</v>
      </c>
    </row>
    <row r="711" spans="1:16">
      <c r="A711" s="59">
        <v>20514</v>
      </c>
      <c r="B711" s="59">
        <v>4</v>
      </c>
      <c r="C711" s="59">
        <v>1</v>
      </c>
      <c r="D711" s="59">
        <v>2</v>
      </c>
      <c r="E711" s="59" t="s">
        <v>80</v>
      </c>
      <c r="F711" s="59">
        <v>4</v>
      </c>
      <c r="G711" s="59">
        <v>1</v>
      </c>
      <c r="H711" s="59">
        <v>6</v>
      </c>
      <c r="I711" s="59">
        <v>12</v>
      </c>
      <c r="J711" s="59">
        <v>16700</v>
      </c>
      <c r="K711" s="78">
        <f>VLOOKUP(jur[[#This Row],[hwycov_id]],cnf[],10,FALSE)</f>
        <v>16700</v>
      </c>
      <c r="L711" s="229">
        <f t="shared" si="33"/>
        <v>0</v>
      </c>
      <c r="M711" s="228">
        <f t="shared" si="34"/>
        <v>0</v>
      </c>
      <c r="N711" s="228">
        <f t="shared" si="35"/>
        <v>0</v>
      </c>
      <c r="O711" s="59" t="e">
        <f>VLOOKUP(jur[[#This Row],[hwycov_id]],check!$A$2:$P$26,16,FALSE)</f>
        <v>#N/A</v>
      </c>
      <c r="P711" s="59">
        <v>714</v>
      </c>
    </row>
    <row r="712" spans="1:16">
      <c r="A712" s="59">
        <v>19742</v>
      </c>
      <c r="B712" s="59">
        <v>4</v>
      </c>
      <c r="C712" s="59">
        <v>1</v>
      </c>
      <c r="D712" s="59">
        <v>2</v>
      </c>
      <c r="E712" s="59" t="s">
        <v>80</v>
      </c>
      <c r="F712" s="59">
        <v>4</v>
      </c>
      <c r="G712" s="59">
        <v>1</v>
      </c>
      <c r="H712" s="59">
        <v>6</v>
      </c>
      <c r="I712" s="59">
        <v>12</v>
      </c>
      <c r="J712" s="59">
        <v>16900</v>
      </c>
      <c r="K712" s="78">
        <f>VLOOKUP(jur[[#This Row],[hwycov_id]],cnf[],10,FALSE)</f>
        <v>16900</v>
      </c>
      <c r="L712" s="229">
        <f t="shared" si="33"/>
        <v>0</v>
      </c>
      <c r="M712" s="228">
        <f t="shared" si="34"/>
        <v>0</v>
      </c>
      <c r="N712" s="228">
        <f t="shared" si="35"/>
        <v>0</v>
      </c>
      <c r="O712" s="59" t="e">
        <f>VLOOKUP(jur[[#This Row],[hwycov_id]],check!$A$2:$P$26,16,FALSE)</f>
        <v>#N/A</v>
      </c>
      <c r="P712" s="59">
        <v>715</v>
      </c>
    </row>
    <row r="713" spans="1:16">
      <c r="A713" s="59">
        <v>12562</v>
      </c>
      <c r="B713" s="59">
        <v>9</v>
      </c>
      <c r="C713" s="59">
        <v>1</v>
      </c>
      <c r="D713" s="59">
        <v>1</v>
      </c>
      <c r="E713" s="59" t="s">
        <v>78</v>
      </c>
      <c r="F713" s="59">
        <v>2</v>
      </c>
      <c r="G713" s="59">
        <v>1</v>
      </c>
      <c r="H713" s="59">
        <v>6</v>
      </c>
      <c r="I713" s="59">
        <v>12</v>
      </c>
      <c r="J713" s="59">
        <v>17115</v>
      </c>
      <c r="K713" s="78">
        <f>VLOOKUP(jur[[#This Row],[hwycov_id]],cnf[],10,FALSE)</f>
        <v>17115</v>
      </c>
      <c r="L713" s="229">
        <f t="shared" si="33"/>
        <v>0</v>
      </c>
      <c r="M713" s="228">
        <f t="shared" si="34"/>
        <v>0</v>
      </c>
      <c r="N713" s="228">
        <f t="shared" si="35"/>
        <v>0</v>
      </c>
      <c r="O713" s="59" t="e">
        <f>VLOOKUP(jur[[#This Row],[hwycov_id]],check!$A$2:$P$26,16,FALSE)</f>
        <v>#N/A</v>
      </c>
      <c r="P713" s="59">
        <v>716</v>
      </c>
    </row>
    <row r="714" spans="1:16">
      <c r="A714" s="59">
        <v>4790</v>
      </c>
      <c r="B714" s="59">
        <v>4</v>
      </c>
      <c r="C714" s="59">
        <v>1</v>
      </c>
      <c r="D714" s="59">
        <v>2</v>
      </c>
      <c r="E714" s="59" t="s">
        <v>80</v>
      </c>
      <c r="F714" s="59">
        <v>4</v>
      </c>
      <c r="G714" s="59">
        <v>1</v>
      </c>
      <c r="H714" s="59">
        <v>6</v>
      </c>
      <c r="I714" s="59">
        <v>12</v>
      </c>
      <c r="J714" s="59">
        <v>18900</v>
      </c>
      <c r="K714" s="78">
        <f>VLOOKUP(jur[[#This Row],[hwycov_id]],cnf[],10,FALSE)</f>
        <v>18900</v>
      </c>
      <c r="L714" s="229">
        <f t="shared" si="33"/>
        <v>0</v>
      </c>
      <c r="M714" s="228">
        <f t="shared" si="34"/>
        <v>0</v>
      </c>
      <c r="N714" s="228">
        <f t="shared" si="35"/>
        <v>0</v>
      </c>
      <c r="O714" s="59" t="e">
        <f>VLOOKUP(jur[[#This Row],[hwycov_id]],check!$A$2:$P$26,16,FALSE)</f>
        <v>#N/A</v>
      </c>
      <c r="P714" s="59">
        <v>717</v>
      </c>
    </row>
    <row r="715" spans="1:16">
      <c r="A715" s="59">
        <v>20516</v>
      </c>
      <c r="B715" s="59">
        <v>4</v>
      </c>
      <c r="C715" s="59">
        <v>1</v>
      </c>
      <c r="D715" s="59">
        <v>2</v>
      </c>
      <c r="E715" s="59" t="s">
        <v>80</v>
      </c>
      <c r="F715" s="59">
        <v>4</v>
      </c>
      <c r="G715" s="59">
        <v>1</v>
      </c>
      <c r="H715" s="59">
        <v>6</v>
      </c>
      <c r="I715" s="59">
        <v>12</v>
      </c>
      <c r="J715" s="59">
        <v>19100</v>
      </c>
      <c r="K715" s="78">
        <f>VLOOKUP(jur[[#This Row],[hwycov_id]],cnf[],10,FALSE)</f>
        <v>19100</v>
      </c>
      <c r="L715" s="229">
        <f t="shared" si="33"/>
        <v>0</v>
      </c>
      <c r="M715" s="228">
        <f t="shared" si="34"/>
        <v>0</v>
      </c>
      <c r="N715" s="228">
        <f t="shared" si="35"/>
        <v>0</v>
      </c>
      <c r="O715" s="59" t="e">
        <f>VLOOKUP(jur[[#This Row],[hwycov_id]],check!$A$2:$P$26,16,FALSE)</f>
        <v>#N/A</v>
      </c>
      <c r="P715" s="59">
        <v>718</v>
      </c>
    </row>
    <row r="716" spans="1:16">
      <c r="A716" s="59">
        <v>12040</v>
      </c>
      <c r="B716" s="59">
        <v>2</v>
      </c>
      <c r="C716" s="59">
        <v>1</v>
      </c>
      <c r="D716" s="59">
        <v>2</v>
      </c>
      <c r="E716" s="59" t="s">
        <v>82</v>
      </c>
      <c r="F716" s="59">
        <v>3</v>
      </c>
      <c r="G716" s="59">
        <v>4</v>
      </c>
      <c r="H716" s="59">
        <v>6</v>
      </c>
      <c r="I716" s="59">
        <v>12</v>
      </c>
      <c r="J716" s="59">
        <v>43921</v>
      </c>
      <c r="K716" s="78">
        <f>VLOOKUP(jur[[#This Row],[hwycov_id]],cnf[],10,FALSE)</f>
        <v>43921</v>
      </c>
      <c r="L716" s="229">
        <f t="shared" si="33"/>
        <v>0</v>
      </c>
      <c r="M716" s="228">
        <f t="shared" si="34"/>
        <v>0</v>
      </c>
      <c r="N716" s="228">
        <f t="shared" si="35"/>
        <v>0</v>
      </c>
      <c r="O716" s="59" t="e">
        <f>VLOOKUP(jur[[#This Row],[hwycov_id]],check!$A$2:$P$26,16,FALSE)</f>
        <v>#N/A</v>
      </c>
      <c r="P716" s="59">
        <v>719</v>
      </c>
    </row>
    <row r="717" spans="1:16">
      <c r="A717" s="59">
        <v>12035</v>
      </c>
      <c r="B717" s="59">
        <v>2</v>
      </c>
      <c r="C717" s="59">
        <v>1</v>
      </c>
      <c r="D717" s="59">
        <v>2</v>
      </c>
      <c r="E717" s="59" t="s">
        <v>82</v>
      </c>
      <c r="F717" s="59">
        <v>3</v>
      </c>
      <c r="G717" s="59">
        <v>4</v>
      </c>
      <c r="H717" s="59">
        <v>6</v>
      </c>
      <c r="I717" s="59">
        <v>12</v>
      </c>
      <c r="J717" s="59">
        <v>48341</v>
      </c>
      <c r="K717" s="78">
        <f>VLOOKUP(jur[[#This Row],[hwycov_id]],cnf[],10,FALSE)</f>
        <v>48341</v>
      </c>
      <c r="L717" s="229">
        <f t="shared" si="33"/>
        <v>0</v>
      </c>
      <c r="M717" s="228">
        <f t="shared" si="34"/>
        <v>0</v>
      </c>
      <c r="N717" s="228">
        <f t="shared" si="35"/>
        <v>0</v>
      </c>
      <c r="O717" s="59" t="e">
        <f>VLOOKUP(jur[[#This Row],[hwycov_id]],check!$A$2:$P$26,16,FALSE)</f>
        <v>#N/A</v>
      </c>
      <c r="P717" s="59">
        <v>720</v>
      </c>
    </row>
    <row r="718" spans="1:16">
      <c r="A718" s="59">
        <v>7744</v>
      </c>
      <c r="B718" s="59">
        <v>2</v>
      </c>
      <c r="C718" s="59">
        <v>1</v>
      </c>
      <c r="D718" s="59">
        <v>2</v>
      </c>
      <c r="E718" s="59" t="s">
        <v>82</v>
      </c>
      <c r="F718" s="59">
        <v>3</v>
      </c>
      <c r="G718" s="59">
        <v>5</v>
      </c>
      <c r="H718" s="59">
        <v>6</v>
      </c>
      <c r="I718" s="59">
        <v>12</v>
      </c>
      <c r="J718" s="59">
        <v>50785</v>
      </c>
      <c r="K718" s="78">
        <f>VLOOKUP(jur[[#This Row],[hwycov_id]],cnf[],10,FALSE)</f>
        <v>50785</v>
      </c>
      <c r="L718" s="229">
        <f t="shared" si="33"/>
        <v>0</v>
      </c>
      <c r="M718" s="228">
        <f t="shared" si="34"/>
        <v>0</v>
      </c>
      <c r="N718" s="228">
        <f t="shared" si="35"/>
        <v>0</v>
      </c>
      <c r="O718" s="59" t="e">
        <f>VLOOKUP(jur[[#This Row],[hwycov_id]],check!$A$2:$P$26,16,FALSE)</f>
        <v>#N/A</v>
      </c>
      <c r="P718" s="59">
        <v>721</v>
      </c>
    </row>
    <row r="719" spans="1:16">
      <c r="A719" s="59">
        <v>8830</v>
      </c>
      <c r="B719" s="59">
        <v>1</v>
      </c>
      <c r="C719" s="59">
        <v>1</v>
      </c>
      <c r="D719" s="59">
        <v>1</v>
      </c>
      <c r="E719" s="59" t="s">
        <v>78</v>
      </c>
      <c r="F719" s="59">
        <v>1</v>
      </c>
      <c r="G719" s="59">
        <v>5</v>
      </c>
      <c r="H719" s="59">
        <v>6</v>
      </c>
      <c r="I719" s="59">
        <v>12</v>
      </c>
      <c r="J719" s="59">
        <v>53173</v>
      </c>
      <c r="K719" s="78">
        <f>VLOOKUP(jur[[#This Row],[hwycov_id]],cnf[],10,FALSE)</f>
        <v>53173</v>
      </c>
      <c r="L719" s="229">
        <f t="shared" si="33"/>
        <v>0</v>
      </c>
      <c r="M719" s="228">
        <f t="shared" si="34"/>
        <v>0</v>
      </c>
      <c r="N719" s="228">
        <f t="shared" si="35"/>
        <v>0</v>
      </c>
      <c r="O719" s="59" t="e">
        <f>VLOOKUP(jur[[#This Row],[hwycov_id]],check!$A$2:$P$26,16,FALSE)</f>
        <v>#N/A</v>
      </c>
      <c r="P719" s="59">
        <v>722</v>
      </c>
    </row>
    <row r="720" spans="1:16">
      <c r="A720" s="59">
        <v>27245</v>
      </c>
      <c r="B720" s="59">
        <v>1</v>
      </c>
      <c r="C720" s="59">
        <v>1</v>
      </c>
      <c r="D720" s="59">
        <v>1</v>
      </c>
      <c r="E720" s="59" t="s">
        <v>78</v>
      </c>
      <c r="F720" s="59">
        <v>1</v>
      </c>
      <c r="G720" s="59">
        <v>5</v>
      </c>
      <c r="H720" s="59">
        <v>6</v>
      </c>
      <c r="I720" s="59">
        <v>12</v>
      </c>
      <c r="J720" s="59">
        <v>53705</v>
      </c>
      <c r="K720" s="78">
        <f>VLOOKUP(jur[[#This Row],[hwycov_id]],cnf[],10,FALSE)</f>
        <v>53705</v>
      </c>
      <c r="L720" s="229">
        <f t="shared" si="33"/>
        <v>0</v>
      </c>
      <c r="M720" s="228">
        <f t="shared" si="34"/>
        <v>0</v>
      </c>
      <c r="N720" s="228">
        <f t="shared" si="35"/>
        <v>0</v>
      </c>
      <c r="O720" s="59" t="e">
        <f>VLOOKUP(jur[[#This Row],[hwycov_id]],check!$A$2:$P$26,16,FALSE)</f>
        <v>#N/A</v>
      </c>
      <c r="P720" s="59">
        <v>723</v>
      </c>
    </row>
    <row r="721" spans="1:16">
      <c r="A721" s="59">
        <v>12547</v>
      </c>
      <c r="B721" s="59">
        <v>1</v>
      </c>
      <c r="C721" s="59">
        <v>1</v>
      </c>
      <c r="D721" s="59">
        <v>1</v>
      </c>
      <c r="E721" s="59" t="s">
        <v>78</v>
      </c>
      <c r="F721" s="59">
        <v>1</v>
      </c>
      <c r="G721" s="59">
        <v>5</v>
      </c>
      <c r="H721" s="59">
        <v>6</v>
      </c>
      <c r="I721" s="59">
        <v>12</v>
      </c>
      <c r="J721" s="59">
        <v>53836</v>
      </c>
      <c r="K721" s="78">
        <f>VLOOKUP(jur[[#This Row],[hwycov_id]],cnf[],10,FALSE)</f>
        <v>53836</v>
      </c>
      <c r="L721" s="229">
        <f t="shared" si="33"/>
        <v>0</v>
      </c>
      <c r="M721" s="228">
        <f t="shared" si="34"/>
        <v>0</v>
      </c>
      <c r="N721" s="228">
        <f t="shared" si="35"/>
        <v>0</v>
      </c>
      <c r="O721" s="59" t="e">
        <f>VLOOKUP(jur[[#This Row],[hwycov_id]],check!$A$2:$P$26,16,FALSE)</f>
        <v>#N/A</v>
      </c>
      <c r="P721" s="59">
        <v>724</v>
      </c>
    </row>
    <row r="722" spans="1:16">
      <c r="A722" s="59">
        <v>12578</v>
      </c>
      <c r="B722" s="59">
        <v>1</v>
      </c>
      <c r="C722" s="59">
        <v>1</v>
      </c>
      <c r="D722" s="59">
        <v>1</v>
      </c>
      <c r="E722" s="59" t="s">
        <v>78</v>
      </c>
      <c r="F722" s="59">
        <v>1</v>
      </c>
      <c r="G722" s="59">
        <v>5</v>
      </c>
      <c r="H722" s="59">
        <v>6</v>
      </c>
      <c r="I722" s="59">
        <v>12</v>
      </c>
      <c r="J722" s="59">
        <v>54045</v>
      </c>
      <c r="K722" s="78">
        <f>VLOOKUP(jur[[#This Row],[hwycov_id]],cnf[],10,FALSE)</f>
        <v>54045</v>
      </c>
      <c r="L722" s="229">
        <f t="shared" si="33"/>
        <v>0</v>
      </c>
      <c r="M722" s="228">
        <f t="shared" si="34"/>
        <v>0</v>
      </c>
      <c r="N722" s="228">
        <f t="shared" si="35"/>
        <v>0</v>
      </c>
      <c r="O722" s="59" t="e">
        <f>VLOOKUP(jur[[#This Row],[hwycov_id]],check!$A$2:$P$26,16,FALSE)</f>
        <v>#N/A</v>
      </c>
      <c r="P722" s="59">
        <v>725</v>
      </c>
    </row>
    <row r="723" spans="1:16">
      <c r="A723" s="59">
        <v>8831</v>
      </c>
      <c r="B723" s="59">
        <v>1</v>
      </c>
      <c r="C723" s="59">
        <v>1</v>
      </c>
      <c r="D723" s="59">
        <v>1</v>
      </c>
      <c r="E723" s="59" t="s">
        <v>78</v>
      </c>
      <c r="F723" s="59">
        <v>1</v>
      </c>
      <c r="G723" s="59">
        <v>5</v>
      </c>
      <c r="H723" s="59">
        <v>6</v>
      </c>
      <c r="I723" s="59">
        <v>12</v>
      </c>
      <c r="J723" s="59">
        <v>54612</v>
      </c>
      <c r="K723" s="78">
        <f>VLOOKUP(jur[[#This Row],[hwycov_id]],cnf[],10,FALSE)</f>
        <v>54612</v>
      </c>
      <c r="L723" s="229">
        <f t="shared" si="33"/>
        <v>0</v>
      </c>
      <c r="M723" s="228">
        <f t="shared" si="34"/>
        <v>0</v>
      </c>
      <c r="N723" s="228">
        <f t="shared" si="35"/>
        <v>0</v>
      </c>
      <c r="O723" s="59" t="e">
        <f>VLOOKUP(jur[[#This Row],[hwycov_id]],check!$A$2:$P$26,16,FALSE)</f>
        <v>#N/A</v>
      </c>
      <c r="P723" s="59">
        <v>726</v>
      </c>
    </row>
    <row r="724" spans="1:16">
      <c r="A724" s="59">
        <v>28540</v>
      </c>
      <c r="B724" s="59">
        <v>1</v>
      </c>
      <c r="C724" s="59">
        <v>1</v>
      </c>
      <c r="D724" s="59">
        <v>1</v>
      </c>
      <c r="E724" s="59" t="s">
        <v>78</v>
      </c>
      <c r="F724" s="59">
        <v>1</v>
      </c>
      <c r="G724" s="59">
        <v>5</v>
      </c>
      <c r="H724" s="59">
        <v>6</v>
      </c>
      <c r="I724" s="59">
        <v>12</v>
      </c>
      <c r="J724" s="59">
        <v>54977</v>
      </c>
      <c r="K724" s="78">
        <f>VLOOKUP(jur[[#This Row],[hwycov_id]],cnf[],10,FALSE)</f>
        <v>54977</v>
      </c>
      <c r="L724" s="229">
        <f t="shared" si="33"/>
        <v>0</v>
      </c>
      <c r="M724" s="228">
        <f t="shared" si="34"/>
        <v>0</v>
      </c>
      <c r="N724" s="228">
        <f t="shared" si="35"/>
        <v>0</v>
      </c>
      <c r="O724" s="59" t="e">
        <f>VLOOKUP(jur[[#This Row],[hwycov_id]],check!$A$2:$P$26,16,FALSE)</f>
        <v>#N/A</v>
      </c>
      <c r="P724" s="59">
        <v>727</v>
      </c>
    </row>
    <row r="725" spans="1:16">
      <c r="A725" s="59">
        <v>28535</v>
      </c>
      <c r="B725" s="59">
        <v>1</v>
      </c>
      <c r="C725" s="59">
        <v>1</v>
      </c>
      <c r="D725" s="59">
        <v>1</v>
      </c>
      <c r="E725" s="59" t="s">
        <v>78</v>
      </c>
      <c r="F725" s="59">
        <v>1</v>
      </c>
      <c r="G725" s="59">
        <v>5</v>
      </c>
      <c r="H725" s="59">
        <v>6</v>
      </c>
      <c r="I725" s="59">
        <v>12</v>
      </c>
      <c r="J725" s="59">
        <v>55239</v>
      </c>
      <c r="K725" s="78">
        <f>VLOOKUP(jur[[#This Row],[hwycov_id]],cnf[],10,FALSE)</f>
        <v>55239</v>
      </c>
      <c r="L725" s="229">
        <f t="shared" si="33"/>
        <v>0</v>
      </c>
      <c r="M725" s="228">
        <f t="shared" si="34"/>
        <v>0</v>
      </c>
      <c r="N725" s="228">
        <f t="shared" si="35"/>
        <v>0</v>
      </c>
      <c r="O725" s="59" t="e">
        <f>VLOOKUP(jur[[#This Row],[hwycov_id]],check!$A$2:$P$26,16,FALSE)</f>
        <v>#N/A</v>
      </c>
      <c r="P725" s="59">
        <v>728</v>
      </c>
    </row>
    <row r="726" spans="1:16">
      <c r="A726" s="59">
        <v>28534</v>
      </c>
      <c r="B726" s="59">
        <v>1</v>
      </c>
      <c r="C726" s="59">
        <v>1</v>
      </c>
      <c r="D726" s="59">
        <v>1</v>
      </c>
      <c r="E726" s="59" t="s">
        <v>78</v>
      </c>
      <c r="F726" s="59">
        <v>1</v>
      </c>
      <c r="G726" s="59">
        <v>5</v>
      </c>
      <c r="H726" s="59">
        <v>6</v>
      </c>
      <c r="I726" s="59">
        <v>12</v>
      </c>
      <c r="J726" s="59">
        <v>56729</v>
      </c>
      <c r="K726" s="78">
        <f>VLOOKUP(jur[[#This Row],[hwycov_id]],cnf[],10,FALSE)</f>
        <v>56729</v>
      </c>
      <c r="L726" s="229">
        <f t="shared" si="33"/>
        <v>0</v>
      </c>
      <c r="M726" s="228">
        <f t="shared" si="34"/>
        <v>0</v>
      </c>
      <c r="N726" s="228">
        <f t="shared" si="35"/>
        <v>0</v>
      </c>
      <c r="O726" s="59" t="e">
        <f>VLOOKUP(jur[[#This Row],[hwycov_id]],check!$A$2:$P$26,16,FALSE)</f>
        <v>#N/A</v>
      </c>
      <c r="P726" s="59">
        <v>729</v>
      </c>
    </row>
    <row r="727" spans="1:16">
      <c r="A727" s="59">
        <v>12579</v>
      </c>
      <c r="B727" s="59">
        <v>1</v>
      </c>
      <c r="C727" s="59">
        <v>1</v>
      </c>
      <c r="D727" s="59">
        <v>1</v>
      </c>
      <c r="E727" s="59" t="s">
        <v>78</v>
      </c>
      <c r="F727" s="59">
        <v>1</v>
      </c>
      <c r="G727" s="59">
        <v>6</v>
      </c>
      <c r="H727" s="59">
        <v>6</v>
      </c>
      <c r="I727" s="59">
        <v>12</v>
      </c>
      <c r="J727" s="59">
        <v>62593</v>
      </c>
      <c r="K727" s="78">
        <f>VLOOKUP(jur[[#This Row],[hwycov_id]],cnf[],10,FALSE)</f>
        <v>62593</v>
      </c>
      <c r="L727" s="229">
        <f t="shared" si="33"/>
        <v>0</v>
      </c>
      <c r="M727" s="228">
        <f t="shared" si="34"/>
        <v>0</v>
      </c>
      <c r="N727" s="228">
        <f t="shared" si="35"/>
        <v>0</v>
      </c>
      <c r="O727" s="59" t="e">
        <f>VLOOKUP(jur[[#This Row],[hwycov_id]],check!$A$2:$P$26,16,FALSE)</f>
        <v>#N/A</v>
      </c>
      <c r="P727" s="59">
        <v>730</v>
      </c>
    </row>
    <row r="728" spans="1:16">
      <c r="A728" s="59">
        <v>27544</v>
      </c>
      <c r="B728" s="59">
        <v>1</v>
      </c>
      <c r="C728" s="59">
        <v>1</v>
      </c>
      <c r="D728" s="59">
        <v>1</v>
      </c>
      <c r="E728" s="59" t="s">
        <v>82</v>
      </c>
      <c r="F728" s="59">
        <v>1</v>
      </c>
      <c r="G728" s="59">
        <v>6</v>
      </c>
      <c r="H728" s="59">
        <v>6</v>
      </c>
      <c r="I728" s="59">
        <v>12</v>
      </c>
      <c r="J728" s="59">
        <v>63736</v>
      </c>
      <c r="K728" s="78">
        <f>VLOOKUP(jur[[#This Row],[hwycov_id]],cnf[],10,FALSE)</f>
        <v>63736</v>
      </c>
      <c r="L728" s="229">
        <f t="shared" si="33"/>
        <v>0</v>
      </c>
      <c r="M728" s="228">
        <f t="shared" si="34"/>
        <v>0</v>
      </c>
      <c r="N728" s="228">
        <f t="shared" si="35"/>
        <v>0</v>
      </c>
      <c r="O728" s="59" t="e">
        <f>VLOOKUP(jur[[#This Row],[hwycov_id]],check!$A$2:$P$26,16,FALSE)</f>
        <v>#N/A</v>
      </c>
      <c r="P728" s="59">
        <v>731</v>
      </c>
    </row>
    <row r="729" spans="1:16">
      <c r="A729" s="59">
        <v>27543</v>
      </c>
      <c r="B729" s="59">
        <v>1</v>
      </c>
      <c r="C729" s="59">
        <v>1</v>
      </c>
      <c r="D729" s="59">
        <v>1</v>
      </c>
      <c r="E729" s="59" t="s">
        <v>82</v>
      </c>
      <c r="F729" s="59">
        <v>1</v>
      </c>
      <c r="G729" s="59">
        <v>6</v>
      </c>
      <c r="H729" s="59">
        <v>6</v>
      </c>
      <c r="I729" s="59">
        <v>12</v>
      </c>
      <c r="J729" s="59">
        <v>65262</v>
      </c>
      <c r="K729" s="78">
        <f>VLOOKUP(jur[[#This Row],[hwycov_id]],cnf[],10,FALSE)</f>
        <v>65262</v>
      </c>
      <c r="L729" s="229">
        <f t="shared" si="33"/>
        <v>0</v>
      </c>
      <c r="M729" s="228">
        <f t="shared" si="34"/>
        <v>0</v>
      </c>
      <c r="N729" s="228">
        <f t="shared" si="35"/>
        <v>0</v>
      </c>
      <c r="O729" s="59" t="e">
        <f>VLOOKUP(jur[[#This Row],[hwycov_id]],check!$A$2:$P$26,16,FALSE)</f>
        <v>#N/A</v>
      </c>
      <c r="P729" s="59">
        <v>732</v>
      </c>
    </row>
    <row r="730" spans="1:16">
      <c r="A730" s="59">
        <v>16489</v>
      </c>
      <c r="B730" s="59">
        <v>1</v>
      </c>
      <c r="C730" s="59">
        <v>1</v>
      </c>
      <c r="D730" s="59">
        <v>1</v>
      </c>
      <c r="E730" s="59" t="s">
        <v>78</v>
      </c>
      <c r="F730" s="59">
        <v>1</v>
      </c>
      <c r="G730" s="59">
        <v>6</v>
      </c>
      <c r="H730" s="59">
        <v>6</v>
      </c>
      <c r="I730" s="59">
        <v>12</v>
      </c>
      <c r="J730" s="59">
        <v>69064</v>
      </c>
      <c r="K730" s="78">
        <f>VLOOKUP(jur[[#This Row],[hwycov_id]],cnf[],10,FALSE)</f>
        <v>69064</v>
      </c>
      <c r="L730" s="229">
        <f t="shared" si="33"/>
        <v>0</v>
      </c>
      <c r="M730" s="228">
        <f t="shared" si="34"/>
        <v>0</v>
      </c>
      <c r="N730" s="228">
        <f t="shared" si="35"/>
        <v>0</v>
      </c>
      <c r="O730" s="59" t="e">
        <f>VLOOKUP(jur[[#This Row],[hwycov_id]],check!$A$2:$P$26,16,FALSE)</f>
        <v>#N/A</v>
      </c>
      <c r="P730" s="59">
        <v>733</v>
      </c>
    </row>
    <row r="731" spans="1:16">
      <c r="A731" s="59">
        <v>28515</v>
      </c>
      <c r="B731" s="59">
        <v>1</v>
      </c>
      <c r="C731" s="59">
        <v>1</v>
      </c>
      <c r="D731" s="59">
        <v>1</v>
      </c>
      <c r="E731" s="59" t="s">
        <v>78</v>
      </c>
      <c r="F731" s="59">
        <v>1</v>
      </c>
      <c r="G731" s="59">
        <v>6</v>
      </c>
      <c r="H731" s="59">
        <v>6</v>
      </c>
      <c r="I731" s="59">
        <v>12</v>
      </c>
      <c r="J731" s="59">
        <v>69482</v>
      </c>
      <c r="K731" s="78">
        <f>VLOOKUP(jur[[#This Row],[hwycov_id]],cnf[],10,FALSE)</f>
        <v>69482</v>
      </c>
      <c r="L731" s="229">
        <f t="shared" si="33"/>
        <v>0</v>
      </c>
      <c r="M731" s="228">
        <f t="shared" si="34"/>
        <v>0</v>
      </c>
      <c r="N731" s="228">
        <f t="shared" si="35"/>
        <v>0</v>
      </c>
      <c r="O731" s="59" t="e">
        <f>VLOOKUP(jur[[#This Row],[hwycov_id]],check!$A$2:$P$26,16,FALSE)</f>
        <v>#N/A</v>
      </c>
      <c r="P731" s="59">
        <v>734</v>
      </c>
    </row>
    <row r="732" spans="1:16">
      <c r="A732" s="59">
        <v>12571</v>
      </c>
      <c r="B732" s="59">
        <v>1</v>
      </c>
      <c r="C732" s="59">
        <v>1</v>
      </c>
      <c r="D732" s="59">
        <v>1</v>
      </c>
      <c r="E732" s="59" t="s">
        <v>82</v>
      </c>
      <c r="F732" s="59">
        <v>1</v>
      </c>
      <c r="G732" s="59">
        <v>7</v>
      </c>
      <c r="H732" s="59">
        <v>6</v>
      </c>
      <c r="I732" s="59">
        <v>12</v>
      </c>
      <c r="J732" s="59">
        <v>71153</v>
      </c>
      <c r="K732" s="78">
        <f>VLOOKUP(jur[[#This Row],[hwycov_id]],cnf[],10,FALSE)</f>
        <v>71153</v>
      </c>
      <c r="L732" s="229">
        <f t="shared" si="33"/>
        <v>0</v>
      </c>
      <c r="M732" s="228">
        <f t="shared" si="34"/>
        <v>0</v>
      </c>
      <c r="N732" s="228">
        <f t="shared" si="35"/>
        <v>0</v>
      </c>
      <c r="O732" s="59" t="e">
        <f>VLOOKUP(jur[[#This Row],[hwycov_id]],check!$A$2:$P$26,16,FALSE)</f>
        <v>#N/A</v>
      </c>
      <c r="P732" s="59">
        <v>735</v>
      </c>
    </row>
    <row r="733" spans="1:16">
      <c r="A733" s="59">
        <v>8829</v>
      </c>
      <c r="B733" s="59">
        <v>1</v>
      </c>
      <c r="C733" s="59">
        <v>1</v>
      </c>
      <c r="D733" s="59">
        <v>1</v>
      </c>
      <c r="E733" s="59" t="s">
        <v>82</v>
      </c>
      <c r="F733" s="59">
        <v>1</v>
      </c>
      <c r="G733" s="59">
        <v>7</v>
      </c>
      <c r="H733" s="59">
        <v>6</v>
      </c>
      <c r="I733" s="59">
        <v>12</v>
      </c>
      <c r="J733" s="59">
        <v>72382</v>
      </c>
      <c r="K733" s="78">
        <f>VLOOKUP(jur[[#This Row],[hwycov_id]],cnf[],10,FALSE)</f>
        <v>72382</v>
      </c>
      <c r="L733" s="229">
        <f t="shared" si="33"/>
        <v>0</v>
      </c>
      <c r="M733" s="228">
        <f t="shared" si="34"/>
        <v>0</v>
      </c>
      <c r="N733" s="228">
        <f t="shared" si="35"/>
        <v>0</v>
      </c>
      <c r="O733" s="59" t="e">
        <f>VLOOKUP(jur[[#This Row],[hwycov_id]],check!$A$2:$P$26,16,FALSE)</f>
        <v>#N/A</v>
      </c>
      <c r="P733" s="59">
        <v>736</v>
      </c>
    </row>
    <row r="734" spans="1:16">
      <c r="A734" s="59">
        <v>28512</v>
      </c>
      <c r="B734" s="59">
        <v>1</v>
      </c>
      <c r="C734" s="59">
        <v>1</v>
      </c>
      <c r="D734" s="59">
        <v>1</v>
      </c>
      <c r="E734" s="59" t="s">
        <v>78</v>
      </c>
      <c r="F734" s="59">
        <v>1</v>
      </c>
      <c r="G734" s="59">
        <v>7</v>
      </c>
      <c r="H734" s="59">
        <v>6</v>
      </c>
      <c r="I734" s="59">
        <v>12</v>
      </c>
      <c r="J734" s="59">
        <v>72445</v>
      </c>
      <c r="K734" s="78">
        <f>VLOOKUP(jur[[#This Row],[hwycov_id]],cnf[],10,FALSE)</f>
        <v>72445</v>
      </c>
      <c r="L734" s="229">
        <f t="shared" si="33"/>
        <v>0</v>
      </c>
      <c r="M734" s="228">
        <f t="shared" si="34"/>
        <v>0</v>
      </c>
      <c r="N734" s="228">
        <f t="shared" si="35"/>
        <v>0</v>
      </c>
      <c r="O734" s="59" t="e">
        <f>VLOOKUP(jur[[#This Row],[hwycov_id]],check!$A$2:$P$26,16,FALSE)</f>
        <v>#N/A</v>
      </c>
      <c r="P734" s="59">
        <v>737</v>
      </c>
    </row>
    <row r="735" spans="1:16">
      <c r="A735" s="59">
        <v>28495</v>
      </c>
      <c r="B735" s="59">
        <v>1</v>
      </c>
      <c r="C735" s="59">
        <v>1</v>
      </c>
      <c r="D735" s="59">
        <v>1</v>
      </c>
      <c r="E735" s="59" t="s">
        <v>78</v>
      </c>
      <c r="F735" s="59">
        <v>1</v>
      </c>
      <c r="G735" s="59">
        <v>7</v>
      </c>
      <c r="H735" s="59">
        <v>6</v>
      </c>
      <c r="I735" s="59">
        <v>12</v>
      </c>
      <c r="J735" s="59">
        <v>79259</v>
      </c>
      <c r="K735" s="78">
        <f>VLOOKUP(jur[[#This Row],[hwycov_id]],cnf[],10,FALSE)</f>
        <v>79259</v>
      </c>
      <c r="L735" s="229">
        <f t="shared" si="33"/>
        <v>0</v>
      </c>
      <c r="M735" s="228">
        <f t="shared" si="34"/>
        <v>0</v>
      </c>
      <c r="N735" s="228">
        <f t="shared" si="35"/>
        <v>0</v>
      </c>
      <c r="O735" s="59" t="e">
        <f>VLOOKUP(jur[[#This Row],[hwycov_id]],check!$A$2:$P$26,16,FALSE)</f>
        <v>#N/A</v>
      </c>
      <c r="P735" s="59">
        <v>738</v>
      </c>
    </row>
    <row r="736" spans="1:16">
      <c r="A736" s="59">
        <v>28493</v>
      </c>
      <c r="B736" s="59">
        <v>1</v>
      </c>
      <c r="C736" s="59">
        <v>1</v>
      </c>
      <c r="D736" s="59">
        <v>1</v>
      </c>
      <c r="E736" s="59" t="s">
        <v>78</v>
      </c>
      <c r="F736" s="59">
        <v>1</v>
      </c>
      <c r="G736" s="59">
        <v>8</v>
      </c>
      <c r="H736" s="59">
        <v>6</v>
      </c>
      <c r="I736" s="59">
        <v>12</v>
      </c>
      <c r="J736" s="59">
        <v>81984</v>
      </c>
      <c r="K736" s="78">
        <f>VLOOKUP(jur[[#This Row],[hwycov_id]],cnf[],10,FALSE)</f>
        <v>81984</v>
      </c>
      <c r="L736" s="229">
        <f t="shared" si="33"/>
        <v>0</v>
      </c>
      <c r="M736" s="228">
        <f t="shared" si="34"/>
        <v>0</v>
      </c>
      <c r="N736" s="228">
        <f t="shared" si="35"/>
        <v>0</v>
      </c>
      <c r="O736" s="59" t="e">
        <f>VLOOKUP(jur[[#This Row],[hwycov_id]],check!$A$2:$P$26,16,FALSE)</f>
        <v>#N/A</v>
      </c>
      <c r="P736" s="59">
        <v>739</v>
      </c>
    </row>
    <row r="737" spans="1:16">
      <c r="A737" s="59">
        <v>28511</v>
      </c>
      <c r="B737" s="59">
        <v>1</v>
      </c>
      <c r="C737" s="59">
        <v>1</v>
      </c>
      <c r="D737" s="59">
        <v>1</v>
      </c>
      <c r="E737" s="59" t="s">
        <v>82</v>
      </c>
      <c r="F737" s="59">
        <v>1</v>
      </c>
      <c r="G737" s="59">
        <v>8</v>
      </c>
      <c r="H737" s="59">
        <v>6</v>
      </c>
      <c r="I737" s="59">
        <v>12</v>
      </c>
      <c r="J737" s="59">
        <v>82332</v>
      </c>
      <c r="K737" s="78">
        <f>VLOOKUP(jur[[#This Row],[hwycov_id]],cnf[],10,FALSE)</f>
        <v>82332</v>
      </c>
      <c r="L737" s="229">
        <f t="shared" si="33"/>
        <v>0</v>
      </c>
      <c r="M737" s="228">
        <f t="shared" si="34"/>
        <v>0</v>
      </c>
      <c r="N737" s="228">
        <f t="shared" si="35"/>
        <v>0</v>
      </c>
      <c r="O737" s="59" t="e">
        <f>VLOOKUP(jur[[#This Row],[hwycov_id]],check!$A$2:$P$26,16,FALSE)</f>
        <v>#N/A</v>
      </c>
      <c r="P737" s="59">
        <v>740</v>
      </c>
    </row>
    <row r="738" spans="1:16">
      <c r="A738" s="59">
        <v>28490</v>
      </c>
      <c r="B738" s="59">
        <v>1</v>
      </c>
      <c r="C738" s="59">
        <v>1</v>
      </c>
      <c r="D738" s="59">
        <v>1</v>
      </c>
      <c r="E738" s="59" t="s">
        <v>82</v>
      </c>
      <c r="F738" s="59">
        <v>1</v>
      </c>
      <c r="G738" s="59">
        <v>8</v>
      </c>
      <c r="H738" s="59">
        <v>6</v>
      </c>
      <c r="I738" s="59">
        <v>12</v>
      </c>
      <c r="J738" s="59">
        <v>86225</v>
      </c>
      <c r="K738" s="78">
        <f>VLOOKUP(jur[[#This Row],[hwycov_id]],cnf[],10,FALSE)</f>
        <v>86225</v>
      </c>
      <c r="L738" s="229">
        <f t="shared" si="33"/>
        <v>0</v>
      </c>
      <c r="M738" s="228">
        <f t="shared" si="34"/>
        <v>0</v>
      </c>
      <c r="N738" s="228">
        <f t="shared" si="35"/>
        <v>0</v>
      </c>
      <c r="O738" s="59" t="e">
        <f>VLOOKUP(jur[[#This Row],[hwycov_id]],check!$A$2:$P$26,16,FALSE)</f>
        <v>#N/A</v>
      </c>
      <c r="P738" s="59">
        <v>741</v>
      </c>
    </row>
    <row r="739" spans="1:16">
      <c r="A739" s="59">
        <v>26562</v>
      </c>
      <c r="B739" s="59">
        <v>1</v>
      </c>
      <c r="C739" s="59">
        <v>1</v>
      </c>
      <c r="D739" s="59">
        <v>1</v>
      </c>
      <c r="E739" s="59" t="s">
        <v>78</v>
      </c>
      <c r="F739" s="59">
        <v>1</v>
      </c>
      <c r="G739" s="59">
        <v>8</v>
      </c>
      <c r="H739" s="59">
        <v>6</v>
      </c>
      <c r="I739" s="59">
        <v>12</v>
      </c>
      <c r="J739" s="59">
        <v>88967</v>
      </c>
      <c r="K739" s="78">
        <f>VLOOKUP(jur[[#This Row],[hwycov_id]],cnf[],10,FALSE)</f>
        <v>88967</v>
      </c>
      <c r="L739" s="229">
        <f t="shared" si="33"/>
        <v>0</v>
      </c>
      <c r="M739" s="228">
        <f t="shared" si="34"/>
        <v>0</v>
      </c>
      <c r="N739" s="228">
        <f t="shared" si="35"/>
        <v>0</v>
      </c>
      <c r="O739" s="59" t="e">
        <f>VLOOKUP(jur[[#This Row],[hwycov_id]],check!$A$2:$P$26,16,FALSE)</f>
        <v>#N/A</v>
      </c>
      <c r="P739" s="59">
        <v>742</v>
      </c>
    </row>
    <row r="740" spans="1:16">
      <c r="A740" s="59">
        <v>12242</v>
      </c>
      <c r="B740" s="59">
        <v>1</v>
      </c>
      <c r="C740" s="59">
        <v>1</v>
      </c>
      <c r="D740" s="59">
        <v>1</v>
      </c>
      <c r="E740" s="59" t="s">
        <v>78</v>
      </c>
      <c r="F740" s="59">
        <v>1</v>
      </c>
      <c r="G740" s="59">
        <v>9</v>
      </c>
      <c r="H740" s="59">
        <v>6</v>
      </c>
      <c r="I740" s="59">
        <v>12</v>
      </c>
      <c r="J740" s="59">
        <v>91650</v>
      </c>
      <c r="K740" s="78">
        <f>VLOOKUP(jur[[#This Row],[hwycov_id]],cnf[],10,FALSE)</f>
        <v>91650</v>
      </c>
      <c r="L740" s="229">
        <f t="shared" si="33"/>
        <v>0</v>
      </c>
      <c r="M740" s="228">
        <f t="shared" si="34"/>
        <v>0</v>
      </c>
      <c r="N740" s="228">
        <f t="shared" si="35"/>
        <v>0</v>
      </c>
      <c r="O740" s="59" t="e">
        <f>VLOOKUP(jur[[#This Row],[hwycov_id]],check!$A$2:$P$26,16,FALSE)</f>
        <v>#N/A</v>
      </c>
      <c r="P740" s="59">
        <v>743</v>
      </c>
    </row>
    <row r="741" spans="1:16">
      <c r="A741" s="59">
        <v>12247</v>
      </c>
      <c r="B741" s="59">
        <v>1</v>
      </c>
      <c r="C741" s="59">
        <v>1</v>
      </c>
      <c r="D741" s="59">
        <v>1</v>
      </c>
      <c r="E741" s="59" t="s">
        <v>78</v>
      </c>
      <c r="F741" s="59">
        <v>1</v>
      </c>
      <c r="G741" s="59">
        <v>9</v>
      </c>
      <c r="H741" s="59">
        <v>6</v>
      </c>
      <c r="I741" s="59">
        <v>12</v>
      </c>
      <c r="J741" s="59">
        <v>99214</v>
      </c>
      <c r="K741" s="78">
        <f>VLOOKUP(jur[[#This Row],[hwycov_id]],cnf[],10,FALSE)</f>
        <v>99214</v>
      </c>
      <c r="L741" s="229">
        <f t="shared" si="33"/>
        <v>0</v>
      </c>
      <c r="M741" s="228">
        <f t="shared" si="34"/>
        <v>0</v>
      </c>
      <c r="N741" s="228">
        <f t="shared" si="35"/>
        <v>0</v>
      </c>
      <c r="O741" s="59" t="e">
        <f>VLOOKUP(jur[[#This Row],[hwycov_id]],check!$A$2:$P$26,16,FALSE)</f>
        <v>#N/A</v>
      </c>
      <c r="P741" s="59">
        <v>744</v>
      </c>
    </row>
    <row r="742" spans="1:16">
      <c r="A742" s="59">
        <v>9025</v>
      </c>
      <c r="B742" s="59">
        <v>1</v>
      </c>
      <c r="C742" s="59">
        <v>1</v>
      </c>
      <c r="D742" s="59">
        <v>1</v>
      </c>
      <c r="E742" s="59" t="s">
        <v>82</v>
      </c>
      <c r="F742" s="59">
        <v>1</v>
      </c>
      <c r="G742" s="59">
        <v>10</v>
      </c>
      <c r="H742" s="59">
        <v>6</v>
      </c>
      <c r="I742" s="59">
        <v>12</v>
      </c>
      <c r="J742" s="59">
        <v>102699</v>
      </c>
      <c r="K742" s="78">
        <f>VLOOKUP(jur[[#This Row],[hwycov_id]],cnf[],10,FALSE)</f>
        <v>102699</v>
      </c>
      <c r="L742" s="229">
        <f t="shared" si="33"/>
        <v>0</v>
      </c>
      <c r="M742" s="228">
        <f t="shared" si="34"/>
        <v>0</v>
      </c>
      <c r="N742" s="228">
        <f t="shared" si="35"/>
        <v>0</v>
      </c>
      <c r="O742" s="59" t="e">
        <f>VLOOKUP(jur[[#This Row],[hwycov_id]],check!$A$2:$P$26,16,FALSE)</f>
        <v>#N/A</v>
      </c>
      <c r="P742" s="59">
        <v>745</v>
      </c>
    </row>
    <row r="743" spans="1:16">
      <c r="A743" s="59">
        <v>12253</v>
      </c>
      <c r="B743" s="59">
        <v>1</v>
      </c>
      <c r="C743" s="59">
        <v>1</v>
      </c>
      <c r="D743" s="59">
        <v>1</v>
      </c>
      <c r="E743" s="59" t="s">
        <v>82</v>
      </c>
      <c r="F743" s="59">
        <v>1</v>
      </c>
      <c r="G743" s="59">
        <v>10</v>
      </c>
      <c r="H743" s="59">
        <v>6</v>
      </c>
      <c r="I743" s="59">
        <v>12</v>
      </c>
      <c r="J743" s="59">
        <v>103471</v>
      </c>
      <c r="K743" s="78">
        <f>VLOOKUP(jur[[#This Row],[hwycov_id]],cnf[],10,FALSE)</f>
        <v>103471</v>
      </c>
      <c r="L743" s="229">
        <f t="shared" si="33"/>
        <v>0</v>
      </c>
      <c r="M743" s="228">
        <f t="shared" si="34"/>
        <v>0</v>
      </c>
      <c r="N743" s="228">
        <f t="shared" si="35"/>
        <v>0</v>
      </c>
      <c r="O743" s="59" t="e">
        <f>VLOOKUP(jur[[#This Row],[hwycov_id]],check!$A$2:$P$26,16,FALSE)</f>
        <v>#N/A</v>
      </c>
      <c r="P743" s="59">
        <v>746</v>
      </c>
    </row>
    <row r="744" spans="1:16">
      <c r="A744" s="59">
        <v>13728</v>
      </c>
      <c r="B744" s="59">
        <v>3</v>
      </c>
      <c r="C744" s="59">
        <v>1</v>
      </c>
      <c r="D744" s="59">
        <v>2</v>
      </c>
      <c r="E744" s="59" t="s">
        <v>82</v>
      </c>
      <c r="F744" s="59">
        <v>3</v>
      </c>
      <c r="G744" s="59">
        <v>2</v>
      </c>
      <c r="H744" s="59">
        <v>3</v>
      </c>
      <c r="I744" s="59">
        <v>13</v>
      </c>
      <c r="J744" s="59">
        <v>26874</v>
      </c>
      <c r="K744" s="78">
        <f>VLOOKUP(jur[[#This Row],[hwycov_id]],cnf[],10,FALSE)</f>
        <v>26874</v>
      </c>
      <c r="L744" s="229">
        <f t="shared" si="33"/>
        <v>0</v>
      </c>
      <c r="M744" s="228">
        <f t="shared" si="34"/>
        <v>0</v>
      </c>
      <c r="N744" s="228">
        <f t="shared" si="35"/>
        <v>0</v>
      </c>
      <c r="O744" s="59" t="e">
        <f>VLOOKUP(jur[[#This Row],[hwycov_id]],check!$A$2:$P$26,16,FALSE)</f>
        <v>#N/A</v>
      </c>
      <c r="P744" s="59">
        <v>747</v>
      </c>
    </row>
    <row r="745" spans="1:16">
      <c r="A745" s="59">
        <v>11707</v>
      </c>
      <c r="B745" s="59">
        <v>5</v>
      </c>
      <c r="C745" s="59">
        <v>1</v>
      </c>
      <c r="D745" s="59">
        <v>2</v>
      </c>
      <c r="E745" s="59" t="s">
        <v>80</v>
      </c>
      <c r="F745" s="59">
        <v>4</v>
      </c>
      <c r="G745" s="59">
        <v>0</v>
      </c>
      <c r="H745" s="59">
        <v>7</v>
      </c>
      <c r="I745" s="59">
        <v>14</v>
      </c>
      <c r="J745" s="59">
        <v>600</v>
      </c>
      <c r="K745" s="78">
        <f>VLOOKUP(jur[[#This Row],[hwycov_id]],cnf[],10,FALSE)</f>
        <v>600</v>
      </c>
      <c r="L745" s="229">
        <f t="shared" si="33"/>
        <v>0</v>
      </c>
      <c r="M745" s="228">
        <f t="shared" si="34"/>
        <v>0</v>
      </c>
      <c r="N745" s="228">
        <f t="shared" si="35"/>
        <v>0</v>
      </c>
      <c r="O745" s="59" t="e">
        <f>VLOOKUP(jur[[#This Row],[hwycov_id]],check!$A$2:$P$26,16,FALSE)</f>
        <v>#N/A</v>
      </c>
      <c r="P745" s="59">
        <v>748</v>
      </c>
    </row>
    <row r="746" spans="1:16">
      <c r="A746" s="59">
        <v>11709</v>
      </c>
      <c r="B746" s="59">
        <v>5</v>
      </c>
      <c r="C746" s="59">
        <v>1</v>
      </c>
      <c r="D746" s="59">
        <v>2</v>
      </c>
      <c r="E746" s="59" t="s">
        <v>79</v>
      </c>
      <c r="F746" s="59">
        <v>4</v>
      </c>
      <c r="G746" s="59">
        <v>0</v>
      </c>
      <c r="H746" s="59">
        <v>5</v>
      </c>
      <c r="I746" s="59">
        <v>14</v>
      </c>
      <c r="J746" s="59">
        <v>632</v>
      </c>
      <c r="K746" s="78">
        <f>VLOOKUP(jur[[#This Row],[hwycov_id]],cnf[],10,FALSE)</f>
        <v>632</v>
      </c>
      <c r="L746" s="229">
        <f t="shared" si="33"/>
        <v>0</v>
      </c>
      <c r="M746" s="228">
        <f t="shared" si="34"/>
        <v>0</v>
      </c>
      <c r="N746" s="228">
        <f t="shared" si="35"/>
        <v>0</v>
      </c>
      <c r="O746" s="59" t="e">
        <f>VLOOKUP(jur[[#This Row],[hwycov_id]],check!$A$2:$P$26,16,FALSE)</f>
        <v>#N/A</v>
      </c>
      <c r="P746" s="59">
        <v>749</v>
      </c>
    </row>
    <row r="747" spans="1:16">
      <c r="A747" s="59">
        <v>16158</v>
      </c>
      <c r="B747" s="59">
        <v>9</v>
      </c>
      <c r="C747" s="59">
        <v>1</v>
      </c>
      <c r="D747" s="59">
        <v>1</v>
      </c>
      <c r="E747" s="59" t="s">
        <v>78</v>
      </c>
      <c r="F747" s="59">
        <v>2</v>
      </c>
      <c r="G747" s="59">
        <v>0</v>
      </c>
      <c r="H747" s="59">
        <v>3</v>
      </c>
      <c r="I747" s="59">
        <v>14</v>
      </c>
      <c r="J747" s="59">
        <v>737</v>
      </c>
      <c r="K747" s="78">
        <f>VLOOKUP(jur[[#This Row],[hwycov_id]],cnf[],10,FALSE)</f>
        <v>737</v>
      </c>
      <c r="L747" s="229">
        <f t="shared" si="33"/>
        <v>0</v>
      </c>
      <c r="M747" s="228">
        <f t="shared" si="34"/>
        <v>0</v>
      </c>
      <c r="N747" s="228">
        <f t="shared" si="35"/>
        <v>0</v>
      </c>
      <c r="O747" s="59" t="e">
        <f>VLOOKUP(jur[[#This Row],[hwycov_id]],check!$A$2:$P$26,16,FALSE)</f>
        <v>#N/A</v>
      </c>
      <c r="P747" s="59">
        <v>750</v>
      </c>
    </row>
    <row r="748" spans="1:16">
      <c r="A748" s="59">
        <v>28989</v>
      </c>
      <c r="B748" s="59">
        <v>9</v>
      </c>
      <c r="C748" s="59">
        <v>1</v>
      </c>
      <c r="D748" s="59">
        <v>1</v>
      </c>
      <c r="E748" s="59" t="s">
        <v>78</v>
      </c>
      <c r="F748" s="59">
        <v>2</v>
      </c>
      <c r="G748" s="59">
        <v>0</v>
      </c>
      <c r="H748" s="59">
        <v>3</v>
      </c>
      <c r="I748" s="59">
        <v>14</v>
      </c>
      <c r="J748" s="59">
        <v>780</v>
      </c>
      <c r="K748" s="78">
        <f>VLOOKUP(jur[[#This Row],[hwycov_id]],cnf[],10,FALSE)</f>
        <v>780</v>
      </c>
      <c r="L748" s="229">
        <f t="shared" si="33"/>
        <v>0</v>
      </c>
      <c r="M748" s="228">
        <f t="shared" si="34"/>
        <v>0</v>
      </c>
      <c r="N748" s="228">
        <f t="shared" si="35"/>
        <v>0</v>
      </c>
      <c r="O748" s="59" t="e">
        <f>VLOOKUP(jur[[#This Row],[hwycov_id]],check!$A$2:$P$26,16,FALSE)</f>
        <v>#N/A</v>
      </c>
      <c r="P748" s="59">
        <v>751</v>
      </c>
    </row>
    <row r="749" spans="1:16">
      <c r="A749" s="59">
        <v>28855</v>
      </c>
      <c r="B749" s="59">
        <v>9</v>
      </c>
      <c r="C749" s="59">
        <v>1</v>
      </c>
      <c r="D749" s="59">
        <v>1</v>
      </c>
      <c r="E749" s="59" t="s">
        <v>78</v>
      </c>
      <c r="F749" s="59">
        <v>2</v>
      </c>
      <c r="G749" s="59">
        <v>0</v>
      </c>
      <c r="H749" s="59">
        <v>3</v>
      </c>
      <c r="I749" s="59">
        <v>14</v>
      </c>
      <c r="J749" s="59">
        <v>977</v>
      </c>
      <c r="K749" s="78">
        <f>VLOOKUP(jur[[#This Row],[hwycov_id]],cnf[],10,FALSE)</f>
        <v>977</v>
      </c>
      <c r="L749" s="229">
        <f t="shared" si="33"/>
        <v>0</v>
      </c>
      <c r="M749" s="228">
        <f t="shared" si="34"/>
        <v>0</v>
      </c>
      <c r="N749" s="228">
        <f t="shared" si="35"/>
        <v>0</v>
      </c>
      <c r="O749" s="59" t="e">
        <f>VLOOKUP(jur[[#This Row],[hwycov_id]],check!$A$2:$P$26,16,FALSE)</f>
        <v>#N/A</v>
      </c>
      <c r="P749" s="59">
        <v>752</v>
      </c>
    </row>
    <row r="750" spans="1:16">
      <c r="A750" s="59">
        <v>17223</v>
      </c>
      <c r="B750" s="59">
        <v>4</v>
      </c>
      <c r="C750" s="59">
        <v>1</v>
      </c>
      <c r="D750" s="59">
        <v>2</v>
      </c>
      <c r="E750" s="59" t="s">
        <v>79</v>
      </c>
      <c r="F750" s="59">
        <v>4</v>
      </c>
      <c r="G750" s="59">
        <v>0</v>
      </c>
      <c r="H750" s="59">
        <v>4</v>
      </c>
      <c r="I750" s="59">
        <v>14</v>
      </c>
      <c r="J750" s="59">
        <v>1013</v>
      </c>
      <c r="K750" s="78">
        <f>VLOOKUP(jur[[#This Row],[hwycov_id]],cnf[],10,FALSE)</f>
        <v>1013</v>
      </c>
      <c r="L750" s="229">
        <f t="shared" si="33"/>
        <v>0</v>
      </c>
      <c r="M750" s="228">
        <f t="shared" si="34"/>
        <v>0</v>
      </c>
      <c r="N750" s="228">
        <f t="shared" si="35"/>
        <v>0</v>
      </c>
      <c r="O750" s="59" t="e">
        <f>VLOOKUP(jur[[#This Row],[hwycov_id]],check!$A$2:$P$26,16,FALSE)</f>
        <v>#N/A</v>
      </c>
      <c r="P750" s="59">
        <v>753</v>
      </c>
    </row>
    <row r="751" spans="1:16">
      <c r="A751" s="59">
        <v>49124</v>
      </c>
      <c r="B751" s="59">
        <v>7</v>
      </c>
      <c r="C751" s="59">
        <v>1</v>
      </c>
      <c r="D751" s="59">
        <v>2</v>
      </c>
      <c r="E751" s="59" t="s">
        <v>79</v>
      </c>
      <c r="F751" s="59">
        <v>4</v>
      </c>
      <c r="G751" s="59">
        <v>0</v>
      </c>
      <c r="H751" s="59">
        <v>3</v>
      </c>
      <c r="I751" s="59">
        <v>14</v>
      </c>
      <c r="J751" s="59">
        <v>1034</v>
      </c>
      <c r="K751" s="78">
        <f>VLOOKUP(jur[[#This Row],[hwycov_id]],cnf[],10,FALSE)</f>
        <v>1034</v>
      </c>
      <c r="L751" s="229">
        <f t="shared" si="33"/>
        <v>0</v>
      </c>
      <c r="M751" s="228">
        <f t="shared" si="34"/>
        <v>0</v>
      </c>
      <c r="N751" s="228">
        <f t="shared" si="35"/>
        <v>0</v>
      </c>
      <c r="O751" s="59" t="e">
        <f>VLOOKUP(jur[[#This Row],[hwycov_id]],check!$A$2:$P$26,16,FALSE)</f>
        <v>#N/A</v>
      </c>
      <c r="P751" s="59">
        <v>754</v>
      </c>
    </row>
    <row r="752" spans="1:16">
      <c r="A752" s="59">
        <v>11645</v>
      </c>
      <c r="B752" s="59">
        <v>5</v>
      </c>
      <c r="C752" s="59">
        <v>1</v>
      </c>
      <c r="D752" s="59">
        <v>2</v>
      </c>
      <c r="E752" s="59" t="s">
        <v>79</v>
      </c>
      <c r="F752" s="59">
        <v>4</v>
      </c>
      <c r="G752" s="59">
        <v>0</v>
      </c>
      <c r="H752" s="59">
        <v>2</v>
      </c>
      <c r="I752" s="59">
        <v>14</v>
      </c>
      <c r="J752" s="59">
        <v>1070</v>
      </c>
      <c r="K752" s="78">
        <f>VLOOKUP(jur[[#This Row],[hwycov_id]],cnf[],10,FALSE)</f>
        <v>1070</v>
      </c>
      <c r="L752" s="229">
        <f t="shared" si="33"/>
        <v>0</v>
      </c>
      <c r="M752" s="228">
        <f t="shared" si="34"/>
        <v>0</v>
      </c>
      <c r="N752" s="228">
        <f t="shared" si="35"/>
        <v>0</v>
      </c>
      <c r="O752" s="59" t="e">
        <f>VLOOKUP(jur[[#This Row],[hwycov_id]],check!$A$2:$P$26,16,FALSE)</f>
        <v>#N/A</v>
      </c>
      <c r="P752" s="59">
        <v>755</v>
      </c>
    </row>
    <row r="753" spans="1:16">
      <c r="A753" s="59">
        <v>15125</v>
      </c>
      <c r="B753" s="59">
        <v>5</v>
      </c>
      <c r="C753" s="59">
        <v>1</v>
      </c>
      <c r="D753" s="59">
        <v>2</v>
      </c>
      <c r="E753" s="59" t="s">
        <v>79</v>
      </c>
      <c r="F753" s="59">
        <v>4</v>
      </c>
      <c r="G753" s="59">
        <v>0</v>
      </c>
      <c r="H753" s="59">
        <v>3</v>
      </c>
      <c r="I753" s="59">
        <v>14</v>
      </c>
      <c r="J753" s="59">
        <v>1289</v>
      </c>
      <c r="K753" s="78">
        <f>VLOOKUP(jur[[#This Row],[hwycov_id]],cnf[],10,FALSE)</f>
        <v>1289</v>
      </c>
      <c r="L753" s="229">
        <f t="shared" si="33"/>
        <v>0</v>
      </c>
      <c r="M753" s="228">
        <f t="shared" si="34"/>
        <v>0</v>
      </c>
      <c r="N753" s="228">
        <f t="shared" si="35"/>
        <v>0</v>
      </c>
      <c r="O753" s="59" t="e">
        <f>VLOOKUP(jur[[#This Row],[hwycov_id]],check!$A$2:$P$26,16,FALSE)</f>
        <v>#N/A</v>
      </c>
      <c r="P753" s="59">
        <v>756</v>
      </c>
    </row>
    <row r="754" spans="1:16">
      <c r="A754" s="59">
        <v>2304</v>
      </c>
      <c r="B754" s="59">
        <v>5</v>
      </c>
      <c r="C754" s="59">
        <v>1</v>
      </c>
      <c r="D754" s="59">
        <v>2</v>
      </c>
      <c r="E754" s="59" t="s">
        <v>79</v>
      </c>
      <c r="F754" s="59">
        <v>4</v>
      </c>
      <c r="G754" s="59">
        <v>0</v>
      </c>
      <c r="H754" s="59">
        <v>3</v>
      </c>
      <c r="I754" s="59">
        <v>14</v>
      </c>
      <c r="J754" s="59">
        <v>1350</v>
      </c>
      <c r="K754" s="78">
        <f>VLOOKUP(jur[[#This Row],[hwycov_id]],cnf[],10,FALSE)</f>
        <v>1350</v>
      </c>
      <c r="L754" s="229">
        <f t="shared" si="33"/>
        <v>0</v>
      </c>
      <c r="M754" s="228">
        <f t="shared" si="34"/>
        <v>0</v>
      </c>
      <c r="N754" s="228">
        <f t="shared" si="35"/>
        <v>0</v>
      </c>
      <c r="O754" s="59" t="e">
        <f>VLOOKUP(jur[[#This Row],[hwycov_id]],check!$A$2:$P$26,16,FALSE)</f>
        <v>#N/A</v>
      </c>
      <c r="P754" s="59">
        <v>757</v>
      </c>
    </row>
    <row r="755" spans="1:16">
      <c r="A755" s="59">
        <v>10893</v>
      </c>
      <c r="B755" s="59">
        <v>9</v>
      </c>
      <c r="C755" s="59">
        <v>1</v>
      </c>
      <c r="D755" s="59">
        <v>1</v>
      </c>
      <c r="E755" s="59" t="s">
        <v>78</v>
      </c>
      <c r="F755" s="59">
        <v>2</v>
      </c>
      <c r="G755" s="59">
        <v>0</v>
      </c>
      <c r="H755" s="59">
        <v>3</v>
      </c>
      <c r="I755" s="59">
        <v>14</v>
      </c>
      <c r="J755" s="59">
        <v>1429</v>
      </c>
      <c r="K755" s="78">
        <f>VLOOKUP(jur[[#This Row],[hwycov_id]],cnf[],10,FALSE)</f>
        <v>1429</v>
      </c>
      <c r="L755" s="229">
        <f t="shared" si="33"/>
        <v>0</v>
      </c>
      <c r="M755" s="228">
        <f t="shared" si="34"/>
        <v>0</v>
      </c>
      <c r="N755" s="228">
        <f t="shared" si="35"/>
        <v>0</v>
      </c>
      <c r="O755" s="59" t="e">
        <f>VLOOKUP(jur[[#This Row],[hwycov_id]],check!$A$2:$P$26,16,FALSE)</f>
        <v>#N/A</v>
      </c>
      <c r="P755" s="59">
        <v>758</v>
      </c>
    </row>
    <row r="756" spans="1:16">
      <c r="A756" s="59">
        <v>14254</v>
      </c>
      <c r="B756" s="59">
        <v>9</v>
      </c>
      <c r="C756" s="59">
        <v>1</v>
      </c>
      <c r="D756" s="59">
        <v>1</v>
      </c>
      <c r="E756" s="59" t="s">
        <v>78</v>
      </c>
      <c r="F756" s="59">
        <v>2</v>
      </c>
      <c r="G756" s="59">
        <v>0</v>
      </c>
      <c r="H756" s="59">
        <v>3</v>
      </c>
      <c r="I756" s="59">
        <v>14</v>
      </c>
      <c r="J756" s="59">
        <v>1454</v>
      </c>
      <c r="K756" s="78">
        <f>VLOOKUP(jur[[#This Row],[hwycov_id]],cnf[],10,FALSE)</f>
        <v>1454</v>
      </c>
      <c r="L756" s="229">
        <f t="shared" si="33"/>
        <v>0</v>
      </c>
      <c r="M756" s="228">
        <f t="shared" si="34"/>
        <v>0</v>
      </c>
      <c r="N756" s="228">
        <f t="shared" si="35"/>
        <v>0</v>
      </c>
      <c r="O756" s="59" t="e">
        <f>VLOOKUP(jur[[#This Row],[hwycov_id]],check!$A$2:$P$26,16,FALSE)</f>
        <v>#N/A</v>
      </c>
      <c r="P756" s="59">
        <v>759</v>
      </c>
    </row>
    <row r="757" spans="1:16">
      <c r="A757" s="59">
        <v>10103</v>
      </c>
      <c r="B757" s="59">
        <v>5</v>
      </c>
      <c r="C757" s="59">
        <v>1</v>
      </c>
      <c r="D757" s="59">
        <v>2</v>
      </c>
      <c r="E757" s="59" t="s">
        <v>79</v>
      </c>
      <c r="F757" s="59">
        <v>4</v>
      </c>
      <c r="G757" s="59">
        <v>0</v>
      </c>
      <c r="H757" s="59">
        <v>3</v>
      </c>
      <c r="I757" s="59">
        <v>14</v>
      </c>
      <c r="J757" s="59">
        <v>1462</v>
      </c>
      <c r="K757" s="78">
        <f>VLOOKUP(jur[[#This Row],[hwycov_id]],cnf[],10,FALSE)</f>
        <v>1462</v>
      </c>
      <c r="L757" s="229">
        <f t="shared" si="33"/>
        <v>0</v>
      </c>
      <c r="M757" s="228">
        <f t="shared" si="34"/>
        <v>0</v>
      </c>
      <c r="N757" s="228">
        <f t="shared" si="35"/>
        <v>0</v>
      </c>
      <c r="O757" s="59" t="e">
        <f>VLOOKUP(jur[[#This Row],[hwycov_id]],check!$A$2:$P$26,16,FALSE)</f>
        <v>#N/A</v>
      </c>
      <c r="P757" s="59">
        <v>760</v>
      </c>
    </row>
    <row r="758" spans="1:16">
      <c r="A758" s="59">
        <v>6402</v>
      </c>
      <c r="B758" s="59">
        <v>5</v>
      </c>
      <c r="C758" s="59">
        <v>1</v>
      </c>
      <c r="D758" s="59">
        <v>2</v>
      </c>
      <c r="E758" s="59" t="s">
        <v>79</v>
      </c>
      <c r="F758" s="59">
        <v>4</v>
      </c>
      <c r="G758" s="59">
        <v>0</v>
      </c>
      <c r="H758" s="59">
        <v>2</v>
      </c>
      <c r="I758" s="59">
        <v>14</v>
      </c>
      <c r="J758" s="59">
        <v>1541</v>
      </c>
      <c r="K758" s="78">
        <f>VLOOKUP(jur[[#This Row],[hwycov_id]],cnf[],10,FALSE)</f>
        <v>1541</v>
      </c>
      <c r="L758" s="229">
        <f t="shared" si="33"/>
        <v>0</v>
      </c>
      <c r="M758" s="228">
        <f t="shared" si="34"/>
        <v>0</v>
      </c>
      <c r="N758" s="228">
        <f t="shared" si="35"/>
        <v>0</v>
      </c>
      <c r="O758" s="59" t="e">
        <f>VLOOKUP(jur[[#This Row],[hwycov_id]],check!$A$2:$P$26,16,FALSE)</f>
        <v>#N/A</v>
      </c>
      <c r="P758" s="59">
        <v>761</v>
      </c>
    </row>
    <row r="759" spans="1:16">
      <c r="A759" s="59">
        <v>11484</v>
      </c>
      <c r="B759" s="59">
        <v>9</v>
      </c>
      <c r="C759" s="59">
        <v>1</v>
      </c>
      <c r="D759" s="59">
        <v>1</v>
      </c>
      <c r="E759" s="59" t="s">
        <v>78</v>
      </c>
      <c r="F759" s="59">
        <v>2</v>
      </c>
      <c r="G759" s="59">
        <v>0</v>
      </c>
      <c r="H759" s="59">
        <v>3</v>
      </c>
      <c r="I759" s="59">
        <v>14</v>
      </c>
      <c r="J759" s="59">
        <v>1588</v>
      </c>
      <c r="K759" s="78">
        <f>VLOOKUP(jur[[#This Row],[hwycov_id]],cnf[],10,FALSE)</f>
        <v>1588</v>
      </c>
      <c r="L759" s="229">
        <f t="shared" si="33"/>
        <v>0</v>
      </c>
      <c r="M759" s="228">
        <f t="shared" si="34"/>
        <v>0</v>
      </c>
      <c r="N759" s="228">
        <f t="shared" si="35"/>
        <v>0</v>
      </c>
      <c r="O759" s="59" t="e">
        <f>VLOOKUP(jur[[#This Row],[hwycov_id]],check!$A$2:$P$26,16,FALSE)</f>
        <v>#N/A</v>
      </c>
      <c r="P759" s="59">
        <v>762</v>
      </c>
    </row>
    <row r="760" spans="1:16">
      <c r="A760" s="59">
        <v>10860</v>
      </c>
      <c r="B760" s="59">
        <v>9</v>
      </c>
      <c r="C760" s="59">
        <v>1</v>
      </c>
      <c r="D760" s="59">
        <v>1</v>
      </c>
      <c r="E760" s="59" t="s">
        <v>78</v>
      </c>
      <c r="F760" s="59">
        <v>2</v>
      </c>
      <c r="G760" s="59">
        <v>0</v>
      </c>
      <c r="H760" s="59">
        <v>3</v>
      </c>
      <c r="I760" s="59">
        <v>14</v>
      </c>
      <c r="J760" s="59">
        <v>1704</v>
      </c>
      <c r="K760" s="78">
        <f>VLOOKUP(jur[[#This Row],[hwycov_id]],cnf[],10,FALSE)</f>
        <v>1704</v>
      </c>
      <c r="L760" s="229">
        <f t="shared" si="33"/>
        <v>0</v>
      </c>
      <c r="M760" s="228">
        <f t="shared" si="34"/>
        <v>0</v>
      </c>
      <c r="N760" s="228">
        <f t="shared" si="35"/>
        <v>0</v>
      </c>
      <c r="O760" s="59" t="e">
        <f>VLOOKUP(jur[[#This Row],[hwycov_id]],check!$A$2:$P$26,16,FALSE)</f>
        <v>#N/A</v>
      </c>
      <c r="P760" s="59">
        <v>763</v>
      </c>
    </row>
    <row r="761" spans="1:16">
      <c r="A761" s="59">
        <v>19800</v>
      </c>
      <c r="B761" s="59">
        <v>4</v>
      </c>
      <c r="C761" s="59">
        <v>1</v>
      </c>
      <c r="D761" s="59">
        <v>2</v>
      </c>
      <c r="E761" s="59" t="s">
        <v>79</v>
      </c>
      <c r="F761" s="59">
        <v>4</v>
      </c>
      <c r="G761" s="59">
        <v>0</v>
      </c>
      <c r="H761" s="59">
        <v>2</v>
      </c>
      <c r="I761" s="59">
        <v>14</v>
      </c>
      <c r="J761" s="59">
        <v>1714</v>
      </c>
      <c r="K761" s="78">
        <f>VLOOKUP(jur[[#This Row],[hwycov_id]],cnf[],10,FALSE)</f>
        <v>1714</v>
      </c>
      <c r="L761" s="229">
        <f t="shared" si="33"/>
        <v>0</v>
      </c>
      <c r="M761" s="228">
        <f t="shared" si="34"/>
        <v>0</v>
      </c>
      <c r="N761" s="228">
        <f t="shared" si="35"/>
        <v>0</v>
      </c>
      <c r="O761" s="59" t="e">
        <f>VLOOKUP(jur[[#This Row],[hwycov_id]],check!$A$2:$P$26,16,FALSE)</f>
        <v>#N/A</v>
      </c>
      <c r="P761" s="59">
        <v>764</v>
      </c>
    </row>
    <row r="762" spans="1:16">
      <c r="A762" s="59">
        <v>6590</v>
      </c>
      <c r="B762" s="59">
        <v>5</v>
      </c>
      <c r="C762" s="59">
        <v>1</v>
      </c>
      <c r="D762" s="59">
        <v>2</v>
      </c>
      <c r="E762" s="59" t="s">
        <v>79</v>
      </c>
      <c r="F762" s="59">
        <v>4</v>
      </c>
      <c r="G762" s="59">
        <v>0</v>
      </c>
      <c r="H762" s="59">
        <v>2</v>
      </c>
      <c r="I762" s="59">
        <v>14</v>
      </c>
      <c r="J762" s="59">
        <v>1736</v>
      </c>
      <c r="K762" s="78">
        <f>VLOOKUP(jur[[#This Row],[hwycov_id]],cnf[],10,FALSE)</f>
        <v>1736</v>
      </c>
      <c r="L762" s="229">
        <f t="shared" si="33"/>
        <v>0</v>
      </c>
      <c r="M762" s="228">
        <f t="shared" si="34"/>
        <v>0</v>
      </c>
      <c r="N762" s="228">
        <f t="shared" si="35"/>
        <v>0</v>
      </c>
      <c r="O762" s="59" t="e">
        <f>VLOOKUP(jur[[#This Row],[hwycov_id]],check!$A$2:$P$26,16,FALSE)</f>
        <v>#N/A</v>
      </c>
      <c r="P762" s="59">
        <v>765</v>
      </c>
    </row>
    <row r="763" spans="1:16">
      <c r="A763" s="59">
        <v>27804</v>
      </c>
      <c r="B763" s="59">
        <v>9</v>
      </c>
      <c r="C763" s="59">
        <v>1</v>
      </c>
      <c r="D763" s="59">
        <v>1</v>
      </c>
      <c r="E763" s="59" t="s">
        <v>78</v>
      </c>
      <c r="F763" s="59">
        <v>2</v>
      </c>
      <c r="G763" s="59">
        <v>0</v>
      </c>
      <c r="H763" s="59">
        <v>2</v>
      </c>
      <c r="I763" s="59">
        <v>14</v>
      </c>
      <c r="J763" s="59">
        <v>1837</v>
      </c>
      <c r="K763" s="78">
        <f>VLOOKUP(jur[[#This Row],[hwycov_id]],cnf[],10,FALSE)</f>
        <v>1837</v>
      </c>
      <c r="L763" s="229">
        <f t="shared" si="33"/>
        <v>0</v>
      </c>
      <c r="M763" s="228">
        <f t="shared" si="34"/>
        <v>0</v>
      </c>
      <c r="N763" s="228">
        <f t="shared" si="35"/>
        <v>0</v>
      </c>
      <c r="O763" s="59" t="e">
        <f>VLOOKUP(jur[[#This Row],[hwycov_id]],check!$A$2:$P$26,16,FALSE)</f>
        <v>#N/A</v>
      </c>
      <c r="P763" s="59">
        <v>766</v>
      </c>
    </row>
    <row r="764" spans="1:16">
      <c r="A764" s="59">
        <v>11644</v>
      </c>
      <c r="B764" s="59">
        <v>5</v>
      </c>
      <c r="C764" s="59">
        <v>1</v>
      </c>
      <c r="D764" s="59">
        <v>2</v>
      </c>
      <c r="E764" s="59" t="s">
        <v>79</v>
      </c>
      <c r="F764" s="59">
        <v>4</v>
      </c>
      <c r="G764" s="59">
        <v>0</v>
      </c>
      <c r="H764" s="59">
        <v>2</v>
      </c>
      <c r="I764" s="59">
        <v>14</v>
      </c>
      <c r="J764" s="59">
        <v>1838</v>
      </c>
      <c r="K764" s="78">
        <f>VLOOKUP(jur[[#This Row],[hwycov_id]],cnf[],10,FALSE)</f>
        <v>1838</v>
      </c>
      <c r="L764" s="229">
        <f t="shared" si="33"/>
        <v>0</v>
      </c>
      <c r="M764" s="228">
        <f t="shared" si="34"/>
        <v>0</v>
      </c>
      <c r="N764" s="228">
        <f t="shared" si="35"/>
        <v>0</v>
      </c>
      <c r="O764" s="59" t="e">
        <f>VLOOKUP(jur[[#This Row],[hwycov_id]],check!$A$2:$P$26,16,FALSE)</f>
        <v>#N/A</v>
      </c>
      <c r="P764" s="59">
        <v>767</v>
      </c>
    </row>
    <row r="765" spans="1:16">
      <c r="A765" s="59">
        <v>29235</v>
      </c>
      <c r="B765" s="59">
        <v>9</v>
      </c>
      <c r="C765" s="59">
        <v>1</v>
      </c>
      <c r="D765" s="59">
        <v>1</v>
      </c>
      <c r="E765" s="59" t="s">
        <v>78</v>
      </c>
      <c r="F765" s="59">
        <v>2</v>
      </c>
      <c r="G765" s="59">
        <v>0</v>
      </c>
      <c r="H765" s="59">
        <v>2</v>
      </c>
      <c r="I765" s="59">
        <v>14</v>
      </c>
      <c r="J765" s="59">
        <v>1847</v>
      </c>
      <c r="K765" s="78">
        <f>VLOOKUP(jur[[#This Row],[hwycov_id]],cnf[],10,FALSE)</f>
        <v>1847</v>
      </c>
      <c r="L765" s="229">
        <f t="shared" si="33"/>
        <v>0</v>
      </c>
      <c r="M765" s="228">
        <f t="shared" si="34"/>
        <v>0</v>
      </c>
      <c r="N765" s="228">
        <f t="shared" si="35"/>
        <v>0</v>
      </c>
      <c r="O765" s="59" t="e">
        <f>VLOOKUP(jur[[#This Row],[hwycov_id]],check!$A$2:$P$26,16,FALSE)</f>
        <v>#N/A</v>
      </c>
      <c r="P765" s="59">
        <v>768</v>
      </c>
    </row>
    <row r="766" spans="1:16">
      <c r="A766" s="59">
        <v>9859</v>
      </c>
      <c r="B766" s="59">
        <v>4</v>
      </c>
      <c r="C766" s="59">
        <v>1</v>
      </c>
      <c r="D766" s="59">
        <v>2</v>
      </c>
      <c r="E766" s="59" t="s">
        <v>79</v>
      </c>
      <c r="F766" s="59">
        <v>4</v>
      </c>
      <c r="G766" s="59">
        <v>0</v>
      </c>
      <c r="H766" s="59">
        <v>2</v>
      </c>
      <c r="I766" s="59">
        <v>14</v>
      </c>
      <c r="J766" s="59">
        <v>1994</v>
      </c>
      <c r="K766" s="78">
        <f>VLOOKUP(jur[[#This Row],[hwycov_id]],cnf[],10,FALSE)</f>
        <v>1994</v>
      </c>
      <c r="L766" s="229">
        <f t="shared" si="33"/>
        <v>0</v>
      </c>
      <c r="M766" s="228">
        <f t="shared" si="34"/>
        <v>0</v>
      </c>
      <c r="N766" s="228">
        <f t="shared" si="35"/>
        <v>0</v>
      </c>
      <c r="O766" s="59" t="e">
        <f>VLOOKUP(jur[[#This Row],[hwycov_id]],check!$A$2:$P$26,16,FALSE)</f>
        <v>#N/A</v>
      </c>
      <c r="P766" s="59">
        <v>769</v>
      </c>
    </row>
    <row r="767" spans="1:16">
      <c r="A767" s="59">
        <v>181</v>
      </c>
      <c r="B767" s="59">
        <v>3</v>
      </c>
      <c r="C767" s="59">
        <v>1</v>
      </c>
      <c r="D767" s="59">
        <v>2</v>
      </c>
      <c r="E767" s="59" t="s">
        <v>79</v>
      </c>
      <c r="F767" s="59">
        <v>3</v>
      </c>
      <c r="G767" s="59">
        <v>0</v>
      </c>
      <c r="H767" s="59">
        <v>3</v>
      </c>
      <c r="I767" s="59">
        <v>14</v>
      </c>
      <c r="J767" s="59">
        <v>2004</v>
      </c>
      <c r="K767" s="78">
        <f>VLOOKUP(jur[[#This Row],[hwycov_id]],cnf[],10,FALSE)</f>
        <v>2004</v>
      </c>
      <c r="L767" s="229">
        <f t="shared" si="33"/>
        <v>0</v>
      </c>
      <c r="M767" s="228">
        <f t="shared" si="34"/>
        <v>0</v>
      </c>
      <c r="N767" s="228">
        <f t="shared" si="35"/>
        <v>0</v>
      </c>
      <c r="O767" s="59" t="e">
        <f>VLOOKUP(jur[[#This Row],[hwycov_id]],check!$A$2:$P$26,16,FALSE)</f>
        <v>#N/A</v>
      </c>
      <c r="P767" s="59">
        <v>770</v>
      </c>
    </row>
    <row r="768" spans="1:16">
      <c r="A768" s="59">
        <v>5340</v>
      </c>
      <c r="B768" s="59">
        <v>5</v>
      </c>
      <c r="C768" s="59">
        <v>1</v>
      </c>
      <c r="D768" s="59">
        <v>2</v>
      </c>
      <c r="E768" s="59" t="s">
        <v>79</v>
      </c>
      <c r="F768" s="59">
        <v>4</v>
      </c>
      <c r="G768" s="59">
        <v>0</v>
      </c>
      <c r="H768" s="59">
        <v>2</v>
      </c>
      <c r="I768" s="59">
        <v>14</v>
      </c>
      <c r="J768" s="59">
        <v>2080</v>
      </c>
      <c r="K768" s="78">
        <f>VLOOKUP(jur[[#This Row],[hwycov_id]],cnf[],10,FALSE)</f>
        <v>2080</v>
      </c>
      <c r="L768" s="229">
        <f t="shared" si="33"/>
        <v>0</v>
      </c>
      <c r="M768" s="228">
        <f t="shared" si="34"/>
        <v>0</v>
      </c>
      <c r="N768" s="228">
        <f t="shared" si="35"/>
        <v>0</v>
      </c>
      <c r="O768" s="59" t="e">
        <f>VLOOKUP(jur[[#This Row],[hwycov_id]],check!$A$2:$P$26,16,FALSE)</f>
        <v>#N/A</v>
      </c>
      <c r="P768" s="59">
        <v>771</v>
      </c>
    </row>
    <row r="769" spans="1:16">
      <c r="A769" s="59">
        <v>18488</v>
      </c>
      <c r="B769" s="59">
        <v>5</v>
      </c>
      <c r="C769" s="59">
        <v>1</v>
      </c>
      <c r="D769" s="59">
        <v>1</v>
      </c>
      <c r="E769" s="59" t="s">
        <v>79</v>
      </c>
      <c r="F769" s="59">
        <v>4</v>
      </c>
      <c r="G769" s="59">
        <v>0</v>
      </c>
      <c r="H769" s="59">
        <v>1</v>
      </c>
      <c r="I769" s="59">
        <v>14</v>
      </c>
      <c r="J769" s="59">
        <v>2133</v>
      </c>
      <c r="K769" s="78">
        <f>VLOOKUP(jur[[#This Row],[hwycov_id]],cnf[],10,FALSE)</f>
        <v>2133</v>
      </c>
      <c r="L769" s="229">
        <f t="shared" si="33"/>
        <v>0</v>
      </c>
      <c r="M769" s="228">
        <f t="shared" si="34"/>
        <v>0</v>
      </c>
      <c r="N769" s="228">
        <f t="shared" si="35"/>
        <v>0</v>
      </c>
      <c r="O769" s="59" t="e">
        <f>VLOOKUP(jur[[#This Row],[hwycov_id]],check!$A$2:$P$26,16,FALSE)</f>
        <v>#N/A</v>
      </c>
      <c r="P769" s="59">
        <v>772</v>
      </c>
    </row>
    <row r="770" spans="1:16">
      <c r="A770" s="59">
        <v>18703</v>
      </c>
      <c r="B770" s="59">
        <v>5</v>
      </c>
      <c r="C770" s="59">
        <v>1</v>
      </c>
      <c r="D770" s="59">
        <v>2</v>
      </c>
      <c r="E770" s="59" t="s">
        <v>79</v>
      </c>
      <c r="F770" s="59">
        <v>4</v>
      </c>
      <c r="G770" s="59">
        <v>0</v>
      </c>
      <c r="H770" s="59">
        <v>1</v>
      </c>
      <c r="I770" s="59">
        <v>14</v>
      </c>
      <c r="J770" s="59">
        <v>2179</v>
      </c>
      <c r="K770" s="78">
        <f>VLOOKUP(jur[[#This Row],[hwycov_id]],cnf[],10,FALSE)</f>
        <v>2179</v>
      </c>
      <c r="L770" s="229">
        <f t="shared" ref="L770:L833" si="36">K770/J770-1</f>
        <v>0</v>
      </c>
      <c r="M770" s="228">
        <f t="shared" ref="M770:M833" si="37">K770-J770</f>
        <v>0</v>
      </c>
      <c r="N770" s="228">
        <f t="shared" ref="N770:N833" si="38">POWER(M770,2)</f>
        <v>0</v>
      </c>
      <c r="O770" s="59" t="e">
        <f>VLOOKUP(jur[[#This Row],[hwycov_id]],check!$A$2:$P$26,16,FALSE)</f>
        <v>#N/A</v>
      </c>
      <c r="P770" s="59">
        <v>773</v>
      </c>
    </row>
    <row r="771" spans="1:16">
      <c r="A771" s="59">
        <v>28819</v>
      </c>
      <c r="B771" s="59">
        <v>9</v>
      </c>
      <c r="C771" s="59">
        <v>1</v>
      </c>
      <c r="D771" s="59">
        <v>1</v>
      </c>
      <c r="E771" s="59" t="s">
        <v>78</v>
      </c>
      <c r="F771" s="59">
        <v>2</v>
      </c>
      <c r="G771" s="59">
        <v>0</v>
      </c>
      <c r="H771" s="59">
        <v>3</v>
      </c>
      <c r="I771" s="59">
        <v>14</v>
      </c>
      <c r="J771" s="59">
        <v>2228</v>
      </c>
      <c r="K771" s="78">
        <f>VLOOKUP(jur[[#This Row],[hwycov_id]],cnf[],10,FALSE)</f>
        <v>2228</v>
      </c>
      <c r="L771" s="229">
        <f t="shared" si="36"/>
        <v>0</v>
      </c>
      <c r="M771" s="228">
        <f t="shared" si="37"/>
        <v>0</v>
      </c>
      <c r="N771" s="228">
        <f t="shared" si="38"/>
        <v>0</v>
      </c>
      <c r="O771" s="59" t="e">
        <f>VLOOKUP(jur[[#This Row],[hwycov_id]],check!$A$2:$P$26,16,FALSE)</f>
        <v>#N/A</v>
      </c>
      <c r="P771" s="59">
        <v>774</v>
      </c>
    </row>
    <row r="772" spans="1:16">
      <c r="A772" s="59">
        <v>18582</v>
      </c>
      <c r="B772" s="59">
        <v>3</v>
      </c>
      <c r="C772" s="59">
        <v>1</v>
      </c>
      <c r="D772" s="59">
        <v>1</v>
      </c>
      <c r="E772" s="59" t="s">
        <v>79</v>
      </c>
      <c r="F772" s="59">
        <v>3</v>
      </c>
      <c r="G772" s="59">
        <v>0</v>
      </c>
      <c r="H772" s="59">
        <v>1</v>
      </c>
      <c r="I772" s="59">
        <v>14</v>
      </c>
      <c r="J772" s="59">
        <v>2270</v>
      </c>
      <c r="K772" s="78">
        <f>VLOOKUP(jur[[#This Row],[hwycov_id]],cnf[],10,FALSE)</f>
        <v>2270</v>
      </c>
      <c r="L772" s="229">
        <f t="shared" si="36"/>
        <v>0</v>
      </c>
      <c r="M772" s="228">
        <f t="shared" si="37"/>
        <v>0</v>
      </c>
      <c r="N772" s="228">
        <f t="shared" si="38"/>
        <v>0</v>
      </c>
      <c r="O772" s="59" t="e">
        <f>VLOOKUP(jur[[#This Row],[hwycov_id]],check!$A$2:$P$26,16,FALSE)</f>
        <v>#N/A</v>
      </c>
      <c r="P772" s="59">
        <v>775</v>
      </c>
    </row>
    <row r="773" spans="1:16">
      <c r="A773" s="59">
        <v>9881</v>
      </c>
      <c r="B773" s="59">
        <v>9</v>
      </c>
      <c r="C773" s="59">
        <v>1</v>
      </c>
      <c r="D773" s="59">
        <v>1</v>
      </c>
      <c r="E773" s="59" t="s">
        <v>78</v>
      </c>
      <c r="F773" s="59">
        <v>2</v>
      </c>
      <c r="G773" s="59">
        <v>0</v>
      </c>
      <c r="H773" s="59">
        <v>4</v>
      </c>
      <c r="I773" s="59">
        <v>14</v>
      </c>
      <c r="J773" s="59">
        <v>2311</v>
      </c>
      <c r="K773" s="78">
        <f>VLOOKUP(jur[[#This Row],[hwycov_id]],cnf[],10,FALSE)</f>
        <v>2311</v>
      </c>
      <c r="L773" s="229">
        <f t="shared" si="36"/>
        <v>0</v>
      </c>
      <c r="M773" s="228">
        <f t="shared" si="37"/>
        <v>0</v>
      </c>
      <c r="N773" s="228">
        <f t="shared" si="38"/>
        <v>0</v>
      </c>
      <c r="O773" s="59" t="e">
        <f>VLOOKUP(jur[[#This Row],[hwycov_id]],check!$A$2:$P$26,16,FALSE)</f>
        <v>#N/A</v>
      </c>
      <c r="P773" s="59">
        <v>776</v>
      </c>
    </row>
    <row r="774" spans="1:16">
      <c r="A774" s="59">
        <v>13944</v>
      </c>
      <c r="B774" s="59">
        <v>5</v>
      </c>
      <c r="C774" s="59">
        <v>1</v>
      </c>
      <c r="D774" s="59">
        <v>2</v>
      </c>
      <c r="E774" s="59" t="s">
        <v>79</v>
      </c>
      <c r="F774" s="59">
        <v>4</v>
      </c>
      <c r="G774" s="59">
        <v>0</v>
      </c>
      <c r="H774" s="59">
        <v>4</v>
      </c>
      <c r="I774" s="59">
        <v>14</v>
      </c>
      <c r="J774" s="59">
        <v>2347</v>
      </c>
      <c r="K774" s="78">
        <f>VLOOKUP(jur[[#This Row],[hwycov_id]],cnf[],10,FALSE)</f>
        <v>2347</v>
      </c>
      <c r="L774" s="229">
        <f t="shared" si="36"/>
        <v>0</v>
      </c>
      <c r="M774" s="228">
        <f t="shared" si="37"/>
        <v>0</v>
      </c>
      <c r="N774" s="228">
        <f t="shared" si="38"/>
        <v>0</v>
      </c>
      <c r="O774" s="59" t="e">
        <f>VLOOKUP(jur[[#This Row],[hwycov_id]],check!$A$2:$P$26,16,FALSE)</f>
        <v>#N/A</v>
      </c>
      <c r="P774" s="59">
        <v>777</v>
      </c>
    </row>
    <row r="775" spans="1:16">
      <c r="A775" s="59">
        <v>16757</v>
      </c>
      <c r="B775" s="59">
        <v>5</v>
      </c>
      <c r="C775" s="59">
        <v>1</v>
      </c>
      <c r="D775" s="59">
        <v>2</v>
      </c>
      <c r="E775" s="59" t="s">
        <v>79</v>
      </c>
      <c r="F775" s="59">
        <v>4</v>
      </c>
      <c r="G775" s="59">
        <v>0</v>
      </c>
      <c r="H775" s="59">
        <v>1</v>
      </c>
      <c r="I775" s="59">
        <v>14</v>
      </c>
      <c r="J775" s="59">
        <v>2402</v>
      </c>
      <c r="K775" s="78">
        <f>VLOOKUP(jur[[#This Row],[hwycov_id]],cnf[],10,FALSE)</f>
        <v>2402</v>
      </c>
      <c r="L775" s="229">
        <f t="shared" si="36"/>
        <v>0</v>
      </c>
      <c r="M775" s="228">
        <f t="shared" si="37"/>
        <v>0</v>
      </c>
      <c r="N775" s="228">
        <f t="shared" si="38"/>
        <v>0</v>
      </c>
      <c r="O775" s="59" t="e">
        <f>VLOOKUP(jur[[#This Row],[hwycov_id]],check!$A$2:$P$26,16,FALSE)</f>
        <v>#N/A</v>
      </c>
      <c r="P775" s="59">
        <v>778</v>
      </c>
    </row>
    <row r="776" spans="1:16">
      <c r="A776" s="59">
        <v>1672</v>
      </c>
      <c r="B776" s="59">
        <v>4</v>
      </c>
      <c r="C776" s="59">
        <v>1</v>
      </c>
      <c r="D776" s="59">
        <v>2</v>
      </c>
      <c r="E776" s="59" t="s">
        <v>79</v>
      </c>
      <c r="F776" s="59">
        <v>4</v>
      </c>
      <c r="G776" s="59">
        <v>0</v>
      </c>
      <c r="H776" s="59">
        <v>2</v>
      </c>
      <c r="I776" s="59">
        <v>14</v>
      </c>
      <c r="J776" s="59">
        <v>2468</v>
      </c>
      <c r="K776" s="78">
        <f>VLOOKUP(jur[[#This Row],[hwycov_id]],cnf[],10,FALSE)</f>
        <v>2468</v>
      </c>
      <c r="L776" s="229">
        <f t="shared" si="36"/>
        <v>0</v>
      </c>
      <c r="M776" s="228">
        <f t="shared" si="37"/>
        <v>0</v>
      </c>
      <c r="N776" s="228">
        <f t="shared" si="38"/>
        <v>0</v>
      </c>
      <c r="O776" s="59" t="e">
        <f>VLOOKUP(jur[[#This Row],[hwycov_id]],check!$A$2:$P$26,16,FALSE)</f>
        <v>#N/A</v>
      </c>
      <c r="P776" s="59">
        <v>779</v>
      </c>
    </row>
    <row r="777" spans="1:16">
      <c r="A777" s="59">
        <v>21972</v>
      </c>
      <c r="B777" s="59">
        <v>5</v>
      </c>
      <c r="C777" s="59">
        <v>1</v>
      </c>
      <c r="D777" s="59">
        <v>2</v>
      </c>
      <c r="E777" s="59" t="s">
        <v>79</v>
      </c>
      <c r="F777" s="59">
        <v>4</v>
      </c>
      <c r="G777" s="59">
        <v>0</v>
      </c>
      <c r="H777" s="59">
        <v>2</v>
      </c>
      <c r="I777" s="59">
        <v>14</v>
      </c>
      <c r="J777" s="59">
        <v>2479</v>
      </c>
      <c r="K777" s="78">
        <f>VLOOKUP(jur[[#This Row],[hwycov_id]],cnf[],10,FALSE)</f>
        <v>2479</v>
      </c>
      <c r="L777" s="229">
        <f t="shared" si="36"/>
        <v>0</v>
      </c>
      <c r="M777" s="228">
        <f t="shared" si="37"/>
        <v>0</v>
      </c>
      <c r="N777" s="228">
        <f t="shared" si="38"/>
        <v>0</v>
      </c>
      <c r="O777" s="59" t="e">
        <f>VLOOKUP(jur[[#This Row],[hwycov_id]],check!$A$2:$P$26,16,FALSE)</f>
        <v>#N/A</v>
      </c>
      <c r="P777" s="59">
        <v>780</v>
      </c>
    </row>
    <row r="778" spans="1:16">
      <c r="A778" s="59">
        <v>2211</v>
      </c>
      <c r="B778" s="59">
        <v>5</v>
      </c>
      <c r="C778" s="59">
        <v>1</v>
      </c>
      <c r="D778" s="59">
        <v>2</v>
      </c>
      <c r="E778" s="59" t="s">
        <v>79</v>
      </c>
      <c r="F778" s="59">
        <v>4</v>
      </c>
      <c r="G778" s="59">
        <v>0</v>
      </c>
      <c r="H778" s="59">
        <v>2</v>
      </c>
      <c r="I778" s="59">
        <v>14</v>
      </c>
      <c r="J778" s="59">
        <v>2528</v>
      </c>
      <c r="K778" s="78">
        <f>VLOOKUP(jur[[#This Row],[hwycov_id]],cnf[],10,FALSE)</f>
        <v>2528</v>
      </c>
      <c r="L778" s="229">
        <f t="shared" si="36"/>
        <v>0</v>
      </c>
      <c r="M778" s="228">
        <f t="shared" si="37"/>
        <v>0</v>
      </c>
      <c r="N778" s="228">
        <f t="shared" si="38"/>
        <v>0</v>
      </c>
      <c r="O778" s="59" t="e">
        <f>VLOOKUP(jur[[#This Row],[hwycov_id]],check!$A$2:$P$26,16,FALSE)</f>
        <v>#N/A</v>
      </c>
      <c r="P778" s="59">
        <v>781</v>
      </c>
    </row>
    <row r="779" spans="1:16">
      <c r="A779" s="59">
        <v>17444</v>
      </c>
      <c r="B779" s="59">
        <v>5</v>
      </c>
      <c r="C779" s="59">
        <v>1</v>
      </c>
      <c r="D779" s="59">
        <v>2</v>
      </c>
      <c r="E779" s="59" t="s">
        <v>79</v>
      </c>
      <c r="F779" s="59">
        <v>4</v>
      </c>
      <c r="G779" s="59">
        <v>0</v>
      </c>
      <c r="H779" s="59">
        <v>3</v>
      </c>
      <c r="I779" s="59">
        <v>14</v>
      </c>
      <c r="J779" s="59">
        <v>2535</v>
      </c>
      <c r="K779" s="78">
        <f>VLOOKUP(jur[[#This Row],[hwycov_id]],cnf[],10,FALSE)</f>
        <v>2535</v>
      </c>
      <c r="L779" s="229">
        <f t="shared" si="36"/>
        <v>0</v>
      </c>
      <c r="M779" s="228">
        <f t="shared" si="37"/>
        <v>0</v>
      </c>
      <c r="N779" s="228">
        <f t="shared" si="38"/>
        <v>0</v>
      </c>
      <c r="O779" s="59" t="e">
        <f>VLOOKUP(jur[[#This Row],[hwycov_id]],check!$A$2:$P$26,16,FALSE)</f>
        <v>#N/A</v>
      </c>
      <c r="P779" s="59">
        <v>782</v>
      </c>
    </row>
    <row r="780" spans="1:16">
      <c r="A780" s="59">
        <v>11500</v>
      </c>
      <c r="B780" s="59">
        <v>5</v>
      </c>
      <c r="C780" s="59">
        <v>1</v>
      </c>
      <c r="D780" s="59">
        <v>2</v>
      </c>
      <c r="E780" s="59" t="s">
        <v>79</v>
      </c>
      <c r="F780" s="59">
        <v>4</v>
      </c>
      <c r="G780" s="59">
        <v>0</v>
      </c>
      <c r="H780" s="59">
        <v>3</v>
      </c>
      <c r="I780" s="59">
        <v>14</v>
      </c>
      <c r="J780" s="59">
        <v>2585</v>
      </c>
      <c r="K780" s="78">
        <f>VLOOKUP(jur[[#This Row],[hwycov_id]],cnf[],10,FALSE)</f>
        <v>2585</v>
      </c>
      <c r="L780" s="229">
        <f t="shared" si="36"/>
        <v>0</v>
      </c>
      <c r="M780" s="228">
        <f t="shared" si="37"/>
        <v>0</v>
      </c>
      <c r="N780" s="228">
        <f t="shared" si="38"/>
        <v>0</v>
      </c>
      <c r="O780" s="59" t="e">
        <f>VLOOKUP(jur[[#This Row],[hwycov_id]],check!$A$2:$P$26,16,FALSE)</f>
        <v>#N/A</v>
      </c>
      <c r="P780" s="59">
        <v>783</v>
      </c>
    </row>
    <row r="781" spans="1:16">
      <c r="A781" s="59">
        <v>14414</v>
      </c>
      <c r="B781" s="59">
        <v>9</v>
      </c>
      <c r="C781" s="59">
        <v>1</v>
      </c>
      <c r="D781" s="59">
        <v>1</v>
      </c>
      <c r="E781" s="59" t="s">
        <v>78</v>
      </c>
      <c r="F781" s="59">
        <v>2</v>
      </c>
      <c r="G781" s="59">
        <v>0</v>
      </c>
      <c r="H781" s="59">
        <v>3</v>
      </c>
      <c r="I781" s="59">
        <v>14</v>
      </c>
      <c r="J781" s="59">
        <v>2587</v>
      </c>
      <c r="K781" s="78">
        <f>VLOOKUP(jur[[#This Row],[hwycov_id]],cnf[],10,FALSE)</f>
        <v>2587</v>
      </c>
      <c r="L781" s="229">
        <f t="shared" si="36"/>
        <v>0</v>
      </c>
      <c r="M781" s="228">
        <f t="shared" si="37"/>
        <v>0</v>
      </c>
      <c r="N781" s="228">
        <f t="shared" si="38"/>
        <v>0</v>
      </c>
      <c r="O781" s="59" t="e">
        <f>VLOOKUP(jur[[#This Row],[hwycov_id]],check!$A$2:$P$26,16,FALSE)</f>
        <v>#N/A</v>
      </c>
      <c r="P781" s="59">
        <v>784</v>
      </c>
    </row>
    <row r="782" spans="1:16">
      <c r="A782" s="59">
        <v>49233</v>
      </c>
      <c r="B782" s="59">
        <v>7</v>
      </c>
      <c r="C782" s="59">
        <v>1</v>
      </c>
      <c r="D782" s="59">
        <v>2</v>
      </c>
      <c r="E782" s="59" t="s">
        <v>79</v>
      </c>
      <c r="F782" s="59">
        <v>4</v>
      </c>
      <c r="G782" s="59">
        <v>0</v>
      </c>
      <c r="H782" s="59">
        <v>3</v>
      </c>
      <c r="I782" s="59">
        <v>14</v>
      </c>
      <c r="J782" s="59">
        <v>2648</v>
      </c>
      <c r="K782" s="78">
        <f>VLOOKUP(jur[[#This Row],[hwycov_id]],cnf[],10,FALSE)</f>
        <v>2648</v>
      </c>
      <c r="L782" s="229">
        <f t="shared" si="36"/>
        <v>0</v>
      </c>
      <c r="M782" s="228">
        <f t="shared" si="37"/>
        <v>0</v>
      </c>
      <c r="N782" s="228">
        <f t="shared" si="38"/>
        <v>0</v>
      </c>
      <c r="O782" s="59" t="e">
        <f>VLOOKUP(jur[[#This Row],[hwycov_id]],check!$A$2:$P$26,16,FALSE)</f>
        <v>#N/A</v>
      </c>
      <c r="P782" s="59">
        <v>785</v>
      </c>
    </row>
    <row r="783" spans="1:16">
      <c r="A783" s="59">
        <v>3705</v>
      </c>
      <c r="B783" s="59">
        <v>9</v>
      </c>
      <c r="C783" s="59">
        <v>1</v>
      </c>
      <c r="D783" s="59">
        <v>1</v>
      </c>
      <c r="E783" s="59" t="s">
        <v>78</v>
      </c>
      <c r="F783" s="59">
        <v>2</v>
      </c>
      <c r="G783" s="59">
        <v>0</v>
      </c>
      <c r="H783" s="59">
        <v>3</v>
      </c>
      <c r="I783" s="59">
        <v>14</v>
      </c>
      <c r="J783" s="59">
        <v>2652</v>
      </c>
      <c r="K783" s="78">
        <f>VLOOKUP(jur[[#This Row],[hwycov_id]],cnf[],10,FALSE)</f>
        <v>2652</v>
      </c>
      <c r="L783" s="229">
        <f t="shared" si="36"/>
        <v>0</v>
      </c>
      <c r="M783" s="228">
        <f t="shared" si="37"/>
        <v>0</v>
      </c>
      <c r="N783" s="228">
        <f t="shared" si="38"/>
        <v>0</v>
      </c>
      <c r="O783" s="59" t="e">
        <f>VLOOKUP(jur[[#This Row],[hwycov_id]],check!$A$2:$P$26,16,FALSE)</f>
        <v>#N/A</v>
      </c>
      <c r="P783" s="59">
        <v>786</v>
      </c>
    </row>
    <row r="784" spans="1:16">
      <c r="A784" s="59">
        <v>8501</v>
      </c>
      <c r="B784" s="59">
        <v>5</v>
      </c>
      <c r="C784" s="59">
        <v>1</v>
      </c>
      <c r="D784" s="59">
        <v>2</v>
      </c>
      <c r="E784" s="59" t="s">
        <v>79</v>
      </c>
      <c r="F784" s="59">
        <v>4</v>
      </c>
      <c r="G784" s="59">
        <v>0</v>
      </c>
      <c r="H784" s="59">
        <v>2</v>
      </c>
      <c r="I784" s="59">
        <v>14</v>
      </c>
      <c r="J784" s="59">
        <v>2673</v>
      </c>
      <c r="K784" s="78">
        <f>VLOOKUP(jur[[#This Row],[hwycov_id]],cnf[],10,FALSE)</f>
        <v>2673</v>
      </c>
      <c r="L784" s="229">
        <f t="shared" si="36"/>
        <v>0</v>
      </c>
      <c r="M784" s="228">
        <f t="shared" si="37"/>
        <v>0</v>
      </c>
      <c r="N784" s="228">
        <f t="shared" si="38"/>
        <v>0</v>
      </c>
      <c r="O784" s="59" t="e">
        <f>VLOOKUP(jur[[#This Row],[hwycov_id]],check!$A$2:$P$26,16,FALSE)</f>
        <v>#N/A</v>
      </c>
      <c r="P784" s="59">
        <v>787</v>
      </c>
    </row>
    <row r="785" spans="1:16">
      <c r="A785" s="59">
        <v>19754</v>
      </c>
      <c r="B785" s="59">
        <v>4</v>
      </c>
      <c r="C785" s="59">
        <v>1</v>
      </c>
      <c r="D785" s="59">
        <v>2</v>
      </c>
      <c r="E785" s="59" t="s">
        <v>79</v>
      </c>
      <c r="F785" s="59">
        <v>4</v>
      </c>
      <c r="G785" s="59">
        <v>0</v>
      </c>
      <c r="H785" s="59">
        <v>2</v>
      </c>
      <c r="I785" s="59">
        <v>14</v>
      </c>
      <c r="J785" s="59">
        <v>2674</v>
      </c>
      <c r="K785" s="78">
        <f>VLOOKUP(jur[[#This Row],[hwycov_id]],cnf[],10,FALSE)</f>
        <v>2674</v>
      </c>
      <c r="L785" s="229">
        <f t="shared" si="36"/>
        <v>0</v>
      </c>
      <c r="M785" s="228">
        <f t="shared" si="37"/>
        <v>0</v>
      </c>
      <c r="N785" s="228">
        <f t="shared" si="38"/>
        <v>0</v>
      </c>
      <c r="O785" s="59" t="e">
        <f>VLOOKUP(jur[[#This Row],[hwycov_id]],check!$A$2:$P$26,16,FALSE)</f>
        <v>#N/A</v>
      </c>
      <c r="P785" s="59">
        <v>788</v>
      </c>
    </row>
    <row r="786" spans="1:16">
      <c r="A786" s="59">
        <v>11114</v>
      </c>
      <c r="B786" s="59">
        <v>9</v>
      </c>
      <c r="C786" s="59">
        <v>1</v>
      </c>
      <c r="D786" s="59">
        <v>1</v>
      </c>
      <c r="E786" s="59" t="s">
        <v>78</v>
      </c>
      <c r="F786" s="59">
        <v>2</v>
      </c>
      <c r="G786" s="59">
        <v>0</v>
      </c>
      <c r="H786" s="59">
        <v>3</v>
      </c>
      <c r="I786" s="59">
        <v>14</v>
      </c>
      <c r="J786" s="59">
        <v>2708</v>
      </c>
      <c r="K786" s="78">
        <f>VLOOKUP(jur[[#This Row],[hwycov_id]],cnf[],10,FALSE)</f>
        <v>2708</v>
      </c>
      <c r="L786" s="229">
        <f t="shared" si="36"/>
        <v>0</v>
      </c>
      <c r="M786" s="228">
        <f t="shared" si="37"/>
        <v>0</v>
      </c>
      <c r="N786" s="228">
        <f t="shared" si="38"/>
        <v>0</v>
      </c>
      <c r="O786" s="59" t="e">
        <f>VLOOKUP(jur[[#This Row],[hwycov_id]],check!$A$2:$P$26,16,FALSE)</f>
        <v>#N/A</v>
      </c>
      <c r="P786" s="59">
        <v>789</v>
      </c>
    </row>
    <row r="787" spans="1:16">
      <c r="A787" s="59">
        <v>16349</v>
      </c>
      <c r="B787" s="59">
        <v>9</v>
      </c>
      <c r="C787" s="59">
        <v>1</v>
      </c>
      <c r="D787" s="59">
        <v>1</v>
      </c>
      <c r="E787" s="59" t="s">
        <v>78</v>
      </c>
      <c r="F787" s="59">
        <v>2</v>
      </c>
      <c r="G787" s="59">
        <v>0</v>
      </c>
      <c r="H787" s="59">
        <v>3</v>
      </c>
      <c r="I787" s="59">
        <v>14</v>
      </c>
      <c r="J787" s="59">
        <v>2754</v>
      </c>
      <c r="K787" s="78">
        <f>VLOOKUP(jur[[#This Row],[hwycov_id]],cnf[],10,FALSE)</f>
        <v>2754</v>
      </c>
      <c r="L787" s="229">
        <f t="shared" si="36"/>
        <v>0</v>
      </c>
      <c r="M787" s="228">
        <f t="shared" si="37"/>
        <v>0</v>
      </c>
      <c r="N787" s="228">
        <f t="shared" si="38"/>
        <v>0</v>
      </c>
      <c r="O787" s="59" t="e">
        <f>VLOOKUP(jur[[#This Row],[hwycov_id]],check!$A$2:$P$26,16,FALSE)</f>
        <v>#N/A</v>
      </c>
      <c r="P787" s="59">
        <v>790</v>
      </c>
    </row>
    <row r="788" spans="1:16">
      <c r="A788" s="59">
        <v>28066</v>
      </c>
      <c r="B788" s="59">
        <v>9</v>
      </c>
      <c r="C788" s="59">
        <v>1</v>
      </c>
      <c r="D788" s="59">
        <v>1</v>
      </c>
      <c r="E788" s="59" t="s">
        <v>78</v>
      </c>
      <c r="F788" s="59">
        <v>2</v>
      </c>
      <c r="G788" s="59">
        <v>0</v>
      </c>
      <c r="H788" s="59">
        <v>3</v>
      </c>
      <c r="I788" s="59">
        <v>14</v>
      </c>
      <c r="J788" s="59">
        <v>2786</v>
      </c>
      <c r="K788" s="78">
        <f>VLOOKUP(jur[[#This Row],[hwycov_id]],cnf[],10,FALSE)</f>
        <v>2786</v>
      </c>
      <c r="L788" s="229">
        <f t="shared" si="36"/>
        <v>0</v>
      </c>
      <c r="M788" s="228">
        <f t="shared" si="37"/>
        <v>0</v>
      </c>
      <c r="N788" s="228">
        <f t="shared" si="38"/>
        <v>0</v>
      </c>
      <c r="O788" s="59" t="e">
        <f>VLOOKUP(jur[[#This Row],[hwycov_id]],check!$A$2:$P$26,16,FALSE)</f>
        <v>#N/A</v>
      </c>
      <c r="P788" s="59">
        <v>791</v>
      </c>
    </row>
    <row r="789" spans="1:16">
      <c r="A789" s="59">
        <v>27305</v>
      </c>
      <c r="B789" s="59">
        <v>9</v>
      </c>
      <c r="C789" s="59">
        <v>1</v>
      </c>
      <c r="D789" s="59">
        <v>1</v>
      </c>
      <c r="E789" s="59" t="s">
        <v>78</v>
      </c>
      <c r="F789" s="59">
        <v>2</v>
      </c>
      <c r="G789" s="59">
        <v>0</v>
      </c>
      <c r="H789" s="59">
        <v>3</v>
      </c>
      <c r="I789" s="59">
        <v>14</v>
      </c>
      <c r="J789" s="59">
        <v>2793</v>
      </c>
      <c r="K789" s="78">
        <f>VLOOKUP(jur[[#This Row],[hwycov_id]],cnf[],10,FALSE)</f>
        <v>2793</v>
      </c>
      <c r="L789" s="229">
        <f t="shared" si="36"/>
        <v>0</v>
      </c>
      <c r="M789" s="228">
        <f t="shared" si="37"/>
        <v>0</v>
      </c>
      <c r="N789" s="228">
        <f t="shared" si="38"/>
        <v>0</v>
      </c>
      <c r="O789" s="59" t="e">
        <f>VLOOKUP(jur[[#This Row],[hwycov_id]],check!$A$2:$P$26,16,FALSE)</f>
        <v>#N/A</v>
      </c>
      <c r="P789" s="59">
        <v>792</v>
      </c>
    </row>
    <row r="790" spans="1:16">
      <c r="A790" s="59">
        <v>6124</v>
      </c>
      <c r="B790" s="59">
        <v>5</v>
      </c>
      <c r="C790" s="59">
        <v>1</v>
      </c>
      <c r="D790" s="59">
        <v>2</v>
      </c>
      <c r="E790" s="59" t="s">
        <v>79</v>
      </c>
      <c r="F790" s="59">
        <v>4</v>
      </c>
      <c r="G790" s="59">
        <v>0</v>
      </c>
      <c r="H790" s="59">
        <v>3</v>
      </c>
      <c r="I790" s="59">
        <v>14</v>
      </c>
      <c r="J790" s="59">
        <v>2809</v>
      </c>
      <c r="K790" s="78">
        <f>VLOOKUP(jur[[#This Row],[hwycov_id]],cnf[],10,FALSE)</f>
        <v>2809</v>
      </c>
      <c r="L790" s="229">
        <f t="shared" si="36"/>
        <v>0</v>
      </c>
      <c r="M790" s="228">
        <f t="shared" si="37"/>
        <v>0</v>
      </c>
      <c r="N790" s="228">
        <f t="shared" si="38"/>
        <v>0</v>
      </c>
      <c r="O790" s="59" t="e">
        <f>VLOOKUP(jur[[#This Row],[hwycov_id]],check!$A$2:$P$26,16,FALSE)</f>
        <v>#N/A</v>
      </c>
      <c r="P790" s="59">
        <v>793</v>
      </c>
    </row>
    <row r="791" spans="1:16">
      <c r="A791" s="59">
        <v>28834</v>
      </c>
      <c r="B791" s="59">
        <v>9</v>
      </c>
      <c r="C791" s="59">
        <v>1</v>
      </c>
      <c r="D791" s="59">
        <v>1</v>
      </c>
      <c r="E791" s="59" t="s">
        <v>78</v>
      </c>
      <c r="F791" s="59">
        <v>2</v>
      </c>
      <c r="G791" s="59">
        <v>0</v>
      </c>
      <c r="H791" s="59">
        <v>3</v>
      </c>
      <c r="I791" s="59">
        <v>14</v>
      </c>
      <c r="J791" s="59">
        <v>2825</v>
      </c>
      <c r="K791" s="78">
        <f>VLOOKUP(jur[[#This Row],[hwycov_id]],cnf[],10,FALSE)</f>
        <v>2825</v>
      </c>
      <c r="L791" s="229">
        <f t="shared" si="36"/>
        <v>0</v>
      </c>
      <c r="M791" s="228">
        <f t="shared" si="37"/>
        <v>0</v>
      </c>
      <c r="N791" s="228">
        <f t="shared" si="38"/>
        <v>0</v>
      </c>
      <c r="O791" s="59" t="e">
        <f>VLOOKUP(jur[[#This Row],[hwycov_id]],check!$A$2:$P$26,16,FALSE)</f>
        <v>#N/A</v>
      </c>
      <c r="P791" s="59">
        <v>794</v>
      </c>
    </row>
    <row r="792" spans="1:16">
      <c r="A792" s="59">
        <v>8628</v>
      </c>
      <c r="B792" s="59">
        <v>5</v>
      </c>
      <c r="C792" s="59">
        <v>1</v>
      </c>
      <c r="D792" s="59">
        <v>1</v>
      </c>
      <c r="E792" s="59" t="s">
        <v>79</v>
      </c>
      <c r="F792" s="59">
        <v>4</v>
      </c>
      <c r="G792" s="59">
        <v>0</v>
      </c>
      <c r="H792" s="59">
        <v>1</v>
      </c>
      <c r="I792" s="59">
        <v>14</v>
      </c>
      <c r="J792" s="59">
        <v>2838</v>
      </c>
      <c r="K792" s="78">
        <f>VLOOKUP(jur[[#This Row],[hwycov_id]],cnf[],10,FALSE)</f>
        <v>2838</v>
      </c>
      <c r="L792" s="229">
        <f t="shared" si="36"/>
        <v>0</v>
      </c>
      <c r="M792" s="228">
        <f t="shared" si="37"/>
        <v>0</v>
      </c>
      <c r="N792" s="228">
        <f t="shared" si="38"/>
        <v>0</v>
      </c>
      <c r="O792" s="59" t="e">
        <f>VLOOKUP(jur[[#This Row],[hwycov_id]],check!$A$2:$P$26,16,FALSE)</f>
        <v>#N/A</v>
      </c>
      <c r="P792" s="59">
        <v>795</v>
      </c>
    </row>
    <row r="793" spans="1:16">
      <c r="A793" s="59">
        <v>49571</v>
      </c>
      <c r="B793" s="59">
        <v>7</v>
      </c>
      <c r="C793" s="59">
        <v>1</v>
      </c>
      <c r="D793" s="59">
        <v>2</v>
      </c>
      <c r="E793" s="59" t="s">
        <v>79</v>
      </c>
      <c r="F793" s="59">
        <v>4</v>
      </c>
      <c r="G793" s="59">
        <v>0</v>
      </c>
      <c r="H793" s="59">
        <v>3</v>
      </c>
      <c r="I793" s="59">
        <v>14</v>
      </c>
      <c r="J793" s="59">
        <v>2874</v>
      </c>
      <c r="K793" s="78">
        <f>VLOOKUP(jur[[#This Row],[hwycov_id]],cnf[],10,FALSE)</f>
        <v>2874</v>
      </c>
      <c r="L793" s="229">
        <f t="shared" si="36"/>
        <v>0</v>
      </c>
      <c r="M793" s="228">
        <f t="shared" si="37"/>
        <v>0</v>
      </c>
      <c r="N793" s="228">
        <f t="shared" si="38"/>
        <v>0</v>
      </c>
      <c r="O793" s="59" t="e">
        <f>VLOOKUP(jur[[#This Row],[hwycov_id]],check!$A$2:$P$26,16,FALSE)</f>
        <v>#N/A</v>
      </c>
      <c r="P793" s="59">
        <v>796</v>
      </c>
    </row>
    <row r="794" spans="1:16">
      <c r="A794" s="59">
        <v>40147</v>
      </c>
      <c r="B794" s="59">
        <v>5</v>
      </c>
      <c r="C794" s="59">
        <v>1</v>
      </c>
      <c r="D794" s="59">
        <v>2</v>
      </c>
      <c r="E794" s="59" t="s">
        <v>79</v>
      </c>
      <c r="F794" s="59">
        <v>4</v>
      </c>
      <c r="G794" s="59">
        <v>0</v>
      </c>
      <c r="H794" s="59">
        <v>3</v>
      </c>
      <c r="I794" s="59">
        <v>14</v>
      </c>
      <c r="J794" s="59">
        <v>2896</v>
      </c>
      <c r="K794" s="78">
        <f>VLOOKUP(jur[[#This Row],[hwycov_id]],cnf[],10,FALSE)</f>
        <v>2896</v>
      </c>
      <c r="L794" s="229">
        <f t="shared" si="36"/>
        <v>0</v>
      </c>
      <c r="M794" s="228">
        <f t="shared" si="37"/>
        <v>0</v>
      </c>
      <c r="N794" s="228">
        <f t="shared" si="38"/>
        <v>0</v>
      </c>
      <c r="O794" s="59" t="e">
        <f>VLOOKUP(jur[[#This Row],[hwycov_id]],check!$A$2:$P$26,16,FALSE)</f>
        <v>#N/A</v>
      </c>
      <c r="P794" s="59">
        <v>797</v>
      </c>
    </row>
    <row r="795" spans="1:16">
      <c r="A795" s="59">
        <v>28685</v>
      </c>
      <c r="B795" s="59">
        <v>9</v>
      </c>
      <c r="C795" s="59">
        <v>1</v>
      </c>
      <c r="D795" s="59">
        <v>1</v>
      </c>
      <c r="E795" s="59" t="s">
        <v>78</v>
      </c>
      <c r="F795" s="59">
        <v>2</v>
      </c>
      <c r="G795" s="59">
        <v>0</v>
      </c>
      <c r="H795" s="59">
        <v>2</v>
      </c>
      <c r="I795" s="59">
        <v>14</v>
      </c>
      <c r="J795" s="59">
        <v>2958</v>
      </c>
      <c r="K795" s="78">
        <f>VLOOKUP(jur[[#This Row],[hwycov_id]],cnf[],10,FALSE)</f>
        <v>2958</v>
      </c>
      <c r="L795" s="229">
        <f t="shared" si="36"/>
        <v>0</v>
      </c>
      <c r="M795" s="228">
        <f t="shared" si="37"/>
        <v>0</v>
      </c>
      <c r="N795" s="228">
        <f t="shared" si="38"/>
        <v>0</v>
      </c>
      <c r="O795" s="59" t="e">
        <f>VLOOKUP(jur[[#This Row],[hwycov_id]],check!$A$2:$P$26,16,FALSE)</f>
        <v>#N/A</v>
      </c>
      <c r="P795" s="59">
        <v>798</v>
      </c>
    </row>
    <row r="796" spans="1:16">
      <c r="A796" s="59">
        <v>79</v>
      </c>
      <c r="B796" s="59">
        <v>5</v>
      </c>
      <c r="C796" s="59">
        <v>1</v>
      </c>
      <c r="D796" s="59">
        <v>2</v>
      </c>
      <c r="E796" s="59" t="s">
        <v>79</v>
      </c>
      <c r="F796" s="59">
        <v>4</v>
      </c>
      <c r="G796" s="59">
        <v>0</v>
      </c>
      <c r="H796" s="59">
        <v>2</v>
      </c>
      <c r="I796" s="59">
        <v>14</v>
      </c>
      <c r="J796" s="59">
        <v>2958</v>
      </c>
      <c r="K796" s="78">
        <f>VLOOKUP(jur[[#This Row],[hwycov_id]],cnf[],10,FALSE)</f>
        <v>2958</v>
      </c>
      <c r="L796" s="229">
        <f t="shared" si="36"/>
        <v>0</v>
      </c>
      <c r="M796" s="228">
        <f t="shared" si="37"/>
        <v>0</v>
      </c>
      <c r="N796" s="228">
        <f t="shared" si="38"/>
        <v>0</v>
      </c>
      <c r="O796" s="59" t="e">
        <f>VLOOKUP(jur[[#This Row],[hwycov_id]],check!$A$2:$P$26,16,FALSE)</f>
        <v>#N/A</v>
      </c>
      <c r="P796" s="59">
        <v>799</v>
      </c>
    </row>
    <row r="797" spans="1:16">
      <c r="A797" s="59">
        <v>10040</v>
      </c>
      <c r="B797" s="59">
        <v>5</v>
      </c>
      <c r="C797" s="59">
        <v>1</v>
      </c>
      <c r="D797" s="59">
        <v>2</v>
      </c>
      <c r="E797" s="59" t="s">
        <v>79</v>
      </c>
      <c r="F797" s="59">
        <v>4</v>
      </c>
      <c r="G797" s="59">
        <v>0</v>
      </c>
      <c r="H797" s="59">
        <v>4</v>
      </c>
      <c r="I797" s="59">
        <v>14</v>
      </c>
      <c r="J797" s="59">
        <v>2959</v>
      </c>
      <c r="K797" s="78">
        <f>VLOOKUP(jur[[#This Row],[hwycov_id]],cnf[],10,FALSE)</f>
        <v>2959</v>
      </c>
      <c r="L797" s="229">
        <f t="shared" si="36"/>
        <v>0</v>
      </c>
      <c r="M797" s="228">
        <f t="shared" si="37"/>
        <v>0</v>
      </c>
      <c r="N797" s="228">
        <f t="shared" si="38"/>
        <v>0</v>
      </c>
      <c r="O797" s="59" t="e">
        <f>VLOOKUP(jur[[#This Row],[hwycov_id]],check!$A$2:$P$26,16,FALSE)</f>
        <v>#N/A</v>
      </c>
      <c r="P797" s="59">
        <v>800</v>
      </c>
    </row>
    <row r="798" spans="1:16">
      <c r="A798" s="59">
        <v>14648</v>
      </c>
      <c r="B798" s="59">
        <v>9</v>
      </c>
      <c r="C798" s="59">
        <v>1</v>
      </c>
      <c r="D798" s="59">
        <v>1</v>
      </c>
      <c r="E798" s="59" t="s">
        <v>78</v>
      </c>
      <c r="F798" s="59">
        <v>2</v>
      </c>
      <c r="G798" s="59">
        <v>0</v>
      </c>
      <c r="H798" s="59">
        <v>3</v>
      </c>
      <c r="I798" s="59">
        <v>14</v>
      </c>
      <c r="J798" s="59">
        <v>2985</v>
      </c>
      <c r="K798" s="78">
        <f>VLOOKUP(jur[[#This Row],[hwycov_id]],cnf[],10,FALSE)</f>
        <v>2985</v>
      </c>
      <c r="L798" s="229">
        <f t="shared" si="36"/>
        <v>0</v>
      </c>
      <c r="M798" s="228">
        <f t="shared" si="37"/>
        <v>0</v>
      </c>
      <c r="N798" s="228">
        <f t="shared" si="38"/>
        <v>0</v>
      </c>
      <c r="O798" s="59" t="e">
        <f>VLOOKUP(jur[[#This Row],[hwycov_id]],check!$A$2:$P$26,16,FALSE)</f>
        <v>#N/A</v>
      </c>
      <c r="P798" s="59">
        <v>801</v>
      </c>
    </row>
    <row r="799" spans="1:16">
      <c r="A799" s="59">
        <v>14684</v>
      </c>
      <c r="B799" s="59">
        <v>9</v>
      </c>
      <c r="C799" s="59">
        <v>1</v>
      </c>
      <c r="D799" s="59">
        <v>1</v>
      </c>
      <c r="E799" s="59" t="s">
        <v>78</v>
      </c>
      <c r="F799" s="59">
        <v>2</v>
      </c>
      <c r="G799" s="59">
        <v>0</v>
      </c>
      <c r="H799" s="59">
        <v>3</v>
      </c>
      <c r="I799" s="59">
        <v>14</v>
      </c>
      <c r="J799" s="59">
        <v>2997</v>
      </c>
      <c r="K799" s="78">
        <f>VLOOKUP(jur[[#This Row],[hwycov_id]],cnf[],10,FALSE)</f>
        <v>2997</v>
      </c>
      <c r="L799" s="229">
        <f t="shared" si="36"/>
        <v>0</v>
      </c>
      <c r="M799" s="228">
        <f t="shared" si="37"/>
        <v>0</v>
      </c>
      <c r="N799" s="228">
        <f t="shared" si="38"/>
        <v>0</v>
      </c>
      <c r="O799" s="59" t="e">
        <f>VLOOKUP(jur[[#This Row],[hwycov_id]],check!$A$2:$P$26,16,FALSE)</f>
        <v>#N/A</v>
      </c>
      <c r="P799" s="59">
        <v>802</v>
      </c>
    </row>
    <row r="800" spans="1:16">
      <c r="A800" s="59">
        <v>11492</v>
      </c>
      <c r="B800" s="59">
        <v>5</v>
      </c>
      <c r="C800" s="59">
        <v>1</v>
      </c>
      <c r="D800" s="59">
        <v>2</v>
      </c>
      <c r="E800" s="59" t="s">
        <v>79</v>
      </c>
      <c r="F800" s="59">
        <v>4</v>
      </c>
      <c r="G800" s="59">
        <v>0</v>
      </c>
      <c r="H800" s="59">
        <v>3</v>
      </c>
      <c r="I800" s="59">
        <v>14</v>
      </c>
      <c r="J800" s="59">
        <v>3003</v>
      </c>
      <c r="K800" s="78">
        <f>VLOOKUP(jur[[#This Row],[hwycov_id]],cnf[],10,FALSE)</f>
        <v>3003</v>
      </c>
      <c r="L800" s="229">
        <f t="shared" si="36"/>
        <v>0</v>
      </c>
      <c r="M800" s="228">
        <f t="shared" si="37"/>
        <v>0</v>
      </c>
      <c r="N800" s="228">
        <f t="shared" si="38"/>
        <v>0</v>
      </c>
      <c r="O800" s="59" t="e">
        <f>VLOOKUP(jur[[#This Row],[hwycov_id]],check!$A$2:$P$26,16,FALSE)</f>
        <v>#N/A</v>
      </c>
      <c r="P800" s="59">
        <v>803</v>
      </c>
    </row>
    <row r="801" spans="1:16">
      <c r="A801" s="59">
        <v>2476</v>
      </c>
      <c r="B801" s="59">
        <v>9</v>
      </c>
      <c r="C801" s="59">
        <v>1</v>
      </c>
      <c r="D801" s="59">
        <v>1</v>
      </c>
      <c r="E801" s="59" t="s">
        <v>78</v>
      </c>
      <c r="F801" s="59">
        <v>2</v>
      </c>
      <c r="G801" s="59">
        <v>0</v>
      </c>
      <c r="H801" s="59">
        <v>2</v>
      </c>
      <c r="I801" s="59">
        <v>14</v>
      </c>
      <c r="J801" s="59">
        <v>3036</v>
      </c>
      <c r="K801" s="78">
        <f>VLOOKUP(jur[[#This Row],[hwycov_id]],cnf[],10,FALSE)</f>
        <v>3036</v>
      </c>
      <c r="L801" s="229">
        <f t="shared" si="36"/>
        <v>0</v>
      </c>
      <c r="M801" s="228">
        <f t="shared" si="37"/>
        <v>0</v>
      </c>
      <c r="N801" s="228">
        <f t="shared" si="38"/>
        <v>0</v>
      </c>
      <c r="O801" s="59" t="e">
        <f>VLOOKUP(jur[[#This Row],[hwycov_id]],check!$A$2:$P$26,16,FALSE)</f>
        <v>#N/A</v>
      </c>
      <c r="P801" s="59">
        <v>804</v>
      </c>
    </row>
    <row r="802" spans="1:16">
      <c r="A802" s="59">
        <v>50272</v>
      </c>
      <c r="B802" s="59">
        <v>7</v>
      </c>
      <c r="C802" s="59">
        <v>1</v>
      </c>
      <c r="D802" s="59">
        <v>2</v>
      </c>
      <c r="E802" s="59" t="s">
        <v>79</v>
      </c>
      <c r="F802" s="59">
        <v>4</v>
      </c>
      <c r="G802" s="59">
        <v>0</v>
      </c>
      <c r="H802" s="59">
        <v>2</v>
      </c>
      <c r="I802" s="59">
        <v>14</v>
      </c>
      <c r="J802" s="59">
        <v>3047</v>
      </c>
      <c r="K802" s="78">
        <f>VLOOKUP(jur[[#This Row],[hwycov_id]],cnf[],10,FALSE)</f>
        <v>3047</v>
      </c>
      <c r="L802" s="229">
        <f t="shared" si="36"/>
        <v>0</v>
      </c>
      <c r="M802" s="228">
        <f t="shared" si="37"/>
        <v>0</v>
      </c>
      <c r="N802" s="228">
        <f t="shared" si="38"/>
        <v>0</v>
      </c>
      <c r="O802" s="59" t="e">
        <f>VLOOKUP(jur[[#This Row],[hwycov_id]],check!$A$2:$P$26,16,FALSE)</f>
        <v>#N/A</v>
      </c>
      <c r="P802" s="59">
        <v>805</v>
      </c>
    </row>
    <row r="803" spans="1:16">
      <c r="A803" s="59">
        <v>28057</v>
      </c>
      <c r="B803" s="59">
        <v>9</v>
      </c>
      <c r="C803" s="59">
        <v>1</v>
      </c>
      <c r="D803" s="59">
        <v>1</v>
      </c>
      <c r="E803" s="59" t="s">
        <v>78</v>
      </c>
      <c r="F803" s="59">
        <v>2</v>
      </c>
      <c r="G803" s="59">
        <v>0</v>
      </c>
      <c r="H803" s="59">
        <v>3</v>
      </c>
      <c r="I803" s="59">
        <v>14</v>
      </c>
      <c r="J803" s="59">
        <v>3092</v>
      </c>
      <c r="K803" s="78">
        <f>VLOOKUP(jur[[#This Row],[hwycov_id]],cnf[],10,FALSE)</f>
        <v>3092</v>
      </c>
      <c r="L803" s="229">
        <f t="shared" si="36"/>
        <v>0</v>
      </c>
      <c r="M803" s="228">
        <f t="shared" si="37"/>
        <v>0</v>
      </c>
      <c r="N803" s="228">
        <f t="shared" si="38"/>
        <v>0</v>
      </c>
      <c r="O803" s="59" t="e">
        <f>VLOOKUP(jur[[#This Row],[hwycov_id]],check!$A$2:$P$26,16,FALSE)</f>
        <v>#N/A</v>
      </c>
      <c r="P803" s="59">
        <v>806</v>
      </c>
    </row>
    <row r="804" spans="1:16">
      <c r="A804" s="59">
        <v>5535</v>
      </c>
      <c r="B804" s="59">
        <v>5</v>
      </c>
      <c r="C804" s="59">
        <v>1</v>
      </c>
      <c r="D804" s="59">
        <v>2</v>
      </c>
      <c r="E804" s="59" t="s">
        <v>79</v>
      </c>
      <c r="F804" s="59">
        <v>4</v>
      </c>
      <c r="G804" s="59">
        <v>0</v>
      </c>
      <c r="H804" s="59">
        <v>4</v>
      </c>
      <c r="I804" s="59">
        <v>14</v>
      </c>
      <c r="J804" s="59">
        <v>3094</v>
      </c>
      <c r="K804" s="78">
        <f>VLOOKUP(jur[[#This Row],[hwycov_id]],cnf[],10,FALSE)</f>
        <v>3094</v>
      </c>
      <c r="L804" s="229">
        <f t="shared" si="36"/>
        <v>0</v>
      </c>
      <c r="M804" s="228">
        <f t="shared" si="37"/>
        <v>0</v>
      </c>
      <c r="N804" s="228">
        <f t="shared" si="38"/>
        <v>0</v>
      </c>
      <c r="O804" s="59" t="e">
        <f>VLOOKUP(jur[[#This Row],[hwycov_id]],check!$A$2:$P$26,16,FALSE)</f>
        <v>#N/A</v>
      </c>
      <c r="P804" s="59">
        <v>807</v>
      </c>
    </row>
    <row r="805" spans="1:16">
      <c r="A805" s="59">
        <v>21296</v>
      </c>
      <c r="B805" s="59">
        <v>5</v>
      </c>
      <c r="C805" s="59">
        <v>1</v>
      </c>
      <c r="D805" s="59">
        <v>2</v>
      </c>
      <c r="E805" s="59" t="s">
        <v>79</v>
      </c>
      <c r="F805" s="59">
        <v>4</v>
      </c>
      <c r="G805" s="59">
        <v>0</v>
      </c>
      <c r="H805" s="59">
        <v>3</v>
      </c>
      <c r="I805" s="59">
        <v>14</v>
      </c>
      <c r="J805" s="59">
        <v>3102</v>
      </c>
      <c r="K805" s="78">
        <f>VLOOKUP(jur[[#This Row],[hwycov_id]],cnf[],10,FALSE)</f>
        <v>3102</v>
      </c>
      <c r="L805" s="229">
        <f t="shared" si="36"/>
        <v>0</v>
      </c>
      <c r="M805" s="228">
        <f t="shared" si="37"/>
        <v>0</v>
      </c>
      <c r="N805" s="228">
        <f t="shared" si="38"/>
        <v>0</v>
      </c>
      <c r="O805" s="59" t="e">
        <f>VLOOKUP(jur[[#This Row],[hwycov_id]],check!$A$2:$P$26,16,FALSE)</f>
        <v>#N/A</v>
      </c>
      <c r="P805" s="59">
        <v>808</v>
      </c>
    </row>
    <row r="806" spans="1:16">
      <c r="A806" s="59">
        <v>16748</v>
      </c>
      <c r="B806" s="59">
        <v>5</v>
      </c>
      <c r="C806" s="59">
        <v>1</v>
      </c>
      <c r="D806" s="59">
        <v>1</v>
      </c>
      <c r="E806" s="59" t="s">
        <v>79</v>
      </c>
      <c r="F806" s="59">
        <v>4</v>
      </c>
      <c r="G806" s="59">
        <v>0</v>
      </c>
      <c r="H806" s="59">
        <v>1</v>
      </c>
      <c r="I806" s="59">
        <v>14</v>
      </c>
      <c r="J806" s="59">
        <v>3117</v>
      </c>
      <c r="K806" s="78">
        <f>VLOOKUP(jur[[#This Row],[hwycov_id]],cnf[],10,FALSE)</f>
        <v>3117</v>
      </c>
      <c r="L806" s="229">
        <f t="shared" si="36"/>
        <v>0</v>
      </c>
      <c r="M806" s="228">
        <f t="shared" si="37"/>
        <v>0</v>
      </c>
      <c r="N806" s="228">
        <f t="shared" si="38"/>
        <v>0</v>
      </c>
      <c r="O806" s="59" t="e">
        <f>VLOOKUP(jur[[#This Row],[hwycov_id]],check!$A$2:$P$26,16,FALSE)</f>
        <v>#N/A</v>
      </c>
      <c r="P806" s="59">
        <v>809</v>
      </c>
    </row>
    <row r="807" spans="1:16">
      <c r="A807" s="59">
        <v>16343</v>
      </c>
      <c r="B807" s="59">
        <v>9</v>
      </c>
      <c r="C807" s="59">
        <v>1</v>
      </c>
      <c r="D807" s="59">
        <v>1</v>
      </c>
      <c r="E807" s="59" t="s">
        <v>78</v>
      </c>
      <c r="F807" s="59">
        <v>2</v>
      </c>
      <c r="G807" s="59">
        <v>0</v>
      </c>
      <c r="H807" s="59">
        <v>3</v>
      </c>
      <c r="I807" s="59">
        <v>14</v>
      </c>
      <c r="J807" s="59">
        <v>3235</v>
      </c>
      <c r="K807" s="78">
        <f>VLOOKUP(jur[[#This Row],[hwycov_id]],cnf[],10,FALSE)</f>
        <v>3235</v>
      </c>
      <c r="L807" s="229">
        <f t="shared" si="36"/>
        <v>0</v>
      </c>
      <c r="M807" s="228">
        <f t="shared" si="37"/>
        <v>0</v>
      </c>
      <c r="N807" s="228">
        <f t="shared" si="38"/>
        <v>0</v>
      </c>
      <c r="O807" s="59" t="e">
        <f>VLOOKUP(jur[[#This Row],[hwycov_id]],check!$A$2:$P$26,16,FALSE)</f>
        <v>#N/A</v>
      </c>
      <c r="P807" s="59">
        <v>810</v>
      </c>
    </row>
    <row r="808" spans="1:16">
      <c r="A808" s="59">
        <v>1626</v>
      </c>
      <c r="B808" s="59">
        <v>7</v>
      </c>
      <c r="C808" s="59">
        <v>1</v>
      </c>
      <c r="D808" s="59">
        <v>2</v>
      </c>
      <c r="E808" s="59" t="s">
        <v>79</v>
      </c>
      <c r="F808" s="59">
        <v>4</v>
      </c>
      <c r="G808" s="59">
        <v>0</v>
      </c>
      <c r="H808" s="59">
        <v>3</v>
      </c>
      <c r="I808" s="59">
        <v>14</v>
      </c>
      <c r="J808" s="59">
        <v>3240</v>
      </c>
      <c r="K808" s="78">
        <f>VLOOKUP(jur[[#This Row],[hwycov_id]],cnf[],10,FALSE)</f>
        <v>3240</v>
      </c>
      <c r="L808" s="229">
        <f t="shared" si="36"/>
        <v>0</v>
      </c>
      <c r="M808" s="228">
        <f t="shared" si="37"/>
        <v>0</v>
      </c>
      <c r="N808" s="228">
        <f t="shared" si="38"/>
        <v>0</v>
      </c>
      <c r="O808" s="59" t="e">
        <f>VLOOKUP(jur[[#This Row],[hwycov_id]],check!$A$2:$P$26,16,FALSE)</f>
        <v>#N/A</v>
      </c>
      <c r="P808" s="59">
        <v>811</v>
      </c>
    </row>
    <row r="809" spans="1:16">
      <c r="A809" s="59">
        <v>9765</v>
      </c>
      <c r="B809" s="59">
        <v>5</v>
      </c>
      <c r="C809" s="59">
        <v>1</v>
      </c>
      <c r="D809" s="59">
        <v>2</v>
      </c>
      <c r="E809" s="59" t="s">
        <v>79</v>
      </c>
      <c r="F809" s="59">
        <v>4</v>
      </c>
      <c r="G809" s="59">
        <v>0</v>
      </c>
      <c r="H809" s="59">
        <v>2</v>
      </c>
      <c r="I809" s="59">
        <v>14</v>
      </c>
      <c r="J809" s="59">
        <v>3269</v>
      </c>
      <c r="K809" s="78">
        <f>VLOOKUP(jur[[#This Row],[hwycov_id]],cnf[],10,FALSE)</f>
        <v>3269</v>
      </c>
      <c r="L809" s="229">
        <f t="shared" si="36"/>
        <v>0</v>
      </c>
      <c r="M809" s="228">
        <f t="shared" si="37"/>
        <v>0</v>
      </c>
      <c r="N809" s="228">
        <f t="shared" si="38"/>
        <v>0</v>
      </c>
      <c r="O809" s="59" t="e">
        <f>VLOOKUP(jur[[#This Row],[hwycov_id]],check!$A$2:$P$26,16,FALSE)</f>
        <v>#N/A</v>
      </c>
      <c r="P809" s="59">
        <v>812</v>
      </c>
    </row>
    <row r="810" spans="1:16">
      <c r="A810" s="59">
        <v>3908</v>
      </c>
      <c r="B810" s="59">
        <v>3</v>
      </c>
      <c r="C810" s="59">
        <v>1</v>
      </c>
      <c r="D810" s="59">
        <v>2</v>
      </c>
      <c r="E810" s="59" t="s">
        <v>79</v>
      </c>
      <c r="F810" s="59">
        <v>3</v>
      </c>
      <c r="G810" s="59">
        <v>0</v>
      </c>
      <c r="H810" s="59">
        <v>3</v>
      </c>
      <c r="I810" s="59">
        <v>14</v>
      </c>
      <c r="J810" s="59">
        <v>3274</v>
      </c>
      <c r="K810" s="78">
        <f>VLOOKUP(jur[[#This Row],[hwycov_id]],cnf[],10,FALSE)</f>
        <v>3274</v>
      </c>
      <c r="L810" s="229">
        <f t="shared" si="36"/>
        <v>0</v>
      </c>
      <c r="M810" s="228">
        <f t="shared" si="37"/>
        <v>0</v>
      </c>
      <c r="N810" s="228">
        <f t="shared" si="38"/>
        <v>0</v>
      </c>
      <c r="O810" s="59" t="e">
        <f>VLOOKUP(jur[[#This Row],[hwycov_id]],check!$A$2:$P$26,16,FALSE)</f>
        <v>#N/A</v>
      </c>
      <c r="P810" s="59">
        <v>813</v>
      </c>
    </row>
    <row r="811" spans="1:16">
      <c r="A811" s="59">
        <v>27571</v>
      </c>
      <c r="B811" s="59">
        <v>9</v>
      </c>
      <c r="C811" s="59">
        <v>1</v>
      </c>
      <c r="D811" s="59">
        <v>1</v>
      </c>
      <c r="E811" s="59" t="s">
        <v>78</v>
      </c>
      <c r="F811" s="59">
        <v>2</v>
      </c>
      <c r="G811" s="59">
        <v>0</v>
      </c>
      <c r="H811" s="59">
        <v>2</v>
      </c>
      <c r="I811" s="59">
        <v>14</v>
      </c>
      <c r="J811" s="59">
        <v>3281</v>
      </c>
      <c r="K811" s="78">
        <f>VLOOKUP(jur[[#This Row],[hwycov_id]],cnf[],10,FALSE)</f>
        <v>3281</v>
      </c>
      <c r="L811" s="229">
        <f t="shared" si="36"/>
        <v>0</v>
      </c>
      <c r="M811" s="228">
        <f t="shared" si="37"/>
        <v>0</v>
      </c>
      <c r="N811" s="228">
        <f t="shared" si="38"/>
        <v>0</v>
      </c>
      <c r="O811" s="59" t="e">
        <f>VLOOKUP(jur[[#This Row],[hwycov_id]],check!$A$2:$P$26,16,FALSE)</f>
        <v>#N/A</v>
      </c>
      <c r="P811" s="59">
        <v>814</v>
      </c>
    </row>
    <row r="812" spans="1:16">
      <c r="A812" s="59">
        <v>10120</v>
      </c>
      <c r="B812" s="59">
        <v>5</v>
      </c>
      <c r="C812" s="59">
        <v>1</v>
      </c>
      <c r="D812" s="59">
        <v>2</v>
      </c>
      <c r="E812" s="59" t="s">
        <v>79</v>
      </c>
      <c r="F812" s="59">
        <v>4</v>
      </c>
      <c r="G812" s="59">
        <v>0</v>
      </c>
      <c r="H812" s="59">
        <v>3</v>
      </c>
      <c r="I812" s="59">
        <v>14</v>
      </c>
      <c r="J812" s="59">
        <v>3310</v>
      </c>
      <c r="K812" s="78">
        <f>VLOOKUP(jur[[#This Row],[hwycov_id]],cnf[],10,FALSE)</f>
        <v>3310</v>
      </c>
      <c r="L812" s="229">
        <f t="shared" si="36"/>
        <v>0</v>
      </c>
      <c r="M812" s="228">
        <f t="shared" si="37"/>
        <v>0</v>
      </c>
      <c r="N812" s="228">
        <f t="shared" si="38"/>
        <v>0</v>
      </c>
      <c r="O812" s="59" t="e">
        <f>VLOOKUP(jur[[#This Row],[hwycov_id]],check!$A$2:$P$26,16,FALSE)</f>
        <v>#N/A</v>
      </c>
      <c r="P812" s="59">
        <v>815</v>
      </c>
    </row>
    <row r="813" spans="1:16">
      <c r="A813" s="59">
        <v>11485</v>
      </c>
      <c r="B813" s="59">
        <v>9</v>
      </c>
      <c r="C813" s="59">
        <v>1</v>
      </c>
      <c r="D813" s="59">
        <v>1</v>
      </c>
      <c r="E813" s="59" t="s">
        <v>78</v>
      </c>
      <c r="F813" s="59">
        <v>2</v>
      </c>
      <c r="G813" s="59">
        <v>0</v>
      </c>
      <c r="H813" s="59">
        <v>3</v>
      </c>
      <c r="I813" s="59">
        <v>14</v>
      </c>
      <c r="J813" s="59">
        <v>3347</v>
      </c>
      <c r="K813" s="78">
        <f>VLOOKUP(jur[[#This Row],[hwycov_id]],cnf[],10,FALSE)</f>
        <v>3347</v>
      </c>
      <c r="L813" s="229">
        <f t="shared" si="36"/>
        <v>0</v>
      </c>
      <c r="M813" s="228">
        <f t="shared" si="37"/>
        <v>0</v>
      </c>
      <c r="N813" s="228">
        <f t="shared" si="38"/>
        <v>0</v>
      </c>
      <c r="O813" s="59" t="e">
        <f>VLOOKUP(jur[[#This Row],[hwycov_id]],check!$A$2:$P$26,16,FALSE)</f>
        <v>#N/A</v>
      </c>
      <c r="P813" s="59">
        <v>816</v>
      </c>
    </row>
    <row r="814" spans="1:16">
      <c r="A814" s="59">
        <v>16608</v>
      </c>
      <c r="B814" s="59">
        <v>5</v>
      </c>
      <c r="C814" s="59">
        <v>1</v>
      </c>
      <c r="D814" s="59">
        <v>2</v>
      </c>
      <c r="E814" s="59" t="s">
        <v>79</v>
      </c>
      <c r="F814" s="59">
        <v>4</v>
      </c>
      <c r="G814" s="59">
        <v>0</v>
      </c>
      <c r="H814" s="59">
        <v>2</v>
      </c>
      <c r="I814" s="59">
        <v>14</v>
      </c>
      <c r="J814" s="59">
        <v>3348</v>
      </c>
      <c r="K814" s="78">
        <f>VLOOKUP(jur[[#This Row],[hwycov_id]],cnf[],10,FALSE)</f>
        <v>3348</v>
      </c>
      <c r="L814" s="229">
        <f t="shared" si="36"/>
        <v>0</v>
      </c>
      <c r="M814" s="228">
        <f t="shared" si="37"/>
        <v>0</v>
      </c>
      <c r="N814" s="228">
        <f t="shared" si="38"/>
        <v>0</v>
      </c>
      <c r="O814" s="59" t="e">
        <f>VLOOKUP(jur[[#This Row],[hwycov_id]],check!$A$2:$P$26,16,FALSE)</f>
        <v>#N/A</v>
      </c>
      <c r="P814" s="59">
        <v>817</v>
      </c>
    </row>
    <row r="815" spans="1:16">
      <c r="A815" s="59">
        <v>1967</v>
      </c>
      <c r="B815" s="59">
        <v>5</v>
      </c>
      <c r="C815" s="59">
        <v>1</v>
      </c>
      <c r="D815" s="59">
        <v>2</v>
      </c>
      <c r="E815" s="59" t="s">
        <v>79</v>
      </c>
      <c r="F815" s="59">
        <v>4</v>
      </c>
      <c r="G815" s="59">
        <v>0</v>
      </c>
      <c r="H815" s="59">
        <v>3</v>
      </c>
      <c r="I815" s="59">
        <v>14</v>
      </c>
      <c r="J815" s="59">
        <v>3394</v>
      </c>
      <c r="K815" s="78">
        <f>VLOOKUP(jur[[#This Row],[hwycov_id]],cnf[],10,FALSE)</f>
        <v>3394</v>
      </c>
      <c r="L815" s="229">
        <f t="shared" si="36"/>
        <v>0</v>
      </c>
      <c r="M815" s="228">
        <f t="shared" si="37"/>
        <v>0</v>
      </c>
      <c r="N815" s="228">
        <f t="shared" si="38"/>
        <v>0</v>
      </c>
      <c r="O815" s="59" t="e">
        <f>VLOOKUP(jur[[#This Row],[hwycov_id]],check!$A$2:$P$26,16,FALSE)</f>
        <v>#N/A</v>
      </c>
      <c r="P815" s="59">
        <v>818</v>
      </c>
    </row>
    <row r="816" spans="1:16">
      <c r="A816" s="59">
        <v>30899</v>
      </c>
      <c r="B816" s="59">
        <v>9</v>
      </c>
      <c r="C816" s="59">
        <v>1</v>
      </c>
      <c r="D816" s="59">
        <v>1</v>
      </c>
      <c r="E816" s="59" t="s">
        <v>78</v>
      </c>
      <c r="F816" s="59">
        <v>2</v>
      </c>
      <c r="G816" s="59">
        <v>0</v>
      </c>
      <c r="H816" s="59">
        <v>2</v>
      </c>
      <c r="I816" s="59">
        <v>14</v>
      </c>
      <c r="J816" s="59">
        <v>3395</v>
      </c>
      <c r="K816" s="78">
        <f>VLOOKUP(jur[[#This Row],[hwycov_id]],cnf[],10,FALSE)</f>
        <v>3395</v>
      </c>
      <c r="L816" s="229">
        <f t="shared" si="36"/>
        <v>0</v>
      </c>
      <c r="M816" s="228">
        <f t="shared" si="37"/>
        <v>0</v>
      </c>
      <c r="N816" s="228">
        <f t="shared" si="38"/>
        <v>0</v>
      </c>
      <c r="O816" s="59" t="e">
        <f>VLOOKUP(jur[[#This Row],[hwycov_id]],check!$A$2:$P$26,16,FALSE)</f>
        <v>#N/A</v>
      </c>
      <c r="P816" s="59">
        <v>819</v>
      </c>
    </row>
    <row r="817" spans="1:16">
      <c r="A817" s="59">
        <v>9684</v>
      </c>
      <c r="B817" s="59">
        <v>5</v>
      </c>
      <c r="C817" s="59">
        <v>1</v>
      </c>
      <c r="D817" s="59">
        <v>2</v>
      </c>
      <c r="E817" s="59" t="s">
        <v>79</v>
      </c>
      <c r="F817" s="59">
        <v>4</v>
      </c>
      <c r="G817" s="59">
        <v>0</v>
      </c>
      <c r="H817" s="59">
        <v>3</v>
      </c>
      <c r="I817" s="59">
        <v>14</v>
      </c>
      <c r="J817" s="59">
        <v>3413</v>
      </c>
      <c r="K817" s="78">
        <f>VLOOKUP(jur[[#This Row],[hwycov_id]],cnf[],10,FALSE)</f>
        <v>3413</v>
      </c>
      <c r="L817" s="229">
        <f t="shared" si="36"/>
        <v>0</v>
      </c>
      <c r="M817" s="228">
        <f t="shared" si="37"/>
        <v>0</v>
      </c>
      <c r="N817" s="228">
        <f t="shared" si="38"/>
        <v>0</v>
      </c>
      <c r="O817" s="59" t="e">
        <f>VLOOKUP(jur[[#This Row],[hwycov_id]],check!$A$2:$P$26,16,FALSE)</f>
        <v>#N/A</v>
      </c>
      <c r="P817" s="59">
        <v>820</v>
      </c>
    </row>
    <row r="818" spans="1:16">
      <c r="A818" s="59">
        <v>8547</v>
      </c>
      <c r="B818" s="59">
        <v>5</v>
      </c>
      <c r="C818" s="59">
        <v>1</v>
      </c>
      <c r="D818" s="59">
        <v>2</v>
      </c>
      <c r="E818" s="59" t="s">
        <v>79</v>
      </c>
      <c r="F818" s="59">
        <v>4</v>
      </c>
      <c r="G818" s="59">
        <v>0</v>
      </c>
      <c r="H818" s="59">
        <v>4</v>
      </c>
      <c r="I818" s="59">
        <v>14</v>
      </c>
      <c r="J818" s="59">
        <v>3454</v>
      </c>
      <c r="K818" s="78">
        <f>VLOOKUP(jur[[#This Row],[hwycov_id]],cnf[],10,FALSE)</f>
        <v>3454</v>
      </c>
      <c r="L818" s="229">
        <f t="shared" si="36"/>
        <v>0</v>
      </c>
      <c r="M818" s="228">
        <f t="shared" si="37"/>
        <v>0</v>
      </c>
      <c r="N818" s="228">
        <f t="shared" si="38"/>
        <v>0</v>
      </c>
      <c r="O818" s="59" t="e">
        <f>VLOOKUP(jur[[#This Row],[hwycov_id]],check!$A$2:$P$26,16,FALSE)</f>
        <v>#N/A</v>
      </c>
      <c r="P818" s="59">
        <v>821</v>
      </c>
    </row>
    <row r="819" spans="1:16">
      <c r="A819" s="59">
        <v>10931</v>
      </c>
      <c r="B819" s="59">
        <v>9</v>
      </c>
      <c r="C819" s="59">
        <v>1</v>
      </c>
      <c r="D819" s="59">
        <v>1</v>
      </c>
      <c r="E819" s="59" t="s">
        <v>78</v>
      </c>
      <c r="F819" s="59">
        <v>2</v>
      </c>
      <c r="G819" s="59">
        <v>0</v>
      </c>
      <c r="H819" s="59">
        <v>3</v>
      </c>
      <c r="I819" s="59">
        <v>14</v>
      </c>
      <c r="J819" s="59">
        <v>3466</v>
      </c>
      <c r="K819" s="78">
        <f>VLOOKUP(jur[[#This Row],[hwycov_id]],cnf[],10,FALSE)</f>
        <v>3466</v>
      </c>
      <c r="L819" s="229">
        <f t="shared" si="36"/>
        <v>0</v>
      </c>
      <c r="M819" s="228">
        <f t="shared" si="37"/>
        <v>0</v>
      </c>
      <c r="N819" s="228">
        <f t="shared" si="38"/>
        <v>0</v>
      </c>
      <c r="O819" s="59" t="e">
        <f>VLOOKUP(jur[[#This Row],[hwycov_id]],check!$A$2:$P$26,16,FALSE)</f>
        <v>#N/A</v>
      </c>
      <c r="P819" s="59">
        <v>822</v>
      </c>
    </row>
    <row r="820" spans="1:16">
      <c r="A820" s="59">
        <v>18125</v>
      </c>
      <c r="B820" s="59">
        <v>5</v>
      </c>
      <c r="C820" s="59">
        <v>1</v>
      </c>
      <c r="D820" s="59">
        <v>1</v>
      </c>
      <c r="E820" s="59" t="s">
        <v>79</v>
      </c>
      <c r="F820" s="59">
        <v>4</v>
      </c>
      <c r="G820" s="59">
        <v>0</v>
      </c>
      <c r="H820" s="59">
        <v>2</v>
      </c>
      <c r="I820" s="59">
        <v>14</v>
      </c>
      <c r="J820" s="59">
        <v>3474</v>
      </c>
      <c r="K820" s="78">
        <f>VLOOKUP(jur[[#This Row],[hwycov_id]],cnf[],10,FALSE)</f>
        <v>3474</v>
      </c>
      <c r="L820" s="229">
        <f t="shared" si="36"/>
        <v>0</v>
      </c>
      <c r="M820" s="228">
        <f t="shared" si="37"/>
        <v>0</v>
      </c>
      <c r="N820" s="228">
        <f t="shared" si="38"/>
        <v>0</v>
      </c>
      <c r="O820" s="59" t="e">
        <f>VLOOKUP(jur[[#This Row],[hwycov_id]],check!$A$2:$P$26,16,FALSE)</f>
        <v>#N/A</v>
      </c>
      <c r="P820" s="59">
        <v>823</v>
      </c>
    </row>
    <row r="821" spans="1:16">
      <c r="A821" s="59">
        <v>4981</v>
      </c>
      <c r="B821" s="59">
        <v>5</v>
      </c>
      <c r="C821" s="59">
        <v>1</v>
      </c>
      <c r="D821" s="59">
        <v>2</v>
      </c>
      <c r="E821" s="59" t="s">
        <v>79</v>
      </c>
      <c r="F821" s="59">
        <v>4</v>
      </c>
      <c r="G821" s="59">
        <v>0</v>
      </c>
      <c r="H821" s="59">
        <v>2</v>
      </c>
      <c r="I821" s="59">
        <v>14</v>
      </c>
      <c r="J821" s="59">
        <v>3506</v>
      </c>
      <c r="K821" s="78">
        <f>VLOOKUP(jur[[#This Row],[hwycov_id]],cnf[],10,FALSE)</f>
        <v>3506</v>
      </c>
      <c r="L821" s="229">
        <f t="shared" si="36"/>
        <v>0</v>
      </c>
      <c r="M821" s="228">
        <f t="shared" si="37"/>
        <v>0</v>
      </c>
      <c r="N821" s="228">
        <f t="shared" si="38"/>
        <v>0</v>
      </c>
      <c r="O821" s="59" t="e">
        <f>VLOOKUP(jur[[#This Row],[hwycov_id]],check!$A$2:$P$26,16,FALSE)</f>
        <v>#N/A</v>
      </c>
      <c r="P821" s="59">
        <v>824</v>
      </c>
    </row>
    <row r="822" spans="1:16">
      <c r="A822" s="59">
        <v>8415</v>
      </c>
      <c r="B822" s="59">
        <v>5</v>
      </c>
      <c r="C822" s="59">
        <v>1</v>
      </c>
      <c r="D822" s="59">
        <v>2</v>
      </c>
      <c r="E822" s="59" t="s">
        <v>79</v>
      </c>
      <c r="F822" s="59">
        <v>4</v>
      </c>
      <c r="G822" s="59">
        <v>0</v>
      </c>
      <c r="H822" s="59">
        <v>3</v>
      </c>
      <c r="I822" s="59">
        <v>14</v>
      </c>
      <c r="J822" s="59">
        <v>3520</v>
      </c>
      <c r="K822" s="78">
        <f>VLOOKUP(jur[[#This Row],[hwycov_id]],cnf[],10,FALSE)</f>
        <v>3520</v>
      </c>
      <c r="L822" s="229">
        <f t="shared" si="36"/>
        <v>0</v>
      </c>
      <c r="M822" s="228">
        <f t="shared" si="37"/>
        <v>0</v>
      </c>
      <c r="N822" s="228">
        <f t="shared" si="38"/>
        <v>0</v>
      </c>
      <c r="O822" s="59" t="e">
        <f>VLOOKUP(jur[[#This Row],[hwycov_id]],check!$A$2:$P$26,16,FALSE)</f>
        <v>#N/A</v>
      </c>
      <c r="P822" s="59">
        <v>825</v>
      </c>
    </row>
    <row r="823" spans="1:16">
      <c r="A823" s="59">
        <v>30995</v>
      </c>
      <c r="B823" s="59">
        <v>5</v>
      </c>
      <c r="C823" s="59">
        <v>1</v>
      </c>
      <c r="D823" s="59">
        <v>2</v>
      </c>
      <c r="E823" s="59" t="s">
        <v>79</v>
      </c>
      <c r="F823" s="59">
        <v>4</v>
      </c>
      <c r="G823" s="59">
        <v>0</v>
      </c>
      <c r="H823" s="59">
        <v>2</v>
      </c>
      <c r="I823" s="59">
        <v>14</v>
      </c>
      <c r="J823" s="59">
        <v>3535</v>
      </c>
      <c r="K823" s="78">
        <f>VLOOKUP(jur[[#This Row],[hwycov_id]],cnf[],10,FALSE)</f>
        <v>3535</v>
      </c>
      <c r="L823" s="229">
        <f t="shared" si="36"/>
        <v>0</v>
      </c>
      <c r="M823" s="228">
        <f t="shared" si="37"/>
        <v>0</v>
      </c>
      <c r="N823" s="228">
        <f t="shared" si="38"/>
        <v>0</v>
      </c>
      <c r="O823" s="59" t="e">
        <f>VLOOKUP(jur[[#This Row],[hwycov_id]],check!$A$2:$P$26,16,FALSE)</f>
        <v>#N/A</v>
      </c>
      <c r="P823" s="59">
        <v>826</v>
      </c>
    </row>
    <row r="824" spans="1:16">
      <c r="A824" s="59">
        <v>18577</v>
      </c>
      <c r="B824" s="59">
        <v>5</v>
      </c>
      <c r="C824" s="59">
        <v>1</v>
      </c>
      <c r="D824" s="59">
        <v>1</v>
      </c>
      <c r="E824" s="59" t="s">
        <v>79</v>
      </c>
      <c r="F824" s="59">
        <v>4</v>
      </c>
      <c r="G824" s="59">
        <v>0</v>
      </c>
      <c r="H824" s="59">
        <v>1</v>
      </c>
      <c r="I824" s="59">
        <v>14</v>
      </c>
      <c r="J824" s="59">
        <v>3547</v>
      </c>
      <c r="K824" s="78">
        <f>VLOOKUP(jur[[#This Row],[hwycov_id]],cnf[],10,FALSE)</f>
        <v>3547</v>
      </c>
      <c r="L824" s="229">
        <f t="shared" si="36"/>
        <v>0</v>
      </c>
      <c r="M824" s="228">
        <f t="shared" si="37"/>
        <v>0</v>
      </c>
      <c r="N824" s="228">
        <f t="shared" si="38"/>
        <v>0</v>
      </c>
      <c r="O824" s="59" t="e">
        <f>VLOOKUP(jur[[#This Row],[hwycov_id]],check!$A$2:$P$26,16,FALSE)</f>
        <v>#N/A</v>
      </c>
      <c r="P824" s="59">
        <v>827</v>
      </c>
    </row>
    <row r="825" spans="1:16">
      <c r="A825" s="59">
        <v>8361</v>
      </c>
      <c r="B825" s="59">
        <v>5</v>
      </c>
      <c r="C825" s="59">
        <v>1</v>
      </c>
      <c r="D825" s="59">
        <v>2</v>
      </c>
      <c r="E825" s="59" t="s">
        <v>79</v>
      </c>
      <c r="F825" s="59">
        <v>4</v>
      </c>
      <c r="G825" s="59">
        <v>0</v>
      </c>
      <c r="H825" s="59">
        <v>3</v>
      </c>
      <c r="I825" s="59">
        <v>14</v>
      </c>
      <c r="J825" s="59">
        <v>3552</v>
      </c>
      <c r="K825" s="78">
        <f>VLOOKUP(jur[[#This Row],[hwycov_id]],cnf[],10,FALSE)</f>
        <v>3552</v>
      </c>
      <c r="L825" s="229">
        <f t="shared" si="36"/>
        <v>0</v>
      </c>
      <c r="M825" s="228">
        <f t="shared" si="37"/>
        <v>0</v>
      </c>
      <c r="N825" s="228">
        <f t="shared" si="38"/>
        <v>0</v>
      </c>
      <c r="O825" s="59" t="e">
        <f>VLOOKUP(jur[[#This Row],[hwycov_id]],check!$A$2:$P$26,16,FALSE)</f>
        <v>#N/A</v>
      </c>
      <c r="P825" s="59">
        <v>828</v>
      </c>
    </row>
    <row r="826" spans="1:16">
      <c r="A826" s="59">
        <v>6305</v>
      </c>
      <c r="B826" s="59">
        <v>5</v>
      </c>
      <c r="C826" s="59">
        <v>1</v>
      </c>
      <c r="D826" s="59">
        <v>2</v>
      </c>
      <c r="E826" s="59" t="s">
        <v>79</v>
      </c>
      <c r="F826" s="59">
        <v>4</v>
      </c>
      <c r="G826" s="59">
        <v>0</v>
      </c>
      <c r="H826" s="59">
        <v>3</v>
      </c>
      <c r="I826" s="59">
        <v>14</v>
      </c>
      <c r="J826" s="59">
        <v>3553</v>
      </c>
      <c r="K826" s="78">
        <f>VLOOKUP(jur[[#This Row],[hwycov_id]],cnf[],10,FALSE)</f>
        <v>3553</v>
      </c>
      <c r="L826" s="229">
        <f t="shared" si="36"/>
        <v>0</v>
      </c>
      <c r="M826" s="228">
        <f t="shared" si="37"/>
        <v>0</v>
      </c>
      <c r="N826" s="228">
        <f t="shared" si="38"/>
        <v>0</v>
      </c>
      <c r="O826" s="59" t="e">
        <f>VLOOKUP(jur[[#This Row],[hwycov_id]],check!$A$2:$P$26,16,FALSE)</f>
        <v>#N/A</v>
      </c>
      <c r="P826" s="59">
        <v>829</v>
      </c>
    </row>
    <row r="827" spans="1:16">
      <c r="A827" s="59">
        <v>22102</v>
      </c>
      <c r="B827" s="59">
        <v>5</v>
      </c>
      <c r="C827" s="59">
        <v>1</v>
      </c>
      <c r="D827" s="59">
        <v>2</v>
      </c>
      <c r="E827" s="59" t="s">
        <v>79</v>
      </c>
      <c r="F827" s="59">
        <v>4</v>
      </c>
      <c r="G827" s="59">
        <v>0</v>
      </c>
      <c r="H827" s="59">
        <v>3</v>
      </c>
      <c r="I827" s="59">
        <v>14</v>
      </c>
      <c r="J827" s="59">
        <v>3594</v>
      </c>
      <c r="K827" s="78">
        <f>VLOOKUP(jur[[#This Row],[hwycov_id]],cnf[],10,FALSE)</f>
        <v>3594</v>
      </c>
      <c r="L827" s="229">
        <f t="shared" si="36"/>
        <v>0</v>
      </c>
      <c r="M827" s="228">
        <f t="shared" si="37"/>
        <v>0</v>
      </c>
      <c r="N827" s="228">
        <f t="shared" si="38"/>
        <v>0</v>
      </c>
      <c r="O827" s="59" t="e">
        <f>VLOOKUP(jur[[#This Row],[hwycov_id]],check!$A$2:$P$26,16,FALSE)</f>
        <v>#N/A</v>
      </c>
      <c r="P827" s="59">
        <v>830</v>
      </c>
    </row>
    <row r="828" spans="1:16">
      <c r="A828" s="59">
        <v>10364</v>
      </c>
      <c r="B828" s="59">
        <v>3</v>
      </c>
      <c r="C828" s="59">
        <v>1</v>
      </c>
      <c r="D828" s="59">
        <v>2</v>
      </c>
      <c r="E828" s="59" t="s">
        <v>79</v>
      </c>
      <c r="F828" s="59">
        <v>3</v>
      </c>
      <c r="G828" s="59">
        <v>0</v>
      </c>
      <c r="H828" s="59">
        <v>1</v>
      </c>
      <c r="I828" s="59">
        <v>14</v>
      </c>
      <c r="J828" s="59">
        <v>3610</v>
      </c>
      <c r="K828" s="78">
        <f>VLOOKUP(jur[[#This Row],[hwycov_id]],cnf[],10,FALSE)</f>
        <v>3610</v>
      </c>
      <c r="L828" s="229">
        <f t="shared" si="36"/>
        <v>0</v>
      </c>
      <c r="M828" s="228">
        <f t="shared" si="37"/>
        <v>0</v>
      </c>
      <c r="N828" s="228">
        <f t="shared" si="38"/>
        <v>0</v>
      </c>
      <c r="O828" s="59" t="e">
        <f>VLOOKUP(jur[[#This Row],[hwycov_id]],check!$A$2:$P$26,16,FALSE)</f>
        <v>#N/A</v>
      </c>
      <c r="P828" s="59">
        <v>831</v>
      </c>
    </row>
    <row r="829" spans="1:16">
      <c r="A829" s="59">
        <v>5817</v>
      </c>
      <c r="B829" s="59">
        <v>5</v>
      </c>
      <c r="C829" s="59">
        <v>1</v>
      </c>
      <c r="D829" s="59">
        <v>2</v>
      </c>
      <c r="E829" s="59" t="s">
        <v>79</v>
      </c>
      <c r="F829" s="59">
        <v>4</v>
      </c>
      <c r="G829" s="59">
        <v>0</v>
      </c>
      <c r="H829" s="59">
        <v>2</v>
      </c>
      <c r="I829" s="59">
        <v>14</v>
      </c>
      <c r="J829" s="59">
        <v>3625</v>
      </c>
      <c r="K829" s="78">
        <f>VLOOKUP(jur[[#This Row],[hwycov_id]],cnf[],10,FALSE)</f>
        <v>3625</v>
      </c>
      <c r="L829" s="229">
        <f t="shared" si="36"/>
        <v>0</v>
      </c>
      <c r="M829" s="228">
        <f t="shared" si="37"/>
        <v>0</v>
      </c>
      <c r="N829" s="228">
        <f t="shared" si="38"/>
        <v>0</v>
      </c>
      <c r="O829" s="59" t="e">
        <f>VLOOKUP(jur[[#This Row],[hwycov_id]],check!$A$2:$P$26,16,FALSE)</f>
        <v>#N/A</v>
      </c>
      <c r="P829" s="59">
        <v>832</v>
      </c>
    </row>
    <row r="830" spans="1:16">
      <c r="A830" s="59">
        <v>19402</v>
      </c>
      <c r="B830" s="59">
        <v>4</v>
      </c>
      <c r="C830" s="59">
        <v>1</v>
      </c>
      <c r="D830" s="59">
        <v>2</v>
      </c>
      <c r="E830" s="59" t="s">
        <v>79</v>
      </c>
      <c r="F830" s="59">
        <v>4</v>
      </c>
      <c r="G830" s="59">
        <v>0</v>
      </c>
      <c r="H830" s="59">
        <v>1</v>
      </c>
      <c r="I830" s="59">
        <v>14</v>
      </c>
      <c r="J830" s="59">
        <v>3661</v>
      </c>
      <c r="K830" s="78">
        <f>VLOOKUP(jur[[#This Row],[hwycov_id]],cnf[],10,FALSE)</f>
        <v>3661</v>
      </c>
      <c r="L830" s="229">
        <f t="shared" si="36"/>
        <v>0</v>
      </c>
      <c r="M830" s="228">
        <f t="shared" si="37"/>
        <v>0</v>
      </c>
      <c r="N830" s="228">
        <f t="shared" si="38"/>
        <v>0</v>
      </c>
      <c r="O830" s="59" t="e">
        <f>VLOOKUP(jur[[#This Row],[hwycov_id]],check!$A$2:$P$26,16,FALSE)</f>
        <v>#N/A</v>
      </c>
      <c r="P830" s="59">
        <v>833</v>
      </c>
    </row>
    <row r="831" spans="1:16">
      <c r="A831" s="59">
        <v>10184</v>
      </c>
      <c r="B831" s="59">
        <v>5</v>
      </c>
      <c r="C831" s="59">
        <v>1</v>
      </c>
      <c r="D831" s="59">
        <v>2</v>
      </c>
      <c r="E831" s="59" t="s">
        <v>79</v>
      </c>
      <c r="F831" s="59">
        <v>4</v>
      </c>
      <c r="G831" s="59">
        <v>0</v>
      </c>
      <c r="H831" s="59">
        <v>2</v>
      </c>
      <c r="I831" s="59">
        <v>14</v>
      </c>
      <c r="J831" s="59">
        <v>3662</v>
      </c>
      <c r="K831" s="78">
        <f>VLOOKUP(jur[[#This Row],[hwycov_id]],cnf[],10,FALSE)</f>
        <v>3662</v>
      </c>
      <c r="L831" s="229">
        <f t="shared" si="36"/>
        <v>0</v>
      </c>
      <c r="M831" s="228">
        <f t="shared" si="37"/>
        <v>0</v>
      </c>
      <c r="N831" s="228">
        <f t="shared" si="38"/>
        <v>0</v>
      </c>
      <c r="O831" s="59" t="e">
        <f>VLOOKUP(jur[[#This Row],[hwycov_id]],check!$A$2:$P$26,16,FALSE)</f>
        <v>#N/A</v>
      </c>
      <c r="P831" s="59">
        <v>834</v>
      </c>
    </row>
    <row r="832" spans="1:16">
      <c r="A832" s="59">
        <v>15170</v>
      </c>
      <c r="B832" s="59">
        <v>7</v>
      </c>
      <c r="C832" s="59">
        <v>1</v>
      </c>
      <c r="D832" s="59">
        <v>2</v>
      </c>
      <c r="E832" s="59" t="s">
        <v>79</v>
      </c>
      <c r="F832" s="59">
        <v>4</v>
      </c>
      <c r="G832" s="59">
        <v>0</v>
      </c>
      <c r="H832" s="59">
        <v>3</v>
      </c>
      <c r="I832" s="59">
        <v>14</v>
      </c>
      <c r="J832" s="59">
        <v>3676</v>
      </c>
      <c r="K832" s="78">
        <f>VLOOKUP(jur[[#This Row],[hwycov_id]],cnf[],10,FALSE)</f>
        <v>3676</v>
      </c>
      <c r="L832" s="229">
        <f t="shared" si="36"/>
        <v>0</v>
      </c>
      <c r="M832" s="228">
        <f t="shared" si="37"/>
        <v>0</v>
      </c>
      <c r="N832" s="228">
        <f t="shared" si="38"/>
        <v>0</v>
      </c>
      <c r="O832" s="59" t="e">
        <f>VLOOKUP(jur[[#This Row],[hwycov_id]],check!$A$2:$P$26,16,FALSE)</f>
        <v>#N/A</v>
      </c>
      <c r="P832" s="59">
        <v>835</v>
      </c>
    </row>
    <row r="833" spans="1:16">
      <c r="A833" s="59">
        <v>8464</v>
      </c>
      <c r="B833" s="59">
        <v>5</v>
      </c>
      <c r="C833" s="59">
        <v>1</v>
      </c>
      <c r="D833" s="59">
        <v>2</v>
      </c>
      <c r="E833" s="59" t="s">
        <v>79</v>
      </c>
      <c r="F833" s="59">
        <v>4</v>
      </c>
      <c r="G833" s="59">
        <v>0</v>
      </c>
      <c r="H833" s="59">
        <v>3</v>
      </c>
      <c r="I833" s="59">
        <v>14</v>
      </c>
      <c r="J833" s="59">
        <v>3687</v>
      </c>
      <c r="K833" s="78">
        <f>VLOOKUP(jur[[#This Row],[hwycov_id]],cnf[],10,FALSE)</f>
        <v>3687</v>
      </c>
      <c r="L833" s="229">
        <f t="shared" si="36"/>
        <v>0</v>
      </c>
      <c r="M833" s="228">
        <f t="shared" si="37"/>
        <v>0</v>
      </c>
      <c r="N833" s="228">
        <f t="shared" si="38"/>
        <v>0</v>
      </c>
      <c r="O833" s="59" t="e">
        <f>VLOOKUP(jur[[#This Row],[hwycov_id]],check!$A$2:$P$26,16,FALSE)</f>
        <v>#N/A</v>
      </c>
      <c r="P833" s="59">
        <v>836</v>
      </c>
    </row>
    <row r="834" spans="1:16">
      <c r="A834" s="59">
        <v>11020</v>
      </c>
      <c r="B834" s="59">
        <v>9</v>
      </c>
      <c r="C834" s="59">
        <v>1</v>
      </c>
      <c r="D834" s="59">
        <v>1</v>
      </c>
      <c r="E834" s="59" t="s">
        <v>78</v>
      </c>
      <c r="F834" s="59">
        <v>2</v>
      </c>
      <c r="G834" s="59">
        <v>0</v>
      </c>
      <c r="H834" s="59">
        <v>2</v>
      </c>
      <c r="I834" s="59">
        <v>14</v>
      </c>
      <c r="J834" s="59">
        <v>3702</v>
      </c>
      <c r="K834" s="78">
        <f>VLOOKUP(jur[[#This Row],[hwycov_id]],cnf[],10,FALSE)</f>
        <v>3702</v>
      </c>
      <c r="L834" s="229">
        <f t="shared" ref="L834:L897" si="39">K834/J834-1</f>
        <v>0</v>
      </c>
      <c r="M834" s="228">
        <f t="shared" ref="M834:M897" si="40">K834-J834</f>
        <v>0</v>
      </c>
      <c r="N834" s="228">
        <f t="shared" ref="N834:N897" si="41">POWER(M834,2)</f>
        <v>0</v>
      </c>
      <c r="O834" s="59" t="e">
        <f>VLOOKUP(jur[[#This Row],[hwycov_id]],check!$A$2:$P$26,16,FALSE)</f>
        <v>#N/A</v>
      </c>
      <c r="P834" s="59">
        <v>837</v>
      </c>
    </row>
    <row r="835" spans="1:16">
      <c r="A835" s="59">
        <v>880</v>
      </c>
      <c r="B835" s="59">
        <v>3</v>
      </c>
      <c r="C835" s="59">
        <v>1</v>
      </c>
      <c r="D835" s="59">
        <v>1</v>
      </c>
      <c r="E835" s="59" t="s">
        <v>79</v>
      </c>
      <c r="F835" s="59">
        <v>3</v>
      </c>
      <c r="G835" s="59">
        <v>0</v>
      </c>
      <c r="H835" s="59">
        <v>1</v>
      </c>
      <c r="I835" s="59">
        <v>14</v>
      </c>
      <c r="J835" s="59">
        <v>3708</v>
      </c>
      <c r="K835" s="78">
        <f>VLOOKUP(jur[[#This Row],[hwycov_id]],cnf[],10,FALSE)</f>
        <v>3708</v>
      </c>
      <c r="L835" s="229">
        <f t="shared" si="39"/>
        <v>0</v>
      </c>
      <c r="M835" s="228">
        <f t="shared" si="40"/>
        <v>0</v>
      </c>
      <c r="N835" s="228">
        <f t="shared" si="41"/>
        <v>0</v>
      </c>
      <c r="O835" s="59" t="e">
        <f>VLOOKUP(jur[[#This Row],[hwycov_id]],check!$A$2:$P$26,16,FALSE)</f>
        <v>#N/A</v>
      </c>
      <c r="P835" s="59">
        <v>838</v>
      </c>
    </row>
    <row r="836" spans="1:16">
      <c r="A836" s="59">
        <v>8425</v>
      </c>
      <c r="B836" s="59">
        <v>5</v>
      </c>
      <c r="C836" s="59">
        <v>1</v>
      </c>
      <c r="D836" s="59">
        <v>2</v>
      </c>
      <c r="E836" s="59" t="s">
        <v>79</v>
      </c>
      <c r="F836" s="59">
        <v>4</v>
      </c>
      <c r="G836" s="59">
        <v>0</v>
      </c>
      <c r="H836" s="59">
        <v>3</v>
      </c>
      <c r="I836" s="59">
        <v>14</v>
      </c>
      <c r="J836" s="59">
        <v>3712</v>
      </c>
      <c r="K836" s="78">
        <f>VLOOKUP(jur[[#This Row],[hwycov_id]],cnf[],10,FALSE)</f>
        <v>3712</v>
      </c>
      <c r="L836" s="229">
        <f t="shared" si="39"/>
        <v>0</v>
      </c>
      <c r="M836" s="228">
        <f t="shared" si="40"/>
        <v>0</v>
      </c>
      <c r="N836" s="228">
        <f t="shared" si="41"/>
        <v>0</v>
      </c>
      <c r="O836" s="59" t="e">
        <f>VLOOKUP(jur[[#This Row],[hwycov_id]],check!$A$2:$P$26,16,FALSE)</f>
        <v>#N/A</v>
      </c>
      <c r="P836" s="59">
        <v>839</v>
      </c>
    </row>
    <row r="837" spans="1:16">
      <c r="A837" s="59">
        <v>9987</v>
      </c>
      <c r="B837" s="59">
        <v>5</v>
      </c>
      <c r="C837" s="59">
        <v>1</v>
      </c>
      <c r="D837" s="59">
        <v>2</v>
      </c>
      <c r="E837" s="59" t="s">
        <v>79</v>
      </c>
      <c r="F837" s="59">
        <v>4</v>
      </c>
      <c r="G837" s="59">
        <v>0</v>
      </c>
      <c r="H837" s="59">
        <v>2</v>
      </c>
      <c r="I837" s="59">
        <v>14</v>
      </c>
      <c r="J837" s="59">
        <v>3733</v>
      </c>
      <c r="K837" s="78">
        <f>VLOOKUP(jur[[#This Row],[hwycov_id]],cnf[],10,FALSE)</f>
        <v>3733</v>
      </c>
      <c r="L837" s="229">
        <f t="shared" si="39"/>
        <v>0</v>
      </c>
      <c r="M837" s="228">
        <f t="shared" si="40"/>
        <v>0</v>
      </c>
      <c r="N837" s="228">
        <f t="shared" si="41"/>
        <v>0</v>
      </c>
      <c r="O837" s="59" t="e">
        <f>VLOOKUP(jur[[#This Row],[hwycov_id]],check!$A$2:$P$26,16,FALSE)</f>
        <v>#N/A</v>
      </c>
      <c r="P837" s="59">
        <v>840</v>
      </c>
    </row>
    <row r="838" spans="1:16">
      <c r="A838" s="59">
        <v>27152</v>
      </c>
      <c r="B838" s="59">
        <v>9</v>
      </c>
      <c r="C838" s="59">
        <v>1</v>
      </c>
      <c r="D838" s="59">
        <v>1</v>
      </c>
      <c r="E838" s="59" t="s">
        <v>78</v>
      </c>
      <c r="F838" s="59">
        <v>2</v>
      </c>
      <c r="G838" s="59">
        <v>0</v>
      </c>
      <c r="H838" s="59">
        <v>3</v>
      </c>
      <c r="I838" s="59">
        <v>14</v>
      </c>
      <c r="J838" s="59">
        <v>3765</v>
      </c>
      <c r="K838" s="78">
        <f>VLOOKUP(jur[[#This Row],[hwycov_id]],cnf[],10,FALSE)</f>
        <v>3765</v>
      </c>
      <c r="L838" s="229">
        <f t="shared" si="39"/>
        <v>0</v>
      </c>
      <c r="M838" s="228">
        <f t="shared" si="40"/>
        <v>0</v>
      </c>
      <c r="N838" s="228">
        <f t="shared" si="41"/>
        <v>0</v>
      </c>
      <c r="O838" s="59" t="e">
        <f>VLOOKUP(jur[[#This Row],[hwycov_id]],check!$A$2:$P$26,16,FALSE)</f>
        <v>#N/A</v>
      </c>
      <c r="P838" s="59">
        <v>841</v>
      </c>
    </row>
    <row r="839" spans="1:16">
      <c r="A839" s="59">
        <v>9979</v>
      </c>
      <c r="B839" s="59">
        <v>2</v>
      </c>
      <c r="C839" s="59">
        <v>1</v>
      </c>
      <c r="D839" s="59">
        <v>2</v>
      </c>
      <c r="E839" s="59" t="s">
        <v>79</v>
      </c>
      <c r="F839" s="59">
        <v>3</v>
      </c>
      <c r="G839" s="59">
        <v>0</v>
      </c>
      <c r="H839" s="59">
        <v>4</v>
      </c>
      <c r="I839" s="59">
        <v>14</v>
      </c>
      <c r="J839" s="59">
        <v>3767</v>
      </c>
      <c r="K839" s="78">
        <f>VLOOKUP(jur[[#This Row],[hwycov_id]],cnf[],10,FALSE)</f>
        <v>3767</v>
      </c>
      <c r="L839" s="229">
        <f t="shared" si="39"/>
        <v>0</v>
      </c>
      <c r="M839" s="228">
        <f t="shared" si="40"/>
        <v>0</v>
      </c>
      <c r="N839" s="228">
        <f t="shared" si="41"/>
        <v>0</v>
      </c>
      <c r="O839" s="59" t="e">
        <f>VLOOKUP(jur[[#This Row],[hwycov_id]],check!$A$2:$P$26,16,FALSE)</f>
        <v>#N/A</v>
      </c>
      <c r="P839" s="59">
        <v>842</v>
      </c>
    </row>
    <row r="840" spans="1:16">
      <c r="A840" s="59">
        <v>5720</v>
      </c>
      <c r="B840" s="59">
        <v>5</v>
      </c>
      <c r="C840" s="59">
        <v>1</v>
      </c>
      <c r="D840" s="59">
        <v>2</v>
      </c>
      <c r="E840" s="59" t="s">
        <v>79</v>
      </c>
      <c r="F840" s="59">
        <v>4</v>
      </c>
      <c r="G840" s="59">
        <v>0</v>
      </c>
      <c r="H840" s="59">
        <v>2</v>
      </c>
      <c r="I840" s="59">
        <v>14</v>
      </c>
      <c r="J840" s="59">
        <v>3779</v>
      </c>
      <c r="K840" s="78">
        <f>VLOOKUP(jur[[#This Row],[hwycov_id]],cnf[],10,FALSE)</f>
        <v>3779</v>
      </c>
      <c r="L840" s="229">
        <f t="shared" si="39"/>
        <v>0</v>
      </c>
      <c r="M840" s="228">
        <f t="shared" si="40"/>
        <v>0</v>
      </c>
      <c r="N840" s="228">
        <f t="shared" si="41"/>
        <v>0</v>
      </c>
      <c r="O840" s="59" t="e">
        <f>VLOOKUP(jur[[#This Row],[hwycov_id]],check!$A$2:$P$26,16,FALSE)</f>
        <v>#N/A</v>
      </c>
      <c r="P840" s="59">
        <v>843</v>
      </c>
    </row>
    <row r="841" spans="1:16">
      <c r="A841" s="59">
        <v>16601</v>
      </c>
      <c r="B841" s="59">
        <v>5</v>
      </c>
      <c r="C841" s="59">
        <v>1</v>
      </c>
      <c r="D841" s="59">
        <v>2</v>
      </c>
      <c r="E841" s="59" t="s">
        <v>79</v>
      </c>
      <c r="F841" s="59">
        <v>4</v>
      </c>
      <c r="G841" s="59">
        <v>0</v>
      </c>
      <c r="H841" s="59">
        <v>2</v>
      </c>
      <c r="I841" s="59">
        <v>14</v>
      </c>
      <c r="J841" s="59">
        <v>3788</v>
      </c>
      <c r="K841" s="78">
        <f>VLOOKUP(jur[[#This Row],[hwycov_id]],cnf[],10,FALSE)</f>
        <v>3788</v>
      </c>
      <c r="L841" s="229">
        <f t="shared" si="39"/>
        <v>0</v>
      </c>
      <c r="M841" s="228">
        <f t="shared" si="40"/>
        <v>0</v>
      </c>
      <c r="N841" s="228">
        <f t="shared" si="41"/>
        <v>0</v>
      </c>
      <c r="O841" s="59" t="e">
        <f>VLOOKUP(jur[[#This Row],[hwycov_id]],check!$A$2:$P$26,16,FALSE)</f>
        <v>#N/A</v>
      </c>
      <c r="P841" s="59">
        <v>844</v>
      </c>
    </row>
    <row r="842" spans="1:16">
      <c r="A842" s="59">
        <v>15306</v>
      </c>
      <c r="B842" s="59">
        <v>5</v>
      </c>
      <c r="C842" s="59">
        <v>1</v>
      </c>
      <c r="D842" s="59">
        <v>2</v>
      </c>
      <c r="E842" s="59" t="s">
        <v>79</v>
      </c>
      <c r="F842" s="59">
        <v>4</v>
      </c>
      <c r="G842" s="59">
        <v>0</v>
      </c>
      <c r="H842" s="59">
        <v>3</v>
      </c>
      <c r="I842" s="59">
        <v>14</v>
      </c>
      <c r="J842" s="59">
        <v>3808</v>
      </c>
      <c r="K842" s="78">
        <f>VLOOKUP(jur[[#This Row],[hwycov_id]],cnf[],10,FALSE)</f>
        <v>3808</v>
      </c>
      <c r="L842" s="229">
        <f t="shared" si="39"/>
        <v>0</v>
      </c>
      <c r="M842" s="228">
        <f t="shared" si="40"/>
        <v>0</v>
      </c>
      <c r="N842" s="228">
        <f t="shared" si="41"/>
        <v>0</v>
      </c>
      <c r="O842" s="59" t="e">
        <f>VLOOKUP(jur[[#This Row],[hwycov_id]],check!$A$2:$P$26,16,FALSE)</f>
        <v>#N/A</v>
      </c>
      <c r="P842" s="59">
        <v>845</v>
      </c>
    </row>
    <row r="843" spans="1:16">
      <c r="A843" s="59">
        <v>14768</v>
      </c>
      <c r="B843" s="59">
        <v>4</v>
      </c>
      <c r="C843" s="59">
        <v>1</v>
      </c>
      <c r="D843" s="59">
        <v>2</v>
      </c>
      <c r="E843" s="59" t="s">
        <v>79</v>
      </c>
      <c r="F843" s="59">
        <v>4</v>
      </c>
      <c r="G843" s="59">
        <v>0</v>
      </c>
      <c r="H843" s="59">
        <v>2</v>
      </c>
      <c r="I843" s="59">
        <v>14</v>
      </c>
      <c r="J843" s="59">
        <v>3852</v>
      </c>
      <c r="K843" s="78">
        <f>VLOOKUP(jur[[#This Row],[hwycov_id]],cnf[],10,FALSE)</f>
        <v>3852</v>
      </c>
      <c r="L843" s="229">
        <f t="shared" si="39"/>
        <v>0</v>
      </c>
      <c r="M843" s="228">
        <f t="shared" si="40"/>
        <v>0</v>
      </c>
      <c r="N843" s="228">
        <f t="shared" si="41"/>
        <v>0</v>
      </c>
      <c r="O843" s="59" t="e">
        <f>VLOOKUP(jur[[#This Row],[hwycov_id]],check!$A$2:$P$26,16,FALSE)</f>
        <v>#N/A</v>
      </c>
      <c r="P843" s="59">
        <v>846</v>
      </c>
    </row>
    <row r="844" spans="1:16">
      <c r="A844" s="59">
        <v>8646</v>
      </c>
      <c r="B844" s="59">
        <v>9</v>
      </c>
      <c r="C844" s="59">
        <v>1</v>
      </c>
      <c r="D844" s="59">
        <v>1</v>
      </c>
      <c r="E844" s="59" t="s">
        <v>78</v>
      </c>
      <c r="F844" s="59">
        <v>2</v>
      </c>
      <c r="G844" s="59">
        <v>0</v>
      </c>
      <c r="H844" s="59">
        <v>3</v>
      </c>
      <c r="I844" s="59">
        <v>14</v>
      </c>
      <c r="J844" s="59">
        <v>3863</v>
      </c>
      <c r="K844" s="78">
        <f>VLOOKUP(jur[[#This Row],[hwycov_id]],cnf[],10,FALSE)</f>
        <v>3863</v>
      </c>
      <c r="L844" s="229">
        <f t="shared" si="39"/>
        <v>0</v>
      </c>
      <c r="M844" s="228">
        <f t="shared" si="40"/>
        <v>0</v>
      </c>
      <c r="N844" s="228">
        <f t="shared" si="41"/>
        <v>0</v>
      </c>
      <c r="O844" s="59" t="e">
        <f>VLOOKUP(jur[[#This Row],[hwycov_id]],check!$A$2:$P$26,16,FALSE)</f>
        <v>#N/A</v>
      </c>
      <c r="P844" s="59">
        <v>847</v>
      </c>
    </row>
    <row r="845" spans="1:16">
      <c r="A845" s="59">
        <v>9898</v>
      </c>
      <c r="B845" s="59">
        <v>3</v>
      </c>
      <c r="C845" s="59">
        <v>1</v>
      </c>
      <c r="D845" s="59">
        <v>2</v>
      </c>
      <c r="E845" s="59" t="s">
        <v>79</v>
      </c>
      <c r="F845" s="59">
        <v>3</v>
      </c>
      <c r="G845" s="59">
        <v>0</v>
      </c>
      <c r="H845" s="59">
        <v>3</v>
      </c>
      <c r="I845" s="59">
        <v>14</v>
      </c>
      <c r="J845" s="59">
        <v>3903</v>
      </c>
      <c r="K845" s="78">
        <f>VLOOKUP(jur[[#This Row],[hwycov_id]],cnf[],10,FALSE)</f>
        <v>3903</v>
      </c>
      <c r="L845" s="229">
        <f t="shared" si="39"/>
        <v>0</v>
      </c>
      <c r="M845" s="228">
        <f t="shared" si="40"/>
        <v>0</v>
      </c>
      <c r="N845" s="228">
        <f t="shared" si="41"/>
        <v>0</v>
      </c>
      <c r="O845" s="59" t="e">
        <f>VLOOKUP(jur[[#This Row],[hwycov_id]],check!$A$2:$P$26,16,FALSE)</f>
        <v>#N/A</v>
      </c>
      <c r="P845" s="59">
        <v>848</v>
      </c>
    </row>
    <row r="846" spans="1:16">
      <c r="A846" s="59">
        <v>16159</v>
      </c>
      <c r="B846" s="59">
        <v>9</v>
      </c>
      <c r="C846" s="59">
        <v>1</v>
      </c>
      <c r="D846" s="59">
        <v>1</v>
      </c>
      <c r="E846" s="59" t="s">
        <v>78</v>
      </c>
      <c r="F846" s="59">
        <v>2</v>
      </c>
      <c r="G846" s="59">
        <v>0</v>
      </c>
      <c r="H846" s="59">
        <v>3</v>
      </c>
      <c r="I846" s="59">
        <v>14</v>
      </c>
      <c r="J846" s="59">
        <v>3910</v>
      </c>
      <c r="K846" s="78">
        <f>VLOOKUP(jur[[#This Row],[hwycov_id]],cnf[],10,FALSE)</f>
        <v>3910</v>
      </c>
      <c r="L846" s="229">
        <f t="shared" si="39"/>
        <v>0</v>
      </c>
      <c r="M846" s="228">
        <f t="shared" si="40"/>
        <v>0</v>
      </c>
      <c r="N846" s="228">
        <f t="shared" si="41"/>
        <v>0</v>
      </c>
      <c r="O846" s="59" t="e">
        <f>VLOOKUP(jur[[#This Row],[hwycov_id]],check!$A$2:$P$26,16,FALSE)</f>
        <v>#N/A</v>
      </c>
      <c r="P846" s="59">
        <v>849</v>
      </c>
    </row>
    <row r="847" spans="1:16">
      <c r="A847" s="59">
        <v>28862</v>
      </c>
      <c r="B847" s="59">
        <v>9</v>
      </c>
      <c r="C847" s="59">
        <v>1</v>
      </c>
      <c r="D847" s="59">
        <v>1</v>
      </c>
      <c r="E847" s="59" t="s">
        <v>78</v>
      </c>
      <c r="F847" s="59">
        <v>2</v>
      </c>
      <c r="G847" s="59">
        <v>0</v>
      </c>
      <c r="H847" s="59">
        <v>3</v>
      </c>
      <c r="I847" s="59">
        <v>14</v>
      </c>
      <c r="J847" s="59">
        <v>3930</v>
      </c>
      <c r="K847" s="78">
        <f>VLOOKUP(jur[[#This Row],[hwycov_id]],cnf[],10,FALSE)</f>
        <v>3930</v>
      </c>
      <c r="L847" s="229">
        <f t="shared" si="39"/>
        <v>0</v>
      </c>
      <c r="M847" s="228">
        <f t="shared" si="40"/>
        <v>0</v>
      </c>
      <c r="N847" s="228">
        <f t="shared" si="41"/>
        <v>0</v>
      </c>
      <c r="O847" s="59" t="e">
        <f>VLOOKUP(jur[[#This Row],[hwycov_id]],check!$A$2:$P$26,16,FALSE)</f>
        <v>#N/A</v>
      </c>
      <c r="P847" s="59">
        <v>850</v>
      </c>
    </row>
    <row r="848" spans="1:16">
      <c r="A848" s="59">
        <v>1783</v>
      </c>
      <c r="B848" s="59">
        <v>4</v>
      </c>
      <c r="C848" s="59">
        <v>1</v>
      </c>
      <c r="D848" s="59">
        <v>2</v>
      </c>
      <c r="E848" s="59" t="s">
        <v>79</v>
      </c>
      <c r="F848" s="59">
        <v>4</v>
      </c>
      <c r="G848" s="59">
        <v>0</v>
      </c>
      <c r="H848" s="59">
        <v>2</v>
      </c>
      <c r="I848" s="59">
        <v>14</v>
      </c>
      <c r="J848" s="59">
        <v>3937</v>
      </c>
      <c r="K848" s="78">
        <f>VLOOKUP(jur[[#This Row],[hwycov_id]],cnf[],10,FALSE)</f>
        <v>3937</v>
      </c>
      <c r="L848" s="229">
        <f t="shared" si="39"/>
        <v>0</v>
      </c>
      <c r="M848" s="228">
        <f t="shared" si="40"/>
        <v>0</v>
      </c>
      <c r="N848" s="228">
        <f t="shared" si="41"/>
        <v>0</v>
      </c>
      <c r="O848" s="59" t="e">
        <f>VLOOKUP(jur[[#This Row],[hwycov_id]],check!$A$2:$P$26,16,FALSE)</f>
        <v>#N/A</v>
      </c>
      <c r="P848" s="59">
        <v>851</v>
      </c>
    </row>
    <row r="849" spans="1:16">
      <c r="A849" s="59">
        <v>16097</v>
      </c>
      <c r="B849" s="59">
        <v>7</v>
      </c>
      <c r="C849" s="59">
        <v>1</v>
      </c>
      <c r="D849" s="59">
        <v>2</v>
      </c>
      <c r="E849" s="59" t="s">
        <v>79</v>
      </c>
      <c r="F849" s="59">
        <v>4</v>
      </c>
      <c r="G849" s="59">
        <v>0</v>
      </c>
      <c r="H849" s="59">
        <v>3</v>
      </c>
      <c r="I849" s="59">
        <v>14</v>
      </c>
      <c r="J849" s="59">
        <v>3950</v>
      </c>
      <c r="K849" s="78">
        <f>VLOOKUP(jur[[#This Row],[hwycov_id]],cnf[],10,FALSE)</f>
        <v>3950</v>
      </c>
      <c r="L849" s="229">
        <f t="shared" si="39"/>
        <v>0</v>
      </c>
      <c r="M849" s="228">
        <f t="shared" si="40"/>
        <v>0</v>
      </c>
      <c r="N849" s="228">
        <f t="shared" si="41"/>
        <v>0</v>
      </c>
      <c r="O849" s="59" t="e">
        <f>VLOOKUP(jur[[#This Row],[hwycov_id]],check!$A$2:$P$26,16,FALSE)</f>
        <v>#N/A</v>
      </c>
      <c r="P849" s="59">
        <v>852</v>
      </c>
    </row>
    <row r="850" spans="1:16">
      <c r="A850" s="59">
        <v>48918</v>
      </c>
      <c r="B850" s="59">
        <v>7</v>
      </c>
      <c r="C850" s="59">
        <v>1</v>
      </c>
      <c r="D850" s="59">
        <v>2</v>
      </c>
      <c r="E850" s="59" t="s">
        <v>79</v>
      </c>
      <c r="F850" s="59">
        <v>4</v>
      </c>
      <c r="G850" s="59">
        <v>0</v>
      </c>
      <c r="H850" s="59">
        <v>3</v>
      </c>
      <c r="I850" s="59">
        <v>14</v>
      </c>
      <c r="J850" s="59">
        <v>3997</v>
      </c>
      <c r="K850" s="78">
        <f>VLOOKUP(jur[[#This Row],[hwycov_id]],cnf[],10,FALSE)</f>
        <v>3997</v>
      </c>
      <c r="L850" s="229">
        <f t="shared" si="39"/>
        <v>0</v>
      </c>
      <c r="M850" s="228">
        <f t="shared" si="40"/>
        <v>0</v>
      </c>
      <c r="N850" s="228">
        <f t="shared" si="41"/>
        <v>0</v>
      </c>
      <c r="O850" s="59" t="e">
        <f>VLOOKUP(jur[[#This Row],[hwycov_id]],check!$A$2:$P$26,16,FALSE)</f>
        <v>#N/A</v>
      </c>
      <c r="P850" s="59">
        <v>853</v>
      </c>
    </row>
    <row r="851" spans="1:16">
      <c r="A851" s="59">
        <v>18333</v>
      </c>
      <c r="B851" s="59">
        <v>4</v>
      </c>
      <c r="C851" s="59">
        <v>1</v>
      </c>
      <c r="D851" s="59">
        <v>1</v>
      </c>
      <c r="E851" s="59" t="s">
        <v>79</v>
      </c>
      <c r="F851" s="59">
        <v>4</v>
      </c>
      <c r="G851" s="59">
        <v>0</v>
      </c>
      <c r="H851" s="59">
        <v>1</v>
      </c>
      <c r="I851" s="59">
        <v>14</v>
      </c>
      <c r="J851" s="59">
        <v>4004</v>
      </c>
      <c r="K851" s="78">
        <f>VLOOKUP(jur[[#This Row],[hwycov_id]],cnf[],10,FALSE)</f>
        <v>4004</v>
      </c>
      <c r="L851" s="229">
        <f t="shared" si="39"/>
        <v>0</v>
      </c>
      <c r="M851" s="228">
        <f t="shared" si="40"/>
        <v>0</v>
      </c>
      <c r="N851" s="228">
        <f t="shared" si="41"/>
        <v>0</v>
      </c>
      <c r="O851" s="59" t="e">
        <f>VLOOKUP(jur[[#This Row],[hwycov_id]],check!$A$2:$P$26,16,FALSE)</f>
        <v>#N/A</v>
      </c>
      <c r="P851" s="59">
        <v>854</v>
      </c>
    </row>
    <row r="852" spans="1:16">
      <c r="A852" s="59">
        <v>20111</v>
      </c>
      <c r="B852" s="59">
        <v>5</v>
      </c>
      <c r="C852" s="59">
        <v>1</v>
      </c>
      <c r="D852" s="59">
        <v>2</v>
      </c>
      <c r="E852" s="59" t="s">
        <v>79</v>
      </c>
      <c r="F852" s="59">
        <v>4</v>
      </c>
      <c r="G852" s="59">
        <v>0</v>
      </c>
      <c r="H852" s="59">
        <v>3</v>
      </c>
      <c r="I852" s="59">
        <v>14</v>
      </c>
      <c r="J852" s="59">
        <v>4029</v>
      </c>
      <c r="K852" s="78">
        <f>VLOOKUP(jur[[#This Row],[hwycov_id]],cnf[],10,FALSE)</f>
        <v>4029</v>
      </c>
      <c r="L852" s="229">
        <f t="shared" si="39"/>
        <v>0</v>
      </c>
      <c r="M852" s="228">
        <f t="shared" si="40"/>
        <v>0</v>
      </c>
      <c r="N852" s="228">
        <f t="shared" si="41"/>
        <v>0</v>
      </c>
      <c r="O852" s="59" t="e">
        <f>VLOOKUP(jur[[#This Row],[hwycov_id]],check!$A$2:$P$26,16,FALSE)</f>
        <v>#N/A</v>
      </c>
      <c r="P852" s="59">
        <v>855</v>
      </c>
    </row>
    <row r="853" spans="1:16">
      <c r="A853" s="59">
        <v>28987</v>
      </c>
      <c r="B853" s="59">
        <v>9</v>
      </c>
      <c r="C853" s="59">
        <v>1</v>
      </c>
      <c r="D853" s="59">
        <v>1</v>
      </c>
      <c r="E853" s="59" t="s">
        <v>78</v>
      </c>
      <c r="F853" s="59">
        <v>2</v>
      </c>
      <c r="G853" s="59">
        <v>0</v>
      </c>
      <c r="H853" s="59">
        <v>3</v>
      </c>
      <c r="I853" s="59">
        <v>14</v>
      </c>
      <c r="J853" s="59">
        <v>4059</v>
      </c>
      <c r="K853" s="78">
        <f>VLOOKUP(jur[[#This Row],[hwycov_id]],cnf[],10,FALSE)</f>
        <v>4059</v>
      </c>
      <c r="L853" s="229">
        <f t="shared" si="39"/>
        <v>0</v>
      </c>
      <c r="M853" s="228">
        <f t="shared" si="40"/>
        <v>0</v>
      </c>
      <c r="N853" s="228">
        <f t="shared" si="41"/>
        <v>0</v>
      </c>
      <c r="O853" s="59" t="e">
        <f>VLOOKUP(jur[[#This Row],[hwycov_id]],check!$A$2:$P$26,16,FALSE)</f>
        <v>#N/A</v>
      </c>
      <c r="P853" s="59">
        <v>856</v>
      </c>
    </row>
    <row r="854" spans="1:16">
      <c r="A854" s="59">
        <v>18554</v>
      </c>
      <c r="B854" s="59">
        <v>5</v>
      </c>
      <c r="C854" s="59">
        <v>1</v>
      </c>
      <c r="D854" s="59">
        <v>2</v>
      </c>
      <c r="E854" s="59" t="s">
        <v>79</v>
      </c>
      <c r="F854" s="59">
        <v>4</v>
      </c>
      <c r="G854" s="59">
        <v>0</v>
      </c>
      <c r="H854" s="59">
        <v>1</v>
      </c>
      <c r="I854" s="59">
        <v>14</v>
      </c>
      <c r="J854" s="59">
        <v>4064</v>
      </c>
      <c r="K854" s="78">
        <f>VLOOKUP(jur[[#This Row],[hwycov_id]],cnf[],10,FALSE)</f>
        <v>4064</v>
      </c>
      <c r="L854" s="229">
        <f t="shared" si="39"/>
        <v>0</v>
      </c>
      <c r="M854" s="228">
        <f t="shared" si="40"/>
        <v>0</v>
      </c>
      <c r="N854" s="228">
        <f t="shared" si="41"/>
        <v>0</v>
      </c>
      <c r="O854" s="59" t="e">
        <f>VLOOKUP(jur[[#This Row],[hwycov_id]],check!$A$2:$P$26,16,FALSE)</f>
        <v>#N/A</v>
      </c>
      <c r="P854" s="59">
        <v>857</v>
      </c>
    </row>
    <row r="855" spans="1:16">
      <c r="A855" s="59">
        <v>9507</v>
      </c>
      <c r="B855" s="59">
        <v>5</v>
      </c>
      <c r="C855" s="59">
        <v>1</v>
      </c>
      <c r="D855" s="59">
        <v>2</v>
      </c>
      <c r="E855" s="59" t="s">
        <v>79</v>
      </c>
      <c r="F855" s="59">
        <v>4</v>
      </c>
      <c r="G855" s="59">
        <v>0</v>
      </c>
      <c r="H855" s="59">
        <v>3</v>
      </c>
      <c r="I855" s="59">
        <v>14</v>
      </c>
      <c r="J855" s="59">
        <v>4065</v>
      </c>
      <c r="K855" s="78">
        <f>VLOOKUP(jur[[#This Row],[hwycov_id]],cnf[],10,FALSE)</f>
        <v>4065</v>
      </c>
      <c r="L855" s="229">
        <f t="shared" si="39"/>
        <v>0</v>
      </c>
      <c r="M855" s="228">
        <f t="shared" si="40"/>
        <v>0</v>
      </c>
      <c r="N855" s="228">
        <f t="shared" si="41"/>
        <v>0</v>
      </c>
      <c r="O855" s="59" t="e">
        <f>VLOOKUP(jur[[#This Row],[hwycov_id]],check!$A$2:$P$26,16,FALSE)</f>
        <v>#N/A</v>
      </c>
      <c r="P855" s="59">
        <v>858</v>
      </c>
    </row>
    <row r="856" spans="1:16">
      <c r="A856" s="59">
        <v>28966</v>
      </c>
      <c r="B856" s="59">
        <v>9</v>
      </c>
      <c r="C856" s="59">
        <v>1</v>
      </c>
      <c r="D856" s="59">
        <v>1</v>
      </c>
      <c r="E856" s="59" t="s">
        <v>78</v>
      </c>
      <c r="F856" s="59">
        <v>2</v>
      </c>
      <c r="G856" s="59">
        <v>0</v>
      </c>
      <c r="H856" s="59">
        <v>2</v>
      </c>
      <c r="I856" s="59">
        <v>14</v>
      </c>
      <c r="J856" s="59">
        <v>4076</v>
      </c>
      <c r="K856" s="78">
        <f>VLOOKUP(jur[[#This Row],[hwycov_id]],cnf[],10,FALSE)</f>
        <v>4076</v>
      </c>
      <c r="L856" s="229">
        <f t="shared" si="39"/>
        <v>0</v>
      </c>
      <c r="M856" s="228">
        <f t="shared" si="40"/>
        <v>0</v>
      </c>
      <c r="N856" s="228">
        <f t="shared" si="41"/>
        <v>0</v>
      </c>
      <c r="O856" s="59" t="e">
        <f>VLOOKUP(jur[[#This Row],[hwycov_id]],check!$A$2:$P$26,16,FALSE)</f>
        <v>#N/A</v>
      </c>
      <c r="P856" s="59">
        <v>859</v>
      </c>
    </row>
    <row r="857" spans="1:16">
      <c r="A857" s="59">
        <v>13644</v>
      </c>
      <c r="B857" s="59">
        <v>5</v>
      </c>
      <c r="C857" s="59">
        <v>1</v>
      </c>
      <c r="D857" s="59">
        <v>2</v>
      </c>
      <c r="E857" s="59" t="s">
        <v>79</v>
      </c>
      <c r="F857" s="59">
        <v>4</v>
      </c>
      <c r="G857" s="59">
        <v>0</v>
      </c>
      <c r="H857" s="59">
        <v>3</v>
      </c>
      <c r="I857" s="59">
        <v>14</v>
      </c>
      <c r="J857" s="59">
        <v>4084</v>
      </c>
      <c r="K857" s="78">
        <f>VLOOKUP(jur[[#This Row],[hwycov_id]],cnf[],10,FALSE)</f>
        <v>4084</v>
      </c>
      <c r="L857" s="229">
        <f t="shared" si="39"/>
        <v>0</v>
      </c>
      <c r="M857" s="228">
        <f t="shared" si="40"/>
        <v>0</v>
      </c>
      <c r="N857" s="228">
        <f t="shared" si="41"/>
        <v>0</v>
      </c>
      <c r="O857" s="59" t="e">
        <f>VLOOKUP(jur[[#This Row],[hwycov_id]],check!$A$2:$P$26,16,FALSE)</f>
        <v>#N/A</v>
      </c>
      <c r="P857" s="59">
        <v>860</v>
      </c>
    </row>
    <row r="858" spans="1:16">
      <c r="A858" s="59">
        <v>3897</v>
      </c>
      <c r="B858" s="59">
        <v>5</v>
      </c>
      <c r="C858" s="59">
        <v>1</v>
      </c>
      <c r="D858" s="59">
        <v>2</v>
      </c>
      <c r="E858" s="59" t="s">
        <v>79</v>
      </c>
      <c r="F858" s="59">
        <v>4</v>
      </c>
      <c r="G858" s="59">
        <v>0</v>
      </c>
      <c r="H858" s="59">
        <v>3</v>
      </c>
      <c r="I858" s="59">
        <v>14</v>
      </c>
      <c r="J858" s="59">
        <v>4087</v>
      </c>
      <c r="K858" s="78">
        <f>VLOOKUP(jur[[#This Row],[hwycov_id]],cnf[],10,FALSE)</f>
        <v>4087</v>
      </c>
      <c r="L858" s="229">
        <f t="shared" si="39"/>
        <v>0</v>
      </c>
      <c r="M858" s="228">
        <f t="shared" si="40"/>
        <v>0</v>
      </c>
      <c r="N858" s="228">
        <f t="shared" si="41"/>
        <v>0</v>
      </c>
      <c r="O858" s="59" t="e">
        <f>VLOOKUP(jur[[#This Row],[hwycov_id]],check!$A$2:$P$26,16,FALSE)</f>
        <v>#N/A</v>
      </c>
      <c r="P858" s="59">
        <v>861</v>
      </c>
    </row>
    <row r="859" spans="1:16">
      <c r="A859" s="59">
        <v>23196</v>
      </c>
      <c r="B859" s="59">
        <v>7</v>
      </c>
      <c r="C859" s="59">
        <v>1</v>
      </c>
      <c r="D859" s="59">
        <v>2</v>
      </c>
      <c r="E859" s="59" t="s">
        <v>79</v>
      </c>
      <c r="F859" s="59">
        <v>4</v>
      </c>
      <c r="G859" s="59">
        <v>0</v>
      </c>
      <c r="H859" s="59">
        <v>3</v>
      </c>
      <c r="I859" s="59">
        <v>14</v>
      </c>
      <c r="J859" s="59">
        <v>4112</v>
      </c>
      <c r="K859" s="78">
        <f>VLOOKUP(jur[[#This Row],[hwycov_id]],cnf[],10,FALSE)</f>
        <v>4112</v>
      </c>
      <c r="L859" s="229">
        <f t="shared" si="39"/>
        <v>0</v>
      </c>
      <c r="M859" s="228">
        <f t="shared" si="40"/>
        <v>0</v>
      </c>
      <c r="N859" s="228">
        <f t="shared" si="41"/>
        <v>0</v>
      </c>
      <c r="O859" s="59" t="e">
        <f>VLOOKUP(jur[[#This Row],[hwycov_id]],check!$A$2:$P$26,16,FALSE)</f>
        <v>#N/A</v>
      </c>
      <c r="P859" s="59">
        <v>862</v>
      </c>
    </row>
    <row r="860" spans="1:16">
      <c r="A860" s="59">
        <v>1793</v>
      </c>
      <c r="B860" s="59">
        <v>5</v>
      </c>
      <c r="C860" s="59">
        <v>1</v>
      </c>
      <c r="D860" s="59">
        <v>2</v>
      </c>
      <c r="E860" s="59" t="s">
        <v>79</v>
      </c>
      <c r="F860" s="59">
        <v>4</v>
      </c>
      <c r="G860" s="59">
        <v>0</v>
      </c>
      <c r="H860" s="59">
        <v>3</v>
      </c>
      <c r="I860" s="59">
        <v>14</v>
      </c>
      <c r="J860" s="59">
        <v>4114</v>
      </c>
      <c r="K860" s="78">
        <f>VLOOKUP(jur[[#This Row],[hwycov_id]],cnf[],10,FALSE)</f>
        <v>4114</v>
      </c>
      <c r="L860" s="229">
        <f t="shared" si="39"/>
        <v>0</v>
      </c>
      <c r="M860" s="228">
        <f t="shared" si="40"/>
        <v>0</v>
      </c>
      <c r="N860" s="228">
        <f t="shared" si="41"/>
        <v>0</v>
      </c>
      <c r="O860" s="59" t="e">
        <f>VLOOKUP(jur[[#This Row],[hwycov_id]],check!$A$2:$P$26,16,FALSE)</f>
        <v>#N/A</v>
      </c>
      <c r="P860" s="59">
        <v>863</v>
      </c>
    </row>
    <row r="861" spans="1:16">
      <c r="A861" s="59">
        <v>8631</v>
      </c>
      <c r="B861" s="59">
        <v>5</v>
      </c>
      <c r="C861" s="59">
        <v>1</v>
      </c>
      <c r="D861" s="59">
        <v>2</v>
      </c>
      <c r="E861" s="59" t="s">
        <v>79</v>
      </c>
      <c r="F861" s="59">
        <v>4</v>
      </c>
      <c r="G861" s="59">
        <v>0</v>
      </c>
      <c r="H861" s="59">
        <v>3</v>
      </c>
      <c r="I861" s="59">
        <v>14</v>
      </c>
      <c r="J861" s="59">
        <v>4115</v>
      </c>
      <c r="K861" s="78">
        <f>VLOOKUP(jur[[#This Row],[hwycov_id]],cnf[],10,FALSE)</f>
        <v>4115</v>
      </c>
      <c r="L861" s="229">
        <f t="shared" si="39"/>
        <v>0</v>
      </c>
      <c r="M861" s="228">
        <f t="shared" si="40"/>
        <v>0</v>
      </c>
      <c r="N861" s="228">
        <f t="shared" si="41"/>
        <v>0</v>
      </c>
      <c r="O861" s="59" t="e">
        <f>VLOOKUP(jur[[#This Row],[hwycov_id]],check!$A$2:$P$26,16,FALSE)</f>
        <v>#N/A</v>
      </c>
      <c r="P861" s="59">
        <v>864</v>
      </c>
    </row>
    <row r="862" spans="1:16">
      <c r="A862" s="59">
        <v>18140</v>
      </c>
      <c r="B862" s="59">
        <v>5</v>
      </c>
      <c r="C862" s="59">
        <v>1</v>
      </c>
      <c r="D862" s="59">
        <v>2</v>
      </c>
      <c r="E862" s="59" t="s">
        <v>79</v>
      </c>
      <c r="F862" s="59">
        <v>4</v>
      </c>
      <c r="G862" s="59">
        <v>0</v>
      </c>
      <c r="H862" s="59">
        <v>1</v>
      </c>
      <c r="I862" s="59">
        <v>14</v>
      </c>
      <c r="J862" s="59">
        <v>4130</v>
      </c>
      <c r="K862" s="78">
        <f>VLOOKUP(jur[[#This Row],[hwycov_id]],cnf[],10,FALSE)</f>
        <v>4130</v>
      </c>
      <c r="L862" s="229">
        <f t="shared" si="39"/>
        <v>0</v>
      </c>
      <c r="M862" s="228">
        <f t="shared" si="40"/>
        <v>0</v>
      </c>
      <c r="N862" s="228">
        <f t="shared" si="41"/>
        <v>0</v>
      </c>
      <c r="O862" s="59" t="e">
        <f>VLOOKUP(jur[[#This Row],[hwycov_id]],check!$A$2:$P$26,16,FALSE)</f>
        <v>#N/A</v>
      </c>
      <c r="P862" s="59">
        <v>865</v>
      </c>
    </row>
    <row r="863" spans="1:16">
      <c r="A863" s="59">
        <v>29011</v>
      </c>
      <c r="B863" s="59">
        <v>9</v>
      </c>
      <c r="C863" s="59">
        <v>1</v>
      </c>
      <c r="D863" s="59">
        <v>1</v>
      </c>
      <c r="E863" s="59" t="s">
        <v>78</v>
      </c>
      <c r="F863" s="59">
        <v>2</v>
      </c>
      <c r="G863" s="59">
        <v>0</v>
      </c>
      <c r="H863" s="59">
        <v>2</v>
      </c>
      <c r="I863" s="59">
        <v>14</v>
      </c>
      <c r="J863" s="59">
        <v>4168</v>
      </c>
      <c r="K863" s="78">
        <f>VLOOKUP(jur[[#This Row],[hwycov_id]],cnf[],10,FALSE)</f>
        <v>4168</v>
      </c>
      <c r="L863" s="229">
        <f t="shared" si="39"/>
        <v>0</v>
      </c>
      <c r="M863" s="228">
        <f t="shared" si="40"/>
        <v>0</v>
      </c>
      <c r="N863" s="228">
        <f t="shared" si="41"/>
        <v>0</v>
      </c>
      <c r="O863" s="59" t="e">
        <f>VLOOKUP(jur[[#This Row],[hwycov_id]],check!$A$2:$P$26,16,FALSE)</f>
        <v>#N/A</v>
      </c>
      <c r="P863" s="59">
        <v>866</v>
      </c>
    </row>
    <row r="864" spans="1:16">
      <c r="A864" s="59">
        <v>29252</v>
      </c>
      <c r="B864" s="59">
        <v>9</v>
      </c>
      <c r="C864" s="59">
        <v>1</v>
      </c>
      <c r="D864" s="59">
        <v>1</v>
      </c>
      <c r="E864" s="59" t="s">
        <v>78</v>
      </c>
      <c r="F864" s="59">
        <v>2</v>
      </c>
      <c r="G864" s="59">
        <v>0</v>
      </c>
      <c r="H864" s="59">
        <v>2</v>
      </c>
      <c r="I864" s="59">
        <v>14</v>
      </c>
      <c r="J864" s="59">
        <v>4240</v>
      </c>
      <c r="K864" s="78">
        <f>VLOOKUP(jur[[#This Row],[hwycov_id]],cnf[],10,FALSE)</f>
        <v>4240</v>
      </c>
      <c r="L864" s="229">
        <f t="shared" si="39"/>
        <v>0</v>
      </c>
      <c r="M864" s="228">
        <f t="shared" si="40"/>
        <v>0</v>
      </c>
      <c r="N864" s="228">
        <f t="shared" si="41"/>
        <v>0</v>
      </c>
      <c r="O864" s="59" t="e">
        <f>VLOOKUP(jur[[#This Row],[hwycov_id]],check!$A$2:$P$26,16,FALSE)</f>
        <v>#N/A</v>
      </c>
      <c r="P864" s="59">
        <v>867</v>
      </c>
    </row>
    <row r="865" spans="1:16">
      <c r="A865" s="59">
        <v>26013</v>
      </c>
      <c r="B865" s="59">
        <v>9</v>
      </c>
      <c r="C865" s="59">
        <v>1</v>
      </c>
      <c r="D865" s="59">
        <v>1</v>
      </c>
      <c r="E865" s="59" t="s">
        <v>78</v>
      </c>
      <c r="F865" s="59">
        <v>2</v>
      </c>
      <c r="G865" s="59">
        <v>0</v>
      </c>
      <c r="H865" s="59">
        <v>2</v>
      </c>
      <c r="I865" s="59">
        <v>14</v>
      </c>
      <c r="J865" s="59">
        <v>4245</v>
      </c>
      <c r="K865" s="78">
        <f>VLOOKUP(jur[[#This Row],[hwycov_id]],cnf[],10,FALSE)</f>
        <v>4245</v>
      </c>
      <c r="L865" s="229">
        <f t="shared" si="39"/>
        <v>0</v>
      </c>
      <c r="M865" s="228">
        <f t="shared" si="40"/>
        <v>0</v>
      </c>
      <c r="N865" s="228">
        <f t="shared" si="41"/>
        <v>0</v>
      </c>
      <c r="O865" s="59" t="e">
        <f>VLOOKUP(jur[[#This Row],[hwycov_id]],check!$A$2:$P$26,16,FALSE)</f>
        <v>#N/A</v>
      </c>
      <c r="P865" s="59">
        <v>868</v>
      </c>
    </row>
    <row r="866" spans="1:16">
      <c r="A866" s="59">
        <v>5812</v>
      </c>
      <c r="B866" s="59">
        <v>5</v>
      </c>
      <c r="C866" s="59">
        <v>1</v>
      </c>
      <c r="D866" s="59">
        <v>2</v>
      </c>
      <c r="E866" s="59" t="s">
        <v>79</v>
      </c>
      <c r="F866" s="59">
        <v>4</v>
      </c>
      <c r="G866" s="59">
        <v>0</v>
      </c>
      <c r="H866" s="59">
        <v>2</v>
      </c>
      <c r="I866" s="59">
        <v>14</v>
      </c>
      <c r="J866" s="59">
        <v>4269</v>
      </c>
      <c r="K866" s="78">
        <f>VLOOKUP(jur[[#This Row],[hwycov_id]],cnf[],10,FALSE)</f>
        <v>4269</v>
      </c>
      <c r="L866" s="229">
        <f t="shared" si="39"/>
        <v>0</v>
      </c>
      <c r="M866" s="228">
        <f t="shared" si="40"/>
        <v>0</v>
      </c>
      <c r="N866" s="228">
        <f t="shared" si="41"/>
        <v>0</v>
      </c>
      <c r="O866" s="59" t="e">
        <f>VLOOKUP(jur[[#This Row],[hwycov_id]],check!$A$2:$P$26,16,FALSE)</f>
        <v>#N/A</v>
      </c>
      <c r="P866" s="59">
        <v>869</v>
      </c>
    </row>
    <row r="867" spans="1:16">
      <c r="A867" s="59">
        <v>17092</v>
      </c>
      <c r="B867" s="59">
        <v>4</v>
      </c>
      <c r="C867" s="59">
        <v>1</v>
      </c>
      <c r="D867" s="59">
        <v>2</v>
      </c>
      <c r="E867" s="59" t="s">
        <v>79</v>
      </c>
      <c r="F867" s="59">
        <v>4</v>
      </c>
      <c r="G867" s="59">
        <v>0</v>
      </c>
      <c r="H867" s="59">
        <v>2</v>
      </c>
      <c r="I867" s="59">
        <v>14</v>
      </c>
      <c r="J867" s="59">
        <v>4277</v>
      </c>
      <c r="K867" s="78">
        <f>VLOOKUP(jur[[#This Row],[hwycov_id]],cnf[],10,FALSE)</f>
        <v>4277</v>
      </c>
      <c r="L867" s="229">
        <f t="shared" si="39"/>
        <v>0</v>
      </c>
      <c r="M867" s="228">
        <f t="shared" si="40"/>
        <v>0</v>
      </c>
      <c r="N867" s="228">
        <f t="shared" si="41"/>
        <v>0</v>
      </c>
      <c r="O867" s="59" t="e">
        <f>VLOOKUP(jur[[#This Row],[hwycov_id]],check!$A$2:$P$26,16,FALSE)</f>
        <v>#N/A</v>
      </c>
      <c r="P867" s="59">
        <v>870</v>
      </c>
    </row>
    <row r="868" spans="1:16">
      <c r="A868" s="59">
        <v>11513</v>
      </c>
      <c r="B868" s="59">
        <v>5</v>
      </c>
      <c r="C868" s="59">
        <v>1</v>
      </c>
      <c r="D868" s="59">
        <v>2</v>
      </c>
      <c r="E868" s="59" t="s">
        <v>79</v>
      </c>
      <c r="F868" s="59">
        <v>4</v>
      </c>
      <c r="G868" s="59">
        <v>0</v>
      </c>
      <c r="H868" s="59">
        <v>3</v>
      </c>
      <c r="I868" s="59">
        <v>14</v>
      </c>
      <c r="J868" s="59">
        <v>4297</v>
      </c>
      <c r="K868" s="78">
        <f>VLOOKUP(jur[[#This Row],[hwycov_id]],cnf[],10,FALSE)</f>
        <v>4297</v>
      </c>
      <c r="L868" s="229">
        <f t="shared" si="39"/>
        <v>0</v>
      </c>
      <c r="M868" s="228">
        <f t="shared" si="40"/>
        <v>0</v>
      </c>
      <c r="N868" s="228">
        <f t="shared" si="41"/>
        <v>0</v>
      </c>
      <c r="O868" s="59" t="e">
        <f>VLOOKUP(jur[[#This Row],[hwycov_id]],check!$A$2:$P$26,16,FALSE)</f>
        <v>#N/A</v>
      </c>
      <c r="P868" s="59">
        <v>871</v>
      </c>
    </row>
    <row r="869" spans="1:16">
      <c r="A869" s="59">
        <v>5163</v>
      </c>
      <c r="B869" s="59">
        <v>4</v>
      </c>
      <c r="C869" s="59">
        <v>1</v>
      </c>
      <c r="D869" s="59">
        <v>2</v>
      </c>
      <c r="E869" s="59" t="s">
        <v>79</v>
      </c>
      <c r="F869" s="59">
        <v>4</v>
      </c>
      <c r="G869" s="59">
        <v>0</v>
      </c>
      <c r="H869" s="59">
        <v>3</v>
      </c>
      <c r="I869" s="59">
        <v>14</v>
      </c>
      <c r="J869" s="59">
        <v>4299</v>
      </c>
      <c r="K869" s="78">
        <f>VLOOKUP(jur[[#This Row],[hwycov_id]],cnf[],10,FALSE)</f>
        <v>4299</v>
      </c>
      <c r="L869" s="229">
        <f t="shared" si="39"/>
        <v>0</v>
      </c>
      <c r="M869" s="228">
        <f t="shared" si="40"/>
        <v>0</v>
      </c>
      <c r="N869" s="228">
        <f t="shared" si="41"/>
        <v>0</v>
      </c>
      <c r="O869" s="59" t="e">
        <f>VLOOKUP(jur[[#This Row],[hwycov_id]],check!$A$2:$P$26,16,FALSE)</f>
        <v>#N/A</v>
      </c>
      <c r="P869" s="59">
        <v>872</v>
      </c>
    </row>
    <row r="870" spans="1:16">
      <c r="A870" s="59">
        <v>4022</v>
      </c>
      <c r="B870" s="59">
        <v>9</v>
      </c>
      <c r="C870" s="59">
        <v>1</v>
      </c>
      <c r="D870" s="59">
        <v>1</v>
      </c>
      <c r="E870" s="59" t="s">
        <v>78</v>
      </c>
      <c r="F870" s="59">
        <v>2</v>
      </c>
      <c r="G870" s="59">
        <v>0</v>
      </c>
      <c r="H870" s="59">
        <v>2</v>
      </c>
      <c r="I870" s="59">
        <v>14</v>
      </c>
      <c r="J870" s="59">
        <v>4318</v>
      </c>
      <c r="K870" s="78">
        <f>VLOOKUP(jur[[#This Row],[hwycov_id]],cnf[],10,FALSE)</f>
        <v>4318</v>
      </c>
      <c r="L870" s="229">
        <f t="shared" si="39"/>
        <v>0</v>
      </c>
      <c r="M870" s="228">
        <f t="shared" si="40"/>
        <v>0</v>
      </c>
      <c r="N870" s="228">
        <f t="shared" si="41"/>
        <v>0</v>
      </c>
      <c r="O870" s="59" t="e">
        <f>VLOOKUP(jur[[#This Row],[hwycov_id]],check!$A$2:$P$26,16,FALSE)</f>
        <v>#N/A</v>
      </c>
      <c r="P870" s="59">
        <v>873</v>
      </c>
    </row>
    <row r="871" spans="1:16">
      <c r="A871" s="59">
        <v>28019</v>
      </c>
      <c r="B871" s="59">
        <v>9</v>
      </c>
      <c r="C871" s="59">
        <v>1</v>
      </c>
      <c r="D871" s="59">
        <v>1</v>
      </c>
      <c r="E871" s="59" t="s">
        <v>78</v>
      </c>
      <c r="F871" s="59">
        <v>2</v>
      </c>
      <c r="G871" s="59">
        <v>0</v>
      </c>
      <c r="H871" s="59">
        <v>3</v>
      </c>
      <c r="I871" s="59">
        <v>14</v>
      </c>
      <c r="J871" s="59">
        <v>4339</v>
      </c>
      <c r="K871" s="78">
        <f>VLOOKUP(jur[[#This Row],[hwycov_id]],cnf[],10,FALSE)</f>
        <v>4339</v>
      </c>
      <c r="L871" s="229">
        <f t="shared" si="39"/>
        <v>0</v>
      </c>
      <c r="M871" s="228">
        <f t="shared" si="40"/>
        <v>0</v>
      </c>
      <c r="N871" s="228">
        <f t="shared" si="41"/>
        <v>0</v>
      </c>
      <c r="O871" s="59" t="e">
        <f>VLOOKUP(jur[[#This Row],[hwycov_id]],check!$A$2:$P$26,16,FALSE)</f>
        <v>#N/A</v>
      </c>
      <c r="P871" s="59">
        <v>874</v>
      </c>
    </row>
    <row r="872" spans="1:16">
      <c r="A872" s="59">
        <v>10986</v>
      </c>
      <c r="B872" s="59">
        <v>9</v>
      </c>
      <c r="C872" s="59">
        <v>1</v>
      </c>
      <c r="D872" s="59">
        <v>1</v>
      </c>
      <c r="E872" s="59" t="s">
        <v>78</v>
      </c>
      <c r="F872" s="59">
        <v>2</v>
      </c>
      <c r="G872" s="59">
        <v>0</v>
      </c>
      <c r="H872" s="59">
        <v>3</v>
      </c>
      <c r="I872" s="59">
        <v>14</v>
      </c>
      <c r="J872" s="59">
        <v>4343</v>
      </c>
      <c r="K872" s="78">
        <f>VLOOKUP(jur[[#This Row],[hwycov_id]],cnf[],10,FALSE)</f>
        <v>4343</v>
      </c>
      <c r="L872" s="229">
        <f t="shared" si="39"/>
        <v>0</v>
      </c>
      <c r="M872" s="228">
        <f t="shared" si="40"/>
        <v>0</v>
      </c>
      <c r="N872" s="228">
        <f t="shared" si="41"/>
        <v>0</v>
      </c>
      <c r="O872" s="59" t="e">
        <f>VLOOKUP(jur[[#This Row],[hwycov_id]],check!$A$2:$P$26,16,FALSE)</f>
        <v>#N/A</v>
      </c>
      <c r="P872" s="59">
        <v>875</v>
      </c>
    </row>
    <row r="873" spans="1:16">
      <c r="A873" s="59">
        <v>18556</v>
      </c>
      <c r="B873" s="59">
        <v>5</v>
      </c>
      <c r="C873" s="59">
        <v>1</v>
      </c>
      <c r="D873" s="59">
        <v>2</v>
      </c>
      <c r="E873" s="59" t="s">
        <v>79</v>
      </c>
      <c r="F873" s="59">
        <v>4</v>
      </c>
      <c r="G873" s="59">
        <v>0</v>
      </c>
      <c r="H873" s="59">
        <v>1</v>
      </c>
      <c r="I873" s="59">
        <v>14</v>
      </c>
      <c r="J873" s="59">
        <v>4378</v>
      </c>
      <c r="K873" s="78">
        <f>VLOOKUP(jur[[#This Row],[hwycov_id]],cnf[],10,FALSE)</f>
        <v>4378</v>
      </c>
      <c r="L873" s="229">
        <f t="shared" si="39"/>
        <v>0</v>
      </c>
      <c r="M873" s="228">
        <f t="shared" si="40"/>
        <v>0</v>
      </c>
      <c r="N873" s="228">
        <f t="shared" si="41"/>
        <v>0</v>
      </c>
      <c r="O873" s="59" t="e">
        <f>VLOOKUP(jur[[#This Row],[hwycov_id]],check!$A$2:$P$26,16,FALSE)</f>
        <v>#N/A</v>
      </c>
      <c r="P873" s="59">
        <v>876</v>
      </c>
    </row>
    <row r="874" spans="1:16">
      <c r="A874" s="59">
        <v>1088</v>
      </c>
      <c r="B874" s="59">
        <v>5</v>
      </c>
      <c r="C874" s="59">
        <v>1</v>
      </c>
      <c r="D874" s="59">
        <v>2</v>
      </c>
      <c r="E874" s="59" t="s">
        <v>79</v>
      </c>
      <c r="F874" s="59">
        <v>4</v>
      </c>
      <c r="G874" s="59">
        <v>0</v>
      </c>
      <c r="H874" s="59">
        <v>2</v>
      </c>
      <c r="I874" s="59">
        <v>14</v>
      </c>
      <c r="J874" s="59">
        <v>4402</v>
      </c>
      <c r="K874" s="78">
        <f>VLOOKUP(jur[[#This Row],[hwycov_id]],cnf[],10,FALSE)</f>
        <v>4402</v>
      </c>
      <c r="L874" s="229">
        <f t="shared" si="39"/>
        <v>0</v>
      </c>
      <c r="M874" s="228">
        <f t="shared" si="40"/>
        <v>0</v>
      </c>
      <c r="N874" s="228">
        <f t="shared" si="41"/>
        <v>0</v>
      </c>
      <c r="O874" s="59" t="e">
        <f>VLOOKUP(jur[[#This Row],[hwycov_id]],check!$A$2:$P$26,16,FALSE)</f>
        <v>#N/A</v>
      </c>
      <c r="P874" s="59">
        <v>877</v>
      </c>
    </row>
    <row r="875" spans="1:16">
      <c r="A875" s="59">
        <v>1013</v>
      </c>
      <c r="B875" s="59">
        <v>4</v>
      </c>
      <c r="C875" s="59">
        <v>1</v>
      </c>
      <c r="D875" s="59">
        <v>2</v>
      </c>
      <c r="E875" s="59" t="s">
        <v>79</v>
      </c>
      <c r="F875" s="59">
        <v>4</v>
      </c>
      <c r="G875" s="59">
        <v>0</v>
      </c>
      <c r="H875" s="59">
        <v>2</v>
      </c>
      <c r="I875" s="59">
        <v>14</v>
      </c>
      <c r="J875" s="59">
        <v>4414</v>
      </c>
      <c r="K875" s="78">
        <f>VLOOKUP(jur[[#This Row],[hwycov_id]],cnf[],10,FALSE)</f>
        <v>4414</v>
      </c>
      <c r="L875" s="229">
        <f t="shared" si="39"/>
        <v>0</v>
      </c>
      <c r="M875" s="228">
        <f t="shared" si="40"/>
        <v>0</v>
      </c>
      <c r="N875" s="228">
        <f t="shared" si="41"/>
        <v>0</v>
      </c>
      <c r="O875" s="59" t="e">
        <f>VLOOKUP(jur[[#This Row],[hwycov_id]],check!$A$2:$P$26,16,FALSE)</f>
        <v>#N/A</v>
      </c>
      <c r="P875" s="59">
        <v>878</v>
      </c>
    </row>
    <row r="876" spans="1:16">
      <c r="A876" s="59">
        <v>10928</v>
      </c>
      <c r="B876" s="59">
        <v>9</v>
      </c>
      <c r="C876" s="59">
        <v>1</v>
      </c>
      <c r="D876" s="59">
        <v>1</v>
      </c>
      <c r="E876" s="59" t="s">
        <v>78</v>
      </c>
      <c r="F876" s="59">
        <v>2</v>
      </c>
      <c r="G876" s="59">
        <v>0</v>
      </c>
      <c r="H876" s="59">
        <v>3</v>
      </c>
      <c r="I876" s="59">
        <v>14</v>
      </c>
      <c r="J876" s="59">
        <v>4439</v>
      </c>
      <c r="K876" s="78">
        <f>VLOOKUP(jur[[#This Row],[hwycov_id]],cnf[],10,FALSE)</f>
        <v>4439</v>
      </c>
      <c r="L876" s="229">
        <f t="shared" si="39"/>
        <v>0</v>
      </c>
      <c r="M876" s="228">
        <f t="shared" si="40"/>
        <v>0</v>
      </c>
      <c r="N876" s="228">
        <f t="shared" si="41"/>
        <v>0</v>
      </c>
      <c r="O876" s="59" t="e">
        <f>VLOOKUP(jur[[#This Row],[hwycov_id]],check!$A$2:$P$26,16,FALSE)</f>
        <v>#N/A</v>
      </c>
      <c r="P876" s="59">
        <v>879</v>
      </c>
    </row>
    <row r="877" spans="1:16">
      <c r="A877" s="59">
        <v>2290</v>
      </c>
      <c r="B877" s="59">
        <v>5</v>
      </c>
      <c r="C877" s="59">
        <v>1</v>
      </c>
      <c r="D877" s="59">
        <v>2</v>
      </c>
      <c r="E877" s="59" t="s">
        <v>79</v>
      </c>
      <c r="F877" s="59">
        <v>4</v>
      </c>
      <c r="G877" s="59">
        <v>0</v>
      </c>
      <c r="H877" s="59">
        <v>3</v>
      </c>
      <c r="I877" s="59">
        <v>14</v>
      </c>
      <c r="J877" s="59">
        <v>4447</v>
      </c>
      <c r="K877" s="78">
        <f>VLOOKUP(jur[[#This Row],[hwycov_id]],cnf[],10,FALSE)</f>
        <v>4447</v>
      </c>
      <c r="L877" s="229">
        <f t="shared" si="39"/>
        <v>0</v>
      </c>
      <c r="M877" s="228">
        <f t="shared" si="40"/>
        <v>0</v>
      </c>
      <c r="N877" s="228">
        <f t="shared" si="41"/>
        <v>0</v>
      </c>
      <c r="O877" s="59" t="e">
        <f>VLOOKUP(jur[[#This Row],[hwycov_id]],check!$A$2:$P$26,16,FALSE)</f>
        <v>#N/A</v>
      </c>
      <c r="P877" s="59">
        <v>880</v>
      </c>
    </row>
    <row r="878" spans="1:16">
      <c r="A878" s="59">
        <v>17078</v>
      </c>
      <c r="B878" s="59">
        <v>4</v>
      </c>
      <c r="C878" s="59">
        <v>1</v>
      </c>
      <c r="D878" s="59">
        <v>2</v>
      </c>
      <c r="E878" s="59" t="s">
        <v>79</v>
      </c>
      <c r="F878" s="59">
        <v>4</v>
      </c>
      <c r="G878" s="59">
        <v>0</v>
      </c>
      <c r="H878" s="59">
        <v>2</v>
      </c>
      <c r="I878" s="59">
        <v>14</v>
      </c>
      <c r="J878" s="59">
        <v>4456</v>
      </c>
      <c r="K878" s="78">
        <f>VLOOKUP(jur[[#This Row],[hwycov_id]],cnf[],10,FALSE)</f>
        <v>4456</v>
      </c>
      <c r="L878" s="229">
        <f t="shared" si="39"/>
        <v>0</v>
      </c>
      <c r="M878" s="228">
        <f t="shared" si="40"/>
        <v>0</v>
      </c>
      <c r="N878" s="228">
        <f t="shared" si="41"/>
        <v>0</v>
      </c>
      <c r="O878" s="59" t="e">
        <f>VLOOKUP(jur[[#This Row],[hwycov_id]],check!$A$2:$P$26,16,FALSE)</f>
        <v>#N/A</v>
      </c>
      <c r="P878" s="59">
        <v>881</v>
      </c>
    </row>
    <row r="879" spans="1:16">
      <c r="A879" s="59">
        <v>10901</v>
      </c>
      <c r="B879" s="59">
        <v>9</v>
      </c>
      <c r="C879" s="59">
        <v>1</v>
      </c>
      <c r="D879" s="59">
        <v>1</v>
      </c>
      <c r="E879" s="59" t="s">
        <v>78</v>
      </c>
      <c r="F879" s="59">
        <v>2</v>
      </c>
      <c r="G879" s="59">
        <v>0</v>
      </c>
      <c r="H879" s="59">
        <v>3</v>
      </c>
      <c r="I879" s="59">
        <v>14</v>
      </c>
      <c r="J879" s="59">
        <v>4496</v>
      </c>
      <c r="K879" s="78">
        <f>VLOOKUP(jur[[#This Row],[hwycov_id]],cnf[],10,FALSE)</f>
        <v>4496</v>
      </c>
      <c r="L879" s="229">
        <f t="shared" si="39"/>
        <v>0</v>
      </c>
      <c r="M879" s="228">
        <f t="shared" si="40"/>
        <v>0</v>
      </c>
      <c r="N879" s="228">
        <f t="shared" si="41"/>
        <v>0</v>
      </c>
      <c r="O879" s="59" t="e">
        <f>VLOOKUP(jur[[#This Row],[hwycov_id]],check!$A$2:$P$26,16,FALSE)</f>
        <v>#N/A</v>
      </c>
      <c r="P879" s="59">
        <v>882</v>
      </c>
    </row>
    <row r="880" spans="1:16">
      <c r="A880" s="59">
        <v>15167</v>
      </c>
      <c r="B880" s="59">
        <v>5</v>
      </c>
      <c r="C880" s="59">
        <v>1</v>
      </c>
      <c r="D880" s="59">
        <v>2</v>
      </c>
      <c r="E880" s="59" t="s">
        <v>79</v>
      </c>
      <c r="F880" s="59">
        <v>4</v>
      </c>
      <c r="G880" s="59">
        <v>0</v>
      </c>
      <c r="H880" s="59">
        <v>3</v>
      </c>
      <c r="I880" s="59">
        <v>14</v>
      </c>
      <c r="J880" s="59">
        <v>4498</v>
      </c>
      <c r="K880" s="78">
        <f>VLOOKUP(jur[[#This Row],[hwycov_id]],cnf[],10,FALSE)</f>
        <v>4498</v>
      </c>
      <c r="L880" s="229">
        <f t="shared" si="39"/>
        <v>0</v>
      </c>
      <c r="M880" s="228">
        <f t="shared" si="40"/>
        <v>0</v>
      </c>
      <c r="N880" s="228">
        <f t="shared" si="41"/>
        <v>0</v>
      </c>
      <c r="O880" s="59" t="e">
        <f>VLOOKUP(jur[[#This Row],[hwycov_id]],check!$A$2:$P$26,16,FALSE)</f>
        <v>#N/A</v>
      </c>
      <c r="P880" s="59">
        <v>883</v>
      </c>
    </row>
    <row r="881" spans="1:16">
      <c r="A881" s="59">
        <v>18819</v>
      </c>
      <c r="B881" s="59">
        <v>4</v>
      </c>
      <c r="C881" s="59">
        <v>1</v>
      </c>
      <c r="D881" s="59">
        <v>1</v>
      </c>
      <c r="E881" s="59" t="s">
        <v>79</v>
      </c>
      <c r="F881" s="59">
        <v>4</v>
      </c>
      <c r="G881" s="59">
        <v>0</v>
      </c>
      <c r="H881" s="59">
        <v>1</v>
      </c>
      <c r="I881" s="59">
        <v>14</v>
      </c>
      <c r="J881" s="59">
        <v>4499</v>
      </c>
      <c r="K881" s="78">
        <f>VLOOKUP(jur[[#This Row],[hwycov_id]],cnf[],10,FALSE)</f>
        <v>4499</v>
      </c>
      <c r="L881" s="229">
        <f t="shared" si="39"/>
        <v>0</v>
      </c>
      <c r="M881" s="228">
        <f t="shared" si="40"/>
        <v>0</v>
      </c>
      <c r="N881" s="228">
        <f t="shared" si="41"/>
        <v>0</v>
      </c>
      <c r="O881" s="59" t="e">
        <f>VLOOKUP(jur[[#This Row],[hwycov_id]],check!$A$2:$P$26,16,FALSE)</f>
        <v>#N/A</v>
      </c>
      <c r="P881" s="59">
        <v>884</v>
      </c>
    </row>
    <row r="882" spans="1:16">
      <c r="A882" s="59">
        <v>10134</v>
      </c>
      <c r="B882" s="59">
        <v>9</v>
      </c>
      <c r="C882" s="59">
        <v>1</v>
      </c>
      <c r="D882" s="59">
        <v>1</v>
      </c>
      <c r="E882" s="59" t="s">
        <v>78</v>
      </c>
      <c r="F882" s="59">
        <v>2</v>
      </c>
      <c r="G882" s="59">
        <v>0</v>
      </c>
      <c r="H882" s="59">
        <v>2</v>
      </c>
      <c r="I882" s="59">
        <v>14</v>
      </c>
      <c r="J882" s="59">
        <v>4500</v>
      </c>
      <c r="K882" s="78">
        <f>VLOOKUP(jur[[#This Row],[hwycov_id]],cnf[],10,FALSE)</f>
        <v>4500</v>
      </c>
      <c r="L882" s="229">
        <f t="shared" si="39"/>
        <v>0</v>
      </c>
      <c r="M882" s="228">
        <f t="shared" si="40"/>
        <v>0</v>
      </c>
      <c r="N882" s="228">
        <f t="shared" si="41"/>
        <v>0</v>
      </c>
      <c r="O882" s="59" t="e">
        <f>VLOOKUP(jur[[#This Row],[hwycov_id]],check!$A$2:$P$26,16,FALSE)</f>
        <v>#N/A</v>
      </c>
      <c r="P882" s="59">
        <v>885</v>
      </c>
    </row>
    <row r="883" spans="1:16">
      <c r="A883" s="59">
        <v>8380</v>
      </c>
      <c r="B883" s="59">
        <v>5</v>
      </c>
      <c r="C883" s="59">
        <v>1</v>
      </c>
      <c r="D883" s="59">
        <v>2</v>
      </c>
      <c r="E883" s="59" t="s">
        <v>79</v>
      </c>
      <c r="F883" s="59">
        <v>4</v>
      </c>
      <c r="G883" s="59">
        <v>0</v>
      </c>
      <c r="H883" s="59">
        <v>3</v>
      </c>
      <c r="I883" s="59">
        <v>14</v>
      </c>
      <c r="J883" s="59">
        <v>4510</v>
      </c>
      <c r="K883" s="78">
        <f>VLOOKUP(jur[[#This Row],[hwycov_id]],cnf[],10,FALSE)</f>
        <v>4510</v>
      </c>
      <c r="L883" s="229">
        <f t="shared" si="39"/>
        <v>0</v>
      </c>
      <c r="M883" s="228">
        <f t="shared" si="40"/>
        <v>0</v>
      </c>
      <c r="N883" s="228">
        <f t="shared" si="41"/>
        <v>0</v>
      </c>
      <c r="O883" s="59" t="e">
        <f>VLOOKUP(jur[[#This Row],[hwycov_id]],check!$A$2:$P$26,16,FALSE)</f>
        <v>#N/A</v>
      </c>
      <c r="P883" s="59">
        <v>886</v>
      </c>
    </row>
    <row r="884" spans="1:16">
      <c r="A884" s="59">
        <v>19341</v>
      </c>
      <c r="B884" s="59">
        <v>5</v>
      </c>
      <c r="C884" s="59">
        <v>1</v>
      </c>
      <c r="D884" s="59">
        <v>2</v>
      </c>
      <c r="E884" s="59" t="s">
        <v>79</v>
      </c>
      <c r="F884" s="59">
        <v>4</v>
      </c>
      <c r="G884" s="59">
        <v>0</v>
      </c>
      <c r="H884" s="59">
        <v>4</v>
      </c>
      <c r="I884" s="59">
        <v>14</v>
      </c>
      <c r="J884" s="59">
        <v>4525</v>
      </c>
      <c r="K884" s="78">
        <f>VLOOKUP(jur[[#This Row],[hwycov_id]],cnf[],10,FALSE)</f>
        <v>4525</v>
      </c>
      <c r="L884" s="229">
        <f t="shared" si="39"/>
        <v>0</v>
      </c>
      <c r="M884" s="228">
        <f t="shared" si="40"/>
        <v>0</v>
      </c>
      <c r="N884" s="228">
        <f t="shared" si="41"/>
        <v>0</v>
      </c>
      <c r="O884" s="59" t="e">
        <f>VLOOKUP(jur[[#This Row],[hwycov_id]],check!$A$2:$P$26,16,FALSE)</f>
        <v>#N/A</v>
      </c>
      <c r="P884" s="59">
        <v>887</v>
      </c>
    </row>
    <row r="885" spans="1:16">
      <c r="A885" s="59">
        <v>5378</v>
      </c>
      <c r="B885" s="59">
        <v>5</v>
      </c>
      <c r="C885" s="59">
        <v>1</v>
      </c>
      <c r="D885" s="59">
        <v>2</v>
      </c>
      <c r="E885" s="59" t="s">
        <v>79</v>
      </c>
      <c r="F885" s="59">
        <v>4</v>
      </c>
      <c r="G885" s="59">
        <v>0</v>
      </c>
      <c r="H885" s="59">
        <v>3</v>
      </c>
      <c r="I885" s="59">
        <v>14</v>
      </c>
      <c r="J885" s="59">
        <v>4553</v>
      </c>
      <c r="K885" s="78">
        <f>VLOOKUP(jur[[#This Row],[hwycov_id]],cnf[],10,FALSE)</f>
        <v>4553</v>
      </c>
      <c r="L885" s="229">
        <f t="shared" si="39"/>
        <v>0</v>
      </c>
      <c r="M885" s="228">
        <f t="shared" si="40"/>
        <v>0</v>
      </c>
      <c r="N885" s="228">
        <f t="shared" si="41"/>
        <v>0</v>
      </c>
      <c r="O885" s="59" t="e">
        <f>VLOOKUP(jur[[#This Row],[hwycov_id]],check!$A$2:$P$26,16,FALSE)</f>
        <v>#N/A</v>
      </c>
      <c r="P885" s="59">
        <v>888</v>
      </c>
    </row>
    <row r="886" spans="1:16">
      <c r="A886" s="59">
        <v>27506</v>
      </c>
      <c r="B886" s="59">
        <v>9</v>
      </c>
      <c r="C886" s="59">
        <v>1</v>
      </c>
      <c r="D886" s="59">
        <v>1</v>
      </c>
      <c r="E886" s="59" t="s">
        <v>78</v>
      </c>
      <c r="F886" s="59">
        <v>2</v>
      </c>
      <c r="G886" s="59">
        <v>0</v>
      </c>
      <c r="H886" s="59">
        <v>3</v>
      </c>
      <c r="I886" s="59">
        <v>14</v>
      </c>
      <c r="J886" s="59">
        <v>4577</v>
      </c>
      <c r="K886" s="78">
        <f>VLOOKUP(jur[[#This Row],[hwycov_id]],cnf[],10,FALSE)</f>
        <v>4577</v>
      </c>
      <c r="L886" s="229">
        <f t="shared" si="39"/>
        <v>0</v>
      </c>
      <c r="M886" s="228">
        <f t="shared" si="40"/>
        <v>0</v>
      </c>
      <c r="N886" s="228">
        <f t="shared" si="41"/>
        <v>0</v>
      </c>
      <c r="O886" s="59" t="e">
        <f>VLOOKUP(jur[[#This Row],[hwycov_id]],check!$A$2:$P$26,16,FALSE)</f>
        <v>#N/A</v>
      </c>
      <c r="P886" s="59">
        <v>889</v>
      </c>
    </row>
    <row r="887" spans="1:16">
      <c r="A887" s="59">
        <v>28984</v>
      </c>
      <c r="B887" s="59">
        <v>9</v>
      </c>
      <c r="C887" s="59">
        <v>1</v>
      </c>
      <c r="D887" s="59">
        <v>1</v>
      </c>
      <c r="E887" s="59" t="s">
        <v>78</v>
      </c>
      <c r="F887" s="59">
        <v>2</v>
      </c>
      <c r="G887" s="59">
        <v>0</v>
      </c>
      <c r="H887" s="59">
        <v>3</v>
      </c>
      <c r="I887" s="59">
        <v>14</v>
      </c>
      <c r="J887" s="59">
        <v>4614</v>
      </c>
      <c r="K887" s="78">
        <f>VLOOKUP(jur[[#This Row],[hwycov_id]],cnf[],10,FALSE)</f>
        <v>4614</v>
      </c>
      <c r="L887" s="229">
        <f t="shared" si="39"/>
        <v>0</v>
      </c>
      <c r="M887" s="228">
        <f t="shared" si="40"/>
        <v>0</v>
      </c>
      <c r="N887" s="228">
        <f t="shared" si="41"/>
        <v>0</v>
      </c>
      <c r="O887" s="59" t="e">
        <f>VLOOKUP(jur[[#This Row],[hwycov_id]],check!$A$2:$P$26,16,FALSE)</f>
        <v>#N/A</v>
      </c>
      <c r="P887" s="59">
        <v>890</v>
      </c>
    </row>
    <row r="888" spans="1:16">
      <c r="A888" s="59">
        <v>30804</v>
      </c>
      <c r="B888" s="59">
        <v>5</v>
      </c>
      <c r="C888" s="59">
        <v>1</v>
      </c>
      <c r="D888" s="59">
        <v>2</v>
      </c>
      <c r="E888" s="59" t="s">
        <v>79</v>
      </c>
      <c r="F888" s="59">
        <v>4</v>
      </c>
      <c r="G888" s="59">
        <v>0</v>
      </c>
      <c r="H888" s="59">
        <v>2</v>
      </c>
      <c r="I888" s="59">
        <v>14</v>
      </c>
      <c r="J888" s="59">
        <v>4634</v>
      </c>
      <c r="K888" s="78">
        <f>VLOOKUP(jur[[#This Row],[hwycov_id]],cnf[],10,FALSE)</f>
        <v>4634</v>
      </c>
      <c r="L888" s="229">
        <f t="shared" si="39"/>
        <v>0</v>
      </c>
      <c r="M888" s="228">
        <f t="shared" si="40"/>
        <v>0</v>
      </c>
      <c r="N888" s="228">
        <f t="shared" si="41"/>
        <v>0</v>
      </c>
      <c r="O888" s="59" t="e">
        <f>VLOOKUP(jur[[#This Row],[hwycov_id]],check!$A$2:$P$26,16,FALSE)</f>
        <v>#N/A</v>
      </c>
      <c r="P888" s="59">
        <v>891</v>
      </c>
    </row>
    <row r="889" spans="1:16">
      <c r="A889" s="59">
        <v>8485</v>
      </c>
      <c r="B889" s="59">
        <v>4</v>
      </c>
      <c r="C889" s="59">
        <v>1</v>
      </c>
      <c r="D889" s="59">
        <v>2</v>
      </c>
      <c r="E889" s="59" t="s">
        <v>79</v>
      </c>
      <c r="F889" s="59">
        <v>4</v>
      </c>
      <c r="G889" s="59">
        <v>0</v>
      </c>
      <c r="H889" s="59">
        <v>3</v>
      </c>
      <c r="I889" s="59">
        <v>14</v>
      </c>
      <c r="J889" s="59">
        <v>4635</v>
      </c>
      <c r="K889" s="78">
        <f>VLOOKUP(jur[[#This Row],[hwycov_id]],cnf[],10,FALSE)</f>
        <v>4635</v>
      </c>
      <c r="L889" s="229">
        <f t="shared" si="39"/>
        <v>0</v>
      </c>
      <c r="M889" s="228">
        <f t="shared" si="40"/>
        <v>0</v>
      </c>
      <c r="N889" s="228">
        <f t="shared" si="41"/>
        <v>0</v>
      </c>
      <c r="O889" s="59" t="e">
        <f>VLOOKUP(jur[[#This Row],[hwycov_id]],check!$A$2:$P$26,16,FALSE)</f>
        <v>#N/A</v>
      </c>
      <c r="P889" s="59">
        <v>892</v>
      </c>
    </row>
    <row r="890" spans="1:16">
      <c r="A890" s="59">
        <v>17438</v>
      </c>
      <c r="B890" s="59">
        <v>7</v>
      </c>
      <c r="C890" s="59">
        <v>1</v>
      </c>
      <c r="D890" s="59">
        <v>2</v>
      </c>
      <c r="E890" s="59" t="s">
        <v>79</v>
      </c>
      <c r="F890" s="59">
        <v>4</v>
      </c>
      <c r="G890" s="59">
        <v>0</v>
      </c>
      <c r="H890" s="59">
        <v>3</v>
      </c>
      <c r="I890" s="59">
        <v>14</v>
      </c>
      <c r="J890" s="59">
        <v>4641</v>
      </c>
      <c r="K890" s="78">
        <f>VLOOKUP(jur[[#This Row],[hwycov_id]],cnf[],10,FALSE)</f>
        <v>4641</v>
      </c>
      <c r="L890" s="229">
        <f t="shared" si="39"/>
        <v>0</v>
      </c>
      <c r="M890" s="228">
        <f t="shared" si="40"/>
        <v>0</v>
      </c>
      <c r="N890" s="228">
        <f t="shared" si="41"/>
        <v>0</v>
      </c>
      <c r="O890" s="59" t="e">
        <f>VLOOKUP(jur[[#This Row],[hwycov_id]],check!$A$2:$P$26,16,FALSE)</f>
        <v>#N/A</v>
      </c>
      <c r="P890" s="59">
        <v>893</v>
      </c>
    </row>
    <row r="891" spans="1:16">
      <c r="A891" s="59">
        <v>2127</v>
      </c>
      <c r="B891" s="59">
        <v>5</v>
      </c>
      <c r="C891" s="59">
        <v>1</v>
      </c>
      <c r="D891" s="59">
        <v>2</v>
      </c>
      <c r="E891" s="59" t="s">
        <v>79</v>
      </c>
      <c r="F891" s="59">
        <v>4</v>
      </c>
      <c r="G891" s="59">
        <v>0</v>
      </c>
      <c r="H891" s="59">
        <v>2</v>
      </c>
      <c r="I891" s="59">
        <v>14</v>
      </c>
      <c r="J891" s="59">
        <v>4647</v>
      </c>
      <c r="K891" s="78">
        <f>VLOOKUP(jur[[#This Row],[hwycov_id]],cnf[],10,FALSE)</f>
        <v>4647</v>
      </c>
      <c r="L891" s="229">
        <f t="shared" si="39"/>
        <v>0</v>
      </c>
      <c r="M891" s="228">
        <f t="shared" si="40"/>
        <v>0</v>
      </c>
      <c r="N891" s="228">
        <f t="shared" si="41"/>
        <v>0</v>
      </c>
      <c r="O891" s="59" t="e">
        <f>VLOOKUP(jur[[#This Row],[hwycov_id]],check!$A$2:$P$26,16,FALSE)</f>
        <v>#N/A</v>
      </c>
      <c r="P891" s="59">
        <v>894</v>
      </c>
    </row>
    <row r="892" spans="1:16">
      <c r="A892" s="59">
        <v>18784</v>
      </c>
      <c r="B892" s="59">
        <v>4</v>
      </c>
      <c r="C892" s="59">
        <v>1</v>
      </c>
      <c r="D892" s="59">
        <v>1</v>
      </c>
      <c r="E892" s="59" t="s">
        <v>79</v>
      </c>
      <c r="F892" s="59">
        <v>4</v>
      </c>
      <c r="G892" s="59">
        <v>0</v>
      </c>
      <c r="H892" s="59">
        <v>1</v>
      </c>
      <c r="I892" s="59">
        <v>14</v>
      </c>
      <c r="J892" s="59">
        <v>4676</v>
      </c>
      <c r="K892" s="78">
        <f>VLOOKUP(jur[[#This Row],[hwycov_id]],cnf[],10,FALSE)</f>
        <v>4676</v>
      </c>
      <c r="L892" s="229">
        <f t="shared" si="39"/>
        <v>0</v>
      </c>
      <c r="M892" s="228">
        <f t="shared" si="40"/>
        <v>0</v>
      </c>
      <c r="N892" s="228">
        <f t="shared" si="41"/>
        <v>0</v>
      </c>
      <c r="O892" s="59" t="e">
        <f>VLOOKUP(jur[[#This Row],[hwycov_id]],check!$A$2:$P$26,16,FALSE)</f>
        <v>#N/A</v>
      </c>
      <c r="P892" s="59">
        <v>895</v>
      </c>
    </row>
    <row r="893" spans="1:16">
      <c r="A893" s="59">
        <v>3798</v>
      </c>
      <c r="B893" s="59">
        <v>5</v>
      </c>
      <c r="C893" s="59">
        <v>1</v>
      </c>
      <c r="D893" s="59">
        <v>2</v>
      </c>
      <c r="E893" s="59" t="s">
        <v>79</v>
      </c>
      <c r="F893" s="59">
        <v>4</v>
      </c>
      <c r="G893" s="59">
        <v>0</v>
      </c>
      <c r="H893" s="59">
        <v>2</v>
      </c>
      <c r="I893" s="59">
        <v>14</v>
      </c>
      <c r="J893" s="59">
        <v>4747</v>
      </c>
      <c r="K893" s="78">
        <f>VLOOKUP(jur[[#This Row],[hwycov_id]],cnf[],10,FALSE)</f>
        <v>4747</v>
      </c>
      <c r="L893" s="229">
        <f t="shared" si="39"/>
        <v>0</v>
      </c>
      <c r="M893" s="228">
        <f t="shared" si="40"/>
        <v>0</v>
      </c>
      <c r="N893" s="228">
        <f t="shared" si="41"/>
        <v>0</v>
      </c>
      <c r="O893" s="59" t="e">
        <f>VLOOKUP(jur[[#This Row],[hwycov_id]],check!$A$2:$P$26,16,FALSE)</f>
        <v>#N/A</v>
      </c>
      <c r="P893" s="59">
        <v>896</v>
      </c>
    </row>
    <row r="894" spans="1:16">
      <c r="A894" s="59">
        <v>8303</v>
      </c>
      <c r="B894" s="59">
        <v>5</v>
      </c>
      <c r="C894" s="59">
        <v>1</v>
      </c>
      <c r="D894" s="59">
        <v>2</v>
      </c>
      <c r="E894" s="59" t="s">
        <v>79</v>
      </c>
      <c r="F894" s="59">
        <v>4</v>
      </c>
      <c r="G894" s="59">
        <v>0</v>
      </c>
      <c r="H894" s="59">
        <v>3</v>
      </c>
      <c r="I894" s="59">
        <v>14</v>
      </c>
      <c r="J894" s="59">
        <v>4754</v>
      </c>
      <c r="K894" s="78">
        <f>VLOOKUP(jur[[#This Row],[hwycov_id]],cnf[],10,FALSE)</f>
        <v>4754</v>
      </c>
      <c r="L894" s="229">
        <f t="shared" si="39"/>
        <v>0</v>
      </c>
      <c r="M894" s="228">
        <f t="shared" si="40"/>
        <v>0</v>
      </c>
      <c r="N894" s="228">
        <f t="shared" si="41"/>
        <v>0</v>
      </c>
      <c r="O894" s="59" t="e">
        <f>VLOOKUP(jur[[#This Row],[hwycov_id]],check!$A$2:$P$26,16,FALSE)</f>
        <v>#N/A</v>
      </c>
      <c r="P894" s="59">
        <v>897</v>
      </c>
    </row>
    <row r="895" spans="1:16">
      <c r="A895" s="59">
        <v>19120</v>
      </c>
      <c r="B895" s="59">
        <v>7</v>
      </c>
      <c r="C895" s="59">
        <v>1</v>
      </c>
      <c r="D895" s="59">
        <v>2</v>
      </c>
      <c r="E895" s="59" t="s">
        <v>79</v>
      </c>
      <c r="F895" s="59">
        <v>4</v>
      </c>
      <c r="G895" s="59">
        <v>0</v>
      </c>
      <c r="H895" s="59">
        <v>3</v>
      </c>
      <c r="I895" s="59">
        <v>14</v>
      </c>
      <c r="J895" s="59">
        <v>4767</v>
      </c>
      <c r="K895" s="78">
        <f>VLOOKUP(jur[[#This Row],[hwycov_id]],cnf[],10,FALSE)</f>
        <v>4767</v>
      </c>
      <c r="L895" s="229">
        <f t="shared" si="39"/>
        <v>0</v>
      </c>
      <c r="M895" s="228">
        <f t="shared" si="40"/>
        <v>0</v>
      </c>
      <c r="N895" s="228">
        <f t="shared" si="41"/>
        <v>0</v>
      </c>
      <c r="O895" s="59" t="e">
        <f>VLOOKUP(jur[[#This Row],[hwycov_id]],check!$A$2:$P$26,16,FALSE)</f>
        <v>#N/A</v>
      </c>
      <c r="P895" s="59">
        <v>898</v>
      </c>
    </row>
    <row r="896" spans="1:16">
      <c r="A896" s="59">
        <v>17750</v>
      </c>
      <c r="B896" s="59">
        <v>4</v>
      </c>
      <c r="C896" s="59">
        <v>1</v>
      </c>
      <c r="D896" s="59">
        <v>2</v>
      </c>
      <c r="E896" s="59" t="s">
        <v>79</v>
      </c>
      <c r="F896" s="59">
        <v>4</v>
      </c>
      <c r="G896" s="59">
        <v>0</v>
      </c>
      <c r="H896" s="59">
        <v>2</v>
      </c>
      <c r="I896" s="59">
        <v>14</v>
      </c>
      <c r="J896" s="59">
        <v>4790</v>
      </c>
      <c r="K896" s="78">
        <f>VLOOKUP(jur[[#This Row],[hwycov_id]],cnf[],10,FALSE)</f>
        <v>4790</v>
      </c>
      <c r="L896" s="229">
        <f t="shared" si="39"/>
        <v>0</v>
      </c>
      <c r="M896" s="228">
        <f t="shared" si="40"/>
        <v>0</v>
      </c>
      <c r="N896" s="228">
        <f t="shared" si="41"/>
        <v>0</v>
      </c>
      <c r="O896" s="59" t="e">
        <f>VLOOKUP(jur[[#This Row],[hwycov_id]],check!$A$2:$P$26,16,FALSE)</f>
        <v>#N/A</v>
      </c>
      <c r="P896" s="59">
        <v>899</v>
      </c>
    </row>
    <row r="897" spans="1:16">
      <c r="A897" s="59">
        <v>29020</v>
      </c>
      <c r="B897" s="59">
        <v>9</v>
      </c>
      <c r="C897" s="59">
        <v>1</v>
      </c>
      <c r="D897" s="59">
        <v>1</v>
      </c>
      <c r="E897" s="59" t="s">
        <v>78</v>
      </c>
      <c r="F897" s="59">
        <v>2</v>
      </c>
      <c r="G897" s="59">
        <v>0</v>
      </c>
      <c r="H897" s="59">
        <v>2</v>
      </c>
      <c r="I897" s="59">
        <v>14</v>
      </c>
      <c r="J897" s="59">
        <v>4812</v>
      </c>
      <c r="K897" s="78">
        <f>VLOOKUP(jur[[#This Row],[hwycov_id]],cnf[],10,FALSE)</f>
        <v>4812</v>
      </c>
      <c r="L897" s="229">
        <f t="shared" si="39"/>
        <v>0</v>
      </c>
      <c r="M897" s="228">
        <f t="shared" si="40"/>
        <v>0</v>
      </c>
      <c r="N897" s="228">
        <f t="shared" si="41"/>
        <v>0</v>
      </c>
      <c r="O897" s="59" t="e">
        <f>VLOOKUP(jur[[#This Row],[hwycov_id]],check!$A$2:$P$26,16,FALSE)</f>
        <v>#N/A</v>
      </c>
      <c r="P897" s="59">
        <v>900</v>
      </c>
    </row>
    <row r="898" spans="1:16">
      <c r="A898" s="59">
        <v>14625</v>
      </c>
      <c r="B898" s="59">
        <v>9</v>
      </c>
      <c r="C898" s="59">
        <v>1</v>
      </c>
      <c r="D898" s="59">
        <v>1</v>
      </c>
      <c r="E898" s="59" t="s">
        <v>78</v>
      </c>
      <c r="F898" s="59">
        <v>2</v>
      </c>
      <c r="G898" s="59">
        <v>0</v>
      </c>
      <c r="H898" s="59">
        <v>3</v>
      </c>
      <c r="I898" s="59">
        <v>14</v>
      </c>
      <c r="J898" s="59">
        <v>4828</v>
      </c>
      <c r="K898" s="78">
        <f>VLOOKUP(jur[[#This Row],[hwycov_id]],cnf[],10,FALSE)</f>
        <v>4828</v>
      </c>
      <c r="L898" s="229">
        <f t="shared" ref="L898:L961" si="42">K898/J898-1</f>
        <v>0</v>
      </c>
      <c r="M898" s="228">
        <f t="shared" ref="M898:M961" si="43">K898-J898</f>
        <v>0</v>
      </c>
      <c r="N898" s="228">
        <f t="shared" ref="N898:N961" si="44">POWER(M898,2)</f>
        <v>0</v>
      </c>
      <c r="O898" s="59" t="e">
        <f>VLOOKUP(jur[[#This Row],[hwycov_id]],check!$A$2:$P$26,16,FALSE)</f>
        <v>#N/A</v>
      </c>
      <c r="P898" s="59">
        <v>901</v>
      </c>
    </row>
    <row r="899" spans="1:16">
      <c r="A899" s="59">
        <v>10861</v>
      </c>
      <c r="B899" s="59">
        <v>9</v>
      </c>
      <c r="C899" s="59">
        <v>1</v>
      </c>
      <c r="D899" s="59">
        <v>1</v>
      </c>
      <c r="E899" s="59" t="s">
        <v>78</v>
      </c>
      <c r="F899" s="59">
        <v>2</v>
      </c>
      <c r="G899" s="59">
        <v>0</v>
      </c>
      <c r="H899" s="59">
        <v>3</v>
      </c>
      <c r="I899" s="59">
        <v>14</v>
      </c>
      <c r="J899" s="59">
        <v>4857</v>
      </c>
      <c r="K899" s="78">
        <f>VLOOKUP(jur[[#This Row],[hwycov_id]],cnf[],10,FALSE)</f>
        <v>4857</v>
      </c>
      <c r="L899" s="229">
        <f t="shared" si="42"/>
        <v>0</v>
      </c>
      <c r="M899" s="228">
        <f t="shared" si="43"/>
        <v>0</v>
      </c>
      <c r="N899" s="228">
        <f t="shared" si="44"/>
        <v>0</v>
      </c>
      <c r="O899" s="59" t="e">
        <f>VLOOKUP(jur[[#This Row],[hwycov_id]],check!$A$2:$P$26,16,FALSE)</f>
        <v>#N/A</v>
      </c>
      <c r="P899" s="59">
        <v>902</v>
      </c>
    </row>
    <row r="900" spans="1:16">
      <c r="A900" s="59">
        <v>7980</v>
      </c>
      <c r="B900" s="59">
        <v>5</v>
      </c>
      <c r="C900" s="59">
        <v>1</v>
      </c>
      <c r="D900" s="59">
        <v>2</v>
      </c>
      <c r="E900" s="59" t="s">
        <v>79</v>
      </c>
      <c r="F900" s="59">
        <v>4</v>
      </c>
      <c r="G900" s="59">
        <v>0</v>
      </c>
      <c r="H900" s="59">
        <v>3</v>
      </c>
      <c r="I900" s="59">
        <v>14</v>
      </c>
      <c r="J900" s="59">
        <v>4869</v>
      </c>
      <c r="K900" s="78">
        <f>VLOOKUP(jur[[#This Row],[hwycov_id]],cnf[],10,FALSE)</f>
        <v>4869</v>
      </c>
      <c r="L900" s="229">
        <f t="shared" si="42"/>
        <v>0</v>
      </c>
      <c r="M900" s="228">
        <f t="shared" si="43"/>
        <v>0</v>
      </c>
      <c r="N900" s="228">
        <f t="shared" si="44"/>
        <v>0</v>
      </c>
      <c r="O900" s="59" t="e">
        <f>VLOOKUP(jur[[#This Row],[hwycov_id]],check!$A$2:$P$26,16,FALSE)</f>
        <v>#N/A</v>
      </c>
      <c r="P900" s="59">
        <v>903</v>
      </c>
    </row>
    <row r="901" spans="1:16">
      <c r="A901" s="59">
        <v>2871</v>
      </c>
      <c r="B901" s="59">
        <v>5</v>
      </c>
      <c r="C901" s="59">
        <v>1</v>
      </c>
      <c r="D901" s="59">
        <v>2</v>
      </c>
      <c r="E901" s="59" t="s">
        <v>79</v>
      </c>
      <c r="F901" s="59">
        <v>4</v>
      </c>
      <c r="G901" s="59">
        <v>0</v>
      </c>
      <c r="H901" s="59">
        <v>2</v>
      </c>
      <c r="I901" s="59">
        <v>14</v>
      </c>
      <c r="J901" s="59">
        <v>4874</v>
      </c>
      <c r="K901" s="78">
        <f>VLOOKUP(jur[[#This Row],[hwycov_id]],cnf[],10,FALSE)</f>
        <v>4874</v>
      </c>
      <c r="L901" s="229">
        <f t="shared" si="42"/>
        <v>0</v>
      </c>
      <c r="M901" s="228">
        <f t="shared" si="43"/>
        <v>0</v>
      </c>
      <c r="N901" s="228">
        <f t="shared" si="44"/>
        <v>0</v>
      </c>
      <c r="O901" s="59" t="e">
        <f>VLOOKUP(jur[[#This Row],[hwycov_id]],check!$A$2:$P$26,16,FALSE)</f>
        <v>#N/A</v>
      </c>
      <c r="P901" s="59">
        <v>904</v>
      </c>
    </row>
    <row r="902" spans="1:16">
      <c r="A902" s="59">
        <v>8967</v>
      </c>
      <c r="B902" s="59">
        <v>9</v>
      </c>
      <c r="C902" s="59">
        <v>1</v>
      </c>
      <c r="D902" s="59">
        <v>1</v>
      </c>
      <c r="E902" s="59" t="s">
        <v>78</v>
      </c>
      <c r="F902" s="59">
        <v>2</v>
      </c>
      <c r="G902" s="59">
        <v>0</v>
      </c>
      <c r="H902" s="59">
        <v>2</v>
      </c>
      <c r="I902" s="59">
        <v>14</v>
      </c>
      <c r="J902" s="59">
        <v>4912</v>
      </c>
      <c r="K902" s="78">
        <f>VLOOKUP(jur[[#This Row],[hwycov_id]],cnf[],10,FALSE)</f>
        <v>4912</v>
      </c>
      <c r="L902" s="229">
        <f t="shared" si="42"/>
        <v>0</v>
      </c>
      <c r="M902" s="228">
        <f t="shared" si="43"/>
        <v>0</v>
      </c>
      <c r="N902" s="228">
        <f t="shared" si="44"/>
        <v>0</v>
      </c>
      <c r="O902" s="59" t="e">
        <f>VLOOKUP(jur[[#This Row],[hwycov_id]],check!$A$2:$P$26,16,FALSE)</f>
        <v>#N/A</v>
      </c>
      <c r="P902" s="59">
        <v>905</v>
      </c>
    </row>
    <row r="903" spans="1:16">
      <c r="A903" s="59">
        <v>5373</v>
      </c>
      <c r="B903" s="59">
        <v>5</v>
      </c>
      <c r="C903" s="59">
        <v>1</v>
      </c>
      <c r="D903" s="59">
        <v>2</v>
      </c>
      <c r="E903" s="59" t="s">
        <v>79</v>
      </c>
      <c r="F903" s="59">
        <v>4</v>
      </c>
      <c r="G903" s="59">
        <v>0</v>
      </c>
      <c r="H903" s="59">
        <v>3</v>
      </c>
      <c r="I903" s="59">
        <v>14</v>
      </c>
      <c r="J903" s="59">
        <v>4918</v>
      </c>
      <c r="K903" s="78">
        <f>VLOOKUP(jur[[#This Row],[hwycov_id]],cnf[],10,FALSE)</f>
        <v>4918</v>
      </c>
      <c r="L903" s="229">
        <f t="shared" si="42"/>
        <v>0</v>
      </c>
      <c r="M903" s="228">
        <f t="shared" si="43"/>
        <v>0</v>
      </c>
      <c r="N903" s="228">
        <f t="shared" si="44"/>
        <v>0</v>
      </c>
      <c r="O903" s="59" t="e">
        <f>VLOOKUP(jur[[#This Row],[hwycov_id]],check!$A$2:$P$26,16,FALSE)</f>
        <v>#N/A</v>
      </c>
      <c r="P903" s="59">
        <v>906</v>
      </c>
    </row>
    <row r="904" spans="1:16">
      <c r="A904" s="59">
        <v>16069</v>
      </c>
      <c r="B904" s="59">
        <v>4</v>
      </c>
      <c r="C904" s="59">
        <v>1</v>
      </c>
      <c r="D904" s="59">
        <v>2</v>
      </c>
      <c r="E904" s="59" t="s">
        <v>79</v>
      </c>
      <c r="F904" s="59">
        <v>4</v>
      </c>
      <c r="G904" s="59">
        <v>0</v>
      </c>
      <c r="H904" s="59">
        <v>3</v>
      </c>
      <c r="I904" s="59">
        <v>14</v>
      </c>
      <c r="J904" s="59">
        <v>4965</v>
      </c>
      <c r="K904" s="78">
        <f>VLOOKUP(jur[[#This Row],[hwycov_id]],cnf[],10,FALSE)</f>
        <v>4965</v>
      </c>
      <c r="L904" s="229">
        <f t="shared" si="42"/>
        <v>0</v>
      </c>
      <c r="M904" s="228">
        <f t="shared" si="43"/>
        <v>0</v>
      </c>
      <c r="N904" s="228">
        <f t="shared" si="44"/>
        <v>0</v>
      </c>
      <c r="O904" s="59" t="e">
        <f>VLOOKUP(jur[[#This Row],[hwycov_id]],check!$A$2:$P$26,16,FALSE)</f>
        <v>#N/A</v>
      </c>
      <c r="P904" s="59">
        <v>907</v>
      </c>
    </row>
    <row r="905" spans="1:16">
      <c r="A905" s="59">
        <v>16217</v>
      </c>
      <c r="B905" s="59">
        <v>4</v>
      </c>
      <c r="C905" s="59">
        <v>1</v>
      </c>
      <c r="D905" s="59">
        <v>2</v>
      </c>
      <c r="E905" s="59" t="s">
        <v>79</v>
      </c>
      <c r="F905" s="59">
        <v>4</v>
      </c>
      <c r="G905" s="59">
        <v>0</v>
      </c>
      <c r="H905" s="59">
        <v>4</v>
      </c>
      <c r="I905" s="59">
        <v>14</v>
      </c>
      <c r="J905" s="59">
        <v>4978</v>
      </c>
      <c r="K905" s="78">
        <f>VLOOKUP(jur[[#This Row],[hwycov_id]],cnf[],10,FALSE)</f>
        <v>4978</v>
      </c>
      <c r="L905" s="229">
        <f t="shared" si="42"/>
        <v>0</v>
      </c>
      <c r="M905" s="228">
        <f t="shared" si="43"/>
        <v>0</v>
      </c>
      <c r="N905" s="228">
        <f t="shared" si="44"/>
        <v>0</v>
      </c>
      <c r="O905" s="59" t="e">
        <f>VLOOKUP(jur[[#This Row],[hwycov_id]],check!$A$2:$P$26,16,FALSE)</f>
        <v>#N/A</v>
      </c>
      <c r="P905" s="59">
        <v>908</v>
      </c>
    </row>
    <row r="906" spans="1:16">
      <c r="A906" s="59">
        <v>10183</v>
      </c>
      <c r="B906" s="59">
        <v>5</v>
      </c>
      <c r="C906" s="59">
        <v>1</v>
      </c>
      <c r="D906" s="59">
        <v>2</v>
      </c>
      <c r="E906" s="59" t="s">
        <v>79</v>
      </c>
      <c r="F906" s="59">
        <v>4</v>
      </c>
      <c r="G906" s="59">
        <v>0</v>
      </c>
      <c r="H906" s="59">
        <v>2</v>
      </c>
      <c r="I906" s="59">
        <v>14</v>
      </c>
      <c r="J906" s="59">
        <v>4994</v>
      </c>
      <c r="K906" s="78">
        <f>VLOOKUP(jur[[#This Row],[hwycov_id]],cnf[],10,FALSE)</f>
        <v>4994</v>
      </c>
      <c r="L906" s="229">
        <f t="shared" si="42"/>
        <v>0</v>
      </c>
      <c r="M906" s="228">
        <f t="shared" si="43"/>
        <v>0</v>
      </c>
      <c r="N906" s="228">
        <f t="shared" si="44"/>
        <v>0</v>
      </c>
      <c r="O906" s="59" t="e">
        <f>VLOOKUP(jur[[#This Row],[hwycov_id]],check!$A$2:$P$26,16,FALSE)</f>
        <v>#N/A</v>
      </c>
      <c r="P906" s="59">
        <v>909</v>
      </c>
    </row>
    <row r="907" spans="1:16">
      <c r="A907" s="59">
        <v>29827</v>
      </c>
      <c r="B907" s="59">
        <v>4</v>
      </c>
      <c r="C907" s="59">
        <v>1</v>
      </c>
      <c r="D907" s="59">
        <v>2</v>
      </c>
      <c r="E907" s="59" t="s">
        <v>79</v>
      </c>
      <c r="F907" s="59">
        <v>4</v>
      </c>
      <c r="G907" s="59">
        <v>0</v>
      </c>
      <c r="H907" s="59">
        <v>4</v>
      </c>
      <c r="I907" s="59">
        <v>14</v>
      </c>
      <c r="J907" s="59">
        <v>5003</v>
      </c>
      <c r="K907" s="78">
        <f>VLOOKUP(jur[[#This Row],[hwycov_id]],cnf[],10,FALSE)</f>
        <v>5003</v>
      </c>
      <c r="L907" s="229">
        <f t="shared" si="42"/>
        <v>0</v>
      </c>
      <c r="M907" s="228">
        <f t="shared" si="43"/>
        <v>0</v>
      </c>
      <c r="N907" s="228">
        <f t="shared" si="44"/>
        <v>0</v>
      </c>
      <c r="O907" s="59" t="e">
        <f>VLOOKUP(jur[[#This Row],[hwycov_id]],check!$A$2:$P$26,16,FALSE)</f>
        <v>#N/A</v>
      </c>
      <c r="P907" s="59">
        <v>910</v>
      </c>
    </row>
    <row r="908" spans="1:16">
      <c r="A908" s="59">
        <v>23438</v>
      </c>
      <c r="B908" s="59">
        <v>5</v>
      </c>
      <c r="C908" s="59">
        <v>1</v>
      </c>
      <c r="D908" s="59">
        <v>2</v>
      </c>
      <c r="E908" s="59" t="s">
        <v>79</v>
      </c>
      <c r="F908" s="59">
        <v>4</v>
      </c>
      <c r="G908" s="59">
        <v>0</v>
      </c>
      <c r="H908" s="59">
        <v>3</v>
      </c>
      <c r="I908" s="59">
        <v>14</v>
      </c>
      <c r="J908" s="59">
        <v>5017</v>
      </c>
      <c r="K908" s="78">
        <f>VLOOKUP(jur[[#This Row],[hwycov_id]],cnf[],10,FALSE)</f>
        <v>5017</v>
      </c>
      <c r="L908" s="229">
        <f t="shared" si="42"/>
        <v>0</v>
      </c>
      <c r="M908" s="228">
        <f t="shared" si="43"/>
        <v>0</v>
      </c>
      <c r="N908" s="228">
        <f t="shared" si="44"/>
        <v>0</v>
      </c>
      <c r="O908" s="59" t="e">
        <f>VLOOKUP(jur[[#This Row],[hwycov_id]],check!$A$2:$P$26,16,FALSE)</f>
        <v>#N/A</v>
      </c>
      <c r="P908" s="59">
        <v>911</v>
      </c>
    </row>
    <row r="909" spans="1:16">
      <c r="A909" s="59">
        <v>28689</v>
      </c>
      <c r="B909" s="59">
        <v>9</v>
      </c>
      <c r="C909" s="59">
        <v>1</v>
      </c>
      <c r="D909" s="59">
        <v>1</v>
      </c>
      <c r="E909" s="59" t="s">
        <v>78</v>
      </c>
      <c r="F909" s="59">
        <v>2</v>
      </c>
      <c r="G909" s="59">
        <v>0</v>
      </c>
      <c r="H909" s="59">
        <v>2</v>
      </c>
      <c r="I909" s="59">
        <v>14</v>
      </c>
      <c r="J909" s="59">
        <v>5071</v>
      </c>
      <c r="K909" s="78">
        <f>VLOOKUP(jur[[#This Row],[hwycov_id]],cnf[],10,FALSE)</f>
        <v>5071</v>
      </c>
      <c r="L909" s="229">
        <f t="shared" si="42"/>
        <v>0</v>
      </c>
      <c r="M909" s="228">
        <f t="shared" si="43"/>
        <v>0</v>
      </c>
      <c r="N909" s="228">
        <f t="shared" si="44"/>
        <v>0</v>
      </c>
      <c r="O909" s="59" t="e">
        <f>VLOOKUP(jur[[#This Row],[hwycov_id]],check!$A$2:$P$26,16,FALSE)</f>
        <v>#N/A</v>
      </c>
      <c r="P909" s="59">
        <v>912</v>
      </c>
    </row>
    <row r="910" spans="1:16">
      <c r="A910" s="59">
        <v>2783</v>
      </c>
      <c r="B910" s="59">
        <v>9</v>
      </c>
      <c r="C910" s="59">
        <v>1</v>
      </c>
      <c r="D910" s="59">
        <v>1</v>
      </c>
      <c r="E910" s="59" t="s">
        <v>78</v>
      </c>
      <c r="F910" s="59">
        <v>2</v>
      </c>
      <c r="G910" s="59">
        <v>0</v>
      </c>
      <c r="H910" s="59">
        <v>1</v>
      </c>
      <c r="I910" s="59">
        <v>14</v>
      </c>
      <c r="J910" s="59">
        <v>5079</v>
      </c>
      <c r="K910" s="78">
        <f>VLOOKUP(jur[[#This Row],[hwycov_id]],cnf[],10,FALSE)</f>
        <v>5079</v>
      </c>
      <c r="L910" s="229">
        <f t="shared" si="42"/>
        <v>0</v>
      </c>
      <c r="M910" s="228">
        <f t="shared" si="43"/>
        <v>0</v>
      </c>
      <c r="N910" s="228">
        <f t="shared" si="44"/>
        <v>0</v>
      </c>
      <c r="O910" s="59" t="e">
        <f>VLOOKUP(jur[[#This Row],[hwycov_id]],check!$A$2:$P$26,16,FALSE)</f>
        <v>#N/A</v>
      </c>
      <c r="P910" s="59">
        <v>913</v>
      </c>
    </row>
    <row r="911" spans="1:16">
      <c r="A911" s="59">
        <v>5063</v>
      </c>
      <c r="B911" s="59">
        <v>5</v>
      </c>
      <c r="C911" s="59">
        <v>1</v>
      </c>
      <c r="D911" s="59">
        <v>2</v>
      </c>
      <c r="E911" s="59" t="s">
        <v>79</v>
      </c>
      <c r="F911" s="59">
        <v>4</v>
      </c>
      <c r="G911" s="59">
        <v>0</v>
      </c>
      <c r="H911" s="59">
        <v>3</v>
      </c>
      <c r="I911" s="59">
        <v>14</v>
      </c>
      <c r="J911" s="59">
        <v>5090</v>
      </c>
      <c r="K911" s="78">
        <f>VLOOKUP(jur[[#This Row],[hwycov_id]],cnf[],10,FALSE)</f>
        <v>5090</v>
      </c>
      <c r="L911" s="229">
        <f t="shared" si="42"/>
        <v>0</v>
      </c>
      <c r="M911" s="228">
        <f t="shared" si="43"/>
        <v>0</v>
      </c>
      <c r="N911" s="228">
        <f t="shared" si="44"/>
        <v>0</v>
      </c>
      <c r="O911" s="59" t="e">
        <f>VLOOKUP(jur[[#This Row],[hwycov_id]],check!$A$2:$P$26,16,FALSE)</f>
        <v>#N/A</v>
      </c>
      <c r="P911" s="59">
        <v>914</v>
      </c>
    </row>
    <row r="912" spans="1:16">
      <c r="A912" s="59">
        <v>9546</v>
      </c>
      <c r="B912" s="59">
        <v>5</v>
      </c>
      <c r="C912" s="59">
        <v>1</v>
      </c>
      <c r="D912" s="59">
        <v>2</v>
      </c>
      <c r="E912" s="59" t="s">
        <v>79</v>
      </c>
      <c r="F912" s="59">
        <v>4</v>
      </c>
      <c r="G912" s="59">
        <v>0</v>
      </c>
      <c r="H912" s="59">
        <v>2</v>
      </c>
      <c r="I912" s="59">
        <v>14</v>
      </c>
      <c r="J912" s="59">
        <v>5097</v>
      </c>
      <c r="K912" s="78">
        <f>VLOOKUP(jur[[#This Row],[hwycov_id]],cnf[],10,FALSE)</f>
        <v>5097</v>
      </c>
      <c r="L912" s="229">
        <f t="shared" si="42"/>
        <v>0</v>
      </c>
      <c r="M912" s="228">
        <f t="shared" si="43"/>
        <v>0</v>
      </c>
      <c r="N912" s="228">
        <f t="shared" si="44"/>
        <v>0</v>
      </c>
      <c r="O912" s="59" t="e">
        <f>VLOOKUP(jur[[#This Row],[hwycov_id]],check!$A$2:$P$26,16,FALSE)</f>
        <v>#N/A</v>
      </c>
      <c r="P912" s="59">
        <v>915</v>
      </c>
    </row>
    <row r="913" spans="1:16">
      <c r="A913" s="59">
        <v>17814</v>
      </c>
      <c r="B913" s="59">
        <v>5</v>
      </c>
      <c r="C913" s="59">
        <v>1</v>
      </c>
      <c r="D913" s="59">
        <v>2</v>
      </c>
      <c r="E913" s="59" t="s">
        <v>79</v>
      </c>
      <c r="F913" s="59">
        <v>4</v>
      </c>
      <c r="G913" s="59">
        <v>0</v>
      </c>
      <c r="H913" s="59">
        <v>4</v>
      </c>
      <c r="I913" s="59">
        <v>14</v>
      </c>
      <c r="J913" s="59">
        <v>5112</v>
      </c>
      <c r="K913" s="78">
        <f>VLOOKUP(jur[[#This Row],[hwycov_id]],cnf[],10,FALSE)</f>
        <v>5112</v>
      </c>
      <c r="L913" s="229">
        <f t="shared" si="42"/>
        <v>0</v>
      </c>
      <c r="M913" s="228">
        <f t="shared" si="43"/>
        <v>0</v>
      </c>
      <c r="N913" s="228">
        <f t="shared" si="44"/>
        <v>0</v>
      </c>
      <c r="O913" s="59" t="e">
        <f>VLOOKUP(jur[[#This Row],[hwycov_id]],check!$A$2:$P$26,16,FALSE)</f>
        <v>#N/A</v>
      </c>
      <c r="P913" s="59">
        <v>916</v>
      </c>
    </row>
    <row r="914" spans="1:16">
      <c r="A914" s="59">
        <v>20112</v>
      </c>
      <c r="B914" s="59">
        <v>5</v>
      </c>
      <c r="C914" s="59">
        <v>1</v>
      </c>
      <c r="D914" s="59">
        <v>2</v>
      </c>
      <c r="E914" s="59" t="s">
        <v>79</v>
      </c>
      <c r="F914" s="59">
        <v>4</v>
      </c>
      <c r="G914" s="59">
        <v>0</v>
      </c>
      <c r="H914" s="59">
        <v>3</v>
      </c>
      <c r="I914" s="59">
        <v>14</v>
      </c>
      <c r="J914" s="59">
        <v>5119</v>
      </c>
      <c r="K914" s="78">
        <f>VLOOKUP(jur[[#This Row],[hwycov_id]],cnf[],10,FALSE)</f>
        <v>5119</v>
      </c>
      <c r="L914" s="229">
        <f t="shared" si="42"/>
        <v>0</v>
      </c>
      <c r="M914" s="228">
        <f t="shared" si="43"/>
        <v>0</v>
      </c>
      <c r="N914" s="228">
        <f t="shared" si="44"/>
        <v>0</v>
      </c>
      <c r="O914" s="59" t="e">
        <f>VLOOKUP(jur[[#This Row],[hwycov_id]],check!$A$2:$P$26,16,FALSE)</f>
        <v>#N/A</v>
      </c>
      <c r="P914" s="59">
        <v>917</v>
      </c>
    </row>
    <row r="915" spans="1:16">
      <c r="A915" s="59">
        <v>17671</v>
      </c>
      <c r="B915" s="59">
        <v>5</v>
      </c>
      <c r="C915" s="59">
        <v>1</v>
      </c>
      <c r="D915" s="59">
        <v>2</v>
      </c>
      <c r="E915" s="59" t="s">
        <v>79</v>
      </c>
      <c r="F915" s="59">
        <v>4</v>
      </c>
      <c r="G915" s="59">
        <v>0</v>
      </c>
      <c r="H915" s="59">
        <v>2</v>
      </c>
      <c r="I915" s="59">
        <v>14</v>
      </c>
      <c r="J915" s="59">
        <v>5160</v>
      </c>
      <c r="K915" s="78">
        <f>VLOOKUP(jur[[#This Row],[hwycov_id]],cnf[],10,FALSE)</f>
        <v>5160</v>
      </c>
      <c r="L915" s="229">
        <f t="shared" si="42"/>
        <v>0</v>
      </c>
      <c r="M915" s="228">
        <f t="shared" si="43"/>
        <v>0</v>
      </c>
      <c r="N915" s="228">
        <f t="shared" si="44"/>
        <v>0</v>
      </c>
      <c r="O915" s="59" t="e">
        <f>VLOOKUP(jur[[#This Row],[hwycov_id]],check!$A$2:$P$26,16,FALSE)</f>
        <v>#N/A</v>
      </c>
      <c r="P915" s="59">
        <v>918</v>
      </c>
    </row>
    <row r="916" spans="1:16">
      <c r="A916" s="59">
        <v>37404</v>
      </c>
      <c r="B916" s="59">
        <v>7</v>
      </c>
      <c r="C916" s="59">
        <v>1</v>
      </c>
      <c r="D916" s="59">
        <v>2</v>
      </c>
      <c r="E916" s="59" t="s">
        <v>79</v>
      </c>
      <c r="F916" s="59">
        <v>4</v>
      </c>
      <c r="G916" s="59">
        <v>0</v>
      </c>
      <c r="H916" s="59">
        <v>2</v>
      </c>
      <c r="I916" s="59">
        <v>14</v>
      </c>
      <c r="J916" s="59">
        <v>5164</v>
      </c>
      <c r="K916" s="78">
        <f>VLOOKUP(jur[[#This Row],[hwycov_id]],cnf[],10,FALSE)</f>
        <v>5164</v>
      </c>
      <c r="L916" s="229">
        <f t="shared" si="42"/>
        <v>0</v>
      </c>
      <c r="M916" s="228">
        <f t="shared" si="43"/>
        <v>0</v>
      </c>
      <c r="N916" s="228">
        <f t="shared" si="44"/>
        <v>0</v>
      </c>
      <c r="O916" s="59" t="e">
        <f>VLOOKUP(jur[[#This Row],[hwycov_id]],check!$A$2:$P$26,16,FALSE)</f>
        <v>#N/A</v>
      </c>
      <c r="P916" s="59">
        <v>919</v>
      </c>
    </row>
    <row r="917" spans="1:16">
      <c r="A917" s="59">
        <v>5000</v>
      </c>
      <c r="B917" s="59">
        <v>5</v>
      </c>
      <c r="C917" s="59">
        <v>1</v>
      </c>
      <c r="D917" s="59">
        <v>2</v>
      </c>
      <c r="E917" s="59" t="s">
        <v>79</v>
      </c>
      <c r="F917" s="59">
        <v>4</v>
      </c>
      <c r="G917" s="59">
        <v>0</v>
      </c>
      <c r="H917" s="59">
        <v>3</v>
      </c>
      <c r="I917" s="59">
        <v>14</v>
      </c>
      <c r="J917" s="59">
        <v>5176</v>
      </c>
      <c r="K917" s="78">
        <f>VLOOKUP(jur[[#This Row],[hwycov_id]],cnf[],10,FALSE)</f>
        <v>5176</v>
      </c>
      <c r="L917" s="229">
        <f t="shared" si="42"/>
        <v>0</v>
      </c>
      <c r="M917" s="228">
        <f t="shared" si="43"/>
        <v>0</v>
      </c>
      <c r="N917" s="228">
        <f t="shared" si="44"/>
        <v>0</v>
      </c>
      <c r="O917" s="59" t="e">
        <f>VLOOKUP(jur[[#This Row],[hwycov_id]],check!$A$2:$P$26,16,FALSE)</f>
        <v>#N/A</v>
      </c>
      <c r="P917" s="59">
        <v>920</v>
      </c>
    </row>
    <row r="918" spans="1:16">
      <c r="A918" s="59">
        <v>14674</v>
      </c>
      <c r="B918" s="59">
        <v>9</v>
      </c>
      <c r="C918" s="59">
        <v>1</v>
      </c>
      <c r="D918" s="59">
        <v>1</v>
      </c>
      <c r="E918" s="59" t="s">
        <v>78</v>
      </c>
      <c r="F918" s="59">
        <v>2</v>
      </c>
      <c r="G918" s="59">
        <v>0</v>
      </c>
      <c r="H918" s="59">
        <v>3</v>
      </c>
      <c r="I918" s="59">
        <v>14</v>
      </c>
      <c r="J918" s="59">
        <v>5180</v>
      </c>
      <c r="K918" s="78">
        <f>VLOOKUP(jur[[#This Row],[hwycov_id]],cnf[],10,FALSE)</f>
        <v>5180</v>
      </c>
      <c r="L918" s="229">
        <f t="shared" si="42"/>
        <v>0</v>
      </c>
      <c r="M918" s="228">
        <f t="shared" si="43"/>
        <v>0</v>
      </c>
      <c r="N918" s="228">
        <f t="shared" si="44"/>
        <v>0</v>
      </c>
      <c r="O918" s="59" t="e">
        <f>VLOOKUP(jur[[#This Row],[hwycov_id]],check!$A$2:$P$26,16,FALSE)</f>
        <v>#N/A</v>
      </c>
      <c r="P918" s="59">
        <v>921</v>
      </c>
    </row>
    <row r="919" spans="1:16">
      <c r="A919" s="59">
        <v>28817</v>
      </c>
      <c r="B919" s="59">
        <v>9</v>
      </c>
      <c r="C919" s="59">
        <v>1</v>
      </c>
      <c r="D919" s="59">
        <v>1</v>
      </c>
      <c r="E919" s="59" t="s">
        <v>78</v>
      </c>
      <c r="F919" s="59">
        <v>2</v>
      </c>
      <c r="G919" s="59">
        <v>0</v>
      </c>
      <c r="H919" s="59">
        <v>3</v>
      </c>
      <c r="I919" s="59">
        <v>14</v>
      </c>
      <c r="J919" s="59">
        <v>5183</v>
      </c>
      <c r="K919" s="78">
        <f>VLOOKUP(jur[[#This Row],[hwycov_id]],cnf[],10,FALSE)</f>
        <v>5183</v>
      </c>
      <c r="L919" s="229">
        <f t="shared" si="42"/>
        <v>0</v>
      </c>
      <c r="M919" s="228">
        <f t="shared" si="43"/>
        <v>0</v>
      </c>
      <c r="N919" s="228">
        <f t="shared" si="44"/>
        <v>0</v>
      </c>
      <c r="O919" s="59" t="e">
        <f>VLOOKUP(jur[[#This Row],[hwycov_id]],check!$A$2:$P$26,16,FALSE)</f>
        <v>#N/A</v>
      </c>
      <c r="P919" s="59">
        <v>922</v>
      </c>
    </row>
    <row r="920" spans="1:16">
      <c r="A920" s="59">
        <v>1061</v>
      </c>
      <c r="B920" s="59">
        <v>5</v>
      </c>
      <c r="C920" s="59">
        <v>1</v>
      </c>
      <c r="D920" s="59">
        <v>2</v>
      </c>
      <c r="E920" s="59" t="s">
        <v>79</v>
      </c>
      <c r="F920" s="59">
        <v>4</v>
      </c>
      <c r="G920" s="59">
        <v>0</v>
      </c>
      <c r="H920" s="59">
        <v>2</v>
      </c>
      <c r="I920" s="59">
        <v>14</v>
      </c>
      <c r="J920" s="59">
        <v>5207</v>
      </c>
      <c r="K920" s="78">
        <f>VLOOKUP(jur[[#This Row],[hwycov_id]],cnf[],10,FALSE)</f>
        <v>5207</v>
      </c>
      <c r="L920" s="229">
        <f t="shared" si="42"/>
        <v>0</v>
      </c>
      <c r="M920" s="228">
        <f t="shared" si="43"/>
        <v>0</v>
      </c>
      <c r="N920" s="228">
        <f t="shared" si="44"/>
        <v>0</v>
      </c>
      <c r="O920" s="59" t="e">
        <f>VLOOKUP(jur[[#This Row],[hwycov_id]],check!$A$2:$P$26,16,FALSE)</f>
        <v>#N/A</v>
      </c>
      <c r="P920" s="59">
        <v>923</v>
      </c>
    </row>
    <row r="921" spans="1:16">
      <c r="A921" s="59">
        <v>8734</v>
      </c>
      <c r="B921" s="59">
        <v>4</v>
      </c>
      <c r="C921" s="59">
        <v>1</v>
      </c>
      <c r="D921" s="59">
        <v>2</v>
      </c>
      <c r="E921" s="59" t="s">
        <v>79</v>
      </c>
      <c r="F921" s="59">
        <v>4</v>
      </c>
      <c r="G921" s="59">
        <v>0</v>
      </c>
      <c r="H921" s="59">
        <v>4</v>
      </c>
      <c r="I921" s="59">
        <v>14</v>
      </c>
      <c r="J921" s="59">
        <v>5247</v>
      </c>
      <c r="K921" s="78">
        <f>VLOOKUP(jur[[#This Row],[hwycov_id]],cnf[],10,FALSE)</f>
        <v>5247</v>
      </c>
      <c r="L921" s="229">
        <f t="shared" si="42"/>
        <v>0</v>
      </c>
      <c r="M921" s="228">
        <f t="shared" si="43"/>
        <v>0</v>
      </c>
      <c r="N921" s="228">
        <f t="shared" si="44"/>
        <v>0</v>
      </c>
      <c r="O921" s="59" t="e">
        <f>VLOOKUP(jur[[#This Row],[hwycov_id]],check!$A$2:$P$26,16,FALSE)</f>
        <v>#N/A</v>
      </c>
      <c r="P921" s="59">
        <v>924</v>
      </c>
    </row>
    <row r="922" spans="1:16">
      <c r="A922" s="59">
        <v>18497</v>
      </c>
      <c r="B922" s="59">
        <v>5</v>
      </c>
      <c r="C922" s="59">
        <v>1</v>
      </c>
      <c r="D922" s="59">
        <v>1</v>
      </c>
      <c r="E922" s="59" t="s">
        <v>79</v>
      </c>
      <c r="F922" s="59">
        <v>4</v>
      </c>
      <c r="G922" s="59">
        <v>0</v>
      </c>
      <c r="H922" s="59">
        <v>1</v>
      </c>
      <c r="I922" s="59">
        <v>14</v>
      </c>
      <c r="J922" s="59">
        <v>5275</v>
      </c>
      <c r="K922" s="78">
        <f>VLOOKUP(jur[[#This Row],[hwycov_id]],cnf[],10,FALSE)</f>
        <v>5275</v>
      </c>
      <c r="L922" s="229">
        <f t="shared" si="42"/>
        <v>0</v>
      </c>
      <c r="M922" s="228">
        <f t="shared" si="43"/>
        <v>0</v>
      </c>
      <c r="N922" s="228">
        <f t="shared" si="44"/>
        <v>0</v>
      </c>
      <c r="O922" s="59" t="e">
        <f>VLOOKUP(jur[[#This Row],[hwycov_id]],check!$A$2:$P$26,16,FALSE)</f>
        <v>#N/A</v>
      </c>
      <c r="P922" s="59">
        <v>925</v>
      </c>
    </row>
    <row r="923" spans="1:16">
      <c r="A923" s="59">
        <v>10757</v>
      </c>
      <c r="B923" s="59">
        <v>4</v>
      </c>
      <c r="C923" s="59">
        <v>1</v>
      </c>
      <c r="D923" s="59">
        <v>2</v>
      </c>
      <c r="E923" s="59" t="s">
        <v>79</v>
      </c>
      <c r="F923" s="59">
        <v>4</v>
      </c>
      <c r="G923" s="59">
        <v>0</v>
      </c>
      <c r="H923" s="59">
        <v>2</v>
      </c>
      <c r="I923" s="59">
        <v>14</v>
      </c>
      <c r="J923" s="59">
        <v>5292</v>
      </c>
      <c r="K923" s="78">
        <f>VLOOKUP(jur[[#This Row],[hwycov_id]],cnf[],10,FALSE)</f>
        <v>5292</v>
      </c>
      <c r="L923" s="229">
        <f t="shared" si="42"/>
        <v>0</v>
      </c>
      <c r="M923" s="228">
        <f t="shared" si="43"/>
        <v>0</v>
      </c>
      <c r="N923" s="228">
        <f t="shared" si="44"/>
        <v>0</v>
      </c>
      <c r="O923" s="59" t="e">
        <f>VLOOKUP(jur[[#This Row],[hwycov_id]],check!$A$2:$P$26,16,FALSE)</f>
        <v>#N/A</v>
      </c>
      <c r="P923" s="59">
        <v>926</v>
      </c>
    </row>
    <row r="924" spans="1:16">
      <c r="A924" s="59">
        <v>27637</v>
      </c>
      <c r="B924" s="59">
        <v>9</v>
      </c>
      <c r="C924" s="59">
        <v>1</v>
      </c>
      <c r="D924" s="59">
        <v>1</v>
      </c>
      <c r="E924" s="59" t="s">
        <v>78</v>
      </c>
      <c r="F924" s="59">
        <v>2</v>
      </c>
      <c r="G924" s="59">
        <v>0</v>
      </c>
      <c r="H924" s="59">
        <v>3</v>
      </c>
      <c r="I924" s="59">
        <v>14</v>
      </c>
      <c r="J924" s="59">
        <v>5303</v>
      </c>
      <c r="K924" s="78">
        <f>VLOOKUP(jur[[#This Row],[hwycov_id]],cnf[],10,FALSE)</f>
        <v>5303</v>
      </c>
      <c r="L924" s="229">
        <f t="shared" si="42"/>
        <v>0</v>
      </c>
      <c r="M924" s="228">
        <f t="shared" si="43"/>
        <v>0</v>
      </c>
      <c r="N924" s="228">
        <f t="shared" si="44"/>
        <v>0</v>
      </c>
      <c r="O924" s="59" t="e">
        <f>VLOOKUP(jur[[#This Row],[hwycov_id]],check!$A$2:$P$26,16,FALSE)</f>
        <v>#N/A</v>
      </c>
      <c r="P924" s="59">
        <v>927</v>
      </c>
    </row>
    <row r="925" spans="1:16">
      <c r="A925" s="59">
        <v>29218</v>
      </c>
      <c r="B925" s="59">
        <v>9</v>
      </c>
      <c r="C925" s="59">
        <v>1</v>
      </c>
      <c r="D925" s="59">
        <v>1</v>
      </c>
      <c r="E925" s="59" t="s">
        <v>78</v>
      </c>
      <c r="F925" s="59">
        <v>2</v>
      </c>
      <c r="G925" s="59">
        <v>0</v>
      </c>
      <c r="H925" s="59">
        <v>2</v>
      </c>
      <c r="I925" s="59">
        <v>14</v>
      </c>
      <c r="J925" s="59">
        <v>5331</v>
      </c>
      <c r="K925" s="78">
        <f>VLOOKUP(jur[[#This Row],[hwycov_id]],cnf[],10,FALSE)</f>
        <v>5331</v>
      </c>
      <c r="L925" s="229">
        <f t="shared" si="42"/>
        <v>0</v>
      </c>
      <c r="M925" s="228">
        <f t="shared" si="43"/>
        <v>0</v>
      </c>
      <c r="N925" s="228">
        <f t="shared" si="44"/>
        <v>0</v>
      </c>
      <c r="O925" s="59" t="e">
        <f>VLOOKUP(jur[[#This Row],[hwycov_id]],check!$A$2:$P$26,16,FALSE)</f>
        <v>#N/A</v>
      </c>
      <c r="P925" s="59">
        <v>928</v>
      </c>
    </row>
    <row r="926" spans="1:16">
      <c r="A926" s="59">
        <v>14608</v>
      </c>
      <c r="B926" s="59">
        <v>5</v>
      </c>
      <c r="C926" s="59">
        <v>1</v>
      </c>
      <c r="D926" s="59">
        <v>2</v>
      </c>
      <c r="E926" s="59" t="s">
        <v>79</v>
      </c>
      <c r="F926" s="59">
        <v>4</v>
      </c>
      <c r="G926" s="59">
        <v>0</v>
      </c>
      <c r="H926" s="59">
        <v>2</v>
      </c>
      <c r="I926" s="59">
        <v>14</v>
      </c>
      <c r="J926" s="59">
        <v>5346</v>
      </c>
      <c r="K926" s="78">
        <f>VLOOKUP(jur[[#This Row],[hwycov_id]],cnf[],10,FALSE)</f>
        <v>5346</v>
      </c>
      <c r="L926" s="229">
        <f t="shared" si="42"/>
        <v>0</v>
      </c>
      <c r="M926" s="228">
        <f t="shared" si="43"/>
        <v>0</v>
      </c>
      <c r="N926" s="228">
        <f t="shared" si="44"/>
        <v>0</v>
      </c>
      <c r="O926" s="59" t="e">
        <f>VLOOKUP(jur[[#This Row],[hwycov_id]],check!$A$2:$P$26,16,FALSE)</f>
        <v>#N/A</v>
      </c>
      <c r="P926" s="59">
        <v>929</v>
      </c>
    </row>
    <row r="927" spans="1:16">
      <c r="A927" s="59">
        <v>13926</v>
      </c>
      <c r="B927" s="59">
        <v>5</v>
      </c>
      <c r="C927" s="59">
        <v>1</v>
      </c>
      <c r="D927" s="59">
        <v>2</v>
      </c>
      <c r="E927" s="59" t="s">
        <v>79</v>
      </c>
      <c r="F927" s="59">
        <v>4</v>
      </c>
      <c r="G927" s="59">
        <v>0</v>
      </c>
      <c r="H927" s="59">
        <v>4</v>
      </c>
      <c r="I927" s="59">
        <v>14</v>
      </c>
      <c r="J927" s="59">
        <v>5346</v>
      </c>
      <c r="K927" s="78">
        <f>VLOOKUP(jur[[#This Row],[hwycov_id]],cnf[],10,FALSE)</f>
        <v>5346</v>
      </c>
      <c r="L927" s="229">
        <f t="shared" si="42"/>
        <v>0</v>
      </c>
      <c r="M927" s="228">
        <f t="shared" si="43"/>
        <v>0</v>
      </c>
      <c r="N927" s="228">
        <f t="shared" si="44"/>
        <v>0</v>
      </c>
      <c r="O927" s="59" t="e">
        <f>VLOOKUP(jur[[#This Row],[hwycov_id]],check!$A$2:$P$26,16,FALSE)</f>
        <v>#N/A</v>
      </c>
      <c r="P927" s="59">
        <v>930</v>
      </c>
    </row>
    <row r="928" spans="1:16">
      <c r="A928" s="59">
        <v>20043</v>
      </c>
      <c r="B928" s="59">
        <v>5</v>
      </c>
      <c r="C928" s="59">
        <v>1</v>
      </c>
      <c r="D928" s="59">
        <v>2</v>
      </c>
      <c r="E928" s="59" t="s">
        <v>79</v>
      </c>
      <c r="F928" s="59">
        <v>4</v>
      </c>
      <c r="G928" s="59">
        <v>0</v>
      </c>
      <c r="H928" s="59">
        <v>3</v>
      </c>
      <c r="I928" s="59">
        <v>14</v>
      </c>
      <c r="J928" s="59">
        <v>5353</v>
      </c>
      <c r="K928" s="78">
        <f>VLOOKUP(jur[[#This Row],[hwycov_id]],cnf[],10,FALSE)</f>
        <v>5353</v>
      </c>
      <c r="L928" s="229">
        <f t="shared" si="42"/>
        <v>0</v>
      </c>
      <c r="M928" s="228">
        <f t="shared" si="43"/>
        <v>0</v>
      </c>
      <c r="N928" s="228">
        <f t="shared" si="44"/>
        <v>0</v>
      </c>
      <c r="O928" s="59" t="e">
        <f>VLOOKUP(jur[[#This Row],[hwycov_id]],check!$A$2:$P$26,16,FALSE)</f>
        <v>#N/A</v>
      </c>
      <c r="P928" s="59">
        <v>931</v>
      </c>
    </row>
    <row r="929" spans="1:16">
      <c r="A929" s="59">
        <v>9688</v>
      </c>
      <c r="B929" s="59">
        <v>5</v>
      </c>
      <c r="C929" s="59">
        <v>1</v>
      </c>
      <c r="D929" s="59">
        <v>2</v>
      </c>
      <c r="E929" s="59" t="s">
        <v>79</v>
      </c>
      <c r="F929" s="59">
        <v>4</v>
      </c>
      <c r="G929" s="59">
        <v>0</v>
      </c>
      <c r="H929" s="59">
        <v>3</v>
      </c>
      <c r="I929" s="59">
        <v>14</v>
      </c>
      <c r="J929" s="59">
        <v>5357</v>
      </c>
      <c r="K929" s="78">
        <f>VLOOKUP(jur[[#This Row],[hwycov_id]],cnf[],10,FALSE)</f>
        <v>5357</v>
      </c>
      <c r="L929" s="229">
        <f t="shared" si="42"/>
        <v>0</v>
      </c>
      <c r="M929" s="228">
        <f t="shared" si="43"/>
        <v>0</v>
      </c>
      <c r="N929" s="228">
        <f t="shared" si="44"/>
        <v>0</v>
      </c>
      <c r="O929" s="59" t="e">
        <f>VLOOKUP(jur[[#This Row],[hwycov_id]],check!$A$2:$P$26,16,FALSE)</f>
        <v>#N/A</v>
      </c>
      <c r="P929" s="59">
        <v>932</v>
      </c>
    </row>
    <row r="930" spans="1:16">
      <c r="A930" s="59">
        <v>29032</v>
      </c>
      <c r="B930" s="59">
        <v>9</v>
      </c>
      <c r="C930" s="59">
        <v>1</v>
      </c>
      <c r="D930" s="59">
        <v>1</v>
      </c>
      <c r="E930" s="59" t="s">
        <v>78</v>
      </c>
      <c r="F930" s="59">
        <v>2</v>
      </c>
      <c r="G930" s="59">
        <v>0</v>
      </c>
      <c r="H930" s="59">
        <v>2</v>
      </c>
      <c r="I930" s="59">
        <v>14</v>
      </c>
      <c r="J930" s="59">
        <v>5385</v>
      </c>
      <c r="K930" s="78">
        <f>VLOOKUP(jur[[#This Row],[hwycov_id]],cnf[],10,FALSE)</f>
        <v>5385</v>
      </c>
      <c r="L930" s="229">
        <f t="shared" si="42"/>
        <v>0</v>
      </c>
      <c r="M930" s="228">
        <f t="shared" si="43"/>
        <v>0</v>
      </c>
      <c r="N930" s="228">
        <f t="shared" si="44"/>
        <v>0</v>
      </c>
      <c r="O930" s="59" t="e">
        <f>VLOOKUP(jur[[#This Row],[hwycov_id]],check!$A$2:$P$26,16,FALSE)</f>
        <v>#N/A</v>
      </c>
      <c r="P930" s="59">
        <v>933</v>
      </c>
    </row>
    <row r="931" spans="1:16">
      <c r="A931" s="59">
        <v>22033</v>
      </c>
      <c r="B931" s="59">
        <v>5</v>
      </c>
      <c r="C931" s="59">
        <v>1</v>
      </c>
      <c r="D931" s="59">
        <v>2</v>
      </c>
      <c r="E931" s="59" t="s">
        <v>79</v>
      </c>
      <c r="F931" s="59">
        <v>4</v>
      </c>
      <c r="G931" s="59">
        <v>0</v>
      </c>
      <c r="H931" s="59">
        <v>3</v>
      </c>
      <c r="I931" s="59">
        <v>14</v>
      </c>
      <c r="J931" s="59">
        <v>5407</v>
      </c>
      <c r="K931" s="78">
        <f>VLOOKUP(jur[[#This Row],[hwycov_id]],cnf[],10,FALSE)</f>
        <v>5407</v>
      </c>
      <c r="L931" s="229">
        <f t="shared" si="42"/>
        <v>0</v>
      </c>
      <c r="M931" s="228">
        <f t="shared" si="43"/>
        <v>0</v>
      </c>
      <c r="N931" s="228">
        <f t="shared" si="44"/>
        <v>0</v>
      </c>
      <c r="O931" s="59" t="e">
        <f>VLOOKUP(jur[[#This Row],[hwycov_id]],check!$A$2:$P$26,16,FALSE)</f>
        <v>#N/A</v>
      </c>
      <c r="P931" s="59">
        <v>934</v>
      </c>
    </row>
    <row r="932" spans="1:16">
      <c r="A932" s="59">
        <v>1780</v>
      </c>
      <c r="B932" s="59">
        <v>4</v>
      </c>
      <c r="C932" s="59">
        <v>1</v>
      </c>
      <c r="D932" s="59">
        <v>2</v>
      </c>
      <c r="E932" s="59" t="s">
        <v>79</v>
      </c>
      <c r="F932" s="59">
        <v>4</v>
      </c>
      <c r="G932" s="59">
        <v>0</v>
      </c>
      <c r="H932" s="59">
        <v>2</v>
      </c>
      <c r="I932" s="59">
        <v>14</v>
      </c>
      <c r="J932" s="59">
        <v>5408</v>
      </c>
      <c r="K932" s="78">
        <f>VLOOKUP(jur[[#This Row],[hwycov_id]],cnf[],10,FALSE)</f>
        <v>5408</v>
      </c>
      <c r="L932" s="229">
        <f t="shared" si="42"/>
        <v>0</v>
      </c>
      <c r="M932" s="228">
        <f t="shared" si="43"/>
        <v>0</v>
      </c>
      <c r="N932" s="228">
        <f t="shared" si="44"/>
        <v>0</v>
      </c>
      <c r="O932" s="59" t="e">
        <f>VLOOKUP(jur[[#This Row],[hwycov_id]],check!$A$2:$P$26,16,FALSE)</f>
        <v>#N/A</v>
      </c>
      <c r="P932" s="59">
        <v>935</v>
      </c>
    </row>
    <row r="933" spans="1:16">
      <c r="A933" s="59">
        <v>18311</v>
      </c>
      <c r="B933" s="59">
        <v>3</v>
      </c>
      <c r="C933" s="59">
        <v>1</v>
      </c>
      <c r="D933" s="59">
        <v>1</v>
      </c>
      <c r="E933" s="59" t="s">
        <v>79</v>
      </c>
      <c r="F933" s="59">
        <v>3</v>
      </c>
      <c r="G933" s="59">
        <v>0</v>
      </c>
      <c r="H933" s="59">
        <v>1</v>
      </c>
      <c r="I933" s="59">
        <v>14</v>
      </c>
      <c r="J933" s="59">
        <v>5449</v>
      </c>
      <c r="K933" s="78">
        <f>VLOOKUP(jur[[#This Row],[hwycov_id]],cnf[],10,FALSE)</f>
        <v>5449</v>
      </c>
      <c r="L933" s="229">
        <f t="shared" si="42"/>
        <v>0</v>
      </c>
      <c r="M933" s="228">
        <f t="shared" si="43"/>
        <v>0</v>
      </c>
      <c r="N933" s="228">
        <f t="shared" si="44"/>
        <v>0</v>
      </c>
      <c r="O933" s="59" t="e">
        <f>VLOOKUP(jur[[#This Row],[hwycov_id]],check!$A$2:$P$26,16,FALSE)</f>
        <v>#N/A</v>
      </c>
      <c r="P933" s="59">
        <v>936</v>
      </c>
    </row>
    <row r="934" spans="1:16">
      <c r="A934" s="59">
        <v>29029</v>
      </c>
      <c r="B934" s="59">
        <v>9</v>
      </c>
      <c r="C934" s="59">
        <v>1</v>
      </c>
      <c r="D934" s="59">
        <v>1</v>
      </c>
      <c r="E934" s="59" t="s">
        <v>78</v>
      </c>
      <c r="F934" s="59">
        <v>2</v>
      </c>
      <c r="G934" s="59">
        <v>0</v>
      </c>
      <c r="H934" s="59">
        <v>2</v>
      </c>
      <c r="I934" s="59">
        <v>14</v>
      </c>
      <c r="J934" s="59">
        <v>5461</v>
      </c>
      <c r="K934" s="78">
        <f>VLOOKUP(jur[[#This Row],[hwycov_id]],cnf[],10,FALSE)</f>
        <v>5461</v>
      </c>
      <c r="L934" s="229">
        <f t="shared" si="42"/>
        <v>0</v>
      </c>
      <c r="M934" s="228">
        <f t="shared" si="43"/>
        <v>0</v>
      </c>
      <c r="N934" s="228">
        <f t="shared" si="44"/>
        <v>0</v>
      </c>
      <c r="O934" s="59" t="e">
        <f>VLOOKUP(jur[[#This Row],[hwycov_id]],check!$A$2:$P$26,16,FALSE)</f>
        <v>#N/A</v>
      </c>
      <c r="P934" s="59">
        <v>937</v>
      </c>
    </row>
    <row r="935" spans="1:16">
      <c r="A935" s="59">
        <v>27982</v>
      </c>
      <c r="B935" s="59">
        <v>9</v>
      </c>
      <c r="C935" s="59">
        <v>1</v>
      </c>
      <c r="D935" s="59">
        <v>1</v>
      </c>
      <c r="E935" s="59" t="s">
        <v>78</v>
      </c>
      <c r="F935" s="59">
        <v>2</v>
      </c>
      <c r="G935" s="59">
        <v>0</v>
      </c>
      <c r="H935" s="59">
        <v>2</v>
      </c>
      <c r="I935" s="59">
        <v>14</v>
      </c>
      <c r="J935" s="59">
        <v>5465</v>
      </c>
      <c r="K935" s="78">
        <f>VLOOKUP(jur[[#This Row],[hwycov_id]],cnf[],10,FALSE)</f>
        <v>5465</v>
      </c>
      <c r="L935" s="229">
        <f t="shared" si="42"/>
        <v>0</v>
      </c>
      <c r="M935" s="228">
        <f t="shared" si="43"/>
        <v>0</v>
      </c>
      <c r="N935" s="228">
        <f t="shared" si="44"/>
        <v>0</v>
      </c>
      <c r="O935" s="59" t="e">
        <f>VLOOKUP(jur[[#This Row],[hwycov_id]],check!$A$2:$P$26,16,FALSE)</f>
        <v>#N/A</v>
      </c>
      <c r="P935" s="59">
        <v>938</v>
      </c>
    </row>
    <row r="936" spans="1:16">
      <c r="A936" s="59">
        <v>23172</v>
      </c>
      <c r="B936" s="59">
        <v>5</v>
      </c>
      <c r="C936" s="59">
        <v>1</v>
      </c>
      <c r="D936" s="59">
        <v>2</v>
      </c>
      <c r="E936" s="59" t="s">
        <v>79</v>
      </c>
      <c r="F936" s="59">
        <v>4</v>
      </c>
      <c r="G936" s="59">
        <v>0</v>
      </c>
      <c r="H936" s="59">
        <v>3</v>
      </c>
      <c r="I936" s="59">
        <v>14</v>
      </c>
      <c r="J936" s="59">
        <v>5470</v>
      </c>
      <c r="K936" s="78">
        <f>VLOOKUP(jur[[#This Row],[hwycov_id]],cnf[],10,FALSE)</f>
        <v>5470</v>
      </c>
      <c r="L936" s="229">
        <f t="shared" si="42"/>
        <v>0</v>
      </c>
      <c r="M936" s="228">
        <f t="shared" si="43"/>
        <v>0</v>
      </c>
      <c r="N936" s="228">
        <f t="shared" si="44"/>
        <v>0</v>
      </c>
      <c r="O936" s="59" t="e">
        <f>VLOOKUP(jur[[#This Row],[hwycov_id]],check!$A$2:$P$26,16,FALSE)</f>
        <v>#N/A</v>
      </c>
      <c r="P936" s="59">
        <v>939</v>
      </c>
    </row>
    <row r="937" spans="1:16">
      <c r="A937" s="59">
        <v>618</v>
      </c>
      <c r="B937" s="59">
        <v>9</v>
      </c>
      <c r="C937" s="59">
        <v>1</v>
      </c>
      <c r="D937" s="59">
        <v>1</v>
      </c>
      <c r="E937" s="59" t="s">
        <v>78</v>
      </c>
      <c r="F937" s="59">
        <v>2</v>
      </c>
      <c r="G937" s="59">
        <v>0</v>
      </c>
      <c r="H937" s="59">
        <v>2</v>
      </c>
      <c r="I937" s="59">
        <v>14</v>
      </c>
      <c r="J937" s="59">
        <v>5522</v>
      </c>
      <c r="K937" s="78">
        <f>VLOOKUP(jur[[#This Row],[hwycov_id]],cnf[],10,FALSE)</f>
        <v>5522</v>
      </c>
      <c r="L937" s="229">
        <f t="shared" si="42"/>
        <v>0</v>
      </c>
      <c r="M937" s="228">
        <f t="shared" si="43"/>
        <v>0</v>
      </c>
      <c r="N937" s="228">
        <f t="shared" si="44"/>
        <v>0</v>
      </c>
      <c r="O937" s="59" t="e">
        <f>VLOOKUP(jur[[#This Row],[hwycov_id]],check!$A$2:$P$26,16,FALSE)</f>
        <v>#N/A</v>
      </c>
      <c r="P937" s="59">
        <v>940</v>
      </c>
    </row>
    <row r="938" spans="1:16">
      <c r="A938" s="59">
        <v>11021</v>
      </c>
      <c r="B938" s="59">
        <v>9</v>
      </c>
      <c r="C938" s="59">
        <v>1</v>
      </c>
      <c r="D938" s="59">
        <v>1</v>
      </c>
      <c r="E938" s="59" t="s">
        <v>78</v>
      </c>
      <c r="F938" s="59">
        <v>2</v>
      </c>
      <c r="G938" s="59">
        <v>0</v>
      </c>
      <c r="H938" s="59">
        <v>2</v>
      </c>
      <c r="I938" s="59">
        <v>14</v>
      </c>
      <c r="J938" s="59">
        <v>5538</v>
      </c>
      <c r="K938" s="78">
        <f>VLOOKUP(jur[[#This Row],[hwycov_id]],cnf[],10,FALSE)</f>
        <v>5538</v>
      </c>
      <c r="L938" s="229">
        <f t="shared" si="42"/>
        <v>0</v>
      </c>
      <c r="M938" s="228">
        <f t="shared" si="43"/>
        <v>0</v>
      </c>
      <c r="N938" s="228">
        <f t="shared" si="44"/>
        <v>0</v>
      </c>
      <c r="O938" s="59" t="e">
        <f>VLOOKUP(jur[[#This Row],[hwycov_id]],check!$A$2:$P$26,16,FALSE)</f>
        <v>#N/A</v>
      </c>
      <c r="P938" s="59">
        <v>941</v>
      </c>
    </row>
    <row r="939" spans="1:16">
      <c r="A939" s="59">
        <v>5375</v>
      </c>
      <c r="B939" s="59">
        <v>5</v>
      </c>
      <c r="C939" s="59">
        <v>1</v>
      </c>
      <c r="D939" s="59">
        <v>2</v>
      </c>
      <c r="E939" s="59" t="s">
        <v>79</v>
      </c>
      <c r="F939" s="59">
        <v>4</v>
      </c>
      <c r="G939" s="59">
        <v>0</v>
      </c>
      <c r="H939" s="59">
        <v>3</v>
      </c>
      <c r="I939" s="59">
        <v>14</v>
      </c>
      <c r="J939" s="59">
        <v>5553</v>
      </c>
      <c r="K939" s="78">
        <f>VLOOKUP(jur[[#This Row],[hwycov_id]],cnf[],10,FALSE)</f>
        <v>5553</v>
      </c>
      <c r="L939" s="229">
        <f t="shared" si="42"/>
        <v>0</v>
      </c>
      <c r="M939" s="228">
        <f t="shared" si="43"/>
        <v>0</v>
      </c>
      <c r="N939" s="228">
        <f t="shared" si="44"/>
        <v>0</v>
      </c>
      <c r="O939" s="59" t="e">
        <f>VLOOKUP(jur[[#This Row],[hwycov_id]],check!$A$2:$P$26,16,FALSE)</f>
        <v>#N/A</v>
      </c>
      <c r="P939" s="59">
        <v>942</v>
      </c>
    </row>
    <row r="940" spans="1:16">
      <c r="A940" s="59">
        <v>2364</v>
      </c>
      <c r="B940" s="59">
        <v>5</v>
      </c>
      <c r="C940" s="59">
        <v>1</v>
      </c>
      <c r="D940" s="59">
        <v>2</v>
      </c>
      <c r="E940" s="59" t="s">
        <v>79</v>
      </c>
      <c r="F940" s="59">
        <v>4</v>
      </c>
      <c r="G940" s="59">
        <v>0</v>
      </c>
      <c r="H940" s="59">
        <v>3</v>
      </c>
      <c r="I940" s="59">
        <v>14</v>
      </c>
      <c r="J940" s="59">
        <v>5602</v>
      </c>
      <c r="K940" s="78">
        <f>VLOOKUP(jur[[#This Row],[hwycov_id]],cnf[],10,FALSE)</f>
        <v>5602</v>
      </c>
      <c r="L940" s="229">
        <f t="shared" si="42"/>
        <v>0</v>
      </c>
      <c r="M940" s="228">
        <f t="shared" si="43"/>
        <v>0</v>
      </c>
      <c r="N940" s="228">
        <f t="shared" si="44"/>
        <v>0</v>
      </c>
      <c r="O940" s="59" t="e">
        <f>VLOOKUP(jur[[#This Row],[hwycov_id]],check!$A$2:$P$26,16,FALSE)</f>
        <v>#N/A</v>
      </c>
      <c r="P940" s="59">
        <v>943</v>
      </c>
    </row>
    <row r="941" spans="1:16">
      <c r="A941" s="59">
        <v>13559</v>
      </c>
      <c r="B941" s="59">
        <v>9</v>
      </c>
      <c r="C941" s="59">
        <v>1</v>
      </c>
      <c r="D941" s="59">
        <v>1</v>
      </c>
      <c r="E941" s="59" t="s">
        <v>78</v>
      </c>
      <c r="F941" s="59">
        <v>2</v>
      </c>
      <c r="G941" s="59">
        <v>0</v>
      </c>
      <c r="H941" s="59">
        <v>6</v>
      </c>
      <c r="I941" s="59">
        <v>14</v>
      </c>
      <c r="J941" s="59">
        <v>5651</v>
      </c>
      <c r="K941" s="78">
        <f>VLOOKUP(jur[[#This Row],[hwycov_id]],cnf[],10,FALSE)</f>
        <v>5651</v>
      </c>
      <c r="L941" s="229">
        <f t="shared" si="42"/>
        <v>0</v>
      </c>
      <c r="M941" s="228">
        <f t="shared" si="43"/>
        <v>0</v>
      </c>
      <c r="N941" s="228">
        <f t="shared" si="44"/>
        <v>0</v>
      </c>
      <c r="O941" s="59" t="e">
        <f>VLOOKUP(jur[[#This Row],[hwycov_id]],check!$A$2:$P$26,16,FALSE)</f>
        <v>#N/A</v>
      </c>
      <c r="P941" s="59">
        <v>944</v>
      </c>
    </row>
    <row r="942" spans="1:16">
      <c r="A942" s="59">
        <v>10990</v>
      </c>
      <c r="B942" s="59">
        <v>9</v>
      </c>
      <c r="C942" s="59">
        <v>1</v>
      </c>
      <c r="D942" s="59">
        <v>1</v>
      </c>
      <c r="E942" s="59" t="s">
        <v>78</v>
      </c>
      <c r="F942" s="59">
        <v>2</v>
      </c>
      <c r="G942" s="59">
        <v>0</v>
      </c>
      <c r="H942" s="59">
        <v>3</v>
      </c>
      <c r="I942" s="59">
        <v>14</v>
      </c>
      <c r="J942" s="59">
        <v>5652</v>
      </c>
      <c r="K942" s="78">
        <f>VLOOKUP(jur[[#This Row],[hwycov_id]],cnf[],10,FALSE)</f>
        <v>5652</v>
      </c>
      <c r="L942" s="229">
        <f t="shared" si="42"/>
        <v>0</v>
      </c>
      <c r="M942" s="228">
        <f t="shared" si="43"/>
        <v>0</v>
      </c>
      <c r="N942" s="228">
        <f t="shared" si="44"/>
        <v>0</v>
      </c>
      <c r="O942" s="59" t="e">
        <f>VLOOKUP(jur[[#This Row],[hwycov_id]],check!$A$2:$P$26,16,FALSE)</f>
        <v>#N/A</v>
      </c>
      <c r="P942" s="59">
        <v>945</v>
      </c>
    </row>
    <row r="943" spans="1:16">
      <c r="A943" s="59">
        <v>28957</v>
      </c>
      <c r="B943" s="59">
        <v>9</v>
      </c>
      <c r="C943" s="59">
        <v>1</v>
      </c>
      <c r="D943" s="59">
        <v>1</v>
      </c>
      <c r="E943" s="59" t="s">
        <v>78</v>
      </c>
      <c r="F943" s="59">
        <v>2</v>
      </c>
      <c r="G943" s="59">
        <v>0</v>
      </c>
      <c r="H943" s="59">
        <v>2</v>
      </c>
      <c r="I943" s="59">
        <v>14</v>
      </c>
      <c r="J943" s="59">
        <v>5654</v>
      </c>
      <c r="K943" s="78">
        <f>VLOOKUP(jur[[#This Row],[hwycov_id]],cnf[],10,FALSE)</f>
        <v>5654</v>
      </c>
      <c r="L943" s="229">
        <f t="shared" si="42"/>
        <v>0</v>
      </c>
      <c r="M943" s="228">
        <f t="shared" si="43"/>
        <v>0</v>
      </c>
      <c r="N943" s="228">
        <f t="shared" si="44"/>
        <v>0</v>
      </c>
      <c r="O943" s="59" t="e">
        <f>VLOOKUP(jur[[#This Row],[hwycov_id]],check!$A$2:$P$26,16,FALSE)</f>
        <v>#N/A</v>
      </c>
      <c r="P943" s="59">
        <v>946</v>
      </c>
    </row>
    <row r="944" spans="1:16">
      <c r="A944" s="59">
        <v>8443</v>
      </c>
      <c r="B944" s="59">
        <v>5</v>
      </c>
      <c r="C944" s="59">
        <v>1</v>
      </c>
      <c r="D944" s="59">
        <v>2</v>
      </c>
      <c r="E944" s="59" t="s">
        <v>79</v>
      </c>
      <c r="F944" s="59">
        <v>4</v>
      </c>
      <c r="G944" s="59">
        <v>0</v>
      </c>
      <c r="H944" s="59">
        <v>3</v>
      </c>
      <c r="I944" s="59">
        <v>14</v>
      </c>
      <c r="J944" s="59">
        <v>5681</v>
      </c>
      <c r="K944" s="78">
        <f>VLOOKUP(jur[[#This Row],[hwycov_id]],cnf[],10,FALSE)</f>
        <v>5681</v>
      </c>
      <c r="L944" s="229">
        <f t="shared" si="42"/>
        <v>0</v>
      </c>
      <c r="M944" s="228">
        <f t="shared" si="43"/>
        <v>0</v>
      </c>
      <c r="N944" s="228">
        <f t="shared" si="44"/>
        <v>0</v>
      </c>
      <c r="O944" s="59" t="e">
        <f>VLOOKUP(jur[[#This Row],[hwycov_id]],check!$A$2:$P$26,16,FALSE)</f>
        <v>#N/A</v>
      </c>
      <c r="P944" s="59">
        <v>947</v>
      </c>
    </row>
    <row r="945" spans="1:16">
      <c r="A945" s="59">
        <v>1216</v>
      </c>
      <c r="B945" s="59">
        <v>5</v>
      </c>
      <c r="C945" s="59">
        <v>1</v>
      </c>
      <c r="D945" s="59">
        <v>2</v>
      </c>
      <c r="E945" s="59" t="s">
        <v>79</v>
      </c>
      <c r="F945" s="59">
        <v>4</v>
      </c>
      <c r="G945" s="59">
        <v>0</v>
      </c>
      <c r="H945" s="59">
        <v>3</v>
      </c>
      <c r="I945" s="59">
        <v>14</v>
      </c>
      <c r="J945" s="59">
        <v>5720</v>
      </c>
      <c r="K945" s="78">
        <f>VLOOKUP(jur[[#This Row],[hwycov_id]],cnf[],10,FALSE)</f>
        <v>5720</v>
      </c>
      <c r="L945" s="229">
        <f t="shared" si="42"/>
        <v>0</v>
      </c>
      <c r="M945" s="228">
        <f t="shared" si="43"/>
        <v>0</v>
      </c>
      <c r="N945" s="228">
        <f t="shared" si="44"/>
        <v>0</v>
      </c>
      <c r="O945" s="59" t="e">
        <f>VLOOKUP(jur[[#This Row],[hwycov_id]],check!$A$2:$P$26,16,FALSE)</f>
        <v>#N/A</v>
      </c>
      <c r="P945" s="59">
        <v>948</v>
      </c>
    </row>
    <row r="946" spans="1:16">
      <c r="A946" s="59">
        <v>19452</v>
      </c>
      <c r="B946" s="59">
        <v>5</v>
      </c>
      <c r="C946" s="59">
        <v>1</v>
      </c>
      <c r="D946" s="59">
        <v>2</v>
      </c>
      <c r="E946" s="59" t="s">
        <v>79</v>
      </c>
      <c r="F946" s="59">
        <v>4</v>
      </c>
      <c r="G946" s="59">
        <v>0</v>
      </c>
      <c r="H946" s="59">
        <v>3</v>
      </c>
      <c r="I946" s="59">
        <v>14</v>
      </c>
      <c r="J946" s="59">
        <v>5725</v>
      </c>
      <c r="K946" s="78">
        <f>VLOOKUP(jur[[#This Row],[hwycov_id]],cnf[],10,FALSE)</f>
        <v>5725</v>
      </c>
      <c r="L946" s="229">
        <f t="shared" si="42"/>
        <v>0</v>
      </c>
      <c r="M946" s="228">
        <f t="shared" si="43"/>
        <v>0</v>
      </c>
      <c r="N946" s="228">
        <f t="shared" si="44"/>
        <v>0</v>
      </c>
      <c r="O946" s="59" t="e">
        <f>VLOOKUP(jur[[#This Row],[hwycov_id]],check!$A$2:$P$26,16,FALSE)</f>
        <v>#N/A</v>
      </c>
      <c r="P946" s="59">
        <v>949</v>
      </c>
    </row>
    <row r="947" spans="1:16">
      <c r="A947" s="59">
        <v>10934</v>
      </c>
      <c r="B947" s="59">
        <v>9</v>
      </c>
      <c r="C947" s="59">
        <v>1</v>
      </c>
      <c r="D947" s="59">
        <v>1</v>
      </c>
      <c r="E947" s="59" t="s">
        <v>78</v>
      </c>
      <c r="F947" s="59">
        <v>2</v>
      </c>
      <c r="G947" s="59">
        <v>0</v>
      </c>
      <c r="H947" s="59">
        <v>3</v>
      </c>
      <c r="I947" s="59">
        <v>14</v>
      </c>
      <c r="J947" s="59">
        <v>5738</v>
      </c>
      <c r="K947" s="78">
        <f>VLOOKUP(jur[[#This Row],[hwycov_id]],cnf[],10,FALSE)</f>
        <v>5738</v>
      </c>
      <c r="L947" s="229">
        <f t="shared" si="42"/>
        <v>0</v>
      </c>
      <c r="M947" s="228">
        <f t="shared" si="43"/>
        <v>0</v>
      </c>
      <c r="N947" s="228">
        <f t="shared" si="44"/>
        <v>0</v>
      </c>
      <c r="O947" s="59" t="e">
        <f>VLOOKUP(jur[[#This Row],[hwycov_id]],check!$A$2:$P$26,16,FALSE)</f>
        <v>#N/A</v>
      </c>
      <c r="P947" s="59">
        <v>950</v>
      </c>
    </row>
    <row r="948" spans="1:16">
      <c r="A948" s="59">
        <v>4304</v>
      </c>
      <c r="B948" s="59">
        <v>5</v>
      </c>
      <c r="C948" s="59">
        <v>1</v>
      </c>
      <c r="D948" s="59">
        <v>2</v>
      </c>
      <c r="E948" s="59" t="s">
        <v>79</v>
      </c>
      <c r="F948" s="59">
        <v>4</v>
      </c>
      <c r="G948" s="59">
        <v>0</v>
      </c>
      <c r="H948" s="59">
        <v>2</v>
      </c>
      <c r="I948" s="59">
        <v>14</v>
      </c>
      <c r="J948" s="59">
        <v>5740</v>
      </c>
      <c r="K948" s="78">
        <f>VLOOKUP(jur[[#This Row],[hwycov_id]],cnf[],10,FALSE)</f>
        <v>5740</v>
      </c>
      <c r="L948" s="229">
        <f t="shared" si="42"/>
        <v>0</v>
      </c>
      <c r="M948" s="228">
        <f t="shared" si="43"/>
        <v>0</v>
      </c>
      <c r="N948" s="228">
        <f t="shared" si="44"/>
        <v>0</v>
      </c>
      <c r="O948" s="59" t="e">
        <f>VLOOKUP(jur[[#This Row],[hwycov_id]],check!$A$2:$P$26,16,FALSE)</f>
        <v>#N/A</v>
      </c>
      <c r="P948" s="59">
        <v>951</v>
      </c>
    </row>
    <row r="949" spans="1:16">
      <c r="A949" s="59">
        <v>20104</v>
      </c>
      <c r="B949" s="59">
        <v>5</v>
      </c>
      <c r="C949" s="59">
        <v>1</v>
      </c>
      <c r="D949" s="59">
        <v>2</v>
      </c>
      <c r="E949" s="59" t="s">
        <v>79</v>
      </c>
      <c r="F949" s="59">
        <v>4</v>
      </c>
      <c r="G949" s="59">
        <v>0</v>
      </c>
      <c r="H949" s="59">
        <v>3</v>
      </c>
      <c r="I949" s="59">
        <v>14</v>
      </c>
      <c r="J949" s="59">
        <v>5767</v>
      </c>
      <c r="K949" s="78">
        <f>VLOOKUP(jur[[#This Row],[hwycov_id]],cnf[],10,FALSE)</f>
        <v>5767</v>
      </c>
      <c r="L949" s="229">
        <f t="shared" si="42"/>
        <v>0</v>
      </c>
      <c r="M949" s="228">
        <f t="shared" si="43"/>
        <v>0</v>
      </c>
      <c r="N949" s="228">
        <f t="shared" si="44"/>
        <v>0</v>
      </c>
      <c r="O949" s="59" t="e">
        <f>VLOOKUP(jur[[#This Row],[hwycov_id]],check!$A$2:$P$26,16,FALSE)</f>
        <v>#N/A</v>
      </c>
      <c r="P949" s="59">
        <v>952</v>
      </c>
    </row>
    <row r="950" spans="1:16">
      <c r="A950" s="59">
        <v>2122</v>
      </c>
      <c r="B950" s="59">
        <v>5</v>
      </c>
      <c r="C950" s="59">
        <v>1</v>
      </c>
      <c r="D950" s="59">
        <v>1</v>
      </c>
      <c r="E950" s="59" t="s">
        <v>79</v>
      </c>
      <c r="F950" s="59">
        <v>4</v>
      </c>
      <c r="G950" s="59">
        <v>0</v>
      </c>
      <c r="H950" s="59">
        <v>2</v>
      </c>
      <c r="I950" s="59">
        <v>14</v>
      </c>
      <c r="J950" s="59">
        <v>5768</v>
      </c>
      <c r="K950" s="78">
        <f>VLOOKUP(jur[[#This Row],[hwycov_id]],cnf[],10,FALSE)</f>
        <v>5768</v>
      </c>
      <c r="L950" s="229">
        <f t="shared" si="42"/>
        <v>0</v>
      </c>
      <c r="M950" s="228">
        <f t="shared" si="43"/>
        <v>0</v>
      </c>
      <c r="N950" s="228">
        <f t="shared" si="44"/>
        <v>0</v>
      </c>
      <c r="O950" s="59" t="e">
        <f>VLOOKUP(jur[[#This Row],[hwycov_id]],check!$A$2:$P$26,16,FALSE)</f>
        <v>#N/A</v>
      </c>
      <c r="P950" s="59">
        <v>953</v>
      </c>
    </row>
    <row r="951" spans="1:16">
      <c r="A951" s="59">
        <v>10880</v>
      </c>
      <c r="B951" s="59">
        <v>9</v>
      </c>
      <c r="C951" s="59">
        <v>1</v>
      </c>
      <c r="D951" s="59">
        <v>1</v>
      </c>
      <c r="E951" s="59" t="s">
        <v>78</v>
      </c>
      <c r="F951" s="59">
        <v>2</v>
      </c>
      <c r="G951" s="59">
        <v>0</v>
      </c>
      <c r="H951" s="59">
        <v>3</v>
      </c>
      <c r="I951" s="59">
        <v>14</v>
      </c>
      <c r="J951" s="59">
        <v>5781</v>
      </c>
      <c r="K951" s="78">
        <f>VLOOKUP(jur[[#This Row],[hwycov_id]],cnf[],10,FALSE)</f>
        <v>5781</v>
      </c>
      <c r="L951" s="229">
        <f t="shared" si="42"/>
        <v>0</v>
      </c>
      <c r="M951" s="228">
        <f t="shared" si="43"/>
        <v>0</v>
      </c>
      <c r="N951" s="228">
        <f t="shared" si="44"/>
        <v>0</v>
      </c>
      <c r="O951" s="59" t="e">
        <f>VLOOKUP(jur[[#This Row],[hwycov_id]],check!$A$2:$P$26,16,FALSE)</f>
        <v>#N/A</v>
      </c>
      <c r="P951" s="59">
        <v>954</v>
      </c>
    </row>
    <row r="952" spans="1:16">
      <c r="A952" s="59">
        <v>6609</v>
      </c>
      <c r="B952" s="59">
        <v>5</v>
      </c>
      <c r="C952" s="59">
        <v>1</v>
      </c>
      <c r="D952" s="59">
        <v>2</v>
      </c>
      <c r="E952" s="59" t="s">
        <v>79</v>
      </c>
      <c r="F952" s="59">
        <v>4</v>
      </c>
      <c r="G952" s="59">
        <v>0</v>
      </c>
      <c r="H952" s="59">
        <v>2</v>
      </c>
      <c r="I952" s="59">
        <v>14</v>
      </c>
      <c r="J952" s="59">
        <v>5783</v>
      </c>
      <c r="K952" s="78">
        <f>VLOOKUP(jur[[#This Row],[hwycov_id]],cnf[],10,FALSE)</f>
        <v>5783</v>
      </c>
      <c r="L952" s="229">
        <f t="shared" si="42"/>
        <v>0</v>
      </c>
      <c r="M952" s="228">
        <f t="shared" si="43"/>
        <v>0</v>
      </c>
      <c r="N952" s="228">
        <f t="shared" si="44"/>
        <v>0</v>
      </c>
      <c r="O952" s="59" t="e">
        <f>VLOOKUP(jur[[#This Row],[hwycov_id]],check!$A$2:$P$26,16,FALSE)</f>
        <v>#N/A</v>
      </c>
      <c r="P952" s="59">
        <v>955</v>
      </c>
    </row>
    <row r="953" spans="1:16">
      <c r="A953" s="59">
        <v>28860</v>
      </c>
      <c r="B953" s="59">
        <v>9</v>
      </c>
      <c r="C953" s="59">
        <v>1</v>
      </c>
      <c r="D953" s="59">
        <v>1</v>
      </c>
      <c r="E953" s="59" t="s">
        <v>78</v>
      </c>
      <c r="F953" s="59">
        <v>2</v>
      </c>
      <c r="G953" s="59">
        <v>0</v>
      </c>
      <c r="H953" s="59">
        <v>3</v>
      </c>
      <c r="I953" s="59">
        <v>14</v>
      </c>
      <c r="J953" s="59">
        <v>5786</v>
      </c>
      <c r="K953" s="78">
        <f>VLOOKUP(jur[[#This Row],[hwycov_id]],cnf[],10,FALSE)</f>
        <v>5786</v>
      </c>
      <c r="L953" s="229">
        <f t="shared" si="42"/>
        <v>0</v>
      </c>
      <c r="M953" s="228">
        <f t="shared" si="43"/>
        <v>0</v>
      </c>
      <c r="N953" s="228">
        <f t="shared" si="44"/>
        <v>0</v>
      </c>
      <c r="O953" s="59" t="e">
        <f>VLOOKUP(jur[[#This Row],[hwycov_id]],check!$A$2:$P$26,16,FALSE)</f>
        <v>#N/A</v>
      </c>
      <c r="P953" s="59">
        <v>956</v>
      </c>
    </row>
    <row r="954" spans="1:16">
      <c r="A954" s="59">
        <v>8235</v>
      </c>
      <c r="B954" s="59">
        <v>5</v>
      </c>
      <c r="C954" s="59">
        <v>1</v>
      </c>
      <c r="D954" s="59">
        <v>2</v>
      </c>
      <c r="E954" s="59" t="s">
        <v>79</v>
      </c>
      <c r="F954" s="59">
        <v>4</v>
      </c>
      <c r="G954" s="59">
        <v>0</v>
      </c>
      <c r="H954" s="59">
        <v>2</v>
      </c>
      <c r="I954" s="59">
        <v>14</v>
      </c>
      <c r="J954" s="59">
        <v>5797</v>
      </c>
      <c r="K954" s="78">
        <f>VLOOKUP(jur[[#This Row],[hwycov_id]],cnf[],10,FALSE)</f>
        <v>5797</v>
      </c>
      <c r="L954" s="229">
        <f t="shared" si="42"/>
        <v>0</v>
      </c>
      <c r="M954" s="228">
        <f t="shared" si="43"/>
        <v>0</v>
      </c>
      <c r="N954" s="228">
        <f t="shared" si="44"/>
        <v>0</v>
      </c>
      <c r="O954" s="59" t="e">
        <f>VLOOKUP(jur[[#This Row],[hwycov_id]],check!$A$2:$P$26,16,FALSE)</f>
        <v>#N/A</v>
      </c>
      <c r="P954" s="59">
        <v>957</v>
      </c>
    </row>
    <row r="955" spans="1:16">
      <c r="A955" s="59">
        <v>9951</v>
      </c>
      <c r="B955" s="59">
        <v>4</v>
      </c>
      <c r="C955" s="59">
        <v>1</v>
      </c>
      <c r="D955" s="59">
        <v>2</v>
      </c>
      <c r="E955" s="59" t="s">
        <v>79</v>
      </c>
      <c r="F955" s="59">
        <v>4</v>
      </c>
      <c r="G955" s="59">
        <v>0</v>
      </c>
      <c r="H955" s="59">
        <v>4</v>
      </c>
      <c r="I955" s="59">
        <v>14</v>
      </c>
      <c r="J955" s="59">
        <v>5808</v>
      </c>
      <c r="K955" s="78">
        <f>VLOOKUP(jur[[#This Row],[hwycov_id]],cnf[],10,FALSE)</f>
        <v>5808</v>
      </c>
      <c r="L955" s="229">
        <f t="shared" si="42"/>
        <v>0</v>
      </c>
      <c r="M955" s="228">
        <f t="shared" si="43"/>
        <v>0</v>
      </c>
      <c r="N955" s="228">
        <f t="shared" si="44"/>
        <v>0</v>
      </c>
      <c r="O955" s="59" t="e">
        <f>VLOOKUP(jur[[#This Row],[hwycov_id]],check!$A$2:$P$26,16,FALSE)</f>
        <v>#N/A</v>
      </c>
      <c r="P955" s="59">
        <v>958</v>
      </c>
    </row>
    <row r="956" spans="1:16">
      <c r="A956" s="59">
        <v>249</v>
      </c>
      <c r="B956" s="59">
        <v>7</v>
      </c>
      <c r="C956" s="59">
        <v>1</v>
      </c>
      <c r="D956" s="59">
        <v>2</v>
      </c>
      <c r="E956" s="59" t="s">
        <v>79</v>
      </c>
      <c r="F956" s="59">
        <v>4</v>
      </c>
      <c r="G956" s="59">
        <v>0</v>
      </c>
      <c r="H956" s="59">
        <v>2</v>
      </c>
      <c r="I956" s="59">
        <v>14</v>
      </c>
      <c r="J956" s="59">
        <v>5824</v>
      </c>
      <c r="K956" s="78">
        <f>VLOOKUP(jur[[#This Row],[hwycov_id]],cnf[],10,FALSE)</f>
        <v>5824</v>
      </c>
      <c r="L956" s="229">
        <f t="shared" si="42"/>
        <v>0</v>
      </c>
      <c r="M956" s="228">
        <f t="shared" si="43"/>
        <v>0</v>
      </c>
      <c r="N956" s="228">
        <f t="shared" si="44"/>
        <v>0</v>
      </c>
      <c r="O956" s="59" t="e">
        <f>VLOOKUP(jur[[#This Row],[hwycov_id]],check!$A$2:$P$26,16,FALSE)</f>
        <v>#N/A</v>
      </c>
      <c r="P956" s="59">
        <v>959</v>
      </c>
    </row>
    <row r="957" spans="1:16">
      <c r="A957" s="59">
        <v>18435</v>
      </c>
      <c r="B957" s="59">
        <v>4</v>
      </c>
      <c r="C957" s="59">
        <v>1</v>
      </c>
      <c r="D957" s="59">
        <v>1</v>
      </c>
      <c r="E957" s="59" t="s">
        <v>79</v>
      </c>
      <c r="F957" s="59">
        <v>4</v>
      </c>
      <c r="G957" s="59">
        <v>0</v>
      </c>
      <c r="H957" s="59">
        <v>1</v>
      </c>
      <c r="I957" s="59">
        <v>14</v>
      </c>
      <c r="J957" s="59">
        <v>5830</v>
      </c>
      <c r="K957" s="78">
        <f>VLOOKUP(jur[[#This Row],[hwycov_id]],cnf[],10,FALSE)</f>
        <v>5830</v>
      </c>
      <c r="L957" s="229">
        <f t="shared" si="42"/>
        <v>0</v>
      </c>
      <c r="M957" s="228">
        <f t="shared" si="43"/>
        <v>0</v>
      </c>
      <c r="N957" s="228">
        <f t="shared" si="44"/>
        <v>0</v>
      </c>
      <c r="O957" s="59" t="e">
        <f>VLOOKUP(jur[[#This Row],[hwycov_id]],check!$A$2:$P$26,16,FALSE)</f>
        <v>#N/A</v>
      </c>
      <c r="P957" s="59">
        <v>960</v>
      </c>
    </row>
    <row r="958" spans="1:16">
      <c r="A958" s="59">
        <v>2629</v>
      </c>
      <c r="B958" s="59">
        <v>3</v>
      </c>
      <c r="C958" s="59">
        <v>1</v>
      </c>
      <c r="D958" s="59">
        <v>1</v>
      </c>
      <c r="E958" s="59" t="s">
        <v>79</v>
      </c>
      <c r="F958" s="59">
        <v>3</v>
      </c>
      <c r="G958" s="59">
        <v>0</v>
      </c>
      <c r="H958" s="59">
        <v>2</v>
      </c>
      <c r="I958" s="59">
        <v>14</v>
      </c>
      <c r="J958" s="59">
        <v>5859</v>
      </c>
      <c r="K958" s="78">
        <f>VLOOKUP(jur[[#This Row],[hwycov_id]],cnf[],10,FALSE)</f>
        <v>5859</v>
      </c>
      <c r="L958" s="229">
        <f t="shared" si="42"/>
        <v>0</v>
      </c>
      <c r="M958" s="228">
        <f t="shared" si="43"/>
        <v>0</v>
      </c>
      <c r="N958" s="228">
        <f t="shared" si="44"/>
        <v>0</v>
      </c>
      <c r="O958" s="59" t="e">
        <f>VLOOKUP(jur[[#This Row],[hwycov_id]],check!$A$2:$P$26,16,FALSE)</f>
        <v>#N/A</v>
      </c>
      <c r="P958" s="59">
        <v>961</v>
      </c>
    </row>
    <row r="959" spans="1:16">
      <c r="A959" s="59">
        <v>14622</v>
      </c>
      <c r="B959" s="59">
        <v>9</v>
      </c>
      <c r="C959" s="59">
        <v>1</v>
      </c>
      <c r="D959" s="59">
        <v>1</v>
      </c>
      <c r="E959" s="59" t="s">
        <v>78</v>
      </c>
      <c r="F959" s="59">
        <v>2</v>
      </c>
      <c r="G959" s="59">
        <v>0</v>
      </c>
      <c r="H959" s="59">
        <v>3</v>
      </c>
      <c r="I959" s="59">
        <v>14</v>
      </c>
      <c r="J959" s="59">
        <v>5880</v>
      </c>
      <c r="K959" s="78">
        <f>VLOOKUP(jur[[#This Row],[hwycov_id]],cnf[],10,FALSE)</f>
        <v>5880</v>
      </c>
      <c r="L959" s="229">
        <f t="shared" si="42"/>
        <v>0</v>
      </c>
      <c r="M959" s="228">
        <f t="shared" si="43"/>
        <v>0</v>
      </c>
      <c r="N959" s="228">
        <f t="shared" si="44"/>
        <v>0</v>
      </c>
      <c r="O959" s="59" t="e">
        <f>VLOOKUP(jur[[#This Row],[hwycov_id]],check!$A$2:$P$26,16,FALSE)</f>
        <v>#N/A</v>
      </c>
      <c r="P959" s="59">
        <v>962</v>
      </c>
    </row>
    <row r="960" spans="1:16">
      <c r="A960" s="59">
        <v>2218</v>
      </c>
      <c r="B960" s="59">
        <v>5</v>
      </c>
      <c r="C960" s="59">
        <v>1</v>
      </c>
      <c r="D960" s="59">
        <v>2</v>
      </c>
      <c r="E960" s="59" t="s">
        <v>79</v>
      </c>
      <c r="F960" s="59">
        <v>4</v>
      </c>
      <c r="G960" s="59">
        <v>0</v>
      </c>
      <c r="H960" s="59">
        <v>2</v>
      </c>
      <c r="I960" s="59">
        <v>14</v>
      </c>
      <c r="J960" s="59">
        <v>5881</v>
      </c>
      <c r="K960" s="78">
        <f>VLOOKUP(jur[[#This Row],[hwycov_id]],cnf[],10,FALSE)</f>
        <v>5881</v>
      </c>
      <c r="L960" s="229">
        <f t="shared" si="42"/>
        <v>0</v>
      </c>
      <c r="M960" s="228">
        <f t="shared" si="43"/>
        <v>0</v>
      </c>
      <c r="N960" s="228">
        <f t="shared" si="44"/>
        <v>0</v>
      </c>
      <c r="O960" s="59" t="e">
        <f>VLOOKUP(jur[[#This Row],[hwycov_id]],check!$A$2:$P$26,16,FALSE)</f>
        <v>#N/A</v>
      </c>
      <c r="P960" s="59">
        <v>963</v>
      </c>
    </row>
    <row r="961" spans="1:16">
      <c r="A961" s="59">
        <v>1069</v>
      </c>
      <c r="B961" s="59">
        <v>5</v>
      </c>
      <c r="C961" s="59">
        <v>1</v>
      </c>
      <c r="D961" s="59">
        <v>2</v>
      </c>
      <c r="E961" s="59" t="s">
        <v>79</v>
      </c>
      <c r="F961" s="59">
        <v>4</v>
      </c>
      <c r="G961" s="59">
        <v>0</v>
      </c>
      <c r="H961" s="59">
        <v>2</v>
      </c>
      <c r="I961" s="59">
        <v>14</v>
      </c>
      <c r="J961" s="59">
        <v>5894</v>
      </c>
      <c r="K961" s="78">
        <f>VLOOKUP(jur[[#This Row],[hwycov_id]],cnf[],10,FALSE)</f>
        <v>5894</v>
      </c>
      <c r="L961" s="229">
        <f t="shared" si="42"/>
        <v>0</v>
      </c>
      <c r="M961" s="228">
        <f t="shared" si="43"/>
        <v>0</v>
      </c>
      <c r="N961" s="228">
        <f t="shared" si="44"/>
        <v>0</v>
      </c>
      <c r="O961" s="59" t="e">
        <f>VLOOKUP(jur[[#This Row],[hwycov_id]],check!$A$2:$P$26,16,FALSE)</f>
        <v>#N/A</v>
      </c>
      <c r="P961" s="59">
        <v>964</v>
      </c>
    </row>
    <row r="962" spans="1:16">
      <c r="A962" s="59">
        <v>31274</v>
      </c>
      <c r="B962" s="59">
        <v>3</v>
      </c>
      <c r="C962" s="59">
        <v>1</v>
      </c>
      <c r="D962" s="59">
        <v>2</v>
      </c>
      <c r="E962" s="59" t="s">
        <v>79</v>
      </c>
      <c r="F962" s="59">
        <v>3</v>
      </c>
      <c r="G962" s="59">
        <v>0</v>
      </c>
      <c r="H962" s="59">
        <v>2</v>
      </c>
      <c r="I962" s="59">
        <v>14</v>
      </c>
      <c r="J962" s="59">
        <v>5896</v>
      </c>
      <c r="K962" s="78">
        <f>VLOOKUP(jur[[#This Row],[hwycov_id]],cnf[],10,FALSE)</f>
        <v>5896</v>
      </c>
      <c r="L962" s="229">
        <f t="shared" ref="L962:L1025" si="45">K962/J962-1</f>
        <v>0</v>
      </c>
      <c r="M962" s="228">
        <f t="shared" ref="M962:M1025" si="46">K962-J962</f>
        <v>0</v>
      </c>
      <c r="N962" s="228">
        <f t="shared" ref="N962:N1025" si="47">POWER(M962,2)</f>
        <v>0</v>
      </c>
      <c r="O962" s="59" t="e">
        <f>VLOOKUP(jur[[#This Row],[hwycov_id]],check!$A$2:$P$26,16,FALSE)</f>
        <v>#N/A</v>
      </c>
      <c r="P962" s="59">
        <v>965</v>
      </c>
    </row>
    <row r="963" spans="1:16">
      <c r="A963" s="59">
        <v>8257</v>
      </c>
      <c r="B963" s="59">
        <v>3</v>
      </c>
      <c r="C963" s="59">
        <v>1</v>
      </c>
      <c r="D963" s="59">
        <v>2</v>
      </c>
      <c r="E963" s="59" t="s">
        <v>79</v>
      </c>
      <c r="F963" s="59">
        <v>3</v>
      </c>
      <c r="G963" s="59">
        <v>0</v>
      </c>
      <c r="H963" s="59">
        <v>4</v>
      </c>
      <c r="I963" s="59">
        <v>14</v>
      </c>
      <c r="J963" s="59">
        <v>5904</v>
      </c>
      <c r="K963" s="78">
        <f>VLOOKUP(jur[[#This Row],[hwycov_id]],cnf[],10,FALSE)</f>
        <v>5904</v>
      </c>
      <c r="L963" s="229">
        <f t="shared" si="45"/>
        <v>0</v>
      </c>
      <c r="M963" s="228">
        <f t="shared" si="46"/>
        <v>0</v>
      </c>
      <c r="N963" s="228">
        <f t="shared" si="47"/>
        <v>0</v>
      </c>
      <c r="O963" s="59" t="e">
        <f>VLOOKUP(jur[[#This Row],[hwycov_id]],check!$A$2:$P$26,16,FALSE)</f>
        <v>#N/A</v>
      </c>
      <c r="P963" s="59">
        <v>966</v>
      </c>
    </row>
    <row r="964" spans="1:16">
      <c r="A964" s="59">
        <v>27461</v>
      </c>
      <c r="B964" s="59">
        <v>5</v>
      </c>
      <c r="C964" s="59">
        <v>1</v>
      </c>
      <c r="D964" s="59">
        <v>2</v>
      </c>
      <c r="E964" s="59" t="s">
        <v>79</v>
      </c>
      <c r="F964" s="59">
        <v>4</v>
      </c>
      <c r="G964" s="59">
        <v>0</v>
      </c>
      <c r="H964" s="59">
        <v>3</v>
      </c>
      <c r="I964" s="59">
        <v>14</v>
      </c>
      <c r="J964" s="59">
        <v>5908</v>
      </c>
      <c r="K964" s="78">
        <f>VLOOKUP(jur[[#This Row],[hwycov_id]],cnf[],10,FALSE)</f>
        <v>5908</v>
      </c>
      <c r="L964" s="229">
        <f t="shared" si="45"/>
        <v>0</v>
      </c>
      <c r="M964" s="228">
        <f t="shared" si="46"/>
        <v>0</v>
      </c>
      <c r="N964" s="228">
        <f t="shared" si="47"/>
        <v>0</v>
      </c>
      <c r="O964" s="59" t="e">
        <f>VLOOKUP(jur[[#This Row],[hwycov_id]],check!$A$2:$P$26,16,FALSE)</f>
        <v>#N/A</v>
      </c>
      <c r="P964" s="59">
        <v>967</v>
      </c>
    </row>
    <row r="965" spans="1:16">
      <c r="A965" s="59">
        <v>14621</v>
      </c>
      <c r="B965" s="59">
        <v>9</v>
      </c>
      <c r="C965" s="59">
        <v>1</v>
      </c>
      <c r="D965" s="59">
        <v>1</v>
      </c>
      <c r="E965" s="59" t="s">
        <v>78</v>
      </c>
      <c r="F965" s="59">
        <v>2</v>
      </c>
      <c r="G965" s="59">
        <v>0</v>
      </c>
      <c r="H965" s="59">
        <v>3</v>
      </c>
      <c r="I965" s="59">
        <v>14</v>
      </c>
      <c r="J965" s="59">
        <v>5910</v>
      </c>
      <c r="K965" s="78">
        <f>VLOOKUP(jur[[#This Row],[hwycov_id]],cnf[],10,FALSE)</f>
        <v>5910</v>
      </c>
      <c r="L965" s="229">
        <f t="shared" si="45"/>
        <v>0</v>
      </c>
      <c r="M965" s="228">
        <f t="shared" si="46"/>
        <v>0</v>
      </c>
      <c r="N965" s="228">
        <f t="shared" si="47"/>
        <v>0</v>
      </c>
      <c r="O965" s="59" t="e">
        <f>VLOOKUP(jur[[#This Row],[hwycov_id]],check!$A$2:$P$26,16,FALSE)</f>
        <v>#N/A</v>
      </c>
      <c r="P965" s="59">
        <v>968</v>
      </c>
    </row>
    <row r="966" spans="1:16">
      <c r="A966" s="59">
        <v>14626</v>
      </c>
      <c r="B966" s="59">
        <v>9</v>
      </c>
      <c r="C966" s="59">
        <v>1</v>
      </c>
      <c r="D966" s="59">
        <v>1</v>
      </c>
      <c r="E966" s="59" t="s">
        <v>78</v>
      </c>
      <c r="F966" s="59">
        <v>2</v>
      </c>
      <c r="G966" s="59">
        <v>0</v>
      </c>
      <c r="H966" s="59">
        <v>3</v>
      </c>
      <c r="I966" s="59">
        <v>14</v>
      </c>
      <c r="J966" s="59">
        <v>5936</v>
      </c>
      <c r="K966" s="78">
        <f>VLOOKUP(jur[[#This Row],[hwycov_id]],cnf[],10,FALSE)</f>
        <v>5936</v>
      </c>
      <c r="L966" s="229">
        <f t="shared" si="45"/>
        <v>0</v>
      </c>
      <c r="M966" s="228">
        <f t="shared" si="46"/>
        <v>0</v>
      </c>
      <c r="N966" s="228">
        <f t="shared" si="47"/>
        <v>0</v>
      </c>
      <c r="O966" s="59" t="e">
        <f>VLOOKUP(jur[[#This Row],[hwycov_id]],check!$A$2:$P$26,16,FALSE)</f>
        <v>#N/A</v>
      </c>
      <c r="P966" s="59">
        <v>969</v>
      </c>
    </row>
    <row r="967" spans="1:16">
      <c r="A967" s="59">
        <v>19757</v>
      </c>
      <c r="B967" s="59">
        <v>4</v>
      </c>
      <c r="C967" s="59">
        <v>1</v>
      </c>
      <c r="D967" s="59">
        <v>2</v>
      </c>
      <c r="E967" s="59" t="s">
        <v>79</v>
      </c>
      <c r="F967" s="59">
        <v>4</v>
      </c>
      <c r="G967" s="59">
        <v>0</v>
      </c>
      <c r="H967" s="59">
        <v>2</v>
      </c>
      <c r="I967" s="59">
        <v>14</v>
      </c>
      <c r="J967" s="59">
        <v>5972</v>
      </c>
      <c r="K967" s="78">
        <f>VLOOKUP(jur[[#This Row],[hwycov_id]],cnf[],10,FALSE)</f>
        <v>5972</v>
      </c>
      <c r="L967" s="229">
        <f t="shared" si="45"/>
        <v>0</v>
      </c>
      <c r="M967" s="228">
        <f t="shared" si="46"/>
        <v>0</v>
      </c>
      <c r="N967" s="228">
        <f t="shared" si="47"/>
        <v>0</v>
      </c>
      <c r="O967" s="59" t="e">
        <f>VLOOKUP(jur[[#This Row],[hwycov_id]],check!$A$2:$P$26,16,FALSE)</f>
        <v>#N/A</v>
      </c>
      <c r="P967" s="59">
        <v>970</v>
      </c>
    </row>
    <row r="968" spans="1:16">
      <c r="A968" s="59">
        <v>23078</v>
      </c>
      <c r="B968" s="59">
        <v>5</v>
      </c>
      <c r="C968" s="59">
        <v>1</v>
      </c>
      <c r="D968" s="59">
        <v>2</v>
      </c>
      <c r="E968" s="59" t="s">
        <v>79</v>
      </c>
      <c r="F968" s="59">
        <v>4</v>
      </c>
      <c r="G968" s="59">
        <v>0</v>
      </c>
      <c r="H968" s="59">
        <v>3</v>
      </c>
      <c r="I968" s="59">
        <v>14</v>
      </c>
      <c r="J968" s="59">
        <v>5977</v>
      </c>
      <c r="K968" s="78">
        <f>VLOOKUP(jur[[#This Row],[hwycov_id]],cnf[],10,FALSE)</f>
        <v>5977</v>
      </c>
      <c r="L968" s="229">
        <f t="shared" si="45"/>
        <v>0</v>
      </c>
      <c r="M968" s="228">
        <f t="shared" si="46"/>
        <v>0</v>
      </c>
      <c r="N968" s="228">
        <f t="shared" si="47"/>
        <v>0</v>
      </c>
      <c r="O968" s="59" t="e">
        <f>VLOOKUP(jur[[#This Row],[hwycov_id]],check!$A$2:$P$26,16,FALSE)</f>
        <v>#N/A</v>
      </c>
      <c r="P968" s="59">
        <v>971</v>
      </c>
    </row>
    <row r="969" spans="1:16">
      <c r="A969" s="59">
        <v>2962</v>
      </c>
      <c r="B969" s="59">
        <v>5</v>
      </c>
      <c r="C969" s="59">
        <v>1</v>
      </c>
      <c r="D969" s="59">
        <v>2</v>
      </c>
      <c r="E969" s="59" t="s">
        <v>79</v>
      </c>
      <c r="F969" s="59">
        <v>4</v>
      </c>
      <c r="G969" s="59">
        <v>0</v>
      </c>
      <c r="H969" s="59">
        <v>3</v>
      </c>
      <c r="I969" s="59">
        <v>14</v>
      </c>
      <c r="J969" s="59">
        <v>5985</v>
      </c>
      <c r="K969" s="78">
        <f>VLOOKUP(jur[[#This Row],[hwycov_id]],cnf[],10,FALSE)</f>
        <v>5985</v>
      </c>
      <c r="L969" s="229">
        <f t="shared" si="45"/>
        <v>0</v>
      </c>
      <c r="M969" s="228">
        <f t="shared" si="46"/>
        <v>0</v>
      </c>
      <c r="N969" s="228">
        <f t="shared" si="47"/>
        <v>0</v>
      </c>
      <c r="O969" s="59" t="e">
        <f>VLOOKUP(jur[[#This Row],[hwycov_id]],check!$A$2:$P$26,16,FALSE)</f>
        <v>#N/A</v>
      </c>
      <c r="P969" s="59">
        <v>972</v>
      </c>
    </row>
    <row r="970" spans="1:16">
      <c r="A970" s="59">
        <v>28773</v>
      </c>
      <c r="B970" s="59">
        <v>9</v>
      </c>
      <c r="C970" s="59">
        <v>1</v>
      </c>
      <c r="D970" s="59">
        <v>1</v>
      </c>
      <c r="E970" s="59" t="s">
        <v>78</v>
      </c>
      <c r="F970" s="59">
        <v>2</v>
      </c>
      <c r="G970" s="59">
        <v>0</v>
      </c>
      <c r="H970" s="59">
        <v>2</v>
      </c>
      <c r="I970" s="59">
        <v>14</v>
      </c>
      <c r="J970" s="59">
        <v>5995</v>
      </c>
      <c r="K970" s="78">
        <f>VLOOKUP(jur[[#This Row],[hwycov_id]],cnf[],10,FALSE)</f>
        <v>5995</v>
      </c>
      <c r="L970" s="229">
        <f t="shared" si="45"/>
        <v>0</v>
      </c>
      <c r="M970" s="228">
        <f t="shared" si="46"/>
        <v>0</v>
      </c>
      <c r="N970" s="228">
        <f t="shared" si="47"/>
        <v>0</v>
      </c>
      <c r="O970" s="59" t="e">
        <f>VLOOKUP(jur[[#This Row],[hwycov_id]],check!$A$2:$P$26,16,FALSE)</f>
        <v>#N/A</v>
      </c>
      <c r="P970" s="59">
        <v>973</v>
      </c>
    </row>
    <row r="971" spans="1:16">
      <c r="A971" s="59">
        <v>3425</v>
      </c>
      <c r="B971" s="59">
        <v>5</v>
      </c>
      <c r="C971" s="59">
        <v>1</v>
      </c>
      <c r="D971" s="59">
        <v>2</v>
      </c>
      <c r="E971" s="59" t="s">
        <v>79</v>
      </c>
      <c r="F971" s="59">
        <v>4</v>
      </c>
      <c r="G971" s="59">
        <v>0</v>
      </c>
      <c r="H971" s="59">
        <v>2</v>
      </c>
      <c r="I971" s="59">
        <v>14</v>
      </c>
      <c r="J971" s="59">
        <v>6028</v>
      </c>
      <c r="K971" s="78">
        <f>VLOOKUP(jur[[#This Row],[hwycov_id]],cnf[],10,FALSE)</f>
        <v>6028</v>
      </c>
      <c r="L971" s="229">
        <f t="shared" si="45"/>
        <v>0</v>
      </c>
      <c r="M971" s="228">
        <f t="shared" si="46"/>
        <v>0</v>
      </c>
      <c r="N971" s="228">
        <f t="shared" si="47"/>
        <v>0</v>
      </c>
      <c r="O971" s="59" t="e">
        <f>VLOOKUP(jur[[#This Row],[hwycov_id]],check!$A$2:$P$26,16,FALSE)</f>
        <v>#N/A</v>
      </c>
      <c r="P971" s="59">
        <v>974</v>
      </c>
    </row>
    <row r="972" spans="1:16">
      <c r="A972" s="59">
        <v>10705</v>
      </c>
      <c r="B972" s="59">
        <v>9</v>
      </c>
      <c r="C972" s="59">
        <v>1</v>
      </c>
      <c r="D972" s="59">
        <v>1</v>
      </c>
      <c r="E972" s="59" t="s">
        <v>78</v>
      </c>
      <c r="F972" s="59">
        <v>2</v>
      </c>
      <c r="G972" s="59">
        <v>0</v>
      </c>
      <c r="H972" s="59">
        <v>2</v>
      </c>
      <c r="I972" s="59">
        <v>14</v>
      </c>
      <c r="J972" s="59">
        <v>6035</v>
      </c>
      <c r="K972" s="78">
        <f>VLOOKUP(jur[[#This Row],[hwycov_id]],cnf[],10,FALSE)</f>
        <v>6035</v>
      </c>
      <c r="L972" s="229">
        <f t="shared" si="45"/>
        <v>0</v>
      </c>
      <c r="M972" s="228">
        <f t="shared" si="46"/>
        <v>0</v>
      </c>
      <c r="N972" s="228">
        <f t="shared" si="47"/>
        <v>0</v>
      </c>
      <c r="O972" s="59" t="e">
        <f>VLOOKUP(jur[[#This Row],[hwycov_id]],check!$A$2:$P$26,16,FALSE)</f>
        <v>#N/A</v>
      </c>
      <c r="P972" s="59">
        <v>975</v>
      </c>
    </row>
    <row r="973" spans="1:16">
      <c r="A973" s="59">
        <v>9221</v>
      </c>
      <c r="B973" s="59">
        <v>7</v>
      </c>
      <c r="C973" s="59">
        <v>1</v>
      </c>
      <c r="D973" s="59">
        <v>1</v>
      </c>
      <c r="E973" s="59" t="s">
        <v>79</v>
      </c>
      <c r="F973" s="59">
        <v>4</v>
      </c>
      <c r="G973" s="59">
        <v>0</v>
      </c>
      <c r="H973" s="59">
        <v>3</v>
      </c>
      <c r="I973" s="59">
        <v>14</v>
      </c>
      <c r="J973" s="59">
        <v>6066</v>
      </c>
      <c r="K973" s="78">
        <f>VLOOKUP(jur[[#This Row],[hwycov_id]],cnf[],10,FALSE)</f>
        <v>6066</v>
      </c>
      <c r="L973" s="229">
        <f t="shared" si="45"/>
        <v>0</v>
      </c>
      <c r="M973" s="228">
        <f t="shared" si="46"/>
        <v>0</v>
      </c>
      <c r="N973" s="228">
        <f t="shared" si="47"/>
        <v>0</v>
      </c>
      <c r="O973" s="59" t="e">
        <f>VLOOKUP(jur[[#This Row],[hwycov_id]],check!$A$2:$P$26,16,FALSE)</f>
        <v>#N/A</v>
      </c>
      <c r="P973" s="59">
        <v>976</v>
      </c>
    </row>
    <row r="974" spans="1:16">
      <c r="A974" s="59">
        <v>10127</v>
      </c>
      <c r="B974" s="59">
        <v>5</v>
      </c>
      <c r="C974" s="59">
        <v>1</v>
      </c>
      <c r="D974" s="59">
        <v>2</v>
      </c>
      <c r="E974" s="59" t="s">
        <v>79</v>
      </c>
      <c r="F974" s="59">
        <v>4</v>
      </c>
      <c r="G974" s="59">
        <v>0</v>
      </c>
      <c r="H974" s="59">
        <v>2</v>
      </c>
      <c r="I974" s="59">
        <v>14</v>
      </c>
      <c r="J974" s="59">
        <v>6070</v>
      </c>
      <c r="K974" s="78">
        <f>VLOOKUP(jur[[#This Row],[hwycov_id]],cnf[],10,FALSE)</f>
        <v>6070</v>
      </c>
      <c r="L974" s="229">
        <f t="shared" si="45"/>
        <v>0</v>
      </c>
      <c r="M974" s="228">
        <f t="shared" si="46"/>
        <v>0</v>
      </c>
      <c r="N974" s="228">
        <f t="shared" si="47"/>
        <v>0</v>
      </c>
      <c r="O974" s="59" t="e">
        <f>VLOOKUP(jur[[#This Row],[hwycov_id]],check!$A$2:$P$26,16,FALSE)</f>
        <v>#N/A</v>
      </c>
      <c r="P974" s="59">
        <v>977</v>
      </c>
    </row>
    <row r="975" spans="1:16">
      <c r="A975" s="59">
        <v>1952</v>
      </c>
      <c r="B975" s="59">
        <v>4</v>
      </c>
      <c r="C975" s="59">
        <v>1</v>
      </c>
      <c r="D975" s="59">
        <v>2</v>
      </c>
      <c r="E975" s="59" t="s">
        <v>79</v>
      </c>
      <c r="F975" s="59">
        <v>4</v>
      </c>
      <c r="G975" s="59">
        <v>0</v>
      </c>
      <c r="H975" s="59">
        <v>3</v>
      </c>
      <c r="I975" s="59">
        <v>14</v>
      </c>
      <c r="J975" s="59">
        <v>6072</v>
      </c>
      <c r="K975" s="78">
        <f>VLOOKUP(jur[[#This Row],[hwycov_id]],cnf[],10,FALSE)</f>
        <v>6072</v>
      </c>
      <c r="L975" s="229">
        <f t="shared" si="45"/>
        <v>0</v>
      </c>
      <c r="M975" s="228">
        <f t="shared" si="46"/>
        <v>0</v>
      </c>
      <c r="N975" s="228">
        <f t="shared" si="47"/>
        <v>0</v>
      </c>
      <c r="O975" s="59" t="e">
        <f>VLOOKUP(jur[[#This Row],[hwycov_id]],check!$A$2:$P$26,16,FALSE)</f>
        <v>#N/A</v>
      </c>
      <c r="P975" s="59">
        <v>978</v>
      </c>
    </row>
    <row r="976" spans="1:16">
      <c r="A976" s="59">
        <v>10890</v>
      </c>
      <c r="B976" s="59">
        <v>9</v>
      </c>
      <c r="C976" s="59">
        <v>1</v>
      </c>
      <c r="D976" s="59">
        <v>1</v>
      </c>
      <c r="E976" s="59" t="s">
        <v>78</v>
      </c>
      <c r="F976" s="59">
        <v>2</v>
      </c>
      <c r="G976" s="59">
        <v>0</v>
      </c>
      <c r="H976" s="59">
        <v>3</v>
      </c>
      <c r="I976" s="59">
        <v>14</v>
      </c>
      <c r="J976" s="59">
        <v>6115</v>
      </c>
      <c r="K976" s="78">
        <f>VLOOKUP(jur[[#This Row],[hwycov_id]],cnf[],10,FALSE)</f>
        <v>6115</v>
      </c>
      <c r="L976" s="229">
        <f t="shared" si="45"/>
        <v>0</v>
      </c>
      <c r="M976" s="228">
        <f t="shared" si="46"/>
        <v>0</v>
      </c>
      <c r="N976" s="228">
        <f t="shared" si="47"/>
        <v>0</v>
      </c>
      <c r="O976" s="59" t="e">
        <f>VLOOKUP(jur[[#This Row],[hwycov_id]],check!$A$2:$P$26,16,FALSE)</f>
        <v>#N/A</v>
      </c>
      <c r="P976" s="59">
        <v>979</v>
      </c>
    </row>
    <row r="977" spans="1:16">
      <c r="A977" s="59">
        <v>37212</v>
      </c>
      <c r="B977" s="59">
        <v>9</v>
      </c>
      <c r="C977" s="59">
        <v>1</v>
      </c>
      <c r="D977" s="59">
        <v>1</v>
      </c>
      <c r="E977" s="59" t="s">
        <v>78</v>
      </c>
      <c r="F977" s="59">
        <v>2</v>
      </c>
      <c r="G977" s="59">
        <v>0</v>
      </c>
      <c r="H977" s="59">
        <v>3</v>
      </c>
      <c r="I977" s="59">
        <v>14</v>
      </c>
      <c r="J977" s="59">
        <v>6172</v>
      </c>
      <c r="K977" s="78">
        <f>VLOOKUP(jur[[#This Row],[hwycov_id]],cnf[],10,FALSE)</f>
        <v>6172</v>
      </c>
      <c r="L977" s="229">
        <f t="shared" si="45"/>
        <v>0</v>
      </c>
      <c r="M977" s="228">
        <f t="shared" si="46"/>
        <v>0</v>
      </c>
      <c r="N977" s="228">
        <f t="shared" si="47"/>
        <v>0</v>
      </c>
      <c r="O977" s="59" t="e">
        <f>VLOOKUP(jur[[#This Row],[hwycov_id]],check!$A$2:$P$26,16,FALSE)</f>
        <v>#N/A</v>
      </c>
      <c r="P977" s="59">
        <v>980</v>
      </c>
    </row>
    <row r="978" spans="1:16">
      <c r="A978" s="59">
        <v>24754</v>
      </c>
      <c r="B978" s="59">
        <v>4</v>
      </c>
      <c r="C978" s="59">
        <v>1</v>
      </c>
      <c r="D978" s="59">
        <v>2</v>
      </c>
      <c r="E978" s="59" t="s">
        <v>79</v>
      </c>
      <c r="F978" s="59">
        <v>4</v>
      </c>
      <c r="G978" s="59">
        <v>0</v>
      </c>
      <c r="H978" s="59">
        <v>2</v>
      </c>
      <c r="I978" s="59">
        <v>14</v>
      </c>
      <c r="J978" s="59">
        <v>6189</v>
      </c>
      <c r="K978" s="78">
        <f>VLOOKUP(jur[[#This Row],[hwycov_id]],cnf[],10,FALSE)</f>
        <v>6189</v>
      </c>
      <c r="L978" s="229">
        <f t="shared" si="45"/>
        <v>0</v>
      </c>
      <c r="M978" s="228">
        <f t="shared" si="46"/>
        <v>0</v>
      </c>
      <c r="N978" s="228">
        <f t="shared" si="47"/>
        <v>0</v>
      </c>
      <c r="O978" s="59" t="e">
        <f>VLOOKUP(jur[[#This Row],[hwycov_id]],check!$A$2:$P$26,16,FALSE)</f>
        <v>#N/A</v>
      </c>
      <c r="P978" s="59">
        <v>981</v>
      </c>
    </row>
    <row r="979" spans="1:16">
      <c r="A979" s="59">
        <v>11541</v>
      </c>
      <c r="B979" s="59">
        <v>5</v>
      </c>
      <c r="C979" s="59">
        <v>1</v>
      </c>
      <c r="D979" s="59">
        <v>2</v>
      </c>
      <c r="E979" s="59" t="s">
        <v>79</v>
      </c>
      <c r="F979" s="59">
        <v>4</v>
      </c>
      <c r="G979" s="59">
        <v>0</v>
      </c>
      <c r="H979" s="59">
        <v>3</v>
      </c>
      <c r="I979" s="59">
        <v>14</v>
      </c>
      <c r="J979" s="59">
        <v>6201</v>
      </c>
      <c r="K979" s="78">
        <f>VLOOKUP(jur[[#This Row],[hwycov_id]],cnf[],10,FALSE)</f>
        <v>6201</v>
      </c>
      <c r="L979" s="229">
        <f t="shared" si="45"/>
        <v>0</v>
      </c>
      <c r="M979" s="228">
        <f t="shared" si="46"/>
        <v>0</v>
      </c>
      <c r="N979" s="228">
        <f t="shared" si="47"/>
        <v>0</v>
      </c>
      <c r="O979" s="59" t="e">
        <f>VLOOKUP(jur[[#This Row],[hwycov_id]],check!$A$2:$P$26,16,FALSE)</f>
        <v>#N/A</v>
      </c>
      <c r="P979" s="59">
        <v>982</v>
      </c>
    </row>
    <row r="980" spans="1:16">
      <c r="A980" s="59">
        <v>3814</v>
      </c>
      <c r="B980" s="59">
        <v>3</v>
      </c>
      <c r="C980" s="59">
        <v>1</v>
      </c>
      <c r="D980" s="59">
        <v>2</v>
      </c>
      <c r="E980" s="59" t="s">
        <v>79</v>
      </c>
      <c r="F980" s="59">
        <v>3</v>
      </c>
      <c r="G980" s="59">
        <v>0</v>
      </c>
      <c r="H980" s="59">
        <v>2</v>
      </c>
      <c r="I980" s="59">
        <v>14</v>
      </c>
      <c r="J980" s="59">
        <v>6218</v>
      </c>
      <c r="K980" s="78">
        <f>VLOOKUP(jur[[#This Row],[hwycov_id]],cnf[],10,FALSE)</f>
        <v>6218</v>
      </c>
      <c r="L980" s="229">
        <f t="shared" si="45"/>
        <v>0</v>
      </c>
      <c r="M980" s="228">
        <f t="shared" si="46"/>
        <v>0</v>
      </c>
      <c r="N980" s="228">
        <f t="shared" si="47"/>
        <v>0</v>
      </c>
      <c r="O980" s="59" t="e">
        <f>VLOOKUP(jur[[#This Row],[hwycov_id]],check!$A$2:$P$26,16,FALSE)</f>
        <v>#N/A</v>
      </c>
      <c r="P980" s="59">
        <v>983</v>
      </c>
    </row>
    <row r="981" spans="1:16">
      <c r="A981" s="59">
        <v>10877</v>
      </c>
      <c r="B981" s="59">
        <v>9</v>
      </c>
      <c r="C981" s="59">
        <v>1</v>
      </c>
      <c r="D981" s="59">
        <v>1</v>
      </c>
      <c r="E981" s="59" t="s">
        <v>78</v>
      </c>
      <c r="F981" s="59">
        <v>2</v>
      </c>
      <c r="G981" s="59">
        <v>0</v>
      </c>
      <c r="H981" s="59">
        <v>3</v>
      </c>
      <c r="I981" s="59">
        <v>14</v>
      </c>
      <c r="J981" s="59">
        <v>6229</v>
      </c>
      <c r="K981" s="78">
        <f>VLOOKUP(jur[[#This Row],[hwycov_id]],cnf[],10,FALSE)</f>
        <v>6229</v>
      </c>
      <c r="L981" s="229">
        <f t="shared" si="45"/>
        <v>0</v>
      </c>
      <c r="M981" s="228">
        <f t="shared" si="46"/>
        <v>0</v>
      </c>
      <c r="N981" s="228">
        <f t="shared" si="47"/>
        <v>0</v>
      </c>
      <c r="O981" s="59" t="e">
        <f>VLOOKUP(jur[[#This Row],[hwycov_id]],check!$A$2:$P$26,16,FALSE)</f>
        <v>#N/A</v>
      </c>
      <c r="P981" s="59">
        <v>984</v>
      </c>
    </row>
    <row r="982" spans="1:16">
      <c r="A982" s="59">
        <v>2812</v>
      </c>
      <c r="B982" s="59">
        <v>5</v>
      </c>
      <c r="C982" s="59">
        <v>1</v>
      </c>
      <c r="D982" s="59">
        <v>2</v>
      </c>
      <c r="E982" s="59" t="s">
        <v>79</v>
      </c>
      <c r="F982" s="59">
        <v>4</v>
      </c>
      <c r="G982" s="59">
        <v>0</v>
      </c>
      <c r="H982" s="59">
        <v>2</v>
      </c>
      <c r="I982" s="59">
        <v>14</v>
      </c>
      <c r="J982" s="59">
        <v>6258</v>
      </c>
      <c r="K982" s="78">
        <f>VLOOKUP(jur[[#This Row],[hwycov_id]],cnf[],10,FALSE)</f>
        <v>6258</v>
      </c>
      <c r="L982" s="229">
        <f t="shared" si="45"/>
        <v>0</v>
      </c>
      <c r="M982" s="228">
        <f t="shared" si="46"/>
        <v>0</v>
      </c>
      <c r="N982" s="228">
        <f t="shared" si="47"/>
        <v>0</v>
      </c>
      <c r="O982" s="59" t="e">
        <f>VLOOKUP(jur[[#This Row],[hwycov_id]],check!$A$2:$P$26,16,FALSE)</f>
        <v>#N/A</v>
      </c>
      <c r="P982" s="59">
        <v>985</v>
      </c>
    </row>
    <row r="983" spans="1:16">
      <c r="A983" s="59">
        <v>12652</v>
      </c>
      <c r="B983" s="59">
        <v>7</v>
      </c>
      <c r="C983" s="59">
        <v>1</v>
      </c>
      <c r="D983" s="59">
        <v>2</v>
      </c>
      <c r="E983" s="59" t="s">
        <v>79</v>
      </c>
      <c r="F983" s="59">
        <v>4</v>
      </c>
      <c r="G983" s="59">
        <v>0</v>
      </c>
      <c r="H983" s="59">
        <v>3</v>
      </c>
      <c r="I983" s="59">
        <v>14</v>
      </c>
      <c r="J983" s="59">
        <v>6275</v>
      </c>
      <c r="K983" s="78">
        <f>VLOOKUP(jur[[#This Row],[hwycov_id]],cnf[],10,FALSE)</f>
        <v>6275</v>
      </c>
      <c r="L983" s="229">
        <f t="shared" si="45"/>
        <v>0</v>
      </c>
      <c r="M983" s="228">
        <f t="shared" si="46"/>
        <v>0</v>
      </c>
      <c r="N983" s="228">
        <f t="shared" si="47"/>
        <v>0</v>
      </c>
      <c r="O983" s="59" t="e">
        <f>VLOOKUP(jur[[#This Row],[hwycov_id]],check!$A$2:$P$26,16,FALSE)</f>
        <v>#N/A</v>
      </c>
      <c r="P983" s="59">
        <v>986</v>
      </c>
    </row>
    <row r="984" spans="1:16">
      <c r="A984" s="59">
        <v>28306</v>
      </c>
      <c r="B984" s="59">
        <v>9</v>
      </c>
      <c r="C984" s="59">
        <v>1</v>
      </c>
      <c r="D984" s="59">
        <v>1</v>
      </c>
      <c r="E984" s="59" t="s">
        <v>78</v>
      </c>
      <c r="F984" s="59">
        <v>2</v>
      </c>
      <c r="G984" s="59">
        <v>0</v>
      </c>
      <c r="H984" s="59">
        <v>2</v>
      </c>
      <c r="I984" s="59">
        <v>14</v>
      </c>
      <c r="J984" s="59">
        <v>6286</v>
      </c>
      <c r="K984" s="78">
        <f>VLOOKUP(jur[[#This Row],[hwycov_id]],cnf[],10,FALSE)</f>
        <v>6286</v>
      </c>
      <c r="L984" s="229">
        <f t="shared" si="45"/>
        <v>0</v>
      </c>
      <c r="M984" s="228">
        <f t="shared" si="46"/>
        <v>0</v>
      </c>
      <c r="N984" s="228">
        <f t="shared" si="47"/>
        <v>0</v>
      </c>
      <c r="O984" s="59" t="e">
        <f>VLOOKUP(jur[[#This Row],[hwycov_id]],check!$A$2:$P$26,16,FALSE)</f>
        <v>#N/A</v>
      </c>
      <c r="P984" s="59">
        <v>987</v>
      </c>
    </row>
    <row r="985" spans="1:16">
      <c r="A985" s="59">
        <v>18377</v>
      </c>
      <c r="B985" s="59">
        <v>5</v>
      </c>
      <c r="C985" s="59">
        <v>1</v>
      </c>
      <c r="D985" s="59">
        <v>2</v>
      </c>
      <c r="E985" s="59" t="s">
        <v>79</v>
      </c>
      <c r="F985" s="59">
        <v>4</v>
      </c>
      <c r="G985" s="59">
        <v>0</v>
      </c>
      <c r="H985" s="59">
        <v>2</v>
      </c>
      <c r="I985" s="59">
        <v>14</v>
      </c>
      <c r="J985" s="59">
        <v>6288</v>
      </c>
      <c r="K985" s="78">
        <f>VLOOKUP(jur[[#This Row],[hwycov_id]],cnf[],10,FALSE)</f>
        <v>6288</v>
      </c>
      <c r="L985" s="229">
        <f t="shared" si="45"/>
        <v>0</v>
      </c>
      <c r="M985" s="228">
        <f t="shared" si="46"/>
        <v>0</v>
      </c>
      <c r="N985" s="228">
        <f t="shared" si="47"/>
        <v>0</v>
      </c>
      <c r="O985" s="59" t="e">
        <f>VLOOKUP(jur[[#This Row],[hwycov_id]],check!$A$2:$P$26,16,FALSE)</f>
        <v>#N/A</v>
      </c>
      <c r="P985" s="59">
        <v>988</v>
      </c>
    </row>
    <row r="986" spans="1:16">
      <c r="A986" s="59">
        <v>11697</v>
      </c>
      <c r="B986" s="59">
        <v>4</v>
      </c>
      <c r="C986" s="59">
        <v>1</v>
      </c>
      <c r="D986" s="59">
        <v>2</v>
      </c>
      <c r="E986" s="59" t="s">
        <v>79</v>
      </c>
      <c r="F986" s="59">
        <v>4</v>
      </c>
      <c r="G986" s="59">
        <v>0</v>
      </c>
      <c r="H986" s="59">
        <v>3</v>
      </c>
      <c r="I986" s="59">
        <v>14</v>
      </c>
      <c r="J986" s="59">
        <v>6300</v>
      </c>
      <c r="K986" s="78">
        <f>VLOOKUP(jur[[#This Row],[hwycov_id]],cnf[],10,FALSE)</f>
        <v>6300</v>
      </c>
      <c r="L986" s="229">
        <f t="shared" si="45"/>
        <v>0</v>
      </c>
      <c r="M986" s="228">
        <f t="shared" si="46"/>
        <v>0</v>
      </c>
      <c r="N986" s="228">
        <f t="shared" si="47"/>
        <v>0</v>
      </c>
      <c r="O986" s="59" t="e">
        <f>VLOOKUP(jur[[#This Row],[hwycov_id]],check!$A$2:$P$26,16,FALSE)</f>
        <v>#N/A</v>
      </c>
      <c r="P986" s="59">
        <v>989</v>
      </c>
    </row>
    <row r="987" spans="1:16">
      <c r="A987" s="59">
        <v>20052</v>
      </c>
      <c r="B987" s="59">
        <v>4</v>
      </c>
      <c r="C987" s="59">
        <v>1</v>
      </c>
      <c r="D987" s="59">
        <v>2</v>
      </c>
      <c r="E987" s="59" t="s">
        <v>79</v>
      </c>
      <c r="F987" s="59">
        <v>4</v>
      </c>
      <c r="G987" s="59">
        <v>0</v>
      </c>
      <c r="H987" s="59">
        <v>2</v>
      </c>
      <c r="I987" s="59">
        <v>14</v>
      </c>
      <c r="J987" s="59">
        <v>6304</v>
      </c>
      <c r="K987" s="78">
        <f>VLOOKUP(jur[[#This Row],[hwycov_id]],cnf[],10,FALSE)</f>
        <v>6304</v>
      </c>
      <c r="L987" s="229">
        <f t="shared" si="45"/>
        <v>0</v>
      </c>
      <c r="M987" s="228">
        <f t="shared" si="46"/>
        <v>0</v>
      </c>
      <c r="N987" s="228">
        <f t="shared" si="47"/>
        <v>0</v>
      </c>
      <c r="O987" s="59" t="e">
        <f>VLOOKUP(jur[[#This Row],[hwycov_id]],check!$A$2:$P$26,16,FALSE)</f>
        <v>#N/A</v>
      </c>
      <c r="P987" s="59">
        <v>990</v>
      </c>
    </row>
    <row r="988" spans="1:16">
      <c r="A988" s="59">
        <v>17754</v>
      </c>
      <c r="B988" s="59">
        <v>5</v>
      </c>
      <c r="C988" s="59">
        <v>1</v>
      </c>
      <c r="D988" s="59">
        <v>2</v>
      </c>
      <c r="E988" s="59" t="s">
        <v>79</v>
      </c>
      <c r="F988" s="59">
        <v>4</v>
      </c>
      <c r="G988" s="59">
        <v>0</v>
      </c>
      <c r="H988" s="59">
        <v>2</v>
      </c>
      <c r="I988" s="59">
        <v>14</v>
      </c>
      <c r="J988" s="59">
        <v>6310</v>
      </c>
      <c r="K988" s="78">
        <f>VLOOKUP(jur[[#This Row],[hwycov_id]],cnf[],10,FALSE)</f>
        <v>6310</v>
      </c>
      <c r="L988" s="229">
        <f t="shared" si="45"/>
        <v>0</v>
      </c>
      <c r="M988" s="228">
        <f t="shared" si="46"/>
        <v>0</v>
      </c>
      <c r="N988" s="228">
        <f t="shared" si="47"/>
        <v>0</v>
      </c>
      <c r="O988" s="59" t="e">
        <f>VLOOKUP(jur[[#This Row],[hwycov_id]],check!$A$2:$P$26,16,FALSE)</f>
        <v>#N/A</v>
      </c>
      <c r="P988" s="59">
        <v>991</v>
      </c>
    </row>
    <row r="989" spans="1:16">
      <c r="A989" s="59">
        <v>10875</v>
      </c>
      <c r="B989" s="59">
        <v>9</v>
      </c>
      <c r="C989" s="59">
        <v>1</v>
      </c>
      <c r="D989" s="59">
        <v>1</v>
      </c>
      <c r="E989" s="59" t="s">
        <v>78</v>
      </c>
      <c r="F989" s="59">
        <v>2</v>
      </c>
      <c r="G989" s="59">
        <v>0</v>
      </c>
      <c r="H989" s="59">
        <v>3</v>
      </c>
      <c r="I989" s="59">
        <v>14</v>
      </c>
      <c r="J989" s="59">
        <v>6322</v>
      </c>
      <c r="K989" s="78">
        <f>VLOOKUP(jur[[#This Row],[hwycov_id]],cnf[],10,FALSE)</f>
        <v>6322</v>
      </c>
      <c r="L989" s="229">
        <f t="shared" si="45"/>
        <v>0</v>
      </c>
      <c r="M989" s="228">
        <f t="shared" si="46"/>
        <v>0</v>
      </c>
      <c r="N989" s="228">
        <f t="shared" si="47"/>
        <v>0</v>
      </c>
      <c r="O989" s="59" t="e">
        <f>VLOOKUP(jur[[#This Row],[hwycov_id]],check!$A$2:$P$26,16,FALSE)</f>
        <v>#N/A</v>
      </c>
      <c r="P989" s="59">
        <v>992</v>
      </c>
    </row>
    <row r="990" spans="1:16">
      <c r="A990" s="59">
        <v>2350</v>
      </c>
      <c r="B990" s="59">
        <v>5</v>
      </c>
      <c r="C990" s="59">
        <v>1</v>
      </c>
      <c r="D990" s="59">
        <v>2</v>
      </c>
      <c r="E990" s="59" t="s">
        <v>79</v>
      </c>
      <c r="F990" s="59">
        <v>4</v>
      </c>
      <c r="G990" s="59">
        <v>0</v>
      </c>
      <c r="H990" s="59">
        <v>3</v>
      </c>
      <c r="I990" s="59">
        <v>14</v>
      </c>
      <c r="J990" s="59">
        <v>6341</v>
      </c>
      <c r="K990" s="78">
        <f>VLOOKUP(jur[[#This Row],[hwycov_id]],cnf[],10,FALSE)</f>
        <v>6341</v>
      </c>
      <c r="L990" s="229">
        <f t="shared" si="45"/>
        <v>0</v>
      </c>
      <c r="M990" s="228">
        <f t="shared" si="46"/>
        <v>0</v>
      </c>
      <c r="N990" s="228">
        <f t="shared" si="47"/>
        <v>0</v>
      </c>
      <c r="O990" s="59" t="e">
        <f>VLOOKUP(jur[[#This Row],[hwycov_id]],check!$A$2:$P$26,16,FALSE)</f>
        <v>#N/A</v>
      </c>
      <c r="P990" s="59">
        <v>993</v>
      </c>
    </row>
    <row r="991" spans="1:16">
      <c r="A991" s="59">
        <v>10882</v>
      </c>
      <c r="B991" s="59">
        <v>9</v>
      </c>
      <c r="C991" s="59">
        <v>1</v>
      </c>
      <c r="D991" s="59">
        <v>1</v>
      </c>
      <c r="E991" s="59" t="s">
        <v>78</v>
      </c>
      <c r="F991" s="59">
        <v>2</v>
      </c>
      <c r="G991" s="59">
        <v>0</v>
      </c>
      <c r="H991" s="59">
        <v>3</v>
      </c>
      <c r="I991" s="59">
        <v>14</v>
      </c>
      <c r="J991" s="59">
        <v>6359</v>
      </c>
      <c r="K991" s="78">
        <f>VLOOKUP(jur[[#This Row],[hwycov_id]],cnf[],10,FALSE)</f>
        <v>6359</v>
      </c>
      <c r="L991" s="229">
        <f t="shared" si="45"/>
        <v>0</v>
      </c>
      <c r="M991" s="228">
        <f t="shared" si="46"/>
        <v>0</v>
      </c>
      <c r="N991" s="228">
        <f t="shared" si="47"/>
        <v>0</v>
      </c>
      <c r="O991" s="59" t="e">
        <f>VLOOKUP(jur[[#This Row],[hwycov_id]],check!$A$2:$P$26,16,FALSE)</f>
        <v>#N/A</v>
      </c>
      <c r="P991" s="59">
        <v>994</v>
      </c>
    </row>
    <row r="992" spans="1:16">
      <c r="A992" s="59">
        <v>3813</v>
      </c>
      <c r="B992" s="59">
        <v>3</v>
      </c>
      <c r="C992" s="59">
        <v>1</v>
      </c>
      <c r="D992" s="59">
        <v>2</v>
      </c>
      <c r="E992" s="59" t="s">
        <v>79</v>
      </c>
      <c r="F992" s="59">
        <v>3</v>
      </c>
      <c r="G992" s="59">
        <v>0</v>
      </c>
      <c r="H992" s="59">
        <v>2</v>
      </c>
      <c r="I992" s="59">
        <v>14</v>
      </c>
      <c r="J992" s="59">
        <v>6360</v>
      </c>
      <c r="K992" s="78">
        <f>VLOOKUP(jur[[#This Row],[hwycov_id]],cnf[],10,FALSE)</f>
        <v>6360</v>
      </c>
      <c r="L992" s="229">
        <f t="shared" si="45"/>
        <v>0</v>
      </c>
      <c r="M992" s="228">
        <f t="shared" si="46"/>
        <v>0</v>
      </c>
      <c r="N992" s="228">
        <f t="shared" si="47"/>
        <v>0</v>
      </c>
      <c r="O992" s="59" t="e">
        <f>VLOOKUP(jur[[#This Row],[hwycov_id]],check!$A$2:$P$26,16,FALSE)</f>
        <v>#N/A</v>
      </c>
      <c r="P992" s="59">
        <v>995</v>
      </c>
    </row>
    <row r="993" spans="1:16">
      <c r="A993" s="59">
        <v>29034</v>
      </c>
      <c r="B993" s="59">
        <v>9</v>
      </c>
      <c r="C993" s="59">
        <v>1</v>
      </c>
      <c r="D993" s="59">
        <v>1</v>
      </c>
      <c r="E993" s="59" t="s">
        <v>78</v>
      </c>
      <c r="F993" s="59">
        <v>2</v>
      </c>
      <c r="G993" s="59">
        <v>0</v>
      </c>
      <c r="H993" s="59">
        <v>2</v>
      </c>
      <c r="I993" s="59">
        <v>14</v>
      </c>
      <c r="J993" s="59">
        <v>6361</v>
      </c>
      <c r="K993" s="78">
        <f>VLOOKUP(jur[[#This Row],[hwycov_id]],cnf[],10,FALSE)</f>
        <v>6361</v>
      </c>
      <c r="L993" s="229">
        <f t="shared" si="45"/>
        <v>0</v>
      </c>
      <c r="M993" s="228">
        <f t="shared" si="46"/>
        <v>0</v>
      </c>
      <c r="N993" s="228">
        <f t="shared" si="47"/>
        <v>0</v>
      </c>
      <c r="O993" s="59" t="e">
        <f>VLOOKUP(jur[[#This Row],[hwycov_id]],check!$A$2:$P$26,16,FALSE)</f>
        <v>#N/A</v>
      </c>
      <c r="P993" s="59">
        <v>996</v>
      </c>
    </row>
    <row r="994" spans="1:16">
      <c r="A994" s="59">
        <v>1825</v>
      </c>
      <c r="B994" s="59">
        <v>5</v>
      </c>
      <c r="C994" s="59">
        <v>1</v>
      </c>
      <c r="D994" s="59">
        <v>1</v>
      </c>
      <c r="E994" s="59" t="s">
        <v>79</v>
      </c>
      <c r="F994" s="59">
        <v>4</v>
      </c>
      <c r="G994" s="59">
        <v>0</v>
      </c>
      <c r="H994" s="59">
        <v>2</v>
      </c>
      <c r="I994" s="59">
        <v>14</v>
      </c>
      <c r="J994" s="59">
        <v>6363</v>
      </c>
      <c r="K994" s="78">
        <f>VLOOKUP(jur[[#This Row],[hwycov_id]],cnf[],10,FALSE)</f>
        <v>6363</v>
      </c>
      <c r="L994" s="229">
        <f t="shared" si="45"/>
        <v>0</v>
      </c>
      <c r="M994" s="228">
        <f t="shared" si="46"/>
        <v>0</v>
      </c>
      <c r="N994" s="228">
        <f t="shared" si="47"/>
        <v>0</v>
      </c>
      <c r="O994" s="59" t="e">
        <f>VLOOKUP(jur[[#This Row],[hwycov_id]],check!$A$2:$P$26,16,FALSE)</f>
        <v>#N/A</v>
      </c>
      <c r="P994" s="59">
        <v>997</v>
      </c>
    </row>
    <row r="995" spans="1:16">
      <c r="A995" s="59">
        <v>15687</v>
      </c>
      <c r="B995" s="59">
        <v>9</v>
      </c>
      <c r="C995" s="59">
        <v>1</v>
      </c>
      <c r="D995" s="59">
        <v>1</v>
      </c>
      <c r="E995" s="59" t="s">
        <v>78</v>
      </c>
      <c r="F995" s="59">
        <v>2</v>
      </c>
      <c r="G995" s="59">
        <v>0</v>
      </c>
      <c r="H995" s="59">
        <v>3</v>
      </c>
      <c r="I995" s="59">
        <v>14</v>
      </c>
      <c r="J995" s="59">
        <v>6372</v>
      </c>
      <c r="K995" s="78">
        <f>VLOOKUP(jur[[#This Row],[hwycov_id]],cnf[],10,FALSE)</f>
        <v>6372</v>
      </c>
      <c r="L995" s="229">
        <f t="shared" si="45"/>
        <v>0</v>
      </c>
      <c r="M995" s="228">
        <f t="shared" si="46"/>
        <v>0</v>
      </c>
      <c r="N995" s="228">
        <f t="shared" si="47"/>
        <v>0</v>
      </c>
      <c r="O995" s="59" t="e">
        <f>VLOOKUP(jur[[#This Row],[hwycov_id]],check!$A$2:$P$26,16,FALSE)</f>
        <v>#N/A</v>
      </c>
      <c r="P995" s="59">
        <v>998</v>
      </c>
    </row>
    <row r="996" spans="1:16">
      <c r="A996" s="59">
        <v>5012</v>
      </c>
      <c r="B996" s="59">
        <v>5</v>
      </c>
      <c r="C996" s="59">
        <v>1</v>
      </c>
      <c r="D996" s="59">
        <v>2</v>
      </c>
      <c r="E996" s="59" t="s">
        <v>79</v>
      </c>
      <c r="F996" s="59">
        <v>4</v>
      </c>
      <c r="G996" s="59">
        <v>0</v>
      </c>
      <c r="H996" s="59">
        <v>2</v>
      </c>
      <c r="I996" s="59">
        <v>14</v>
      </c>
      <c r="J996" s="59">
        <v>6394</v>
      </c>
      <c r="K996" s="78">
        <f>VLOOKUP(jur[[#This Row],[hwycov_id]],cnf[],10,FALSE)</f>
        <v>6394</v>
      </c>
      <c r="L996" s="229">
        <f t="shared" si="45"/>
        <v>0</v>
      </c>
      <c r="M996" s="228">
        <f t="shared" si="46"/>
        <v>0</v>
      </c>
      <c r="N996" s="228">
        <f t="shared" si="47"/>
        <v>0</v>
      </c>
      <c r="O996" s="59" t="e">
        <f>VLOOKUP(jur[[#This Row],[hwycov_id]],check!$A$2:$P$26,16,FALSE)</f>
        <v>#N/A</v>
      </c>
      <c r="P996" s="59">
        <v>999</v>
      </c>
    </row>
    <row r="997" spans="1:16">
      <c r="A997" s="59">
        <v>28373</v>
      </c>
      <c r="B997" s="59">
        <v>9</v>
      </c>
      <c r="C997" s="59">
        <v>1</v>
      </c>
      <c r="D997" s="59">
        <v>1</v>
      </c>
      <c r="E997" s="59" t="s">
        <v>78</v>
      </c>
      <c r="F997" s="59">
        <v>2</v>
      </c>
      <c r="G997" s="59">
        <v>0</v>
      </c>
      <c r="H997" s="59">
        <v>2</v>
      </c>
      <c r="I997" s="59">
        <v>14</v>
      </c>
      <c r="J997" s="59">
        <v>6406</v>
      </c>
      <c r="K997" s="78">
        <f>VLOOKUP(jur[[#This Row],[hwycov_id]],cnf[],10,FALSE)</f>
        <v>6406</v>
      </c>
      <c r="L997" s="229">
        <f t="shared" si="45"/>
        <v>0</v>
      </c>
      <c r="M997" s="228">
        <f t="shared" si="46"/>
        <v>0</v>
      </c>
      <c r="N997" s="228">
        <f t="shared" si="47"/>
        <v>0</v>
      </c>
      <c r="O997" s="59" t="e">
        <f>VLOOKUP(jur[[#This Row],[hwycov_id]],check!$A$2:$P$26,16,FALSE)</f>
        <v>#N/A</v>
      </c>
      <c r="P997" s="59">
        <v>1000</v>
      </c>
    </row>
    <row r="998" spans="1:16">
      <c r="A998" s="59">
        <v>10936</v>
      </c>
      <c r="B998" s="59">
        <v>9</v>
      </c>
      <c r="C998" s="59">
        <v>1</v>
      </c>
      <c r="D998" s="59">
        <v>1</v>
      </c>
      <c r="E998" s="59" t="s">
        <v>78</v>
      </c>
      <c r="F998" s="59">
        <v>2</v>
      </c>
      <c r="G998" s="59">
        <v>0</v>
      </c>
      <c r="H998" s="59">
        <v>3</v>
      </c>
      <c r="I998" s="59">
        <v>14</v>
      </c>
      <c r="J998" s="59">
        <v>6412</v>
      </c>
      <c r="K998" s="78">
        <f>VLOOKUP(jur[[#This Row],[hwycov_id]],cnf[],10,FALSE)</f>
        <v>6412</v>
      </c>
      <c r="L998" s="229">
        <f t="shared" si="45"/>
        <v>0</v>
      </c>
      <c r="M998" s="228">
        <f t="shared" si="46"/>
        <v>0</v>
      </c>
      <c r="N998" s="228">
        <f t="shared" si="47"/>
        <v>0</v>
      </c>
      <c r="O998" s="59" t="e">
        <f>VLOOKUP(jur[[#This Row],[hwycov_id]],check!$A$2:$P$26,16,FALSE)</f>
        <v>#N/A</v>
      </c>
      <c r="P998" s="59">
        <v>1001</v>
      </c>
    </row>
    <row r="999" spans="1:16">
      <c r="A999" s="59">
        <v>3834</v>
      </c>
      <c r="B999" s="59">
        <v>5</v>
      </c>
      <c r="C999" s="59">
        <v>1</v>
      </c>
      <c r="D999" s="59">
        <v>2</v>
      </c>
      <c r="E999" s="59" t="s">
        <v>79</v>
      </c>
      <c r="F999" s="59">
        <v>4</v>
      </c>
      <c r="G999" s="59">
        <v>0</v>
      </c>
      <c r="H999" s="59">
        <v>3</v>
      </c>
      <c r="I999" s="59">
        <v>14</v>
      </c>
      <c r="J999" s="59">
        <v>6473</v>
      </c>
      <c r="K999" s="78">
        <f>VLOOKUP(jur[[#This Row],[hwycov_id]],cnf[],10,FALSE)</f>
        <v>6473</v>
      </c>
      <c r="L999" s="229">
        <f t="shared" si="45"/>
        <v>0</v>
      </c>
      <c r="M999" s="228">
        <f t="shared" si="46"/>
        <v>0</v>
      </c>
      <c r="N999" s="228">
        <f t="shared" si="47"/>
        <v>0</v>
      </c>
      <c r="O999" s="59" t="e">
        <f>VLOOKUP(jur[[#This Row],[hwycov_id]],check!$A$2:$P$26,16,FALSE)</f>
        <v>#N/A</v>
      </c>
      <c r="P999" s="59">
        <v>1002</v>
      </c>
    </row>
    <row r="1000" spans="1:16">
      <c r="A1000" s="59">
        <v>10372</v>
      </c>
      <c r="B1000" s="59">
        <v>3</v>
      </c>
      <c r="C1000" s="59">
        <v>1</v>
      </c>
      <c r="D1000" s="59">
        <v>2</v>
      </c>
      <c r="E1000" s="59" t="s">
        <v>79</v>
      </c>
      <c r="F1000" s="59">
        <v>3</v>
      </c>
      <c r="G1000" s="59">
        <v>0</v>
      </c>
      <c r="H1000" s="59">
        <v>1</v>
      </c>
      <c r="I1000" s="59">
        <v>14</v>
      </c>
      <c r="J1000" s="59">
        <v>6489</v>
      </c>
      <c r="K1000" s="78">
        <f>VLOOKUP(jur[[#This Row],[hwycov_id]],cnf[],10,FALSE)</f>
        <v>6489</v>
      </c>
      <c r="L1000" s="229">
        <f t="shared" si="45"/>
        <v>0</v>
      </c>
      <c r="M1000" s="228">
        <f t="shared" si="46"/>
        <v>0</v>
      </c>
      <c r="N1000" s="228">
        <f t="shared" si="47"/>
        <v>0</v>
      </c>
      <c r="O1000" s="59" t="e">
        <f>VLOOKUP(jur[[#This Row],[hwycov_id]],check!$A$2:$P$26,16,FALSE)</f>
        <v>#N/A</v>
      </c>
      <c r="P1000" s="59">
        <v>1003</v>
      </c>
    </row>
    <row r="1001" spans="1:16">
      <c r="A1001" s="59">
        <v>28811</v>
      </c>
      <c r="B1001" s="59">
        <v>9</v>
      </c>
      <c r="C1001" s="59">
        <v>1</v>
      </c>
      <c r="D1001" s="59">
        <v>1</v>
      </c>
      <c r="E1001" s="59" t="s">
        <v>78</v>
      </c>
      <c r="F1001" s="59">
        <v>2</v>
      </c>
      <c r="G1001" s="59">
        <v>0</v>
      </c>
      <c r="H1001" s="59">
        <v>3</v>
      </c>
      <c r="I1001" s="59">
        <v>14</v>
      </c>
      <c r="J1001" s="59">
        <v>6494</v>
      </c>
      <c r="K1001" s="78">
        <f>VLOOKUP(jur[[#This Row],[hwycov_id]],cnf[],10,FALSE)</f>
        <v>6494</v>
      </c>
      <c r="L1001" s="229">
        <f t="shared" si="45"/>
        <v>0</v>
      </c>
      <c r="M1001" s="228">
        <f t="shared" si="46"/>
        <v>0</v>
      </c>
      <c r="N1001" s="228">
        <f t="shared" si="47"/>
        <v>0</v>
      </c>
      <c r="O1001" s="59" t="e">
        <f>VLOOKUP(jur[[#This Row],[hwycov_id]],check!$A$2:$P$26,16,FALSE)</f>
        <v>#N/A</v>
      </c>
      <c r="P1001" s="59">
        <v>1004</v>
      </c>
    </row>
    <row r="1002" spans="1:16">
      <c r="A1002" s="59">
        <v>24565</v>
      </c>
      <c r="B1002" s="59">
        <v>5</v>
      </c>
      <c r="C1002" s="59">
        <v>1</v>
      </c>
      <c r="D1002" s="59">
        <v>2</v>
      </c>
      <c r="E1002" s="59" t="s">
        <v>79</v>
      </c>
      <c r="F1002" s="59">
        <v>4</v>
      </c>
      <c r="G1002" s="59">
        <v>0</v>
      </c>
      <c r="H1002" s="59">
        <v>2</v>
      </c>
      <c r="I1002" s="59">
        <v>14</v>
      </c>
      <c r="J1002" s="59">
        <v>6495</v>
      </c>
      <c r="K1002" s="78">
        <f>VLOOKUP(jur[[#This Row],[hwycov_id]],cnf[],10,FALSE)</f>
        <v>6495</v>
      </c>
      <c r="L1002" s="229">
        <f t="shared" si="45"/>
        <v>0</v>
      </c>
      <c r="M1002" s="228">
        <f t="shared" si="46"/>
        <v>0</v>
      </c>
      <c r="N1002" s="228">
        <f t="shared" si="47"/>
        <v>0</v>
      </c>
      <c r="O1002" s="59" t="e">
        <f>VLOOKUP(jur[[#This Row],[hwycov_id]],check!$A$2:$P$26,16,FALSE)</f>
        <v>#N/A</v>
      </c>
      <c r="P1002" s="59">
        <v>1005</v>
      </c>
    </row>
    <row r="1003" spans="1:16">
      <c r="A1003" s="59">
        <v>3884</v>
      </c>
      <c r="B1003" s="59">
        <v>5</v>
      </c>
      <c r="C1003" s="59">
        <v>1</v>
      </c>
      <c r="D1003" s="59">
        <v>2</v>
      </c>
      <c r="E1003" s="59" t="s">
        <v>79</v>
      </c>
      <c r="F1003" s="59">
        <v>4</v>
      </c>
      <c r="G1003" s="59">
        <v>0</v>
      </c>
      <c r="H1003" s="59">
        <v>3</v>
      </c>
      <c r="I1003" s="59">
        <v>14</v>
      </c>
      <c r="J1003" s="59">
        <v>6523</v>
      </c>
      <c r="K1003" s="78">
        <f>VLOOKUP(jur[[#This Row],[hwycov_id]],cnf[],10,FALSE)</f>
        <v>6523</v>
      </c>
      <c r="L1003" s="229">
        <f t="shared" si="45"/>
        <v>0</v>
      </c>
      <c r="M1003" s="228">
        <f t="shared" si="46"/>
        <v>0</v>
      </c>
      <c r="N1003" s="228">
        <f t="shared" si="47"/>
        <v>0</v>
      </c>
      <c r="O1003" s="59" t="e">
        <f>VLOOKUP(jur[[#This Row],[hwycov_id]],check!$A$2:$P$26,16,FALSE)</f>
        <v>#N/A</v>
      </c>
      <c r="P1003" s="59">
        <v>1006</v>
      </c>
    </row>
    <row r="1004" spans="1:16">
      <c r="A1004" s="59">
        <v>2580</v>
      </c>
      <c r="B1004" s="59">
        <v>9</v>
      </c>
      <c r="C1004" s="59">
        <v>1</v>
      </c>
      <c r="D1004" s="59">
        <v>1</v>
      </c>
      <c r="E1004" s="59" t="s">
        <v>78</v>
      </c>
      <c r="F1004" s="59">
        <v>2</v>
      </c>
      <c r="G1004" s="59">
        <v>0</v>
      </c>
      <c r="H1004" s="59">
        <v>3</v>
      </c>
      <c r="I1004" s="59">
        <v>14</v>
      </c>
      <c r="J1004" s="59">
        <v>6560</v>
      </c>
      <c r="K1004" s="78">
        <f>VLOOKUP(jur[[#This Row],[hwycov_id]],cnf[],10,FALSE)</f>
        <v>6560</v>
      </c>
      <c r="L1004" s="229">
        <f t="shared" si="45"/>
        <v>0</v>
      </c>
      <c r="M1004" s="228">
        <f t="shared" si="46"/>
        <v>0</v>
      </c>
      <c r="N1004" s="228">
        <f t="shared" si="47"/>
        <v>0</v>
      </c>
      <c r="O1004" s="59" t="e">
        <f>VLOOKUP(jur[[#This Row],[hwycov_id]],check!$A$2:$P$26,16,FALSE)</f>
        <v>#N/A</v>
      </c>
      <c r="P1004" s="59">
        <v>1007</v>
      </c>
    </row>
    <row r="1005" spans="1:16">
      <c r="A1005" s="59">
        <v>29059</v>
      </c>
      <c r="B1005" s="59">
        <v>9</v>
      </c>
      <c r="C1005" s="59">
        <v>1</v>
      </c>
      <c r="D1005" s="59">
        <v>1</v>
      </c>
      <c r="E1005" s="59" t="s">
        <v>78</v>
      </c>
      <c r="F1005" s="59">
        <v>2</v>
      </c>
      <c r="G1005" s="59">
        <v>0</v>
      </c>
      <c r="H1005" s="59">
        <v>2</v>
      </c>
      <c r="I1005" s="59">
        <v>14</v>
      </c>
      <c r="J1005" s="59">
        <v>6584</v>
      </c>
      <c r="K1005" s="78">
        <f>VLOOKUP(jur[[#This Row],[hwycov_id]],cnf[],10,FALSE)</f>
        <v>6584</v>
      </c>
      <c r="L1005" s="229">
        <f t="shared" si="45"/>
        <v>0</v>
      </c>
      <c r="M1005" s="228">
        <f t="shared" si="46"/>
        <v>0</v>
      </c>
      <c r="N1005" s="228">
        <f t="shared" si="47"/>
        <v>0</v>
      </c>
      <c r="O1005" s="59" t="e">
        <f>VLOOKUP(jur[[#This Row],[hwycov_id]],check!$A$2:$P$26,16,FALSE)</f>
        <v>#N/A</v>
      </c>
      <c r="P1005" s="59">
        <v>1008</v>
      </c>
    </row>
    <row r="1006" spans="1:16">
      <c r="A1006" s="59">
        <v>1962</v>
      </c>
      <c r="B1006" s="59">
        <v>4</v>
      </c>
      <c r="C1006" s="59">
        <v>1</v>
      </c>
      <c r="D1006" s="59">
        <v>2</v>
      </c>
      <c r="E1006" s="59" t="s">
        <v>79</v>
      </c>
      <c r="F1006" s="59">
        <v>4</v>
      </c>
      <c r="G1006" s="59">
        <v>0</v>
      </c>
      <c r="H1006" s="59">
        <v>3</v>
      </c>
      <c r="I1006" s="59">
        <v>14</v>
      </c>
      <c r="J1006" s="59">
        <v>6585</v>
      </c>
      <c r="K1006" s="78">
        <f>VLOOKUP(jur[[#This Row],[hwycov_id]],cnf[],10,FALSE)</f>
        <v>6585</v>
      </c>
      <c r="L1006" s="229">
        <f t="shared" si="45"/>
        <v>0</v>
      </c>
      <c r="M1006" s="228">
        <f t="shared" si="46"/>
        <v>0</v>
      </c>
      <c r="N1006" s="228">
        <f t="shared" si="47"/>
        <v>0</v>
      </c>
      <c r="O1006" s="59" t="e">
        <f>VLOOKUP(jur[[#This Row],[hwycov_id]],check!$A$2:$P$26,16,FALSE)</f>
        <v>#N/A</v>
      </c>
      <c r="P1006" s="59">
        <v>1009</v>
      </c>
    </row>
    <row r="1007" spans="1:16">
      <c r="A1007" s="59">
        <v>11156</v>
      </c>
      <c r="B1007" s="59">
        <v>4</v>
      </c>
      <c r="C1007" s="59">
        <v>1</v>
      </c>
      <c r="D1007" s="59">
        <v>2</v>
      </c>
      <c r="E1007" s="59" t="s">
        <v>79</v>
      </c>
      <c r="F1007" s="59">
        <v>4</v>
      </c>
      <c r="G1007" s="59">
        <v>0</v>
      </c>
      <c r="H1007" s="59">
        <v>2</v>
      </c>
      <c r="I1007" s="59">
        <v>14</v>
      </c>
      <c r="J1007" s="59">
        <v>6586</v>
      </c>
      <c r="K1007" s="78">
        <f>VLOOKUP(jur[[#This Row],[hwycov_id]],cnf[],10,FALSE)</f>
        <v>6586</v>
      </c>
      <c r="L1007" s="229">
        <f t="shared" si="45"/>
        <v>0</v>
      </c>
      <c r="M1007" s="228">
        <f t="shared" si="46"/>
        <v>0</v>
      </c>
      <c r="N1007" s="228">
        <f t="shared" si="47"/>
        <v>0</v>
      </c>
      <c r="O1007" s="59" t="e">
        <f>VLOOKUP(jur[[#This Row],[hwycov_id]],check!$A$2:$P$26,16,FALSE)</f>
        <v>#N/A</v>
      </c>
      <c r="P1007" s="59">
        <v>1010</v>
      </c>
    </row>
    <row r="1008" spans="1:16">
      <c r="A1008" s="59">
        <v>24657</v>
      </c>
      <c r="B1008" s="59">
        <v>4</v>
      </c>
      <c r="C1008" s="59">
        <v>1</v>
      </c>
      <c r="D1008" s="59">
        <v>2</v>
      </c>
      <c r="E1008" s="59" t="s">
        <v>79</v>
      </c>
      <c r="F1008" s="59">
        <v>4</v>
      </c>
      <c r="G1008" s="59">
        <v>0</v>
      </c>
      <c r="H1008" s="59">
        <v>4</v>
      </c>
      <c r="I1008" s="59">
        <v>14</v>
      </c>
      <c r="J1008" s="59">
        <v>6638</v>
      </c>
      <c r="K1008" s="78">
        <f>VLOOKUP(jur[[#This Row],[hwycov_id]],cnf[],10,FALSE)</f>
        <v>6638</v>
      </c>
      <c r="L1008" s="229">
        <f t="shared" si="45"/>
        <v>0</v>
      </c>
      <c r="M1008" s="228">
        <f t="shared" si="46"/>
        <v>0</v>
      </c>
      <c r="N1008" s="228">
        <f t="shared" si="47"/>
        <v>0</v>
      </c>
      <c r="O1008" s="59" t="e">
        <f>VLOOKUP(jur[[#This Row],[hwycov_id]],check!$A$2:$P$26,16,FALSE)</f>
        <v>#N/A</v>
      </c>
      <c r="P1008" s="59">
        <v>1011</v>
      </c>
    </row>
    <row r="1009" spans="1:16">
      <c r="A1009" s="59">
        <v>10647</v>
      </c>
      <c r="B1009" s="59">
        <v>4</v>
      </c>
      <c r="C1009" s="59">
        <v>1</v>
      </c>
      <c r="D1009" s="59">
        <v>2</v>
      </c>
      <c r="E1009" s="59" t="s">
        <v>79</v>
      </c>
      <c r="F1009" s="59">
        <v>4</v>
      </c>
      <c r="G1009" s="59">
        <v>0</v>
      </c>
      <c r="H1009" s="59">
        <v>2</v>
      </c>
      <c r="I1009" s="59">
        <v>14</v>
      </c>
      <c r="J1009" s="59">
        <v>6651</v>
      </c>
      <c r="K1009" s="78">
        <f>VLOOKUP(jur[[#This Row],[hwycov_id]],cnf[],10,FALSE)</f>
        <v>6651</v>
      </c>
      <c r="L1009" s="229">
        <f t="shared" si="45"/>
        <v>0</v>
      </c>
      <c r="M1009" s="228">
        <f t="shared" si="46"/>
        <v>0</v>
      </c>
      <c r="N1009" s="228">
        <f t="shared" si="47"/>
        <v>0</v>
      </c>
      <c r="O1009" s="59" t="e">
        <f>VLOOKUP(jur[[#This Row],[hwycov_id]],check!$A$2:$P$26,16,FALSE)</f>
        <v>#N/A</v>
      </c>
      <c r="P1009" s="59">
        <v>1012</v>
      </c>
    </row>
    <row r="1010" spans="1:16">
      <c r="A1010" s="59">
        <v>11638</v>
      </c>
      <c r="B1010" s="59">
        <v>5</v>
      </c>
      <c r="C1010" s="59">
        <v>1</v>
      </c>
      <c r="D1010" s="59">
        <v>2</v>
      </c>
      <c r="E1010" s="59" t="s">
        <v>79</v>
      </c>
      <c r="F1010" s="59">
        <v>4</v>
      </c>
      <c r="G1010" s="59">
        <v>0</v>
      </c>
      <c r="H1010" s="59">
        <v>2</v>
      </c>
      <c r="I1010" s="59">
        <v>14</v>
      </c>
      <c r="J1010" s="59">
        <v>6651</v>
      </c>
      <c r="K1010" s="78">
        <f>VLOOKUP(jur[[#This Row],[hwycov_id]],cnf[],10,FALSE)</f>
        <v>6651</v>
      </c>
      <c r="L1010" s="229">
        <f t="shared" si="45"/>
        <v>0</v>
      </c>
      <c r="M1010" s="228">
        <f t="shared" si="46"/>
        <v>0</v>
      </c>
      <c r="N1010" s="228">
        <f t="shared" si="47"/>
        <v>0</v>
      </c>
      <c r="O1010" s="59" t="e">
        <f>VLOOKUP(jur[[#This Row],[hwycov_id]],check!$A$2:$P$26,16,FALSE)</f>
        <v>#N/A</v>
      </c>
      <c r="P1010" s="59">
        <v>1013</v>
      </c>
    </row>
    <row r="1011" spans="1:16">
      <c r="A1011" s="59">
        <v>20315</v>
      </c>
      <c r="B1011" s="59">
        <v>5</v>
      </c>
      <c r="C1011" s="59">
        <v>1</v>
      </c>
      <c r="D1011" s="59">
        <v>2</v>
      </c>
      <c r="E1011" s="59" t="s">
        <v>79</v>
      </c>
      <c r="F1011" s="59">
        <v>4</v>
      </c>
      <c r="G1011" s="59">
        <v>0</v>
      </c>
      <c r="H1011" s="59">
        <v>2</v>
      </c>
      <c r="I1011" s="59">
        <v>14</v>
      </c>
      <c r="J1011" s="59">
        <v>6651</v>
      </c>
      <c r="K1011" s="78">
        <f>VLOOKUP(jur[[#This Row],[hwycov_id]],cnf[],10,FALSE)</f>
        <v>6651</v>
      </c>
      <c r="L1011" s="229">
        <f t="shared" si="45"/>
        <v>0</v>
      </c>
      <c r="M1011" s="228">
        <f t="shared" si="46"/>
        <v>0</v>
      </c>
      <c r="N1011" s="228">
        <f t="shared" si="47"/>
        <v>0</v>
      </c>
      <c r="O1011" s="59" t="e">
        <f>VLOOKUP(jur[[#This Row],[hwycov_id]],check!$A$2:$P$26,16,FALSE)</f>
        <v>#N/A</v>
      </c>
      <c r="P1011" s="59">
        <v>1014</v>
      </c>
    </row>
    <row r="1012" spans="1:16">
      <c r="A1012" s="59">
        <v>14947</v>
      </c>
      <c r="B1012" s="59">
        <v>9</v>
      </c>
      <c r="C1012" s="59">
        <v>1</v>
      </c>
      <c r="D1012" s="59">
        <v>1</v>
      </c>
      <c r="E1012" s="59" t="s">
        <v>78</v>
      </c>
      <c r="F1012" s="59">
        <v>2</v>
      </c>
      <c r="G1012" s="59">
        <v>0</v>
      </c>
      <c r="H1012" s="59">
        <v>3</v>
      </c>
      <c r="I1012" s="59">
        <v>14</v>
      </c>
      <c r="J1012" s="59">
        <v>6668</v>
      </c>
      <c r="K1012" s="78">
        <f>VLOOKUP(jur[[#This Row],[hwycov_id]],cnf[],10,FALSE)</f>
        <v>6668</v>
      </c>
      <c r="L1012" s="229">
        <f t="shared" si="45"/>
        <v>0</v>
      </c>
      <c r="M1012" s="228">
        <f t="shared" si="46"/>
        <v>0</v>
      </c>
      <c r="N1012" s="228">
        <f t="shared" si="47"/>
        <v>0</v>
      </c>
      <c r="O1012" s="59" t="e">
        <f>VLOOKUP(jur[[#This Row],[hwycov_id]],check!$A$2:$P$26,16,FALSE)</f>
        <v>#N/A</v>
      </c>
      <c r="P1012" s="59">
        <v>1015</v>
      </c>
    </row>
    <row r="1013" spans="1:16">
      <c r="A1013" s="59">
        <v>1716</v>
      </c>
      <c r="B1013" s="59">
        <v>3</v>
      </c>
      <c r="C1013" s="59">
        <v>1</v>
      </c>
      <c r="D1013" s="59">
        <v>1</v>
      </c>
      <c r="E1013" s="59" t="s">
        <v>79</v>
      </c>
      <c r="F1013" s="59">
        <v>3</v>
      </c>
      <c r="G1013" s="59">
        <v>0</v>
      </c>
      <c r="H1013" s="59">
        <v>4</v>
      </c>
      <c r="I1013" s="59">
        <v>14</v>
      </c>
      <c r="J1013" s="59">
        <v>6674</v>
      </c>
      <c r="K1013" s="78">
        <f>VLOOKUP(jur[[#This Row],[hwycov_id]],cnf[],10,FALSE)</f>
        <v>6674</v>
      </c>
      <c r="L1013" s="229">
        <f t="shared" si="45"/>
        <v>0</v>
      </c>
      <c r="M1013" s="228">
        <f t="shared" si="46"/>
        <v>0</v>
      </c>
      <c r="N1013" s="228">
        <f t="shared" si="47"/>
        <v>0</v>
      </c>
      <c r="O1013" s="59" t="e">
        <f>VLOOKUP(jur[[#This Row],[hwycov_id]],check!$A$2:$P$26,16,FALSE)</f>
        <v>#N/A</v>
      </c>
      <c r="P1013" s="59">
        <v>1016</v>
      </c>
    </row>
    <row r="1014" spans="1:16">
      <c r="A1014" s="59">
        <v>4435</v>
      </c>
      <c r="B1014" s="59">
        <v>4</v>
      </c>
      <c r="C1014" s="59">
        <v>1</v>
      </c>
      <c r="D1014" s="59">
        <v>2</v>
      </c>
      <c r="E1014" s="59" t="s">
        <v>79</v>
      </c>
      <c r="F1014" s="59">
        <v>4</v>
      </c>
      <c r="G1014" s="59">
        <v>0</v>
      </c>
      <c r="H1014" s="59">
        <v>2</v>
      </c>
      <c r="I1014" s="59">
        <v>14</v>
      </c>
      <c r="J1014" s="59">
        <v>6698</v>
      </c>
      <c r="K1014" s="78">
        <f>VLOOKUP(jur[[#This Row],[hwycov_id]],cnf[],10,FALSE)</f>
        <v>6698</v>
      </c>
      <c r="L1014" s="229">
        <f t="shared" si="45"/>
        <v>0</v>
      </c>
      <c r="M1014" s="228">
        <f t="shared" si="46"/>
        <v>0</v>
      </c>
      <c r="N1014" s="228">
        <f t="shared" si="47"/>
        <v>0</v>
      </c>
      <c r="O1014" s="59" t="e">
        <f>VLOOKUP(jur[[#This Row],[hwycov_id]],check!$A$2:$P$26,16,FALSE)</f>
        <v>#N/A</v>
      </c>
      <c r="P1014" s="59">
        <v>1017</v>
      </c>
    </row>
    <row r="1015" spans="1:16">
      <c r="A1015" s="59">
        <v>27580</v>
      </c>
      <c r="B1015" s="59">
        <v>9</v>
      </c>
      <c r="C1015" s="59">
        <v>1</v>
      </c>
      <c r="D1015" s="59">
        <v>1</v>
      </c>
      <c r="E1015" s="59" t="s">
        <v>78</v>
      </c>
      <c r="F1015" s="59">
        <v>2</v>
      </c>
      <c r="G1015" s="59">
        <v>0</v>
      </c>
      <c r="H1015" s="59">
        <v>2</v>
      </c>
      <c r="I1015" s="59">
        <v>14</v>
      </c>
      <c r="J1015" s="59">
        <v>6731</v>
      </c>
      <c r="K1015" s="78">
        <f>VLOOKUP(jur[[#This Row],[hwycov_id]],cnf[],10,FALSE)</f>
        <v>6731</v>
      </c>
      <c r="L1015" s="229">
        <f t="shared" si="45"/>
        <v>0</v>
      </c>
      <c r="M1015" s="228">
        <f t="shared" si="46"/>
        <v>0</v>
      </c>
      <c r="N1015" s="228">
        <f t="shared" si="47"/>
        <v>0</v>
      </c>
      <c r="O1015" s="59" t="e">
        <f>VLOOKUP(jur[[#This Row],[hwycov_id]],check!$A$2:$P$26,16,FALSE)</f>
        <v>#N/A</v>
      </c>
      <c r="P1015" s="59">
        <v>1018</v>
      </c>
    </row>
    <row r="1016" spans="1:16">
      <c r="A1016" s="59">
        <v>16210</v>
      </c>
      <c r="B1016" s="59">
        <v>4</v>
      </c>
      <c r="C1016" s="59">
        <v>1</v>
      </c>
      <c r="D1016" s="59">
        <v>2</v>
      </c>
      <c r="E1016" s="59" t="s">
        <v>79</v>
      </c>
      <c r="F1016" s="59">
        <v>4</v>
      </c>
      <c r="G1016" s="59">
        <v>0</v>
      </c>
      <c r="H1016" s="59">
        <v>4</v>
      </c>
      <c r="I1016" s="59">
        <v>14</v>
      </c>
      <c r="J1016" s="59">
        <v>6737</v>
      </c>
      <c r="K1016" s="78">
        <f>VLOOKUP(jur[[#This Row],[hwycov_id]],cnf[],10,FALSE)</f>
        <v>6737</v>
      </c>
      <c r="L1016" s="229">
        <f t="shared" si="45"/>
        <v>0</v>
      </c>
      <c r="M1016" s="228">
        <f t="shared" si="46"/>
        <v>0</v>
      </c>
      <c r="N1016" s="228">
        <f t="shared" si="47"/>
        <v>0</v>
      </c>
      <c r="O1016" s="59" t="e">
        <f>VLOOKUP(jur[[#This Row],[hwycov_id]],check!$A$2:$P$26,16,FALSE)</f>
        <v>#N/A</v>
      </c>
      <c r="P1016" s="59">
        <v>1019</v>
      </c>
    </row>
    <row r="1017" spans="1:16">
      <c r="A1017" s="59">
        <v>8420</v>
      </c>
      <c r="B1017" s="59">
        <v>5</v>
      </c>
      <c r="C1017" s="59">
        <v>1</v>
      </c>
      <c r="D1017" s="59">
        <v>2</v>
      </c>
      <c r="E1017" s="59" t="s">
        <v>79</v>
      </c>
      <c r="F1017" s="59">
        <v>4</v>
      </c>
      <c r="G1017" s="59">
        <v>0</v>
      </c>
      <c r="H1017" s="59">
        <v>3</v>
      </c>
      <c r="I1017" s="59">
        <v>14</v>
      </c>
      <c r="J1017" s="59">
        <v>6738</v>
      </c>
      <c r="K1017" s="78">
        <f>VLOOKUP(jur[[#This Row],[hwycov_id]],cnf[],10,FALSE)</f>
        <v>6738</v>
      </c>
      <c r="L1017" s="229">
        <f t="shared" si="45"/>
        <v>0</v>
      </c>
      <c r="M1017" s="228">
        <f t="shared" si="46"/>
        <v>0</v>
      </c>
      <c r="N1017" s="228">
        <f t="shared" si="47"/>
        <v>0</v>
      </c>
      <c r="O1017" s="59" t="e">
        <f>VLOOKUP(jur[[#This Row],[hwycov_id]],check!$A$2:$P$26,16,FALSE)</f>
        <v>#N/A</v>
      </c>
      <c r="P1017" s="59">
        <v>1020</v>
      </c>
    </row>
    <row r="1018" spans="1:16">
      <c r="A1018" s="59">
        <v>29407</v>
      </c>
      <c r="B1018" s="59">
        <v>8</v>
      </c>
      <c r="C1018" s="59">
        <v>2</v>
      </c>
      <c r="D1018" s="59">
        <v>1</v>
      </c>
      <c r="E1018" s="59" t="s">
        <v>78</v>
      </c>
      <c r="F1018" s="59">
        <v>2</v>
      </c>
      <c r="G1018" s="59">
        <v>0</v>
      </c>
      <c r="H1018" s="59">
        <v>3</v>
      </c>
      <c r="I1018" s="59">
        <v>14</v>
      </c>
      <c r="J1018" s="59">
        <v>6775</v>
      </c>
      <c r="K1018" s="78">
        <f>VLOOKUP(jur[[#This Row],[hwycov_id]],cnf[],10,FALSE)</f>
        <v>6775</v>
      </c>
      <c r="L1018" s="229">
        <f t="shared" si="45"/>
        <v>0</v>
      </c>
      <c r="M1018" s="228">
        <f t="shared" si="46"/>
        <v>0</v>
      </c>
      <c r="N1018" s="228">
        <f t="shared" si="47"/>
        <v>0</v>
      </c>
      <c r="O1018" s="59" t="e">
        <f>VLOOKUP(jur[[#This Row],[hwycov_id]],check!$A$2:$P$26,16,FALSE)</f>
        <v>#N/A</v>
      </c>
      <c r="P1018" s="59">
        <v>1021</v>
      </c>
    </row>
    <row r="1019" spans="1:16">
      <c r="A1019" s="59">
        <v>7083</v>
      </c>
      <c r="B1019" s="59">
        <v>4</v>
      </c>
      <c r="C1019" s="59">
        <v>1</v>
      </c>
      <c r="D1019" s="59">
        <v>2</v>
      </c>
      <c r="E1019" s="59" t="s">
        <v>79</v>
      </c>
      <c r="F1019" s="59">
        <v>4</v>
      </c>
      <c r="G1019" s="59">
        <v>0</v>
      </c>
      <c r="H1019" s="59">
        <v>2</v>
      </c>
      <c r="I1019" s="59">
        <v>14</v>
      </c>
      <c r="J1019" s="59">
        <v>6793</v>
      </c>
      <c r="K1019" s="78">
        <f>VLOOKUP(jur[[#This Row],[hwycov_id]],cnf[],10,FALSE)</f>
        <v>6793</v>
      </c>
      <c r="L1019" s="229">
        <f t="shared" si="45"/>
        <v>0</v>
      </c>
      <c r="M1019" s="228">
        <f t="shared" si="46"/>
        <v>0</v>
      </c>
      <c r="N1019" s="228">
        <f t="shared" si="47"/>
        <v>0</v>
      </c>
      <c r="O1019" s="59" t="e">
        <f>VLOOKUP(jur[[#This Row],[hwycov_id]],check!$A$2:$P$26,16,FALSE)</f>
        <v>#N/A</v>
      </c>
      <c r="P1019" s="59">
        <v>1022</v>
      </c>
    </row>
    <row r="1020" spans="1:16">
      <c r="A1020" s="59">
        <v>15144</v>
      </c>
      <c r="B1020" s="59">
        <v>3</v>
      </c>
      <c r="C1020" s="59">
        <v>1</v>
      </c>
      <c r="D1020" s="59">
        <v>2</v>
      </c>
      <c r="E1020" s="59" t="s">
        <v>79</v>
      </c>
      <c r="F1020" s="59">
        <v>3</v>
      </c>
      <c r="G1020" s="59">
        <v>0</v>
      </c>
      <c r="H1020" s="59">
        <v>3</v>
      </c>
      <c r="I1020" s="59">
        <v>14</v>
      </c>
      <c r="J1020" s="59">
        <v>6801</v>
      </c>
      <c r="K1020" s="78">
        <f>VLOOKUP(jur[[#This Row],[hwycov_id]],cnf[],10,FALSE)</f>
        <v>6801</v>
      </c>
      <c r="L1020" s="229">
        <f t="shared" si="45"/>
        <v>0</v>
      </c>
      <c r="M1020" s="228">
        <f t="shared" si="46"/>
        <v>0</v>
      </c>
      <c r="N1020" s="228">
        <f t="shared" si="47"/>
        <v>0</v>
      </c>
      <c r="O1020" s="59" t="e">
        <f>VLOOKUP(jur[[#This Row],[hwycov_id]],check!$A$2:$P$26,16,FALSE)</f>
        <v>#N/A</v>
      </c>
      <c r="P1020" s="59">
        <v>1023</v>
      </c>
    </row>
    <row r="1021" spans="1:16">
      <c r="A1021" s="59">
        <v>28044</v>
      </c>
      <c r="B1021" s="59">
        <v>9</v>
      </c>
      <c r="C1021" s="59">
        <v>1</v>
      </c>
      <c r="D1021" s="59">
        <v>1</v>
      </c>
      <c r="E1021" s="59" t="s">
        <v>78</v>
      </c>
      <c r="F1021" s="59">
        <v>2</v>
      </c>
      <c r="G1021" s="59">
        <v>0</v>
      </c>
      <c r="H1021" s="59">
        <v>3</v>
      </c>
      <c r="I1021" s="59">
        <v>14</v>
      </c>
      <c r="J1021" s="59">
        <v>6802</v>
      </c>
      <c r="K1021" s="78">
        <f>VLOOKUP(jur[[#This Row],[hwycov_id]],cnf[],10,FALSE)</f>
        <v>6802</v>
      </c>
      <c r="L1021" s="229">
        <f t="shared" si="45"/>
        <v>0</v>
      </c>
      <c r="M1021" s="228">
        <f t="shared" si="46"/>
        <v>0</v>
      </c>
      <c r="N1021" s="228">
        <f t="shared" si="47"/>
        <v>0</v>
      </c>
      <c r="O1021" s="59" t="e">
        <f>VLOOKUP(jur[[#This Row],[hwycov_id]],check!$A$2:$P$26,16,FALSE)</f>
        <v>#N/A</v>
      </c>
      <c r="P1021" s="59">
        <v>1024</v>
      </c>
    </row>
    <row r="1022" spans="1:16">
      <c r="A1022" s="59">
        <v>24739</v>
      </c>
      <c r="B1022" s="59">
        <v>4</v>
      </c>
      <c r="C1022" s="59">
        <v>1</v>
      </c>
      <c r="D1022" s="59">
        <v>2</v>
      </c>
      <c r="E1022" s="59" t="s">
        <v>79</v>
      </c>
      <c r="F1022" s="59">
        <v>4</v>
      </c>
      <c r="G1022" s="59">
        <v>0</v>
      </c>
      <c r="H1022" s="59">
        <v>4</v>
      </c>
      <c r="I1022" s="59">
        <v>14</v>
      </c>
      <c r="J1022" s="59">
        <v>6831</v>
      </c>
      <c r="K1022" s="78">
        <f>VLOOKUP(jur[[#This Row],[hwycov_id]],cnf[],10,FALSE)</f>
        <v>6831</v>
      </c>
      <c r="L1022" s="229">
        <f t="shared" si="45"/>
        <v>0</v>
      </c>
      <c r="M1022" s="228">
        <f t="shared" si="46"/>
        <v>0</v>
      </c>
      <c r="N1022" s="228">
        <f t="shared" si="47"/>
        <v>0</v>
      </c>
      <c r="O1022" s="59" t="e">
        <f>VLOOKUP(jur[[#This Row],[hwycov_id]],check!$A$2:$P$26,16,FALSE)</f>
        <v>#N/A</v>
      </c>
      <c r="P1022" s="59">
        <v>1025</v>
      </c>
    </row>
    <row r="1023" spans="1:16">
      <c r="A1023" s="59">
        <v>8619</v>
      </c>
      <c r="B1023" s="59">
        <v>2</v>
      </c>
      <c r="C1023" s="59">
        <v>1</v>
      </c>
      <c r="D1023" s="59">
        <v>1</v>
      </c>
      <c r="E1023" s="59" t="s">
        <v>79</v>
      </c>
      <c r="F1023" s="59">
        <v>3</v>
      </c>
      <c r="G1023" s="59">
        <v>0</v>
      </c>
      <c r="H1023" s="59">
        <v>2</v>
      </c>
      <c r="I1023" s="59">
        <v>14</v>
      </c>
      <c r="J1023" s="59">
        <v>6871</v>
      </c>
      <c r="K1023" s="78">
        <f>VLOOKUP(jur[[#This Row],[hwycov_id]],cnf[],10,FALSE)</f>
        <v>6871</v>
      </c>
      <c r="L1023" s="229">
        <f t="shared" si="45"/>
        <v>0</v>
      </c>
      <c r="M1023" s="228">
        <f t="shared" si="46"/>
        <v>0</v>
      </c>
      <c r="N1023" s="228">
        <f t="shared" si="47"/>
        <v>0</v>
      </c>
      <c r="O1023" s="59" t="e">
        <f>VLOOKUP(jur[[#This Row],[hwycov_id]],check!$A$2:$P$26,16,FALSE)</f>
        <v>#N/A</v>
      </c>
      <c r="P1023" s="59">
        <v>1026</v>
      </c>
    </row>
    <row r="1024" spans="1:16">
      <c r="A1024" s="59">
        <v>270</v>
      </c>
      <c r="B1024" s="59">
        <v>5</v>
      </c>
      <c r="C1024" s="59">
        <v>1</v>
      </c>
      <c r="D1024" s="59">
        <v>1</v>
      </c>
      <c r="E1024" s="59" t="s">
        <v>79</v>
      </c>
      <c r="F1024" s="59">
        <v>4</v>
      </c>
      <c r="G1024" s="59">
        <v>0</v>
      </c>
      <c r="H1024" s="59">
        <v>2</v>
      </c>
      <c r="I1024" s="59">
        <v>14</v>
      </c>
      <c r="J1024" s="59">
        <v>6878</v>
      </c>
      <c r="K1024" s="78">
        <f>VLOOKUP(jur[[#This Row],[hwycov_id]],cnf[],10,FALSE)</f>
        <v>6878</v>
      </c>
      <c r="L1024" s="229">
        <f t="shared" si="45"/>
        <v>0</v>
      </c>
      <c r="M1024" s="228">
        <f t="shared" si="46"/>
        <v>0</v>
      </c>
      <c r="N1024" s="228">
        <f t="shared" si="47"/>
        <v>0</v>
      </c>
      <c r="O1024" s="59" t="e">
        <f>VLOOKUP(jur[[#This Row],[hwycov_id]],check!$A$2:$P$26,16,FALSE)</f>
        <v>#N/A</v>
      </c>
      <c r="P1024" s="59">
        <v>1027</v>
      </c>
    </row>
    <row r="1025" spans="1:16">
      <c r="A1025" s="59">
        <v>14627</v>
      </c>
      <c r="B1025" s="59">
        <v>9</v>
      </c>
      <c r="C1025" s="59">
        <v>1</v>
      </c>
      <c r="D1025" s="59">
        <v>1</v>
      </c>
      <c r="E1025" s="59" t="s">
        <v>78</v>
      </c>
      <c r="F1025" s="59">
        <v>2</v>
      </c>
      <c r="G1025" s="59">
        <v>0</v>
      </c>
      <c r="H1025" s="59">
        <v>3</v>
      </c>
      <c r="I1025" s="59">
        <v>14</v>
      </c>
      <c r="J1025" s="59">
        <v>6891</v>
      </c>
      <c r="K1025" s="78">
        <f>VLOOKUP(jur[[#This Row],[hwycov_id]],cnf[],10,FALSE)</f>
        <v>6891</v>
      </c>
      <c r="L1025" s="229">
        <f t="shared" si="45"/>
        <v>0</v>
      </c>
      <c r="M1025" s="228">
        <f t="shared" si="46"/>
        <v>0</v>
      </c>
      <c r="N1025" s="228">
        <f t="shared" si="47"/>
        <v>0</v>
      </c>
      <c r="O1025" s="59" t="e">
        <f>VLOOKUP(jur[[#This Row],[hwycov_id]],check!$A$2:$P$26,16,FALSE)</f>
        <v>#N/A</v>
      </c>
      <c r="P1025" s="59">
        <v>1028</v>
      </c>
    </row>
    <row r="1026" spans="1:16">
      <c r="A1026" s="59">
        <v>11618</v>
      </c>
      <c r="B1026" s="59">
        <v>5</v>
      </c>
      <c r="C1026" s="59">
        <v>1</v>
      </c>
      <c r="D1026" s="59">
        <v>2</v>
      </c>
      <c r="E1026" s="59" t="s">
        <v>79</v>
      </c>
      <c r="F1026" s="59">
        <v>4</v>
      </c>
      <c r="G1026" s="59">
        <v>0</v>
      </c>
      <c r="H1026" s="59">
        <v>3</v>
      </c>
      <c r="I1026" s="59">
        <v>14</v>
      </c>
      <c r="J1026" s="59">
        <v>6933</v>
      </c>
      <c r="K1026" s="78">
        <f>VLOOKUP(jur[[#This Row],[hwycov_id]],cnf[],10,FALSE)</f>
        <v>6933</v>
      </c>
      <c r="L1026" s="229">
        <f t="shared" ref="L1026:L1089" si="48">K1026/J1026-1</f>
        <v>0</v>
      </c>
      <c r="M1026" s="228">
        <f t="shared" ref="M1026:M1089" si="49">K1026-J1026</f>
        <v>0</v>
      </c>
      <c r="N1026" s="228">
        <f t="shared" ref="N1026:N1089" si="50">POWER(M1026,2)</f>
        <v>0</v>
      </c>
      <c r="O1026" s="59" t="e">
        <f>VLOOKUP(jur[[#This Row],[hwycov_id]],check!$A$2:$P$26,16,FALSE)</f>
        <v>#N/A</v>
      </c>
      <c r="P1026" s="59">
        <v>1029</v>
      </c>
    </row>
    <row r="1027" spans="1:16">
      <c r="A1027" s="59">
        <v>25471</v>
      </c>
      <c r="B1027" s="59">
        <v>9</v>
      </c>
      <c r="C1027" s="59">
        <v>1</v>
      </c>
      <c r="D1027" s="59">
        <v>1</v>
      </c>
      <c r="E1027" s="59" t="s">
        <v>78</v>
      </c>
      <c r="F1027" s="59">
        <v>2</v>
      </c>
      <c r="G1027" s="59">
        <v>0</v>
      </c>
      <c r="H1027" s="59">
        <v>3</v>
      </c>
      <c r="I1027" s="59">
        <v>14</v>
      </c>
      <c r="J1027" s="59">
        <v>6941</v>
      </c>
      <c r="K1027" s="78">
        <f>VLOOKUP(jur[[#This Row],[hwycov_id]],cnf[],10,FALSE)</f>
        <v>6941</v>
      </c>
      <c r="L1027" s="229">
        <f t="shared" si="48"/>
        <v>0</v>
      </c>
      <c r="M1027" s="228">
        <f t="shared" si="49"/>
        <v>0</v>
      </c>
      <c r="N1027" s="228">
        <f t="shared" si="50"/>
        <v>0</v>
      </c>
      <c r="O1027" s="59" t="e">
        <f>VLOOKUP(jur[[#This Row],[hwycov_id]],check!$A$2:$P$26,16,FALSE)</f>
        <v>#N/A</v>
      </c>
      <c r="P1027" s="59">
        <v>1030</v>
      </c>
    </row>
    <row r="1028" spans="1:16">
      <c r="A1028" s="59">
        <v>13651</v>
      </c>
      <c r="B1028" s="59">
        <v>9</v>
      </c>
      <c r="C1028" s="59">
        <v>1</v>
      </c>
      <c r="D1028" s="59">
        <v>1</v>
      </c>
      <c r="E1028" s="59" t="s">
        <v>78</v>
      </c>
      <c r="F1028" s="59">
        <v>2</v>
      </c>
      <c r="G1028" s="59">
        <v>0</v>
      </c>
      <c r="H1028" s="59">
        <v>3</v>
      </c>
      <c r="I1028" s="59">
        <v>14</v>
      </c>
      <c r="J1028" s="59">
        <v>7008</v>
      </c>
      <c r="K1028" s="78">
        <f>VLOOKUP(jur[[#This Row],[hwycov_id]],cnf[],10,FALSE)</f>
        <v>7008</v>
      </c>
      <c r="L1028" s="229">
        <f t="shared" si="48"/>
        <v>0</v>
      </c>
      <c r="M1028" s="228">
        <f t="shared" si="49"/>
        <v>0</v>
      </c>
      <c r="N1028" s="228">
        <f t="shared" si="50"/>
        <v>0</v>
      </c>
      <c r="O1028" s="59" t="e">
        <f>VLOOKUP(jur[[#This Row],[hwycov_id]],check!$A$2:$P$26,16,FALSE)</f>
        <v>#N/A</v>
      </c>
      <c r="P1028" s="59">
        <v>1031</v>
      </c>
    </row>
    <row r="1029" spans="1:16">
      <c r="A1029" s="59">
        <v>6605</v>
      </c>
      <c r="B1029" s="59">
        <v>2</v>
      </c>
      <c r="C1029" s="59">
        <v>1</v>
      </c>
      <c r="D1029" s="59">
        <v>1</v>
      </c>
      <c r="E1029" s="59" t="s">
        <v>79</v>
      </c>
      <c r="F1029" s="59">
        <v>3</v>
      </c>
      <c r="G1029" s="59">
        <v>0</v>
      </c>
      <c r="H1029" s="59">
        <v>2</v>
      </c>
      <c r="I1029" s="59">
        <v>14</v>
      </c>
      <c r="J1029" s="59">
        <v>7017</v>
      </c>
      <c r="K1029" s="78">
        <f>VLOOKUP(jur[[#This Row],[hwycov_id]],cnf[],10,FALSE)</f>
        <v>7017</v>
      </c>
      <c r="L1029" s="229">
        <f t="shared" si="48"/>
        <v>0</v>
      </c>
      <c r="M1029" s="228">
        <f t="shared" si="49"/>
        <v>0</v>
      </c>
      <c r="N1029" s="228">
        <f t="shared" si="50"/>
        <v>0</v>
      </c>
      <c r="O1029" s="59" t="e">
        <f>VLOOKUP(jur[[#This Row],[hwycov_id]],check!$A$2:$P$26,16,FALSE)</f>
        <v>#N/A</v>
      </c>
      <c r="P1029" s="59">
        <v>1032</v>
      </c>
    </row>
    <row r="1030" spans="1:16">
      <c r="A1030" s="59">
        <v>3904</v>
      </c>
      <c r="B1030" s="59">
        <v>4</v>
      </c>
      <c r="C1030" s="59">
        <v>1</v>
      </c>
      <c r="D1030" s="59">
        <v>2</v>
      </c>
      <c r="E1030" s="59" t="s">
        <v>79</v>
      </c>
      <c r="F1030" s="59">
        <v>4</v>
      </c>
      <c r="G1030" s="59">
        <v>0</v>
      </c>
      <c r="H1030" s="59">
        <v>3</v>
      </c>
      <c r="I1030" s="59">
        <v>14</v>
      </c>
      <c r="J1030" s="59">
        <v>7020</v>
      </c>
      <c r="K1030" s="78">
        <f>VLOOKUP(jur[[#This Row],[hwycov_id]],cnf[],10,FALSE)</f>
        <v>7020</v>
      </c>
      <c r="L1030" s="229">
        <f t="shared" si="48"/>
        <v>0</v>
      </c>
      <c r="M1030" s="228">
        <f t="shared" si="49"/>
        <v>0</v>
      </c>
      <c r="N1030" s="228">
        <f t="shared" si="50"/>
        <v>0</v>
      </c>
      <c r="O1030" s="59" t="e">
        <f>VLOOKUP(jur[[#This Row],[hwycov_id]],check!$A$2:$P$26,16,FALSE)</f>
        <v>#N/A</v>
      </c>
      <c r="P1030" s="59">
        <v>1033</v>
      </c>
    </row>
    <row r="1031" spans="1:16">
      <c r="A1031" s="59">
        <v>21943</v>
      </c>
      <c r="B1031" s="59">
        <v>5</v>
      </c>
      <c r="C1031" s="59">
        <v>1</v>
      </c>
      <c r="D1031" s="59">
        <v>2</v>
      </c>
      <c r="E1031" s="59" t="s">
        <v>79</v>
      </c>
      <c r="F1031" s="59">
        <v>4</v>
      </c>
      <c r="G1031" s="59">
        <v>0</v>
      </c>
      <c r="H1031" s="59">
        <v>3</v>
      </c>
      <c r="I1031" s="59">
        <v>14</v>
      </c>
      <c r="J1031" s="59">
        <v>7031</v>
      </c>
      <c r="K1031" s="78">
        <f>VLOOKUP(jur[[#This Row],[hwycov_id]],cnf[],10,FALSE)</f>
        <v>7031</v>
      </c>
      <c r="L1031" s="229">
        <f t="shared" si="48"/>
        <v>0</v>
      </c>
      <c r="M1031" s="228">
        <f t="shared" si="49"/>
        <v>0</v>
      </c>
      <c r="N1031" s="228">
        <f t="shared" si="50"/>
        <v>0</v>
      </c>
      <c r="O1031" s="59" t="e">
        <f>VLOOKUP(jur[[#This Row],[hwycov_id]],check!$A$2:$P$26,16,FALSE)</f>
        <v>#N/A</v>
      </c>
      <c r="P1031" s="59">
        <v>1034</v>
      </c>
    </row>
    <row r="1032" spans="1:16">
      <c r="A1032" s="59">
        <v>6829</v>
      </c>
      <c r="B1032" s="59">
        <v>4</v>
      </c>
      <c r="C1032" s="59">
        <v>1</v>
      </c>
      <c r="D1032" s="59">
        <v>2</v>
      </c>
      <c r="E1032" s="59" t="s">
        <v>79</v>
      </c>
      <c r="F1032" s="59">
        <v>4</v>
      </c>
      <c r="G1032" s="59">
        <v>0</v>
      </c>
      <c r="H1032" s="59">
        <v>4</v>
      </c>
      <c r="I1032" s="59">
        <v>14</v>
      </c>
      <c r="J1032" s="59">
        <v>7032</v>
      </c>
      <c r="K1032" s="78">
        <f>VLOOKUP(jur[[#This Row],[hwycov_id]],cnf[],10,FALSE)</f>
        <v>7032</v>
      </c>
      <c r="L1032" s="229">
        <f t="shared" si="48"/>
        <v>0</v>
      </c>
      <c r="M1032" s="228">
        <f t="shared" si="49"/>
        <v>0</v>
      </c>
      <c r="N1032" s="228">
        <f t="shared" si="50"/>
        <v>0</v>
      </c>
      <c r="O1032" s="59" t="e">
        <f>VLOOKUP(jur[[#This Row],[hwycov_id]],check!$A$2:$P$26,16,FALSE)</f>
        <v>#N/A</v>
      </c>
      <c r="P1032" s="59">
        <v>1035</v>
      </c>
    </row>
    <row r="1033" spans="1:16">
      <c r="A1033" s="59">
        <v>14767</v>
      </c>
      <c r="B1033" s="59">
        <v>5</v>
      </c>
      <c r="C1033" s="59">
        <v>1</v>
      </c>
      <c r="D1033" s="59">
        <v>2</v>
      </c>
      <c r="E1033" s="59" t="s">
        <v>79</v>
      </c>
      <c r="F1033" s="59">
        <v>4</v>
      </c>
      <c r="G1033" s="59">
        <v>0</v>
      </c>
      <c r="H1033" s="59">
        <v>3</v>
      </c>
      <c r="I1033" s="59">
        <v>14</v>
      </c>
      <c r="J1033" s="59">
        <v>7075</v>
      </c>
      <c r="K1033" s="78">
        <f>VLOOKUP(jur[[#This Row],[hwycov_id]],cnf[],10,FALSE)</f>
        <v>7075</v>
      </c>
      <c r="L1033" s="229">
        <f t="shared" si="48"/>
        <v>0</v>
      </c>
      <c r="M1033" s="228">
        <f t="shared" si="49"/>
        <v>0</v>
      </c>
      <c r="N1033" s="228">
        <f t="shared" si="50"/>
        <v>0</v>
      </c>
      <c r="O1033" s="59" t="e">
        <f>VLOOKUP(jur[[#This Row],[hwycov_id]],check!$A$2:$P$26,16,FALSE)</f>
        <v>#N/A</v>
      </c>
      <c r="P1033" s="59">
        <v>1036</v>
      </c>
    </row>
    <row r="1034" spans="1:16">
      <c r="A1034" s="59">
        <v>1929</v>
      </c>
      <c r="B1034" s="59">
        <v>5</v>
      </c>
      <c r="C1034" s="59">
        <v>1</v>
      </c>
      <c r="D1034" s="59">
        <v>2</v>
      </c>
      <c r="E1034" s="59" t="s">
        <v>79</v>
      </c>
      <c r="F1034" s="59">
        <v>4</v>
      </c>
      <c r="G1034" s="59">
        <v>0</v>
      </c>
      <c r="H1034" s="59">
        <v>2</v>
      </c>
      <c r="I1034" s="59">
        <v>14</v>
      </c>
      <c r="J1034" s="59">
        <v>7086</v>
      </c>
      <c r="K1034" s="78">
        <f>VLOOKUP(jur[[#This Row],[hwycov_id]],cnf[],10,FALSE)</f>
        <v>7086</v>
      </c>
      <c r="L1034" s="229">
        <f t="shared" si="48"/>
        <v>0</v>
      </c>
      <c r="M1034" s="228">
        <f t="shared" si="49"/>
        <v>0</v>
      </c>
      <c r="N1034" s="228">
        <f t="shared" si="50"/>
        <v>0</v>
      </c>
      <c r="O1034" s="59" t="e">
        <f>VLOOKUP(jur[[#This Row],[hwycov_id]],check!$A$2:$P$26,16,FALSE)</f>
        <v>#N/A</v>
      </c>
      <c r="P1034" s="59">
        <v>1037</v>
      </c>
    </row>
    <row r="1035" spans="1:16">
      <c r="A1035" s="59">
        <v>10985</v>
      </c>
      <c r="B1035" s="59">
        <v>4</v>
      </c>
      <c r="C1035" s="59">
        <v>1</v>
      </c>
      <c r="D1035" s="59">
        <v>2</v>
      </c>
      <c r="E1035" s="59" t="s">
        <v>79</v>
      </c>
      <c r="F1035" s="59">
        <v>4</v>
      </c>
      <c r="G1035" s="59">
        <v>0</v>
      </c>
      <c r="H1035" s="59">
        <v>3</v>
      </c>
      <c r="I1035" s="59">
        <v>14</v>
      </c>
      <c r="J1035" s="59">
        <v>7090</v>
      </c>
      <c r="K1035" s="78">
        <f>VLOOKUP(jur[[#This Row],[hwycov_id]],cnf[],10,FALSE)</f>
        <v>7090</v>
      </c>
      <c r="L1035" s="229">
        <f t="shared" si="48"/>
        <v>0</v>
      </c>
      <c r="M1035" s="228">
        <f t="shared" si="49"/>
        <v>0</v>
      </c>
      <c r="N1035" s="228">
        <f t="shared" si="50"/>
        <v>0</v>
      </c>
      <c r="O1035" s="59" t="e">
        <f>VLOOKUP(jur[[#This Row],[hwycov_id]],check!$A$2:$P$26,16,FALSE)</f>
        <v>#N/A</v>
      </c>
      <c r="P1035" s="59">
        <v>1038</v>
      </c>
    </row>
    <row r="1036" spans="1:16">
      <c r="A1036" s="59">
        <v>4519</v>
      </c>
      <c r="B1036" s="59">
        <v>5</v>
      </c>
      <c r="C1036" s="59">
        <v>1</v>
      </c>
      <c r="D1036" s="59">
        <v>2</v>
      </c>
      <c r="E1036" s="59" t="s">
        <v>79</v>
      </c>
      <c r="F1036" s="59">
        <v>4</v>
      </c>
      <c r="G1036" s="59">
        <v>0</v>
      </c>
      <c r="H1036" s="59">
        <v>3</v>
      </c>
      <c r="I1036" s="59">
        <v>14</v>
      </c>
      <c r="J1036" s="59">
        <v>7149</v>
      </c>
      <c r="K1036" s="78">
        <f>VLOOKUP(jur[[#This Row],[hwycov_id]],cnf[],10,FALSE)</f>
        <v>7149</v>
      </c>
      <c r="L1036" s="229">
        <f t="shared" si="48"/>
        <v>0</v>
      </c>
      <c r="M1036" s="228">
        <f t="shared" si="49"/>
        <v>0</v>
      </c>
      <c r="N1036" s="228">
        <f t="shared" si="50"/>
        <v>0</v>
      </c>
      <c r="O1036" s="59" t="e">
        <f>VLOOKUP(jur[[#This Row],[hwycov_id]],check!$A$2:$P$26,16,FALSE)</f>
        <v>#N/A</v>
      </c>
      <c r="P1036" s="59">
        <v>1039</v>
      </c>
    </row>
    <row r="1037" spans="1:16">
      <c r="A1037" s="59">
        <v>18471</v>
      </c>
      <c r="B1037" s="59">
        <v>3</v>
      </c>
      <c r="C1037" s="59">
        <v>1</v>
      </c>
      <c r="D1037" s="59">
        <v>1</v>
      </c>
      <c r="E1037" s="59" t="s">
        <v>79</v>
      </c>
      <c r="F1037" s="59">
        <v>3</v>
      </c>
      <c r="G1037" s="59">
        <v>0</v>
      </c>
      <c r="H1037" s="59">
        <v>1</v>
      </c>
      <c r="I1037" s="59">
        <v>14</v>
      </c>
      <c r="J1037" s="59">
        <v>7159</v>
      </c>
      <c r="K1037" s="78">
        <f>VLOOKUP(jur[[#This Row],[hwycov_id]],cnf[],10,FALSE)</f>
        <v>7159</v>
      </c>
      <c r="L1037" s="229">
        <f t="shared" si="48"/>
        <v>0</v>
      </c>
      <c r="M1037" s="228">
        <f t="shared" si="49"/>
        <v>0</v>
      </c>
      <c r="N1037" s="228">
        <f t="shared" si="50"/>
        <v>0</v>
      </c>
      <c r="O1037" s="59" t="e">
        <f>VLOOKUP(jur[[#This Row],[hwycov_id]],check!$A$2:$P$26,16,FALSE)</f>
        <v>#N/A</v>
      </c>
      <c r="P1037" s="59">
        <v>1040</v>
      </c>
    </row>
    <row r="1038" spans="1:16">
      <c r="A1038" s="59">
        <v>30835</v>
      </c>
      <c r="B1038" s="59">
        <v>4</v>
      </c>
      <c r="C1038" s="59">
        <v>1</v>
      </c>
      <c r="D1038" s="59">
        <v>2</v>
      </c>
      <c r="E1038" s="59" t="s">
        <v>79</v>
      </c>
      <c r="F1038" s="59">
        <v>4</v>
      </c>
      <c r="G1038" s="59">
        <v>0</v>
      </c>
      <c r="H1038" s="59">
        <v>2</v>
      </c>
      <c r="I1038" s="59">
        <v>14</v>
      </c>
      <c r="J1038" s="59">
        <v>7161</v>
      </c>
      <c r="K1038" s="78">
        <f>VLOOKUP(jur[[#This Row],[hwycov_id]],cnf[],10,FALSE)</f>
        <v>7161</v>
      </c>
      <c r="L1038" s="229">
        <f t="shared" si="48"/>
        <v>0</v>
      </c>
      <c r="M1038" s="228">
        <f t="shared" si="49"/>
        <v>0</v>
      </c>
      <c r="N1038" s="228">
        <f t="shared" si="50"/>
        <v>0</v>
      </c>
      <c r="O1038" s="59" t="e">
        <f>VLOOKUP(jur[[#This Row],[hwycov_id]],check!$A$2:$P$26,16,FALSE)</f>
        <v>#N/A</v>
      </c>
      <c r="P1038" s="59">
        <v>1041</v>
      </c>
    </row>
    <row r="1039" spans="1:16">
      <c r="A1039" s="59">
        <v>10951</v>
      </c>
      <c r="B1039" s="59">
        <v>9</v>
      </c>
      <c r="C1039" s="59">
        <v>1</v>
      </c>
      <c r="D1039" s="59">
        <v>1</v>
      </c>
      <c r="E1039" s="59" t="s">
        <v>78</v>
      </c>
      <c r="F1039" s="59">
        <v>2</v>
      </c>
      <c r="G1039" s="59">
        <v>0</v>
      </c>
      <c r="H1039" s="59">
        <v>3</v>
      </c>
      <c r="I1039" s="59">
        <v>14</v>
      </c>
      <c r="J1039" s="59">
        <v>7170</v>
      </c>
      <c r="K1039" s="78">
        <f>VLOOKUP(jur[[#This Row],[hwycov_id]],cnf[],10,FALSE)</f>
        <v>7170</v>
      </c>
      <c r="L1039" s="229">
        <f t="shared" si="48"/>
        <v>0</v>
      </c>
      <c r="M1039" s="228">
        <f t="shared" si="49"/>
        <v>0</v>
      </c>
      <c r="N1039" s="228">
        <f t="shared" si="50"/>
        <v>0</v>
      </c>
      <c r="O1039" s="59" t="e">
        <f>VLOOKUP(jur[[#This Row],[hwycov_id]],check!$A$2:$P$26,16,FALSE)</f>
        <v>#N/A</v>
      </c>
      <c r="P1039" s="59">
        <v>1042</v>
      </c>
    </row>
    <row r="1040" spans="1:16">
      <c r="A1040" s="59">
        <v>10187</v>
      </c>
      <c r="B1040" s="59">
        <v>4</v>
      </c>
      <c r="C1040" s="59">
        <v>1</v>
      </c>
      <c r="D1040" s="59">
        <v>2</v>
      </c>
      <c r="E1040" s="59" t="s">
        <v>79</v>
      </c>
      <c r="F1040" s="59">
        <v>4</v>
      </c>
      <c r="G1040" s="59">
        <v>0</v>
      </c>
      <c r="H1040" s="59">
        <v>2</v>
      </c>
      <c r="I1040" s="59">
        <v>14</v>
      </c>
      <c r="J1040" s="59">
        <v>7174</v>
      </c>
      <c r="K1040" s="78">
        <f>VLOOKUP(jur[[#This Row],[hwycov_id]],cnf[],10,FALSE)</f>
        <v>7174</v>
      </c>
      <c r="L1040" s="229">
        <f t="shared" si="48"/>
        <v>0</v>
      </c>
      <c r="M1040" s="228">
        <f t="shared" si="49"/>
        <v>0</v>
      </c>
      <c r="N1040" s="228">
        <f t="shared" si="50"/>
        <v>0</v>
      </c>
      <c r="O1040" s="59" t="e">
        <f>VLOOKUP(jur[[#This Row],[hwycov_id]],check!$A$2:$P$26,16,FALSE)</f>
        <v>#N/A</v>
      </c>
      <c r="P1040" s="59">
        <v>1043</v>
      </c>
    </row>
    <row r="1041" spans="1:16">
      <c r="A1041" s="59">
        <v>26117</v>
      </c>
      <c r="B1041" s="59">
        <v>1</v>
      </c>
      <c r="C1041" s="59">
        <v>2</v>
      </c>
      <c r="D1041" s="59">
        <v>1</v>
      </c>
      <c r="E1041" s="59" t="s">
        <v>78</v>
      </c>
      <c r="F1041" s="59">
        <v>1</v>
      </c>
      <c r="G1041" s="59">
        <v>0</v>
      </c>
      <c r="H1041" s="59">
        <v>3</v>
      </c>
      <c r="I1041" s="59">
        <v>14</v>
      </c>
      <c r="J1041" s="59">
        <v>7212</v>
      </c>
      <c r="K1041" s="78">
        <f>VLOOKUP(jur[[#This Row],[hwycov_id]],cnf[],10,FALSE)</f>
        <v>7212</v>
      </c>
      <c r="L1041" s="229">
        <f t="shared" si="48"/>
        <v>0</v>
      </c>
      <c r="M1041" s="228">
        <f t="shared" si="49"/>
        <v>0</v>
      </c>
      <c r="N1041" s="228">
        <f t="shared" si="50"/>
        <v>0</v>
      </c>
      <c r="O1041" s="59" t="e">
        <f>VLOOKUP(jur[[#This Row],[hwycov_id]],check!$A$2:$P$26,16,FALSE)</f>
        <v>#N/A</v>
      </c>
      <c r="P1041" s="59">
        <v>1044</v>
      </c>
    </row>
    <row r="1042" spans="1:16">
      <c r="A1042" s="59">
        <v>27304</v>
      </c>
      <c r="B1042" s="59">
        <v>9</v>
      </c>
      <c r="C1042" s="59">
        <v>1</v>
      </c>
      <c r="D1042" s="59">
        <v>1</v>
      </c>
      <c r="E1042" s="59" t="s">
        <v>78</v>
      </c>
      <c r="F1042" s="59">
        <v>2</v>
      </c>
      <c r="G1042" s="59">
        <v>0</v>
      </c>
      <c r="H1042" s="59">
        <v>3</v>
      </c>
      <c r="I1042" s="59">
        <v>14</v>
      </c>
      <c r="J1042" s="59">
        <v>7220</v>
      </c>
      <c r="K1042" s="78">
        <f>VLOOKUP(jur[[#This Row],[hwycov_id]],cnf[],10,FALSE)</f>
        <v>7220</v>
      </c>
      <c r="L1042" s="229">
        <f t="shared" si="48"/>
        <v>0</v>
      </c>
      <c r="M1042" s="228">
        <f t="shared" si="49"/>
        <v>0</v>
      </c>
      <c r="N1042" s="228">
        <f t="shared" si="50"/>
        <v>0</v>
      </c>
      <c r="O1042" s="59" t="e">
        <f>VLOOKUP(jur[[#This Row],[hwycov_id]],check!$A$2:$P$26,16,FALSE)</f>
        <v>#N/A</v>
      </c>
      <c r="P1042" s="59">
        <v>1045</v>
      </c>
    </row>
    <row r="1043" spans="1:16">
      <c r="A1043" s="59">
        <v>10894</v>
      </c>
      <c r="B1043" s="59">
        <v>9</v>
      </c>
      <c r="C1043" s="59">
        <v>1</v>
      </c>
      <c r="D1043" s="59">
        <v>1</v>
      </c>
      <c r="E1043" s="59" t="s">
        <v>78</v>
      </c>
      <c r="F1043" s="59">
        <v>2</v>
      </c>
      <c r="G1043" s="59">
        <v>0</v>
      </c>
      <c r="H1043" s="59">
        <v>3</v>
      </c>
      <c r="I1043" s="59">
        <v>14</v>
      </c>
      <c r="J1043" s="59">
        <v>7237</v>
      </c>
      <c r="K1043" s="78">
        <f>VLOOKUP(jur[[#This Row],[hwycov_id]],cnf[],10,FALSE)</f>
        <v>7237</v>
      </c>
      <c r="L1043" s="229">
        <f t="shared" si="48"/>
        <v>0</v>
      </c>
      <c r="M1043" s="228">
        <f t="shared" si="49"/>
        <v>0</v>
      </c>
      <c r="N1043" s="228">
        <f t="shared" si="50"/>
        <v>0</v>
      </c>
      <c r="O1043" s="59" t="e">
        <f>VLOOKUP(jur[[#This Row],[hwycov_id]],check!$A$2:$P$26,16,FALSE)</f>
        <v>#N/A</v>
      </c>
      <c r="P1043" s="59">
        <v>1046</v>
      </c>
    </row>
    <row r="1044" spans="1:16">
      <c r="A1044" s="59">
        <v>5878</v>
      </c>
      <c r="B1044" s="59">
        <v>4</v>
      </c>
      <c r="C1044" s="59">
        <v>1</v>
      </c>
      <c r="D1044" s="59">
        <v>2</v>
      </c>
      <c r="E1044" s="59" t="s">
        <v>79</v>
      </c>
      <c r="F1044" s="59">
        <v>4</v>
      </c>
      <c r="G1044" s="59">
        <v>0</v>
      </c>
      <c r="H1044" s="59">
        <v>2</v>
      </c>
      <c r="I1044" s="59">
        <v>14</v>
      </c>
      <c r="J1044" s="59">
        <v>7251</v>
      </c>
      <c r="K1044" s="78">
        <f>VLOOKUP(jur[[#This Row],[hwycov_id]],cnf[],10,FALSE)</f>
        <v>7251</v>
      </c>
      <c r="L1044" s="229">
        <f t="shared" si="48"/>
        <v>0</v>
      </c>
      <c r="M1044" s="228">
        <f t="shared" si="49"/>
        <v>0</v>
      </c>
      <c r="N1044" s="228">
        <f t="shared" si="50"/>
        <v>0</v>
      </c>
      <c r="O1044" s="59" t="e">
        <f>VLOOKUP(jur[[#This Row],[hwycov_id]],check!$A$2:$P$26,16,FALSE)</f>
        <v>#N/A</v>
      </c>
      <c r="P1044" s="59">
        <v>1047</v>
      </c>
    </row>
    <row r="1045" spans="1:16">
      <c r="A1045" s="59">
        <v>1272</v>
      </c>
      <c r="B1045" s="59">
        <v>4</v>
      </c>
      <c r="C1045" s="59">
        <v>1</v>
      </c>
      <c r="D1045" s="59">
        <v>2</v>
      </c>
      <c r="E1045" s="59" t="s">
        <v>79</v>
      </c>
      <c r="F1045" s="59">
        <v>4</v>
      </c>
      <c r="G1045" s="59">
        <v>0</v>
      </c>
      <c r="H1045" s="59">
        <v>3</v>
      </c>
      <c r="I1045" s="59">
        <v>14</v>
      </c>
      <c r="J1045" s="59">
        <v>7312</v>
      </c>
      <c r="K1045" s="78">
        <f>VLOOKUP(jur[[#This Row],[hwycov_id]],cnf[],10,FALSE)</f>
        <v>7312</v>
      </c>
      <c r="L1045" s="229">
        <f t="shared" si="48"/>
        <v>0</v>
      </c>
      <c r="M1045" s="228">
        <f t="shared" si="49"/>
        <v>0</v>
      </c>
      <c r="N1045" s="228">
        <f t="shared" si="50"/>
        <v>0</v>
      </c>
      <c r="O1045" s="59" t="e">
        <f>VLOOKUP(jur[[#This Row],[hwycov_id]],check!$A$2:$P$26,16,FALSE)</f>
        <v>#N/A</v>
      </c>
      <c r="P1045" s="59">
        <v>1048</v>
      </c>
    </row>
    <row r="1046" spans="1:16">
      <c r="A1046" s="59">
        <v>17591</v>
      </c>
      <c r="B1046" s="59">
        <v>5</v>
      </c>
      <c r="C1046" s="59">
        <v>1</v>
      </c>
      <c r="D1046" s="59">
        <v>2</v>
      </c>
      <c r="E1046" s="59" t="s">
        <v>79</v>
      </c>
      <c r="F1046" s="59">
        <v>4</v>
      </c>
      <c r="G1046" s="59">
        <v>0</v>
      </c>
      <c r="H1046" s="59">
        <v>2</v>
      </c>
      <c r="I1046" s="59">
        <v>14</v>
      </c>
      <c r="J1046" s="59">
        <v>7333</v>
      </c>
      <c r="K1046" s="78">
        <f>VLOOKUP(jur[[#This Row],[hwycov_id]],cnf[],10,FALSE)</f>
        <v>7333</v>
      </c>
      <c r="L1046" s="229">
        <f t="shared" si="48"/>
        <v>0</v>
      </c>
      <c r="M1046" s="228">
        <f t="shared" si="49"/>
        <v>0</v>
      </c>
      <c r="N1046" s="228">
        <f t="shared" si="50"/>
        <v>0</v>
      </c>
      <c r="O1046" s="59" t="e">
        <f>VLOOKUP(jur[[#This Row],[hwycov_id]],check!$A$2:$P$26,16,FALSE)</f>
        <v>#N/A</v>
      </c>
      <c r="P1046" s="59">
        <v>1049</v>
      </c>
    </row>
    <row r="1047" spans="1:16">
      <c r="A1047" s="59">
        <v>14624</v>
      </c>
      <c r="B1047" s="59">
        <v>9</v>
      </c>
      <c r="C1047" s="59">
        <v>1</v>
      </c>
      <c r="D1047" s="59">
        <v>1</v>
      </c>
      <c r="E1047" s="59" t="s">
        <v>78</v>
      </c>
      <c r="F1047" s="59">
        <v>2</v>
      </c>
      <c r="G1047" s="59">
        <v>0</v>
      </c>
      <c r="H1047" s="59">
        <v>3</v>
      </c>
      <c r="I1047" s="59">
        <v>14</v>
      </c>
      <c r="J1047" s="59">
        <v>7338</v>
      </c>
      <c r="K1047" s="78">
        <f>VLOOKUP(jur[[#This Row],[hwycov_id]],cnf[],10,FALSE)</f>
        <v>7338</v>
      </c>
      <c r="L1047" s="229">
        <f t="shared" si="48"/>
        <v>0</v>
      </c>
      <c r="M1047" s="228">
        <f t="shared" si="49"/>
        <v>0</v>
      </c>
      <c r="N1047" s="228">
        <f t="shared" si="50"/>
        <v>0</v>
      </c>
      <c r="O1047" s="59" t="e">
        <f>VLOOKUP(jur[[#This Row],[hwycov_id]],check!$A$2:$P$26,16,FALSE)</f>
        <v>#N/A</v>
      </c>
      <c r="P1047" s="59">
        <v>1050</v>
      </c>
    </row>
    <row r="1048" spans="1:16">
      <c r="A1048" s="59">
        <v>14301</v>
      </c>
      <c r="B1048" s="59">
        <v>3</v>
      </c>
      <c r="C1048" s="59">
        <v>1</v>
      </c>
      <c r="D1048" s="59">
        <v>2</v>
      </c>
      <c r="E1048" s="59" t="s">
        <v>79</v>
      </c>
      <c r="F1048" s="59">
        <v>3</v>
      </c>
      <c r="G1048" s="59">
        <v>0</v>
      </c>
      <c r="H1048" s="59">
        <v>3</v>
      </c>
      <c r="I1048" s="59">
        <v>14</v>
      </c>
      <c r="J1048" s="59">
        <v>7346</v>
      </c>
      <c r="K1048" s="78">
        <f>VLOOKUP(jur[[#This Row],[hwycov_id]],cnf[],10,FALSE)</f>
        <v>7346</v>
      </c>
      <c r="L1048" s="229">
        <f t="shared" si="48"/>
        <v>0</v>
      </c>
      <c r="M1048" s="228">
        <f t="shared" si="49"/>
        <v>0</v>
      </c>
      <c r="N1048" s="228">
        <f t="shared" si="50"/>
        <v>0</v>
      </c>
      <c r="O1048" s="59" t="e">
        <f>VLOOKUP(jur[[#This Row],[hwycov_id]],check!$A$2:$P$26,16,FALSE)</f>
        <v>#N/A</v>
      </c>
      <c r="P1048" s="59">
        <v>1051</v>
      </c>
    </row>
    <row r="1049" spans="1:16">
      <c r="A1049" s="59">
        <v>27802</v>
      </c>
      <c r="B1049" s="59">
        <v>9</v>
      </c>
      <c r="C1049" s="59">
        <v>1</v>
      </c>
      <c r="D1049" s="59">
        <v>1</v>
      </c>
      <c r="E1049" s="59" t="s">
        <v>78</v>
      </c>
      <c r="F1049" s="59">
        <v>2</v>
      </c>
      <c r="G1049" s="59">
        <v>0</v>
      </c>
      <c r="H1049" s="59">
        <v>2</v>
      </c>
      <c r="I1049" s="59">
        <v>14</v>
      </c>
      <c r="J1049" s="59">
        <v>7349</v>
      </c>
      <c r="K1049" s="78">
        <f>VLOOKUP(jur[[#This Row],[hwycov_id]],cnf[],10,FALSE)</f>
        <v>7349</v>
      </c>
      <c r="L1049" s="229">
        <f t="shared" si="48"/>
        <v>0</v>
      </c>
      <c r="M1049" s="228">
        <f t="shared" si="49"/>
        <v>0</v>
      </c>
      <c r="N1049" s="228">
        <f t="shared" si="50"/>
        <v>0</v>
      </c>
      <c r="O1049" s="59" t="e">
        <f>VLOOKUP(jur[[#This Row],[hwycov_id]],check!$A$2:$P$26,16,FALSE)</f>
        <v>#N/A</v>
      </c>
      <c r="P1049" s="59">
        <v>1052</v>
      </c>
    </row>
    <row r="1050" spans="1:16">
      <c r="A1050" s="59">
        <v>9186</v>
      </c>
      <c r="B1050" s="59">
        <v>4</v>
      </c>
      <c r="C1050" s="59">
        <v>1</v>
      </c>
      <c r="D1050" s="59">
        <v>2</v>
      </c>
      <c r="E1050" s="59" t="s">
        <v>79</v>
      </c>
      <c r="F1050" s="59">
        <v>4</v>
      </c>
      <c r="G1050" s="59">
        <v>0</v>
      </c>
      <c r="H1050" s="59">
        <v>3</v>
      </c>
      <c r="I1050" s="59">
        <v>14</v>
      </c>
      <c r="J1050" s="59">
        <v>7353</v>
      </c>
      <c r="K1050" s="78">
        <f>VLOOKUP(jur[[#This Row],[hwycov_id]],cnf[],10,FALSE)</f>
        <v>7353</v>
      </c>
      <c r="L1050" s="229">
        <f t="shared" si="48"/>
        <v>0</v>
      </c>
      <c r="M1050" s="228">
        <f t="shared" si="49"/>
        <v>0</v>
      </c>
      <c r="N1050" s="228">
        <f t="shared" si="50"/>
        <v>0</v>
      </c>
      <c r="O1050" s="59" t="e">
        <f>VLOOKUP(jur[[#This Row],[hwycov_id]],check!$A$2:$P$26,16,FALSE)</f>
        <v>#N/A</v>
      </c>
      <c r="P1050" s="59">
        <v>1053</v>
      </c>
    </row>
    <row r="1051" spans="1:16">
      <c r="A1051" s="59">
        <v>4121</v>
      </c>
      <c r="B1051" s="59">
        <v>9</v>
      </c>
      <c r="C1051" s="59">
        <v>1</v>
      </c>
      <c r="D1051" s="59">
        <v>1</v>
      </c>
      <c r="E1051" s="59" t="s">
        <v>78</v>
      </c>
      <c r="F1051" s="59">
        <v>2</v>
      </c>
      <c r="G1051" s="59">
        <v>0</v>
      </c>
      <c r="H1051" s="59">
        <v>3</v>
      </c>
      <c r="I1051" s="59">
        <v>14</v>
      </c>
      <c r="J1051" s="59">
        <v>7381</v>
      </c>
      <c r="K1051" s="78">
        <f>VLOOKUP(jur[[#This Row],[hwycov_id]],cnf[],10,FALSE)</f>
        <v>7381</v>
      </c>
      <c r="L1051" s="229">
        <f t="shared" si="48"/>
        <v>0</v>
      </c>
      <c r="M1051" s="228">
        <f t="shared" si="49"/>
        <v>0</v>
      </c>
      <c r="N1051" s="228">
        <f t="shared" si="50"/>
        <v>0</v>
      </c>
      <c r="O1051" s="59" t="e">
        <f>VLOOKUP(jur[[#This Row],[hwycov_id]],check!$A$2:$P$26,16,FALSE)</f>
        <v>#N/A</v>
      </c>
      <c r="P1051" s="59">
        <v>1054</v>
      </c>
    </row>
    <row r="1052" spans="1:16">
      <c r="A1052" s="59">
        <v>2958</v>
      </c>
      <c r="B1052" s="59">
        <v>5</v>
      </c>
      <c r="C1052" s="59">
        <v>1</v>
      </c>
      <c r="D1052" s="59">
        <v>2</v>
      </c>
      <c r="E1052" s="59" t="s">
        <v>79</v>
      </c>
      <c r="F1052" s="59">
        <v>4</v>
      </c>
      <c r="G1052" s="59">
        <v>0</v>
      </c>
      <c r="H1052" s="59">
        <v>3</v>
      </c>
      <c r="I1052" s="59">
        <v>14</v>
      </c>
      <c r="J1052" s="59">
        <v>7382</v>
      </c>
      <c r="K1052" s="78">
        <f>VLOOKUP(jur[[#This Row],[hwycov_id]],cnf[],10,FALSE)</f>
        <v>7382</v>
      </c>
      <c r="L1052" s="229">
        <f t="shared" si="48"/>
        <v>0</v>
      </c>
      <c r="M1052" s="228">
        <f t="shared" si="49"/>
        <v>0</v>
      </c>
      <c r="N1052" s="228">
        <f t="shared" si="50"/>
        <v>0</v>
      </c>
      <c r="O1052" s="59" t="e">
        <f>VLOOKUP(jur[[#This Row],[hwycov_id]],check!$A$2:$P$26,16,FALSE)</f>
        <v>#N/A</v>
      </c>
      <c r="P1052" s="59">
        <v>1055</v>
      </c>
    </row>
    <row r="1053" spans="1:16">
      <c r="A1053" s="59">
        <v>28058</v>
      </c>
      <c r="B1053" s="59">
        <v>9</v>
      </c>
      <c r="C1053" s="59">
        <v>1</v>
      </c>
      <c r="D1053" s="59">
        <v>1</v>
      </c>
      <c r="E1053" s="59" t="s">
        <v>78</v>
      </c>
      <c r="F1053" s="59">
        <v>2</v>
      </c>
      <c r="G1053" s="59">
        <v>0</v>
      </c>
      <c r="H1053" s="59">
        <v>3</v>
      </c>
      <c r="I1053" s="59">
        <v>14</v>
      </c>
      <c r="J1053" s="59">
        <v>7406</v>
      </c>
      <c r="K1053" s="78">
        <f>VLOOKUP(jur[[#This Row],[hwycov_id]],cnf[],10,FALSE)</f>
        <v>7406</v>
      </c>
      <c r="L1053" s="229">
        <f t="shared" si="48"/>
        <v>0</v>
      </c>
      <c r="M1053" s="228">
        <f t="shared" si="49"/>
        <v>0</v>
      </c>
      <c r="N1053" s="228">
        <f t="shared" si="50"/>
        <v>0</v>
      </c>
      <c r="O1053" s="59" t="e">
        <f>VLOOKUP(jur[[#This Row],[hwycov_id]],check!$A$2:$P$26,16,FALSE)</f>
        <v>#N/A</v>
      </c>
      <c r="P1053" s="59">
        <v>1056</v>
      </c>
    </row>
    <row r="1054" spans="1:16">
      <c r="A1054" s="59">
        <v>17567</v>
      </c>
      <c r="B1054" s="59">
        <v>5</v>
      </c>
      <c r="C1054" s="59">
        <v>1</v>
      </c>
      <c r="D1054" s="59">
        <v>1</v>
      </c>
      <c r="E1054" s="59" t="s">
        <v>79</v>
      </c>
      <c r="F1054" s="59">
        <v>4</v>
      </c>
      <c r="G1054" s="59">
        <v>0</v>
      </c>
      <c r="H1054" s="59">
        <v>2</v>
      </c>
      <c r="I1054" s="59">
        <v>14</v>
      </c>
      <c r="J1054" s="59">
        <v>7422</v>
      </c>
      <c r="K1054" s="78">
        <f>VLOOKUP(jur[[#This Row],[hwycov_id]],cnf[],10,FALSE)</f>
        <v>7422</v>
      </c>
      <c r="L1054" s="229">
        <f t="shared" si="48"/>
        <v>0</v>
      </c>
      <c r="M1054" s="228">
        <f t="shared" si="49"/>
        <v>0</v>
      </c>
      <c r="N1054" s="228">
        <f t="shared" si="50"/>
        <v>0</v>
      </c>
      <c r="O1054" s="59" t="e">
        <f>VLOOKUP(jur[[#This Row],[hwycov_id]],check!$A$2:$P$26,16,FALSE)</f>
        <v>#N/A</v>
      </c>
      <c r="P1054" s="59">
        <v>1057</v>
      </c>
    </row>
    <row r="1055" spans="1:16">
      <c r="A1055" s="59">
        <v>1153</v>
      </c>
      <c r="B1055" s="59">
        <v>4</v>
      </c>
      <c r="C1055" s="59">
        <v>1</v>
      </c>
      <c r="D1055" s="59">
        <v>2</v>
      </c>
      <c r="E1055" s="59" t="s">
        <v>79</v>
      </c>
      <c r="F1055" s="59">
        <v>4</v>
      </c>
      <c r="G1055" s="59">
        <v>0</v>
      </c>
      <c r="H1055" s="59">
        <v>2</v>
      </c>
      <c r="I1055" s="59">
        <v>14</v>
      </c>
      <c r="J1055" s="59">
        <v>7465</v>
      </c>
      <c r="K1055" s="78">
        <f>VLOOKUP(jur[[#This Row],[hwycov_id]],cnf[],10,FALSE)</f>
        <v>7465</v>
      </c>
      <c r="L1055" s="229">
        <f t="shared" si="48"/>
        <v>0</v>
      </c>
      <c r="M1055" s="228">
        <f t="shared" si="49"/>
        <v>0</v>
      </c>
      <c r="N1055" s="228">
        <f t="shared" si="50"/>
        <v>0</v>
      </c>
      <c r="O1055" s="59" t="e">
        <f>VLOOKUP(jur[[#This Row],[hwycov_id]],check!$A$2:$P$26,16,FALSE)</f>
        <v>#N/A</v>
      </c>
      <c r="P1055" s="59">
        <v>1058</v>
      </c>
    </row>
    <row r="1056" spans="1:16">
      <c r="A1056" s="59">
        <v>2801</v>
      </c>
      <c r="B1056" s="59">
        <v>9</v>
      </c>
      <c r="C1056" s="59">
        <v>1</v>
      </c>
      <c r="D1056" s="59">
        <v>1</v>
      </c>
      <c r="E1056" s="59" t="s">
        <v>78</v>
      </c>
      <c r="F1056" s="59">
        <v>2</v>
      </c>
      <c r="G1056" s="59">
        <v>0</v>
      </c>
      <c r="H1056" s="59">
        <v>3</v>
      </c>
      <c r="I1056" s="59">
        <v>14</v>
      </c>
      <c r="J1056" s="59">
        <v>7486</v>
      </c>
      <c r="K1056" s="78">
        <f>VLOOKUP(jur[[#This Row],[hwycov_id]],cnf[],10,FALSE)</f>
        <v>7486</v>
      </c>
      <c r="L1056" s="229">
        <f t="shared" si="48"/>
        <v>0</v>
      </c>
      <c r="M1056" s="228">
        <f t="shared" si="49"/>
        <v>0</v>
      </c>
      <c r="N1056" s="228">
        <f t="shared" si="50"/>
        <v>0</v>
      </c>
      <c r="O1056" s="59" t="e">
        <f>VLOOKUP(jur[[#This Row],[hwycov_id]],check!$A$2:$P$26,16,FALSE)</f>
        <v>#N/A</v>
      </c>
      <c r="P1056" s="59">
        <v>1059</v>
      </c>
    </row>
    <row r="1057" spans="1:16">
      <c r="A1057" s="59">
        <v>3351</v>
      </c>
      <c r="B1057" s="59">
        <v>7</v>
      </c>
      <c r="C1057" s="59">
        <v>1</v>
      </c>
      <c r="D1057" s="59">
        <v>2</v>
      </c>
      <c r="E1057" s="59" t="s">
        <v>79</v>
      </c>
      <c r="F1057" s="59">
        <v>4</v>
      </c>
      <c r="G1057" s="59">
        <v>0</v>
      </c>
      <c r="H1057" s="59">
        <v>2</v>
      </c>
      <c r="I1057" s="59">
        <v>14</v>
      </c>
      <c r="J1057" s="59">
        <v>7504</v>
      </c>
      <c r="K1057" s="78">
        <f>VLOOKUP(jur[[#This Row],[hwycov_id]],cnf[],10,FALSE)</f>
        <v>7504</v>
      </c>
      <c r="L1057" s="229">
        <f t="shared" si="48"/>
        <v>0</v>
      </c>
      <c r="M1057" s="228">
        <f t="shared" si="49"/>
        <v>0</v>
      </c>
      <c r="N1057" s="228">
        <f t="shared" si="50"/>
        <v>0</v>
      </c>
      <c r="O1057" s="59" t="e">
        <f>VLOOKUP(jur[[#This Row],[hwycov_id]],check!$A$2:$P$26,16,FALSE)</f>
        <v>#N/A</v>
      </c>
      <c r="P1057" s="59">
        <v>1060</v>
      </c>
    </row>
    <row r="1058" spans="1:16">
      <c r="A1058" s="59">
        <v>18732</v>
      </c>
      <c r="B1058" s="59">
        <v>5</v>
      </c>
      <c r="C1058" s="59">
        <v>1</v>
      </c>
      <c r="D1058" s="59">
        <v>2</v>
      </c>
      <c r="E1058" s="59" t="s">
        <v>79</v>
      </c>
      <c r="F1058" s="59">
        <v>4</v>
      </c>
      <c r="G1058" s="59">
        <v>0</v>
      </c>
      <c r="H1058" s="59">
        <v>2</v>
      </c>
      <c r="I1058" s="59">
        <v>14</v>
      </c>
      <c r="J1058" s="59">
        <v>7519</v>
      </c>
      <c r="K1058" s="78">
        <f>VLOOKUP(jur[[#This Row],[hwycov_id]],cnf[],10,FALSE)</f>
        <v>7519</v>
      </c>
      <c r="L1058" s="229">
        <f t="shared" si="48"/>
        <v>0</v>
      </c>
      <c r="M1058" s="228">
        <f t="shared" si="49"/>
        <v>0</v>
      </c>
      <c r="N1058" s="228">
        <f t="shared" si="50"/>
        <v>0</v>
      </c>
      <c r="O1058" s="59" t="e">
        <f>VLOOKUP(jur[[#This Row],[hwycov_id]],check!$A$2:$P$26,16,FALSE)</f>
        <v>#N/A</v>
      </c>
      <c r="P1058" s="59">
        <v>1061</v>
      </c>
    </row>
    <row r="1059" spans="1:16">
      <c r="A1059" s="59">
        <v>8371</v>
      </c>
      <c r="B1059" s="59">
        <v>5</v>
      </c>
      <c r="C1059" s="59">
        <v>1</v>
      </c>
      <c r="D1059" s="59">
        <v>2</v>
      </c>
      <c r="E1059" s="59" t="s">
        <v>79</v>
      </c>
      <c r="F1059" s="59">
        <v>4</v>
      </c>
      <c r="G1059" s="59">
        <v>0</v>
      </c>
      <c r="H1059" s="59">
        <v>3</v>
      </c>
      <c r="I1059" s="59">
        <v>14</v>
      </c>
      <c r="J1059" s="59">
        <v>7520</v>
      </c>
      <c r="K1059" s="78">
        <f>VLOOKUP(jur[[#This Row],[hwycov_id]],cnf[],10,FALSE)</f>
        <v>7520</v>
      </c>
      <c r="L1059" s="229">
        <f t="shared" si="48"/>
        <v>0</v>
      </c>
      <c r="M1059" s="228">
        <f t="shared" si="49"/>
        <v>0</v>
      </c>
      <c r="N1059" s="228">
        <f t="shared" si="50"/>
        <v>0</v>
      </c>
      <c r="O1059" s="59" t="e">
        <f>VLOOKUP(jur[[#This Row],[hwycov_id]],check!$A$2:$P$26,16,FALSE)</f>
        <v>#N/A</v>
      </c>
      <c r="P1059" s="59">
        <v>1062</v>
      </c>
    </row>
    <row r="1060" spans="1:16">
      <c r="A1060" s="59">
        <v>18408</v>
      </c>
      <c r="B1060" s="59">
        <v>4</v>
      </c>
      <c r="C1060" s="59">
        <v>1</v>
      </c>
      <c r="D1060" s="59">
        <v>1</v>
      </c>
      <c r="E1060" s="59" t="s">
        <v>79</v>
      </c>
      <c r="F1060" s="59">
        <v>4</v>
      </c>
      <c r="G1060" s="59">
        <v>0</v>
      </c>
      <c r="H1060" s="59">
        <v>1</v>
      </c>
      <c r="I1060" s="59">
        <v>14</v>
      </c>
      <c r="J1060" s="59">
        <v>7531</v>
      </c>
      <c r="K1060" s="78">
        <f>VLOOKUP(jur[[#This Row],[hwycov_id]],cnf[],10,FALSE)</f>
        <v>7531</v>
      </c>
      <c r="L1060" s="229">
        <f t="shared" si="48"/>
        <v>0</v>
      </c>
      <c r="M1060" s="228">
        <f t="shared" si="49"/>
        <v>0</v>
      </c>
      <c r="N1060" s="228">
        <f t="shared" si="50"/>
        <v>0</v>
      </c>
      <c r="O1060" s="59" t="e">
        <f>VLOOKUP(jur[[#This Row],[hwycov_id]],check!$A$2:$P$26,16,FALSE)</f>
        <v>#N/A</v>
      </c>
      <c r="P1060" s="59">
        <v>1063</v>
      </c>
    </row>
    <row r="1061" spans="1:16">
      <c r="A1061" s="59">
        <v>17983</v>
      </c>
      <c r="B1061" s="59">
        <v>5</v>
      </c>
      <c r="C1061" s="59">
        <v>1</v>
      </c>
      <c r="D1061" s="59">
        <v>2</v>
      </c>
      <c r="E1061" s="59" t="s">
        <v>79</v>
      </c>
      <c r="F1061" s="59">
        <v>4</v>
      </c>
      <c r="G1061" s="59">
        <v>0</v>
      </c>
      <c r="H1061" s="59">
        <v>3</v>
      </c>
      <c r="I1061" s="59">
        <v>14</v>
      </c>
      <c r="J1061" s="59">
        <v>7538</v>
      </c>
      <c r="K1061" s="78">
        <f>VLOOKUP(jur[[#This Row],[hwycov_id]],cnf[],10,FALSE)</f>
        <v>7538</v>
      </c>
      <c r="L1061" s="229">
        <f t="shared" si="48"/>
        <v>0</v>
      </c>
      <c r="M1061" s="228">
        <f t="shared" si="49"/>
        <v>0</v>
      </c>
      <c r="N1061" s="228">
        <f t="shared" si="50"/>
        <v>0</v>
      </c>
      <c r="O1061" s="59" t="e">
        <f>VLOOKUP(jur[[#This Row],[hwycov_id]],check!$A$2:$P$26,16,FALSE)</f>
        <v>#N/A</v>
      </c>
      <c r="P1061" s="59">
        <v>1064</v>
      </c>
    </row>
    <row r="1062" spans="1:16">
      <c r="A1062" s="59">
        <v>10929</v>
      </c>
      <c r="B1062" s="59">
        <v>9</v>
      </c>
      <c r="C1062" s="59">
        <v>1</v>
      </c>
      <c r="D1062" s="59">
        <v>1</v>
      </c>
      <c r="E1062" s="59" t="s">
        <v>78</v>
      </c>
      <c r="F1062" s="59">
        <v>2</v>
      </c>
      <c r="G1062" s="59">
        <v>0</v>
      </c>
      <c r="H1062" s="59">
        <v>3</v>
      </c>
      <c r="I1062" s="59">
        <v>14</v>
      </c>
      <c r="J1062" s="59">
        <v>7539</v>
      </c>
      <c r="K1062" s="78">
        <f>VLOOKUP(jur[[#This Row],[hwycov_id]],cnf[],10,FALSE)</f>
        <v>7539</v>
      </c>
      <c r="L1062" s="229">
        <f t="shared" si="48"/>
        <v>0</v>
      </c>
      <c r="M1062" s="228">
        <f t="shared" si="49"/>
        <v>0</v>
      </c>
      <c r="N1062" s="228">
        <f t="shared" si="50"/>
        <v>0</v>
      </c>
      <c r="O1062" s="59" t="e">
        <f>VLOOKUP(jur[[#This Row],[hwycov_id]],check!$A$2:$P$26,16,FALSE)</f>
        <v>#N/A</v>
      </c>
      <c r="P1062" s="59">
        <v>1065</v>
      </c>
    </row>
    <row r="1063" spans="1:16">
      <c r="A1063" s="59">
        <v>420</v>
      </c>
      <c r="B1063" s="59">
        <v>4</v>
      </c>
      <c r="C1063" s="59">
        <v>1</v>
      </c>
      <c r="D1063" s="59">
        <v>2</v>
      </c>
      <c r="E1063" s="59" t="s">
        <v>79</v>
      </c>
      <c r="F1063" s="59">
        <v>4</v>
      </c>
      <c r="G1063" s="59">
        <v>0</v>
      </c>
      <c r="H1063" s="59">
        <v>3</v>
      </c>
      <c r="I1063" s="59">
        <v>14</v>
      </c>
      <c r="J1063" s="59">
        <v>7542</v>
      </c>
      <c r="K1063" s="78">
        <f>VLOOKUP(jur[[#This Row],[hwycov_id]],cnf[],10,FALSE)</f>
        <v>7542</v>
      </c>
      <c r="L1063" s="229">
        <f t="shared" si="48"/>
        <v>0</v>
      </c>
      <c r="M1063" s="228">
        <f t="shared" si="49"/>
        <v>0</v>
      </c>
      <c r="N1063" s="228">
        <f t="shared" si="50"/>
        <v>0</v>
      </c>
      <c r="O1063" s="59" t="e">
        <f>VLOOKUP(jur[[#This Row],[hwycov_id]],check!$A$2:$P$26,16,FALSE)</f>
        <v>#N/A</v>
      </c>
      <c r="P1063" s="59">
        <v>1066</v>
      </c>
    </row>
    <row r="1064" spans="1:16">
      <c r="A1064" s="59">
        <v>18490</v>
      </c>
      <c r="B1064" s="59">
        <v>4</v>
      </c>
      <c r="C1064" s="59">
        <v>1</v>
      </c>
      <c r="D1064" s="59">
        <v>1</v>
      </c>
      <c r="E1064" s="59" t="s">
        <v>79</v>
      </c>
      <c r="F1064" s="59">
        <v>4</v>
      </c>
      <c r="G1064" s="59">
        <v>0</v>
      </c>
      <c r="H1064" s="59">
        <v>1</v>
      </c>
      <c r="I1064" s="59">
        <v>14</v>
      </c>
      <c r="J1064" s="59">
        <v>7607</v>
      </c>
      <c r="K1064" s="78">
        <f>VLOOKUP(jur[[#This Row],[hwycov_id]],cnf[],10,FALSE)</f>
        <v>7607</v>
      </c>
      <c r="L1064" s="229">
        <f t="shared" si="48"/>
        <v>0</v>
      </c>
      <c r="M1064" s="228">
        <f t="shared" si="49"/>
        <v>0</v>
      </c>
      <c r="N1064" s="228">
        <f t="shared" si="50"/>
        <v>0</v>
      </c>
      <c r="O1064" s="59" t="e">
        <f>VLOOKUP(jur[[#This Row],[hwycov_id]],check!$A$2:$P$26,16,FALSE)</f>
        <v>#N/A</v>
      </c>
      <c r="P1064" s="59">
        <v>1067</v>
      </c>
    </row>
    <row r="1065" spans="1:16">
      <c r="A1065" s="59">
        <v>10878</v>
      </c>
      <c r="B1065" s="59">
        <v>9</v>
      </c>
      <c r="C1065" s="59">
        <v>1</v>
      </c>
      <c r="D1065" s="59">
        <v>1</v>
      </c>
      <c r="E1065" s="59" t="s">
        <v>78</v>
      </c>
      <c r="F1065" s="59">
        <v>2</v>
      </c>
      <c r="G1065" s="59">
        <v>0</v>
      </c>
      <c r="H1065" s="59">
        <v>3</v>
      </c>
      <c r="I1065" s="59">
        <v>14</v>
      </c>
      <c r="J1065" s="59">
        <v>7612</v>
      </c>
      <c r="K1065" s="78">
        <f>VLOOKUP(jur[[#This Row],[hwycov_id]],cnf[],10,FALSE)</f>
        <v>7612</v>
      </c>
      <c r="L1065" s="229">
        <f t="shared" si="48"/>
        <v>0</v>
      </c>
      <c r="M1065" s="228">
        <f t="shared" si="49"/>
        <v>0</v>
      </c>
      <c r="N1065" s="228">
        <f t="shared" si="50"/>
        <v>0</v>
      </c>
      <c r="O1065" s="59" t="e">
        <f>VLOOKUP(jur[[#This Row],[hwycov_id]],check!$A$2:$P$26,16,FALSE)</f>
        <v>#N/A</v>
      </c>
      <c r="P1065" s="59">
        <v>1068</v>
      </c>
    </row>
    <row r="1066" spans="1:16">
      <c r="A1066" s="59">
        <v>10896</v>
      </c>
      <c r="B1066" s="59">
        <v>9</v>
      </c>
      <c r="C1066" s="59">
        <v>1</v>
      </c>
      <c r="D1066" s="59">
        <v>1</v>
      </c>
      <c r="E1066" s="59" t="s">
        <v>78</v>
      </c>
      <c r="F1066" s="59">
        <v>2</v>
      </c>
      <c r="G1066" s="59">
        <v>0</v>
      </c>
      <c r="H1066" s="59">
        <v>3</v>
      </c>
      <c r="I1066" s="59">
        <v>14</v>
      </c>
      <c r="J1066" s="59">
        <v>7626</v>
      </c>
      <c r="K1066" s="78">
        <f>VLOOKUP(jur[[#This Row],[hwycov_id]],cnf[],10,FALSE)</f>
        <v>7626</v>
      </c>
      <c r="L1066" s="229">
        <f t="shared" si="48"/>
        <v>0</v>
      </c>
      <c r="M1066" s="228">
        <f t="shared" si="49"/>
        <v>0</v>
      </c>
      <c r="N1066" s="228">
        <f t="shared" si="50"/>
        <v>0</v>
      </c>
      <c r="O1066" s="59" t="e">
        <f>VLOOKUP(jur[[#This Row],[hwycov_id]],check!$A$2:$P$26,16,FALSE)</f>
        <v>#N/A</v>
      </c>
      <c r="P1066" s="59">
        <v>1069</v>
      </c>
    </row>
    <row r="1067" spans="1:16">
      <c r="A1067" s="59">
        <v>40257</v>
      </c>
      <c r="B1067" s="59">
        <v>9</v>
      </c>
      <c r="C1067" s="59">
        <v>1</v>
      </c>
      <c r="D1067" s="59">
        <v>1</v>
      </c>
      <c r="E1067" s="59" t="s">
        <v>78</v>
      </c>
      <c r="F1067" s="59">
        <v>2</v>
      </c>
      <c r="G1067" s="59">
        <v>0</v>
      </c>
      <c r="H1067" s="59">
        <v>3</v>
      </c>
      <c r="I1067" s="59">
        <v>14</v>
      </c>
      <c r="J1067" s="59">
        <v>7636</v>
      </c>
      <c r="K1067" s="78">
        <f>VLOOKUP(jur[[#This Row],[hwycov_id]],cnf[],10,FALSE)</f>
        <v>7636</v>
      </c>
      <c r="L1067" s="229">
        <f t="shared" si="48"/>
        <v>0</v>
      </c>
      <c r="M1067" s="228">
        <f t="shared" si="49"/>
        <v>0</v>
      </c>
      <c r="N1067" s="228">
        <f t="shared" si="50"/>
        <v>0</v>
      </c>
      <c r="O1067" s="59" t="e">
        <f>VLOOKUP(jur[[#This Row],[hwycov_id]],check!$A$2:$P$26,16,FALSE)</f>
        <v>#N/A</v>
      </c>
      <c r="P1067" s="59">
        <v>1070</v>
      </c>
    </row>
    <row r="1068" spans="1:16">
      <c r="A1068" s="59">
        <v>6443</v>
      </c>
      <c r="B1068" s="59">
        <v>4</v>
      </c>
      <c r="C1068" s="59">
        <v>1</v>
      </c>
      <c r="D1068" s="59">
        <v>2</v>
      </c>
      <c r="E1068" s="59" t="s">
        <v>79</v>
      </c>
      <c r="F1068" s="59">
        <v>4</v>
      </c>
      <c r="G1068" s="59">
        <v>0</v>
      </c>
      <c r="H1068" s="59">
        <v>2</v>
      </c>
      <c r="I1068" s="59">
        <v>14</v>
      </c>
      <c r="J1068" s="59">
        <v>7638</v>
      </c>
      <c r="K1068" s="78">
        <f>VLOOKUP(jur[[#This Row],[hwycov_id]],cnf[],10,FALSE)</f>
        <v>7638</v>
      </c>
      <c r="L1068" s="229">
        <f t="shared" si="48"/>
        <v>0</v>
      </c>
      <c r="M1068" s="228">
        <f t="shared" si="49"/>
        <v>0</v>
      </c>
      <c r="N1068" s="228">
        <f t="shared" si="50"/>
        <v>0</v>
      </c>
      <c r="O1068" s="59" t="e">
        <f>VLOOKUP(jur[[#This Row],[hwycov_id]],check!$A$2:$P$26,16,FALSE)</f>
        <v>#N/A</v>
      </c>
      <c r="P1068" s="59">
        <v>1071</v>
      </c>
    </row>
    <row r="1069" spans="1:16">
      <c r="A1069" s="59">
        <v>18800</v>
      </c>
      <c r="B1069" s="59">
        <v>4</v>
      </c>
      <c r="C1069" s="59">
        <v>1</v>
      </c>
      <c r="D1069" s="59">
        <v>2</v>
      </c>
      <c r="E1069" s="59" t="s">
        <v>79</v>
      </c>
      <c r="F1069" s="59">
        <v>4</v>
      </c>
      <c r="G1069" s="59">
        <v>0</v>
      </c>
      <c r="H1069" s="59">
        <v>3</v>
      </c>
      <c r="I1069" s="59">
        <v>14</v>
      </c>
      <c r="J1069" s="59">
        <v>7670</v>
      </c>
      <c r="K1069" s="78">
        <f>VLOOKUP(jur[[#This Row],[hwycov_id]],cnf[],10,FALSE)</f>
        <v>7670</v>
      </c>
      <c r="L1069" s="229">
        <f t="shared" si="48"/>
        <v>0</v>
      </c>
      <c r="M1069" s="228">
        <f t="shared" si="49"/>
        <v>0</v>
      </c>
      <c r="N1069" s="228">
        <f t="shared" si="50"/>
        <v>0</v>
      </c>
      <c r="O1069" s="59" t="e">
        <f>VLOOKUP(jur[[#This Row],[hwycov_id]],check!$A$2:$P$26,16,FALSE)</f>
        <v>#N/A</v>
      </c>
      <c r="P1069" s="59">
        <v>1072</v>
      </c>
    </row>
    <row r="1070" spans="1:16">
      <c r="A1070" s="59">
        <v>17990</v>
      </c>
      <c r="B1070" s="59">
        <v>3</v>
      </c>
      <c r="C1070" s="59">
        <v>1</v>
      </c>
      <c r="D1070" s="59">
        <v>2</v>
      </c>
      <c r="E1070" s="59" t="s">
        <v>79</v>
      </c>
      <c r="F1070" s="59">
        <v>3</v>
      </c>
      <c r="G1070" s="59">
        <v>0</v>
      </c>
      <c r="H1070" s="59">
        <v>3</v>
      </c>
      <c r="I1070" s="59">
        <v>14</v>
      </c>
      <c r="J1070" s="59">
        <v>7673</v>
      </c>
      <c r="K1070" s="78">
        <f>VLOOKUP(jur[[#This Row],[hwycov_id]],cnf[],10,FALSE)</f>
        <v>7673</v>
      </c>
      <c r="L1070" s="229">
        <f t="shared" si="48"/>
        <v>0</v>
      </c>
      <c r="M1070" s="228">
        <f t="shared" si="49"/>
        <v>0</v>
      </c>
      <c r="N1070" s="228">
        <f t="shared" si="50"/>
        <v>0</v>
      </c>
      <c r="O1070" s="59" t="e">
        <f>VLOOKUP(jur[[#This Row],[hwycov_id]],check!$A$2:$P$26,16,FALSE)</f>
        <v>#N/A</v>
      </c>
      <c r="P1070" s="59">
        <v>1073</v>
      </c>
    </row>
    <row r="1071" spans="1:16">
      <c r="A1071" s="59">
        <v>8627</v>
      </c>
      <c r="B1071" s="59">
        <v>4</v>
      </c>
      <c r="C1071" s="59">
        <v>1</v>
      </c>
      <c r="D1071" s="59">
        <v>2</v>
      </c>
      <c r="E1071" s="59" t="s">
        <v>79</v>
      </c>
      <c r="F1071" s="59">
        <v>4</v>
      </c>
      <c r="G1071" s="59">
        <v>0</v>
      </c>
      <c r="H1071" s="59">
        <v>3</v>
      </c>
      <c r="I1071" s="59">
        <v>14</v>
      </c>
      <c r="J1071" s="59">
        <v>7675</v>
      </c>
      <c r="K1071" s="78">
        <f>VLOOKUP(jur[[#This Row],[hwycov_id]],cnf[],10,FALSE)</f>
        <v>7675</v>
      </c>
      <c r="L1071" s="229">
        <f t="shared" si="48"/>
        <v>0</v>
      </c>
      <c r="M1071" s="228">
        <f t="shared" si="49"/>
        <v>0</v>
      </c>
      <c r="N1071" s="228">
        <f t="shared" si="50"/>
        <v>0</v>
      </c>
      <c r="O1071" s="59" t="e">
        <f>VLOOKUP(jur[[#This Row],[hwycov_id]],check!$A$2:$P$26,16,FALSE)</f>
        <v>#N/A</v>
      </c>
      <c r="P1071" s="59">
        <v>1074</v>
      </c>
    </row>
    <row r="1072" spans="1:16">
      <c r="A1072" s="59">
        <v>7998</v>
      </c>
      <c r="B1072" s="59">
        <v>4</v>
      </c>
      <c r="C1072" s="59">
        <v>1</v>
      </c>
      <c r="D1072" s="59">
        <v>2</v>
      </c>
      <c r="E1072" s="59" t="s">
        <v>79</v>
      </c>
      <c r="F1072" s="59">
        <v>4</v>
      </c>
      <c r="G1072" s="59">
        <v>0</v>
      </c>
      <c r="H1072" s="59">
        <v>3</v>
      </c>
      <c r="I1072" s="59">
        <v>14</v>
      </c>
      <c r="J1072" s="59">
        <v>7679</v>
      </c>
      <c r="K1072" s="78">
        <f>VLOOKUP(jur[[#This Row],[hwycov_id]],cnf[],10,FALSE)</f>
        <v>7679</v>
      </c>
      <c r="L1072" s="229">
        <f t="shared" si="48"/>
        <v>0</v>
      </c>
      <c r="M1072" s="228">
        <f t="shared" si="49"/>
        <v>0</v>
      </c>
      <c r="N1072" s="228">
        <f t="shared" si="50"/>
        <v>0</v>
      </c>
      <c r="O1072" s="59" t="e">
        <f>VLOOKUP(jur[[#This Row],[hwycov_id]],check!$A$2:$P$26,16,FALSE)</f>
        <v>#N/A</v>
      </c>
      <c r="P1072" s="59">
        <v>1075</v>
      </c>
    </row>
    <row r="1073" spans="1:16">
      <c r="A1073" s="59">
        <v>18621</v>
      </c>
      <c r="B1073" s="59">
        <v>3</v>
      </c>
      <c r="C1073" s="59">
        <v>1</v>
      </c>
      <c r="D1073" s="59">
        <v>1</v>
      </c>
      <c r="E1073" s="59" t="s">
        <v>79</v>
      </c>
      <c r="F1073" s="59">
        <v>3</v>
      </c>
      <c r="G1073" s="59">
        <v>0</v>
      </c>
      <c r="H1073" s="59">
        <v>1</v>
      </c>
      <c r="I1073" s="59">
        <v>14</v>
      </c>
      <c r="J1073" s="59">
        <v>7690</v>
      </c>
      <c r="K1073" s="78">
        <f>VLOOKUP(jur[[#This Row],[hwycov_id]],cnf[],10,FALSE)</f>
        <v>7690</v>
      </c>
      <c r="L1073" s="229">
        <f t="shared" si="48"/>
        <v>0</v>
      </c>
      <c r="M1073" s="228">
        <f t="shared" si="49"/>
        <v>0</v>
      </c>
      <c r="N1073" s="228">
        <f t="shared" si="50"/>
        <v>0</v>
      </c>
      <c r="O1073" s="59" t="e">
        <f>VLOOKUP(jur[[#This Row],[hwycov_id]],check!$A$2:$P$26,16,FALSE)</f>
        <v>#N/A</v>
      </c>
      <c r="P1073" s="59">
        <v>1076</v>
      </c>
    </row>
    <row r="1074" spans="1:16">
      <c r="A1074" s="59">
        <v>27800</v>
      </c>
      <c r="B1074" s="59">
        <v>9</v>
      </c>
      <c r="C1074" s="59">
        <v>1</v>
      </c>
      <c r="D1074" s="59">
        <v>1</v>
      </c>
      <c r="E1074" s="59" t="s">
        <v>78</v>
      </c>
      <c r="F1074" s="59">
        <v>2</v>
      </c>
      <c r="G1074" s="59">
        <v>0</v>
      </c>
      <c r="H1074" s="59">
        <v>2</v>
      </c>
      <c r="I1074" s="59">
        <v>14</v>
      </c>
      <c r="J1074" s="59">
        <v>7744</v>
      </c>
      <c r="K1074" s="78">
        <f>VLOOKUP(jur[[#This Row],[hwycov_id]],cnf[],10,FALSE)</f>
        <v>7744</v>
      </c>
      <c r="L1074" s="229">
        <f t="shared" si="48"/>
        <v>0</v>
      </c>
      <c r="M1074" s="228">
        <f t="shared" si="49"/>
        <v>0</v>
      </c>
      <c r="N1074" s="228">
        <f t="shared" si="50"/>
        <v>0</v>
      </c>
      <c r="O1074" s="59" t="e">
        <f>VLOOKUP(jur[[#This Row],[hwycov_id]],check!$A$2:$P$26,16,FALSE)</f>
        <v>#N/A</v>
      </c>
      <c r="P1074" s="59">
        <v>1077</v>
      </c>
    </row>
    <row r="1075" spans="1:16">
      <c r="A1075" s="59">
        <v>1838</v>
      </c>
      <c r="B1075" s="59">
        <v>4</v>
      </c>
      <c r="C1075" s="59">
        <v>1</v>
      </c>
      <c r="D1075" s="59">
        <v>1</v>
      </c>
      <c r="E1075" s="59" t="s">
        <v>79</v>
      </c>
      <c r="F1075" s="59">
        <v>4</v>
      </c>
      <c r="G1075" s="59">
        <v>0</v>
      </c>
      <c r="H1075" s="59">
        <v>2</v>
      </c>
      <c r="I1075" s="59">
        <v>14</v>
      </c>
      <c r="J1075" s="59">
        <v>7747</v>
      </c>
      <c r="K1075" s="78">
        <f>VLOOKUP(jur[[#This Row],[hwycov_id]],cnf[],10,FALSE)</f>
        <v>7747</v>
      </c>
      <c r="L1075" s="229">
        <f t="shared" si="48"/>
        <v>0</v>
      </c>
      <c r="M1075" s="228">
        <f t="shared" si="49"/>
        <v>0</v>
      </c>
      <c r="N1075" s="228">
        <f t="shared" si="50"/>
        <v>0</v>
      </c>
      <c r="O1075" s="59" t="e">
        <f>VLOOKUP(jur[[#This Row],[hwycov_id]],check!$A$2:$P$26,16,FALSE)</f>
        <v>#N/A</v>
      </c>
      <c r="P1075" s="59">
        <v>1078</v>
      </c>
    </row>
    <row r="1076" spans="1:16">
      <c r="A1076" s="59">
        <v>8950</v>
      </c>
      <c r="B1076" s="59">
        <v>9</v>
      </c>
      <c r="C1076" s="59">
        <v>1</v>
      </c>
      <c r="D1076" s="59">
        <v>1</v>
      </c>
      <c r="E1076" s="59" t="s">
        <v>78</v>
      </c>
      <c r="F1076" s="59">
        <v>2</v>
      </c>
      <c r="G1076" s="59">
        <v>0</v>
      </c>
      <c r="H1076" s="59">
        <v>2</v>
      </c>
      <c r="I1076" s="59">
        <v>14</v>
      </c>
      <c r="J1076" s="59">
        <v>7827</v>
      </c>
      <c r="K1076" s="78">
        <f>VLOOKUP(jur[[#This Row],[hwycov_id]],cnf[],10,FALSE)</f>
        <v>7827</v>
      </c>
      <c r="L1076" s="229">
        <f t="shared" si="48"/>
        <v>0</v>
      </c>
      <c r="M1076" s="228">
        <f t="shared" si="49"/>
        <v>0</v>
      </c>
      <c r="N1076" s="228">
        <f t="shared" si="50"/>
        <v>0</v>
      </c>
      <c r="O1076" s="59" t="e">
        <f>VLOOKUP(jur[[#This Row],[hwycov_id]],check!$A$2:$P$26,16,FALSE)</f>
        <v>#N/A</v>
      </c>
      <c r="P1076" s="59">
        <v>1079</v>
      </c>
    </row>
    <row r="1077" spans="1:16">
      <c r="A1077" s="59">
        <v>2086</v>
      </c>
      <c r="B1077" s="59">
        <v>5</v>
      </c>
      <c r="C1077" s="59">
        <v>1</v>
      </c>
      <c r="D1077" s="59">
        <v>2</v>
      </c>
      <c r="E1077" s="59" t="s">
        <v>79</v>
      </c>
      <c r="F1077" s="59">
        <v>4</v>
      </c>
      <c r="G1077" s="59">
        <v>0</v>
      </c>
      <c r="H1077" s="59">
        <v>2</v>
      </c>
      <c r="I1077" s="59">
        <v>14</v>
      </c>
      <c r="J1077" s="59">
        <v>7868</v>
      </c>
      <c r="K1077" s="78">
        <f>VLOOKUP(jur[[#This Row],[hwycov_id]],cnf[],10,FALSE)</f>
        <v>7868</v>
      </c>
      <c r="L1077" s="229">
        <f t="shared" si="48"/>
        <v>0</v>
      </c>
      <c r="M1077" s="228">
        <f t="shared" si="49"/>
        <v>0</v>
      </c>
      <c r="N1077" s="228">
        <f t="shared" si="50"/>
        <v>0</v>
      </c>
      <c r="O1077" s="59" t="e">
        <f>VLOOKUP(jur[[#This Row],[hwycov_id]],check!$A$2:$P$26,16,FALSE)</f>
        <v>#N/A</v>
      </c>
      <c r="P1077" s="59">
        <v>1080</v>
      </c>
    </row>
    <row r="1078" spans="1:16">
      <c r="A1078" s="59">
        <v>24815</v>
      </c>
      <c r="B1078" s="59">
        <v>4</v>
      </c>
      <c r="C1078" s="59">
        <v>1</v>
      </c>
      <c r="D1078" s="59">
        <v>2</v>
      </c>
      <c r="E1078" s="59" t="s">
        <v>79</v>
      </c>
      <c r="F1078" s="59">
        <v>4</v>
      </c>
      <c r="G1078" s="59">
        <v>0</v>
      </c>
      <c r="H1078" s="59">
        <v>2</v>
      </c>
      <c r="I1078" s="59">
        <v>14</v>
      </c>
      <c r="J1078" s="59">
        <v>7894</v>
      </c>
      <c r="K1078" s="78">
        <f>VLOOKUP(jur[[#This Row],[hwycov_id]],cnf[],10,FALSE)</f>
        <v>7894</v>
      </c>
      <c r="L1078" s="229">
        <f t="shared" si="48"/>
        <v>0</v>
      </c>
      <c r="M1078" s="228">
        <f t="shared" si="49"/>
        <v>0</v>
      </c>
      <c r="N1078" s="228">
        <f t="shared" si="50"/>
        <v>0</v>
      </c>
      <c r="O1078" s="59" t="e">
        <f>VLOOKUP(jur[[#This Row],[hwycov_id]],check!$A$2:$P$26,16,FALSE)</f>
        <v>#N/A</v>
      </c>
      <c r="P1078" s="59">
        <v>1081</v>
      </c>
    </row>
    <row r="1079" spans="1:16">
      <c r="A1079" s="59">
        <v>17610</v>
      </c>
      <c r="B1079" s="59">
        <v>4</v>
      </c>
      <c r="C1079" s="59">
        <v>1</v>
      </c>
      <c r="D1079" s="59">
        <v>2</v>
      </c>
      <c r="E1079" s="59" t="s">
        <v>79</v>
      </c>
      <c r="F1079" s="59">
        <v>4</v>
      </c>
      <c r="G1079" s="59">
        <v>0</v>
      </c>
      <c r="H1079" s="59">
        <v>3</v>
      </c>
      <c r="I1079" s="59">
        <v>14</v>
      </c>
      <c r="J1079" s="59">
        <v>7925</v>
      </c>
      <c r="K1079" s="78">
        <f>VLOOKUP(jur[[#This Row],[hwycov_id]],cnf[],10,FALSE)</f>
        <v>7925</v>
      </c>
      <c r="L1079" s="229">
        <f t="shared" si="48"/>
        <v>0</v>
      </c>
      <c r="M1079" s="228">
        <f t="shared" si="49"/>
        <v>0</v>
      </c>
      <c r="N1079" s="228">
        <f t="shared" si="50"/>
        <v>0</v>
      </c>
      <c r="O1079" s="59" t="e">
        <f>VLOOKUP(jur[[#This Row],[hwycov_id]],check!$A$2:$P$26,16,FALSE)</f>
        <v>#N/A</v>
      </c>
      <c r="P1079" s="59">
        <v>1082</v>
      </c>
    </row>
    <row r="1080" spans="1:16">
      <c r="A1080" s="59">
        <v>18410</v>
      </c>
      <c r="B1080" s="59">
        <v>4</v>
      </c>
      <c r="C1080" s="59">
        <v>1</v>
      </c>
      <c r="D1080" s="59">
        <v>1</v>
      </c>
      <c r="E1080" s="59" t="s">
        <v>79</v>
      </c>
      <c r="F1080" s="59">
        <v>4</v>
      </c>
      <c r="G1080" s="59">
        <v>0</v>
      </c>
      <c r="H1080" s="59">
        <v>1</v>
      </c>
      <c r="I1080" s="59">
        <v>14</v>
      </c>
      <c r="J1080" s="59">
        <v>7935</v>
      </c>
      <c r="K1080" s="78">
        <f>VLOOKUP(jur[[#This Row],[hwycov_id]],cnf[],10,FALSE)</f>
        <v>7935</v>
      </c>
      <c r="L1080" s="229">
        <f t="shared" si="48"/>
        <v>0</v>
      </c>
      <c r="M1080" s="228">
        <f t="shared" si="49"/>
        <v>0</v>
      </c>
      <c r="N1080" s="228">
        <f t="shared" si="50"/>
        <v>0</v>
      </c>
      <c r="O1080" s="59" t="e">
        <f>VLOOKUP(jur[[#This Row],[hwycov_id]],check!$A$2:$P$26,16,FALSE)</f>
        <v>#N/A</v>
      </c>
      <c r="P1080" s="59">
        <v>1083</v>
      </c>
    </row>
    <row r="1081" spans="1:16">
      <c r="A1081" s="59">
        <v>8849</v>
      </c>
      <c r="B1081" s="59">
        <v>9</v>
      </c>
      <c r="C1081" s="59">
        <v>1</v>
      </c>
      <c r="D1081" s="59">
        <v>1</v>
      </c>
      <c r="E1081" s="59" t="s">
        <v>78</v>
      </c>
      <c r="F1081" s="59">
        <v>2</v>
      </c>
      <c r="G1081" s="59">
        <v>0</v>
      </c>
      <c r="H1081" s="59">
        <v>3</v>
      </c>
      <c r="I1081" s="59">
        <v>14</v>
      </c>
      <c r="J1081" s="59">
        <v>7962</v>
      </c>
      <c r="K1081" s="78">
        <f>VLOOKUP(jur[[#This Row],[hwycov_id]],cnf[],10,FALSE)</f>
        <v>7962</v>
      </c>
      <c r="L1081" s="229">
        <f t="shared" si="48"/>
        <v>0</v>
      </c>
      <c r="M1081" s="228">
        <f t="shared" si="49"/>
        <v>0</v>
      </c>
      <c r="N1081" s="228">
        <f t="shared" si="50"/>
        <v>0</v>
      </c>
      <c r="O1081" s="59" t="e">
        <f>VLOOKUP(jur[[#This Row],[hwycov_id]],check!$A$2:$P$26,16,FALSE)</f>
        <v>#N/A</v>
      </c>
      <c r="P1081" s="59">
        <v>1084</v>
      </c>
    </row>
    <row r="1082" spans="1:16">
      <c r="A1082" s="59">
        <v>16155</v>
      </c>
      <c r="B1082" s="59">
        <v>9</v>
      </c>
      <c r="C1082" s="59">
        <v>1</v>
      </c>
      <c r="D1082" s="59">
        <v>1</v>
      </c>
      <c r="E1082" s="59" t="s">
        <v>78</v>
      </c>
      <c r="F1082" s="59">
        <v>2</v>
      </c>
      <c r="G1082" s="59">
        <v>0</v>
      </c>
      <c r="H1082" s="59">
        <v>3</v>
      </c>
      <c r="I1082" s="59">
        <v>14</v>
      </c>
      <c r="J1082" s="59">
        <v>7975</v>
      </c>
      <c r="K1082" s="78">
        <f>VLOOKUP(jur[[#This Row],[hwycov_id]],cnf[],10,FALSE)</f>
        <v>7975</v>
      </c>
      <c r="L1082" s="229">
        <f t="shared" si="48"/>
        <v>0</v>
      </c>
      <c r="M1082" s="228">
        <f t="shared" si="49"/>
        <v>0</v>
      </c>
      <c r="N1082" s="228">
        <f t="shared" si="50"/>
        <v>0</v>
      </c>
      <c r="O1082" s="59" t="e">
        <f>VLOOKUP(jur[[#This Row],[hwycov_id]],check!$A$2:$P$26,16,FALSE)</f>
        <v>#N/A</v>
      </c>
      <c r="P1082" s="59">
        <v>1085</v>
      </c>
    </row>
    <row r="1083" spans="1:16">
      <c r="A1083" s="59">
        <v>5062</v>
      </c>
      <c r="B1083" s="59">
        <v>3</v>
      </c>
      <c r="C1083" s="59">
        <v>1</v>
      </c>
      <c r="D1083" s="59">
        <v>2</v>
      </c>
      <c r="E1083" s="59" t="s">
        <v>79</v>
      </c>
      <c r="F1083" s="59">
        <v>3</v>
      </c>
      <c r="G1083" s="59">
        <v>0</v>
      </c>
      <c r="H1083" s="59">
        <v>3</v>
      </c>
      <c r="I1083" s="59">
        <v>14</v>
      </c>
      <c r="J1083" s="59">
        <v>7976</v>
      </c>
      <c r="K1083" s="78">
        <f>VLOOKUP(jur[[#This Row],[hwycov_id]],cnf[],10,FALSE)</f>
        <v>7976</v>
      </c>
      <c r="L1083" s="229">
        <f t="shared" si="48"/>
        <v>0</v>
      </c>
      <c r="M1083" s="228">
        <f t="shared" si="49"/>
        <v>0</v>
      </c>
      <c r="N1083" s="228">
        <f t="shared" si="50"/>
        <v>0</v>
      </c>
      <c r="O1083" s="59" t="e">
        <f>VLOOKUP(jur[[#This Row],[hwycov_id]],check!$A$2:$P$26,16,FALSE)</f>
        <v>#N/A</v>
      </c>
      <c r="P1083" s="59">
        <v>1086</v>
      </c>
    </row>
    <row r="1084" spans="1:16">
      <c r="A1084" s="59">
        <v>14311</v>
      </c>
      <c r="B1084" s="59">
        <v>3</v>
      </c>
      <c r="C1084" s="59">
        <v>1</v>
      </c>
      <c r="D1084" s="59">
        <v>2</v>
      </c>
      <c r="E1084" s="59" t="s">
        <v>79</v>
      </c>
      <c r="F1084" s="59">
        <v>3</v>
      </c>
      <c r="G1084" s="59">
        <v>0</v>
      </c>
      <c r="H1084" s="59">
        <v>3</v>
      </c>
      <c r="I1084" s="59">
        <v>14</v>
      </c>
      <c r="J1084" s="59">
        <v>7983</v>
      </c>
      <c r="K1084" s="78">
        <f>VLOOKUP(jur[[#This Row],[hwycov_id]],cnf[],10,FALSE)</f>
        <v>7983</v>
      </c>
      <c r="L1084" s="229">
        <f t="shared" si="48"/>
        <v>0</v>
      </c>
      <c r="M1084" s="228">
        <f t="shared" si="49"/>
        <v>0</v>
      </c>
      <c r="N1084" s="228">
        <f t="shared" si="50"/>
        <v>0</v>
      </c>
      <c r="O1084" s="59" t="e">
        <f>VLOOKUP(jur[[#This Row],[hwycov_id]],check!$A$2:$P$26,16,FALSE)</f>
        <v>#N/A</v>
      </c>
      <c r="P1084" s="59">
        <v>1087</v>
      </c>
    </row>
    <row r="1085" spans="1:16">
      <c r="A1085" s="59">
        <v>27264</v>
      </c>
      <c r="B1085" s="59">
        <v>9</v>
      </c>
      <c r="C1085" s="59">
        <v>1</v>
      </c>
      <c r="D1085" s="59">
        <v>1</v>
      </c>
      <c r="E1085" s="59" t="s">
        <v>78</v>
      </c>
      <c r="F1085" s="59">
        <v>2</v>
      </c>
      <c r="G1085" s="59">
        <v>0</v>
      </c>
      <c r="H1085" s="59">
        <v>2</v>
      </c>
      <c r="I1085" s="59">
        <v>14</v>
      </c>
      <c r="J1085" s="59">
        <v>8004</v>
      </c>
      <c r="K1085" s="78">
        <f>VLOOKUP(jur[[#This Row],[hwycov_id]],cnf[],10,FALSE)</f>
        <v>8004</v>
      </c>
      <c r="L1085" s="229">
        <f t="shared" si="48"/>
        <v>0</v>
      </c>
      <c r="M1085" s="228">
        <f t="shared" si="49"/>
        <v>0</v>
      </c>
      <c r="N1085" s="228">
        <f t="shared" si="50"/>
        <v>0</v>
      </c>
      <c r="O1085" s="59" t="e">
        <f>VLOOKUP(jur[[#This Row],[hwycov_id]],check!$A$2:$P$26,16,FALSE)</f>
        <v>#N/A</v>
      </c>
      <c r="P1085" s="59">
        <v>1088</v>
      </c>
    </row>
    <row r="1086" spans="1:16">
      <c r="A1086" s="59">
        <v>13929</v>
      </c>
      <c r="B1086" s="59">
        <v>4</v>
      </c>
      <c r="C1086" s="59">
        <v>1</v>
      </c>
      <c r="D1086" s="59">
        <v>2</v>
      </c>
      <c r="E1086" s="59" t="s">
        <v>79</v>
      </c>
      <c r="F1086" s="59">
        <v>4</v>
      </c>
      <c r="G1086" s="59">
        <v>0</v>
      </c>
      <c r="H1086" s="59">
        <v>4</v>
      </c>
      <c r="I1086" s="59">
        <v>14</v>
      </c>
      <c r="J1086" s="59">
        <v>8041</v>
      </c>
      <c r="K1086" s="78">
        <f>VLOOKUP(jur[[#This Row],[hwycov_id]],cnf[],10,FALSE)</f>
        <v>8041</v>
      </c>
      <c r="L1086" s="229">
        <f t="shared" si="48"/>
        <v>0</v>
      </c>
      <c r="M1086" s="228">
        <f t="shared" si="49"/>
        <v>0</v>
      </c>
      <c r="N1086" s="228">
        <f t="shared" si="50"/>
        <v>0</v>
      </c>
      <c r="O1086" s="59" t="e">
        <f>VLOOKUP(jur[[#This Row],[hwycov_id]],check!$A$2:$P$26,16,FALSE)</f>
        <v>#N/A</v>
      </c>
      <c r="P1086" s="59">
        <v>1089</v>
      </c>
    </row>
    <row r="1087" spans="1:16">
      <c r="A1087" s="59">
        <v>8453</v>
      </c>
      <c r="B1087" s="59">
        <v>3</v>
      </c>
      <c r="C1087" s="59">
        <v>1</v>
      </c>
      <c r="D1087" s="59">
        <v>2</v>
      </c>
      <c r="E1087" s="59" t="s">
        <v>79</v>
      </c>
      <c r="F1087" s="59">
        <v>3</v>
      </c>
      <c r="G1087" s="59">
        <v>0</v>
      </c>
      <c r="H1087" s="59">
        <v>3</v>
      </c>
      <c r="I1087" s="59">
        <v>14</v>
      </c>
      <c r="J1087" s="59">
        <v>8050</v>
      </c>
      <c r="K1087" s="78">
        <f>VLOOKUP(jur[[#This Row],[hwycov_id]],cnf[],10,FALSE)</f>
        <v>8050</v>
      </c>
      <c r="L1087" s="229">
        <f t="shared" si="48"/>
        <v>0</v>
      </c>
      <c r="M1087" s="228">
        <f t="shared" si="49"/>
        <v>0</v>
      </c>
      <c r="N1087" s="228">
        <f t="shared" si="50"/>
        <v>0</v>
      </c>
      <c r="O1087" s="59" t="e">
        <f>VLOOKUP(jur[[#This Row],[hwycov_id]],check!$A$2:$P$26,16,FALSE)</f>
        <v>#N/A</v>
      </c>
      <c r="P1087" s="59">
        <v>1090</v>
      </c>
    </row>
    <row r="1088" spans="1:16">
      <c r="A1088" s="59">
        <v>18606</v>
      </c>
      <c r="B1088" s="59">
        <v>5</v>
      </c>
      <c r="C1088" s="59">
        <v>1</v>
      </c>
      <c r="D1088" s="59">
        <v>1</v>
      </c>
      <c r="E1088" s="59" t="s">
        <v>79</v>
      </c>
      <c r="F1088" s="59">
        <v>4</v>
      </c>
      <c r="G1088" s="59">
        <v>0</v>
      </c>
      <c r="H1088" s="59">
        <v>1</v>
      </c>
      <c r="I1088" s="59">
        <v>14</v>
      </c>
      <c r="J1088" s="59">
        <v>8098</v>
      </c>
      <c r="K1088" s="78">
        <f>VLOOKUP(jur[[#This Row],[hwycov_id]],cnf[],10,FALSE)</f>
        <v>8098</v>
      </c>
      <c r="L1088" s="229">
        <f t="shared" si="48"/>
        <v>0</v>
      </c>
      <c r="M1088" s="228">
        <f t="shared" si="49"/>
        <v>0</v>
      </c>
      <c r="N1088" s="228">
        <f t="shared" si="50"/>
        <v>0</v>
      </c>
      <c r="O1088" s="59" t="e">
        <f>VLOOKUP(jur[[#This Row],[hwycov_id]],check!$A$2:$P$26,16,FALSE)</f>
        <v>#N/A</v>
      </c>
      <c r="P1088" s="59">
        <v>1091</v>
      </c>
    </row>
    <row r="1089" spans="1:16">
      <c r="A1089" s="59">
        <v>9068</v>
      </c>
      <c r="B1089" s="59">
        <v>3</v>
      </c>
      <c r="C1089" s="59">
        <v>1</v>
      </c>
      <c r="D1089" s="59">
        <v>2</v>
      </c>
      <c r="E1089" s="59" t="s">
        <v>79</v>
      </c>
      <c r="F1089" s="59">
        <v>3</v>
      </c>
      <c r="G1089" s="59">
        <v>0</v>
      </c>
      <c r="H1089" s="59">
        <v>4</v>
      </c>
      <c r="I1089" s="59">
        <v>14</v>
      </c>
      <c r="J1089" s="59">
        <v>8122</v>
      </c>
      <c r="K1089" s="78">
        <f>VLOOKUP(jur[[#This Row],[hwycov_id]],cnf[],10,FALSE)</f>
        <v>8122</v>
      </c>
      <c r="L1089" s="229">
        <f t="shared" si="48"/>
        <v>0</v>
      </c>
      <c r="M1089" s="228">
        <f t="shared" si="49"/>
        <v>0</v>
      </c>
      <c r="N1089" s="228">
        <f t="shared" si="50"/>
        <v>0</v>
      </c>
      <c r="O1089" s="59" t="e">
        <f>VLOOKUP(jur[[#This Row],[hwycov_id]],check!$A$2:$P$26,16,FALSE)</f>
        <v>#N/A</v>
      </c>
      <c r="P1089" s="59">
        <v>1092</v>
      </c>
    </row>
    <row r="1090" spans="1:16">
      <c r="A1090" s="59">
        <v>28335</v>
      </c>
      <c r="B1090" s="59">
        <v>9</v>
      </c>
      <c r="C1090" s="59">
        <v>1</v>
      </c>
      <c r="D1090" s="59">
        <v>1</v>
      </c>
      <c r="E1090" s="59" t="s">
        <v>78</v>
      </c>
      <c r="F1090" s="59">
        <v>2</v>
      </c>
      <c r="G1090" s="59">
        <v>0</v>
      </c>
      <c r="H1090" s="59">
        <v>2</v>
      </c>
      <c r="I1090" s="59">
        <v>14</v>
      </c>
      <c r="J1090" s="59">
        <v>8123</v>
      </c>
      <c r="K1090" s="78">
        <f>VLOOKUP(jur[[#This Row],[hwycov_id]],cnf[],10,FALSE)</f>
        <v>8123</v>
      </c>
      <c r="L1090" s="229">
        <f t="shared" ref="L1090:L1153" si="51">K1090/J1090-1</f>
        <v>0</v>
      </c>
      <c r="M1090" s="228">
        <f t="shared" ref="M1090:M1153" si="52">K1090-J1090</f>
        <v>0</v>
      </c>
      <c r="N1090" s="228">
        <f t="shared" ref="N1090:N1153" si="53">POWER(M1090,2)</f>
        <v>0</v>
      </c>
      <c r="O1090" s="59" t="e">
        <f>VLOOKUP(jur[[#This Row],[hwycov_id]],check!$A$2:$P$26,16,FALSE)</f>
        <v>#N/A</v>
      </c>
      <c r="P1090" s="59">
        <v>1093</v>
      </c>
    </row>
    <row r="1091" spans="1:16">
      <c r="A1091" s="59">
        <v>3860</v>
      </c>
      <c r="B1091" s="59">
        <v>7</v>
      </c>
      <c r="C1091" s="59">
        <v>1</v>
      </c>
      <c r="D1091" s="59">
        <v>2</v>
      </c>
      <c r="E1091" s="59" t="s">
        <v>79</v>
      </c>
      <c r="F1091" s="59">
        <v>4</v>
      </c>
      <c r="G1091" s="59">
        <v>0</v>
      </c>
      <c r="H1091" s="59">
        <v>3</v>
      </c>
      <c r="I1091" s="59">
        <v>14</v>
      </c>
      <c r="J1091" s="59">
        <v>8145</v>
      </c>
      <c r="K1091" s="78">
        <f>VLOOKUP(jur[[#This Row],[hwycov_id]],cnf[],10,FALSE)</f>
        <v>8145</v>
      </c>
      <c r="L1091" s="229">
        <f t="shared" si="51"/>
        <v>0</v>
      </c>
      <c r="M1091" s="228">
        <f t="shared" si="52"/>
        <v>0</v>
      </c>
      <c r="N1091" s="228">
        <f t="shared" si="53"/>
        <v>0</v>
      </c>
      <c r="O1091" s="59" t="e">
        <f>VLOOKUP(jur[[#This Row],[hwycov_id]],check!$A$2:$P$26,16,FALSE)</f>
        <v>#N/A</v>
      </c>
      <c r="P1091" s="59">
        <v>1094</v>
      </c>
    </row>
    <row r="1092" spans="1:16">
      <c r="A1092" s="59">
        <v>8639</v>
      </c>
      <c r="B1092" s="59">
        <v>9</v>
      </c>
      <c r="C1092" s="59">
        <v>1</v>
      </c>
      <c r="D1092" s="59">
        <v>1</v>
      </c>
      <c r="E1092" s="59" t="s">
        <v>78</v>
      </c>
      <c r="F1092" s="59">
        <v>2</v>
      </c>
      <c r="G1092" s="59">
        <v>0</v>
      </c>
      <c r="H1092" s="59">
        <v>3</v>
      </c>
      <c r="I1092" s="59">
        <v>14</v>
      </c>
      <c r="J1092" s="59">
        <v>8152</v>
      </c>
      <c r="K1092" s="78">
        <f>VLOOKUP(jur[[#This Row],[hwycov_id]],cnf[],10,FALSE)</f>
        <v>8152</v>
      </c>
      <c r="L1092" s="229">
        <f t="shared" si="51"/>
        <v>0</v>
      </c>
      <c r="M1092" s="228">
        <f t="shared" si="52"/>
        <v>0</v>
      </c>
      <c r="N1092" s="228">
        <f t="shared" si="53"/>
        <v>0</v>
      </c>
      <c r="O1092" s="59" t="e">
        <f>VLOOKUP(jur[[#This Row],[hwycov_id]],check!$A$2:$P$26,16,FALSE)</f>
        <v>#N/A</v>
      </c>
      <c r="P1092" s="59">
        <v>1095</v>
      </c>
    </row>
    <row r="1093" spans="1:16">
      <c r="A1093" s="59">
        <v>5032</v>
      </c>
      <c r="B1093" s="59">
        <v>5</v>
      </c>
      <c r="C1093" s="59">
        <v>1</v>
      </c>
      <c r="D1093" s="59">
        <v>2</v>
      </c>
      <c r="E1093" s="59" t="s">
        <v>79</v>
      </c>
      <c r="F1093" s="59">
        <v>4</v>
      </c>
      <c r="G1093" s="59">
        <v>0</v>
      </c>
      <c r="H1093" s="59">
        <v>2</v>
      </c>
      <c r="I1093" s="59">
        <v>14</v>
      </c>
      <c r="J1093" s="59">
        <v>8185</v>
      </c>
      <c r="K1093" s="78">
        <f>VLOOKUP(jur[[#This Row],[hwycov_id]],cnf[],10,FALSE)</f>
        <v>8185</v>
      </c>
      <c r="L1093" s="229">
        <f t="shared" si="51"/>
        <v>0</v>
      </c>
      <c r="M1093" s="228">
        <f t="shared" si="52"/>
        <v>0</v>
      </c>
      <c r="N1093" s="228">
        <f t="shared" si="53"/>
        <v>0</v>
      </c>
      <c r="O1093" s="59" t="e">
        <f>VLOOKUP(jur[[#This Row],[hwycov_id]],check!$A$2:$P$26,16,FALSE)</f>
        <v>#N/A</v>
      </c>
      <c r="P1093" s="59">
        <v>1096</v>
      </c>
    </row>
    <row r="1094" spans="1:16">
      <c r="A1094" s="59">
        <v>2578</v>
      </c>
      <c r="B1094" s="59">
        <v>9</v>
      </c>
      <c r="C1094" s="59">
        <v>1</v>
      </c>
      <c r="D1094" s="59">
        <v>1</v>
      </c>
      <c r="E1094" s="59" t="s">
        <v>78</v>
      </c>
      <c r="F1094" s="59">
        <v>2</v>
      </c>
      <c r="G1094" s="59">
        <v>0</v>
      </c>
      <c r="H1094" s="59">
        <v>2</v>
      </c>
      <c r="I1094" s="59">
        <v>14</v>
      </c>
      <c r="J1094" s="59">
        <v>8196</v>
      </c>
      <c r="K1094" s="78">
        <f>VLOOKUP(jur[[#This Row],[hwycov_id]],cnf[],10,FALSE)</f>
        <v>8196</v>
      </c>
      <c r="L1094" s="229">
        <f t="shared" si="51"/>
        <v>0</v>
      </c>
      <c r="M1094" s="228">
        <f t="shared" si="52"/>
        <v>0</v>
      </c>
      <c r="N1094" s="228">
        <f t="shared" si="53"/>
        <v>0</v>
      </c>
      <c r="O1094" s="59" t="e">
        <f>VLOOKUP(jur[[#This Row],[hwycov_id]],check!$A$2:$P$26,16,FALSE)</f>
        <v>#N/A</v>
      </c>
      <c r="P1094" s="59">
        <v>1097</v>
      </c>
    </row>
    <row r="1095" spans="1:16">
      <c r="A1095" s="59">
        <v>18403</v>
      </c>
      <c r="B1095" s="59">
        <v>3</v>
      </c>
      <c r="C1095" s="59">
        <v>1</v>
      </c>
      <c r="D1095" s="59">
        <v>1</v>
      </c>
      <c r="E1095" s="59" t="s">
        <v>79</v>
      </c>
      <c r="F1095" s="59">
        <v>3</v>
      </c>
      <c r="G1095" s="59">
        <v>0</v>
      </c>
      <c r="H1095" s="59">
        <v>1</v>
      </c>
      <c r="I1095" s="59">
        <v>14</v>
      </c>
      <c r="J1095" s="59">
        <v>8196</v>
      </c>
      <c r="K1095" s="78">
        <f>VLOOKUP(jur[[#This Row],[hwycov_id]],cnf[],10,FALSE)</f>
        <v>8196</v>
      </c>
      <c r="L1095" s="229">
        <f t="shared" si="51"/>
        <v>0</v>
      </c>
      <c r="M1095" s="228">
        <f t="shared" si="52"/>
        <v>0</v>
      </c>
      <c r="N1095" s="228">
        <f t="shared" si="53"/>
        <v>0</v>
      </c>
      <c r="O1095" s="59" t="e">
        <f>VLOOKUP(jur[[#This Row],[hwycov_id]],check!$A$2:$P$26,16,FALSE)</f>
        <v>#N/A</v>
      </c>
      <c r="P1095" s="59">
        <v>1098</v>
      </c>
    </row>
    <row r="1096" spans="1:16">
      <c r="A1096" s="59">
        <v>8724</v>
      </c>
      <c r="B1096" s="59">
        <v>7</v>
      </c>
      <c r="C1096" s="59">
        <v>1</v>
      </c>
      <c r="D1096" s="59">
        <v>2</v>
      </c>
      <c r="E1096" s="59" t="s">
        <v>79</v>
      </c>
      <c r="F1096" s="59">
        <v>4</v>
      </c>
      <c r="G1096" s="59">
        <v>0</v>
      </c>
      <c r="H1096" s="59">
        <v>3</v>
      </c>
      <c r="I1096" s="59">
        <v>14</v>
      </c>
      <c r="J1096" s="59">
        <v>8204</v>
      </c>
      <c r="K1096" s="78">
        <f>VLOOKUP(jur[[#This Row],[hwycov_id]],cnf[],10,FALSE)</f>
        <v>8204</v>
      </c>
      <c r="L1096" s="229">
        <f t="shared" si="51"/>
        <v>0</v>
      </c>
      <c r="M1096" s="228">
        <f t="shared" si="52"/>
        <v>0</v>
      </c>
      <c r="N1096" s="228">
        <f t="shared" si="53"/>
        <v>0</v>
      </c>
      <c r="O1096" s="59" t="e">
        <f>VLOOKUP(jur[[#This Row],[hwycov_id]],check!$A$2:$P$26,16,FALSE)</f>
        <v>#N/A</v>
      </c>
      <c r="P1096" s="59">
        <v>1099</v>
      </c>
    </row>
    <row r="1097" spans="1:16">
      <c r="A1097" s="59">
        <v>28883</v>
      </c>
      <c r="B1097" s="59">
        <v>9</v>
      </c>
      <c r="C1097" s="59">
        <v>1</v>
      </c>
      <c r="D1097" s="59">
        <v>1</v>
      </c>
      <c r="E1097" s="59" t="s">
        <v>78</v>
      </c>
      <c r="F1097" s="59">
        <v>2</v>
      </c>
      <c r="G1097" s="59">
        <v>0</v>
      </c>
      <c r="H1097" s="59">
        <v>3</v>
      </c>
      <c r="I1097" s="59">
        <v>14</v>
      </c>
      <c r="J1097" s="59">
        <v>8222</v>
      </c>
      <c r="K1097" s="78">
        <f>VLOOKUP(jur[[#This Row],[hwycov_id]],cnf[],10,FALSE)</f>
        <v>8222</v>
      </c>
      <c r="L1097" s="229">
        <f t="shared" si="51"/>
        <v>0</v>
      </c>
      <c r="M1097" s="228">
        <f t="shared" si="52"/>
        <v>0</v>
      </c>
      <c r="N1097" s="228">
        <f t="shared" si="53"/>
        <v>0</v>
      </c>
      <c r="O1097" s="59" t="e">
        <f>VLOOKUP(jur[[#This Row],[hwycov_id]],check!$A$2:$P$26,16,FALSE)</f>
        <v>#N/A</v>
      </c>
      <c r="P1097" s="59">
        <v>1100</v>
      </c>
    </row>
    <row r="1098" spans="1:16">
      <c r="A1098" s="59">
        <v>28784</v>
      </c>
      <c r="B1098" s="59">
        <v>9</v>
      </c>
      <c r="C1098" s="59">
        <v>1</v>
      </c>
      <c r="D1098" s="59">
        <v>1</v>
      </c>
      <c r="E1098" s="59" t="s">
        <v>78</v>
      </c>
      <c r="F1098" s="59">
        <v>2</v>
      </c>
      <c r="G1098" s="59">
        <v>0</v>
      </c>
      <c r="H1098" s="59">
        <v>3</v>
      </c>
      <c r="I1098" s="59">
        <v>14</v>
      </c>
      <c r="J1098" s="59">
        <v>8226</v>
      </c>
      <c r="K1098" s="78">
        <f>VLOOKUP(jur[[#This Row],[hwycov_id]],cnf[],10,FALSE)</f>
        <v>8226</v>
      </c>
      <c r="L1098" s="229">
        <f t="shared" si="51"/>
        <v>0</v>
      </c>
      <c r="M1098" s="228">
        <f t="shared" si="52"/>
        <v>0</v>
      </c>
      <c r="N1098" s="228">
        <f t="shared" si="53"/>
        <v>0</v>
      </c>
      <c r="O1098" s="59" t="e">
        <f>VLOOKUP(jur[[#This Row],[hwycov_id]],check!$A$2:$P$26,16,FALSE)</f>
        <v>#N/A</v>
      </c>
      <c r="P1098" s="59">
        <v>1101</v>
      </c>
    </row>
    <row r="1099" spans="1:16">
      <c r="A1099" s="59">
        <v>16607</v>
      </c>
      <c r="B1099" s="59">
        <v>5</v>
      </c>
      <c r="C1099" s="59">
        <v>1</v>
      </c>
      <c r="D1099" s="59">
        <v>2</v>
      </c>
      <c r="E1099" s="59" t="s">
        <v>79</v>
      </c>
      <c r="F1099" s="59">
        <v>4</v>
      </c>
      <c r="G1099" s="59">
        <v>0</v>
      </c>
      <c r="H1099" s="59">
        <v>2</v>
      </c>
      <c r="I1099" s="59">
        <v>14</v>
      </c>
      <c r="J1099" s="59">
        <v>8260</v>
      </c>
      <c r="K1099" s="78">
        <f>VLOOKUP(jur[[#This Row],[hwycov_id]],cnf[],10,FALSE)</f>
        <v>8260</v>
      </c>
      <c r="L1099" s="229">
        <f t="shared" si="51"/>
        <v>0</v>
      </c>
      <c r="M1099" s="228">
        <f t="shared" si="52"/>
        <v>0</v>
      </c>
      <c r="N1099" s="228">
        <f t="shared" si="53"/>
        <v>0</v>
      </c>
      <c r="O1099" s="59" t="e">
        <f>VLOOKUP(jur[[#This Row],[hwycov_id]],check!$A$2:$P$26,16,FALSE)</f>
        <v>#N/A</v>
      </c>
      <c r="P1099" s="59">
        <v>1102</v>
      </c>
    </row>
    <row r="1100" spans="1:16">
      <c r="A1100" s="59">
        <v>17989</v>
      </c>
      <c r="B1100" s="59">
        <v>7</v>
      </c>
      <c r="C1100" s="59">
        <v>1</v>
      </c>
      <c r="D1100" s="59">
        <v>2</v>
      </c>
      <c r="E1100" s="59" t="s">
        <v>79</v>
      </c>
      <c r="F1100" s="59">
        <v>4</v>
      </c>
      <c r="G1100" s="59">
        <v>0</v>
      </c>
      <c r="H1100" s="59">
        <v>3</v>
      </c>
      <c r="I1100" s="59">
        <v>14</v>
      </c>
      <c r="J1100" s="59">
        <v>8350</v>
      </c>
      <c r="K1100" s="78">
        <f>VLOOKUP(jur[[#This Row],[hwycov_id]],cnf[],10,FALSE)</f>
        <v>8350</v>
      </c>
      <c r="L1100" s="229">
        <f t="shared" si="51"/>
        <v>0</v>
      </c>
      <c r="M1100" s="228">
        <f t="shared" si="52"/>
        <v>0</v>
      </c>
      <c r="N1100" s="228">
        <f t="shared" si="53"/>
        <v>0</v>
      </c>
      <c r="O1100" s="59" t="e">
        <f>VLOOKUP(jur[[#This Row],[hwycov_id]],check!$A$2:$P$26,16,FALSE)</f>
        <v>#N/A</v>
      </c>
      <c r="P1100" s="59">
        <v>1103</v>
      </c>
    </row>
    <row r="1101" spans="1:16">
      <c r="A1101" s="59">
        <v>5339</v>
      </c>
      <c r="B1101" s="59">
        <v>5</v>
      </c>
      <c r="C1101" s="59">
        <v>1</v>
      </c>
      <c r="D1101" s="59">
        <v>2</v>
      </c>
      <c r="E1101" s="59" t="s">
        <v>79</v>
      </c>
      <c r="F1101" s="59">
        <v>4</v>
      </c>
      <c r="G1101" s="59">
        <v>0</v>
      </c>
      <c r="H1101" s="59">
        <v>2</v>
      </c>
      <c r="I1101" s="59">
        <v>14</v>
      </c>
      <c r="J1101" s="59">
        <v>8359</v>
      </c>
      <c r="K1101" s="78">
        <f>VLOOKUP(jur[[#This Row],[hwycov_id]],cnf[],10,FALSE)</f>
        <v>8359</v>
      </c>
      <c r="L1101" s="229">
        <f t="shared" si="51"/>
        <v>0</v>
      </c>
      <c r="M1101" s="228">
        <f t="shared" si="52"/>
        <v>0</v>
      </c>
      <c r="N1101" s="228">
        <f t="shared" si="53"/>
        <v>0</v>
      </c>
      <c r="O1101" s="59" t="e">
        <f>VLOOKUP(jur[[#This Row],[hwycov_id]],check!$A$2:$P$26,16,FALSE)</f>
        <v>#N/A</v>
      </c>
      <c r="P1101" s="59">
        <v>1104</v>
      </c>
    </row>
    <row r="1102" spans="1:16">
      <c r="A1102" s="59">
        <v>389</v>
      </c>
      <c r="B1102" s="59">
        <v>4</v>
      </c>
      <c r="C1102" s="59">
        <v>1</v>
      </c>
      <c r="D1102" s="59">
        <v>2</v>
      </c>
      <c r="E1102" s="59" t="s">
        <v>79</v>
      </c>
      <c r="F1102" s="59">
        <v>4</v>
      </c>
      <c r="G1102" s="59">
        <v>0</v>
      </c>
      <c r="H1102" s="59">
        <v>3</v>
      </c>
      <c r="I1102" s="59">
        <v>14</v>
      </c>
      <c r="J1102" s="59">
        <v>8372</v>
      </c>
      <c r="K1102" s="78">
        <f>VLOOKUP(jur[[#This Row],[hwycov_id]],cnf[],10,FALSE)</f>
        <v>8372</v>
      </c>
      <c r="L1102" s="229">
        <f t="shared" si="51"/>
        <v>0</v>
      </c>
      <c r="M1102" s="228">
        <f t="shared" si="52"/>
        <v>0</v>
      </c>
      <c r="N1102" s="228">
        <f t="shared" si="53"/>
        <v>0</v>
      </c>
      <c r="O1102" s="59" t="e">
        <f>VLOOKUP(jur[[#This Row],[hwycov_id]],check!$A$2:$P$26,16,FALSE)</f>
        <v>#N/A</v>
      </c>
      <c r="P1102" s="59">
        <v>1105</v>
      </c>
    </row>
    <row r="1103" spans="1:16">
      <c r="A1103" s="59">
        <v>8949</v>
      </c>
      <c r="B1103" s="59">
        <v>9</v>
      </c>
      <c r="C1103" s="59">
        <v>1</v>
      </c>
      <c r="D1103" s="59">
        <v>1</v>
      </c>
      <c r="E1103" s="59" t="s">
        <v>78</v>
      </c>
      <c r="F1103" s="59">
        <v>2</v>
      </c>
      <c r="G1103" s="59">
        <v>0</v>
      </c>
      <c r="H1103" s="59">
        <v>2</v>
      </c>
      <c r="I1103" s="59">
        <v>14</v>
      </c>
      <c r="J1103" s="59">
        <v>8376</v>
      </c>
      <c r="K1103" s="78">
        <f>VLOOKUP(jur[[#This Row],[hwycov_id]],cnf[],10,FALSE)</f>
        <v>8376</v>
      </c>
      <c r="L1103" s="229">
        <f t="shared" si="51"/>
        <v>0</v>
      </c>
      <c r="M1103" s="228">
        <f t="shared" si="52"/>
        <v>0</v>
      </c>
      <c r="N1103" s="228">
        <f t="shared" si="53"/>
        <v>0</v>
      </c>
      <c r="O1103" s="59" t="e">
        <f>VLOOKUP(jur[[#This Row],[hwycov_id]],check!$A$2:$P$26,16,FALSE)</f>
        <v>#N/A</v>
      </c>
      <c r="P1103" s="59">
        <v>1106</v>
      </c>
    </row>
    <row r="1104" spans="1:16">
      <c r="A1104" s="59">
        <v>23365</v>
      </c>
      <c r="B1104" s="59">
        <v>4</v>
      </c>
      <c r="C1104" s="59">
        <v>1</v>
      </c>
      <c r="D1104" s="59">
        <v>1</v>
      </c>
      <c r="E1104" s="59" t="s">
        <v>79</v>
      </c>
      <c r="F1104" s="59">
        <v>4</v>
      </c>
      <c r="G1104" s="59">
        <v>0</v>
      </c>
      <c r="H1104" s="59">
        <v>2</v>
      </c>
      <c r="I1104" s="59">
        <v>14</v>
      </c>
      <c r="J1104" s="59">
        <v>8391</v>
      </c>
      <c r="K1104" s="78">
        <f>VLOOKUP(jur[[#This Row],[hwycov_id]],cnf[],10,FALSE)</f>
        <v>8391</v>
      </c>
      <c r="L1104" s="229">
        <f t="shared" si="51"/>
        <v>0</v>
      </c>
      <c r="M1104" s="228">
        <f t="shared" si="52"/>
        <v>0</v>
      </c>
      <c r="N1104" s="228">
        <f t="shared" si="53"/>
        <v>0</v>
      </c>
      <c r="O1104" s="59" t="e">
        <f>VLOOKUP(jur[[#This Row],[hwycov_id]],check!$A$2:$P$26,16,FALSE)</f>
        <v>#N/A</v>
      </c>
      <c r="P1104" s="59">
        <v>1107</v>
      </c>
    </row>
    <row r="1105" spans="1:16">
      <c r="A1105" s="59">
        <v>9882</v>
      </c>
      <c r="B1105" s="59">
        <v>3</v>
      </c>
      <c r="C1105" s="59">
        <v>1</v>
      </c>
      <c r="D1105" s="59">
        <v>2</v>
      </c>
      <c r="E1105" s="59" t="s">
        <v>79</v>
      </c>
      <c r="F1105" s="59">
        <v>3</v>
      </c>
      <c r="G1105" s="59">
        <v>0</v>
      </c>
      <c r="H1105" s="59">
        <v>3</v>
      </c>
      <c r="I1105" s="59">
        <v>14</v>
      </c>
      <c r="J1105" s="59">
        <v>8417</v>
      </c>
      <c r="K1105" s="78">
        <f>VLOOKUP(jur[[#This Row],[hwycov_id]],cnf[],10,FALSE)</f>
        <v>8417</v>
      </c>
      <c r="L1105" s="229">
        <f t="shared" si="51"/>
        <v>0</v>
      </c>
      <c r="M1105" s="228">
        <f t="shared" si="52"/>
        <v>0</v>
      </c>
      <c r="N1105" s="228">
        <f t="shared" si="53"/>
        <v>0</v>
      </c>
      <c r="O1105" s="59" t="e">
        <f>VLOOKUP(jur[[#This Row],[hwycov_id]],check!$A$2:$P$26,16,FALSE)</f>
        <v>#N/A</v>
      </c>
      <c r="P1105" s="59">
        <v>1108</v>
      </c>
    </row>
    <row r="1106" spans="1:16">
      <c r="A1106" s="59">
        <v>18544</v>
      </c>
      <c r="B1106" s="59">
        <v>3</v>
      </c>
      <c r="C1106" s="59">
        <v>1</v>
      </c>
      <c r="D1106" s="59">
        <v>1</v>
      </c>
      <c r="E1106" s="59" t="s">
        <v>79</v>
      </c>
      <c r="F1106" s="59">
        <v>3</v>
      </c>
      <c r="G1106" s="59">
        <v>0</v>
      </c>
      <c r="H1106" s="59">
        <v>1</v>
      </c>
      <c r="I1106" s="59">
        <v>14</v>
      </c>
      <c r="J1106" s="59">
        <v>8432</v>
      </c>
      <c r="K1106" s="78">
        <f>VLOOKUP(jur[[#This Row],[hwycov_id]],cnf[],10,FALSE)</f>
        <v>8432</v>
      </c>
      <c r="L1106" s="229">
        <f t="shared" si="51"/>
        <v>0</v>
      </c>
      <c r="M1106" s="228">
        <f t="shared" si="52"/>
        <v>0</v>
      </c>
      <c r="N1106" s="228">
        <f t="shared" si="53"/>
        <v>0</v>
      </c>
      <c r="O1106" s="59" t="e">
        <f>VLOOKUP(jur[[#This Row],[hwycov_id]],check!$A$2:$P$26,16,FALSE)</f>
        <v>#N/A</v>
      </c>
      <c r="P1106" s="59">
        <v>1109</v>
      </c>
    </row>
    <row r="1107" spans="1:16">
      <c r="A1107" s="59">
        <v>14769</v>
      </c>
      <c r="B1107" s="59">
        <v>4</v>
      </c>
      <c r="C1107" s="59">
        <v>1</v>
      </c>
      <c r="D1107" s="59">
        <v>2</v>
      </c>
      <c r="E1107" s="59" t="s">
        <v>79</v>
      </c>
      <c r="F1107" s="59">
        <v>4</v>
      </c>
      <c r="G1107" s="59">
        <v>0</v>
      </c>
      <c r="H1107" s="59">
        <v>3</v>
      </c>
      <c r="I1107" s="59">
        <v>14</v>
      </c>
      <c r="J1107" s="59">
        <v>8450</v>
      </c>
      <c r="K1107" s="78">
        <f>VLOOKUP(jur[[#This Row],[hwycov_id]],cnf[],10,FALSE)</f>
        <v>8450</v>
      </c>
      <c r="L1107" s="229">
        <f t="shared" si="51"/>
        <v>0</v>
      </c>
      <c r="M1107" s="228">
        <f t="shared" si="52"/>
        <v>0</v>
      </c>
      <c r="N1107" s="228">
        <f t="shared" si="53"/>
        <v>0</v>
      </c>
      <c r="O1107" s="59" t="e">
        <f>VLOOKUP(jur[[#This Row],[hwycov_id]],check!$A$2:$P$26,16,FALSE)</f>
        <v>#N/A</v>
      </c>
      <c r="P1107" s="59">
        <v>1110</v>
      </c>
    </row>
    <row r="1108" spans="1:16">
      <c r="A1108" s="59">
        <v>14991</v>
      </c>
      <c r="B1108" s="59">
        <v>5</v>
      </c>
      <c r="C1108" s="59">
        <v>1</v>
      </c>
      <c r="D1108" s="59">
        <v>2</v>
      </c>
      <c r="E1108" s="59" t="s">
        <v>79</v>
      </c>
      <c r="F1108" s="59">
        <v>4</v>
      </c>
      <c r="G1108" s="59">
        <v>0</v>
      </c>
      <c r="H1108" s="59">
        <v>3</v>
      </c>
      <c r="I1108" s="59">
        <v>14</v>
      </c>
      <c r="J1108" s="59">
        <v>8464</v>
      </c>
      <c r="K1108" s="78">
        <f>VLOOKUP(jur[[#This Row],[hwycov_id]],cnf[],10,FALSE)</f>
        <v>8464</v>
      </c>
      <c r="L1108" s="229">
        <f t="shared" si="51"/>
        <v>0</v>
      </c>
      <c r="M1108" s="228">
        <f t="shared" si="52"/>
        <v>0</v>
      </c>
      <c r="N1108" s="228">
        <f t="shared" si="53"/>
        <v>0</v>
      </c>
      <c r="O1108" s="59" t="e">
        <f>VLOOKUP(jur[[#This Row],[hwycov_id]],check!$A$2:$P$26,16,FALSE)</f>
        <v>#N/A</v>
      </c>
      <c r="P1108" s="59">
        <v>1111</v>
      </c>
    </row>
    <row r="1109" spans="1:16">
      <c r="A1109" s="59">
        <v>11017</v>
      </c>
      <c r="B1109" s="59">
        <v>9</v>
      </c>
      <c r="C1109" s="59">
        <v>1</v>
      </c>
      <c r="D1109" s="59">
        <v>1</v>
      </c>
      <c r="E1109" s="59" t="s">
        <v>78</v>
      </c>
      <c r="F1109" s="59">
        <v>2</v>
      </c>
      <c r="G1109" s="59">
        <v>0</v>
      </c>
      <c r="H1109" s="59">
        <v>3</v>
      </c>
      <c r="I1109" s="59">
        <v>14</v>
      </c>
      <c r="J1109" s="59">
        <v>8476</v>
      </c>
      <c r="K1109" s="78">
        <f>VLOOKUP(jur[[#This Row],[hwycov_id]],cnf[],10,FALSE)</f>
        <v>8476</v>
      </c>
      <c r="L1109" s="229">
        <f t="shared" si="51"/>
        <v>0</v>
      </c>
      <c r="M1109" s="228">
        <f t="shared" si="52"/>
        <v>0</v>
      </c>
      <c r="N1109" s="228">
        <f t="shared" si="53"/>
        <v>0</v>
      </c>
      <c r="O1109" s="59" t="e">
        <f>VLOOKUP(jur[[#This Row],[hwycov_id]],check!$A$2:$P$26,16,FALSE)</f>
        <v>#N/A</v>
      </c>
      <c r="P1109" s="59">
        <v>1112</v>
      </c>
    </row>
    <row r="1110" spans="1:16">
      <c r="A1110" s="59">
        <v>28739</v>
      </c>
      <c r="B1110" s="59">
        <v>9</v>
      </c>
      <c r="C1110" s="59">
        <v>1</v>
      </c>
      <c r="D1110" s="59">
        <v>1</v>
      </c>
      <c r="E1110" s="59" t="s">
        <v>78</v>
      </c>
      <c r="F1110" s="59">
        <v>2</v>
      </c>
      <c r="G1110" s="59">
        <v>0</v>
      </c>
      <c r="H1110" s="59">
        <v>2</v>
      </c>
      <c r="I1110" s="59">
        <v>14</v>
      </c>
      <c r="J1110" s="59">
        <v>8489</v>
      </c>
      <c r="K1110" s="78">
        <f>VLOOKUP(jur[[#This Row],[hwycov_id]],cnf[],10,FALSE)</f>
        <v>8489</v>
      </c>
      <c r="L1110" s="229">
        <f t="shared" si="51"/>
        <v>0</v>
      </c>
      <c r="M1110" s="228">
        <f t="shared" si="52"/>
        <v>0</v>
      </c>
      <c r="N1110" s="228">
        <f t="shared" si="53"/>
        <v>0</v>
      </c>
      <c r="O1110" s="59" t="e">
        <f>VLOOKUP(jur[[#This Row],[hwycov_id]],check!$A$2:$P$26,16,FALSE)</f>
        <v>#N/A</v>
      </c>
      <c r="P1110" s="59">
        <v>1113</v>
      </c>
    </row>
    <row r="1111" spans="1:16">
      <c r="A1111" s="59">
        <v>11407</v>
      </c>
      <c r="B1111" s="59">
        <v>2</v>
      </c>
      <c r="C1111" s="59">
        <v>1</v>
      </c>
      <c r="D1111" s="59">
        <v>2</v>
      </c>
      <c r="E1111" s="59" t="s">
        <v>79</v>
      </c>
      <c r="F1111" s="59">
        <v>3</v>
      </c>
      <c r="G1111" s="59">
        <v>0</v>
      </c>
      <c r="H1111" s="59">
        <v>4</v>
      </c>
      <c r="I1111" s="59">
        <v>14</v>
      </c>
      <c r="J1111" s="59">
        <v>8491</v>
      </c>
      <c r="K1111" s="78">
        <f>VLOOKUP(jur[[#This Row],[hwycov_id]],cnf[],10,FALSE)</f>
        <v>8491</v>
      </c>
      <c r="L1111" s="229">
        <f t="shared" si="51"/>
        <v>0</v>
      </c>
      <c r="M1111" s="228">
        <f t="shared" si="52"/>
        <v>0</v>
      </c>
      <c r="N1111" s="228">
        <f t="shared" si="53"/>
        <v>0</v>
      </c>
      <c r="O1111" s="59" t="e">
        <f>VLOOKUP(jur[[#This Row],[hwycov_id]],check!$A$2:$P$26,16,FALSE)</f>
        <v>#N/A</v>
      </c>
      <c r="P1111" s="59">
        <v>1114</v>
      </c>
    </row>
    <row r="1112" spans="1:16">
      <c r="A1112" s="59">
        <v>29030</v>
      </c>
      <c r="B1112" s="59">
        <v>9</v>
      </c>
      <c r="C1112" s="59">
        <v>1</v>
      </c>
      <c r="D1112" s="59">
        <v>1</v>
      </c>
      <c r="E1112" s="59" t="s">
        <v>78</v>
      </c>
      <c r="F1112" s="59">
        <v>2</v>
      </c>
      <c r="G1112" s="59">
        <v>0</v>
      </c>
      <c r="H1112" s="59">
        <v>2</v>
      </c>
      <c r="I1112" s="59">
        <v>14</v>
      </c>
      <c r="J1112" s="59">
        <v>8522</v>
      </c>
      <c r="K1112" s="78">
        <f>VLOOKUP(jur[[#This Row],[hwycov_id]],cnf[],10,FALSE)</f>
        <v>8522</v>
      </c>
      <c r="L1112" s="229">
        <f t="shared" si="51"/>
        <v>0</v>
      </c>
      <c r="M1112" s="228">
        <f t="shared" si="52"/>
        <v>0</v>
      </c>
      <c r="N1112" s="228">
        <f t="shared" si="53"/>
        <v>0</v>
      </c>
      <c r="O1112" s="59" t="e">
        <f>VLOOKUP(jur[[#This Row],[hwycov_id]],check!$A$2:$P$26,16,FALSE)</f>
        <v>#N/A</v>
      </c>
      <c r="P1112" s="59">
        <v>1115</v>
      </c>
    </row>
    <row r="1113" spans="1:16">
      <c r="A1113" s="59">
        <v>10853</v>
      </c>
      <c r="B1113" s="59">
        <v>9</v>
      </c>
      <c r="C1113" s="59">
        <v>1</v>
      </c>
      <c r="D1113" s="59">
        <v>1</v>
      </c>
      <c r="E1113" s="59" t="s">
        <v>78</v>
      </c>
      <c r="F1113" s="59">
        <v>2</v>
      </c>
      <c r="G1113" s="59">
        <v>0</v>
      </c>
      <c r="H1113" s="59">
        <v>3</v>
      </c>
      <c r="I1113" s="59">
        <v>14</v>
      </c>
      <c r="J1113" s="59">
        <v>8538</v>
      </c>
      <c r="K1113" s="78">
        <f>VLOOKUP(jur[[#This Row],[hwycov_id]],cnf[],10,FALSE)</f>
        <v>8538</v>
      </c>
      <c r="L1113" s="229">
        <f t="shared" si="51"/>
        <v>0</v>
      </c>
      <c r="M1113" s="228">
        <f t="shared" si="52"/>
        <v>0</v>
      </c>
      <c r="N1113" s="228">
        <f t="shared" si="53"/>
        <v>0</v>
      </c>
      <c r="O1113" s="59" t="e">
        <f>VLOOKUP(jur[[#This Row],[hwycov_id]],check!$A$2:$P$26,16,FALSE)</f>
        <v>#N/A</v>
      </c>
      <c r="P1113" s="59">
        <v>1116</v>
      </c>
    </row>
    <row r="1114" spans="1:16">
      <c r="A1114" s="59">
        <v>3810</v>
      </c>
      <c r="B1114" s="59">
        <v>5</v>
      </c>
      <c r="C1114" s="59">
        <v>1</v>
      </c>
      <c r="D1114" s="59">
        <v>2</v>
      </c>
      <c r="E1114" s="59" t="s">
        <v>79</v>
      </c>
      <c r="F1114" s="59">
        <v>4</v>
      </c>
      <c r="G1114" s="59">
        <v>0</v>
      </c>
      <c r="H1114" s="59">
        <v>2</v>
      </c>
      <c r="I1114" s="59">
        <v>14</v>
      </c>
      <c r="J1114" s="59">
        <v>8574</v>
      </c>
      <c r="K1114" s="78">
        <f>VLOOKUP(jur[[#This Row],[hwycov_id]],cnf[],10,FALSE)</f>
        <v>8574</v>
      </c>
      <c r="L1114" s="229">
        <f t="shared" si="51"/>
        <v>0</v>
      </c>
      <c r="M1114" s="228">
        <f t="shared" si="52"/>
        <v>0</v>
      </c>
      <c r="N1114" s="228">
        <f t="shared" si="53"/>
        <v>0</v>
      </c>
      <c r="O1114" s="59" t="e">
        <f>VLOOKUP(jur[[#This Row],[hwycov_id]],check!$A$2:$P$26,16,FALSE)</f>
        <v>#N/A</v>
      </c>
      <c r="P1114" s="59">
        <v>1117</v>
      </c>
    </row>
    <row r="1115" spans="1:16">
      <c r="A1115" s="59">
        <v>15174</v>
      </c>
      <c r="B1115" s="59">
        <v>9</v>
      </c>
      <c r="C1115" s="59">
        <v>1</v>
      </c>
      <c r="D1115" s="59">
        <v>1</v>
      </c>
      <c r="E1115" s="59" t="s">
        <v>78</v>
      </c>
      <c r="F1115" s="59">
        <v>2</v>
      </c>
      <c r="G1115" s="59">
        <v>0</v>
      </c>
      <c r="H1115" s="59">
        <v>3</v>
      </c>
      <c r="I1115" s="59">
        <v>14</v>
      </c>
      <c r="J1115" s="59">
        <v>8575</v>
      </c>
      <c r="K1115" s="78">
        <f>VLOOKUP(jur[[#This Row],[hwycov_id]],cnf[],10,FALSE)</f>
        <v>8575</v>
      </c>
      <c r="L1115" s="229">
        <f t="shared" si="51"/>
        <v>0</v>
      </c>
      <c r="M1115" s="228">
        <f t="shared" si="52"/>
        <v>0</v>
      </c>
      <c r="N1115" s="228">
        <f t="shared" si="53"/>
        <v>0</v>
      </c>
      <c r="O1115" s="59" t="e">
        <f>VLOOKUP(jur[[#This Row],[hwycov_id]],check!$A$2:$P$26,16,FALSE)</f>
        <v>#N/A</v>
      </c>
      <c r="P1115" s="59">
        <v>1118</v>
      </c>
    </row>
    <row r="1116" spans="1:16">
      <c r="A1116" s="59">
        <v>5814</v>
      </c>
      <c r="B1116" s="59">
        <v>3</v>
      </c>
      <c r="C1116" s="59">
        <v>1</v>
      </c>
      <c r="D1116" s="59">
        <v>2</v>
      </c>
      <c r="E1116" s="59" t="s">
        <v>79</v>
      </c>
      <c r="F1116" s="59">
        <v>3</v>
      </c>
      <c r="G1116" s="59">
        <v>0</v>
      </c>
      <c r="H1116" s="59">
        <v>3</v>
      </c>
      <c r="I1116" s="59">
        <v>14</v>
      </c>
      <c r="J1116" s="59">
        <v>8659</v>
      </c>
      <c r="K1116" s="78">
        <f>VLOOKUP(jur[[#This Row],[hwycov_id]],cnf[],10,FALSE)</f>
        <v>8659</v>
      </c>
      <c r="L1116" s="229">
        <f t="shared" si="51"/>
        <v>0</v>
      </c>
      <c r="M1116" s="228">
        <f t="shared" si="52"/>
        <v>0</v>
      </c>
      <c r="N1116" s="228">
        <f t="shared" si="53"/>
        <v>0</v>
      </c>
      <c r="O1116" s="59" t="e">
        <f>VLOOKUP(jur[[#This Row],[hwycov_id]],check!$A$2:$P$26,16,FALSE)</f>
        <v>#N/A</v>
      </c>
      <c r="P1116" s="59">
        <v>1119</v>
      </c>
    </row>
    <row r="1117" spans="1:16">
      <c r="A1117" s="59">
        <v>5830</v>
      </c>
      <c r="B1117" s="59">
        <v>4</v>
      </c>
      <c r="C1117" s="59">
        <v>1</v>
      </c>
      <c r="D1117" s="59">
        <v>2</v>
      </c>
      <c r="E1117" s="59" t="s">
        <v>79</v>
      </c>
      <c r="F1117" s="59">
        <v>4</v>
      </c>
      <c r="G1117" s="59">
        <v>0</v>
      </c>
      <c r="H1117" s="59">
        <v>2</v>
      </c>
      <c r="I1117" s="59">
        <v>14</v>
      </c>
      <c r="J1117" s="59">
        <v>8673</v>
      </c>
      <c r="K1117" s="78">
        <f>VLOOKUP(jur[[#This Row],[hwycov_id]],cnf[],10,FALSE)</f>
        <v>8673</v>
      </c>
      <c r="L1117" s="229">
        <f t="shared" si="51"/>
        <v>0</v>
      </c>
      <c r="M1117" s="228">
        <f t="shared" si="52"/>
        <v>0</v>
      </c>
      <c r="N1117" s="228">
        <f t="shared" si="53"/>
        <v>0</v>
      </c>
      <c r="O1117" s="59" t="e">
        <f>VLOOKUP(jur[[#This Row],[hwycov_id]],check!$A$2:$P$26,16,FALSE)</f>
        <v>#N/A</v>
      </c>
      <c r="P1117" s="59">
        <v>1120</v>
      </c>
    </row>
    <row r="1118" spans="1:16">
      <c r="A1118" s="59">
        <v>8024</v>
      </c>
      <c r="B1118" s="59">
        <v>3</v>
      </c>
      <c r="C1118" s="59">
        <v>1</v>
      </c>
      <c r="D1118" s="59">
        <v>2</v>
      </c>
      <c r="E1118" s="59" t="s">
        <v>79</v>
      </c>
      <c r="F1118" s="59">
        <v>3</v>
      </c>
      <c r="G1118" s="59">
        <v>0</v>
      </c>
      <c r="H1118" s="59">
        <v>3</v>
      </c>
      <c r="I1118" s="59">
        <v>14</v>
      </c>
      <c r="J1118" s="59">
        <v>8707</v>
      </c>
      <c r="K1118" s="78">
        <f>VLOOKUP(jur[[#This Row],[hwycov_id]],cnf[],10,FALSE)</f>
        <v>8707</v>
      </c>
      <c r="L1118" s="229">
        <f t="shared" si="51"/>
        <v>0</v>
      </c>
      <c r="M1118" s="228">
        <f t="shared" si="52"/>
        <v>0</v>
      </c>
      <c r="N1118" s="228">
        <f t="shared" si="53"/>
        <v>0</v>
      </c>
      <c r="O1118" s="59" t="e">
        <f>VLOOKUP(jur[[#This Row],[hwycov_id]],check!$A$2:$P$26,16,FALSE)</f>
        <v>#N/A</v>
      </c>
      <c r="P1118" s="59">
        <v>1121</v>
      </c>
    </row>
    <row r="1119" spans="1:16">
      <c r="A1119" s="59">
        <v>28061</v>
      </c>
      <c r="B1119" s="59">
        <v>9</v>
      </c>
      <c r="C1119" s="59">
        <v>1</v>
      </c>
      <c r="D1119" s="59">
        <v>1</v>
      </c>
      <c r="E1119" s="59" t="s">
        <v>78</v>
      </c>
      <c r="F1119" s="59">
        <v>2</v>
      </c>
      <c r="G1119" s="59">
        <v>0</v>
      </c>
      <c r="H1119" s="59">
        <v>3</v>
      </c>
      <c r="I1119" s="59">
        <v>14</v>
      </c>
      <c r="J1119" s="59">
        <v>8710</v>
      </c>
      <c r="K1119" s="78">
        <f>VLOOKUP(jur[[#This Row],[hwycov_id]],cnf[],10,FALSE)</f>
        <v>8710</v>
      </c>
      <c r="L1119" s="229">
        <f t="shared" si="51"/>
        <v>0</v>
      </c>
      <c r="M1119" s="228">
        <f t="shared" si="52"/>
        <v>0</v>
      </c>
      <c r="N1119" s="228">
        <f t="shared" si="53"/>
        <v>0</v>
      </c>
      <c r="O1119" s="59" t="e">
        <f>VLOOKUP(jur[[#This Row],[hwycov_id]],check!$A$2:$P$26,16,FALSE)</f>
        <v>#N/A</v>
      </c>
      <c r="P1119" s="59">
        <v>1122</v>
      </c>
    </row>
    <row r="1120" spans="1:16">
      <c r="A1120" s="59">
        <v>10933</v>
      </c>
      <c r="B1120" s="59">
        <v>9</v>
      </c>
      <c r="C1120" s="59">
        <v>1</v>
      </c>
      <c r="D1120" s="59">
        <v>1</v>
      </c>
      <c r="E1120" s="59" t="s">
        <v>78</v>
      </c>
      <c r="F1120" s="59">
        <v>2</v>
      </c>
      <c r="G1120" s="59">
        <v>0</v>
      </c>
      <c r="H1120" s="59">
        <v>3</v>
      </c>
      <c r="I1120" s="59">
        <v>14</v>
      </c>
      <c r="J1120" s="59">
        <v>8719</v>
      </c>
      <c r="K1120" s="78">
        <f>VLOOKUP(jur[[#This Row],[hwycov_id]],cnf[],10,FALSE)</f>
        <v>8719</v>
      </c>
      <c r="L1120" s="229">
        <f t="shared" si="51"/>
        <v>0</v>
      </c>
      <c r="M1120" s="228">
        <f t="shared" si="52"/>
        <v>0</v>
      </c>
      <c r="N1120" s="228">
        <f t="shared" si="53"/>
        <v>0</v>
      </c>
      <c r="O1120" s="59" t="e">
        <f>VLOOKUP(jur[[#This Row],[hwycov_id]],check!$A$2:$P$26,16,FALSE)</f>
        <v>#N/A</v>
      </c>
      <c r="P1120" s="59">
        <v>1123</v>
      </c>
    </row>
    <row r="1121" spans="1:16">
      <c r="A1121" s="59">
        <v>13668</v>
      </c>
      <c r="B1121" s="59">
        <v>9</v>
      </c>
      <c r="C1121" s="59">
        <v>1</v>
      </c>
      <c r="D1121" s="59">
        <v>1</v>
      </c>
      <c r="E1121" s="59" t="s">
        <v>78</v>
      </c>
      <c r="F1121" s="59">
        <v>2</v>
      </c>
      <c r="G1121" s="59">
        <v>0</v>
      </c>
      <c r="H1121" s="59">
        <v>3</v>
      </c>
      <c r="I1121" s="59">
        <v>14</v>
      </c>
      <c r="J1121" s="59">
        <v>8730</v>
      </c>
      <c r="K1121" s="78">
        <f>VLOOKUP(jur[[#This Row],[hwycov_id]],cnf[],10,FALSE)</f>
        <v>8730</v>
      </c>
      <c r="L1121" s="229">
        <f t="shared" si="51"/>
        <v>0</v>
      </c>
      <c r="M1121" s="228">
        <f t="shared" si="52"/>
        <v>0</v>
      </c>
      <c r="N1121" s="228">
        <f t="shared" si="53"/>
        <v>0</v>
      </c>
      <c r="O1121" s="59" t="e">
        <f>VLOOKUP(jur[[#This Row],[hwycov_id]],check!$A$2:$P$26,16,FALSE)</f>
        <v>#N/A</v>
      </c>
      <c r="P1121" s="59">
        <v>1124</v>
      </c>
    </row>
    <row r="1122" spans="1:16">
      <c r="A1122" s="59">
        <v>11642</v>
      </c>
      <c r="B1122" s="59">
        <v>5</v>
      </c>
      <c r="C1122" s="59">
        <v>1</v>
      </c>
      <c r="D1122" s="59">
        <v>2</v>
      </c>
      <c r="E1122" s="59" t="s">
        <v>79</v>
      </c>
      <c r="F1122" s="59">
        <v>4</v>
      </c>
      <c r="G1122" s="59">
        <v>0</v>
      </c>
      <c r="H1122" s="59">
        <v>2</v>
      </c>
      <c r="I1122" s="59">
        <v>14</v>
      </c>
      <c r="J1122" s="59">
        <v>8786</v>
      </c>
      <c r="K1122" s="78">
        <f>VLOOKUP(jur[[#This Row],[hwycov_id]],cnf[],10,FALSE)</f>
        <v>8786</v>
      </c>
      <c r="L1122" s="229">
        <f t="shared" si="51"/>
        <v>0</v>
      </c>
      <c r="M1122" s="228">
        <f t="shared" si="52"/>
        <v>0</v>
      </c>
      <c r="N1122" s="228">
        <f t="shared" si="53"/>
        <v>0</v>
      </c>
      <c r="O1122" s="59" t="e">
        <f>VLOOKUP(jur[[#This Row],[hwycov_id]],check!$A$2:$P$26,16,FALSE)</f>
        <v>#N/A</v>
      </c>
      <c r="P1122" s="59">
        <v>1125</v>
      </c>
    </row>
    <row r="1123" spans="1:16">
      <c r="A1123" s="59">
        <v>10728</v>
      </c>
      <c r="B1123" s="59">
        <v>7</v>
      </c>
      <c r="C1123" s="59">
        <v>1</v>
      </c>
      <c r="D1123" s="59">
        <v>2</v>
      </c>
      <c r="E1123" s="59" t="s">
        <v>79</v>
      </c>
      <c r="F1123" s="59">
        <v>4</v>
      </c>
      <c r="G1123" s="59">
        <v>0</v>
      </c>
      <c r="H1123" s="59">
        <v>3</v>
      </c>
      <c r="I1123" s="59">
        <v>14</v>
      </c>
      <c r="J1123" s="59">
        <v>8875</v>
      </c>
      <c r="K1123" s="78">
        <f>VLOOKUP(jur[[#This Row],[hwycov_id]],cnf[],10,FALSE)</f>
        <v>8875</v>
      </c>
      <c r="L1123" s="229">
        <f t="shared" si="51"/>
        <v>0</v>
      </c>
      <c r="M1123" s="228">
        <f t="shared" si="52"/>
        <v>0</v>
      </c>
      <c r="N1123" s="228">
        <f t="shared" si="53"/>
        <v>0</v>
      </c>
      <c r="O1123" s="59" t="e">
        <f>VLOOKUP(jur[[#This Row],[hwycov_id]],check!$A$2:$P$26,16,FALSE)</f>
        <v>#N/A</v>
      </c>
      <c r="P1123" s="59">
        <v>1126</v>
      </c>
    </row>
    <row r="1124" spans="1:16">
      <c r="A1124" s="59">
        <v>6581</v>
      </c>
      <c r="B1124" s="59">
        <v>5</v>
      </c>
      <c r="C1124" s="59">
        <v>1</v>
      </c>
      <c r="D1124" s="59">
        <v>2</v>
      </c>
      <c r="E1124" s="59" t="s">
        <v>79</v>
      </c>
      <c r="F1124" s="59">
        <v>4</v>
      </c>
      <c r="G1124" s="59">
        <v>0</v>
      </c>
      <c r="H1124" s="59">
        <v>2</v>
      </c>
      <c r="I1124" s="59">
        <v>14</v>
      </c>
      <c r="J1124" s="59">
        <v>8889</v>
      </c>
      <c r="K1124" s="78">
        <f>VLOOKUP(jur[[#This Row],[hwycov_id]],cnf[],10,FALSE)</f>
        <v>8889</v>
      </c>
      <c r="L1124" s="229">
        <f t="shared" si="51"/>
        <v>0</v>
      </c>
      <c r="M1124" s="228">
        <f t="shared" si="52"/>
        <v>0</v>
      </c>
      <c r="N1124" s="228">
        <f t="shared" si="53"/>
        <v>0</v>
      </c>
      <c r="O1124" s="59" t="e">
        <f>VLOOKUP(jur[[#This Row],[hwycov_id]],check!$A$2:$P$26,16,FALSE)</f>
        <v>#N/A</v>
      </c>
      <c r="P1124" s="59">
        <v>1127</v>
      </c>
    </row>
    <row r="1125" spans="1:16">
      <c r="A1125" s="59">
        <v>27502</v>
      </c>
      <c r="B1125" s="59">
        <v>9</v>
      </c>
      <c r="C1125" s="59">
        <v>1</v>
      </c>
      <c r="D1125" s="59">
        <v>1</v>
      </c>
      <c r="E1125" s="59" t="s">
        <v>78</v>
      </c>
      <c r="F1125" s="59">
        <v>2</v>
      </c>
      <c r="G1125" s="59">
        <v>0</v>
      </c>
      <c r="H1125" s="59">
        <v>3</v>
      </c>
      <c r="I1125" s="59">
        <v>14</v>
      </c>
      <c r="J1125" s="59">
        <v>8894</v>
      </c>
      <c r="K1125" s="78">
        <f>VLOOKUP(jur[[#This Row],[hwycov_id]],cnf[],10,FALSE)</f>
        <v>8894</v>
      </c>
      <c r="L1125" s="229">
        <f t="shared" si="51"/>
        <v>0</v>
      </c>
      <c r="M1125" s="228">
        <f t="shared" si="52"/>
        <v>0</v>
      </c>
      <c r="N1125" s="228">
        <f t="shared" si="53"/>
        <v>0</v>
      </c>
      <c r="O1125" s="59" t="e">
        <f>VLOOKUP(jur[[#This Row],[hwycov_id]],check!$A$2:$P$26,16,FALSE)</f>
        <v>#N/A</v>
      </c>
      <c r="P1125" s="59">
        <v>1128</v>
      </c>
    </row>
    <row r="1126" spans="1:16">
      <c r="A1126" s="59">
        <v>11181</v>
      </c>
      <c r="B1126" s="59">
        <v>3</v>
      </c>
      <c r="C1126" s="59">
        <v>1</v>
      </c>
      <c r="D1126" s="59">
        <v>2</v>
      </c>
      <c r="E1126" s="59" t="s">
        <v>79</v>
      </c>
      <c r="F1126" s="59">
        <v>3</v>
      </c>
      <c r="G1126" s="59">
        <v>0</v>
      </c>
      <c r="H1126" s="59">
        <v>2</v>
      </c>
      <c r="I1126" s="59">
        <v>14</v>
      </c>
      <c r="J1126" s="59">
        <v>8902</v>
      </c>
      <c r="K1126" s="78">
        <f>VLOOKUP(jur[[#This Row],[hwycov_id]],cnf[],10,FALSE)</f>
        <v>8902</v>
      </c>
      <c r="L1126" s="229">
        <f t="shared" si="51"/>
        <v>0</v>
      </c>
      <c r="M1126" s="228">
        <f t="shared" si="52"/>
        <v>0</v>
      </c>
      <c r="N1126" s="228">
        <f t="shared" si="53"/>
        <v>0</v>
      </c>
      <c r="O1126" s="59" t="e">
        <f>VLOOKUP(jur[[#This Row],[hwycov_id]],check!$A$2:$P$26,16,FALSE)</f>
        <v>#N/A</v>
      </c>
      <c r="P1126" s="59">
        <v>1129</v>
      </c>
    </row>
    <row r="1127" spans="1:16">
      <c r="A1127" s="59">
        <v>14623</v>
      </c>
      <c r="B1127" s="59">
        <v>9</v>
      </c>
      <c r="C1127" s="59">
        <v>1</v>
      </c>
      <c r="D1127" s="59">
        <v>1</v>
      </c>
      <c r="E1127" s="59" t="s">
        <v>78</v>
      </c>
      <c r="F1127" s="59">
        <v>2</v>
      </c>
      <c r="G1127" s="59">
        <v>0</v>
      </c>
      <c r="H1127" s="59">
        <v>3</v>
      </c>
      <c r="I1127" s="59">
        <v>14</v>
      </c>
      <c r="J1127" s="59">
        <v>8914</v>
      </c>
      <c r="K1127" s="78">
        <f>VLOOKUP(jur[[#This Row],[hwycov_id]],cnf[],10,FALSE)</f>
        <v>8914</v>
      </c>
      <c r="L1127" s="229">
        <f t="shared" si="51"/>
        <v>0</v>
      </c>
      <c r="M1127" s="228">
        <f t="shared" si="52"/>
        <v>0</v>
      </c>
      <c r="N1127" s="228">
        <f t="shared" si="53"/>
        <v>0</v>
      </c>
      <c r="O1127" s="59" t="e">
        <f>VLOOKUP(jur[[#This Row],[hwycov_id]],check!$A$2:$P$26,16,FALSE)</f>
        <v>#N/A</v>
      </c>
      <c r="P1127" s="59">
        <v>1130</v>
      </c>
    </row>
    <row r="1128" spans="1:16">
      <c r="A1128" s="59">
        <v>14313</v>
      </c>
      <c r="B1128" s="59">
        <v>3</v>
      </c>
      <c r="C1128" s="59">
        <v>1</v>
      </c>
      <c r="D1128" s="59">
        <v>2</v>
      </c>
      <c r="E1128" s="59" t="s">
        <v>79</v>
      </c>
      <c r="F1128" s="59">
        <v>3</v>
      </c>
      <c r="G1128" s="59">
        <v>0</v>
      </c>
      <c r="H1128" s="59">
        <v>3</v>
      </c>
      <c r="I1128" s="59">
        <v>14</v>
      </c>
      <c r="J1128" s="59">
        <v>8914</v>
      </c>
      <c r="K1128" s="78">
        <f>VLOOKUP(jur[[#This Row],[hwycov_id]],cnf[],10,FALSE)</f>
        <v>8914</v>
      </c>
      <c r="L1128" s="229">
        <f t="shared" si="51"/>
        <v>0</v>
      </c>
      <c r="M1128" s="228">
        <f t="shared" si="52"/>
        <v>0</v>
      </c>
      <c r="N1128" s="228">
        <f t="shared" si="53"/>
        <v>0</v>
      </c>
      <c r="O1128" s="59" t="e">
        <f>VLOOKUP(jur[[#This Row],[hwycov_id]],check!$A$2:$P$26,16,FALSE)</f>
        <v>#N/A</v>
      </c>
      <c r="P1128" s="59">
        <v>1131</v>
      </c>
    </row>
    <row r="1129" spans="1:16">
      <c r="A1129" s="59">
        <v>18546</v>
      </c>
      <c r="B1129" s="59">
        <v>4</v>
      </c>
      <c r="C1129" s="59">
        <v>1</v>
      </c>
      <c r="D1129" s="59">
        <v>2</v>
      </c>
      <c r="E1129" s="59" t="s">
        <v>79</v>
      </c>
      <c r="F1129" s="59">
        <v>4</v>
      </c>
      <c r="G1129" s="59">
        <v>0</v>
      </c>
      <c r="H1129" s="59">
        <v>1</v>
      </c>
      <c r="I1129" s="59">
        <v>14</v>
      </c>
      <c r="J1129" s="59">
        <v>8934</v>
      </c>
      <c r="K1129" s="78">
        <f>VLOOKUP(jur[[#This Row],[hwycov_id]],cnf[],10,FALSE)</f>
        <v>8934</v>
      </c>
      <c r="L1129" s="229">
        <f t="shared" si="51"/>
        <v>0</v>
      </c>
      <c r="M1129" s="228">
        <f t="shared" si="52"/>
        <v>0</v>
      </c>
      <c r="N1129" s="228">
        <f t="shared" si="53"/>
        <v>0</v>
      </c>
      <c r="O1129" s="59" t="e">
        <f>VLOOKUP(jur[[#This Row],[hwycov_id]],check!$A$2:$P$26,16,FALSE)</f>
        <v>#N/A</v>
      </c>
      <c r="P1129" s="59">
        <v>1132</v>
      </c>
    </row>
    <row r="1130" spans="1:16">
      <c r="A1130" s="59">
        <v>17055</v>
      </c>
      <c r="B1130" s="59">
        <v>5</v>
      </c>
      <c r="C1130" s="59">
        <v>1</v>
      </c>
      <c r="D1130" s="59">
        <v>2</v>
      </c>
      <c r="E1130" s="59" t="s">
        <v>79</v>
      </c>
      <c r="F1130" s="59">
        <v>4</v>
      </c>
      <c r="G1130" s="59">
        <v>0</v>
      </c>
      <c r="H1130" s="59">
        <v>4</v>
      </c>
      <c r="I1130" s="59">
        <v>14</v>
      </c>
      <c r="J1130" s="59">
        <v>8949</v>
      </c>
      <c r="K1130" s="78">
        <f>VLOOKUP(jur[[#This Row],[hwycov_id]],cnf[],10,FALSE)</f>
        <v>8949</v>
      </c>
      <c r="L1130" s="229">
        <f t="shared" si="51"/>
        <v>0</v>
      </c>
      <c r="M1130" s="228">
        <f t="shared" si="52"/>
        <v>0</v>
      </c>
      <c r="N1130" s="228">
        <f t="shared" si="53"/>
        <v>0</v>
      </c>
      <c r="O1130" s="59" t="e">
        <f>VLOOKUP(jur[[#This Row],[hwycov_id]],check!$A$2:$P$26,16,FALSE)</f>
        <v>#N/A</v>
      </c>
      <c r="P1130" s="59">
        <v>1133</v>
      </c>
    </row>
    <row r="1131" spans="1:16">
      <c r="A1131" s="59">
        <v>28448</v>
      </c>
      <c r="B1131" s="59">
        <v>9</v>
      </c>
      <c r="C1131" s="59">
        <v>1</v>
      </c>
      <c r="D1131" s="59">
        <v>1</v>
      </c>
      <c r="E1131" s="59" t="s">
        <v>78</v>
      </c>
      <c r="F1131" s="59">
        <v>2</v>
      </c>
      <c r="G1131" s="59">
        <v>0</v>
      </c>
      <c r="H1131" s="59">
        <v>3</v>
      </c>
      <c r="I1131" s="59">
        <v>14</v>
      </c>
      <c r="J1131" s="59">
        <v>8953</v>
      </c>
      <c r="K1131" s="78">
        <f>VLOOKUP(jur[[#This Row],[hwycov_id]],cnf[],10,FALSE)</f>
        <v>8953</v>
      </c>
      <c r="L1131" s="229">
        <f t="shared" si="51"/>
        <v>0</v>
      </c>
      <c r="M1131" s="228">
        <f t="shared" si="52"/>
        <v>0</v>
      </c>
      <c r="N1131" s="228">
        <f t="shared" si="53"/>
        <v>0</v>
      </c>
      <c r="O1131" s="59" t="e">
        <f>VLOOKUP(jur[[#This Row],[hwycov_id]],check!$A$2:$P$26,16,FALSE)</f>
        <v>#N/A</v>
      </c>
      <c r="P1131" s="59">
        <v>1134</v>
      </c>
    </row>
    <row r="1132" spans="1:16">
      <c r="A1132" s="59">
        <v>14215</v>
      </c>
      <c r="B1132" s="59">
        <v>9</v>
      </c>
      <c r="C1132" s="59">
        <v>1</v>
      </c>
      <c r="D1132" s="59">
        <v>1</v>
      </c>
      <c r="E1132" s="59" t="s">
        <v>78</v>
      </c>
      <c r="F1132" s="59">
        <v>2</v>
      </c>
      <c r="G1132" s="59">
        <v>0</v>
      </c>
      <c r="H1132" s="59">
        <v>2</v>
      </c>
      <c r="I1132" s="59">
        <v>14</v>
      </c>
      <c r="J1132" s="59">
        <v>8974</v>
      </c>
      <c r="K1132" s="78">
        <f>VLOOKUP(jur[[#This Row],[hwycov_id]],cnf[],10,FALSE)</f>
        <v>8974</v>
      </c>
      <c r="L1132" s="229">
        <f t="shared" si="51"/>
        <v>0</v>
      </c>
      <c r="M1132" s="228">
        <f t="shared" si="52"/>
        <v>0</v>
      </c>
      <c r="N1132" s="228">
        <f t="shared" si="53"/>
        <v>0</v>
      </c>
      <c r="O1132" s="59" t="e">
        <f>VLOOKUP(jur[[#This Row],[hwycov_id]],check!$A$2:$P$26,16,FALSE)</f>
        <v>#N/A</v>
      </c>
      <c r="P1132" s="59">
        <v>1135</v>
      </c>
    </row>
    <row r="1133" spans="1:16">
      <c r="A1133" s="59">
        <v>6863</v>
      </c>
      <c r="B1133" s="59">
        <v>4</v>
      </c>
      <c r="C1133" s="59">
        <v>1</v>
      </c>
      <c r="D1133" s="59">
        <v>2</v>
      </c>
      <c r="E1133" s="59" t="s">
        <v>79</v>
      </c>
      <c r="F1133" s="59">
        <v>4</v>
      </c>
      <c r="G1133" s="59">
        <v>0</v>
      </c>
      <c r="H1133" s="59">
        <v>3</v>
      </c>
      <c r="I1133" s="59">
        <v>14</v>
      </c>
      <c r="J1133" s="59">
        <v>9049</v>
      </c>
      <c r="K1133" s="78">
        <f>VLOOKUP(jur[[#This Row],[hwycov_id]],cnf[],10,FALSE)</f>
        <v>9049</v>
      </c>
      <c r="L1133" s="229">
        <f t="shared" si="51"/>
        <v>0</v>
      </c>
      <c r="M1133" s="228">
        <f t="shared" si="52"/>
        <v>0</v>
      </c>
      <c r="N1133" s="228">
        <f t="shared" si="53"/>
        <v>0</v>
      </c>
      <c r="O1133" s="59" t="e">
        <f>VLOOKUP(jur[[#This Row],[hwycov_id]],check!$A$2:$P$26,16,FALSE)</f>
        <v>#N/A</v>
      </c>
      <c r="P1133" s="59">
        <v>1136</v>
      </c>
    </row>
    <row r="1134" spans="1:16">
      <c r="A1134" s="59">
        <v>14401</v>
      </c>
      <c r="B1134" s="59">
        <v>9</v>
      </c>
      <c r="C1134" s="59">
        <v>1</v>
      </c>
      <c r="D1134" s="59">
        <v>1</v>
      </c>
      <c r="E1134" s="59" t="s">
        <v>78</v>
      </c>
      <c r="F1134" s="59">
        <v>2</v>
      </c>
      <c r="G1134" s="59">
        <v>0</v>
      </c>
      <c r="H1134" s="59">
        <v>3</v>
      </c>
      <c r="I1134" s="59">
        <v>14</v>
      </c>
      <c r="J1134" s="59">
        <v>9054</v>
      </c>
      <c r="K1134" s="78">
        <f>VLOOKUP(jur[[#This Row],[hwycov_id]],cnf[],10,FALSE)</f>
        <v>9054</v>
      </c>
      <c r="L1134" s="229">
        <f t="shared" si="51"/>
        <v>0</v>
      </c>
      <c r="M1134" s="228">
        <f t="shared" si="52"/>
        <v>0</v>
      </c>
      <c r="N1134" s="228">
        <f t="shared" si="53"/>
        <v>0</v>
      </c>
      <c r="O1134" s="59" t="e">
        <f>VLOOKUP(jur[[#This Row],[hwycov_id]],check!$A$2:$P$26,16,FALSE)</f>
        <v>#N/A</v>
      </c>
      <c r="P1134" s="59">
        <v>1137</v>
      </c>
    </row>
    <row r="1135" spans="1:16">
      <c r="A1135" s="59">
        <v>8943</v>
      </c>
      <c r="B1135" s="59">
        <v>9</v>
      </c>
      <c r="C1135" s="59">
        <v>1</v>
      </c>
      <c r="D1135" s="59">
        <v>1</v>
      </c>
      <c r="E1135" s="59" t="s">
        <v>78</v>
      </c>
      <c r="F1135" s="59">
        <v>2</v>
      </c>
      <c r="G1135" s="59">
        <v>0</v>
      </c>
      <c r="H1135" s="59">
        <v>2</v>
      </c>
      <c r="I1135" s="59">
        <v>14</v>
      </c>
      <c r="J1135" s="59">
        <v>9058</v>
      </c>
      <c r="K1135" s="78">
        <f>VLOOKUP(jur[[#This Row],[hwycov_id]],cnf[],10,FALSE)</f>
        <v>9058</v>
      </c>
      <c r="L1135" s="229">
        <f t="shared" si="51"/>
        <v>0</v>
      </c>
      <c r="M1135" s="228">
        <f t="shared" si="52"/>
        <v>0</v>
      </c>
      <c r="N1135" s="228">
        <f t="shared" si="53"/>
        <v>0</v>
      </c>
      <c r="O1135" s="59" t="e">
        <f>VLOOKUP(jur[[#This Row],[hwycov_id]],check!$A$2:$P$26,16,FALSE)</f>
        <v>#N/A</v>
      </c>
      <c r="P1135" s="59">
        <v>1138</v>
      </c>
    </row>
    <row r="1136" spans="1:16">
      <c r="A1136" s="59">
        <v>11019</v>
      </c>
      <c r="B1136" s="59">
        <v>9</v>
      </c>
      <c r="C1136" s="59">
        <v>1</v>
      </c>
      <c r="D1136" s="59">
        <v>1</v>
      </c>
      <c r="E1136" s="59" t="s">
        <v>78</v>
      </c>
      <c r="F1136" s="59">
        <v>2</v>
      </c>
      <c r="G1136" s="59">
        <v>0</v>
      </c>
      <c r="H1136" s="59">
        <v>3</v>
      </c>
      <c r="I1136" s="59">
        <v>14</v>
      </c>
      <c r="J1136" s="59">
        <v>9064</v>
      </c>
      <c r="K1136" s="78">
        <f>VLOOKUP(jur[[#This Row],[hwycov_id]],cnf[],10,FALSE)</f>
        <v>9064</v>
      </c>
      <c r="L1136" s="229">
        <f t="shared" si="51"/>
        <v>0</v>
      </c>
      <c r="M1136" s="228">
        <f t="shared" si="52"/>
        <v>0</v>
      </c>
      <c r="N1136" s="228">
        <f t="shared" si="53"/>
        <v>0</v>
      </c>
      <c r="O1136" s="59" t="e">
        <f>VLOOKUP(jur[[#This Row],[hwycov_id]],check!$A$2:$P$26,16,FALSE)</f>
        <v>#N/A</v>
      </c>
      <c r="P1136" s="59">
        <v>1139</v>
      </c>
    </row>
    <row r="1137" spans="1:16">
      <c r="A1137" s="59">
        <v>2978</v>
      </c>
      <c r="B1137" s="59">
        <v>5</v>
      </c>
      <c r="C1137" s="59">
        <v>1</v>
      </c>
      <c r="D1137" s="59">
        <v>2</v>
      </c>
      <c r="E1137" s="59" t="s">
        <v>79</v>
      </c>
      <c r="F1137" s="59">
        <v>4</v>
      </c>
      <c r="G1137" s="59">
        <v>0</v>
      </c>
      <c r="H1137" s="59">
        <v>3</v>
      </c>
      <c r="I1137" s="59">
        <v>14</v>
      </c>
      <c r="J1137" s="59">
        <v>9133</v>
      </c>
      <c r="K1137" s="78">
        <f>VLOOKUP(jur[[#This Row],[hwycov_id]],cnf[],10,FALSE)</f>
        <v>9133</v>
      </c>
      <c r="L1137" s="229">
        <f t="shared" si="51"/>
        <v>0</v>
      </c>
      <c r="M1137" s="228">
        <f t="shared" si="52"/>
        <v>0</v>
      </c>
      <c r="N1137" s="228">
        <f t="shared" si="53"/>
        <v>0</v>
      </c>
      <c r="O1137" s="59" t="e">
        <f>VLOOKUP(jur[[#This Row],[hwycov_id]],check!$A$2:$P$26,16,FALSE)</f>
        <v>#N/A</v>
      </c>
      <c r="P1137" s="59">
        <v>1140</v>
      </c>
    </row>
    <row r="1138" spans="1:16">
      <c r="A1138" s="59">
        <v>9240</v>
      </c>
      <c r="B1138" s="59">
        <v>9</v>
      </c>
      <c r="C1138" s="59">
        <v>1</v>
      </c>
      <c r="D1138" s="59">
        <v>1</v>
      </c>
      <c r="E1138" s="59" t="s">
        <v>78</v>
      </c>
      <c r="F1138" s="59">
        <v>2</v>
      </c>
      <c r="G1138" s="59">
        <v>0</v>
      </c>
      <c r="H1138" s="59">
        <v>3</v>
      </c>
      <c r="I1138" s="59">
        <v>14</v>
      </c>
      <c r="J1138" s="59">
        <v>9136</v>
      </c>
      <c r="K1138" s="78">
        <f>VLOOKUP(jur[[#This Row],[hwycov_id]],cnf[],10,FALSE)</f>
        <v>9136</v>
      </c>
      <c r="L1138" s="229">
        <f t="shared" si="51"/>
        <v>0</v>
      </c>
      <c r="M1138" s="228">
        <f t="shared" si="52"/>
        <v>0</v>
      </c>
      <c r="N1138" s="228">
        <f t="shared" si="53"/>
        <v>0</v>
      </c>
      <c r="O1138" s="59" t="e">
        <f>VLOOKUP(jur[[#This Row],[hwycov_id]],check!$A$2:$P$26,16,FALSE)</f>
        <v>#N/A</v>
      </c>
      <c r="P1138" s="59">
        <v>1141</v>
      </c>
    </row>
    <row r="1139" spans="1:16">
      <c r="A1139" s="59">
        <v>14771</v>
      </c>
      <c r="B1139" s="59">
        <v>4</v>
      </c>
      <c r="C1139" s="59">
        <v>1</v>
      </c>
      <c r="D1139" s="59">
        <v>2</v>
      </c>
      <c r="E1139" s="59" t="s">
        <v>79</v>
      </c>
      <c r="F1139" s="59">
        <v>4</v>
      </c>
      <c r="G1139" s="59">
        <v>0</v>
      </c>
      <c r="H1139" s="59">
        <v>3</v>
      </c>
      <c r="I1139" s="59">
        <v>14</v>
      </c>
      <c r="J1139" s="59">
        <v>9160</v>
      </c>
      <c r="K1139" s="78">
        <f>VLOOKUP(jur[[#This Row],[hwycov_id]],cnf[],10,FALSE)</f>
        <v>9160</v>
      </c>
      <c r="L1139" s="229">
        <f t="shared" si="51"/>
        <v>0</v>
      </c>
      <c r="M1139" s="228">
        <f t="shared" si="52"/>
        <v>0</v>
      </c>
      <c r="N1139" s="228">
        <f t="shared" si="53"/>
        <v>0</v>
      </c>
      <c r="O1139" s="59" t="e">
        <f>VLOOKUP(jur[[#This Row],[hwycov_id]],check!$A$2:$P$26,16,FALSE)</f>
        <v>#N/A</v>
      </c>
      <c r="P1139" s="59">
        <v>1142</v>
      </c>
    </row>
    <row r="1140" spans="1:16">
      <c r="A1140" s="59">
        <v>14245</v>
      </c>
      <c r="B1140" s="59">
        <v>9</v>
      </c>
      <c r="C1140" s="59">
        <v>1</v>
      </c>
      <c r="D1140" s="59">
        <v>1</v>
      </c>
      <c r="E1140" s="59" t="s">
        <v>78</v>
      </c>
      <c r="F1140" s="59">
        <v>2</v>
      </c>
      <c r="G1140" s="59">
        <v>0</v>
      </c>
      <c r="H1140" s="59">
        <v>3</v>
      </c>
      <c r="I1140" s="59">
        <v>14</v>
      </c>
      <c r="J1140" s="59">
        <v>9191</v>
      </c>
      <c r="K1140" s="78">
        <f>VLOOKUP(jur[[#This Row],[hwycov_id]],cnf[],10,FALSE)</f>
        <v>9191</v>
      </c>
      <c r="L1140" s="229">
        <f t="shared" si="51"/>
        <v>0</v>
      </c>
      <c r="M1140" s="228">
        <f t="shared" si="52"/>
        <v>0</v>
      </c>
      <c r="N1140" s="228">
        <f t="shared" si="53"/>
        <v>0</v>
      </c>
      <c r="O1140" s="59" t="e">
        <f>VLOOKUP(jur[[#This Row],[hwycov_id]],check!$A$2:$P$26,16,FALSE)</f>
        <v>#N/A</v>
      </c>
      <c r="P1140" s="59">
        <v>1143</v>
      </c>
    </row>
    <row r="1141" spans="1:16">
      <c r="A1141" s="59">
        <v>18539</v>
      </c>
      <c r="B1141" s="59">
        <v>4</v>
      </c>
      <c r="C1141" s="59">
        <v>1</v>
      </c>
      <c r="D1141" s="59">
        <v>2</v>
      </c>
      <c r="E1141" s="59" t="s">
        <v>79</v>
      </c>
      <c r="F1141" s="59">
        <v>4</v>
      </c>
      <c r="G1141" s="59">
        <v>0</v>
      </c>
      <c r="H1141" s="59">
        <v>1</v>
      </c>
      <c r="I1141" s="59">
        <v>14</v>
      </c>
      <c r="J1141" s="59">
        <v>9215</v>
      </c>
      <c r="K1141" s="78">
        <f>VLOOKUP(jur[[#This Row],[hwycov_id]],cnf[],10,FALSE)</f>
        <v>9215</v>
      </c>
      <c r="L1141" s="229">
        <f t="shared" si="51"/>
        <v>0</v>
      </c>
      <c r="M1141" s="228">
        <f t="shared" si="52"/>
        <v>0</v>
      </c>
      <c r="N1141" s="228">
        <f t="shared" si="53"/>
        <v>0</v>
      </c>
      <c r="O1141" s="59" t="e">
        <f>VLOOKUP(jur[[#This Row],[hwycov_id]],check!$A$2:$P$26,16,FALSE)</f>
        <v>#N/A</v>
      </c>
      <c r="P1141" s="59">
        <v>1144</v>
      </c>
    </row>
    <row r="1142" spans="1:16">
      <c r="A1142" s="59">
        <v>18777</v>
      </c>
      <c r="B1142" s="59">
        <v>4</v>
      </c>
      <c r="C1142" s="59">
        <v>1</v>
      </c>
      <c r="D1142" s="59">
        <v>1</v>
      </c>
      <c r="E1142" s="59" t="s">
        <v>79</v>
      </c>
      <c r="F1142" s="59">
        <v>4</v>
      </c>
      <c r="G1142" s="59">
        <v>0</v>
      </c>
      <c r="H1142" s="59">
        <v>1</v>
      </c>
      <c r="I1142" s="59">
        <v>14</v>
      </c>
      <c r="J1142" s="59">
        <v>9224</v>
      </c>
      <c r="K1142" s="78">
        <f>VLOOKUP(jur[[#This Row],[hwycov_id]],cnf[],10,FALSE)</f>
        <v>9224</v>
      </c>
      <c r="L1142" s="229">
        <f t="shared" si="51"/>
        <v>0</v>
      </c>
      <c r="M1142" s="228">
        <f t="shared" si="52"/>
        <v>0</v>
      </c>
      <c r="N1142" s="228">
        <f t="shared" si="53"/>
        <v>0</v>
      </c>
      <c r="O1142" s="59" t="e">
        <f>VLOOKUP(jur[[#This Row],[hwycov_id]],check!$A$2:$P$26,16,FALSE)</f>
        <v>#N/A</v>
      </c>
      <c r="P1142" s="59">
        <v>1145</v>
      </c>
    </row>
    <row r="1143" spans="1:16">
      <c r="A1143" s="59">
        <v>10275</v>
      </c>
      <c r="B1143" s="59">
        <v>3</v>
      </c>
      <c r="C1143" s="59">
        <v>1</v>
      </c>
      <c r="D1143" s="59">
        <v>2</v>
      </c>
      <c r="E1143" s="59" t="s">
        <v>79</v>
      </c>
      <c r="F1143" s="59">
        <v>3</v>
      </c>
      <c r="G1143" s="59">
        <v>0</v>
      </c>
      <c r="H1143" s="59">
        <v>4</v>
      </c>
      <c r="I1143" s="59">
        <v>14</v>
      </c>
      <c r="J1143" s="59">
        <v>9232</v>
      </c>
      <c r="K1143" s="78">
        <f>VLOOKUP(jur[[#This Row],[hwycov_id]],cnf[],10,FALSE)</f>
        <v>9232</v>
      </c>
      <c r="L1143" s="229">
        <f t="shared" si="51"/>
        <v>0</v>
      </c>
      <c r="M1143" s="228">
        <f t="shared" si="52"/>
        <v>0</v>
      </c>
      <c r="N1143" s="228">
        <f t="shared" si="53"/>
        <v>0</v>
      </c>
      <c r="O1143" s="59" t="e">
        <f>VLOOKUP(jur[[#This Row],[hwycov_id]],check!$A$2:$P$26,16,FALSE)</f>
        <v>#N/A</v>
      </c>
      <c r="P1143" s="59">
        <v>1146</v>
      </c>
    </row>
    <row r="1144" spans="1:16">
      <c r="A1144" s="59">
        <v>28788</v>
      </c>
      <c r="B1144" s="59">
        <v>9</v>
      </c>
      <c r="C1144" s="59">
        <v>1</v>
      </c>
      <c r="D1144" s="59">
        <v>1</v>
      </c>
      <c r="E1144" s="59" t="s">
        <v>78</v>
      </c>
      <c r="F1144" s="59">
        <v>2</v>
      </c>
      <c r="G1144" s="59">
        <v>0</v>
      </c>
      <c r="H1144" s="59">
        <v>3</v>
      </c>
      <c r="I1144" s="59">
        <v>14</v>
      </c>
      <c r="J1144" s="59">
        <v>9260</v>
      </c>
      <c r="K1144" s="78">
        <f>VLOOKUP(jur[[#This Row],[hwycov_id]],cnf[],10,FALSE)</f>
        <v>9260</v>
      </c>
      <c r="L1144" s="229">
        <f t="shared" si="51"/>
        <v>0</v>
      </c>
      <c r="M1144" s="228">
        <f t="shared" si="52"/>
        <v>0</v>
      </c>
      <c r="N1144" s="228">
        <f t="shared" si="53"/>
        <v>0</v>
      </c>
      <c r="O1144" s="59" t="e">
        <f>VLOOKUP(jur[[#This Row],[hwycov_id]],check!$A$2:$P$26,16,FALSE)</f>
        <v>#N/A</v>
      </c>
      <c r="P1144" s="59">
        <v>1147</v>
      </c>
    </row>
    <row r="1145" spans="1:16">
      <c r="A1145" s="59">
        <v>9345</v>
      </c>
      <c r="B1145" s="59">
        <v>9</v>
      </c>
      <c r="C1145" s="59">
        <v>1</v>
      </c>
      <c r="D1145" s="59">
        <v>1</v>
      </c>
      <c r="E1145" s="59" t="s">
        <v>78</v>
      </c>
      <c r="F1145" s="59">
        <v>2</v>
      </c>
      <c r="G1145" s="59">
        <v>0</v>
      </c>
      <c r="H1145" s="59">
        <v>3</v>
      </c>
      <c r="I1145" s="59">
        <v>14</v>
      </c>
      <c r="J1145" s="59">
        <v>9295</v>
      </c>
      <c r="K1145" s="78">
        <f>VLOOKUP(jur[[#This Row],[hwycov_id]],cnf[],10,FALSE)</f>
        <v>9295</v>
      </c>
      <c r="L1145" s="229">
        <f t="shared" si="51"/>
        <v>0</v>
      </c>
      <c r="M1145" s="228">
        <f t="shared" si="52"/>
        <v>0</v>
      </c>
      <c r="N1145" s="228">
        <f t="shared" si="53"/>
        <v>0</v>
      </c>
      <c r="O1145" s="59" t="e">
        <f>VLOOKUP(jur[[#This Row],[hwycov_id]],check!$A$2:$P$26,16,FALSE)</f>
        <v>#N/A</v>
      </c>
      <c r="P1145" s="59">
        <v>1148</v>
      </c>
    </row>
    <row r="1146" spans="1:16">
      <c r="A1146" s="59">
        <v>27585</v>
      </c>
      <c r="B1146" s="59">
        <v>9</v>
      </c>
      <c r="C1146" s="59">
        <v>1</v>
      </c>
      <c r="D1146" s="59">
        <v>1</v>
      </c>
      <c r="E1146" s="59" t="s">
        <v>78</v>
      </c>
      <c r="F1146" s="59">
        <v>2</v>
      </c>
      <c r="G1146" s="59">
        <v>0</v>
      </c>
      <c r="H1146" s="59">
        <v>2</v>
      </c>
      <c r="I1146" s="59">
        <v>14</v>
      </c>
      <c r="J1146" s="59">
        <v>9301</v>
      </c>
      <c r="K1146" s="78">
        <f>VLOOKUP(jur[[#This Row],[hwycov_id]],cnf[],10,FALSE)</f>
        <v>9301</v>
      </c>
      <c r="L1146" s="229">
        <f t="shared" si="51"/>
        <v>0</v>
      </c>
      <c r="M1146" s="228">
        <f t="shared" si="52"/>
        <v>0</v>
      </c>
      <c r="N1146" s="228">
        <f t="shared" si="53"/>
        <v>0</v>
      </c>
      <c r="O1146" s="59" t="e">
        <f>VLOOKUP(jur[[#This Row],[hwycov_id]],check!$A$2:$P$26,16,FALSE)</f>
        <v>#N/A</v>
      </c>
      <c r="P1146" s="59">
        <v>1149</v>
      </c>
    </row>
    <row r="1147" spans="1:16">
      <c r="A1147" s="59">
        <v>18552</v>
      </c>
      <c r="B1147" s="59">
        <v>4</v>
      </c>
      <c r="C1147" s="59">
        <v>1</v>
      </c>
      <c r="D1147" s="59">
        <v>2</v>
      </c>
      <c r="E1147" s="59" t="s">
        <v>79</v>
      </c>
      <c r="F1147" s="59">
        <v>4</v>
      </c>
      <c r="G1147" s="59">
        <v>0</v>
      </c>
      <c r="H1147" s="59">
        <v>1</v>
      </c>
      <c r="I1147" s="59">
        <v>14</v>
      </c>
      <c r="J1147" s="59">
        <v>9303</v>
      </c>
      <c r="K1147" s="78">
        <f>VLOOKUP(jur[[#This Row],[hwycov_id]],cnf[],10,FALSE)</f>
        <v>9303</v>
      </c>
      <c r="L1147" s="229">
        <f t="shared" si="51"/>
        <v>0</v>
      </c>
      <c r="M1147" s="228">
        <f t="shared" si="52"/>
        <v>0</v>
      </c>
      <c r="N1147" s="228">
        <f t="shared" si="53"/>
        <v>0</v>
      </c>
      <c r="O1147" s="59" t="e">
        <f>VLOOKUP(jur[[#This Row],[hwycov_id]],check!$A$2:$P$26,16,FALSE)</f>
        <v>#N/A</v>
      </c>
      <c r="P1147" s="59">
        <v>1150</v>
      </c>
    </row>
    <row r="1148" spans="1:16">
      <c r="A1148" s="59">
        <v>28045</v>
      </c>
      <c r="B1148" s="59">
        <v>9</v>
      </c>
      <c r="C1148" s="59">
        <v>1</v>
      </c>
      <c r="D1148" s="59">
        <v>1</v>
      </c>
      <c r="E1148" s="59" t="s">
        <v>78</v>
      </c>
      <c r="F1148" s="59">
        <v>2</v>
      </c>
      <c r="G1148" s="59">
        <v>0</v>
      </c>
      <c r="H1148" s="59">
        <v>3</v>
      </c>
      <c r="I1148" s="59">
        <v>14</v>
      </c>
      <c r="J1148" s="59">
        <v>9308</v>
      </c>
      <c r="K1148" s="78">
        <f>VLOOKUP(jur[[#This Row],[hwycov_id]],cnf[],10,FALSE)</f>
        <v>9308</v>
      </c>
      <c r="L1148" s="229">
        <f t="shared" si="51"/>
        <v>0</v>
      </c>
      <c r="M1148" s="228">
        <f t="shared" si="52"/>
        <v>0</v>
      </c>
      <c r="N1148" s="228">
        <f t="shared" si="53"/>
        <v>0</v>
      </c>
      <c r="O1148" s="59" t="e">
        <f>VLOOKUP(jur[[#This Row],[hwycov_id]],check!$A$2:$P$26,16,FALSE)</f>
        <v>#N/A</v>
      </c>
      <c r="P1148" s="59">
        <v>1151</v>
      </c>
    </row>
    <row r="1149" spans="1:16">
      <c r="A1149" s="59">
        <v>18477</v>
      </c>
      <c r="B1149" s="59">
        <v>4</v>
      </c>
      <c r="C1149" s="59">
        <v>1</v>
      </c>
      <c r="D1149" s="59">
        <v>1</v>
      </c>
      <c r="E1149" s="59" t="s">
        <v>79</v>
      </c>
      <c r="F1149" s="59">
        <v>4</v>
      </c>
      <c r="G1149" s="59">
        <v>0</v>
      </c>
      <c r="H1149" s="59">
        <v>1</v>
      </c>
      <c r="I1149" s="59">
        <v>14</v>
      </c>
      <c r="J1149" s="59">
        <v>9333</v>
      </c>
      <c r="K1149" s="78">
        <f>VLOOKUP(jur[[#This Row],[hwycov_id]],cnf[],10,FALSE)</f>
        <v>9333</v>
      </c>
      <c r="L1149" s="229">
        <f t="shared" si="51"/>
        <v>0</v>
      </c>
      <c r="M1149" s="228">
        <f t="shared" si="52"/>
        <v>0</v>
      </c>
      <c r="N1149" s="228">
        <f t="shared" si="53"/>
        <v>0</v>
      </c>
      <c r="O1149" s="59" t="e">
        <f>VLOOKUP(jur[[#This Row],[hwycov_id]],check!$A$2:$P$26,16,FALSE)</f>
        <v>#N/A</v>
      </c>
      <c r="P1149" s="59">
        <v>1152</v>
      </c>
    </row>
    <row r="1150" spans="1:16">
      <c r="A1150" s="59">
        <v>3804</v>
      </c>
      <c r="B1150" s="59">
        <v>5</v>
      </c>
      <c r="C1150" s="59">
        <v>1</v>
      </c>
      <c r="D1150" s="59">
        <v>2</v>
      </c>
      <c r="E1150" s="59" t="s">
        <v>79</v>
      </c>
      <c r="F1150" s="59">
        <v>4</v>
      </c>
      <c r="G1150" s="59">
        <v>0</v>
      </c>
      <c r="H1150" s="59">
        <v>2</v>
      </c>
      <c r="I1150" s="59">
        <v>14</v>
      </c>
      <c r="J1150" s="59">
        <v>9343</v>
      </c>
      <c r="K1150" s="78">
        <f>VLOOKUP(jur[[#This Row],[hwycov_id]],cnf[],10,FALSE)</f>
        <v>9343</v>
      </c>
      <c r="L1150" s="229">
        <f t="shared" si="51"/>
        <v>0</v>
      </c>
      <c r="M1150" s="228">
        <f t="shared" si="52"/>
        <v>0</v>
      </c>
      <c r="N1150" s="228">
        <f t="shared" si="53"/>
        <v>0</v>
      </c>
      <c r="O1150" s="59" t="e">
        <f>VLOOKUP(jur[[#This Row],[hwycov_id]],check!$A$2:$P$26,16,FALSE)</f>
        <v>#N/A</v>
      </c>
      <c r="P1150" s="59">
        <v>1153</v>
      </c>
    </row>
    <row r="1151" spans="1:16">
      <c r="A1151" s="59">
        <v>11193</v>
      </c>
      <c r="B1151" s="59">
        <v>9</v>
      </c>
      <c r="C1151" s="59">
        <v>1</v>
      </c>
      <c r="D1151" s="59">
        <v>1</v>
      </c>
      <c r="E1151" s="59" t="s">
        <v>78</v>
      </c>
      <c r="F1151" s="59">
        <v>2</v>
      </c>
      <c r="G1151" s="59">
        <v>0</v>
      </c>
      <c r="H1151" s="59">
        <v>3</v>
      </c>
      <c r="I1151" s="59">
        <v>14</v>
      </c>
      <c r="J1151" s="59">
        <v>9380</v>
      </c>
      <c r="K1151" s="78">
        <f>VLOOKUP(jur[[#This Row],[hwycov_id]],cnf[],10,FALSE)</f>
        <v>9380</v>
      </c>
      <c r="L1151" s="229">
        <f t="shared" si="51"/>
        <v>0</v>
      </c>
      <c r="M1151" s="228">
        <f t="shared" si="52"/>
        <v>0</v>
      </c>
      <c r="N1151" s="228">
        <f t="shared" si="53"/>
        <v>0</v>
      </c>
      <c r="O1151" s="59" t="e">
        <f>VLOOKUP(jur[[#This Row],[hwycov_id]],check!$A$2:$P$26,16,FALSE)</f>
        <v>#N/A</v>
      </c>
      <c r="P1151" s="59">
        <v>1154</v>
      </c>
    </row>
    <row r="1152" spans="1:16">
      <c r="A1152" s="59">
        <v>14772</v>
      </c>
      <c r="B1152" s="59">
        <v>4</v>
      </c>
      <c r="C1152" s="59">
        <v>1</v>
      </c>
      <c r="D1152" s="59">
        <v>2</v>
      </c>
      <c r="E1152" s="59" t="s">
        <v>79</v>
      </c>
      <c r="F1152" s="59">
        <v>4</v>
      </c>
      <c r="G1152" s="59">
        <v>0</v>
      </c>
      <c r="H1152" s="59">
        <v>3</v>
      </c>
      <c r="I1152" s="59">
        <v>14</v>
      </c>
      <c r="J1152" s="59">
        <v>9393</v>
      </c>
      <c r="K1152" s="78">
        <f>VLOOKUP(jur[[#This Row],[hwycov_id]],cnf[],10,FALSE)</f>
        <v>9393</v>
      </c>
      <c r="L1152" s="229">
        <f t="shared" si="51"/>
        <v>0</v>
      </c>
      <c r="M1152" s="228">
        <f t="shared" si="52"/>
        <v>0</v>
      </c>
      <c r="N1152" s="228">
        <f t="shared" si="53"/>
        <v>0</v>
      </c>
      <c r="O1152" s="59" t="e">
        <f>VLOOKUP(jur[[#This Row],[hwycov_id]],check!$A$2:$P$26,16,FALSE)</f>
        <v>#N/A</v>
      </c>
      <c r="P1152" s="59">
        <v>1155</v>
      </c>
    </row>
    <row r="1153" spans="1:16">
      <c r="A1153" s="59">
        <v>28309</v>
      </c>
      <c r="B1153" s="59">
        <v>9</v>
      </c>
      <c r="C1153" s="59">
        <v>1</v>
      </c>
      <c r="D1153" s="59">
        <v>1</v>
      </c>
      <c r="E1153" s="59" t="s">
        <v>78</v>
      </c>
      <c r="F1153" s="59">
        <v>2</v>
      </c>
      <c r="G1153" s="59">
        <v>0</v>
      </c>
      <c r="H1153" s="59">
        <v>2</v>
      </c>
      <c r="I1153" s="59">
        <v>14</v>
      </c>
      <c r="J1153" s="59">
        <v>9412</v>
      </c>
      <c r="K1153" s="78">
        <f>VLOOKUP(jur[[#This Row],[hwycov_id]],cnf[],10,FALSE)</f>
        <v>9412</v>
      </c>
      <c r="L1153" s="229">
        <f t="shared" si="51"/>
        <v>0</v>
      </c>
      <c r="M1153" s="228">
        <f t="shared" si="52"/>
        <v>0</v>
      </c>
      <c r="N1153" s="228">
        <f t="shared" si="53"/>
        <v>0</v>
      </c>
      <c r="O1153" s="59" t="e">
        <f>VLOOKUP(jur[[#This Row],[hwycov_id]],check!$A$2:$P$26,16,FALSE)</f>
        <v>#N/A</v>
      </c>
      <c r="P1153" s="59">
        <v>1156</v>
      </c>
    </row>
    <row r="1154" spans="1:16">
      <c r="A1154" s="59">
        <v>10995</v>
      </c>
      <c r="B1154" s="59">
        <v>4</v>
      </c>
      <c r="C1154" s="59">
        <v>1</v>
      </c>
      <c r="D1154" s="59">
        <v>2</v>
      </c>
      <c r="E1154" s="59" t="s">
        <v>79</v>
      </c>
      <c r="F1154" s="59">
        <v>4</v>
      </c>
      <c r="G1154" s="59">
        <v>0</v>
      </c>
      <c r="H1154" s="59">
        <v>3</v>
      </c>
      <c r="I1154" s="59">
        <v>14</v>
      </c>
      <c r="J1154" s="59">
        <v>9419</v>
      </c>
      <c r="K1154" s="78">
        <f>VLOOKUP(jur[[#This Row],[hwycov_id]],cnf[],10,FALSE)</f>
        <v>9419</v>
      </c>
      <c r="L1154" s="229">
        <f t="shared" ref="L1154:L1217" si="54">K1154/J1154-1</f>
        <v>0</v>
      </c>
      <c r="M1154" s="228">
        <f t="shared" ref="M1154:M1217" si="55">K1154-J1154</f>
        <v>0</v>
      </c>
      <c r="N1154" s="228">
        <f t="shared" ref="N1154:N1217" si="56">POWER(M1154,2)</f>
        <v>0</v>
      </c>
      <c r="O1154" s="59" t="e">
        <f>VLOOKUP(jur[[#This Row],[hwycov_id]],check!$A$2:$P$26,16,FALSE)</f>
        <v>#N/A</v>
      </c>
      <c r="P1154" s="59">
        <v>1157</v>
      </c>
    </row>
    <row r="1155" spans="1:16">
      <c r="A1155" s="59">
        <v>5940</v>
      </c>
      <c r="B1155" s="59">
        <v>5</v>
      </c>
      <c r="C1155" s="59">
        <v>1</v>
      </c>
      <c r="D1155" s="59">
        <v>2</v>
      </c>
      <c r="E1155" s="59" t="s">
        <v>79</v>
      </c>
      <c r="F1155" s="59">
        <v>4</v>
      </c>
      <c r="G1155" s="59">
        <v>0</v>
      </c>
      <c r="H1155" s="59">
        <v>3</v>
      </c>
      <c r="I1155" s="59">
        <v>14</v>
      </c>
      <c r="J1155" s="59">
        <v>9420</v>
      </c>
      <c r="K1155" s="78">
        <f>VLOOKUP(jur[[#This Row],[hwycov_id]],cnf[],10,FALSE)</f>
        <v>9420</v>
      </c>
      <c r="L1155" s="229">
        <f t="shared" si="54"/>
        <v>0</v>
      </c>
      <c r="M1155" s="228">
        <f t="shared" si="55"/>
        <v>0</v>
      </c>
      <c r="N1155" s="228">
        <f t="shared" si="56"/>
        <v>0</v>
      </c>
      <c r="O1155" s="59" t="e">
        <f>VLOOKUP(jur[[#This Row],[hwycov_id]],check!$A$2:$P$26,16,FALSE)</f>
        <v>#N/A</v>
      </c>
      <c r="P1155" s="59">
        <v>1158</v>
      </c>
    </row>
    <row r="1156" spans="1:16">
      <c r="A1156" s="59">
        <v>7005</v>
      </c>
      <c r="B1156" s="59">
        <v>9</v>
      </c>
      <c r="C1156" s="59">
        <v>1</v>
      </c>
      <c r="D1156" s="59">
        <v>1</v>
      </c>
      <c r="E1156" s="59" t="s">
        <v>78</v>
      </c>
      <c r="F1156" s="59">
        <v>2</v>
      </c>
      <c r="G1156" s="59">
        <v>0</v>
      </c>
      <c r="H1156" s="59">
        <v>3</v>
      </c>
      <c r="I1156" s="59">
        <v>14</v>
      </c>
      <c r="J1156" s="59">
        <v>9423</v>
      </c>
      <c r="K1156" s="78">
        <f>VLOOKUP(jur[[#This Row],[hwycov_id]],cnf[],10,FALSE)</f>
        <v>9423</v>
      </c>
      <c r="L1156" s="229">
        <f t="shared" si="54"/>
        <v>0</v>
      </c>
      <c r="M1156" s="228">
        <f t="shared" si="55"/>
        <v>0</v>
      </c>
      <c r="N1156" s="228">
        <f t="shared" si="56"/>
        <v>0</v>
      </c>
      <c r="O1156" s="59" t="e">
        <f>VLOOKUP(jur[[#This Row],[hwycov_id]],check!$A$2:$P$26,16,FALSE)</f>
        <v>#N/A</v>
      </c>
      <c r="P1156" s="59">
        <v>1159</v>
      </c>
    </row>
    <row r="1157" spans="1:16">
      <c r="A1157" s="59">
        <v>15455</v>
      </c>
      <c r="B1157" s="59">
        <v>9</v>
      </c>
      <c r="C1157" s="59">
        <v>1</v>
      </c>
      <c r="D1157" s="59">
        <v>1</v>
      </c>
      <c r="E1157" s="59" t="s">
        <v>78</v>
      </c>
      <c r="F1157" s="59">
        <v>2</v>
      </c>
      <c r="G1157" s="59">
        <v>0</v>
      </c>
      <c r="H1157" s="59">
        <v>3</v>
      </c>
      <c r="I1157" s="59">
        <v>14</v>
      </c>
      <c r="J1157" s="59">
        <v>9428</v>
      </c>
      <c r="K1157" s="78">
        <f>VLOOKUP(jur[[#This Row],[hwycov_id]],cnf[],10,FALSE)</f>
        <v>9428</v>
      </c>
      <c r="L1157" s="229">
        <f t="shared" si="54"/>
        <v>0</v>
      </c>
      <c r="M1157" s="228">
        <f t="shared" si="55"/>
        <v>0</v>
      </c>
      <c r="N1157" s="228">
        <f t="shared" si="56"/>
        <v>0</v>
      </c>
      <c r="O1157" s="59" t="e">
        <f>VLOOKUP(jur[[#This Row],[hwycov_id]],check!$A$2:$P$26,16,FALSE)</f>
        <v>#N/A</v>
      </c>
      <c r="P1157" s="59">
        <v>1160</v>
      </c>
    </row>
    <row r="1158" spans="1:16">
      <c r="A1158" s="59">
        <v>10885</v>
      </c>
      <c r="B1158" s="59">
        <v>9</v>
      </c>
      <c r="C1158" s="59">
        <v>1</v>
      </c>
      <c r="D1158" s="59">
        <v>1</v>
      </c>
      <c r="E1158" s="59" t="s">
        <v>78</v>
      </c>
      <c r="F1158" s="59">
        <v>2</v>
      </c>
      <c r="G1158" s="59">
        <v>0</v>
      </c>
      <c r="H1158" s="59">
        <v>3</v>
      </c>
      <c r="I1158" s="59">
        <v>14</v>
      </c>
      <c r="J1158" s="59">
        <v>9470</v>
      </c>
      <c r="K1158" s="78">
        <f>VLOOKUP(jur[[#This Row],[hwycov_id]],cnf[],10,FALSE)</f>
        <v>9470</v>
      </c>
      <c r="L1158" s="229">
        <f t="shared" si="54"/>
        <v>0</v>
      </c>
      <c r="M1158" s="228">
        <f t="shared" si="55"/>
        <v>0</v>
      </c>
      <c r="N1158" s="228">
        <f t="shared" si="56"/>
        <v>0</v>
      </c>
      <c r="O1158" s="59" t="e">
        <f>VLOOKUP(jur[[#This Row],[hwycov_id]],check!$A$2:$P$26,16,FALSE)</f>
        <v>#N/A</v>
      </c>
      <c r="P1158" s="59">
        <v>1161</v>
      </c>
    </row>
    <row r="1159" spans="1:16">
      <c r="A1159" s="59">
        <v>14620</v>
      </c>
      <c r="B1159" s="59">
        <v>9</v>
      </c>
      <c r="C1159" s="59">
        <v>1</v>
      </c>
      <c r="D1159" s="59">
        <v>1</v>
      </c>
      <c r="E1159" s="59" t="s">
        <v>78</v>
      </c>
      <c r="F1159" s="59">
        <v>2</v>
      </c>
      <c r="G1159" s="59">
        <v>0</v>
      </c>
      <c r="H1159" s="59">
        <v>3</v>
      </c>
      <c r="I1159" s="59">
        <v>14</v>
      </c>
      <c r="J1159" s="59">
        <v>9524</v>
      </c>
      <c r="K1159" s="78">
        <f>VLOOKUP(jur[[#This Row],[hwycov_id]],cnf[],10,FALSE)</f>
        <v>9524</v>
      </c>
      <c r="L1159" s="229">
        <f t="shared" si="54"/>
        <v>0</v>
      </c>
      <c r="M1159" s="228">
        <f t="shared" si="55"/>
        <v>0</v>
      </c>
      <c r="N1159" s="228">
        <f t="shared" si="56"/>
        <v>0</v>
      </c>
      <c r="O1159" s="59" t="e">
        <f>VLOOKUP(jur[[#This Row],[hwycov_id]],check!$A$2:$P$26,16,FALSE)</f>
        <v>#N/A</v>
      </c>
      <c r="P1159" s="59">
        <v>1162</v>
      </c>
    </row>
    <row r="1160" spans="1:16">
      <c r="A1160" s="59">
        <v>28786</v>
      </c>
      <c r="B1160" s="59">
        <v>9</v>
      </c>
      <c r="C1160" s="59">
        <v>1</v>
      </c>
      <c r="D1160" s="59">
        <v>1</v>
      </c>
      <c r="E1160" s="59" t="s">
        <v>78</v>
      </c>
      <c r="F1160" s="59">
        <v>2</v>
      </c>
      <c r="G1160" s="59">
        <v>0</v>
      </c>
      <c r="H1160" s="59">
        <v>3</v>
      </c>
      <c r="I1160" s="59">
        <v>14</v>
      </c>
      <c r="J1160" s="59">
        <v>9533</v>
      </c>
      <c r="K1160" s="78">
        <f>VLOOKUP(jur[[#This Row],[hwycov_id]],cnf[],10,FALSE)</f>
        <v>9533</v>
      </c>
      <c r="L1160" s="229">
        <f t="shared" si="54"/>
        <v>0</v>
      </c>
      <c r="M1160" s="228">
        <f t="shared" si="55"/>
        <v>0</v>
      </c>
      <c r="N1160" s="228">
        <f t="shared" si="56"/>
        <v>0</v>
      </c>
      <c r="O1160" s="59" t="e">
        <f>VLOOKUP(jur[[#This Row],[hwycov_id]],check!$A$2:$P$26,16,FALSE)</f>
        <v>#N/A</v>
      </c>
      <c r="P1160" s="59">
        <v>1163</v>
      </c>
    </row>
    <row r="1161" spans="1:16">
      <c r="A1161" s="59">
        <v>28865</v>
      </c>
      <c r="B1161" s="59">
        <v>9</v>
      </c>
      <c r="C1161" s="59">
        <v>1</v>
      </c>
      <c r="D1161" s="59">
        <v>1</v>
      </c>
      <c r="E1161" s="59" t="s">
        <v>78</v>
      </c>
      <c r="F1161" s="59">
        <v>2</v>
      </c>
      <c r="G1161" s="59">
        <v>0</v>
      </c>
      <c r="H1161" s="59">
        <v>3</v>
      </c>
      <c r="I1161" s="59">
        <v>14</v>
      </c>
      <c r="J1161" s="59">
        <v>9620</v>
      </c>
      <c r="K1161" s="78">
        <f>VLOOKUP(jur[[#This Row],[hwycov_id]],cnf[],10,FALSE)</f>
        <v>9620</v>
      </c>
      <c r="L1161" s="229">
        <f t="shared" si="54"/>
        <v>0</v>
      </c>
      <c r="M1161" s="228">
        <f t="shared" si="55"/>
        <v>0</v>
      </c>
      <c r="N1161" s="228">
        <f t="shared" si="56"/>
        <v>0</v>
      </c>
      <c r="O1161" s="59" t="e">
        <f>VLOOKUP(jur[[#This Row],[hwycov_id]],check!$A$2:$P$26,16,FALSE)</f>
        <v>#N/A</v>
      </c>
      <c r="P1161" s="59">
        <v>1165</v>
      </c>
    </row>
    <row r="1162" spans="1:16">
      <c r="A1162" s="59">
        <v>25381</v>
      </c>
      <c r="B1162" s="59">
        <v>1</v>
      </c>
      <c r="C1162" s="59">
        <v>2</v>
      </c>
      <c r="D1162" s="59">
        <v>1</v>
      </c>
      <c r="E1162" s="59" t="s">
        <v>78</v>
      </c>
      <c r="F1162" s="59">
        <v>1</v>
      </c>
      <c r="G1162" s="59">
        <v>0</v>
      </c>
      <c r="H1162" s="59">
        <v>3</v>
      </c>
      <c r="I1162" s="59">
        <v>14</v>
      </c>
      <c r="J1162" s="59">
        <v>9629</v>
      </c>
      <c r="K1162" s="78">
        <f>VLOOKUP(jur[[#This Row],[hwycov_id]],cnf[],10,FALSE)</f>
        <v>9629</v>
      </c>
      <c r="L1162" s="229">
        <f t="shared" si="54"/>
        <v>0</v>
      </c>
      <c r="M1162" s="228">
        <f t="shared" si="55"/>
        <v>0</v>
      </c>
      <c r="N1162" s="228">
        <f t="shared" si="56"/>
        <v>0</v>
      </c>
      <c r="O1162" s="59" t="e">
        <f>VLOOKUP(jur[[#This Row],[hwycov_id]],check!$A$2:$P$26,16,FALSE)</f>
        <v>#N/A</v>
      </c>
      <c r="P1162" s="59">
        <v>1166</v>
      </c>
    </row>
    <row r="1163" spans="1:16">
      <c r="A1163" s="59">
        <v>1571</v>
      </c>
      <c r="B1163" s="59">
        <v>3</v>
      </c>
      <c r="C1163" s="59">
        <v>1</v>
      </c>
      <c r="D1163" s="59">
        <v>2</v>
      </c>
      <c r="E1163" s="59" t="s">
        <v>79</v>
      </c>
      <c r="F1163" s="59">
        <v>3</v>
      </c>
      <c r="G1163" s="59">
        <v>0</v>
      </c>
      <c r="H1163" s="59">
        <v>1</v>
      </c>
      <c r="I1163" s="59">
        <v>14</v>
      </c>
      <c r="J1163" s="59">
        <v>9661</v>
      </c>
      <c r="K1163" s="78">
        <f>VLOOKUP(jur[[#This Row],[hwycov_id]],cnf[],10,FALSE)</f>
        <v>9661</v>
      </c>
      <c r="L1163" s="229">
        <f t="shared" si="54"/>
        <v>0</v>
      </c>
      <c r="M1163" s="228">
        <f t="shared" si="55"/>
        <v>0</v>
      </c>
      <c r="N1163" s="228">
        <f t="shared" si="56"/>
        <v>0</v>
      </c>
      <c r="O1163" s="59" t="e">
        <f>VLOOKUP(jur[[#This Row],[hwycov_id]],check!$A$2:$P$26,16,FALSE)</f>
        <v>#N/A</v>
      </c>
      <c r="P1163" s="59">
        <v>1167</v>
      </c>
    </row>
    <row r="1164" spans="1:16">
      <c r="A1164" s="59">
        <v>15205</v>
      </c>
      <c r="B1164" s="59">
        <v>9</v>
      </c>
      <c r="C1164" s="59">
        <v>1</v>
      </c>
      <c r="D1164" s="59">
        <v>1</v>
      </c>
      <c r="E1164" s="59" t="s">
        <v>78</v>
      </c>
      <c r="F1164" s="59">
        <v>2</v>
      </c>
      <c r="G1164" s="59">
        <v>0</v>
      </c>
      <c r="H1164" s="59">
        <v>3</v>
      </c>
      <c r="I1164" s="59">
        <v>14</v>
      </c>
      <c r="J1164" s="59">
        <v>9669</v>
      </c>
      <c r="K1164" s="78">
        <f>VLOOKUP(jur[[#This Row],[hwycov_id]],cnf[],10,FALSE)</f>
        <v>9669</v>
      </c>
      <c r="L1164" s="229">
        <f t="shared" si="54"/>
        <v>0</v>
      </c>
      <c r="M1164" s="228">
        <f t="shared" si="55"/>
        <v>0</v>
      </c>
      <c r="N1164" s="228">
        <f t="shared" si="56"/>
        <v>0</v>
      </c>
      <c r="O1164" s="59" t="e">
        <f>VLOOKUP(jur[[#This Row],[hwycov_id]],check!$A$2:$P$26,16,FALSE)</f>
        <v>#N/A</v>
      </c>
      <c r="P1164" s="59">
        <v>1168</v>
      </c>
    </row>
    <row r="1165" spans="1:16">
      <c r="A1165" s="59">
        <v>10384</v>
      </c>
      <c r="B1165" s="59">
        <v>3</v>
      </c>
      <c r="C1165" s="59">
        <v>1</v>
      </c>
      <c r="D1165" s="59">
        <v>2</v>
      </c>
      <c r="E1165" s="59" t="s">
        <v>79</v>
      </c>
      <c r="F1165" s="59">
        <v>3</v>
      </c>
      <c r="G1165" s="59">
        <v>0</v>
      </c>
      <c r="H1165" s="59">
        <v>2</v>
      </c>
      <c r="I1165" s="59">
        <v>14</v>
      </c>
      <c r="J1165" s="59">
        <v>9681</v>
      </c>
      <c r="K1165" s="78">
        <f>VLOOKUP(jur[[#This Row],[hwycov_id]],cnf[],10,FALSE)</f>
        <v>9681</v>
      </c>
      <c r="L1165" s="229">
        <f t="shared" si="54"/>
        <v>0</v>
      </c>
      <c r="M1165" s="228">
        <f t="shared" si="55"/>
        <v>0</v>
      </c>
      <c r="N1165" s="228">
        <f t="shared" si="56"/>
        <v>0</v>
      </c>
      <c r="O1165" s="59" t="e">
        <f>VLOOKUP(jur[[#This Row],[hwycov_id]],check!$A$2:$P$26,16,FALSE)</f>
        <v>#N/A</v>
      </c>
      <c r="P1165" s="59">
        <v>1169</v>
      </c>
    </row>
    <row r="1166" spans="1:16">
      <c r="A1166" s="59">
        <v>1110</v>
      </c>
      <c r="B1166" s="59">
        <v>4</v>
      </c>
      <c r="C1166" s="59">
        <v>1</v>
      </c>
      <c r="D1166" s="59">
        <v>2</v>
      </c>
      <c r="E1166" s="59" t="s">
        <v>79</v>
      </c>
      <c r="F1166" s="59">
        <v>4</v>
      </c>
      <c r="G1166" s="59">
        <v>0</v>
      </c>
      <c r="H1166" s="59">
        <v>2</v>
      </c>
      <c r="I1166" s="59">
        <v>14</v>
      </c>
      <c r="J1166" s="59">
        <v>9721</v>
      </c>
      <c r="K1166" s="78">
        <f>VLOOKUP(jur[[#This Row],[hwycov_id]],cnf[],10,FALSE)</f>
        <v>9721</v>
      </c>
      <c r="L1166" s="229">
        <f t="shared" si="54"/>
        <v>0</v>
      </c>
      <c r="M1166" s="228">
        <f t="shared" si="55"/>
        <v>0</v>
      </c>
      <c r="N1166" s="228">
        <f t="shared" si="56"/>
        <v>0</v>
      </c>
      <c r="O1166" s="59" t="e">
        <f>VLOOKUP(jur[[#This Row],[hwycov_id]],check!$A$2:$P$26,16,FALSE)</f>
        <v>#N/A</v>
      </c>
      <c r="P1166" s="59">
        <v>1170</v>
      </c>
    </row>
    <row r="1167" spans="1:16">
      <c r="A1167" s="59">
        <v>30752</v>
      </c>
      <c r="B1167" s="59">
        <v>3</v>
      </c>
      <c r="C1167" s="59">
        <v>1</v>
      </c>
      <c r="D1167" s="59">
        <v>2</v>
      </c>
      <c r="E1167" s="59" t="s">
        <v>82</v>
      </c>
      <c r="F1167" s="59">
        <v>3</v>
      </c>
      <c r="G1167" s="59">
        <v>0</v>
      </c>
      <c r="H1167" s="59">
        <v>7</v>
      </c>
      <c r="I1167" s="59">
        <v>14</v>
      </c>
      <c r="J1167" s="59">
        <v>9738</v>
      </c>
      <c r="K1167" s="78">
        <f>VLOOKUP(jur[[#This Row],[hwycov_id]],cnf[],10,FALSE)</f>
        <v>9738</v>
      </c>
      <c r="L1167" s="229">
        <f t="shared" si="54"/>
        <v>0</v>
      </c>
      <c r="M1167" s="228">
        <f t="shared" si="55"/>
        <v>0</v>
      </c>
      <c r="N1167" s="228">
        <f t="shared" si="56"/>
        <v>0</v>
      </c>
      <c r="O1167" s="59" t="e">
        <f>VLOOKUP(jur[[#This Row],[hwycov_id]],check!$A$2:$P$26,16,FALSE)</f>
        <v>#N/A</v>
      </c>
      <c r="P1167" s="59">
        <v>1171</v>
      </c>
    </row>
    <row r="1168" spans="1:16">
      <c r="A1168" s="59">
        <v>18734</v>
      </c>
      <c r="B1168" s="59">
        <v>3</v>
      </c>
      <c r="C1168" s="59">
        <v>1</v>
      </c>
      <c r="D1168" s="59">
        <v>2</v>
      </c>
      <c r="E1168" s="59" t="s">
        <v>79</v>
      </c>
      <c r="F1168" s="59">
        <v>3</v>
      </c>
      <c r="G1168" s="59">
        <v>0</v>
      </c>
      <c r="H1168" s="59">
        <v>2</v>
      </c>
      <c r="I1168" s="59">
        <v>14</v>
      </c>
      <c r="J1168" s="59">
        <v>9761</v>
      </c>
      <c r="K1168" s="78">
        <f>VLOOKUP(jur[[#This Row],[hwycov_id]],cnf[],10,FALSE)</f>
        <v>9761</v>
      </c>
      <c r="L1168" s="229">
        <f t="shared" si="54"/>
        <v>0</v>
      </c>
      <c r="M1168" s="228">
        <f t="shared" si="55"/>
        <v>0</v>
      </c>
      <c r="N1168" s="228">
        <f t="shared" si="56"/>
        <v>0</v>
      </c>
      <c r="O1168" s="59" t="e">
        <f>VLOOKUP(jur[[#This Row],[hwycov_id]],check!$A$2:$P$26,16,FALSE)</f>
        <v>#N/A</v>
      </c>
      <c r="P1168" s="59">
        <v>1172</v>
      </c>
    </row>
    <row r="1169" spans="1:16">
      <c r="A1169" s="59">
        <v>2157</v>
      </c>
      <c r="B1169" s="59">
        <v>3</v>
      </c>
      <c r="C1169" s="59">
        <v>1</v>
      </c>
      <c r="D1169" s="59">
        <v>2</v>
      </c>
      <c r="E1169" s="59" t="s">
        <v>79</v>
      </c>
      <c r="F1169" s="59">
        <v>3</v>
      </c>
      <c r="G1169" s="59">
        <v>0</v>
      </c>
      <c r="H1169" s="59">
        <v>2</v>
      </c>
      <c r="I1169" s="59">
        <v>14</v>
      </c>
      <c r="J1169" s="59">
        <v>9798</v>
      </c>
      <c r="K1169" s="78">
        <f>VLOOKUP(jur[[#This Row],[hwycov_id]],cnf[],10,FALSE)</f>
        <v>9798</v>
      </c>
      <c r="L1169" s="229">
        <f t="shared" si="54"/>
        <v>0</v>
      </c>
      <c r="M1169" s="228">
        <f t="shared" si="55"/>
        <v>0</v>
      </c>
      <c r="N1169" s="228">
        <f t="shared" si="56"/>
        <v>0</v>
      </c>
      <c r="O1169" s="59" t="e">
        <f>VLOOKUP(jur[[#This Row],[hwycov_id]],check!$A$2:$P$26,16,FALSE)</f>
        <v>#N/A</v>
      </c>
      <c r="P1169" s="59">
        <v>1173</v>
      </c>
    </row>
    <row r="1170" spans="1:16">
      <c r="A1170" s="59">
        <v>18569</v>
      </c>
      <c r="B1170" s="59">
        <v>3</v>
      </c>
      <c r="C1170" s="59">
        <v>1</v>
      </c>
      <c r="D1170" s="59">
        <v>2</v>
      </c>
      <c r="E1170" s="59" t="s">
        <v>79</v>
      </c>
      <c r="F1170" s="59">
        <v>3</v>
      </c>
      <c r="G1170" s="59">
        <v>0</v>
      </c>
      <c r="H1170" s="59">
        <v>1</v>
      </c>
      <c r="I1170" s="59">
        <v>14</v>
      </c>
      <c r="J1170" s="59">
        <v>9830</v>
      </c>
      <c r="K1170" s="78">
        <f>VLOOKUP(jur[[#This Row],[hwycov_id]],cnf[],10,FALSE)</f>
        <v>9830</v>
      </c>
      <c r="L1170" s="229">
        <f t="shared" si="54"/>
        <v>0</v>
      </c>
      <c r="M1170" s="228">
        <f t="shared" si="55"/>
        <v>0</v>
      </c>
      <c r="N1170" s="228">
        <f t="shared" si="56"/>
        <v>0</v>
      </c>
      <c r="O1170" s="59" t="e">
        <f>VLOOKUP(jur[[#This Row],[hwycov_id]],check!$A$2:$P$26,16,FALSE)</f>
        <v>#N/A</v>
      </c>
      <c r="P1170" s="59">
        <v>1174</v>
      </c>
    </row>
    <row r="1171" spans="1:16">
      <c r="A1171" s="59">
        <v>29571</v>
      </c>
      <c r="B1171" s="59">
        <v>1</v>
      </c>
      <c r="C1171" s="59">
        <v>2</v>
      </c>
      <c r="D1171" s="59">
        <v>1</v>
      </c>
      <c r="E1171" s="59" t="s">
        <v>78</v>
      </c>
      <c r="F1171" s="59">
        <v>1</v>
      </c>
      <c r="G1171" s="59">
        <v>0</v>
      </c>
      <c r="H1171" s="59">
        <v>3</v>
      </c>
      <c r="I1171" s="59">
        <v>14</v>
      </c>
      <c r="J1171" s="59">
        <v>9864</v>
      </c>
      <c r="K1171" s="78">
        <f>VLOOKUP(jur[[#This Row],[hwycov_id]],cnf[],10,FALSE)</f>
        <v>9864</v>
      </c>
      <c r="L1171" s="229">
        <f t="shared" si="54"/>
        <v>0</v>
      </c>
      <c r="M1171" s="228">
        <f t="shared" si="55"/>
        <v>0</v>
      </c>
      <c r="N1171" s="228">
        <f t="shared" si="56"/>
        <v>0</v>
      </c>
      <c r="O1171" s="59" t="e">
        <f>VLOOKUP(jur[[#This Row],[hwycov_id]],check!$A$2:$P$26,16,FALSE)</f>
        <v>#N/A</v>
      </c>
      <c r="P1171" s="59">
        <v>1175</v>
      </c>
    </row>
    <row r="1172" spans="1:16">
      <c r="A1172" s="59">
        <v>2899</v>
      </c>
      <c r="B1172" s="59">
        <v>5</v>
      </c>
      <c r="C1172" s="59">
        <v>1</v>
      </c>
      <c r="D1172" s="59">
        <v>2</v>
      </c>
      <c r="E1172" s="59" t="s">
        <v>79</v>
      </c>
      <c r="F1172" s="59">
        <v>4</v>
      </c>
      <c r="G1172" s="59">
        <v>0</v>
      </c>
      <c r="H1172" s="59">
        <v>3</v>
      </c>
      <c r="I1172" s="59">
        <v>14</v>
      </c>
      <c r="J1172" s="59">
        <v>9912</v>
      </c>
      <c r="K1172" s="78">
        <f>VLOOKUP(jur[[#This Row],[hwycov_id]],cnf[],10,FALSE)</f>
        <v>9912</v>
      </c>
      <c r="L1172" s="229">
        <f t="shared" si="54"/>
        <v>0</v>
      </c>
      <c r="M1172" s="228">
        <f t="shared" si="55"/>
        <v>0</v>
      </c>
      <c r="N1172" s="228">
        <f t="shared" si="56"/>
        <v>0</v>
      </c>
      <c r="O1172" s="59" t="e">
        <f>VLOOKUP(jur[[#This Row],[hwycov_id]],check!$A$2:$P$26,16,FALSE)</f>
        <v>#N/A</v>
      </c>
      <c r="P1172" s="59">
        <v>1176</v>
      </c>
    </row>
    <row r="1173" spans="1:16">
      <c r="A1173" s="59">
        <v>4055</v>
      </c>
      <c r="B1173" s="59">
        <v>9</v>
      </c>
      <c r="C1173" s="59">
        <v>1</v>
      </c>
      <c r="D1173" s="59">
        <v>1</v>
      </c>
      <c r="E1173" s="59" t="s">
        <v>78</v>
      </c>
      <c r="F1173" s="59">
        <v>2</v>
      </c>
      <c r="G1173" s="59">
        <v>0</v>
      </c>
      <c r="H1173" s="59">
        <v>2</v>
      </c>
      <c r="I1173" s="59">
        <v>14</v>
      </c>
      <c r="J1173" s="59">
        <v>9988</v>
      </c>
      <c r="K1173" s="78">
        <f>VLOOKUP(jur[[#This Row],[hwycov_id]],cnf[],10,FALSE)</f>
        <v>9988</v>
      </c>
      <c r="L1173" s="229">
        <f t="shared" si="54"/>
        <v>0</v>
      </c>
      <c r="M1173" s="228">
        <f t="shared" si="55"/>
        <v>0</v>
      </c>
      <c r="N1173" s="228">
        <f t="shared" si="56"/>
        <v>0</v>
      </c>
      <c r="O1173" s="59" t="e">
        <f>VLOOKUP(jur[[#This Row],[hwycov_id]],check!$A$2:$P$26,16,FALSE)</f>
        <v>#N/A</v>
      </c>
      <c r="P1173" s="59">
        <v>1177</v>
      </c>
    </row>
    <row r="1174" spans="1:16">
      <c r="A1174" s="59">
        <v>16743</v>
      </c>
      <c r="B1174" s="59">
        <v>3</v>
      </c>
      <c r="C1174" s="59">
        <v>1</v>
      </c>
      <c r="D1174" s="59">
        <v>2</v>
      </c>
      <c r="E1174" s="59" t="s">
        <v>79</v>
      </c>
      <c r="F1174" s="59">
        <v>3</v>
      </c>
      <c r="G1174" s="59">
        <v>1</v>
      </c>
      <c r="H1174" s="59">
        <v>1</v>
      </c>
      <c r="I1174" s="59">
        <v>14</v>
      </c>
      <c r="J1174" s="59">
        <v>10002</v>
      </c>
      <c r="K1174" s="78">
        <f>VLOOKUP(jur[[#This Row],[hwycov_id]],cnf[],10,FALSE)</f>
        <v>10002</v>
      </c>
      <c r="L1174" s="229">
        <f t="shared" si="54"/>
        <v>0</v>
      </c>
      <c r="M1174" s="228">
        <f t="shared" si="55"/>
        <v>0</v>
      </c>
      <c r="N1174" s="228">
        <f t="shared" si="56"/>
        <v>0</v>
      </c>
      <c r="O1174" s="59" t="e">
        <f>VLOOKUP(jur[[#This Row],[hwycov_id]],check!$A$2:$P$26,16,FALSE)</f>
        <v>#N/A</v>
      </c>
      <c r="P1174" s="59">
        <v>1178</v>
      </c>
    </row>
    <row r="1175" spans="1:16">
      <c r="A1175" s="59">
        <v>8960</v>
      </c>
      <c r="B1175" s="59">
        <v>9</v>
      </c>
      <c r="C1175" s="59">
        <v>1</v>
      </c>
      <c r="D1175" s="59">
        <v>1</v>
      </c>
      <c r="E1175" s="59" t="s">
        <v>78</v>
      </c>
      <c r="F1175" s="59">
        <v>2</v>
      </c>
      <c r="G1175" s="59">
        <v>1</v>
      </c>
      <c r="H1175" s="59">
        <v>2</v>
      </c>
      <c r="I1175" s="59">
        <v>14</v>
      </c>
      <c r="J1175" s="59">
        <v>10009</v>
      </c>
      <c r="K1175" s="78">
        <f>VLOOKUP(jur[[#This Row],[hwycov_id]],cnf[],10,FALSE)</f>
        <v>10009</v>
      </c>
      <c r="L1175" s="229">
        <f t="shared" si="54"/>
        <v>0</v>
      </c>
      <c r="M1175" s="228">
        <f t="shared" si="55"/>
        <v>0</v>
      </c>
      <c r="N1175" s="228">
        <f t="shared" si="56"/>
        <v>0</v>
      </c>
      <c r="O1175" s="59" t="e">
        <f>VLOOKUP(jur[[#This Row],[hwycov_id]],check!$A$2:$P$26,16,FALSE)</f>
        <v>#N/A</v>
      </c>
      <c r="P1175" s="59">
        <v>1179</v>
      </c>
    </row>
    <row r="1176" spans="1:16">
      <c r="A1176" s="59">
        <v>29884</v>
      </c>
      <c r="B1176" s="59">
        <v>9</v>
      </c>
      <c r="C1176" s="59">
        <v>1</v>
      </c>
      <c r="D1176" s="59">
        <v>1</v>
      </c>
      <c r="E1176" s="59" t="s">
        <v>78</v>
      </c>
      <c r="F1176" s="59">
        <v>2</v>
      </c>
      <c r="G1176" s="59">
        <v>1</v>
      </c>
      <c r="H1176" s="59">
        <v>3</v>
      </c>
      <c r="I1176" s="59">
        <v>14</v>
      </c>
      <c r="J1176" s="59">
        <v>10023</v>
      </c>
      <c r="K1176" s="78">
        <f>VLOOKUP(jur[[#This Row],[hwycov_id]],cnf[],10,FALSE)</f>
        <v>10023</v>
      </c>
      <c r="L1176" s="229">
        <f t="shared" si="54"/>
        <v>0</v>
      </c>
      <c r="M1176" s="228">
        <f t="shared" si="55"/>
        <v>0</v>
      </c>
      <c r="N1176" s="228">
        <f t="shared" si="56"/>
        <v>0</v>
      </c>
      <c r="O1176" s="59" t="e">
        <f>VLOOKUP(jur[[#This Row],[hwycov_id]],check!$A$2:$P$26,16,FALSE)</f>
        <v>#N/A</v>
      </c>
      <c r="P1176" s="59">
        <v>1180</v>
      </c>
    </row>
    <row r="1177" spans="1:16">
      <c r="A1177" s="59">
        <v>18200</v>
      </c>
      <c r="B1177" s="59">
        <v>3</v>
      </c>
      <c r="C1177" s="59">
        <v>1</v>
      </c>
      <c r="D1177" s="59">
        <v>2</v>
      </c>
      <c r="E1177" s="59" t="s">
        <v>79</v>
      </c>
      <c r="F1177" s="59">
        <v>3</v>
      </c>
      <c r="G1177" s="59">
        <v>1</v>
      </c>
      <c r="H1177" s="59">
        <v>1</v>
      </c>
      <c r="I1177" s="59">
        <v>14</v>
      </c>
      <c r="J1177" s="59">
        <v>10080</v>
      </c>
      <c r="K1177" s="78">
        <f>VLOOKUP(jur[[#This Row],[hwycov_id]],cnf[],10,FALSE)</f>
        <v>10080</v>
      </c>
      <c r="L1177" s="229">
        <f t="shared" si="54"/>
        <v>0</v>
      </c>
      <c r="M1177" s="228">
        <f t="shared" si="55"/>
        <v>0</v>
      </c>
      <c r="N1177" s="228">
        <f t="shared" si="56"/>
        <v>0</v>
      </c>
      <c r="O1177" s="59" t="e">
        <f>VLOOKUP(jur[[#This Row],[hwycov_id]],check!$A$2:$P$26,16,FALSE)</f>
        <v>#N/A</v>
      </c>
      <c r="P1177" s="59">
        <v>1181</v>
      </c>
    </row>
    <row r="1178" spans="1:16">
      <c r="A1178" s="59">
        <v>10874</v>
      </c>
      <c r="B1178" s="59">
        <v>9</v>
      </c>
      <c r="C1178" s="59">
        <v>1</v>
      </c>
      <c r="D1178" s="59">
        <v>1</v>
      </c>
      <c r="E1178" s="59" t="s">
        <v>78</v>
      </c>
      <c r="F1178" s="59">
        <v>2</v>
      </c>
      <c r="G1178" s="59">
        <v>1</v>
      </c>
      <c r="H1178" s="59">
        <v>3</v>
      </c>
      <c r="I1178" s="59">
        <v>14</v>
      </c>
      <c r="J1178" s="59">
        <v>10096</v>
      </c>
      <c r="K1178" s="78">
        <f>VLOOKUP(jur[[#This Row],[hwycov_id]],cnf[],10,FALSE)</f>
        <v>10096</v>
      </c>
      <c r="L1178" s="229">
        <f t="shared" si="54"/>
        <v>0</v>
      </c>
      <c r="M1178" s="228">
        <f t="shared" si="55"/>
        <v>0</v>
      </c>
      <c r="N1178" s="228">
        <f t="shared" si="56"/>
        <v>0</v>
      </c>
      <c r="O1178" s="59" t="e">
        <f>VLOOKUP(jur[[#This Row],[hwycov_id]],check!$A$2:$P$26,16,FALSE)</f>
        <v>#N/A</v>
      </c>
      <c r="P1178" s="59">
        <v>1182</v>
      </c>
    </row>
    <row r="1179" spans="1:16">
      <c r="A1179" s="59">
        <v>18644</v>
      </c>
      <c r="B1179" s="59">
        <v>3</v>
      </c>
      <c r="C1179" s="59">
        <v>1</v>
      </c>
      <c r="D1179" s="59">
        <v>1</v>
      </c>
      <c r="E1179" s="59" t="s">
        <v>79</v>
      </c>
      <c r="F1179" s="59">
        <v>3</v>
      </c>
      <c r="G1179" s="59">
        <v>1</v>
      </c>
      <c r="H1179" s="59">
        <v>1</v>
      </c>
      <c r="I1179" s="59">
        <v>14</v>
      </c>
      <c r="J1179" s="59">
        <v>10098</v>
      </c>
      <c r="K1179" s="78">
        <f>VLOOKUP(jur[[#This Row],[hwycov_id]],cnf[],10,FALSE)</f>
        <v>10098</v>
      </c>
      <c r="L1179" s="229">
        <f t="shared" si="54"/>
        <v>0</v>
      </c>
      <c r="M1179" s="228">
        <f t="shared" si="55"/>
        <v>0</v>
      </c>
      <c r="N1179" s="228">
        <f t="shared" si="56"/>
        <v>0</v>
      </c>
      <c r="O1179" s="59" t="e">
        <f>VLOOKUP(jur[[#This Row],[hwycov_id]],check!$A$2:$P$26,16,FALSE)</f>
        <v>#N/A</v>
      </c>
      <c r="P1179" s="59">
        <v>1183</v>
      </c>
    </row>
    <row r="1180" spans="1:16">
      <c r="A1180" s="59">
        <v>14169</v>
      </c>
      <c r="B1180" s="59">
        <v>4</v>
      </c>
      <c r="C1180" s="59">
        <v>1</v>
      </c>
      <c r="D1180" s="59">
        <v>2</v>
      </c>
      <c r="E1180" s="59" t="s">
        <v>79</v>
      </c>
      <c r="F1180" s="59">
        <v>4</v>
      </c>
      <c r="G1180" s="59">
        <v>1</v>
      </c>
      <c r="H1180" s="59">
        <v>2</v>
      </c>
      <c r="I1180" s="59">
        <v>14</v>
      </c>
      <c r="J1180" s="59">
        <v>10111</v>
      </c>
      <c r="K1180" s="78">
        <f>VLOOKUP(jur[[#This Row],[hwycov_id]],cnf[],10,FALSE)</f>
        <v>10111</v>
      </c>
      <c r="L1180" s="229">
        <f t="shared" si="54"/>
        <v>0</v>
      </c>
      <c r="M1180" s="228">
        <f t="shared" si="55"/>
        <v>0</v>
      </c>
      <c r="N1180" s="228">
        <f t="shared" si="56"/>
        <v>0</v>
      </c>
      <c r="O1180" s="59" t="e">
        <f>VLOOKUP(jur[[#This Row],[hwycov_id]],check!$A$2:$P$26,16,FALSE)</f>
        <v>#N/A</v>
      </c>
      <c r="P1180" s="59">
        <v>1184</v>
      </c>
    </row>
    <row r="1181" spans="1:16">
      <c r="A1181" s="59">
        <v>9719</v>
      </c>
      <c r="B1181" s="59">
        <v>3</v>
      </c>
      <c r="C1181" s="59">
        <v>1</v>
      </c>
      <c r="D1181" s="59">
        <v>2</v>
      </c>
      <c r="E1181" s="59" t="s">
        <v>79</v>
      </c>
      <c r="F1181" s="59">
        <v>3</v>
      </c>
      <c r="G1181" s="59">
        <v>1</v>
      </c>
      <c r="H1181" s="59">
        <v>3</v>
      </c>
      <c r="I1181" s="59">
        <v>14</v>
      </c>
      <c r="J1181" s="59">
        <v>10177</v>
      </c>
      <c r="K1181" s="78">
        <f>VLOOKUP(jur[[#This Row],[hwycov_id]],cnf[],10,FALSE)</f>
        <v>10177</v>
      </c>
      <c r="L1181" s="229">
        <f t="shared" si="54"/>
        <v>0</v>
      </c>
      <c r="M1181" s="228">
        <f t="shared" si="55"/>
        <v>0</v>
      </c>
      <c r="N1181" s="228">
        <f t="shared" si="56"/>
        <v>0</v>
      </c>
      <c r="O1181" s="59" t="e">
        <f>VLOOKUP(jur[[#This Row],[hwycov_id]],check!$A$2:$P$26,16,FALSE)</f>
        <v>#N/A</v>
      </c>
      <c r="P1181" s="59">
        <v>1185</v>
      </c>
    </row>
    <row r="1182" spans="1:16">
      <c r="A1182" s="59">
        <v>6308</v>
      </c>
      <c r="B1182" s="59">
        <v>5</v>
      </c>
      <c r="C1182" s="59">
        <v>1</v>
      </c>
      <c r="D1182" s="59">
        <v>2</v>
      </c>
      <c r="E1182" s="59" t="s">
        <v>79</v>
      </c>
      <c r="F1182" s="59">
        <v>4</v>
      </c>
      <c r="G1182" s="59">
        <v>1</v>
      </c>
      <c r="H1182" s="59">
        <v>3</v>
      </c>
      <c r="I1182" s="59">
        <v>14</v>
      </c>
      <c r="J1182" s="59">
        <v>10204</v>
      </c>
      <c r="K1182" s="78">
        <f>VLOOKUP(jur[[#This Row],[hwycov_id]],cnf[],10,FALSE)</f>
        <v>10204</v>
      </c>
      <c r="L1182" s="229">
        <f t="shared" si="54"/>
        <v>0</v>
      </c>
      <c r="M1182" s="228">
        <f t="shared" si="55"/>
        <v>0</v>
      </c>
      <c r="N1182" s="228">
        <f t="shared" si="56"/>
        <v>0</v>
      </c>
      <c r="O1182" s="59" t="e">
        <f>VLOOKUP(jur[[#This Row],[hwycov_id]],check!$A$2:$P$26,16,FALSE)</f>
        <v>#N/A</v>
      </c>
      <c r="P1182" s="59">
        <v>1186</v>
      </c>
    </row>
    <row r="1183" spans="1:16">
      <c r="A1183" s="59">
        <v>19765</v>
      </c>
      <c r="B1183" s="59">
        <v>3</v>
      </c>
      <c r="C1183" s="59">
        <v>1</v>
      </c>
      <c r="D1183" s="59">
        <v>2</v>
      </c>
      <c r="E1183" s="59" t="s">
        <v>79</v>
      </c>
      <c r="F1183" s="59">
        <v>3</v>
      </c>
      <c r="G1183" s="59">
        <v>1</v>
      </c>
      <c r="H1183" s="59">
        <v>2</v>
      </c>
      <c r="I1183" s="59">
        <v>14</v>
      </c>
      <c r="J1183" s="59">
        <v>10219</v>
      </c>
      <c r="K1183" s="78">
        <f>VLOOKUP(jur[[#This Row],[hwycov_id]],cnf[],10,FALSE)</f>
        <v>10219</v>
      </c>
      <c r="L1183" s="229">
        <f t="shared" si="54"/>
        <v>0</v>
      </c>
      <c r="M1183" s="228">
        <f t="shared" si="55"/>
        <v>0</v>
      </c>
      <c r="N1183" s="228">
        <f t="shared" si="56"/>
        <v>0</v>
      </c>
      <c r="O1183" s="59" t="e">
        <f>VLOOKUP(jur[[#This Row],[hwycov_id]],check!$A$2:$P$26,16,FALSE)</f>
        <v>#N/A</v>
      </c>
      <c r="P1183" s="59">
        <v>1187</v>
      </c>
    </row>
    <row r="1184" spans="1:16">
      <c r="A1184" s="59">
        <v>14630</v>
      </c>
      <c r="B1184" s="59">
        <v>9</v>
      </c>
      <c r="C1184" s="59">
        <v>1</v>
      </c>
      <c r="D1184" s="59">
        <v>1</v>
      </c>
      <c r="E1184" s="59" t="s">
        <v>78</v>
      </c>
      <c r="F1184" s="59">
        <v>2</v>
      </c>
      <c r="G1184" s="59">
        <v>1</v>
      </c>
      <c r="H1184" s="59">
        <v>3</v>
      </c>
      <c r="I1184" s="59">
        <v>14</v>
      </c>
      <c r="J1184" s="59">
        <v>10233</v>
      </c>
      <c r="K1184" s="78">
        <f>VLOOKUP(jur[[#This Row],[hwycov_id]],cnf[],10,FALSE)</f>
        <v>10233</v>
      </c>
      <c r="L1184" s="229">
        <f t="shared" si="54"/>
        <v>0</v>
      </c>
      <c r="M1184" s="228">
        <f t="shared" si="55"/>
        <v>0</v>
      </c>
      <c r="N1184" s="228">
        <f t="shared" si="56"/>
        <v>0</v>
      </c>
      <c r="O1184" s="59" t="e">
        <f>VLOOKUP(jur[[#This Row],[hwycov_id]],check!$A$2:$P$26,16,FALSE)</f>
        <v>#N/A</v>
      </c>
      <c r="P1184" s="59">
        <v>1188</v>
      </c>
    </row>
    <row r="1185" spans="1:16">
      <c r="A1185" s="59">
        <v>12909</v>
      </c>
      <c r="B1185" s="59">
        <v>3</v>
      </c>
      <c r="C1185" s="59">
        <v>1</v>
      </c>
      <c r="D1185" s="59">
        <v>2</v>
      </c>
      <c r="E1185" s="59" t="s">
        <v>79</v>
      </c>
      <c r="F1185" s="59">
        <v>3</v>
      </c>
      <c r="G1185" s="59">
        <v>1</v>
      </c>
      <c r="H1185" s="59">
        <v>2</v>
      </c>
      <c r="I1185" s="59">
        <v>14</v>
      </c>
      <c r="J1185" s="59">
        <v>10248</v>
      </c>
      <c r="K1185" s="78">
        <f>VLOOKUP(jur[[#This Row],[hwycov_id]],cnf[],10,FALSE)</f>
        <v>10248</v>
      </c>
      <c r="L1185" s="229">
        <f t="shared" si="54"/>
        <v>0</v>
      </c>
      <c r="M1185" s="228">
        <f t="shared" si="55"/>
        <v>0</v>
      </c>
      <c r="N1185" s="228">
        <f t="shared" si="56"/>
        <v>0</v>
      </c>
      <c r="O1185" s="59" t="e">
        <f>VLOOKUP(jur[[#This Row],[hwycov_id]],check!$A$2:$P$26,16,FALSE)</f>
        <v>#N/A</v>
      </c>
      <c r="P1185" s="59">
        <v>1189</v>
      </c>
    </row>
    <row r="1186" spans="1:16">
      <c r="A1186" s="59">
        <v>2577</v>
      </c>
      <c r="B1186" s="59">
        <v>9</v>
      </c>
      <c r="C1186" s="59">
        <v>1</v>
      </c>
      <c r="D1186" s="59">
        <v>1</v>
      </c>
      <c r="E1186" s="59" t="s">
        <v>78</v>
      </c>
      <c r="F1186" s="59">
        <v>2</v>
      </c>
      <c r="G1186" s="59">
        <v>1</v>
      </c>
      <c r="H1186" s="59">
        <v>2</v>
      </c>
      <c r="I1186" s="59">
        <v>14</v>
      </c>
      <c r="J1186" s="59">
        <v>10255</v>
      </c>
      <c r="K1186" s="78">
        <f>VLOOKUP(jur[[#This Row],[hwycov_id]],cnf[],10,FALSE)</f>
        <v>10255</v>
      </c>
      <c r="L1186" s="229">
        <f t="shared" si="54"/>
        <v>0</v>
      </c>
      <c r="M1186" s="228">
        <f t="shared" si="55"/>
        <v>0</v>
      </c>
      <c r="N1186" s="228">
        <f t="shared" si="56"/>
        <v>0</v>
      </c>
      <c r="O1186" s="59" t="e">
        <f>VLOOKUP(jur[[#This Row],[hwycov_id]],check!$A$2:$P$26,16,FALSE)</f>
        <v>#N/A</v>
      </c>
      <c r="P1186" s="59">
        <v>1190</v>
      </c>
    </row>
    <row r="1187" spans="1:16">
      <c r="A1187" s="59">
        <v>899</v>
      </c>
      <c r="B1187" s="59">
        <v>4</v>
      </c>
      <c r="C1187" s="59">
        <v>1</v>
      </c>
      <c r="D1187" s="59">
        <v>1</v>
      </c>
      <c r="E1187" s="59" t="s">
        <v>79</v>
      </c>
      <c r="F1187" s="59">
        <v>4</v>
      </c>
      <c r="G1187" s="59">
        <v>1</v>
      </c>
      <c r="H1187" s="59">
        <v>2</v>
      </c>
      <c r="I1187" s="59">
        <v>14</v>
      </c>
      <c r="J1187" s="59">
        <v>10276</v>
      </c>
      <c r="K1187" s="78">
        <f>VLOOKUP(jur[[#This Row],[hwycov_id]],cnf[],10,FALSE)</f>
        <v>10276</v>
      </c>
      <c r="L1187" s="229">
        <f t="shared" si="54"/>
        <v>0</v>
      </c>
      <c r="M1187" s="228">
        <f t="shared" si="55"/>
        <v>0</v>
      </c>
      <c r="N1187" s="228">
        <f t="shared" si="56"/>
        <v>0</v>
      </c>
      <c r="O1187" s="59" t="e">
        <f>VLOOKUP(jur[[#This Row],[hwycov_id]],check!$A$2:$P$26,16,FALSE)</f>
        <v>#N/A</v>
      </c>
      <c r="P1187" s="59">
        <v>1191</v>
      </c>
    </row>
    <row r="1188" spans="1:16">
      <c r="A1188" s="59">
        <v>1239</v>
      </c>
      <c r="B1188" s="59">
        <v>3</v>
      </c>
      <c r="C1188" s="59">
        <v>1</v>
      </c>
      <c r="D1188" s="59">
        <v>2</v>
      </c>
      <c r="E1188" s="59" t="s">
        <v>79</v>
      </c>
      <c r="F1188" s="59">
        <v>3</v>
      </c>
      <c r="G1188" s="59">
        <v>1</v>
      </c>
      <c r="H1188" s="59">
        <v>3</v>
      </c>
      <c r="I1188" s="59">
        <v>14</v>
      </c>
      <c r="J1188" s="59">
        <v>10295</v>
      </c>
      <c r="K1188" s="78">
        <f>VLOOKUP(jur[[#This Row],[hwycov_id]],cnf[],10,FALSE)</f>
        <v>10295</v>
      </c>
      <c r="L1188" s="229">
        <f t="shared" si="54"/>
        <v>0</v>
      </c>
      <c r="M1188" s="228">
        <f t="shared" si="55"/>
        <v>0</v>
      </c>
      <c r="N1188" s="228">
        <f t="shared" si="56"/>
        <v>0</v>
      </c>
      <c r="O1188" s="59" t="e">
        <f>VLOOKUP(jur[[#This Row],[hwycov_id]],check!$A$2:$P$26,16,FALSE)</f>
        <v>#N/A</v>
      </c>
      <c r="P1188" s="59">
        <v>1192</v>
      </c>
    </row>
    <row r="1189" spans="1:16">
      <c r="A1189" s="59">
        <v>6052</v>
      </c>
      <c r="B1189" s="59">
        <v>5</v>
      </c>
      <c r="C1189" s="59">
        <v>1</v>
      </c>
      <c r="D1189" s="59">
        <v>2</v>
      </c>
      <c r="E1189" s="59" t="s">
        <v>79</v>
      </c>
      <c r="F1189" s="59">
        <v>4</v>
      </c>
      <c r="G1189" s="59">
        <v>1</v>
      </c>
      <c r="H1189" s="59">
        <v>3</v>
      </c>
      <c r="I1189" s="59">
        <v>14</v>
      </c>
      <c r="J1189" s="59">
        <v>10298</v>
      </c>
      <c r="K1189" s="78">
        <f>VLOOKUP(jur[[#This Row],[hwycov_id]],cnf[],10,FALSE)</f>
        <v>10298</v>
      </c>
      <c r="L1189" s="229">
        <f t="shared" si="54"/>
        <v>0</v>
      </c>
      <c r="M1189" s="228">
        <f t="shared" si="55"/>
        <v>0</v>
      </c>
      <c r="N1189" s="228">
        <f t="shared" si="56"/>
        <v>0</v>
      </c>
      <c r="O1189" s="59" t="e">
        <f>VLOOKUP(jur[[#This Row],[hwycov_id]],check!$A$2:$P$26,16,FALSE)</f>
        <v>#N/A</v>
      </c>
      <c r="P1189" s="59">
        <v>1193</v>
      </c>
    </row>
    <row r="1190" spans="1:16">
      <c r="A1190" s="59">
        <v>10935</v>
      </c>
      <c r="B1190" s="59">
        <v>9</v>
      </c>
      <c r="C1190" s="59">
        <v>1</v>
      </c>
      <c r="D1190" s="59">
        <v>1</v>
      </c>
      <c r="E1190" s="59" t="s">
        <v>78</v>
      </c>
      <c r="F1190" s="59">
        <v>2</v>
      </c>
      <c r="G1190" s="59">
        <v>1</v>
      </c>
      <c r="H1190" s="59">
        <v>3</v>
      </c>
      <c r="I1190" s="59">
        <v>14</v>
      </c>
      <c r="J1190" s="59">
        <v>10309</v>
      </c>
      <c r="K1190" s="78">
        <f>VLOOKUP(jur[[#This Row],[hwycov_id]],cnf[],10,FALSE)</f>
        <v>10309</v>
      </c>
      <c r="L1190" s="229">
        <f t="shared" si="54"/>
        <v>0</v>
      </c>
      <c r="M1190" s="228">
        <f t="shared" si="55"/>
        <v>0</v>
      </c>
      <c r="N1190" s="228">
        <f t="shared" si="56"/>
        <v>0</v>
      </c>
      <c r="O1190" s="59" t="e">
        <f>VLOOKUP(jur[[#This Row],[hwycov_id]],check!$A$2:$P$26,16,FALSE)</f>
        <v>#N/A</v>
      </c>
      <c r="P1190" s="59">
        <v>1194</v>
      </c>
    </row>
    <row r="1191" spans="1:16">
      <c r="A1191" s="59">
        <v>9305</v>
      </c>
      <c r="B1191" s="59">
        <v>3</v>
      </c>
      <c r="C1191" s="59">
        <v>1</v>
      </c>
      <c r="D1191" s="59">
        <v>2</v>
      </c>
      <c r="E1191" s="59" t="s">
        <v>79</v>
      </c>
      <c r="F1191" s="59">
        <v>3</v>
      </c>
      <c r="G1191" s="59">
        <v>1</v>
      </c>
      <c r="H1191" s="59">
        <v>3</v>
      </c>
      <c r="I1191" s="59">
        <v>14</v>
      </c>
      <c r="J1191" s="59">
        <v>10337</v>
      </c>
      <c r="K1191" s="78">
        <f>VLOOKUP(jur[[#This Row],[hwycov_id]],cnf[],10,FALSE)</f>
        <v>10337</v>
      </c>
      <c r="L1191" s="229">
        <f t="shared" si="54"/>
        <v>0</v>
      </c>
      <c r="M1191" s="228">
        <f t="shared" si="55"/>
        <v>0</v>
      </c>
      <c r="N1191" s="228">
        <f t="shared" si="56"/>
        <v>0</v>
      </c>
      <c r="O1191" s="59" t="e">
        <f>VLOOKUP(jur[[#This Row],[hwycov_id]],check!$A$2:$P$26,16,FALSE)</f>
        <v>#N/A</v>
      </c>
      <c r="P1191" s="59">
        <v>1195</v>
      </c>
    </row>
    <row r="1192" spans="1:16">
      <c r="A1192" s="59">
        <v>11006</v>
      </c>
      <c r="B1192" s="59">
        <v>9</v>
      </c>
      <c r="C1192" s="59">
        <v>1</v>
      </c>
      <c r="D1192" s="59">
        <v>1</v>
      </c>
      <c r="E1192" s="59" t="s">
        <v>78</v>
      </c>
      <c r="F1192" s="59">
        <v>2</v>
      </c>
      <c r="G1192" s="59">
        <v>1</v>
      </c>
      <c r="H1192" s="59">
        <v>3</v>
      </c>
      <c r="I1192" s="59">
        <v>14</v>
      </c>
      <c r="J1192" s="59">
        <v>10376</v>
      </c>
      <c r="K1192" s="78">
        <f>VLOOKUP(jur[[#This Row],[hwycov_id]],cnf[],10,FALSE)</f>
        <v>10376</v>
      </c>
      <c r="L1192" s="229">
        <f t="shared" si="54"/>
        <v>0</v>
      </c>
      <c r="M1192" s="228">
        <f t="shared" si="55"/>
        <v>0</v>
      </c>
      <c r="N1192" s="228">
        <f t="shared" si="56"/>
        <v>0</v>
      </c>
      <c r="O1192" s="59" t="e">
        <f>VLOOKUP(jur[[#This Row],[hwycov_id]],check!$A$2:$P$26,16,FALSE)</f>
        <v>#N/A</v>
      </c>
      <c r="P1192" s="59">
        <v>1196</v>
      </c>
    </row>
    <row r="1193" spans="1:16">
      <c r="A1193" s="59">
        <v>18349</v>
      </c>
      <c r="B1193" s="59">
        <v>3</v>
      </c>
      <c r="C1193" s="59">
        <v>1</v>
      </c>
      <c r="D1193" s="59">
        <v>1</v>
      </c>
      <c r="E1193" s="59" t="s">
        <v>79</v>
      </c>
      <c r="F1193" s="59">
        <v>3</v>
      </c>
      <c r="G1193" s="59">
        <v>1</v>
      </c>
      <c r="H1193" s="59">
        <v>1</v>
      </c>
      <c r="I1193" s="59">
        <v>14</v>
      </c>
      <c r="J1193" s="59">
        <v>10399</v>
      </c>
      <c r="K1193" s="78">
        <f>VLOOKUP(jur[[#This Row],[hwycov_id]],cnf[],10,FALSE)</f>
        <v>10399</v>
      </c>
      <c r="L1193" s="229">
        <f t="shared" si="54"/>
        <v>0</v>
      </c>
      <c r="M1193" s="228">
        <f t="shared" si="55"/>
        <v>0</v>
      </c>
      <c r="N1193" s="228">
        <f t="shared" si="56"/>
        <v>0</v>
      </c>
      <c r="O1193" s="59" t="e">
        <f>VLOOKUP(jur[[#This Row],[hwycov_id]],check!$A$2:$P$26,16,FALSE)</f>
        <v>#N/A</v>
      </c>
      <c r="P1193" s="59">
        <v>1197</v>
      </c>
    </row>
    <row r="1194" spans="1:16">
      <c r="A1194" s="59">
        <v>29565</v>
      </c>
      <c r="B1194" s="59">
        <v>1</v>
      </c>
      <c r="C1194" s="59">
        <v>2</v>
      </c>
      <c r="D1194" s="59">
        <v>1</v>
      </c>
      <c r="E1194" s="59" t="s">
        <v>78</v>
      </c>
      <c r="F1194" s="59">
        <v>1</v>
      </c>
      <c r="G1194" s="59">
        <v>1</v>
      </c>
      <c r="H1194" s="59">
        <v>3</v>
      </c>
      <c r="I1194" s="59">
        <v>14</v>
      </c>
      <c r="J1194" s="59">
        <v>10402</v>
      </c>
      <c r="K1194" s="78">
        <f>VLOOKUP(jur[[#This Row],[hwycov_id]],cnf[],10,FALSE)</f>
        <v>10402</v>
      </c>
      <c r="L1194" s="229">
        <f t="shared" si="54"/>
        <v>0</v>
      </c>
      <c r="M1194" s="228">
        <f t="shared" si="55"/>
        <v>0</v>
      </c>
      <c r="N1194" s="228">
        <f t="shared" si="56"/>
        <v>0</v>
      </c>
      <c r="O1194" s="59" t="e">
        <f>VLOOKUP(jur[[#This Row],[hwycov_id]],check!$A$2:$P$26,16,FALSE)</f>
        <v>#N/A</v>
      </c>
      <c r="P1194" s="59">
        <v>1198</v>
      </c>
    </row>
    <row r="1195" spans="1:16">
      <c r="A1195" s="59">
        <v>10954</v>
      </c>
      <c r="B1195" s="59">
        <v>9</v>
      </c>
      <c r="C1195" s="59">
        <v>1</v>
      </c>
      <c r="D1195" s="59">
        <v>1</v>
      </c>
      <c r="E1195" s="59" t="s">
        <v>78</v>
      </c>
      <c r="F1195" s="59">
        <v>2</v>
      </c>
      <c r="G1195" s="59">
        <v>1</v>
      </c>
      <c r="H1195" s="59">
        <v>3</v>
      </c>
      <c r="I1195" s="59">
        <v>14</v>
      </c>
      <c r="J1195" s="59">
        <v>10421</v>
      </c>
      <c r="K1195" s="78">
        <f>VLOOKUP(jur[[#This Row],[hwycov_id]],cnf[],10,FALSE)</f>
        <v>10421</v>
      </c>
      <c r="L1195" s="229">
        <f t="shared" si="54"/>
        <v>0</v>
      </c>
      <c r="M1195" s="228">
        <f t="shared" si="55"/>
        <v>0</v>
      </c>
      <c r="N1195" s="228">
        <f t="shared" si="56"/>
        <v>0</v>
      </c>
      <c r="O1195" s="59" t="e">
        <f>VLOOKUP(jur[[#This Row],[hwycov_id]],check!$A$2:$P$26,16,FALSE)</f>
        <v>#N/A</v>
      </c>
      <c r="P1195" s="59">
        <v>1199</v>
      </c>
    </row>
    <row r="1196" spans="1:16">
      <c r="A1196" s="59">
        <v>15051</v>
      </c>
      <c r="B1196" s="59">
        <v>3</v>
      </c>
      <c r="C1196" s="59">
        <v>1</v>
      </c>
      <c r="D1196" s="59">
        <v>2</v>
      </c>
      <c r="E1196" s="59" t="s">
        <v>79</v>
      </c>
      <c r="F1196" s="59">
        <v>3</v>
      </c>
      <c r="G1196" s="59">
        <v>1</v>
      </c>
      <c r="H1196" s="59">
        <v>3</v>
      </c>
      <c r="I1196" s="59">
        <v>14</v>
      </c>
      <c r="J1196" s="59">
        <v>10437</v>
      </c>
      <c r="K1196" s="78">
        <f>VLOOKUP(jur[[#This Row],[hwycov_id]],cnf[],10,FALSE)</f>
        <v>10437</v>
      </c>
      <c r="L1196" s="229">
        <f t="shared" si="54"/>
        <v>0</v>
      </c>
      <c r="M1196" s="228">
        <f t="shared" si="55"/>
        <v>0</v>
      </c>
      <c r="N1196" s="228">
        <f t="shared" si="56"/>
        <v>0</v>
      </c>
      <c r="O1196" s="59" t="e">
        <f>VLOOKUP(jur[[#This Row],[hwycov_id]],check!$A$2:$P$26,16,FALSE)</f>
        <v>#N/A</v>
      </c>
      <c r="P1196" s="59">
        <v>1200</v>
      </c>
    </row>
    <row r="1197" spans="1:16">
      <c r="A1197" s="59">
        <v>17457</v>
      </c>
      <c r="B1197" s="59">
        <v>3</v>
      </c>
      <c r="C1197" s="59">
        <v>1</v>
      </c>
      <c r="D1197" s="59">
        <v>2</v>
      </c>
      <c r="E1197" s="59" t="s">
        <v>79</v>
      </c>
      <c r="F1197" s="59">
        <v>3</v>
      </c>
      <c r="G1197" s="59">
        <v>1</v>
      </c>
      <c r="H1197" s="59">
        <v>3</v>
      </c>
      <c r="I1197" s="59">
        <v>14</v>
      </c>
      <c r="J1197" s="59">
        <v>10442</v>
      </c>
      <c r="K1197" s="78">
        <f>VLOOKUP(jur[[#This Row],[hwycov_id]],cnf[],10,FALSE)</f>
        <v>10442</v>
      </c>
      <c r="L1197" s="229">
        <f t="shared" si="54"/>
        <v>0</v>
      </c>
      <c r="M1197" s="228">
        <f t="shared" si="55"/>
        <v>0</v>
      </c>
      <c r="N1197" s="228">
        <f t="shared" si="56"/>
        <v>0</v>
      </c>
      <c r="O1197" s="59" t="e">
        <f>VLOOKUP(jur[[#This Row],[hwycov_id]],check!$A$2:$P$26,16,FALSE)</f>
        <v>#N/A</v>
      </c>
      <c r="P1197" s="59">
        <v>1201</v>
      </c>
    </row>
    <row r="1198" spans="1:16">
      <c r="A1198" s="59">
        <v>18355</v>
      </c>
      <c r="B1198" s="59">
        <v>3</v>
      </c>
      <c r="C1198" s="59">
        <v>1</v>
      </c>
      <c r="D1198" s="59">
        <v>1</v>
      </c>
      <c r="E1198" s="59" t="s">
        <v>82</v>
      </c>
      <c r="F1198" s="59">
        <v>3</v>
      </c>
      <c r="G1198" s="59">
        <v>1</v>
      </c>
      <c r="H1198" s="59">
        <v>1</v>
      </c>
      <c r="I1198" s="59">
        <v>14</v>
      </c>
      <c r="J1198" s="59">
        <v>10454</v>
      </c>
      <c r="K1198" s="78">
        <f>VLOOKUP(jur[[#This Row],[hwycov_id]],cnf[],10,FALSE)</f>
        <v>10454</v>
      </c>
      <c r="L1198" s="229">
        <f t="shared" si="54"/>
        <v>0</v>
      </c>
      <c r="M1198" s="228">
        <f t="shared" si="55"/>
        <v>0</v>
      </c>
      <c r="N1198" s="228">
        <f t="shared" si="56"/>
        <v>0</v>
      </c>
      <c r="O1198" s="59" t="e">
        <f>VLOOKUP(jur[[#This Row],[hwycov_id]],check!$A$2:$P$26,16,FALSE)</f>
        <v>#N/A</v>
      </c>
      <c r="P1198" s="59">
        <v>1202</v>
      </c>
    </row>
    <row r="1199" spans="1:16">
      <c r="A1199" s="59">
        <v>2932</v>
      </c>
      <c r="B1199" s="59">
        <v>5</v>
      </c>
      <c r="C1199" s="59">
        <v>1</v>
      </c>
      <c r="D1199" s="59">
        <v>2</v>
      </c>
      <c r="E1199" s="59" t="s">
        <v>79</v>
      </c>
      <c r="F1199" s="59">
        <v>4</v>
      </c>
      <c r="G1199" s="59">
        <v>1</v>
      </c>
      <c r="H1199" s="59">
        <v>3</v>
      </c>
      <c r="I1199" s="59">
        <v>14</v>
      </c>
      <c r="J1199" s="59">
        <v>10469</v>
      </c>
      <c r="K1199" s="78">
        <f>VLOOKUP(jur[[#This Row],[hwycov_id]],cnf[],10,FALSE)</f>
        <v>10469</v>
      </c>
      <c r="L1199" s="229">
        <f t="shared" si="54"/>
        <v>0</v>
      </c>
      <c r="M1199" s="228">
        <f t="shared" si="55"/>
        <v>0</v>
      </c>
      <c r="N1199" s="228">
        <f t="shared" si="56"/>
        <v>0</v>
      </c>
      <c r="O1199" s="59" t="e">
        <f>VLOOKUP(jur[[#This Row],[hwycov_id]],check!$A$2:$P$26,16,FALSE)</f>
        <v>#N/A</v>
      </c>
      <c r="P1199" s="59">
        <v>1203</v>
      </c>
    </row>
    <row r="1200" spans="1:16">
      <c r="A1200" s="59">
        <v>3886</v>
      </c>
      <c r="B1200" s="59">
        <v>3</v>
      </c>
      <c r="C1200" s="59">
        <v>1</v>
      </c>
      <c r="D1200" s="59">
        <v>2</v>
      </c>
      <c r="E1200" s="59" t="s">
        <v>79</v>
      </c>
      <c r="F1200" s="59">
        <v>3</v>
      </c>
      <c r="G1200" s="59">
        <v>1</v>
      </c>
      <c r="H1200" s="59">
        <v>3</v>
      </c>
      <c r="I1200" s="59">
        <v>14</v>
      </c>
      <c r="J1200" s="59">
        <v>10558</v>
      </c>
      <c r="K1200" s="78">
        <f>VLOOKUP(jur[[#This Row],[hwycov_id]],cnf[],10,FALSE)</f>
        <v>10558</v>
      </c>
      <c r="L1200" s="229">
        <f t="shared" si="54"/>
        <v>0</v>
      </c>
      <c r="M1200" s="228">
        <f t="shared" si="55"/>
        <v>0</v>
      </c>
      <c r="N1200" s="228">
        <f t="shared" si="56"/>
        <v>0</v>
      </c>
      <c r="O1200" s="59" t="e">
        <f>VLOOKUP(jur[[#This Row],[hwycov_id]],check!$A$2:$P$26,16,FALSE)</f>
        <v>#N/A</v>
      </c>
      <c r="P1200" s="59">
        <v>1204</v>
      </c>
    </row>
    <row r="1201" spans="1:16">
      <c r="A1201" s="59">
        <v>18531</v>
      </c>
      <c r="B1201" s="59">
        <v>4</v>
      </c>
      <c r="C1201" s="59">
        <v>1</v>
      </c>
      <c r="D1201" s="59">
        <v>2</v>
      </c>
      <c r="E1201" s="59" t="s">
        <v>79</v>
      </c>
      <c r="F1201" s="59">
        <v>4</v>
      </c>
      <c r="G1201" s="59">
        <v>1</v>
      </c>
      <c r="H1201" s="59">
        <v>1</v>
      </c>
      <c r="I1201" s="59">
        <v>14</v>
      </c>
      <c r="J1201" s="59">
        <v>10590</v>
      </c>
      <c r="K1201" s="78">
        <f>VLOOKUP(jur[[#This Row],[hwycov_id]],cnf[],10,FALSE)</f>
        <v>10590</v>
      </c>
      <c r="L1201" s="229">
        <f t="shared" si="54"/>
        <v>0</v>
      </c>
      <c r="M1201" s="228">
        <f t="shared" si="55"/>
        <v>0</v>
      </c>
      <c r="N1201" s="228">
        <f t="shared" si="56"/>
        <v>0</v>
      </c>
      <c r="O1201" s="59" t="e">
        <f>VLOOKUP(jur[[#This Row],[hwycov_id]],check!$A$2:$P$26,16,FALSE)</f>
        <v>#N/A</v>
      </c>
      <c r="P1201" s="59">
        <v>1205</v>
      </c>
    </row>
    <row r="1202" spans="1:16">
      <c r="A1202" s="59">
        <v>627</v>
      </c>
      <c r="B1202" s="59">
        <v>9</v>
      </c>
      <c r="C1202" s="59">
        <v>1</v>
      </c>
      <c r="D1202" s="59">
        <v>1</v>
      </c>
      <c r="E1202" s="59" t="s">
        <v>78</v>
      </c>
      <c r="F1202" s="59">
        <v>2</v>
      </c>
      <c r="G1202" s="59">
        <v>1</v>
      </c>
      <c r="H1202" s="59">
        <v>3</v>
      </c>
      <c r="I1202" s="59">
        <v>14</v>
      </c>
      <c r="J1202" s="59">
        <v>10633</v>
      </c>
      <c r="K1202" s="78">
        <f>VLOOKUP(jur[[#This Row],[hwycov_id]],cnf[],10,FALSE)</f>
        <v>10633</v>
      </c>
      <c r="L1202" s="229">
        <f t="shared" si="54"/>
        <v>0</v>
      </c>
      <c r="M1202" s="228">
        <f t="shared" si="55"/>
        <v>0</v>
      </c>
      <c r="N1202" s="228">
        <f t="shared" si="56"/>
        <v>0</v>
      </c>
      <c r="O1202" s="59" t="e">
        <f>VLOOKUP(jur[[#This Row],[hwycov_id]],check!$A$2:$P$26,16,FALSE)</f>
        <v>#N/A</v>
      </c>
      <c r="P1202" s="59">
        <v>1206</v>
      </c>
    </row>
    <row r="1203" spans="1:16">
      <c r="A1203" s="59">
        <v>28674</v>
      </c>
      <c r="B1203" s="59">
        <v>9</v>
      </c>
      <c r="C1203" s="59">
        <v>1</v>
      </c>
      <c r="D1203" s="59">
        <v>1</v>
      </c>
      <c r="E1203" s="59" t="s">
        <v>78</v>
      </c>
      <c r="F1203" s="59">
        <v>2</v>
      </c>
      <c r="G1203" s="59">
        <v>1</v>
      </c>
      <c r="H1203" s="59">
        <v>2</v>
      </c>
      <c r="I1203" s="59">
        <v>14</v>
      </c>
      <c r="J1203" s="59">
        <v>10706</v>
      </c>
      <c r="K1203" s="78">
        <f>VLOOKUP(jur[[#This Row],[hwycov_id]],cnf[],10,FALSE)</f>
        <v>10706</v>
      </c>
      <c r="L1203" s="229">
        <f t="shared" si="54"/>
        <v>0</v>
      </c>
      <c r="M1203" s="228">
        <f t="shared" si="55"/>
        <v>0</v>
      </c>
      <c r="N1203" s="228">
        <f t="shared" si="56"/>
        <v>0</v>
      </c>
      <c r="O1203" s="59" t="e">
        <f>VLOOKUP(jur[[#This Row],[hwycov_id]],check!$A$2:$P$26,16,FALSE)</f>
        <v>#N/A</v>
      </c>
      <c r="P1203" s="59">
        <v>1207</v>
      </c>
    </row>
    <row r="1204" spans="1:16">
      <c r="A1204" s="59">
        <v>27400</v>
      </c>
      <c r="B1204" s="59">
        <v>9</v>
      </c>
      <c r="C1204" s="59">
        <v>1</v>
      </c>
      <c r="D1204" s="59">
        <v>1</v>
      </c>
      <c r="E1204" s="59" t="s">
        <v>78</v>
      </c>
      <c r="F1204" s="59">
        <v>2</v>
      </c>
      <c r="G1204" s="59">
        <v>1</v>
      </c>
      <c r="H1204" s="59">
        <v>3</v>
      </c>
      <c r="I1204" s="59">
        <v>14</v>
      </c>
      <c r="J1204" s="59">
        <v>10709</v>
      </c>
      <c r="K1204" s="78">
        <f>VLOOKUP(jur[[#This Row],[hwycov_id]],cnf[],10,FALSE)</f>
        <v>10709</v>
      </c>
      <c r="L1204" s="229">
        <f t="shared" si="54"/>
        <v>0</v>
      </c>
      <c r="M1204" s="228">
        <f t="shared" si="55"/>
        <v>0</v>
      </c>
      <c r="N1204" s="228">
        <f t="shared" si="56"/>
        <v>0</v>
      </c>
      <c r="O1204" s="59" t="e">
        <f>VLOOKUP(jur[[#This Row],[hwycov_id]],check!$A$2:$P$26,16,FALSE)</f>
        <v>#N/A</v>
      </c>
      <c r="P1204" s="59">
        <v>1208</v>
      </c>
    </row>
    <row r="1205" spans="1:16">
      <c r="A1205" s="59">
        <v>17764</v>
      </c>
      <c r="B1205" s="59">
        <v>3</v>
      </c>
      <c r="C1205" s="59">
        <v>1</v>
      </c>
      <c r="D1205" s="59">
        <v>2</v>
      </c>
      <c r="E1205" s="59" t="s">
        <v>79</v>
      </c>
      <c r="F1205" s="59">
        <v>3</v>
      </c>
      <c r="G1205" s="59">
        <v>1</v>
      </c>
      <c r="H1205" s="59">
        <v>2</v>
      </c>
      <c r="I1205" s="59">
        <v>14</v>
      </c>
      <c r="J1205" s="59">
        <v>10737</v>
      </c>
      <c r="K1205" s="78">
        <f>VLOOKUP(jur[[#This Row],[hwycov_id]],cnf[],10,FALSE)</f>
        <v>10737</v>
      </c>
      <c r="L1205" s="229">
        <f t="shared" si="54"/>
        <v>0</v>
      </c>
      <c r="M1205" s="228">
        <f t="shared" si="55"/>
        <v>0</v>
      </c>
      <c r="N1205" s="228">
        <f t="shared" si="56"/>
        <v>0</v>
      </c>
      <c r="O1205" s="59" t="e">
        <f>VLOOKUP(jur[[#This Row],[hwycov_id]],check!$A$2:$P$26,16,FALSE)</f>
        <v>#N/A</v>
      </c>
      <c r="P1205" s="59">
        <v>1209</v>
      </c>
    </row>
    <row r="1206" spans="1:16">
      <c r="A1206" s="59">
        <v>15778</v>
      </c>
      <c r="B1206" s="59">
        <v>9</v>
      </c>
      <c r="C1206" s="59">
        <v>1</v>
      </c>
      <c r="D1206" s="59">
        <v>1</v>
      </c>
      <c r="E1206" s="59" t="s">
        <v>78</v>
      </c>
      <c r="F1206" s="59">
        <v>2</v>
      </c>
      <c r="G1206" s="59">
        <v>1</v>
      </c>
      <c r="H1206" s="59">
        <v>3</v>
      </c>
      <c r="I1206" s="59">
        <v>14</v>
      </c>
      <c r="J1206" s="59">
        <v>10739</v>
      </c>
      <c r="K1206" s="78">
        <f>VLOOKUP(jur[[#This Row],[hwycov_id]],cnf[],10,FALSE)</f>
        <v>10739</v>
      </c>
      <c r="L1206" s="229">
        <f t="shared" si="54"/>
        <v>0</v>
      </c>
      <c r="M1206" s="228">
        <f t="shared" si="55"/>
        <v>0</v>
      </c>
      <c r="N1206" s="228">
        <f t="shared" si="56"/>
        <v>0</v>
      </c>
      <c r="O1206" s="59" t="e">
        <f>VLOOKUP(jur[[#This Row],[hwycov_id]],check!$A$2:$P$26,16,FALSE)</f>
        <v>#N/A</v>
      </c>
      <c r="P1206" s="59">
        <v>1210</v>
      </c>
    </row>
    <row r="1207" spans="1:16">
      <c r="A1207" s="59">
        <v>14656</v>
      </c>
      <c r="B1207" s="59">
        <v>9</v>
      </c>
      <c r="C1207" s="59">
        <v>1</v>
      </c>
      <c r="D1207" s="59">
        <v>1</v>
      </c>
      <c r="E1207" s="59" t="s">
        <v>78</v>
      </c>
      <c r="F1207" s="59">
        <v>2</v>
      </c>
      <c r="G1207" s="59">
        <v>1</v>
      </c>
      <c r="H1207" s="59">
        <v>3</v>
      </c>
      <c r="I1207" s="59">
        <v>14</v>
      </c>
      <c r="J1207" s="59">
        <v>10758</v>
      </c>
      <c r="K1207" s="78">
        <f>VLOOKUP(jur[[#This Row],[hwycov_id]],cnf[],10,FALSE)</f>
        <v>10758</v>
      </c>
      <c r="L1207" s="229">
        <f t="shared" si="54"/>
        <v>0</v>
      </c>
      <c r="M1207" s="228">
        <f t="shared" si="55"/>
        <v>0</v>
      </c>
      <c r="N1207" s="228">
        <f t="shared" si="56"/>
        <v>0</v>
      </c>
      <c r="O1207" s="59" t="e">
        <f>VLOOKUP(jur[[#This Row],[hwycov_id]],check!$A$2:$P$26,16,FALSE)</f>
        <v>#N/A</v>
      </c>
      <c r="P1207" s="59">
        <v>1211</v>
      </c>
    </row>
    <row r="1208" spans="1:16">
      <c r="A1208" s="59">
        <v>10281</v>
      </c>
      <c r="B1208" s="59">
        <v>3</v>
      </c>
      <c r="C1208" s="59">
        <v>1</v>
      </c>
      <c r="D1208" s="59">
        <v>2</v>
      </c>
      <c r="E1208" s="59" t="s">
        <v>79</v>
      </c>
      <c r="F1208" s="59">
        <v>3</v>
      </c>
      <c r="G1208" s="59">
        <v>1</v>
      </c>
      <c r="H1208" s="59">
        <v>4</v>
      </c>
      <c r="I1208" s="59">
        <v>14</v>
      </c>
      <c r="J1208" s="59">
        <v>10791</v>
      </c>
      <c r="K1208" s="78">
        <f>VLOOKUP(jur[[#This Row],[hwycov_id]],cnf[],10,FALSE)</f>
        <v>10791</v>
      </c>
      <c r="L1208" s="229">
        <f t="shared" si="54"/>
        <v>0</v>
      </c>
      <c r="M1208" s="228">
        <f t="shared" si="55"/>
        <v>0</v>
      </c>
      <c r="N1208" s="228">
        <f t="shared" si="56"/>
        <v>0</v>
      </c>
      <c r="O1208" s="59" t="e">
        <f>VLOOKUP(jur[[#This Row],[hwycov_id]],check!$A$2:$P$26,16,FALSE)</f>
        <v>#N/A</v>
      </c>
      <c r="P1208" s="59">
        <v>1212</v>
      </c>
    </row>
    <row r="1209" spans="1:16">
      <c r="A1209" s="59">
        <v>15004</v>
      </c>
      <c r="B1209" s="59">
        <v>3</v>
      </c>
      <c r="C1209" s="59">
        <v>1</v>
      </c>
      <c r="D1209" s="59">
        <v>2</v>
      </c>
      <c r="E1209" s="59" t="s">
        <v>79</v>
      </c>
      <c r="F1209" s="59">
        <v>3</v>
      </c>
      <c r="G1209" s="59">
        <v>1</v>
      </c>
      <c r="H1209" s="59">
        <v>3</v>
      </c>
      <c r="I1209" s="59">
        <v>14</v>
      </c>
      <c r="J1209" s="59">
        <v>10824</v>
      </c>
      <c r="K1209" s="78">
        <f>VLOOKUP(jur[[#This Row],[hwycov_id]],cnf[],10,FALSE)</f>
        <v>10824</v>
      </c>
      <c r="L1209" s="229">
        <f t="shared" si="54"/>
        <v>0</v>
      </c>
      <c r="M1209" s="228">
        <f t="shared" si="55"/>
        <v>0</v>
      </c>
      <c r="N1209" s="228">
        <f t="shared" si="56"/>
        <v>0</v>
      </c>
      <c r="O1209" s="59" t="e">
        <f>VLOOKUP(jur[[#This Row],[hwycov_id]],check!$A$2:$P$26,16,FALSE)</f>
        <v>#N/A</v>
      </c>
      <c r="P1209" s="59">
        <v>1213</v>
      </c>
    </row>
    <row r="1210" spans="1:16">
      <c r="A1210" s="59">
        <v>8375</v>
      </c>
      <c r="B1210" s="59">
        <v>5</v>
      </c>
      <c r="C1210" s="59">
        <v>1</v>
      </c>
      <c r="D1210" s="59">
        <v>2</v>
      </c>
      <c r="E1210" s="59" t="s">
        <v>79</v>
      </c>
      <c r="F1210" s="59">
        <v>4</v>
      </c>
      <c r="G1210" s="59">
        <v>1</v>
      </c>
      <c r="H1210" s="59">
        <v>3</v>
      </c>
      <c r="I1210" s="59">
        <v>14</v>
      </c>
      <c r="J1210" s="59">
        <v>10826</v>
      </c>
      <c r="K1210" s="78">
        <f>VLOOKUP(jur[[#This Row],[hwycov_id]],cnf[],10,FALSE)</f>
        <v>10826</v>
      </c>
      <c r="L1210" s="229">
        <f t="shared" si="54"/>
        <v>0</v>
      </c>
      <c r="M1210" s="228">
        <f t="shared" si="55"/>
        <v>0</v>
      </c>
      <c r="N1210" s="228">
        <f t="shared" si="56"/>
        <v>0</v>
      </c>
      <c r="O1210" s="59" t="e">
        <f>VLOOKUP(jur[[#This Row],[hwycov_id]],check!$A$2:$P$26,16,FALSE)</f>
        <v>#N/A</v>
      </c>
      <c r="P1210" s="59">
        <v>1214</v>
      </c>
    </row>
    <row r="1211" spans="1:16">
      <c r="A1211" s="59">
        <v>15235</v>
      </c>
      <c r="B1211" s="59">
        <v>3</v>
      </c>
      <c r="C1211" s="59">
        <v>1</v>
      </c>
      <c r="D1211" s="59">
        <v>2</v>
      </c>
      <c r="E1211" s="59" t="s">
        <v>79</v>
      </c>
      <c r="F1211" s="59">
        <v>3</v>
      </c>
      <c r="G1211" s="59">
        <v>1</v>
      </c>
      <c r="H1211" s="59">
        <v>3</v>
      </c>
      <c r="I1211" s="59">
        <v>14</v>
      </c>
      <c r="J1211" s="59">
        <v>10870</v>
      </c>
      <c r="K1211" s="78">
        <f>VLOOKUP(jur[[#This Row],[hwycov_id]],cnf[],10,FALSE)</f>
        <v>10870</v>
      </c>
      <c r="L1211" s="229">
        <f t="shared" si="54"/>
        <v>0</v>
      </c>
      <c r="M1211" s="228">
        <f t="shared" si="55"/>
        <v>0</v>
      </c>
      <c r="N1211" s="228">
        <f t="shared" si="56"/>
        <v>0</v>
      </c>
      <c r="O1211" s="59" t="e">
        <f>VLOOKUP(jur[[#This Row],[hwycov_id]],check!$A$2:$P$26,16,FALSE)</f>
        <v>#N/A</v>
      </c>
      <c r="P1211" s="59">
        <v>1215</v>
      </c>
    </row>
    <row r="1212" spans="1:16">
      <c r="A1212" s="59">
        <v>15197</v>
      </c>
      <c r="B1212" s="59">
        <v>9</v>
      </c>
      <c r="C1212" s="59">
        <v>1</v>
      </c>
      <c r="D1212" s="59">
        <v>1</v>
      </c>
      <c r="E1212" s="59" t="s">
        <v>78</v>
      </c>
      <c r="F1212" s="59">
        <v>2</v>
      </c>
      <c r="G1212" s="59">
        <v>1</v>
      </c>
      <c r="H1212" s="59">
        <v>3</v>
      </c>
      <c r="I1212" s="59">
        <v>14</v>
      </c>
      <c r="J1212" s="59">
        <v>10875</v>
      </c>
      <c r="K1212" s="78">
        <f>VLOOKUP(jur[[#This Row],[hwycov_id]],cnf[],10,FALSE)</f>
        <v>10875</v>
      </c>
      <c r="L1212" s="229">
        <f t="shared" si="54"/>
        <v>0</v>
      </c>
      <c r="M1212" s="228">
        <f t="shared" si="55"/>
        <v>0</v>
      </c>
      <c r="N1212" s="228">
        <f t="shared" si="56"/>
        <v>0</v>
      </c>
      <c r="O1212" s="59" t="e">
        <f>VLOOKUP(jur[[#This Row],[hwycov_id]],check!$A$2:$P$26,16,FALSE)</f>
        <v>#N/A</v>
      </c>
      <c r="P1212" s="59">
        <v>1216</v>
      </c>
    </row>
    <row r="1213" spans="1:16">
      <c r="A1213" s="59">
        <v>45606</v>
      </c>
      <c r="B1213" s="59">
        <v>9</v>
      </c>
      <c r="C1213" s="59">
        <v>1</v>
      </c>
      <c r="D1213" s="59">
        <v>1</v>
      </c>
      <c r="E1213" s="59" t="s">
        <v>78</v>
      </c>
      <c r="F1213" s="59">
        <v>2</v>
      </c>
      <c r="G1213" s="59">
        <v>1</v>
      </c>
      <c r="H1213" s="59">
        <v>3</v>
      </c>
      <c r="I1213" s="59">
        <v>14</v>
      </c>
      <c r="J1213" s="59">
        <v>10889</v>
      </c>
      <c r="K1213" s="78">
        <f>VLOOKUP(jur[[#This Row],[hwycov_id]],cnf[],10,FALSE)</f>
        <v>10889</v>
      </c>
      <c r="L1213" s="229">
        <f t="shared" si="54"/>
        <v>0</v>
      </c>
      <c r="M1213" s="228">
        <f t="shared" si="55"/>
        <v>0</v>
      </c>
      <c r="N1213" s="228">
        <f t="shared" si="56"/>
        <v>0</v>
      </c>
      <c r="O1213" s="59" t="e">
        <f>VLOOKUP(jur[[#This Row],[hwycov_id]],check!$A$2:$P$26,16,FALSE)</f>
        <v>#N/A</v>
      </c>
      <c r="P1213" s="59">
        <v>1217</v>
      </c>
    </row>
    <row r="1214" spans="1:16">
      <c r="A1214" s="59">
        <v>13654</v>
      </c>
      <c r="B1214" s="59">
        <v>9</v>
      </c>
      <c r="C1214" s="59">
        <v>1</v>
      </c>
      <c r="D1214" s="59">
        <v>1</v>
      </c>
      <c r="E1214" s="59" t="s">
        <v>78</v>
      </c>
      <c r="F1214" s="59">
        <v>2</v>
      </c>
      <c r="G1214" s="59">
        <v>1</v>
      </c>
      <c r="H1214" s="59">
        <v>3</v>
      </c>
      <c r="I1214" s="59">
        <v>14</v>
      </c>
      <c r="J1214" s="59">
        <v>10900</v>
      </c>
      <c r="K1214" s="78">
        <f>VLOOKUP(jur[[#This Row],[hwycov_id]],cnf[],10,FALSE)</f>
        <v>10900</v>
      </c>
      <c r="L1214" s="229">
        <f t="shared" si="54"/>
        <v>0</v>
      </c>
      <c r="M1214" s="228">
        <f t="shared" si="55"/>
        <v>0</v>
      </c>
      <c r="N1214" s="228">
        <f t="shared" si="56"/>
        <v>0</v>
      </c>
      <c r="O1214" s="59" t="e">
        <f>VLOOKUP(jur[[#This Row],[hwycov_id]],check!$A$2:$P$26,16,FALSE)</f>
        <v>#N/A</v>
      </c>
      <c r="P1214" s="59">
        <v>1218</v>
      </c>
    </row>
    <row r="1215" spans="1:16">
      <c r="A1215" s="59">
        <v>18803</v>
      </c>
      <c r="B1215" s="59">
        <v>4</v>
      </c>
      <c r="C1215" s="59">
        <v>1</v>
      </c>
      <c r="D1215" s="59">
        <v>1</v>
      </c>
      <c r="E1215" s="59" t="s">
        <v>79</v>
      </c>
      <c r="F1215" s="59">
        <v>4</v>
      </c>
      <c r="G1215" s="59">
        <v>1</v>
      </c>
      <c r="H1215" s="59">
        <v>1</v>
      </c>
      <c r="I1215" s="59">
        <v>14</v>
      </c>
      <c r="J1215" s="59">
        <v>10923</v>
      </c>
      <c r="K1215" s="78">
        <f>VLOOKUP(jur[[#This Row],[hwycov_id]],cnf[],10,FALSE)</f>
        <v>10923</v>
      </c>
      <c r="L1215" s="229">
        <f t="shared" si="54"/>
        <v>0</v>
      </c>
      <c r="M1215" s="228">
        <f t="shared" si="55"/>
        <v>0</v>
      </c>
      <c r="N1215" s="228">
        <f t="shared" si="56"/>
        <v>0</v>
      </c>
      <c r="O1215" s="59" t="e">
        <f>VLOOKUP(jur[[#This Row],[hwycov_id]],check!$A$2:$P$26,16,FALSE)</f>
        <v>#N/A</v>
      </c>
      <c r="P1215" s="59">
        <v>1219</v>
      </c>
    </row>
    <row r="1216" spans="1:16">
      <c r="A1216" s="59">
        <v>1858</v>
      </c>
      <c r="B1216" s="59">
        <v>4</v>
      </c>
      <c r="C1216" s="59">
        <v>1</v>
      </c>
      <c r="D1216" s="59">
        <v>2</v>
      </c>
      <c r="E1216" s="59" t="s">
        <v>79</v>
      </c>
      <c r="F1216" s="59">
        <v>4</v>
      </c>
      <c r="G1216" s="59">
        <v>1</v>
      </c>
      <c r="H1216" s="59">
        <v>2</v>
      </c>
      <c r="I1216" s="59">
        <v>14</v>
      </c>
      <c r="J1216" s="59">
        <v>10954</v>
      </c>
      <c r="K1216" s="78">
        <f>VLOOKUP(jur[[#This Row],[hwycov_id]],cnf[],10,FALSE)</f>
        <v>10954</v>
      </c>
      <c r="L1216" s="229">
        <f t="shared" si="54"/>
        <v>0</v>
      </c>
      <c r="M1216" s="228">
        <f t="shared" si="55"/>
        <v>0</v>
      </c>
      <c r="N1216" s="228">
        <f t="shared" si="56"/>
        <v>0</v>
      </c>
      <c r="O1216" s="59" t="e">
        <f>VLOOKUP(jur[[#This Row],[hwycov_id]],check!$A$2:$P$26,16,FALSE)</f>
        <v>#N/A</v>
      </c>
      <c r="P1216" s="59">
        <v>1220</v>
      </c>
    </row>
    <row r="1217" spans="1:16">
      <c r="A1217" s="59">
        <v>3962</v>
      </c>
      <c r="B1217" s="59">
        <v>4</v>
      </c>
      <c r="C1217" s="59">
        <v>1</v>
      </c>
      <c r="D1217" s="59">
        <v>2</v>
      </c>
      <c r="E1217" s="59" t="s">
        <v>79</v>
      </c>
      <c r="F1217" s="59">
        <v>4</v>
      </c>
      <c r="G1217" s="59">
        <v>1</v>
      </c>
      <c r="H1217" s="59">
        <v>3</v>
      </c>
      <c r="I1217" s="59">
        <v>14</v>
      </c>
      <c r="J1217" s="59">
        <v>10988</v>
      </c>
      <c r="K1217" s="78">
        <f>VLOOKUP(jur[[#This Row],[hwycov_id]],cnf[],10,FALSE)</f>
        <v>10988</v>
      </c>
      <c r="L1217" s="229">
        <f t="shared" si="54"/>
        <v>0</v>
      </c>
      <c r="M1217" s="228">
        <f t="shared" si="55"/>
        <v>0</v>
      </c>
      <c r="N1217" s="228">
        <f t="shared" si="56"/>
        <v>0</v>
      </c>
      <c r="O1217" s="59" t="e">
        <f>VLOOKUP(jur[[#This Row],[hwycov_id]],check!$A$2:$P$26,16,FALSE)</f>
        <v>#N/A</v>
      </c>
      <c r="P1217" s="59">
        <v>1221</v>
      </c>
    </row>
    <row r="1218" spans="1:16">
      <c r="A1218" s="59">
        <v>1482</v>
      </c>
      <c r="B1218" s="59">
        <v>3</v>
      </c>
      <c r="C1218" s="59">
        <v>1</v>
      </c>
      <c r="D1218" s="59">
        <v>2</v>
      </c>
      <c r="E1218" s="59" t="s">
        <v>79</v>
      </c>
      <c r="F1218" s="59">
        <v>3</v>
      </c>
      <c r="G1218" s="59">
        <v>1</v>
      </c>
      <c r="H1218" s="59">
        <v>3</v>
      </c>
      <c r="I1218" s="59">
        <v>14</v>
      </c>
      <c r="J1218" s="59">
        <v>10997</v>
      </c>
      <c r="K1218" s="78">
        <f>VLOOKUP(jur[[#This Row],[hwycov_id]],cnf[],10,FALSE)</f>
        <v>10997</v>
      </c>
      <c r="L1218" s="229">
        <f t="shared" ref="L1218:L1281" si="57">K1218/J1218-1</f>
        <v>0</v>
      </c>
      <c r="M1218" s="228">
        <f t="shared" ref="M1218:M1281" si="58">K1218-J1218</f>
        <v>0</v>
      </c>
      <c r="N1218" s="228">
        <f t="shared" ref="N1218:N1281" si="59">POWER(M1218,2)</f>
        <v>0</v>
      </c>
      <c r="O1218" s="59" t="e">
        <f>VLOOKUP(jur[[#This Row],[hwycov_id]],check!$A$2:$P$26,16,FALSE)</f>
        <v>#N/A</v>
      </c>
      <c r="P1218" s="59">
        <v>1222</v>
      </c>
    </row>
    <row r="1219" spans="1:16">
      <c r="A1219" s="59">
        <v>14761</v>
      </c>
      <c r="B1219" s="59">
        <v>3</v>
      </c>
      <c r="C1219" s="59">
        <v>1</v>
      </c>
      <c r="D1219" s="59">
        <v>2</v>
      </c>
      <c r="E1219" s="59" t="s">
        <v>79</v>
      </c>
      <c r="F1219" s="59">
        <v>3</v>
      </c>
      <c r="G1219" s="59">
        <v>1</v>
      </c>
      <c r="H1219" s="59">
        <v>2</v>
      </c>
      <c r="I1219" s="59">
        <v>14</v>
      </c>
      <c r="J1219" s="59">
        <v>10998</v>
      </c>
      <c r="K1219" s="78">
        <f>VLOOKUP(jur[[#This Row],[hwycov_id]],cnf[],10,FALSE)</f>
        <v>10998</v>
      </c>
      <c r="L1219" s="229">
        <f t="shared" si="57"/>
        <v>0</v>
      </c>
      <c r="M1219" s="228">
        <f t="shared" si="58"/>
        <v>0</v>
      </c>
      <c r="N1219" s="228">
        <f t="shared" si="59"/>
        <v>0</v>
      </c>
      <c r="O1219" s="59" t="e">
        <f>VLOOKUP(jur[[#This Row],[hwycov_id]],check!$A$2:$P$26,16,FALSE)</f>
        <v>#N/A</v>
      </c>
      <c r="P1219" s="59">
        <v>1223</v>
      </c>
    </row>
    <row r="1220" spans="1:16">
      <c r="A1220" s="59">
        <v>10406</v>
      </c>
      <c r="B1220" s="59">
        <v>9</v>
      </c>
      <c r="C1220" s="59">
        <v>1</v>
      </c>
      <c r="D1220" s="59">
        <v>1</v>
      </c>
      <c r="E1220" s="59" t="s">
        <v>78</v>
      </c>
      <c r="F1220" s="59">
        <v>2</v>
      </c>
      <c r="G1220" s="59">
        <v>1</v>
      </c>
      <c r="H1220" s="59">
        <v>1</v>
      </c>
      <c r="I1220" s="59">
        <v>14</v>
      </c>
      <c r="J1220" s="59">
        <v>11024</v>
      </c>
      <c r="K1220" s="78">
        <f>VLOOKUP(jur[[#This Row],[hwycov_id]],cnf[],10,FALSE)</f>
        <v>11024</v>
      </c>
      <c r="L1220" s="229">
        <f t="shared" si="57"/>
        <v>0</v>
      </c>
      <c r="M1220" s="228">
        <f t="shared" si="58"/>
        <v>0</v>
      </c>
      <c r="N1220" s="228">
        <f t="shared" si="59"/>
        <v>0</v>
      </c>
      <c r="O1220" s="59" t="e">
        <f>VLOOKUP(jur[[#This Row],[hwycov_id]],check!$A$2:$P$26,16,FALSE)</f>
        <v>#N/A</v>
      </c>
      <c r="P1220" s="59">
        <v>1224</v>
      </c>
    </row>
    <row r="1221" spans="1:16">
      <c r="A1221" s="59">
        <v>13647</v>
      </c>
      <c r="B1221" s="59">
        <v>9</v>
      </c>
      <c r="C1221" s="59">
        <v>1</v>
      </c>
      <c r="D1221" s="59">
        <v>1</v>
      </c>
      <c r="E1221" s="59" t="s">
        <v>78</v>
      </c>
      <c r="F1221" s="59">
        <v>2</v>
      </c>
      <c r="G1221" s="59">
        <v>1</v>
      </c>
      <c r="H1221" s="59">
        <v>3</v>
      </c>
      <c r="I1221" s="59">
        <v>14</v>
      </c>
      <c r="J1221" s="59">
        <v>11028</v>
      </c>
      <c r="K1221" s="78">
        <f>VLOOKUP(jur[[#This Row],[hwycov_id]],cnf[],10,FALSE)</f>
        <v>11028</v>
      </c>
      <c r="L1221" s="229">
        <f t="shared" si="57"/>
        <v>0</v>
      </c>
      <c r="M1221" s="228">
        <f t="shared" si="58"/>
        <v>0</v>
      </c>
      <c r="N1221" s="228">
        <f t="shared" si="59"/>
        <v>0</v>
      </c>
      <c r="O1221" s="59" t="e">
        <f>VLOOKUP(jur[[#This Row],[hwycov_id]],check!$A$2:$P$26,16,FALSE)</f>
        <v>#N/A</v>
      </c>
      <c r="P1221" s="59">
        <v>1225</v>
      </c>
    </row>
    <row r="1222" spans="1:16">
      <c r="A1222" s="59">
        <v>18687</v>
      </c>
      <c r="B1222" s="59">
        <v>3</v>
      </c>
      <c r="C1222" s="59">
        <v>1</v>
      </c>
      <c r="D1222" s="59">
        <v>1</v>
      </c>
      <c r="E1222" s="59" t="s">
        <v>79</v>
      </c>
      <c r="F1222" s="59">
        <v>3</v>
      </c>
      <c r="G1222" s="59">
        <v>1</v>
      </c>
      <c r="H1222" s="59">
        <v>1</v>
      </c>
      <c r="I1222" s="59">
        <v>14</v>
      </c>
      <c r="J1222" s="59">
        <v>11030</v>
      </c>
      <c r="K1222" s="78">
        <f>VLOOKUP(jur[[#This Row],[hwycov_id]],cnf[],10,FALSE)</f>
        <v>11030</v>
      </c>
      <c r="L1222" s="229">
        <f t="shared" si="57"/>
        <v>0</v>
      </c>
      <c r="M1222" s="228">
        <f t="shared" si="58"/>
        <v>0</v>
      </c>
      <c r="N1222" s="228">
        <f t="shared" si="59"/>
        <v>0</v>
      </c>
      <c r="O1222" s="59" t="e">
        <f>VLOOKUP(jur[[#This Row],[hwycov_id]],check!$A$2:$P$26,16,FALSE)</f>
        <v>#N/A</v>
      </c>
      <c r="P1222" s="59">
        <v>1226</v>
      </c>
    </row>
    <row r="1223" spans="1:16">
      <c r="A1223" s="59">
        <v>15092</v>
      </c>
      <c r="B1223" s="59">
        <v>3</v>
      </c>
      <c r="C1223" s="59">
        <v>1</v>
      </c>
      <c r="D1223" s="59">
        <v>2</v>
      </c>
      <c r="E1223" s="59" t="s">
        <v>79</v>
      </c>
      <c r="F1223" s="59">
        <v>3</v>
      </c>
      <c r="G1223" s="59">
        <v>1</v>
      </c>
      <c r="H1223" s="59">
        <v>4</v>
      </c>
      <c r="I1223" s="59">
        <v>14</v>
      </c>
      <c r="J1223" s="59">
        <v>11049</v>
      </c>
      <c r="K1223" s="78">
        <f>VLOOKUP(jur[[#This Row],[hwycov_id]],cnf[],10,FALSE)</f>
        <v>11049</v>
      </c>
      <c r="L1223" s="229">
        <f t="shared" si="57"/>
        <v>0</v>
      </c>
      <c r="M1223" s="228">
        <f t="shared" si="58"/>
        <v>0</v>
      </c>
      <c r="N1223" s="228">
        <f t="shared" si="59"/>
        <v>0</v>
      </c>
      <c r="O1223" s="59" t="e">
        <f>VLOOKUP(jur[[#This Row],[hwycov_id]],check!$A$2:$P$26,16,FALSE)</f>
        <v>#N/A</v>
      </c>
      <c r="P1223" s="59">
        <v>1227</v>
      </c>
    </row>
    <row r="1224" spans="1:16">
      <c r="A1224" s="59">
        <v>18483</v>
      </c>
      <c r="B1224" s="59">
        <v>3</v>
      </c>
      <c r="C1224" s="59">
        <v>1</v>
      </c>
      <c r="D1224" s="59">
        <v>2</v>
      </c>
      <c r="E1224" s="59" t="s">
        <v>79</v>
      </c>
      <c r="F1224" s="59">
        <v>3</v>
      </c>
      <c r="G1224" s="59">
        <v>1</v>
      </c>
      <c r="H1224" s="59">
        <v>1</v>
      </c>
      <c r="I1224" s="59">
        <v>14</v>
      </c>
      <c r="J1224" s="59">
        <v>11064</v>
      </c>
      <c r="K1224" s="78">
        <f>VLOOKUP(jur[[#This Row],[hwycov_id]],cnf[],10,FALSE)</f>
        <v>11064</v>
      </c>
      <c r="L1224" s="229">
        <f t="shared" si="57"/>
        <v>0</v>
      </c>
      <c r="M1224" s="228">
        <f t="shared" si="58"/>
        <v>0</v>
      </c>
      <c r="N1224" s="228">
        <f t="shared" si="59"/>
        <v>0</v>
      </c>
      <c r="O1224" s="59" t="e">
        <f>VLOOKUP(jur[[#This Row],[hwycov_id]],check!$A$2:$P$26,16,FALSE)</f>
        <v>#N/A</v>
      </c>
      <c r="P1224" s="59">
        <v>1228</v>
      </c>
    </row>
    <row r="1225" spans="1:16">
      <c r="A1225" s="59">
        <v>18567</v>
      </c>
      <c r="B1225" s="59">
        <v>3</v>
      </c>
      <c r="C1225" s="59">
        <v>1</v>
      </c>
      <c r="D1225" s="59">
        <v>2</v>
      </c>
      <c r="E1225" s="59" t="s">
        <v>79</v>
      </c>
      <c r="F1225" s="59">
        <v>3</v>
      </c>
      <c r="G1225" s="59">
        <v>1</v>
      </c>
      <c r="H1225" s="59">
        <v>1</v>
      </c>
      <c r="I1225" s="59">
        <v>14</v>
      </c>
      <c r="J1225" s="59">
        <v>11128</v>
      </c>
      <c r="K1225" s="78">
        <f>VLOOKUP(jur[[#This Row],[hwycov_id]],cnf[],10,FALSE)</f>
        <v>11128</v>
      </c>
      <c r="L1225" s="229">
        <f t="shared" si="57"/>
        <v>0</v>
      </c>
      <c r="M1225" s="228">
        <f t="shared" si="58"/>
        <v>0</v>
      </c>
      <c r="N1225" s="228">
        <f t="shared" si="59"/>
        <v>0</v>
      </c>
      <c r="O1225" s="59" t="e">
        <f>VLOOKUP(jur[[#This Row],[hwycov_id]],check!$A$2:$P$26,16,FALSE)</f>
        <v>#N/A</v>
      </c>
      <c r="P1225" s="59">
        <v>1229</v>
      </c>
    </row>
    <row r="1226" spans="1:16">
      <c r="A1226" s="59">
        <v>10388</v>
      </c>
      <c r="B1226" s="59">
        <v>3</v>
      </c>
      <c r="C1226" s="59">
        <v>1</v>
      </c>
      <c r="D1226" s="59">
        <v>2</v>
      </c>
      <c r="E1226" s="59" t="s">
        <v>79</v>
      </c>
      <c r="F1226" s="59">
        <v>3</v>
      </c>
      <c r="G1226" s="59">
        <v>1</v>
      </c>
      <c r="H1226" s="59">
        <v>2</v>
      </c>
      <c r="I1226" s="59">
        <v>14</v>
      </c>
      <c r="J1226" s="59">
        <v>11132</v>
      </c>
      <c r="K1226" s="78">
        <f>VLOOKUP(jur[[#This Row],[hwycov_id]],cnf[],10,FALSE)</f>
        <v>11132</v>
      </c>
      <c r="L1226" s="229">
        <f t="shared" si="57"/>
        <v>0</v>
      </c>
      <c r="M1226" s="228">
        <f t="shared" si="58"/>
        <v>0</v>
      </c>
      <c r="N1226" s="228">
        <f t="shared" si="59"/>
        <v>0</v>
      </c>
      <c r="O1226" s="59" t="e">
        <f>VLOOKUP(jur[[#This Row],[hwycov_id]],check!$A$2:$P$26,16,FALSE)</f>
        <v>#N/A</v>
      </c>
      <c r="P1226" s="59">
        <v>1230</v>
      </c>
    </row>
    <row r="1227" spans="1:16">
      <c r="A1227" s="59">
        <v>28110</v>
      </c>
      <c r="B1227" s="59">
        <v>8</v>
      </c>
      <c r="C1227" s="59">
        <v>1</v>
      </c>
      <c r="D1227" s="59">
        <v>1</v>
      </c>
      <c r="E1227" s="59" t="s">
        <v>78</v>
      </c>
      <c r="F1227" s="59">
        <v>2</v>
      </c>
      <c r="G1227" s="59">
        <v>1</v>
      </c>
      <c r="H1227" s="59">
        <v>2</v>
      </c>
      <c r="I1227" s="59">
        <v>14</v>
      </c>
      <c r="J1227" s="59">
        <v>11163</v>
      </c>
      <c r="K1227" s="78">
        <f>VLOOKUP(jur[[#This Row],[hwycov_id]],cnf[],10,FALSE)</f>
        <v>11163</v>
      </c>
      <c r="L1227" s="229">
        <f t="shared" si="57"/>
        <v>0</v>
      </c>
      <c r="M1227" s="228">
        <f t="shared" si="58"/>
        <v>0</v>
      </c>
      <c r="N1227" s="228">
        <f t="shared" si="59"/>
        <v>0</v>
      </c>
      <c r="O1227" s="59" t="e">
        <f>VLOOKUP(jur[[#This Row],[hwycov_id]],check!$A$2:$P$26,16,FALSE)</f>
        <v>#N/A</v>
      </c>
      <c r="P1227" s="59">
        <v>1231</v>
      </c>
    </row>
    <row r="1228" spans="1:16">
      <c r="A1228" s="59">
        <v>28857</v>
      </c>
      <c r="B1228" s="59">
        <v>9</v>
      </c>
      <c r="C1228" s="59">
        <v>1</v>
      </c>
      <c r="D1228" s="59">
        <v>1</v>
      </c>
      <c r="E1228" s="59" t="s">
        <v>78</v>
      </c>
      <c r="F1228" s="59">
        <v>2</v>
      </c>
      <c r="G1228" s="59">
        <v>1</v>
      </c>
      <c r="H1228" s="59">
        <v>3</v>
      </c>
      <c r="I1228" s="59">
        <v>14</v>
      </c>
      <c r="J1228" s="59">
        <v>11168</v>
      </c>
      <c r="K1228" s="78">
        <f>VLOOKUP(jur[[#This Row],[hwycov_id]],cnf[],10,FALSE)</f>
        <v>11168</v>
      </c>
      <c r="L1228" s="229">
        <f t="shared" si="57"/>
        <v>0</v>
      </c>
      <c r="M1228" s="228">
        <f t="shared" si="58"/>
        <v>0</v>
      </c>
      <c r="N1228" s="228">
        <f t="shared" si="59"/>
        <v>0</v>
      </c>
      <c r="O1228" s="59" t="e">
        <f>VLOOKUP(jur[[#This Row],[hwycov_id]],check!$A$2:$P$26,16,FALSE)</f>
        <v>#N/A</v>
      </c>
      <c r="P1228" s="59">
        <v>1232</v>
      </c>
    </row>
    <row r="1229" spans="1:16">
      <c r="A1229" s="59">
        <v>14398</v>
      </c>
      <c r="B1229" s="59">
        <v>9</v>
      </c>
      <c r="C1229" s="59">
        <v>1</v>
      </c>
      <c r="D1229" s="59">
        <v>1</v>
      </c>
      <c r="E1229" s="59" t="s">
        <v>78</v>
      </c>
      <c r="F1229" s="59">
        <v>2</v>
      </c>
      <c r="G1229" s="59">
        <v>1</v>
      </c>
      <c r="H1229" s="59">
        <v>3</v>
      </c>
      <c r="I1229" s="59">
        <v>14</v>
      </c>
      <c r="J1229" s="59">
        <v>11170</v>
      </c>
      <c r="K1229" s="78">
        <f>VLOOKUP(jur[[#This Row],[hwycov_id]],cnf[],10,FALSE)</f>
        <v>11170</v>
      </c>
      <c r="L1229" s="229">
        <f t="shared" si="57"/>
        <v>0</v>
      </c>
      <c r="M1229" s="228">
        <f t="shared" si="58"/>
        <v>0</v>
      </c>
      <c r="N1229" s="228">
        <f t="shared" si="59"/>
        <v>0</v>
      </c>
      <c r="O1229" s="59" t="e">
        <f>VLOOKUP(jur[[#This Row],[hwycov_id]],check!$A$2:$P$26,16,FALSE)</f>
        <v>#N/A</v>
      </c>
      <c r="P1229" s="59">
        <v>1233</v>
      </c>
    </row>
    <row r="1230" spans="1:16">
      <c r="A1230" s="59">
        <v>18218</v>
      </c>
      <c r="B1230" s="59">
        <v>3</v>
      </c>
      <c r="C1230" s="59">
        <v>1</v>
      </c>
      <c r="D1230" s="59">
        <v>1</v>
      </c>
      <c r="E1230" s="59" t="s">
        <v>79</v>
      </c>
      <c r="F1230" s="59">
        <v>3</v>
      </c>
      <c r="G1230" s="59">
        <v>1</v>
      </c>
      <c r="H1230" s="59">
        <v>1</v>
      </c>
      <c r="I1230" s="59">
        <v>14</v>
      </c>
      <c r="J1230" s="59">
        <v>11211</v>
      </c>
      <c r="K1230" s="78">
        <f>VLOOKUP(jur[[#This Row],[hwycov_id]],cnf[],10,FALSE)</f>
        <v>11211</v>
      </c>
      <c r="L1230" s="229">
        <f t="shared" si="57"/>
        <v>0</v>
      </c>
      <c r="M1230" s="228">
        <f t="shared" si="58"/>
        <v>0</v>
      </c>
      <c r="N1230" s="228">
        <f t="shared" si="59"/>
        <v>0</v>
      </c>
      <c r="O1230" s="59" t="e">
        <f>VLOOKUP(jur[[#This Row],[hwycov_id]],check!$A$2:$P$26,16,FALSE)</f>
        <v>#N/A</v>
      </c>
      <c r="P1230" s="59">
        <v>1235</v>
      </c>
    </row>
    <row r="1231" spans="1:16">
      <c r="A1231" s="59">
        <v>1787</v>
      </c>
      <c r="B1231" s="59">
        <v>4</v>
      </c>
      <c r="C1231" s="59">
        <v>1</v>
      </c>
      <c r="D1231" s="59">
        <v>2</v>
      </c>
      <c r="E1231" s="59" t="s">
        <v>79</v>
      </c>
      <c r="F1231" s="59">
        <v>4</v>
      </c>
      <c r="G1231" s="59">
        <v>1</v>
      </c>
      <c r="H1231" s="59">
        <v>2</v>
      </c>
      <c r="I1231" s="59">
        <v>14</v>
      </c>
      <c r="J1231" s="59">
        <v>11230</v>
      </c>
      <c r="K1231" s="78">
        <f>VLOOKUP(jur[[#This Row],[hwycov_id]],cnf[],10,FALSE)</f>
        <v>11230</v>
      </c>
      <c r="L1231" s="229">
        <f t="shared" si="57"/>
        <v>0</v>
      </c>
      <c r="M1231" s="228">
        <f t="shared" si="58"/>
        <v>0</v>
      </c>
      <c r="N1231" s="228">
        <f t="shared" si="59"/>
        <v>0</v>
      </c>
      <c r="O1231" s="59" t="e">
        <f>VLOOKUP(jur[[#This Row],[hwycov_id]],check!$A$2:$P$26,16,FALSE)</f>
        <v>#N/A</v>
      </c>
      <c r="P1231" s="59">
        <v>1236</v>
      </c>
    </row>
    <row r="1232" spans="1:16">
      <c r="A1232" s="59">
        <v>10322</v>
      </c>
      <c r="B1232" s="59">
        <v>4</v>
      </c>
      <c r="C1232" s="59">
        <v>1</v>
      </c>
      <c r="D1232" s="59">
        <v>2</v>
      </c>
      <c r="E1232" s="59" t="s">
        <v>79</v>
      </c>
      <c r="F1232" s="59">
        <v>4</v>
      </c>
      <c r="G1232" s="59">
        <v>1</v>
      </c>
      <c r="H1232" s="59">
        <v>2</v>
      </c>
      <c r="I1232" s="59">
        <v>14</v>
      </c>
      <c r="J1232" s="59">
        <v>11381</v>
      </c>
      <c r="K1232" s="78">
        <f>VLOOKUP(jur[[#This Row],[hwycov_id]],cnf[],10,FALSE)</f>
        <v>11381</v>
      </c>
      <c r="L1232" s="229">
        <f t="shared" si="57"/>
        <v>0</v>
      </c>
      <c r="M1232" s="228">
        <f t="shared" si="58"/>
        <v>0</v>
      </c>
      <c r="N1232" s="228">
        <f t="shared" si="59"/>
        <v>0</v>
      </c>
      <c r="O1232" s="59" t="e">
        <f>VLOOKUP(jur[[#This Row],[hwycov_id]],check!$A$2:$P$26,16,FALSE)</f>
        <v>#N/A</v>
      </c>
      <c r="P1232" s="59">
        <v>1237</v>
      </c>
    </row>
    <row r="1233" spans="1:16">
      <c r="A1233" s="59">
        <v>2184</v>
      </c>
      <c r="B1233" s="59">
        <v>3</v>
      </c>
      <c r="C1233" s="59">
        <v>1</v>
      </c>
      <c r="D1233" s="59">
        <v>2</v>
      </c>
      <c r="E1233" s="59" t="s">
        <v>79</v>
      </c>
      <c r="F1233" s="59">
        <v>3</v>
      </c>
      <c r="G1233" s="59">
        <v>1</v>
      </c>
      <c r="H1233" s="59">
        <v>2</v>
      </c>
      <c r="I1233" s="59">
        <v>14</v>
      </c>
      <c r="J1233" s="59">
        <v>11426</v>
      </c>
      <c r="K1233" s="78">
        <f>VLOOKUP(jur[[#This Row],[hwycov_id]],cnf[],10,FALSE)</f>
        <v>11426</v>
      </c>
      <c r="L1233" s="229">
        <f t="shared" si="57"/>
        <v>0</v>
      </c>
      <c r="M1233" s="228">
        <f t="shared" si="58"/>
        <v>0</v>
      </c>
      <c r="N1233" s="228">
        <f t="shared" si="59"/>
        <v>0</v>
      </c>
      <c r="O1233" s="59" t="e">
        <f>VLOOKUP(jur[[#This Row],[hwycov_id]],check!$A$2:$P$26,16,FALSE)</f>
        <v>#N/A</v>
      </c>
      <c r="P1233" s="59">
        <v>1238</v>
      </c>
    </row>
    <row r="1234" spans="1:16">
      <c r="A1234" s="59">
        <v>28304</v>
      </c>
      <c r="B1234" s="59">
        <v>9</v>
      </c>
      <c r="C1234" s="59">
        <v>1</v>
      </c>
      <c r="D1234" s="59">
        <v>1</v>
      </c>
      <c r="E1234" s="59" t="s">
        <v>78</v>
      </c>
      <c r="F1234" s="59">
        <v>2</v>
      </c>
      <c r="G1234" s="59">
        <v>1</v>
      </c>
      <c r="H1234" s="59">
        <v>2</v>
      </c>
      <c r="I1234" s="59">
        <v>14</v>
      </c>
      <c r="J1234" s="59">
        <v>11519</v>
      </c>
      <c r="K1234" s="78">
        <f>VLOOKUP(jur[[#This Row],[hwycov_id]],cnf[],10,FALSE)</f>
        <v>11519</v>
      </c>
      <c r="L1234" s="229">
        <f t="shared" si="57"/>
        <v>0</v>
      </c>
      <c r="M1234" s="228">
        <f t="shared" si="58"/>
        <v>0</v>
      </c>
      <c r="N1234" s="228">
        <f t="shared" si="59"/>
        <v>0</v>
      </c>
      <c r="O1234" s="59" t="e">
        <f>VLOOKUP(jur[[#This Row],[hwycov_id]],check!$A$2:$P$26,16,FALSE)</f>
        <v>#N/A</v>
      </c>
      <c r="P1234" s="59">
        <v>1239</v>
      </c>
    </row>
    <row r="1235" spans="1:16">
      <c r="A1235" s="59">
        <v>9316</v>
      </c>
      <c r="B1235" s="59">
        <v>3</v>
      </c>
      <c r="C1235" s="59">
        <v>1</v>
      </c>
      <c r="D1235" s="59">
        <v>2</v>
      </c>
      <c r="E1235" s="59" t="s">
        <v>79</v>
      </c>
      <c r="F1235" s="59">
        <v>3</v>
      </c>
      <c r="G1235" s="59">
        <v>1</v>
      </c>
      <c r="H1235" s="59">
        <v>3</v>
      </c>
      <c r="I1235" s="59">
        <v>14</v>
      </c>
      <c r="J1235" s="59">
        <v>11524</v>
      </c>
      <c r="K1235" s="78">
        <f>VLOOKUP(jur[[#This Row],[hwycov_id]],cnf[],10,FALSE)</f>
        <v>11524</v>
      </c>
      <c r="L1235" s="229">
        <f t="shared" si="57"/>
        <v>0</v>
      </c>
      <c r="M1235" s="228">
        <f t="shared" si="58"/>
        <v>0</v>
      </c>
      <c r="N1235" s="228">
        <f t="shared" si="59"/>
        <v>0</v>
      </c>
      <c r="O1235" s="59" t="e">
        <f>VLOOKUP(jur[[#This Row],[hwycov_id]],check!$A$2:$P$26,16,FALSE)</f>
        <v>#N/A</v>
      </c>
      <c r="P1235" s="59">
        <v>1240</v>
      </c>
    </row>
    <row r="1236" spans="1:16">
      <c r="A1236" s="59">
        <v>16800</v>
      </c>
      <c r="B1236" s="59">
        <v>3</v>
      </c>
      <c r="C1236" s="59">
        <v>1</v>
      </c>
      <c r="D1236" s="59">
        <v>2</v>
      </c>
      <c r="E1236" s="59" t="s">
        <v>79</v>
      </c>
      <c r="F1236" s="59">
        <v>3</v>
      </c>
      <c r="G1236" s="59">
        <v>1</v>
      </c>
      <c r="H1236" s="59">
        <v>2</v>
      </c>
      <c r="I1236" s="59">
        <v>14</v>
      </c>
      <c r="J1236" s="59">
        <v>11527</v>
      </c>
      <c r="K1236" s="78">
        <f>VLOOKUP(jur[[#This Row],[hwycov_id]],cnf[],10,FALSE)</f>
        <v>11527</v>
      </c>
      <c r="L1236" s="229">
        <f t="shared" si="57"/>
        <v>0</v>
      </c>
      <c r="M1236" s="228">
        <f t="shared" si="58"/>
        <v>0</v>
      </c>
      <c r="N1236" s="228">
        <f t="shared" si="59"/>
        <v>0</v>
      </c>
      <c r="O1236" s="59" t="e">
        <f>VLOOKUP(jur[[#This Row],[hwycov_id]],check!$A$2:$P$26,16,FALSE)</f>
        <v>#N/A</v>
      </c>
      <c r="P1236" s="59">
        <v>1241</v>
      </c>
    </row>
    <row r="1237" spans="1:16">
      <c r="A1237" s="59">
        <v>18359</v>
      </c>
      <c r="B1237" s="59">
        <v>3</v>
      </c>
      <c r="C1237" s="59">
        <v>1</v>
      </c>
      <c r="D1237" s="59">
        <v>1</v>
      </c>
      <c r="E1237" s="59" t="s">
        <v>79</v>
      </c>
      <c r="F1237" s="59">
        <v>3</v>
      </c>
      <c r="G1237" s="59">
        <v>1</v>
      </c>
      <c r="H1237" s="59">
        <v>1</v>
      </c>
      <c r="I1237" s="59">
        <v>14</v>
      </c>
      <c r="J1237" s="59">
        <v>11537</v>
      </c>
      <c r="K1237" s="78">
        <f>VLOOKUP(jur[[#This Row],[hwycov_id]],cnf[],10,FALSE)</f>
        <v>11537</v>
      </c>
      <c r="L1237" s="229">
        <f t="shared" si="57"/>
        <v>0</v>
      </c>
      <c r="M1237" s="228">
        <f t="shared" si="58"/>
        <v>0</v>
      </c>
      <c r="N1237" s="228">
        <f t="shared" si="59"/>
        <v>0</v>
      </c>
      <c r="O1237" s="59" t="e">
        <f>VLOOKUP(jur[[#This Row],[hwycov_id]],check!$A$2:$P$26,16,FALSE)</f>
        <v>#N/A</v>
      </c>
      <c r="P1237" s="59">
        <v>1242</v>
      </c>
    </row>
    <row r="1238" spans="1:16">
      <c r="A1238" s="59">
        <v>5988</v>
      </c>
      <c r="B1238" s="59">
        <v>5</v>
      </c>
      <c r="C1238" s="59">
        <v>1</v>
      </c>
      <c r="D1238" s="59">
        <v>2</v>
      </c>
      <c r="E1238" s="59" t="s">
        <v>79</v>
      </c>
      <c r="F1238" s="59">
        <v>4</v>
      </c>
      <c r="G1238" s="59">
        <v>1</v>
      </c>
      <c r="H1238" s="59">
        <v>3</v>
      </c>
      <c r="I1238" s="59">
        <v>14</v>
      </c>
      <c r="J1238" s="59">
        <v>11608</v>
      </c>
      <c r="K1238" s="78">
        <f>VLOOKUP(jur[[#This Row],[hwycov_id]],cnf[],10,FALSE)</f>
        <v>11608</v>
      </c>
      <c r="L1238" s="229">
        <f t="shared" si="57"/>
        <v>0</v>
      </c>
      <c r="M1238" s="228">
        <f t="shared" si="58"/>
        <v>0</v>
      </c>
      <c r="N1238" s="228">
        <f t="shared" si="59"/>
        <v>0</v>
      </c>
      <c r="O1238" s="59" t="e">
        <f>VLOOKUP(jur[[#This Row],[hwycov_id]],check!$A$2:$P$26,16,FALSE)</f>
        <v>#N/A</v>
      </c>
      <c r="P1238" s="59">
        <v>1243</v>
      </c>
    </row>
    <row r="1239" spans="1:16">
      <c r="A1239" s="59">
        <v>28812</v>
      </c>
      <c r="B1239" s="59">
        <v>9</v>
      </c>
      <c r="C1239" s="59">
        <v>1</v>
      </c>
      <c r="D1239" s="59">
        <v>1</v>
      </c>
      <c r="E1239" s="59" t="s">
        <v>78</v>
      </c>
      <c r="F1239" s="59">
        <v>2</v>
      </c>
      <c r="G1239" s="59">
        <v>1</v>
      </c>
      <c r="H1239" s="59">
        <v>3</v>
      </c>
      <c r="I1239" s="59">
        <v>14</v>
      </c>
      <c r="J1239" s="59">
        <v>11620</v>
      </c>
      <c r="K1239" s="78">
        <f>VLOOKUP(jur[[#This Row],[hwycov_id]],cnf[],10,FALSE)</f>
        <v>11620</v>
      </c>
      <c r="L1239" s="229">
        <f t="shared" si="57"/>
        <v>0</v>
      </c>
      <c r="M1239" s="228">
        <f t="shared" si="58"/>
        <v>0</v>
      </c>
      <c r="N1239" s="228">
        <f t="shared" si="59"/>
        <v>0</v>
      </c>
      <c r="O1239" s="59" t="e">
        <f>VLOOKUP(jur[[#This Row],[hwycov_id]],check!$A$2:$P$26,16,FALSE)</f>
        <v>#N/A</v>
      </c>
      <c r="P1239" s="59">
        <v>1244</v>
      </c>
    </row>
    <row r="1240" spans="1:16">
      <c r="A1240" s="59">
        <v>22491</v>
      </c>
      <c r="B1240" s="59">
        <v>5</v>
      </c>
      <c r="C1240" s="59">
        <v>1</v>
      </c>
      <c r="D1240" s="59">
        <v>2</v>
      </c>
      <c r="E1240" s="59" t="s">
        <v>79</v>
      </c>
      <c r="F1240" s="59">
        <v>4</v>
      </c>
      <c r="G1240" s="59">
        <v>1</v>
      </c>
      <c r="H1240" s="59">
        <v>2</v>
      </c>
      <c r="I1240" s="59">
        <v>14</v>
      </c>
      <c r="J1240" s="59">
        <v>11628</v>
      </c>
      <c r="K1240" s="78">
        <f>VLOOKUP(jur[[#This Row],[hwycov_id]],cnf[],10,FALSE)</f>
        <v>11628</v>
      </c>
      <c r="L1240" s="229">
        <f t="shared" si="57"/>
        <v>0</v>
      </c>
      <c r="M1240" s="228">
        <f t="shared" si="58"/>
        <v>0</v>
      </c>
      <c r="N1240" s="228">
        <f t="shared" si="59"/>
        <v>0</v>
      </c>
      <c r="O1240" s="59" t="e">
        <f>VLOOKUP(jur[[#This Row],[hwycov_id]],check!$A$2:$P$26,16,FALSE)</f>
        <v>#N/A</v>
      </c>
      <c r="P1240" s="59">
        <v>1245</v>
      </c>
    </row>
    <row r="1241" spans="1:16">
      <c r="A1241" s="59">
        <v>2751</v>
      </c>
      <c r="B1241" s="59">
        <v>9</v>
      </c>
      <c r="C1241" s="59">
        <v>1</v>
      </c>
      <c r="D1241" s="59">
        <v>1</v>
      </c>
      <c r="E1241" s="59" t="s">
        <v>78</v>
      </c>
      <c r="F1241" s="59">
        <v>2</v>
      </c>
      <c r="G1241" s="59">
        <v>1</v>
      </c>
      <c r="H1241" s="59">
        <v>3</v>
      </c>
      <c r="I1241" s="59">
        <v>14</v>
      </c>
      <c r="J1241" s="59">
        <v>11636</v>
      </c>
      <c r="K1241" s="78">
        <f>VLOOKUP(jur[[#This Row],[hwycov_id]],cnf[],10,FALSE)</f>
        <v>11636</v>
      </c>
      <c r="L1241" s="229">
        <f t="shared" si="57"/>
        <v>0</v>
      </c>
      <c r="M1241" s="228">
        <f t="shared" si="58"/>
        <v>0</v>
      </c>
      <c r="N1241" s="228">
        <f t="shared" si="59"/>
        <v>0</v>
      </c>
      <c r="O1241" s="59" t="e">
        <f>VLOOKUP(jur[[#This Row],[hwycov_id]],check!$A$2:$P$26,16,FALSE)</f>
        <v>#N/A</v>
      </c>
      <c r="P1241" s="59">
        <v>1246</v>
      </c>
    </row>
    <row r="1242" spans="1:16">
      <c r="A1242" s="59">
        <v>28955</v>
      </c>
      <c r="B1242" s="59">
        <v>9</v>
      </c>
      <c r="C1242" s="59">
        <v>1</v>
      </c>
      <c r="D1242" s="59">
        <v>1</v>
      </c>
      <c r="E1242" s="59" t="s">
        <v>78</v>
      </c>
      <c r="F1242" s="59">
        <v>2</v>
      </c>
      <c r="G1242" s="59">
        <v>1</v>
      </c>
      <c r="H1242" s="59">
        <v>3</v>
      </c>
      <c r="I1242" s="59">
        <v>14</v>
      </c>
      <c r="J1242" s="59">
        <v>11666</v>
      </c>
      <c r="K1242" s="78">
        <f>VLOOKUP(jur[[#This Row],[hwycov_id]],cnf[],10,FALSE)</f>
        <v>11666</v>
      </c>
      <c r="L1242" s="229">
        <f t="shared" si="57"/>
        <v>0</v>
      </c>
      <c r="M1242" s="228">
        <f t="shared" si="58"/>
        <v>0</v>
      </c>
      <c r="N1242" s="228">
        <f t="shared" si="59"/>
        <v>0</v>
      </c>
      <c r="O1242" s="59" t="e">
        <f>VLOOKUP(jur[[#This Row],[hwycov_id]],check!$A$2:$P$26,16,FALSE)</f>
        <v>#N/A</v>
      </c>
      <c r="P1242" s="59">
        <v>1247</v>
      </c>
    </row>
    <row r="1243" spans="1:16">
      <c r="A1243" s="59">
        <v>18406</v>
      </c>
      <c r="B1243" s="59">
        <v>3</v>
      </c>
      <c r="C1243" s="59">
        <v>1</v>
      </c>
      <c r="D1243" s="59">
        <v>1</v>
      </c>
      <c r="E1243" s="59" t="s">
        <v>79</v>
      </c>
      <c r="F1243" s="59">
        <v>3</v>
      </c>
      <c r="G1243" s="59">
        <v>1</v>
      </c>
      <c r="H1243" s="59">
        <v>1</v>
      </c>
      <c r="I1243" s="59">
        <v>14</v>
      </c>
      <c r="J1243" s="59">
        <v>11670</v>
      </c>
      <c r="K1243" s="78">
        <f>VLOOKUP(jur[[#This Row],[hwycov_id]],cnf[],10,FALSE)</f>
        <v>11670</v>
      </c>
      <c r="L1243" s="229">
        <f t="shared" si="57"/>
        <v>0</v>
      </c>
      <c r="M1243" s="228">
        <f t="shared" si="58"/>
        <v>0</v>
      </c>
      <c r="N1243" s="228">
        <f t="shared" si="59"/>
        <v>0</v>
      </c>
      <c r="O1243" s="59" t="e">
        <f>VLOOKUP(jur[[#This Row],[hwycov_id]],check!$A$2:$P$26,16,FALSE)</f>
        <v>#N/A</v>
      </c>
      <c r="P1243" s="59">
        <v>1248</v>
      </c>
    </row>
    <row r="1244" spans="1:16">
      <c r="A1244" s="59">
        <v>18620</v>
      </c>
      <c r="B1244" s="59">
        <v>5</v>
      </c>
      <c r="C1244" s="59">
        <v>1</v>
      </c>
      <c r="D1244" s="59">
        <v>1</v>
      </c>
      <c r="E1244" s="59" t="s">
        <v>79</v>
      </c>
      <c r="F1244" s="59">
        <v>4</v>
      </c>
      <c r="G1244" s="59">
        <v>1</v>
      </c>
      <c r="H1244" s="59">
        <v>1</v>
      </c>
      <c r="I1244" s="59">
        <v>14</v>
      </c>
      <c r="J1244" s="59">
        <v>11703</v>
      </c>
      <c r="K1244" s="78">
        <f>VLOOKUP(jur[[#This Row],[hwycov_id]],cnf[],10,FALSE)</f>
        <v>11703</v>
      </c>
      <c r="L1244" s="229">
        <f t="shared" si="57"/>
        <v>0</v>
      </c>
      <c r="M1244" s="228">
        <f t="shared" si="58"/>
        <v>0</v>
      </c>
      <c r="N1244" s="228">
        <f t="shared" si="59"/>
        <v>0</v>
      </c>
      <c r="O1244" s="59" t="e">
        <f>VLOOKUP(jur[[#This Row],[hwycov_id]],check!$A$2:$P$26,16,FALSE)</f>
        <v>#N/A</v>
      </c>
      <c r="P1244" s="59">
        <v>1249</v>
      </c>
    </row>
    <row r="1245" spans="1:16">
      <c r="A1245" s="59">
        <v>8952</v>
      </c>
      <c r="B1245" s="59">
        <v>9</v>
      </c>
      <c r="C1245" s="59">
        <v>1</v>
      </c>
      <c r="D1245" s="59">
        <v>1</v>
      </c>
      <c r="E1245" s="59" t="s">
        <v>78</v>
      </c>
      <c r="F1245" s="59">
        <v>2</v>
      </c>
      <c r="G1245" s="59">
        <v>1</v>
      </c>
      <c r="H1245" s="59">
        <v>2</v>
      </c>
      <c r="I1245" s="59">
        <v>14</v>
      </c>
      <c r="J1245" s="59">
        <v>11713</v>
      </c>
      <c r="K1245" s="78">
        <f>VLOOKUP(jur[[#This Row],[hwycov_id]],cnf[],10,FALSE)</f>
        <v>11713</v>
      </c>
      <c r="L1245" s="229">
        <f t="shared" si="57"/>
        <v>0</v>
      </c>
      <c r="M1245" s="228">
        <f t="shared" si="58"/>
        <v>0</v>
      </c>
      <c r="N1245" s="228">
        <f t="shared" si="59"/>
        <v>0</v>
      </c>
      <c r="O1245" s="59" t="e">
        <f>VLOOKUP(jur[[#This Row],[hwycov_id]],check!$A$2:$P$26,16,FALSE)</f>
        <v>#N/A</v>
      </c>
      <c r="P1245" s="59">
        <v>1250</v>
      </c>
    </row>
    <row r="1246" spans="1:16">
      <c r="A1246" s="59">
        <v>7521</v>
      </c>
      <c r="B1246" s="59">
        <v>5</v>
      </c>
      <c r="C1246" s="59">
        <v>1</v>
      </c>
      <c r="D1246" s="59">
        <v>2</v>
      </c>
      <c r="E1246" s="59" t="s">
        <v>79</v>
      </c>
      <c r="F1246" s="59">
        <v>4</v>
      </c>
      <c r="G1246" s="59">
        <v>1</v>
      </c>
      <c r="H1246" s="59">
        <v>2</v>
      </c>
      <c r="I1246" s="59">
        <v>14</v>
      </c>
      <c r="J1246" s="59">
        <v>11743</v>
      </c>
      <c r="K1246" s="78">
        <f>VLOOKUP(jur[[#This Row],[hwycov_id]],cnf[],10,FALSE)</f>
        <v>11743</v>
      </c>
      <c r="L1246" s="229">
        <f t="shared" si="57"/>
        <v>0</v>
      </c>
      <c r="M1246" s="228">
        <f t="shared" si="58"/>
        <v>0</v>
      </c>
      <c r="N1246" s="228">
        <f t="shared" si="59"/>
        <v>0</v>
      </c>
      <c r="O1246" s="59" t="e">
        <f>VLOOKUP(jur[[#This Row],[hwycov_id]],check!$A$2:$P$26,16,FALSE)</f>
        <v>#N/A</v>
      </c>
      <c r="P1246" s="59">
        <v>1251</v>
      </c>
    </row>
    <row r="1247" spans="1:16">
      <c r="A1247" s="59">
        <v>947</v>
      </c>
      <c r="B1247" s="59">
        <v>4</v>
      </c>
      <c r="C1247" s="59">
        <v>1</v>
      </c>
      <c r="D1247" s="59">
        <v>2</v>
      </c>
      <c r="E1247" s="59" t="s">
        <v>79</v>
      </c>
      <c r="F1247" s="59">
        <v>4</v>
      </c>
      <c r="G1247" s="59">
        <v>1</v>
      </c>
      <c r="H1247" s="59">
        <v>3</v>
      </c>
      <c r="I1247" s="59">
        <v>14</v>
      </c>
      <c r="J1247" s="59">
        <v>11749</v>
      </c>
      <c r="K1247" s="78">
        <f>VLOOKUP(jur[[#This Row],[hwycov_id]],cnf[],10,FALSE)</f>
        <v>11749</v>
      </c>
      <c r="L1247" s="229">
        <f t="shared" si="57"/>
        <v>0</v>
      </c>
      <c r="M1247" s="228">
        <f t="shared" si="58"/>
        <v>0</v>
      </c>
      <c r="N1247" s="228">
        <f t="shared" si="59"/>
        <v>0</v>
      </c>
      <c r="O1247" s="59" t="e">
        <f>VLOOKUP(jur[[#This Row],[hwycov_id]],check!$A$2:$P$26,16,FALSE)</f>
        <v>#N/A</v>
      </c>
      <c r="P1247" s="59">
        <v>1252</v>
      </c>
    </row>
    <row r="1248" spans="1:16">
      <c r="A1248" s="59">
        <v>19011</v>
      </c>
      <c r="B1248" s="59">
        <v>3</v>
      </c>
      <c r="C1248" s="59">
        <v>1</v>
      </c>
      <c r="D1248" s="59">
        <v>2</v>
      </c>
      <c r="E1248" s="59" t="s">
        <v>79</v>
      </c>
      <c r="F1248" s="59">
        <v>3</v>
      </c>
      <c r="G1248" s="59">
        <v>1</v>
      </c>
      <c r="H1248" s="59">
        <v>2</v>
      </c>
      <c r="I1248" s="59">
        <v>14</v>
      </c>
      <c r="J1248" s="59">
        <v>11759</v>
      </c>
      <c r="K1248" s="78">
        <f>VLOOKUP(jur[[#This Row],[hwycov_id]],cnf[],10,FALSE)</f>
        <v>11759</v>
      </c>
      <c r="L1248" s="229">
        <f t="shared" si="57"/>
        <v>0</v>
      </c>
      <c r="M1248" s="228">
        <f t="shared" si="58"/>
        <v>0</v>
      </c>
      <c r="N1248" s="228">
        <f t="shared" si="59"/>
        <v>0</v>
      </c>
      <c r="O1248" s="59" t="e">
        <f>VLOOKUP(jur[[#This Row],[hwycov_id]],check!$A$2:$P$26,16,FALSE)</f>
        <v>#N/A</v>
      </c>
      <c r="P1248" s="59">
        <v>1253</v>
      </c>
    </row>
    <row r="1249" spans="1:16">
      <c r="A1249" s="59">
        <v>30751</v>
      </c>
      <c r="B1249" s="59">
        <v>3</v>
      </c>
      <c r="C1249" s="59">
        <v>1</v>
      </c>
      <c r="D1249" s="59">
        <v>2</v>
      </c>
      <c r="E1249" s="59" t="s">
        <v>79</v>
      </c>
      <c r="F1249" s="59">
        <v>3</v>
      </c>
      <c r="G1249" s="59">
        <v>1</v>
      </c>
      <c r="H1249" s="59">
        <v>4</v>
      </c>
      <c r="I1249" s="59">
        <v>14</v>
      </c>
      <c r="J1249" s="59">
        <v>11781</v>
      </c>
      <c r="K1249" s="78">
        <f>VLOOKUP(jur[[#This Row],[hwycov_id]],cnf[],10,FALSE)</f>
        <v>11781</v>
      </c>
      <c r="L1249" s="229">
        <f t="shared" si="57"/>
        <v>0</v>
      </c>
      <c r="M1249" s="228">
        <f t="shared" si="58"/>
        <v>0</v>
      </c>
      <c r="N1249" s="228">
        <f t="shared" si="59"/>
        <v>0</v>
      </c>
      <c r="O1249" s="59" t="e">
        <f>VLOOKUP(jur[[#This Row],[hwycov_id]],check!$A$2:$P$26,16,FALSE)</f>
        <v>#N/A</v>
      </c>
      <c r="P1249" s="59">
        <v>1254</v>
      </c>
    </row>
    <row r="1250" spans="1:16">
      <c r="A1250" s="59">
        <v>18595</v>
      </c>
      <c r="B1250" s="59">
        <v>3</v>
      </c>
      <c r="C1250" s="59">
        <v>1</v>
      </c>
      <c r="D1250" s="59">
        <v>1</v>
      </c>
      <c r="E1250" s="59" t="s">
        <v>79</v>
      </c>
      <c r="F1250" s="59">
        <v>3</v>
      </c>
      <c r="G1250" s="59">
        <v>1</v>
      </c>
      <c r="H1250" s="59">
        <v>1</v>
      </c>
      <c r="I1250" s="59">
        <v>14</v>
      </c>
      <c r="J1250" s="59">
        <v>11862</v>
      </c>
      <c r="K1250" s="78">
        <f>VLOOKUP(jur[[#This Row],[hwycov_id]],cnf[],10,FALSE)</f>
        <v>11862</v>
      </c>
      <c r="L1250" s="229">
        <f t="shared" si="57"/>
        <v>0</v>
      </c>
      <c r="M1250" s="228">
        <f t="shared" si="58"/>
        <v>0</v>
      </c>
      <c r="N1250" s="228">
        <f t="shared" si="59"/>
        <v>0</v>
      </c>
      <c r="O1250" s="59" t="e">
        <f>VLOOKUP(jur[[#This Row],[hwycov_id]],check!$A$2:$P$26,16,FALSE)</f>
        <v>#N/A</v>
      </c>
      <c r="P1250" s="59">
        <v>1255</v>
      </c>
    </row>
    <row r="1251" spans="1:16">
      <c r="A1251" s="59">
        <v>16908</v>
      </c>
      <c r="B1251" s="59">
        <v>3</v>
      </c>
      <c r="C1251" s="59">
        <v>1</v>
      </c>
      <c r="D1251" s="59">
        <v>2</v>
      </c>
      <c r="E1251" s="59" t="s">
        <v>79</v>
      </c>
      <c r="F1251" s="59">
        <v>3</v>
      </c>
      <c r="G1251" s="59">
        <v>1</v>
      </c>
      <c r="H1251" s="59">
        <v>2</v>
      </c>
      <c r="I1251" s="59">
        <v>14</v>
      </c>
      <c r="J1251" s="59">
        <v>11880</v>
      </c>
      <c r="K1251" s="78">
        <f>VLOOKUP(jur[[#This Row],[hwycov_id]],cnf[],10,FALSE)</f>
        <v>11880</v>
      </c>
      <c r="L1251" s="229">
        <f t="shared" si="57"/>
        <v>0</v>
      </c>
      <c r="M1251" s="228">
        <f t="shared" si="58"/>
        <v>0</v>
      </c>
      <c r="N1251" s="228">
        <f t="shared" si="59"/>
        <v>0</v>
      </c>
      <c r="O1251" s="59" t="e">
        <f>VLOOKUP(jur[[#This Row],[hwycov_id]],check!$A$2:$P$26,16,FALSE)</f>
        <v>#N/A</v>
      </c>
      <c r="P1251" s="59">
        <v>1256</v>
      </c>
    </row>
    <row r="1252" spans="1:16">
      <c r="A1252" s="59">
        <v>8000</v>
      </c>
      <c r="B1252" s="59">
        <v>4</v>
      </c>
      <c r="C1252" s="59">
        <v>1</v>
      </c>
      <c r="D1252" s="59">
        <v>2</v>
      </c>
      <c r="E1252" s="59" t="s">
        <v>79</v>
      </c>
      <c r="F1252" s="59">
        <v>4</v>
      </c>
      <c r="G1252" s="59">
        <v>1</v>
      </c>
      <c r="H1252" s="59">
        <v>3</v>
      </c>
      <c r="I1252" s="59">
        <v>14</v>
      </c>
      <c r="J1252" s="59">
        <v>11884</v>
      </c>
      <c r="K1252" s="78">
        <f>VLOOKUP(jur[[#This Row],[hwycov_id]],cnf[],10,FALSE)</f>
        <v>11884</v>
      </c>
      <c r="L1252" s="229">
        <f t="shared" si="57"/>
        <v>0</v>
      </c>
      <c r="M1252" s="228">
        <f t="shared" si="58"/>
        <v>0</v>
      </c>
      <c r="N1252" s="228">
        <f t="shared" si="59"/>
        <v>0</v>
      </c>
      <c r="O1252" s="59" t="e">
        <f>VLOOKUP(jur[[#This Row],[hwycov_id]],check!$A$2:$P$26,16,FALSE)</f>
        <v>#N/A</v>
      </c>
      <c r="P1252" s="59">
        <v>1257</v>
      </c>
    </row>
    <row r="1253" spans="1:16">
      <c r="A1253" s="59">
        <v>5174</v>
      </c>
      <c r="B1253" s="59">
        <v>3</v>
      </c>
      <c r="C1253" s="59">
        <v>1</v>
      </c>
      <c r="D1253" s="59">
        <v>2</v>
      </c>
      <c r="E1253" s="59" t="s">
        <v>79</v>
      </c>
      <c r="F1253" s="59">
        <v>3</v>
      </c>
      <c r="G1253" s="59">
        <v>1</v>
      </c>
      <c r="H1253" s="59">
        <v>3</v>
      </c>
      <c r="I1253" s="59">
        <v>14</v>
      </c>
      <c r="J1253" s="59">
        <v>11887</v>
      </c>
      <c r="K1253" s="78">
        <f>VLOOKUP(jur[[#This Row],[hwycov_id]],cnf[],10,FALSE)</f>
        <v>11887</v>
      </c>
      <c r="L1253" s="229">
        <f t="shared" si="57"/>
        <v>0</v>
      </c>
      <c r="M1253" s="228">
        <f t="shared" si="58"/>
        <v>0</v>
      </c>
      <c r="N1253" s="228">
        <f t="shared" si="59"/>
        <v>0</v>
      </c>
      <c r="O1253" s="59" t="e">
        <f>VLOOKUP(jur[[#This Row],[hwycov_id]],check!$A$2:$P$26,16,FALSE)</f>
        <v>#N/A</v>
      </c>
      <c r="P1253" s="59">
        <v>1258</v>
      </c>
    </row>
    <row r="1254" spans="1:16">
      <c r="A1254" s="59">
        <v>18650</v>
      </c>
      <c r="B1254" s="59">
        <v>3</v>
      </c>
      <c r="C1254" s="59">
        <v>1</v>
      </c>
      <c r="D1254" s="59">
        <v>1</v>
      </c>
      <c r="E1254" s="59" t="s">
        <v>79</v>
      </c>
      <c r="F1254" s="59">
        <v>3</v>
      </c>
      <c r="G1254" s="59">
        <v>1</v>
      </c>
      <c r="H1254" s="59">
        <v>1</v>
      </c>
      <c r="I1254" s="59">
        <v>14</v>
      </c>
      <c r="J1254" s="59">
        <v>11895</v>
      </c>
      <c r="K1254" s="78">
        <f>VLOOKUP(jur[[#This Row],[hwycov_id]],cnf[],10,FALSE)</f>
        <v>11895</v>
      </c>
      <c r="L1254" s="229">
        <f t="shared" si="57"/>
        <v>0</v>
      </c>
      <c r="M1254" s="228">
        <f t="shared" si="58"/>
        <v>0</v>
      </c>
      <c r="N1254" s="228">
        <f t="shared" si="59"/>
        <v>0</v>
      </c>
      <c r="O1254" s="59" t="e">
        <f>VLOOKUP(jur[[#This Row],[hwycov_id]],check!$A$2:$P$26,16,FALSE)</f>
        <v>#N/A</v>
      </c>
      <c r="P1254" s="59">
        <v>1259</v>
      </c>
    </row>
    <row r="1255" spans="1:16">
      <c r="A1255" s="59">
        <v>14510</v>
      </c>
      <c r="B1255" s="59">
        <v>4</v>
      </c>
      <c r="C1255" s="59">
        <v>1</v>
      </c>
      <c r="D1255" s="59">
        <v>2</v>
      </c>
      <c r="E1255" s="59" t="s">
        <v>79</v>
      </c>
      <c r="F1255" s="59">
        <v>4</v>
      </c>
      <c r="G1255" s="59">
        <v>1</v>
      </c>
      <c r="H1255" s="59">
        <v>3</v>
      </c>
      <c r="I1255" s="59">
        <v>14</v>
      </c>
      <c r="J1255" s="59">
        <v>11933</v>
      </c>
      <c r="K1255" s="78">
        <f>VLOOKUP(jur[[#This Row],[hwycov_id]],cnf[],10,FALSE)</f>
        <v>11933</v>
      </c>
      <c r="L1255" s="229">
        <f t="shared" si="57"/>
        <v>0</v>
      </c>
      <c r="M1255" s="228">
        <f t="shared" si="58"/>
        <v>0</v>
      </c>
      <c r="N1255" s="228">
        <f t="shared" si="59"/>
        <v>0</v>
      </c>
      <c r="O1255" s="59" t="e">
        <f>VLOOKUP(jur[[#This Row],[hwycov_id]],check!$A$2:$P$26,16,FALSE)</f>
        <v>#N/A</v>
      </c>
      <c r="P1255" s="59">
        <v>1261</v>
      </c>
    </row>
    <row r="1256" spans="1:16">
      <c r="A1256" s="59">
        <v>18632</v>
      </c>
      <c r="B1256" s="59">
        <v>3</v>
      </c>
      <c r="C1256" s="59">
        <v>1</v>
      </c>
      <c r="D1256" s="59">
        <v>1</v>
      </c>
      <c r="E1256" s="59" t="s">
        <v>79</v>
      </c>
      <c r="F1256" s="59">
        <v>3</v>
      </c>
      <c r="G1256" s="59">
        <v>1</v>
      </c>
      <c r="H1256" s="59">
        <v>1</v>
      </c>
      <c r="I1256" s="59">
        <v>14</v>
      </c>
      <c r="J1256" s="59">
        <v>11951</v>
      </c>
      <c r="K1256" s="78">
        <f>VLOOKUP(jur[[#This Row],[hwycov_id]],cnf[],10,FALSE)</f>
        <v>11951</v>
      </c>
      <c r="L1256" s="229">
        <f t="shared" si="57"/>
        <v>0</v>
      </c>
      <c r="M1256" s="228">
        <f t="shared" si="58"/>
        <v>0</v>
      </c>
      <c r="N1256" s="228">
        <f t="shared" si="59"/>
        <v>0</v>
      </c>
      <c r="O1256" s="59" t="e">
        <f>VLOOKUP(jur[[#This Row],[hwycov_id]],check!$A$2:$P$26,16,FALSE)</f>
        <v>#N/A</v>
      </c>
      <c r="P1256" s="59">
        <v>1262</v>
      </c>
    </row>
    <row r="1257" spans="1:16">
      <c r="A1257" s="59">
        <v>14216</v>
      </c>
      <c r="B1257" s="59">
        <v>4</v>
      </c>
      <c r="C1257" s="59">
        <v>1</v>
      </c>
      <c r="D1257" s="59">
        <v>2</v>
      </c>
      <c r="E1257" s="59" t="s">
        <v>79</v>
      </c>
      <c r="F1257" s="59">
        <v>4</v>
      </c>
      <c r="G1257" s="59">
        <v>1</v>
      </c>
      <c r="H1257" s="59">
        <v>2</v>
      </c>
      <c r="I1257" s="59">
        <v>14</v>
      </c>
      <c r="J1257" s="59">
        <v>11952</v>
      </c>
      <c r="K1257" s="78">
        <f>VLOOKUP(jur[[#This Row],[hwycov_id]],cnf[],10,FALSE)</f>
        <v>11952</v>
      </c>
      <c r="L1257" s="229">
        <f t="shared" si="57"/>
        <v>0</v>
      </c>
      <c r="M1257" s="228">
        <f t="shared" si="58"/>
        <v>0</v>
      </c>
      <c r="N1257" s="228">
        <f t="shared" si="59"/>
        <v>0</v>
      </c>
      <c r="O1257" s="59" t="e">
        <f>VLOOKUP(jur[[#This Row],[hwycov_id]],check!$A$2:$P$26,16,FALSE)</f>
        <v>#N/A</v>
      </c>
      <c r="P1257" s="59">
        <v>1263</v>
      </c>
    </row>
    <row r="1258" spans="1:16">
      <c r="A1258" s="59">
        <v>14653</v>
      </c>
      <c r="B1258" s="59">
        <v>9</v>
      </c>
      <c r="C1258" s="59">
        <v>1</v>
      </c>
      <c r="D1258" s="59">
        <v>1</v>
      </c>
      <c r="E1258" s="59" t="s">
        <v>78</v>
      </c>
      <c r="F1258" s="59">
        <v>2</v>
      </c>
      <c r="G1258" s="59">
        <v>1</v>
      </c>
      <c r="H1258" s="59">
        <v>3</v>
      </c>
      <c r="I1258" s="59">
        <v>14</v>
      </c>
      <c r="J1258" s="59">
        <v>11955</v>
      </c>
      <c r="K1258" s="78">
        <f>VLOOKUP(jur[[#This Row],[hwycov_id]],cnf[],10,FALSE)</f>
        <v>11955</v>
      </c>
      <c r="L1258" s="229">
        <f t="shared" si="57"/>
        <v>0</v>
      </c>
      <c r="M1258" s="228">
        <f t="shared" si="58"/>
        <v>0</v>
      </c>
      <c r="N1258" s="228">
        <f t="shared" si="59"/>
        <v>0</v>
      </c>
      <c r="O1258" s="59" t="e">
        <f>VLOOKUP(jur[[#This Row],[hwycov_id]],check!$A$2:$P$26,16,FALSE)</f>
        <v>#N/A</v>
      </c>
      <c r="P1258" s="59">
        <v>1264</v>
      </c>
    </row>
    <row r="1259" spans="1:16">
      <c r="A1259" s="59">
        <v>28836</v>
      </c>
      <c r="B1259" s="59">
        <v>9</v>
      </c>
      <c r="C1259" s="59">
        <v>1</v>
      </c>
      <c r="D1259" s="59">
        <v>1</v>
      </c>
      <c r="E1259" s="59" t="s">
        <v>78</v>
      </c>
      <c r="F1259" s="59">
        <v>2</v>
      </c>
      <c r="G1259" s="59">
        <v>1</v>
      </c>
      <c r="H1259" s="59">
        <v>3</v>
      </c>
      <c r="I1259" s="59">
        <v>14</v>
      </c>
      <c r="J1259" s="59">
        <v>11957</v>
      </c>
      <c r="K1259" s="78">
        <f>VLOOKUP(jur[[#This Row],[hwycov_id]],cnf[],10,FALSE)</f>
        <v>11957</v>
      </c>
      <c r="L1259" s="229">
        <f t="shared" si="57"/>
        <v>0</v>
      </c>
      <c r="M1259" s="228">
        <f t="shared" si="58"/>
        <v>0</v>
      </c>
      <c r="N1259" s="228">
        <f t="shared" si="59"/>
        <v>0</v>
      </c>
      <c r="O1259" s="59" t="e">
        <f>VLOOKUP(jur[[#This Row],[hwycov_id]],check!$A$2:$P$26,16,FALSE)</f>
        <v>#N/A</v>
      </c>
      <c r="P1259" s="59">
        <v>1265</v>
      </c>
    </row>
    <row r="1260" spans="1:16">
      <c r="A1260" s="59">
        <v>18788</v>
      </c>
      <c r="B1260" s="59">
        <v>3</v>
      </c>
      <c r="C1260" s="59">
        <v>1</v>
      </c>
      <c r="D1260" s="59">
        <v>2</v>
      </c>
      <c r="E1260" s="59" t="s">
        <v>79</v>
      </c>
      <c r="F1260" s="59">
        <v>3</v>
      </c>
      <c r="G1260" s="59">
        <v>1</v>
      </c>
      <c r="H1260" s="59">
        <v>1</v>
      </c>
      <c r="I1260" s="59">
        <v>14</v>
      </c>
      <c r="J1260" s="59">
        <v>11957</v>
      </c>
      <c r="K1260" s="78">
        <f>VLOOKUP(jur[[#This Row],[hwycov_id]],cnf[],10,FALSE)</f>
        <v>11957</v>
      </c>
      <c r="L1260" s="229">
        <f t="shared" si="57"/>
        <v>0</v>
      </c>
      <c r="M1260" s="228">
        <f t="shared" si="58"/>
        <v>0</v>
      </c>
      <c r="N1260" s="228">
        <f t="shared" si="59"/>
        <v>0</v>
      </c>
      <c r="O1260" s="59" t="e">
        <f>VLOOKUP(jur[[#This Row],[hwycov_id]],check!$A$2:$P$26,16,FALSE)</f>
        <v>#N/A</v>
      </c>
      <c r="P1260" s="59">
        <v>1266</v>
      </c>
    </row>
    <row r="1261" spans="1:16">
      <c r="A1261" s="59">
        <v>16700</v>
      </c>
      <c r="B1261" s="59">
        <v>5</v>
      </c>
      <c r="C1261" s="59">
        <v>1</v>
      </c>
      <c r="D1261" s="59">
        <v>2</v>
      </c>
      <c r="E1261" s="59" t="s">
        <v>79</v>
      </c>
      <c r="F1261" s="59">
        <v>4</v>
      </c>
      <c r="G1261" s="59">
        <v>1</v>
      </c>
      <c r="H1261" s="59">
        <v>2</v>
      </c>
      <c r="I1261" s="59">
        <v>14</v>
      </c>
      <c r="J1261" s="59">
        <v>11978</v>
      </c>
      <c r="K1261" s="78">
        <f>VLOOKUP(jur[[#This Row],[hwycov_id]],cnf[],10,FALSE)</f>
        <v>11978</v>
      </c>
      <c r="L1261" s="229">
        <f t="shared" si="57"/>
        <v>0</v>
      </c>
      <c r="M1261" s="228">
        <f t="shared" si="58"/>
        <v>0</v>
      </c>
      <c r="N1261" s="228">
        <f t="shared" si="59"/>
        <v>0</v>
      </c>
      <c r="O1261" s="59" t="e">
        <f>VLOOKUP(jur[[#This Row],[hwycov_id]],check!$A$2:$P$26,16,FALSE)</f>
        <v>#N/A</v>
      </c>
      <c r="P1261" s="59">
        <v>1267</v>
      </c>
    </row>
    <row r="1262" spans="1:16">
      <c r="A1262" s="59">
        <v>18473</v>
      </c>
      <c r="B1262" s="59">
        <v>3</v>
      </c>
      <c r="C1262" s="59">
        <v>1</v>
      </c>
      <c r="D1262" s="59">
        <v>2</v>
      </c>
      <c r="E1262" s="59" t="s">
        <v>79</v>
      </c>
      <c r="F1262" s="59">
        <v>3</v>
      </c>
      <c r="G1262" s="59">
        <v>1</v>
      </c>
      <c r="H1262" s="59">
        <v>1</v>
      </c>
      <c r="I1262" s="59">
        <v>14</v>
      </c>
      <c r="J1262" s="59">
        <v>11983</v>
      </c>
      <c r="K1262" s="78">
        <f>VLOOKUP(jur[[#This Row],[hwycov_id]],cnf[],10,FALSE)</f>
        <v>11983</v>
      </c>
      <c r="L1262" s="229">
        <f t="shared" si="57"/>
        <v>0</v>
      </c>
      <c r="M1262" s="228">
        <f t="shared" si="58"/>
        <v>0</v>
      </c>
      <c r="N1262" s="228">
        <f t="shared" si="59"/>
        <v>0</v>
      </c>
      <c r="O1262" s="59" t="e">
        <f>VLOOKUP(jur[[#This Row],[hwycov_id]],check!$A$2:$P$26,16,FALSE)</f>
        <v>#N/A</v>
      </c>
      <c r="P1262" s="59">
        <v>1268</v>
      </c>
    </row>
    <row r="1263" spans="1:16">
      <c r="A1263" s="59">
        <v>11018</v>
      </c>
      <c r="B1263" s="59">
        <v>9</v>
      </c>
      <c r="C1263" s="59">
        <v>1</v>
      </c>
      <c r="D1263" s="59">
        <v>1</v>
      </c>
      <c r="E1263" s="59" t="s">
        <v>78</v>
      </c>
      <c r="F1263" s="59">
        <v>2</v>
      </c>
      <c r="G1263" s="59">
        <v>1</v>
      </c>
      <c r="H1263" s="59">
        <v>3</v>
      </c>
      <c r="I1263" s="59">
        <v>14</v>
      </c>
      <c r="J1263" s="59">
        <v>11987</v>
      </c>
      <c r="K1263" s="78">
        <f>VLOOKUP(jur[[#This Row],[hwycov_id]],cnf[],10,FALSE)</f>
        <v>11987</v>
      </c>
      <c r="L1263" s="229">
        <f t="shared" si="57"/>
        <v>0</v>
      </c>
      <c r="M1263" s="228">
        <f t="shared" si="58"/>
        <v>0</v>
      </c>
      <c r="N1263" s="228">
        <f t="shared" si="59"/>
        <v>0</v>
      </c>
      <c r="O1263" s="59" t="e">
        <f>VLOOKUP(jur[[#This Row],[hwycov_id]],check!$A$2:$P$26,16,FALSE)</f>
        <v>#N/A</v>
      </c>
      <c r="P1263" s="59">
        <v>1269</v>
      </c>
    </row>
    <row r="1264" spans="1:16">
      <c r="A1264" s="59">
        <v>10883</v>
      </c>
      <c r="B1264" s="59">
        <v>9</v>
      </c>
      <c r="C1264" s="59">
        <v>1</v>
      </c>
      <c r="D1264" s="59">
        <v>1</v>
      </c>
      <c r="E1264" s="59" t="s">
        <v>78</v>
      </c>
      <c r="F1264" s="59">
        <v>2</v>
      </c>
      <c r="G1264" s="59">
        <v>1</v>
      </c>
      <c r="H1264" s="59">
        <v>3</v>
      </c>
      <c r="I1264" s="59">
        <v>14</v>
      </c>
      <c r="J1264" s="59">
        <v>12002</v>
      </c>
      <c r="K1264" s="78">
        <f>VLOOKUP(jur[[#This Row],[hwycov_id]],cnf[],10,FALSE)</f>
        <v>12002</v>
      </c>
      <c r="L1264" s="229">
        <f t="shared" si="57"/>
        <v>0</v>
      </c>
      <c r="M1264" s="228">
        <f t="shared" si="58"/>
        <v>0</v>
      </c>
      <c r="N1264" s="228">
        <f t="shared" si="59"/>
        <v>0</v>
      </c>
      <c r="O1264" s="59" t="e">
        <f>VLOOKUP(jur[[#This Row],[hwycov_id]],check!$A$2:$P$26,16,FALSE)</f>
        <v>#N/A</v>
      </c>
      <c r="P1264" s="59">
        <v>1270</v>
      </c>
    </row>
    <row r="1265" spans="1:16">
      <c r="A1265" s="59">
        <v>5777</v>
      </c>
      <c r="B1265" s="59">
        <v>3</v>
      </c>
      <c r="C1265" s="59">
        <v>1</v>
      </c>
      <c r="D1265" s="59">
        <v>2</v>
      </c>
      <c r="E1265" s="59" t="s">
        <v>79</v>
      </c>
      <c r="F1265" s="59">
        <v>3</v>
      </c>
      <c r="G1265" s="59">
        <v>1</v>
      </c>
      <c r="H1265" s="59">
        <v>3</v>
      </c>
      <c r="I1265" s="59">
        <v>14</v>
      </c>
      <c r="J1265" s="59">
        <v>12033</v>
      </c>
      <c r="K1265" s="78">
        <f>VLOOKUP(jur[[#This Row],[hwycov_id]],cnf[],10,FALSE)</f>
        <v>12033</v>
      </c>
      <c r="L1265" s="229">
        <f t="shared" si="57"/>
        <v>0</v>
      </c>
      <c r="M1265" s="228">
        <f t="shared" si="58"/>
        <v>0</v>
      </c>
      <c r="N1265" s="228">
        <f t="shared" si="59"/>
        <v>0</v>
      </c>
      <c r="O1265" s="59" t="e">
        <f>VLOOKUP(jur[[#This Row],[hwycov_id]],check!$A$2:$P$26,16,FALSE)</f>
        <v>#N/A</v>
      </c>
      <c r="P1265" s="59">
        <v>1271</v>
      </c>
    </row>
    <row r="1266" spans="1:16">
      <c r="A1266" s="59">
        <v>14668</v>
      </c>
      <c r="B1266" s="59">
        <v>9</v>
      </c>
      <c r="C1266" s="59">
        <v>1</v>
      </c>
      <c r="D1266" s="59">
        <v>1</v>
      </c>
      <c r="E1266" s="59" t="s">
        <v>78</v>
      </c>
      <c r="F1266" s="59">
        <v>2</v>
      </c>
      <c r="G1266" s="59">
        <v>1</v>
      </c>
      <c r="H1266" s="59">
        <v>3</v>
      </c>
      <c r="I1266" s="59">
        <v>14</v>
      </c>
      <c r="J1266" s="59">
        <v>12050</v>
      </c>
      <c r="K1266" s="78">
        <f>VLOOKUP(jur[[#This Row],[hwycov_id]],cnf[],10,FALSE)</f>
        <v>12050</v>
      </c>
      <c r="L1266" s="229">
        <f t="shared" si="57"/>
        <v>0</v>
      </c>
      <c r="M1266" s="228">
        <f t="shared" si="58"/>
        <v>0</v>
      </c>
      <c r="N1266" s="228">
        <f t="shared" si="59"/>
        <v>0</v>
      </c>
      <c r="O1266" s="59" t="e">
        <f>VLOOKUP(jur[[#This Row],[hwycov_id]],check!$A$2:$P$26,16,FALSE)</f>
        <v>#N/A</v>
      </c>
      <c r="P1266" s="59">
        <v>1272</v>
      </c>
    </row>
    <row r="1267" spans="1:16">
      <c r="A1267" s="59">
        <v>865</v>
      </c>
      <c r="B1267" s="59">
        <v>3</v>
      </c>
      <c r="C1267" s="59">
        <v>1</v>
      </c>
      <c r="D1267" s="59">
        <v>2</v>
      </c>
      <c r="E1267" s="59" t="s">
        <v>79</v>
      </c>
      <c r="F1267" s="59">
        <v>3</v>
      </c>
      <c r="G1267" s="59">
        <v>1</v>
      </c>
      <c r="H1267" s="59">
        <v>2</v>
      </c>
      <c r="I1267" s="59">
        <v>14</v>
      </c>
      <c r="J1267" s="59">
        <v>12089</v>
      </c>
      <c r="K1267" s="78">
        <f>VLOOKUP(jur[[#This Row],[hwycov_id]],cnf[],10,FALSE)</f>
        <v>12089</v>
      </c>
      <c r="L1267" s="229">
        <f t="shared" si="57"/>
        <v>0</v>
      </c>
      <c r="M1267" s="228">
        <f t="shared" si="58"/>
        <v>0</v>
      </c>
      <c r="N1267" s="228">
        <f t="shared" si="59"/>
        <v>0</v>
      </c>
      <c r="O1267" s="59" t="e">
        <f>VLOOKUP(jur[[#This Row],[hwycov_id]],check!$A$2:$P$26,16,FALSE)</f>
        <v>#N/A</v>
      </c>
      <c r="P1267" s="59">
        <v>1273</v>
      </c>
    </row>
    <row r="1268" spans="1:16">
      <c r="A1268" s="59">
        <v>31045</v>
      </c>
      <c r="B1268" s="59">
        <v>3</v>
      </c>
      <c r="C1268" s="59">
        <v>1</v>
      </c>
      <c r="D1268" s="59">
        <v>2</v>
      </c>
      <c r="E1268" s="59" t="s">
        <v>79</v>
      </c>
      <c r="F1268" s="59">
        <v>3</v>
      </c>
      <c r="G1268" s="59">
        <v>1</v>
      </c>
      <c r="H1268" s="59">
        <v>3</v>
      </c>
      <c r="I1268" s="59">
        <v>14</v>
      </c>
      <c r="J1268" s="59">
        <v>12100</v>
      </c>
      <c r="K1268" s="78">
        <f>VLOOKUP(jur[[#This Row],[hwycov_id]],cnf[],10,FALSE)</f>
        <v>12100</v>
      </c>
      <c r="L1268" s="229">
        <f t="shared" si="57"/>
        <v>0</v>
      </c>
      <c r="M1268" s="228">
        <f t="shared" si="58"/>
        <v>0</v>
      </c>
      <c r="N1268" s="228">
        <f t="shared" si="59"/>
        <v>0</v>
      </c>
      <c r="O1268" s="59" t="e">
        <f>VLOOKUP(jur[[#This Row],[hwycov_id]],check!$A$2:$P$26,16,FALSE)</f>
        <v>#N/A</v>
      </c>
      <c r="P1268" s="59">
        <v>1274</v>
      </c>
    </row>
    <row r="1269" spans="1:16">
      <c r="A1269" s="59">
        <v>1729</v>
      </c>
      <c r="B1269" s="59">
        <v>3</v>
      </c>
      <c r="C1269" s="59">
        <v>1</v>
      </c>
      <c r="D1269" s="59">
        <v>2</v>
      </c>
      <c r="E1269" s="59" t="s">
        <v>79</v>
      </c>
      <c r="F1269" s="59">
        <v>3</v>
      </c>
      <c r="G1269" s="59">
        <v>1</v>
      </c>
      <c r="H1269" s="59">
        <v>1</v>
      </c>
      <c r="I1269" s="59">
        <v>14</v>
      </c>
      <c r="J1269" s="59">
        <v>12104</v>
      </c>
      <c r="K1269" s="78">
        <f>VLOOKUP(jur[[#This Row],[hwycov_id]],cnf[],10,FALSE)</f>
        <v>12104</v>
      </c>
      <c r="L1269" s="229">
        <f t="shared" si="57"/>
        <v>0</v>
      </c>
      <c r="M1269" s="228">
        <f t="shared" si="58"/>
        <v>0</v>
      </c>
      <c r="N1269" s="228">
        <f t="shared" si="59"/>
        <v>0</v>
      </c>
      <c r="O1269" s="59" t="e">
        <f>VLOOKUP(jur[[#This Row],[hwycov_id]],check!$A$2:$P$26,16,FALSE)</f>
        <v>#N/A</v>
      </c>
      <c r="P1269" s="59">
        <v>1275</v>
      </c>
    </row>
    <row r="1270" spans="1:16">
      <c r="A1270" s="59">
        <v>14511</v>
      </c>
      <c r="B1270" s="59">
        <v>9</v>
      </c>
      <c r="C1270" s="59">
        <v>1</v>
      </c>
      <c r="D1270" s="59">
        <v>1</v>
      </c>
      <c r="E1270" s="59" t="s">
        <v>78</v>
      </c>
      <c r="F1270" s="59">
        <v>2</v>
      </c>
      <c r="G1270" s="59">
        <v>1</v>
      </c>
      <c r="H1270" s="59">
        <v>2</v>
      </c>
      <c r="I1270" s="59">
        <v>14</v>
      </c>
      <c r="J1270" s="59">
        <v>12106</v>
      </c>
      <c r="K1270" s="78">
        <f>VLOOKUP(jur[[#This Row],[hwycov_id]],cnf[],10,FALSE)</f>
        <v>12106</v>
      </c>
      <c r="L1270" s="229">
        <f t="shared" si="57"/>
        <v>0</v>
      </c>
      <c r="M1270" s="228">
        <f t="shared" si="58"/>
        <v>0</v>
      </c>
      <c r="N1270" s="228">
        <f t="shared" si="59"/>
        <v>0</v>
      </c>
      <c r="O1270" s="59" t="e">
        <f>VLOOKUP(jur[[#This Row],[hwycov_id]],check!$A$2:$P$26,16,FALSE)</f>
        <v>#N/A</v>
      </c>
      <c r="P1270" s="59">
        <v>1276</v>
      </c>
    </row>
    <row r="1271" spans="1:16">
      <c r="A1271" s="59">
        <v>4425</v>
      </c>
      <c r="B1271" s="59">
        <v>5</v>
      </c>
      <c r="C1271" s="59">
        <v>1</v>
      </c>
      <c r="D1271" s="59">
        <v>2</v>
      </c>
      <c r="E1271" s="59" t="s">
        <v>79</v>
      </c>
      <c r="F1271" s="59">
        <v>4</v>
      </c>
      <c r="G1271" s="59">
        <v>1</v>
      </c>
      <c r="H1271" s="59">
        <v>2</v>
      </c>
      <c r="I1271" s="59">
        <v>14</v>
      </c>
      <c r="J1271" s="59">
        <v>12133</v>
      </c>
      <c r="K1271" s="78">
        <f>VLOOKUP(jur[[#This Row],[hwycov_id]],cnf[],10,FALSE)</f>
        <v>12133</v>
      </c>
      <c r="L1271" s="229">
        <f t="shared" si="57"/>
        <v>0</v>
      </c>
      <c r="M1271" s="228">
        <f t="shared" si="58"/>
        <v>0</v>
      </c>
      <c r="N1271" s="228">
        <f t="shared" si="59"/>
        <v>0</v>
      </c>
      <c r="O1271" s="59" t="e">
        <f>VLOOKUP(jur[[#This Row],[hwycov_id]],check!$A$2:$P$26,16,FALSE)</f>
        <v>#N/A</v>
      </c>
      <c r="P1271" s="59">
        <v>1277</v>
      </c>
    </row>
    <row r="1272" spans="1:16">
      <c r="A1272" s="59">
        <v>14174</v>
      </c>
      <c r="B1272" s="59">
        <v>5</v>
      </c>
      <c r="C1272" s="59">
        <v>1</v>
      </c>
      <c r="D1272" s="59">
        <v>2</v>
      </c>
      <c r="E1272" s="59" t="s">
        <v>79</v>
      </c>
      <c r="F1272" s="59">
        <v>4</v>
      </c>
      <c r="G1272" s="59">
        <v>1</v>
      </c>
      <c r="H1272" s="59">
        <v>2</v>
      </c>
      <c r="I1272" s="59">
        <v>14</v>
      </c>
      <c r="J1272" s="59">
        <v>12147</v>
      </c>
      <c r="K1272" s="78">
        <f>VLOOKUP(jur[[#This Row],[hwycov_id]],cnf[],10,FALSE)</f>
        <v>12147</v>
      </c>
      <c r="L1272" s="229">
        <f t="shared" si="57"/>
        <v>0</v>
      </c>
      <c r="M1272" s="228">
        <f t="shared" si="58"/>
        <v>0</v>
      </c>
      <c r="N1272" s="228">
        <f t="shared" si="59"/>
        <v>0</v>
      </c>
      <c r="O1272" s="59" t="e">
        <f>VLOOKUP(jur[[#This Row],[hwycov_id]],check!$A$2:$P$26,16,FALSE)</f>
        <v>#N/A</v>
      </c>
      <c r="P1272" s="59">
        <v>1278</v>
      </c>
    </row>
    <row r="1273" spans="1:16">
      <c r="A1273" s="59">
        <v>14792</v>
      </c>
      <c r="B1273" s="59">
        <v>3</v>
      </c>
      <c r="C1273" s="59">
        <v>1</v>
      </c>
      <c r="D1273" s="59">
        <v>2</v>
      </c>
      <c r="E1273" s="59" t="s">
        <v>79</v>
      </c>
      <c r="F1273" s="59">
        <v>3</v>
      </c>
      <c r="G1273" s="59">
        <v>1</v>
      </c>
      <c r="H1273" s="59">
        <v>2</v>
      </c>
      <c r="I1273" s="59">
        <v>14</v>
      </c>
      <c r="J1273" s="59">
        <v>12232</v>
      </c>
      <c r="K1273" s="78">
        <f>VLOOKUP(jur[[#This Row],[hwycov_id]],cnf[],10,FALSE)</f>
        <v>12232</v>
      </c>
      <c r="L1273" s="229">
        <f t="shared" si="57"/>
        <v>0</v>
      </c>
      <c r="M1273" s="228">
        <f t="shared" si="58"/>
        <v>0</v>
      </c>
      <c r="N1273" s="228">
        <f t="shared" si="59"/>
        <v>0</v>
      </c>
      <c r="O1273" s="59" t="e">
        <f>VLOOKUP(jur[[#This Row],[hwycov_id]],check!$A$2:$P$26,16,FALSE)</f>
        <v>#N/A</v>
      </c>
      <c r="P1273" s="59">
        <v>1279</v>
      </c>
    </row>
    <row r="1274" spans="1:16">
      <c r="A1274" s="59">
        <v>3607</v>
      </c>
      <c r="B1274" s="59">
        <v>4</v>
      </c>
      <c r="C1274" s="59">
        <v>1</v>
      </c>
      <c r="D1274" s="59">
        <v>2</v>
      </c>
      <c r="E1274" s="59" t="s">
        <v>79</v>
      </c>
      <c r="F1274" s="59">
        <v>4</v>
      </c>
      <c r="G1274" s="59">
        <v>1</v>
      </c>
      <c r="H1274" s="59">
        <v>3</v>
      </c>
      <c r="I1274" s="59">
        <v>14</v>
      </c>
      <c r="J1274" s="59">
        <v>12252</v>
      </c>
      <c r="K1274" s="78">
        <f>VLOOKUP(jur[[#This Row],[hwycov_id]],cnf[],10,FALSE)</f>
        <v>12252</v>
      </c>
      <c r="L1274" s="229">
        <f t="shared" si="57"/>
        <v>0</v>
      </c>
      <c r="M1274" s="228">
        <f t="shared" si="58"/>
        <v>0</v>
      </c>
      <c r="N1274" s="228">
        <f t="shared" si="59"/>
        <v>0</v>
      </c>
      <c r="O1274" s="59" t="e">
        <f>VLOOKUP(jur[[#This Row],[hwycov_id]],check!$A$2:$P$26,16,FALSE)</f>
        <v>#N/A</v>
      </c>
      <c r="P1274" s="59">
        <v>1280</v>
      </c>
    </row>
    <row r="1275" spans="1:16">
      <c r="A1275" s="59">
        <v>10415</v>
      </c>
      <c r="B1275" s="59">
        <v>3</v>
      </c>
      <c r="C1275" s="59">
        <v>1</v>
      </c>
      <c r="D1275" s="59">
        <v>2</v>
      </c>
      <c r="E1275" s="59" t="s">
        <v>79</v>
      </c>
      <c r="F1275" s="59">
        <v>3</v>
      </c>
      <c r="G1275" s="59">
        <v>1</v>
      </c>
      <c r="H1275" s="59">
        <v>4</v>
      </c>
      <c r="I1275" s="59">
        <v>14</v>
      </c>
      <c r="J1275" s="59">
        <v>12286</v>
      </c>
      <c r="K1275" s="78">
        <f>VLOOKUP(jur[[#This Row],[hwycov_id]],cnf[],10,FALSE)</f>
        <v>12286</v>
      </c>
      <c r="L1275" s="229">
        <f t="shared" si="57"/>
        <v>0</v>
      </c>
      <c r="M1275" s="228">
        <f t="shared" si="58"/>
        <v>0</v>
      </c>
      <c r="N1275" s="228">
        <f t="shared" si="59"/>
        <v>0</v>
      </c>
      <c r="O1275" s="59" t="e">
        <f>VLOOKUP(jur[[#This Row],[hwycov_id]],check!$A$2:$P$26,16,FALSE)</f>
        <v>#N/A</v>
      </c>
      <c r="P1275" s="59">
        <v>1281</v>
      </c>
    </row>
    <row r="1276" spans="1:16">
      <c r="A1276" s="59">
        <v>16698</v>
      </c>
      <c r="B1276" s="59">
        <v>4</v>
      </c>
      <c r="C1276" s="59">
        <v>1</v>
      </c>
      <c r="D1276" s="59">
        <v>2</v>
      </c>
      <c r="E1276" s="59" t="s">
        <v>79</v>
      </c>
      <c r="F1276" s="59">
        <v>4</v>
      </c>
      <c r="G1276" s="59">
        <v>1</v>
      </c>
      <c r="H1276" s="59">
        <v>2</v>
      </c>
      <c r="I1276" s="59">
        <v>14</v>
      </c>
      <c r="J1276" s="59">
        <v>12363</v>
      </c>
      <c r="K1276" s="78">
        <f>VLOOKUP(jur[[#This Row],[hwycov_id]],cnf[],10,FALSE)</f>
        <v>12363</v>
      </c>
      <c r="L1276" s="229">
        <f t="shared" si="57"/>
        <v>0</v>
      </c>
      <c r="M1276" s="228">
        <f t="shared" si="58"/>
        <v>0</v>
      </c>
      <c r="N1276" s="228">
        <f t="shared" si="59"/>
        <v>0</v>
      </c>
      <c r="O1276" s="59" t="e">
        <f>VLOOKUP(jur[[#This Row],[hwycov_id]],check!$A$2:$P$26,16,FALSE)</f>
        <v>#N/A</v>
      </c>
      <c r="P1276" s="59">
        <v>1282</v>
      </c>
    </row>
    <row r="1277" spans="1:16">
      <c r="A1277" s="59">
        <v>10881</v>
      </c>
      <c r="B1277" s="59">
        <v>9</v>
      </c>
      <c r="C1277" s="59">
        <v>1</v>
      </c>
      <c r="D1277" s="59">
        <v>1</v>
      </c>
      <c r="E1277" s="59" t="s">
        <v>78</v>
      </c>
      <c r="F1277" s="59">
        <v>2</v>
      </c>
      <c r="G1277" s="59">
        <v>1</v>
      </c>
      <c r="H1277" s="59">
        <v>3</v>
      </c>
      <c r="I1277" s="59">
        <v>14</v>
      </c>
      <c r="J1277" s="59">
        <v>12368</v>
      </c>
      <c r="K1277" s="78">
        <f>VLOOKUP(jur[[#This Row],[hwycov_id]],cnf[],10,FALSE)</f>
        <v>12368</v>
      </c>
      <c r="L1277" s="229">
        <f t="shared" si="57"/>
        <v>0</v>
      </c>
      <c r="M1277" s="228">
        <f t="shared" si="58"/>
        <v>0</v>
      </c>
      <c r="N1277" s="228">
        <f t="shared" si="59"/>
        <v>0</v>
      </c>
      <c r="O1277" s="59" t="e">
        <f>VLOOKUP(jur[[#This Row],[hwycov_id]],check!$A$2:$P$26,16,FALSE)</f>
        <v>#N/A</v>
      </c>
      <c r="P1277" s="59">
        <v>1283</v>
      </c>
    </row>
    <row r="1278" spans="1:16">
      <c r="A1278" s="59">
        <v>25470</v>
      </c>
      <c r="B1278" s="59">
        <v>9</v>
      </c>
      <c r="C1278" s="59">
        <v>1</v>
      </c>
      <c r="D1278" s="59">
        <v>1</v>
      </c>
      <c r="E1278" s="59" t="s">
        <v>78</v>
      </c>
      <c r="F1278" s="59">
        <v>2</v>
      </c>
      <c r="G1278" s="59">
        <v>1</v>
      </c>
      <c r="H1278" s="59">
        <v>3</v>
      </c>
      <c r="I1278" s="59">
        <v>14</v>
      </c>
      <c r="J1278" s="59">
        <v>12370</v>
      </c>
      <c r="K1278" s="78">
        <f>VLOOKUP(jur[[#This Row],[hwycov_id]],cnf[],10,FALSE)</f>
        <v>12370</v>
      </c>
      <c r="L1278" s="229">
        <f t="shared" si="57"/>
        <v>0</v>
      </c>
      <c r="M1278" s="228">
        <f t="shared" si="58"/>
        <v>0</v>
      </c>
      <c r="N1278" s="228">
        <f t="shared" si="59"/>
        <v>0</v>
      </c>
      <c r="O1278" s="59" t="e">
        <f>VLOOKUP(jur[[#This Row],[hwycov_id]],check!$A$2:$P$26,16,FALSE)</f>
        <v>#N/A</v>
      </c>
      <c r="P1278" s="59">
        <v>1284</v>
      </c>
    </row>
    <row r="1279" spans="1:16">
      <c r="A1279" s="59">
        <v>10915</v>
      </c>
      <c r="B1279" s="59">
        <v>9</v>
      </c>
      <c r="C1279" s="59">
        <v>1</v>
      </c>
      <c r="D1279" s="59">
        <v>1</v>
      </c>
      <c r="E1279" s="59" t="s">
        <v>78</v>
      </c>
      <c r="F1279" s="59">
        <v>2</v>
      </c>
      <c r="G1279" s="59">
        <v>1</v>
      </c>
      <c r="H1279" s="59">
        <v>3</v>
      </c>
      <c r="I1279" s="59">
        <v>14</v>
      </c>
      <c r="J1279" s="59">
        <v>12428</v>
      </c>
      <c r="K1279" s="78">
        <f>VLOOKUP(jur[[#This Row],[hwycov_id]],cnf[],10,FALSE)</f>
        <v>12428</v>
      </c>
      <c r="L1279" s="229">
        <f t="shared" si="57"/>
        <v>0</v>
      </c>
      <c r="M1279" s="228">
        <f t="shared" si="58"/>
        <v>0</v>
      </c>
      <c r="N1279" s="228">
        <f t="shared" si="59"/>
        <v>0</v>
      </c>
      <c r="O1279" s="59" t="e">
        <f>VLOOKUP(jur[[#This Row],[hwycov_id]],check!$A$2:$P$26,16,FALSE)</f>
        <v>#N/A</v>
      </c>
      <c r="P1279" s="59">
        <v>1285</v>
      </c>
    </row>
    <row r="1280" spans="1:16">
      <c r="A1280" s="59">
        <v>9538</v>
      </c>
      <c r="B1280" s="59">
        <v>3</v>
      </c>
      <c r="C1280" s="59">
        <v>1</v>
      </c>
      <c r="D1280" s="59">
        <v>2</v>
      </c>
      <c r="E1280" s="59" t="s">
        <v>79</v>
      </c>
      <c r="F1280" s="59">
        <v>3</v>
      </c>
      <c r="G1280" s="59">
        <v>1</v>
      </c>
      <c r="H1280" s="59">
        <v>2</v>
      </c>
      <c r="I1280" s="59">
        <v>14</v>
      </c>
      <c r="J1280" s="59">
        <v>12495</v>
      </c>
      <c r="K1280" s="78">
        <f>VLOOKUP(jur[[#This Row],[hwycov_id]],cnf[],10,FALSE)</f>
        <v>12495</v>
      </c>
      <c r="L1280" s="229">
        <f t="shared" si="57"/>
        <v>0</v>
      </c>
      <c r="M1280" s="228">
        <f t="shared" si="58"/>
        <v>0</v>
      </c>
      <c r="N1280" s="228">
        <f t="shared" si="59"/>
        <v>0</v>
      </c>
      <c r="O1280" s="59" t="e">
        <f>VLOOKUP(jur[[#This Row],[hwycov_id]],check!$A$2:$P$26,16,FALSE)</f>
        <v>#N/A</v>
      </c>
      <c r="P1280" s="59">
        <v>1286</v>
      </c>
    </row>
    <row r="1281" spans="1:16">
      <c r="A1281" s="59">
        <v>29008</v>
      </c>
      <c r="B1281" s="59">
        <v>9</v>
      </c>
      <c r="C1281" s="59">
        <v>1</v>
      </c>
      <c r="D1281" s="59">
        <v>1</v>
      </c>
      <c r="E1281" s="59" t="s">
        <v>78</v>
      </c>
      <c r="F1281" s="59">
        <v>2</v>
      </c>
      <c r="G1281" s="59">
        <v>1</v>
      </c>
      <c r="H1281" s="59">
        <v>2</v>
      </c>
      <c r="I1281" s="59">
        <v>14</v>
      </c>
      <c r="J1281" s="59">
        <v>12627</v>
      </c>
      <c r="K1281" s="78">
        <f>VLOOKUP(jur[[#This Row],[hwycov_id]],cnf[],10,FALSE)</f>
        <v>12627</v>
      </c>
      <c r="L1281" s="229">
        <f t="shared" si="57"/>
        <v>0</v>
      </c>
      <c r="M1281" s="228">
        <f t="shared" si="58"/>
        <v>0</v>
      </c>
      <c r="N1281" s="228">
        <f t="shared" si="59"/>
        <v>0</v>
      </c>
      <c r="O1281" s="59" t="e">
        <f>VLOOKUP(jur[[#This Row],[hwycov_id]],check!$A$2:$P$26,16,FALSE)</f>
        <v>#N/A</v>
      </c>
      <c r="P1281" s="59">
        <v>1287</v>
      </c>
    </row>
    <row r="1282" spans="1:16">
      <c r="A1282" s="59">
        <v>15693</v>
      </c>
      <c r="B1282" s="59">
        <v>4</v>
      </c>
      <c r="C1282" s="59">
        <v>1</v>
      </c>
      <c r="D1282" s="59">
        <v>2</v>
      </c>
      <c r="E1282" s="59" t="s">
        <v>79</v>
      </c>
      <c r="F1282" s="59">
        <v>4</v>
      </c>
      <c r="G1282" s="59">
        <v>1</v>
      </c>
      <c r="H1282" s="59">
        <v>3</v>
      </c>
      <c r="I1282" s="59">
        <v>14</v>
      </c>
      <c r="J1282" s="59">
        <v>12693</v>
      </c>
      <c r="K1282" s="78">
        <f>VLOOKUP(jur[[#This Row],[hwycov_id]],cnf[],10,FALSE)</f>
        <v>12693</v>
      </c>
      <c r="L1282" s="229">
        <f t="shared" ref="L1282:L1345" si="60">K1282/J1282-1</f>
        <v>0</v>
      </c>
      <c r="M1282" s="228">
        <f t="shared" ref="M1282:M1345" si="61">K1282-J1282</f>
        <v>0</v>
      </c>
      <c r="N1282" s="228">
        <f t="shared" ref="N1282:N1345" si="62">POWER(M1282,2)</f>
        <v>0</v>
      </c>
      <c r="O1282" s="59" t="e">
        <f>VLOOKUP(jur[[#This Row],[hwycov_id]],check!$A$2:$P$26,16,FALSE)</f>
        <v>#N/A</v>
      </c>
      <c r="P1282" s="59">
        <v>1288</v>
      </c>
    </row>
    <row r="1283" spans="1:16">
      <c r="A1283" s="59">
        <v>5982</v>
      </c>
      <c r="B1283" s="59">
        <v>3</v>
      </c>
      <c r="C1283" s="59">
        <v>1</v>
      </c>
      <c r="D1283" s="59">
        <v>2</v>
      </c>
      <c r="E1283" s="59" t="s">
        <v>79</v>
      </c>
      <c r="F1283" s="59">
        <v>3</v>
      </c>
      <c r="G1283" s="59">
        <v>1</v>
      </c>
      <c r="H1283" s="59">
        <v>3</v>
      </c>
      <c r="I1283" s="59">
        <v>14</v>
      </c>
      <c r="J1283" s="59">
        <v>12753</v>
      </c>
      <c r="K1283" s="78">
        <f>VLOOKUP(jur[[#This Row],[hwycov_id]],cnf[],10,FALSE)</f>
        <v>12753</v>
      </c>
      <c r="L1283" s="229">
        <f t="shared" si="60"/>
        <v>0</v>
      </c>
      <c r="M1283" s="228">
        <f t="shared" si="61"/>
        <v>0</v>
      </c>
      <c r="N1283" s="228">
        <f t="shared" si="62"/>
        <v>0</v>
      </c>
      <c r="O1283" s="59" t="e">
        <f>VLOOKUP(jur[[#This Row],[hwycov_id]],check!$A$2:$P$26,16,FALSE)</f>
        <v>#N/A</v>
      </c>
      <c r="P1283" s="59">
        <v>1289</v>
      </c>
    </row>
    <row r="1284" spans="1:16">
      <c r="A1284" s="59">
        <v>20157</v>
      </c>
      <c r="B1284" s="59">
        <v>4</v>
      </c>
      <c r="C1284" s="59">
        <v>1</v>
      </c>
      <c r="D1284" s="59">
        <v>2</v>
      </c>
      <c r="E1284" s="59" t="s">
        <v>79</v>
      </c>
      <c r="F1284" s="59">
        <v>4</v>
      </c>
      <c r="G1284" s="59">
        <v>1</v>
      </c>
      <c r="H1284" s="59">
        <v>4</v>
      </c>
      <c r="I1284" s="59">
        <v>14</v>
      </c>
      <c r="J1284" s="59">
        <v>12808</v>
      </c>
      <c r="K1284" s="78">
        <f>VLOOKUP(jur[[#This Row],[hwycov_id]],cnf[],10,FALSE)</f>
        <v>12808</v>
      </c>
      <c r="L1284" s="229">
        <f t="shared" si="60"/>
        <v>0</v>
      </c>
      <c r="M1284" s="228">
        <f t="shared" si="61"/>
        <v>0</v>
      </c>
      <c r="N1284" s="228">
        <f t="shared" si="62"/>
        <v>0</v>
      </c>
      <c r="O1284" s="59" t="e">
        <f>VLOOKUP(jur[[#This Row],[hwycov_id]],check!$A$2:$P$26,16,FALSE)</f>
        <v>#N/A</v>
      </c>
      <c r="P1284" s="59">
        <v>1290</v>
      </c>
    </row>
    <row r="1285" spans="1:16">
      <c r="A1285" s="59">
        <v>281</v>
      </c>
      <c r="B1285" s="59">
        <v>4</v>
      </c>
      <c r="C1285" s="59">
        <v>1</v>
      </c>
      <c r="D1285" s="59">
        <v>2</v>
      </c>
      <c r="E1285" s="59" t="s">
        <v>79</v>
      </c>
      <c r="F1285" s="59">
        <v>4</v>
      </c>
      <c r="G1285" s="59">
        <v>1</v>
      </c>
      <c r="H1285" s="59">
        <v>2</v>
      </c>
      <c r="I1285" s="59">
        <v>14</v>
      </c>
      <c r="J1285" s="59">
        <v>12827</v>
      </c>
      <c r="K1285" s="78">
        <f>VLOOKUP(jur[[#This Row],[hwycov_id]],cnf[],10,FALSE)</f>
        <v>12827</v>
      </c>
      <c r="L1285" s="229">
        <f t="shared" si="60"/>
        <v>0</v>
      </c>
      <c r="M1285" s="228">
        <f t="shared" si="61"/>
        <v>0</v>
      </c>
      <c r="N1285" s="228">
        <f t="shared" si="62"/>
        <v>0</v>
      </c>
      <c r="O1285" s="59" t="e">
        <f>VLOOKUP(jur[[#This Row],[hwycov_id]],check!$A$2:$P$26,16,FALSE)</f>
        <v>#N/A</v>
      </c>
      <c r="P1285" s="59">
        <v>1291</v>
      </c>
    </row>
    <row r="1286" spans="1:16">
      <c r="A1286" s="59">
        <v>379</v>
      </c>
      <c r="B1286" s="59">
        <v>5</v>
      </c>
      <c r="C1286" s="59">
        <v>1</v>
      </c>
      <c r="D1286" s="59">
        <v>1</v>
      </c>
      <c r="E1286" s="59" t="s">
        <v>79</v>
      </c>
      <c r="F1286" s="59">
        <v>4</v>
      </c>
      <c r="G1286" s="59">
        <v>1</v>
      </c>
      <c r="H1286" s="59">
        <v>2</v>
      </c>
      <c r="I1286" s="59">
        <v>14</v>
      </c>
      <c r="J1286" s="59">
        <v>12838</v>
      </c>
      <c r="K1286" s="78">
        <f>VLOOKUP(jur[[#This Row],[hwycov_id]],cnf[],10,FALSE)</f>
        <v>12838</v>
      </c>
      <c r="L1286" s="229">
        <f t="shared" si="60"/>
        <v>0</v>
      </c>
      <c r="M1286" s="228">
        <f t="shared" si="61"/>
        <v>0</v>
      </c>
      <c r="N1286" s="228">
        <f t="shared" si="62"/>
        <v>0</v>
      </c>
      <c r="O1286" s="59" t="e">
        <f>VLOOKUP(jur[[#This Row],[hwycov_id]],check!$A$2:$P$26,16,FALSE)</f>
        <v>#N/A</v>
      </c>
      <c r="P1286" s="59">
        <v>1292</v>
      </c>
    </row>
    <row r="1287" spans="1:16">
      <c r="A1287" s="59">
        <v>5454</v>
      </c>
      <c r="B1287" s="59">
        <v>3</v>
      </c>
      <c r="C1287" s="59">
        <v>1</v>
      </c>
      <c r="D1287" s="59">
        <v>2</v>
      </c>
      <c r="E1287" s="59" t="s">
        <v>79</v>
      </c>
      <c r="F1287" s="59">
        <v>3</v>
      </c>
      <c r="G1287" s="59">
        <v>1</v>
      </c>
      <c r="H1287" s="59">
        <v>3</v>
      </c>
      <c r="I1287" s="59">
        <v>14</v>
      </c>
      <c r="J1287" s="59">
        <v>12873</v>
      </c>
      <c r="K1287" s="78">
        <f>VLOOKUP(jur[[#This Row],[hwycov_id]],cnf[],10,FALSE)</f>
        <v>12873</v>
      </c>
      <c r="L1287" s="229">
        <f t="shared" si="60"/>
        <v>0</v>
      </c>
      <c r="M1287" s="228">
        <f t="shared" si="61"/>
        <v>0</v>
      </c>
      <c r="N1287" s="228">
        <f t="shared" si="62"/>
        <v>0</v>
      </c>
      <c r="O1287" s="59" t="e">
        <f>VLOOKUP(jur[[#This Row],[hwycov_id]],check!$A$2:$P$26,16,FALSE)</f>
        <v>#N/A</v>
      </c>
      <c r="P1287" s="59">
        <v>1293</v>
      </c>
    </row>
    <row r="1288" spans="1:16">
      <c r="A1288" s="59">
        <v>28038</v>
      </c>
      <c r="B1288" s="59">
        <v>9</v>
      </c>
      <c r="C1288" s="59">
        <v>1</v>
      </c>
      <c r="D1288" s="59">
        <v>1</v>
      </c>
      <c r="E1288" s="59" t="s">
        <v>78</v>
      </c>
      <c r="F1288" s="59">
        <v>2</v>
      </c>
      <c r="G1288" s="59">
        <v>1</v>
      </c>
      <c r="H1288" s="59">
        <v>3</v>
      </c>
      <c r="I1288" s="59">
        <v>14</v>
      </c>
      <c r="J1288" s="59">
        <v>12881</v>
      </c>
      <c r="K1288" s="78">
        <f>VLOOKUP(jur[[#This Row],[hwycov_id]],cnf[],10,FALSE)</f>
        <v>12881</v>
      </c>
      <c r="L1288" s="229">
        <f t="shared" si="60"/>
        <v>0</v>
      </c>
      <c r="M1288" s="228">
        <f t="shared" si="61"/>
        <v>0</v>
      </c>
      <c r="N1288" s="228">
        <f t="shared" si="62"/>
        <v>0</v>
      </c>
      <c r="O1288" s="59" t="e">
        <f>VLOOKUP(jur[[#This Row],[hwycov_id]],check!$A$2:$P$26,16,FALSE)</f>
        <v>#N/A</v>
      </c>
      <c r="P1288" s="59">
        <v>1294</v>
      </c>
    </row>
    <row r="1289" spans="1:16">
      <c r="A1289" s="59">
        <v>8449</v>
      </c>
      <c r="B1289" s="59">
        <v>3</v>
      </c>
      <c r="C1289" s="59">
        <v>1</v>
      </c>
      <c r="D1289" s="59">
        <v>2</v>
      </c>
      <c r="E1289" s="59" t="s">
        <v>79</v>
      </c>
      <c r="F1289" s="59">
        <v>3</v>
      </c>
      <c r="G1289" s="59">
        <v>1</v>
      </c>
      <c r="H1289" s="59">
        <v>3</v>
      </c>
      <c r="I1289" s="59">
        <v>14</v>
      </c>
      <c r="J1289" s="59">
        <v>12883</v>
      </c>
      <c r="K1289" s="78">
        <f>VLOOKUP(jur[[#This Row],[hwycov_id]],cnf[],10,FALSE)</f>
        <v>12883</v>
      </c>
      <c r="L1289" s="229">
        <f t="shared" si="60"/>
        <v>0</v>
      </c>
      <c r="M1289" s="228">
        <f t="shared" si="61"/>
        <v>0</v>
      </c>
      <c r="N1289" s="228">
        <f t="shared" si="62"/>
        <v>0</v>
      </c>
      <c r="O1289" s="59" t="e">
        <f>VLOOKUP(jur[[#This Row],[hwycov_id]],check!$A$2:$P$26,16,FALSE)</f>
        <v>#N/A</v>
      </c>
      <c r="P1289" s="59">
        <v>1295</v>
      </c>
    </row>
    <row r="1290" spans="1:16">
      <c r="A1290" s="59">
        <v>10130</v>
      </c>
      <c r="B1290" s="59">
        <v>3</v>
      </c>
      <c r="C1290" s="59">
        <v>1</v>
      </c>
      <c r="D1290" s="59">
        <v>2</v>
      </c>
      <c r="E1290" s="59" t="s">
        <v>79</v>
      </c>
      <c r="F1290" s="59">
        <v>3</v>
      </c>
      <c r="G1290" s="59">
        <v>1</v>
      </c>
      <c r="H1290" s="59">
        <v>2</v>
      </c>
      <c r="I1290" s="59">
        <v>14</v>
      </c>
      <c r="J1290" s="59">
        <v>12893</v>
      </c>
      <c r="K1290" s="78">
        <f>VLOOKUP(jur[[#This Row],[hwycov_id]],cnf[],10,FALSE)</f>
        <v>12893</v>
      </c>
      <c r="L1290" s="229">
        <f t="shared" si="60"/>
        <v>0</v>
      </c>
      <c r="M1290" s="228">
        <f t="shared" si="61"/>
        <v>0</v>
      </c>
      <c r="N1290" s="228">
        <f t="shared" si="62"/>
        <v>0</v>
      </c>
      <c r="O1290" s="59" t="e">
        <f>VLOOKUP(jur[[#This Row],[hwycov_id]],check!$A$2:$P$26,16,FALSE)</f>
        <v>#N/A</v>
      </c>
      <c r="P1290" s="59">
        <v>1296</v>
      </c>
    </row>
    <row r="1291" spans="1:16">
      <c r="A1291" s="59">
        <v>10950</v>
      </c>
      <c r="B1291" s="59">
        <v>9</v>
      </c>
      <c r="C1291" s="59">
        <v>1</v>
      </c>
      <c r="D1291" s="59">
        <v>1</v>
      </c>
      <c r="E1291" s="59" t="s">
        <v>78</v>
      </c>
      <c r="F1291" s="59">
        <v>2</v>
      </c>
      <c r="G1291" s="59">
        <v>1</v>
      </c>
      <c r="H1291" s="59">
        <v>3</v>
      </c>
      <c r="I1291" s="59">
        <v>14</v>
      </c>
      <c r="J1291" s="59">
        <v>12927</v>
      </c>
      <c r="K1291" s="78">
        <f>VLOOKUP(jur[[#This Row],[hwycov_id]],cnf[],10,FALSE)</f>
        <v>12927</v>
      </c>
      <c r="L1291" s="229">
        <f t="shared" si="60"/>
        <v>0</v>
      </c>
      <c r="M1291" s="228">
        <f t="shared" si="61"/>
        <v>0</v>
      </c>
      <c r="N1291" s="228">
        <f t="shared" si="62"/>
        <v>0</v>
      </c>
      <c r="O1291" s="59" t="e">
        <f>VLOOKUP(jur[[#This Row],[hwycov_id]],check!$A$2:$P$26,16,FALSE)</f>
        <v>#N/A</v>
      </c>
      <c r="P1291" s="59">
        <v>1297</v>
      </c>
    </row>
    <row r="1292" spans="1:16">
      <c r="A1292" s="59">
        <v>18637</v>
      </c>
      <c r="B1292" s="59">
        <v>3</v>
      </c>
      <c r="C1292" s="59">
        <v>1</v>
      </c>
      <c r="D1292" s="59">
        <v>1</v>
      </c>
      <c r="E1292" s="59" t="s">
        <v>79</v>
      </c>
      <c r="F1292" s="59">
        <v>3</v>
      </c>
      <c r="G1292" s="59">
        <v>1</v>
      </c>
      <c r="H1292" s="59">
        <v>1</v>
      </c>
      <c r="I1292" s="59">
        <v>14</v>
      </c>
      <c r="J1292" s="59">
        <v>12930</v>
      </c>
      <c r="K1292" s="78">
        <f>VLOOKUP(jur[[#This Row],[hwycov_id]],cnf[],10,FALSE)</f>
        <v>12930</v>
      </c>
      <c r="L1292" s="229">
        <f t="shared" si="60"/>
        <v>0</v>
      </c>
      <c r="M1292" s="228">
        <f t="shared" si="61"/>
        <v>0</v>
      </c>
      <c r="N1292" s="228">
        <f t="shared" si="62"/>
        <v>0</v>
      </c>
      <c r="O1292" s="59" t="e">
        <f>VLOOKUP(jur[[#This Row],[hwycov_id]],check!$A$2:$P$26,16,FALSE)</f>
        <v>#N/A</v>
      </c>
      <c r="P1292" s="59">
        <v>1298</v>
      </c>
    </row>
    <row r="1293" spans="1:16">
      <c r="A1293" s="59">
        <v>5460</v>
      </c>
      <c r="B1293" s="59">
        <v>3</v>
      </c>
      <c r="C1293" s="59">
        <v>1</v>
      </c>
      <c r="D1293" s="59">
        <v>2</v>
      </c>
      <c r="E1293" s="59" t="s">
        <v>79</v>
      </c>
      <c r="F1293" s="59">
        <v>3</v>
      </c>
      <c r="G1293" s="59">
        <v>1</v>
      </c>
      <c r="H1293" s="59">
        <v>3</v>
      </c>
      <c r="I1293" s="59">
        <v>14</v>
      </c>
      <c r="J1293" s="59">
        <v>13084</v>
      </c>
      <c r="K1293" s="78">
        <f>VLOOKUP(jur[[#This Row],[hwycov_id]],cnf[],10,FALSE)</f>
        <v>13084</v>
      </c>
      <c r="L1293" s="229">
        <f t="shared" si="60"/>
        <v>0</v>
      </c>
      <c r="M1293" s="228">
        <f t="shared" si="61"/>
        <v>0</v>
      </c>
      <c r="N1293" s="228">
        <f t="shared" si="62"/>
        <v>0</v>
      </c>
      <c r="O1293" s="59" t="e">
        <f>VLOOKUP(jur[[#This Row],[hwycov_id]],check!$A$2:$P$26,16,FALSE)</f>
        <v>#N/A</v>
      </c>
      <c r="P1293" s="59">
        <v>1299</v>
      </c>
    </row>
    <row r="1294" spans="1:16">
      <c r="A1294" s="59">
        <v>28853</v>
      </c>
      <c r="B1294" s="59">
        <v>8</v>
      </c>
      <c r="C1294" s="59">
        <v>1</v>
      </c>
      <c r="D1294" s="59">
        <v>1</v>
      </c>
      <c r="E1294" s="59" t="s">
        <v>78</v>
      </c>
      <c r="F1294" s="59">
        <v>2</v>
      </c>
      <c r="G1294" s="59">
        <v>1</v>
      </c>
      <c r="H1294" s="59">
        <v>3</v>
      </c>
      <c r="I1294" s="59">
        <v>14</v>
      </c>
      <c r="J1294" s="59">
        <v>13090</v>
      </c>
      <c r="K1294" s="78">
        <f>VLOOKUP(jur[[#This Row],[hwycov_id]],cnf[],10,FALSE)</f>
        <v>13090</v>
      </c>
      <c r="L1294" s="229">
        <f t="shared" si="60"/>
        <v>0</v>
      </c>
      <c r="M1294" s="228">
        <f t="shared" si="61"/>
        <v>0</v>
      </c>
      <c r="N1294" s="228">
        <f t="shared" si="62"/>
        <v>0</v>
      </c>
      <c r="O1294" s="59" t="e">
        <f>VLOOKUP(jur[[#This Row],[hwycov_id]],check!$A$2:$P$26,16,FALSE)</f>
        <v>#N/A</v>
      </c>
      <c r="P1294" s="59">
        <v>1300</v>
      </c>
    </row>
    <row r="1295" spans="1:16">
      <c r="A1295" s="59">
        <v>14755</v>
      </c>
      <c r="B1295" s="59">
        <v>3</v>
      </c>
      <c r="C1295" s="59">
        <v>1</v>
      </c>
      <c r="D1295" s="59">
        <v>2</v>
      </c>
      <c r="E1295" s="59" t="s">
        <v>79</v>
      </c>
      <c r="F1295" s="59">
        <v>3</v>
      </c>
      <c r="G1295" s="59">
        <v>1</v>
      </c>
      <c r="H1295" s="59">
        <v>2</v>
      </c>
      <c r="I1295" s="59">
        <v>14</v>
      </c>
      <c r="J1295" s="59">
        <v>13097</v>
      </c>
      <c r="K1295" s="78">
        <f>VLOOKUP(jur[[#This Row],[hwycov_id]],cnf[],10,FALSE)</f>
        <v>13097</v>
      </c>
      <c r="L1295" s="229">
        <f t="shared" si="60"/>
        <v>0</v>
      </c>
      <c r="M1295" s="228">
        <f t="shared" si="61"/>
        <v>0</v>
      </c>
      <c r="N1295" s="228">
        <f t="shared" si="62"/>
        <v>0</v>
      </c>
      <c r="O1295" s="59" t="e">
        <f>VLOOKUP(jur[[#This Row],[hwycov_id]],check!$A$2:$P$26,16,FALSE)</f>
        <v>#N/A</v>
      </c>
      <c r="P1295" s="59">
        <v>1301</v>
      </c>
    </row>
    <row r="1296" spans="1:16">
      <c r="A1296" s="59">
        <v>8366</v>
      </c>
      <c r="B1296" s="59">
        <v>3</v>
      </c>
      <c r="C1296" s="59">
        <v>1</v>
      </c>
      <c r="D1296" s="59">
        <v>2</v>
      </c>
      <c r="E1296" s="59" t="s">
        <v>79</v>
      </c>
      <c r="F1296" s="59">
        <v>3</v>
      </c>
      <c r="G1296" s="59">
        <v>1</v>
      </c>
      <c r="H1296" s="59">
        <v>3</v>
      </c>
      <c r="I1296" s="59">
        <v>14</v>
      </c>
      <c r="J1296" s="59">
        <v>13127</v>
      </c>
      <c r="K1296" s="78">
        <f>VLOOKUP(jur[[#This Row],[hwycov_id]],cnf[],10,FALSE)</f>
        <v>13127</v>
      </c>
      <c r="L1296" s="229">
        <f t="shared" si="60"/>
        <v>0</v>
      </c>
      <c r="M1296" s="228">
        <f t="shared" si="61"/>
        <v>0</v>
      </c>
      <c r="N1296" s="228">
        <f t="shared" si="62"/>
        <v>0</v>
      </c>
      <c r="O1296" s="59" t="e">
        <f>VLOOKUP(jur[[#This Row],[hwycov_id]],check!$A$2:$P$26,16,FALSE)</f>
        <v>#N/A</v>
      </c>
      <c r="P1296" s="59">
        <v>1302</v>
      </c>
    </row>
    <row r="1297" spans="1:16">
      <c r="A1297" s="59">
        <v>18645</v>
      </c>
      <c r="B1297" s="59">
        <v>3</v>
      </c>
      <c r="C1297" s="59">
        <v>1</v>
      </c>
      <c r="D1297" s="59">
        <v>1</v>
      </c>
      <c r="E1297" s="59" t="s">
        <v>79</v>
      </c>
      <c r="F1297" s="59">
        <v>3</v>
      </c>
      <c r="G1297" s="59">
        <v>1</v>
      </c>
      <c r="H1297" s="59">
        <v>1</v>
      </c>
      <c r="I1297" s="59">
        <v>14</v>
      </c>
      <c r="J1297" s="59">
        <v>13174</v>
      </c>
      <c r="K1297" s="78">
        <f>VLOOKUP(jur[[#This Row],[hwycov_id]],cnf[],10,FALSE)</f>
        <v>13174</v>
      </c>
      <c r="L1297" s="229">
        <f t="shared" si="60"/>
        <v>0</v>
      </c>
      <c r="M1297" s="228">
        <f t="shared" si="61"/>
        <v>0</v>
      </c>
      <c r="N1297" s="228">
        <f t="shared" si="62"/>
        <v>0</v>
      </c>
      <c r="O1297" s="59" t="e">
        <f>VLOOKUP(jur[[#This Row],[hwycov_id]],check!$A$2:$P$26,16,FALSE)</f>
        <v>#N/A</v>
      </c>
      <c r="P1297" s="59">
        <v>1303</v>
      </c>
    </row>
    <row r="1298" spans="1:16">
      <c r="A1298" s="59">
        <v>5426</v>
      </c>
      <c r="B1298" s="59">
        <v>3</v>
      </c>
      <c r="C1298" s="59">
        <v>1</v>
      </c>
      <c r="D1298" s="59">
        <v>2</v>
      </c>
      <c r="E1298" s="59" t="s">
        <v>79</v>
      </c>
      <c r="F1298" s="59">
        <v>3</v>
      </c>
      <c r="G1298" s="59">
        <v>1</v>
      </c>
      <c r="H1298" s="59">
        <v>3</v>
      </c>
      <c r="I1298" s="59">
        <v>14</v>
      </c>
      <c r="J1298" s="59">
        <v>13194</v>
      </c>
      <c r="K1298" s="78">
        <f>VLOOKUP(jur[[#This Row],[hwycov_id]],cnf[],10,FALSE)</f>
        <v>13194</v>
      </c>
      <c r="L1298" s="229">
        <f t="shared" si="60"/>
        <v>0</v>
      </c>
      <c r="M1298" s="228">
        <f t="shared" si="61"/>
        <v>0</v>
      </c>
      <c r="N1298" s="228">
        <f t="shared" si="62"/>
        <v>0</v>
      </c>
      <c r="O1298" s="59" t="e">
        <f>VLOOKUP(jur[[#This Row],[hwycov_id]],check!$A$2:$P$26,16,FALSE)</f>
        <v>#N/A</v>
      </c>
      <c r="P1298" s="59">
        <v>1304</v>
      </c>
    </row>
    <row r="1299" spans="1:16">
      <c r="A1299" s="59">
        <v>18627</v>
      </c>
      <c r="B1299" s="59">
        <v>4</v>
      </c>
      <c r="C1299" s="59">
        <v>1</v>
      </c>
      <c r="D1299" s="59">
        <v>1</v>
      </c>
      <c r="E1299" s="59" t="s">
        <v>79</v>
      </c>
      <c r="F1299" s="59">
        <v>4</v>
      </c>
      <c r="G1299" s="59">
        <v>1</v>
      </c>
      <c r="H1299" s="59">
        <v>1</v>
      </c>
      <c r="I1299" s="59">
        <v>14</v>
      </c>
      <c r="J1299" s="59">
        <v>13209</v>
      </c>
      <c r="K1299" s="78">
        <f>VLOOKUP(jur[[#This Row],[hwycov_id]],cnf[],10,FALSE)</f>
        <v>13209</v>
      </c>
      <c r="L1299" s="229">
        <f t="shared" si="60"/>
        <v>0</v>
      </c>
      <c r="M1299" s="228">
        <f t="shared" si="61"/>
        <v>0</v>
      </c>
      <c r="N1299" s="228">
        <f t="shared" si="62"/>
        <v>0</v>
      </c>
      <c r="O1299" s="59" t="e">
        <f>VLOOKUP(jur[[#This Row],[hwycov_id]],check!$A$2:$P$26,16,FALSE)</f>
        <v>#N/A</v>
      </c>
      <c r="P1299" s="59">
        <v>1305</v>
      </c>
    </row>
    <row r="1300" spans="1:16">
      <c r="A1300" s="59">
        <v>28978</v>
      </c>
      <c r="B1300" s="59">
        <v>8</v>
      </c>
      <c r="C1300" s="59">
        <v>1</v>
      </c>
      <c r="D1300" s="59">
        <v>1</v>
      </c>
      <c r="E1300" s="59" t="s">
        <v>78</v>
      </c>
      <c r="F1300" s="59">
        <v>2</v>
      </c>
      <c r="G1300" s="59">
        <v>1</v>
      </c>
      <c r="H1300" s="59">
        <v>3</v>
      </c>
      <c r="I1300" s="59">
        <v>14</v>
      </c>
      <c r="J1300" s="59">
        <v>13259</v>
      </c>
      <c r="K1300" s="78">
        <f>VLOOKUP(jur[[#This Row],[hwycov_id]],cnf[],10,FALSE)</f>
        <v>13259</v>
      </c>
      <c r="L1300" s="229">
        <f t="shared" si="60"/>
        <v>0</v>
      </c>
      <c r="M1300" s="228">
        <f t="shared" si="61"/>
        <v>0</v>
      </c>
      <c r="N1300" s="228">
        <f t="shared" si="62"/>
        <v>0</v>
      </c>
      <c r="O1300" s="59" t="e">
        <f>VLOOKUP(jur[[#This Row],[hwycov_id]],check!$A$2:$P$26,16,FALSE)</f>
        <v>#N/A</v>
      </c>
      <c r="P1300" s="59">
        <v>1306</v>
      </c>
    </row>
    <row r="1301" spans="1:16">
      <c r="A1301" s="59">
        <v>5072</v>
      </c>
      <c r="B1301" s="59">
        <v>4</v>
      </c>
      <c r="C1301" s="59">
        <v>1</v>
      </c>
      <c r="D1301" s="59">
        <v>2</v>
      </c>
      <c r="E1301" s="59" t="s">
        <v>79</v>
      </c>
      <c r="F1301" s="59">
        <v>4</v>
      </c>
      <c r="G1301" s="59">
        <v>1</v>
      </c>
      <c r="H1301" s="59">
        <v>3</v>
      </c>
      <c r="I1301" s="59">
        <v>14</v>
      </c>
      <c r="J1301" s="59">
        <v>13349</v>
      </c>
      <c r="K1301" s="78">
        <f>VLOOKUP(jur[[#This Row],[hwycov_id]],cnf[],10,FALSE)</f>
        <v>13349</v>
      </c>
      <c r="L1301" s="229">
        <f t="shared" si="60"/>
        <v>0</v>
      </c>
      <c r="M1301" s="228">
        <f t="shared" si="61"/>
        <v>0</v>
      </c>
      <c r="N1301" s="228">
        <f t="shared" si="62"/>
        <v>0</v>
      </c>
      <c r="O1301" s="59" t="e">
        <f>VLOOKUP(jur[[#This Row],[hwycov_id]],check!$A$2:$P$26,16,FALSE)</f>
        <v>#N/A</v>
      </c>
      <c r="P1301" s="59">
        <v>1307</v>
      </c>
    </row>
    <row r="1302" spans="1:16">
      <c r="A1302" s="59">
        <v>3843</v>
      </c>
      <c r="B1302" s="59">
        <v>4</v>
      </c>
      <c r="C1302" s="59">
        <v>1</v>
      </c>
      <c r="D1302" s="59">
        <v>2</v>
      </c>
      <c r="E1302" s="59" t="s">
        <v>79</v>
      </c>
      <c r="F1302" s="59">
        <v>4</v>
      </c>
      <c r="G1302" s="59">
        <v>1</v>
      </c>
      <c r="H1302" s="59">
        <v>3</v>
      </c>
      <c r="I1302" s="59">
        <v>14</v>
      </c>
      <c r="J1302" s="59">
        <v>13419</v>
      </c>
      <c r="K1302" s="78">
        <f>VLOOKUP(jur[[#This Row],[hwycov_id]],cnf[],10,FALSE)</f>
        <v>13419</v>
      </c>
      <c r="L1302" s="229">
        <f t="shared" si="60"/>
        <v>0</v>
      </c>
      <c r="M1302" s="228">
        <f t="shared" si="61"/>
        <v>0</v>
      </c>
      <c r="N1302" s="228">
        <f t="shared" si="62"/>
        <v>0</v>
      </c>
      <c r="O1302" s="59" t="e">
        <f>VLOOKUP(jur[[#This Row],[hwycov_id]],check!$A$2:$P$26,16,FALSE)</f>
        <v>#N/A</v>
      </c>
      <c r="P1302" s="59">
        <v>1308</v>
      </c>
    </row>
    <row r="1303" spans="1:16">
      <c r="A1303" s="59">
        <v>6641</v>
      </c>
      <c r="B1303" s="59">
        <v>3</v>
      </c>
      <c r="C1303" s="59">
        <v>1</v>
      </c>
      <c r="D1303" s="59">
        <v>2</v>
      </c>
      <c r="E1303" s="59" t="s">
        <v>79</v>
      </c>
      <c r="F1303" s="59">
        <v>3</v>
      </c>
      <c r="G1303" s="59">
        <v>1</v>
      </c>
      <c r="H1303" s="59">
        <v>3</v>
      </c>
      <c r="I1303" s="59">
        <v>14</v>
      </c>
      <c r="J1303" s="59">
        <v>13422</v>
      </c>
      <c r="K1303" s="78">
        <f>VLOOKUP(jur[[#This Row],[hwycov_id]],cnf[],10,FALSE)</f>
        <v>13422</v>
      </c>
      <c r="L1303" s="229">
        <f t="shared" si="60"/>
        <v>0</v>
      </c>
      <c r="M1303" s="228">
        <f t="shared" si="61"/>
        <v>0</v>
      </c>
      <c r="N1303" s="228">
        <f t="shared" si="62"/>
        <v>0</v>
      </c>
      <c r="O1303" s="59" t="e">
        <f>VLOOKUP(jur[[#This Row],[hwycov_id]],check!$A$2:$P$26,16,FALSE)</f>
        <v>#N/A</v>
      </c>
      <c r="P1303" s="59">
        <v>1309</v>
      </c>
    </row>
    <row r="1304" spans="1:16">
      <c r="A1304" s="59">
        <v>10016</v>
      </c>
      <c r="B1304" s="59">
        <v>1</v>
      </c>
      <c r="C1304" s="59">
        <v>1</v>
      </c>
      <c r="D1304" s="59">
        <v>1</v>
      </c>
      <c r="E1304" s="59" t="s">
        <v>82</v>
      </c>
      <c r="F1304" s="59">
        <v>1</v>
      </c>
      <c r="G1304" s="59">
        <v>1</v>
      </c>
      <c r="H1304" s="59">
        <v>4</v>
      </c>
      <c r="I1304" s="59">
        <v>14</v>
      </c>
      <c r="J1304" s="59">
        <v>13427</v>
      </c>
      <c r="K1304" s="78">
        <f>VLOOKUP(jur[[#This Row],[hwycov_id]],cnf[],10,FALSE)</f>
        <v>13427</v>
      </c>
      <c r="L1304" s="229">
        <f t="shared" si="60"/>
        <v>0</v>
      </c>
      <c r="M1304" s="228">
        <f t="shared" si="61"/>
        <v>0</v>
      </c>
      <c r="N1304" s="228">
        <f t="shared" si="62"/>
        <v>0</v>
      </c>
      <c r="O1304" s="59" t="e">
        <f>VLOOKUP(jur[[#This Row],[hwycov_id]],check!$A$2:$P$26,16,FALSE)</f>
        <v>#N/A</v>
      </c>
      <c r="P1304" s="59">
        <v>1310</v>
      </c>
    </row>
    <row r="1305" spans="1:16">
      <c r="A1305" s="59">
        <v>9357</v>
      </c>
      <c r="B1305" s="59">
        <v>2</v>
      </c>
      <c r="C1305" s="59">
        <v>1</v>
      </c>
      <c r="D1305" s="59">
        <v>2</v>
      </c>
      <c r="E1305" s="59" t="s">
        <v>79</v>
      </c>
      <c r="F1305" s="59">
        <v>3</v>
      </c>
      <c r="G1305" s="59">
        <v>1</v>
      </c>
      <c r="H1305" s="59">
        <v>2</v>
      </c>
      <c r="I1305" s="59">
        <v>14</v>
      </c>
      <c r="J1305" s="59">
        <v>13501</v>
      </c>
      <c r="K1305" s="78">
        <f>VLOOKUP(jur[[#This Row],[hwycov_id]],cnf[],10,FALSE)</f>
        <v>13501</v>
      </c>
      <c r="L1305" s="229">
        <f t="shared" si="60"/>
        <v>0</v>
      </c>
      <c r="M1305" s="228">
        <f t="shared" si="61"/>
        <v>0</v>
      </c>
      <c r="N1305" s="228">
        <f t="shared" si="62"/>
        <v>0</v>
      </c>
      <c r="O1305" s="59" t="e">
        <f>VLOOKUP(jur[[#This Row],[hwycov_id]],check!$A$2:$P$26,16,FALSE)</f>
        <v>#N/A</v>
      </c>
      <c r="P1305" s="59">
        <v>1311</v>
      </c>
    </row>
    <row r="1306" spans="1:16">
      <c r="A1306" s="59">
        <v>18300</v>
      </c>
      <c r="B1306" s="59">
        <v>3</v>
      </c>
      <c r="C1306" s="59">
        <v>1</v>
      </c>
      <c r="D1306" s="59">
        <v>1</v>
      </c>
      <c r="E1306" s="59" t="s">
        <v>79</v>
      </c>
      <c r="F1306" s="59">
        <v>3</v>
      </c>
      <c r="G1306" s="59">
        <v>1</v>
      </c>
      <c r="H1306" s="59">
        <v>1</v>
      </c>
      <c r="I1306" s="59">
        <v>14</v>
      </c>
      <c r="J1306" s="59">
        <v>13512</v>
      </c>
      <c r="K1306" s="78">
        <f>VLOOKUP(jur[[#This Row],[hwycov_id]],cnf[],10,FALSE)</f>
        <v>13512</v>
      </c>
      <c r="L1306" s="229">
        <f t="shared" si="60"/>
        <v>0</v>
      </c>
      <c r="M1306" s="228">
        <f t="shared" si="61"/>
        <v>0</v>
      </c>
      <c r="N1306" s="228">
        <f t="shared" si="62"/>
        <v>0</v>
      </c>
      <c r="O1306" s="59" t="e">
        <f>VLOOKUP(jur[[#This Row],[hwycov_id]],check!$A$2:$P$26,16,FALSE)</f>
        <v>#N/A</v>
      </c>
      <c r="P1306" s="59">
        <v>1312</v>
      </c>
    </row>
    <row r="1307" spans="1:16">
      <c r="A1307" s="59">
        <v>13636</v>
      </c>
      <c r="B1307" s="59">
        <v>9</v>
      </c>
      <c r="C1307" s="59">
        <v>1</v>
      </c>
      <c r="D1307" s="59">
        <v>1</v>
      </c>
      <c r="E1307" s="59" t="s">
        <v>78</v>
      </c>
      <c r="F1307" s="59">
        <v>2</v>
      </c>
      <c r="G1307" s="59">
        <v>1</v>
      </c>
      <c r="H1307" s="59">
        <v>3</v>
      </c>
      <c r="I1307" s="59">
        <v>14</v>
      </c>
      <c r="J1307" s="59">
        <v>13600</v>
      </c>
      <c r="K1307" s="78">
        <f>VLOOKUP(jur[[#This Row],[hwycov_id]],cnf[],10,FALSE)</f>
        <v>13600</v>
      </c>
      <c r="L1307" s="229">
        <f t="shared" si="60"/>
        <v>0</v>
      </c>
      <c r="M1307" s="228">
        <f t="shared" si="61"/>
        <v>0</v>
      </c>
      <c r="N1307" s="228">
        <f t="shared" si="62"/>
        <v>0</v>
      </c>
      <c r="O1307" s="59" t="e">
        <f>VLOOKUP(jur[[#This Row],[hwycov_id]],check!$A$2:$P$26,16,FALSE)</f>
        <v>#N/A</v>
      </c>
      <c r="P1307" s="59">
        <v>1313</v>
      </c>
    </row>
    <row r="1308" spans="1:16">
      <c r="A1308" s="59">
        <v>14408</v>
      </c>
      <c r="B1308" s="59">
        <v>9</v>
      </c>
      <c r="C1308" s="59">
        <v>1</v>
      </c>
      <c r="D1308" s="59">
        <v>1</v>
      </c>
      <c r="E1308" s="59" t="s">
        <v>78</v>
      </c>
      <c r="F1308" s="59">
        <v>2</v>
      </c>
      <c r="G1308" s="59">
        <v>1</v>
      </c>
      <c r="H1308" s="59">
        <v>3</v>
      </c>
      <c r="I1308" s="59">
        <v>14</v>
      </c>
      <c r="J1308" s="59">
        <v>13648</v>
      </c>
      <c r="K1308" s="78">
        <f>VLOOKUP(jur[[#This Row],[hwycov_id]],cnf[],10,FALSE)</f>
        <v>13648</v>
      </c>
      <c r="L1308" s="229">
        <f t="shared" si="60"/>
        <v>0</v>
      </c>
      <c r="M1308" s="228">
        <f t="shared" si="61"/>
        <v>0</v>
      </c>
      <c r="N1308" s="228">
        <f t="shared" si="62"/>
        <v>0</v>
      </c>
      <c r="O1308" s="59" t="e">
        <f>VLOOKUP(jur[[#This Row],[hwycov_id]],check!$A$2:$P$26,16,FALSE)</f>
        <v>#N/A</v>
      </c>
      <c r="P1308" s="59">
        <v>1314</v>
      </c>
    </row>
    <row r="1309" spans="1:16">
      <c r="A1309" s="59">
        <v>10956</v>
      </c>
      <c r="B1309" s="59">
        <v>9</v>
      </c>
      <c r="C1309" s="59">
        <v>1</v>
      </c>
      <c r="D1309" s="59">
        <v>1</v>
      </c>
      <c r="E1309" s="59" t="s">
        <v>78</v>
      </c>
      <c r="F1309" s="59">
        <v>2</v>
      </c>
      <c r="G1309" s="59">
        <v>1</v>
      </c>
      <c r="H1309" s="59">
        <v>3</v>
      </c>
      <c r="I1309" s="59">
        <v>14</v>
      </c>
      <c r="J1309" s="59">
        <v>13649</v>
      </c>
      <c r="K1309" s="78">
        <f>VLOOKUP(jur[[#This Row],[hwycov_id]],cnf[],10,FALSE)</f>
        <v>13649</v>
      </c>
      <c r="L1309" s="229">
        <f t="shared" si="60"/>
        <v>0</v>
      </c>
      <c r="M1309" s="228">
        <f t="shared" si="61"/>
        <v>0</v>
      </c>
      <c r="N1309" s="228">
        <f t="shared" si="62"/>
        <v>0</v>
      </c>
      <c r="O1309" s="59" t="e">
        <f>VLOOKUP(jur[[#This Row],[hwycov_id]],check!$A$2:$P$26,16,FALSE)</f>
        <v>#N/A</v>
      </c>
      <c r="P1309" s="59">
        <v>1315</v>
      </c>
    </row>
    <row r="1310" spans="1:16">
      <c r="A1310" s="59">
        <v>20948</v>
      </c>
      <c r="B1310" s="59">
        <v>5</v>
      </c>
      <c r="C1310" s="59">
        <v>1</v>
      </c>
      <c r="D1310" s="59">
        <v>2</v>
      </c>
      <c r="E1310" s="59" t="s">
        <v>79</v>
      </c>
      <c r="F1310" s="59">
        <v>4</v>
      </c>
      <c r="G1310" s="59">
        <v>1</v>
      </c>
      <c r="H1310" s="59">
        <v>3</v>
      </c>
      <c r="I1310" s="59">
        <v>14</v>
      </c>
      <c r="J1310" s="59">
        <v>13661</v>
      </c>
      <c r="K1310" s="78">
        <f>VLOOKUP(jur[[#This Row],[hwycov_id]],cnf[],10,FALSE)</f>
        <v>13661</v>
      </c>
      <c r="L1310" s="229">
        <f t="shared" si="60"/>
        <v>0</v>
      </c>
      <c r="M1310" s="228">
        <f t="shared" si="61"/>
        <v>0</v>
      </c>
      <c r="N1310" s="228">
        <f t="shared" si="62"/>
        <v>0</v>
      </c>
      <c r="O1310" s="59" t="e">
        <f>VLOOKUP(jur[[#This Row],[hwycov_id]],check!$A$2:$P$26,16,FALSE)</f>
        <v>#N/A</v>
      </c>
      <c r="P1310" s="59">
        <v>1316</v>
      </c>
    </row>
    <row r="1311" spans="1:16">
      <c r="A1311" s="59">
        <v>10012</v>
      </c>
      <c r="B1311" s="59">
        <v>9</v>
      </c>
      <c r="C1311" s="59">
        <v>1</v>
      </c>
      <c r="D1311" s="59">
        <v>1</v>
      </c>
      <c r="E1311" s="59" t="s">
        <v>78</v>
      </c>
      <c r="F1311" s="59">
        <v>2</v>
      </c>
      <c r="G1311" s="59">
        <v>1</v>
      </c>
      <c r="H1311" s="59">
        <v>4</v>
      </c>
      <c r="I1311" s="59">
        <v>14</v>
      </c>
      <c r="J1311" s="59">
        <v>13755</v>
      </c>
      <c r="K1311" s="78">
        <f>VLOOKUP(jur[[#This Row],[hwycov_id]],cnf[],10,FALSE)</f>
        <v>13755</v>
      </c>
      <c r="L1311" s="229">
        <f t="shared" si="60"/>
        <v>0</v>
      </c>
      <c r="M1311" s="228">
        <f t="shared" si="61"/>
        <v>0</v>
      </c>
      <c r="N1311" s="228">
        <f t="shared" si="62"/>
        <v>0</v>
      </c>
      <c r="O1311" s="59" t="e">
        <f>VLOOKUP(jur[[#This Row],[hwycov_id]],check!$A$2:$P$26,16,FALSE)</f>
        <v>#N/A</v>
      </c>
      <c r="P1311" s="59">
        <v>1317</v>
      </c>
    </row>
    <row r="1312" spans="1:16">
      <c r="A1312" s="59">
        <v>12197</v>
      </c>
      <c r="B1312" s="59">
        <v>3</v>
      </c>
      <c r="C1312" s="59">
        <v>1</v>
      </c>
      <c r="D1312" s="59">
        <v>2</v>
      </c>
      <c r="E1312" s="59" t="s">
        <v>79</v>
      </c>
      <c r="F1312" s="59">
        <v>3</v>
      </c>
      <c r="G1312" s="59">
        <v>1</v>
      </c>
      <c r="H1312" s="59">
        <v>3</v>
      </c>
      <c r="I1312" s="59">
        <v>14</v>
      </c>
      <c r="J1312" s="59">
        <v>13841</v>
      </c>
      <c r="K1312" s="78">
        <f>VLOOKUP(jur[[#This Row],[hwycov_id]],cnf[],10,FALSE)</f>
        <v>13841</v>
      </c>
      <c r="L1312" s="229">
        <f t="shared" si="60"/>
        <v>0</v>
      </c>
      <c r="M1312" s="228">
        <f t="shared" si="61"/>
        <v>0</v>
      </c>
      <c r="N1312" s="228">
        <f t="shared" si="62"/>
        <v>0</v>
      </c>
      <c r="O1312" s="59" t="e">
        <f>VLOOKUP(jur[[#This Row],[hwycov_id]],check!$A$2:$P$26,16,FALSE)</f>
        <v>#N/A</v>
      </c>
      <c r="P1312" s="59">
        <v>1318</v>
      </c>
    </row>
    <row r="1313" spans="1:16">
      <c r="A1313" s="59">
        <v>17202</v>
      </c>
      <c r="B1313" s="59">
        <v>5</v>
      </c>
      <c r="C1313" s="59">
        <v>1</v>
      </c>
      <c r="D1313" s="59">
        <v>2</v>
      </c>
      <c r="E1313" s="59" t="s">
        <v>79</v>
      </c>
      <c r="F1313" s="59">
        <v>4</v>
      </c>
      <c r="G1313" s="59">
        <v>1</v>
      </c>
      <c r="H1313" s="59">
        <v>3</v>
      </c>
      <c r="I1313" s="59">
        <v>14</v>
      </c>
      <c r="J1313" s="59">
        <v>13953</v>
      </c>
      <c r="K1313" s="78">
        <f>VLOOKUP(jur[[#This Row],[hwycov_id]],cnf[],10,FALSE)</f>
        <v>13953</v>
      </c>
      <c r="L1313" s="229">
        <f t="shared" si="60"/>
        <v>0</v>
      </c>
      <c r="M1313" s="228">
        <f t="shared" si="61"/>
        <v>0</v>
      </c>
      <c r="N1313" s="228">
        <f t="shared" si="62"/>
        <v>0</v>
      </c>
      <c r="O1313" s="59" t="e">
        <f>VLOOKUP(jur[[#This Row],[hwycov_id]],check!$A$2:$P$26,16,FALSE)</f>
        <v>#N/A</v>
      </c>
      <c r="P1313" s="59">
        <v>1319</v>
      </c>
    </row>
    <row r="1314" spans="1:16">
      <c r="A1314" s="59">
        <v>18626</v>
      </c>
      <c r="B1314" s="59">
        <v>3</v>
      </c>
      <c r="C1314" s="59">
        <v>1</v>
      </c>
      <c r="D1314" s="59">
        <v>1</v>
      </c>
      <c r="E1314" s="59" t="s">
        <v>79</v>
      </c>
      <c r="F1314" s="59">
        <v>3</v>
      </c>
      <c r="G1314" s="59">
        <v>1</v>
      </c>
      <c r="H1314" s="59">
        <v>1</v>
      </c>
      <c r="I1314" s="59">
        <v>14</v>
      </c>
      <c r="J1314" s="59">
        <v>13960</v>
      </c>
      <c r="K1314" s="78">
        <f>VLOOKUP(jur[[#This Row],[hwycov_id]],cnf[],10,FALSE)</f>
        <v>13960</v>
      </c>
      <c r="L1314" s="229">
        <f t="shared" si="60"/>
        <v>0</v>
      </c>
      <c r="M1314" s="228">
        <f t="shared" si="61"/>
        <v>0</v>
      </c>
      <c r="N1314" s="228">
        <f t="shared" si="62"/>
        <v>0</v>
      </c>
      <c r="O1314" s="59" t="e">
        <f>VLOOKUP(jur[[#This Row],[hwycov_id]],check!$A$2:$P$26,16,FALSE)</f>
        <v>#N/A</v>
      </c>
      <c r="P1314" s="59">
        <v>1320</v>
      </c>
    </row>
    <row r="1315" spans="1:16">
      <c r="A1315" s="59">
        <v>15759</v>
      </c>
      <c r="B1315" s="59">
        <v>3</v>
      </c>
      <c r="C1315" s="59">
        <v>1</v>
      </c>
      <c r="D1315" s="59">
        <v>2</v>
      </c>
      <c r="E1315" s="59" t="s">
        <v>79</v>
      </c>
      <c r="F1315" s="59">
        <v>3</v>
      </c>
      <c r="G1315" s="59">
        <v>1</v>
      </c>
      <c r="H1315" s="59">
        <v>3</v>
      </c>
      <c r="I1315" s="59">
        <v>14</v>
      </c>
      <c r="J1315" s="59">
        <v>13960</v>
      </c>
      <c r="K1315" s="78">
        <f>VLOOKUP(jur[[#This Row],[hwycov_id]],cnf[],10,FALSE)</f>
        <v>13960</v>
      </c>
      <c r="L1315" s="229">
        <f t="shared" si="60"/>
        <v>0</v>
      </c>
      <c r="M1315" s="228">
        <f t="shared" si="61"/>
        <v>0</v>
      </c>
      <c r="N1315" s="228">
        <f t="shared" si="62"/>
        <v>0</v>
      </c>
      <c r="O1315" s="59" t="e">
        <f>VLOOKUP(jur[[#This Row],[hwycov_id]],check!$A$2:$P$26,16,FALSE)</f>
        <v>#N/A</v>
      </c>
      <c r="P1315" s="59">
        <v>1321</v>
      </c>
    </row>
    <row r="1316" spans="1:16">
      <c r="A1316" s="59">
        <v>2464</v>
      </c>
      <c r="B1316" s="59">
        <v>9</v>
      </c>
      <c r="C1316" s="59">
        <v>1</v>
      </c>
      <c r="D1316" s="59">
        <v>1</v>
      </c>
      <c r="E1316" s="59" t="s">
        <v>78</v>
      </c>
      <c r="F1316" s="59">
        <v>2</v>
      </c>
      <c r="G1316" s="59">
        <v>1</v>
      </c>
      <c r="H1316" s="59">
        <v>3</v>
      </c>
      <c r="I1316" s="59">
        <v>14</v>
      </c>
      <c r="J1316" s="59">
        <v>13988</v>
      </c>
      <c r="K1316" s="78">
        <f>VLOOKUP(jur[[#This Row],[hwycov_id]],cnf[],10,FALSE)</f>
        <v>13988</v>
      </c>
      <c r="L1316" s="229">
        <f t="shared" si="60"/>
        <v>0</v>
      </c>
      <c r="M1316" s="228">
        <f t="shared" si="61"/>
        <v>0</v>
      </c>
      <c r="N1316" s="228">
        <f t="shared" si="62"/>
        <v>0</v>
      </c>
      <c r="O1316" s="59" t="e">
        <f>VLOOKUP(jur[[#This Row],[hwycov_id]],check!$A$2:$P$26,16,FALSE)</f>
        <v>#N/A</v>
      </c>
      <c r="P1316" s="59">
        <v>1322</v>
      </c>
    </row>
    <row r="1317" spans="1:16">
      <c r="A1317" s="59">
        <v>11614</v>
      </c>
      <c r="B1317" s="59">
        <v>3</v>
      </c>
      <c r="C1317" s="59">
        <v>1</v>
      </c>
      <c r="D1317" s="59">
        <v>2</v>
      </c>
      <c r="E1317" s="59" t="s">
        <v>79</v>
      </c>
      <c r="F1317" s="59">
        <v>3</v>
      </c>
      <c r="G1317" s="59">
        <v>1</v>
      </c>
      <c r="H1317" s="59">
        <v>2</v>
      </c>
      <c r="I1317" s="59">
        <v>14</v>
      </c>
      <c r="J1317" s="59">
        <v>14104</v>
      </c>
      <c r="K1317" s="78">
        <f>VLOOKUP(jur[[#This Row],[hwycov_id]],cnf[],10,FALSE)</f>
        <v>14104</v>
      </c>
      <c r="L1317" s="229">
        <f t="shared" si="60"/>
        <v>0</v>
      </c>
      <c r="M1317" s="228">
        <f t="shared" si="61"/>
        <v>0</v>
      </c>
      <c r="N1317" s="228">
        <f t="shared" si="62"/>
        <v>0</v>
      </c>
      <c r="O1317" s="59" t="e">
        <f>VLOOKUP(jur[[#This Row],[hwycov_id]],check!$A$2:$P$26,16,FALSE)</f>
        <v>#N/A</v>
      </c>
      <c r="P1317" s="59">
        <v>1323</v>
      </c>
    </row>
    <row r="1318" spans="1:16">
      <c r="A1318" s="59">
        <v>8898</v>
      </c>
      <c r="B1318" s="59">
        <v>5</v>
      </c>
      <c r="C1318" s="59">
        <v>1</v>
      </c>
      <c r="D1318" s="59">
        <v>2</v>
      </c>
      <c r="E1318" s="59" t="s">
        <v>79</v>
      </c>
      <c r="F1318" s="59">
        <v>4</v>
      </c>
      <c r="G1318" s="59">
        <v>1</v>
      </c>
      <c r="H1318" s="59">
        <v>3</v>
      </c>
      <c r="I1318" s="59">
        <v>14</v>
      </c>
      <c r="J1318" s="59">
        <v>14158</v>
      </c>
      <c r="K1318" s="78">
        <f>VLOOKUP(jur[[#This Row],[hwycov_id]],cnf[],10,FALSE)</f>
        <v>14158</v>
      </c>
      <c r="L1318" s="229">
        <f t="shared" si="60"/>
        <v>0</v>
      </c>
      <c r="M1318" s="228">
        <f t="shared" si="61"/>
        <v>0</v>
      </c>
      <c r="N1318" s="228">
        <f t="shared" si="62"/>
        <v>0</v>
      </c>
      <c r="O1318" s="59" t="e">
        <f>VLOOKUP(jur[[#This Row],[hwycov_id]],check!$A$2:$P$26,16,FALSE)</f>
        <v>#N/A</v>
      </c>
      <c r="P1318" s="59">
        <v>1324</v>
      </c>
    </row>
    <row r="1319" spans="1:16">
      <c r="A1319" s="59">
        <v>5141</v>
      </c>
      <c r="B1319" s="59">
        <v>3</v>
      </c>
      <c r="C1319" s="59">
        <v>1</v>
      </c>
      <c r="D1319" s="59">
        <v>2</v>
      </c>
      <c r="E1319" s="59" t="s">
        <v>79</v>
      </c>
      <c r="F1319" s="59">
        <v>3</v>
      </c>
      <c r="G1319" s="59">
        <v>1</v>
      </c>
      <c r="H1319" s="59">
        <v>2</v>
      </c>
      <c r="I1319" s="59">
        <v>14</v>
      </c>
      <c r="J1319" s="59">
        <v>14162</v>
      </c>
      <c r="K1319" s="78">
        <f>VLOOKUP(jur[[#This Row],[hwycov_id]],cnf[],10,FALSE)</f>
        <v>14162</v>
      </c>
      <c r="L1319" s="229">
        <f t="shared" si="60"/>
        <v>0</v>
      </c>
      <c r="M1319" s="228">
        <f t="shared" si="61"/>
        <v>0</v>
      </c>
      <c r="N1319" s="228">
        <f t="shared" si="62"/>
        <v>0</v>
      </c>
      <c r="O1319" s="59" t="e">
        <f>VLOOKUP(jur[[#This Row],[hwycov_id]],check!$A$2:$P$26,16,FALSE)</f>
        <v>#N/A</v>
      </c>
      <c r="P1319" s="59">
        <v>1325</v>
      </c>
    </row>
    <row r="1320" spans="1:16">
      <c r="A1320" s="59">
        <v>16729</v>
      </c>
      <c r="B1320" s="59">
        <v>3</v>
      </c>
      <c r="C1320" s="59">
        <v>1</v>
      </c>
      <c r="D1320" s="59">
        <v>2</v>
      </c>
      <c r="E1320" s="59" t="s">
        <v>79</v>
      </c>
      <c r="F1320" s="59">
        <v>3</v>
      </c>
      <c r="G1320" s="59">
        <v>1</v>
      </c>
      <c r="H1320" s="59">
        <v>1</v>
      </c>
      <c r="I1320" s="59">
        <v>14</v>
      </c>
      <c r="J1320" s="59">
        <v>14179</v>
      </c>
      <c r="K1320" s="78">
        <f>VLOOKUP(jur[[#This Row],[hwycov_id]],cnf[],10,FALSE)</f>
        <v>14179</v>
      </c>
      <c r="L1320" s="229">
        <f t="shared" si="60"/>
        <v>0</v>
      </c>
      <c r="M1320" s="228">
        <f t="shared" si="61"/>
        <v>0</v>
      </c>
      <c r="N1320" s="228">
        <f t="shared" si="62"/>
        <v>0</v>
      </c>
      <c r="O1320" s="59" t="e">
        <f>VLOOKUP(jur[[#This Row],[hwycov_id]],check!$A$2:$P$26,16,FALSE)</f>
        <v>#N/A</v>
      </c>
      <c r="P1320" s="59">
        <v>1326</v>
      </c>
    </row>
    <row r="1321" spans="1:16">
      <c r="A1321" s="59">
        <v>8745</v>
      </c>
      <c r="B1321" s="59">
        <v>3</v>
      </c>
      <c r="C1321" s="59">
        <v>1</v>
      </c>
      <c r="D1321" s="59">
        <v>2</v>
      </c>
      <c r="E1321" s="59" t="s">
        <v>79</v>
      </c>
      <c r="F1321" s="59">
        <v>3</v>
      </c>
      <c r="G1321" s="59">
        <v>1</v>
      </c>
      <c r="H1321" s="59">
        <v>2</v>
      </c>
      <c r="I1321" s="59">
        <v>14</v>
      </c>
      <c r="J1321" s="59">
        <v>14261</v>
      </c>
      <c r="K1321" s="78">
        <f>VLOOKUP(jur[[#This Row],[hwycov_id]],cnf[],10,FALSE)</f>
        <v>14261</v>
      </c>
      <c r="L1321" s="229">
        <f t="shared" si="60"/>
        <v>0</v>
      </c>
      <c r="M1321" s="228">
        <f t="shared" si="61"/>
        <v>0</v>
      </c>
      <c r="N1321" s="228">
        <f t="shared" si="62"/>
        <v>0</v>
      </c>
      <c r="O1321" s="59" t="e">
        <f>VLOOKUP(jur[[#This Row],[hwycov_id]],check!$A$2:$P$26,16,FALSE)</f>
        <v>#N/A</v>
      </c>
      <c r="P1321" s="59">
        <v>1327</v>
      </c>
    </row>
    <row r="1322" spans="1:16">
      <c r="A1322" s="59">
        <v>10865</v>
      </c>
      <c r="B1322" s="59">
        <v>9</v>
      </c>
      <c r="C1322" s="59">
        <v>1</v>
      </c>
      <c r="D1322" s="59">
        <v>1</v>
      </c>
      <c r="E1322" s="59" t="s">
        <v>78</v>
      </c>
      <c r="F1322" s="59">
        <v>2</v>
      </c>
      <c r="G1322" s="59">
        <v>1</v>
      </c>
      <c r="H1322" s="59">
        <v>3</v>
      </c>
      <c r="I1322" s="59">
        <v>14</v>
      </c>
      <c r="J1322" s="59">
        <v>14309</v>
      </c>
      <c r="K1322" s="78">
        <f>VLOOKUP(jur[[#This Row],[hwycov_id]],cnf[],10,FALSE)</f>
        <v>14309</v>
      </c>
      <c r="L1322" s="229">
        <f t="shared" si="60"/>
        <v>0</v>
      </c>
      <c r="M1322" s="228">
        <f t="shared" si="61"/>
        <v>0</v>
      </c>
      <c r="N1322" s="228">
        <f t="shared" si="62"/>
        <v>0</v>
      </c>
      <c r="O1322" s="59" t="e">
        <f>VLOOKUP(jur[[#This Row],[hwycov_id]],check!$A$2:$P$26,16,FALSE)</f>
        <v>#N/A</v>
      </c>
      <c r="P1322" s="59">
        <v>1328</v>
      </c>
    </row>
    <row r="1323" spans="1:16">
      <c r="A1323" s="59">
        <v>9729</v>
      </c>
      <c r="B1323" s="59">
        <v>4</v>
      </c>
      <c r="C1323" s="59">
        <v>1</v>
      </c>
      <c r="D1323" s="59">
        <v>2</v>
      </c>
      <c r="E1323" s="59" t="s">
        <v>79</v>
      </c>
      <c r="F1323" s="59">
        <v>4</v>
      </c>
      <c r="G1323" s="59">
        <v>1</v>
      </c>
      <c r="H1323" s="59">
        <v>2</v>
      </c>
      <c r="I1323" s="59">
        <v>14</v>
      </c>
      <c r="J1323" s="59">
        <v>14317</v>
      </c>
      <c r="K1323" s="78">
        <f>VLOOKUP(jur[[#This Row],[hwycov_id]],cnf[],10,FALSE)</f>
        <v>14317</v>
      </c>
      <c r="L1323" s="229">
        <f t="shared" si="60"/>
        <v>0</v>
      </c>
      <c r="M1323" s="228">
        <f t="shared" si="61"/>
        <v>0</v>
      </c>
      <c r="N1323" s="228">
        <f t="shared" si="62"/>
        <v>0</v>
      </c>
      <c r="O1323" s="59" t="e">
        <f>VLOOKUP(jur[[#This Row],[hwycov_id]],check!$A$2:$P$26,16,FALSE)</f>
        <v>#N/A</v>
      </c>
      <c r="P1323" s="59">
        <v>1329</v>
      </c>
    </row>
    <row r="1324" spans="1:16">
      <c r="A1324" s="59">
        <v>4202</v>
      </c>
      <c r="B1324" s="59">
        <v>3</v>
      </c>
      <c r="C1324" s="59">
        <v>1</v>
      </c>
      <c r="D1324" s="59">
        <v>2</v>
      </c>
      <c r="E1324" s="59" t="s">
        <v>79</v>
      </c>
      <c r="F1324" s="59">
        <v>3</v>
      </c>
      <c r="G1324" s="59">
        <v>1</v>
      </c>
      <c r="H1324" s="59">
        <v>3</v>
      </c>
      <c r="I1324" s="59">
        <v>14</v>
      </c>
      <c r="J1324" s="59">
        <v>14382</v>
      </c>
      <c r="K1324" s="78">
        <f>VLOOKUP(jur[[#This Row],[hwycov_id]],cnf[],10,FALSE)</f>
        <v>14382</v>
      </c>
      <c r="L1324" s="229">
        <f t="shared" si="60"/>
        <v>0</v>
      </c>
      <c r="M1324" s="228">
        <f t="shared" si="61"/>
        <v>0</v>
      </c>
      <c r="N1324" s="228">
        <f t="shared" si="62"/>
        <v>0</v>
      </c>
      <c r="O1324" s="59" t="e">
        <f>VLOOKUP(jur[[#This Row],[hwycov_id]],check!$A$2:$P$26,16,FALSE)</f>
        <v>#N/A</v>
      </c>
      <c r="P1324" s="59">
        <v>1330</v>
      </c>
    </row>
    <row r="1325" spans="1:16">
      <c r="A1325" s="59">
        <v>16062</v>
      </c>
      <c r="B1325" s="59">
        <v>3</v>
      </c>
      <c r="C1325" s="59">
        <v>1</v>
      </c>
      <c r="D1325" s="59">
        <v>2</v>
      </c>
      <c r="E1325" s="59" t="s">
        <v>79</v>
      </c>
      <c r="F1325" s="59">
        <v>3</v>
      </c>
      <c r="G1325" s="59">
        <v>1</v>
      </c>
      <c r="H1325" s="59">
        <v>3</v>
      </c>
      <c r="I1325" s="59">
        <v>14</v>
      </c>
      <c r="J1325" s="59">
        <v>14465</v>
      </c>
      <c r="K1325" s="78">
        <f>VLOOKUP(jur[[#This Row],[hwycov_id]],cnf[],10,FALSE)</f>
        <v>14465</v>
      </c>
      <c r="L1325" s="229">
        <f t="shared" si="60"/>
        <v>0</v>
      </c>
      <c r="M1325" s="228">
        <f t="shared" si="61"/>
        <v>0</v>
      </c>
      <c r="N1325" s="228">
        <f t="shared" si="62"/>
        <v>0</v>
      </c>
      <c r="O1325" s="59" t="e">
        <f>VLOOKUP(jur[[#This Row],[hwycov_id]],check!$A$2:$P$26,16,FALSE)</f>
        <v>#N/A</v>
      </c>
      <c r="P1325" s="59">
        <v>1331</v>
      </c>
    </row>
    <row r="1326" spans="1:16">
      <c r="A1326" s="59">
        <v>18298</v>
      </c>
      <c r="B1326" s="59">
        <v>3</v>
      </c>
      <c r="C1326" s="59">
        <v>1</v>
      </c>
      <c r="D1326" s="59">
        <v>1</v>
      </c>
      <c r="E1326" s="59" t="s">
        <v>79</v>
      </c>
      <c r="F1326" s="59">
        <v>3</v>
      </c>
      <c r="G1326" s="59">
        <v>1</v>
      </c>
      <c r="H1326" s="59">
        <v>1</v>
      </c>
      <c r="I1326" s="59">
        <v>14</v>
      </c>
      <c r="J1326" s="59">
        <v>14547</v>
      </c>
      <c r="K1326" s="78">
        <f>VLOOKUP(jur[[#This Row],[hwycov_id]],cnf[],10,FALSE)</f>
        <v>14547</v>
      </c>
      <c r="L1326" s="229">
        <f t="shared" si="60"/>
        <v>0</v>
      </c>
      <c r="M1326" s="228">
        <f t="shared" si="61"/>
        <v>0</v>
      </c>
      <c r="N1326" s="228">
        <f t="shared" si="62"/>
        <v>0</v>
      </c>
      <c r="O1326" s="59" t="e">
        <f>VLOOKUP(jur[[#This Row],[hwycov_id]],check!$A$2:$P$26,16,FALSE)</f>
        <v>#N/A</v>
      </c>
      <c r="P1326" s="59">
        <v>1332</v>
      </c>
    </row>
    <row r="1327" spans="1:16">
      <c r="A1327" s="59">
        <v>28475</v>
      </c>
      <c r="B1327" s="59">
        <v>8</v>
      </c>
      <c r="C1327" s="59">
        <v>1</v>
      </c>
      <c r="D1327" s="59">
        <v>1</v>
      </c>
      <c r="E1327" s="59" t="s">
        <v>78</v>
      </c>
      <c r="F1327" s="59">
        <v>2</v>
      </c>
      <c r="G1327" s="59">
        <v>1</v>
      </c>
      <c r="H1327" s="59">
        <v>3</v>
      </c>
      <c r="I1327" s="59">
        <v>14</v>
      </c>
      <c r="J1327" s="59">
        <v>14551</v>
      </c>
      <c r="K1327" s="78">
        <f>VLOOKUP(jur[[#This Row],[hwycov_id]],cnf[],10,FALSE)</f>
        <v>14551</v>
      </c>
      <c r="L1327" s="229">
        <f t="shared" si="60"/>
        <v>0</v>
      </c>
      <c r="M1327" s="228">
        <f t="shared" si="61"/>
        <v>0</v>
      </c>
      <c r="N1327" s="228">
        <f t="shared" si="62"/>
        <v>0</v>
      </c>
      <c r="O1327" s="59" t="e">
        <f>VLOOKUP(jur[[#This Row],[hwycov_id]],check!$A$2:$P$26,16,FALSE)</f>
        <v>#N/A</v>
      </c>
      <c r="P1327" s="59">
        <v>1333</v>
      </c>
    </row>
    <row r="1328" spans="1:16">
      <c r="A1328" s="59">
        <v>18258</v>
      </c>
      <c r="B1328" s="59">
        <v>3</v>
      </c>
      <c r="C1328" s="59">
        <v>1</v>
      </c>
      <c r="D1328" s="59">
        <v>1</v>
      </c>
      <c r="E1328" s="59" t="s">
        <v>79</v>
      </c>
      <c r="F1328" s="59">
        <v>3</v>
      </c>
      <c r="G1328" s="59">
        <v>1</v>
      </c>
      <c r="H1328" s="59">
        <v>1</v>
      </c>
      <c r="I1328" s="59">
        <v>14</v>
      </c>
      <c r="J1328" s="59">
        <v>14627</v>
      </c>
      <c r="K1328" s="78">
        <f>VLOOKUP(jur[[#This Row],[hwycov_id]],cnf[],10,FALSE)</f>
        <v>14627</v>
      </c>
      <c r="L1328" s="229">
        <f t="shared" si="60"/>
        <v>0</v>
      </c>
      <c r="M1328" s="228">
        <f t="shared" si="61"/>
        <v>0</v>
      </c>
      <c r="N1328" s="228">
        <f t="shared" si="62"/>
        <v>0</v>
      </c>
      <c r="O1328" s="59" t="e">
        <f>VLOOKUP(jur[[#This Row],[hwycov_id]],check!$A$2:$P$26,16,FALSE)</f>
        <v>#N/A</v>
      </c>
      <c r="P1328" s="59">
        <v>1334</v>
      </c>
    </row>
    <row r="1329" spans="1:16">
      <c r="A1329" s="59">
        <v>19900</v>
      </c>
      <c r="B1329" s="59">
        <v>3</v>
      </c>
      <c r="C1329" s="59">
        <v>1</v>
      </c>
      <c r="D1329" s="59">
        <v>2</v>
      </c>
      <c r="E1329" s="59" t="s">
        <v>79</v>
      </c>
      <c r="F1329" s="59">
        <v>3</v>
      </c>
      <c r="G1329" s="59">
        <v>1</v>
      </c>
      <c r="H1329" s="59">
        <v>2</v>
      </c>
      <c r="I1329" s="59">
        <v>14</v>
      </c>
      <c r="J1329" s="59">
        <v>14629</v>
      </c>
      <c r="K1329" s="78">
        <f>VLOOKUP(jur[[#This Row],[hwycov_id]],cnf[],10,FALSE)</f>
        <v>14629</v>
      </c>
      <c r="L1329" s="229">
        <f t="shared" si="60"/>
        <v>0</v>
      </c>
      <c r="M1329" s="228">
        <f t="shared" si="61"/>
        <v>0</v>
      </c>
      <c r="N1329" s="228">
        <f t="shared" si="62"/>
        <v>0</v>
      </c>
      <c r="O1329" s="59" t="e">
        <f>VLOOKUP(jur[[#This Row],[hwycov_id]],check!$A$2:$P$26,16,FALSE)</f>
        <v>#N/A</v>
      </c>
      <c r="P1329" s="59">
        <v>1335</v>
      </c>
    </row>
    <row r="1330" spans="1:16">
      <c r="A1330" s="59">
        <v>17463</v>
      </c>
      <c r="B1330" s="59">
        <v>3</v>
      </c>
      <c r="C1330" s="59">
        <v>1</v>
      </c>
      <c r="D1330" s="59">
        <v>2</v>
      </c>
      <c r="E1330" s="59" t="s">
        <v>79</v>
      </c>
      <c r="F1330" s="59">
        <v>3</v>
      </c>
      <c r="G1330" s="59">
        <v>1</v>
      </c>
      <c r="H1330" s="59">
        <v>3</v>
      </c>
      <c r="I1330" s="59">
        <v>14</v>
      </c>
      <c r="J1330" s="59">
        <v>14817</v>
      </c>
      <c r="K1330" s="78">
        <f>VLOOKUP(jur[[#This Row],[hwycov_id]],cnf[],10,FALSE)</f>
        <v>14817</v>
      </c>
      <c r="L1330" s="229">
        <f t="shared" si="60"/>
        <v>0</v>
      </c>
      <c r="M1330" s="228">
        <f t="shared" si="61"/>
        <v>0</v>
      </c>
      <c r="N1330" s="228">
        <f t="shared" si="62"/>
        <v>0</v>
      </c>
      <c r="O1330" s="59" t="e">
        <f>VLOOKUP(jur[[#This Row],[hwycov_id]],check!$A$2:$P$26,16,FALSE)</f>
        <v>#N/A</v>
      </c>
      <c r="P1330" s="59">
        <v>1336</v>
      </c>
    </row>
    <row r="1331" spans="1:16">
      <c r="A1331" s="59">
        <v>9331</v>
      </c>
      <c r="B1331" s="59">
        <v>3</v>
      </c>
      <c r="C1331" s="59">
        <v>1</v>
      </c>
      <c r="D1331" s="59">
        <v>2</v>
      </c>
      <c r="E1331" s="59" t="s">
        <v>79</v>
      </c>
      <c r="F1331" s="59">
        <v>3</v>
      </c>
      <c r="G1331" s="59">
        <v>1</v>
      </c>
      <c r="H1331" s="59">
        <v>3</v>
      </c>
      <c r="I1331" s="59">
        <v>14</v>
      </c>
      <c r="J1331" s="59">
        <v>14828</v>
      </c>
      <c r="K1331" s="78">
        <f>VLOOKUP(jur[[#This Row],[hwycov_id]],cnf[],10,FALSE)</f>
        <v>14828</v>
      </c>
      <c r="L1331" s="229">
        <f t="shared" si="60"/>
        <v>0</v>
      </c>
      <c r="M1331" s="228">
        <f t="shared" si="61"/>
        <v>0</v>
      </c>
      <c r="N1331" s="228">
        <f t="shared" si="62"/>
        <v>0</v>
      </c>
      <c r="O1331" s="59" t="e">
        <f>VLOOKUP(jur[[#This Row],[hwycov_id]],check!$A$2:$P$26,16,FALSE)</f>
        <v>#N/A</v>
      </c>
      <c r="P1331" s="59">
        <v>1337</v>
      </c>
    </row>
    <row r="1332" spans="1:16">
      <c r="A1332" s="59">
        <v>7072</v>
      </c>
      <c r="B1332" s="59">
        <v>3</v>
      </c>
      <c r="C1332" s="59">
        <v>1</v>
      </c>
      <c r="D1332" s="59">
        <v>2</v>
      </c>
      <c r="E1332" s="59" t="s">
        <v>79</v>
      </c>
      <c r="F1332" s="59">
        <v>3</v>
      </c>
      <c r="G1332" s="59">
        <v>1</v>
      </c>
      <c r="H1332" s="59">
        <v>3</v>
      </c>
      <c r="I1332" s="59">
        <v>14</v>
      </c>
      <c r="J1332" s="59">
        <v>14878</v>
      </c>
      <c r="K1332" s="78">
        <f>VLOOKUP(jur[[#This Row],[hwycov_id]],cnf[],10,FALSE)</f>
        <v>14878</v>
      </c>
      <c r="L1332" s="229">
        <f t="shared" si="60"/>
        <v>0</v>
      </c>
      <c r="M1332" s="228">
        <f t="shared" si="61"/>
        <v>0</v>
      </c>
      <c r="N1332" s="228">
        <f t="shared" si="62"/>
        <v>0</v>
      </c>
      <c r="O1332" s="59" t="e">
        <f>VLOOKUP(jur[[#This Row],[hwycov_id]],check!$A$2:$P$26,16,FALSE)</f>
        <v>#N/A</v>
      </c>
      <c r="P1332" s="59">
        <v>1338</v>
      </c>
    </row>
    <row r="1333" spans="1:16">
      <c r="A1333" s="59">
        <v>5957</v>
      </c>
      <c r="B1333" s="59">
        <v>4</v>
      </c>
      <c r="C1333" s="59">
        <v>1</v>
      </c>
      <c r="D1333" s="59">
        <v>2</v>
      </c>
      <c r="E1333" s="59" t="s">
        <v>79</v>
      </c>
      <c r="F1333" s="59">
        <v>4</v>
      </c>
      <c r="G1333" s="59">
        <v>1</v>
      </c>
      <c r="H1333" s="59">
        <v>3</v>
      </c>
      <c r="I1333" s="59">
        <v>14</v>
      </c>
      <c r="J1333" s="59">
        <v>14885</v>
      </c>
      <c r="K1333" s="78">
        <f>VLOOKUP(jur[[#This Row],[hwycov_id]],cnf[],10,FALSE)</f>
        <v>14885</v>
      </c>
      <c r="L1333" s="229">
        <f t="shared" si="60"/>
        <v>0</v>
      </c>
      <c r="M1333" s="228">
        <f t="shared" si="61"/>
        <v>0</v>
      </c>
      <c r="N1333" s="228">
        <f t="shared" si="62"/>
        <v>0</v>
      </c>
      <c r="O1333" s="59" t="e">
        <f>VLOOKUP(jur[[#This Row],[hwycov_id]],check!$A$2:$P$26,16,FALSE)</f>
        <v>#N/A</v>
      </c>
      <c r="P1333" s="59">
        <v>1339</v>
      </c>
    </row>
    <row r="1334" spans="1:16">
      <c r="A1334" s="59">
        <v>15139</v>
      </c>
      <c r="B1334" s="59">
        <v>3</v>
      </c>
      <c r="C1334" s="59">
        <v>1</v>
      </c>
      <c r="D1334" s="59">
        <v>2</v>
      </c>
      <c r="E1334" s="59" t="s">
        <v>79</v>
      </c>
      <c r="F1334" s="59">
        <v>3</v>
      </c>
      <c r="G1334" s="59">
        <v>1</v>
      </c>
      <c r="H1334" s="59">
        <v>3</v>
      </c>
      <c r="I1334" s="59">
        <v>14</v>
      </c>
      <c r="J1334" s="59">
        <v>14982</v>
      </c>
      <c r="K1334" s="78">
        <f>VLOOKUP(jur[[#This Row],[hwycov_id]],cnf[],10,FALSE)</f>
        <v>14982</v>
      </c>
      <c r="L1334" s="229">
        <f t="shared" si="60"/>
        <v>0</v>
      </c>
      <c r="M1334" s="228">
        <f t="shared" si="61"/>
        <v>0</v>
      </c>
      <c r="N1334" s="228">
        <f t="shared" si="62"/>
        <v>0</v>
      </c>
      <c r="O1334" s="59" t="e">
        <f>VLOOKUP(jur[[#This Row],[hwycov_id]],check!$A$2:$P$26,16,FALSE)</f>
        <v>#N/A</v>
      </c>
      <c r="P1334" s="59">
        <v>1340</v>
      </c>
    </row>
    <row r="1335" spans="1:16">
      <c r="A1335" s="59">
        <v>6531</v>
      </c>
      <c r="B1335" s="59">
        <v>3</v>
      </c>
      <c r="C1335" s="59">
        <v>1</v>
      </c>
      <c r="D1335" s="59">
        <v>2</v>
      </c>
      <c r="E1335" s="59" t="s">
        <v>80</v>
      </c>
      <c r="F1335" s="59">
        <v>3</v>
      </c>
      <c r="G1335" s="59">
        <v>1</v>
      </c>
      <c r="H1335" s="59">
        <v>2</v>
      </c>
      <c r="I1335" s="59">
        <v>14</v>
      </c>
      <c r="J1335" s="59">
        <v>15000</v>
      </c>
      <c r="K1335" s="78">
        <f>VLOOKUP(jur[[#This Row],[hwycov_id]],cnf[],10,FALSE)</f>
        <v>15000</v>
      </c>
      <c r="L1335" s="229">
        <f t="shared" si="60"/>
        <v>0</v>
      </c>
      <c r="M1335" s="228">
        <f t="shared" si="61"/>
        <v>0</v>
      </c>
      <c r="N1335" s="228">
        <f t="shared" si="62"/>
        <v>0</v>
      </c>
      <c r="O1335" s="59" t="e">
        <f>VLOOKUP(jur[[#This Row],[hwycov_id]],check!$A$2:$P$26,16,FALSE)</f>
        <v>#N/A</v>
      </c>
      <c r="P1335" s="59">
        <v>1341</v>
      </c>
    </row>
    <row r="1336" spans="1:16">
      <c r="A1336" s="59">
        <v>19994</v>
      </c>
      <c r="B1336" s="59">
        <v>3</v>
      </c>
      <c r="C1336" s="59">
        <v>1</v>
      </c>
      <c r="D1336" s="59">
        <v>2</v>
      </c>
      <c r="E1336" s="59" t="s">
        <v>79</v>
      </c>
      <c r="F1336" s="59">
        <v>3</v>
      </c>
      <c r="G1336" s="59">
        <v>1</v>
      </c>
      <c r="H1336" s="59">
        <v>3</v>
      </c>
      <c r="I1336" s="59">
        <v>14</v>
      </c>
      <c r="J1336" s="59">
        <v>15023</v>
      </c>
      <c r="K1336" s="78">
        <f>VLOOKUP(jur[[#This Row],[hwycov_id]],cnf[],10,FALSE)</f>
        <v>15023</v>
      </c>
      <c r="L1336" s="229">
        <f t="shared" si="60"/>
        <v>0</v>
      </c>
      <c r="M1336" s="228">
        <f t="shared" si="61"/>
        <v>0</v>
      </c>
      <c r="N1336" s="228">
        <f t="shared" si="62"/>
        <v>0</v>
      </c>
      <c r="O1336" s="59" t="e">
        <f>VLOOKUP(jur[[#This Row],[hwycov_id]],check!$A$2:$P$26,16,FALSE)</f>
        <v>#N/A</v>
      </c>
      <c r="P1336" s="59">
        <v>1342</v>
      </c>
    </row>
    <row r="1337" spans="1:16">
      <c r="A1337" s="59">
        <v>5489</v>
      </c>
      <c r="B1337" s="59">
        <v>3</v>
      </c>
      <c r="C1337" s="59">
        <v>1</v>
      </c>
      <c r="D1337" s="59">
        <v>2</v>
      </c>
      <c r="E1337" s="59" t="s">
        <v>79</v>
      </c>
      <c r="F1337" s="59">
        <v>3</v>
      </c>
      <c r="G1337" s="59">
        <v>1</v>
      </c>
      <c r="H1337" s="59">
        <v>3</v>
      </c>
      <c r="I1337" s="59">
        <v>14</v>
      </c>
      <c r="J1337" s="59">
        <v>15068</v>
      </c>
      <c r="K1337" s="78">
        <f>VLOOKUP(jur[[#This Row],[hwycov_id]],cnf[],10,FALSE)</f>
        <v>15068</v>
      </c>
      <c r="L1337" s="229">
        <f t="shared" si="60"/>
        <v>0</v>
      </c>
      <c r="M1337" s="228">
        <f t="shared" si="61"/>
        <v>0</v>
      </c>
      <c r="N1337" s="228">
        <f t="shared" si="62"/>
        <v>0</v>
      </c>
      <c r="O1337" s="59" t="e">
        <f>VLOOKUP(jur[[#This Row],[hwycov_id]],check!$A$2:$P$26,16,FALSE)</f>
        <v>#N/A</v>
      </c>
      <c r="P1337" s="59">
        <v>1343</v>
      </c>
    </row>
    <row r="1338" spans="1:16">
      <c r="A1338" s="59">
        <v>10545</v>
      </c>
      <c r="B1338" s="59">
        <v>3</v>
      </c>
      <c r="C1338" s="59">
        <v>1</v>
      </c>
      <c r="D1338" s="59">
        <v>2</v>
      </c>
      <c r="E1338" s="59" t="s">
        <v>79</v>
      </c>
      <c r="F1338" s="59">
        <v>3</v>
      </c>
      <c r="G1338" s="59">
        <v>1</v>
      </c>
      <c r="H1338" s="59">
        <v>4</v>
      </c>
      <c r="I1338" s="59">
        <v>14</v>
      </c>
      <c r="J1338" s="59">
        <v>15095</v>
      </c>
      <c r="K1338" s="78">
        <f>VLOOKUP(jur[[#This Row],[hwycov_id]],cnf[],10,FALSE)</f>
        <v>15095</v>
      </c>
      <c r="L1338" s="229">
        <f t="shared" si="60"/>
        <v>0</v>
      </c>
      <c r="M1338" s="228">
        <f t="shared" si="61"/>
        <v>0</v>
      </c>
      <c r="N1338" s="228">
        <f t="shared" si="62"/>
        <v>0</v>
      </c>
      <c r="O1338" s="59" t="e">
        <f>VLOOKUP(jur[[#This Row],[hwycov_id]],check!$A$2:$P$26,16,FALSE)</f>
        <v>#N/A</v>
      </c>
      <c r="P1338" s="59">
        <v>1344</v>
      </c>
    </row>
    <row r="1339" spans="1:16">
      <c r="A1339" s="59">
        <v>4547</v>
      </c>
      <c r="B1339" s="59">
        <v>3</v>
      </c>
      <c r="C1339" s="59">
        <v>1</v>
      </c>
      <c r="D1339" s="59">
        <v>2</v>
      </c>
      <c r="E1339" s="59" t="s">
        <v>79</v>
      </c>
      <c r="F1339" s="59">
        <v>3</v>
      </c>
      <c r="G1339" s="59">
        <v>1</v>
      </c>
      <c r="H1339" s="59">
        <v>3</v>
      </c>
      <c r="I1339" s="59">
        <v>14</v>
      </c>
      <c r="J1339" s="59">
        <v>15178</v>
      </c>
      <c r="K1339" s="78">
        <f>VLOOKUP(jur[[#This Row],[hwycov_id]],cnf[],10,FALSE)</f>
        <v>15178</v>
      </c>
      <c r="L1339" s="229">
        <f t="shared" si="60"/>
        <v>0</v>
      </c>
      <c r="M1339" s="228">
        <f t="shared" si="61"/>
        <v>0</v>
      </c>
      <c r="N1339" s="228">
        <f t="shared" si="62"/>
        <v>0</v>
      </c>
      <c r="O1339" s="59" t="e">
        <f>VLOOKUP(jur[[#This Row],[hwycov_id]],check!$A$2:$P$26,16,FALSE)</f>
        <v>#N/A</v>
      </c>
      <c r="P1339" s="59">
        <v>1345</v>
      </c>
    </row>
    <row r="1340" spans="1:16">
      <c r="A1340" s="59">
        <v>18352</v>
      </c>
      <c r="B1340" s="59">
        <v>3</v>
      </c>
      <c r="C1340" s="59">
        <v>1</v>
      </c>
      <c r="D1340" s="59">
        <v>1</v>
      </c>
      <c r="E1340" s="59" t="s">
        <v>79</v>
      </c>
      <c r="F1340" s="59">
        <v>3</v>
      </c>
      <c r="G1340" s="59">
        <v>1</v>
      </c>
      <c r="H1340" s="59">
        <v>1</v>
      </c>
      <c r="I1340" s="59">
        <v>14</v>
      </c>
      <c r="J1340" s="59">
        <v>15259</v>
      </c>
      <c r="K1340" s="78">
        <f>VLOOKUP(jur[[#This Row],[hwycov_id]],cnf[],10,FALSE)</f>
        <v>15259</v>
      </c>
      <c r="L1340" s="229">
        <f t="shared" si="60"/>
        <v>0</v>
      </c>
      <c r="M1340" s="228">
        <f t="shared" si="61"/>
        <v>0</v>
      </c>
      <c r="N1340" s="228">
        <f t="shared" si="62"/>
        <v>0</v>
      </c>
      <c r="O1340" s="59" t="e">
        <f>VLOOKUP(jur[[#This Row],[hwycov_id]],check!$A$2:$P$26,16,FALSE)</f>
        <v>#N/A</v>
      </c>
      <c r="P1340" s="59">
        <v>1346</v>
      </c>
    </row>
    <row r="1341" spans="1:16">
      <c r="A1341" s="59">
        <v>10085</v>
      </c>
      <c r="B1341" s="59">
        <v>3</v>
      </c>
      <c r="C1341" s="59">
        <v>1</v>
      </c>
      <c r="D1341" s="59">
        <v>1</v>
      </c>
      <c r="E1341" s="59" t="s">
        <v>79</v>
      </c>
      <c r="F1341" s="59">
        <v>3</v>
      </c>
      <c r="G1341" s="59">
        <v>1</v>
      </c>
      <c r="H1341" s="59">
        <v>2</v>
      </c>
      <c r="I1341" s="59">
        <v>14</v>
      </c>
      <c r="J1341" s="59">
        <v>15291</v>
      </c>
      <c r="K1341" s="78">
        <f>VLOOKUP(jur[[#This Row],[hwycov_id]],cnf[],10,FALSE)</f>
        <v>15291</v>
      </c>
      <c r="L1341" s="229">
        <f t="shared" si="60"/>
        <v>0</v>
      </c>
      <c r="M1341" s="228">
        <f t="shared" si="61"/>
        <v>0</v>
      </c>
      <c r="N1341" s="228">
        <f t="shared" si="62"/>
        <v>0</v>
      </c>
      <c r="O1341" s="59" t="e">
        <f>VLOOKUP(jur[[#This Row],[hwycov_id]],check!$A$2:$P$26,16,FALSE)</f>
        <v>#N/A</v>
      </c>
      <c r="P1341" s="59">
        <v>1347</v>
      </c>
    </row>
    <row r="1342" spans="1:16">
      <c r="A1342" s="59">
        <v>16168</v>
      </c>
      <c r="B1342" s="59">
        <v>9</v>
      </c>
      <c r="C1342" s="59">
        <v>1</v>
      </c>
      <c r="D1342" s="59">
        <v>1</v>
      </c>
      <c r="E1342" s="59" t="s">
        <v>78</v>
      </c>
      <c r="F1342" s="59">
        <v>2</v>
      </c>
      <c r="G1342" s="59">
        <v>1</v>
      </c>
      <c r="H1342" s="59">
        <v>3</v>
      </c>
      <c r="I1342" s="59">
        <v>14</v>
      </c>
      <c r="J1342" s="59">
        <v>15584</v>
      </c>
      <c r="K1342" s="78">
        <f>VLOOKUP(jur[[#This Row],[hwycov_id]],cnf[],10,FALSE)</f>
        <v>15584</v>
      </c>
      <c r="L1342" s="229">
        <f t="shared" si="60"/>
        <v>0</v>
      </c>
      <c r="M1342" s="228">
        <f t="shared" si="61"/>
        <v>0</v>
      </c>
      <c r="N1342" s="228">
        <f t="shared" si="62"/>
        <v>0</v>
      </c>
      <c r="O1342" s="59" t="e">
        <f>VLOOKUP(jur[[#This Row],[hwycov_id]],check!$A$2:$P$26,16,FALSE)</f>
        <v>#N/A</v>
      </c>
      <c r="P1342" s="59">
        <v>1348</v>
      </c>
    </row>
    <row r="1343" spans="1:16">
      <c r="A1343" s="59">
        <v>6951</v>
      </c>
      <c r="B1343" s="59">
        <v>3</v>
      </c>
      <c r="C1343" s="59">
        <v>1</v>
      </c>
      <c r="D1343" s="59">
        <v>2</v>
      </c>
      <c r="E1343" s="59" t="s">
        <v>79</v>
      </c>
      <c r="F1343" s="59">
        <v>3</v>
      </c>
      <c r="G1343" s="59">
        <v>1</v>
      </c>
      <c r="H1343" s="59">
        <v>1</v>
      </c>
      <c r="I1343" s="59">
        <v>14</v>
      </c>
      <c r="J1343" s="59">
        <v>15590</v>
      </c>
      <c r="K1343" s="78">
        <f>VLOOKUP(jur[[#This Row],[hwycov_id]],cnf[],10,FALSE)</f>
        <v>15590</v>
      </c>
      <c r="L1343" s="229">
        <f t="shared" si="60"/>
        <v>0</v>
      </c>
      <c r="M1343" s="228">
        <f t="shared" si="61"/>
        <v>0</v>
      </c>
      <c r="N1343" s="228">
        <f t="shared" si="62"/>
        <v>0</v>
      </c>
      <c r="O1343" s="59" t="e">
        <f>VLOOKUP(jur[[#This Row],[hwycov_id]],check!$A$2:$P$26,16,FALSE)</f>
        <v>#N/A</v>
      </c>
      <c r="P1343" s="59">
        <v>1349</v>
      </c>
    </row>
    <row r="1344" spans="1:16">
      <c r="A1344" s="59">
        <v>6000</v>
      </c>
      <c r="B1344" s="59">
        <v>3</v>
      </c>
      <c r="C1344" s="59">
        <v>1</v>
      </c>
      <c r="D1344" s="59">
        <v>2</v>
      </c>
      <c r="E1344" s="59" t="s">
        <v>79</v>
      </c>
      <c r="F1344" s="59">
        <v>3</v>
      </c>
      <c r="G1344" s="59">
        <v>1</v>
      </c>
      <c r="H1344" s="59">
        <v>3</v>
      </c>
      <c r="I1344" s="59">
        <v>14</v>
      </c>
      <c r="J1344" s="59">
        <v>15700</v>
      </c>
      <c r="K1344" s="78">
        <f>VLOOKUP(jur[[#This Row],[hwycov_id]],cnf[],10,FALSE)</f>
        <v>15700</v>
      </c>
      <c r="L1344" s="229">
        <f t="shared" si="60"/>
        <v>0</v>
      </c>
      <c r="M1344" s="228">
        <f t="shared" si="61"/>
        <v>0</v>
      </c>
      <c r="N1344" s="228">
        <f t="shared" si="62"/>
        <v>0</v>
      </c>
      <c r="O1344" s="59" t="e">
        <f>VLOOKUP(jur[[#This Row],[hwycov_id]],check!$A$2:$P$26,16,FALSE)</f>
        <v>#N/A</v>
      </c>
      <c r="P1344" s="59">
        <v>1350</v>
      </c>
    </row>
    <row r="1345" spans="1:16">
      <c r="A1345" s="59">
        <v>18442</v>
      </c>
      <c r="B1345" s="59">
        <v>3</v>
      </c>
      <c r="C1345" s="59">
        <v>1</v>
      </c>
      <c r="D1345" s="59">
        <v>2</v>
      </c>
      <c r="E1345" s="59" t="s">
        <v>79</v>
      </c>
      <c r="F1345" s="59">
        <v>3</v>
      </c>
      <c r="G1345" s="59">
        <v>1</v>
      </c>
      <c r="H1345" s="59">
        <v>1</v>
      </c>
      <c r="I1345" s="59">
        <v>14</v>
      </c>
      <c r="J1345" s="59">
        <v>15712</v>
      </c>
      <c r="K1345" s="78">
        <f>VLOOKUP(jur[[#This Row],[hwycov_id]],cnf[],10,FALSE)</f>
        <v>15712</v>
      </c>
      <c r="L1345" s="229">
        <f t="shared" si="60"/>
        <v>0</v>
      </c>
      <c r="M1345" s="228">
        <f t="shared" si="61"/>
        <v>0</v>
      </c>
      <c r="N1345" s="228">
        <f t="shared" si="62"/>
        <v>0</v>
      </c>
      <c r="O1345" s="59" t="e">
        <f>VLOOKUP(jur[[#This Row],[hwycov_id]],check!$A$2:$P$26,16,FALSE)</f>
        <v>#N/A</v>
      </c>
      <c r="P1345" s="59">
        <v>1351</v>
      </c>
    </row>
    <row r="1346" spans="1:16">
      <c r="A1346" s="59">
        <v>15732</v>
      </c>
      <c r="B1346" s="59">
        <v>8</v>
      </c>
      <c r="C1346" s="59">
        <v>1</v>
      </c>
      <c r="D1346" s="59">
        <v>1</v>
      </c>
      <c r="E1346" s="59" t="s">
        <v>78</v>
      </c>
      <c r="F1346" s="59">
        <v>2</v>
      </c>
      <c r="G1346" s="59">
        <v>1</v>
      </c>
      <c r="H1346" s="59">
        <v>2</v>
      </c>
      <c r="I1346" s="59">
        <v>14</v>
      </c>
      <c r="J1346" s="59">
        <v>15800</v>
      </c>
      <c r="K1346" s="78">
        <f>VLOOKUP(jur[[#This Row],[hwycov_id]],cnf[],10,FALSE)</f>
        <v>15800</v>
      </c>
      <c r="L1346" s="229">
        <f t="shared" ref="L1346:L1409" si="63">K1346/J1346-1</f>
        <v>0</v>
      </c>
      <c r="M1346" s="228">
        <f t="shared" ref="M1346:M1409" si="64">K1346-J1346</f>
        <v>0</v>
      </c>
      <c r="N1346" s="228">
        <f t="shared" ref="N1346:N1409" si="65">POWER(M1346,2)</f>
        <v>0</v>
      </c>
      <c r="O1346" s="59" t="e">
        <f>VLOOKUP(jur[[#This Row],[hwycov_id]],check!$A$2:$P$26,16,FALSE)</f>
        <v>#N/A</v>
      </c>
      <c r="P1346" s="59">
        <v>1352</v>
      </c>
    </row>
    <row r="1347" spans="1:16">
      <c r="A1347" s="59">
        <v>10402</v>
      </c>
      <c r="B1347" s="59">
        <v>3</v>
      </c>
      <c r="C1347" s="59">
        <v>1</v>
      </c>
      <c r="D1347" s="59">
        <v>2</v>
      </c>
      <c r="E1347" s="59" t="s">
        <v>79</v>
      </c>
      <c r="F1347" s="59">
        <v>3</v>
      </c>
      <c r="G1347" s="59">
        <v>1</v>
      </c>
      <c r="H1347" s="59">
        <v>2</v>
      </c>
      <c r="I1347" s="59">
        <v>14</v>
      </c>
      <c r="J1347" s="59">
        <v>15906</v>
      </c>
      <c r="K1347" s="78">
        <f>VLOOKUP(jur[[#This Row],[hwycov_id]],cnf[],10,FALSE)</f>
        <v>15906</v>
      </c>
      <c r="L1347" s="229">
        <f t="shared" si="63"/>
        <v>0</v>
      </c>
      <c r="M1347" s="228">
        <f t="shared" si="64"/>
        <v>0</v>
      </c>
      <c r="N1347" s="228">
        <f t="shared" si="65"/>
        <v>0</v>
      </c>
      <c r="O1347" s="59" t="e">
        <f>VLOOKUP(jur[[#This Row],[hwycov_id]],check!$A$2:$P$26,16,FALSE)</f>
        <v>#N/A</v>
      </c>
      <c r="P1347" s="59">
        <v>1353</v>
      </c>
    </row>
    <row r="1348" spans="1:16">
      <c r="A1348" s="59">
        <v>19715</v>
      </c>
      <c r="B1348" s="59">
        <v>4</v>
      </c>
      <c r="C1348" s="59">
        <v>1</v>
      </c>
      <c r="D1348" s="59">
        <v>2</v>
      </c>
      <c r="E1348" s="59" t="s">
        <v>79</v>
      </c>
      <c r="F1348" s="59">
        <v>4</v>
      </c>
      <c r="G1348" s="59">
        <v>1</v>
      </c>
      <c r="H1348" s="59">
        <v>3</v>
      </c>
      <c r="I1348" s="59">
        <v>14</v>
      </c>
      <c r="J1348" s="59">
        <v>15962</v>
      </c>
      <c r="K1348" s="78">
        <f>VLOOKUP(jur[[#This Row],[hwycov_id]],cnf[],10,FALSE)</f>
        <v>15962</v>
      </c>
      <c r="L1348" s="229">
        <f t="shared" si="63"/>
        <v>0</v>
      </c>
      <c r="M1348" s="228">
        <f t="shared" si="64"/>
        <v>0</v>
      </c>
      <c r="N1348" s="228">
        <f t="shared" si="65"/>
        <v>0</v>
      </c>
      <c r="O1348" s="59" t="e">
        <f>VLOOKUP(jur[[#This Row],[hwycov_id]],check!$A$2:$P$26,16,FALSE)</f>
        <v>#N/A</v>
      </c>
      <c r="P1348" s="59">
        <v>1354</v>
      </c>
    </row>
    <row r="1349" spans="1:16">
      <c r="A1349" s="59">
        <v>23154</v>
      </c>
      <c r="B1349" s="59">
        <v>4</v>
      </c>
      <c r="C1349" s="59">
        <v>1</v>
      </c>
      <c r="D1349" s="59">
        <v>2</v>
      </c>
      <c r="E1349" s="59" t="s">
        <v>79</v>
      </c>
      <c r="F1349" s="59">
        <v>4</v>
      </c>
      <c r="G1349" s="59">
        <v>1</v>
      </c>
      <c r="H1349" s="59">
        <v>3</v>
      </c>
      <c r="I1349" s="59">
        <v>14</v>
      </c>
      <c r="J1349" s="59">
        <v>15964</v>
      </c>
      <c r="K1349" s="78">
        <f>VLOOKUP(jur[[#This Row],[hwycov_id]],cnf[],10,FALSE)</f>
        <v>15964</v>
      </c>
      <c r="L1349" s="229">
        <f t="shared" si="63"/>
        <v>0</v>
      </c>
      <c r="M1349" s="228">
        <f t="shared" si="64"/>
        <v>0</v>
      </c>
      <c r="N1349" s="228">
        <f t="shared" si="65"/>
        <v>0</v>
      </c>
      <c r="O1349" s="59" t="e">
        <f>VLOOKUP(jur[[#This Row],[hwycov_id]],check!$A$2:$P$26,16,FALSE)</f>
        <v>#N/A</v>
      </c>
      <c r="P1349" s="59">
        <v>1355</v>
      </c>
    </row>
    <row r="1350" spans="1:16">
      <c r="A1350" s="59">
        <v>14393</v>
      </c>
      <c r="B1350" s="59">
        <v>9</v>
      </c>
      <c r="C1350" s="59">
        <v>1</v>
      </c>
      <c r="D1350" s="59">
        <v>1</v>
      </c>
      <c r="E1350" s="59" t="s">
        <v>78</v>
      </c>
      <c r="F1350" s="59">
        <v>2</v>
      </c>
      <c r="G1350" s="59">
        <v>1</v>
      </c>
      <c r="H1350" s="59">
        <v>3</v>
      </c>
      <c r="I1350" s="59">
        <v>14</v>
      </c>
      <c r="J1350" s="59">
        <v>15974</v>
      </c>
      <c r="K1350" s="78">
        <f>VLOOKUP(jur[[#This Row],[hwycov_id]],cnf[],10,FALSE)</f>
        <v>15974</v>
      </c>
      <c r="L1350" s="229">
        <f t="shared" si="63"/>
        <v>0</v>
      </c>
      <c r="M1350" s="228">
        <f t="shared" si="64"/>
        <v>0</v>
      </c>
      <c r="N1350" s="228">
        <f t="shared" si="65"/>
        <v>0</v>
      </c>
      <c r="O1350" s="59" t="e">
        <f>VLOOKUP(jur[[#This Row],[hwycov_id]],check!$A$2:$P$26,16,FALSE)</f>
        <v>#N/A</v>
      </c>
      <c r="P1350" s="59">
        <v>1356</v>
      </c>
    </row>
    <row r="1351" spans="1:16">
      <c r="A1351" s="59">
        <v>13659</v>
      </c>
      <c r="B1351" s="59">
        <v>9</v>
      </c>
      <c r="C1351" s="59">
        <v>1</v>
      </c>
      <c r="D1351" s="59">
        <v>1</v>
      </c>
      <c r="E1351" s="59" t="s">
        <v>78</v>
      </c>
      <c r="F1351" s="59">
        <v>2</v>
      </c>
      <c r="G1351" s="59">
        <v>1</v>
      </c>
      <c r="H1351" s="59">
        <v>3</v>
      </c>
      <c r="I1351" s="59">
        <v>14</v>
      </c>
      <c r="J1351" s="59">
        <v>15990</v>
      </c>
      <c r="K1351" s="78">
        <f>VLOOKUP(jur[[#This Row],[hwycov_id]],cnf[],10,FALSE)</f>
        <v>15990</v>
      </c>
      <c r="L1351" s="229">
        <f t="shared" si="63"/>
        <v>0</v>
      </c>
      <c r="M1351" s="228">
        <f t="shared" si="64"/>
        <v>0</v>
      </c>
      <c r="N1351" s="228">
        <f t="shared" si="65"/>
        <v>0</v>
      </c>
      <c r="O1351" s="59" t="e">
        <f>VLOOKUP(jur[[#This Row],[hwycov_id]],check!$A$2:$P$26,16,FALSE)</f>
        <v>#N/A</v>
      </c>
      <c r="P1351" s="59">
        <v>1357</v>
      </c>
    </row>
    <row r="1352" spans="1:16">
      <c r="A1352" s="59">
        <v>14914</v>
      </c>
      <c r="B1352" s="59">
        <v>3</v>
      </c>
      <c r="C1352" s="59">
        <v>1</v>
      </c>
      <c r="D1352" s="59">
        <v>2</v>
      </c>
      <c r="E1352" s="59" t="s">
        <v>79</v>
      </c>
      <c r="F1352" s="59">
        <v>3</v>
      </c>
      <c r="G1352" s="59">
        <v>1</v>
      </c>
      <c r="H1352" s="59">
        <v>3</v>
      </c>
      <c r="I1352" s="59">
        <v>14</v>
      </c>
      <c r="J1352" s="59">
        <v>16057</v>
      </c>
      <c r="K1352" s="78">
        <f>VLOOKUP(jur[[#This Row],[hwycov_id]],cnf[],10,FALSE)</f>
        <v>16057</v>
      </c>
      <c r="L1352" s="229">
        <f t="shared" si="63"/>
        <v>0</v>
      </c>
      <c r="M1352" s="228">
        <f t="shared" si="64"/>
        <v>0</v>
      </c>
      <c r="N1352" s="228">
        <f t="shared" si="65"/>
        <v>0</v>
      </c>
      <c r="O1352" s="59" t="e">
        <f>VLOOKUP(jur[[#This Row],[hwycov_id]],check!$A$2:$P$26,16,FALSE)</f>
        <v>#N/A</v>
      </c>
      <c r="P1352" s="59">
        <v>1358</v>
      </c>
    </row>
    <row r="1353" spans="1:16">
      <c r="A1353" s="59">
        <v>15848</v>
      </c>
      <c r="B1353" s="59">
        <v>8</v>
      </c>
      <c r="C1353" s="59">
        <v>1</v>
      </c>
      <c r="D1353" s="59">
        <v>1</v>
      </c>
      <c r="E1353" s="59" t="s">
        <v>78</v>
      </c>
      <c r="F1353" s="59">
        <v>2</v>
      </c>
      <c r="G1353" s="59">
        <v>1</v>
      </c>
      <c r="H1353" s="59">
        <v>2</v>
      </c>
      <c r="I1353" s="59">
        <v>14</v>
      </c>
      <c r="J1353" s="59">
        <v>16072</v>
      </c>
      <c r="K1353" s="78">
        <f>VLOOKUP(jur[[#This Row],[hwycov_id]],cnf[],10,FALSE)</f>
        <v>16072</v>
      </c>
      <c r="L1353" s="229">
        <f t="shared" si="63"/>
        <v>0</v>
      </c>
      <c r="M1353" s="228">
        <f t="shared" si="64"/>
        <v>0</v>
      </c>
      <c r="N1353" s="228">
        <f t="shared" si="65"/>
        <v>0</v>
      </c>
      <c r="O1353" s="59" t="e">
        <f>VLOOKUP(jur[[#This Row],[hwycov_id]],check!$A$2:$P$26,16,FALSE)</f>
        <v>#N/A</v>
      </c>
      <c r="P1353" s="59">
        <v>1359</v>
      </c>
    </row>
    <row r="1354" spans="1:16">
      <c r="A1354" s="59">
        <v>11997</v>
      </c>
      <c r="B1354" s="59">
        <v>3</v>
      </c>
      <c r="C1354" s="59">
        <v>1</v>
      </c>
      <c r="D1354" s="59">
        <v>1</v>
      </c>
      <c r="E1354" s="59" t="s">
        <v>79</v>
      </c>
      <c r="F1354" s="59">
        <v>3</v>
      </c>
      <c r="G1354" s="59">
        <v>1</v>
      </c>
      <c r="H1354" s="59">
        <v>1</v>
      </c>
      <c r="I1354" s="59">
        <v>14</v>
      </c>
      <c r="J1354" s="59">
        <v>16072</v>
      </c>
      <c r="K1354" s="78">
        <f>VLOOKUP(jur[[#This Row],[hwycov_id]],cnf[],10,FALSE)</f>
        <v>16072</v>
      </c>
      <c r="L1354" s="229">
        <f t="shared" si="63"/>
        <v>0</v>
      </c>
      <c r="M1354" s="228">
        <f t="shared" si="64"/>
        <v>0</v>
      </c>
      <c r="N1354" s="228">
        <f t="shared" si="65"/>
        <v>0</v>
      </c>
      <c r="O1354" s="59" t="e">
        <f>VLOOKUP(jur[[#This Row],[hwycov_id]],check!$A$2:$P$26,16,FALSE)</f>
        <v>#N/A</v>
      </c>
      <c r="P1354" s="59">
        <v>1360</v>
      </c>
    </row>
    <row r="1355" spans="1:16">
      <c r="A1355" s="59">
        <v>27531</v>
      </c>
      <c r="B1355" s="59">
        <v>9</v>
      </c>
      <c r="C1355" s="59">
        <v>1</v>
      </c>
      <c r="D1355" s="59">
        <v>1</v>
      </c>
      <c r="E1355" s="59" t="s">
        <v>78</v>
      </c>
      <c r="F1355" s="59">
        <v>2</v>
      </c>
      <c r="G1355" s="59">
        <v>1</v>
      </c>
      <c r="H1355" s="59">
        <v>2</v>
      </c>
      <c r="I1355" s="59">
        <v>14</v>
      </c>
      <c r="J1355" s="59">
        <v>16083</v>
      </c>
      <c r="K1355" s="78">
        <f>VLOOKUP(jur[[#This Row],[hwycov_id]],cnf[],10,FALSE)</f>
        <v>16083</v>
      </c>
      <c r="L1355" s="229">
        <f t="shared" si="63"/>
        <v>0</v>
      </c>
      <c r="M1355" s="228">
        <f t="shared" si="64"/>
        <v>0</v>
      </c>
      <c r="N1355" s="228">
        <f t="shared" si="65"/>
        <v>0</v>
      </c>
      <c r="O1355" s="59" t="e">
        <f>VLOOKUP(jur[[#This Row],[hwycov_id]],check!$A$2:$P$26,16,FALSE)</f>
        <v>#N/A</v>
      </c>
      <c r="P1355" s="59">
        <v>1361</v>
      </c>
    </row>
    <row r="1356" spans="1:16">
      <c r="A1356" s="59">
        <v>16605</v>
      </c>
      <c r="B1356" s="59">
        <v>3</v>
      </c>
      <c r="C1356" s="59">
        <v>1</v>
      </c>
      <c r="D1356" s="59">
        <v>2</v>
      </c>
      <c r="E1356" s="59" t="s">
        <v>79</v>
      </c>
      <c r="F1356" s="59">
        <v>3</v>
      </c>
      <c r="G1356" s="59">
        <v>1</v>
      </c>
      <c r="H1356" s="59">
        <v>2</v>
      </c>
      <c r="I1356" s="59">
        <v>14</v>
      </c>
      <c r="J1356" s="59">
        <v>16089</v>
      </c>
      <c r="K1356" s="78">
        <f>VLOOKUP(jur[[#This Row],[hwycov_id]],cnf[],10,FALSE)</f>
        <v>16089</v>
      </c>
      <c r="L1356" s="229">
        <f t="shared" si="63"/>
        <v>0</v>
      </c>
      <c r="M1356" s="228">
        <f t="shared" si="64"/>
        <v>0</v>
      </c>
      <c r="N1356" s="228">
        <f t="shared" si="65"/>
        <v>0</v>
      </c>
      <c r="O1356" s="59" t="e">
        <f>VLOOKUP(jur[[#This Row],[hwycov_id]],check!$A$2:$P$26,16,FALSE)</f>
        <v>#N/A</v>
      </c>
      <c r="P1356" s="59">
        <v>1362</v>
      </c>
    </row>
    <row r="1357" spans="1:16">
      <c r="A1357" s="59">
        <v>17641</v>
      </c>
      <c r="B1357" s="59">
        <v>3</v>
      </c>
      <c r="C1357" s="59">
        <v>1</v>
      </c>
      <c r="D1357" s="59">
        <v>2</v>
      </c>
      <c r="E1357" s="59" t="s">
        <v>79</v>
      </c>
      <c r="F1357" s="59">
        <v>3</v>
      </c>
      <c r="G1357" s="59">
        <v>1</v>
      </c>
      <c r="H1357" s="59">
        <v>3</v>
      </c>
      <c r="I1357" s="59">
        <v>14</v>
      </c>
      <c r="J1357" s="59">
        <v>16131</v>
      </c>
      <c r="K1357" s="78">
        <f>VLOOKUP(jur[[#This Row],[hwycov_id]],cnf[],10,FALSE)</f>
        <v>16131</v>
      </c>
      <c r="L1357" s="229">
        <f t="shared" si="63"/>
        <v>0</v>
      </c>
      <c r="M1357" s="228">
        <f t="shared" si="64"/>
        <v>0</v>
      </c>
      <c r="N1357" s="228">
        <f t="shared" si="65"/>
        <v>0</v>
      </c>
      <c r="O1357" s="59" t="e">
        <f>VLOOKUP(jur[[#This Row],[hwycov_id]],check!$A$2:$P$26,16,FALSE)</f>
        <v>#N/A</v>
      </c>
      <c r="P1357" s="59">
        <v>1363</v>
      </c>
    </row>
    <row r="1358" spans="1:16">
      <c r="A1358" s="59">
        <v>14180</v>
      </c>
      <c r="B1358" s="59">
        <v>3</v>
      </c>
      <c r="C1358" s="59">
        <v>1</v>
      </c>
      <c r="D1358" s="59">
        <v>2</v>
      </c>
      <c r="E1358" s="59" t="s">
        <v>79</v>
      </c>
      <c r="F1358" s="59">
        <v>3</v>
      </c>
      <c r="G1358" s="59">
        <v>1</v>
      </c>
      <c r="H1358" s="59">
        <v>3</v>
      </c>
      <c r="I1358" s="59">
        <v>14</v>
      </c>
      <c r="J1358" s="59">
        <v>16143</v>
      </c>
      <c r="K1358" s="78">
        <f>VLOOKUP(jur[[#This Row],[hwycov_id]],cnf[],10,FALSE)</f>
        <v>16143</v>
      </c>
      <c r="L1358" s="229">
        <f t="shared" si="63"/>
        <v>0</v>
      </c>
      <c r="M1358" s="228">
        <f t="shared" si="64"/>
        <v>0</v>
      </c>
      <c r="N1358" s="228">
        <f t="shared" si="65"/>
        <v>0</v>
      </c>
      <c r="O1358" s="59" t="e">
        <f>VLOOKUP(jur[[#This Row],[hwycov_id]],check!$A$2:$P$26,16,FALSE)</f>
        <v>#N/A</v>
      </c>
      <c r="P1358" s="59">
        <v>1364</v>
      </c>
    </row>
    <row r="1359" spans="1:16">
      <c r="A1359" s="59">
        <v>11089</v>
      </c>
      <c r="B1359" s="59">
        <v>3</v>
      </c>
      <c r="C1359" s="59">
        <v>1</v>
      </c>
      <c r="D1359" s="59">
        <v>2</v>
      </c>
      <c r="E1359" s="59" t="s">
        <v>79</v>
      </c>
      <c r="F1359" s="59">
        <v>3</v>
      </c>
      <c r="G1359" s="59">
        <v>1</v>
      </c>
      <c r="H1359" s="59">
        <v>3</v>
      </c>
      <c r="I1359" s="59">
        <v>14</v>
      </c>
      <c r="J1359" s="59">
        <v>16200</v>
      </c>
      <c r="K1359" s="78">
        <f>VLOOKUP(jur[[#This Row],[hwycov_id]],cnf[],10,FALSE)</f>
        <v>16200</v>
      </c>
      <c r="L1359" s="229">
        <f t="shared" si="63"/>
        <v>0</v>
      </c>
      <c r="M1359" s="228">
        <f t="shared" si="64"/>
        <v>0</v>
      </c>
      <c r="N1359" s="228">
        <f t="shared" si="65"/>
        <v>0</v>
      </c>
      <c r="O1359" s="59" t="e">
        <f>VLOOKUP(jur[[#This Row],[hwycov_id]],check!$A$2:$P$26,16,FALSE)</f>
        <v>#N/A</v>
      </c>
      <c r="P1359" s="59">
        <v>1365</v>
      </c>
    </row>
    <row r="1360" spans="1:16">
      <c r="A1360" s="59">
        <v>14609</v>
      </c>
      <c r="B1360" s="59">
        <v>5</v>
      </c>
      <c r="C1360" s="59">
        <v>1</v>
      </c>
      <c r="D1360" s="59">
        <v>2</v>
      </c>
      <c r="E1360" s="59" t="s">
        <v>79</v>
      </c>
      <c r="F1360" s="59">
        <v>4</v>
      </c>
      <c r="G1360" s="59">
        <v>1</v>
      </c>
      <c r="H1360" s="59">
        <v>2</v>
      </c>
      <c r="I1360" s="59">
        <v>14</v>
      </c>
      <c r="J1360" s="59">
        <v>16206</v>
      </c>
      <c r="K1360" s="78">
        <f>VLOOKUP(jur[[#This Row],[hwycov_id]],cnf[],10,FALSE)</f>
        <v>16206</v>
      </c>
      <c r="L1360" s="229">
        <f t="shared" si="63"/>
        <v>0</v>
      </c>
      <c r="M1360" s="228">
        <f t="shared" si="64"/>
        <v>0</v>
      </c>
      <c r="N1360" s="228">
        <f t="shared" si="65"/>
        <v>0</v>
      </c>
      <c r="O1360" s="59" t="e">
        <f>VLOOKUP(jur[[#This Row],[hwycov_id]],check!$A$2:$P$26,16,FALSE)</f>
        <v>#N/A</v>
      </c>
      <c r="P1360" s="59">
        <v>1366</v>
      </c>
    </row>
    <row r="1361" spans="1:16">
      <c r="A1361" s="59">
        <v>14632</v>
      </c>
      <c r="B1361" s="59">
        <v>9</v>
      </c>
      <c r="C1361" s="59">
        <v>1</v>
      </c>
      <c r="D1361" s="59">
        <v>1</v>
      </c>
      <c r="E1361" s="59" t="s">
        <v>78</v>
      </c>
      <c r="F1361" s="59">
        <v>2</v>
      </c>
      <c r="G1361" s="59">
        <v>1</v>
      </c>
      <c r="H1361" s="59">
        <v>3</v>
      </c>
      <c r="I1361" s="59">
        <v>14</v>
      </c>
      <c r="J1361" s="59">
        <v>16246</v>
      </c>
      <c r="K1361" s="78">
        <f>VLOOKUP(jur[[#This Row],[hwycov_id]],cnf[],10,FALSE)</f>
        <v>16246</v>
      </c>
      <c r="L1361" s="229">
        <f t="shared" si="63"/>
        <v>0</v>
      </c>
      <c r="M1361" s="228">
        <f t="shared" si="64"/>
        <v>0</v>
      </c>
      <c r="N1361" s="228">
        <f t="shared" si="65"/>
        <v>0</v>
      </c>
      <c r="O1361" s="59" t="e">
        <f>VLOOKUP(jur[[#This Row],[hwycov_id]],check!$A$2:$P$26,16,FALSE)</f>
        <v>#N/A</v>
      </c>
      <c r="P1361" s="59">
        <v>1367</v>
      </c>
    </row>
    <row r="1362" spans="1:16">
      <c r="A1362" s="59">
        <v>10258</v>
      </c>
      <c r="B1362" s="59">
        <v>9</v>
      </c>
      <c r="C1362" s="59">
        <v>1</v>
      </c>
      <c r="D1362" s="59">
        <v>1</v>
      </c>
      <c r="E1362" s="59" t="s">
        <v>78</v>
      </c>
      <c r="F1362" s="59">
        <v>2</v>
      </c>
      <c r="G1362" s="59">
        <v>1</v>
      </c>
      <c r="H1362" s="59">
        <v>3</v>
      </c>
      <c r="I1362" s="59">
        <v>14</v>
      </c>
      <c r="J1362" s="59">
        <v>16260</v>
      </c>
      <c r="K1362" s="78">
        <f>VLOOKUP(jur[[#This Row],[hwycov_id]],cnf[],10,FALSE)</f>
        <v>16260</v>
      </c>
      <c r="L1362" s="229">
        <f t="shared" si="63"/>
        <v>0</v>
      </c>
      <c r="M1362" s="228">
        <f t="shared" si="64"/>
        <v>0</v>
      </c>
      <c r="N1362" s="228">
        <f t="shared" si="65"/>
        <v>0</v>
      </c>
      <c r="O1362" s="59" t="e">
        <f>VLOOKUP(jur[[#This Row],[hwycov_id]],check!$A$2:$P$26,16,FALSE)</f>
        <v>#N/A</v>
      </c>
      <c r="P1362" s="59">
        <v>1368</v>
      </c>
    </row>
    <row r="1363" spans="1:16">
      <c r="A1363" s="59">
        <v>15598</v>
      </c>
      <c r="B1363" s="59">
        <v>3</v>
      </c>
      <c r="C1363" s="59">
        <v>1</v>
      </c>
      <c r="D1363" s="59">
        <v>2</v>
      </c>
      <c r="E1363" s="59" t="s">
        <v>79</v>
      </c>
      <c r="F1363" s="59">
        <v>3</v>
      </c>
      <c r="G1363" s="59">
        <v>1</v>
      </c>
      <c r="H1363" s="59">
        <v>3</v>
      </c>
      <c r="I1363" s="59">
        <v>14</v>
      </c>
      <c r="J1363" s="59">
        <v>16325</v>
      </c>
      <c r="K1363" s="78">
        <f>VLOOKUP(jur[[#This Row],[hwycov_id]],cnf[],10,FALSE)</f>
        <v>16325</v>
      </c>
      <c r="L1363" s="229">
        <f t="shared" si="63"/>
        <v>0</v>
      </c>
      <c r="M1363" s="228">
        <f t="shared" si="64"/>
        <v>0</v>
      </c>
      <c r="N1363" s="228">
        <f t="shared" si="65"/>
        <v>0</v>
      </c>
      <c r="O1363" s="59" t="e">
        <f>VLOOKUP(jur[[#This Row],[hwycov_id]],check!$A$2:$P$26,16,FALSE)</f>
        <v>#N/A</v>
      </c>
      <c r="P1363" s="59">
        <v>1369</v>
      </c>
    </row>
    <row r="1364" spans="1:16">
      <c r="A1364" s="59">
        <v>28032</v>
      </c>
      <c r="B1364" s="59">
        <v>9</v>
      </c>
      <c r="C1364" s="59">
        <v>1</v>
      </c>
      <c r="D1364" s="59">
        <v>1</v>
      </c>
      <c r="E1364" s="59" t="s">
        <v>78</v>
      </c>
      <c r="F1364" s="59">
        <v>2</v>
      </c>
      <c r="G1364" s="59">
        <v>1</v>
      </c>
      <c r="H1364" s="59">
        <v>3</v>
      </c>
      <c r="I1364" s="59">
        <v>14</v>
      </c>
      <c r="J1364" s="59">
        <v>16366</v>
      </c>
      <c r="K1364" s="78">
        <f>VLOOKUP(jur[[#This Row],[hwycov_id]],cnf[],10,FALSE)</f>
        <v>16366</v>
      </c>
      <c r="L1364" s="229">
        <f t="shared" si="63"/>
        <v>0</v>
      </c>
      <c r="M1364" s="228">
        <f t="shared" si="64"/>
        <v>0</v>
      </c>
      <c r="N1364" s="228">
        <f t="shared" si="65"/>
        <v>0</v>
      </c>
      <c r="O1364" s="59" t="e">
        <f>VLOOKUP(jur[[#This Row],[hwycov_id]],check!$A$2:$P$26,16,FALSE)</f>
        <v>#N/A</v>
      </c>
      <c r="P1364" s="59">
        <v>1370</v>
      </c>
    </row>
    <row r="1365" spans="1:16">
      <c r="A1365" s="59">
        <v>10975</v>
      </c>
      <c r="B1365" s="59">
        <v>9</v>
      </c>
      <c r="C1365" s="59">
        <v>1</v>
      </c>
      <c r="D1365" s="59">
        <v>1</v>
      </c>
      <c r="E1365" s="59" t="s">
        <v>78</v>
      </c>
      <c r="F1365" s="59">
        <v>2</v>
      </c>
      <c r="G1365" s="59">
        <v>1</v>
      </c>
      <c r="H1365" s="59">
        <v>2</v>
      </c>
      <c r="I1365" s="59">
        <v>14</v>
      </c>
      <c r="J1365" s="59">
        <v>16394</v>
      </c>
      <c r="K1365" s="78">
        <f>VLOOKUP(jur[[#This Row],[hwycov_id]],cnf[],10,FALSE)</f>
        <v>16394</v>
      </c>
      <c r="L1365" s="229">
        <f t="shared" si="63"/>
        <v>0</v>
      </c>
      <c r="M1365" s="228">
        <f t="shared" si="64"/>
        <v>0</v>
      </c>
      <c r="N1365" s="228">
        <f t="shared" si="65"/>
        <v>0</v>
      </c>
      <c r="O1365" s="59" t="e">
        <f>VLOOKUP(jur[[#This Row],[hwycov_id]],check!$A$2:$P$26,16,FALSE)</f>
        <v>#N/A</v>
      </c>
      <c r="P1365" s="59">
        <v>1371</v>
      </c>
    </row>
    <row r="1366" spans="1:16">
      <c r="A1366" s="59">
        <v>28307</v>
      </c>
      <c r="B1366" s="59">
        <v>9</v>
      </c>
      <c r="C1366" s="59">
        <v>1</v>
      </c>
      <c r="D1366" s="59">
        <v>1</v>
      </c>
      <c r="E1366" s="59" t="s">
        <v>78</v>
      </c>
      <c r="F1366" s="59">
        <v>2</v>
      </c>
      <c r="G1366" s="59">
        <v>1</v>
      </c>
      <c r="H1366" s="59">
        <v>2</v>
      </c>
      <c r="I1366" s="59">
        <v>14</v>
      </c>
      <c r="J1366" s="59">
        <v>16462</v>
      </c>
      <c r="K1366" s="78">
        <f>VLOOKUP(jur[[#This Row],[hwycov_id]],cnf[],10,FALSE)</f>
        <v>16462</v>
      </c>
      <c r="L1366" s="229">
        <f t="shared" si="63"/>
        <v>0</v>
      </c>
      <c r="M1366" s="228">
        <f t="shared" si="64"/>
        <v>0</v>
      </c>
      <c r="N1366" s="228">
        <f t="shared" si="65"/>
        <v>0</v>
      </c>
      <c r="O1366" s="59" t="e">
        <f>VLOOKUP(jur[[#This Row],[hwycov_id]],check!$A$2:$P$26,16,FALSE)</f>
        <v>#N/A</v>
      </c>
      <c r="P1366" s="59">
        <v>1372</v>
      </c>
    </row>
    <row r="1367" spans="1:16">
      <c r="A1367" s="59">
        <v>2206</v>
      </c>
      <c r="B1367" s="59">
        <v>3</v>
      </c>
      <c r="C1367" s="59">
        <v>1</v>
      </c>
      <c r="D1367" s="59">
        <v>2</v>
      </c>
      <c r="E1367" s="59" t="s">
        <v>79</v>
      </c>
      <c r="F1367" s="59">
        <v>3</v>
      </c>
      <c r="G1367" s="59">
        <v>1</v>
      </c>
      <c r="H1367" s="59">
        <v>2</v>
      </c>
      <c r="I1367" s="59">
        <v>14</v>
      </c>
      <c r="J1367" s="59">
        <v>16554</v>
      </c>
      <c r="K1367" s="78">
        <f>VLOOKUP(jur[[#This Row],[hwycov_id]],cnf[],10,FALSE)</f>
        <v>16554</v>
      </c>
      <c r="L1367" s="229">
        <f t="shared" si="63"/>
        <v>0</v>
      </c>
      <c r="M1367" s="228">
        <f t="shared" si="64"/>
        <v>0</v>
      </c>
      <c r="N1367" s="228">
        <f t="shared" si="65"/>
        <v>0</v>
      </c>
      <c r="O1367" s="59" t="e">
        <f>VLOOKUP(jur[[#This Row],[hwycov_id]],check!$A$2:$P$26,16,FALSE)</f>
        <v>#N/A</v>
      </c>
      <c r="P1367" s="59">
        <v>1373</v>
      </c>
    </row>
    <row r="1368" spans="1:16">
      <c r="A1368" s="59">
        <v>1855</v>
      </c>
      <c r="B1368" s="59">
        <v>4</v>
      </c>
      <c r="C1368" s="59">
        <v>1</v>
      </c>
      <c r="D1368" s="59">
        <v>1</v>
      </c>
      <c r="E1368" s="59" t="s">
        <v>79</v>
      </c>
      <c r="F1368" s="59">
        <v>4</v>
      </c>
      <c r="G1368" s="59">
        <v>1</v>
      </c>
      <c r="H1368" s="59">
        <v>2</v>
      </c>
      <c r="I1368" s="59">
        <v>14</v>
      </c>
      <c r="J1368" s="59">
        <v>16600</v>
      </c>
      <c r="K1368" s="78">
        <f>VLOOKUP(jur[[#This Row],[hwycov_id]],cnf[],10,FALSE)</f>
        <v>16600</v>
      </c>
      <c r="L1368" s="229">
        <f t="shared" si="63"/>
        <v>0</v>
      </c>
      <c r="M1368" s="228">
        <f t="shared" si="64"/>
        <v>0</v>
      </c>
      <c r="N1368" s="228">
        <f t="shared" si="65"/>
        <v>0</v>
      </c>
      <c r="O1368" s="59" t="e">
        <f>VLOOKUP(jur[[#This Row],[hwycov_id]],check!$A$2:$P$26,16,FALSE)</f>
        <v>#N/A</v>
      </c>
      <c r="P1368" s="59">
        <v>1374</v>
      </c>
    </row>
    <row r="1369" spans="1:16">
      <c r="A1369" s="59">
        <v>31287</v>
      </c>
      <c r="B1369" s="59">
        <v>3</v>
      </c>
      <c r="C1369" s="59">
        <v>1</v>
      </c>
      <c r="D1369" s="59">
        <v>2</v>
      </c>
      <c r="E1369" s="59" t="s">
        <v>79</v>
      </c>
      <c r="F1369" s="59">
        <v>3</v>
      </c>
      <c r="G1369" s="59">
        <v>1</v>
      </c>
      <c r="H1369" s="59">
        <v>2</v>
      </c>
      <c r="I1369" s="59">
        <v>14</v>
      </c>
      <c r="J1369" s="59">
        <v>16732</v>
      </c>
      <c r="K1369" s="78">
        <f>VLOOKUP(jur[[#This Row],[hwycov_id]],cnf[],10,FALSE)</f>
        <v>16732</v>
      </c>
      <c r="L1369" s="229">
        <f t="shared" si="63"/>
        <v>0</v>
      </c>
      <c r="M1369" s="228">
        <f t="shared" si="64"/>
        <v>0</v>
      </c>
      <c r="N1369" s="228">
        <f t="shared" si="65"/>
        <v>0</v>
      </c>
      <c r="O1369" s="59" t="e">
        <f>VLOOKUP(jur[[#This Row],[hwycov_id]],check!$A$2:$P$26,16,FALSE)</f>
        <v>#N/A</v>
      </c>
      <c r="P1369" s="59">
        <v>1375</v>
      </c>
    </row>
    <row r="1370" spans="1:16">
      <c r="A1370" s="59">
        <v>6625</v>
      </c>
      <c r="B1370" s="59">
        <v>4</v>
      </c>
      <c r="C1370" s="59">
        <v>1</v>
      </c>
      <c r="D1370" s="59">
        <v>2</v>
      </c>
      <c r="E1370" s="59" t="s">
        <v>79</v>
      </c>
      <c r="F1370" s="59">
        <v>4</v>
      </c>
      <c r="G1370" s="59">
        <v>1</v>
      </c>
      <c r="H1370" s="59">
        <v>4</v>
      </c>
      <c r="I1370" s="59">
        <v>14</v>
      </c>
      <c r="J1370" s="59">
        <v>16743</v>
      </c>
      <c r="K1370" s="78">
        <f>VLOOKUP(jur[[#This Row],[hwycov_id]],cnf[],10,FALSE)</f>
        <v>16743</v>
      </c>
      <c r="L1370" s="229">
        <f t="shared" si="63"/>
        <v>0</v>
      </c>
      <c r="M1370" s="228">
        <f t="shared" si="64"/>
        <v>0</v>
      </c>
      <c r="N1370" s="228">
        <f t="shared" si="65"/>
        <v>0</v>
      </c>
      <c r="O1370" s="59" t="e">
        <f>VLOOKUP(jur[[#This Row],[hwycov_id]],check!$A$2:$P$26,16,FALSE)</f>
        <v>#N/A</v>
      </c>
      <c r="P1370" s="59">
        <v>1376</v>
      </c>
    </row>
    <row r="1371" spans="1:16">
      <c r="A1371" s="59">
        <v>14405</v>
      </c>
      <c r="B1371" s="59">
        <v>3</v>
      </c>
      <c r="C1371" s="59">
        <v>1</v>
      </c>
      <c r="D1371" s="59">
        <v>2</v>
      </c>
      <c r="E1371" s="59" t="s">
        <v>79</v>
      </c>
      <c r="F1371" s="59">
        <v>3</v>
      </c>
      <c r="G1371" s="59">
        <v>1</v>
      </c>
      <c r="H1371" s="59">
        <v>3</v>
      </c>
      <c r="I1371" s="59">
        <v>14</v>
      </c>
      <c r="J1371" s="59">
        <v>16767</v>
      </c>
      <c r="K1371" s="78">
        <f>VLOOKUP(jur[[#This Row],[hwycov_id]],cnf[],10,FALSE)</f>
        <v>16767</v>
      </c>
      <c r="L1371" s="229">
        <f t="shared" si="63"/>
        <v>0</v>
      </c>
      <c r="M1371" s="228">
        <f t="shared" si="64"/>
        <v>0</v>
      </c>
      <c r="N1371" s="228">
        <f t="shared" si="65"/>
        <v>0</v>
      </c>
      <c r="O1371" s="59" t="e">
        <f>VLOOKUP(jur[[#This Row],[hwycov_id]],check!$A$2:$P$26,16,FALSE)</f>
        <v>#N/A</v>
      </c>
      <c r="P1371" s="59">
        <v>1377</v>
      </c>
    </row>
    <row r="1372" spans="1:16">
      <c r="A1372" s="59">
        <v>876</v>
      </c>
      <c r="B1372" s="59">
        <v>3</v>
      </c>
      <c r="C1372" s="59">
        <v>1</v>
      </c>
      <c r="D1372" s="59">
        <v>2</v>
      </c>
      <c r="E1372" s="59" t="s">
        <v>79</v>
      </c>
      <c r="F1372" s="59">
        <v>3</v>
      </c>
      <c r="G1372" s="59">
        <v>1</v>
      </c>
      <c r="H1372" s="59">
        <v>2</v>
      </c>
      <c r="I1372" s="59">
        <v>14</v>
      </c>
      <c r="J1372" s="59">
        <v>16781</v>
      </c>
      <c r="K1372" s="78">
        <f>VLOOKUP(jur[[#This Row],[hwycov_id]],cnf[],10,FALSE)</f>
        <v>16781</v>
      </c>
      <c r="L1372" s="229">
        <f t="shared" si="63"/>
        <v>0</v>
      </c>
      <c r="M1372" s="228">
        <f t="shared" si="64"/>
        <v>0</v>
      </c>
      <c r="N1372" s="228">
        <f t="shared" si="65"/>
        <v>0</v>
      </c>
      <c r="O1372" s="59" t="e">
        <f>VLOOKUP(jur[[#This Row],[hwycov_id]],check!$A$2:$P$26,16,FALSE)</f>
        <v>#N/A</v>
      </c>
      <c r="P1372" s="59">
        <v>1378</v>
      </c>
    </row>
    <row r="1373" spans="1:16">
      <c r="A1373" s="59">
        <v>1658</v>
      </c>
      <c r="B1373" s="59">
        <v>3</v>
      </c>
      <c r="C1373" s="59">
        <v>1</v>
      </c>
      <c r="D1373" s="59">
        <v>2</v>
      </c>
      <c r="E1373" s="59" t="s">
        <v>79</v>
      </c>
      <c r="F1373" s="59">
        <v>3</v>
      </c>
      <c r="G1373" s="59">
        <v>1</v>
      </c>
      <c r="H1373" s="59">
        <v>3</v>
      </c>
      <c r="I1373" s="59">
        <v>14</v>
      </c>
      <c r="J1373" s="59">
        <v>16858</v>
      </c>
      <c r="K1373" s="78">
        <f>VLOOKUP(jur[[#This Row],[hwycov_id]],cnf[],10,FALSE)</f>
        <v>16858</v>
      </c>
      <c r="L1373" s="229">
        <f t="shared" si="63"/>
        <v>0</v>
      </c>
      <c r="M1373" s="228">
        <f t="shared" si="64"/>
        <v>0</v>
      </c>
      <c r="N1373" s="228">
        <f t="shared" si="65"/>
        <v>0</v>
      </c>
      <c r="O1373" s="59" t="e">
        <f>VLOOKUP(jur[[#This Row],[hwycov_id]],check!$A$2:$P$26,16,FALSE)</f>
        <v>#N/A</v>
      </c>
      <c r="P1373" s="59">
        <v>1379</v>
      </c>
    </row>
    <row r="1374" spans="1:16">
      <c r="A1374" s="59">
        <v>6855</v>
      </c>
      <c r="B1374" s="59">
        <v>3</v>
      </c>
      <c r="C1374" s="59">
        <v>1</v>
      </c>
      <c r="D1374" s="59">
        <v>2</v>
      </c>
      <c r="E1374" s="59" t="s">
        <v>79</v>
      </c>
      <c r="F1374" s="59">
        <v>3</v>
      </c>
      <c r="G1374" s="59">
        <v>1</v>
      </c>
      <c r="H1374" s="59">
        <v>2</v>
      </c>
      <c r="I1374" s="59">
        <v>14</v>
      </c>
      <c r="J1374" s="59">
        <v>16858</v>
      </c>
      <c r="K1374" s="78">
        <f>VLOOKUP(jur[[#This Row],[hwycov_id]],cnf[],10,FALSE)</f>
        <v>16858</v>
      </c>
      <c r="L1374" s="229">
        <f t="shared" si="63"/>
        <v>0</v>
      </c>
      <c r="M1374" s="228">
        <f t="shared" si="64"/>
        <v>0</v>
      </c>
      <c r="N1374" s="228">
        <f t="shared" si="65"/>
        <v>0</v>
      </c>
      <c r="O1374" s="59" t="e">
        <f>VLOOKUP(jur[[#This Row],[hwycov_id]],check!$A$2:$P$26,16,FALSE)</f>
        <v>#N/A</v>
      </c>
      <c r="P1374" s="59">
        <v>1380</v>
      </c>
    </row>
    <row r="1375" spans="1:16">
      <c r="A1375" s="59">
        <v>6839</v>
      </c>
      <c r="B1375" s="59">
        <v>3</v>
      </c>
      <c r="C1375" s="59">
        <v>1</v>
      </c>
      <c r="D1375" s="59">
        <v>2</v>
      </c>
      <c r="E1375" s="59" t="s">
        <v>79</v>
      </c>
      <c r="F1375" s="59">
        <v>3</v>
      </c>
      <c r="G1375" s="59">
        <v>1</v>
      </c>
      <c r="H1375" s="59">
        <v>3</v>
      </c>
      <c r="I1375" s="59">
        <v>14</v>
      </c>
      <c r="J1375" s="59">
        <v>16938</v>
      </c>
      <c r="K1375" s="78">
        <f>VLOOKUP(jur[[#This Row],[hwycov_id]],cnf[],10,FALSE)</f>
        <v>16938</v>
      </c>
      <c r="L1375" s="229">
        <f t="shared" si="63"/>
        <v>0</v>
      </c>
      <c r="M1375" s="228">
        <f t="shared" si="64"/>
        <v>0</v>
      </c>
      <c r="N1375" s="228">
        <f t="shared" si="65"/>
        <v>0</v>
      </c>
      <c r="O1375" s="59" t="e">
        <f>VLOOKUP(jur[[#This Row],[hwycov_id]],check!$A$2:$P$26,16,FALSE)</f>
        <v>#N/A</v>
      </c>
      <c r="P1375" s="59">
        <v>1381</v>
      </c>
    </row>
    <row r="1376" spans="1:16">
      <c r="A1376" s="59">
        <v>3863</v>
      </c>
      <c r="B1376" s="59">
        <v>3</v>
      </c>
      <c r="C1376" s="59">
        <v>1</v>
      </c>
      <c r="D1376" s="59">
        <v>2</v>
      </c>
      <c r="E1376" s="59" t="s">
        <v>79</v>
      </c>
      <c r="F1376" s="59">
        <v>3</v>
      </c>
      <c r="G1376" s="59">
        <v>1</v>
      </c>
      <c r="H1376" s="59">
        <v>3</v>
      </c>
      <c r="I1376" s="59">
        <v>14</v>
      </c>
      <c r="J1376" s="59">
        <v>16999</v>
      </c>
      <c r="K1376" s="78">
        <f>VLOOKUP(jur[[#This Row],[hwycov_id]],cnf[],10,FALSE)</f>
        <v>16999</v>
      </c>
      <c r="L1376" s="229">
        <f t="shared" si="63"/>
        <v>0</v>
      </c>
      <c r="M1376" s="228">
        <f t="shared" si="64"/>
        <v>0</v>
      </c>
      <c r="N1376" s="228">
        <f t="shared" si="65"/>
        <v>0</v>
      </c>
      <c r="O1376" s="59" t="e">
        <f>VLOOKUP(jur[[#This Row],[hwycov_id]],check!$A$2:$P$26,16,FALSE)</f>
        <v>#N/A</v>
      </c>
      <c r="P1376" s="59">
        <v>1382</v>
      </c>
    </row>
    <row r="1377" spans="1:16">
      <c r="A1377" s="59">
        <v>5312</v>
      </c>
      <c r="B1377" s="59">
        <v>3</v>
      </c>
      <c r="C1377" s="59">
        <v>1</v>
      </c>
      <c r="D1377" s="59">
        <v>2</v>
      </c>
      <c r="E1377" s="59" t="s">
        <v>79</v>
      </c>
      <c r="F1377" s="59">
        <v>3</v>
      </c>
      <c r="G1377" s="59">
        <v>1</v>
      </c>
      <c r="H1377" s="59">
        <v>2</v>
      </c>
      <c r="I1377" s="59">
        <v>14</v>
      </c>
      <c r="J1377" s="59">
        <v>17063</v>
      </c>
      <c r="K1377" s="78">
        <f>VLOOKUP(jur[[#This Row],[hwycov_id]],cnf[],10,FALSE)</f>
        <v>17063</v>
      </c>
      <c r="L1377" s="229">
        <f t="shared" si="63"/>
        <v>0</v>
      </c>
      <c r="M1377" s="228">
        <f t="shared" si="64"/>
        <v>0</v>
      </c>
      <c r="N1377" s="228">
        <f t="shared" si="65"/>
        <v>0</v>
      </c>
      <c r="O1377" s="59" t="e">
        <f>VLOOKUP(jur[[#This Row],[hwycov_id]],check!$A$2:$P$26,16,FALSE)</f>
        <v>#N/A</v>
      </c>
      <c r="P1377" s="59">
        <v>1383</v>
      </c>
    </row>
    <row r="1378" spans="1:16">
      <c r="A1378" s="59">
        <v>13660</v>
      </c>
      <c r="B1378" s="59">
        <v>9</v>
      </c>
      <c r="C1378" s="59">
        <v>1</v>
      </c>
      <c r="D1378" s="59">
        <v>1</v>
      </c>
      <c r="E1378" s="59" t="s">
        <v>78</v>
      </c>
      <c r="F1378" s="59">
        <v>2</v>
      </c>
      <c r="G1378" s="59">
        <v>1</v>
      </c>
      <c r="H1378" s="59">
        <v>3</v>
      </c>
      <c r="I1378" s="59">
        <v>14</v>
      </c>
      <c r="J1378" s="59">
        <v>17084</v>
      </c>
      <c r="K1378" s="78">
        <f>VLOOKUP(jur[[#This Row],[hwycov_id]],cnf[],10,FALSE)</f>
        <v>17084</v>
      </c>
      <c r="L1378" s="229">
        <f t="shared" si="63"/>
        <v>0</v>
      </c>
      <c r="M1378" s="228">
        <f t="shared" si="64"/>
        <v>0</v>
      </c>
      <c r="N1378" s="228">
        <f t="shared" si="65"/>
        <v>0</v>
      </c>
      <c r="O1378" s="59" t="e">
        <f>VLOOKUP(jur[[#This Row],[hwycov_id]],check!$A$2:$P$26,16,FALSE)</f>
        <v>#N/A</v>
      </c>
      <c r="P1378" s="59">
        <v>1384</v>
      </c>
    </row>
    <row r="1379" spans="1:16">
      <c r="A1379" s="59">
        <v>16769</v>
      </c>
      <c r="B1379" s="59">
        <v>4</v>
      </c>
      <c r="C1379" s="59">
        <v>1</v>
      </c>
      <c r="D1379" s="59">
        <v>2</v>
      </c>
      <c r="E1379" s="59" t="s">
        <v>79</v>
      </c>
      <c r="F1379" s="59">
        <v>4</v>
      </c>
      <c r="G1379" s="59">
        <v>1</v>
      </c>
      <c r="H1379" s="59">
        <v>2</v>
      </c>
      <c r="I1379" s="59">
        <v>14</v>
      </c>
      <c r="J1379" s="59">
        <v>17223</v>
      </c>
      <c r="K1379" s="78">
        <f>VLOOKUP(jur[[#This Row],[hwycov_id]],cnf[],10,FALSE)</f>
        <v>17223</v>
      </c>
      <c r="L1379" s="229">
        <f t="shared" si="63"/>
        <v>0</v>
      </c>
      <c r="M1379" s="228">
        <f t="shared" si="64"/>
        <v>0</v>
      </c>
      <c r="N1379" s="228">
        <f t="shared" si="65"/>
        <v>0</v>
      </c>
      <c r="O1379" s="59" t="e">
        <f>VLOOKUP(jur[[#This Row],[hwycov_id]],check!$A$2:$P$26,16,FALSE)</f>
        <v>#N/A</v>
      </c>
      <c r="P1379" s="59">
        <v>1385</v>
      </c>
    </row>
    <row r="1380" spans="1:16">
      <c r="A1380" s="59">
        <v>5417</v>
      </c>
      <c r="B1380" s="59">
        <v>3</v>
      </c>
      <c r="C1380" s="59">
        <v>1</v>
      </c>
      <c r="D1380" s="59">
        <v>2</v>
      </c>
      <c r="E1380" s="59" t="s">
        <v>79</v>
      </c>
      <c r="F1380" s="59">
        <v>3</v>
      </c>
      <c r="G1380" s="59">
        <v>1</v>
      </c>
      <c r="H1380" s="59">
        <v>3</v>
      </c>
      <c r="I1380" s="59">
        <v>14</v>
      </c>
      <c r="J1380" s="59">
        <v>17224</v>
      </c>
      <c r="K1380" s="78">
        <f>VLOOKUP(jur[[#This Row],[hwycov_id]],cnf[],10,FALSE)</f>
        <v>17224</v>
      </c>
      <c r="L1380" s="229">
        <f t="shared" si="63"/>
        <v>0</v>
      </c>
      <c r="M1380" s="228">
        <f t="shared" si="64"/>
        <v>0</v>
      </c>
      <c r="N1380" s="228">
        <f t="shared" si="65"/>
        <v>0</v>
      </c>
      <c r="O1380" s="59" t="e">
        <f>VLOOKUP(jur[[#This Row],[hwycov_id]],check!$A$2:$P$26,16,FALSE)</f>
        <v>#N/A</v>
      </c>
      <c r="P1380" s="59">
        <v>1386</v>
      </c>
    </row>
    <row r="1381" spans="1:16">
      <c r="A1381" s="59">
        <v>3877</v>
      </c>
      <c r="B1381" s="59">
        <v>3</v>
      </c>
      <c r="C1381" s="59">
        <v>1</v>
      </c>
      <c r="D1381" s="59">
        <v>2</v>
      </c>
      <c r="E1381" s="59" t="s">
        <v>79</v>
      </c>
      <c r="F1381" s="59">
        <v>3</v>
      </c>
      <c r="G1381" s="59">
        <v>1</v>
      </c>
      <c r="H1381" s="59">
        <v>3</v>
      </c>
      <c r="I1381" s="59">
        <v>14</v>
      </c>
      <c r="J1381" s="59">
        <v>17255</v>
      </c>
      <c r="K1381" s="78">
        <f>VLOOKUP(jur[[#This Row],[hwycov_id]],cnf[],10,FALSE)</f>
        <v>17255</v>
      </c>
      <c r="L1381" s="229">
        <f t="shared" si="63"/>
        <v>0</v>
      </c>
      <c r="M1381" s="228">
        <f t="shared" si="64"/>
        <v>0</v>
      </c>
      <c r="N1381" s="228">
        <f t="shared" si="65"/>
        <v>0</v>
      </c>
      <c r="O1381" s="59" t="e">
        <f>VLOOKUP(jur[[#This Row],[hwycov_id]],check!$A$2:$P$26,16,FALSE)</f>
        <v>#N/A</v>
      </c>
      <c r="P1381" s="59">
        <v>1387</v>
      </c>
    </row>
    <row r="1382" spans="1:16">
      <c r="A1382" s="59">
        <v>10146</v>
      </c>
      <c r="B1382" s="59">
        <v>3</v>
      </c>
      <c r="C1382" s="59">
        <v>1</v>
      </c>
      <c r="D1382" s="59">
        <v>2</v>
      </c>
      <c r="E1382" s="59" t="s">
        <v>79</v>
      </c>
      <c r="F1382" s="59">
        <v>3</v>
      </c>
      <c r="G1382" s="59">
        <v>1</v>
      </c>
      <c r="H1382" s="59">
        <v>3</v>
      </c>
      <c r="I1382" s="59">
        <v>14</v>
      </c>
      <c r="J1382" s="59">
        <v>17264</v>
      </c>
      <c r="K1382" s="78">
        <f>VLOOKUP(jur[[#This Row],[hwycov_id]],cnf[],10,FALSE)</f>
        <v>17264</v>
      </c>
      <c r="L1382" s="229">
        <f t="shared" si="63"/>
        <v>0</v>
      </c>
      <c r="M1382" s="228">
        <f t="shared" si="64"/>
        <v>0</v>
      </c>
      <c r="N1382" s="228">
        <f t="shared" si="65"/>
        <v>0</v>
      </c>
      <c r="O1382" s="59" t="e">
        <f>VLOOKUP(jur[[#This Row],[hwycov_id]],check!$A$2:$P$26,16,FALSE)</f>
        <v>#N/A</v>
      </c>
      <c r="P1382" s="59">
        <v>1388</v>
      </c>
    </row>
    <row r="1383" spans="1:16">
      <c r="A1383" s="59">
        <v>7828</v>
      </c>
      <c r="B1383" s="59">
        <v>3</v>
      </c>
      <c r="C1383" s="59">
        <v>1</v>
      </c>
      <c r="D1383" s="59">
        <v>2</v>
      </c>
      <c r="E1383" s="59" t="s">
        <v>79</v>
      </c>
      <c r="F1383" s="59">
        <v>3</v>
      </c>
      <c r="G1383" s="59">
        <v>1</v>
      </c>
      <c r="H1383" s="59">
        <v>2</v>
      </c>
      <c r="I1383" s="59">
        <v>14</v>
      </c>
      <c r="J1383" s="59">
        <v>17342</v>
      </c>
      <c r="K1383" s="78">
        <f>VLOOKUP(jur[[#This Row],[hwycov_id]],cnf[],10,FALSE)</f>
        <v>17342</v>
      </c>
      <c r="L1383" s="229">
        <f t="shared" si="63"/>
        <v>0</v>
      </c>
      <c r="M1383" s="228">
        <f t="shared" si="64"/>
        <v>0</v>
      </c>
      <c r="N1383" s="228">
        <f t="shared" si="65"/>
        <v>0</v>
      </c>
      <c r="O1383" s="59" t="e">
        <f>VLOOKUP(jur[[#This Row],[hwycov_id]],check!$A$2:$P$26,16,FALSE)</f>
        <v>#N/A</v>
      </c>
      <c r="P1383" s="59">
        <v>1389</v>
      </c>
    </row>
    <row r="1384" spans="1:16">
      <c r="A1384" s="59">
        <v>10558</v>
      </c>
      <c r="B1384" s="59">
        <v>4</v>
      </c>
      <c r="C1384" s="59">
        <v>1</v>
      </c>
      <c r="D1384" s="59">
        <v>2</v>
      </c>
      <c r="E1384" s="59" t="s">
        <v>79</v>
      </c>
      <c r="F1384" s="59">
        <v>4</v>
      </c>
      <c r="G1384" s="59">
        <v>1</v>
      </c>
      <c r="H1384" s="59">
        <v>4</v>
      </c>
      <c r="I1384" s="59">
        <v>14</v>
      </c>
      <c r="J1384" s="59">
        <v>17353</v>
      </c>
      <c r="K1384" s="78">
        <f>VLOOKUP(jur[[#This Row],[hwycov_id]],cnf[],10,FALSE)</f>
        <v>17353</v>
      </c>
      <c r="L1384" s="229">
        <f t="shared" si="63"/>
        <v>0</v>
      </c>
      <c r="M1384" s="228">
        <f t="shared" si="64"/>
        <v>0</v>
      </c>
      <c r="N1384" s="228">
        <f t="shared" si="65"/>
        <v>0</v>
      </c>
      <c r="O1384" s="59" t="e">
        <f>VLOOKUP(jur[[#This Row],[hwycov_id]],check!$A$2:$P$26,16,FALSE)</f>
        <v>#N/A</v>
      </c>
      <c r="P1384" s="59">
        <v>1390</v>
      </c>
    </row>
    <row r="1385" spans="1:16">
      <c r="A1385" s="59">
        <v>31277</v>
      </c>
      <c r="B1385" s="59">
        <v>3</v>
      </c>
      <c r="C1385" s="59">
        <v>1</v>
      </c>
      <c r="D1385" s="59">
        <v>2</v>
      </c>
      <c r="E1385" s="59" t="s">
        <v>79</v>
      </c>
      <c r="F1385" s="59">
        <v>3</v>
      </c>
      <c r="G1385" s="59">
        <v>1</v>
      </c>
      <c r="H1385" s="59">
        <v>3</v>
      </c>
      <c r="I1385" s="59">
        <v>14</v>
      </c>
      <c r="J1385" s="59">
        <v>17484</v>
      </c>
      <c r="K1385" s="78">
        <f>VLOOKUP(jur[[#This Row],[hwycov_id]],cnf[],10,FALSE)</f>
        <v>17484</v>
      </c>
      <c r="L1385" s="229">
        <f t="shared" si="63"/>
        <v>0</v>
      </c>
      <c r="M1385" s="228">
        <f t="shared" si="64"/>
        <v>0</v>
      </c>
      <c r="N1385" s="228">
        <f t="shared" si="65"/>
        <v>0</v>
      </c>
      <c r="O1385" s="59" t="e">
        <f>VLOOKUP(jur[[#This Row],[hwycov_id]],check!$A$2:$P$26,16,FALSE)</f>
        <v>#N/A</v>
      </c>
      <c r="P1385" s="59">
        <v>1391</v>
      </c>
    </row>
    <row r="1386" spans="1:16">
      <c r="A1386" s="59">
        <v>14675</v>
      </c>
      <c r="B1386" s="59">
        <v>9</v>
      </c>
      <c r="C1386" s="59">
        <v>1</v>
      </c>
      <c r="D1386" s="59">
        <v>1</v>
      </c>
      <c r="E1386" s="59" t="s">
        <v>78</v>
      </c>
      <c r="F1386" s="59">
        <v>2</v>
      </c>
      <c r="G1386" s="59">
        <v>1</v>
      </c>
      <c r="H1386" s="59">
        <v>3</v>
      </c>
      <c r="I1386" s="59">
        <v>14</v>
      </c>
      <c r="J1386" s="59">
        <v>17521</v>
      </c>
      <c r="K1386" s="78">
        <f>VLOOKUP(jur[[#This Row],[hwycov_id]],cnf[],10,FALSE)</f>
        <v>17521</v>
      </c>
      <c r="L1386" s="229">
        <f t="shared" si="63"/>
        <v>0</v>
      </c>
      <c r="M1386" s="228">
        <f t="shared" si="64"/>
        <v>0</v>
      </c>
      <c r="N1386" s="228">
        <f t="shared" si="65"/>
        <v>0</v>
      </c>
      <c r="O1386" s="59" t="e">
        <f>VLOOKUP(jur[[#This Row],[hwycov_id]],check!$A$2:$P$26,16,FALSE)</f>
        <v>#N/A</v>
      </c>
      <c r="P1386" s="59">
        <v>1392</v>
      </c>
    </row>
    <row r="1387" spans="1:16">
      <c r="A1387" s="59">
        <v>4768</v>
      </c>
      <c r="B1387" s="59">
        <v>9</v>
      </c>
      <c r="C1387" s="59">
        <v>1</v>
      </c>
      <c r="D1387" s="59">
        <v>1</v>
      </c>
      <c r="E1387" s="59" t="s">
        <v>78</v>
      </c>
      <c r="F1387" s="59">
        <v>2</v>
      </c>
      <c r="G1387" s="59">
        <v>1</v>
      </c>
      <c r="H1387" s="59">
        <v>3</v>
      </c>
      <c r="I1387" s="59">
        <v>14</v>
      </c>
      <c r="J1387" s="59">
        <v>17527</v>
      </c>
      <c r="K1387" s="78">
        <f>VLOOKUP(jur[[#This Row],[hwycov_id]],cnf[],10,FALSE)</f>
        <v>17527</v>
      </c>
      <c r="L1387" s="229">
        <f t="shared" si="63"/>
        <v>0</v>
      </c>
      <c r="M1387" s="228">
        <f t="shared" si="64"/>
        <v>0</v>
      </c>
      <c r="N1387" s="228">
        <f t="shared" si="65"/>
        <v>0</v>
      </c>
      <c r="O1387" s="59" t="e">
        <f>VLOOKUP(jur[[#This Row],[hwycov_id]],check!$A$2:$P$26,16,FALSE)</f>
        <v>#N/A</v>
      </c>
      <c r="P1387" s="59">
        <v>1393</v>
      </c>
    </row>
    <row r="1388" spans="1:16">
      <c r="A1388" s="59">
        <v>2342</v>
      </c>
      <c r="B1388" s="59">
        <v>3</v>
      </c>
      <c r="C1388" s="59">
        <v>1</v>
      </c>
      <c r="D1388" s="59">
        <v>2</v>
      </c>
      <c r="E1388" s="59" t="s">
        <v>79</v>
      </c>
      <c r="F1388" s="59">
        <v>3</v>
      </c>
      <c r="G1388" s="59">
        <v>1</v>
      </c>
      <c r="H1388" s="59">
        <v>3</v>
      </c>
      <c r="I1388" s="59">
        <v>14</v>
      </c>
      <c r="J1388" s="59">
        <v>17552</v>
      </c>
      <c r="K1388" s="78">
        <f>VLOOKUP(jur[[#This Row],[hwycov_id]],cnf[],10,FALSE)</f>
        <v>17552</v>
      </c>
      <c r="L1388" s="229">
        <f t="shared" si="63"/>
        <v>0</v>
      </c>
      <c r="M1388" s="228">
        <f t="shared" si="64"/>
        <v>0</v>
      </c>
      <c r="N1388" s="228">
        <f t="shared" si="65"/>
        <v>0</v>
      </c>
      <c r="O1388" s="59" t="e">
        <f>VLOOKUP(jur[[#This Row],[hwycov_id]],check!$A$2:$P$26,16,FALSE)</f>
        <v>#N/A</v>
      </c>
      <c r="P1388" s="59">
        <v>1394</v>
      </c>
    </row>
    <row r="1389" spans="1:16">
      <c r="A1389" s="59">
        <v>15781</v>
      </c>
      <c r="B1389" s="59">
        <v>9</v>
      </c>
      <c r="C1389" s="59">
        <v>1</v>
      </c>
      <c r="D1389" s="59">
        <v>1</v>
      </c>
      <c r="E1389" s="59" t="s">
        <v>78</v>
      </c>
      <c r="F1389" s="59">
        <v>2</v>
      </c>
      <c r="G1389" s="59">
        <v>1</v>
      </c>
      <c r="H1389" s="59">
        <v>3</v>
      </c>
      <c r="I1389" s="59">
        <v>14</v>
      </c>
      <c r="J1389" s="59">
        <v>17605</v>
      </c>
      <c r="K1389" s="78">
        <f>VLOOKUP(jur[[#This Row],[hwycov_id]],cnf[],10,FALSE)</f>
        <v>17605</v>
      </c>
      <c r="L1389" s="229">
        <f t="shared" si="63"/>
        <v>0</v>
      </c>
      <c r="M1389" s="228">
        <f t="shared" si="64"/>
        <v>0</v>
      </c>
      <c r="N1389" s="228">
        <f t="shared" si="65"/>
        <v>0</v>
      </c>
      <c r="O1389" s="59" t="e">
        <f>VLOOKUP(jur[[#This Row],[hwycov_id]],check!$A$2:$P$26,16,FALSE)</f>
        <v>#N/A</v>
      </c>
      <c r="P1389" s="59">
        <v>1395</v>
      </c>
    </row>
    <row r="1390" spans="1:16">
      <c r="A1390" s="59">
        <v>22648</v>
      </c>
      <c r="B1390" s="59">
        <v>3</v>
      </c>
      <c r="C1390" s="59">
        <v>1</v>
      </c>
      <c r="D1390" s="59">
        <v>2</v>
      </c>
      <c r="E1390" s="59" t="s">
        <v>79</v>
      </c>
      <c r="F1390" s="59">
        <v>3</v>
      </c>
      <c r="G1390" s="59">
        <v>1</v>
      </c>
      <c r="H1390" s="59">
        <v>3</v>
      </c>
      <c r="I1390" s="59">
        <v>14</v>
      </c>
      <c r="J1390" s="59">
        <v>17608</v>
      </c>
      <c r="K1390" s="78">
        <f>VLOOKUP(jur[[#This Row],[hwycov_id]],cnf[],10,FALSE)</f>
        <v>17608</v>
      </c>
      <c r="L1390" s="229">
        <f t="shared" si="63"/>
        <v>0</v>
      </c>
      <c r="M1390" s="228">
        <f t="shared" si="64"/>
        <v>0</v>
      </c>
      <c r="N1390" s="228">
        <f t="shared" si="65"/>
        <v>0</v>
      </c>
      <c r="O1390" s="59" t="e">
        <f>VLOOKUP(jur[[#This Row],[hwycov_id]],check!$A$2:$P$26,16,FALSE)</f>
        <v>#N/A</v>
      </c>
      <c r="P1390" s="59">
        <v>1396</v>
      </c>
    </row>
    <row r="1391" spans="1:16">
      <c r="A1391" s="59">
        <v>11503</v>
      </c>
      <c r="B1391" s="59">
        <v>4</v>
      </c>
      <c r="C1391" s="59">
        <v>1</v>
      </c>
      <c r="D1391" s="59">
        <v>2</v>
      </c>
      <c r="E1391" s="59" t="s">
        <v>79</v>
      </c>
      <c r="F1391" s="59">
        <v>4</v>
      </c>
      <c r="G1391" s="59">
        <v>1</v>
      </c>
      <c r="H1391" s="59">
        <v>3</v>
      </c>
      <c r="I1391" s="59">
        <v>14</v>
      </c>
      <c r="J1391" s="59">
        <v>17706</v>
      </c>
      <c r="K1391" s="78">
        <f>VLOOKUP(jur[[#This Row],[hwycov_id]],cnf[],10,FALSE)</f>
        <v>17706</v>
      </c>
      <c r="L1391" s="229">
        <f t="shared" si="63"/>
        <v>0</v>
      </c>
      <c r="M1391" s="228">
        <f t="shared" si="64"/>
        <v>0</v>
      </c>
      <c r="N1391" s="228">
        <f t="shared" si="65"/>
        <v>0</v>
      </c>
      <c r="O1391" s="59" t="e">
        <f>VLOOKUP(jur[[#This Row],[hwycov_id]],check!$A$2:$P$26,16,FALSE)</f>
        <v>#N/A</v>
      </c>
      <c r="P1391" s="59">
        <v>1397</v>
      </c>
    </row>
    <row r="1392" spans="1:16">
      <c r="A1392" s="59">
        <v>28852</v>
      </c>
      <c r="B1392" s="59">
        <v>9</v>
      </c>
      <c r="C1392" s="59">
        <v>1</v>
      </c>
      <c r="D1392" s="59">
        <v>1</v>
      </c>
      <c r="E1392" s="59" t="s">
        <v>78</v>
      </c>
      <c r="F1392" s="59">
        <v>2</v>
      </c>
      <c r="G1392" s="59">
        <v>1</v>
      </c>
      <c r="H1392" s="59">
        <v>3</v>
      </c>
      <c r="I1392" s="59">
        <v>14</v>
      </c>
      <c r="J1392" s="59">
        <v>17770</v>
      </c>
      <c r="K1392" s="78">
        <f>VLOOKUP(jur[[#This Row],[hwycov_id]],cnf[],10,FALSE)</f>
        <v>17770</v>
      </c>
      <c r="L1392" s="229">
        <f t="shared" si="63"/>
        <v>0</v>
      </c>
      <c r="M1392" s="228">
        <f t="shared" si="64"/>
        <v>0</v>
      </c>
      <c r="N1392" s="228">
        <f t="shared" si="65"/>
        <v>0</v>
      </c>
      <c r="O1392" s="59" t="e">
        <f>VLOOKUP(jur[[#This Row],[hwycov_id]],check!$A$2:$P$26,16,FALSE)</f>
        <v>#N/A</v>
      </c>
      <c r="P1392" s="59">
        <v>1398</v>
      </c>
    </row>
    <row r="1393" spans="1:16">
      <c r="A1393" s="59">
        <v>9758</v>
      </c>
      <c r="B1393" s="59">
        <v>4</v>
      </c>
      <c r="C1393" s="59">
        <v>1</v>
      </c>
      <c r="D1393" s="59">
        <v>2</v>
      </c>
      <c r="E1393" s="59" t="s">
        <v>79</v>
      </c>
      <c r="F1393" s="59">
        <v>4</v>
      </c>
      <c r="G1393" s="59">
        <v>1</v>
      </c>
      <c r="H1393" s="59">
        <v>2</v>
      </c>
      <c r="I1393" s="59">
        <v>14</v>
      </c>
      <c r="J1393" s="59">
        <v>17816</v>
      </c>
      <c r="K1393" s="78">
        <f>VLOOKUP(jur[[#This Row],[hwycov_id]],cnf[],10,FALSE)</f>
        <v>17816</v>
      </c>
      <c r="L1393" s="229">
        <f t="shared" si="63"/>
        <v>0</v>
      </c>
      <c r="M1393" s="228">
        <f t="shared" si="64"/>
        <v>0</v>
      </c>
      <c r="N1393" s="228">
        <f t="shared" si="65"/>
        <v>0</v>
      </c>
      <c r="O1393" s="59" t="e">
        <f>VLOOKUP(jur[[#This Row],[hwycov_id]],check!$A$2:$P$26,16,FALSE)</f>
        <v>#N/A</v>
      </c>
      <c r="P1393" s="59">
        <v>1399</v>
      </c>
    </row>
    <row r="1394" spans="1:16">
      <c r="A1394" s="59">
        <v>3811</v>
      </c>
      <c r="B1394" s="59">
        <v>3</v>
      </c>
      <c r="C1394" s="59">
        <v>1</v>
      </c>
      <c r="D1394" s="59">
        <v>2</v>
      </c>
      <c r="E1394" s="59" t="s">
        <v>79</v>
      </c>
      <c r="F1394" s="59">
        <v>3</v>
      </c>
      <c r="G1394" s="59">
        <v>1</v>
      </c>
      <c r="H1394" s="59">
        <v>2</v>
      </c>
      <c r="I1394" s="59">
        <v>14</v>
      </c>
      <c r="J1394" s="59">
        <v>17824</v>
      </c>
      <c r="K1394" s="78">
        <f>VLOOKUP(jur[[#This Row],[hwycov_id]],cnf[],10,FALSE)</f>
        <v>17824</v>
      </c>
      <c r="L1394" s="229">
        <f t="shared" si="63"/>
        <v>0</v>
      </c>
      <c r="M1394" s="228">
        <f t="shared" si="64"/>
        <v>0</v>
      </c>
      <c r="N1394" s="228">
        <f t="shared" si="65"/>
        <v>0</v>
      </c>
      <c r="O1394" s="59" t="e">
        <f>VLOOKUP(jur[[#This Row],[hwycov_id]],check!$A$2:$P$26,16,FALSE)</f>
        <v>#N/A</v>
      </c>
      <c r="P1394" s="59">
        <v>1400</v>
      </c>
    </row>
    <row r="1395" spans="1:16">
      <c r="A1395" s="59">
        <v>8376</v>
      </c>
      <c r="B1395" s="59">
        <v>3</v>
      </c>
      <c r="C1395" s="59">
        <v>1</v>
      </c>
      <c r="D1395" s="59">
        <v>2</v>
      </c>
      <c r="E1395" s="59" t="s">
        <v>79</v>
      </c>
      <c r="F1395" s="59">
        <v>3</v>
      </c>
      <c r="G1395" s="59">
        <v>1</v>
      </c>
      <c r="H1395" s="59">
        <v>3</v>
      </c>
      <c r="I1395" s="59">
        <v>14</v>
      </c>
      <c r="J1395" s="59">
        <v>18048</v>
      </c>
      <c r="K1395" s="78">
        <f>VLOOKUP(jur[[#This Row],[hwycov_id]],cnf[],10,FALSE)</f>
        <v>18048</v>
      </c>
      <c r="L1395" s="229">
        <f t="shared" si="63"/>
        <v>0</v>
      </c>
      <c r="M1395" s="228">
        <f t="shared" si="64"/>
        <v>0</v>
      </c>
      <c r="N1395" s="228">
        <f t="shared" si="65"/>
        <v>0</v>
      </c>
      <c r="O1395" s="59" t="e">
        <f>VLOOKUP(jur[[#This Row],[hwycov_id]],check!$A$2:$P$26,16,FALSE)</f>
        <v>#N/A</v>
      </c>
      <c r="P1395" s="59">
        <v>1401</v>
      </c>
    </row>
    <row r="1396" spans="1:16">
      <c r="A1396" s="59">
        <v>4081</v>
      </c>
      <c r="B1396" s="59">
        <v>8</v>
      </c>
      <c r="C1396" s="59">
        <v>1</v>
      </c>
      <c r="D1396" s="59">
        <v>1</v>
      </c>
      <c r="E1396" s="59" t="s">
        <v>78</v>
      </c>
      <c r="F1396" s="59">
        <v>2</v>
      </c>
      <c r="G1396" s="59">
        <v>1</v>
      </c>
      <c r="H1396" s="59">
        <v>2</v>
      </c>
      <c r="I1396" s="59">
        <v>14</v>
      </c>
      <c r="J1396" s="59">
        <v>18051</v>
      </c>
      <c r="K1396" s="78">
        <f>VLOOKUP(jur[[#This Row],[hwycov_id]],cnf[],10,FALSE)</f>
        <v>18051</v>
      </c>
      <c r="L1396" s="229">
        <f t="shared" si="63"/>
        <v>0</v>
      </c>
      <c r="M1396" s="228">
        <f t="shared" si="64"/>
        <v>0</v>
      </c>
      <c r="N1396" s="228">
        <f t="shared" si="65"/>
        <v>0</v>
      </c>
      <c r="O1396" s="59" t="e">
        <f>VLOOKUP(jur[[#This Row],[hwycov_id]],check!$A$2:$P$26,16,FALSE)</f>
        <v>#N/A</v>
      </c>
      <c r="P1396" s="59">
        <v>1402</v>
      </c>
    </row>
    <row r="1397" spans="1:16">
      <c r="A1397" s="59">
        <v>23185</v>
      </c>
      <c r="B1397" s="59">
        <v>3</v>
      </c>
      <c r="C1397" s="59">
        <v>1</v>
      </c>
      <c r="D1397" s="59">
        <v>2</v>
      </c>
      <c r="E1397" s="59" t="s">
        <v>79</v>
      </c>
      <c r="F1397" s="59">
        <v>3</v>
      </c>
      <c r="G1397" s="59">
        <v>1</v>
      </c>
      <c r="H1397" s="59">
        <v>3</v>
      </c>
      <c r="I1397" s="59">
        <v>14</v>
      </c>
      <c r="J1397" s="59">
        <v>18256</v>
      </c>
      <c r="K1397" s="78">
        <f>VLOOKUP(jur[[#This Row],[hwycov_id]],cnf[],10,FALSE)</f>
        <v>18256</v>
      </c>
      <c r="L1397" s="229">
        <f t="shared" si="63"/>
        <v>0</v>
      </c>
      <c r="M1397" s="228">
        <f t="shared" si="64"/>
        <v>0</v>
      </c>
      <c r="N1397" s="228">
        <f t="shared" si="65"/>
        <v>0</v>
      </c>
      <c r="O1397" s="59" t="e">
        <f>VLOOKUP(jur[[#This Row],[hwycov_id]],check!$A$2:$P$26,16,FALSE)</f>
        <v>#N/A</v>
      </c>
      <c r="P1397" s="59">
        <v>1403</v>
      </c>
    </row>
    <row r="1398" spans="1:16">
      <c r="A1398" s="59">
        <v>2785</v>
      </c>
      <c r="B1398" s="59">
        <v>5</v>
      </c>
      <c r="C1398" s="59">
        <v>1</v>
      </c>
      <c r="D1398" s="59">
        <v>2</v>
      </c>
      <c r="E1398" s="59" t="s">
        <v>79</v>
      </c>
      <c r="F1398" s="59">
        <v>4</v>
      </c>
      <c r="G1398" s="59">
        <v>1</v>
      </c>
      <c r="H1398" s="59">
        <v>2</v>
      </c>
      <c r="I1398" s="59">
        <v>14</v>
      </c>
      <c r="J1398" s="59">
        <v>18324</v>
      </c>
      <c r="K1398" s="78">
        <f>VLOOKUP(jur[[#This Row],[hwycov_id]],cnf[],10,FALSE)</f>
        <v>18324</v>
      </c>
      <c r="L1398" s="229">
        <f t="shared" si="63"/>
        <v>0</v>
      </c>
      <c r="M1398" s="228">
        <f t="shared" si="64"/>
        <v>0</v>
      </c>
      <c r="N1398" s="228">
        <f t="shared" si="65"/>
        <v>0</v>
      </c>
      <c r="O1398" s="59" t="e">
        <f>VLOOKUP(jur[[#This Row],[hwycov_id]],check!$A$2:$P$26,16,FALSE)</f>
        <v>#N/A</v>
      </c>
      <c r="P1398" s="59">
        <v>1404</v>
      </c>
    </row>
    <row r="1399" spans="1:16">
      <c r="A1399" s="59">
        <v>12482</v>
      </c>
      <c r="B1399" s="59">
        <v>3</v>
      </c>
      <c r="C1399" s="59">
        <v>1</v>
      </c>
      <c r="D1399" s="59">
        <v>2</v>
      </c>
      <c r="E1399" s="59" t="s">
        <v>79</v>
      </c>
      <c r="F1399" s="59">
        <v>3</v>
      </c>
      <c r="G1399" s="59">
        <v>1</v>
      </c>
      <c r="H1399" s="59">
        <v>2</v>
      </c>
      <c r="I1399" s="59">
        <v>14</v>
      </c>
      <c r="J1399" s="59">
        <v>18431</v>
      </c>
      <c r="K1399" s="78">
        <f>VLOOKUP(jur[[#This Row],[hwycov_id]],cnf[],10,FALSE)</f>
        <v>18431</v>
      </c>
      <c r="L1399" s="229">
        <f t="shared" si="63"/>
        <v>0</v>
      </c>
      <c r="M1399" s="228">
        <f t="shared" si="64"/>
        <v>0</v>
      </c>
      <c r="N1399" s="228">
        <f t="shared" si="65"/>
        <v>0</v>
      </c>
      <c r="O1399" s="59" t="e">
        <f>VLOOKUP(jur[[#This Row],[hwycov_id]],check!$A$2:$P$26,16,FALSE)</f>
        <v>#N/A</v>
      </c>
      <c r="P1399" s="59">
        <v>1405</v>
      </c>
    </row>
    <row r="1400" spans="1:16">
      <c r="A1400" s="59">
        <v>14563</v>
      </c>
      <c r="B1400" s="59">
        <v>3</v>
      </c>
      <c r="C1400" s="59">
        <v>1</v>
      </c>
      <c r="D1400" s="59">
        <v>2</v>
      </c>
      <c r="E1400" s="59" t="s">
        <v>79</v>
      </c>
      <c r="F1400" s="59">
        <v>3</v>
      </c>
      <c r="G1400" s="59">
        <v>1</v>
      </c>
      <c r="H1400" s="59">
        <v>2</v>
      </c>
      <c r="I1400" s="59">
        <v>14</v>
      </c>
      <c r="J1400" s="59">
        <v>18583</v>
      </c>
      <c r="K1400" s="78">
        <f>VLOOKUP(jur[[#This Row],[hwycov_id]],cnf[],10,FALSE)</f>
        <v>18583</v>
      </c>
      <c r="L1400" s="229">
        <f t="shared" si="63"/>
        <v>0</v>
      </c>
      <c r="M1400" s="228">
        <f t="shared" si="64"/>
        <v>0</v>
      </c>
      <c r="N1400" s="228">
        <f t="shared" si="65"/>
        <v>0</v>
      </c>
      <c r="O1400" s="59" t="e">
        <f>VLOOKUP(jur[[#This Row],[hwycov_id]],check!$A$2:$P$26,16,FALSE)</f>
        <v>#N/A</v>
      </c>
      <c r="P1400" s="59">
        <v>1406</v>
      </c>
    </row>
    <row r="1401" spans="1:16">
      <c r="A1401" s="59">
        <v>11421</v>
      </c>
      <c r="B1401" s="59">
        <v>3</v>
      </c>
      <c r="C1401" s="59">
        <v>1</v>
      </c>
      <c r="D1401" s="59">
        <v>2</v>
      </c>
      <c r="E1401" s="59" t="s">
        <v>79</v>
      </c>
      <c r="F1401" s="59">
        <v>3</v>
      </c>
      <c r="G1401" s="59">
        <v>1</v>
      </c>
      <c r="H1401" s="59">
        <v>3</v>
      </c>
      <c r="I1401" s="59">
        <v>14</v>
      </c>
      <c r="J1401" s="59">
        <v>18585</v>
      </c>
      <c r="K1401" s="78">
        <f>VLOOKUP(jur[[#This Row],[hwycov_id]],cnf[],10,FALSE)</f>
        <v>18585</v>
      </c>
      <c r="L1401" s="229">
        <f t="shared" si="63"/>
        <v>0</v>
      </c>
      <c r="M1401" s="228">
        <f t="shared" si="64"/>
        <v>0</v>
      </c>
      <c r="N1401" s="228">
        <f t="shared" si="65"/>
        <v>0</v>
      </c>
      <c r="O1401" s="59" t="e">
        <f>VLOOKUP(jur[[#This Row],[hwycov_id]],check!$A$2:$P$26,16,FALSE)</f>
        <v>#N/A</v>
      </c>
      <c r="P1401" s="59">
        <v>1407</v>
      </c>
    </row>
    <row r="1402" spans="1:16">
      <c r="A1402" s="59">
        <v>27576</v>
      </c>
      <c r="B1402" s="59">
        <v>9</v>
      </c>
      <c r="C1402" s="59">
        <v>1</v>
      </c>
      <c r="D1402" s="59">
        <v>1</v>
      </c>
      <c r="E1402" s="59" t="s">
        <v>78</v>
      </c>
      <c r="F1402" s="59">
        <v>2</v>
      </c>
      <c r="G1402" s="59">
        <v>1</v>
      </c>
      <c r="H1402" s="59">
        <v>2</v>
      </c>
      <c r="I1402" s="59">
        <v>14</v>
      </c>
      <c r="J1402" s="59">
        <v>18589</v>
      </c>
      <c r="K1402" s="78">
        <f>VLOOKUP(jur[[#This Row],[hwycov_id]],cnf[],10,FALSE)</f>
        <v>18589</v>
      </c>
      <c r="L1402" s="229">
        <f t="shared" si="63"/>
        <v>0</v>
      </c>
      <c r="M1402" s="228">
        <f t="shared" si="64"/>
        <v>0</v>
      </c>
      <c r="N1402" s="228">
        <f t="shared" si="65"/>
        <v>0</v>
      </c>
      <c r="O1402" s="59" t="e">
        <f>VLOOKUP(jur[[#This Row],[hwycov_id]],check!$A$2:$P$26,16,FALSE)</f>
        <v>#N/A</v>
      </c>
      <c r="P1402" s="59">
        <v>1408</v>
      </c>
    </row>
    <row r="1403" spans="1:16">
      <c r="A1403" s="59">
        <v>6706</v>
      </c>
      <c r="B1403" s="59">
        <v>3</v>
      </c>
      <c r="C1403" s="59">
        <v>1</v>
      </c>
      <c r="D1403" s="59">
        <v>2</v>
      </c>
      <c r="E1403" s="59" t="s">
        <v>79</v>
      </c>
      <c r="F1403" s="59">
        <v>3</v>
      </c>
      <c r="G1403" s="59">
        <v>1</v>
      </c>
      <c r="H1403" s="59">
        <v>2</v>
      </c>
      <c r="I1403" s="59">
        <v>14</v>
      </c>
      <c r="J1403" s="59">
        <v>18591</v>
      </c>
      <c r="K1403" s="78">
        <f>VLOOKUP(jur[[#This Row],[hwycov_id]],cnf[],10,FALSE)</f>
        <v>18591</v>
      </c>
      <c r="L1403" s="229">
        <f t="shared" si="63"/>
        <v>0</v>
      </c>
      <c r="M1403" s="228">
        <f t="shared" si="64"/>
        <v>0</v>
      </c>
      <c r="N1403" s="228">
        <f t="shared" si="65"/>
        <v>0</v>
      </c>
      <c r="O1403" s="59" t="e">
        <f>VLOOKUP(jur[[#This Row],[hwycov_id]],check!$A$2:$P$26,16,FALSE)</f>
        <v>#N/A</v>
      </c>
      <c r="P1403" s="59">
        <v>1409</v>
      </c>
    </row>
    <row r="1404" spans="1:16">
      <c r="A1404" s="59">
        <v>15102</v>
      </c>
      <c r="B1404" s="59">
        <v>2</v>
      </c>
      <c r="C1404" s="59">
        <v>1</v>
      </c>
      <c r="D1404" s="59">
        <v>2</v>
      </c>
      <c r="E1404" s="59" t="s">
        <v>79</v>
      </c>
      <c r="F1404" s="59">
        <v>3</v>
      </c>
      <c r="G1404" s="59">
        <v>1</v>
      </c>
      <c r="H1404" s="59">
        <v>3</v>
      </c>
      <c r="I1404" s="59">
        <v>14</v>
      </c>
      <c r="J1404" s="59">
        <v>18592</v>
      </c>
      <c r="K1404" s="78">
        <f>VLOOKUP(jur[[#This Row],[hwycov_id]],cnf[],10,FALSE)</f>
        <v>18592</v>
      </c>
      <c r="L1404" s="229">
        <f t="shared" si="63"/>
        <v>0</v>
      </c>
      <c r="M1404" s="228">
        <f t="shared" si="64"/>
        <v>0</v>
      </c>
      <c r="N1404" s="228">
        <f t="shared" si="65"/>
        <v>0</v>
      </c>
      <c r="O1404" s="59" t="e">
        <f>VLOOKUP(jur[[#This Row],[hwycov_id]],check!$A$2:$P$26,16,FALSE)</f>
        <v>#N/A</v>
      </c>
      <c r="P1404" s="59">
        <v>1410</v>
      </c>
    </row>
    <row r="1405" spans="1:16">
      <c r="A1405" s="59">
        <v>3862</v>
      </c>
      <c r="B1405" s="59">
        <v>3</v>
      </c>
      <c r="C1405" s="59">
        <v>1</v>
      </c>
      <c r="D1405" s="59">
        <v>2</v>
      </c>
      <c r="E1405" s="59" t="s">
        <v>79</v>
      </c>
      <c r="F1405" s="59">
        <v>3</v>
      </c>
      <c r="G1405" s="59">
        <v>1</v>
      </c>
      <c r="H1405" s="59">
        <v>3</v>
      </c>
      <c r="I1405" s="59">
        <v>14</v>
      </c>
      <c r="J1405" s="59">
        <v>18621</v>
      </c>
      <c r="K1405" s="78">
        <f>VLOOKUP(jur[[#This Row],[hwycov_id]],cnf[],10,FALSE)</f>
        <v>18621</v>
      </c>
      <c r="L1405" s="229">
        <f t="shared" si="63"/>
        <v>0</v>
      </c>
      <c r="M1405" s="228">
        <f t="shared" si="64"/>
        <v>0</v>
      </c>
      <c r="N1405" s="228">
        <f t="shared" si="65"/>
        <v>0</v>
      </c>
      <c r="O1405" s="59" t="e">
        <f>VLOOKUP(jur[[#This Row],[hwycov_id]],check!$A$2:$P$26,16,FALSE)</f>
        <v>#N/A</v>
      </c>
      <c r="P1405" s="59">
        <v>1411</v>
      </c>
    </row>
    <row r="1406" spans="1:16">
      <c r="A1406" s="59">
        <v>2833</v>
      </c>
      <c r="B1406" s="59">
        <v>3</v>
      </c>
      <c r="C1406" s="59">
        <v>1</v>
      </c>
      <c r="D1406" s="59">
        <v>2</v>
      </c>
      <c r="E1406" s="59" t="s">
        <v>79</v>
      </c>
      <c r="F1406" s="59">
        <v>3</v>
      </c>
      <c r="G1406" s="59">
        <v>1</v>
      </c>
      <c r="H1406" s="59">
        <v>2</v>
      </c>
      <c r="I1406" s="59">
        <v>14</v>
      </c>
      <c r="J1406" s="59">
        <v>18633</v>
      </c>
      <c r="K1406" s="78">
        <f>VLOOKUP(jur[[#This Row],[hwycov_id]],cnf[],10,FALSE)</f>
        <v>18633</v>
      </c>
      <c r="L1406" s="229">
        <f t="shared" si="63"/>
        <v>0</v>
      </c>
      <c r="M1406" s="228">
        <f t="shared" si="64"/>
        <v>0</v>
      </c>
      <c r="N1406" s="228">
        <f t="shared" si="65"/>
        <v>0</v>
      </c>
      <c r="O1406" s="59" t="e">
        <f>VLOOKUP(jur[[#This Row],[hwycov_id]],check!$A$2:$P$26,16,FALSE)</f>
        <v>#N/A</v>
      </c>
      <c r="P1406" s="59">
        <v>1412</v>
      </c>
    </row>
    <row r="1407" spans="1:16">
      <c r="A1407" s="59">
        <v>2148</v>
      </c>
      <c r="B1407" s="59">
        <v>3</v>
      </c>
      <c r="C1407" s="59">
        <v>1</v>
      </c>
      <c r="D1407" s="59">
        <v>2</v>
      </c>
      <c r="E1407" s="59" t="s">
        <v>79</v>
      </c>
      <c r="F1407" s="59">
        <v>3</v>
      </c>
      <c r="G1407" s="59">
        <v>1</v>
      </c>
      <c r="H1407" s="59">
        <v>2</v>
      </c>
      <c r="I1407" s="59">
        <v>14</v>
      </c>
      <c r="J1407" s="59">
        <v>18672</v>
      </c>
      <c r="K1407" s="78">
        <f>VLOOKUP(jur[[#This Row],[hwycov_id]],cnf[],10,FALSE)</f>
        <v>18672</v>
      </c>
      <c r="L1407" s="229">
        <f t="shared" si="63"/>
        <v>0</v>
      </c>
      <c r="M1407" s="228">
        <f t="shared" si="64"/>
        <v>0</v>
      </c>
      <c r="N1407" s="228">
        <f t="shared" si="65"/>
        <v>0</v>
      </c>
      <c r="O1407" s="59" t="e">
        <f>VLOOKUP(jur[[#This Row],[hwycov_id]],check!$A$2:$P$26,16,FALSE)</f>
        <v>#N/A</v>
      </c>
      <c r="P1407" s="59">
        <v>1413</v>
      </c>
    </row>
    <row r="1408" spans="1:16">
      <c r="A1408" s="59">
        <v>11420</v>
      </c>
      <c r="B1408" s="59">
        <v>3</v>
      </c>
      <c r="C1408" s="59">
        <v>1</v>
      </c>
      <c r="D1408" s="59">
        <v>2</v>
      </c>
      <c r="E1408" s="59" t="s">
        <v>79</v>
      </c>
      <c r="F1408" s="59">
        <v>3</v>
      </c>
      <c r="G1408" s="59">
        <v>1</v>
      </c>
      <c r="H1408" s="59">
        <v>3</v>
      </c>
      <c r="I1408" s="59">
        <v>14</v>
      </c>
      <c r="J1408" s="59">
        <v>18977</v>
      </c>
      <c r="K1408" s="78">
        <f>VLOOKUP(jur[[#This Row],[hwycov_id]],cnf[],10,FALSE)</f>
        <v>18977</v>
      </c>
      <c r="L1408" s="229">
        <f t="shared" si="63"/>
        <v>0</v>
      </c>
      <c r="M1408" s="228">
        <f t="shared" si="64"/>
        <v>0</v>
      </c>
      <c r="N1408" s="228">
        <f t="shared" si="65"/>
        <v>0</v>
      </c>
      <c r="O1408" s="59" t="e">
        <f>VLOOKUP(jur[[#This Row],[hwycov_id]],check!$A$2:$P$26,16,FALSE)</f>
        <v>#N/A</v>
      </c>
      <c r="P1408" s="59">
        <v>1414</v>
      </c>
    </row>
    <row r="1409" spans="1:16">
      <c r="A1409" s="59">
        <v>17428</v>
      </c>
      <c r="B1409" s="59">
        <v>3</v>
      </c>
      <c r="C1409" s="59">
        <v>1</v>
      </c>
      <c r="D1409" s="59">
        <v>2</v>
      </c>
      <c r="E1409" s="59" t="s">
        <v>79</v>
      </c>
      <c r="F1409" s="59">
        <v>3</v>
      </c>
      <c r="G1409" s="59">
        <v>1</v>
      </c>
      <c r="H1409" s="59">
        <v>3</v>
      </c>
      <c r="I1409" s="59">
        <v>14</v>
      </c>
      <c r="J1409" s="59">
        <v>18999</v>
      </c>
      <c r="K1409" s="78">
        <f>VLOOKUP(jur[[#This Row],[hwycov_id]],cnf[],10,FALSE)</f>
        <v>18999</v>
      </c>
      <c r="L1409" s="229">
        <f t="shared" si="63"/>
        <v>0</v>
      </c>
      <c r="M1409" s="228">
        <f t="shared" si="64"/>
        <v>0</v>
      </c>
      <c r="N1409" s="228">
        <f t="shared" si="65"/>
        <v>0</v>
      </c>
      <c r="O1409" s="59" t="e">
        <f>VLOOKUP(jur[[#This Row],[hwycov_id]],check!$A$2:$P$26,16,FALSE)</f>
        <v>#N/A</v>
      </c>
      <c r="P1409" s="59">
        <v>1415</v>
      </c>
    </row>
    <row r="1410" spans="1:16">
      <c r="A1410" s="59">
        <v>25757</v>
      </c>
      <c r="B1410" s="59">
        <v>9</v>
      </c>
      <c r="C1410" s="59">
        <v>1</v>
      </c>
      <c r="D1410" s="59">
        <v>1</v>
      </c>
      <c r="E1410" s="59" t="s">
        <v>78</v>
      </c>
      <c r="F1410" s="59">
        <v>2</v>
      </c>
      <c r="G1410" s="59">
        <v>1</v>
      </c>
      <c r="H1410" s="59">
        <v>3</v>
      </c>
      <c r="I1410" s="59">
        <v>14</v>
      </c>
      <c r="J1410" s="59">
        <v>19030</v>
      </c>
      <c r="K1410" s="78">
        <f>VLOOKUP(jur[[#This Row],[hwycov_id]],cnf[],10,FALSE)</f>
        <v>19030</v>
      </c>
      <c r="L1410" s="229">
        <f t="shared" ref="L1410:L1473" si="66">K1410/J1410-1</f>
        <v>0</v>
      </c>
      <c r="M1410" s="228">
        <f t="shared" ref="M1410:M1473" si="67">K1410-J1410</f>
        <v>0</v>
      </c>
      <c r="N1410" s="228">
        <f t="shared" ref="N1410:N1473" si="68">POWER(M1410,2)</f>
        <v>0</v>
      </c>
      <c r="O1410" s="59" t="e">
        <f>VLOOKUP(jur[[#This Row],[hwycov_id]],check!$A$2:$P$26,16,FALSE)</f>
        <v>#N/A</v>
      </c>
      <c r="P1410" s="59">
        <v>1416</v>
      </c>
    </row>
    <row r="1411" spans="1:16">
      <c r="A1411" s="59">
        <v>9580</v>
      </c>
      <c r="B1411" s="59">
        <v>3</v>
      </c>
      <c r="C1411" s="59">
        <v>1</v>
      </c>
      <c r="D1411" s="59">
        <v>2</v>
      </c>
      <c r="E1411" s="59" t="s">
        <v>79</v>
      </c>
      <c r="F1411" s="59">
        <v>3</v>
      </c>
      <c r="G1411" s="59">
        <v>1</v>
      </c>
      <c r="H1411" s="59">
        <v>3</v>
      </c>
      <c r="I1411" s="59">
        <v>14</v>
      </c>
      <c r="J1411" s="59">
        <v>19055</v>
      </c>
      <c r="K1411" s="78">
        <f>VLOOKUP(jur[[#This Row],[hwycov_id]],cnf[],10,FALSE)</f>
        <v>19055</v>
      </c>
      <c r="L1411" s="229">
        <f t="shared" si="66"/>
        <v>0</v>
      </c>
      <c r="M1411" s="228">
        <f t="shared" si="67"/>
        <v>0</v>
      </c>
      <c r="N1411" s="228">
        <f t="shared" si="68"/>
        <v>0</v>
      </c>
      <c r="O1411" s="59" t="e">
        <f>VLOOKUP(jur[[#This Row],[hwycov_id]],check!$A$2:$P$26,16,FALSE)</f>
        <v>#N/A</v>
      </c>
      <c r="P1411" s="59">
        <v>1417</v>
      </c>
    </row>
    <row r="1412" spans="1:16">
      <c r="A1412" s="59">
        <v>14662</v>
      </c>
      <c r="B1412" s="59">
        <v>9</v>
      </c>
      <c r="C1412" s="59">
        <v>1</v>
      </c>
      <c r="D1412" s="59">
        <v>1</v>
      </c>
      <c r="E1412" s="59" t="s">
        <v>78</v>
      </c>
      <c r="F1412" s="59">
        <v>2</v>
      </c>
      <c r="G1412" s="59">
        <v>1</v>
      </c>
      <c r="H1412" s="59">
        <v>3</v>
      </c>
      <c r="I1412" s="59">
        <v>14</v>
      </c>
      <c r="J1412" s="59">
        <v>19168</v>
      </c>
      <c r="K1412" s="78">
        <f>VLOOKUP(jur[[#This Row],[hwycov_id]],cnf[],10,FALSE)</f>
        <v>19168</v>
      </c>
      <c r="L1412" s="229">
        <f t="shared" si="66"/>
        <v>0</v>
      </c>
      <c r="M1412" s="228">
        <f t="shared" si="67"/>
        <v>0</v>
      </c>
      <c r="N1412" s="228">
        <f t="shared" si="68"/>
        <v>0</v>
      </c>
      <c r="O1412" s="59" t="e">
        <f>VLOOKUP(jur[[#This Row],[hwycov_id]],check!$A$2:$P$26,16,FALSE)</f>
        <v>#N/A</v>
      </c>
      <c r="P1412" s="59">
        <v>1418</v>
      </c>
    </row>
    <row r="1413" spans="1:16">
      <c r="A1413" s="59">
        <v>10003</v>
      </c>
      <c r="B1413" s="59">
        <v>1</v>
      </c>
      <c r="C1413" s="59">
        <v>1</v>
      </c>
      <c r="D1413" s="59">
        <v>1</v>
      </c>
      <c r="E1413" s="59" t="s">
        <v>82</v>
      </c>
      <c r="F1413" s="59">
        <v>1</v>
      </c>
      <c r="G1413" s="59">
        <v>1</v>
      </c>
      <c r="H1413" s="59">
        <v>4</v>
      </c>
      <c r="I1413" s="59">
        <v>14</v>
      </c>
      <c r="J1413" s="59">
        <v>19207</v>
      </c>
      <c r="K1413" s="78">
        <f>VLOOKUP(jur[[#This Row],[hwycov_id]],cnf[],10,FALSE)</f>
        <v>19207</v>
      </c>
      <c r="L1413" s="229">
        <f t="shared" si="66"/>
        <v>0</v>
      </c>
      <c r="M1413" s="228">
        <f t="shared" si="67"/>
        <v>0</v>
      </c>
      <c r="N1413" s="228">
        <f t="shared" si="68"/>
        <v>0</v>
      </c>
      <c r="O1413" s="59" t="e">
        <f>VLOOKUP(jur[[#This Row],[hwycov_id]],check!$A$2:$P$26,16,FALSE)</f>
        <v>#N/A</v>
      </c>
      <c r="P1413" s="59">
        <v>1419</v>
      </c>
    </row>
    <row r="1414" spans="1:16">
      <c r="A1414" s="59">
        <v>1955</v>
      </c>
      <c r="B1414" s="59">
        <v>3</v>
      </c>
      <c r="C1414" s="59">
        <v>1</v>
      </c>
      <c r="D1414" s="59">
        <v>2</v>
      </c>
      <c r="E1414" s="59" t="s">
        <v>79</v>
      </c>
      <c r="F1414" s="59">
        <v>3</v>
      </c>
      <c r="G1414" s="59">
        <v>1</v>
      </c>
      <c r="H1414" s="59">
        <v>3</v>
      </c>
      <c r="I1414" s="59">
        <v>14</v>
      </c>
      <c r="J1414" s="59">
        <v>19207</v>
      </c>
      <c r="K1414" s="78">
        <f>VLOOKUP(jur[[#This Row],[hwycov_id]],cnf[],10,FALSE)</f>
        <v>19207</v>
      </c>
      <c r="L1414" s="229">
        <f t="shared" si="66"/>
        <v>0</v>
      </c>
      <c r="M1414" s="228">
        <f t="shared" si="67"/>
        <v>0</v>
      </c>
      <c r="N1414" s="228">
        <f t="shared" si="68"/>
        <v>0</v>
      </c>
      <c r="O1414" s="59" t="e">
        <f>VLOOKUP(jur[[#This Row],[hwycov_id]],check!$A$2:$P$26,16,FALSE)</f>
        <v>#N/A</v>
      </c>
      <c r="P1414" s="59">
        <v>1420</v>
      </c>
    </row>
    <row r="1415" spans="1:16">
      <c r="A1415" s="59">
        <v>3910</v>
      </c>
      <c r="B1415" s="59">
        <v>3</v>
      </c>
      <c r="C1415" s="59">
        <v>1</v>
      </c>
      <c r="D1415" s="59">
        <v>2</v>
      </c>
      <c r="E1415" s="59" t="s">
        <v>79</v>
      </c>
      <c r="F1415" s="59">
        <v>3</v>
      </c>
      <c r="G1415" s="59">
        <v>1</v>
      </c>
      <c r="H1415" s="59">
        <v>3</v>
      </c>
      <c r="I1415" s="59">
        <v>14</v>
      </c>
      <c r="J1415" s="59">
        <v>19211</v>
      </c>
      <c r="K1415" s="78">
        <f>VLOOKUP(jur[[#This Row],[hwycov_id]],cnf[],10,FALSE)</f>
        <v>19211</v>
      </c>
      <c r="L1415" s="229">
        <f t="shared" si="66"/>
        <v>0</v>
      </c>
      <c r="M1415" s="228">
        <f t="shared" si="67"/>
        <v>0</v>
      </c>
      <c r="N1415" s="228">
        <f t="shared" si="68"/>
        <v>0</v>
      </c>
      <c r="O1415" s="59" t="e">
        <f>VLOOKUP(jur[[#This Row],[hwycov_id]],check!$A$2:$P$26,16,FALSE)</f>
        <v>#N/A</v>
      </c>
      <c r="P1415" s="59">
        <v>1421</v>
      </c>
    </row>
    <row r="1416" spans="1:16">
      <c r="A1416" s="59">
        <v>16801</v>
      </c>
      <c r="B1416" s="59">
        <v>3</v>
      </c>
      <c r="C1416" s="59">
        <v>1</v>
      </c>
      <c r="D1416" s="59">
        <v>2</v>
      </c>
      <c r="E1416" s="59" t="s">
        <v>79</v>
      </c>
      <c r="F1416" s="59">
        <v>3</v>
      </c>
      <c r="G1416" s="59">
        <v>1</v>
      </c>
      <c r="H1416" s="59">
        <v>2</v>
      </c>
      <c r="I1416" s="59">
        <v>14</v>
      </c>
      <c r="J1416" s="59">
        <v>19352</v>
      </c>
      <c r="K1416" s="78">
        <f>VLOOKUP(jur[[#This Row],[hwycov_id]],cnf[],10,FALSE)</f>
        <v>19352</v>
      </c>
      <c r="L1416" s="229">
        <f t="shared" si="66"/>
        <v>0</v>
      </c>
      <c r="M1416" s="228">
        <f t="shared" si="67"/>
        <v>0</v>
      </c>
      <c r="N1416" s="228">
        <f t="shared" si="68"/>
        <v>0</v>
      </c>
      <c r="O1416" s="59" t="e">
        <f>VLOOKUP(jur[[#This Row],[hwycov_id]],check!$A$2:$P$26,16,FALSE)</f>
        <v>#N/A</v>
      </c>
      <c r="P1416" s="59">
        <v>1422</v>
      </c>
    </row>
    <row r="1417" spans="1:16">
      <c r="A1417" s="59">
        <v>1764</v>
      </c>
      <c r="B1417" s="59">
        <v>2</v>
      </c>
      <c r="C1417" s="59">
        <v>1</v>
      </c>
      <c r="D1417" s="59">
        <v>2</v>
      </c>
      <c r="E1417" s="59" t="s">
        <v>79</v>
      </c>
      <c r="F1417" s="59">
        <v>3</v>
      </c>
      <c r="G1417" s="59">
        <v>1</v>
      </c>
      <c r="H1417" s="59">
        <v>3</v>
      </c>
      <c r="I1417" s="59">
        <v>14</v>
      </c>
      <c r="J1417" s="59">
        <v>19416</v>
      </c>
      <c r="K1417" s="78">
        <f>VLOOKUP(jur[[#This Row],[hwycov_id]],cnf[],10,FALSE)</f>
        <v>19416</v>
      </c>
      <c r="L1417" s="229">
        <f t="shared" si="66"/>
        <v>0</v>
      </c>
      <c r="M1417" s="228">
        <f t="shared" si="67"/>
        <v>0</v>
      </c>
      <c r="N1417" s="228">
        <f t="shared" si="68"/>
        <v>0</v>
      </c>
      <c r="O1417" s="59" t="e">
        <f>VLOOKUP(jur[[#This Row],[hwycov_id]],check!$A$2:$P$26,16,FALSE)</f>
        <v>#N/A</v>
      </c>
      <c r="P1417" s="59">
        <v>1423</v>
      </c>
    </row>
    <row r="1418" spans="1:16">
      <c r="A1418" s="59">
        <v>19842</v>
      </c>
      <c r="B1418" s="59">
        <v>3</v>
      </c>
      <c r="C1418" s="59">
        <v>1</v>
      </c>
      <c r="D1418" s="59">
        <v>2</v>
      </c>
      <c r="E1418" s="59" t="s">
        <v>79</v>
      </c>
      <c r="F1418" s="59">
        <v>3</v>
      </c>
      <c r="G1418" s="59">
        <v>1</v>
      </c>
      <c r="H1418" s="59">
        <v>3</v>
      </c>
      <c r="I1418" s="59">
        <v>14</v>
      </c>
      <c r="J1418" s="59">
        <v>19473</v>
      </c>
      <c r="K1418" s="78">
        <f>VLOOKUP(jur[[#This Row],[hwycov_id]],cnf[],10,FALSE)</f>
        <v>19473</v>
      </c>
      <c r="L1418" s="229">
        <f t="shared" si="66"/>
        <v>0</v>
      </c>
      <c r="M1418" s="228">
        <f t="shared" si="67"/>
        <v>0</v>
      </c>
      <c r="N1418" s="228">
        <f t="shared" si="68"/>
        <v>0</v>
      </c>
      <c r="O1418" s="59" t="e">
        <f>VLOOKUP(jur[[#This Row],[hwycov_id]],check!$A$2:$P$26,16,FALSE)</f>
        <v>#N/A</v>
      </c>
      <c r="P1418" s="59">
        <v>1424</v>
      </c>
    </row>
    <row r="1419" spans="1:16">
      <c r="A1419" s="59">
        <v>12642</v>
      </c>
      <c r="B1419" s="59">
        <v>4</v>
      </c>
      <c r="C1419" s="59">
        <v>1</v>
      </c>
      <c r="D1419" s="59">
        <v>2</v>
      </c>
      <c r="E1419" s="59" t="s">
        <v>79</v>
      </c>
      <c r="F1419" s="59">
        <v>4</v>
      </c>
      <c r="G1419" s="59">
        <v>1</v>
      </c>
      <c r="H1419" s="59">
        <v>2</v>
      </c>
      <c r="I1419" s="59">
        <v>14</v>
      </c>
      <c r="J1419" s="59">
        <v>19516</v>
      </c>
      <c r="K1419" s="78">
        <f>VLOOKUP(jur[[#This Row],[hwycov_id]],cnf[],10,FALSE)</f>
        <v>19516</v>
      </c>
      <c r="L1419" s="229">
        <f t="shared" si="66"/>
        <v>0</v>
      </c>
      <c r="M1419" s="228">
        <f t="shared" si="67"/>
        <v>0</v>
      </c>
      <c r="N1419" s="228">
        <f t="shared" si="68"/>
        <v>0</v>
      </c>
      <c r="O1419" s="59" t="e">
        <f>VLOOKUP(jur[[#This Row],[hwycov_id]],check!$A$2:$P$26,16,FALSE)</f>
        <v>#N/A</v>
      </c>
      <c r="P1419" s="59">
        <v>1425</v>
      </c>
    </row>
    <row r="1420" spans="1:16">
      <c r="A1420" s="59">
        <v>1147</v>
      </c>
      <c r="B1420" s="59">
        <v>4</v>
      </c>
      <c r="C1420" s="59">
        <v>1</v>
      </c>
      <c r="D1420" s="59">
        <v>2</v>
      </c>
      <c r="E1420" s="59" t="s">
        <v>79</v>
      </c>
      <c r="F1420" s="59">
        <v>4</v>
      </c>
      <c r="G1420" s="59">
        <v>1</v>
      </c>
      <c r="H1420" s="59">
        <v>2</v>
      </c>
      <c r="I1420" s="59">
        <v>14</v>
      </c>
      <c r="J1420" s="59">
        <v>19550</v>
      </c>
      <c r="K1420" s="78">
        <f>VLOOKUP(jur[[#This Row],[hwycov_id]],cnf[],10,FALSE)</f>
        <v>19550</v>
      </c>
      <c r="L1420" s="229">
        <f t="shared" si="66"/>
        <v>0</v>
      </c>
      <c r="M1420" s="228">
        <f t="shared" si="67"/>
        <v>0</v>
      </c>
      <c r="N1420" s="228">
        <f t="shared" si="68"/>
        <v>0</v>
      </c>
      <c r="O1420" s="59" t="e">
        <f>VLOOKUP(jur[[#This Row],[hwycov_id]],check!$A$2:$P$26,16,FALSE)</f>
        <v>#N/A</v>
      </c>
      <c r="P1420" s="59">
        <v>1426</v>
      </c>
    </row>
    <row r="1421" spans="1:16">
      <c r="A1421" s="59">
        <v>1813</v>
      </c>
      <c r="B1421" s="59">
        <v>3</v>
      </c>
      <c r="C1421" s="59">
        <v>1</v>
      </c>
      <c r="D1421" s="59">
        <v>2</v>
      </c>
      <c r="E1421" s="59" t="s">
        <v>79</v>
      </c>
      <c r="F1421" s="59">
        <v>3</v>
      </c>
      <c r="G1421" s="59">
        <v>1</v>
      </c>
      <c r="H1421" s="59">
        <v>4</v>
      </c>
      <c r="I1421" s="59">
        <v>14</v>
      </c>
      <c r="J1421" s="59">
        <v>19553</v>
      </c>
      <c r="K1421" s="78">
        <f>VLOOKUP(jur[[#This Row],[hwycov_id]],cnf[],10,FALSE)</f>
        <v>19553</v>
      </c>
      <c r="L1421" s="229">
        <f t="shared" si="66"/>
        <v>0</v>
      </c>
      <c r="M1421" s="228">
        <f t="shared" si="67"/>
        <v>0</v>
      </c>
      <c r="N1421" s="228">
        <f t="shared" si="68"/>
        <v>0</v>
      </c>
      <c r="O1421" s="59" t="e">
        <f>VLOOKUP(jur[[#This Row],[hwycov_id]],check!$A$2:$P$26,16,FALSE)</f>
        <v>#N/A</v>
      </c>
      <c r="P1421" s="59">
        <v>1427</v>
      </c>
    </row>
    <row r="1422" spans="1:16">
      <c r="A1422" s="59">
        <v>4739</v>
      </c>
      <c r="B1422" s="59">
        <v>3</v>
      </c>
      <c r="C1422" s="59">
        <v>1</v>
      </c>
      <c r="D1422" s="59">
        <v>2</v>
      </c>
      <c r="E1422" s="59" t="s">
        <v>79</v>
      </c>
      <c r="F1422" s="59">
        <v>3</v>
      </c>
      <c r="G1422" s="59">
        <v>1</v>
      </c>
      <c r="H1422" s="59">
        <v>3</v>
      </c>
      <c r="I1422" s="59">
        <v>14</v>
      </c>
      <c r="J1422" s="59">
        <v>19567</v>
      </c>
      <c r="K1422" s="78">
        <f>VLOOKUP(jur[[#This Row],[hwycov_id]],cnf[],10,FALSE)</f>
        <v>19567</v>
      </c>
      <c r="L1422" s="229">
        <f t="shared" si="66"/>
        <v>0</v>
      </c>
      <c r="M1422" s="228">
        <f t="shared" si="67"/>
        <v>0</v>
      </c>
      <c r="N1422" s="228">
        <f t="shared" si="68"/>
        <v>0</v>
      </c>
      <c r="O1422" s="59" t="e">
        <f>VLOOKUP(jur[[#This Row],[hwycov_id]],check!$A$2:$P$26,16,FALSE)</f>
        <v>#N/A</v>
      </c>
      <c r="P1422" s="59">
        <v>1428</v>
      </c>
    </row>
    <row r="1423" spans="1:16">
      <c r="A1423" s="59">
        <v>9730</v>
      </c>
      <c r="B1423" s="59">
        <v>3</v>
      </c>
      <c r="C1423" s="59">
        <v>1</v>
      </c>
      <c r="D1423" s="59">
        <v>2</v>
      </c>
      <c r="E1423" s="59" t="s">
        <v>79</v>
      </c>
      <c r="F1423" s="59">
        <v>3</v>
      </c>
      <c r="G1423" s="59">
        <v>1</v>
      </c>
      <c r="H1423" s="59">
        <v>2</v>
      </c>
      <c r="I1423" s="59">
        <v>14</v>
      </c>
      <c r="J1423" s="59">
        <v>19608</v>
      </c>
      <c r="K1423" s="78">
        <f>VLOOKUP(jur[[#This Row],[hwycov_id]],cnf[],10,FALSE)</f>
        <v>19608</v>
      </c>
      <c r="L1423" s="229">
        <f t="shared" si="66"/>
        <v>0</v>
      </c>
      <c r="M1423" s="228">
        <f t="shared" si="67"/>
        <v>0</v>
      </c>
      <c r="N1423" s="228">
        <f t="shared" si="68"/>
        <v>0</v>
      </c>
      <c r="O1423" s="59" t="e">
        <f>VLOOKUP(jur[[#This Row],[hwycov_id]],check!$A$2:$P$26,16,FALSE)</f>
        <v>#N/A</v>
      </c>
      <c r="P1423" s="59">
        <v>1429</v>
      </c>
    </row>
    <row r="1424" spans="1:16">
      <c r="A1424" s="59">
        <v>19909</v>
      </c>
      <c r="B1424" s="59">
        <v>3</v>
      </c>
      <c r="C1424" s="59">
        <v>1</v>
      </c>
      <c r="D1424" s="59">
        <v>2</v>
      </c>
      <c r="E1424" s="59" t="s">
        <v>79</v>
      </c>
      <c r="F1424" s="59">
        <v>3</v>
      </c>
      <c r="G1424" s="59">
        <v>1</v>
      </c>
      <c r="H1424" s="59">
        <v>2</v>
      </c>
      <c r="I1424" s="59">
        <v>14</v>
      </c>
      <c r="J1424" s="59">
        <v>19618</v>
      </c>
      <c r="K1424" s="78">
        <f>VLOOKUP(jur[[#This Row],[hwycov_id]],cnf[],10,FALSE)</f>
        <v>19618</v>
      </c>
      <c r="L1424" s="229">
        <f t="shared" si="66"/>
        <v>0</v>
      </c>
      <c r="M1424" s="228">
        <f t="shared" si="67"/>
        <v>0</v>
      </c>
      <c r="N1424" s="228">
        <f t="shared" si="68"/>
        <v>0</v>
      </c>
      <c r="O1424" s="59" t="e">
        <f>VLOOKUP(jur[[#This Row],[hwycov_id]],check!$A$2:$P$26,16,FALSE)</f>
        <v>#N/A</v>
      </c>
      <c r="P1424" s="59">
        <v>1430</v>
      </c>
    </row>
    <row r="1425" spans="1:16">
      <c r="A1425" s="59">
        <v>14394</v>
      </c>
      <c r="B1425" s="59">
        <v>9</v>
      </c>
      <c r="C1425" s="59">
        <v>1</v>
      </c>
      <c r="D1425" s="59">
        <v>1</v>
      </c>
      <c r="E1425" s="59" t="s">
        <v>78</v>
      </c>
      <c r="F1425" s="59">
        <v>2</v>
      </c>
      <c r="G1425" s="59">
        <v>1</v>
      </c>
      <c r="H1425" s="59">
        <v>3</v>
      </c>
      <c r="I1425" s="59">
        <v>14</v>
      </c>
      <c r="J1425" s="59">
        <v>19662</v>
      </c>
      <c r="K1425" s="78">
        <f>VLOOKUP(jur[[#This Row],[hwycov_id]],cnf[],10,FALSE)</f>
        <v>19662</v>
      </c>
      <c r="L1425" s="229">
        <f t="shared" si="66"/>
        <v>0</v>
      </c>
      <c r="M1425" s="228">
        <f t="shared" si="67"/>
        <v>0</v>
      </c>
      <c r="N1425" s="228">
        <f t="shared" si="68"/>
        <v>0</v>
      </c>
      <c r="O1425" s="59" t="e">
        <f>VLOOKUP(jur[[#This Row],[hwycov_id]],check!$A$2:$P$26,16,FALSE)</f>
        <v>#N/A</v>
      </c>
      <c r="P1425" s="59">
        <v>1431</v>
      </c>
    </row>
    <row r="1426" spans="1:16">
      <c r="A1426" s="59">
        <v>29060</v>
      </c>
      <c r="B1426" s="59">
        <v>8</v>
      </c>
      <c r="C1426" s="59">
        <v>1</v>
      </c>
      <c r="D1426" s="59">
        <v>1</v>
      </c>
      <c r="E1426" s="59" t="s">
        <v>78</v>
      </c>
      <c r="F1426" s="59">
        <v>2</v>
      </c>
      <c r="G1426" s="59">
        <v>1</v>
      </c>
      <c r="H1426" s="59">
        <v>2</v>
      </c>
      <c r="I1426" s="59">
        <v>14</v>
      </c>
      <c r="J1426" s="59">
        <v>19688</v>
      </c>
      <c r="K1426" s="78">
        <f>VLOOKUP(jur[[#This Row],[hwycov_id]],cnf[],10,FALSE)</f>
        <v>19688</v>
      </c>
      <c r="L1426" s="229">
        <f t="shared" si="66"/>
        <v>0</v>
      </c>
      <c r="M1426" s="228">
        <f t="shared" si="67"/>
        <v>0</v>
      </c>
      <c r="N1426" s="228">
        <f t="shared" si="68"/>
        <v>0</v>
      </c>
      <c r="O1426" s="59" t="e">
        <f>VLOOKUP(jur[[#This Row],[hwycov_id]],check!$A$2:$P$26,16,FALSE)</f>
        <v>#N/A</v>
      </c>
      <c r="P1426" s="59">
        <v>1432</v>
      </c>
    </row>
    <row r="1427" spans="1:16">
      <c r="A1427" s="59">
        <v>28142</v>
      </c>
      <c r="B1427" s="59">
        <v>4</v>
      </c>
      <c r="C1427" s="59">
        <v>1</v>
      </c>
      <c r="D1427" s="59">
        <v>2</v>
      </c>
      <c r="E1427" s="59" t="s">
        <v>79</v>
      </c>
      <c r="F1427" s="59">
        <v>4</v>
      </c>
      <c r="G1427" s="59">
        <v>1</v>
      </c>
      <c r="H1427" s="59">
        <v>3</v>
      </c>
      <c r="I1427" s="59">
        <v>14</v>
      </c>
      <c r="J1427" s="59">
        <v>19788</v>
      </c>
      <c r="K1427" s="78">
        <f>VLOOKUP(jur[[#This Row],[hwycov_id]],cnf[],10,FALSE)</f>
        <v>19788</v>
      </c>
      <c r="L1427" s="229">
        <f t="shared" si="66"/>
        <v>0</v>
      </c>
      <c r="M1427" s="228">
        <f t="shared" si="67"/>
        <v>0</v>
      </c>
      <c r="N1427" s="228">
        <f t="shared" si="68"/>
        <v>0</v>
      </c>
      <c r="O1427" s="59" t="e">
        <f>VLOOKUP(jur[[#This Row],[hwycov_id]],check!$A$2:$P$26,16,FALSE)</f>
        <v>#N/A</v>
      </c>
      <c r="P1427" s="59">
        <v>1433</v>
      </c>
    </row>
    <row r="1428" spans="1:16">
      <c r="A1428" s="59">
        <v>1767</v>
      </c>
      <c r="B1428" s="59">
        <v>3</v>
      </c>
      <c r="C1428" s="59">
        <v>1</v>
      </c>
      <c r="D1428" s="59">
        <v>2</v>
      </c>
      <c r="E1428" s="59" t="s">
        <v>79</v>
      </c>
      <c r="F1428" s="59">
        <v>3</v>
      </c>
      <c r="G1428" s="59">
        <v>1</v>
      </c>
      <c r="H1428" s="59">
        <v>3</v>
      </c>
      <c r="I1428" s="59">
        <v>14</v>
      </c>
      <c r="J1428" s="59">
        <v>19843</v>
      </c>
      <c r="K1428" s="78">
        <f>VLOOKUP(jur[[#This Row],[hwycov_id]],cnf[],10,FALSE)</f>
        <v>19843</v>
      </c>
      <c r="L1428" s="229">
        <f t="shared" si="66"/>
        <v>0</v>
      </c>
      <c r="M1428" s="228">
        <f t="shared" si="67"/>
        <v>0</v>
      </c>
      <c r="N1428" s="228">
        <f t="shared" si="68"/>
        <v>0</v>
      </c>
      <c r="O1428" s="59" t="e">
        <f>VLOOKUP(jur[[#This Row],[hwycov_id]],check!$A$2:$P$26,16,FALSE)</f>
        <v>#N/A</v>
      </c>
      <c r="P1428" s="59">
        <v>1434</v>
      </c>
    </row>
    <row r="1429" spans="1:16">
      <c r="A1429" s="59">
        <v>28075</v>
      </c>
      <c r="B1429" s="59">
        <v>8</v>
      </c>
      <c r="C1429" s="59">
        <v>1</v>
      </c>
      <c r="D1429" s="59">
        <v>1</v>
      </c>
      <c r="E1429" s="59" t="s">
        <v>78</v>
      </c>
      <c r="F1429" s="59">
        <v>2</v>
      </c>
      <c r="G1429" s="59">
        <v>1</v>
      </c>
      <c r="H1429" s="59">
        <v>3</v>
      </c>
      <c r="I1429" s="59">
        <v>14</v>
      </c>
      <c r="J1429" s="59">
        <v>19874</v>
      </c>
      <c r="K1429" s="78">
        <f>VLOOKUP(jur[[#This Row],[hwycov_id]],cnf[],10,FALSE)</f>
        <v>19874</v>
      </c>
      <c r="L1429" s="229">
        <f t="shared" si="66"/>
        <v>0</v>
      </c>
      <c r="M1429" s="228">
        <f t="shared" si="67"/>
        <v>0</v>
      </c>
      <c r="N1429" s="228">
        <f t="shared" si="68"/>
        <v>0</v>
      </c>
      <c r="O1429" s="59" t="e">
        <f>VLOOKUP(jur[[#This Row],[hwycov_id]],check!$A$2:$P$26,16,FALSE)</f>
        <v>#N/A</v>
      </c>
      <c r="P1429" s="59">
        <v>1435</v>
      </c>
    </row>
    <row r="1430" spans="1:16">
      <c r="A1430" s="59">
        <v>19168</v>
      </c>
      <c r="B1430" s="59">
        <v>3</v>
      </c>
      <c r="C1430" s="59">
        <v>1</v>
      </c>
      <c r="D1430" s="59">
        <v>2</v>
      </c>
      <c r="E1430" s="59" t="s">
        <v>79</v>
      </c>
      <c r="F1430" s="59">
        <v>3</v>
      </c>
      <c r="G1430" s="59">
        <v>1</v>
      </c>
      <c r="H1430" s="59">
        <v>4</v>
      </c>
      <c r="I1430" s="59">
        <v>14</v>
      </c>
      <c r="J1430" s="59">
        <v>19903</v>
      </c>
      <c r="K1430" s="78">
        <f>VLOOKUP(jur[[#This Row],[hwycov_id]],cnf[],10,FALSE)</f>
        <v>19903</v>
      </c>
      <c r="L1430" s="229">
        <f t="shared" si="66"/>
        <v>0</v>
      </c>
      <c r="M1430" s="228">
        <f t="shared" si="67"/>
        <v>0</v>
      </c>
      <c r="N1430" s="228">
        <f t="shared" si="68"/>
        <v>0</v>
      </c>
      <c r="O1430" s="59" t="e">
        <f>VLOOKUP(jur[[#This Row],[hwycov_id]],check!$A$2:$P$26,16,FALSE)</f>
        <v>#N/A</v>
      </c>
      <c r="P1430" s="59">
        <v>1436</v>
      </c>
    </row>
    <row r="1431" spans="1:16">
      <c r="A1431" s="59">
        <v>4192</v>
      </c>
      <c r="B1431" s="59">
        <v>3</v>
      </c>
      <c r="C1431" s="59">
        <v>1</v>
      </c>
      <c r="D1431" s="59">
        <v>2</v>
      </c>
      <c r="E1431" s="59" t="s">
        <v>79</v>
      </c>
      <c r="F1431" s="59">
        <v>3</v>
      </c>
      <c r="G1431" s="59">
        <v>1</v>
      </c>
      <c r="H1431" s="59">
        <v>3</v>
      </c>
      <c r="I1431" s="59">
        <v>14</v>
      </c>
      <c r="J1431" s="59">
        <v>19961</v>
      </c>
      <c r="K1431" s="78">
        <f>VLOOKUP(jur[[#This Row],[hwycov_id]],cnf[],10,FALSE)</f>
        <v>19961</v>
      </c>
      <c r="L1431" s="229">
        <f t="shared" si="66"/>
        <v>0</v>
      </c>
      <c r="M1431" s="228">
        <f t="shared" si="67"/>
        <v>0</v>
      </c>
      <c r="N1431" s="228">
        <f t="shared" si="68"/>
        <v>0</v>
      </c>
      <c r="O1431" s="59" t="e">
        <f>VLOOKUP(jur[[#This Row],[hwycov_id]],check!$A$2:$P$26,16,FALSE)</f>
        <v>#N/A</v>
      </c>
      <c r="P1431" s="59">
        <v>1437</v>
      </c>
    </row>
    <row r="1432" spans="1:16">
      <c r="A1432" s="59">
        <v>16785</v>
      </c>
      <c r="B1432" s="59">
        <v>3</v>
      </c>
      <c r="C1432" s="59">
        <v>1</v>
      </c>
      <c r="D1432" s="59">
        <v>2</v>
      </c>
      <c r="E1432" s="59" t="s">
        <v>79</v>
      </c>
      <c r="F1432" s="59">
        <v>3</v>
      </c>
      <c r="G1432" s="59">
        <v>2</v>
      </c>
      <c r="H1432" s="59">
        <v>1</v>
      </c>
      <c r="I1432" s="59">
        <v>14</v>
      </c>
      <c r="J1432" s="59">
        <v>20035</v>
      </c>
      <c r="K1432" s="78">
        <f>VLOOKUP(jur[[#This Row],[hwycov_id]],cnf[],10,FALSE)</f>
        <v>20035</v>
      </c>
      <c r="L1432" s="229">
        <f t="shared" si="66"/>
        <v>0</v>
      </c>
      <c r="M1432" s="228">
        <f t="shared" si="67"/>
        <v>0</v>
      </c>
      <c r="N1432" s="228">
        <f t="shared" si="68"/>
        <v>0</v>
      </c>
      <c r="O1432" s="59" t="e">
        <f>VLOOKUP(jur[[#This Row],[hwycov_id]],check!$A$2:$P$26,16,FALSE)</f>
        <v>#N/A</v>
      </c>
      <c r="P1432" s="59">
        <v>1438</v>
      </c>
    </row>
    <row r="1433" spans="1:16">
      <c r="A1433" s="59">
        <v>31221</v>
      </c>
      <c r="B1433" s="59">
        <v>2</v>
      </c>
      <c r="C1433" s="59">
        <v>1</v>
      </c>
      <c r="D1433" s="59">
        <v>2</v>
      </c>
      <c r="E1433" s="59" t="s">
        <v>79</v>
      </c>
      <c r="F1433" s="59">
        <v>3</v>
      </c>
      <c r="G1433" s="59">
        <v>2</v>
      </c>
      <c r="H1433" s="59">
        <v>2</v>
      </c>
      <c r="I1433" s="59">
        <v>14</v>
      </c>
      <c r="J1433" s="59">
        <v>20304</v>
      </c>
      <c r="K1433" s="78">
        <f>VLOOKUP(jur[[#This Row],[hwycov_id]],cnf[],10,FALSE)</f>
        <v>20304</v>
      </c>
      <c r="L1433" s="229">
        <f t="shared" si="66"/>
        <v>0</v>
      </c>
      <c r="M1433" s="228">
        <f t="shared" si="67"/>
        <v>0</v>
      </c>
      <c r="N1433" s="228">
        <f t="shared" si="68"/>
        <v>0</v>
      </c>
      <c r="O1433" s="59" t="e">
        <f>VLOOKUP(jur[[#This Row],[hwycov_id]],check!$A$2:$P$26,16,FALSE)</f>
        <v>#N/A</v>
      </c>
      <c r="P1433" s="59">
        <v>1439</v>
      </c>
    </row>
    <row r="1434" spans="1:16">
      <c r="A1434" s="59">
        <v>9937</v>
      </c>
      <c r="B1434" s="59">
        <v>3</v>
      </c>
      <c r="C1434" s="59">
        <v>1</v>
      </c>
      <c r="D1434" s="59">
        <v>2</v>
      </c>
      <c r="E1434" s="59" t="s">
        <v>79</v>
      </c>
      <c r="F1434" s="59">
        <v>3</v>
      </c>
      <c r="G1434" s="59">
        <v>2</v>
      </c>
      <c r="H1434" s="59">
        <v>3</v>
      </c>
      <c r="I1434" s="59">
        <v>14</v>
      </c>
      <c r="J1434" s="59">
        <v>20305</v>
      </c>
      <c r="K1434" s="78">
        <f>VLOOKUP(jur[[#This Row],[hwycov_id]],cnf[],10,FALSE)</f>
        <v>20305</v>
      </c>
      <c r="L1434" s="229">
        <f t="shared" si="66"/>
        <v>0</v>
      </c>
      <c r="M1434" s="228">
        <f t="shared" si="67"/>
        <v>0</v>
      </c>
      <c r="N1434" s="228">
        <f t="shared" si="68"/>
        <v>0</v>
      </c>
      <c r="O1434" s="59" t="e">
        <f>VLOOKUP(jur[[#This Row],[hwycov_id]],check!$A$2:$P$26,16,FALSE)</f>
        <v>#N/A</v>
      </c>
      <c r="P1434" s="59">
        <v>1440</v>
      </c>
    </row>
    <row r="1435" spans="1:16">
      <c r="A1435" s="59">
        <v>16114</v>
      </c>
      <c r="B1435" s="59">
        <v>3</v>
      </c>
      <c r="C1435" s="59">
        <v>1</v>
      </c>
      <c r="D1435" s="59">
        <v>2</v>
      </c>
      <c r="E1435" s="59" t="s">
        <v>79</v>
      </c>
      <c r="F1435" s="59">
        <v>3</v>
      </c>
      <c r="G1435" s="59">
        <v>2</v>
      </c>
      <c r="H1435" s="59">
        <v>2</v>
      </c>
      <c r="I1435" s="59">
        <v>14</v>
      </c>
      <c r="J1435" s="59">
        <v>20388</v>
      </c>
      <c r="K1435" s="78">
        <f>VLOOKUP(jur[[#This Row],[hwycov_id]],cnf[],10,FALSE)</f>
        <v>20388</v>
      </c>
      <c r="L1435" s="229">
        <f t="shared" si="66"/>
        <v>0</v>
      </c>
      <c r="M1435" s="228">
        <f t="shared" si="67"/>
        <v>0</v>
      </c>
      <c r="N1435" s="228">
        <f t="shared" si="68"/>
        <v>0</v>
      </c>
      <c r="O1435" s="59" t="e">
        <f>VLOOKUP(jur[[#This Row],[hwycov_id]],check!$A$2:$P$26,16,FALSE)</f>
        <v>#N/A</v>
      </c>
      <c r="P1435" s="59">
        <v>1441</v>
      </c>
    </row>
    <row r="1436" spans="1:16">
      <c r="A1436" s="59">
        <v>460</v>
      </c>
      <c r="B1436" s="59">
        <v>1</v>
      </c>
      <c r="C1436" s="59">
        <v>2</v>
      </c>
      <c r="D1436" s="59">
        <v>1</v>
      </c>
      <c r="E1436" s="59" t="s">
        <v>77</v>
      </c>
      <c r="F1436" s="59">
        <v>1</v>
      </c>
      <c r="G1436" s="59">
        <v>2</v>
      </c>
      <c r="H1436" s="59">
        <v>3</v>
      </c>
      <c r="I1436" s="59">
        <v>14</v>
      </c>
      <c r="J1436" s="59">
        <v>20500</v>
      </c>
      <c r="K1436" s="78">
        <f>VLOOKUP(jur[[#This Row],[hwycov_id]],cnf[],10,FALSE)</f>
        <v>20500</v>
      </c>
      <c r="L1436" s="229">
        <f t="shared" si="66"/>
        <v>0</v>
      </c>
      <c r="M1436" s="228">
        <f t="shared" si="67"/>
        <v>0</v>
      </c>
      <c r="N1436" s="228">
        <f t="shared" si="68"/>
        <v>0</v>
      </c>
      <c r="O1436" s="59" t="e">
        <f>VLOOKUP(jur[[#This Row],[hwycov_id]],check!$A$2:$P$26,16,FALSE)</f>
        <v>#N/A</v>
      </c>
      <c r="P1436" s="59">
        <v>1442</v>
      </c>
    </row>
    <row r="1437" spans="1:16">
      <c r="A1437" s="59">
        <v>16381</v>
      </c>
      <c r="B1437" s="59">
        <v>3</v>
      </c>
      <c r="C1437" s="59">
        <v>1</v>
      </c>
      <c r="D1437" s="59">
        <v>2</v>
      </c>
      <c r="E1437" s="59" t="s">
        <v>79</v>
      </c>
      <c r="F1437" s="59">
        <v>3</v>
      </c>
      <c r="G1437" s="59">
        <v>2</v>
      </c>
      <c r="H1437" s="59">
        <v>3</v>
      </c>
      <c r="I1437" s="59">
        <v>14</v>
      </c>
      <c r="J1437" s="59">
        <v>20722</v>
      </c>
      <c r="K1437" s="78">
        <f>VLOOKUP(jur[[#This Row],[hwycov_id]],cnf[],10,FALSE)</f>
        <v>20722</v>
      </c>
      <c r="L1437" s="229">
        <f t="shared" si="66"/>
        <v>0</v>
      </c>
      <c r="M1437" s="228">
        <f t="shared" si="67"/>
        <v>0</v>
      </c>
      <c r="N1437" s="228">
        <f t="shared" si="68"/>
        <v>0</v>
      </c>
      <c r="O1437" s="59" t="e">
        <f>VLOOKUP(jur[[#This Row],[hwycov_id]],check!$A$2:$P$26,16,FALSE)</f>
        <v>#N/A</v>
      </c>
      <c r="P1437" s="59">
        <v>1443</v>
      </c>
    </row>
    <row r="1438" spans="1:16">
      <c r="A1438" s="59">
        <v>464</v>
      </c>
      <c r="B1438" s="59">
        <v>1</v>
      </c>
      <c r="C1438" s="59">
        <v>2</v>
      </c>
      <c r="D1438" s="59">
        <v>1</v>
      </c>
      <c r="E1438" s="59" t="s">
        <v>78</v>
      </c>
      <c r="F1438" s="59">
        <v>1</v>
      </c>
      <c r="G1438" s="59">
        <v>2</v>
      </c>
      <c r="H1438" s="59">
        <v>3</v>
      </c>
      <c r="I1438" s="59">
        <v>14</v>
      </c>
      <c r="J1438" s="59">
        <v>20927</v>
      </c>
      <c r="K1438" s="78">
        <f>VLOOKUP(jur[[#This Row],[hwycov_id]],cnf[],10,FALSE)</f>
        <v>20927</v>
      </c>
      <c r="L1438" s="229">
        <f t="shared" si="66"/>
        <v>0</v>
      </c>
      <c r="M1438" s="228">
        <f t="shared" si="67"/>
        <v>0</v>
      </c>
      <c r="N1438" s="228">
        <f t="shared" si="68"/>
        <v>0</v>
      </c>
      <c r="O1438" s="59" t="e">
        <f>VLOOKUP(jur[[#This Row],[hwycov_id]],check!$A$2:$P$26,16,FALSE)</f>
        <v>#N/A</v>
      </c>
      <c r="P1438" s="59">
        <v>1444</v>
      </c>
    </row>
    <row r="1439" spans="1:16">
      <c r="A1439" s="59">
        <v>9940</v>
      </c>
      <c r="B1439" s="59">
        <v>3</v>
      </c>
      <c r="C1439" s="59">
        <v>1</v>
      </c>
      <c r="D1439" s="59">
        <v>2</v>
      </c>
      <c r="E1439" s="59" t="s">
        <v>79</v>
      </c>
      <c r="F1439" s="59">
        <v>3</v>
      </c>
      <c r="G1439" s="59">
        <v>2</v>
      </c>
      <c r="H1439" s="59">
        <v>3</v>
      </c>
      <c r="I1439" s="59">
        <v>14</v>
      </c>
      <c r="J1439" s="59">
        <v>20980</v>
      </c>
      <c r="K1439" s="78">
        <f>VLOOKUP(jur[[#This Row],[hwycov_id]],cnf[],10,FALSE)</f>
        <v>20980</v>
      </c>
      <c r="L1439" s="229">
        <f t="shared" si="66"/>
        <v>0</v>
      </c>
      <c r="M1439" s="228">
        <f t="shared" si="67"/>
        <v>0</v>
      </c>
      <c r="N1439" s="228">
        <f t="shared" si="68"/>
        <v>0</v>
      </c>
      <c r="O1439" s="59" t="e">
        <f>VLOOKUP(jur[[#This Row],[hwycov_id]],check!$A$2:$P$26,16,FALSE)</f>
        <v>#N/A</v>
      </c>
      <c r="P1439" s="59">
        <v>1445</v>
      </c>
    </row>
    <row r="1440" spans="1:16">
      <c r="A1440" s="59">
        <v>1766</v>
      </c>
      <c r="B1440" s="59">
        <v>3</v>
      </c>
      <c r="C1440" s="59">
        <v>1</v>
      </c>
      <c r="D1440" s="59">
        <v>2</v>
      </c>
      <c r="E1440" s="59" t="s">
        <v>79</v>
      </c>
      <c r="F1440" s="59">
        <v>3</v>
      </c>
      <c r="G1440" s="59">
        <v>2</v>
      </c>
      <c r="H1440" s="59">
        <v>3</v>
      </c>
      <c r="I1440" s="59">
        <v>14</v>
      </c>
      <c r="J1440" s="59">
        <v>20988</v>
      </c>
      <c r="K1440" s="78">
        <f>VLOOKUP(jur[[#This Row],[hwycov_id]],cnf[],10,FALSE)</f>
        <v>20988</v>
      </c>
      <c r="L1440" s="229">
        <f t="shared" si="66"/>
        <v>0</v>
      </c>
      <c r="M1440" s="228">
        <f t="shared" si="67"/>
        <v>0</v>
      </c>
      <c r="N1440" s="228">
        <f t="shared" si="68"/>
        <v>0</v>
      </c>
      <c r="O1440" s="59" t="e">
        <f>VLOOKUP(jur[[#This Row],[hwycov_id]],check!$A$2:$P$26,16,FALSE)</f>
        <v>#N/A</v>
      </c>
      <c r="P1440" s="59">
        <v>1446</v>
      </c>
    </row>
    <row r="1441" spans="1:16">
      <c r="A1441" s="59">
        <v>27694</v>
      </c>
      <c r="B1441" s="59">
        <v>1</v>
      </c>
      <c r="C1441" s="59">
        <v>1</v>
      </c>
      <c r="D1441" s="59">
        <v>1</v>
      </c>
      <c r="E1441" s="59" t="s">
        <v>82</v>
      </c>
      <c r="F1441" s="59">
        <v>1</v>
      </c>
      <c r="G1441" s="59">
        <v>2</v>
      </c>
      <c r="H1441" s="59">
        <v>4</v>
      </c>
      <c r="I1441" s="59">
        <v>14</v>
      </c>
      <c r="J1441" s="59">
        <v>21018</v>
      </c>
      <c r="K1441" s="78">
        <f>VLOOKUP(jur[[#This Row],[hwycov_id]],cnf[],10,FALSE)</f>
        <v>21018</v>
      </c>
      <c r="L1441" s="229">
        <f t="shared" si="66"/>
        <v>0</v>
      </c>
      <c r="M1441" s="228">
        <f t="shared" si="67"/>
        <v>0</v>
      </c>
      <c r="N1441" s="228">
        <f t="shared" si="68"/>
        <v>0</v>
      </c>
      <c r="O1441" s="59" t="e">
        <f>VLOOKUP(jur[[#This Row],[hwycov_id]],check!$A$2:$P$26,16,FALSE)</f>
        <v>#N/A</v>
      </c>
      <c r="P1441" s="59">
        <v>1447</v>
      </c>
    </row>
    <row r="1442" spans="1:16">
      <c r="A1442" s="59">
        <v>3658</v>
      </c>
      <c r="B1442" s="59">
        <v>3</v>
      </c>
      <c r="C1442" s="59">
        <v>1</v>
      </c>
      <c r="D1442" s="59">
        <v>2</v>
      </c>
      <c r="E1442" s="59" t="s">
        <v>79</v>
      </c>
      <c r="F1442" s="59">
        <v>3</v>
      </c>
      <c r="G1442" s="59">
        <v>2</v>
      </c>
      <c r="H1442" s="59">
        <v>2</v>
      </c>
      <c r="I1442" s="59">
        <v>14</v>
      </c>
      <c r="J1442" s="59">
        <v>21108</v>
      </c>
      <c r="K1442" s="78">
        <f>VLOOKUP(jur[[#This Row],[hwycov_id]],cnf[],10,FALSE)</f>
        <v>21108</v>
      </c>
      <c r="L1442" s="229">
        <f t="shared" si="66"/>
        <v>0</v>
      </c>
      <c r="M1442" s="228">
        <f t="shared" si="67"/>
        <v>0</v>
      </c>
      <c r="N1442" s="228">
        <f t="shared" si="68"/>
        <v>0</v>
      </c>
      <c r="O1442" s="59" t="e">
        <f>VLOOKUP(jur[[#This Row],[hwycov_id]],check!$A$2:$P$26,16,FALSE)</f>
        <v>#N/A</v>
      </c>
      <c r="P1442" s="59">
        <v>1448</v>
      </c>
    </row>
    <row r="1443" spans="1:16">
      <c r="A1443" s="59">
        <v>1243</v>
      </c>
      <c r="B1443" s="59">
        <v>3</v>
      </c>
      <c r="C1443" s="59">
        <v>1</v>
      </c>
      <c r="D1443" s="59">
        <v>2</v>
      </c>
      <c r="E1443" s="59" t="s">
        <v>79</v>
      </c>
      <c r="F1443" s="59">
        <v>3</v>
      </c>
      <c r="G1443" s="59">
        <v>2</v>
      </c>
      <c r="H1443" s="59">
        <v>3</v>
      </c>
      <c r="I1443" s="59">
        <v>14</v>
      </c>
      <c r="J1443" s="59">
        <v>21162</v>
      </c>
      <c r="K1443" s="78">
        <f>VLOOKUP(jur[[#This Row],[hwycov_id]],cnf[],10,FALSE)</f>
        <v>21162</v>
      </c>
      <c r="L1443" s="229">
        <f t="shared" si="66"/>
        <v>0</v>
      </c>
      <c r="M1443" s="228">
        <f t="shared" si="67"/>
        <v>0</v>
      </c>
      <c r="N1443" s="228">
        <f t="shared" si="68"/>
        <v>0</v>
      </c>
      <c r="O1443" s="59" t="e">
        <f>VLOOKUP(jur[[#This Row],[hwycov_id]],check!$A$2:$P$26,16,FALSE)</f>
        <v>#N/A</v>
      </c>
      <c r="P1443" s="59">
        <v>1449</v>
      </c>
    </row>
    <row r="1444" spans="1:16">
      <c r="A1444" s="59">
        <v>8158</v>
      </c>
      <c r="B1444" s="59">
        <v>2</v>
      </c>
      <c r="C1444" s="59">
        <v>1</v>
      </c>
      <c r="D1444" s="59">
        <v>2</v>
      </c>
      <c r="E1444" s="59" t="s">
        <v>79</v>
      </c>
      <c r="F1444" s="59">
        <v>3</v>
      </c>
      <c r="G1444" s="59">
        <v>2</v>
      </c>
      <c r="H1444" s="59">
        <v>3</v>
      </c>
      <c r="I1444" s="59">
        <v>14</v>
      </c>
      <c r="J1444" s="59">
        <v>21172</v>
      </c>
      <c r="K1444" s="78">
        <f>VLOOKUP(jur[[#This Row],[hwycov_id]],cnf[],10,FALSE)</f>
        <v>21172</v>
      </c>
      <c r="L1444" s="229">
        <f t="shared" si="66"/>
        <v>0</v>
      </c>
      <c r="M1444" s="228">
        <f t="shared" si="67"/>
        <v>0</v>
      </c>
      <c r="N1444" s="228">
        <f t="shared" si="68"/>
        <v>0</v>
      </c>
      <c r="O1444" s="59" t="e">
        <f>VLOOKUP(jur[[#This Row],[hwycov_id]],check!$A$2:$P$26,16,FALSE)</f>
        <v>#N/A</v>
      </c>
      <c r="P1444" s="59">
        <v>1450</v>
      </c>
    </row>
    <row r="1445" spans="1:16">
      <c r="A1445" s="59">
        <v>5242</v>
      </c>
      <c r="B1445" s="59">
        <v>3</v>
      </c>
      <c r="C1445" s="59">
        <v>1</v>
      </c>
      <c r="D1445" s="59">
        <v>2</v>
      </c>
      <c r="E1445" s="59" t="s">
        <v>79</v>
      </c>
      <c r="F1445" s="59">
        <v>3</v>
      </c>
      <c r="G1445" s="59">
        <v>2</v>
      </c>
      <c r="H1445" s="59">
        <v>2</v>
      </c>
      <c r="I1445" s="59">
        <v>14</v>
      </c>
      <c r="J1445" s="59">
        <v>21193</v>
      </c>
      <c r="K1445" s="78">
        <f>VLOOKUP(jur[[#This Row],[hwycov_id]],cnf[],10,FALSE)</f>
        <v>21193</v>
      </c>
      <c r="L1445" s="229">
        <f t="shared" si="66"/>
        <v>0</v>
      </c>
      <c r="M1445" s="228">
        <f t="shared" si="67"/>
        <v>0</v>
      </c>
      <c r="N1445" s="228">
        <f t="shared" si="68"/>
        <v>0</v>
      </c>
      <c r="O1445" s="59" t="e">
        <f>VLOOKUP(jur[[#This Row],[hwycov_id]],check!$A$2:$P$26,16,FALSE)</f>
        <v>#N/A</v>
      </c>
      <c r="P1445" s="59">
        <v>1451</v>
      </c>
    </row>
    <row r="1446" spans="1:16">
      <c r="A1446" s="59">
        <v>17325</v>
      </c>
      <c r="B1446" s="59">
        <v>3</v>
      </c>
      <c r="C1446" s="59">
        <v>1</v>
      </c>
      <c r="D1446" s="59">
        <v>2</v>
      </c>
      <c r="E1446" s="59" t="s">
        <v>79</v>
      </c>
      <c r="F1446" s="59">
        <v>3</v>
      </c>
      <c r="G1446" s="59">
        <v>2</v>
      </c>
      <c r="H1446" s="59">
        <v>3</v>
      </c>
      <c r="I1446" s="59">
        <v>14</v>
      </c>
      <c r="J1446" s="59">
        <v>21253</v>
      </c>
      <c r="K1446" s="78">
        <f>VLOOKUP(jur[[#This Row],[hwycov_id]],cnf[],10,FALSE)</f>
        <v>21253</v>
      </c>
      <c r="L1446" s="229">
        <f t="shared" si="66"/>
        <v>0</v>
      </c>
      <c r="M1446" s="228">
        <f t="shared" si="67"/>
        <v>0</v>
      </c>
      <c r="N1446" s="228">
        <f t="shared" si="68"/>
        <v>0</v>
      </c>
      <c r="O1446" s="59" t="e">
        <f>VLOOKUP(jur[[#This Row],[hwycov_id]],check!$A$2:$P$26,16,FALSE)</f>
        <v>#N/A</v>
      </c>
      <c r="P1446" s="59">
        <v>1452</v>
      </c>
    </row>
    <row r="1447" spans="1:16">
      <c r="A1447" s="59">
        <v>9548</v>
      </c>
      <c r="B1447" s="59">
        <v>5</v>
      </c>
      <c r="C1447" s="59">
        <v>1</v>
      </c>
      <c r="D1447" s="59">
        <v>2</v>
      </c>
      <c r="E1447" s="59" t="s">
        <v>79</v>
      </c>
      <c r="F1447" s="59">
        <v>4</v>
      </c>
      <c r="G1447" s="59">
        <v>2</v>
      </c>
      <c r="H1447" s="59">
        <v>2</v>
      </c>
      <c r="I1447" s="59">
        <v>14</v>
      </c>
      <c r="J1447" s="59">
        <v>21284</v>
      </c>
      <c r="K1447" s="78">
        <f>VLOOKUP(jur[[#This Row],[hwycov_id]],cnf[],10,FALSE)</f>
        <v>21284</v>
      </c>
      <c r="L1447" s="229">
        <f t="shared" si="66"/>
        <v>0</v>
      </c>
      <c r="M1447" s="228">
        <f t="shared" si="67"/>
        <v>0</v>
      </c>
      <c r="N1447" s="228">
        <f t="shared" si="68"/>
        <v>0</v>
      </c>
      <c r="O1447" s="59" t="e">
        <f>VLOOKUP(jur[[#This Row],[hwycov_id]],check!$A$2:$P$26,16,FALSE)</f>
        <v>#N/A</v>
      </c>
      <c r="P1447" s="59">
        <v>1453</v>
      </c>
    </row>
    <row r="1448" spans="1:16">
      <c r="A1448" s="59">
        <v>12908</v>
      </c>
      <c r="B1448" s="59">
        <v>3</v>
      </c>
      <c r="C1448" s="59">
        <v>1</v>
      </c>
      <c r="D1448" s="59">
        <v>2</v>
      </c>
      <c r="E1448" s="59" t="s">
        <v>79</v>
      </c>
      <c r="F1448" s="59">
        <v>3</v>
      </c>
      <c r="G1448" s="59">
        <v>2</v>
      </c>
      <c r="H1448" s="59">
        <v>2</v>
      </c>
      <c r="I1448" s="59">
        <v>14</v>
      </c>
      <c r="J1448" s="59">
        <v>21344</v>
      </c>
      <c r="K1448" s="78">
        <f>VLOOKUP(jur[[#This Row],[hwycov_id]],cnf[],10,FALSE)</f>
        <v>21344</v>
      </c>
      <c r="L1448" s="229">
        <f t="shared" si="66"/>
        <v>0</v>
      </c>
      <c r="M1448" s="228">
        <f t="shared" si="67"/>
        <v>0</v>
      </c>
      <c r="N1448" s="228">
        <f t="shared" si="68"/>
        <v>0</v>
      </c>
      <c r="O1448" s="59" t="e">
        <f>VLOOKUP(jur[[#This Row],[hwycov_id]],check!$A$2:$P$26,16,FALSE)</f>
        <v>#N/A</v>
      </c>
      <c r="P1448" s="59">
        <v>1454</v>
      </c>
    </row>
    <row r="1449" spans="1:16">
      <c r="A1449" s="59">
        <v>15440</v>
      </c>
      <c r="B1449" s="59">
        <v>9</v>
      </c>
      <c r="C1449" s="59">
        <v>1</v>
      </c>
      <c r="D1449" s="59">
        <v>1</v>
      </c>
      <c r="E1449" s="59" t="s">
        <v>78</v>
      </c>
      <c r="F1449" s="59">
        <v>2</v>
      </c>
      <c r="G1449" s="59">
        <v>2</v>
      </c>
      <c r="H1449" s="59">
        <v>2</v>
      </c>
      <c r="I1449" s="59">
        <v>14</v>
      </c>
      <c r="J1449" s="59">
        <v>21386</v>
      </c>
      <c r="K1449" s="78">
        <f>VLOOKUP(jur[[#This Row],[hwycov_id]],cnf[],10,FALSE)</f>
        <v>21386</v>
      </c>
      <c r="L1449" s="229">
        <f t="shared" si="66"/>
        <v>0</v>
      </c>
      <c r="M1449" s="228">
        <f t="shared" si="67"/>
        <v>0</v>
      </c>
      <c r="N1449" s="228">
        <f t="shared" si="68"/>
        <v>0</v>
      </c>
      <c r="O1449" s="59" t="e">
        <f>VLOOKUP(jur[[#This Row],[hwycov_id]],check!$A$2:$P$26,16,FALSE)</f>
        <v>#N/A</v>
      </c>
      <c r="P1449" s="59">
        <v>1455</v>
      </c>
    </row>
    <row r="1450" spans="1:16">
      <c r="A1450" s="59">
        <v>19911</v>
      </c>
      <c r="B1450" s="59">
        <v>3</v>
      </c>
      <c r="C1450" s="59">
        <v>1</v>
      </c>
      <c r="D1450" s="59">
        <v>2</v>
      </c>
      <c r="E1450" s="59" t="s">
        <v>79</v>
      </c>
      <c r="F1450" s="59">
        <v>3</v>
      </c>
      <c r="G1450" s="59">
        <v>2</v>
      </c>
      <c r="H1450" s="59">
        <v>2</v>
      </c>
      <c r="I1450" s="59">
        <v>14</v>
      </c>
      <c r="J1450" s="59">
        <v>21520</v>
      </c>
      <c r="K1450" s="78">
        <f>VLOOKUP(jur[[#This Row],[hwycov_id]],cnf[],10,FALSE)</f>
        <v>21520</v>
      </c>
      <c r="L1450" s="229">
        <f t="shared" si="66"/>
        <v>0</v>
      </c>
      <c r="M1450" s="228">
        <f t="shared" si="67"/>
        <v>0</v>
      </c>
      <c r="N1450" s="228">
        <f t="shared" si="68"/>
        <v>0</v>
      </c>
      <c r="O1450" s="59" t="e">
        <f>VLOOKUP(jur[[#This Row],[hwycov_id]],check!$A$2:$P$26,16,FALSE)</f>
        <v>#N/A</v>
      </c>
      <c r="P1450" s="59">
        <v>1456</v>
      </c>
    </row>
    <row r="1451" spans="1:16">
      <c r="A1451" s="59">
        <v>10015</v>
      </c>
      <c r="B1451" s="59">
        <v>1</v>
      </c>
      <c r="C1451" s="59">
        <v>1</v>
      </c>
      <c r="D1451" s="59">
        <v>1</v>
      </c>
      <c r="E1451" s="59" t="s">
        <v>82</v>
      </c>
      <c r="F1451" s="59">
        <v>1</v>
      </c>
      <c r="G1451" s="59">
        <v>2</v>
      </c>
      <c r="H1451" s="59">
        <v>4</v>
      </c>
      <c r="I1451" s="59">
        <v>14</v>
      </c>
      <c r="J1451" s="59">
        <v>21531</v>
      </c>
      <c r="K1451" s="78">
        <f>VLOOKUP(jur[[#This Row],[hwycov_id]],cnf[],10,FALSE)</f>
        <v>21531</v>
      </c>
      <c r="L1451" s="229">
        <f t="shared" si="66"/>
        <v>0</v>
      </c>
      <c r="M1451" s="228">
        <f t="shared" si="67"/>
        <v>0</v>
      </c>
      <c r="N1451" s="228">
        <f t="shared" si="68"/>
        <v>0</v>
      </c>
      <c r="O1451" s="59" t="e">
        <f>VLOOKUP(jur[[#This Row],[hwycov_id]],check!$A$2:$P$26,16,FALSE)</f>
        <v>#N/A</v>
      </c>
      <c r="P1451" s="59">
        <v>1457</v>
      </c>
    </row>
    <row r="1452" spans="1:16">
      <c r="A1452" s="59">
        <v>9946</v>
      </c>
      <c r="B1452" s="59">
        <v>3</v>
      </c>
      <c r="C1452" s="59">
        <v>1</v>
      </c>
      <c r="D1452" s="59">
        <v>2</v>
      </c>
      <c r="E1452" s="59" t="s">
        <v>79</v>
      </c>
      <c r="F1452" s="59">
        <v>3</v>
      </c>
      <c r="G1452" s="59">
        <v>2</v>
      </c>
      <c r="H1452" s="59">
        <v>3</v>
      </c>
      <c r="I1452" s="59">
        <v>14</v>
      </c>
      <c r="J1452" s="59">
        <v>21626</v>
      </c>
      <c r="K1452" s="78">
        <f>VLOOKUP(jur[[#This Row],[hwycov_id]],cnf[],10,FALSE)</f>
        <v>21626</v>
      </c>
      <c r="L1452" s="229">
        <f t="shared" si="66"/>
        <v>0</v>
      </c>
      <c r="M1452" s="228">
        <f t="shared" si="67"/>
        <v>0</v>
      </c>
      <c r="N1452" s="228">
        <f t="shared" si="68"/>
        <v>0</v>
      </c>
      <c r="O1452" s="59" t="e">
        <f>VLOOKUP(jur[[#This Row],[hwycov_id]],check!$A$2:$P$26,16,FALSE)</f>
        <v>#N/A</v>
      </c>
      <c r="P1452" s="59">
        <v>1458</v>
      </c>
    </row>
    <row r="1453" spans="1:16">
      <c r="A1453" s="59">
        <v>4776</v>
      </c>
      <c r="B1453" s="59">
        <v>2</v>
      </c>
      <c r="C1453" s="59">
        <v>1</v>
      </c>
      <c r="D1453" s="59">
        <v>2</v>
      </c>
      <c r="E1453" s="59" t="s">
        <v>79</v>
      </c>
      <c r="F1453" s="59">
        <v>3</v>
      </c>
      <c r="G1453" s="59">
        <v>2</v>
      </c>
      <c r="H1453" s="59">
        <v>3</v>
      </c>
      <c r="I1453" s="59">
        <v>14</v>
      </c>
      <c r="J1453" s="59">
        <v>21791</v>
      </c>
      <c r="K1453" s="78">
        <f>VLOOKUP(jur[[#This Row],[hwycov_id]],cnf[],10,FALSE)</f>
        <v>21791</v>
      </c>
      <c r="L1453" s="229">
        <f t="shared" si="66"/>
        <v>0</v>
      </c>
      <c r="M1453" s="228">
        <f t="shared" si="67"/>
        <v>0</v>
      </c>
      <c r="N1453" s="228">
        <f t="shared" si="68"/>
        <v>0</v>
      </c>
      <c r="O1453" s="59" t="e">
        <f>VLOOKUP(jur[[#This Row],[hwycov_id]],check!$A$2:$P$26,16,FALSE)</f>
        <v>#N/A</v>
      </c>
      <c r="P1453" s="59">
        <v>1459</v>
      </c>
    </row>
    <row r="1454" spans="1:16">
      <c r="A1454" s="59">
        <v>4195</v>
      </c>
      <c r="B1454" s="59">
        <v>3</v>
      </c>
      <c r="C1454" s="59">
        <v>1</v>
      </c>
      <c r="D1454" s="59">
        <v>2</v>
      </c>
      <c r="E1454" s="59" t="s">
        <v>79</v>
      </c>
      <c r="F1454" s="59">
        <v>3</v>
      </c>
      <c r="G1454" s="59">
        <v>2</v>
      </c>
      <c r="H1454" s="59">
        <v>3</v>
      </c>
      <c r="I1454" s="59">
        <v>14</v>
      </c>
      <c r="J1454" s="59">
        <v>21944</v>
      </c>
      <c r="K1454" s="78">
        <f>VLOOKUP(jur[[#This Row],[hwycov_id]],cnf[],10,FALSE)</f>
        <v>21944</v>
      </c>
      <c r="L1454" s="229">
        <f t="shared" si="66"/>
        <v>0</v>
      </c>
      <c r="M1454" s="228">
        <f t="shared" si="67"/>
        <v>0</v>
      </c>
      <c r="N1454" s="228">
        <f t="shared" si="68"/>
        <v>0</v>
      </c>
      <c r="O1454" s="59" t="e">
        <f>VLOOKUP(jur[[#This Row],[hwycov_id]],check!$A$2:$P$26,16,FALSE)</f>
        <v>#N/A</v>
      </c>
      <c r="P1454" s="59">
        <v>1460</v>
      </c>
    </row>
    <row r="1455" spans="1:16">
      <c r="A1455" s="59">
        <v>4513</v>
      </c>
      <c r="B1455" s="59">
        <v>2</v>
      </c>
      <c r="C1455" s="59">
        <v>1</v>
      </c>
      <c r="D1455" s="59">
        <v>2</v>
      </c>
      <c r="E1455" s="59" t="s">
        <v>79</v>
      </c>
      <c r="F1455" s="59">
        <v>3</v>
      </c>
      <c r="G1455" s="59">
        <v>2</v>
      </c>
      <c r="H1455" s="59">
        <v>3</v>
      </c>
      <c r="I1455" s="59">
        <v>14</v>
      </c>
      <c r="J1455" s="59">
        <v>21980</v>
      </c>
      <c r="K1455" s="78">
        <f>VLOOKUP(jur[[#This Row],[hwycov_id]],cnf[],10,FALSE)</f>
        <v>21980</v>
      </c>
      <c r="L1455" s="229">
        <f t="shared" si="66"/>
        <v>0</v>
      </c>
      <c r="M1455" s="228">
        <f t="shared" si="67"/>
        <v>0</v>
      </c>
      <c r="N1455" s="228">
        <f t="shared" si="68"/>
        <v>0</v>
      </c>
      <c r="O1455" s="59" t="e">
        <f>VLOOKUP(jur[[#This Row],[hwycov_id]],check!$A$2:$P$26,16,FALSE)</f>
        <v>#N/A</v>
      </c>
      <c r="P1455" s="59">
        <v>1461</v>
      </c>
    </row>
    <row r="1456" spans="1:16">
      <c r="A1456" s="59">
        <v>4122</v>
      </c>
      <c r="B1456" s="59">
        <v>3</v>
      </c>
      <c r="C1456" s="59">
        <v>1</v>
      </c>
      <c r="D1456" s="59">
        <v>2</v>
      </c>
      <c r="E1456" s="59" t="s">
        <v>79</v>
      </c>
      <c r="F1456" s="59">
        <v>3</v>
      </c>
      <c r="G1456" s="59">
        <v>2</v>
      </c>
      <c r="H1456" s="59">
        <v>2</v>
      </c>
      <c r="I1456" s="59">
        <v>14</v>
      </c>
      <c r="J1456" s="59">
        <v>22028</v>
      </c>
      <c r="K1456" s="78">
        <f>VLOOKUP(jur[[#This Row],[hwycov_id]],cnf[],10,FALSE)</f>
        <v>22028</v>
      </c>
      <c r="L1456" s="229">
        <f t="shared" si="66"/>
        <v>0</v>
      </c>
      <c r="M1456" s="228">
        <f t="shared" si="67"/>
        <v>0</v>
      </c>
      <c r="N1456" s="228">
        <f t="shared" si="68"/>
        <v>0</v>
      </c>
      <c r="O1456" s="59" t="e">
        <f>VLOOKUP(jur[[#This Row],[hwycov_id]],check!$A$2:$P$26,16,FALSE)</f>
        <v>#N/A</v>
      </c>
      <c r="P1456" s="59">
        <v>1462</v>
      </c>
    </row>
    <row r="1457" spans="1:16">
      <c r="A1457" s="59">
        <v>12742</v>
      </c>
      <c r="B1457" s="59">
        <v>4</v>
      </c>
      <c r="C1457" s="59">
        <v>1</v>
      </c>
      <c r="D1457" s="59">
        <v>2</v>
      </c>
      <c r="E1457" s="59" t="s">
        <v>79</v>
      </c>
      <c r="F1457" s="59">
        <v>4</v>
      </c>
      <c r="G1457" s="59">
        <v>2</v>
      </c>
      <c r="H1457" s="59">
        <v>2</v>
      </c>
      <c r="I1457" s="59">
        <v>14</v>
      </c>
      <c r="J1457" s="59">
        <v>22132</v>
      </c>
      <c r="K1457" s="78">
        <f>VLOOKUP(jur[[#This Row],[hwycov_id]],cnf[],10,FALSE)</f>
        <v>22132</v>
      </c>
      <c r="L1457" s="229">
        <f t="shared" si="66"/>
        <v>0</v>
      </c>
      <c r="M1457" s="228">
        <f t="shared" si="67"/>
        <v>0</v>
      </c>
      <c r="N1457" s="228">
        <f t="shared" si="68"/>
        <v>0</v>
      </c>
      <c r="O1457" s="59" t="e">
        <f>VLOOKUP(jur[[#This Row],[hwycov_id]],check!$A$2:$P$26,16,FALSE)</f>
        <v>#N/A</v>
      </c>
      <c r="P1457" s="59">
        <v>1463</v>
      </c>
    </row>
    <row r="1458" spans="1:16">
      <c r="A1458" s="59">
        <v>15220</v>
      </c>
      <c r="B1458" s="59">
        <v>9</v>
      </c>
      <c r="C1458" s="59">
        <v>1</v>
      </c>
      <c r="D1458" s="59">
        <v>1</v>
      </c>
      <c r="E1458" s="59" t="s">
        <v>78</v>
      </c>
      <c r="F1458" s="59">
        <v>2</v>
      </c>
      <c r="G1458" s="59">
        <v>2</v>
      </c>
      <c r="H1458" s="59">
        <v>3</v>
      </c>
      <c r="I1458" s="59">
        <v>14</v>
      </c>
      <c r="J1458" s="59">
        <v>22155</v>
      </c>
      <c r="K1458" s="78">
        <f>VLOOKUP(jur[[#This Row],[hwycov_id]],cnf[],10,FALSE)</f>
        <v>22155</v>
      </c>
      <c r="L1458" s="229">
        <f t="shared" si="66"/>
        <v>0</v>
      </c>
      <c r="M1458" s="228">
        <f t="shared" si="67"/>
        <v>0</v>
      </c>
      <c r="N1458" s="228">
        <f t="shared" si="68"/>
        <v>0</v>
      </c>
      <c r="O1458" s="59" t="e">
        <f>VLOOKUP(jur[[#This Row],[hwycov_id]],check!$A$2:$P$26,16,FALSE)</f>
        <v>#N/A</v>
      </c>
      <c r="P1458" s="59">
        <v>1464</v>
      </c>
    </row>
    <row r="1459" spans="1:16">
      <c r="A1459" s="59">
        <v>9367</v>
      </c>
      <c r="B1459" s="59">
        <v>3</v>
      </c>
      <c r="C1459" s="59">
        <v>1</v>
      </c>
      <c r="D1459" s="59">
        <v>2</v>
      </c>
      <c r="E1459" s="59" t="s">
        <v>79</v>
      </c>
      <c r="F1459" s="59">
        <v>3</v>
      </c>
      <c r="G1459" s="59">
        <v>2</v>
      </c>
      <c r="H1459" s="59">
        <v>2</v>
      </c>
      <c r="I1459" s="59">
        <v>14</v>
      </c>
      <c r="J1459" s="59">
        <v>22161</v>
      </c>
      <c r="K1459" s="78">
        <f>VLOOKUP(jur[[#This Row],[hwycov_id]],cnf[],10,FALSE)</f>
        <v>22161</v>
      </c>
      <c r="L1459" s="229">
        <f t="shared" si="66"/>
        <v>0</v>
      </c>
      <c r="M1459" s="228">
        <f t="shared" si="67"/>
        <v>0</v>
      </c>
      <c r="N1459" s="228">
        <f t="shared" si="68"/>
        <v>0</v>
      </c>
      <c r="O1459" s="59" t="e">
        <f>VLOOKUP(jur[[#This Row],[hwycov_id]],check!$A$2:$P$26,16,FALSE)</f>
        <v>#N/A</v>
      </c>
      <c r="P1459" s="59">
        <v>1465</v>
      </c>
    </row>
    <row r="1460" spans="1:16">
      <c r="A1460" s="59">
        <v>4237</v>
      </c>
      <c r="B1460" s="59">
        <v>3</v>
      </c>
      <c r="C1460" s="59">
        <v>1</v>
      </c>
      <c r="D1460" s="59">
        <v>2</v>
      </c>
      <c r="E1460" s="59" t="s">
        <v>79</v>
      </c>
      <c r="F1460" s="59">
        <v>3</v>
      </c>
      <c r="G1460" s="59">
        <v>2</v>
      </c>
      <c r="H1460" s="59">
        <v>3</v>
      </c>
      <c r="I1460" s="59">
        <v>14</v>
      </c>
      <c r="J1460" s="59">
        <v>22203</v>
      </c>
      <c r="K1460" s="78">
        <f>VLOOKUP(jur[[#This Row],[hwycov_id]],cnf[],10,FALSE)</f>
        <v>22203</v>
      </c>
      <c r="L1460" s="229">
        <f t="shared" si="66"/>
        <v>0</v>
      </c>
      <c r="M1460" s="228">
        <f t="shared" si="67"/>
        <v>0</v>
      </c>
      <c r="N1460" s="228">
        <f t="shared" si="68"/>
        <v>0</v>
      </c>
      <c r="O1460" s="59" t="e">
        <f>VLOOKUP(jur[[#This Row],[hwycov_id]],check!$A$2:$P$26,16,FALSE)</f>
        <v>#N/A</v>
      </c>
      <c r="P1460" s="59">
        <v>1466</v>
      </c>
    </row>
    <row r="1461" spans="1:16">
      <c r="A1461" s="59">
        <v>8935</v>
      </c>
      <c r="B1461" s="59">
        <v>3</v>
      </c>
      <c r="C1461" s="59">
        <v>1</v>
      </c>
      <c r="D1461" s="59">
        <v>2</v>
      </c>
      <c r="E1461" s="59" t="s">
        <v>79</v>
      </c>
      <c r="F1461" s="59">
        <v>3</v>
      </c>
      <c r="G1461" s="59">
        <v>2</v>
      </c>
      <c r="H1461" s="59">
        <v>2</v>
      </c>
      <c r="I1461" s="59">
        <v>14</v>
      </c>
      <c r="J1461" s="59">
        <v>22269</v>
      </c>
      <c r="K1461" s="78">
        <f>VLOOKUP(jur[[#This Row],[hwycov_id]],cnf[],10,FALSE)</f>
        <v>22269</v>
      </c>
      <c r="L1461" s="229">
        <f t="shared" si="66"/>
        <v>0</v>
      </c>
      <c r="M1461" s="228">
        <f t="shared" si="67"/>
        <v>0</v>
      </c>
      <c r="N1461" s="228">
        <f t="shared" si="68"/>
        <v>0</v>
      </c>
      <c r="O1461" s="59" t="e">
        <f>VLOOKUP(jur[[#This Row],[hwycov_id]],check!$A$2:$P$26,16,FALSE)</f>
        <v>#N/A</v>
      </c>
      <c r="P1461" s="59">
        <v>1467</v>
      </c>
    </row>
    <row r="1462" spans="1:16">
      <c r="A1462" s="59">
        <v>26865</v>
      </c>
      <c r="B1462" s="59">
        <v>3</v>
      </c>
      <c r="C1462" s="59">
        <v>1</v>
      </c>
      <c r="D1462" s="59">
        <v>2</v>
      </c>
      <c r="E1462" s="59" t="s">
        <v>79</v>
      </c>
      <c r="F1462" s="59">
        <v>3</v>
      </c>
      <c r="G1462" s="59">
        <v>2</v>
      </c>
      <c r="H1462" s="59">
        <v>3</v>
      </c>
      <c r="I1462" s="59">
        <v>14</v>
      </c>
      <c r="J1462" s="59">
        <v>22310</v>
      </c>
      <c r="K1462" s="78">
        <f>VLOOKUP(jur[[#This Row],[hwycov_id]],cnf[],10,FALSE)</f>
        <v>22310</v>
      </c>
      <c r="L1462" s="229">
        <f t="shared" si="66"/>
        <v>0</v>
      </c>
      <c r="M1462" s="228">
        <f t="shared" si="67"/>
        <v>0</v>
      </c>
      <c r="N1462" s="228">
        <f t="shared" si="68"/>
        <v>0</v>
      </c>
      <c r="O1462" s="59" t="e">
        <f>VLOOKUP(jur[[#This Row],[hwycov_id]],check!$A$2:$P$26,16,FALSE)</f>
        <v>#N/A</v>
      </c>
      <c r="P1462" s="59">
        <v>1468</v>
      </c>
    </row>
    <row r="1463" spans="1:16">
      <c r="A1463" s="59">
        <v>10403</v>
      </c>
      <c r="B1463" s="59">
        <v>4</v>
      </c>
      <c r="C1463" s="59">
        <v>1</v>
      </c>
      <c r="D1463" s="59">
        <v>2</v>
      </c>
      <c r="E1463" s="59" t="s">
        <v>79</v>
      </c>
      <c r="F1463" s="59">
        <v>4</v>
      </c>
      <c r="G1463" s="59">
        <v>2</v>
      </c>
      <c r="H1463" s="59">
        <v>2</v>
      </c>
      <c r="I1463" s="59">
        <v>14</v>
      </c>
      <c r="J1463" s="59">
        <v>22549</v>
      </c>
      <c r="K1463" s="78">
        <f>VLOOKUP(jur[[#This Row],[hwycov_id]],cnf[],10,FALSE)</f>
        <v>22549</v>
      </c>
      <c r="L1463" s="229">
        <f t="shared" si="66"/>
        <v>0</v>
      </c>
      <c r="M1463" s="228">
        <f t="shared" si="67"/>
        <v>0</v>
      </c>
      <c r="N1463" s="228">
        <f t="shared" si="68"/>
        <v>0</v>
      </c>
      <c r="O1463" s="59" t="e">
        <f>VLOOKUP(jur[[#This Row],[hwycov_id]],check!$A$2:$P$26,16,FALSE)</f>
        <v>#N/A</v>
      </c>
      <c r="P1463" s="59">
        <v>1469</v>
      </c>
    </row>
    <row r="1464" spans="1:16">
      <c r="A1464" s="59">
        <v>16389</v>
      </c>
      <c r="B1464" s="59">
        <v>3</v>
      </c>
      <c r="C1464" s="59">
        <v>1</v>
      </c>
      <c r="D1464" s="59">
        <v>2</v>
      </c>
      <c r="E1464" s="59" t="s">
        <v>79</v>
      </c>
      <c r="F1464" s="59">
        <v>3</v>
      </c>
      <c r="G1464" s="59">
        <v>2</v>
      </c>
      <c r="H1464" s="59">
        <v>3</v>
      </c>
      <c r="I1464" s="59">
        <v>14</v>
      </c>
      <c r="J1464" s="59">
        <v>22557</v>
      </c>
      <c r="K1464" s="78">
        <f>VLOOKUP(jur[[#This Row],[hwycov_id]],cnf[],10,FALSE)</f>
        <v>22557</v>
      </c>
      <c r="L1464" s="229">
        <f t="shared" si="66"/>
        <v>0</v>
      </c>
      <c r="M1464" s="228">
        <f t="shared" si="67"/>
        <v>0</v>
      </c>
      <c r="N1464" s="228">
        <f t="shared" si="68"/>
        <v>0</v>
      </c>
      <c r="O1464" s="59" t="e">
        <f>VLOOKUP(jur[[#This Row],[hwycov_id]],check!$A$2:$P$26,16,FALSE)</f>
        <v>#N/A</v>
      </c>
      <c r="P1464" s="59">
        <v>1470</v>
      </c>
    </row>
    <row r="1465" spans="1:16">
      <c r="A1465" s="59">
        <v>31042</v>
      </c>
      <c r="B1465" s="59">
        <v>3</v>
      </c>
      <c r="C1465" s="59">
        <v>1</v>
      </c>
      <c r="D1465" s="59">
        <v>2</v>
      </c>
      <c r="E1465" s="59" t="s">
        <v>79</v>
      </c>
      <c r="F1465" s="59">
        <v>3</v>
      </c>
      <c r="G1465" s="59">
        <v>2</v>
      </c>
      <c r="H1465" s="59">
        <v>3</v>
      </c>
      <c r="I1465" s="59">
        <v>14</v>
      </c>
      <c r="J1465" s="59">
        <v>22568</v>
      </c>
      <c r="K1465" s="78">
        <f>VLOOKUP(jur[[#This Row],[hwycov_id]],cnf[],10,FALSE)</f>
        <v>22568</v>
      </c>
      <c r="L1465" s="229">
        <f t="shared" si="66"/>
        <v>0</v>
      </c>
      <c r="M1465" s="228">
        <f t="shared" si="67"/>
        <v>0</v>
      </c>
      <c r="N1465" s="228">
        <f t="shared" si="68"/>
        <v>0</v>
      </c>
      <c r="O1465" s="59" t="e">
        <f>VLOOKUP(jur[[#This Row],[hwycov_id]],check!$A$2:$P$26,16,FALSE)</f>
        <v>#N/A</v>
      </c>
      <c r="P1465" s="59">
        <v>1471</v>
      </c>
    </row>
    <row r="1466" spans="1:16">
      <c r="A1466" s="59">
        <v>10482</v>
      </c>
      <c r="B1466" s="59">
        <v>4</v>
      </c>
      <c r="C1466" s="59">
        <v>1</v>
      </c>
      <c r="D1466" s="59">
        <v>2</v>
      </c>
      <c r="E1466" s="59" t="s">
        <v>79</v>
      </c>
      <c r="F1466" s="59">
        <v>4</v>
      </c>
      <c r="G1466" s="59">
        <v>2</v>
      </c>
      <c r="H1466" s="59">
        <v>4</v>
      </c>
      <c r="I1466" s="59">
        <v>14</v>
      </c>
      <c r="J1466" s="59">
        <v>22619</v>
      </c>
      <c r="K1466" s="78">
        <f>VLOOKUP(jur[[#This Row],[hwycov_id]],cnf[],10,FALSE)</f>
        <v>22619</v>
      </c>
      <c r="L1466" s="229">
        <f t="shared" si="66"/>
        <v>0</v>
      </c>
      <c r="M1466" s="228">
        <f t="shared" si="67"/>
        <v>0</v>
      </c>
      <c r="N1466" s="228">
        <f t="shared" si="68"/>
        <v>0</v>
      </c>
      <c r="O1466" s="59" t="e">
        <f>VLOOKUP(jur[[#This Row],[hwycov_id]],check!$A$2:$P$26,16,FALSE)</f>
        <v>#N/A</v>
      </c>
      <c r="P1466" s="59">
        <v>1472</v>
      </c>
    </row>
    <row r="1467" spans="1:16">
      <c r="A1467" s="59">
        <v>4479</v>
      </c>
      <c r="B1467" s="59">
        <v>3</v>
      </c>
      <c r="C1467" s="59">
        <v>1</v>
      </c>
      <c r="D1467" s="59">
        <v>2</v>
      </c>
      <c r="E1467" s="59" t="s">
        <v>79</v>
      </c>
      <c r="F1467" s="59">
        <v>3</v>
      </c>
      <c r="G1467" s="59">
        <v>2</v>
      </c>
      <c r="H1467" s="59">
        <v>3</v>
      </c>
      <c r="I1467" s="59">
        <v>14</v>
      </c>
      <c r="J1467" s="59">
        <v>22672</v>
      </c>
      <c r="K1467" s="78">
        <f>VLOOKUP(jur[[#This Row],[hwycov_id]],cnf[],10,FALSE)</f>
        <v>22672</v>
      </c>
      <c r="L1467" s="229">
        <f t="shared" si="66"/>
        <v>0</v>
      </c>
      <c r="M1467" s="228">
        <f t="shared" si="67"/>
        <v>0</v>
      </c>
      <c r="N1467" s="228">
        <f t="shared" si="68"/>
        <v>0</v>
      </c>
      <c r="O1467" s="59" t="e">
        <f>VLOOKUP(jur[[#This Row],[hwycov_id]],check!$A$2:$P$26,16,FALSE)</f>
        <v>#N/A</v>
      </c>
      <c r="P1467" s="59">
        <v>1473</v>
      </c>
    </row>
    <row r="1468" spans="1:16">
      <c r="A1468" s="59">
        <v>3869</v>
      </c>
      <c r="B1468" s="59">
        <v>3</v>
      </c>
      <c r="C1468" s="59">
        <v>1</v>
      </c>
      <c r="D1468" s="59">
        <v>2</v>
      </c>
      <c r="E1468" s="59" t="s">
        <v>79</v>
      </c>
      <c r="F1468" s="59">
        <v>3</v>
      </c>
      <c r="G1468" s="59">
        <v>2</v>
      </c>
      <c r="H1468" s="59">
        <v>3</v>
      </c>
      <c r="I1468" s="59">
        <v>14</v>
      </c>
      <c r="J1468" s="59">
        <v>22858</v>
      </c>
      <c r="K1468" s="78">
        <f>VLOOKUP(jur[[#This Row],[hwycov_id]],cnf[],10,FALSE)</f>
        <v>22858</v>
      </c>
      <c r="L1468" s="229">
        <f t="shared" si="66"/>
        <v>0</v>
      </c>
      <c r="M1468" s="228">
        <f t="shared" si="67"/>
        <v>0</v>
      </c>
      <c r="N1468" s="228">
        <f t="shared" si="68"/>
        <v>0</v>
      </c>
      <c r="O1468" s="59" t="e">
        <f>VLOOKUP(jur[[#This Row],[hwycov_id]],check!$A$2:$P$26,16,FALSE)</f>
        <v>#N/A</v>
      </c>
      <c r="P1468" s="59">
        <v>1474</v>
      </c>
    </row>
    <row r="1469" spans="1:16">
      <c r="A1469" s="59">
        <v>512</v>
      </c>
      <c r="B1469" s="59">
        <v>1</v>
      </c>
      <c r="C1469" s="59">
        <v>2</v>
      </c>
      <c r="D1469" s="59">
        <v>1</v>
      </c>
      <c r="E1469" s="59" t="s">
        <v>77</v>
      </c>
      <c r="F1469" s="59">
        <v>1</v>
      </c>
      <c r="G1469" s="59">
        <v>2</v>
      </c>
      <c r="H1469" s="59">
        <v>3</v>
      </c>
      <c r="I1469" s="59">
        <v>14</v>
      </c>
      <c r="J1469" s="59">
        <v>22917</v>
      </c>
      <c r="K1469" s="78">
        <f>VLOOKUP(jur[[#This Row],[hwycov_id]],cnf[],10,FALSE)</f>
        <v>22917</v>
      </c>
      <c r="L1469" s="229">
        <f t="shared" si="66"/>
        <v>0</v>
      </c>
      <c r="M1469" s="228">
        <f t="shared" si="67"/>
        <v>0</v>
      </c>
      <c r="N1469" s="228">
        <f t="shared" si="68"/>
        <v>0</v>
      </c>
      <c r="O1469" s="59" t="e">
        <f>VLOOKUP(jur[[#This Row],[hwycov_id]],check!$A$2:$P$26,16,FALSE)</f>
        <v>#N/A</v>
      </c>
      <c r="P1469" s="59">
        <v>1475</v>
      </c>
    </row>
    <row r="1470" spans="1:16">
      <c r="A1470" s="59">
        <v>9289</v>
      </c>
      <c r="B1470" s="59">
        <v>3</v>
      </c>
      <c r="C1470" s="59">
        <v>1</v>
      </c>
      <c r="D1470" s="59">
        <v>2</v>
      </c>
      <c r="E1470" s="59" t="s">
        <v>79</v>
      </c>
      <c r="F1470" s="59">
        <v>3</v>
      </c>
      <c r="G1470" s="59">
        <v>2</v>
      </c>
      <c r="H1470" s="59">
        <v>3</v>
      </c>
      <c r="I1470" s="59">
        <v>14</v>
      </c>
      <c r="J1470" s="59">
        <v>23211</v>
      </c>
      <c r="K1470" s="78">
        <f>VLOOKUP(jur[[#This Row],[hwycov_id]],cnf[],10,FALSE)</f>
        <v>23211</v>
      </c>
      <c r="L1470" s="229">
        <f t="shared" si="66"/>
        <v>0</v>
      </c>
      <c r="M1470" s="228">
        <f t="shared" si="67"/>
        <v>0</v>
      </c>
      <c r="N1470" s="228">
        <f t="shared" si="68"/>
        <v>0</v>
      </c>
      <c r="O1470" s="59" t="e">
        <f>VLOOKUP(jur[[#This Row],[hwycov_id]],check!$A$2:$P$26,16,FALSE)</f>
        <v>#N/A</v>
      </c>
      <c r="P1470" s="59">
        <v>1478</v>
      </c>
    </row>
    <row r="1471" spans="1:16">
      <c r="A1471" s="59">
        <v>526</v>
      </c>
      <c r="B1471" s="59">
        <v>1</v>
      </c>
      <c r="C1471" s="59">
        <v>2</v>
      </c>
      <c r="D1471" s="59">
        <v>1</v>
      </c>
      <c r="E1471" s="59" t="s">
        <v>77</v>
      </c>
      <c r="F1471" s="59">
        <v>1</v>
      </c>
      <c r="G1471" s="59">
        <v>2</v>
      </c>
      <c r="H1471" s="59">
        <v>3</v>
      </c>
      <c r="I1471" s="59">
        <v>14</v>
      </c>
      <c r="J1471" s="59">
        <v>23285</v>
      </c>
      <c r="K1471" s="78">
        <f>VLOOKUP(jur[[#This Row],[hwycov_id]],cnf[],10,FALSE)</f>
        <v>23285</v>
      </c>
      <c r="L1471" s="229">
        <f t="shared" si="66"/>
        <v>0</v>
      </c>
      <c r="M1471" s="228">
        <f t="shared" si="67"/>
        <v>0</v>
      </c>
      <c r="N1471" s="228">
        <f t="shared" si="68"/>
        <v>0</v>
      </c>
      <c r="O1471" s="59" t="e">
        <f>VLOOKUP(jur[[#This Row],[hwycov_id]],check!$A$2:$P$26,16,FALSE)</f>
        <v>#N/A</v>
      </c>
      <c r="P1471" s="59">
        <v>1479</v>
      </c>
    </row>
    <row r="1472" spans="1:16">
      <c r="A1472" s="59">
        <v>3517</v>
      </c>
      <c r="B1472" s="59">
        <v>3</v>
      </c>
      <c r="C1472" s="59">
        <v>1</v>
      </c>
      <c r="D1472" s="59">
        <v>2</v>
      </c>
      <c r="E1472" s="59" t="s">
        <v>79</v>
      </c>
      <c r="F1472" s="59">
        <v>3</v>
      </c>
      <c r="G1472" s="59">
        <v>2</v>
      </c>
      <c r="H1472" s="59">
        <v>3</v>
      </c>
      <c r="I1472" s="59">
        <v>14</v>
      </c>
      <c r="J1472" s="59">
        <v>23374</v>
      </c>
      <c r="K1472" s="78">
        <f>VLOOKUP(jur[[#This Row],[hwycov_id]],cnf[],10,FALSE)</f>
        <v>23374</v>
      </c>
      <c r="L1472" s="229">
        <f t="shared" si="66"/>
        <v>0</v>
      </c>
      <c r="M1472" s="228">
        <f t="shared" si="67"/>
        <v>0</v>
      </c>
      <c r="N1472" s="228">
        <f t="shared" si="68"/>
        <v>0</v>
      </c>
      <c r="O1472" s="59" t="e">
        <f>VLOOKUP(jur[[#This Row],[hwycov_id]],check!$A$2:$P$26,16,FALSE)</f>
        <v>#N/A</v>
      </c>
      <c r="P1472" s="59">
        <v>1480</v>
      </c>
    </row>
    <row r="1473" spans="1:16">
      <c r="A1473" s="59">
        <v>1710</v>
      </c>
      <c r="B1473" s="59">
        <v>2</v>
      </c>
      <c r="C1473" s="59">
        <v>1</v>
      </c>
      <c r="D1473" s="59">
        <v>1</v>
      </c>
      <c r="E1473" s="59" t="s">
        <v>79</v>
      </c>
      <c r="F1473" s="59">
        <v>3</v>
      </c>
      <c r="G1473" s="59">
        <v>2</v>
      </c>
      <c r="H1473" s="59">
        <v>2</v>
      </c>
      <c r="I1473" s="59">
        <v>14</v>
      </c>
      <c r="J1473" s="59">
        <v>23439</v>
      </c>
      <c r="K1473" s="78">
        <f>VLOOKUP(jur[[#This Row],[hwycov_id]],cnf[],10,FALSE)</f>
        <v>23439</v>
      </c>
      <c r="L1473" s="229">
        <f t="shared" si="66"/>
        <v>0</v>
      </c>
      <c r="M1473" s="228">
        <f t="shared" si="67"/>
        <v>0</v>
      </c>
      <c r="N1473" s="228">
        <f t="shared" si="68"/>
        <v>0</v>
      </c>
      <c r="O1473" s="59" t="e">
        <f>VLOOKUP(jur[[#This Row],[hwycov_id]],check!$A$2:$P$26,16,FALSE)</f>
        <v>#N/A</v>
      </c>
      <c r="P1473" s="59">
        <v>1481</v>
      </c>
    </row>
    <row r="1474" spans="1:16">
      <c r="A1474" s="59">
        <v>14207</v>
      </c>
      <c r="B1474" s="59">
        <v>4</v>
      </c>
      <c r="C1474" s="59">
        <v>1</v>
      </c>
      <c r="D1474" s="59">
        <v>2</v>
      </c>
      <c r="E1474" s="59" t="s">
        <v>80</v>
      </c>
      <c r="F1474" s="59">
        <v>4</v>
      </c>
      <c r="G1474" s="59">
        <v>2</v>
      </c>
      <c r="H1474" s="59">
        <v>2</v>
      </c>
      <c r="I1474" s="59">
        <v>14</v>
      </c>
      <c r="J1474" s="59">
        <v>23500</v>
      </c>
      <c r="K1474" s="78">
        <f>VLOOKUP(jur[[#This Row],[hwycov_id]],cnf[],10,FALSE)</f>
        <v>23500</v>
      </c>
      <c r="L1474" s="229">
        <f t="shared" ref="L1474:L1537" si="69">K1474/J1474-1</f>
        <v>0</v>
      </c>
      <c r="M1474" s="228">
        <f t="shared" ref="M1474:M1537" si="70">K1474-J1474</f>
        <v>0</v>
      </c>
      <c r="N1474" s="228">
        <f t="shared" ref="N1474:N1537" si="71">POWER(M1474,2)</f>
        <v>0</v>
      </c>
      <c r="O1474" s="59" t="e">
        <f>VLOOKUP(jur[[#This Row],[hwycov_id]],check!$A$2:$P$26,16,FALSE)</f>
        <v>#N/A</v>
      </c>
      <c r="P1474" s="59">
        <v>1482</v>
      </c>
    </row>
    <row r="1475" spans="1:16">
      <c r="A1475" s="59">
        <v>871</v>
      </c>
      <c r="B1475" s="59">
        <v>3</v>
      </c>
      <c r="C1475" s="59">
        <v>1</v>
      </c>
      <c r="D1475" s="59">
        <v>2</v>
      </c>
      <c r="E1475" s="59" t="s">
        <v>79</v>
      </c>
      <c r="F1475" s="59">
        <v>3</v>
      </c>
      <c r="G1475" s="59">
        <v>2</v>
      </c>
      <c r="H1475" s="59">
        <v>2</v>
      </c>
      <c r="I1475" s="59">
        <v>14</v>
      </c>
      <c r="J1475" s="59">
        <v>23538</v>
      </c>
      <c r="K1475" s="78">
        <f>VLOOKUP(jur[[#This Row],[hwycov_id]],cnf[],10,FALSE)</f>
        <v>23538</v>
      </c>
      <c r="L1475" s="229">
        <f t="shared" si="69"/>
        <v>0</v>
      </c>
      <c r="M1475" s="228">
        <f t="shared" si="70"/>
        <v>0</v>
      </c>
      <c r="N1475" s="228">
        <f t="shared" si="71"/>
        <v>0</v>
      </c>
      <c r="O1475" s="59" t="e">
        <f>VLOOKUP(jur[[#This Row],[hwycov_id]],check!$A$2:$P$26,16,FALSE)</f>
        <v>#N/A</v>
      </c>
      <c r="P1475" s="59">
        <v>1483</v>
      </c>
    </row>
    <row r="1476" spans="1:16">
      <c r="A1476" s="59">
        <v>28035</v>
      </c>
      <c r="B1476" s="59">
        <v>9</v>
      </c>
      <c r="C1476" s="59">
        <v>1</v>
      </c>
      <c r="D1476" s="59">
        <v>1</v>
      </c>
      <c r="E1476" s="59" t="s">
        <v>78</v>
      </c>
      <c r="F1476" s="59">
        <v>2</v>
      </c>
      <c r="G1476" s="59">
        <v>2</v>
      </c>
      <c r="H1476" s="59">
        <v>3</v>
      </c>
      <c r="I1476" s="59">
        <v>14</v>
      </c>
      <c r="J1476" s="59">
        <v>23613</v>
      </c>
      <c r="K1476" s="78">
        <f>VLOOKUP(jur[[#This Row],[hwycov_id]],cnf[],10,FALSE)</f>
        <v>23613</v>
      </c>
      <c r="L1476" s="229">
        <f t="shared" si="69"/>
        <v>0</v>
      </c>
      <c r="M1476" s="228">
        <f t="shared" si="70"/>
        <v>0</v>
      </c>
      <c r="N1476" s="228">
        <f t="shared" si="71"/>
        <v>0</v>
      </c>
      <c r="O1476" s="59" t="e">
        <f>VLOOKUP(jur[[#This Row],[hwycov_id]],check!$A$2:$P$26,16,FALSE)</f>
        <v>#N/A</v>
      </c>
      <c r="P1476" s="59">
        <v>1484</v>
      </c>
    </row>
    <row r="1477" spans="1:16">
      <c r="A1477" s="59">
        <v>4480</v>
      </c>
      <c r="B1477" s="59">
        <v>3</v>
      </c>
      <c r="C1477" s="59">
        <v>1</v>
      </c>
      <c r="D1477" s="59">
        <v>2</v>
      </c>
      <c r="E1477" s="59" t="s">
        <v>79</v>
      </c>
      <c r="F1477" s="59">
        <v>3</v>
      </c>
      <c r="G1477" s="59">
        <v>2</v>
      </c>
      <c r="H1477" s="59">
        <v>3</v>
      </c>
      <c r="I1477" s="59">
        <v>14</v>
      </c>
      <c r="J1477" s="59">
        <v>23667</v>
      </c>
      <c r="K1477" s="78">
        <f>VLOOKUP(jur[[#This Row],[hwycov_id]],cnf[],10,FALSE)</f>
        <v>23667</v>
      </c>
      <c r="L1477" s="229">
        <f t="shared" si="69"/>
        <v>0</v>
      </c>
      <c r="M1477" s="228">
        <f t="shared" si="70"/>
        <v>0</v>
      </c>
      <c r="N1477" s="228">
        <f t="shared" si="71"/>
        <v>0</v>
      </c>
      <c r="O1477" s="59" t="e">
        <f>VLOOKUP(jur[[#This Row],[hwycov_id]],check!$A$2:$P$26,16,FALSE)</f>
        <v>#N/A</v>
      </c>
      <c r="P1477" s="59">
        <v>1485</v>
      </c>
    </row>
    <row r="1478" spans="1:16">
      <c r="A1478" s="59">
        <v>1181</v>
      </c>
      <c r="B1478" s="59">
        <v>3</v>
      </c>
      <c r="C1478" s="59">
        <v>1</v>
      </c>
      <c r="D1478" s="59">
        <v>2</v>
      </c>
      <c r="E1478" s="59" t="s">
        <v>79</v>
      </c>
      <c r="F1478" s="59">
        <v>3</v>
      </c>
      <c r="G1478" s="59">
        <v>2</v>
      </c>
      <c r="H1478" s="59">
        <v>2</v>
      </c>
      <c r="I1478" s="59">
        <v>14</v>
      </c>
      <c r="J1478" s="59">
        <v>23783</v>
      </c>
      <c r="K1478" s="78">
        <f>VLOOKUP(jur[[#This Row],[hwycov_id]],cnf[],10,FALSE)</f>
        <v>23783</v>
      </c>
      <c r="L1478" s="229">
        <f t="shared" si="69"/>
        <v>0</v>
      </c>
      <c r="M1478" s="228">
        <f t="shared" si="70"/>
        <v>0</v>
      </c>
      <c r="N1478" s="228">
        <f t="shared" si="71"/>
        <v>0</v>
      </c>
      <c r="O1478" s="59" t="e">
        <f>VLOOKUP(jur[[#This Row],[hwycov_id]],check!$A$2:$P$26,16,FALSE)</f>
        <v>#N/A</v>
      </c>
      <c r="P1478" s="59">
        <v>1486</v>
      </c>
    </row>
    <row r="1479" spans="1:16">
      <c r="A1479" s="59">
        <v>858</v>
      </c>
      <c r="B1479" s="59">
        <v>1</v>
      </c>
      <c r="C1479" s="59">
        <v>1</v>
      </c>
      <c r="D1479" s="59">
        <v>1</v>
      </c>
      <c r="E1479" s="59" t="s">
        <v>78</v>
      </c>
      <c r="F1479" s="59">
        <v>1</v>
      </c>
      <c r="G1479" s="59">
        <v>2</v>
      </c>
      <c r="H1479" s="59">
        <v>4</v>
      </c>
      <c r="I1479" s="59">
        <v>14</v>
      </c>
      <c r="J1479" s="59">
        <v>23789</v>
      </c>
      <c r="K1479" s="78">
        <f>VLOOKUP(jur[[#This Row],[hwycov_id]],cnf[],10,FALSE)</f>
        <v>23789</v>
      </c>
      <c r="L1479" s="229">
        <f t="shared" si="69"/>
        <v>0</v>
      </c>
      <c r="M1479" s="228">
        <f t="shared" si="70"/>
        <v>0</v>
      </c>
      <c r="N1479" s="228">
        <f t="shared" si="71"/>
        <v>0</v>
      </c>
      <c r="O1479" s="59" t="e">
        <f>VLOOKUP(jur[[#This Row],[hwycov_id]],check!$A$2:$P$26,16,FALSE)</f>
        <v>#N/A</v>
      </c>
      <c r="P1479" s="59">
        <v>1487</v>
      </c>
    </row>
    <row r="1480" spans="1:16">
      <c r="A1480" s="59">
        <v>1714</v>
      </c>
      <c r="B1480" s="59">
        <v>2</v>
      </c>
      <c r="C1480" s="59">
        <v>1</v>
      </c>
      <c r="D1480" s="59">
        <v>1</v>
      </c>
      <c r="E1480" s="59" t="s">
        <v>79</v>
      </c>
      <c r="F1480" s="59">
        <v>3</v>
      </c>
      <c r="G1480" s="59">
        <v>2</v>
      </c>
      <c r="H1480" s="59">
        <v>2</v>
      </c>
      <c r="I1480" s="59">
        <v>14</v>
      </c>
      <c r="J1480" s="59">
        <v>23816</v>
      </c>
      <c r="K1480" s="78">
        <f>VLOOKUP(jur[[#This Row],[hwycov_id]],cnf[],10,FALSE)</f>
        <v>23816</v>
      </c>
      <c r="L1480" s="229">
        <f t="shared" si="69"/>
        <v>0</v>
      </c>
      <c r="M1480" s="228">
        <f t="shared" si="70"/>
        <v>0</v>
      </c>
      <c r="N1480" s="228">
        <f t="shared" si="71"/>
        <v>0</v>
      </c>
      <c r="O1480" s="59" t="e">
        <f>VLOOKUP(jur[[#This Row],[hwycov_id]],check!$A$2:$P$26,16,FALSE)</f>
        <v>#N/A</v>
      </c>
      <c r="P1480" s="59">
        <v>1489</v>
      </c>
    </row>
    <row r="1481" spans="1:16">
      <c r="A1481" s="59">
        <v>10849</v>
      </c>
      <c r="B1481" s="59">
        <v>3</v>
      </c>
      <c r="C1481" s="59">
        <v>1</v>
      </c>
      <c r="D1481" s="59">
        <v>2</v>
      </c>
      <c r="E1481" s="59" t="s">
        <v>79</v>
      </c>
      <c r="F1481" s="59">
        <v>3</v>
      </c>
      <c r="G1481" s="59">
        <v>2</v>
      </c>
      <c r="H1481" s="59">
        <v>3</v>
      </c>
      <c r="I1481" s="59">
        <v>14</v>
      </c>
      <c r="J1481" s="59">
        <v>23910</v>
      </c>
      <c r="K1481" s="78">
        <f>VLOOKUP(jur[[#This Row],[hwycov_id]],cnf[],10,FALSE)</f>
        <v>23910</v>
      </c>
      <c r="L1481" s="229">
        <f t="shared" si="69"/>
        <v>0</v>
      </c>
      <c r="M1481" s="228">
        <f t="shared" si="70"/>
        <v>0</v>
      </c>
      <c r="N1481" s="228">
        <f t="shared" si="71"/>
        <v>0</v>
      </c>
      <c r="O1481" s="59" t="e">
        <f>VLOOKUP(jur[[#This Row],[hwycov_id]],check!$A$2:$P$26,16,FALSE)</f>
        <v>#N/A</v>
      </c>
      <c r="P1481" s="59">
        <v>1490</v>
      </c>
    </row>
    <row r="1482" spans="1:16">
      <c r="A1482" s="59">
        <v>28827</v>
      </c>
      <c r="B1482" s="59">
        <v>8</v>
      </c>
      <c r="C1482" s="59">
        <v>1</v>
      </c>
      <c r="D1482" s="59">
        <v>1</v>
      </c>
      <c r="E1482" s="59" t="s">
        <v>78</v>
      </c>
      <c r="F1482" s="59">
        <v>2</v>
      </c>
      <c r="G1482" s="59">
        <v>2</v>
      </c>
      <c r="H1482" s="59">
        <v>3</v>
      </c>
      <c r="I1482" s="59">
        <v>14</v>
      </c>
      <c r="J1482" s="59">
        <v>23927</v>
      </c>
      <c r="K1482" s="78">
        <f>VLOOKUP(jur[[#This Row],[hwycov_id]],cnf[],10,FALSE)</f>
        <v>23927</v>
      </c>
      <c r="L1482" s="229">
        <f t="shared" si="69"/>
        <v>0</v>
      </c>
      <c r="M1482" s="228">
        <f t="shared" si="70"/>
        <v>0</v>
      </c>
      <c r="N1482" s="228">
        <f t="shared" si="71"/>
        <v>0</v>
      </c>
      <c r="O1482" s="59" t="e">
        <f>VLOOKUP(jur[[#This Row],[hwycov_id]],check!$A$2:$P$26,16,FALSE)</f>
        <v>#N/A</v>
      </c>
      <c r="P1482" s="59">
        <v>1491</v>
      </c>
    </row>
    <row r="1483" spans="1:16">
      <c r="A1483" s="59">
        <v>10301</v>
      </c>
      <c r="B1483" s="59">
        <v>3</v>
      </c>
      <c r="C1483" s="59">
        <v>1</v>
      </c>
      <c r="D1483" s="59">
        <v>2</v>
      </c>
      <c r="E1483" s="59" t="s">
        <v>79</v>
      </c>
      <c r="F1483" s="59">
        <v>3</v>
      </c>
      <c r="G1483" s="59">
        <v>2</v>
      </c>
      <c r="H1483" s="59">
        <v>4</v>
      </c>
      <c r="I1483" s="59">
        <v>14</v>
      </c>
      <c r="J1483" s="59">
        <v>23928</v>
      </c>
      <c r="K1483" s="78">
        <f>VLOOKUP(jur[[#This Row],[hwycov_id]],cnf[],10,FALSE)</f>
        <v>23928</v>
      </c>
      <c r="L1483" s="229">
        <f t="shared" si="69"/>
        <v>0</v>
      </c>
      <c r="M1483" s="228">
        <f t="shared" si="70"/>
        <v>0</v>
      </c>
      <c r="N1483" s="228">
        <f t="shared" si="71"/>
        <v>0</v>
      </c>
      <c r="O1483" s="59" t="e">
        <f>VLOOKUP(jur[[#This Row],[hwycov_id]],check!$A$2:$P$26,16,FALSE)</f>
        <v>#N/A</v>
      </c>
      <c r="P1483" s="59">
        <v>1492</v>
      </c>
    </row>
    <row r="1484" spans="1:16">
      <c r="A1484" s="59">
        <v>466</v>
      </c>
      <c r="B1484" s="59">
        <v>3</v>
      </c>
      <c r="C1484" s="59">
        <v>1</v>
      </c>
      <c r="D1484" s="59">
        <v>2</v>
      </c>
      <c r="E1484" s="59" t="s">
        <v>79</v>
      </c>
      <c r="F1484" s="59">
        <v>3</v>
      </c>
      <c r="G1484" s="59">
        <v>2</v>
      </c>
      <c r="H1484" s="59">
        <v>2</v>
      </c>
      <c r="I1484" s="59">
        <v>14</v>
      </c>
      <c r="J1484" s="59">
        <v>23936</v>
      </c>
      <c r="K1484" s="78">
        <f>VLOOKUP(jur[[#This Row],[hwycov_id]],cnf[],10,FALSE)</f>
        <v>23936</v>
      </c>
      <c r="L1484" s="229">
        <f t="shared" si="69"/>
        <v>0</v>
      </c>
      <c r="M1484" s="228">
        <f t="shared" si="70"/>
        <v>0</v>
      </c>
      <c r="N1484" s="228">
        <f t="shared" si="71"/>
        <v>0</v>
      </c>
      <c r="O1484" s="59" t="e">
        <f>VLOOKUP(jur[[#This Row],[hwycov_id]],check!$A$2:$P$26,16,FALSE)</f>
        <v>#N/A</v>
      </c>
      <c r="P1484" s="59">
        <v>1493</v>
      </c>
    </row>
    <row r="1485" spans="1:16">
      <c r="A1485" s="59">
        <v>81</v>
      </c>
      <c r="B1485" s="59">
        <v>3</v>
      </c>
      <c r="C1485" s="59">
        <v>1</v>
      </c>
      <c r="D1485" s="59">
        <v>2</v>
      </c>
      <c r="E1485" s="59" t="s">
        <v>79</v>
      </c>
      <c r="F1485" s="59">
        <v>3</v>
      </c>
      <c r="G1485" s="59">
        <v>2</v>
      </c>
      <c r="H1485" s="59">
        <v>2</v>
      </c>
      <c r="I1485" s="59">
        <v>14</v>
      </c>
      <c r="J1485" s="59">
        <v>24070</v>
      </c>
      <c r="K1485" s="78">
        <f>VLOOKUP(jur[[#This Row],[hwycov_id]],cnf[],10,FALSE)</f>
        <v>24070</v>
      </c>
      <c r="L1485" s="229">
        <f t="shared" si="69"/>
        <v>0</v>
      </c>
      <c r="M1485" s="228">
        <f t="shared" si="70"/>
        <v>0</v>
      </c>
      <c r="N1485" s="228">
        <f t="shared" si="71"/>
        <v>0</v>
      </c>
      <c r="O1485" s="59" t="e">
        <f>VLOOKUP(jur[[#This Row],[hwycov_id]],check!$A$2:$P$26,16,FALSE)</f>
        <v>#N/A</v>
      </c>
      <c r="P1485" s="59">
        <v>1494</v>
      </c>
    </row>
    <row r="1486" spans="1:16">
      <c r="A1486" s="59">
        <v>5232</v>
      </c>
      <c r="B1486" s="59">
        <v>3</v>
      </c>
      <c r="C1486" s="59">
        <v>1</v>
      </c>
      <c r="D1486" s="59">
        <v>2</v>
      </c>
      <c r="E1486" s="59" t="s">
        <v>79</v>
      </c>
      <c r="F1486" s="59">
        <v>3</v>
      </c>
      <c r="G1486" s="59">
        <v>2</v>
      </c>
      <c r="H1486" s="59">
        <v>2</v>
      </c>
      <c r="I1486" s="59">
        <v>14</v>
      </c>
      <c r="J1486" s="59">
        <v>24164</v>
      </c>
      <c r="K1486" s="78">
        <f>VLOOKUP(jur[[#This Row],[hwycov_id]],cnf[],10,FALSE)</f>
        <v>24164</v>
      </c>
      <c r="L1486" s="229">
        <f t="shared" si="69"/>
        <v>0</v>
      </c>
      <c r="M1486" s="228">
        <f t="shared" si="70"/>
        <v>0</v>
      </c>
      <c r="N1486" s="228">
        <f t="shared" si="71"/>
        <v>0</v>
      </c>
      <c r="O1486" s="59" t="e">
        <f>VLOOKUP(jur[[#This Row],[hwycov_id]],check!$A$2:$P$26,16,FALSE)</f>
        <v>#N/A</v>
      </c>
      <c r="P1486" s="59">
        <v>1495</v>
      </c>
    </row>
    <row r="1487" spans="1:16">
      <c r="A1487" s="59">
        <v>9895</v>
      </c>
      <c r="B1487" s="59">
        <v>3</v>
      </c>
      <c r="C1487" s="59">
        <v>1</v>
      </c>
      <c r="D1487" s="59">
        <v>2</v>
      </c>
      <c r="E1487" s="59" t="s">
        <v>79</v>
      </c>
      <c r="F1487" s="59">
        <v>3</v>
      </c>
      <c r="G1487" s="59">
        <v>2</v>
      </c>
      <c r="H1487" s="59">
        <v>2</v>
      </c>
      <c r="I1487" s="59">
        <v>14</v>
      </c>
      <c r="J1487" s="59">
        <v>24256</v>
      </c>
      <c r="K1487" s="78">
        <f>VLOOKUP(jur[[#This Row],[hwycov_id]],cnf[],10,FALSE)</f>
        <v>24256</v>
      </c>
      <c r="L1487" s="229">
        <f t="shared" si="69"/>
        <v>0</v>
      </c>
      <c r="M1487" s="228">
        <f t="shared" si="70"/>
        <v>0</v>
      </c>
      <c r="N1487" s="228">
        <f t="shared" si="71"/>
        <v>0</v>
      </c>
      <c r="O1487" s="59" t="e">
        <f>VLOOKUP(jur[[#This Row],[hwycov_id]],check!$A$2:$P$26,16,FALSE)</f>
        <v>#N/A</v>
      </c>
      <c r="P1487" s="59">
        <v>1496</v>
      </c>
    </row>
    <row r="1488" spans="1:16">
      <c r="A1488" s="59">
        <v>19914</v>
      </c>
      <c r="B1488" s="59">
        <v>3</v>
      </c>
      <c r="C1488" s="59">
        <v>1</v>
      </c>
      <c r="D1488" s="59">
        <v>2</v>
      </c>
      <c r="E1488" s="59" t="s">
        <v>79</v>
      </c>
      <c r="F1488" s="59">
        <v>3</v>
      </c>
      <c r="G1488" s="59">
        <v>2</v>
      </c>
      <c r="H1488" s="59">
        <v>2</v>
      </c>
      <c r="I1488" s="59">
        <v>14</v>
      </c>
      <c r="J1488" s="59">
        <v>24284</v>
      </c>
      <c r="K1488" s="78">
        <f>VLOOKUP(jur[[#This Row],[hwycov_id]],cnf[],10,FALSE)</f>
        <v>24284</v>
      </c>
      <c r="L1488" s="229">
        <f t="shared" si="69"/>
        <v>0</v>
      </c>
      <c r="M1488" s="228">
        <f t="shared" si="70"/>
        <v>0</v>
      </c>
      <c r="N1488" s="228">
        <f t="shared" si="71"/>
        <v>0</v>
      </c>
      <c r="O1488" s="59" t="e">
        <f>VLOOKUP(jur[[#This Row],[hwycov_id]],check!$A$2:$P$26,16,FALSE)</f>
        <v>#N/A</v>
      </c>
      <c r="P1488" s="59">
        <v>1497</v>
      </c>
    </row>
    <row r="1489" spans="1:16">
      <c r="A1489" s="59">
        <v>9887</v>
      </c>
      <c r="B1489" s="59">
        <v>3</v>
      </c>
      <c r="C1489" s="59">
        <v>1</v>
      </c>
      <c r="D1489" s="59">
        <v>2</v>
      </c>
      <c r="E1489" s="59" t="s">
        <v>79</v>
      </c>
      <c r="F1489" s="59">
        <v>3</v>
      </c>
      <c r="G1489" s="59">
        <v>2</v>
      </c>
      <c r="H1489" s="59">
        <v>2</v>
      </c>
      <c r="I1489" s="59">
        <v>14</v>
      </c>
      <c r="J1489" s="59">
        <v>24323</v>
      </c>
      <c r="K1489" s="78">
        <f>VLOOKUP(jur[[#This Row],[hwycov_id]],cnf[],10,FALSE)</f>
        <v>24323</v>
      </c>
      <c r="L1489" s="229">
        <f t="shared" si="69"/>
        <v>0</v>
      </c>
      <c r="M1489" s="228">
        <f t="shared" si="70"/>
        <v>0</v>
      </c>
      <c r="N1489" s="228">
        <f t="shared" si="71"/>
        <v>0</v>
      </c>
      <c r="O1489" s="59" t="e">
        <f>VLOOKUP(jur[[#This Row],[hwycov_id]],check!$A$2:$P$26,16,FALSE)</f>
        <v>#N/A</v>
      </c>
      <c r="P1489" s="59">
        <v>1498</v>
      </c>
    </row>
    <row r="1490" spans="1:16">
      <c r="A1490" s="59">
        <v>5927</v>
      </c>
      <c r="B1490" s="59">
        <v>3</v>
      </c>
      <c r="C1490" s="59">
        <v>1</v>
      </c>
      <c r="D1490" s="59">
        <v>2</v>
      </c>
      <c r="E1490" s="59" t="s">
        <v>79</v>
      </c>
      <c r="F1490" s="59">
        <v>3</v>
      </c>
      <c r="G1490" s="59">
        <v>2</v>
      </c>
      <c r="H1490" s="59">
        <v>2</v>
      </c>
      <c r="I1490" s="59">
        <v>14</v>
      </c>
      <c r="J1490" s="59">
        <v>24360</v>
      </c>
      <c r="K1490" s="78">
        <f>VLOOKUP(jur[[#This Row],[hwycov_id]],cnf[],10,FALSE)</f>
        <v>24360</v>
      </c>
      <c r="L1490" s="229">
        <f t="shared" si="69"/>
        <v>0</v>
      </c>
      <c r="M1490" s="228">
        <f t="shared" si="70"/>
        <v>0</v>
      </c>
      <c r="N1490" s="228">
        <f t="shared" si="71"/>
        <v>0</v>
      </c>
      <c r="O1490" s="59" t="e">
        <f>VLOOKUP(jur[[#This Row],[hwycov_id]],check!$A$2:$P$26,16,FALSE)</f>
        <v>#N/A</v>
      </c>
      <c r="P1490" s="59">
        <v>1499</v>
      </c>
    </row>
    <row r="1491" spans="1:16">
      <c r="A1491" s="59">
        <v>4506</v>
      </c>
      <c r="B1491" s="59">
        <v>3</v>
      </c>
      <c r="C1491" s="59">
        <v>1</v>
      </c>
      <c r="D1491" s="59">
        <v>2</v>
      </c>
      <c r="E1491" s="59" t="s">
        <v>79</v>
      </c>
      <c r="F1491" s="59">
        <v>3</v>
      </c>
      <c r="G1491" s="59">
        <v>2</v>
      </c>
      <c r="H1491" s="59">
        <v>3</v>
      </c>
      <c r="I1491" s="59">
        <v>14</v>
      </c>
      <c r="J1491" s="59">
        <v>24375</v>
      </c>
      <c r="K1491" s="78">
        <f>VLOOKUP(jur[[#This Row],[hwycov_id]],cnf[],10,FALSE)</f>
        <v>24375</v>
      </c>
      <c r="L1491" s="229">
        <f t="shared" si="69"/>
        <v>0</v>
      </c>
      <c r="M1491" s="228">
        <f t="shared" si="70"/>
        <v>0</v>
      </c>
      <c r="N1491" s="228">
        <f t="shared" si="71"/>
        <v>0</v>
      </c>
      <c r="O1491" s="59" t="e">
        <f>VLOOKUP(jur[[#This Row],[hwycov_id]],check!$A$2:$P$26,16,FALSE)</f>
        <v>#N/A</v>
      </c>
      <c r="P1491" s="59">
        <v>1500</v>
      </c>
    </row>
    <row r="1492" spans="1:16">
      <c r="A1492" s="59">
        <v>12987</v>
      </c>
      <c r="B1492" s="59">
        <v>3</v>
      </c>
      <c r="C1492" s="59">
        <v>1</v>
      </c>
      <c r="D1492" s="59">
        <v>2</v>
      </c>
      <c r="E1492" s="59" t="s">
        <v>79</v>
      </c>
      <c r="F1492" s="59">
        <v>3</v>
      </c>
      <c r="G1492" s="59">
        <v>2</v>
      </c>
      <c r="H1492" s="59">
        <v>2</v>
      </c>
      <c r="I1492" s="59">
        <v>14</v>
      </c>
      <c r="J1492" s="59">
        <v>24425</v>
      </c>
      <c r="K1492" s="78">
        <f>VLOOKUP(jur[[#This Row],[hwycov_id]],cnf[],10,FALSE)</f>
        <v>24425</v>
      </c>
      <c r="L1492" s="229">
        <f t="shared" si="69"/>
        <v>0</v>
      </c>
      <c r="M1492" s="228">
        <f t="shared" si="70"/>
        <v>0</v>
      </c>
      <c r="N1492" s="228">
        <f t="shared" si="71"/>
        <v>0</v>
      </c>
      <c r="O1492" s="59" t="e">
        <f>VLOOKUP(jur[[#This Row],[hwycov_id]],check!$A$2:$P$26,16,FALSE)</f>
        <v>#N/A</v>
      </c>
      <c r="P1492" s="59">
        <v>1501</v>
      </c>
    </row>
    <row r="1493" spans="1:16">
      <c r="A1493" s="59">
        <v>1246</v>
      </c>
      <c r="B1493" s="59">
        <v>3</v>
      </c>
      <c r="C1493" s="59">
        <v>1</v>
      </c>
      <c r="D1493" s="59">
        <v>2</v>
      </c>
      <c r="E1493" s="59" t="s">
        <v>79</v>
      </c>
      <c r="F1493" s="59">
        <v>3</v>
      </c>
      <c r="G1493" s="59">
        <v>2</v>
      </c>
      <c r="H1493" s="59">
        <v>3</v>
      </c>
      <c r="I1493" s="59">
        <v>14</v>
      </c>
      <c r="J1493" s="59">
        <v>24454</v>
      </c>
      <c r="K1493" s="78">
        <f>VLOOKUP(jur[[#This Row],[hwycov_id]],cnf[],10,FALSE)</f>
        <v>24454</v>
      </c>
      <c r="L1493" s="229">
        <f t="shared" si="69"/>
        <v>0</v>
      </c>
      <c r="M1493" s="228">
        <f t="shared" si="70"/>
        <v>0</v>
      </c>
      <c r="N1493" s="228">
        <f t="shared" si="71"/>
        <v>0</v>
      </c>
      <c r="O1493" s="59" t="e">
        <f>VLOOKUP(jur[[#This Row],[hwycov_id]],check!$A$2:$P$26,16,FALSE)</f>
        <v>#N/A</v>
      </c>
      <c r="P1493" s="59">
        <v>1502</v>
      </c>
    </row>
    <row r="1494" spans="1:16">
      <c r="A1494" s="59">
        <v>3444</v>
      </c>
      <c r="B1494" s="59">
        <v>3</v>
      </c>
      <c r="C1494" s="59">
        <v>1</v>
      </c>
      <c r="D1494" s="59">
        <v>2</v>
      </c>
      <c r="E1494" s="59" t="s">
        <v>79</v>
      </c>
      <c r="F1494" s="59">
        <v>3</v>
      </c>
      <c r="G1494" s="59">
        <v>2</v>
      </c>
      <c r="H1494" s="59">
        <v>2</v>
      </c>
      <c r="I1494" s="59">
        <v>14</v>
      </c>
      <c r="J1494" s="59">
        <v>24550</v>
      </c>
      <c r="K1494" s="78">
        <f>VLOOKUP(jur[[#This Row],[hwycov_id]],cnf[],10,FALSE)</f>
        <v>24550</v>
      </c>
      <c r="L1494" s="229">
        <f t="shared" si="69"/>
        <v>0</v>
      </c>
      <c r="M1494" s="228">
        <f t="shared" si="70"/>
        <v>0</v>
      </c>
      <c r="N1494" s="228">
        <f t="shared" si="71"/>
        <v>0</v>
      </c>
      <c r="O1494" s="59" t="e">
        <f>VLOOKUP(jur[[#This Row],[hwycov_id]],check!$A$2:$P$26,16,FALSE)</f>
        <v>#N/A</v>
      </c>
      <c r="P1494" s="59">
        <v>1503</v>
      </c>
    </row>
    <row r="1495" spans="1:16">
      <c r="A1495" s="59">
        <v>9877</v>
      </c>
      <c r="B1495" s="59">
        <v>3</v>
      </c>
      <c r="C1495" s="59">
        <v>1</v>
      </c>
      <c r="D1495" s="59">
        <v>2</v>
      </c>
      <c r="E1495" s="59" t="s">
        <v>79</v>
      </c>
      <c r="F1495" s="59">
        <v>3</v>
      </c>
      <c r="G1495" s="59">
        <v>2</v>
      </c>
      <c r="H1495" s="59">
        <v>3</v>
      </c>
      <c r="I1495" s="59">
        <v>14</v>
      </c>
      <c r="J1495" s="59">
        <v>24712</v>
      </c>
      <c r="K1495" s="78">
        <f>VLOOKUP(jur[[#This Row],[hwycov_id]],cnf[],10,FALSE)</f>
        <v>24712</v>
      </c>
      <c r="L1495" s="229">
        <f t="shared" si="69"/>
        <v>0</v>
      </c>
      <c r="M1495" s="228">
        <f t="shared" si="70"/>
        <v>0</v>
      </c>
      <c r="N1495" s="228">
        <f t="shared" si="71"/>
        <v>0</v>
      </c>
      <c r="O1495" s="59" t="e">
        <f>VLOOKUP(jur[[#This Row],[hwycov_id]],check!$A$2:$P$26,16,FALSE)</f>
        <v>#N/A</v>
      </c>
      <c r="P1495" s="59">
        <v>1504</v>
      </c>
    </row>
    <row r="1496" spans="1:16">
      <c r="A1496" s="59">
        <v>17816</v>
      </c>
      <c r="B1496" s="59">
        <v>3</v>
      </c>
      <c r="C1496" s="59">
        <v>1</v>
      </c>
      <c r="D1496" s="59">
        <v>2</v>
      </c>
      <c r="E1496" s="59" t="s">
        <v>79</v>
      </c>
      <c r="F1496" s="59">
        <v>3</v>
      </c>
      <c r="G1496" s="59">
        <v>2</v>
      </c>
      <c r="H1496" s="59">
        <v>4</v>
      </c>
      <c r="I1496" s="59">
        <v>14</v>
      </c>
      <c r="J1496" s="59">
        <v>24750</v>
      </c>
      <c r="K1496" s="78">
        <f>VLOOKUP(jur[[#This Row],[hwycov_id]],cnf[],10,FALSE)</f>
        <v>24750</v>
      </c>
      <c r="L1496" s="229">
        <f t="shared" si="69"/>
        <v>0</v>
      </c>
      <c r="M1496" s="228">
        <f t="shared" si="70"/>
        <v>0</v>
      </c>
      <c r="N1496" s="228">
        <f t="shared" si="71"/>
        <v>0</v>
      </c>
      <c r="O1496" s="59" t="e">
        <f>VLOOKUP(jur[[#This Row],[hwycov_id]],check!$A$2:$P$26,16,FALSE)</f>
        <v>#N/A</v>
      </c>
      <c r="P1496" s="59">
        <v>1505</v>
      </c>
    </row>
    <row r="1497" spans="1:16">
      <c r="A1497" s="59">
        <v>27835</v>
      </c>
      <c r="B1497" s="59">
        <v>8</v>
      </c>
      <c r="C1497" s="59">
        <v>1</v>
      </c>
      <c r="D1497" s="59">
        <v>1</v>
      </c>
      <c r="E1497" s="59" t="s">
        <v>78</v>
      </c>
      <c r="F1497" s="59">
        <v>2</v>
      </c>
      <c r="G1497" s="59">
        <v>2</v>
      </c>
      <c r="H1497" s="59">
        <v>1</v>
      </c>
      <c r="I1497" s="59">
        <v>14</v>
      </c>
      <c r="J1497" s="59">
        <v>24767</v>
      </c>
      <c r="K1497" s="78">
        <f>VLOOKUP(jur[[#This Row],[hwycov_id]],cnf[],10,FALSE)</f>
        <v>24767</v>
      </c>
      <c r="L1497" s="229">
        <f t="shared" si="69"/>
        <v>0</v>
      </c>
      <c r="M1497" s="228">
        <f t="shared" si="70"/>
        <v>0</v>
      </c>
      <c r="N1497" s="228">
        <f t="shared" si="71"/>
        <v>0</v>
      </c>
      <c r="O1497" s="59" t="e">
        <f>VLOOKUP(jur[[#This Row],[hwycov_id]],check!$A$2:$P$26,16,FALSE)</f>
        <v>#N/A</v>
      </c>
      <c r="P1497" s="59">
        <v>1506</v>
      </c>
    </row>
    <row r="1498" spans="1:16">
      <c r="A1498" s="59">
        <v>459</v>
      </c>
      <c r="B1498" s="59">
        <v>1</v>
      </c>
      <c r="C1498" s="59">
        <v>2</v>
      </c>
      <c r="D1498" s="59">
        <v>1</v>
      </c>
      <c r="E1498" s="59" t="s">
        <v>77</v>
      </c>
      <c r="F1498" s="59">
        <v>1</v>
      </c>
      <c r="G1498" s="59">
        <v>2</v>
      </c>
      <c r="H1498" s="59">
        <v>3</v>
      </c>
      <c r="I1498" s="59">
        <v>14</v>
      </c>
      <c r="J1498" s="59">
        <v>24808</v>
      </c>
      <c r="K1498" s="78">
        <f>VLOOKUP(jur[[#This Row],[hwycov_id]],cnf[],10,FALSE)</f>
        <v>24808</v>
      </c>
      <c r="L1498" s="229">
        <f t="shared" si="69"/>
        <v>0</v>
      </c>
      <c r="M1498" s="228">
        <f t="shared" si="70"/>
        <v>0</v>
      </c>
      <c r="N1498" s="228">
        <f t="shared" si="71"/>
        <v>0</v>
      </c>
      <c r="O1498" s="59" t="e">
        <f>VLOOKUP(jur[[#This Row],[hwycov_id]],check!$A$2:$P$26,16,FALSE)</f>
        <v>#N/A</v>
      </c>
      <c r="P1498" s="59">
        <v>1507</v>
      </c>
    </row>
    <row r="1499" spans="1:16">
      <c r="A1499" s="59">
        <v>333</v>
      </c>
      <c r="B1499" s="59">
        <v>3</v>
      </c>
      <c r="C1499" s="59">
        <v>1</v>
      </c>
      <c r="D1499" s="59">
        <v>2</v>
      </c>
      <c r="E1499" s="59" t="s">
        <v>79</v>
      </c>
      <c r="F1499" s="59">
        <v>3</v>
      </c>
      <c r="G1499" s="59">
        <v>2</v>
      </c>
      <c r="H1499" s="59">
        <v>3</v>
      </c>
      <c r="I1499" s="59">
        <v>14</v>
      </c>
      <c r="J1499" s="59">
        <v>24986</v>
      </c>
      <c r="K1499" s="78">
        <f>VLOOKUP(jur[[#This Row],[hwycov_id]],cnf[],10,FALSE)</f>
        <v>24986</v>
      </c>
      <c r="L1499" s="229">
        <f t="shared" si="69"/>
        <v>0</v>
      </c>
      <c r="M1499" s="228">
        <f t="shared" si="70"/>
        <v>0</v>
      </c>
      <c r="N1499" s="228">
        <f t="shared" si="71"/>
        <v>0</v>
      </c>
      <c r="O1499" s="59" t="e">
        <f>VLOOKUP(jur[[#This Row],[hwycov_id]],check!$A$2:$P$26,16,FALSE)</f>
        <v>#N/A</v>
      </c>
      <c r="P1499" s="59">
        <v>1508</v>
      </c>
    </row>
    <row r="1500" spans="1:16">
      <c r="A1500" s="59">
        <v>28455</v>
      </c>
      <c r="B1500" s="59">
        <v>1</v>
      </c>
      <c r="C1500" s="59">
        <v>1</v>
      </c>
      <c r="D1500" s="59">
        <v>1</v>
      </c>
      <c r="E1500" s="59" t="s">
        <v>82</v>
      </c>
      <c r="F1500" s="59">
        <v>1</v>
      </c>
      <c r="G1500" s="59">
        <v>2</v>
      </c>
      <c r="H1500" s="59">
        <v>2</v>
      </c>
      <c r="I1500" s="59">
        <v>14</v>
      </c>
      <c r="J1500" s="59">
        <v>25021</v>
      </c>
      <c r="K1500" s="78">
        <f>VLOOKUP(jur[[#This Row],[hwycov_id]],cnf[],10,FALSE)</f>
        <v>25021</v>
      </c>
      <c r="L1500" s="229">
        <f t="shared" si="69"/>
        <v>0</v>
      </c>
      <c r="M1500" s="228">
        <f t="shared" si="70"/>
        <v>0</v>
      </c>
      <c r="N1500" s="228">
        <f t="shared" si="71"/>
        <v>0</v>
      </c>
      <c r="O1500" s="59" t="e">
        <f>VLOOKUP(jur[[#This Row],[hwycov_id]],check!$A$2:$P$26,16,FALSE)</f>
        <v>#N/A</v>
      </c>
      <c r="P1500" s="59">
        <v>1509</v>
      </c>
    </row>
    <row r="1501" spans="1:16">
      <c r="A1501" s="59">
        <v>20069</v>
      </c>
      <c r="B1501" s="59">
        <v>3</v>
      </c>
      <c r="C1501" s="59">
        <v>1</v>
      </c>
      <c r="D1501" s="59">
        <v>2</v>
      </c>
      <c r="E1501" s="59" t="s">
        <v>79</v>
      </c>
      <c r="F1501" s="59">
        <v>3</v>
      </c>
      <c r="G1501" s="59">
        <v>2</v>
      </c>
      <c r="H1501" s="59">
        <v>2</v>
      </c>
      <c r="I1501" s="59">
        <v>14</v>
      </c>
      <c r="J1501" s="59">
        <v>25291</v>
      </c>
      <c r="K1501" s="78">
        <f>VLOOKUP(jur[[#This Row],[hwycov_id]],cnf[],10,FALSE)</f>
        <v>25291</v>
      </c>
      <c r="L1501" s="229">
        <f t="shared" si="69"/>
        <v>0</v>
      </c>
      <c r="M1501" s="228">
        <f t="shared" si="70"/>
        <v>0</v>
      </c>
      <c r="N1501" s="228">
        <f t="shared" si="71"/>
        <v>0</v>
      </c>
      <c r="O1501" s="59" t="e">
        <f>VLOOKUP(jur[[#This Row],[hwycov_id]],check!$A$2:$P$26,16,FALSE)</f>
        <v>#N/A</v>
      </c>
      <c r="P1501" s="59">
        <v>1510</v>
      </c>
    </row>
    <row r="1502" spans="1:16">
      <c r="A1502" s="59">
        <v>17994</v>
      </c>
      <c r="B1502" s="59">
        <v>3</v>
      </c>
      <c r="C1502" s="59">
        <v>1</v>
      </c>
      <c r="D1502" s="59">
        <v>2</v>
      </c>
      <c r="E1502" s="59" t="s">
        <v>79</v>
      </c>
      <c r="F1502" s="59">
        <v>3</v>
      </c>
      <c r="G1502" s="59">
        <v>2</v>
      </c>
      <c r="H1502" s="59">
        <v>3</v>
      </c>
      <c r="I1502" s="59">
        <v>14</v>
      </c>
      <c r="J1502" s="59">
        <v>25391</v>
      </c>
      <c r="K1502" s="78">
        <f>VLOOKUP(jur[[#This Row],[hwycov_id]],cnf[],10,FALSE)</f>
        <v>25391</v>
      </c>
      <c r="L1502" s="229">
        <f t="shared" si="69"/>
        <v>0</v>
      </c>
      <c r="M1502" s="228">
        <f t="shared" si="70"/>
        <v>0</v>
      </c>
      <c r="N1502" s="228">
        <f t="shared" si="71"/>
        <v>0</v>
      </c>
      <c r="O1502" s="59" t="e">
        <f>VLOOKUP(jur[[#This Row],[hwycov_id]],check!$A$2:$P$26,16,FALSE)</f>
        <v>#N/A</v>
      </c>
      <c r="P1502" s="59">
        <v>1511</v>
      </c>
    </row>
    <row r="1503" spans="1:16">
      <c r="A1503" s="59">
        <v>9899</v>
      </c>
      <c r="B1503" s="59">
        <v>9</v>
      </c>
      <c r="C1503" s="59">
        <v>1</v>
      </c>
      <c r="D1503" s="59">
        <v>1</v>
      </c>
      <c r="E1503" s="59" t="s">
        <v>78</v>
      </c>
      <c r="F1503" s="59">
        <v>2</v>
      </c>
      <c r="G1503" s="59">
        <v>2</v>
      </c>
      <c r="H1503" s="59">
        <v>3</v>
      </c>
      <c r="I1503" s="59">
        <v>14</v>
      </c>
      <c r="J1503" s="59">
        <v>25410</v>
      </c>
      <c r="K1503" s="78">
        <f>VLOOKUP(jur[[#This Row],[hwycov_id]],cnf[],10,FALSE)</f>
        <v>25410</v>
      </c>
      <c r="L1503" s="229">
        <f t="shared" si="69"/>
        <v>0</v>
      </c>
      <c r="M1503" s="228">
        <f t="shared" si="70"/>
        <v>0</v>
      </c>
      <c r="N1503" s="228">
        <f t="shared" si="71"/>
        <v>0</v>
      </c>
      <c r="O1503" s="59" t="e">
        <f>VLOOKUP(jur[[#This Row],[hwycov_id]],check!$A$2:$P$26,16,FALSE)</f>
        <v>#N/A</v>
      </c>
      <c r="P1503" s="59">
        <v>1512</v>
      </c>
    </row>
    <row r="1504" spans="1:16">
      <c r="A1504" s="59">
        <v>517</v>
      </c>
      <c r="B1504" s="59">
        <v>1</v>
      </c>
      <c r="C1504" s="59">
        <v>2</v>
      </c>
      <c r="D1504" s="59">
        <v>1</v>
      </c>
      <c r="E1504" s="59" t="s">
        <v>77</v>
      </c>
      <c r="F1504" s="59">
        <v>1</v>
      </c>
      <c r="G1504" s="59">
        <v>2</v>
      </c>
      <c r="H1504" s="59">
        <v>3</v>
      </c>
      <c r="I1504" s="59">
        <v>14</v>
      </c>
      <c r="J1504" s="59">
        <v>25476</v>
      </c>
      <c r="K1504" s="78">
        <f>VLOOKUP(jur[[#This Row],[hwycov_id]],cnf[],10,FALSE)</f>
        <v>25476</v>
      </c>
      <c r="L1504" s="229">
        <f t="shared" si="69"/>
        <v>0</v>
      </c>
      <c r="M1504" s="228">
        <f t="shared" si="70"/>
        <v>0</v>
      </c>
      <c r="N1504" s="228">
        <f t="shared" si="71"/>
        <v>0</v>
      </c>
      <c r="O1504" s="59" t="e">
        <f>VLOOKUP(jur[[#This Row],[hwycov_id]],check!$A$2:$P$26,16,FALSE)</f>
        <v>#N/A</v>
      </c>
      <c r="P1504" s="59">
        <v>1513</v>
      </c>
    </row>
    <row r="1505" spans="1:16">
      <c r="A1505" s="59">
        <v>4496</v>
      </c>
      <c r="B1505" s="59">
        <v>3</v>
      </c>
      <c r="C1505" s="59">
        <v>1</v>
      </c>
      <c r="D1505" s="59">
        <v>2</v>
      </c>
      <c r="E1505" s="59" t="s">
        <v>79</v>
      </c>
      <c r="F1505" s="59">
        <v>3</v>
      </c>
      <c r="G1505" s="59">
        <v>2</v>
      </c>
      <c r="H1505" s="59">
        <v>3</v>
      </c>
      <c r="I1505" s="59">
        <v>14</v>
      </c>
      <c r="J1505" s="59">
        <v>25555</v>
      </c>
      <c r="K1505" s="78">
        <f>VLOOKUP(jur[[#This Row],[hwycov_id]],cnf[],10,FALSE)</f>
        <v>25555</v>
      </c>
      <c r="L1505" s="229">
        <f t="shared" si="69"/>
        <v>0</v>
      </c>
      <c r="M1505" s="228">
        <f t="shared" si="70"/>
        <v>0</v>
      </c>
      <c r="N1505" s="228">
        <f t="shared" si="71"/>
        <v>0</v>
      </c>
      <c r="O1505" s="59" t="e">
        <f>VLOOKUP(jur[[#This Row],[hwycov_id]],check!$A$2:$P$26,16,FALSE)</f>
        <v>#N/A</v>
      </c>
      <c r="P1505" s="59">
        <v>1514</v>
      </c>
    </row>
    <row r="1506" spans="1:16">
      <c r="A1506" s="59">
        <v>468</v>
      </c>
      <c r="B1506" s="59">
        <v>1</v>
      </c>
      <c r="C1506" s="59">
        <v>2</v>
      </c>
      <c r="D1506" s="59">
        <v>1</v>
      </c>
      <c r="E1506" s="59" t="s">
        <v>77</v>
      </c>
      <c r="F1506" s="59">
        <v>1</v>
      </c>
      <c r="G1506" s="59">
        <v>2</v>
      </c>
      <c r="H1506" s="59">
        <v>3</v>
      </c>
      <c r="I1506" s="59">
        <v>14</v>
      </c>
      <c r="J1506" s="59">
        <v>25570</v>
      </c>
      <c r="K1506" s="78">
        <f>VLOOKUP(jur[[#This Row],[hwycov_id]],cnf[],10,FALSE)</f>
        <v>25570</v>
      </c>
      <c r="L1506" s="229">
        <f t="shared" si="69"/>
        <v>0</v>
      </c>
      <c r="M1506" s="228">
        <f t="shared" si="70"/>
        <v>0</v>
      </c>
      <c r="N1506" s="228">
        <f t="shared" si="71"/>
        <v>0</v>
      </c>
      <c r="O1506" s="59" t="e">
        <f>VLOOKUP(jur[[#This Row],[hwycov_id]],check!$A$2:$P$26,16,FALSE)</f>
        <v>#N/A</v>
      </c>
      <c r="P1506" s="59">
        <v>1515</v>
      </c>
    </row>
    <row r="1507" spans="1:16">
      <c r="A1507" s="59">
        <v>16589</v>
      </c>
      <c r="B1507" s="59">
        <v>3</v>
      </c>
      <c r="C1507" s="59">
        <v>1</v>
      </c>
      <c r="D1507" s="59">
        <v>1</v>
      </c>
      <c r="E1507" s="59" t="s">
        <v>79</v>
      </c>
      <c r="F1507" s="59">
        <v>3</v>
      </c>
      <c r="G1507" s="59">
        <v>2</v>
      </c>
      <c r="H1507" s="59">
        <v>1</v>
      </c>
      <c r="I1507" s="59">
        <v>14</v>
      </c>
      <c r="J1507" s="59">
        <v>25715</v>
      </c>
      <c r="K1507" s="78">
        <f>VLOOKUP(jur[[#This Row],[hwycov_id]],cnf[],10,FALSE)</f>
        <v>25715</v>
      </c>
      <c r="L1507" s="229">
        <f t="shared" si="69"/>
        <v>0</v>
      </c>
      <c r="M1507" s="228">
        <f t="shared" si="70"/>
        <v>0</v>
      </c>
      <c r="N1507" s="228">
        <f t="shared" si="71"/>
        <v>0</v>
      </c>
      <c r="O1507" s="59" t="e">
        <f>VLOOKUP(jur[[#This Row],[hwycov_id]],check!$A$2:$P$26,16,FALSE)</f>
        <v>#N/A</v>
      </c>
      <c r="P1507" s="59">
        <v>1516</v>
      </c>
    </row>
    <row r="1508" spans="1:16">
      <c r="A1508" s="59">
        <v>320</v>
      </c>
      <c r="B1508" s="59">
        <v>3</v>
      </c>
      <c r="C1508" s="59">
        <v>1</v>
      </c>
      <c r="D1508" s="59">
        <v>1</v>
      </c>
      <c r="E1508" s="59" t="s">
        <v>79</v>
      </c>
      <c r="F1508" s="59">
        <v>3</v>
      </c>
      <c r="G1508" s="59">
        <v>2</v>
      </c>
      <c r="H1508" s="59">
        <v>1</v>
      </c>
      <c r="I1508" s="59">
        <v>14</v>
      </c>
      <c r="J1508" s="59">
        <v>25749</v>
      </c>
      <c r="K1508" s="78">
        <f>VLOOKUP(jur[[#This Row],[hwycov_id]],cnf[],10,FALSE)</f>
        <v>25749</v>
      </c>
      <c r="L1508" s="229">
        <f t="shared" si="69"/>
        <v>0</v>
      </c>
      <c r="M1508" s="228">
        <f t="shared" si="70"/>
        <v>0</v>
      </c>
      <c r="N1508" s="228">
        <f t="shared" si="71"/>
        <v>0</v>
      </c>
      <c r="O1508" s="59" t="e">
        <f>VLOOKUP(jur[[#This Row],[hwycov_id]],check!$A$2:$P$26,16,FALSE)</f>
        <v>#N/A</v>
      </c>
      <c r="P1508" s="59">
        <v>1517</v>
      </c>
    </row>
    <row r="1509" spans="1:16">
      <c r="A1509" s="59">
        <v>6783</v>
      </c>
      <c r="B1509" s="59">
        <v>3</v>
      </c>
      <c r="C1509" s="59">
        <v>1</v>
      </c>
      <c r="D1509" s="59">
        <v>2</v>
      </c>
      <c r="E1509" s="59" t="s">
        <v>79</v>
      </c>
      <c r="F1509" s="59">
        <v>3</v>
      </c>
      <c r="G1509" s="59">
        <v>2</v>
      </c>
      <c r="H1509" s="59">
        <v>2</v>
      </c>
      <c r="I1509" s="59">
        <v>14</v>
      </c>
      <c r="J1509" s="59">
        <v>25773</v>
      </c>
      <c r="K1509" s="78">
        <f>VLOOKUP(jur[[#This Row],[hwycov_id]],cnf[],10,FALSE)</f>
        <v>25773</v>
      </c>
      <c r="L1509" s="229">
        <f t="shared" si="69"/>
        <v>0</v>
      </c>
      <c r="M1509" s="228">
        <f t="shared" si="70"/>
        <v>0</v>
      </c>
      <c r="N1509" s="228">
        <f t="shared" si="71"/>
        <v>0</v>
      </c>
      <c r="O1509" s="59" t="e">
        <f>VLOOKUP(jur[[#This Row],[hwycov_id]],check!$A$2:$P$26,16,FALSE)</f>
        <v>#N/A</v>
      </c>
      <c r="P1509" s="59">
        <v>1518</v>
      </c>
    </row>
    <row r="1510" spans="1:16">
      <c r="A1510" s="59">
        <v>11610</v>
      </c>
      <c r="B1510" s="59">
        <v>3</v>
      </c>
      <c r="C1510" s="59">
        <v>1</v>
      </c>
      <c r="D1510" s="59">
        <v>2</v>
      </c>
      <c r="E1510" s="59" t="s">
        <v>79</v>
      </c>
      <c r="F1510" s="59">
        <v>3</v>
      </c>
      <c r="G1510" s="59">
        <v>2</v>
      </c>
      <c r="H1510" s="59">
        <v>3</v>
      </c>
      <c r="I1510" s="59">
        <v>14</v>
      </c>
      <c r="J1510" s="59">
        <v>26061</v>
      </c>
      <c r="K1510" s="78">
        <f>VLOOKUP(jur[[#This Row],[hwycov_id]],cnf[],10,FALSE)</f>
        <v>26061</v>
      </c>
      <c r="L1510" s="229">
        <f t="shared" si="69"/>
        <v>0</v>
      </c>
      <c r="M1510" s="228">
        <f t="shared" si="70"/>
        <v>0</v>
      </c>
      <c r="N1510" s="228">
        <f t="shared" si="71"/>
        <v>0</v>
      </c>
      <c r="O1510" s="59" t="e">
        <f>VLOOKUP(jur[[#This Row],[hwycov_id]],check!$A$2:$P$26,16,FALSE)</f>
        <v>#N/A</v>
      </c>
      <c r="P1510" s="59">
        <v>1519</v>
      </c>
    </row>
    <row r="1511" spans="1:16">
      <c r="A1511" s="59">
        <v>10980</v>
      </c>
      <c r="B1511" s="59">
        <v>8</v>
      </c>
      <c r="C1511" s="59">
        <v>1</v>
      </c>
      <c r="D1511" s="59">
        <v>1</v>
      </c>
      <c r="E1511" s="59" t="s">
        <v>78</v>
      </c>
      <c r="F1511" s="59">
        <v>2</v>
      </c>
      <c r="G1511" s="59">
        <v>2</v>
      </c>
      <c r="H1511" s="59">
        <v>3</v>
      </c>
      <c r="I1511" s="59">
        <v>14</v>
      </c>
      <c r="J1511" s="59">
        <v>26078</v>
      </c>
      <c r="K1511" s="78">
        <f>VLOOKUP(jur[[#This Row],[hwycov_id]],cnf[],10,FALSE)</f>
        <v>26078</v>
      </c>
      <c r="L1511" s="229">
        <f t="shared" si="69"/>
        <v>0</v>
      </c>
      <c r="M1511" s="228">
        <f t="shared" si="70"/>
        <v>0</v>
      </c>
      <c r="N1511" s="228">
        <f t="shared" si="71"/>
        <v>0</v>
      </c>
      <c r="O1511" s="59" t="e">
        <f>VLOOKUP(jur[[#This Row],[hwycov_id]],check!$A$2:$P$26,16,FALSE)</f>
        <v>#N/A</v>
      </c>
      <c r="P1511" s="59">
        <v>1520</v>
      </c>
    </row>
    <row r="1512" spans="1:16">
      <c r="A1512" s="59">
        <v>27827</v>
      </c>
      <c r="B1512" s="59">
        <v>8</v>
      </c>
      <c r="C1512" s="59">
        <v>1</v>
      </c>
      <c r="D1512" s="59">
        <v>1</v>
      </c>
      <c r="E1512" s="59" t="s">
        <v>78</v>
      </c>
      <c r="F1512" s="59">
        <v>2</v>
      </c>
      <c r="G1512" s="59">
        <v>2</v>
      </c>
      <c r="H1512" s="59">
        <v>1</v>
      </c>
      <c r="I1512" s="59">
        <v>14</v>
      </c>
      <c r="J1512" s="59">
        <v>26229</v>
      </c>
      <c r="K1512" s="78">
        <f>VLOOKUP(jur[[#This Row],[hwycov_id]],cnf[],10,FALSE)</f>
        <v>26229</v>
      </c>
      <c r="L1512" s="229">
        <f t="shared" si="69"/>
        <v>0</v>
      </c>
      <c r="M1512" s="228">
        <f t="shared" si="70"/>
        <v>0</v>
      </c>
      <c r="N1512" s="228">
        <f t="shared" si="71"/>
        <v>0</v>
      </c>
      <c r="O1512" s="59" t="e">
        <f>VLOOKUP(jur[[#This Row],[hwycov_id]],check!$A$2:$P$26,16,FALSE)</f>
        <v>#N/A</v>
      </c>
      <c r="P1512" s="59">
        <v>1521</v>
      </c>
    </row>
    <row r="1513" spans="1:16">
      <c r="A1513" s="59">
        <v>10886</v>
      </c>
      <c r="B1513" s="59">
        <v>9</v>
      </c>
      <c r="C1513" s="59">
        <v>1</v>
      </c>
      <c r="D1513" s="59">
        <v>1</v>
      </c>
      <c r="E1513" s="59" t="s">
        <v>78</v>
      </c>
      <c r="F1513" s="59">
        <v>2</v>
      </c>
      <c r="G1513" s="59">
        <v>2</v>
      </c>
      <c r="H1513" s="59">
        <v>3</v>
      </c>
      <c r="I1513" s="59">
        <v>14</v>
      </c>
      <c r="J1513" s="59">
        <v>26349</v>
      </c>
      <c r="K1513" s="78">
        <f>VLOOKUP(jur[[#This Row],[hwycov_id]],cnf[],10,FALSE)</f>
        <v>26349</v>
      </c>
      <c r="L1513" s="229">
        <f t="shared" si="69"/>
        <v>0</v>
      </c>
      <c r="M1513" s="228">
        <f t="shared" si="70"/>
        <v>0</v>
      </c>
      <c r="N1513" s="228">
        <f t="shared" si="71"/>
        <v>0</v>
      </c>
      <c r="O1513" s="59" t="e">
        <f>VLOOKUP(jur[[#This Row],[hwycov_id]],check!$A$2:$P$26,16,FALSE)</f>
        <v>#N/A</v>
      </c>
      <c r="P1513" s="59">
        <v>1522</v>
      </c>
    </row>
    <row r="1514" spans="1:16">
      <c r="A1514" s="59">
        <v>19926</v>
      </c>
      <c r="B1514" s="59">
        <v>3</v>
      </c>
      <c r="C1514" s="59">
        <v>1</v>
      </c>
      <c r="D1514" s="59">
        <v>2</v>
      </c>
      <c r="E1514" s="59" t="s">
        <v>79</v>
      </c>
      <c r="F1514" s="59">
        <v>3</v>
      </c>
      <c r="G1514" s="59">
        <v>2</v>
      </c>
      <c r="H1514" s="59">
        <v>2</v>
      </c>
      <c r="I1514" s="59">
        <v>14</v>
      </c>
      <c r="J1514" s="59">
        <v>26356</v>
      </c>
      <c r="K1514" s="78">
        <f>VLOOKUP(jur[[#This Row],[hwycov_id]],cnf[],10,FALSE)</f>
        <v>26356</v>
      </c>
      <c r="L1514" s="229">
        <f t="shared" si="69"/>
        <v>0</v>
      </c>
      <c r="M1514" s="228">
        <f t="shared" si="70"/>
        <v>0</v>
      </c>
      <c r="N1514" s="228">
        <f t="shared" si="71"/>
        <v>0</v>
      </c>
      <c r="O1514" s="59" t="e">
        <f>VLOOKUP(jur[[#This Row],[hwycov_id]],check!$A$2:$P$26,16,FALSE)</f>
        <v>#N/A</v>
      </c>
      <c r="P1514" s="59">
        <v>1523</v>
      </c>
    </row>
    <row r="1515" spans="1:16">
      <c r="A1515" s="59">
        <v>1760</v>
      </c>
      <c r="B1515" s="59">
        <v>3</v>
      </c>
      <c r="C1515" s="59">
        <v>1</v>
      </c>
      <c r="D1515" s="59">
        <v>2</v>
      </c>
      <c r="E1515" s="59" t="s">
        <v>79</v>
      </c>
      <c r="F1515" s="59">
        <v>3</v>
      </c>
      <c r="G1515" s="59">
        <v>2</v>
      </c>
      <c r="H1515" s="59">
        <v>3</v>
      </c>
      <c r="I1515" s="59">
        <v>14</v>
      </c>
      <c r="J1515" s="59">
        <v>26376</v>
      </c>
      <c r="K1515" s="78">
        <f>VLOOKUP(jur[[#This Row],[hwycov_id]],cnf[],10,FALSE)</f>
        <v>26376</v>
      </c>
      <c r="L1515" s="229">
        <f t="shared" si="69"/>
        <v>0</v>
      </c>
      <c r="M1515" s="228">
        <f t="shared" si="70"/>
        <v>0</v>
      </c>
      <c r="N1515" s="228">
        <f t="shared" si="71"/>
        <v>0</v>
      </c>
      <c r="O1515" s="59" t="e">
        <f>VLOOKUP(jur[[#This Row],[hwycov_id]],check!$A$2:$P$26,16,FALSE)</f>
        <v>#N/A</v>
      </c>
      <c r="P1515" s="59">
        <v>1524</v>
      </c>
    </row>
    <row r="1516" spans="1:16">
      <c r="A1516" s="59">
        <v>520</v>
      </c>
      <c r="B1516" s="59">
        <v>1</v>
      </c>
      <c r="C1516" s="59">
        <v>2</v>
      </c>
      <c r="D1516" s="59">
        <v>1</v>
      </c>
      <c r="E1516" s="59" t="s">
        <v>77</v>
      </c>
      <c r="F1516" s="59">
        <v>1</v>
      </c>
      <c r="G1516" s="59">
        <v>2</v>
      </c>
      <c r="H1516" s="59">
        <v>3</v>
      </c>
      <c r="I1516" s="59">
        <v>14</v>
      </c>
      <c r="J1516" s="59">
        <v>26417</v>
      </c>
      <c r="K1516" s="78">
        <f>VLOOKUP(jur[[#This Row],[hwycov_id]],cnf[],10,FALSE)</f>
        <v>26417</v>
      </c>
      <c r="L1516" s="229">
        <f t="shared" si="69"/>
        <v>0</v>
      </c>
      <c r="M1516" s="228">
        <f t="shared" si="70"/>
        <v>0</v>
      </c>
      <c r="N1516" s="228">
        <f t="shared" si="71"/>
        <v>0</v>
      </c>
      <c r="O1516" s="59" t="e">
        <f>VLOOKUP(jur[[#This Row],[hwycov_id]],check!$A$2:$P$26,16,FALSE)</f>
        <v>#N/A</v>
      </c>
      <c r="P1516" s="59">
        <v>1525</v>
      </c>
    </row>
    <row r="1517" spans="1:16">
      <c r="A1517" s="59">
        <v>469</v>
      </c>
      <c r="B1517" s="59">
        <v>1</v>
      </c>
      <c r="C1517" s="59">
        <v>2</v>
      </c>
      <c r="D1517" s="59">
        <v>1</v>
      </c>
      <c r="E1517" s="59" t="s">
        <v>77</v>
      </c>
      <c r="F1517" s="59">
        <v>1</v>
      </c>
      <c r="G1517" s="59">
        <v>2</v>
      </c>
      <c r="H1517" s="59">
        <v>3</v>
      </c>
      <c r="I1517" s="59">
        <v>14</v>
      </c>
      <c r="J1517" s="59">
        <v>26535</v>
      </c>
      <c r="K1517" s="78">
        <f>VLOOKUP(jur[[#This Row],[hwycov_id]],cnf[],10,FALSE)</f>
        <v>26535</v>
      </c>
      <c r="L1517" s="229">
        <f t="shared" si="69"/>
        <v>0</v>
      </c>
      <c r="M1517" s="228">
        <f t="shared" si="70"/>
        <v>0</v>
      </c>
      <c r="N1517" s="228">
        <f t="shared" si="71"/>
        <v>0</v>
      </c>
      <c r="O1517" s="59" t="e">
        <f>VLOOKUP(jur[[#This Row],[hwycov_id]],check!$A$2:$P$26,16,FALSE)</f>
        <v>#N/A</v>
      </c>
      <c r="P1517" s="59">
        <v>1526</v>
      </c>
    </row>
    <row r="1518" spans="1:16">
      <c r="A1518" s="59">
        <v>20332</v>
      </c>
      <c r="B1518" s="59">
        <v>3</v>
      </c>
      <c r="C1518" s="59">
        <v>1</v>
      </c>
      <c r="D1518" s="59">
        <v>2</v>
      </c>
      <c r="E1518" s="59" t="s">
        <v>79</v>
      </c>
      <c r="F1518" s="59">
        <v>3</v>
      </c>
      <c r="G1518" s="59">
        <v>2</v>
      </c>
      <c r="H1518" s="59">
        <v>2</v>
      </c>
      <c r="I1518" s="59">
        <v>14</v>
      </c>
      <c r="J1518" s="59">
        <v>26595</v>
      </c>
      <c r="K1518" s="78">
        <f>VLOOKUP(jur[[#This Row],[hwycov_id]],cnf[],10,FALSE)</f>
        <v>26595</v>
      </c>
      <c r="L1518" s="229">
        <f t="shared" si="69"/>
        <v>0</v>
      </c>
      <c r="M1518" s="228">
        <f t="shared" si="70"/>
        <v>0</v>
      </c>
      <c r="N1518" s="228">
        <f t="shared" si="71"/>
        <v>0</v>
      </c>
      <c r="O1518" s="59" t="e">
        <f>VLOOKUP(jur[[#This Row],[hwycov_id]],check!$A$2:$P$26,16,FALSE)</f>
        <v>#N/A</v>
      </c>
      <c r="P1518" s="59">
        <v>1527</v>
      </c>
    </row>
    <row r="1519" spans="1:16">
      <c r="A1519" s="59">
        <v>470</v>
      </c>
      <c r="B1519" s="59">
        <v>1</v>
      </c>
      <c r="C1519" s="59">
        <v>2</v>
      </c>
      <c r="D1519" s="59">
        <v>1</v>
      </c>
      <c r="E1519" s="59" t="s">
        <v>77</v>
      </c>
      <c r="F1519" s="59">
        <v>1</v>
      </c>
      <c r="G1519" s="59">
        <v>2</v>
      </c>
      <c r="H1519" s="59">
        <v>3</v>
      </c>
      <c r="I1519" s="59">
        <v>14</v>
      </c>
      <c r="J1519" s="59">
        <v>26764</v>
      </c>
      <c r="K1519" s="78">
        <f>VLOOKUP(jur[[#This Row],[hwycov_id]],cnf[],10,FALSE)</f>
        <v>26764</v>
      </c>
      <c r="L1519" s="229">
        <f t="shared" si="69"/>
        <v>0</v>
      </c>
      <c r="M1519" s="228">
        <f t="shared" si="70"/>
        <v>0</v>
      </c>
      <c r="N1519" s="228">
        <f t="shared" si="71"/>
        <v>0</v>
      </c>
      <c r="O1519" s="59" t="e">
        <f>VLOOKUP(jur[[#This Row],[hwycov_id]],check!$A$2:$P$26,16,FALSE)</f>
        <v>#N/A</v>
      </c>
      <c r="P1519" s="59">
        <v>1528</v>
      </c>
    </row>
    <row r="1520" spans="1:16">
      <c r="A1520" s="59">
        <v>23128</v>
      </c>
      <c r="B1520" s="59">
        <v>1</v>
      </c>
      <c r="C1520" s="59">
        <v>2</v>
      </c>
      <c r="D1520" s="59">
        <v>1</v>
      </c>
      <c r="E1520" s="59" t="s">
        <v>77</v>
      </c>
      <c r="F1520" s="59">
        <v>1</v>
      </c>
      <c r="G1520" s="59">
        <v>2</v>
      </c>
      <c r="H1520" s="59">
        <v>3</v>
      </c>
      <c r="I1520" s="59">
        <v>14</v>
      </c>
      <c r="J1520" s="59">
        <v>26786</v>
      </c>
      <c r="K1520" s="78">
        <f>VLOOKUP(jur[[#This Row],[hwycov_id]],cnf[],10,FALSE)</f>
        <v>26786</v>
      </c>
      <c r="L1520" s="229">
        <f t="shared" si="69"/>
        <v>0</v>
      </c>
      <c r="M1520" s="228">
        <f t="shared" si="70"/>
        <v>0</v>
      </c>
      <c r="N1520" s="228">
        <f t="shared" si="71"/>
        <v>0</v>
      </c>
      <c r="O1520" s="59" t="e">
        <f>VLOOKUP(jur[[#This Row],[hwycov_id]],check!$A$2:$P$26,16,FALSE)</f>
        <v>#N/A</v>
      </c>
      <c r="P1520" s="59">
        <v>1529</v>
      </c>
    </row>
    <row r="1521" spans="1:16">
      <c r="A1521" s="59">
        <v>4251</v>
      </c>
      <c r="B1521" s="59">
        <v>2</v>
      </c>
      <c r="C1521" s="59">
        <v>1</v>
      </c>
      <c r="D1521" s="59">
        <v>2</v>
      </c>
      <c r="E1521" s="59" t="s">
        <v>79</v>
      </c>
      <c r="F1521" s="59">
        <v>3</v>
      </c>
      <c r="G1521" s="59">
        <v>2</v>
      </c>
      <c r="H1521" s="59">
        <v>3</v>
      </c>
      <c r="I1521" s="59">
        <v>14</v>
      </c>
      <c r="J1521" s="59">
        <v>26792</v>
      </c>
      <c r="K1521" s="78">
        <f>VLOOKUP(jur[[#This Row],[hwycov_id]],cnf[],10,FALSE)</f>
        <v>26792</v>
      </c>
      <c r="L1521" s="229">
        <f t="shared" si="69"/>
        <v>0</v>
      </c>
      <c r="M1521" s="228">
        <f t="shared" si="70"/>
        <v>0</v>
      </c>
      <c r="N1521" s="228">
        <f t="shared" si="71"/>
        <v>0</v>
      </c>
      <c r="O1521" s="59" t="e">
        <f>VLOOKUP(jur[[#This Row],[hwycov_id]],check!$A$2:$P$26,16,FALSE)</f>
        <v>#N/A</v>
      </c>
      <c r="P1521" s="59">
        <v>1530</v>
      </c>
    </row>
    <row r="1522" spans="1:16">
      <c r="A1522" s="59">
        <v>2999</v>
      </c>
      <c r="B1522" s="59">
        <v>3</v>
      </c>
      <c r="C1522" s="59">
        <v>1</v>
      </c>
      <c r="D1522" s="59">
        <v>2</v>
      </c>
      <c r="E1522" s="59" t="s">
        <v>79</v>
      </c>
      <c r="F1522" s="59">
        <v>3</v>
      </c>
      <c r="G1522" s="59">
        <v>2</v>
      </c>
      <c r="H1522" s="59">
        <v>3</v>
      </c>
      <c r="I1522" s="59">
        <v>14</v>
      </c>
      <c r="J1522" s="59">
        <v>26816</v>
      </c>
      <c r="K1522" s="78">
        <f>VLOOKUP(jur[[#This Row],[hwycov_id]],cnf[],10,FALSE)</f>
        <v>26816</v>
      </c>
      <c r="L1522" s="229">
        <f t="shared" si="69"/>
        <v>0</v>
      </c>
      <c r="M1522" s="228">
        <f t="shared" si="70"/>
        <v>0</v>
      </c>
      <c r="N1522" s="228">
        <f t="shared" si="71"/>
        <v>0</v>
      </c>
      <c r="O1522" s="59" t="e">
        <f>VLOOKUP(jur[[#This Row],[hwycov_id]],check!$A$2:$P$26,16,FALSE)</f>
        <v>#N/A</v>
      </c>
      <c r="P1522" s="59">
        <v>1531</v>
      </c>
    </row>
    <row r="1523" spans="1:16">
      <c r="A1523" s="59">
        <v>23044</v>
      </c>
      <c r="B1523" s="59">
        <v>1</v>
      </c>
      <c r="C1523" s="59">
        <v>2</v>
      </c>
      <c r="D1523" s="59">
        <v>1</v>
      </c>
      <c r="E1523" s="59" t="s">
        <v>77</v>
      </c>
      <c r="F1523" s="59">
        <v>1</v>
      </c>
      <c r="G1523" s="59">
        <v>2</v>
      </c>
      <c r="H1523" s="59">
        <v>3</v>
      </c>
      <c r="I1523" s="59">
        <v>14</v>
      </c>
      <c r="J1523" s="59">
        <v>26840</v>
      </c>
      <c r="K1523" s="78">
        <f>VLOOKUP(jur[[#This Row],[hwycov_id]],cnf[],10,FALSE)</f>
        <v>26840</v>
      </c>
      <c r="L1523" s="229">
        <f t="shared" si="69"/>
        <v>0</v>
      </c>
      <c r="M1523" s="228">
        <f t="shared" si="70"/>
        <v>0</v>
      </c>
      <c r="N1523" s="228">
        <f t="shared" si="71"/>
        <v>0</v>
      </c>
      <c r="O1523" s="59" t="e">
        <f>VLOOKUP(jur[[#This Row],[hwycov_id]],check!$A$2:$P$26,16,FALSE)</f>
        <v>#N/A</v>
      </c>
      <c r="P1523" s="59">
        <v>1532</v>
      </c>
    </row>
    <row r="1524" spans="1:16">
      <c r="A1524" s="59">
        <v>23053</v>
      </c>
      <c r="B1524" s="59">
        <v>1</v>
      </c>
      <c r="C1524" s="59">
        <v>2</v>
      </c>
      <c r="D1524" s="59">
        <v>1</v>
      </c>
      <c r="E1524" s="59" t="s">
        <v>77</v>
      </c>
      <c r="F1524" s="59">
        <v>1</v>
      </c>
      <c r="G1524" s="59">
        <v>2</v>
      </c>
      <c r="H1524" s="59">
        <v>3</v>
      </c>
      <c r="I1524" s="59">
        <v>14</v>
      </c>
      <c r="J1524" s="59">
        <v>26852</v>
      </c>
      <c r="K1524" s="78">
        <f>VLOOKUP(jur[[#This Row],[hwycov_id]],cnf[],10,FALSE)</f>
        <v>26852</v>
      </c>
      <c r="L1524" s="229">
        <f t="shared" si="69"/>
        <v>0</v>
      </c>
      <c r="M1524" s="228">
        <f t="shared" si="70"/>
        <v>0</v>
      </c>
      <c r="N1524" s="228">
        <f t="shared" si="71"/>
        <v>0</v>
      </c>
      <c r="O1524" s="59" t="e">
        <f>VLOOKUP(jur[[#This Row],[hwycov_id]],check!$A$2:$P$26,16,FALSE)</f>
        <v>#N/A</v>
      </c>
      <c r="P1524" s="59">
        <v>1533</v>
      </c>
    </row>
    <row r="1525" spans="1:16">
      <c r="A1525" s="59">
        <v>13670</v>
      </c>
      <c r="B1525" s="59">
        <v>3</v>
      </c>
      <c r="C1525" s="59">
        <v>1</v>
      </c>
      <c r="D1525" s="59">
        <v>2</v>
      </c>
      <c r="E1525" s="59" t="s">
        <v>79</v>
      </c>
      <c r="F1525" s="59">
        <v>3</v>
      </c>
      <c r="G1525" s="59">
        <v>2</v>
      </c>
      <c r="H1525" s="59">
        <v>3</v>
      </c>
      <c r="I1525" s="59">
        <v>14</v>
      </c>
      <c r="J1525" s="59">
        <v>26985</v>
      </c>
      <c r="K1525" s="78">
        <f>VLOOKUP(jur[[#This Row],[hwycov_id]],cnf[],10,FALSE)</f>
        <v>26985</v>
      </c>
      <c r="L1525" s="229">
        <f t="shared" si="69"/>
        <v>0</v>
      </c>
      <c r="M1525" s="228">
        <f t="shared" si="70"/>
        <v>0</v>
      </c>
      <c r="N1525" s="228">
        <f t="shared" si="71"/>
        <v>0</v>
      </c>
      <c r="O1525" s="59" t="e">
        <f>VLOOKUP(jur[[#This Row],[hwycov_id]],check!$A$2:$P$26,16,FALSE)</f>
        <v>#N/A</v>
      </c>
      <c r="P1525" s="59">
        <v>1534</v>
      </c>
    </row>
    <row r="1526" spans="1:16">
      <c r="A1526" s="59">
        <v>10563</v>
      </c>
      <c r="B1526" s="59">
        <v>3</v>
      </c>
      <c r="C1526" s="59">
        <v>1</v>
      </c>
      <c r="D1526" s="59">
        <v>2</v>
      </c>
      <c r="E1526" s="59" t="s">
        <v>79</v>
      </c>
      <c r="F1526" s="59">
        <v>3</v>
      </c>
      <c r="G1526" s="59">
        <v>2</v>
      </c>
      <c r="H1526" s="59">
        <v>4</v>
      </c>
      <c r="I1526" s="59">
        <v>14</v>
      </c>
      <c r="J1526" s="59">
        <v>27005</v>
      </c>
      <c r="K1526" s="78">
        <f>VLOOKUP(jur[[#This Row],[hwycov_id]],cnf[],10,FALSE)</f>
        <v>27005</v>
      </c>
      <c r="L1526" s="229">
        <f t="shared" si="69"/>
        <v>0</v>
      </c>
      <c r="M1526" s="228">
        <f t="shared" si="70"/>
        <v>0</v>
      </c>
      <c r="N1526" s="228">
        <f t="shared" si="71"/>
        <v>0</v>
      </c>
      <c r="O1526" s="59" t="e">
        <f>VLOOKUP(jur[[#This Row],[hwycov_id]],check!$A$2:$P$26,16,FALSE)</f>
        <v>#N/A</v>
      </c>
      <c r="P1526" s="59">
        <v>1535</v>
      </c>
    </row>
    <row r="1527" spans="1:16">
      <c r="A1527" s="59">
        <v>4431</v>
      </c>
      <c r="B1527" s="59">
        <v>3</v>
      </c>
      <c r="C1527" s="59">
        <v>1</v>
      </c>
      <c r="D1527" s="59">
        <v>2</v>
      </c>
      <c r="E1527" s="59" t="s">
        <v>79</v>
      </c>
      <c r="F1527" s="59">
        <v>3</v>
      </c>
      <c r="G1527" s="59">
        <v>2</v>
      </c>
      <c r="H1527" s="59">
        <v>2</v>
      </c>
      <c r="I1527" s="59">
        <v>14</v>
      </c>
      <c r="J1527" s="59">
        <v>27156</v>
      </c>
      <c r="K1527" s="78">
        <f>VLOOKUP(jur[[#This Row],[hwycov_id]],cnf[],10,FALSE)</f>
        <v>27156</v>
      </c>
      <c r="L1527" s="229">
        <f t="shared" si="69"/>
        <v>0</v>
      </c>
      <c r="M1527" s="228">
        <f t="shared" si="70"/>
        <v>0</v>
      </c>
      <c r="N1527" s="228">
        <f t="shared" si="71"/>
        <v>0</v>
      </c>
      <c r="O1527" s="59" t="e">
        <f>VLOOKUP(jur[[#This Row],[hwycov_id]],check!$A$2:$P$26,16,FALSE)</f>
        <v>#N/A</v>
      </c>
      <c r="P1527" s="59">
        <v>1536</v>
      </c>
    </row>
    <row r="1528" spans="1:16">
      <c r="A1528" s="59">
        <v>14969</v>
      </c>
      <c r="B1528" s="59">
        <v>3</v>
      </c>
      <c r="C1528" s="59">
        <v>1</v>
      </c>
      <c r="D1528" s="59">
        <v>2</v>
      </c>
      <c r="E1528" s="59" t="s">
        <v>79</v>
      </c>
      <c r="F1528" s="59">
        <v>3</v>
      </c>
      <c r="G1528" s="59">
        <v>2</v>
      </c>
      <c r="H1528" s="59">
        <v>3</v>
      </c>
      <c r="I1528" s="59">
        <v>14</v>
      </c>
      <c r="J1528" s="59">
        <v>27449</v>
      </c>
      <c r="K1528" s="78">
        <f>VLOOKUP(jur[[#This Row],[hwycov_id]],cnf[],10,FALSE)</f>
        <v>27449</v>
      </c>
      <c r="L1528" s="229">
        <f t="shared" si="69"/>
        <v>0</v>
      </c>
      <c r="M1528" s="228">
        <f t="shared" si="70"/>
        <v>0</v>
      </c>
      <c r="N1528" s="228">
        <f t="shared" si="71"/>
        <v>0</v>
      </c>
      <c r="O1528" s="59" t="e">
        <f>VLOOKUP(jur[[#This Row],[hwycov_id]],check!$A$2:$P$26,16,FALSE)</f>
        <v>#N/A</v>
      </c>
      <c r="P1528" s="59">
        <v>1537</v>
      </c>
    </row>
    <row r="1529" spans="1:16">
      <c r="A1529" s="59">
        <v>461</v>
      </c>
      <c r="B1529" s="59">
        <v>1</v>
      </c>
      <c r="C1529" s="59">
        <v>2</v>
      </c>
      <c r="D1529" s="59">
        <v>1</v>
      </c>
      <c r="E1529" s="59" t="s">
        <v>77</v>
      </c>
      <c r="F1529" s="59">
        <v>1</v>
      </c>
      <c r="G1529" s="59">
        <v>2</v>
      </c>
      <c r="H1529" s="59">
        <v>3</v>
      </c>
      <c r="I1529" s="59">
        <v>14</v>
      </c>
      <c r="J1529" s="59">
        <v>27575</v>
      </c>
      <c r="K1529" s="78">
        <f>VLOOKUP(jur[[#This Row],[hwycov_id]],cnf[],10,FALSE)</f>
        <v>27575</v>
      </c>
      <c r="L1529" s="229">
        <f t="shared" si="69"/>
        <v>0</v>
      </c>
      <c r="M1529" s="228">
        <f t="shared" si="70"/>
        <v>0</v>
      </c>
      <c r="N1529" s="228">
        <f t="shared" si="71"/>
        <v>0</v>
      </c>
      <c r="O1529" s="59" t="e">
        <f>VLOOKUP(jur[[#This Row],[hwycov_id]],check!$A$2:$P$26,16,FALSE)</f>
        <v>#N/A</v>
      </c>
      <c r="P1529" s="59">
        <v>1538</v>
      </c>
    </row>
    <row r="1530" spans="1:16">
      <c r="A1530" s="59">
        <v>30711</v>
      </c>
      <c r="B1530" s="59">
        <v>3</v>
      </c>
      <c r="C1530" s="59">
        <v>1</v>
      </c>
      <c r="D1530" s="59">
        <v>2</v>
      </c>
      <c r="E1530" s="59" t="s">
        <v>79</v>
      </c>
      <c r="F1530" s="59">
        <v>3</v>
      </c>
      <c r="G1530" s="59">
        <v>2</v>
      </c>
      <c r="H1530" s="59">
        <v>3</v>
      </c>
      <c r="I1530" s="59">
        <v>14</v>
      </c>
      <c r="J1530" s="59">
        <v>27686</v>
      </c>
      <c r="K1530" s="78">
        <f>VLOOKUP(jur[[#This Row],[hwycov_id]],cnf[],10,FALSE)</f>
        <v>27686</v>
      </c>
      <c r="L1530" s="229">
        <f t="shared" si="69"/>
        <v>0</v>
      </c>
      <c r="M1530" s="228">
        <f t="shared" si="70"/>
        <v>0</v>
      </c>
      <c r="N1530" s="228">
        <f t="shared" si="71"/>
        <v>0</v>
      </c>
      <c r="O1530" s="59" t="e">
        <f>VLOOKUP(jur[[#This Row],[hwycov_id]],check!$A$2:$P$26,16,FALSE)</f>
        <v>#N/A</v>
      </c>
      <c r="P1530" s="59">
        <v>1539</v>
      </c>
    </row>
    <row r="1531" spans="1:16">
      <c r="A1531" s="59">
        <v>8011</v>
      </c>
      <c r="B1531" s="59">
        <v>3</v>
      </c>
      <c r="C1531" s="59">
        <v>1</v>
      </c>
      <c r="D1531" s="59">
        <v>2</v>
      </c>
      <c r="E1531" s="59" t="s">
        <v>79</v>
      </c>
      <c r="F1531" s="59">
        <v>3</v>
      </c>
      <c r="G1531" s="59">
        <v>2</v>
      </c>
      <c r="H1531" s="59">
        <v>3</v>
      </c>
      <c r="I1531" s="59">
        <v>14</v>
      </c>
      <c r="J1531" s="59">
        <v>27797</v>
      </c>
      <c r="K1531" s="78">
        <f>VLOOKUP(jur[[#This Row],[hwycov_id]],cnf[],10,FALSE)</f>
        <v>27797</v>
      </c>
      <c r="L1531" s="229">
        <f t="shared" si="69"/>
        <v>0</v>
      </c>
      <c r="M1531" s="228">
        <f t="shared" si="70"/>
        <v>0</v>
      </c>
      <c r="N1531" s="228">
        <f t="shared" si="71"/>
        <v>0</v>
      </c>
      <c r="O1531" s="59" t="e">
        <f>VLOOKUP(jur[[#This Row],[hwycov_id]],check!$A$2:$P$26,16,FALSE)</f>
        <v>#N/A</v>
      </c>
      <c r="P1531" s="59">
        <v>1541</v>
      </c>
    </row>
    <row r="1532" spans="1:16">
      <c r="A1532" s="59">
        <v>15863</v>
      </c>
      <c r="B1532" s="59">
        <v>1</v>
      </c>
      <c r="C1532" s="59">
        <v>1</v>
      </c>
      <c r="D1532" s="59">
        <v>1</v>
      </c>
      <c r="E1532" s="59" t="s">
        <v>78</v>
      </c>
      <c r="F1532" s="59">
        <v>1</v>
      </c>
      <c r="G1532" s="59">
        <v>2</v>
      </c>
      <c r="H1532" s="59">
        <v>2</v>
      </c>
      <c r="I1532" s="59">
        <v>14</v>
      </c>
      <c r="J1532" s="59">
        <v>28248</v>
      </c>
      <c r="K1532" s="78">
        <f>VLOOKUP(jur[[#This Row],[hwycov_id]],cnf[],10,FALSE)</f>
        <v>28248</v>
      </c>
      <c r="L1532" s="229">
        <f t="shared" si="69"/>
        <v>0</v>
      </c>
      <c r="M1532" s="228">
        <f t="shared" si="70"/>
        <v>0</v>
      </c>
      <c r="N1532" s="228">
        <f t="shared" si="71"/>
        <v>0</v>
      </c>
      <c r="O1532" s="59" t="e">
        <f>VLOOKUP(jur[[#This Row],[hwycov_id]],check!$A$2:$P$26,16,FALSE)</f>
        <v>#N/A</v>
      </c>
      <c r="P1532" s="59">
        <v>1542</v>
      </c>
    </row>
    <row r="1533" spans="1:16">
      <c r="A1533" s="59">
        <v>17622</v>
      </c>
      <c r="B1533" s="59">
        <v>3</v>
      </c>
      <c r="C1533" s="59">
        <v>1</v>
      </c>
      <c r="D1533" s="59">
        <v>2</v>
      </c>
      <c r="E1533" s="59" t="s">
        <v>79</v>
      </c>
      <c r="F1533" s="59">
        <v>3</v>
      </c>
      <c r="G1533" s="59">
        <v>2</v>
      </c>
      <c r="H1533" s="59">
        <v>2</v>
      </c>
      <c r="I1533" s="59">
        <v>14</v>
      </c>
      <c r="J1533" s="59">
        <v>28516</v>
      </c>
      <c r="K1533" s="78">
        <f>VLOOKUP(jur[[#This Row],[hwycov_id]],cnf[],10,FALSE)</f>
        <v>28516</v>
      </c>
      <c r="L1533" s="229">
        <f t="shared" si="69"/>
        <v>0</v>
      </c>
      <c r="M1533" s="228">
        <f t="shared" si="70"/>
        <v>0</v>
      </c>
      <c r="N1533" s="228">
        <f t="shared" si="71"/>
        <v>0</v>
      </c>
      <c r="O1533" s="59" t="e">
        <f>VLOOKUP(jur[[#This Row],[hwycov_id]],check!$A$2:$P$26,16,FALSE)</f>
        <v>#N/A</v>
      </c>
      <c r="P1533" s="59">
        <v>1543</v>
      </c>
    </row>
    <row r="1534" spans="1:16">
      <c r="A1534" s="59">
        <v>8991</v>
      </c>
      <c r="B1534" s="59">
        <v>2</v>
      </c>
      <c r="C1534" s="59">
        <v>1</v>
      </c>
      <c r="D1534" s="59">
        <v>2</v>
      </c>
      <c r="E1534" s="59" t="s">
        <v>79</v>
      </c>
      <c r="F1534" s="59">
        <v>3</v>
      </c>
      <c r="G1534" s="59">
        <v>2</v>
      </c>
      <c r="H1534" s="59">
        <v>3</v>
      </c>
      <c r="I1534" s="59">
        <v>14</v>
      </c>
      <c r="J1534" s="59">
        <v>28594</v>
      </c>
      <c r="K1534" s="78">
        <f>VLOOKUP(jur[[#This Row],[hwycov_id]],cnf[],10,FALSE)</f>
        <v>28594</v>
      </c>
      <c r="L1534" s="229">
        <f t="shared" si="69"/>
        <v>0</v>
      </c>
      <c r="M1534" s="228">
        <f t="shared" si="70"/>
        <v>0</v>
      </c>
      <c r="N1534" s="228">
        <f t="shared" si="71"/>
        <v>0</v>
      </c>
      <c r="O1534" s="59" t="e">
        <f>VLOOKUP(jur[[#This Row],[hwycov_id]],check!$A$2:$P$26,16,FALSE)</f>
        <v>#N/A</v>
      </c>
      <c r="P1534" s="59">
        <v>1544</v>
      </c>
    </row>
    <row r="1535" spans="1:16">
      <c r="A1535" s="59">
        <v>10002</v>
      </c>
      <c r="B1535" s="59">
        <v>1</v>
      </c>
      <c r="C1535" s="59">
        <v>1</v>
      </c>
      <c r="D1535" s="59">
        <v>1</v>
      </c>
      <c r="E1535" s="59" t="s">
        <v>82</v>
      </c>
      <c r="F1535" s="59">
        <v>1</v>
      </c>
      <c r="G1535" s="59">
        <v>2</v>
      </c>
      <c r="H1535" s="59">
        <v>4</v>
      </c>
      <c r="I1535" s="59">
        <v>14</v>
      </c>
      <c r="J1535" s="59">
        <v>28666</v>
      </c>
      <c r="K1535" s="78">
        <f>VLOOKUP(jur[[#This Row],[hwycov_id]],cnf[],10,FALSE)</f>
        <v>28666</v>
      </c>
      <c r="L1535" s="229">
        <f t="shared" si="69"/>
        <v>0</v>
      </c>
      <c r="M1535" s="228">
        <f t="shared" si="70"/>
        <v>0</v>
      </c>
      <c r="N1535" s="228">
        <f t="shared" si="71"/>
        <v>0</v>
      </c>
      <c r="O1535" s="59" t="e">
        <f>VLOOKUP(jur[[#This Row],[hwycov_id]],check!$A$2:$P$26,16,FALSE)</f>
        <v>#N/A</v>
      </c>
      <c r="P1535" s="59">
        <v>1545</v>
      </c>
    </row>
    <row r="1536" spans="1:16">
      <c r="A1536" s="59">
        <v>12983</v>
      </c>
      <c r="B1536" s="59">
        <v>3</v>
      </c>
      <c r="C1536" s="59">
        <v>1</v>
      </c>
      <c r="D1536" s="59">
        <v>2</v>
      </c>
      <c r="E1536" s="59" t="s">
        <v>79</v>
      </c>
      <c r="F1536" s="59">
        <v>3</v>
      </c>
      <c r="G1536" s="59">
        <v>2</v>
      </c>
      <c r="H1536" s="59">
        <v>2</v>
      </c>
      <c r="I1536" s="59">
        <v>14</v>
      </c>
      <c r="J1536" s="59">
        <v>28866</v>
      </c>
      <c r="K1536" s="78">
        <f>VLOOKUP(jur[[#This Row],[hwycov_id]],cnf[],10,FALSE)</f>
        <v>28866</v>
      </c>
      <c r="L1536" s="229">
        <f t="shared" si="69"/>
        <v>0</v>
      </c>
      <c r="M1536" s="228">
        <f t="shared" si="70"/>
        <v>0</v>
      </c>
      <c r="N1536" s="228">
        <f t="shared" si="71"/>
        <v>0</v>
      </c>
      <c r="O1536" s="59" t="e">
        <f>VLOOKUP(jur[[#This Row],[hwycov_id]],check!$A$2:$P$26,16,FALSE)</f>
        <v>#N/A</v>
      </c>
      <c r="P1536" s="59">
        <v>1546</v>
      </c>
    </row>
    <row r="1537" spans="1:16">
      <c r="A1537" s="59">
        <v>27112</v>
      </c>
      <c r="B1537" s="59">
        <v>3</v>
      </c>
      <c r="C1537" s="59">
        <v>1</v>
      </c>
      <c r="D1537" s="59">
        <v>2</v>
      </c>
      <c r="E1537" s="59" t="s">
        <v>79</v>
      </c>
      <c r="F1537" s="59">
        <v>3</v>
      </c>
      <c r="G1537" s="59">
        <v>2</v>
      </c>
      <c r="H1537" s="59">
        <v>3</v>
      </c>
      <c r="I1537" s="59">
        <v>14</v>
      </c>
      <c r="J1537" s="59">
        <v>28872</v>
      </c>
      <c r="K1537" s="78">
        <f>VLOOKUP(jur[[#This Row],[hwycov_id]],cnf[],10,FALSE)</f>
        <v>28872</v>
      </c>
      <c r="L1537" s="229">
        <f t="shared" si="69"/>
        <v>0</v>
      </c>
      <c r="M1537" s="228">
        <f t="shared" si="70"/>
        <v>0</v>
      </c>
      <c r="N1537" s="228">
        <f t="shared" si="71"/>
        <v>0</v>
      </c>
      <c r="O1537" s="59" t="e">
        <f>VLOOKUP(jur[[#This Row],[hwycov_id]],check!$A$2:$P$26,16,FALSE)</f>
        <v>#N/A</v>
      </c>
      <c r="P1537" s="59">
        <v>1547</v>
      </c>
    </row>
    <row r="1538" spans="1:16">
      <c r="A1538" s="59">
        <v>27720</v>
      </c>
      <c r="B1538" s="59">
        <v>1</v>
      </c>
      <c r="C1538" s="59">
        <v>1</v>
      </c>
      <c r="D1538" s="59">
        <v>1</v>
      </c>
      <c r="E1538" s="59" t="s">
        <v>82</v>
      </c>
      <c r="F1538" s="59">
        <v>1</v>
      </c>
      <c r="G1538" s="59">
        <v>2</v>
      </c>
      <c r="H1538" s="59">
        <v>4</v>
      </c>
      <c r="I1538" s="59">
        <v>14</v>
      </c>
      <c r="J1538" s="59">
        <v>29091</v>
      </c>
      <c r="K1538" s="78">
        <f>VLOOKUP(jur[[#This Row],[hwycov_id]],cnf[],10,FALSE)</f>
        <v>29091</v>
      </c>
      <c r="L1538" s="229">
        <f t="shared" ref="L1538:L1601" si="72">K1538/J1538-1</f>
        <v>0</v>
      </c>
      <c r="M1538" s="228">
        <f t="shared" ref="M1538:M1601" si="73">K1538-J1538</f>
        <v>0</v>
      </c>
      <c r="N1538" s="228">
        <f t="shared" ref="N1538:N1601" si="74">POWER(M1538,2)</f>
        <v>0</v>
      </c>
      <c r="O1538" s="59" t="e">
        <f>VLOOKUP(jur[[#This Row],[hwycov_id]],check!$A$2:$P$26,16,FALSE)</f>
        <v>#N/A</v>
      </c>
      <c r="P1538" s="59">
        <v>1548</v>
      </c>
    </row>
    <row r="1539" spans="1:16">
      <c r="A1539" s="59">
        <v>14804</v>
      </c>
      <c r="B1539" s="59">
        <v>2</v>
      </c>
      <c r="C1539" s="59">
        <v>1</v>
      </c>
      <c r="D1539" s="59">
        <v>2</v>
      </c>
      <c r="E1539" s="59" t="s">
        <v>79</v>
      </c>
      <c r="F1539" s="59">
        <v>3</v>
      </c>
      <c r="G1539" s="59">
        <v>2</v>
      </c>
      <c r="H1539" s="59">
        <v>3</v>
      </c>
      <c r="I1539" s="59">
        <v>14</v>
      </c>
      <c r="J1539" s="59">
        <v>29336</v>
      </c>
      <c r="K1539" s="78">
        <f>VLOOKUP(jur[[#This Row],[hwycov_id]],cnf[],10,FALSE)</f>
        <v>29336</v>
      </c>
      <c r="L1539" s="229">
        <f t="shared" si="72"/>
        <v>0</v>
      </c>
      <c r="M1539" s="228">
        <f t="shared" si="73"/>
        <v>0</v>
      </c>
      <c r="N1539" s="228">
        <f t="shared" si="74"/>
        <v>0</v>
      </c>
      <c r="O1539" s="59" t="e">
        <f>VLOOKUP(jur[[#This Row],[hwycov_id]],check!$A$2:$P$26,16,FALSE)</f>
        <v>#N/A</v>
      </c>
      <c r="P1539" s="59">
        <v>1549</v>
      </c>
    </row>
    <row r="1540" spans="1:16">
      <c r="A1540" s="59">
        <v>19518</v>
      </c>
      <c r="B1540" s="59">
        <v>3</v>
      </c>
      <c r="C1540" s="59">
        <v>1</v>
      </c>
      <c r="D1540" s="59">
        <v>2</v>
      </c>
      <c r="E1540" s="59" t="s">
        <v>79</v>
      </c>
      <c r="F1540" s="59">
        <v>3</v>
      </c>
      <c r="G1540" s="59">
        <v>2</v>
      </c>
      <c r="H1540" s="59">
        <v>4</v>
      </c>
      <c r="I1540" s="59">
        <v>14</v>
      </c>
      <c r="J1540" s="59">
        <v>29497</v>
      </c>
      <c r="K1540" s="78">
        <f>VLOOKUP(jur[[#This Row],[hwycov_id]],cnf[],10,FALSE)</f>
        <v>29497</v>
      </c>
      <c r="L1540" s="229">
        <f t="shared" si="72"/>
        <v>0</v>
      </c>
      <c r="M1540" s="228">
        <f t="shared" si="73"/>
        <v>0</v>
      </c>
      <c r="N1540" s="228">
        <f t="shared" si="74"/>
        <v>0</v>
      </c>
      <c r="O1540" s="59" t="e">
        <f>VLOOKUP(jur[[#This Row],[hwycov_id]],check!$A$2:$P$26,16,FALSE)</f>
        <v>#N/A</v>
      </c>
      <c r="P1540" s="59">
        <v>1550</v>
      </c>
    </row>
    <row r="1541" spans="1:16">
      <c r="A1541" s="59">
        <v>27884</v>
      </c>
      <c r="B1541" s="59">
        <v>1</v>
      </c>
      <c r="C1541" s="59">
        <v>1</v>
      </c>
      <c r="D1541" s="59">
        <v>1</v>
      </c>
      <c r="E1541" s="59" t="s">
        <v>78</v>
      </c>
      <c r="F1541" s="59">
        <v>1</v>
      </c>
      <c r="G1541" s="59">
        <v>2</v>
      </c>
      <c r="H1541" s="59">
        <v>4</v>
      </c>
      <c r="I1541" s="59">
        <v>14</v>
      </c>
      <c r="J1541" s="59">
        <v>29573</v>
      </c>
      <c r="K1541" s="78">
        <f>VLOOKUP(jur[[#This Row],[hwycov_id]],cnf[],10,FALSE)</f>
        <v>29573</v>
      </c>
      <c r="L1541" s="229">
        <f t="shared" si="72"/>
        <v>0</v>
      </c>
      <c r="M1541" s="228">
        <f t="shared" si="73"/>
        <v>0</v>
      </c>
      <c r="N1541" s="228">
        <f t="shared" si="74"/>
        <v>0</v>
      </c>
      <c r="O1541" s="59" t="e">
        <f>VLOOKUP(jur[[#This Row],[hwycov_id]],check!$A$2:$P$26,16,FALSE)</f>
        <v>#N/A</v>
      </c>
      <c r="P1541" s="59">
        <v>1551</v>
      </c>
    </row>
    <row r="1542" spans="1:16">
      <c r="A1542" s="59">
        <v>27855</v>
      </c>
      <c r="B1542" s="59">
        <v>1</v>
      </c>
      <c r="C1542" s="59">
        <v>1</v>
      </c>
      <c r="D1542" s="59">
        <v>1</v>
      </c>
      <c r="E1542" s="59" t="s">
        <v>82</v>
      </c>
      <c r="F1542" s="59">
        <v>1</v>
      </c>
      <c r="G1542" s="59">
        <v>2</v>
      </c>
      <c r="H1542" s="59">
        <v>4</v>
      </c>
      <c r="I1542" s="59">
        <v>14</v>
      </c>
      <c r="J1542" s="59">
        <v>29656</v>
      </c>
      <c r="K1542" s="78">
        <f>VLOOKUP(jur[[#This Row],[hwycov_id]],cnf[],10,FALSE)</f>
        <v>29656</v>
      </c>
      <c r="L1542" s="229">
        <f t="shared" si="72"/>
        <v>0</v>
      </c>
      <c r="M1542" s="228">
        <f t="shared" si="73"/>
        <v>0</v>
      </c>
      <c r="N1542" s="228">
        <f t="shared" si="74"/>
        <v>0</v>
      </c>
      <c r="O1542" s="59" t="e">
        <f>VLOOKUP(jur[[#This Row],[hwycov_id]],check!$A$2:$P$26,16,FALSE)</f>
        <v>#N/A</v>
      </c>
      <c r="P1542" s="59">
        <v>1552</v>
      </c>
    </row>
    <row r="1543" spans="1:16">
      <c r="A1543" s="59">
        <v>23142</v>
      </c>
      <c r="B1543" s="59">
        <v>1</v>
      </c>
      <c r="C1543" s="59">
        <v>2</v>
      </c>
      <c r="D1543" s="59">
        <v>1</v>
      </c>
      <c r="E1543" s="59" t="s">
        <v>77</v>
      </c>
      <c r="F1543" s="59">
        <v>1</v>
      </c>
      <c r="G1543" s="59">
        <v>2</v>
      </c>
      <c r="H1543" s="59">
        <v>3</v>
      </c>
      <c r="I1543" s="59">
        <v>14</v>
      </c>
      <c r="J1543" s="59">
        <v>29688</v>
      </c>
      <c r="K1543" s="78">
        <f>VLOOKUP(jur[[#This Row],[hwycov_id]],cnf[],10,FALSE)</f>
        <v>29688</v>
      </c>
      <c r="L1543" s="229">
        <f t="shared" si="72"/>
        <v>0</v>
      </c>
      <c r="M1543" s="228">
        <f t="shared" si="73"/>
        <v>0</v>
      </c>
      <c r="N1543" s="228">
        <f t="shared" si="74"/>
        <v>0</v>
      </c>
      <c r="O1543" s="59" t="e">
        <f>VLOOKUP(jur[[#This Row],[hwycov_id]],check!$A$2:$P$26,16,FALSE)</f>
        <v>#N/A</v>
      </c>
      <c r="P1543" s="59">
        <v>1553</v>
      </c>
    </row>
    <row r="1544" spans="1:16">
      <c r="A1544" s="59">
        <v>29172</v>
      </c>
      <c r="B1544" s="59">
        <v>1</v>
      </c>
      <c r="C1544" s="59">
        <v>1</v>
      </c>
      <c r="D1544" s="59">
        <v>1</v>
      </c>
      <c r="E1544" s="59" t="s">
        <v>78</v>
      </c>
      <c r="F1544" s="59">
        <v>1</v>
      </c>
      <c r="G1544" s="59">
        <v>2</v>
      </c>
      <c r="H1544" s="59">
        <v>3</v>
      </c>
      <c r="I1544" s="59">
        <v>14</v>
      </c>
      <c r="J1544" s="59">
        <v>29841</v>
      </c>
      <c r="K1544" s="78">
        <f>VLOOKUP(jur[[#This Row],[hwycov_id]],cnf[],10,FALSE)</f>
        <v>29841</v>
      </c>
      <c r="L1544" s="229">
        <f t="shared" si="72"/>
        <v>0</v>
      </c>
      <c r="M1544" s="228">
        <f t="shared" si="73"/>
        <v>0</v>
      </c>
      <c r="N1544" s="228">
        <f t="shared" si="74"/>
        <v>0</v>
      </c>
      <c r="O1544" s="59" t="e">
        <f>VLOOKUP(jur[[#This Row],[hwycov_id]],check!$A$2:$P$26,16,FALSE)</f>
        <v>#N/A</v>
      </c>
      <c r="P1544" s="59">
        <v>1554</v>
      </c>
    </row>
    <row r="1545" spans="1:16">
      <c r="A1545" s="59">
        <v>28904</v>
      </c>
      <c r="B1545" s="59">
        <v>1</v>
      </c>
      <c r="C1545" s="59">
        <v>1</v>
      </c>
      <c r="D1545" s="59">
        <v>1</v>
      </c>
      <c r="E1545" s="59" t="s">
        <v>78</v>
      </c>
      <c r="F1545" s="59">
        <v>1</v>
      </c>
      <c r="G1545" s="59">
        <v>2</v>
      </c>
      <c r="H1545" s="59">
        <v>3</v>
      </c>
      <c r="I1545" s="59">
        <v>14</v>
      </c>
      <c r="J1545" s="59">
        <v>29859</v>
      </c>
      <c r="K1545" s="78">
        <f>VLOOKUP(jur[[#This Row],[hwycov_id]],cnf[],10,FALSE)</f>
        <v>29859</v>
      </c>
      <c r="L1545" s="229">
        <f t="shared" si="72"/>
        <v>0</v>
      </c>
      <c r="M1545" s="228">
        <f t="shared" si="73"/>
        <v>0</v>
      </c>
      <c r="N1545" s="228">
        <f t="shared" si="74"/>
        <v>0</v>
      </c>
      <c r="O1545" s="59" t="e">
        <f>VLOOKUP(jur[[#This Row],[hwycov_id]],check!$A$2:$P$26,16,FALSE)</f>
        <v>#N/A</v>
      </c>
      <c r="P1545" s="59">
        <v>1555</v>
      </c>
    </row>
    <row r="1546" spans="1:16">
      <c r="A1546" s="59">
        <v>19904</v>
      </c>
      <c r="B1546" s="59">
        <v>2</v>
      </c>
      <c r="C1546" s="59">
        <v>1</v>
      </c>
      <c r="D1546" s="59">
        <v>2</v>
      </c>
      <c r="E1546" s="59" t="s">
        <v>79</v>
      </c>
      <c r="F1546" s="59">
        <v>3</v>
      </c>
      <c r="G1546" s="59">
        <v>2</v>
      </c>
      <c r="H1546" s="59">
        <v>2</v>
      </c>
      <c r="I1546" s="59">
        <v>14</v>
      </c>
      <c r="J1546" s="59">
        <v>29888</v>
      </c>
      <c r="K1546" s="78">
        <f>VLOOKUP(jur[[#This Row],[hwycov_id]],cnf[],10,FALSE)</f>
        <v>29888</v>
      </c>
      <c r="L1546" s="229">
        <f t="shared" si="72"/>
        <v>0</v>
      </c>
      <c r="M1546" s="228">
        <f t="shared" si="73"/>
        <v>0</v>
      </c>
      <c r="N1546" s="228">
        <f t="shared" si="74"/>
        <v>0</v>
      </c>
      <c r="O1546" s="59" t="e">
        <f>VLOOKUP(jur[[#This Row],[hwycov_id]],check!$A$2:$P$26,16,FALSE)</f>
        <v>#N/A</v>
      </c>
      <c r="P1546" s="59">
        <v>1556</v>
      </c>
    </row>
    <row r="1547" spans="1:16">
      <c r="A1547" s="59">
        <v>553</v>
      </c>
      <c r="B1547" s="59">
        <v>1</v>
      </c>
      <c r="C1547" s="59">
        <v>2</v>
      </c>
      <c r="D1547" s="59">
        <v>1</v>
      </c>
      <c r="E1547" s="59" t="s">
        <v>77</v>
      </c>
      <c r="F1547" s="59">
        <v>1</v>
      </c>
      <c r="G1547" s="59">
        <v>3</v>
      </c>
      <c r="H1547" s="59">
        <v>3</v>
      </c>
      <c r="I1547" s="59">
        <v>14</v>
      </c>
      <c r="J1547" s="59">
        <v>30202</v>
      </c>
      <c r="K1547" s="78">
        <f>VLOOKUP(jur[[#This Row],[hwycov_id]],cnf[],10,FALSE)</f>
        <v>30202</v>
      </c>
      <c r="L1547" s="229">
        <f t="shared" si="72"/>
        <v>0</v>
      </c>
      <c r="M1547" s="228">
        <f t="shared" si="73"/>
        <v>0</v>
      </c>
      <c r="N1547" s="228">
        <f t="shared" si="74"/>
        <v>0</v>
      </c>
      <c r="O1547" s="59" t="e">
        <f>VLOOKUP(jur[[#This Row],[hwycov_id]],check!$A$2:$P$26,16,FALSE)</f>
        <v>#N/A</v>
      </c>
      <c r="P1547" s="59">
        <v>1557</v>
      </c>
    </row>
    <row r="1548" spans="1:16">
      <c r="A1548" s="59">
        <v>686</v>
      </c>
      <c r="B1548" s="59">
        <v>1</v>
      </c>
      <c r="C1548" s="59">
        <v>1</v>
      </c>
      <c r="D1548" s="59">
        <v>1</v>
      </c>
      <c r="E1548" s="59" t="s">
        <v>82</v>
      </c>
      <c r="F1548" s="59">
        <v>1</v>
      </c>
      <c r="G1548" s="59">
        <v>3</v>
      </c>
      <c r="H1548" s="59">
        <v>4</v>
      </c>
      <c r="I1548" s="59">
        <v>14</v>
      </c>
      <c r="J1548" s="59">
        <v>30460</v>
      </c>
      <c r="K1548" s="78">
        <f>VLOOKUP(jur[[#This Row],[hwycov_id]],cnf[],10,FALSE)</f>
        <v>30460</v>
      </c>
      <c r="L1548" s="229">
        <f t="shared" si="72"/>
        <v>0</v>
      </c>
      <c r="M1548" s="228">
        <f t="shared" si="73"/>
        <v>0</v>
      </c>
      <c r="N1548" s="228">
        <f t="shared" si="74"/>
        <v>0</v>
      </c>
      <c r="O1548" s="59" t="e">
        <f>VLOOKUP(jur[[#This Row],[hwycov_id]],check!$A$2:$P$26,16,FALSE)</f>
        <v>#N/A</v>
      </c>
      <c r="P1548" s="59">
        <v>1558</v>
      </c>
    </row>
    <row r="1549" spans="1:16">
      <c r="A1549" s="59">
        <v>16778</v>
      </c>
      <c r="B1549" s="59">
        <v>3</v>
      </c>
      <c r="C1549" s="59">
        <v>1</v>
      </c>
      <c r="D1549" s="59">
        <v>2</v>
      </c>
      <c r="E1549" s="59" t="s">
        <v>79</v>
      </c>
      <c r="F1549" s="59">
        <v>3</v>
      </c>
      <c r="G1549" s="59">
        <v>3</v>
      </c>
      <c r="H1549" s="59">
        <v>2</v>
      </c>
      <c r="I1549" s="59">
        <v>14</v>
      </c>
      <c r="J1549" s="59">
        <v>30475</v>
      </c>
      <c r="K1549" s="78">
        <f>VLOOKUP(jur[[#This Row],[hwycov_id]],cnf[],10,FALSE)</f>
        <v>30475</v>
      </c>
      <c r="L1549" s="229">
        <f t="shared" si="72"/>
        <v>0</v>
      </c>
      <c r="M1549" s="228">
        <f t="shared" si="73"/>
        <v>0</v>
      </c>
      <c r="N1549" s="228">
        <f t="shared" si="74"/>
        <v>0</v>
      </c>
      <c r="O1549" s="59" t="e">
        <f>VLOOKUP(jur[[#This Row],[hwycov_id]],check!$A$2:$P$26,16,FALSE)</f>
        <v>#N/A</v>
      </c>
      <c r="P1549" s="59">
        <v>1559</v>
      </c>
    </row>
    <row r="1550" spans="1:16">
      <c r="A1550" s="59">
        <v>6488</v>
      </c>
      <c r="B1550" s="59">
        <v>3</v>
      </c>
      <c r="C1550" s="59">
        <v>1</v>
      </c>
      <c r="D1550" s="59">
        <v>2</v>
      </c>
      <c r="E1550" s="59" t="s">
        <v>79</v>
      </c>
      <c r="F1550" s="59">
        <v>3</v>
      </c>
      <c r="G1550" s="59">
        <v>3</v>
      </c>
      <c r="H1550" s="59">
        <v>3</v>
      </c>
      <c r="I1550" s="59">
        <v>14</v>
      </c>
      <c r="J1550" s="59">
        <v>30586</v>
      </c>
      <c r="K1550" s="78">
        <f>VLOOKUP(jur[[#This Row],[hwycov_id]],cnf[],10,FALSE)</f>
        <v>30586</v>
      </c>
      <c r="L1550" s="229">
        <f t="shared" si="72"/>
        <v>0</v>
      </c>
      <c r="M1550" s="228">
        <f t="shared" si="73"/>
        <v>0</v>
      </c>
      <c r="N1550" s="228">
        <f t="shared" si="74"/>
        <v>0</v>
      </c>
      <c r="O1550" s="59" t="e">
        <f>VLOOKUP(jur[[#This Row],[hwycov_id]],check!$A$2:$P$26,16,FALSE)</f>
        <v>#N/A</v>
      </c>
      <c r="P1550" s="59">
        <v>1560</v>
      </c>
    </row>
    <row r="1551" spans="1:16">
      <c r="A1551" s="59">
        <v>19924</v>
      </c>
      <c r="B1551" s="59">
        <v>3</v>
      </c>
      <c r="C1551" s="59">
        <v>1</v>
      </c>
      <c r="D1551" s="59">
        <v>2</v>
      </c>
      <c r="E1551" s="59" t="s">
        <v>79</v>
      </c>
      <c r="F1551" s="59">
        <v>3</v>
      </c>
      <c r="G1551" s="59">
        <v>3</v>
      </c>
      <c r="H1551" s="59">
        <v>2</v>
      </c>
      <c r="I1551" s="59">
        <v>14</v>
      </c>
      <c r="J1551" s="59">
        <v>30826</v>
      </c>
      <c r="K1551" s="78">
        <f>VLOOKUP(jur[[#This Row],[hwycov_id]],cnf[],10,FALSE)</f>
        <v>30826</v>
      </c>
      <c r="L1551" s="229">
        <f t="shared" si="72"/>
        <v>0</v>
      </c>
      <c r="M1551" s="228">
        <f t="shared" si="73"/>
        <v>0</v>
      </c>
      <c r="N1551" s="228">
        <f t="shared" si="74"/>
        <v>0</v>
      </c>
      <c r="O1551" s="59" t="e">
        <f>VLOOKUP(jur[[#This Row],[hwycov_id]],check!$A$2:$P$26,16,FALSE)</f>
        <v>#N/A</v>
      </c>
      <c r="P1551" s="59">
        <v>1561</v>
      </c>
    </row>
    <row r="1552" spans="1:16">
      <c r="A1552" s="59">
        <v>29758</v>
      </c>
      <c r="B1552" s="59">
        <v>9</v>
      </c>
      <c r="C1552" s="59">
        <v>1</v>
      </c>
      <c r="D1552" s="59">
        <v>1</v>
      </c>
      <c r="E1552" s="59" t="s">
        <v>78</v>
      </c>
      <c r="F1552" s="59">
        <v>2</v>
      </c>
      <c r="G1552" s="59">
        <v>3</v>
      </c>
      <c r="H1552" s="59">
        <v>2</v>
      </c>
      <c r="I1552" s="59">
        <v>14</v>
      </c>
      <c r="J1552" s="59">
        <v>31213</v>
      </c>
      <c r="K1552" s="78">
        <f>VLOOKUP(jur[[#This Row],[hwycov_id]],cnf[],10,FALSE)</f>
        <v>31213</v>
      </c>
      <c r="L1552" s="229">
        <f t="shared" si="72"/>
        <v>0</v>
      </c>
      <c r="M1552" s="228">
        <f t="shared" si="73"/>
        <v>0</v>
      </c>
      <c r="N1552" s="228">
        <f t="shared" si="74"/>
        <v>0</v>
      </c>
      <c r="O1552" s="59" t="e">
        <f>VLOOKUP(jur[[#This Row],[hwycov_id]],check!$A$2:$P$26,16,FALSE)</f>
        <v>#N/A</v>
      </c>
      <c r="P1552" s="59">
        <v>1562</v>
      </c>
    </row>
    <row r="1553" spans="1:16">
      <c r="A1553" s="59">
        <v>28780</v>
      </c>
      <c r="B1553" s="59">
        <v>8</v>
      </c>
      <c r="C1553" s="59">
        <v>1</v>
      </c>
      <c r="D1553" s="59">
        <v>1</v>
      </c>
      <c r="E1553" s="59" t="s">
        <v>78</v>
      </c>
      <c r="F1553" s="59">
        <v>2</v>
      </c>
      <c r="G1553" s="59">
        <v>3</v>
      </c>
      <c r="H1553" s="59">
        <v>3</v>
      </c>
      <c r="I1553" s="59">
        <v>14</v>
      </c>
      <c r="J1553" s="59">
        <v>31420</v>
      </c>
      <c r="K1553" s="78">
        <f>VLOOKUP(jur[[#This Row],[hwycov_id]],cnf[],10,FALSE)</f>
        <v>31420</v>
      </c>
      <c r="L1553" s="229">
        <f t="shared" si="72"/>
        <v>0</v>
      </c>
      <c r="M1553" s="228">
        <f t="shared" si="73"/>
        <v>0</v>
      </c>
      <c r="N1553" s="228">
        <f t="shared" si="74"/>
        <v>0</v>
      </c>
      <c r="O1553" s="59" t="e">
        <f>VLOOKUP(jur[[#This Row],[hwycov_id]],check!$A$2:$P$26,16,FALSE)</f>
        <v>#N/A</v>
      </c>
      <c r="P1553" s="59">
        <v>1563</v>
      </c>
    </row>
    <row r="1554" spans="1:16">
      <c r="A1554" s="59">
        <v>6997</v>
      </c>
      <c r="B1554" s="59">
        <v>2</v>
      </c>
      <c r="C1554" s="59">
        <v>1</v>
      </c>
      <c r="D1554" s="59">
        <v>2</v>
      </c>
      <c r="E1554" s="59" t="s">
        <v>79</v>
      </c>
      <c r="F1554" s="59">
        <v>3</v>
      </c>
      <c r="G1554" s="59">
        <v>3</v>
      </c>
      <c r="H1554" s="59">
        <v>3</v>
      </c>
      <c r="I1554" s="59">
        <v>14</v>
      </c>
      <c r="J1554" s="59">
        <v>31570</v>
      </c>
      <c r="K1554" s="78">
        <f>VLOOKUP(jur[[#This Row],[hwycov_id]],cnf[],10,FALSE)</f>
        <v>31570</v>
      </c>
      <c r="L1554" s="229">
        <f t="shared" si="72"/>
        <v>0</v>
      </c>
      <c r="M1554" s="228">
        <f t="shared" si="73"/>
        <v>0</v>
      </c>
      <c r="N1554" s="228">
        <f t="shared" si="74"/>
        <v>0</v>
      </c>
      <c r="O1554" s="59" t="e">
        <f>VLOOKUP(jur[[#This Row],[hwycov_id]],check!$A$2:$P$26,16,FALSE)</f>
        <v>#N/A</v>
      </c>
      <c r="P1554" s="59">
        <v>1564</v>
      </c>
    </row>
    <row r="1555" spans="1:16">
      <c r="A1555" s="59">
        <v>16359</v>
      </c>
      <c r="B1555" s="59">
        <v>1</v>
      </c>
      <c r="C1555" s="59">
        <v>1</v>
      </c>
      <c r="D1555" s="59">
        <v>1</v>
      </c>
      <c r="E1555" s="59" t="s">
        <v>78</v>
      </c>
      <c r="F1555" s="59">
        <v>1</v>
      </c>
      <c r="G1555" s="59">
        <v>3</v>
      </c>
      <c r="H1555" s="59">
        <v>3</v>
      </c>
      <c r="I1555" s="59">
        <v>14</v>
      </c>
      <c r="J1555" s="59">
        <v>31711</v>
      </c>
      <c r="K1555" s="78">
        <f>VLOOKUP(jur[[#This Row],[hwycov_id]],cnf[],10,FALSE)</f>
        <v>31711</v>
      </c>
      <c r="L1555" s="229">
        <f t="shared" si="72"/>
        <v>0</v>
      </c>
      <c r="M1555" s="228">
        <f t="shared" si="73"/>
        <v>0</v>
      </c>
      <c r="N1555" s="228">
        <f t="shared" si="74"/>
        <v>0</v>
      </c>
      <c r="O1555" s="59" t="e">
        <f>VLOOKUP(jur[[#This Row],[hwycov_id]],check!$A$2:$P$26,16,FALSE)</f>
        <v>#N/A</v>
      </c>
      <c r="P1555" s="59">
        <v>1565</v>
      </c>
    </row>
    <row r="1556" spans="1:16">
      <c r="A1556" s="59">
        <v>27856</v>
      </c>
      <c r="B1556" s="59">
        <v>1</v>
      </c>
      <c r="C1556" s="59">
        <v>1</v>
      </c>
      <c r="D1556" s="59">
        <v>1</v>
      </c>
      <c r="E1556" s="59" t="s">
        <v>82</v>
      </c>
      <c r="F1556" s="59">
        <v>1</v>
      </c>
      <c r="G1556" s="59">
        <v>3</v>
      </c>
      <c r="H1556" s="59">
        <v>4</v>
      </c>
      <c r="I1556" s="59">
        <v>14</v>
      </c>
      <c r="J1556" s="59">
        <v>32272</v>
      </c>
      <c r="K1556" s="78">
        <f>VLOOKUP(jur[[#This Row],[hwycov_id]],cnf[],10,FALSE)</f>
        <v>32272</v>
      </c>
      <c r="L1556" s="229">
        <f t="shared" si="72"/>
        <v>0</v>
      </c>
      <c r="M1556" s="228">
        <f t="shared" si="73"/>
        <v>0</v>
      </c>
      <c r="N1556" s="228">
        <f t="shared" si="74"/>
        <v>0</v>
      </c>
      <c r="O1556" s="59" t="e">
        <f>VLOOKUP(jur[[#This Row],[hwycov_id]],check!$A$2:$P$26,16,FALSE)</f>
        <v>#N/A</v>
      </c>
      <c r="P1556" s="59">
        <v>1566</v>
      </c>
    </row>
    <row r="1557" spans="1:16">
      <c r="A1557" s="59">
        <v>10034</v>
      </c>
      <c r="B1557" s="59">
        <v>3</v>
      </c>
      <c r="C1557" s="59">
        <v>1</v>
      </c>
      <c r="D1557" s="59">
        <v>2</v>
      </c>
      <c r="E1557" s="59" t="s">
        <v>79</v>
      </c>
      <c r="F1557" s="59">
        <v>3</v>
      </c>
      <c r="G1557" s="59">
        <v>3</v>
      </c>
      <c r="H1557" s="59">
        <v>3</v>
      </c>
      <c r="I1557" s="59">
        <v>14</v>
      </c>
      <c r="J1557" s="59">
        <v>32317</v>
      </c>
      <c r="K1557" s="78">
        <f>VLOOKUP(jur[[#This Row],[hwycov_id]],cnf[],10,FALSE)</f>
        <v>32317</v>
      </c>
      <c r="L1557" s="229">
        <f t="shared" si="72"/>
        <v>0</v>
      </c>
      <c r="M1557" s="228">
        <f t="shared" si="73"/>
        <v>0</v>
      </c>
      <c r="N1557" s="228">
        <f t="shared" si="74"/>
        <v>0</v>
      </c>
      <c r="O1557" s="59" t="e">
        <f>VLOOKUP(jur[[#This Row],[hwycov_id]],check!$A$2:$P$26,16,FALSE)</f>
        <v>#N/A</v>
      </c>
      <c r="P1557" s="59">
        <v>1567</v>
      </c>
    </row>
    <row r="1558" spans="1:16">
      <c r="A1558" s="59">
        <v>19917</v>
      </c>
      <c r="B1558" s="59">
        <v>3</v>
      </c>
      <c r="C1558" s="59">
        <v>1</v>
      </c>
      <c r="D1558" s="59">
        <v>2</v>
      </c>
      <c r="E1558" s="59" t="s">
        <v>79</v>
      </c>
      <c r="F1558" s="59">
        <v>3</v>
      </c>
      <c r="G1558" s="59">
        <v>3</v>
      </c>
      <c r="H1558" s="59">
        <v>2</v>
      </c>
      <c r="I1558" s="59">
        <v>14</v>
      </c>
      <c r="J1558" s="59">
        <v>32461</v>
      </c>
      <c r="K1558" s="78">
        <f>VLOOKUP(jur[[#This Row],[hwycov_id]],cnf[],10,FALSE)</f>
        <v>32461</v>
      </c>
      <c r="L1558" s="229">
        <f t="shared" si="72"/>
        <v>0</v>
      </c>
      <c r="M1558" s="228">
        <f t="shared" si="73"/>
        <v>0</v>
      </c>
      <c r="N1558" s="228">
        <f t="shared" si="74"/>
        <v>0</v>
      </c>
      <c r="O1558" s="59" t="e">
        <f>VLOOKUP(jur[[#This Row],[hwycov_id]],check!$A$2:$P$26,16,FALSE)</f>
        <v>#N/A</v>
      </c>
      <c r="P1558" s="59">
        <v>1568</v>
      </c>
    </row>
    <row r="1559" spans="1:16">
      <c r="A1559" s="59">
        <v>855</v>
      </c>
      <c r="B1559" s="59">
        <v>1</v>
      </c>
      <c r="C1559" s="59">
        <v>1</v>
      </c>
      <c r="D1559" s="59">
        <v>1</v>
      </c>
      <c r="E1559" s="59" t="s">
        <v>78</v>
      </c>
      <c r="F1559" s="59">
        <v>1</v>
      </c>
      <c r="G1559" s="59">
        <v>3</v>
      </c>
      <c r="H1559" s="59">
        <v>4</v>
      </c>
      <c r="I1559" s="59">
        <v>14</v>
      </c>
      <c r="J1559" s="59">
        <v>32498</v>
      </c>
      <c r="K1559" s="78">
        <f>VLOOKUP(jur[[#This Row],[hwycov_id]],cnf[],10,FALSE)</f>
        <v>32498</v>
      </c>
      <c r="L1559" s="229">
        <f t="shared" si="72"/>
        <v>0</v>
      </c>
      <c r="M1559" s="228">
        <f t="shared" si="73"/>
        <v>0</v>
      </c>
      <c r="N1559" s="228">
        <f t="shared" si="74"/>
        <v>0</v>
      </c>
      <c r="O1559" s="59" t="e">
        <f>VLOOKUP(jur[[#This Row],[hwycov_id]],check!$A$2:$P$26,16,FALSE)</f>
        <v>#N/A</v>
      </c>
      <c r="P1559" s="59">
        <v>1569</v>
      </c>
    </row>
    <row r="1560" spans="1:16">
      <c r="A1560" s="59">
        <v>16505</v>
      </c>
      <c r="B1560" s="59">
        <v>2</v>
      </c>
      <c r="C1560" s="59">
        <v>1</v>
      </c>
      <c r="D1560" s="59">
        <v>2</v>
      </c>
      <c r="E1560" s="59" t="s">
        <v>79</v>
      </c>
      <c r="F1560" s="59">
        <v>3</v>
      </c>
      <c r="G1560" s="59">
        <v>3</v>
      </c>
      <c r="H1560" s="59">
        <v>3</v>
      </c>
      <c r="I1560" s="59">
        <v>14</v>
      </c>
      <c r="J1560" s="59">
        <v>32680</v>
      </c>
      <c r="K1560" s="78">
        <f>VLOOKUP(jur[[#This Row],[hwycov_id]],cnf[],10,FALSE)</f>
        <v>32680</v>
      </c>
      <c r="L1560" s="229">
        <f t="shared" si="72"/>
        <v>0</v>
      </c>
      <c r="M1560" s="228">
        <f t="shared" si="73"/>
        <v>0</v>
      </c>
      <c r="N1560" s="228">
        <f t="shared" si="74"/>
        <v>0</v>
      </c>
      <c r="O1560" s="59" t="e">
        <f>VLOOKUP(jur[[#This Row],[hwycov_id]],check!$A$2:$P$26,16,FALSE)</f>
        <v>#N/A</v>
      </c>
      <c r="P1560" s="59">
        <v>1570</v>
      </c>
    </row>
    <row r="1561" spans="1:16">
      <c r="A1561" s="59">
        <v>9281</v>
      </c>
      <c r="B1561" s="59">
        <v>3</v>
      </c>
      <c r="C1561" s="59">
        <v>1</v>
      </c>
      <c r="D1561" s="59">
        <v>2</v>
      </c>
      <c r="E1561" s="59" t="s">
        <v>79</v>
      </c>
      <c r="F1561" s="59">
        <v>3</v>
      </c>
      <c r="G1561" s="59">
        <v>3</v>
      </c>
      <c r="H1561" s="59">
        <v>3</v>
      </c>
      <c r="I1561" s="59">
        <v>14</v>
      </c>
      <c r="J1561" s="59">
        <v>32749</v>
      </c>
      <c r="K1561" s="78">
        <f>VLOOKUP(jur[[#This Row],[hwycov_id]],cnf[],10,FALSE)</f>
        <v>32749</v>
      </c>
      <c r="L1561" s="229">
        <f t="shared" si="72"/>
        <v>0</v>
      </c>
      <c r="M1561" s="228">
        <f t="shared" si="73"/>
        <v>0</v>
      </c>
      <c r="N1561" s="228">
        <f t="shared" si="74"/>
        <v>0</v>
      </c>
      <c r="O1561" s="59" t="e">
        <f>VLOOKUP(jur[[#This Row],[hwycov_id]],check!$A$2:$P$26,16,FALSE)</f>
        <v>#N/A</v>
      </c>
      <c r="P1561" s="59">
        <v>1571</v>
      </c>
    </row>
    <row r="1562" spans="1:16">
      <c r="A1562" s="59">
        <v>13620</v>
      </c>
      <c r="B1562" s="59">
        <v>2</v>
      </c>
      <c r="C1562" s="59">
        <v>1</v>
      </c>
      <c r="D1562" s="59">
        <v>2</v>
      </c>
      <c r="E1562" s="59" t="s">
        <v>79</v>
      </c>
      <c r="F1562" s="59">
        <v>3</v>
      </c>
      <c r="G1562" s="59">
        <v>3</v>
      </c>
      <c r="H1562" s="59">
        <v>3</v>
      </c>
      <c r="I1562" s="59">
        <v>14</v>
      </c>
      <c r="J1562" s="59">
        <v>32804</v>
      </c>
      <c r="K1562" s="78">
        <f>VLOOKUP(jur[[#This Row],[hwycov_id]],cnf[],10,FALSE)</f>
        <v>32804</v>
      </c>
      <c r="L1562" s="229">
        <f t="shared" si="72"/>
        <v>0</v>
      </c>
      <c r="M1562" s="228">
        <f t="shared" si="73"/>
        <v>0</v>
      </c>
      <c r="N1562" s="228">
        <f t="shared" si="74"/>
        <v>0</v>
      </c>
      <c r="O1562" s="59" t="e">
        <f>VLOOKUP(jur[[#This Row],[hwycov_id]],check!$A$2:$P$26,16,FALSE)</f>
        <v>#N/A</v>
      </c>
      <c r="P1562" s="59">
        <v>1572</v>
      </c>
    </row>
    <row r="1563" spans="1:16">
      <c r="A1563" s="59">
        <v>20028</v>
      </c>
      <c r="B1563" s="59">
        <v>3</v>
      </c>
      <c r="C1563" s="59">
        <v>1</v>
      </c>
      <c r="D1563" s="59">
        <v>2</v>
      </c>
      <c r="E1563" s="59" t="s">
        <v>79</v>
      </c>
      <c r="F1563" s="59">
        <v>3</v>
      </c>
      <c r="G1563" s="59">
        <v>3</v>
      </c>
      <c r="H1563" s="59">
        <v>3</v>
      </c>
      <c r="I1563" s="59">
        <v>14</v>
      </c>
      <c r="J1563" s="59">
        <v>32852</v>
      </c>
      <c r="K1563" s="78">
        <f>VLOOKUP(jur[[#This Row],[hwycov_id]],cnf[],10,FALSE)</f>
        <v>32852</v>
      </c>
      <c r="L1563" s="229">
        <f t="shared" si="72"/>
        <v>0</v>
      </c>
      <c r="M1563" s="228">
        <f t="shared" si="73"/>
        <v>0</v>
      </c>
      <c r="N1563" s="228">
        <f t="shared" si="74"/>
        <v>0</v>
      </c>
      <c r="O1563" s="59" t="e">
        <f>VLOOKUP(jur[[#This Row],[hwycov_id]],check!$A$2:$P$26,16,FALSE)</f>
        <v>#N/A</v>
      </c>
      <c r="P1563" s="59">
        <v>1573</v>
      </c>
    </row>
    <row r="1564" spans="1:16">
      <c r="A1564" s="59">
        <v>16358</v>
      </c>
      <c r="B1564" s="59">
        <v>1</v>
      </c>
      <c r="C1564" s="59">
        <v>1</v>
      </c>
      <c r="D1564" s="59">
        <v>1</v>
      </c>
      <c r="E1564" s="59" t="s">
        <v>82</v>
      </c>
      <c r="F1564" s="59">
        <v>1</v>
      </c>
      <c r="G1564" s="59">
        <v>3</v>
      </c>
      <c r="H1564" s="59">
        <v>3</v>
      </c>
      <c r="I1564" s="59">
        <v>14</v>
      </c>
      <c r="J1564" s="59">
        <v>32989</v>
      </c>
      <c r="K1564" s="78">
        <f>VLOOKUP(jur[[#This Row],[hwycov_id]],cnf[],10,FALSE)</f>
        <v>32989</v>
      </c>
      <c r="L1564" s="229">
        <f t="shared" si="72"/>
        <v>0</v>
      </c>
      <c r="M1564" s="228">
        <f t="shared" si="73"/>
        <v>0</v>
      </c>
      <c r="N1564" s="228">
        <f t="shared" si="74"/>
        <v>0</v>
      </c>
      <c r="O1564" s="59" t="e">
        <f>VLOOKUP(jur[[#This Row],[hwycov_id]],check!$A$2:$P$26,16,FALSE)</f>
        <v>#N/A</v>
      </c>
      <c r="P1564" s="59">
        <v>1574</v>
      </c>
    </row>
    <row r="1565" spans="1:16">
      <c r="A1565" s="59">
        <v>11660</v>
      </c>
      <c r="B1565" s="59">
        <v>3</v>
      </c>
      <c r="C1565" s="59">
        <v>1</v>
      </c>
      <c r="D1565" s="59">
        <v>2</v>
      </c>
      <c r="E1565" s="59" t="s">
        <v>79</v>
      </c>
      <c r="F1565" s="59">
        <v>3</v>
      </c>
      <c r="G1565" s="59">
        <v>3</v>
      </c>
      <c r="H1565" s="59">
        <v>3</v>
      </c>
      <c r="I1565" s="59">
        <v>14</v>
      </c>
      <c r="J1565" s="59">
        <v>33612</v>
      </c>
      <c r="K1565" s="78">
        <f>VLOOKUP(jur[[#This Row],[hwycov_id]],cnf[],10,FALSE)</f>
        <v>33612</v>
      </c>
      <c r="L1565" s="229">
        <f t="shared" si="72"/>
        <v>0</v>
      </c>
      <c r="M1565" s="228">
        <f t="shared" si="73"/>
        <v>0</v>
      </c>
      <c r="N1565" s="228">
        <f t="shared" si="74"/>
        <v>0</v>
      </c>
      <c r="O1565" s="59" t="e">
        <f>VLOOKUP(jur[[#This Row],[hwycov_id]],check!$A$2:$P$26,16,FALSE)</f>
        <v>#N/A</v>
      </c>
      <c r="P1565" s="59">
        <v>1575</v>
      </c>
    </row>
    <row r="1566" spans="1:16">
      <c r="A1566" s="59">
        <v>3842</v>
      </c>
      <c r="B1566" s="59">
        <v>2</v>
      </c>
      <c r="C1566" s="59">
        <v>1</v>
      </c>
      <c r="D1566" s="59">
        <v>2</v>
      </c>
      <c r="E1566" s="59" t="s">
        <v>79</v>
      </c>
      <c r="F1566" s="59">
        <v>3</v>
      </c>
      <c r="G1566" s="59">
        <v>3</v>
      </c>
      <c r="H1566" s="59">
        <v>3</v>
      </c>
      <c r="I1566" s="59">
        <v>14</v>
      </c>
      <c r="J1566" s="59">
        <v>33963</v>
      </c>
      <c r="K1566" s="78">
        <f>VLOOKUP(jur[[#This Row],[hwycov_id]],cnf[],10,FALSE)</f>
        <v>33963</v>
      </c>
      <c r="L1566" s="229">
        <f t="shared" si="72"/>
        <v>0</v>
      </c>
      <c r="M1566" s="228">
        <f t="shared" si="73"/>
        <v>0</v>
      </c>
      <c r="N1566" s="228">
        <f t="shared" si="74"/>
        <v>0</v>
      </c>
      <c r="O1566" s="59" t="e">
        <f>VLOOKUP(jur[[#This Row],[hwycov_id]],check!$A$2:$P$26,16,FALSE)</f>
        <v>#N/A</v>
      </c>
      <c r="P1566" s="59">
        <v>1576</v>
      </c>
    </row>
    <row r="1567" spans="1:16">
      <c r="A1567" s="59">
        <v>17721</v>
      </c>
      <c r="B1567" s="59">
        <v>3</v>
      </c>
      <c r="C1567" s="59">
        <v>1</v>
      </c>
      <c r="D1567" s="59">
        <v>2</v>
      </c>
      <c r="E1567" s="59" t="s">
        <v>79</v>
      </c>
      <c r="F1567" s="59">
        <v>3</v>
      </c>
      <c r="G1567" s="59">
        <v>3</v>
      </c>
      <c r="H1567" s="59">
        <v>2</v>
      </c>
      <c r="I1567" s="59">
        <v>14</v>
      </c>
      <c r="J1567" s="59">
        <v>34007</v>
      </c>
      <c r="K1567" s="78">
        <f>VLOOKUP(jur[[#This Row],[hwycov_id]],cnf[],10,FALSE)</f>
        <v>34007</v>
      </c>
      <c r="L1567" s="229">
        <f t="shared" si="72"/>
        <v>0</v>
      </c>
      <c r="M1567" s="228">
        <f t="shared" si="73"/>
        <v>0</v>
      </c>
      <c r="N1567" s="228">
        <f t="shared" si="74"/>
        <v>0</v>
      </c>
      <c r="O1567" s="59" t="e">
        <f>VLOOKUP(jur[[#This Row],[hwycov_id]],check!$A$2:$P$26,16,FALSE)</f>
        <v>#N/A</v>
      </c>
      <c r="P1567" s="59">
        <v>1577</v>
      </c>
    </row>
    <row r="1568" spans="1:16">
      <c r="A1568" s="59">
        <v>10481</v>
      </c>
      <c r="B1568" s="59">
        <v>2</v>
      </c>
      <c r="C1568" s="59">
        <v>1</v>
      </c>
      <c r="D1568" s="59">
        <v>2</v>
      </c>
      <c r="E1568" s="59" t="s">
        <v>82</v>
      </c>
      <c r="F1568" s="59">
        <v>3</v>
      </c>
      <c r="G1568" s="59">
        <v>3</v>
      </c>
      <c r="H1568" s="59">
        <v>4</v>
      </c>
      <c r="I1568" s="59">
        <v>14</v>
      </c>
      <c r="J1568" s="59">
        <v>34537</v>
      </c>
      <c r="K1568" s="78">
        <f>VLOOKUP(jur[[#This Row],[hwycov_id]],cnf[],10,FALSE)</f>
        <v>34537</v>
      </c>
      <c r="L1568" s="229">
        <f t="shared" si="72"/>
        <v>0</v>
      </c>
      <c r="M1568" s="228">
        <f t="shared" si="73"/>
        <v>0</v>
      </c>
      <c r="N1568" s="228">
        <f t="shared" si="74"/>
        <v>0</v>
      </c>
      <c r="O1568" s="59" t="e">
        <f>VLOOKUP(jur[[#This Row],[hwycov_id]],check!$A$2:$P$26,16,FALSE)</f>
        <v>#N/A</v>
      </c>
      <c r="P1568" s="59">
        <v>1578</v>
      </c>
    </row>
    <row r="1569" spans="1:16">
      <c r="A1569" s="59">
        <v>16523</v>
      </c>
      <c r="B1569" s="59">
        <v>1</v>
      </c>
      <c r="C1569" s="59">
        <v>1</v>
      </c>
      <c r="D1569" s="59">
        <v>1</v>
      </c>
      <c r="E1569" s="59" t="s">
        <v>82</v>
      </c>
      <c r="F1569" s="59">
        <v>1</v>
      </c>
      <c r="G1569" s="59">
        <v>3</v>
      </c>
      <c r="H1569" s="59">
        <v>3</v>
      </c>
      <c r="I1569" s="59">
        <v>14</v>
      </c>
      <c r="J1569" s="59">
        <v>34665</v>
      </c>
      <c r="K1569" s="78">
        <f>VLOOKUP(jur[[#This Row],[hwycov_id]],cnf[],10,FALSE)</f>
        <v>34665</v>
      </c>
      <c r="L1569" s="229">
        <f t="shared" si="72"/>
        <v>0</v>
      </c>
      <c r="M1569" s="228">
        <f t="shared" si="73"/>
        <v>0</v>
      </c>
      <c r="N1569" s="228">
        <f t="shared" si="74"/>
        <v>0</v>
      </c>
      <c r="O1569" s="59" t="e">
        <f>VLOOKUP(jur[[#This Row],[hwycov_id]],check!$A$2:$P$26,16,FALSE)</f>
        <v>#N/A</v>
      </c>
      <c r="P1569" s="59">
        <v>1579</v>
      </c>
    </row>
    <row r="1570" spans="1:16">
      <c r="A1570" s="59">
        <v>10326</v>
      </c>
      <c r="B1570" s="59">
        <v>8</v>
      </c>
      <c r="C1570" s="59">
        <v>1</v>
      </c>
      <c r="D1570" s="59">
        <v>1</v>
      </c>
      <c r="E1570" s="59" t="s">
        <v>78</v>
      </c>
      <c r="F1570" s="59">
        <v>2</v>
      </c>
      <c r="G1570" s="59">
        <v>3</v>
      </c>
      <c r="H1570" s="59">
        <v>2</v>
      </c>
      <c r="I1570" s="59">
        <v>14</v>
      </c>
      <c r="J1570" s="59">
        <v>34715</v>
      </c>
      <c r="K1570" s="78">
        <f>VLOOKUP(jur[[#This Row],[hwycov_id]],cnf[],10,FALSE)</f>
        <v>34715</v>
      </c>
      <c r="L1570" s="229">
        <f t="shared" si="72"/>
        <v>0</v>
      </c>
      <c r="M1570" s="228">
        <f t="shared" si="73"/>
        <v>0</v>
      </c>
      <c r="N1570" s="228">
        <f t="shared" si="74"/>
        <v>0</v>
      </c>
      <c r="O1570" s="59" t="e">
        <f>VLOOKUP(jur[[#This Row],[hwycov_id]],check!$A$2:$P$26,16,FALSE)</f>
        <v>#N/A</v>
      </c>
      <c r="P1570" s="59">
        <v>1580</v>
      </c>
    </row>
    <row r="1571" spans="1:16">
      <c r="A1571" s="59">
        <v>29168</v>
      </c>
      <c r="B1571" s="59">
        <v>1</v>
      </c>
      <c r="C1571" s="59">
        <v>1</v>
      </c>
      <c r="D1571" s="59">
        <v>1</v>
      </c>
      <c r="E1571" s="59" t="s">
        <v>78</v>
      </c>
      <c r="F1571" s="59">
        <v>1</v>
      </c>
      <c r="G1571" s="59">
        <v>3</v>
      </c>
      <c r="H1571" s="59">
        <v>3</v>
      </c>
      <c r="I1571" s="59">
        <v>14</v>
      </c>
      <c r="J1571" s="59">
        <v>34885</v>
      </c>
      <c r="K1571" s="78">
        <f>VLOOKUP(jur[[#This Row],[hwycov_id]],cnf[],10,FALSE)</f>
        <v>34885</v>
      </c>
      <c r="L1571" s="229">
        <f t="shared" si="72"/>
        <v>0</v>
      </c>
      <c r="M1571" s="228">
        <f t="shared" si="73"/>
        <v>0</v>
      </c>
      <c r="N1571" s="228">
        <f t="shared" si="74"/>
        <v>0</v>
      </c>
      <c r="O1571" s="59" t="e">
        <f>VLOOKUP(jur[[#This Row],[hwycov_id]],check!$A$2:$P$26,16,FALSE)</f>
        <v>#N/A</v>
      </c>
      <c r="P1571" s="59">
        <v>1581</v>
      </c>
    </row>
    <row r="1572" spans="1:16">
      <c r="A1572" s="59">
        <v>27878</v>
      </c>
      <c r="B1572" s="59">
        <v>1</v>
      </c>
      <c r="C1572" s="59">
        <v>1</v>
      </c>
      <c r="D1572" s="59">
        <v>1</v>
      </c>
      <c r="E1572" s="59" t="s">
        <v>78</v>
      </c>
      <c r="F1572" s="59">
        <v>1</v>
      </c>
      <c r="G1572" s="59">
        <v>3</v>
      </c>
      <c r="H1572" s="59">
        <v>4</v>
      </c>
      <c r="I1572" s="59">
        <v>14</v>
      </c>
      <c r="J1572" s="59">
        <v>35024</v>
      </c>
      <c r="K1572" s="78">
        <f>VLOOKUP(jur[[#This Row],[hwycov_id]],cnf[],10,FALSE)</f>
        <v>35024</v>
      </c>
      <c r="L1572" s="229">
        <f t="shared" si="72"/>
        <v>0</v>
      </c>
      <c r="M1572" s="228">
        <f t="shared" si="73"/>
        <v>0</v>
      </c>
      <c r="N1572" s="228">
        <f t="shared" si="74"/>
        <v>0</v>
      </c>
      <c r="O1572" s="59" t="e">
        <f>VLOOKUP(jur[[#This Row],[hwycov_id]],check!$A$2:$P$26,16,FALSE)</f>
        <v>#N/A</v>
      </c>
      <c r="P1572" s="59">
        <v>1582</v>
      </c>
    </row>
    <row r="1573" spans="1:16">
      <c r="A1573" s="59">
        <v>17986</v>
      </c>
      <c r="B1573" s="59">
        <v>3</v>
      </c>
      <c r="C1573" s="59">
        <v>1</v>
      </c>
      <c r="D1573" s="59">
        <v>2</v>
      </c>
      <c r="E1573" s="59" t="s">
        <v>79</v>
      </c>
      <c r="F1573" s="59">
        <v>3</v>
      </c>
      <c r="G1573" s="59">
        <v>3</v>
      </c>
      <c r="H1573" s="59">
        <v>3</v>
      </c>
      <c r="I1573" s="59">
        <v>14</v>
      </c>
      <c r="J1573" s="59">
        <v>35050</v>
      </c>
      <c r="K1573" s="78">
        <f>VLOOKUP(jur[[#This Row],[hwycov_id]],cnf[],10,FALSE)</f>
        <v>35050</v>
      </c>
      <c r="L1573" s="229">
        <f t="shared" si="72"/>
        <v>0</v>
      </c>
      <c r="M1573" s="228">
        <f t="shared" si="73"/>
        <v>0</v>
      </c>
      <c r="N1573" s="228">
        <f t="shared" si="74"/>
        <v>0</v>
      </c>
      <c r="O1573" s="59" t="e">
        <f>VLOOKUP(jur[[#This Row],[hwycov_id]],check!$A$2:$P$26,16,FALSE)</f>
        <v>#N/A</v>
      </c>
      <c r="P1573" s="59">
        <v>1583</v>
      </c>
    </row>
    <row r="1574" spans="1:16">
      <c r="A1574" s="59">
        <v>16092</v>
      </c>
      <c r="B1574" s="59">
        <v>2</v>
      </c>
      <c r="C1574" s="59">
        <v>1</v>
      </c>
      <c r="D1574" s="59">
        <v>2</v>
      </c>
      <c r="E1574" s="59" t="s">
        <v>79</v>
      </c>
      <c r="F1574" s="59">
        <v>3</v>
      </c>
      <c r="G1574" s="59">
        <v>3</v>
      </c>
      <c r="H1574" s="59">
        <v>3</v>
      </c>
      <c r="I1574" s="59">
        <v>14</v>
      </c>
      <c r="J1574" s="59">
        <v>35052</v>
      </c>
      <c r="K1574" s="78">
        <f>VLOOKUP(jur[[#This Row],[hwycov_id]],cnf[],10,FALSE)</f>
        <v>35052</v>
      </c>
      <c r="L1574" s="229">
        <f t="shared" si="72"/>
        <v>0</v>
      </c>
      <c r="M1574" s="228">
        <f t="shared" si="73"/>
        <v>0</v>
      </c>
      <c r="N1574" s="228">
        <f t="shared" si="74"/>
        <v>0</v>
      </c>
      <c r="O1574" s="59" t="e">
        <f>VLOOKUP(jur[[#This Row],[hwycov_id]],check!$A$2:$P$26,16,FALSE)</f>
        <v>#N/A</v>
      </c>
      <c r="P1574" s="59">
        <v>1584</v>
      </c>
    </row>
    <row r="1575" spans="1:16">
      <c r="A1575" s="59">
        <v>27721</v>
      </c>
      <c r="B1575" s="59">
        <v>1</v>
      </c>
      <c r="C1575" s="59">
        <v>1</v>
      </c>
      <c r="D1575" s="59">
        <v>1</v>
      </c>
      <c r="E1575" s="59" t="s">
        <v>82</v>
      </c>
      <c r="F1575" s="59">
        <v>1</v>
      </c>
      <c r="G1575" s="59">
        <v>3</v>
      </c>
      <c r="H1575" s="59">
        <v>4</v>
      </c>
      <c r="I1575" s="59">
        <v>14</v>
      </c>
      <c r="J1575" s="59">
        <v>35065</v>
      </c>
      <c r="K1575" s="78">
        <f>VLOOKUP(jur[[#This Row],[hwycov_id]],cnf[],10,FALSE)</f>
        <v>35065</v>
      </c>
      <c r="L1575" s="229">
        <f t="shared" si="72"/>
        <v>0</v>
      </c>
      <c r="M1575" s="228">
        <f t="shared" si="73"/>
        <v>0</v>
      </c>
      <c r="N1575" s="228">
        <f t="shared" si="74"/>
        <v>0</v>
      </c>
      <c r="O1575" s="59" t="e">
        <f>VLOOKUP(jur[[#This Row],[hwycov_id]],check!$A$2:$P$26,16,FALSE)</f>
        <v>#N/A</v>
      </c>
      <c r="P1575" s="59">
        <v>1585</v>
      </c>
    </row>
    <row r="1576" spans="1:16">
      <c r="A1576" s="59">
        <v>20034</v>
      </c>
      <c r="B1576" s="59">
        <v>2</v>
      </c>
      <c r="C1576" s="59">
        <v>1</v>
      </c>
      <c r="D1576" s="59">
        <v>2</v>
      </c>
      <c r="E1576" s="59" t="s">
        <v>79</v>
      </c>
      <c r="F1576" s="59">
        <v>3</v>
      </c>
      <c r="G1576" s="59">
        <v>3</v>
      </c>
      <c r="H1576" s="59">
        <v>2</v>
      </c>
      <c r="I1576" s="59">
        <v>14</v>
      </c>
      <c r="J1576" s="59">
        <v>35301</v>
      </c>
      <c r="K1576" s="78">
        <f>VLOOKUP(jur[[#This Row],[hwycov_id]],cnf[],10,FALSE)</f>
        <v>35301</v>
      </c>
      <c r="L1576" s="229">
        <f t="shared" si="72"/>
        <v>0</v>
      </c>
      <c r="M1576" s="228">
        <f t="shared" si="73"/>
        <v>0</v>
      </c>
      <c r="N1576" s="228">
        <f t="shared" si="74"/>
        <v>0</v>
      </c>
      <c r="O1576" s="59" t="e">
        <f>VLOOKUP(jur[[#This Row],[hwycov_id]],check!$A$2:$P$26,16,FALSE)</f>
        <v>#N/A</v>
      </c>
      <c r="P1576" s="59">
        <v>1586</v>
      </c>
    </row>
    <row r="1577" spans="1:16">
      <c r="A1577" s="59">
        <v>29167</v>
      </c>
      <c r="B1577" s="59">
        <v>1</v>
      </c>
      <c r="C1577" s="59">
        <v>1</v>
      </c>
      <c r="D1577" s="59">
        <v>1</v>
      </c>
      <c r="E1577" s="59" t="s">
        <v>78</v>
      </c>
      <c r="F1577" s="59">
        <v>1</v>
      </c>
      <c r="G1577" s="59">
        <v>3</v>
      </c>
      <c r="H1577" s="59">
        <v>3</v>
      </c>
      <c r="I1577" s="59">
        <v>14</v>
      </c>
      <c r="J1577" s="59">
        <v>35351</v>
      </c>
      <c r="K1577" s="78">
        <f>VLOOKUP(jur[[#This Row],[hwycov_id]],cnf[],10,FALSE)</f>
        <v>35351</v>
      </c>
      <c r="L1577" s="229">
        <f t="shared" si="72"/>
        <v>0</v>
      </c>
      <c r="M1577" s="228">
        <f t="shared" si="73"/>
        <v>0</v>
      </c>
      <c r="N1577" s="228">
        <f t="shared" si="74"/>
        <v>0</v>
      </c>
      <c r="O1577" s="59" t="e">
        <f>VLOOKUP(jur[[#This Row],[hwycov_id]],check!$A$2:$P$26,16,FALSE)</f>
        <v>#N/A</v>
      </c>
      <c r="P1577" s="59">
        <v>1587</v>
      </c>
    </row>
    <row r="1578" spans="1:16">
      <c r="A1578" s="59">
        <v>857</v>
      </c>
      <c r="B1578" s="59">
        <v>1</v>
      </c>
      <c r="C1578" s="59">
        <v>1</v>
      </c>
      <c r="D1578" s="59">
        <v>1</v>
      </c>
      <c r="E1578" s="59" t="s">
        <v>82</v>
      </c>
      <c r="F1578" s="59">
        <v>1</v>
      </c>
      <c r="G1578" s="59">
        <v>3</v>
      </c>
      <c r="H1578" s="59">
        <v>4</v>
      </c>
      <c r="I1578" s="59">
        <v>14</v>
      </c>
      <c r="J1578" s="59">
        <v>35492</v>
      </c>
      <c r="K1578" s="78">
        <f>VLOOKUP(jur[[#This Row],[hwycov_id]],cnf[],10,FALSE)</f>
        <v>35492</v>
      </c>
      <c r="L1578" s="229">
        <f t="shared" si="72"/>
        <v>0</v>
      </c>
      <c r="M1578" s="228">
        <f t="shared" si="73"/>
        <v>0</v>
      </c>
      <c r="N1578" s="228">
        <f t="shared" si="74"/>
        <v>0</v>
      </c>
      <c r="O1578" s="59" t="e">
        <f>VLOOKUP(jur[[#This Row],[hwycov_id]],check!$A$2:$P$26,16,FALSE)</f>
        <v>#N/A</v>
      </c>
      <c r="P1578" s="59">
        <v>1588</v>
      </c>
    </row>
    <row r="1579" spans="1:16">
      <c r="A1579" s="59">
        <v>11514</v>
      </c>
      <c r="B1579" s="59">
        <v>3</v>
      </c>
      <c r="C1579" s="59">
        <v>1</v>
      </c>
      <c r="D1579" s="59">
        <v>2</v>
      </c>
      <c r="E1579" s="59" t="s">
        <v>79</v>
      </c>
      <c r="F1579" s="59">
        <v>3</v>
      </c>
      <c r="G1579" s="59">
        <v>3</v>
      </c>
      <c r="H1579" s="59">
        <v>3</v>
      </c>
      <c r="I1579" s="59">
        <v>14</v>
      </c>
      <c r="J1579" s="59">
        <v>35532</v>
      </c>
      <c r="K1579" s="78">
        <f>VLOOKUP(jur[[#This Row],[hwycov_id]],cnf[],10,FALSE)</f>
        <v>35532</v>
      </c>
      <c r="L1579" s="229">
        <f t="shared" si="72"/>
        <v>0</v>
      </c>
      <c r="M1579" s="228">
        <f t="shared" si="73"/>
        <v>0</v>
      </c>
      <c r="N1579" s="228">
        <f t="shared" si="74"/>
        <v>0</v>
      </c>
      <c r="O1579" s="59" t="e">
        <f>VLOOKUP(jur[[#This Row],[hwycov_id]],check!$A$2:$P$26,16,FALSE)</f>
        <v>#N/A</v>
      </c>
      <c r="P1579" s="59">
        <v>1589</v>
      </c>
    </row>
    <row r="1580" spans="1:16">
      <c r="A1580" s="59">
        <v>16351</v>
      </c>
      <c r="B1580" s="59">
        <v>1</v>
      </c>
      <c r="C1580" s="59">
        <v>1</v>
      </c>
      <c r="D1580" s="59">
        <v>1</v>
      </c>
      <c r="E1580" s="59" t="s">
        <v>78</v>
      </c>
      <c r="F1580" s="59">
        <v>1</v>
      </c>
      <c r="G1580" s="59">
        <v>3</v>
      </c>
      <c r="H1580" s="59">
        <v>3</v>
      </c>
      <c r="I1580" s="59">
        <v>14</v>
      </c>
      <c r="J1580" s="59">
        <v>35545</v>
      </c>
      <c r="K1580" s="78">
        <f>VLOOKUP(jur[[#This Row],[hwycov_id]],cnf[],10,FALSE)</f>
        <v>35545</v>
      </c>
      <c r="L1580" s="229">
        <f t="shared" si="72"/>
        <v>0</v>
      </c>
      <c r="M1580" s="228">
        <f t="shared" si="73"/>
        <v>0</v>
      </c>
      <c r="N1580" s="228">
        <f t="shared" si="74"/>
        <v>0</v>
      </c>
      <c r="O1580" s="59" t="e">
        <f>VLOOKUP(jur[[#This Row],[hwycov_id]],check!$A$2:$P$26,16,FALSE)</f>
        <v>#N/A</v>
      </c>
      <c r="P1580" s="59">
        <v>1590</v>
      </c>
    </row>
    <row r="1581" spans="1:16">
      <c r="A1581" s="59">
        <v>28279</v>
      </c>
      <c r="B1581" s="59">
        <v>1</v>
      </c>
      <c r="C1581" s="59">
        <v>1</v>
      </c>
      <c r="D1581" s="59">
        <v>1</v>
      </c>
      <c r="E1581" s="59" t="s">
        <v>78</v>
      </c>
      <c r="F1581" s="59">
        <v>1</v>
      </c>
      <c r="G1581" s="59">
        <v>3</v>
      </c>
      <c r="H1581" s="59">
        <v>3</v>
      </c>
      <c r="I1581" s="59">
        <v>14</v>
      </c>
      <c r="J1581" s="59">
        <v>35719</v>
      </c>
      <c r="K1581" s="78">
        <f>VLOOKUP(jur[[#This Row],[hwycov_id]],cnf[],10,FALSE)</f>
        <v>35719</v>
      </c>
      <c r="L1581" s="229">
        <f t="shared" si="72"/>
        <v>0</v>
      </c>
      <c r="M1581" s="228">
        <f t="shared" si="73"/>
        <v>0</v>
      </c>
      <c r="N1581" s="228">
        <f t="shared" si="74"/>
        <v>0</v>
      </c>
      <c r="O1581" s="59" t="e">
        <f>VLOOKUP(jur[[#This Row],[hwycov_id]],check!$A$2:$P$26,16,FALSE)</f>
        <v>#N/A</v>
      </c>
      <c r="P1581" s="59">
        <v>1591</v>
      </c>
    </row>
    <row r="1582" spans="1:16">
      <c r="A1582" s="59">
        <v>15171</v>
      </c>
      <c r="B1582" s="59">
        <v>3</v>
      </c>
      <c r="C1582" s="59">
        <v>1</v>
      </c>
      <c r="D1582" s="59">
        <v>2</v>
      </c>
      <c r="E1582" s="59" t="s">
        <v>79</v>
      </c>
      <c r="F1582" s="59">
        <v>3</v>
      </c>
      <c r="G1582" s="59">
        <v>3</v>
      </c>
      <c r="H1582" s="59">
        <v>3</v>
      </c>
      <c r="I1582" s="59">
        <v>14</v>
      </c>
      <c r="J1582" s="59">
        <v>36446</v>
      </c>
      <c r="K1582" s="78">
        <f>VLOOKUP(jur[[#This Row],[hwycov_id]],cnf[],10,FALSE)</f>
        <v>36446</v>
      </c>
      <c r="L1582" s="229">
        <f t="shared" si="72"/>
        <v>0</v>
      </c>
      <c r="M1582" s="228">
        <f t="shared" si="73"/>
        <v>0</v>
      </c>
      <c r="N1582" s="228">
        <f t="shared" si="74"/>
        <v>0</v>
      </c>
      <c r="O1582" s="59" t="e">
        <f>VLOOKUP(jur[[#This Row],[hwycov_id]],check!$A$2:$P$26,16,FALSE)</f>
        <v>#N/A</v>
      </c>
      <c r="P1582" s="59">
        <v>1592</v>
      </c>
    </row>
    <row r="1583" spans="1:16">
      <c r="A1583" s="59">
        <v>28868</v>
      </c>
      <c r="B1583" s="59">
        <v>1</v>
      </c>
      <c r="C1583" s="59">
        <v>1</v>
      </c>
      <c r="D1583" s="59">
        <v>1</v>
      </c>
      <c r="E1583" s="59" t="s">
        <v>78</v>
      </c>
      <c r="F1583" s="59">
        <v>1</v>
      </c>
      <c r="G1583" s="59">
        <v>3</v>
      </c>
      <c r="H1583" s="59">
        <v>3</v>
      </c>
      <c r="I1583" s="59">
        <v>14</v>
      </c>
      <c r="J1583" s="59">
        <v>36551</v>
      </c>
      <c r="K1583" s="78">
        <f>VLOOKUP(jur[[#This Row],[hwycov_id]],cnf[],10,FALSE)</f>
        <v>36551</v>
      </c>
      <c r="L1583" s="229">
        <f t="shared" si="72"/>
        <v>0</v>
      </c>
      <c r="M1583" s="228">
        <f t="shared" si="73"/>
        <v>0</v>
      </c>
      <c r="N1583" s="228">
        <f t="shared" si="74"/>
        <v>0</v>
      </c>
      <c r="O1583" s="59" t="e">
        <f>VLOOKUP(jur[[#This Row],[hwycov_id]],check!$A$2:$P$26,16,FALSE)</f>
        <v>#N/A</v>
      </c>
      <c r="P1583" s="59">
        <v>1593</v>
      </c>
    </row>
    <row r="1584" spans="1:16">
      <c r="A1584" s="59">
        <v>7664</v>
      </c>
      <c r="B1584" s="59">
        <v>1</v>
      </c>
      <c r="C1584" s="59">
        <v>1</v>
      </c>
      <c r="D1584" s="59">
        <v>1</v>
      </c>
      <c r="E1584" s="59" t="s">
        <v>82</v>
      </c>
      <c r="F1584" s="59">
        <v>1</v>
      </c>
      <c r="G1584" s="59">
        <v>3</v>
      </c>
      <c r="H1584" s="59">
        <v>3</v>
      </c>
      <c r="I1584" s="59">
        <v>14</v>
      </c>
      <c r="J1584" s="59">
        <v>36598</v>
      </c>
      <c r="K1584" s="78">
        <f>VLOOKUP(jur[[#This Row],[hwycov_id]],cnf[],10,FALSE)</f>
        <v>36598</v>
      </c>
      <c r="L1584" s="229">
        <f t="shared" si="72"/>
        <v>0</v>
      </c>
      <c r="M1584" s="228">
        <f t="shared" si="73"/>
        <v>0</v>
      </c>
      <c r="N1584" s="228">
        <f t="shared" si="74"/>
        <v>0</v>
      </c>
      <c r="O1584" s="59" t="e">
        <f>VLOOKUP(jur[[#This Row],[hwycov_id]],check!$A$2:$P$26,16,FALSE)</f>
        <v>#N/A</v>
      </c>
      <c r="P1584" s="59">
        <v>1594</v>
      </c>
    </row>
    <row r="1585" spans="1:16">
      <c r="A1585" s="59">
        <v>15730</v>
      </c>
      <c r="B1585" s="59">
        <v>8</v>
      </c>
      <c r="C1585" s="59">
        <v>1</v>
      </c>
      <c r="D1585" s="59">
        <v>1</v>
      </c>
      <c r="E1585" s="59" t="s">
        <v>78</v>
      </c>
      <c r="F1585" s="59">
        <v>2</v>
      </c>
      <c r="G1585" s="59">
        <v>3</v>
      </c>
      <c r="H1585" s="59">
        <v>2</v>
      </c>
      <c r="I1585" s="59">
        <v>14</v>
      </c>
      <c r="J1585" s="59">
        <v>36709</v>
      </c>
      <c r="K1585" s="78">
        <f>VLOOKUP(jur[[#This Row],[hwycov_id]],cnf[],10,FALSE)</f>
        <v>36709</v>
      </c>
      <c r="L1585" s="229">
        <f t="shared" si="72"/>
        <v>0</v>
      </c>
      <c r="M1585" s="228">
        <f t="shared" si="73"/>
        <v>0</v>
      </c>
      <c r="N1585" s="228">
        <f t="shared" si="74"/>
        <v>0</v>
      </c>
      <c r="O1585" s="59" t="e">
        <f>VLOOKUP(jur[[#This Row],[hwycov_id]],check!$A$2:$P$26,16,FALSE)</f>
        <v>#N/A</v>
      </c>
      <c r="P1585" s="59">
        <v>1595</v>
      </c>
    </row>
    <row r="1586" spans="1:16">
      <c r="A1586" s="59">
        <v>28276</v>
      </c>
      <c r="B1586" s="59">
        <v>1</v>
      </c>
      <c r="C1586" s="59">
        <v>1</v>
      </c>
      <c r="D1586" s="59">
        <v>1</v>
      </c>
      <c r="E1586" s="59" t="s">
        <v>78</v>
      </c>
      <c r="F1586" s="59">
        <v>1</v>
      </c>
      <c r="G1586" s="59">
        <v>3</v>
      </c>
      <c r="H1586" s="59">
        <v>3</v>
      </c>
      <c r="I1586" s="59">
        <v>14</v>
      </c>
      <c r="J1586" s="59">
        <v>36958</v>
      </c>
      <c r="K1586" s="78">
        <f>VLOOKUP(jur[[#This Row],[hwycov_id]],cnf[],10,FALSE)</f>
        <v>36958</v>
      </c>
      <c r="L1586" s="229">
        <f t="shared" si="72"/>
        <v>0</v>
      </c>
      <c r="M1586" s="228">
        <f t="shared" si="73"/>
        <v>0</v>
      </c>
      <c r="N1586" s="228">
        <f t="shared" si="74"/>
        <v>0</v>
      </c>
      <c r="O1586" s="59" t="e">
        <f>VLOOKUP(jur[[#This Row],[hwycov_id]],check!$A$2:$P$26,16,FALSE)</f>
        <v>#N/A</v>
      </c>
      <c r="P1586" s="59">
        <v>1596</v>
      </c>
    </row>
    <row r="1587" spans="1:16">
      <c r="A1587" s="59">
        <v>27877</v>
      </c>
      <c r="B1587" s="59">
        <v>1</v>
      </c>
      <c r="C1587" s="59">
        <v>1</v>
      </c>
      <c r="D1587" s="59">
        <v>1</v>
      </c>
      <c r="E1587" s="59" t="s">
        <v>78</v>
      </c>
      <c r="F1587" s="59">
        <v>1</v>
      </c>
      <c r="G1587" s="59">
        <v>3</v>
      </c>
      <c r="H1587" s="59">
        <v>4</v>
      </c>
      <c r="I1587" s="59">
        <v>14</v>
      </c>
      <c r="J1587" s="59">
        <v>37103</v>
      </c>
      <c r="K1587" s="78">
        <f>VLOOKUP(jur[[#This Row],[hwycov_id]],cnf[],10,FALSE)</f>
        <v>37103</v>
      </c>
      <c r="L1587" s="229">
        <f t="shared" si="72"/>
        <v>0</v>
      </c>
      <c r="M1587" s="228">
        <f t="shared" si="73"/>
        <v>0</v>
      </c>
      <c r="N1587" s="228">
        <f t="shared" si="74"/>
        <v>0</v>
      </c>
      <c r="O1587" s="59" t="e">
        <f>VLOOKUP(jur[[#This Row],[hwycov_id]],check!$A$2:$P$26,16,FALSE)</f>
        <v>#N/A</v>
      </c>
      <c r="P1587" s="59">
        <v>1597</v>
      </c>
    </row>
    <row r="1588" spans="1:16">
      <c r="A1588" s="59">
        <v>27812</v>
      </c>
      <c r="B1588" s="59">
        <v>8</v>
      </c>
      <c r="C1588" s="59">
        <v>1</v>
      </c>
      <c r="D1588" s="59">
        <v>1</v>
      </c>
      <c r="E1588" s="59" t="s">
        <v>78</v>
      </c>
      <c r="F1588" s="59">
        <v>2</v>
      </c>
      <c r="G1588" s="59">
        <v>3</v>
      </c>
      <c r="H1588" s="59">
        <v>2</v>
      </c>
      <c r="I1588" s="59">
        <v>14</v>
      </c>
      <c r="J1588" s="59">
        <v>37270</v>
      </c>
      <c r="K1588" s="78">
        <f>VLOOKUP(jur[[#This Row],[hwycov_id]],cnf[],10,FALSE)</f>
        <v>37270</v>
      </c>
      <c r="L1588" s="229">
        <f t="shared" si="72"/>
        <v>0</v>
      </c>
      <c r="M1588" s="228">
        <f t="shared" si="73"/>
        <v>0</v>
      </c>
      <c r="N1588" s="228">
        <f t="shared" si="74"/>
        <v>0</v>
      </c>
      <c r="O1588" s="59" t="e">
        <f>VLOOKUP(jur[[#This Row],[hwycov_id]],check!$A$2:$P$26,16,FALSE)</f>
        <v>#N/A</v>
      </c>
      <c r="P1588" s="59">
        <v>1598</v>
      </c>
    </row>
    <row r="1589" spans="1:16">
      <c r="A1589" s="59">
        <v>8213</v>
      </c>
      <c r="B1589" s="59">
        <v>2</v>
      </c>
      <c r="C1589" s="59">
        <v>1</v>
      </c>
      <c r="D1589" s="59">
        <v>2</v>
      </c>
      <c r="E1589" s="59" t="s">
        <v>79</v>
      </c>
      <c r="F1589" s="59">
        <v>3</v>
      </c>
      <c r="G1589" s="59">
        <v>3</v>
      </c>
      <c r="H1589" s="59">
        <v>3</v>
      </c>
      <c r="I1589" s="59">
        <v>14</v>
      </c>
      <c r="J1589" s="59">
        <v>37393</v>
      </c>
      <c r="K1589" s="78">
        <f>VLOOKUP(jur[[#This Row],[hwycov_id]],cnf[],10,FALSE)</f>
        <v>37393</v>
      </c>
      <c r="L1589" s="229">
        <f t="shared" si="72"/>
        <v>0</v>
      </c>
      <c r="M1589" s="228">
        <f t="shared" si="73"/>
        <v>0</v>
      </c>
      <c r="N1589" s="228">
        <f t="shared" si="74"/>
        <v>0</v>
      </c>
      <c r="O1589" s="59" t="e">
        <f>VLOOKUP(jur[[#This Row],[hwycov_id]],check!$A$2:$P$26,16,FALSE)</f>
        <v>#N/A</v>
      </c>
      <c r="P1589" s="59">
        <v>1599</v>
      </c>
    </row>
    <row r="1590" spans="1:16">
      <c r="A1590" s="59">
        <v>27880</v>
      </c>
      <c r="B1590" s="59">
        <v>1</v>
      </c>
      <c r="C1590" s="59">
        <v>1</v>
      </c>
      <c r="D1590" s="59">
        <v>1</v>
      </c>
      <c r="E1590" s="59" t="s">
        <v>78</v>
      </c>
      <c r="F1590" s="59">
        <v>1</v>
      </c>
      <c r="G1590" s="59">
        <v>3</v>
      </c>
      <c r="H1590" s="59">
        <v>4</v>
      </c>
      <c r="I1590" s="59">
        <v>14</v>
      </c>
      <c r="J1590" s="59">
        <v>37496</v>
      </c>
      <c r="K1590" s="78">
        <f>VLOOKUP(jur[[#This Row],[hwycov_id]],cnf[],10,FALSE)</f>
        <v>37496</v>
      </c>
      <c r="L1590" s="229">
        <f t="shared" si="72"/>
        <v>0</v>
      </c>
      <c r="M1590" s="228">
        <f t="shared" si="73"/>
        <v>0</v>
      </c>
      <c r="N1590" s="228">
        <f t="shared" si="74"/>
        <v>0</v>
      </c>
      <c r="O1590" s="59" t="e">
        <f>VLOOKUP(jur[[#This Row],[hwycov_id]],check!$A$2:$P$26,16,FALSE)</f>
        <v>#N/A</v>
      </c>
      <c r="P1590" s="59">
        <v>1600</v>
      </c>
    </row>
    <row r="1591" spans="1:16">
      <c r="A1591" s="59">
        <v>16357</v>
      </c>
      <c r="B1591" s="59">
        <v>1</v>
      </c>
      <c r="C1591" s="59">
        <v>1</v>
      </c>
      <c r="D1591" s="59">
        <v>1</v>
      </c>
      <c r="E1591" s="59" t="s">
        <v>82</v>
      </c>
      <c r="F1591" s="59">
        <v>1</v>
      </c>
      <c r="G1591" s="59">
        <v>3</v>
      </c>
      <c r="H1591" s="59">
        <v>3</v>
      </c>
      <c r="I1591" s="59">
        <v>14</v>
      </c>
      <c r="J1591" s="59">
        <v>37504</v>
      </c>
      <c r="K1591" s="78">
        <f>VLOOKUP(jur[[#This Row],[hwycov_id]],cnf[],10,FALSE)</f>
        <v>37504</v>
      </c>
      <c r="L1591" s="229">
        <f t="shared" si="72"/>
        <v>0</v>
      </c>
      <c r="M1591" s="228">
        <f t="shared" si="73"/>
        <v>0</v>
      </c>
      <c r="N1591" s="228">
        <f t="shared" si="74"/>
        <v>0</v>
      </c>
      <c r="O1591" s="59" t="e">
        <f>VLOOKUP(jur[[#This Row],[hwycov_id]],check!$A$2:$P$26,16,FALSE)</f>
        <v>#N/A</v>
      </c>
      <c r="P1591" s="59">
        <v>1601</v>
      </c>
    </row>
    <row r="1592" spans="1:16">
      <c r="A1592" s="59">
        <v>11635</v>
      </c>
      <c r="B1592" s="59">
        <v>5</v>
      </c>
      <c r="C1592" s="59">
        <v>1</v>
      </c>
      <c r="D1592" s="59">
        <v>2</v>
      </c>
      <c r="E1592" s="59" t="s">
        <v>79</v>
      </c>
      <c r="F1592" s="59">
        <v>4</v>
      </c>
      <c r="G1592" s="59">
        <v>3</v>
      </c>
      <c r="H1592" s="59">
        <v>2</v>
      </c>
      <c r="I1592" s="59">
        <v>14</v>
      </c>
      <c r="J1592" s="59">
        <v>37557</v>
      </c>
      <c r="K1592" s="78">
        <f>VLOOKUP(jur[[#This Row],[hwycov_id]],cnf[],10,FALSE)</f>
        <v>37557</v>
      </c>
      <c r="L1592" s="229">
        <f t="shared" si="72"/>
        <v>0</v>
      </c>
      <c r="M1592" s="228">
        <f t="shared" si="73"/>
        <v>0</v>
      </c>
      <c r="N1592" s="228">
        <f t="shared" si="74"/>
        <v>0</v>
      </c>
      <c r="O1592" s="59" t="e">
        <f>VLOOKUP(jur[[#This Row],[hwycov_id]],check!$A$2:$P$26,16,FALSE)</f>
        <v>#N/A</v>
      </c>
      <c r="P1592" s="59">
        <v>1602</v>
      </c>
    </row>
    <row r="1593" spans="1:16">
      <c r="A1593" s="59">
        <v>16360</v>
      </c>
      <c r="B1593" s="59">
        <v>1</v>
      </c>
      <c r="C1593" s="59">
        <v>1</v>
      </c>
      <c r="D1593" s="59">
        <v>1</v>
      </c>
      <c r="E1593" s="59" t="s">
        <v>82</v>
      </c>
      <c r="F1593" s="59">
        <v>1</v>
      </c>
      <c r="G1593" s="59">
        <v>3</v>
      </c>
      <c r="H1593" s="59">
        <v>3</v>
      </c>
      <c r="I1593" s="59">
        <v>14</v>
      </c>
      <c r="J1593" s="59">
        <v>37676</v>
      </c>
      <c r="K1593" s="78">
        <f>VLOOKUP(jur[[#This Row],[hwycov_id]],cnf[],10,FALSE)</f>
        <v>37676</v>
      </c>
      <c r="L1593" s="229">
        <f t="shared" si="72"/>
        <v>0</v>
      </c>
      <c r="M1593" s="228">
        <f t="shared" si="73"/>
        <v>0</v>
      </c>
      <c r="N1593" s="228">
        <f t="shared" si="74"/>
        <v>0</v>
      </c>
      <c r="O1593" s="59" t="e">
        <f>VLOOKUP(jur[[#This Row],[hwycov_id]],check!$A$2:$P$26,16,FALSE)</f>
        <v>#N/A</v>
      </c>
      <c r="P1593" s="59">
        <v>1603</v>
      </c>
    </row>
    <row r="1594" spans="1:16">
      <c r="A1594" s="59">
        <v>11987</v>
      </c>
      <c r="B1594" s="59">
        <v>3</v>
      </c>
      <c r="C1594" s="59">
        <v>1</v>
      </c>
      <c r="D1594" s="59">
        <v>2</v>
      </c>
      <c r="E1594" s="59" t="s">
        <v>79</v>
      </c>
      <c r="F1594" s="59">
        <v>3</v>
      </c>
      <c r="G1594" s="59">
        <v>3</v>
      </c>
      <c r="H1594" s="59">
        <v>2</v>
      </c>
      <c r="I1594" s="59">
        <v>14</v>
      </c>
      <c r="J1594" s="59">
        <v>37930</v>
      </c>
      <c r="K1594" s="78">
        <f>VLOOKUP(jur[[#This Row],[hwycov_id]],cnf[],10,FALSE)</f>
        <v>37930</v>
      </c>
      <c r="L1594" s="229">
        <f t="shared" si="72"/>
        <v>0</v>
      </c>
      <c r="M1594" s="228">
        <f t="shared" si="73"/>
        <v>0</v>
      </c>
      <c r="N1594" s="228">
        <f t="shared" si="74"/>
        <v>0</v>
      </c>
      <c r="O1594" s="59" t="e">
        <f>VLOOKUP(jur[[#This Row],[hwycov_id]],check!$A$2:$P$26,16,FALSE)</f>
        <v>#N/A</v>
      </c>
      <c r="P1594" s="59">
        <v>1604</v>
      </c>
    </row>
    <row r="1595" spans="1:16">
      <c r="A1595" s="59">
        <v>16353</v>
      </c>
      <c r="B1595" s="59">
        <v>1</v>
      </c>
      <c r="C1595" s="59">
        <v>1</v>
      </c>
      <c r="D1595" s="59">
        <v>1</v>
      </c>
      <c r="E1595" s="59" t="s">
        <v>82</v>
      </c>
      <c r="F1595" s="59">
        <v>1</v>
      </c>
      <c r="G1595" s="59">
        <v>3</v>
      </c>
      <c r="H1595" s="59">
        <v>3</v>
      </c>
      <c r="I1595" s="59">
        <v>14</v>
      </c>
      <c r="J1595" s="59">
        <v>38278</v>
      </c>
      <c r="K1595" s="78">
        <f>VLOOKUP(jur[[#This Row],[hwycov_id]],cnf[],10,FALSE)</f>
        <v>38278</v>
      </c>
      <c r="L1595" s="229">
        <f t="shared" si="72"/>
        <v>0</v>
      </c>
      <c r="M1595" s="228">
        <f t="shared" si="73"/>
        <v>0</v>
      </c>
      <c r="N1595" s="228">
        <f t="shared" si="74"/>
        <v>0</v>
      </c>
      <c r="O1595" s="59" t="e">
        <f>VLOOKUP(jur[[#This Row],[hwycov_id]],check!$A$2:$P$26,16,FALSE)</f>
        <v>#N/A</v>
      </c>
      <c r="P1595" s="59">
        <v>1605</v>
      </c>
    </row>
    <row r="1596" spans="1:16">
      <c r="A1596" s="59">
        <v>40311</v>
      </c>
      <c r="B1596" s="59">
        <v>4</v>
      </c>
      <c r="C1596" s="59">
        <v>1</v>
      </c>
      <c r="D1596" s="59">
        <v>2</v>
      </c>
      <c r="E1596" s="59" t="s">
        <v>79</v>
      </c>
      <c r="F1596" s="59">
        <v>4</v>
      </c>
      <c r="G1596" s="59">
        <v>3</v>
      </c>
      <c r="H1596" s="59">
        <v>4</v>
      </c>
      <c r="I1596" s="59">
        <v>14</v>
      </c>
      <c r="J1596" s="59">
        <v>38446</v>
      </c>
      <c r="K1596" s="78">
        <f>VLOOKUP(jur[[#This Row],[hwycov_id]],cnf[],10,FALSE)</f>
        <v>38446</v>
      </c>
      <c r="L1596" s="229">
        <f t="shared" si="72"/>
        <v>0</v>
      </c>
      <c r="M1596" s="228">
        <f t="shared" si="73"/>
        <v>0</v>
      </c>
      <c r="N1596" s="228">
        <f t="shared" si="74"/>
        <v>0</v>
      </c>
      <c r="O1596" s="59" t="e">
        <f>VLOOKUP(jur[[#This Row],[hwycov_id]],check!$A$2:$P$26,16,FALSE)</f>
        <v>#N/A</v>
      </c>
      <c r="P1596" s="59">
        <v>1606</v>
      </c>
    </row>
    <row r="1597" spans="1:16">
      <c r="A1597" s="59">
        <v>5706</v>
      </c>
      <c r="B1597" s="59">
        <v>3</v>
      </c>
      <c r="C1597" s="59">
        <v>1</v>
      </c>
      <c r="D1597" s="59">
        <v>2</v>
      </c>
      <c r="E1597" s="59" t="s">
        <v>79</v>
      </c>
      <c r="F1597" s="59">
        <v>3</v>
      </c>
      <c r="G1597" s="59">
        <v>3</v>
      </c>
      <c r="H1597" s="59">
        <v>2</v>
      </c>
      <c r="I1597" s="59">
        <v>14</v>
      </c>
      <c r="J1597" s="59">
        <v>38546</v>
      </c>
      <c r="K1597" s="78">
        <f>VLOOKUP(jur[[#This Row],[hwycov_id]],cnf[],10,FALSE)</f>
        <v>38546</v>
      </c>
      <c r="L1597" s="229">
        <f t="shared" si="72"/>
        <v>0</v>
      </c>
      <c r="M1597" s="228">
        <f t="shared" si="73"/>
        <v>0</v>
      </c>
      <c r="N1597" s="228">
        <f t="shared" si="74"/>
        <v>0</v>
      </c>
      <c r="O1597" s="59" t="e">
        <f>VLOOKUP(jur[[#This Row],[hwycov_id]],check!$A$2:$P$26,16,FALSE)</f>
        <v>#N/A</v>
      </c>
      <c r="P1597" s="59">
        <v>1607</v>
      </c>
    </row>
    <row r="1598" spans="1:16">
      <c r="A1598" s="59">
        <v>11382</v>
      </c>
      <c r="B1598" s="59">
        <v>1</v>
      </c>
      <c r="C1598" s="59">
        <v>1</v>
      </c>
      <c r="D1598" s="59">
        <v>1</v>
      </c>
      <c r="E1598" s="59" t="s">
        <v>82</v>
      </c>
      <c r="F1598" s="59">
        <v>1</v>
      </c>
      <c r="G1598" s="59">
        <v>3</v>
      </c>
      <c r="H1598" s="59">
        <v>3</v>
      </c>
      <c r="I1598" s="59">
        <v>14</v>
      </c>
      <c r="J1598" s="59">
        <v>39215</v>
      </c>
      <c r="K1598" s="78">
        <f>VLOOKUP(jur[[#This Row],[hwycov_id]],cnf[],10,FALSE)</f>
        <v>39215</v>
      </c>
      <c r="L1598" s="229">
        <f t="shared" si="72"/>
        <v>0</v>
      </c>
      <c r="M1598" s="228">
        <f t="shared" si="73"/>
        <v>0</v>
      </c>
      <c r="N1598" s="228">
        <f t="shared" si="74"/>
        <v>0</v>
      </c>
      <c r="O1598" s="59" t="e">
        <f>VLOOKUP(jur[[#This Row],[hwycov_id]],check!$A$2:$P$26,16,FALSE)</f>
        <v>#N/A</v>
      </c>
      <c r="P1598" s="59">
        <v>1608</v>
      </c>
    </row>
    <row r="1599" spans="1:16">
      <c r="A1599" s="59">
        <v>27505</v>
      </c>
      <c r="B1599" s="59">
        <v>1</v>
      </c>
      <c r="C1599" s="59">
        <v>1</v>
      </c>
      <c r="D1599" s="59">
        <v>1</v>
      </c>
      <c r="E1599" s="59" t="s">
        <v>78</v>
      </c>
      <c r="F1599" s="59">
        <v>1</v>
      </c>
      <c r="G1599" s="59">
        <v>3</v>
      </c>
      <c r="H1599" s="59">
        <v>3</v>
      </c>
      <c r="I1599" s="59">
        <v>14</v>
      </c>
      <c r="J1599" s="59">
        <v>39322</v>
      </c>
      <c r="K1599" s="78">
        <f>VLOOKUP(jur[[#This Row],[hwycov_id]],cnf[],10,FALSE)</f>
        <v>39322</v>
      </c>
      <c r="L1599" s="229">
        <f t="shared" si="72"/>
        <v>0</v>
      </c>
      <c r="M1599" s="228">
        <f t="shared" si="73"/>
        <v>0</v>
      </c>
      <c r="N1599" s="228">
        <f t="shared" si="74"/>
        <v>0</v>
      </c>
      <c r="O1599" s="59" t="e">
        <f>VLOOKUP(jur[[#This Row],[hwycov_id]],check!$A$2:$P$26,16,FALSE)</f>
        <v>#N/A</v>
      </c>
      <c r="P1599" s="59">
        <v>1610</v>
      </c>
    </row>
    <row r="1600" spans="1:16">
      <c r="A1600" s="59">
        <v>16352</v>
      </c>
      <c r="B1600" s="59">
        <v>1</v>
      </c>
      <c r="C1600" s="59">
        <v>1</v>
      </c>
      <c r="D1600" s="59">
        <v>1</v>
      </c>
      <c r="E1600" s="59" t="s">
        <v>82</v>
      </c>
      <c r="F1600" s="59">
        <v>1</v>
      </c>
      <c r="G1600" s="59">
        <v>3</v>
      </c>
      <c r="H1600" s="59">
        <v>3</v>
      </c>
      <c r="I1600" s="59">
        <v>14</v>
      </c>
      <c r="J1600" s="59">
        <v>39527</v>
      </c>
      <c r="K1600" s="78">
        <f>VLOOKUP(jur[[#This Row],[hwycov_id]],cnf[],10,FALSE)</f>
        <v>39527</v>
      </c>
      <c r="L1600" s="229">
        <f t="shared" si="72"/>
        <v>0</v>
      </c>
      <c r="M1600" s="228">
        <f t="shared" si="73"/>
        <v>0</v>
      </c>
      <c r="N1600" s="228">
        <f t="shared" si="74"/>
        <v>0</v>
      </c>
      <c r="O1600" s="59" t="e">
        <f>VLOOKUP(jur[[#This Row],[hwycov_id]],check!$A$2:$P$26,16,FALSE)</f>
        <v>#N/A</v>
      </c>
      <c r="P1600" s="59">
        <v>1611</v>
      </c>
    </row>
    <row r="1601" spans="1:16">
      <c r="A1601" s="59">
        <v>457</v>
      </c>
      <c r="B1601" s="59">
        <v>1</v>
      </c>
      <c r="C1601" s="59">
        <v>1</v>
      </c>
      <c r="D1601" s="59">
        <v>1</v>
      </c>
      <c r="E1601" s="59" t="s">
        <v>78</v>
      </c>
      <c r="F1601" s="59">
        <v>1</v>
      </c>
      <c r="G1601" s="59">
        <v>3</v>
      </c>
      <c r="H1601" s="59">
        <v>3</v>
      </c>
      <c r="I1601" s="59">
        <v>14</v>
      </c>
      <c r="J1601" s="59">
        <v>39614</v>
      </c>
      <c r="K1601" s="78">
        <f>VLOOKUP(jur[[#This Row],[hwycov_id]],cnf[],10,FALSE)</f>
        <v>39614</v>
      </c>
      <c r="L1601" s="229">
        <f t="shared" si="72"/>
        <v>0</v>
      </c>
      <c r="M1601" s="228">
        <f t="shared" si="73"/>
        <v>0</v>
      </c>
      <c r="N1601" s="228">
        <f t="shared" si="74"/>
        <v>0</v>
      </c>
      <c r="O1601" s="59" t="e">
        <f>VLOOKUP(jur[[#This Row],[hwycov_id]],check!$A$2:$P$26,16,FALSE)</f>
        <v>#N/A</v>
      </c>
      <c r="P1601" s="59">
        <v>1612</v>
      </c>
    </row>
    <row r="1602" spans="1:16">
      <c r="A1602" s="59">
        <v>31272</v>
      </c>
      <c r="B1602" s="59">
        <v>3</v>
      </c>
      <c r="C1602" s="59">
        <v>1</v>
      </c>
      <c r="D1602" s="59">
        <v>2</v>
      </c>
      <c r="E1602" s="59" t="s">
        <v>79</v>
      </c>
      <c r="F1602" s="59">
        <v>3</v>
      </c>
      <c r="G1602" s="59">
        <v>3</v>
      </c>
      <c r="H1602" s="59">
        <v>3</v>
      </c>
      <c r="I1602" s="59">
        <v>14</v>
      </c>
      <c r="J1602" s="59">
        <v>39765</v>
      </c>
      <c r="K1602" s="78">
        <f>VLOOKUP(jur[[#This Row],[hwycov_id]],cnf[],10,FALSE)</f>
        <v>39765</v>
      </c>
      <c r="L1602" s="229">
        <f t="shared" ref="L1602:L1665" si="75">K1602/J1602-1</f>
        <v>0</v>
      </c>
      <c r="M1602" s="228">
        <f t="shared" ref="M1602:M1665" si="76">K1602-J1602</f>
        <v>0</v>
      </c>
      <c r="N1602" s="228">
        <f t="shared" ref="N1602:N1665" si="77">POWER(M1602,2)</f>
        <v>0</v>
      </c>
      <c r="O1602" s="59" t="e">
        <f>VLOOKUP(jur[[#This Row],[hwycov_id]],check!$A$2:$P$26,16,FALSE)</f>
        <v>#N/A</v>
      </c>
      <c r="P1602" s="59">
        <v>1613</v>
      </c>
    </row>
    <row r="1603" spans="1:16">
      <c r="A1603" s="59">
        <v>5236</v>
      </c>
      <c r="B1603" s="59">
        <v>3</v>
      </c>
      <c r="C1603" s="59">
        <v>1</v>
      </c>
      <c r="D1603" s="59">
        <v>2</v>
      </c>
      <c r="E1603" s="59" t="s">
        <v>79</v>
      </c>
      <c r="F1603" s="59">
        <v>3</v>
      </c>
      <c r="G1603" s="59">
        <v>3</v>
      </c>
      <c r="H1603" s="59">
        <v>2</v>
      </c>
      <c r="I1603" s="59">
        <v>14</v>
      </c>
      <c r="J1603" s="59">
        <v>39916</v>
      </c>
      <c r="K1603" s="78">
        <f>VLOOKUP(jur[[#This Row],[hwycov_id]],cnf[],10,FALSE)</f>
        <v>39916</v>
      </c>
      <c r="L1603" s="229">
        <f t="shared" si="75"/>
        <v>0</v>
      </c>
      <c r="M1603" s="228">
        <f t="shared" si="76"/>
        <v>0</v>
      </c>
      <c r="N1603" s="228">
        <f t="shared" si="77"/>
        <v>0</v>
      </c>
      <c r="O1603" s="59" t="e">
        <f>VLOOKUP(jur[[#This Row],[hwycov_id]],check!$A$2:$P$26,16,FALSE)</f>
        <v>#N/A</v>
      </c>
      <c r="P1603" s="59">
        <v>1614</v>
      </c>
    </row>
    <row r="1604" spans="1:16">
      <c r="A1604" s="59">
        <v>16144</v>
      </c>
      <c r="B1604" s="59">
        <v>1</v>
      </c>
      <c r="C1604" s="59">
        <v>1</v>
      </c>
      <c r="D1604" s="59">
        <v>1</v>
      </c>
      <c r="E1604" s="59" t="s">
        <v>82</v>
      </c>
      <c r="F1604" s="59">
        <v>1</v>
      </c>
      <c r="G1604" s="59">
        <v>4</v>
      </c>
      <c r="H1604" s="59">
        <v>3</v>
      </c>
      <c r="I1604" s="59">
        <v>14</v>
      </c>
      <c r="J1604" s="59">
        <v>40194</v>
      </c>
      <c r="K1604" s="78">
        <f>VLOOKUP(jur[[#This Row],[hwycov_id]],cnf[],10,FALSE)</f>
        <v>40194</v>
      </c>
      <c r="L1604" s="229">
        <f t="shared" si="75"/>
        <v>0</v>
      </c>
      <c r="M1604" s="228">
        <f t="shared" si="76"/>
        <v>0</v>
      </c>
      <c r="N1604" s="228">
        <f t="shared" si="77"/>
        <v>0</v>
      </c>
      <c r="O1604" s="59" t="e">
        <f>VLOOKUP(jur[[#This Row],[hwycov_id]],check!$A$2:$P$26,16,FALSE)</f>
        <v>#N/A</v>
      </c>
      <c r="P1604" s="59">
        <v>1615</v>
      </c>
    </row>
    <row r="1605" spans="1:16">
      <c r="A1605" s="59">
        <v>28790</v>
      </c>
      <c r="B1605" s="59">
        <v>1</v>
      </c>
      <c r="C1605" s="59">
        <v>1</v>
      </c>
      <c r="D1605" s="59">
        <v>1</v>
      </c>
      <c r="E1605" s="59" t="s">
        <v>78</v>
      </c>
      <c r="F1605" s="59">
        <v>1</v>
      </c>
      <c r="G1605" s="59">
        <v>4</v>
      </c>
      <c r="H1605" s="59">
        <v>3</v>
      </c>
      <c r="I1605" s="59">
        <v>14</v>
      </c>
      <c r="J1605" s="59">
        <v>40385</v>
      </c>
      <c r="K1605" s="78">
        <f>VLOOKUP(jur[[#This Row],[hwycov_id]],cnf[],10,FALSE)</f>
        <v>40385</v>
      </c>
      <c r="L1605" s="229">
        <f t="shared" si="75"/>
        <v>0</v>
      </c>
      <c r="M1605" s="228">
        <f t="shared" si="76"/>
        <v>0</v>
      </c>
      <c r="N1605" s="228">
        <f t="shared" si="77"/>
        <v>0</v>
      </c>
      <c r="O1605" s="59" t="e">
        <f>VLOOKUP(jur[[#This Row],[hwycov_id]],check!$A$2:$P$26,16,FALSE)</f>
        <v>#N/A</v>
      </c>
      <c r="P1605" s="59">
        <v>1616</v>
      </c>
    </row>
    <row r="1606" spans="1:16">
      <c r="A1606" s="59">
        <v>369</v>
      </c>
      <c r="B1606" s="59">
        <v>2</v>
      </c>
      <c r="C1606" s="59">
        <v>1</v>
      </c>
      <c r="D1606" s="59">
        <v>2</v>
      </c>
      <c r="E1606" s="59" t="s">
        <v>79</v>
      </c>
      <c r="F1606" s="59">
        <v>3</v>
      </c>
      <c r="G1606" s="59">
        <v>4</v>
      </c>
      <c r="H1606" s="59">
        <v>3</v>
      </c>
      <c r="I1606" s="59">
        <v>14</v>
      </c>
      <c r="J1606" s="59">
        <v>40462</v>
      </c>
      <c r="K1606" s="78">
        <f>VLOOKUP(jur[[#This Row],[hwycov_id]],cnf[],10,FALSE)</f>
        <v>40462</v>
      </c>
      <c r="L1606" s="229">
        <f t="shared" si="75"/>
        <v>0</v>
      </c>
      <c r="M1606" s="228">
        <f t="shared" si="76"/>
        <v>0</v>
      </c>
      <c r="N1606" s="228">
        <f t="shared" si="77"/>
        <v>0</v>
      </c>
      <c r="O1606" s="59" t="e">
        <f>VLOOKUP(jur[[#This Row],[hwycov_id]],check!$A$2:$P$26,16,FALSE)</f>
        <v>#N/A</v>
      </c>
      <c r="P1606" s="59">
        <v>1617</v>
      </c>
    </row>
    <row r="1607" spans="1:16">
      <c r="A1607" s="59">
        <v>9903</v>
      </c>
      <c r="B1607" s="59">
        <v>1</v>
      </c>
      <c r="C1607" s="59">
        <v>1</v>
      </c>
      <c r="D1607" s="59">
        <v>1</v>
      </c>
      <c r="E1607" s="59" t="s">
        <v>82</v>
      </c>
      <c r="F1607" s="59">
        <v>1</v>
      </c>
      <c r="G1607" s="59">
        <v>4</v>
      </c>
      <c r="H1607" s="59">
        <v>4</v>
      </c>
      <c r="I1607" s="59">
        <v>14</v>
      </c>
      <c r="J1607" s="59">
        <v>40484</v>
      </c>
      <c r="K1607" s="78">
        <f>VLOOKUP(jur[[#This Row],[hwycov_id]],cnf[],10,FALSE)</f>
        <v>40484</v>
      </c>
      <c r="L1607" s="229">
        <f t="shared" si="75"/>
        <v>0</v>
      </c>
      <c r="M1607" s="228">
        <f t="shared" si="76"/>
        <v>0</v>
      </c>
      <c r="N1607" s="228">
        <f t="shared" si="77"/>
        <v>0</v>
      </c>
      <c r="O1607" s="59" t="e">
        <f>VLOOKUP(jur[[#This Row],[hwycov_id]],check!$A$2:$P$26,16,FALSE)</f>
        <v>#N/A</v>
      </c>
      <c r="P1607" s="59">
        <v>1618</v>
      </c>
    </row>
    <row r="1608" spans="1:16">
      <c r="A1608" s="59">
        <v>16394</v>
      </c>
      <c r="B1608" s="59">
        <v>3</v>
      </c>
      <c r="C1608" s="59">
        <v>1</v>
      </c>
      <c r="D1608" s="59">
        <v>2</v>
      </c>
      <c r="E1608" s="59" t="s">
        <v>79</v>
      </c>
      <c r="F1608" s="59">
        <v>3</v>
      </c>
      <c r="G1608" s="59">
        <v>4</v>
      </c>
      <c r="H1608" s="59">
        <v>3</v>
      </c>
      <c r="I1608" s="59">
        <v>14</v>
      </c>
      <c r="J1608" s="59">
        <v>40610</v>
      </c>
      <c r="K1608" s="78">
        <f>VLOOKUP(jur[[#This Row],[hwycov_id]],cnf[],10,FALSE)</f>
        <v>40610</v>
      </c>
      <c r="L1608" s="229">
        <f t="shared" si="75"/>
        <v>0</v>
      </c>
      <c r="M1608" s="228">
        <f t="shared" si="76"/>
        <v>0</v>
      </c>
      <c r="N1608" s="228">
        <f t="shared" si="77"/>
        <v>0</v>
      </c>
      <c r="O1608" s="59" t="e">
        <f>VLOOKUP(jur[[#This Row],[hwycov_id]],check!$A$2:$P$26,16,FALSE)</f>
        <v>#N/A</v>
      </c>
      <c r="P1608" s="59">
        <v>1619</v>
      </c>
    </row>
    <row r="1609" spans="1:16">
      <c r="A1609" s="59">
        <v>4781</v>
      </c>
      <c r="B1609" s="59">
        <v>2</v>
      </c>
      <c r="C1609" s="59">
        <v>1</v>
      </c>
      <c r="D1609" s="59">
        <v>2</v>
      </c>
      <c r="E1609" s="59" t="s">
        <v>79</v>
      </c>
      <c r="F1609" s="59">
        <v>3</v>
      </c>
      <c r="G1609" s="59">
        <v>4</v>
      </c>
      <c r="H1609" s="59">
        <v>3</v>
      </c>
      <c r="I1609" s="59">
        <v>14</v>
      </c>
      <c r="J1609" s="59">
        <v>40660</v>
      </c>
      <c r="K1609" s="78">
        <f>VLOOKUP(jur[[#This Row],[hwycov_id]],cnf[],10,FALSE)</f>
        <v>40660</v>
      </c>
      <c r="L1609" s="229">
        <f t="shared" si="75"/>
        <v>0</v>
      </c>
      <c r="M1609" s="228">
        <f t="shared" si="76"/>
        <v>0</v>
      </c>
      <c r="N1609" s="228">
        <f t="shared" si="77"/>
        <v>0</v>
      </c>
      <c r="O1609" s="59" t="e">
        <f>VLOOKUP(jur[[#This Row],[hwycov_id]],check!$A$2:$P$26,16,FALSE)</f>
        <v>#N/A</v>
      </c>
      <c r="P1609" s="59">
        <v>1620</v>
      </c>
    </row>
    <row r="1610" spans="1:16">
      <c r="A1610" s="59">
        <v>7501</v>
      </c>
      <c r="B1610" s="59">
        <v>1</v>
      </c>
      <c r="C1610" s="59">
        <v>1</v>
      </c>
      <c r="D1610" s="59">
        <v>1</v>
      </c>
      <c r="E1610" s="59" t="s">
        <v>78</v>
      </c>
      <c r="F1610" s="59">
        <v>1</v>
      </c>
      <c r="G1610" s="59">
        <v>4</v>
      </c>
      <c r="H1610" s="59">
        <v>3</v>
      </c>
      <c r="I1610" s="59">
        <v>14</v>
      </c>
      <c r="J1610" s="59">
        <v>40879</v>
      </c>
      <c r="K1610" s="78">
        <f>VLOOKUP(jur[[#This Row],[hwycov_id]],cnf[],10,FALSE)</f>
        <v>40879</v>
      </c>
      <c r="L1610" s="229">
        <f t="shared" si="75"/>
        <v>0</v>
      </c>
      <c r="M1610" s="228">
        <f t="shared" si="76"/>
        <v>0</v>
      </c>
      <c r="N1610" s="228">
        <f t="shared" si="77"/>
        <v>0</v>
      </c>
      <c r="O1610" s="59" t="e">
        <f>VLOOKUP(jur[[#This Row],[hwycov_id]],check!$A$2:$P$26,16,FALSE)</f>
        <v>#N/A</v>
      </c>
      <c r="P1610" s="59">
        <v>1621</v>
      </c>
    </row>
    <row r="1611" spans="1:16">
      <c r="A1611" s="59">
        <v>11536</v>
      </c>
      <c r="B1611" s="59">
        <v>2</v>
      </c>
      <c r="C1611" s="59">
        <v>1</v>
      </c>
      <c r="D1611" s="59">
        <v>2</v>
      </c>
      <c r="E1611" s="59" t="s">
        <v>79</v>
      </c>
      <c r="F1611" s="59">
        <v>3</v>
      </c>
      <c r="G1611" s="59">
        <v>4</v>
      </c>
      <c r="H1611" s="59">
        <v>3</v>
      </c>
      <c r="I1611" s="59">
        <v>14</v>
      </c>
      <c r="J1611" s="59">
        <v>41109</v>
      </c>
      <c r="K1611" s="78">
        <f>VLOOKUP(jur[[#This Row],[hwycov_id]],cnf[],10,FALSE)</f>
        <v>41109</v>
      </c>
      <c r="L1611" s="229">
        <f t="shared" si="75"/>
        <v>0</v>
      </c>
      <c r="M1611" s="228">
        <f t="shared" si="76"/>
        <v>0</v>
      </c>
      <c r="N1611" s="228">
        <f t="shared" si="77"/>
        <v>0</v>
      </c>
      <c r="O1611" s="59" t="e">
        <f>VLOOKUP(jur[[#This Row],[hwycov_id]],check!$A$2:$P$26,16,FALSE)</f>
        <v>#N/A</v>
      </c>
      <c r="P1611" s="59">
        <v>1622</v>
      </c>
    </row>
    <row r="1612" spans="1:16">
      <c r="A1612" s="59">
        <v>16356</v>
      </c>
      <c r="B1612" s="59">
        <v>1</v>
      </c>
      <c r="C1612" s="59">
        <v>1</v>
      </c>
      <c r="D1612" s="59">
        <v>1</v>
      </c>
      <c r="E1612" s="59" t="s">
        <v>82</v>
      </c>
      <c r="F1612" s="59">
        <v>1</v>
      </c>
      <c r="G1612" s="59">
        <v>4</v>
      </c>
      <c r="H1612" s="59">
        <v>3</v>
      </c>
      <c r="I1612" s="59">
        <v>14</v>
      </c>
      <c r="J1612" s="59">
        <v>41638</v>
      </c>
      <c r="K1612" s="78">
        <f>VLOOKUP(jur[[#This Row],[hwycov_id]],cnf[],10,FALSE)</f>
        <v>41638</v>
      </c>
      <c r="L1612" s="229">
        <f t="shared" si="75"/>
        <v>0</v>
      </c>
      <c r="M1612" s="228">
        <f t="shared" si="76"/>
        <v>0</v>
      </c>
      <c r="N1612" s="228">
        <f t="shared" si="77"/>
        <v>0</v>
      </c>
      <c r="O1612" s="59" t="e">
        <f>VLOOKUP(jur[[#This Row],[hwycov_id]],check!$A$2:$P$26,16,FALSE)</f>
        <v>#N/A</v>
      </c>
      <c r="P1612" s="59">
        <v>1623</v>
      </c>
    </row>
    <row r="1613" spans="1:16">
      <c r="A1613" s="59">
        <v>14251</v>
      </c>
      <c r="B1613" s="59">
        <v>2</v>
      </c>
      <c r="C1613" s="59">
        <v>1</v>
      </c>
      <c r="D1613" s="59">
        <v>1</v>
      </c>
      <c r="E1613" s="59" t="s">
        <v>79</v>
      </c>
      <c r="F1613" s="59">
        <v>3</v>
      </c>
      <c r="G1613" s="59">
        <v>4</v>
      </c>
      <c r="H1613" s="59">
        <v>3</v>
      </c>
      <c r="I1613" s="59">
        <v>14</v>
      </c>
      <c r="J1613" s="59">
        <v>41882</v>
      </c>
      <c r="K1613" s="78">
        <f>VLOOKUP(jur[[#This Row],[hwycov_id]],cnf[],10,FALSE)</f>
        <v>41882</v>
      </c>
      <c r="L1613" s="229">
        <f t="shared" si="75"/>
        <v>0</v>
      </c>
      <c r="M1613" s="228">
        <f t="shared" si="76"/>
        <v>0</v>
      </c>
      <c r="N1613" s="228">
        <f t="shared" si="77"/>
        <v>0</v>
      </c>
      <c r="O1613" s="59" t="e">
        <f>VLOOKUP(jur[[#This Row],[hwycov_id]],check!$A$2:$P$26,16,FALSE)</f>
        <v>#N/A</v>
      </c>
      <c r="P1613" s="59">
        <v>1624</v>
      </c>
    </row>
    <row r="1614" spans="1:16">
      <c r="A1614" s="59">
        <v>525</v>
      </c>
      <c r="B1614" s="59">
        <v>1</v>
      </c>
      <c r="C1614" s="59">
        <v>2</v>
      </c>
      <c r="D1614" s="59">
        <v>1</v>
      </c>
      <c r="E1614" s="59" t="s">
        <v>77</v>
      </c>
      <c r="F1614" s="59">
        <v>1</v>
      </c>
      <c r="G1614" s="59">
        <v>4</v>
      </c>
      <c r="H1614" s="59">
        <v>3</v>
      </c>
      <c r="I1614" s="59">
        <v>14</v>
      </c>
      <c r="J1614" s="59">
        <v>41937</v>
      </c>
      <c r="K1614" s="78">
        <f>VLOOKUP(jur[[#This Row],[hwycov_id]],cnf[],10,FALSE)</f>
        <v>41937</v>
      </c>
      <c r="L1614" s="229">
        <f t="shared" si="75"/>
        <v>0</v>
      </c>
      <c r="M1614" s="228">
        <f t="shared" si="76"/>
        <v>0</v>
      </c>
      <c r="N1614" s="228">
        <f t="shared" si="77"/>
        <v>0</v>
      </c>
      <c r="O1614" s="59" t="e">
        <f>VLOOKUP(jur[[#This Row],[hwycov_id]],check!$A$2:$P$26,16,FALSE)</f>
        <v>#N/A</v>
      </c>
      <c r="P1614" s="59">
        <v>1625</v>
      </c>
    </row>
    <row r="1615" spans="1:16">
      <c r="A1615" s="59">
        <v>15239</v>
      </c>
      <c r="B1615" s="59">
        <v>1</v>
      </c>
      <c r="C1615" s="59">
        <v>1</v>
      </c>
      <c r="D1615" s="59">
        <v>1</v>
      </c>
      <c r="E1615" s="59" t="s">
        <v>78</v>
      </c>
      <c r="F1615" s="59">
        <v>1</v>
      </c>
      <c r="G1615" s="59">
        <v>4</v>
      </c>
      <c r="H1615" s="59">
        <v>3</v>
      </c>
      <c r="I1615" s="59">
        <v>14</v>
      </c>
      <c r="J1615" s="59">
        <v>42415</v>
      </c>
      <c r="K1615" s="78">
        <f>VLOOKUP(jur[[#This Row],[hwycov_id]],cnf[],10,FALSE)</f>
        <v>42415</v>
      </c>
      <c r="L1615" s="229">
        <f t="shared" si="75"/>
        <v>0</v>
      </c>
      <c r="M1615" s="228">
        <f t="shared" si="76"/>
        <v>0</v>
      </c>
      <c r="N1615" s="228">
        <f t="shared" si="77"/>
        <v>0</v>
      </c>
      <c r="O1615" s="59" t="e">
        <f>VLOOKUP(jur[[#This Row],[hwycov_id]],check!$A$2:$P$26,16,FALSE)</f>
        <v>#N/A</v>
      </c>
      <c r="P1615" s="59">
        <v>1626</v>
      </c>
    </row>
    <row r="1616" spans="1:16">
      <c r="A1616" s="59">
        <v>6454</v>
      </c>
      <c r="B1616" s="59">
        <v>2</v>
      </c>
      <c r="C1616" s="59">
        <v>1</v>
      </c>
      <c r="D1616" s="59">
        <v>2</v>
      </c>
      <c r="E1616" s="59" t="s">
        <v>79</v>
      </c>
      <c r="F1616" s="59">
        <v>3</v>
      </c>
      <c r="G1616" s="59">
        <v>4</v>
      </c>
      <c r="H1616" s="59">
        <v>2</v>
      </c>
      <c r="I1616" s="59">
        <v>14</v>
      </c>
      <c r="J1616" s="59">
        <v>43090</v>
      </c>
      <c r="K1616" s="78">
        <f>VLOOKUP(jur[[#This Row],[hwycov_id]],cnf[],10,FALSE)</f>
        <v>43090</v>
      </c>
      <c r="L1616" s="229">
        <f t="shared" si="75"/>
        <v>0</v>
      </c>
      <c r="M1616" s="228">
        <f t="shared" si="76"/>
        <v>0</v>
      </c>
      <c r="N1616" s="228">
        <f t="shared" si="77"/>
        <v>0</v>
      </c>
      <c r="O1616" s="59" t="e">
        <f>VLOOKUP(jur[[#This Row],[hwycov_id]],check!$A$2:$P$26,16,FALSE)</f>
        <v>#N/A</v>
      </c>
      <c r="P1616" s="59">
        <v>1627</v>
      </c>
    </row>
    <row r="1617" spans="1:16">
      <c r="A1617" s="59">
        <v>14265</v>
      </c>
      <c r="B1617" s="59">
        <v>1</v>
      </c>
      <c r="C1617" s="59">
        <v>1</v>
      </c>
      <c r="D1617" s="59">
        <v>1</v>
      </c>
      <c r="E1617" s="59" t="s">
        <v>78</v>
      </c>
      <c r="F1617" s="59">
        <v>1</v>
      </c>
      <c r="G1617" s="59">
        <v>4</v>
      </c>
      <c r="H1617" s="59">
        <v>3</v>
      </c>
      <c r="I1617" s="59">
        <v>14</v>
      </c>
      <c r="J1617" s="59">
        <v>43107</v>
      </c>
      <c r="K1617" s="78">
        <f>VLOOKUP(jur[[#This Row],[hwycov_id]],cnf[],10,FALSE)</f>
        <v>43107</v>
      </c>
      <c r="L1617" s="229">
        <f t="shared" si="75"/>
        <v>0</v>
      </c>
      <c r="M1617" s="228">
        <f t="shared" si="76"/>
        <v>0</v>
      </c>
      <c r="N1617" s="228">
        <f t="shared" si="77"/>
        <v>0</v>
      </c>
      <c r="O1617" s="59" t="e">
        <f>VLOOKUP(jur[[#This Row],[hwycov_id]],check!$A$2:$P$26,16,FALSE)</f>
        <v>#N/A</v>
      </c>
      <c r="P1617" s="59">
        <v>1628</v>
      </c>
    </row>
    <row r="1618" spans="1:16">
      <c r="A1618" s="59">
        <v>8647</v>
      </c>
      <c r="B1618" s="59">
        <v>1</v>
      </c>
      <c r="C1618" s="59">
        <v>1</v>
      </c>
      <c r="D1618" s="59">
        <v>1</v>
      </c>
      <c r="E1618" s="59" t="s">
        <v>82</v>
      </c>
      <c r="F1618" s="59">
        <v>1</v>
      </c>
      <c r="G1618" s="59">
        <v>4</v>
      </c>
      <c r="H1618" s="59">
        <v>3</v>
      </c>
      <c r="I1618" s="59">
        <v>14</v>
      </c>
      <c r="J1618" s="59">
        <v>43256</v>
      </c>
      <c r="K1618" s="78">
        <f>VLOOKUP(jur[[#This Row],[hwycov_id]],cnf[],10,FALSE)</f>
        <v>43256</v>
      </c>
      <c r="L1618" s="229">
        <f t="shared" si="75"/>
        <v>0</v>
      </c>
      <c r="M1618" s="228">
        <f t="shared" si="76"/>
        <v>0</v>
      </c>
      <c r="N1618" s="228">
        <f t="shared" si="77"/>
        <v>0</v>
      </c>
      <c r="O1618" s="59" t="e">
        <f>VLOOKUP(jur[[#This Row],[hwycov_id]],check!$A$2:$P$26,16,FALSE)</f>
        <v>#N/A</v>
      </c>
      <c r="P1618" s="59">
        <v>1629</v>
      </c>
    </row>
    <row r="1619" spans="1:16">
      <c r="A1619" s="59">
        <v>28792</v>
      </c>
      <c r="B1619" s="59">
        <v>1</v>
      </c>
      <c r="C1619" s="59">
        <v>1</v>
      </c>
      <c r="D1619" s="59">
        <v>1</v>
      </c>
      <c r="E1619" s="59" t="s">
        <v>78</v>
      </c>
      <c r="F1619" s="59">
        <v>1</v>
      </c>
      <c r="G1619" s="59">
        <v>4</v>
      </c>
      <c r="H1619" s="59">
        <v>3</v>
      </c>
      <c r="I1619" s="59">
        <v>14</v>
      </c>
      <c r="J1619" s="59">
        <v>43340</v>
      </c>
      <c r="K1619" s="78">
        <f>VLOOKUP(jur[[#This Row],[hwycov_id]],cnf[],10,FALSE)</f>
        <v>43340</v>
      </c>
      <c r="L1619" s="229">
        <f t="shared" si="75"/>
        <v>0</v>
      </c>
      <c r="M1619" s="228">
        <f t="shared" si="76"/>
        <v>0</v>
      </c>
      <c r="N1619" s="228">
        <f t="shared" si="77"/>
        <v>0</v>
      </c>
      <c r="O1619" s="59" t="e">
        <f>VLOOKUP(jur[[#This Row],[hwycov_id]],check!$A$2:$P$26,16,FALSE)</f>
        <v>#N/A</v>
      </c>
      <c r="P1619" s="59">
        <v>1630</v>
      </c>
    </row>
    <row r="1620" spans="1:16">
      <c r="A1620" s="59">
        <v>28280</v>
      </c>
      <c r="B1620" s="59">
        <v>1</v>
      </c>
      <c r="C1620" s="59">
        <v>1</v>
      </c>
      <c r="D1620" s="59">
        <v>1</v>
      </c>
      <c r="E1620" s="59" t="s">
        <v>78</v>
      </c>
      <c r="F1620" s="59">
        <v>1</v>
      </c>
      <c r="G1620" s="59">
        <v>4</v>
      </c>
      <c r="H1620" s="59">
        <v>3</v>
      </c>
      <c r="I1620" s="59">
        <v>14</v>
      </c>
      <c r="J1620" s="59">
        <v>43540</v>
      </c>
      <c r="K1620" s="78">
        <f>VLOOKUP(jur[[#This Row],[hwycov_id]],cnf[],10,FALSE)</f>
        <v>43540</v>
      </c>
      <c r="L1620" s="229">
        <f t="shared" si="75"/>
        <v>0</v>
      </c>
      <c r="M1620" s="228">
        <f t="shared" si="76"/>
        <v>0</v>
      </c>
      <c r="N1620" s="228">
        <f t="shared" si="77"/>
        <v>0</v>
      </c>
      <c r="O1620" s="59" t="e">
        <f>VLOOKUP(jur[[#This Row],[hwycov_id]],check!$A$2:$P$26,16,FALSE)</f>
        <v>#N/A</v>
      </c>
      <c r="P1620" s="59">
        <v>1631</v>
      </c>
    </row>
    <row r="1621" spans="1:16">
      <c r="A1621" s="59">
        <v>23867</v>
      </c>
      <c r="B1621" s="59">
        <v>1</v>
      </c>
      <c r="C1621" s="59">
        <v>1</v>
      </c>
      <c r="D1621" s="59">
        <v>1</v>
      </c>
      <c r="E1621" s="59" t="s">
        <v>78</v>
      </c>
      <c r="F1621" s="59">
        <v>1</v>
      </c>
      <c r="G1621" s="59">
        <v>4</v>
      </c>
      <c r="H1621" s="59">
        <v>3</v>
      </c>
      <c r="I1621" s="59">
        <v>14</v>
      </c>
      <c r="J1621" s="59">
        <v>43565</v>
      </c>
      <c r="K1621" s="78">
        <f>VLOOKUP(jur[[#This Row],[hwycov_id]],cnf[],10,FALSE)</f>
        <v>43565</v>
      </c>
      <c r="L1621" s="229">
        <f t="shared" si="75"/>
        <v>0</v>
      </c>
      <c r="M1621" s="228">
        <f t="shared" si="76"/>
        <v>0</v>
      </c>
      <c r="N1621" s="228">
        <f t="shared" si="77"/>
        <v>0</v>
      </c>
      <c r="O1621" s="59" t="e">
        <f>VLOOKUP(jur[[#This Row],[hwycov_id]],check!$A$2:$P$26,16,FALSE)</f>
        <v>#N/A</v>
      </c>
      <c r="P1621" s="59">
        <v>1632</v>
      </c>
    </row>
    <row r="1622" spans="1:16">
      <c r="A1622" s="59">
        <v>9868</v>
      </c>
      <c r="B1622" s="59">
        <v>2</v>
      </c>
      <c r="C1622" s="59">
        <v>1</v>
      </c>
      <c r="D1622" s="59">
        <v>2</v>
      </c>
      <c r="E1622" s="59" t="s">
        <v>79</v>
      </c>
      <c r="F1622" s="59">
        <v>3</v>
      </c>
      <c r="G1622" s="59">
        <v>4</v>
      </c>
      <c r="H1622" s="59">
        <v>3</v>
      </c>
      <c r="I1622" s="59">
        <v>14</v>
      </c>
      <c r="J1622" s="59">
        <v>43771</v>
      </c>
      <c r="K1622" s="78">
        <f>VLOOKUP(jur[[#This Row],[hwycov_id]],cnf[],10,FALSE)</f>
        <v>43771</v>
      </c>
      <c r="L1622" s="229">
        <f t="shared" si="75"/>
        <v>0</v>
      </c>
      <c r="M1622" s="228">
        <f t="shared" si="76"/>
        <v>0</v>
      </c>
      <c r="N1622" s="228">
        <f t="shared" si="77"/>
        <v>0</v>
      </c>
      <c r="O1622" s="59" t="e">
        <f>VLOOKUP(jur[[#This Row],[hwycov_id]],check!$A$2:$P$26,16,FALSE)</f>
        <v>#N/A</v>
      </c>
      <c r="P1622" s="59">
        <v>1633</v>
      </c>
    </row>
    <row r="1623" spans="1:16">
      <c r="A1623" s="59">
        <v>28791</v>
      </c>
      <c r="B1623" s="59">
        <v>1</v>
      </c>
      <c r="C1623" s="59">
        <v>1</v>
      </c>
      <c r="D1623" s="59">
        <v>1</v>
      </c>
      <c r="E1623" s="59" t="s">
        <v>78</v>
      </c>
      <c r="F1623" s="59">
        <v>1</v>
      </c>
      <c r="G1623" s="59">
        <v>4</v>
      </c>
      <c r="H1623" s="59">
        <v>3</v>
      </c>
      <c r="I1623" s="59">
        <v>14</v>
      </c>
      <c r="J1623" s="59">
        <v>43796</v>
      </c>
      <c r="K1623" s="78">
        <f>VLOOKUP(jur[[#This Row],[hwycov_id]],cnf[],10,FALSE)</f>
        <v>43796</v>
      </c>
      <c r="L1623" s="229">
        <f t="shared" si="75"/>
        <v>0</v>
      </c>
      <c r="M1623" s="228">
        <f t="shared" si="76"/>
        <v>0</v>
      </c>
      <c r="N1623" s="228">
        <f t="shared" si="77"/>
        <v>0</v>
      </c>
      <c r="O1623" s="59" t="e">
        <f>VLOOKUP(jur[[#This Row],[hwycov_id]],check!$A$2:$P$26,16,FALSE)</f>
        <v>#N/A</v>
      </c>
      <c r="P1623" s="59">
        <v>1634</v>
      </c>
    </row>
    <row r="1624" spans="1:16">
      <c r="A1624" s="59">
        <v>11123</v>
      </c>
      <c r="B1624" s="59">
        <v>1</v>
      </c>
      <c r="C1624" s="59">
        <v>1</v>
      </c>
      <c r="D1624" s="59">
        <v>1</v>
      </c>
      <c r="E1624" s="59" t="s">
        <v>82</v>
      </c>
      <c r="F1624" s="59">
        <v>1</v>
      </c>
      <c r="G1624" s="59">
        <v>4</v>
      </c>
      <c r="H1624" s="59">
        <v>3</v>
      </c>
      <c r="I1624" s="59">
        <v>14</v>
      </c>
      <c r="J1624" s="59">
        <v>44181</v>
      </c>
      <c r="K1624" s="78">
        <f>VLOOKUP(jur[[#This Row],[hwycov_id]],cnf[],10,FALSE)</f>
        <v>44181</v>
      </c>
      <c r="L1624" s="229">
        <f t="shared" si="75"/>
        <v>0</v>
      </c>
      <c r="M1624" s="228">
        <f t="shared" si="76"/>
        <v>0</v>
      </c>
      <c r="N1624" s="228">
        <f t="shared" si="77"/>
        <v>0</v>
      </c>
      <c r="O1624" s="59" t="e">
        <f>VLOOKUP(jur[[#This Row],[hwycov_id]],check!$A$2:$P$26,16,FALSE)</f>
        <v>#N/A</v>
      </c>
      <c r="P1624" s="59">
        <v>1636</v>
      </c>
    </row>
    <row r="1625" spans="1:16">
      <c r="A1625" s="59">
        <v>27507</v>
      </c>
      <c r="B1625" s="59">
        <v>1</v>
      </c>
      <c r="C1625" s="59">
        <v>1</v>
      </c>
      <c r="D1625" s="59">
        <v>1</v>
      </c>
      <c r="E1625" s="59" t="s">
        <v>82</v>
      </c>
      <c r="F1625" s="59">
        <v>1</v>
      </c>
      <c r="G1625" s="59">
        <v>4</v>
      </c>
      <c r="H1625" s="59">
        <v>3</v>
      </c>
      <c r="I1625" s="59">
        <v>14</v>
      </c>
      <c r="J1625" s="59">
        <v>44209</v>
      </c>
      <c r="K1625" s="78">
        <f>VLOOKUP(jur[[#This Row],[hwycov_id]],cnf[],10,FALSE)</f>
        <v>44209</v>
      </c>
      <c r="L1625" s="229">
        <f t="shared" si="75"/>
        <v>0</v>
      </c>
      <c r="M1625" s="228">
        <f t="shared" si="76"/>
        <v>0</v>
      </c>
      <c r="N1625" s="228">
        <f t="shared" si="77"/>
        <v>0</v>
      </c>
      <c r="O1625" s="59" t="e">
        <f>VLOOKUP(jur[[#This Row],[hwycov_id]],check!$A$2:$P$26,16,FALSE)</f>
        <v>#N/A</v>
      </c>
      <c r="P1625" s="59">
        <v>1637</v>
      </c>
    </row>
    <row r="1626" spans="1:16">
      <c r="A1626" s="59">
        <v>15277</v>
      </c>
      <c r="B1626" s="59">
        <v>1</v>
      </c>
      <c r="C1626" s="59">
        <v>1</v>
      </c>
      <c r="D1626" s="59">
        <v>1</v>
      </c>
      <c r="E1626" s="59" t="s">
        <v>82</v>
      </c>
      <c r="F1626" s="59">
        <v>1</v>
      </c>
      <c r="G1626" s="59">
        <v>4</v>
      </c>
      <c r="H1626" s="59">
        <v>5</v>
      </c>
      <c r="I1626" s="59">
        <v>14</v>
      </c>
      <c r="J1626" s="59">
        <v>44548</v>
      </c>
      <c r="K1626" s="78">
        <f>VLOOKUP(jur[[#This Row],[hwycov_id]],cnf[],10,FALSE)</f>
        <v>44548</v>
      </c>
      <c r="L1626" s="229">
        <f t="shared" si="75"/>
        <v>0</v>
      </c>
      <c r="M1626" s="228">
        <f t="shared" si="76"/>
        <v>0</v>
      </c>
      <c r="N1626" s="228">
        <f t="shared" si="77"/>
        <v>0</v>
      </c>
      <c r="O1626" s="59" t="e">
        <f>VLOOKUP(jur[[#This Row],[hwycov_id]],check!$A$2:$P$26,16,FALSE)</f>
        <v>#N/A</v>
      </c>
      <c r="P1626" s="59">
        <v>1638</v>
      </c>
    </row>
    <row r="1627" spans="1:16">
      <c r="A1627" s="59">
        <v>15042</v>
      </c>
      <c r="B1627" s="59">
        <v>2</v>
      </c>
      <c r="C1627" s="59">
        <v>1</v>
      </c>
      <c r="D1627" s="59">
        <v>2</v>
      </c>
      <c r="E1627" s="59" t="s">
        <v>79</v>
      </c>
      <c r="F1627" s="59">
        <v>3</v>
      </c>
      <c r="G1627" s="59">
        <v>4</v>
      </c>
      <c r="H1627" s="59">
        <v>3</v>
      </c>
      <c r="I1627" s="59">
        <v>14</v>
      </c>
      <c r="J1627" s="59">
        <v>45149</v>
      </c>
      <c r="K1627" s="78">
        <f>VLOOKUP(jur[[#This Row],[hwycov_id]],cnf[],10,FALSE)</f>
        <v>45149</v>
      </c>
      <c r="L1627" s="229">
        <f t="shared" si="75"/>
        <v>0</v>
      </c>
      <c r="M1627" s="228">
        <f t="shared" si="76"/>
        <v>0</v>
      </c>
      <c r="N1627" s="228">
        <f t="shared" si="77"/>
        <v>0</v>
      </c>
      <c r="O1627" s="59" t="e">
        <f>VLOOKUP(jur[[#This Row],[hwycov_id]],check!$A$2:$P$26,16,FALSE)</f>
        <v>#N/A</v>
      </c>
      <c r="P1627" s="59">
        <v>1639</v>
      </c>
    </row>
    <row r="1628" spans="1:16">
      <c r="A1628" s="59">
        <v>11124</v>
      </c>
      <c r="B1628" s="59">
        <v>1</v>
      </c>
      <c r="C1628" s="59">
        <v>1</v>
      </c>
      <c r="D1628" s="59">
        <v>1</v>
      </c>
      <c r="E1628" s="59" t="s">
        <v>82</v>
      </c>
      <c r="F1628" s="59">
        <v>1</v>
      </c>
      <c r="G1628" s="59">
        <v>4</v>
      </c>
      <c r="H1628" s="59">
        <v>3</v>
      </c>
      <c r="I1628" s="59">
        <v>14</v>
      </c>
      <c r="J1628" s="59">
        <v>45213</v>
      </c>
      <c r="K1628" s="78">
        <f>VLOOKUP(jur[[#This Row],[hwycov_id]],cnf[],10,FALSE)</f>
        <v>45213</v>
      </c>
      <c r="L1628" s="229">
        <f t="shared" si="75"/>
        <v>0</v>
      </c>
      <c r="M1628" s="228">
        <f t="shared" si="76"/>
        <v>0</v>
      </c>
      <c r="N1628" s="228">
        <f t="shared" si="77"/>
        <v>0</v>
      </c>
      <c r="O1628" s="59" t="e">
        <f>VLOOKUP(jur[[#This Row],[hwycov_id]],check!$A$2:$P$26,16,FALSE)</f>
        <v>#N/A</v>
      </c>
      <c r="P1628" s="59">
        <v>1640</v>
      </c>
    </row>
    <row r="1629" spans="1:16">
      <c r="A1629" s="59">
        <v>9904</v>
      </c>
      <c r="B1629" s="59">
        <v>1</v>
      </c>
      <c r="C1629" s="59">
        <v>1</v>
      </c>
      <c r="D1629" s="59">
        <v>1</v>
      </c>
      <c r="E1629" s="59" t="s">
        <v>82</v>
      </c>
      <c r="F1629" s="59">
        <v>1</v>
      </c>
      <c r="G1629" s="59">
        <v>4</v>
      </c>
      <c r="H1629" s="59">
        <v>4</v>
      </c>
      <c r="I1629" s="59">
        <v>14</v>
      </c>
      <c r="J1629" s="59">
        <v>46031</v>
      </c>
      <c r="K1629" s="78">
        <f>VLOOKUP(jur[[#This Row],[hwycov_id]],cnf[],10,FALSE)</f>
        <v>46031</v>
      </c>
      <c r="L1629" s="229">
        <f t="shared" si="75"/>
        <v>0</v>
      </c>
      <c r="M1629" s="228">
        <f t="shared" si="76"/>
        <v>0</v>
      </c>
      <c r="N1629" s="228">
        <f t="shared" si="77"/>
        <v>0</v>
      </c>
      <c r="O1629" s="59" t="e">
        <f>VLOOKUP(jur[[#This Row],[hwycov_id]],check!$A$2:$P$26,16,FALSE)</f>
        <v>#N/A</v>
      </c>
      <c r="P1629" s="59">
        <v>1641</v>
      </c>
    </row>
    <row r="1630" spans="1:16">
      <c r="A1630" s="59">
        <v>5144</v>
      </c>
      <c r="B1630" s="59">
        <v>3</v>
      </c>
      <c r="C1630" s="59">
        <v>1</v>
      </c>
      <c r="D1630" s="59">
        <v>2</v>
      </c>
      <c r="E1630" s="59" t="s">
        <v>79</v>
      </c>
      <c r="F1630" s="59">
        <v>3</v>
      </c>
      <c r="G1630" s="59">
        <v>4</v>
      </c>
      <c r="H1630" s="59">
        <v>2</v>
      </c>
      <c r="I1630" s="59">
        <v>14</v>
      </c>
      <c r="J1630" s="59">
        <v>46187</v>
      </c>
      <c r="K1630" s="78">
        <f>VLOOKUP(jur[[#This Row],[hwycov_id]],cnf[],10,FALSE)</f>
        <v>46187</v>
      </c>
      <c r="L1630" s="229">
        <f t="shared" si="75"/>
        <v>0</v>
      </c>
      <c r="M1630" s="228">
        <f t="shared" si="76"/>
        <v>0</v>
      </c>
      <c r="N1630" s="228">
        <f t="shared" si="77"/>
        <v>0</v>
      </c>
      <c r="O1630" s="59" t="e">
        <f>VLOOKUP(jur[[#This Row],[hwycov_id]],check!$A$2:$P$26,16,FALSE)</f>
        <v>#N/A</v>
      </c>
      <c r="P1630" s="59">
        <v>1643</v>
      </c>
    </row>
    <row r="1631" spans="1:16">
      <c r="A1631" s="59">
        <v>15157</v>
      </c>
      <c r="B1631" s="59">
        <v>1</v>
      </c>
      <c r="C1631" s="59">
        <v>1</v>
      </c>
      <c r="D1631" s="59">
        <v>1</v>
      </c>
      <c r="E1631" s="59" t="s">
        <v>82</v>
      </c>
      <c r="F1631" s="59">
        <v>1</v>
      </c>
      <c r="G1631" s="59">
        <v>4</v>
      </c>
      <c r="H1631" s="59">
        <v>3</v>
      </c>
      <c r="I1631" s="59">
        <v>14</v>
      </c>
      <c r="J1631" s="59">
        <v>46663</v>
      </c>
      <c r="K1631" s="78">
        <f>VLOOKUP(jur[[#This Row],[hwycov_id]],cnf[],10,FALSE)</f>
        <v>46663</v>
      </c>
      <c r="L1631" s="229">
        <f t="shared" si="75"/>
        <v>0</v>
      </c>
      <c r="M1631" s="228">
        <f t="shared" si="76"/>
        <v>0</v>
      </c>
      <c r="N1631" s="228">
        <f t="shared" si="77"/>
        <v>0</v>
      </c>
      <c r="O1631" s="59" t="e">
        <f>VLOOKUP(jur[[#This Row],[hwycov_id]],check!$A$2:$P$26,16,FALSE)</f>
        <v>#N/A</v>
      </c>
      <c r="P1631" s="59">
        <v>1644</v>
      </c>
    </row>
    <row r="1632" spans="1:16">
      <c r="A1632" s="59">
        <v>7666</v>
      </c>
      <c r="B1632" s="59">
        <v>1</v>
      </c>
      <c r="C1632" s="59">
        <v>1</v>
      </c>
      <c r="D1632" s="59">
        <v>1</v>
      </c>
      <c r="E1632" s="59" t="s">
        <v>82</v>
      </c>
      <c r="F1632" s="59">
        <v>1</v>
      </c>
      <c r="G1632" s="59">
        <v>4</v>
      </c>
      <c r="H1632" s="59">
        <v>3</v>
      </c>
      <c r="I1632" s="59">
        <v>14</v>
      </c>
      <c r="J1632" s="59">
        <v>46982</v>
      </c>
      <c r="K1632" s="78">
        <f>VLOOKUP(jur[[#This Row],[hwycov_id]],cnf[],10,FALSE)</f>
        <v>46982</v>
      </c>
      <c r="L1632" s="229">
        <f t="shared" si="75"/>
        <v>0</v>
      </c>
      <c r="M1632" s="228">
        <f t="shared" si="76"/>
        <v>0</v>
      </c>
      <c r="N1632" s="228">
        <f t="shared" si="77"/>
        <v>0</v>
      </c>
      <c r="O1632" s="59" t="e">
        <f>VLOOKUP(jur[[#This Row],[hwycov_id]],check!$A$2:$P$26,16,FALSE)</f>
        <v>#N/A</v>
      </c>
      <c r="P1632" s="59">
        <v>1645</v>
      </c>
    </row>
    <row r="1633" spans="1:16">
      <c r="A1633" s="59">
        <v>22757</v>
      </c>
      <c r="B1633" s="59">
        <v>1</v>
      </c>
      <c r="C1633" s="59">
        <v>1</v>
      </c>
      <c r="D1633" s="59">
        <v>1</v>
      </c>
      <c r="E1633" s="59" t="s">
        <v>78</v>
      </c>
      <c r="F1633" s="59">
        <v>1</v>
      </c>
      <c r="G1633" s="59">
        <v>4</v>
      </c>
      <c r="H1633" s="59">
        <v>2</v>
      </c>
      <c r="I1633" s="59">
        <v>14</v>
      </c>
      <c r="J1633" s="59">
        <v>48047</v>
      </c>
      <c r="K1633" s="78">
        <f>VLOOKUP(jur[[#This Row],[hwycov_id]],cnf[],10,FALSE)</f>
        <v>48047</v>
      </c>
      <c r="L1633" s="229">
        <f t="shared" si="75"/>
        <v>0</v>
      </c>
      <c r="M1633" s="228">
        <f t="shared" si="76"/>
        <v>0</v>
      </c>
      <c r="N1633" s="228">
        <f t="shared" si="77"/>
        <v>0</v>
      </c>
      <c r="O1633" s="59" t="e">
        <f>VLOOKUP(jur[[#This Row],[hwycov_id]],check!$A$2:$P$26,16,FALSE)</f>
        <v>#N/A</v>
      </c>
      <c r="P1633" s="59">
        <v>1646</v>
      </c>
    </row>
    <row r="1634" spans="1:16">
      <c r="A1634" s="59">
        <v>11095</v>
      </c>
      <c r="B1634" s="59">
        <v>1</v>
      </c>
      <c r="C1634" s="59">
        <v>1</v>
      </c>
      <c r="D1634" s="59">
        <v>1</v>
      </c>
      <c r="E1634" s="59" t="s">
        <v>82</v>
      </c>
      <c r="F1634" s="59">
        <v>1</v>
      </c>
      <c r="G1634" s="59">
        <v>4</v>
      </c>
      <c r="H1634" s="59">
        <v>3</v>
      </c>
      <c r="I1634" s="59">
        <v>14</v>
      </c>
      <c r="J1634" s="59">
        <v>48677</v>
      </c>
      <c r="K1634" s="78">
        <f>VLOOKUP(jur[[#This Row],[hwycov_id]],cnf[],10,FALSE)</f>
        <v>48677</v>
      </c>
      <c r="L1634" s="229">
        <f t="shared" si="75"/>
        <v>0</v>
      </c>
      <c r="M1634" s="228">
        <f t="shared" si="76"/>
        <v>0</v>
      </c>
      <c r="N1634" s="228">
        <f t="shared" si="77"/>
        <v>0</v>
      </c>
      <c r="O1634" s="59" t="e">
        <f>VLOOKUP(jur[[#This Row],[hwycov_id]],check!$A$2:$P$26,16,FALSE)</f>
        <v>#N/A</v>
      </c>
      <c r="P1634" s="59">
        <v>1647</v>
      </c>
    </row>
    <row r="1635" spans="1:16">
      <c r="A1635" s="59">
        <v>9308</v>
      </c>
      <c r="B1635" s="59">
        <v>2</v>
      </c>
      <c r="C1635" s="59">
        <v>1</v>
      </c>
      <c r="D1635" s="59">
        <v>2</v>
      </c>
      <c r="E1635" s="59" t="s">
        <v>79</v>
      </c>
      <c r="F1635" s="59">
        <v>3</v>
      </c>
      <c r="G1635" s="59">
        <v>4</v>
      </c>
      <c r="H1635" s="59">
        <v>3</v>
      </c>
      <c r="I1635" s="59">
        <v>14</v>
      </c>
      <c r="J1635" s="59">
        <v>48824</v>
      </c>
      <c r="K1635" s="78">
        <f>VLOOKUP(jur[[#This Row],[hwycov_id]],cnf[],10,FALSE)</f>
        <v>48824</v>
      </c>
      <c r="L1635" s="229">
        <f t="shared" si="75"/>
        <v>0</v>
      </c>
      <c r="M1635" s="228">
        <f t="shared" si="76"/>
        <v>0</v>
      </c>
      <c r="N1635" s="228">
        <f t="shared" si="77"/>
        <v>0</v>
      </c>
      <c r="O1635" s="59" t="e">
        <f>VLOOKUP(jur[[#This Row],[hwycov_id]],check!$A$2:$P$26,16,FALSE)</f>
        <v>#N/A</v>
      </c>
      <c r="P1635" s="59">
        <v>1649</v>
      </c>
    </row>
    <row r="1636" spans="1:16">
      <c r="A1636" s="59">
        <v>9307</v>
      </c>
      <c r="B1636" s="59">
        <v>2</v>
      </c>
      <c r="C1636" s="59">
        <v>1</v>
      </c>
      <c r="D1636" s="59">
        <v>2</v>
      </c>
      <c r="E1636" s="59" t="s">
        <v>79</v>
      </c>
      <c r="F1636" s="59">
        <v>3</v>
      </c>
      <c r="G1636" s="59">
        <v>4</v>
      </c>
      <c r="H1636" s="59">
        <v>3</v>
      </c>
      <c r="I1636" s="59">
        <v>14</v>
      </c>
      <c r="J1636" s="59">
        <v>49773</v>
      </c>
      <c r="K1636" s="78">
        <f>VLOOKUP(jur[[#This Row],[hwycov_id]],cnf[],10,FALSE)</f>
        <v>49773</v>
      </c>
      <c r="L1636" s="229">
        <f t="shared" si="75"/>
        <v>0</v>
      </c>
      <c r="M1636" s="228">
        <f t="shared" si="76"/>
        <v>0</v>
      </c>
      <c r="N1636" s="228">
        <f t="shared" si="77"/>
        <v>0</v>
      </c>
      <c r="O1636" s="59" t="e">
        <f>VLOOKUP(jur[[#This Row],[hwycov_id]],check!$A$2:$P$26,16,FALSE)</f>
        <v>#N/A</v>
      </c>
      <c r="P1636" s="59">
        <v>1650</v>
      </c>
    </row>
    <row r="1637" spans="1:16">
      <c r="A1637" s="59">
        <v>14305</v>
      </c>
      <c r="B1637" s="59">
        <v>2</v>
      </c>
      <c r="C1637" s="59">
        <v>1</v>
      </c>
      <c r="D1637" s="59">
        <v>2</v>
      </c>
      <c r="E1637" s="59" t="s">
        <v>79</v>
      </c>
      <c r="F1637" s="59">
        <v>3</v>
      </c>
      <c r="G1637" s="59">
        <v>4</v>
      </c>
      <c r="H1637" s="59">
        <v>3</v>
      </c>
      <c r="I1637" s="59">
        <v>14</v>
      </c>
      <c r="J1637" s="59">
        <v>49828</v>
      </c>
      <c r="K1637" s="78">
        <f>VLOOKUP(jur[[#This Row],[hwycov_id]],cnf[],10,FALSE)</f>
        <v>49828</v>
      </c>
      <c r="L1637" s="229">
        <f t="shared" si="75"/>
        <v>0</v>
      </c>
      <c r="M1637" s="228">
        <f t="shared" si="76"/>
        <v>0</v>
      </c>
      <c r="N1637" s="228">
        <f t="shared" si="77"/>
        <v>0</v>
      </c>
      <c r="O1637" s="59" t="e">
        <f>VLOOKUP(jur[[#This Row],[hwycov_id]],check!$A$2:$P$26,16,FALSE)</f>
        <v>#N/A</v>
      </c>
      <c r="P1637" s="59">
        <v>1651</v>
      </c>
    </row>
    <row r="1638" spans="1:16">
      <c r="A1638" s="59">
        <v>4780</v>
      </c>
      <c r="B1638" s="59">
        <v>2</v>
      </c>
      <c r="C1638" s="59">
        <v>1</v>
      </c>
      <c r="D1638" s="59">
        <v>2</v>
      </c>
      <c r="E1638" s="59" t="s">
        <v>79</v>
      </c>
      <c r="F1638" s="59">
        <v>3</v>
      </c>
      <c r="G1638" s="59">
        <v>5</v>
      </c>
      <c r="H1638" s="59">
        <v>3</v>
      </c>
      <c r="I1638" s="59">
        <v>14</v>
      </c>
      <c r="J1638" s="59">
        <v>50006</v>
      </c>
      <c r="K1638" s="78">
        <f>VLOOKUP(jur[[#This Row],[hwycov_id]],cnf[],10,FALSE)</f>
        <v>50006</v>
      </c>
      <c r="L1638" s="229">
        <f t="shared" si="75"/>
        <v>0</v>
      </c>
      <c r="M1638" s="228">
        <f t="shared" si="76"/>
        <v>0</v>
      </c>
      <c r="N1638" s="228">
        <f t="shared" si="77"/>
        <v>0</v>
      </c>
      <c r="O1638" s="59" t="e">
        <f>VLOOKUP(jur[[#This Row],[hwycov_id]],check!$A$2:$P$26,16,FALSE)</f>
        <v>#N/A</v>
      </c>
      <c r="P1638" s="59">
        <v>1652</v>
      </c>
    </row>
    <row r="1639" spans="1:16">
      <c r="A1639" s="59">
        <v>16045</v>
      </c>
      <c r="B1639" s="59">
        <v>1</v>
      </c>
      <c r="C1639" s="59">
        <v>1</v>
      </c>
      <c r="D1639" s="59">
        <v>1</v>
      </c>
      <c r="E1639" s="59" t="s">
        <v>78</v>
      </c>
      <c r="F1639" s="59">
        <v>1</v>
      </c>
      <c r="G1639" s="59">
        <v>5</v>
      </c>
      <c r="H1639" s="59">
        <v>2</v>
      </c>
      <c r="I1639" s="59">
        <v>14</v>
      </c>
      <c r="J1639" s="59">
        <v>50181</v>
      </c>
      <c r="K1639" s="78">
        <f>VLOOKUP(jur[[#This Row],[hwycov_id]],cnf[],10,FALSE)</f>
        <v>50181</v>
      </c>
      <c r="L1639" s="229">
        <f t="shared" si="75"/>
        <v>0</v>
      </c>
      <c r="M1639" s="228">
        <f t="shared" si="76"/>
        <v>0</v>
      </c>
      <c r="N1639" s="228">
        <f t="shared" si="77"/>
        <v>0</v>
      </c>
      <c r="O1639" s="59" t="e">
        <f>VLOOKUP(jur[[#This Row],[hwycov_id]],check!$A$2:$P$26,16,FALSE)</f>
        <v>#N/A</v>
      </c>
      <c r="P1639" s="59">
        <v>1653</v>
      </c>
    </row>
    <row r="1640" spans="1:16">
      <c r="A1640" s="59">
        <v>15176</v>
      </c>
      <c r="B1640" s="59">
        <v>2</v>
      </c>
      <c r="C1640" s="59">
        <v>1</v>
      </c>
      <c r="D1640" s="59">
        <v>2</v>
      </c>
      <c r="E1640" s="59" t="s">
        <v>79</v>
      </c>
      <c r="F1640" s="59">
        <v>3</v>
      </c>
      <c r="G1640" s="59">
        <v>5</v>
      </c>
      <c r="H1640" s="59">
        <v>3</v>
      </c>
      <c r="I1640" s="59">
        <v>14</v>
      </c>
      <c r="J1640" s="59">
        <v>50375</v>
      </c>
      <c r="K1640" s="78">
        <f>VLOOKUP(jur[[#This Row],[hwycov_id]],cnf[],10,FALSE)</f>
        <v>50375</v>
      </c>
      <c r="L1640" s="229">
        <f t="shared" si="75"/>
        <v>0</v>
      </c>
      <c r="M1640" s="228">
        <f t="shared" si="76"/>
        <v>0</v>
      </c>
      <c r="N1640" s="228">
        <f t="shared" si="77"/>
        <v>0</v>
      </c>
      <c r="O1640" s="59" t="e">
        <f>VLOOKUP(jur[[#This Row],[hwycov_id]],check!$A$2:$P$26,16,FALSE)</f>
        <v>#N/A</v>
      </c>
      <c r="P1640" s="59">
        <v>1654</v>
      </c>
    </row>
    <row r="1641" spans="1:16">
      <c r="A1641" s="59">
        <v>1739</v>
      </c>
      <c r="B1641" s="59">
        <v>2</v>
      </c>
      <c r="C1641" s="59">
        <v>1</v>
      </c>
      <c r="D1641" s="59">
        <v>2</v>
      </c>
      <c r="E1641" s="59" t="s">
        <v>79</v>
      </c>
      <c r="F1641" s="59">
        <v>3</v>
      </c>
      <c r="G1641" s="59">
        <v>5</v>
      </c>
      <c r="H1641" s="59">
        <v>3</v>
      </c>
      <c r="I1641" s="59">
        <v>14</v>
      </c>
      <c r="J1641" s="59">
        <v>50578</v>
      </c>
      <c r="K1641" s="78">
        <f>VLOOKUP(jur[[#This Row],[hwycov_id]],cnf[],10,FALSE)</f>
        <v>50578</v>
      </c>
      <c r="L1641" s="229">
        <f t="shared" si="75"/>
        <v>0</v>
      </c>
      <c r="M1641" s="228">
        <f t="shared" si="76"/>
        <v>0</v>
      </c>
      <c r="N1641" s="228">
        <f t="shared" si="77"/>
        <v>0</v>
      </c>
      <c r="O1641" s="59" t="e">
        <f>VLOOKUP(jur[[#This Row],[hwycov_id]],check!$A$2:$P$26,16,FALSE)</f>
        <v>#N/A</v>
      </c>
      <c r="P1641" s="59">
        <v>1655</v>
      </c>
    </row>
    <row r="1642" spans="1:16">
      <c r="A1642" s="59">
        <v>28085</v>
      </c>
      <c r="B1642" s="59">
        <v>1</v>
      </c>
      <c r="C1642" s="59">
        <v>1</v>
      </c>
      <c r="D1642" s="59">
        <v>1</v>
      </c>
      <c r="E1642" s="59" t="s">
        <v>82</v>
      </c>
      <c r="F1642" s="59">
        <v>1</v>
      </c>
      <c r="G1642" s="59">
        <v>5</v>
      </c>
      <c r="H1642" s="59">
        <v>2</v>
      </c>
      <c r="I1642" s="59">
        <v>14</v>
      </c>
      <c r="J1642" s="59">
        <v>50770</v>
      </c>
      <c r="K1642" s="78">
        <f>VLOOKUP(jur[[#This Row],[hwycov_id]],cnf[],10,FALSE)</f>
        <v>50770</v>
      </c>
      <c r="L1642" s="229">
        <f t="shared" si="75"/>
        <v>0</v>
      </c>
      <c r="M1642" s="228">
        <f t="shared" si="76"/>
        <v>0</v>
      </c>
      <c r="N1642" s="228">
        <f t="shared" si="77"/>
        <v>0</v>
      </c>
      <c r="O1642" s="59" t="e">
        <f>VLOOKUP(jur[[#This Row],[hwycov_id]],check!$A$2:$P$26,16,FALSE)</f>
        <v>#N/A</v>
      </c>
      <c r="P1642" s="59">
        <v>1656</v>
      </c>
    </row>
    <row r="1643" spans="1:16">
      <c r="A1643" s="59">
        <v>28086</v>
      </c>
      <c r="B1643" s="59">
        <v>1</v>
      </c>
      <c r="C1643" s="59">
        <v>1</v>
      </c>
      <c r="D1643" s="59">
        <v>1</v>
      </c>
      <c r="E1643" s="59" t="s">
        <v>82</v>
      </c>
      <c r="F1643" s="59">
        <v>1</v>
      </c>
      <c r="G1643" s="59">
        <v>5</v>
      </c>
      <c r="H1643" s="59">
        <v>2</v>
      </c>
      <c r="I1643" s="59">
        <v>14</v>
      </c>
      <c r="J1643" s="59">
        <v>50807</v>
      </c>
      <c r="K1643" s="78">
        <f>VLOOKUP(jur[[#This Row],[hwycov_id]],cnf[],10,FALSE)</f>
        <v>50807</v>
      </c>
      <c r="L1643" s="229">
        <f t="shared" si="75"/>
        <v>0</v>
      </c>
      <c r="M1643" s="228">
        <f t="shared" si="76"/>
        <v>0</v>
      </c>
      <c r="N1643" s="228">
        <f t="shared" si="77"/>
        <v>0</v>
      </c>
      <c r="O1643" s="59" t="e">
        <f>VLOOKUP(jur[[#This Row],[hwycov_id]],check!$A$2:$P$26,16,FALSE)</f>
        <v>#N/A</v>
      </c>
      <c r="P1643" s="59">
        <v>1657</v>
      </c>
    </row>
    <row r="1644" spans="1:16">
      <c r="A1644" s="59">
        <v>1283</v>
      </c>
      <c r="B1644" s="59">
        <v>3</v>
      </c>
      <c r="C1644" s="59">
        <v>1</v>
      </c>
      <c r="D1644" s="59">
        <v>2</v>
      </c>
      <c r="E1644" s="59" t="s">
        <v>79</v>
      </c>
      <c r="F1644" s="59">
        <v>3</v>
      </c>
      <c r="G1644" s="59">
        <v>5</v>
      </c>
      <c r="H1644" s="59">
        <v>3</v>
      </c>
      <c r="I1644" s="59">
        <v>14</v>
      </c>
      <c r="J1644" s="59">
        <v>51280</v>
      </c>
      <c r="K1644" s="78">
        <f>VLOOKUP(jur[[#This Row],[hwycov_id]],cnf[],10,FALSE)</f>
        <v>51280</v>
      </c>
      <c r="L1644" s="229">
        <f t="shared" si="75"/>
        <v>0</v>
      </c>
      <c r="M1644" s="228">
        <f t="shared" si="76"/>
        <v>0</v>
      </c>
      <c r="N1644" s="228">
        <f t="shared" si="77"/>
        <v>0</v>
      </c>
      <c r="O1644" s="59" t="e">
        <f>VLOOKUP(jur[[#This Row],[hwycov_id]],check!$A$2:$P$26,16,FALSE)</f>
        <v>#N/A</v>
      </c>
      <c r="P1644" s="59">
        <v>1658</v>
      </c>
    </row>
    <row r="1645" spans="1:16">
      <c r="A1645" s="59">
        <v>14982</v>
      </c>
      <c r="B1645" s="59">
        <v>2</v>
      </c>
      <c r="C1645" s="59">
        <v>1</v>
      </c>
      <c r="D1645" s="59">
        <v>2</v>
      </c>
      <c r="E1645" s="59" t="s">
        <v>79</v>
      </c>
      <c r="F1645" s="59">
        <v>3</v>
      </c>
      <c r="G1645" s="59">
        <v>5</v>
      </c>
      <c r="H1645" s="59">
        <v>3</v>
      </c>
      <c r="I1645" s="59">
        <v>14</v>
      </c>
      <c r="J1645" s="59">
        <v>51344</v>
      </c>
      <c r="K1645" s="78">
        <f>VLOOKUP(jur[[#This Row],[hwycov_id]],cnf[],10,FALSE)</f>
        <v>51344</v>
      </c>
      <c r="L1645" s="229">
        <f t="shared" si="75"/>
        <v>0</v>
      </c>
      <c r="M1645" s="228">
        <f t="shared" si="76"/>
        <v>0</v>
      </c>
      <c r="N1645" s="228">
        <f t="shared" si="77"/>
        <v>0</v>
      </c>
      <c r="O1645" s="59" t="e">
        <f>VLOOKUP(jur[[#This Row],[hwycov_id]],check!$A$2:$P$26,16,FALSE)</f>
        <v>#N/A</v>
      </c>
      <c r="P1645" s="59">
        <v>1659</v>
      </c>
    </row>
    <row r="1646" spans="1:16">
      <c r="A1646" s="59">
        <v>1627</v>
      </c>
      <c r="B1646" s="59">
        <v>2</v>
      </c>
      <c r="C1646" s="59">
        <v>1</v>
      </c>
      <c r="D1646" s="59">
        <v>2</v>
      </c>
      <c r="E1646" s="59" t="s">
        <v>79</v>
      </c>
      <c r="F1646" s="59">
        <v>3</v>
      </c>
      <c r="G1646" s="59">
        <v>5</v>
      </c>
      <c r="H1646" s="59">
        <v>3</v>
      </c>
      <c r="I1646" s="59">
        <v>14</v>
      </c>
      <c r="J1646" s="59">
        <v>51460</v>
      </c>
      <c r="K1646" s="78">
        <f>VLOOKUP(jur[[#This Row],[hwycov_id]],cnf[],10,FALSE)</f>
        <v>51460</v>
      </c>
      <c r="L1646" s="229">
        <f t="shared" si="75"/>
        <v>0</v>
      </c>
      <c r="M1646" s="228">
        <f t="shared" si="76"/>
        <v>0</v>
      </c>
      <c r="N1646" s="228">
        <f t="shared" si="77"/>
        <v>0</v>
      </c>
      <c r="O1646" s="59" t="e">
        <f>VLOOKUP(jur[[#This Row],[hwycov_id]],check!$A$2:$P$26,16,FALSE)</f>
        <v>#N/A</v>
      </c>
      <c r="P1646" s="59">
        <v>1660</v>
      </c>
    </row>
    <row r="1647" spans="1:16">
      <c r="A1647" s="59">
        <v>27903</v>
      </c>
      <c r="B1647" s="59">
        <v>1</v>
      </c>
      <c r="C1647" s="59">
        <v>1</v>
      </c>
      <c r="D1647" s="59">
        <v>1</v>
      </c>
      <c r="E1647" s="59" t="s">
        <v>78</v>
      </c>
      <c r="F1647" s="59">
        <v>1</v>
      </c>
      <c r="G1647" s="59">
        <v>5</v>
      </c>
      <c r="H1647" s="59">
        <v>4</v>
      </c>
      <c r="I1647" s="59">
        <v>14</v>
      </c>
      <c r="J1647" s="59">
        <v>51616</v>
      </c>
      <c r="K1647" s="78">
        <f>VLOOKUP(jur[[#This Row],[hwycov_id]],cnf[],10,FALSE)</f>
        <v>51616</v>
      </c>
      <c r="L1647" s="229">
        <f t="shared" si="75"/>
        <v>0</v>
      </c>
      <c r="M1647" s="228">
        <f t="shared" si="76"/>
        <v>0</v>
      </c>
      <c r="N1647" s="228">
        <f t="shared" si="77"/>
        <v>0</v>
      </c>
      <c r="O1647" s="59" t="e">
        <f>VLOOKUP(jur[[#This Row],[hwycov_id]],check!$A$2:$P$26,16,FALSE)</f>
        <v>#N/A</v>
      </c>
      <c r="P1647" s="59">
        <v>1661</v>
      </c>
    </row>
    <row r="1648" spans="1:16">
      <c r="A1648" s="59">
        <v>7375</v>
      </c>
      <c r="B1648" s="59">
        <v>1</v>
      </c>
      <c r="C1648" s="59">
        <v>1</v>
      </c>
      <c r="D1648" s="59">
        <v>1</v>
      </c>
      <c r="E1648" s="59" t="s">
        <v>82</v>
      </c>
      <c r="F1648" s="59">
        <v>1</v>
      </c>
      <c r="G1648" s="59">
        <v>5</v>
      </c>
      <c r="H1648" s="59">
        <v>3</v>
      </c>
      <c r="I1648" s="59">
        <v>14</v>
      </c>
      <c r="J1648" s="59">
        <v>51626</v>
      </c>
      <c r="K1648" s="78">
        <f>VLOOKUP(jur[[#This Row],[hwycov_id]],cnf[],10,FALSE)</f>
        <v>51626</v>
      </c>
      <c r="L1648" s="229">
        <f t="shared" si="75"/>
        <v>0</v>
      </c>
      <c r="M1648" s="228">
        <f t="shared" si="76"/>
        <v>0</v>
      </c>
      <c r="N1648" s="228">
        <f t="shared" si="77"/>
        <v>0</v>
      </c>
      <c r="O1648" s="59" t="e">
        <f>VLOOKUP(jur[[#This Row],[hwycov_id]],check!$A$2:$P$26,16,FALSE)</f>
        <v>#N/A</v>
      </c>
      <c r="P1648" s="59">
        <v>1662</v>
      </c>
    </row>
    <row r="1649" spans="1:16">
      <c r="A1649" s="59">
        <v>7772</v>
      </c>
      <c r="B1649" s="59">
        <v>1</v>
      </c>
      <c r="C1649" s="59">
        <v>1</v>
      </c>
      <c r="D1649" s="59">
        <v>1</v>
      </c>
      <c r="E1649" s="59" t="s">
        <v>82</v>
      </c>
      <c r="F1649" s="59">
        <v>1</v>
      </c>
      <c r="G1649" s="59">
        <v>5</v>
      </c>
      <c r="H1649" s="59">
        <v>3</v>
      </c>
      <c r="I1649" s="59">
        <v>14</v>
      </c>
      <c r="J1649" s="59">
        <v>51824</v>
      </c>
      <c r="K1649" s="78">
        <f>VLOOKUP(jur[[#This Row],[hwycov_id]],cnf[],10,FALSE)</f>
        <v>51824</v>
      </c>
      <c r="L1649" s="229">
        <f t="shared" si="75"/>
        <v>0</v>
      </c>
      <c r="M1649" s="228">
        <f t="shared" si="76"/>
        <v>0</v>
      </c>
      <c r="N1649" s="228">
        <f t="shared" si="77"/>
        <v>0</v>
      </c>
      <c r="O1649" s="59" t="e">
        <f>VLOOKUP(jur[[#This Row],[hwycov_id]],check!$A$2:$P$26,16,FALSE)</f>
        <v>#N/A</v>
      </c>
      <c r="P1649" s="59">
        <v>1663</v>
      </c>
    </row>
    <row r="1650" spans="1:16">
      <c r="A1650" s="59">
        <v>8103</v>
      </c>
      <c r="B1650" s="59">
        <v>1</v>
      </c>
      <c r="C1650" s="59">
        <v>1</v>
      </c>
      <c r="D1650" s="59">
        <v>1</v>
      </c>
      <c r="E1650" s="59" t="s">
        <v>82</v>
      </c>
      <c r="F1650" s="59">
        <v>1</v>
      </c>
      <c r="G1650" s="59">
        <v>5</v>
      </c>
      <c r="H1650" s="59">
        <v>3</v>
      </c>
      <c r="I1650" s="59">
        <v>14</v>
      </c>
      <c r="J1650" s="59">
        <v>52138</v>
      </c>
      <c r="K1650" s="78">
        <f>VLOOKUP(jur[[#This Row],[hwycov_id]],cnf[],10,FALSE)</f>
        <v>52138</v>
      </c>
      <c r="L1650" s="229">
        <f t="shared" si="75"/>
        <v>0</v>
      </c>
      <c r="M1650" s="228">
        <f t="shared" si="76"/>
        <v>0</v>
      </c>
      <c r="N1650" s="228">
        <f t="shared" si="77"/>
        <v>0</v>
      </c>
      <c r="O1650" s="59" t="e">
        <f>VLOOKUP(jur[[#This Row],[hwycov_id]],check!$A$2:$P$26,16,FALSE)</f>
        <v>#N/A</v>
      </c>
      <c r="P1650" s="59">
        <v>1664</v>
      </c>
    </row>
    <row r="1651" spans="1:16">
      <c r="A1651" s="59">
        <v>5051</v>
      </c>
      <c r="B1651" s="59">
        <v>3</v>
      </c>
      <c r="C1651" s="59">
        <v>1</v>
      </c>
      <c r="D1651" s="59">
        <v>2</v>
      </c>
      <c r="E1651" s="59" t="s">
        <v>79</v>
      </c>
      <c r="F1651" s="59">
        <v>3</v>
      </c>
      <c r="G1651" s="59">
        <v>5</v>
      </c>
      <c r="H1651" s="59">
        <v>3</v>
      </c>
      <c r="I1651" s="59">
        <v>14</v>
      </c>
      <c r="J1651" s="59">
        <v>52257</v>
      </c>
      <c r="K1651" s="78">
        <f>VLOOKUP(jur[[#This Row],[hwycov_id]],cnf[],10,FALSE)</f>
        <v>52257</v>
      </c>
      <c r="L1651" s="229">
        <f t="shared" si="75"/>
        <v>0</v>
      </c>
      <c r="M1651" s="228">
        <f t="shared" si="76"/>
        <v>0</v>
      </c>
      <c r="N1651" s="228">
        <f t="shared" si="77"/>
        <v>0</v>
      </c>
      <c r="O1651" s="59" t="e">
        <f>VLOOKUP(jur[[#This Row],[hwycov_id]],check!$A$2:$P$26,16,FALSE)</f>
        <v>#N/A</v>
      </c>
      <c r="P1651" s="59">
        <v>1665</v>
      </c>
    </row>
    <row r="1652" spans="1:16">
      <c r="A1652" s="59">
        <v>1629</v>
      </c>
      <c r="B1652" s="59">
        <v>2</v>
      </c>
      <c r="C1652" s="59">
        <v>1</v>
      </c>
      <c r="D1652" s="59">
        <v>2</v>
      </c>
      <c r="E1652" s="59" t="s">
        <v>79</v>
      </c>
      <c r="F1652" s="59">
        <v>3</v>
      </c>
      <c r="G1652" s="59">
        <v>5</v>
      </c>
      <c r="H1652" s="59">
        <v>3</v>
      </c>
      <c r="I1652" s="59">
        <v>14</v>
      </c>
      <c r="J1652" s="59">
        <v>52411</v>
      </c>
      <c r="K1652" s="78">
        <f>VLOOKUP(jur[[#This Row],[hwycov_id]],cnf[],10,FALSE)</f>
        <v>52411</v>
      </c>
      <c r="L1652" s="229">
        <f t="shared" si="75"/>
        <v>0</v>
      </c>
      <c r="M1652" s="228">
        <f t="shared" si="76"/>
        <v>0</v>
      </c>
      <c r="N1652" s="228">
        <f t="shared" si="77"/>
        <v>0</v>
      </c>
      <c r="O1652" s="59" t="e">
        <f>VLOOKUP(jur[[#This Row],[hwycov_id]],check!$A$2:$P$26,16,FALSE)</f>
        <v>#N/A</v>
      </c>
      <c r="P1652" s="59">
        <v>1666</v>
      </c>
    </row>
    <row r="1653" spans="1:16">
      <c r="A1653" s="59">
        <v>15238</v>
      </c>
      <c r="B1653" s="59">
        <v>1</v>
      </c>
      <c r="C1653" s="59">
        <v>1</v>
      </c>
      <c r="D1653" s="59">
        <v>1</v>
      </c>
      <c r="E1653" s="59" t="s">
        <v>82</v>
      </c>
      <c r="F1653" s="59">
        <v>1</v>
      </c>
      <c r="G1653" s="59">
        <v>5</v>
      </c>
      <c r="H1653" s="59">
        <v>3</v>
      </c>
      <c r="I1653" s="59">
        <v>14</v>
      </c>
      <c r="J1653" s="59">
        <v>52580</v>
      </c>
      <c r="K1653" s="78">
        <f>VLOOKUP(jur[[#This Row],[hwycov_id]],cnf[],10,FALSE)</f>
        <v>52580</v>
      </c>
      <c r="L1653" s="229">
        <f t="shared" si="75"/>
        <v>0</v>
      </c>
      <c r="M1653" s="228">
        <f t="shared" si="76"/>
        <v>0</v>
      </c>
      <c r="N1653" s="228">
        <f t="shared" si="77"/>
        <v>0</v>
      </c>
      <c r="O1653" s="59" t="e">
        <f>VLOOKUP(jur[[#This Row],[hwycov_id]],check!$A$2:$P$26,16,FALSE)</f>
        <v>#N/A</v>
      </c>
      <c r="P1653" s="59">
        <v>1667</v>
      </c>
    </row>
    <row r="1654" spans="1:16">
      <c r="A1654" s="59">
        <v>9028</v>
      </c>
      <c r="B1654" s="59">
        <v>1</v>
      </c>
      <c r="C1654" s="59">
        <v>1</v>
      </c>
      <c r="D1654" s="59">
        <v>1</v>
      </c>
      <c r="E1654" s="59" t="s">
        <v>82</v>
      </c>
      <c r="F1654" s="59">
        <v>1</v>
      </c>
      <c r="G1654" s="59">
        <v>5</v>
      </c>
      <c r="H1654" s="59">
        <v>3</v>
      </c>
      <c r="I1654" s="59">
        <v>14</v>
      </c>
      <c r="J1654" s="59">
        <v>52885</v>
      </c>
      <c r="K1654" s="78">
        <f>VLOOKUP(jur[[#This Row],[hwycov_id]],cnf[],10,FALSE)</f>
        <v>52885</v>
      </c>
      <c r="L1654" s="229">
        <f t="shared" si="75"/>
        <v>0</v>
      </c>
      <c r="M1654" s="228">
        <f t="shared" si="76"/>
        <v>0</v>
      </c>
      <c r="N1654" s="228">
        <f t="shared" si="77"/>
        <v>0</v>
      </c>
      <c r="O1654" s="59" t="e">
        <f>VLOOKUP(jur[[#This Row],[hwycov_id]],check!$A$2:$P$26,16,FALSE)</f>
        <v>#N/A</v>
      </c>
      <c r="P1654" s="59">
        <v>1668</v>
      </c>
    </row>
    <row r="1655" spans="1:16">
      <c r="A1655" s="59">
        <v>20030</v>
      </c>
      <c r="B1655" s="59">
        <v>2</v>
      </c>
      <c r="C1655" s="59">
        <v>1</v>
      </c>
      <c r="D1655" s="59">
        <v>2</v>
      </c>
      <c r="E1655" s="59" t="s">
        <v>79</v>
      </c>
      <c r="F1655" s="59">
        <v>3</v>
      </c>
      <c r="G1655" s="59">
        <v>5</v>
      </c>
      <c r="H1655" s="59">
        <v>3</v>
      </c>
      <c r="I1655" s="59">
        <v>14</v>
      </c>
      <c r="J1655" s="59">
        <v>53098</v>
      </c>
      <c r="K1655" s="78">
        <f>VLOOKUP(jur[[#This Row],[hwycov_id]],cnf[],10,FALSE)</f>
        <v>53098</v>
      </c>
      <c r="L1655" s="229">
        <f t="shared" si="75"/>
        <v>0</v>
      </c>
      <c r="M1655" s="228">
        <f t="shared" si="76"/>
        <v>0</v>
      </c>
      <c r="N1655" s="228">
        <f t="shared" si="77"/>
        <v>0</v>
      </c>
      <c r="O1655" s="59" t="e">
        <f>VLOOKUP(jur[[#This Row],[hwycov_id]],check!$A$2:$P$26,16,FALSE)</f>
        <v>#N/A</v>
      </c>
      <c r="P1655" s="59">
        <v>1669</v>
      </c>
    </row>
    <row r="1656" spans="1:16">
      <c r="A1656" s="59">
        <v>27898</v>
      </c>
      <c r="B1656" s="59">
        <v>1</v>
      </c>
      <c r="C1656" s="59">
        <v>1</v>
      </c>
      <c r="D1656" s="59">
        <v>1</v>
      </c>
      <c r="E1656" s="59" t="s">
        <v>78</v>
      </c>
      <c r="F1656" s="59">
        <v>1</v>
      </c>
      <c r="G1656" s="59">
        <v>5</v>
      </c>
      <c r="H1656" s="59">
        <v>4</v>
      </c>
      <c r="I1656" s="59">
        <v>14</v>
      </c>
      <c r="J1656" s="59">
        <v>53148</v>
      </c>
      <c r="K1656" s="78">
        <f>VLOOKUP(jur[[#This Row],[hwycov_id]],cnf[],10,FALSE)</f>
        <v>53148</v>
      </c>
      <c r="L1656" s="229">
        <f t="shared" si="75"/>
        <v>0</v>
      </c>
      <c r="M1656" s="228">
        <f t="shared" si="76"/>
        <v>0</v>
      </c>
      <c r="N1656" s="228">
        <f t="shared" si="77"/>
        <v>0</v>
      </c>
      <c r="O1656" s="59" t="e">
        <f>VLOOKUP(jur[[#This Row],[hwycov_id]],check!$A$2:$P$26,16,FALSE)</f>
        <v>#N/A</v>
      </c>
      <c r="P1656" s="59">
        <v>1670</v>
      </c>
    </row>
    <row r="1657" spans="1:16">
      <c r="A1657" s="59">
        <v>21848</v>
      </c>
      <c r="B1657" s="59">
        <v>1</v>
      </c>
      <c r="C1657" s="59">
        <v>1</v>
      </c>
      <c r="D1657" s="59">
        <v>1</v>
      </c>
      <c r="E1657" s="59" t="s">
        <v>82</v>
      </c>
      <c r="F1657" s="59">
        <v>1</v>
      </c>
      <c r="G1657" s="59">
        <v>5</v>
      </c>
      <c r="H1657" s="59">
        <v>2</v>
      </c>
      <c r="I1657" s="59">
        <v>14</v>
      </c>
      <c r="J1657" s="59">
        <v>53153</v>
      </c>
      <c r="K1657" s="78">
        <f>VLOOKUP(jur[[#This Row],[hwycov_id]],cnf[],10,FALSE)</f>
        <v>53153</v>
      </c>
      <c r="L1657" s="229">
        <f t="shared" si="75"/>
        <v>0</v>
      </c>
      <c r="M1657" s="228">
        <f t="shared" si="76"/>
        <v>0</v>
      </c>
      <c r="N1657" s="228">
        <f t="shared" si="77"/>
        <v>0</v>
      </c>
      <c r="O1657" s="59" t="e">
        <f>VLOOKUP(jur[[#This Row],[hwycov_id]],check!$A$2:$P$26,16,FALSE)</f>
        <v>#N/A</v>
      </c>
      <c r="P1657" s="59">
        <v>1671</v>
      </c>
    </row>
    <row r="1658" spans="1:16">
      <c r="A1658" s="59">
        <v>3578</v>
      </c>
      <c r="B1658" s="59">
        <v>2</v>
      </c>
      <c r="C1658" s="59">
        <v>1</v>
      </c>
      <c r="D1658" s="59">
        <v>2</v>
      </c>
      <c r="E1658" s="59" t="s">
        <v>79</v>
      </c>
      <c r="F1658" s="59">
        <v>3</v>
      </c>
      <c r="G1658" s="59">
        <v>5</v>
      </c>
      <c r="H1658" s="59">
        <v>3</v>
      </c>
      <c r="I1658" s="59">
        <v>14</v>
      </c>
      <c r="J1658" s="59">
        <v>53223</v>
      </c>
      <c r="K1658" s="78">
        <f>VLOOKUP(jur[[#This Row],[hwycov_id]],cnf[],10,FALSE)</f>
        <v>53223</v>
      </c>
      <c r="L1658" s="229">
        <f t="shared" si="75"/>
        <v>0</v>
      </c>
      <c r="M1658" s="228">
        <f t="shared" si="76"/>
        <v>0</v>
      </c>
      <c r="N1658" s="228">
        <f t="shared" si="77"/>
        <v>0</v>
      </c>
      <c r="O1658" s="59" t="e">
        <f>VLOOKUP(jur[[#This Row],[hwycov_id]],check!$A$2:$P$26,16,FALSE)</f>
        <v>#N/A</v>
      </c>
      <c r="P1658" s="59">
        <v>1672</v>
      </c>
    </row>
    <row r="1659" spans="1:16">
      <c r="A1659" s="59">
        <v>9029</v>
      </c>
      <c r="B1659" s="59">
        <v>1</v>
      </c>
      <c r="C1659" s="59">
        <v>1</v>
      </c>
      <c r="D1659" s="59">
        <v>1</v>
      </c>
      <c r="E1659" s="59" t="s">
        <v>78</v>
      </c>
      <c r="F1659" s="59">
        <v>1</v>
      </c>
      <c r="G1659" s="59">
        <v>5</v>
      </c>
      <c r="H1659" s="59">
        <v>3</v>
      </c>
      <c r="I1659" s="59">
        <v>14</v>
      </c>
      <c r="J1659" s="59">
        <v>53597</v>
      </c>
      <c r="K1659" s="78">
        <f>VLOOKUP(jur[[#This Row],[hwycov_id]],cnf[],10,FALSE)</f>
        <v>53597</v>
      </c>
      <c r="L1659" s="229">
        <f t="shared" si="75"/>
        <v>0</v>
      </c>
      <c r="M1659" s="228">
        <f t="shared" si="76"/>
        <v>0</v>
      </c>
      <c r="N1659" s="228">
        <f t="shared" si="77"/>
        <v>0</v>
      </c>
      <c r="O1659" s="59" t="e">
        <f>VLOOKUP(jur[[#This Row],[hwycov_id]],check!$A$2:$P$26,16,FALSE)</f>
        <v>#N/A</v>
      </c>
      <c r="P1659" s="59">
        <v>1673</v>
      </c>
    </row>
    <row r="1660" spans="1:16">
      <c r="A1660" s="59">
        <v>13438</v>
      </c>
      <c r="B1660" s="59">
        <v>1</v>
      </c>
      <c r="C1660" s="59">
        <v>1</v>
      </c>
      <c r="D1660" s="59">
        <v>1</v>
      </c>
      <c r="E1660" s="59" t="s">
        <v>82</v>
      </c>
      <c r="F1660" s="59">
        <v>1</v>
      </c>
      <c r="G1660" s="59">
        <v>5</v>
      </c>
      <c r="H1660" s="59">
        <v>2</v>
      </c>
      <c r="I1660" s="59">
        <v>14</v>
      </c>
      <c r="J1660" s="59">
        <v>53699</v>
      </c>
      <c r="K1660" s="78">
        <f>VLOOKUP(jur[[#This Row],[hwycov_id]],cnf[],10,FALSE)</f>
        <v>53699</v>
      </c>
      <c r="L1660" s="229">
        <f t="shared" si="75"/>
        <v>0</v>
      </c>
      <c r="M1660" s="228">
        <f t="shared" si="76"/>
        <v>0</v>
      </c>
      <c r="N1660" s="228">
        <f t="shared" si="77"/>
        <v>0</v>
      </c>
      <c r="O1660" s="59" t="e">
        <f>VLOOKUP(jur[[#This Row],[hwycov_id]],check!$A$2:$P$26,16,FALSE)</f>
        <v>#N/A</v>
      </c>
      <c r="P1660" s="59">
        <v>1674</v>
      </c>
    </row>
    <row r="1661" spans="1:16">
      <c r="A1661" s="59">
        <v>689</v>
      </c>
      <c r="B1661" s="59">
        <v>1</v>
      </c>
      <c r="C1661" s="59">
        <v>1</v>
      </c>
      <c r="D1661" s="59">
        <v>1</v>
      </c>
      <c r="E1661" s="59" t="s">
        <v>78</v>
      </c>
      <c r="F1661" s="59">
        <v>1</v>
      </c>
      <c r="G1661" s="59">
        <v>5</v>
      </c>
      <c r="H1661" s="59">
        <v>4</v>
      </c>
      <c r="I1661" s="59">
        <v>14</v>
      </c>
      <c r="J1661" s="59">
        <v>55482</v>
      </c>
      <c r="K1661" s="78">
        <f>VLOOKUP(jur[[#This Row],[hwycov_id]],cnf[],10,FALSE)</f>
        <v>55482</v>
      </c>
      <c r="L1661" s="229">
        <f t="shared" si="75"/>
        <v>0</v>
      </c>
      <c r="M1661" s="228">
        <f t="shared" si="76"/>
        <v>0</v>
      </c>
      <c r="N1661" s="228">
        <f t="shared" si="77"/>
        <v>0</v>
      </c>
      <c r="O1661" s="59" t="e">
        <f>VLOOKUP(jur[[#This Row],[hwycov_id]],check!$A$2:$P$26,16,FALSE)</f>
        <v>#N/A</v>
      </c>
      <c r="P1661" s="59">
        <v>1675</v>
      </c>
    </row>
    <row r="1662" spans="1:16">
      <c r="A1662" s="59">
        <v>16046</v>
      </c>
      <c r="B1662" s="59">
        <v>1</v>
      </c>
      <c r="C1662" s="59">
        <v>1</v>
      </c>
      <c r="D1662" s="59">
        <v>1</v>
      </c>
      <c r="E1662" s="59" t="s">
        <v>78</v>
      </c>
      <c r="F1662" s="59">
        <v>1</v>
      </c>
      <c r="G1662" s="59">
        <v>5</v>
      </c>
      <c r="H1662" s="59">
        <v>2</v>
      </c>
      <c r="I1662" s="59">
        <v>14</v>
      </c>
      <c r="J1662" s="59">
        <v>55560</v>
      </c>
      <c r="K1662" s="78">
        <f>VLOOKUP(jur[[#This Row],[hwycov_id]],cnf[],10,FALSE)</f>
        <v>55560</v>
      </c>
      <c r="L1662" s="229">
        <f t="shared" si="75"/>
        <v>0</v>
      </c>
      <c r="M1662" s="228">
        <f t="shared" si="76"/>
        <v>0</v>
      </c>
      <c r="N1662" s="228">
        <f t="shared" si="77"/>
        <v>0</v>
      </c>
      <c r="O1662" s="59" t="e">
        <f>VLOOKUP(jur[[#This Row],[hwycov_id]],check!$A$2:$P$26,16,FALSE)</f>
        <v>#N/A</v>
      </c>
      <c r="P1662" s="59">
        <v>1676</v>
      </c>
    </row>
    <row r="1663" spans="1:16">
      <c r="A1663" s="59">
        <v>25938</v>
      </c>
      <c r="B1663" s="59">
        <v>1</v>
      </c>
      <c r="C1663" s="59">
        <v>1</v>
      </c>
      <c r="D1663" s="59">
        <v>1</v>
      </c>
      <c r="E1663" s="59" t="s">
        <v>82</v>
      </c>
      <c r="F1663" s="59">
        <v>1</v>
      </c>
      <c r="G1663" s="59">
        <v>5</v>
      </c>
      <c r="H1663" s="59">
        <v>3</v>
      </c>
      <c r="I1663" s="59">
        <v>14</v>
      </c>
      <c r="J1663" s="59">
        <v>55889</v>
      </c>
      <c r="K1663" s="78">
        <f>VLOOKUP(jur[[#This Row],[hwycov_id]],cnf[],10,FALSE)</f>
        <v>55889</v>
      </c>
      <c r="L1663" s="229">
        <f t="shared" si="75"/>
        <v>0</v>
      </c>
      <c r="M1663" s="228">
        <f t="shared" si="76"/>
        <v>0</v>
      </c>
      <c r="N1663" s="228">
        <f t="shared" si="77"/>
        <v>0</v>
      </c>
      <c r="O1663" s="59" t="e">
        <f>VLOOKUP(jur[[#This Row],[hwycov_id]],check!$A$2:$P$26,16,FALSE)</f>
        <v>#N/A</v>
      </c>
      <c r="P1663" s="59">
        <v>1677</v>
      </c>
    </row>
    <row r="1664" spans="1:16">
      <c r="A1664" s="59">
        <v>24091</v>
      </c>
      <c r="B1664" s="59">
        <v>1</v>
      </c>
      <c r="C1664" s="59">
        <v>1</v>
      </c>
      <c r="D1664" s="59">
        <v>1</v>
      </c>
      <c r="E1664" s="59" t="s">
        <v>82</v>
      </c>
      <c r="F1664" s="59">
        <v>1</v>
      </c>
      <c r="G1664" s="59">
        <v>5</v>
      </c>
      <c r="H1664" s="59">
        <v>3</v>
      </c>
      <c r="I1664" s="59">
        <v>14</v>
      </c>
      <c r="J1664" s="59">
        <v>56148</v>
      </c>
      <c r="K1664" s="78">
        <f>VLOOKUP(jur[[#This Row],[hwycov_id]],cnf[],10,FALSE)</f>
        <v>56148</v>
      </c>
      <c r="L1664" s="229">
        <f t="shared" si="75"/>
        <v>0</v>
      </c>
      <c r="M1664" s="228">
        <f t="shared" si="76"/>
        <v>0</v>
      </c>
      <c r="N1664" s="228">
        <f t="shared" si="77"/>
        <v>0</v>
      </c>
      <c r="O1664" s="59" t="e">
        <f>VLOOKUP(jur[[#This Row],[hwycov_id]],check!$A$2:$P$26,16,FALSE)</f>
        <v>#N/A</v>
      </c>
      <c r="P1664" s="59">
        <v>1678</v>
      </c>
    </row>
    <row r="1665" spans="1:16">
      <c r="A1665" s="59">
        <v>589</v>
      </c>
      <c r="B1665" s="59">
        <v>1</v>
      </c>
      <c r="C1665" s="59">
        <v>1</v>
      </c>
      <c r="D1665" s="59">
        <v>1</v>
      </c>
      <c r="E1665" s="59" t="s">
        <v>78</v>
      </c>
      <c r="F1665" s="59">
        <v>1</v>
      </c>
      <c r="G1665" s="59">
        <v>5</v>
      </c>
      <c r="H1665" s="59">
        <v>3</v>
      </c>
      <c r="I1665" s="59">
        <v>14</v>
      </c>
      <c r="J1665" s="59">
        <v>56331</v>
      </c>
      <c r="K1665" s="78">
        <f>VLOOKUP(jur[[#This Row],[hwycov_id]],cnf[],10,FALSE)</f>
        <v>56331</v>
      </c>
      <c r="L1665" s="229">
        <f t="shared" si="75"/>
        <v>0</v>
      </c>
      <c r="M1665" s="228">
        <f t="shared" si="76"/>
        <v>0</v>
      </c>
      <c r="N1665" s="228">
        <f t="shared" si="77"/>
        <v>0</v>
      </c>
      <c r="O1665" s="59" t="e">
        <f>VLOOKUP(jur[[#This Row],[hwycov_id]],check!$A$2:$P$26,16,FALSE)</f>
        <v>#N/A</v>
      </c>
      <c r="P1665" s="59">
        <v>1679</v>
      </c>
    </row>
    <row r="1666" spans="1:16">
      <c r="A1666" s="59">
        <v>16127</v>
      </c>
      <c r="B1666" s="59">
        <v>1</v>
      </c>
      <c r="C1666" s="59">
        <v>1</v>
      </c>
      <c r="D1666" s="59">
        <v>1</v>
      </c>
      <c r="E1666" s="59" t="s">
        <v>82</v>
      </c>
      <c r="F1666" s="59">
        <v>1</v>
      </c>
      <c r="G1666" s="59">
        <v>5</v>
      </c>
      <c r="H1666" s="59">
        <v>2</v>
      </c>
      <c r="I1666" s="59">
        <v>14</v>
      </c>
      <c r="J1666" s="59">
        <v>56592</v>
      </c>
      <c r="K1666" s="78">
        <f>VLOOKUP(jur[[#This Row],[hwycov_id]],cnf[],10,FALSE)</f>
        <v>56592</v>
      </c>
      <c r="L1666" s="229">
        <f t="shared" ref="L1666:L1729" si="78">K1666/J1666-1</f>
        <v>0</v>
      </c>
      <c r="M1666" s="228">
        <f t="shared" ref="M1666:M1729" si="79">K1666-J1666</f>
        <v>0</v>
      </c>
      <c r="N1666" s="228">
        <f t="shared" ref="N1666:N1729" si="80">POWER(M1666,2)</f>
        <v>0</v>
      </c>
      <c r="O1666" s="59" t="e">
        <f>VLOOKUP(jur[[#This Row],[hwycov_id]],check!$A$2:$P$26,16,FALSE)</f>
        <v>#N/A</v>
      </c>
      <c r="P1666" s="59">
        <v>1680</v>
      </c>
    </row>
    <row r="1667" spans="1:16">
      <c r="A1667" s="59">
        <v>853</v>
      </c>
      <c r="B1667" s="59">
        <v>1</v>
      </c>
      <c r="C1667" s="59">
        <v>1</v>
      </c>
      <c r="D1667" s="59">
        <v>1</v>
      </c>
      <c r="E1667" s="59" t="s">
        <v>78</v>
      </c>
      <c r="F1667" s="59">
        <v>1</v>
      </c>
      <c r="G1667" s="59">
        <v>5</v>
      </c>
      <c r="H1667" s="59">
        <v>4</v>
      </c>
      <c r="I1667" s="59">
        <v>14</v>
      </c>
      <c r="J1667" s="59">
        <v>56751</v>
      </c>
      <c r="K1667" s="78">
        <f>VLOOKUP(jur[[#This Row],[hwycov_id]],cnf[],10,FALSE)</f>
        <v>56751</v>
      </c>
      <c r="L1667" s="229">
        <f t="shared" si="78"/>
        <v>0</v>
      </c>
      <c r="M1667" s="228">
        <f t="shared" si="79"/>
        <v>0</v>
      </c>
      <c r="N1667" s="228">
        <f t="shared" si="80"/>
        <v>0</v>
      </c>
      <c r="O1667" s="59" t="e">
        <f>VLOOKUP(jur[[#This Row],[hwycov_id]],check!$A$2:$P$26,16,FALSE)</f>
        <v>#N/A</v>
      </c>
      <c r="P1667" s="59">
        <v>1681</v>
      </c>
    </row>
    <row r="1668" spans="1:16">
      <c r="A1668" s="59">
        <v>7430</v>
      </c>
      <c r="B1668" s="59">
        <v>1</v>
      </c>
      <c r="C1668" s="59">
        <v>1</v>
      </c>
      <c r="D1668" s="59">
        <v>1</v>
      </c>
      <c r="E1668" s="59" t="s">
        <v>82</v>
      </c>
      <c r="F1668" s="59">
        <v>1</v>
      </c>
      <c r="G1668" s="59">
        <v>5</v>
      </c>
      <c r="H1668" s="59">
        <v>3</v>
      </c>
      <c r="I1668" s="59">
        <v>14</v>
      </c>
      <c r="J1668" s="59">
        <v>57059</v>
      </c>
      <c r="K1668" s="78">
        <f>VLOOKUP(jur[[#This Row],[hwycov_id]],cnf[],10,FALSE)</f>
        <v>57059</v>
      </c>
      <c r="L1668" s="229">
        <f t="shared" si="78"/>
        <v>0</v>
      </c>
      <c r="M1668" s="228">
        <f t="shared" si="79"/>
        <v>0</v>
      </c>
      <c r="N1668" s="228">
        <f t="shared" si="80"/>
        <v>0</v>
      </c>
      <c r="O1668" s="59" t="e">
        <f>VLOOKUP(jur[[#This Row],[hwycov_id]],check!$A$2:$P$26,16,FALSE)</f>
        <v>#N/A</v>
      </c>
      <c r="P1668" s="59">
        <v>1682</v>
      </c>
    </row>
    <row r="1669" spans="1:16">
      <c r="A1669" s="59">
        <v>25025</v>
      </c>
      <c r="B1669" s="59">
        <v>1</v>
      </c>
      <c r="C1669" s="59">
        <v>1</v>
      </c>
      <c r="D1669" s="59">
        <v>1</v>
      </c>
      <c r="E1669" s="59" t="s">
        <v>78</v>
      </c>
      <c r="F1669" s="59">
        <v>1</v>
      </c>
      <c r="G1669" s="59">
        <v>5</v>
      </c>
      <c r="H1669" s="59">
        <v>2</v>
      </c>
      <c r="I1669" s="59">
        <v>14</v>
      </c>
      <c r="J1669" s="59">
        <v>57077</v>
      </c>
      <c r="K1669" s="78">
        <f>VLOOKUP(jur[[#This Row],[hwycov_id]],cnf[],10,FALSE)</f>
        <v>57077</v>
      </c>
      <c r="L1669" s="229">
        <f t="shared" si="78"/>
        <v>0</v>
      </c>
      <c r="M1669" s="228">
        <f t="shared" si="79"/>
        <v>0</v>
      </c>
      <c r="N1669" s="228">
        <f t="shared" si="80"/>
        <v>0</v>
      </c>
      <c r="O1669" s="59" t="e">
        <f>VLOOKUP(jur[[#This Row],[hwycov_id]],check!$A$2:$P$26,16,FALSE)</f>
        <v>#N/A</v>
      </c>
      <c r="P1669" s="59">
        <v>1683</v>
      </c>
    </row>
    <row r="1670" spans="1:16">
      <c r="A1670" s="59">
        <v>29052</v>
      </c>
      <c r="B1670" s="59">
        <v>1</v>
      </c>
      <c r="C1670" s="59">
        <v>1</v>
      </c>
      <c r="D1670" s="59">
        <v>1</v>
      </c>
      <c r="E1670" s="59" t="s">
        <v>78</v>
      </c>
      <c r="F1670" s="59">
        <v>1</v>
      </c>
      <c r="G1670" s="59">
        <v>5</v>
      </c>
      <c r="H1670" s="59">
        <v>2</v>
      </c>
      <c r="I1670" s="59">
        <v>14</v>
      </c>
      <c r="J1670" s="59">
        <v>58478</v>
      </c>
      <c r="K1670" s="78">
        <f>VLOOKUP(jur[[#This Row],[hwycov_id]],cnf[],10,FALSE)</f>
        <v>58478</v>
      </c>
      <c r="L1670" s="229">
        <f t="shared" si="78"/>
        <v>0</v>
      </c>
      <c r="M1670" s="228">
        <f t="shared" si="79"/>
        <v>0</v>
      </c>
      <c r="N1670" s="228">
        <f t="shared" si="80"/>
        <v>0</v>
      </c>
      <c r="O1670" s="59" t="e">
        <f>VLOOKUP(jur[[#This Row],[hwycov_id]],check!$A$2:$P$26,16,FALSE)</f>
        <v>#N/A</v>
      </c>
      <c r="P1670" s="59">
        <v>1684</v>
      </c>
    </row>
    <row r="1671" spans="1:16">
      <c r="A1671" s="59">
        <v>30725</v>
      </c>
      <c r="B1671" s="59">
        <v>2</v>
      </c>
      <c r="C1671" s="59">
        <v>1</v>
      </c>
      <c r="D1671" s="59">
        <v>2</v>
      </c>
      <c r="E1671" s="59" t="s">
        <v>79</v>
      </c>
      <c r="F1671" s="59">
        <v>3</v>
      </c>
      <c r="G1671" s="59">
        <v>5</v>
      </c>
      <c r="H1671" s="59">
        <v>3</v>
      </c>
      <c r="I1671" s="59">
        <v>14</v>
      </c>
      <c r="J1671" s="59">
        <v>58935</v>
      </c>
      <c r="K1671" s="78">
        <f>VLOOKUP(jur[[#This Row],[hwycov_id]],cnf[],10,FALSE)</f>
        <v>58935</v>
      </c>
      <c r="L1671" s="229">
        <f t="shared" si="78"/>
        <v>0</v>
      </c>
      <c r="M1671" s="228">
        <f t="shared" si="79"/>
        <v>0</v>
      </c>
      <c r="N1671" s="228">
        <f t="shared" si="80"/>
        <v>0</v>
      </c>
      <c r="O1671" s="59" t="e">
        <f>VLOOKUP(jur[[#This Row],[hwycov_id]],check!$A$2:$P$26,16,FALSE)</f>
        <v>#N/A</v>
      </c>
      <c r="P1671" s="59">
        <v>1685</v>
      </c>
    </row>
    <row r="1672" spans="1:16">
      <c r="A1672" s="59">
        <v>3854</v>
      </c>
      <c r="B1672" s="59">
        <v>3</v>
      </c>
      <c r="C1672" s="59">
        <v>1</v>
      </c>
      <c r="D1672" s="59">
        <v>2</v>
      </c>
      <c r="E1672" s="59" t="s">
        <v>79</v>
      </c>
      <c r="F1672" s="59">
        <v>3</v>
      </c>
      <c r="G1672" s="59">
        <v>5</v>
      </c>
      <c r="H1672" s="59">
        <v>3</v>
      </c>
      <c r="I1672" s="59">
        <v>14</v>
      </c>
      <c r="J1672" s="59">
        <v>58950</v>
      </c>
      <c r="K1672" s="78">
        <f>VLOOKUP(jur[[#This Row],[hwycov_id]],cnf[],10,FALSE)</f>
        <v>58950</v>
      </c>
      <c r="L1672" s="229">
        <f t="shared" si="78"/>
        <v>0</v>
      </c>
      <c r="M1672" s="228">
        <f t="shared" si="79"/>
        <v>0</v>
      </c>
      <c r="N1672" s="228">
        <f t="shared" si="80"/>
        <v>0</v>
      </c>
      <c r="O1672" s="59" t="e">
        <f>VLOOKUP(jur[[#This Row],[hwycov_id]],check!$A$2:$P$26,16,FALSE)</f>
        <v>#N/A</v>
      </c>
      <c r="P1672" s="59">
        <v>1686</v>
      </c>
    </row>
    <row r="1673" spans="1:16">
      <c r="A1673" s="59">
        <v>9252</v>
      </c>
      <c r="B1673" s="59">
        <v>1</v>
      </c>
      <c r="C1673" s="59">
        <v>1</v>
      </c>
      <c r="D1673" s="59">
        <v>1</v>
      </c>
      <c r="E1673" s="59" t="s">
        <v>78</v>
      </c>
      <c r="F1673" s="59">
        <v>1</v>
      </c>
      <c r="G1673" s="59">
        <v>5</v>
      </c>
      <c r="H1673" s="59">
        <v>3</v>
      </c>
      <c r="I1673" s="59">
        <v>14</v>
      </c>
      <c r="J1673" s="59">
        <v>59038</v>
      </c>
      <c r="K1673" s="78">
        <f>VLOOKUP(jur[[#This Row],[hwycov_id]],cnf[],10,FALSE)</f>
        <v>59038</v>
      </c>
      <c r="L1673" s="229">
        <f t="shared" si="78"/>
        <v>0</v>
      </c>
      <c r="M1673" s="228">
        <f t="shared" si="79"/>
        <v>0</v>
      </c>
      <c r="N1673" s="228">
        <f t="shared" si="80"/>
        <v>0</v>
      </c>
      <c r="O1673" s="59" t="e">
        <f>VLOOKUP(jur[[#This Row],[hwycov_id]],check!$A$2:$P$26,16,FALSE)</f>
        <v>#N/A</v>
      </c>
      <c r="P1673" s="59">
        <v>1687</v>
      </c>
    </row>
    <row r="1674" spans="1:16">
      <c r="A1674" s="59">
        <v>11556</v>
      </c>
      <c r="B1674" s="59">
        <v>2</v>
      </c>
      <c r="C1674" s="59">
        <v>1</v>
      </c>
      <c r="D1674" s="59">
        <v>2</v>
      </c>
      <c r="E1674" s="59" t="s">
        <v>79</v>
      </c>
      <c r="F1674" s="59">
        <v>3</v>
      </c>
      <c r="G1674" s="59">
        <v>5</v>
      </c>
      <c r="H1674" s="59">
        <v>3</v>
      </c>
      <c r="I1674" s="59">
        <v>14</v>
      </c>
      <c r="J1674" s="59">
        <v>59210</v>
      </c>
      <c r="K1674" s="78">
        <f>VLOOKUP(jur[[#This Row],[hwycov_id]],cnf[],10,FALSE)</f>
        <v>59210</v>
      </c>
      <c r="L1674" s="229">
        <f t="shared" si="78"/>
        <v>0</v>
      </c>
      <c r="M1674" s="228">
        <f t="shared" si="79"/>
        <v>0</v>
      </c>
      <c r="N1674" s="228">
        <f t="shared" si="80"/>
        <v>0</v>
      </c>
      <c r="O1674" s="59" t="e">
        <f>VLOOKUP(jur[[#This Row],[hwycov_id]],check!$A$2:$P$26,16,FALSE)</f>
        <v>#N/A</v>
      </c>
      <c r="P1674" s="59">
        <v>1688</v>
      </c>
    </row>
    <row r="1675" spans="1:16">
      <c r="A1675" s="59">
        <v>29415</v>
      </c>
      <c r="B1675" s="59">
        <v>1</v>
      </c>
      <c r="C1675" s="59">
        <v>2</v>
      </c>
      <c r="D1675" s="59">
        <v>1</v>
      </c>
      <c r="E1675" s="59" t="s">
        <v>77</v>
      </c>
      <c r="F1675" s="59">
        <v>1</v>
      </c>
      <c r="G1675" s="59">
        <v>5</v>
      </c>
      <c r="H1675" s="59">
        <v>3</v>
      </c>
      <c r="I1675" s="59">
        <v>14</v>
      </c>
      <c r="J1675" s="59">
        <v>59498</v>
      </c>
      <c r="K1675" s="78">
        <f>VLOOKUP(jur[[#This Row],[hwycov_id]],cnf[],10,FALSE)</f>
        <v>59498</v>
      </c>
      <c r="L1675" s="229">
        <f t="shared" si="78"/>
        <v>0</v>
      </c>
      <c r="M1675" s="228">
        <f t="shared" si="79"/>
        <v>0</v>
      </c>
      <c r="N1675" s="228">
        <f t="shared" si="80"/>
        <v>0</v>
      </c>
      <c r="O1675" s="59" t="e">
        <f>VLOOKUP(jur[[#This Row],[hwycov_id]],check!$A$2:$P$26,16,FALSE)</f>
        <v>#N/A</v>
      </c>
      <c r="P1675" s="59">
        <v>1690</v>
      </c>
    </row>
    <row r="1676" spans="1:16">
      <c r="A1676" s="59">
        <v>11106</v>
      </c>
      <c r="B1676" s="59">
        <v>1</v>
      </c>
      <c r="C1676" s="59">
        <v>1</v>
      </c>
      <c r="D1676" s="59">
        <v>1</v>
      </c>
      <c r="E1676" s="59" t="s">
        <v>82</v>
      </c>
      <c r="F1676" s="59">
        <v>1</v>
      </c>
      <c r="G1676" s="59">
        <v>5</v>
      </c>
      <c r="H1676" s="59">
        <v>3</v>
      </c>
      <c r="I1676" s="59">
        <v>14</v>
      </c>
      <c r="J1676" s="59">
        <v>59604</v>
      </c>
      <c r="K1676" s="78">
        <f>VLOOKUP(jur[[#This Row],[hwycov_id]],cnf[],10,FALSE)</f>
        <v>59604</v>
      </c>
      <c r="L1676" s="229">
        <f t="shared" si="78"/>
        <v>0</v>
      </c>
      <c r="M1676" s="228">
        <f t="shared" si="79"/>
        <v>0</v>
      </c>
      <c r="N1676" s="228">
        <f t="shared" si="80"/>
        <v>0</v>
      </c>
      <c r="O1676" s="59" t="e">
        <f>VLOOKUP(jur[[#This Row],[hwycov_id]],check!$A$2:$P$26,16,FALSE)</f>
        <v>#N/A</v>
      </c>
      <c r="P1676" s="59">
        <v>1691</v>
      </c>
    </row>
    <row r="1677" spans="1:16">
      <c r="A1677" s="59">
        <v>579</v>
      </c>
      <c r="B1677" s="59">
        <v>1</v>
      </c>
      <c r="C1677" s="59">
        <v>1</v>
      </c>
      <c r="D1677" s="59">
        <v>1</v>
      </c>
      <c r="E1677" s="59" t="s">
        <v>82</v>
      </c>
      <c r="F1677" s="59">
        <v>1</v>
      </c>
      <c r="G1677" s="59">
        <v>6</v>
      </c>
      <c r="H1677" s="59">
        <v>2</v>
      </c>
      <c r="I1677" s="59">
        <v>14</v>
      </c>
      <c r="J1677" s="59">
        <v>60014</v>
      </c>
      <c r="K1677" s="78">
        <f>VLOOKUP(jur[[#This Row],[hwycov_id]],cnf[],10,FALSE)</f>
        <v>60014</v>
      </c>
      <c r="L1677" s="229">
        <f t="shared" si="78"/>
        <v>0</v>
      </c>
      <c r="M1677" s="228">
        <f t="shared" si="79"/>
        <v>0</v>
      </c>
      <c r="N1677" s="228">
        <f t="shared" si="80"/>
        <v>0</v>
      </c>
      <c r="O1677" s="59" t="e">
        <f>VLOOKUP(jur[[#This Row],[hwycov_id]],check!$A$2:$P$26,16,FALSE)</f>
        <v>#N/A</v>
      </c>
      <c r="P1677" s="59">
        <v>1692</v>
      </c>
    </row>
    <row r="1678" spans="1:16">
      <c r="A1678" s="59">
        <v>7497</v>
      </c>
      <c r="B1678" s="59">
        <v>1</v>
      </c>
      <c r="C1678" s="59">
        <v>1</v>
      </c>
      <c r="D1678" s="59">
        <v>1</v>
      </c>
      <c r="E1678" s="59" t="s">
        <v>82</v>
      </c>
      <c r="F1678" s="59">
        <v>1</v>
      </c>
      <c r="G1678" s="59">
        <v>6</v>
      </c>
      <c r="H1678" s="59">
        <v>3</v>
      </c>
      <c r="I1678" s="59">
        <v>14</v>
      </c>
      <c r="J1678" s="59">
        <v>60316</v>
      </c>
      <c r="K1678" s="78">
        <f>VLOOKUP(jur[[#This Row],[hwycov_id]],cnf[],10,FALSE)</f>
        <v>60316</v>
      </c>
      <c r="L1678" s="229">
        <f t="shared" si="78"/>
        <v>0</v>
      </c>
      <c r="M1678" s="228">
        <f t="shared" si="79"/>
        <v>0</v>
      </c>
      <c r="N1678" s="228">
        <f t="shared" si="80"/>
        <v>0</v>
      </c>
      <c r="O1678" s="59" t="e">
        <f>VLOOKUP(jur[[#This Row],[hwycov_id]],check!$A$2:$P$26,16,FALSE)</f>
        <v>#N/A</v>
      </c>
      <c r="P1678" s="59">
        <v>1693</v>
      </c>
    </row>
    <row r="1679" spans="1:16">
      <c r="A1679" s="59">
        <v>11483</v>
      </c>
      <c r="B1679" s="59">
        <v>1</v>
      </c>
      <c r="C1679" s="59">
        <v>1</v>
      </c>
      <c r="D1679" s="59">
        <v>1</v>
      </c>
      <c r="E1679" s="59" t="s">
        <v>82</v>
      </c>
      <c r="F1679" s="59">
        <v>1</v>
      </c>
      <c r="G1679" s="59">
        <v>6</v>
      </c>
      <c r="H1679" s="59">
        <v>3</v>
      </c>
      <c r="I1679" s="59">
        <v>14</v>
      </c>
      <c r="J1679" s="59">
        <v>62798</v>
      </c>
      <c r="K1679" s="78">
        <f>VLOOKUP(jur[[#This Row],[hwycov_id]],cnf[],10,FALSE)</f>
        <v>62798</v>
      </c>
      <c r="L1679" s="229">
        <f t="shared" si="78"/>
        <v>0</v>
      </c>
      <c r="M1679" s="228">
        <f t="shared" si="79"/>
        <v>0</v>
      </c>
      <c r="N1679" s="228">
        <f t="shared" si="80"/>
        <v>0</v>
      </c>
      <c r="O1679" s="59" t="e">
        <f>VLOOKUP(jur[[#This Row],[hwycov_id]],check!$A$2:$P$26,16,FALSE)</f>
        <v>#N/A</v>
      </c>
      <c r="P1679" s="59">
        <v>1694</v>
      </c>
    </row>
    <row r="1680" spans="1:16">
      <c r="A1680" s="59">
        <v>8921</v>
      </c>
      <c r="B1680" s="59">
        <v>1</v>
      </c>
      <c r="C1680" s="59">
        <v>1</v>
      </c>
      <c r="D1680" s="59">
        <v>1</v>
      </c>
      <c r="E1680" s="59" t="s">
        <v>78</v>
      </c>
      <c r="F1680" s="59">
        <v>1</v>
      </c>
      <c r="G1680" s="59">
        <v>6</v>
      </c>
      <c r="H1680" s="59">
        <v>2</v>
      </c>
      <c r="I1680" s="59">
        <v>14</v>
      </c>
      <c r="J1680" s="59">
        <v>63464</v>
      </c>
      <c r="K1680" s="78">
        <f>VLOOKUP(jur[[#This Row],[hwycov_id]],cnf[],10,FALSE)</f>
        <v>63464</v>
      </c>
      <c r="L1680" s="229">
        <f t="shared" si="78"/>
        <v>0</v>
      </c>
      <c r="M1680" s="228">
        <f t="shared" si="79"/>
        <v>0</v>
      </c>
      <c r="N1680" s="228">
        <f t="shared" si="80"/>
        <v>0</v>
      </c>
      <c r="O1680" s="59" t="e">
        <f>VLOOKUP(jur[[#This Row],[hwycov_id]],check!$A$2:$P$26,16,FALSE)</f>
        <v>#N/A</v>
      </c>
      <c r="P1680" s="59">
        <v>1695</v>
      </c>
    </row>
    <row r="1681" spans="1:16">
      <c r="A1681" s="59">
        <v>28675</v>
      </c>
      <c r="B1681" s="59">
        <v>1</v>
      </c>
      <c r="C1681" s="59">
        <v>1</v>
      </c>
      <c r="D1681" s="59">
        <v>1</v>
      </c>
      <c r="E1681" s="59" t="s">
        <v>78</v>
      </c>
      <c r="F1681" s="59">
        <v>1</v>
      </c>
      <c r="G1681" s="59">
        <v>6</v>
      </c>
      <c r="H1681" s="59">
        <v>2</v>
      </c>
      <c r="I1681" s="59">
        <v>14</v>
      </c>
      <c r="J1681" s="59">
        <v>64086</v>
      </c>
      <c r="K1681" s="78">
        <f>VLOOKUP(jur[[#This Row],[hwycov_id]],cnf[],10,FALSE)</f>
        <v>64086</v>
      </c>
      <c r="L1681" s="229">
        <f t="shared" si="78"/>
        <v>0</v>
      </c>
      <c r="M1681" s="228">
        <f t="shared" si="79"/>
        <v>0</v>
      </c>
      <c r="N1681" s="228">
        <f t="shared" si="80"/>
        <v>0</v>
      </c>
      <c r="O1681" s="59" t="e">
        <f>VLOOKUP(jur[[#This Row],[hwycov_id]],check!$A$2:$P$26,16,FALSE)</f>
        <v>#N/A</v>
      </c>
      <c r="P1681" s="59">
        <v>1696</v>
      </c>
    </row>
    <row r="1682" spans="1:16">
      <c r="A1682" s="59">
        <v>15862</v>
      </c>
      <c r="B1682" s="59">
        <v>1</v>
      </c>
      <c r="C1682" s="59">
        <v>1</v>
      </c>
      <c r="D1682" s="59">
        <v>1</v>
      </c>
      <c r="E1682" s="59" t="s">
        <v>82</v>
      </c>
      <c r="F1682" s="59">
        <v>1</v>
      </c>
      <c r="G1682" s="59">
        <v>6</v>
      </c>
      <c r="H1682" s="59">
        <v>2</v>
      </c>
      <c r="I1682" s="59">
        <v>14</v>
      </c>
      <c r="J1682" s="59">
        <v>64850</v>
      </c>
      <c r="K1682" s="78">
        <f>VLOOKUP(jur[[#This Row],[hwycov_id]],cnf[],10,FALSE)</f>
        <v>64850</v>
      </c>
      <c r="L1682" s="229">
        <f t="shared" si="78"/>
        <v>0</v>
      </c>
      <c r="M1682" s="228">
        <f t="shared" si="79"/>
        <v>0</v>
      </c>
      <c r="N1682" s="228">
        <f t="shared" si="80"/>
        <v>0</v>
      </c>
      <c r="O1682" s="59" t="e">
        <f>VLOOKUP(jur[[#This Row],[hwycov_id]],check!$A$2:$P$26,16,FALSE)</f>
        <v>#N/A</v>
      </c>
      <c r="P1682" s="59">
        <v>1697</v>
      </c>
    </row>
    <row r="1683" spans="1:16">
      <c r="A1683" s="59">
        <v>11327</v>
      </c>
      <c r="B1683" s="59">
        <v>1</v>
      </c>
      <c r="C1683" s="59">
        <v>1</v>
      </c>
      <c r="D1683" s="59">
        <v>1</v>
      </c>
      <c r="E1683" s="59" t="s">
        <v>78</v>
      </c>
      <c r="F1683" s="59">
        <v>1</v>
      </c>
      <c r="G1683" s="59">
        <v>6</v>
      </c>
      <c r="H1683" s="59">
        <v>2</v>
      </c>
      <c r="I1683" s="59">
        <v>14</v>
      </c>
      <c r="J1683" s="59">
        <v>64863</v>
      </c>
      <c r="K1683" s="78">
        <f>VLOOKUP(jur[[#This Row],[hwycov_id]],cnf[],10,FALSE)</f>
        <v>64863</v>
      </c>
      <c r="L1683" s="229">
        <f t="shared" si="78"/>
        <v>0</v>
      </c>
      <c r="M1683" s="228">
        <f t="shared" si="79"/>
        <v>0</v>
      </c>
      <c r="N1683" s="228">
        <f t="shared" si="80"/>
        <v>0</v>
      </c>
      <c r="O1683" s="59" t="e">
        <f>VLOOKUP(jur[[#This Row],[hwycov_id]],check!$A$2:$P$26,16,FALSE)</f>
        <v>#N/A</v>
      </c>
      <c r="P1683" s="59">
        <v>1698</v>
      </c>
    </row>
    <row r="1684" spans="1:16">
      <c r="A1684" s="59">
        <v>15914</v>
      </c>
      <c r="B1684" s="59">
        <v>1</v>
      </c>
      <c r="C1684" s="59">
        <v>1</v>
      </c>
      <c r="D1684" s="59">
        <v>1</v>
      </c>
      <c r="E1684" s="59" t="s">
        <v>78</v>
      </c>
      <c r="F1684" s="59">
        <v>1</v>
      </c>
      <c r="G1684" s="59">
        <v>6</v>
      </c>
      <c r="H1684" s="59">
        <v>2</v>
      </c>
      <c r="I1684" s="59">
        <v>14</v>
      </c>
      <c r="J1684" s="59">
        <v>64941</v>
      </c>
      <c r="K1684" s="78">
        <f>VLOOKUP(jur[[#This Row],[hwycov_id]],cnf[],10,FALSE)</f>
        <v>64941</v>
      </c>
      <c r="L1684" s="229">
        <f t="shared" si="78"/>
        <v>0</v>
      </c>
      <c r="M1684" s="228">
        <f t="shared" si="79"/>
        <v>0</v>
      </c>
      <c r="N1684" s="228">
        <f t="shared" si="80"/>
        <v>0</v>
      </c>
      <c r="O1684" s="59" t="e">
        <f>VLOOKUP(jur[[#This Row],[hwycov_id]],check!$A$2:$P$26,16,FALSE)</f>
        <v>#N/A</v>
      </c>
      <c r="P1684" s="59">
        <v>1699</v>
      </c>
    </row>
    <row r="1685" spans="1:16">
      <c r="A1685" s="59">
        <v>27781</v>
      </c>
      <c r="B1685" s="59">
        <v>1</v>
      </c>
      <c r="C1685" s="59">
        <v>1</v>
      </c>
      <c r="D1685" s="59">
        <v>1</v>
      </c>
      <c r="E1685" s="59" t="s">
        <v>78</v>
      </c>
      <c r="F1685" s="59">
        <v>1</v>
      </c>
      <c r="G1685" s="59">
        <v>6</v>
      </c>
      <c r="H1685" s="59">
        <v>2</v>
      </c>
      <c r="I1685" s="59">
        <v>14</v>
      </c>
      <c r="J1685" s="59">
        <v>66356</v>
      </c>
      <c r="K1685" s="78">
        <f>VLOOKUP(jur[[#This Row],[hwycov_id]],cnf[],10,FALSE)</f>
        <v>66356</v>
      </c>
      <c r="L1685" s="229">
        <f t="shared" si="78"/>
        <v>0</v>
      </c>
      <c r="M1685" s="228">
        <f t="shared" si="79"/>
        <v>0</v>
      </c>
      <c r="N1685" s="228">
        <f t="shared" si="80"/>
        <v>0</v>
      </c>
      <c r="O1685" s="59" t="e">
        <f>VLOOKUP(jur[[#This Row],[hwycov_id]],check!$A$2:$P$26,16,FALSE)</f>
        <v>#N/A</v>
      </c>
      <c r="P1685" s="59">
        <v>1700</v>
      </c>
    </row>
    <row r="1686" spans="1:16">
      <c r="A1686" s="59">
        <v>15859</v>
      </c>
      <c r="B1686" s="59">
        <v>1</v>
      </c>
      <c r="C1686" s="59">
        <v>1</v>
      </c>
      <c r="D1686" s="59">
        <v>1</v>
      </c>
      <c r="E1686" s="59" t="s">
        <v>82</v>
      </c>
      <c r="F1686" s="59">
        <v>1</v>
      </c>
      <c r="G1686" s="59">
        <v>6</v>
      </c>
      <c r="H1686" s="59">
        <v>2</v>
      </c>
      <c r="I1686" s="59">
        <v>14</v>
      </c>
      <c r="J1686" s="59">
        <v>66968</v>
      </c>
      <c r="K1686" s="78">
        <f>VLOOKUP(jur[[#This Row],[hwycov_id]],cnf[],10,FALSE)</f>
        <v>66968</v>
      </c>
      <c r="L1686" s="229">
        <f t="shared" si="78"/>
        <v>0</v>
      </c>
      <c r="M1686" s="228">
        <f t="shared" si="79"/>
        <v>0</v>
      </c>
      <c r="N1686" s="228">
        <f t="shared" si="80"/>
        <v>0</v>
      </c>
      <c r="O1686" s="59" t="e">
        <f>VLOOKUP(jur[[#This Row],[hwycov_id]],check!$A$2:$P$26,16,FALSE)</f>
        <v>#N/A</v>
      </c>
      <c r="P1686" s="59">
        <v>1701</v>
      </c>
    </row>
    <row r="1687" spans="1:16">
      <c r="A1687" s="59">
        <v>28417</v>
      </c>
      <c r="B1687" s="59">
        <v>1</v>
      </c>
      <c r="C1687" s="59">
        <v>1</v>
      </c>
      <c r="D1687" s="59">
        <v>1</v>
      </c>
      <c r="E1687" s="59" t="s">
        <v>78</v>
      </c>
      <c r="F1687" s="59">
        <v>1</v>
      </c>
      <c r="G1687" s="59">
        <v>6</v>
      </c>
      <c r="H1687" s="59">
        <v>2</v>
      </c>
      <c r="I1687" s="59">
        <v>14</v>
      </c>
      <c r="J1687" s="59">
        <v>67570</v>
      </c>
      <c r="K1687" s="78">
        <f>VLOOKUP(jur[[#This Row],[hwycov_id]],cnf[],10,FALSE)</f>
        <v>67570</v>
      </c>
      <c r="L1687" s="229">
        <f t="shared" si="78"/>
        <v>0</v>
      </c>
      <c r="M1687" s="228">
        <f t="shared" si="79"/>
        <v>0</v>
      </c>
      <c r="N1687" s="228">
        <f t="shared" si="80"/>
        <v>0</v>
      </c>
      <c r="O1687" s="59" t="e">
        <f>VLOOKUP(jur[[#This Row],[hwycov_id]],check!$A$2:$P$26,16,FALSE)</f>
        <v>#N/A</v>
      </c>
      <c r="P1687" s="59">
        <v>1703</v>
      </c>
    </row>
    <row r="1688" spans="1:16">
      <c r="A1688" s="59">
        <v>15856</v>
      </c>
      <c r="B1688" s="59">
        <v>1</v>
      </c>
      <c r="C1688" s="59">
        <v>1</v>
      </c>
      <c r="D1688" s="59">
        <v>1</v>
      </c>
      <c r="E1688" s="59" t="s">
        <v>78</v>
      </c>
      <c r="F1688" s="59">
        <v>1</v>
      </c>
      <c r="G1688" s="59">
        <v>6</v>
      </c>
      <c r="H1688" s="59">
        <v>2</v>
      </c>
      <c r="I1688" s="59">
        <v>14</v>
      </c>
      <c r="J1688" s="59">
        <v>68183</v>
      </c>
      <c r="K1688" s="78">
        <f>VLOOKUP(jur[[#This Row],[hwycov_id]],cnf[],10,FALSE)</f>
        <v>68183</v>
      </c>
      <c r="L1688" s="229">
        <f t="shared" si="78"/>
        <v>0</v>
      </c>
      <c r="M1688" s="228">
        <f t="shared" si="79"/>
        <v>0</v>
      </c>
      <c r="N1688" s="228">
        <f t="shared" si="80"/>
        <v>0</v>
      </c>
      <c r="O1688" s="59" t="e">
        <f>VLOOKUP(jur[[#This Row],[hwycov_id]],check!$A$2:$P$26,16,FALSE)</f>
        <v>#N/A</v>
      </c>
      <c r="P1688" s="59">
        <v>1704</v>
      </c>
    </row>
    <row r="1689" spans="1:16">
      <c r="A1689" s="59">
        <v>20693</v>
      </c>
      <c r="B1689" s="59">
        <v>1</v>
      </c>
      <c r="C1689" s="59">
        <v>1</v>
      </c>
      <c r="D1689" s="59">
        <v>1</v>
      </c>
      <c r="E1689" s="59" t="s">
        <v>78</v>
      </c>
      <c r="F1689" s="59">
        <v>1</v>
      </c>
      <c r="G1689" s="59">
        <v>6</v>
      </c>
      <c r="H1689" s="59">
        <v>2</v>
      </c>
      <c r="I1689" s="59">
        <v>14</v>
      </c>
      <c r="J1689" s="59">
        <v>68299</v>
      </c>
      <c r="K1689" s="78">
        <f>VLOOKUP(jur[[#This Row],[hwycov_id]],cnf[],10,FALSE)</f>
        <v>68299</v>
      </c>
      <c r="L1689" s="229">
        <f t="shared" si="78"/>
        <v>0</v>
      </c>
      <c r="M1689" s="228">
        <f t="shared" si="79"/>
        <v>0</v>
      </c>
      <c r="N1689" s="228">
        <f t="shared" si="80"/>
        <v>0</v>
      </c>
      <c r="O1689" s="59" t="e">
        <f>VLOOKUP(jur[[#This Row],[hwycov_id]],check!$A$2:$P$26,16,FALSE)</f>
        <v>#N/A</v>
      </c>
      <c r="P1689" s="59">
        <v>1705</v>
      </c>
    </row>
    <row r="1690" spans="1:16">
      <c r="A1690" s="59">
        <v>29051</v>
      </c>
      <c r="B1690" s="59">
        <v>1</v>
      </c>
      <c r="C1690" s="59">
        <v>1</v>
      </c>
      <c r="D1690" s="59">
        <v>1</v>
      </c>
      <c r="E1690" s="59" t="s">
        <v>78</v>
      </c>
      <c r="F1690" s="59">
        <v>1</v>
      </c>
      <c r="G1690" s="59">
        <v>6</v>
      </c>
      <c r="H1690" s="59">
        <v>2</v>
      </c>
      <c r="I1690" s="59">
        <v>14</v>
      </c>
      <c r="J1690" s="59">
        <v>68299</v>
      </c>
      <c r="K1690" s="78">
        <f>VLOOKUP(jur[[#This Row],[hwycov_id]],cnf[],10,FALSE)</f>
        <v>68299</v>
      </c>
      <c r="L1690" s="229">
        <f t="shared" si="78"/>
        <v>0</v>
      </c>
      <c r="M1690" s="228">
        <f t="shared" si="79"/>
        <v>0</v>
      </c>
      <c r="N1690" s="228">
        <f t="shared" si="80"/>
        <v>0</v>
      </c>
      <c r="O1690" s="59" t="e">
        <f>VLOOKUP(jur[[#This Row],[hwycov_id]],check!$A$2:$P$26,16,FALSE)</f>
        <v>#N/A</v>
      </c>
      <c r="P1690" s="59">
        <v>1706</v>
      </c>
    </row>
    <row r="1691" spans="1:16">
      <c r="A1691" s="59">
        <v>8822</v>
      </c>
      <c r="B1691" s="59">
        <v>1</v>
      </c>
      <c r="C1691" s="59">
        <v>1</v>
      </c>
      <c r="D1691" s="59">
        <v>1</v>
      </c>
      <c r="E1691" s="59" t="s">
        <v>78</v>
      </c>
      <c r="F1691" s="59">
        <v>1</v>
      </c>
      <c r="G1691" s="59">
        <v>6</v>
      </c>
      <c r="H1691" s="59">
        <v>3</v>
      </c>
      <c r="I1691" s="59">
        <v>14</v>
      </c>
      <c r="J1691" s="59">
        <v>68945</v>
      </c>
      <c r="K1691" s="78">
        <f>VLOOKUP(jur[[#This Row],[hwycov_id]],cnf[],10,FALSE)</f>
        <v>68945</v>
      </c>
      <c r="L1691" s="229">
        <f t="shared" si="78"/>
        <v>0</v>
      </c>
      <c r="M1691" s="228">
        <f t="shared" si="79"/>
        <v>0</v>
      </c>
      <c r="N1691" s="228">
        <f t="shared" si="80"/>
        <v>0</v>
      </c>
      <c r="O1691" s="59" t="e">
        <f>VLOOKUP(jur[[#This Row],[hwycov_id]],check!$A$2:$P$26,16,FALSE)</f>
        <v>#N/A</v>
      </c>
      <c r="P1691" s="59">
        <v>1707</v>
      </c>
    </row>
    <row r="1692" spans="1:16">
      <c r="A1692" s="59">
        <v>27607</v>
      </c>
      <c r="B1692" s="59">
        <v>1</v>
      </c>
      <c r="C1692" s="59">
        <v>1</v>
      </c>
      <c r="D1692" s="59">
        <v>1</v>
      </c>
      <c r="E1692" s="59" t="s">
        <v>78</v>
      </c>
      <c r="F1692" s="59">
        <v>1</v>
      </c>
      <c r="G1692" s="59">
        <v>6</v>
      </c>
      <c r="H1692" s="59">
        <v>3</v>
      </c>
      <c r="I1692" s="59">
        <v>14</v>
      </c>
      <c r="J1692" s="59">
        <v>69346</v>
      </c>
      <c r="K1692" s="78">
        <f>VLOOKUP(jur[[#This Row],[hwycov_id]],cnf[],10,FALSE)</f>
        <v>69346</v>
      </c>
      <c r="L1692" s="229">
        <f t="shared" si="78"/>
        <v>0</v>
      </c>
      <c r="M1692" s="228">
        <f t="shared" si="79"/>
        <v>0</v>
      </c>
      <c r="N1692" s="228">
        <f t="shared" si="80"/>
        <v>0</v>
      </c>
      <c r="O1692" s="59" t="e">
        <f>VLOOKUP(jur[[#This Row],[hwycov_id]],check!$A$2:$P$26,16,FALSE)</f>
        <v>#N/A</v>
      </c>
      <c r="P1692" s="59">
        <v>1708</v>
      </c>
    </row>
    <row r="1693" spans="1:16">
      <c r="A1693" s="59">
        <v>24703</v>
      </c>
      <c r="B1693" s="59">
        <v>1</v>
      </c>
      <c r="C1693" s="59">
        <v>1</v>
      </c>
      <c r="D1693" s="59">
        <v>1</v>
      </c>
      <c r="E1693" s="59" t="s">
        <v>78</v>
      </c>
      <c r="F1693" s="59">
        <v>1</v>
      </c>
      <c r="G1693" s="59">
        <v>6</v>
      </c>
      <c r="H1693" s="59">
        <v>3</v>
      </c>
      <c r="I1693" s="59">
        <v>14</v>
      </c>
      <c r="J1693" s="59">
        <v>69512</v>
      </c>
      <c r="K1693" s="78">
        <f>VLOOKUP(jur[[#This Row],[hwycov_id]],cnf[],10,FALSE)</f>
        <v>69512</v>
      </c>
      <c r="L1693" s="229">
        <f t="shared" si="78"/>
        <v>0</v>
      </c>
      <c r="M1693" s="228">
        <f t="shared" si="79"/>
        <v>0</v>
      </c>
      <c r="N1693" s="228">
        <f t="shared" si="80"/>
        <v>0</v>
      </c>
      <c r="O1693" s="59" t="e">
        <f>VLOOKUP(jur[[#This Row],[hwycov_id]],check!$A$2:$P$26,16,FALSE)</f>
        <v>#N/A</v>
      </c>
      <c r="P1693" s="59">
        <v>1709</v>
      </c>
    </row>
    <row r="1694" spans="1:16">
      <c r="A1694" s="59">
        <v>16136</v>
      </c>
      <c r="B1694" s="59">
        <v>1</v>
      </c>
      <c r="C1694" s="59">
        <v>1</v>
      </c>
      <c r="D1694" s="59">
        <v>1</v>
      </c>
      <c r="E1694" s="59" t="s">
        <v>82</v>
      </c>
      <c r="F1694" s="59">
        <v>1</v>
      </c>
      <c r="G1694" s="59">
        <v>7</v>
      </c>
      <c r="H1694" s="59">
        <v>2</v>
      </c>
      <c r="I1694" s="59">
        <v>14</v>
      </c>
      <c r="J1694" s="59">
        <v>70159</v>
      </c>
      <c r="K1694" s="78">
        <f>VLOOKUP(jur[[#This Row],[hwycov_id]],cnf[],10,FALSE)</f>
        <v>70159</v>
      </c>
      <c r="L1694" s="229">
        <f t="shared" si="78"/>
        <v>0</v>
      </c>
      <c r="M1694" s="228">
        <f t="shared" si="79"/>
        <v>0</v>
      </c>
      <c r="N1694" s="228">
        <f t="shared" si="80"/>
        <v>0</v>
      </c>
      <c r="O1694" s="59" t="e">
        <f>VLOOKUP(jur[[#This Row],[hwycov_id]],check!$A$2:$P$26,16,FALSE)</f>
        <v>#N/A</v>
      </c>
      <c r="P1694" s="59">
        <v>1710</v>
      </c>
    </row>
    <row r="1695" spans="1:16">
      <c r="A1695" s="59">
        <v>23851</v>
      </c>
      <c r="B1695" s="59">
        <v>1</v>
      </c>
      <c r="C1695" s="59">
        <v>1</v>
      </c>
      <c r="D1695" s="59">
        <v>1</v>
      </c>
      <c r="E1695" s="59" t="s">
        <v>78</v>
      </c>
      <c r="F1695" s="59">
        <v>1</v>
      </c>
      <c r="G1695" s="59">
        <v>7</v>
      </c>
      <c r="H1695" s="59">
        <v>3</v>
      </c>
      <c r="I1695" s="59">
        <v>14</v>
      </c>
      <c r="J1695" s="59">
        <v>70732</v>
      </c>
      <c r="K1695" s="78">
        <f>VLOOKUP(jur[[#This Row],[hwycov_id]],cnf[],10,FALSE)</f>
        <v>70732</v>
      </c>
      <c r="L1695" s="229">
        <f t="shared" si="78"/>
        <v>0</v>
      </c>
      <c r="M1695" s="228">
        <f t="shared" si="79"/>
        <v>0</v>
      </c>
      <c r="N1695" s="228">
        <f t="shared" si="80"/>
        <v>0</v>
      </c>
      <c r="O1695" s="59" t="e">
        <f>VLOOKUP(jur[[#This Row],[hwycov_id]],check!$A$2:$P$26,16,FALSE)</f>
        <v>#N/A</v>
      </c>
      <c r="P1695" s="59">
        <v>1711</v>
      </c>
    </row>
    <row r="1696" spans="1:16">
      <c r="A1696" s="59">
        <v>15855</v>
      </c>
      <c r="B1696" s="59">
        <v>1</v>
      </c>
      <c r="C1696" s="59">
        <v>1</v>
      </c>
      <c r="D1696" s="59">
        <v>1</v>
      </c>
      <c r="E1696" s="59" t="s">
        <v>78</v>
      </c>
      <c r="F1696" s="59">
        <v>1</v>
      </c>
      <c r="G1696" s="59">
        <v>7</v>
      </c>
      <c r="H1696" s="59">
        <v>2</v>
      </c>
      <c r="I1696" s="59">
        <v>14</v>
      </c>
      <c r="J1696" s="59">
        <v>70839</v>
      </c>
      <c r="K1696" s="78">
        <f>VLOOKUP(jur[[#This Row],[hwycov_id]],cnf[],10,FALSE)</f>
        <v>70839</v>
      </c>
      <c r="L1696" s="229">
        <f t="shared" si="78"/>
        <v>0</v>
      </c>
      <c r="M1696" s="228">
        <f t="shared" si="79"/>
        <v>0</v>
      </c>
      <c r="N1696" s="228">
        <f t="shared" si="80"/>
        <v>0</v>
      </c>
      <c r="O1696" s="59" t="e">
        <f>VLOOKUP(jur[[#This Row],[hwycov_id]],check!$A$2:$P$26,16,FALSE)</f>
        <v>#N/A</v>
      </c>
      <c r="P1696" s="59">
        <v>1712</v>
      </c>
    </row>
    <row r="1697" spans="1:16">
      <c r="A1697" s="59">
        <v>20458</v>
      </c>
      <c r="B1697" s="59">
        <v>1</v>
      </c>
      <c r="C1697" s="59">
        <v>1</v>
      </c>
      <c r="D1697" s="59">
        <v>1</v>
      </c>
      <c r="E1697" s="59" t="s">
        <v>78</v>
      </c>
      <c r="F1697" s="59">
        <v>1</v>
      </c>
      <c r="G1697" s="59">
        <v>7</v>
      </c>
      <c r="H1697" s="59">
        <v>2</v>
      </c>
      <c r="I1697" s="59">
        <v>14</v>
      </c>
      <c r="J1697" s="59">
        <v>71251</v>
      </c>
      <c r="K1697" s="78">
        <f>VLOOKUP(jur[[#This Row],[hwycov_id]],cnf[],10,FALSE)</f>
        <v>71251</v>
      </c>
      <c r="L1697" s="229">
        <f t="shared" si="78"/>
        <v>0</v>
      </c>
      <c r="M1697" s="228">
        <f t="shared" si="79"/>
        <v>0</v>
      </c>
      <c r="N1697" s="228">
        <f t="shared" si="80"/>
        <v>0</v>
      </c>
      <c r="O1697" s="59" t="e">
        <f>VLOOKUP(jur[[#This Row],[hwycov_id]],check!$A$2:$P$26,16,FALSE)</f>
        <v>#N/A</v>
      </c>
      <c r="P1697" s="59">
        <v>1713</v>
      </c>
    </row>
    <row r="1698" spans="1:16">
      <c r="A1698" s="59">
        <v>12007</v>
      </c>
      <c r="B1698" s="59">
        <v>1</v>
      </c>
      <c r="C1698" s="59">
        <v>1</v>
      </c>
      <c r="D1698" s="59">
        <v>1</v>
      </c>
      <c r="E1698" s="59" t="s">
        <v>78</v>
      </c>
      <c r="F1698" s="59">
        <v>1</v>
      </c>
      <c r="G1698" s="59">
        <v>7</v>
      </c>
      <c r="H1698" s="59">
        <v>3</v>
      </c>
      <c r="I1698" s="59">
        <v>14</v>
      </c>
      <c r="J1698" s="59">
        <v>71833</v>
      </c>
      <c r="K1698" s="78">
        <f>VLOOKUP(jur[[#This Row],[hwycov_id]],cnf[],10,FALSE)</f>
        <v>71833</v>
      </c>
      <c r="L1698" s="229">
        <f t="shared" si="78"/>
        <v>0</v>
      </c>
      <c r="M1698" s="228">
        <f t="shared" si="79"/>
        <v>0</v>
      </c>
      <c r="N1698" s="228">
        <f t="shared" si="80"/>
        <v>0</v>
      </c>
      <c r="O1698" s="59" t="e">
        <f>VLOOKUP(jur[[#This Row],[hwycov_id]],check!$A$2:$P$26,16,FALSE)</f>
        <v>#N/A</v>
      </c>
      <c r="P1698" s="59">
        <v>1715</v>
      </c>
    </row>
    <row r="1699" spans="1:16">
      <c r="A1699" s="59">
        <v>15039</v>
      </c>
      <c r="B1699" s="59">
        <v>1</v>
      </c>
      <c r="C1699" s="59">
        <v>1</v>
      </c>
      <c r="D1699" s="59">
        <v>1</v>
      </c>
      <c r="E1699" s="59" t="s">
        <v>78</v>
      </c>
      <c r="F1699" s="59">
        <v>1</v>
      </c>
      <c r="G1699" s="59">
        <v>7</v>
      </c>
      <c r="H1699" s="59">
        <v>3</v>
      </c>
      <c r="I1699" s="59">
        <v>14</v>
      </c>
      <c r="J1699" s="59">
        <v>71835</v>
      </c>
      <c r="K1699" s="78">
        <f>VLOOKUP(jur[[#This Row],[hwycov_id]],cnf[],10,FALSE)</f>
        <v>71835</v>
      </c>
      <c r="L1699" s="229">
        <f t="shared" si="78"/>
        <v>0</v>
      </c>
      <c r="M1699" s="228">
        <f t="shared" si="79"/>
        <v>0</v>
      </c>
      <c r="N1699" s="228">
        <f t="shared" si="80"/>
        <v>0</v>
      </c>
      <c r="O1699" s="59" t="e">
        <f>VLOOKUP(jur[[#This Row],[hwycov_id]],check!$A$2:$P$26,16,FALSE)</f>
        <v>#N/A</v>
      </c>
      <c r="P1699" s="59">
        <v>1716</v>
      </c>
    </row>
    <row r="1700" spans="1:16">
      <c r="A1700" s="59">
        <v>1173</v>
      </c>
      <c r="B1700" s="59">
        <v>1</v>
      </c>
      <c r="C1700" s="59">
        <v>1</v>
      </c>
      <c r="D1700" s="59">
        <v>1</v>
      </c>
      <c r="E1700" s="59" t="s">
        <v>82</v>
      </c>
      <c r="F1700" s="59">
        <v>1</v>
      </c>
      <c r="G1700" s="59">
        <v>7</v>
      </c>
      <c r="H1700" s="59">
        <v>2</v>
      </c>
      <c r="I1700" s="59">
        <v>14</v>
      </c>
      <c r="J1700" s="59">
        <v>72413</v>
      </c>
      <c r="K1700" s="78">
        <f>VLOOKUP(jur[[#This Row],[hwycov_id]],cnf[],10,FALSE)</f>
        <v>72413</v>
      </c>
      <c r="L1700" s="229">
        <f t="shared" si="78"/>
        <v>0</v>
      </c>
      <c r="M1700" s="228">
        <f t="shared" si="79"/>
        <v>0</v>
      </c>
      <c r="N1700" s="228">
        <f t="shared" si="80"/>
        <v>0</v>
      </c>
      <c r="O1700" s="59" t="e">
        <f>VLOOKUP(jur[[#This Row],[hwycov_id]],check!$A$2:$P$26,16,FALSE)</f>
        <v>#N/A</v>
      </c>
      <c r="P1700" s="59">
        <v>1717</v>
      </c>
    </row>
    <row r="1701" spans="1:16">
      <c r="A1701" s="59">
        <v>15317</v>
      </c>
      <c r="B1701" s="59">
        <v>1</v>
      </c>
      <c r="C1701" s="59">
        <v>1</v>
      </c>
      <c r="D1701" s="59">
        <v>1</v>
      </c>
      <c r="E1701" s="59" t="s">
        <v>82</v>
      </c>
      <c r="F1701" s="59">
        <v>1</v>
      </c>
      <c r="G1701" s="59">
        <v>7</v>
      </c>
      <c r="H1701" s="59">
        <v>3</v>
      </c>
      <c r="I1701" s="59">
        <v>14</v>
      </c>
      <c r="J1701" s="59">
        <v>72429</v>
      </c>
      <c r="K1701" s="78">
        <f>VLOOKUP(jur[[#This Row],[hwycov_id]],cnf[],10,FALSE)</f>
        <v>72429</v>
      </c>
      <c r="L1701" s="229">
        <f t="shared" si="78"/>
        <v>0</v>
      </c>
      <c r="M1701" s="228">
        <f t="shared" si="79"/>
        <v>0</v>
      </c>
      <c r="N1701" s="228">
        <f t="shared" si="80"/>
        <v>0</v>
      </c>
      <c r="O1701" s="59" t="e">
        <f>VLOOKUP(jur[[#This Row],[hwycov_id]],check!$A$2:$P$26,16,FALSE)</f>
        <v>#N/A</v>
      </c>
      <c r="P1701" s="59">
        <v>1718</v>
      </c>
    </row>
    <row r="1702" spans="1:16">
      <c r="A1702" s="59">
        <v>3222</v>
      </c>
      <c r="B1702" s="59">
        <v>1</v>
      </c>
      <c r="C1702" s="59">
        <v>1</v>
      </c>
      <c r="D1702" s="59">
        <v>1</v>
      </c>
      <c r="E1702" s="59" t="s">
        <v>78</v>
      </c>
      <c r="F1702" s="59">
        <v>1</v>
      </c>
      <c r="G1702" s="59">
        <v>7</v>
      </c>
      <c r="H1702" s="59">
        <v>2</v>
      </c>
      <c r="I1702" s="59">
        <v>14</v>
      </c>
      <c r="J1702" s="59">
        <v>72554</v>
      </c>
      <c r="K1702" s="78">
        <f>VLOOKUP(jur[[#This Row],[hwycov_id]],cnf[],10,FALSE)</f>
        <v>72554</v>
      </c>
      <c r="L1702" s="229">
        <f t="shared" si="78"/>
        <v>0</v>
      </c>
      <c r="M1702" s="228">
        <f t="shared" si="79"/>
        <v>0</v>
      </c>
      <c r="N1702" s="228">
        <f t="shared" si="80"/>
        <v>0</v>
      </c>
      <c r="O1702" s="59" t="e">
        <f>VLOOKUP(jur[[#This Row],[hwycov_id]],check!$A$2:$P$26,16,FALSE)</f>
        <v>#N/A</v>
      </c>
      <c r="P1702" s="59">
        <v>1719</v>
      </c>
    </row>
    <row r="1703" spans="1:16">
      <c r="A1703" s="59">
        <v>14263</v>
      </c>
      <c r="B1703" s="59">
        <v>1</v>
      </c>
      <c r="C1703" s="59">
        <v>1</v>
      </c>
      <c r="D1703" s="59">
        <v>1</v>
      </c>
      <c r="E1703" s="59" t="s">
        <v>82</v>
      </c>
      <c r="F1703" s="59">
        <v>1</v>
      </c>
      <c r="G1703" s="59">
        <v>7</v>
      </c>
      <c r="H1703" s="59">
        <v>3</v>
      </c>
      <c r="I1703" s="59">
        <v>14</v>
      </c>
      <c r="J1703" s="59">
        <v>72660</v>
      </c>
      <c r="K1703" s="78">
        <f>VLOOKUP(jur[[#This Row],[hwycov_id]],cnf[],10,FALSE)</f>
        <v>72660</v>
      </c>
      <c r="L1703" s="229">
        <f t="shared" si="78"/>
        <v>0</v>
      </c>
      <c r="M1703" s="228">
        <f t="shared" si="79"/>
        <v>0</v>
      </c>
      <c r="N1703" s="228">
        <f t="shared" si="80"/>
        <v>0</v>
      </c>
      <c r="O1703" s="59" t="e">
        <f>VLOOKUP(jur[[#This Row],[hwycov_id]],check!$A$2:$P$26,16,FALSE)</f>
        <v>#N/A</v>
      </c>
      <c r="P1703" s="59">
        <v>1720</v>
      </c>
    </row>
    <row r="1704" spans="1:16">
      <c r="A1704" s="59">
        <v>15709</v>
      </c>
      <c r="B1704" s="59">
        <v>1</v>
      </c>
      <c r="C1704" s="59">
        <v>1</v>
      </c>
      <c r="D1704" s="59">
        <v>1</v>
      </c>
      <c r="E1704" s="59" t="s">
        <v>78</v>
      </c>
      <c r="F1704" s="59">
        <v>1</v>
      </c>
      <c r="G1704" s="59">
        <v>7</v>
      </c>
      <c r="H1704" s="59">
        <v>3</v>
      </c>
      <c r="I1704" s="59">
        <v>14</v>
      </c>
      <c r="J1704" s="59">
        <v>73416</v>
      </c>
      <c r="K1704" s="78">
        <f>VLOOKUP(jur[[#This Row],[hwycov_id]],cnf[],10,FALSE)</f>
        <v>73416</v>
      </c>
      <c r="L1704" s="229">
        <f t="shared" si="78"/>
        <v>0</v>
      </c>
      <c r="M1704" s="228">
        <f t="shared" si="79"/>
        <v>0</v>
      </c>
      <c r="N1704" s="228">
        <f t="shared" si="80"/>
        <v>0</v>
      </c>
      <c r="O1704" s="59" t="e">
        <f>VLOOKUP(jur[[#This Row],[hwycov_id]],check!$A$2:$P$26,16,FALSE)</f>
        <v>#N/A</v>
      </c>
      <c r="P1704" s="59">
        <v>1721</v>
      </c>
    </row>
    <row r="1705" spans="1:16">
      <c r="A1705" s="59">
        <v>15854</v>
      </c>
      <c r="B1705" s="59">
        <v>1</v>
      </c>
      <c r="C1705" s="59">
        <v>1</v>
      </c>
      <c r="D1705" s="59">
        <v>1</v>
      </c>
      <c r="E1705" s="59" t="s">
        <v>82</v>
      </c>
      <c r="F1705" s="59">
        <v>1</v>
      </c>
      <c r="G1705" s="59">
        <v>7</v>
      </c>
      <c r="H1705" s="59">
        <v>2</v>
      </c>
      <c r="I1705" s="59">
        <v>14</v>
      </c>
      <c r="J1705" s="59">
        <v>74507</v>
      </c>
      <c r="K1705" s="78">
        <f>VLOOKUP(jur[[#This Row],[hwycov_id]],cnf[],10,FALSE)</f>
        <v>74507</v>
      </c>
      <c r="L1705" s="229">
        <f t="shared" si="78"/>
        <v>0</v>
      </c>
      <c r="M1705" s="228">
        <f t="shared" si="79"/>
        <v>0</v>
      </c>
      <c r="N1705" s="228">
        <f t="shared" si="80"/>
        <v>0</v>
      </c>
      <c r="O1705" s="59" t="e">
        <f>VLOOKUP(jur[[#This Row],[hwycov_id]],check!$A$2:$P$26,16,FALSE)</f>
        <v>#N/A</v>
      </c>
      <c r="P1705" s="59">
        <v>1722</v>
      </c>
    </row>
    <row r="1706" spans="1:16">
      <c r="A1706" s="59">
        <v>22716</v>
      </c>
      <c r="B1706" s="59">
        <v>1</v>
      </c>
      <c r="C1706" s="59">
        <v>1</v>
      </c>
      <c r="D1706" s="59">
        <v>1</v>
      </c>
      <c r="E1706" s="59" t="s">
        <v>78</v>
      </c>
      <c r="F1706" s="59">
        <v>1</v>
      </c>
      <c r="G1706" s="59">
        <v>7</v>
      </c>
      <c r="H1706" s="59">
        <v>3</v>
      </c>
      <c r="I1706" s="59">
        <v>14</v>
      </c>
      <c r="J1706" s="59">
        <v>74573</v>
      </c>
      <c r="K1706" s="78">
        <f>VLOOKUP(jur[[#This Row],[hwycov_id]],cnf[],10,FALSE)</f>
        <v>74573</v>
      </c>
      <c r="L1706" s="229">
        <f t="shared" si="78"/>
        <v>0</v>
      </c>
      <c r="M1706" s="228">
        <f t="shared" si="79"/>
        <v>0</v>
      </c>
      <c r="N1706" s="228">
        <f t="shared" si="80"/>
        <v>0</v>
      </c>
      <c r="O1706" s="59" t="e">
        <f>VLOOKUP(jur[[#This Row],[hwycov_id]],check!$A$2:$P$26,16,FALSE)</f>
        <v>#N/A</v>
      </c>
      <c r="P1706" s="59">
        <v>1723</v>
      </c>
    </row>
    <row r="1707" spans="1:16">
      <c r="A1707" s="59">
        <v>20464</v>
      </c>
      <c r="B1707" s="59">
        <v>1</v>
      </c>
      <c r="C1707" s="59">
        <v>1</v>
      </c>
      <c r="D1707" s="59">
        <v>1</v>
      </c>
      <c r="E1707" s="59" t="s">
        <v>78</v>
      </c>
      <c r="F1707" s="59">
        <v>1</v>
      </c>
      <c r="G1707" s="59">
        <v>7</v>
      </c>
      <c r="H1707" s="59">
        <v>4</v>
      </c>
      <c r="I1707" s="59">
        <v>14</v>
      </c>
      <c r="J1707" s="59">
        <v>75360</v>
      </c>
      <c r="K1707" s="78">
        <f>VLOOKUP(jur[[#This Row],[hwycov_id]],cnf[],10,FALSE)</f>
        <v>75360</v>
      </c>
      <c r="L1707" s="229">
        <f t="shared" si="78"/>
        <v>0</v>
      </c>
      <c r="M1707" s="228">
        <f t="shared" si="79"/>
        <v>0</v>
      </c>
      <c r="N1707" s="228">
        <f t="shared" si="80"/>
        <v>0</v>
      </c>
      <c r="O1707" s="59" t="e">
        <f>VLOOKUP(jur[[#This Row],[hwycov_id]],check!$A$2:$P$26,16,FALSE)</f>
        <v>#N/A</v>
      </c>
      <c r="P1707" s="59">
        <v>1724</v>
      </c>
    </row>
    <row r="1708" spans="1:16">
      <c r="A1708" s="59">
        <v>28745</v>
      </c>
      <c r="B1708" s="59">
        <v>1</v>
      </c>
      <c r="C1708" s="59">
        <v>1</v>
      </c>
      <c r="D1708" s="59">
        <v>1</v>
      </c>
      <c r="E1708" s="59" t="s">
        <v>78</v>
      </c>
      <c r="F1708" s="59">
        <v>1</v>
      </c>
      <c r="G1708" s="59">
        <v>7</v>
      </c>
      <c r="H1708" s="59">
        <v>2</v>
      </c>
      <c r="I1708" s="59">
        <v>14</v>
      </c>
      <c r="J1708" s="59">
        <v>75545</v>
      </c>
      <c r="K1708" s="78">
        <f>VLOOKUP(jur[[#This Row],[hwycov_id]],cnf[],10,FALSE)</f>
        <v>75545</v>
      </c>
      <c r="L1708" s="229">
        <f t="shared" si="78"/>
        <v>0</v>
      </c>
      <c r="M1708" s="228">
        <f t="shared" si="79"/>
        <v>0</v>
      </c>
      <c r="N1708" s="228">
        <f t="shared" si="80"/>
        <v>0</v>
      </c>
      <c r="O1708" s="59" t="e">
        <f>VLOOKUP(jur[[#This Row],[hwycov_id]],check!$A$2:$P$26,16,FALSE)</f>
        <v>#N/A</v>
      </c>
      <c r="P1708" s="59">
        <v>1725</v>
      </c>
    </row>
    <row r="1709" spans="1:16">
      <c r="A1709" s="59">
        <v>29049</v>
      </c>
      <c r="B1709" s="59">
        <v>1</v>
      </c>
      <c r="C1709" s="59">
        <v>1</v>
      </c>
      <c r="D1709" s="59">
        <v>1</v>
      </c>
      <c r="E1709" s="59" t="s">
        <v>78</v>
      </c>
      <c r="F1709" s="59">
        <v>1</v>
      </c>
      <c r="G1709" s="59">
        <v>7</v>
      </c>
      <c r="H1709" s="59">
        <v>2</v>
      </c>
      <c r="I1709" s="59">
        <v>14</v>
      </c>
      <c r="J1709" s="59">
        <v>75678</v>
      </c>
      <c r="K1709" s="78">
        <f>VLOOKUP(jur[[#This Row],[hwycov_id]],cnf[],10,FALSE)</f>
        <v>75678</v>
      </c>
      <c r="L1709" s="229">
        <f t="shared" si="78"/>
        <v>0</v>
      </c>
      <c r="M1709" s="228">
        <f t="shared" si="79"/>
        <v>0</v>
      </c>
      <c r="N1709" s="228">
        <f t="shared" si="80"/>
        <v>0</v>
      </c>
      <c r="O1709" s="59" t="e">
        <f>VLOOKUP(jur[[#This Row],[hwycov_id]],check!$A$2:$P$26,16,FALSE)</f>
        <v>#N/A</v>
      </c>
      <c r="P1709" s="59">
        <v>1726</v>
      </c>
    </row>
    <row r="1710" spans="1:16">
      <c r="A1710" s="59">
        <v>738</v>
      </c>
      <c r="B1710" s="59">
        <v>1</v>
      </c>
      <c r="C1710" s="59">
        <v>1</v>
      </c>
      <c r="D1710" s="59">
        <v>1</v>
      </c>
      <c r="E1710" s="59" t="s">
        <v>78</v>
      </c>
      <c r="F1710" s="59">
        <v>1</v>
      </c>
      <c r="G1710" s="59">
        <v>7</v>
      </c>
      <c r="H1710" s="59">
        <v>2</v>
      </c>
      <c r="I1710" s="59">
        <v>14</v>
      </c>
      <c r="J1710" s="59">
        <v>76065</v>
      </c>
      <c r="K1710" s="78">
        <f>VLOOKUP(jur[[#This Row],[hwycov_id]],cnf[],10,FALSE)</f>
        <v>76065</v>
      </c>
      <c r="L1710" s="229">
        <f t="shared" si="78"/>
        <v>0</v>
      </c>
      <c r="M1710" s="228">
        <f t="shared" si="79"/>
        <v>0</v>
      </c>
      <c r="N1710" s="228">
        <f t="shared" si="80"/>
        <v>0</v>
      </c>
      <c r="O1710" s="59" t="e">
        <f>VLOOKUP(jur[[#This Row],[hwycov_id]],check!$A$2:$P$26,16,FALSE)</f>
        <v>#N/A</v>
      </c>
      <c r="P1710" s="59">
        <v>1727</v>
      </c>
    </row>
    <row r="1711" spans="1:16">
      <c r="A1711" s="59">
        <v>8780</v>
      </c>
      <c r="B1711" s="59">
        <v>1</v>
      </c>
      <c r="C1711" s="59">
        <v>1</v>
      </c>
      <c r="D1711" s="59">
        <v>1</v>
      </c>
      <c r="E1711" s="59" t="s">
        <v>78</v>
      </c>
      <c r="F1711" s="59">
        <v>1</v>
      </c>
      <c r="G1711" s="59">
        <v>7</v>
      </c>
      <c r="H1711" s="59">
        <v>3</v>
      </c>
      <c r="I1711" s="59">
        <v>14</v>
      </c>
      <c r="J1711" s="59">
        <v>76335</v>
      </c>
      <c r="K1711" s="78">
        <f>VLOOKUP(jur[[#This Row],[hwycov_id]],cnf[],10,FALSE)</f>
        <v>76335</v>
      </c>
      <c r="L1711" s="229">
        <f t="shared" si="78"/>
        <v>0</v>
      </c>
      <c r="M1711" s="228">
        <f t="shared" si="79"/>
        <v>0</v>
      </c>
      <c r="N1711" s="228">
        <f t="shared" si="80"/>
        <v>0</v>
      </c>
      <c r="O1711" s="59" t="e">
        <f>VLOOKUP(jur[[#This Row],[hwycov_id]],check!$A$2:$P$26,16,FALSE)</f>
        <v>#N/A</v>
      </c>
      <c r="P1711" s="59">
        <v>1728</v>
      </c>
    </row>
    <row r="1712" spans="1:16">
      <c r="A1712" s="59">
        <v>10991</v>
      </c>
      <c r="B1712" s="59">
        <v>1</v>
      </c>
      <c r="C1712" s="59">
        <v>1</v>
      </c>
      <c r="D1712" s="59">
        <v>1</v>
      </c>
      <c r="E1712" s="59" t="s">
        <v>78</v>
      </c>
      <c r="F1712" s="59">
        <v>1</v>
      </c>
      <c r="G1712" s="59">
        <v>7</v>
      </c>
      <c r="H1712" s="59">
        <v>3</v>
      </c>
      <c r="I1712" s="59">
        <v>14</v>
      </c>
      <c r="J1712" s="59">
        <v>76453</v>
      </c>
      <c r="K1712" s="78">
        <f>VLOOKUP(jur[[#This Row],[hwycov_id]],cnf[],10,FALSE)</f>
        <v>76453</v>
      </c>
      <c r="L1712" s="229">
        <f t="shared" si="78"/>
        <v>0</v>
      </c>
      <c r="M1712" s="228">
        <f t="shared" si="79"/>
        <v>0</v>
      </c>
      <c r="N1712" s="228">
        <f t="shared" si="80"/>
        <v>0</v>
      </c>
      <c r="O1712" s="59" t="e">
        <f>VLOOKUP(jur[[#This Row],[hwycov_id]],check!$A$2:$P$26,16,FALSE)</f>
        <v>#N/A</v>
      </c>
      <c r="P1712" s="59">
        <v>1729</v>
      </c>
    </row>
    <row r="1713" spans="1:16">
      <c r="A1713" s="59">
        <v>20694</v>
      </c>
      <c r="B1713" s="59">
        <v>1</v>
      </c>
      <c r="C1713" s="59">
        <v>1</v>
      </c>
      <c r="D1713" s="59">
        <v>1</v>
      </c>
      <c r="E1713" s="59" t="s">
        <v>82</v>
      </c>
      <c r="F1713" s="59">
        <v>1</v>
      </c>
      <c r="G1713" s="59">
        <v>7</v>
      </c>
      <c r="H1713" s="59">
        <v>2</v>
      </c>
      <c r="I1713" s="59">
        <v>14</v>
      </c>
      <c r="J1713" s="59">
        <v>76554</v>
      </c>
      <c r="K1713" s="78">
        <f>VLOOKUP(jur[[#This Row],[hwycov_id]],cnf[],10,FALSE)</f>
        <v>76554</v>
      </c>
      <c r="L1713" s="229">
        <f t="shared" si="78"/>
        <v>0</v>
      </c>
      <c r="M1713" s="228">
        <f t="shared" si="79"/>
        <v>0</v>
      </c>
      <c r="N1713" s="228">
        <f t="shared" si="80"/>
        <v>0</v>
      </c>
      <c r="O1713" s="59" t="e">
        <f>VLOOKUP(jur[[#This Row],[hwycov_id]],check!$A$2:$P$26,16,FALSE)</f>
        <v>#N/A</v>
      </c>
      <c r="P1713" s="59">
        <v>1730</v>
      </c>
    </row>
    <row r="1714" spans="1:16">
      <c r="A1714" s="59">
        <v>20782</v>
      </c>
      <c r="B1714" s="59">
        <v>1</v>
      </c>
      <c r="C1714" s="59">
        <v>1</v>
      </c>
      <c r="D1714" s="59">
        <v>1</v>
      </c>
      <c r="E1714" s="59" t="s">
        <v>78</v>
      </c>
      <c r="F1714" s="59">
        <v>1</v>
      </c>
      <c r="G1714" s="59">
        <v>7</v>
      </c>
      <c r="H1714" s="59">
        <v>2</v>
      </c>
      <c r="I1714" s="59">
        <v>14</v>
      </c>
      <c r="J1714" s="59">
        <v>76599</v>
      </c>
      <c r="K1714" s="78">
        <f>VLOOKUP(jur[[#This Row],[hwycov_id]],cnf[],10,FALSE)</f>
        <v>76599</v>
      </c>
      <c r="L1714" s="229">
        <f t="shared" si="78"/>
        <v>0</v>
      </c>
      <c r="M1714" s="228">
        <f t="shared" si="79"/>
        <v>0</v>
      </c>
      <c r="N1714" s="228">
        <f t="shared" si="80"/>
        <v>0</v>
      </c>
      <c r="O1714" s="59" t="e">
        <f>VLOOKUP(jur[[#This Row],[hwycov_id]],check!$A$2:$P$26,16,FALSE)</f>
        <v>#N/A</v>
      </c>
      <c r="P1714" s="59">
        <v>1731</v>
      </c>
    </row>
    <row r="1715" spans="1:16">
      <c r="A1715" s="59">
        <v>16533</v>
      </c>
      <c r="B1715" s="59">
        <v>1</v>
      </c>
      <c r="C1715" s="59">
        <v>1</v>
      </c>
      <c r="D1715" s="59">
        <v>1</v>
      </c>
      <c r="E1715" s="59" t="s">
        <v>78</v>
      </c>
      <c r="F1715" s="59">
        <v>1</v>
      </c>
      <c r="G1715" s="59">
        <v>7</v>
      </c>
      <c r="H1715" s="59">
        <v>3</v>
      </c>
      <c r="I1715" s="59">
        <v>14</v>
      </c>
      <c r="J1715" s="59">
        <v>76636</v>
      </c>
      <c r="K1715" s="78">
        <f>VLOOKUP(jur[[#This Row],[hwycov_id]],cnf[],10,FALSE)</f>
        <v>76636</v>
      </c>
      <c r="L1715" s="229">
        <f t="shared" si="78"/>
        <v>0</v>
      </c>
      <c r="M1715" s="228">
        <f t="shared" si="79"/>
        <v>0</v>
      </c>
      <c r="N1715" s="228">
        <f t="shared" si="80"/>
        <v>0</v>
      </c>
      <c r="O1715" s="59" t="e">
        <f>VLOOKUP(jur[[#This Row],[hwycov_id]],check!$A$2:$P$26,16,FALSE)</f>
        <v>#N/A</v>
      </c>
      <c r="P1715" s="59">
        <v>1732</v>
      </c>
    </row>
    <row r="1716" spans="1:16">
      <c r="A1716" s="59">
        <v>6604</v>
      </c>
      <c r="B1716" s="59">
        <v>2</v>
      </c>
      <c r="C1716" s="59">
        <v>1</v>
      </c>
      <c r="D1716" s="59">
        <v>2</v>
      </c>
      <c r="E1716" s="59" t="s">
        <v>79</v>
      </c>
      <c r="F1716" s="59">
        <v>3</v>
      </c>
      <c r="G1716" s="59">
        <v>7</v>
      </c>
      <c r="H1716" s="59">
        <v>2</v>
      </c>
      <c r="I1716" s="59">
        <v>14</v>
      </c>
      <c r="J1716" s="59">
        <v>76673</v>
      </c>
      <c r="K1716" s="78">
        <f>VLOOKUP(jur[[#This Row],[hwycov_id]],cnf[],10,FALSE)</f>
        <v>76673</v>
      </c>
      <c r="L1716" s="229">
        <f t="shared" si="78"/>
        <v>0</v>
      </c>
      <c r="M1716" s="228">
        <f t="shared" si="79"/>
        <v>0</v>
      </c>
      <c r="N1716" s="228">
        <f t="shared" si="80"/>
        <v>0</v>
      </c>
      <c r="O1716" s="59" t="e">
        <f>VLOOKUP(jur[[#This Row],[hwycov_id]],check!$A$2:$P$26,16,FALSE)</f>
        <v>#N/A</v>
      </c>
      <c r="P1716" s="59">
        <v>1733</v>
      </c>
    </row>
    <row r="1717" spans="1:16">
      <c r="A1717" s="59">
        <v>8825</v>
      </c>
      <c r="B1717" s="59">
        <v>1</v>
      </c>
      <c r="C1717" s="59">
        <v>1</v>
      </c>
      <c r="D1717" s="59">
        <v>1</v>
      </c>
      <c r="E1717" s="59" t="s">
        <v>78</v>
      </c>
      <c r="F1717" s="59">
        <v>1</v>
      </c>
      <c r="G1717" s="59">
        <v>7</v>
      </c>
      <c r="H1717" s="59">
        <v>3</v>
      </c>
      <c r="I1717" s="59">
        <v>14</v>
      </c>
      <c r="J1717" s="59">
        <v>76758</v>
      </c>
      <c r="K1717" s="78">
        <f>VLOOKUP(jur[[#This Row],[hwycov_id]],cnf[],10,FALSE)</f>
        <v>76758</v>
      </c>
      <c r="L1717" s="229">
        <f t="shared" si="78"/>
        <v>0</v>
      </c>
      <c r="M1717" s="228">
        <f t="shared" si="79"/>
        <v>0</v>
      </c>
      <c r="N1717" s="228">
        <f t="shared" si="80"/>
        <v>0</v>
      </c>
      <c r="O1717" s="59" t="e">
        <f>VLOOKUP(jur[[#This Row],[hwycov_id]],check!$A$2:$P$26,16,FALSE)</f>
        <v>#N/A</v>
      </c>
      <c r="P1717" s="59">
        <v>1734</v>
      </c>
    </row>
    <row r="1718" spans="1:16">
      <c r="A1718" s="59">
        <v>755</v>
      </c>
      <c r="B1718" s="59">
        <v>1</v>
      </c>
      <c r="C1718" s="59">
        <v>1</v>
      </c>
      <c r="D1718" s="59">
        <v>1</v>
      </c>
      <c r="E1718" s="59" t="s">
        <v>78</v>
      </c>
      <c r="F1718" s="59">
        <v>1</v>
      </c>
      <c r="G1718" s="59">
        <v>7</v>
      </c>
      <c r="H1718" s="59">
        <v>3</v>
      </c>
      <c r="I1718" s="59">
        <v>14</v>
      </c>
      <c r="J1718" s="59">
        <v>76959</v>
      </c>
      <c r="K1718" s="78">
        <f>VLOOKUP(jur[[#This Row],[hwycov_id]],cnf[],10,FALSE)</f>
        <v>76959</v>
      </c>
      <c r="L1718" s="229">
        <f t="shared" si="78"/>
        <v>0</v>
      </c>
      <c r="M1718" s="228">
        <f t="shared" si="79"/>
        <v>0</v>
      </c>
      <c r="N1718" s="228">
        <f t="shared" si="80"/>
        <v>0</v>
      </c>
      <c r="O1718" s="59" t="e">
        <f>VLOOKUP(jur[[#This Row],[hwycov_id]],check!$A$2:$P$26,16,FALSE)</f>
        <v>#N/A</v>
      </c>
      <c r="P1718" s="59">
        <v>1735</v>
      </c>
    </row>
    <row r="1719" spans="1:16">
      <c r="A1719" s="59">
        <v>20755</v>
      </c>
      <c r="B1719" s="59">
        <v>1</v>
      </c>
      <c r="C1719" s="59">
        <v>1</v>
      </c>
      <c r="D1719" s="59">
        <v>1</v>
      </c>
      <c r="E1719" s="59" t="s">
        <v>78</v>
      </c>
      <c r="F1719" s="59">
        <v>1</v>
      </c>
      <c r="G1719" s="59">
        <v>7</v>
      </c>
      <c r="H1719" s="59">
        <v>2</v>
      </c>
      <c r="I1719" s="59">
        <v>14</v>
      </c>
      <c r="J1719" s="59">
        <v>77074</v>
      </c>
      <c r="K1719" s="78">
        <f>VLOOKUP(jur[[#This Row],[hwycov_id]],cnf[],10,FALSE)</f>
        <v>77074</v>
      </c>
      <c r="L1719" s="229">
        <f t="shared" si="78"/>
        <v>0</v>
      </c>
      <c r="M1719" s="228">
        <f t="shared" si="79"/>
        <v>0</v>
      </c>
      <c r="N1719" s="228">
        <f t="shared" si="80"/>
        <v>0</v>
      </c>
      <c r="O1719" s="59" t="e">
        <f>VLOOKUP(jur[[#This Row],[hwycov_id]],check!$A$2:$P$26,16,FALSE)</f>
        <v>#N/A</v>
      </c>
      <c r="P1719" s="59">
        <v>1736</v>
      </c>
    </row>
    <row r="1720" spans="1:16">
      <c r="A1720" s="59">
        <v>25878</v>
      </c>
      <c r="B1720" s="59">
        <v>1</v>
      </c>
      <c r="C1720" s="59">
        <v>1</v>
      </c>
      <c r="D1720" s="59">
        <v>1</v>
      </c>
      <c r="E1720" s="59" t="s">
        <v>78</v>
      </c>
      <c r="F1720" s="59">
        <v>1</v>
      </c>
      <c r="G1720" s="59">
        <v>7</v>
      </c>
      <c r="H1720" s="59">
        <v>3</v>
      </c>
      <c r="I1720" s="59">
        <v>14</v>
      </c>
      <c r="J1720" s="59">
        <v>77333</v>
      </c>
      <c r="K1720" s="78">
        <f>VLOOKUP(jur[[#This Row],[hwycov_id]],cnf[],10,FALSE)</f>
        <v>77333</v>
      </c>
      <c r="L1720" s="229">
        <f t="shared" si="78"/>
        <v>0</v>
      </c>
      <c r="M1720" s="228">
        <f t="shared" si="79"/>
        <v>0</v>
      </c>
      <c r="N1720" s="228">
        <f t="shared" si="80"/>
        <v>0</v>
      </c>
      <c r="O1720" s="59" t="e">
        <f>VLOOKUP(jur[[#This Row],[hwycov_id]],check!$A$2:$P$26,16,FALSE)</f>
        <v>#N/A</v>
      </c>
      <c r="P1720" s="59">
        <v>1737</v>
      </c>
    </row>
    <row r="1721" spans="1:16">
      <c r="A1721" s="59">
        <v>14289</v>
      </c>
      <c r="B1721" s="59">
        <v>1</v>
      </c>
      <c r="C1721" s="59">
        <v>1</v>
      </c>
      <c r="D1721" s="59">
        <v>1</v>
      </c>
      <c r="E1721" s="59" t="s">
        <v>78</v>
      </c>
      <c r="F1721" s="59">
        <v>1</v>
      </c>
      <c r="G1721" s="59">
        <v>7</v>
      </c>
      <c r="H1721" s="59">
        <v>3</v>
      </c>
      <c r="I1721" s="59">
        <v>14</v>
      </c>
      <c r="J1721" s="59">
        <v>77517</v>
      </c>
      <c r="K1721" s="78">
        <f>VLOOKUP(jur[[#This Row],[hwycov_id]],cnf[],10,FALSE)</f>
        <v>77517</v>
      </c>
      <c r="L1721" s="229">
        <f t="shared" si="78"/>
        <v>0</v>
      </c>
      <c r="M1721" s="228">
        <f t="shared" si="79"/>
        <v>0</v>
      </c>
      <c r="N1721" s="228">
        <f t="shared" si="80"/>
        <v>0</v>
      </c>
      <c r="O1721" s="59" t="e">
        <f>VLOOKUP(jur[[#This Row],[hwycov_id]],check!$A$2:$P$26,16,FALSE)</f>
        <v>#N/A</v>
      </c>
      <c r="P1721" s="59">
        <v>1738</v>
      </c>
    </row>
    <row r="1722" spans="1:16">
      <c r="A1722" s="59">
        <v>8896</v>
      </c>
      <c r="B1722" s="59">
        <v>1</v>
      </c>
      <c r="C1722" s="59">
        <v>1</v>
      </c>
      <c r="D1722" s="59">
        <v>1</v>
      </c>
      <c r="E1722" s="59" t="s">
        <v>82</v>
      </c>
      <c r="F1722" s="59">
        <v>1</v>
      </c>
      <c r="G1722" s="59">
        <v>7</v>
      </c>
      <c r="H1722" s="59">
        <v>3</v>
      </c>
      <c r="I1722" s="59">
        <v>14</v>
      </c>
      <c r="J1722" s="59">
        <v>77611</v>
      </c>
      <c r="K1722" s="78">
        <f>VLOOKUP(jur[[#This Row],[hwycov_id]],cnf[],10,FALSE)</f>
        <v>77611</v>
      </c>
      <c r="L1722" s="229">
        <f t="shared" si="78"/>
        <v>0</v>
      </c>
      <c r="M1722" s="228">
        <f t="shared" si="79"/>
        <v>0</v>
      </c>
      <c r="N1722" s="228">
        <f t="shared" si="80"/>
        <v>0</v>
      </c>
      <c r="O1722" s="59" t="e">
        <f>VLOOKUP(jur[[#This Row],[hwycov_id]],check!$A$2:$P$26,16,FALSE)</f>
        <v>#N/A</v>
      </c>
      <c r="P1722" s="59">
        <v>1739</v>
      </c>
    </row>
    <row r="1723" spans="1:16">
      <c r="A1723" s="59">
        <v>15036</v>
      </c>
      <c r="B1723" s="59">
        <v>1</v>
      </c>
      <c r="C1723" s="59">
        <v>1</v>
      </c>
      <c r="D1723" s="59">
        <v>1</v>
      </c>
      <c r="E1723" s="59" t="s">
        <v>78</v>
      </c>
      <c r="F1723" s="59">
        <v>1</v>
      </c>
      <c r="G1723" s="59">
        <v>7</v>
      </c>
      <c r="H1723" s="59">
        <v>3</v>
      </c>
      <c r="I1723" s="59">
        <v>14</v>
      </c>
      <c r="J1723" s="59">
        <v>77816</v>
      </c>
      <c r="K1723" s="78">
        <f>VLOOKUP(jur[[#This Row],[hwycov_id]],cnf[],10,FALSE)</f>
        <v>77816</v>
      </c>
      <c r="L1723" s="229">
        <f t="shared" si="78"/>
        <v>0</v>
      </c>
      <c r="M1723" s="228">
        <f t="shared" si="79"/>
        <v>0</v>
      </c>
      <c r="N1723" s="228">
        <f t="shared" si="80"/>
        <v>0</v>
      </c>
      <c r="O1723" s="59" t="e">
        <f>VLOOKUP(jur[[#This Row],[hwycov_id]],check!$A$2:$P$26,16,FALSE)</f>
        <v>#N/A</v>
      </c>
      <c r="P1723" s="59">
        <v>1740</v>
      </c>
    </row>
    <row r="1724" spans="1:16">
      <c r="A1724" s="59">
        <v>31212</v>
      </c>
      <c r="B1724" s="59">
        <v>1</v>
      </c>
      <c r="C1724" s="59">
        <v>1</v>
      </c>
      <c r="D1724" s="59">
        <v>1</v>
      </c>
      <c r="E1724" s="59" t="s">
        <v>82</v>
      </c>
      <c r="F1724" s="59">
        <v>1</v>
      </c>
      <c r="G1724" s="59">
        <v>7</v>
      </c>
      <c r="H1724" s="59">
        <v>2</v>
      </c>
      <c r="I1724" s="59">
        <v>14</v>
      </c>
      <c r="J1724" s="59">
        <v>78033</v>
      </c>
      <c r="K1724" s="78">
        <f>VLOOKUP(jur[[#This Row],[hwycov_id]],cnf[],10,FALSE)</f>
        <v>78033</v>
      </c>
      <c r="L1724" s="229">
        <f t="shared" si="78"/>
        <v>0</v>
      </c>
      <c r="M1724" s="228">
        <f t="shared" si="79"/>
        <v>0</v>
      </c>
      <c r="N1724" s="228">
        <f t="shared" si="80"/>
        <v>0</v>
      </c>
      <c r="O1724" s="59" t="e">
        <f>VLOOKUP(jur[[#This Row],[hwycov_id]],check!$A$2:$P$26,16,FALSE)</f>
        <v>#N/A</v>
      </c>
      <c r="P1724" s="59">
        <v>1741</v>
      </c>
    </row>
    <row r="1725" spans="1:16">
      <c r="A1725" s="59">
        <v>15037</v>
      </c>
      <c r="B1725" s="59">
        <v>1</v>
      </c>
      <c r="C1725" s="59">
        <v>1</v>
      </c>
      <c r="D1725" s="59">
        <v>1</v>
      </c>
      <c r="E1725" s="59" t="s">
        <v>78</v>
      </c>
      <c r="F1725" s="59">
        <v>1</v>
      </c>
      <c r="G1725" s="59">
        <v>7</v>
      </c>
      <c r="H1725" s="59">
        <v>3</v>
      </c>
      <c r="I1725" s="59">
        <v>14</v>
      </c>
      <c r="J1725" s="59">
        <v>78050</v>
      </c>
      <c r="K1725" s="78">
        <f>VLOOKUP(jur[[#This Row],[hwycov_id]],cnf[],10,FALSE)</f>
        <v>78050</v>
      </c>
      <c r="L1725" s="229">
        <f t="shared" si="78"/>
        <v>0</v>
      </c>
      <c r="M1725" s="228">
        <f t="shared" si="79"/>
        <v>0</v>
      </c>
      <c r="N1725" s="228">
        <f t="shared" si="80"/>
        <v>0</v>
      </c>
      <c r="O1725" s="59" t="e">
        <f>VLOOKUP(jur[[#This Row],[hwycov_id]],check!$A$2:$P$26,16,FALSE)</f>
        <v>#N/A</v>
      </c>
      <c r="P1725" s="59">
        <v>1742</v>
      </c>
    </row>
    <row r="1726" spans="1:16">
      <c r="A1726" s="59">
        <v>20711</v>
      </c>
      <c r="B1726" s="59">
        <v>1</v>
      </c>
      <c r="C1726" s="59">
        <v>1</v>
      </c>
      <c r="D1726" s="59">
        <v>1</v>
      </c>
      <c r="E1726" s="59" t="s">
        <v>78</v>
      </c>
      <c r="F1726" s="59">
        <v>1</v>
      </c>
      <c r="G1726" s="59">
        <v>7</v>
      </c>
      <c r="H1726" s="59">
        <v>2</v>
      </c>
      <c r="I1726" s="59">
        <v>14</v>
      </c>
      <c r="J1726" s="59">
        <v>78194</v>
      </c>
      <c r="K1726" s="78">
        <f>VLOOKUP(jur[[#This Row],[hwycov_id]],cnf[],10,FALSE)</f>
        <v>78194</v>
      </c>
      <c r="L1726" s="229">
        <f t="shared" si="78"/>
        <v>0</v>
      </c>
      <c r="M1726" s="228">
        <f t="shared" si="79"/>
        <v>0</v>
      </c>
      <c r="N1726" s="228">
        <f t="shared" si="80"/>
        <v>0</v>
      </c>
      <c r="O1726" s="59" t="e">
        <f>VLOOKUP(jur[[#This Row],[hwycov_id]],check!$A$2:$P$26,16,FALSE)</f>
        <v>#N/A</v>
      </c>
      <c r="P1726" s="59">
        <v>1743</v>
      </c>
    </row>
    <row r="1727" spans="1:16">
      <c r="A1727" s="59">
        <v>20588</v>
      </c>
      <c r="B1727" s="59">
        <v>1</v>
      </c>
      <c r="C1727" s="59">
        <v>1</v>
      </c>
      <c r="D1727" s="59">
        <v>1</v>
      </c>
      <c r="E1727" s="59" t="s">
        <v>78</v>
      </c>
      <c r="F1727" s="59">
        <v>1</v>
      </c>
      <c r="G1727" s="59">
        <v>7</v>
      </c>
      <c r="H1727" s="59">
        <v>2</v>
      </c>
      <c r="I1727" s="59">
        <v>14</v>
      </c>
      <c r="J1727" s="59">
        <v>78365</v>
      </c>
      <c r="K1727" s="78">
        <f>VLOOKUP(jur[[#This Row],[hwycov_id]],cnf[],10,FALSE)</f>
        <v>78365</v>
      </c>
      <c r="L1727" s="229">
        <f t="shared" si="78"/>
        <v>0</v>
      </c>
      <c r="M1727" s="228">
        <f t="shared" si="79"/>
        <v>0</v>
      </c>
      <c r="N1727" s="228">
        <f t="shared" si="80"/>
        <v>0</v>
      </c>
      <c r="O1727" s="59" t="e">
        <f>VLOOKUP(jur[[#This Row],[hwycov_id]],check!$A$2:$P$26,16,FALSE)</f>
        <v>#N/A</v>
      </c>
      <c r="P1727" s="59">
        <v>1744</v>
      </c>
    </row>
    <row r="1728" spans="1:16">
      <c r="A1728" s="59">
        <v>15853</v>
      </c>
      <c r="B1728" s="59">
        <v>1</v>
      </c>
      <c r="C1728" s="59">
        <v>1</v>
      </c>
      <c r="D1728" s="59">
        <v>1</v>
      </c>
      <c r="E1728" s="59" t="s">
        <v>78</v>
      </c>
      <c r="F1728" s="59">
        <v>1</v>
      </c>
      <c r="G1728" s="59">
        <v>7</v>
      </c>
      <c r="H1728" s="59">
        <v>2</v>
      </c>
      <c r="I1728" s="59">
        <v>14</v>
      </c>
      <c r="J1728" s="59">
        <v>79010</v>
      </c>
      <c r="K1728" s="78">
        <f>VLOOKUP(jur[[#This Row],[hwycov_id]],cnf[],10,FALSE)</f>
        <v>79010</v>
      </c>
      <c r="L1728" s="229">
        <f t="shared" si="78"/>
        <v>0</v>
      </c>
      <c r="M1728" s="228">
        <f t="shared" si="79"/>
        <v>0</v>
      </c>
      <c r="N1728" s="228">
        <f t="shared" si="80"/>
        <v>0</v>
      </c>
      <c r="O1728" s="59" t="e">
        <f>VLOOKUP(jur[[#This Row],[hwycov_id]],check!$A$2:$P$26,16,FALSE)</f>
        <v>#N/A</v>
      </c>
      <c r="P1728" s="59">
        <v>1746</v>
      </c>
    </row>
    <row r="1729" spans="1:16">
      <c r="A1729" s="59">
        <v>27578</v>
      </c>
      <c r="B1729" s="59">
        <v>1</v>
      </c>
      <c r="C1729" s="59">
        <v>1</v>
      </c>
      <c r="D1729" s="59">
        <v>1</v>
      </c>
      <c r="E1729" s="59" t="s">
        <v>78</v>
      </c>
      <c r="F1729" s="59">
        <v>1</v>
      </c>
      <c r="G1729" s="59">
        <v>7</v>
      </c>
      <c r="H1729" s="59">
        <v>2</v>
      </c>
      <c r="I1729" s="59">
        <v>14</v>
      </c>
      <c r="J1729" s="59">
        <v>79145</v>
      </c>
      <c r="K1729" s="78">
        <f>VLOOKUP(jur[[#This Row],[hwycov_id]],cnf[],10,FALSE)</f>
        <v>79145</v>
      </c>
      <c r="L1729" s="229">
        <f t="shared" si="78"/>
        <v>0</v>
      </c>
      <c r="M1729" s="228">
        <f t="shared" si="79"/>
        <v>0</v>
      </c>
      <c r="N1729" s="228">
        <f t="shared" si="80"/>
        <v>0</v>
      </c>
      <c r="O1729" s="59" t="e">
        <f>VLOOKUP(jur[[#This Row],[hwycov_id]],check!$A$2:$P$26,16,FALSE)</f>
        <v>#N/A</v>
      </c>
      <c r="P1729" s="59">
        <v>1747</v>
      </c>
    </row>
    <row r="1730" spans="1:16">
      <c r="A1730" s="59">
        <v>22740</v>
      </c>
      <c r="B1730" s="59">
        <v>1</v>
      </c>
      <c r="C1730" s="59">
        <v>1</v>
      </c>
      <c r="D1730" s="59">
        <v>1</v>
      </c>
      <c r="E1730" s="59" t="s">
        <v>78</v>
      </c>
      <c r="F1730" s="59">
        <v>1</v>
      </c>
      <c r="G1730" s="59">
        <v>7</v>
      </c>
      <c r="H1730" s="59">
        <v>3</v>
      </c>
      <c r="I1730" s="59">
        <v>14</v>
      </c>
      <c r="J1730" s="59">
        <v>79398</v>
      </c>
      <c r="K1730" s="78">
        <f>VLOOKUP(jur[[#This Row],[hwycov_id]],cnf[],10,FALSE)</f>
        <v>79398</v>
      </c>
      <c r="L1730" s="229">
        <f t="shared" ref="L1730:L1793" si="81">K1730/J1730-1</f>
        <v>0</v>
      </c>
      <c r="M1730" s="228">
        <f t="shared" ref="M1730:M1793" si="82">K1730-J1730</f>
        <v>0</v>
      </c>
      <c r="N1730" s="228">
        <f t="shared" ref="N1730:N1793" si="83">POWER(M1730,2)</f>
        <v>0</v>
      </c>
      <c r="O1730" s="59" t="e">
        <f>VLOOKUP(jur[[#This Row],[hwycov_id]],check!$A$2:$P$26,16,FALSE)</f>
        <v>#N/A</v>
      </c>
      <c r="P1730" s="59">
        <v>1748</v>
      </c>
    </row>
    <row r="1731" spans="1:16">
      <c r="A1731" s="59">
        <v>20471</v>
      </c>
      <c r="B1731" s="59">
        <v>1</v>
      </c>
      <c r="C1731" s="59">
        <v>1</v>
      </c>
      <c r="D1731" s="59">
        <v>1</v>
      </c>
      <c r="E1731" s="59" t="s">
        <v>78</v>
      </c>
      <c r="F1731" s="59">
        <v>1</v>
      </c>
      <c r="G1731" s="59">
        <v>7</v>
      </c>
      <c r="H1731" s="59">
        <v>2</v>
      </c>
      <c r="I1731" s="59">
        <v>14</v>
      </c>
      <c r="J1731" s="59">
        <v>79401</v>
      </c>
      <c r="K1731" s="78">
        <f>VLOOKUP(jur[[#This Row],[hwycov_id]],cnf[],10,FALSE)</f>
        <v>79401</v>
      </c>
      <c r="L1731" s="229">
        <f t="shared" si="81"/>
        <v>0</v>
      </c>
      <c r="M1731" s="228">
        <f t="shared" si="82"/>
        <v>0</v>
      </c>
      <c r="N1731" s="228">
        <f t="shared" si="83"/>
        <v>0</v>
      </c>
      <c r="O1731" s="59" t="e">
        <f>VLOOKUP(jur[[#This Row],[hwycov_id]],check!$A$2:$P$26,16,FALSE)</f>
        <v>#N/A</v>
      </c>
      <c r="P1731" s="59">
        <v>1749</v>
      </c>
    </row>
    <row r="1732" spans="1:16">
      <c r="A1732" s="59">
        <v>8777</v>
      </c>
      <c r="B1732" s="59">
        <v>1</v>
      </c>
      <c r="C1732" s="59">
        <v>1</v>
      </c>
      <c r="D1732" s="59">
        <v>1</v>
      </c>
      <c r="E1732" s="59" t="s">
        <v>78</v>
      </c>
      <c r="F1732" s="59">
        <v>1</v>
      </c>
      <c r="G1732" s="59">
        <v>7</v>
      </c>
      <c r="H1732" s="59">
        <v>3</v>
      </c>
      <c r="I1732" s="59">
        <v>14</v>
      </c>
      <c r="J1732" s="59">
        <v>79598</v>
      </c>
      <c r="K1732" s="78">
        <f>VLOOKUP(jur[[#This Row],[hwycov_id]],cnf[],10,FALSE)</f>
        <v>79598</v>
      </c>
      <c r="L1732" s="229">
        <f t="shared" si="81"/>
        <v>0</v>
      </c>
      <c r="M1732" s="228">
        <f t="shared" si="82"/>
        <v>0</v>
      </c>
      <c r="N1732" s="228">
        <f t="shared" si="83"/>
        <v>0</v>
      </c>
      <c r="O1732" s="59" t="e">
        <f>VLOOKUP(jur[[#This Row],[hwycov_id]],check!$A$2:$P$26,16,FALSE)</f>
        <v>#N/A</v>
      </c>
      <c r="P1732" s="59">
        <v>1750</v>
      </c>
    </row>
    <row r="1733" spans="1:16">
      <c r="A1733" s="59">
        <v>20463</v>
      </c>
      <c r="B1733" s="59">
        <v>1</v>
      </c>
      <c r="C1733" s="59">
        <v>1</v>
      </c>
      <c r="D1733" s="59">
        <v>1</v>
      </c>
      <c r="E1733" s="59" t="s">
        <v>78</v>
      </c>
      <c r="F1733" s="59">
        <v>1</v>
      </c>
      <c r="G1733" s="59">
        <v>7</v>
      </c>
      <c r="H1733" s="59">
        <v>2</v>
      </c>
      <c r="I1733" s="59">
        <v>14</v>
      </c>
      <c r="J1733" s="59">
        <v>79828</v>
      </c>
      <c r="K1733" s="78">
        <f>VLOOKUP(jur[[#This Row],[hwycov_id]],cnf[],10,FALSE)</f>
        <v>79828</v>
      </c>
      <c r="L1733" s="229">
        <f t="shared" si="81"/>
        <v>0</v>
      </c>
      <c r="M1733" s="228">
        <f t="shared" si="82"/>
        <v>0</v>
      </c>
      <c r="N1733" s="228">
        <f t="shared" si="83"/>
        <v>0</v>
      </c>
      <c r="O1733" s="59" t="e">
        <f>VLOOKUP(jur[[#This Row],[hwycov_id]],check!$A$2:$P$26,16,FALSE)</f>
        <v>#N/A</v>
      </c>
      <c r="P1733" s="59">
        <v>1751</v>
      </c>
    </row>
    <row r="1734" spans="1:16">
      <c r="A1734" s="59">
        <v>20700</v>
      </c>
      <c r="B1734" s="59">
        <v>1</v>
      </c>
      <c r="C1734" s="59">
        <v>1</v>
      </c>
      <c r="D1734" s="59">
        <v>1</v>
      </c>
      <c r="E1734" s="59" t="s">
        <v>78</v>
      </c>
      <c r="F1734" s="59">
        <v>1</v>
      </c>
      <c r="G1734" s="59">
        <v>7</v>
      </c>
      <c r="H1734" s="59">
        <v>2</v>
      </c>
      <c r="I1734" s="59">
        <v>14</v>
      </c>
      <c r="J1734" s="59">
        <v>79868</v>
      </c>
      <c r="K1734" s="78">
        <f>VLOOKUP(jur[[#This Row],[hwycov_id]],cnf[],10,FALSE)</f>
        <v>79868</v>
      </c>
      <c r="L1734" s="229">
        <f t="shared" si="81"/>
        <v>0</v>
      </c>
      <c r="M1734" s="228">
        <f t="shared" si="82"/>
        <v>0</v>
      </c>
      <c r="N1734" s="228">
        <f t="shared" si="83"/>
        <v>0</v>
      </c>
      <c r="O1734" s="59" t="e">
        <f>VLOOKUP(jur[[#This Row],[hwycov_id]],check!$A$2:$P$26,16,FALSE)</f>
        <v>#N/A</v>
      </c>
      <c r="P1734" s="59">
        <v>1752</v>
      </c>
    </row>
    <row r="1735" spans="1:16">
      <c r="A1735" s="59">
        <v>8802</v>
      </c>
      <c r="B1735" s="59">
        <v>1</v>
      </c>
      <c r="C1735" s="59">
        <v>1</v>
      </c>
      <c r="D1735" s="59">
        <v>1</v>
      </c>
      <c r="E1735" s="59" t="s">
        <v>78</v>
      </c>
      <c r="F1735" s="59">
        <v>1</v>
      </c>
      <c r="G1735" s="59">
        <v>8</v>
      </c>
      <c r="H1735" s="59">
        <v>3</v>
      </c>
      <c r="I1735" s="59">
        <v>14</v>
      </c>
      <c r="J1735" s="59">
        <v>80122</v>
      </c>
      <c r="K1735" s="78">
        <f>VLOOKUP(jur[[#This Row],[hwycov_id]],cnf[],10,FALSE)</f>
        <v>80122</v>
      </c>
      <c r="L1735" s="229">
        <f t="shared" si="81"/>
        <v>0</v>
      </c>
      <c r="M1735" s="228">
        <f t="shared" si="82"/>
        <v>0</v>
      </c>
      <c r="N1735" s="228">
        <f t="shared" si="83"/>
        <v>0</v>
      </c>
      <c r="O1735" s="59" t="e">
        <f>VLOOKUP(jur[[#This Row],[hwycov_id]],check!$A$2:$P$26,16,FALSE)</f>
        <v>#N/A</v>
      </c>
      <c r="P1735" s="59">
        <v>1753</v>
      </c>
    </row>
    <row r="1736" spans="1:16">
      <c r="A1736" s="59">
        <v>16096</v>
      </c>
      <c r="B1736" s="59">
        <v>1</v>
      </c>
      <c r="C1736" s="59">
        <v>1</v>
      </c>
      <c r="D1736" s="59">
        <v>1</v>
      </c>
      <c r="E1736" s="59" t="s">
        <v>78</v>
      </c>
      <c r="F1736" s="59">
        <v>1</v>
      </c>
      <c r="G1736" s="59">
        <v>8</v>
      </c>
      <c r="H1736" s="59">
        <v>2</v>
      </c>
      <c r="I1736" s="59">
        <v>14</v>
      </c>
      <c r="J1736" s="59">
        <v>81067</v>
      </c>
      <c r="K1736" s="78">
        <f>VLOOKUP(jur[[#This Row],[hwycov_id]],cnf[],10,FALSE)</f>
        <v>81067</v>
      </c>
      <c r="L1736" s="229">
        <f t="shared" si="81"/>
        <v>0</v>
      </c>
      <c r="M1736" s="228">
        <f t="shared" si="82"/>
        <v>0</v>
      </c>
      <c r="N1736" s="228">
        <f t="shared" si="83"/>
        <v>0</v>
      </c>
      <c r="O1736" s="59" t="e">
        <f>VLOOKUP(jur[[#This Row],[hwycov_id]],check!$A$2:$P$26,16,FALSE)</f>
        <v>#N/A</v>
      </c>
      <c r="P1736" s="59">
        <v>1754</v>
      </c>
    </row>
    <row r="1737" spans="1:16">
      <c r="A1737" s="59">
        <v>27916</v>
      </c>
      <c r="B1737" s="59">
        <v>1</v>
      </c>
      <c r="C1737" s="59">
        <v>1</v>
      </c>
      <c r="D1737" s="59">
        <v>1</v>
      </c>
      <c r="E1737" s="59" t="s">
        <v>78</v>
      </c>
      <c r="F1737" s="59">
        <v>1</v>
      </c>
      <c r="G1737" s="59">
        <v>8</v>
      </c>
      <c r="H1737" s="59">
        <v>4</v>
      </c>
      <c r="I1737" s="59">
        <v>14</v>
      </c>
      <c r="J1737" s="59">
        <v>81280</v>
      </c>
      <c r="K1737" s="78">
        <f>VLOOKUP(jur[[#This Row],[hwycov_id]],cnf[],10,FALSE)</f>
        <v>81280</v>
      </c>
      <c r="L1737" s="229">
        <f t="shared" si="81"/>
        <v>0</v>
      </c>
      <c r="M1737" s="228">
        <f t="shared" si="82"/>
        <v>0</v>
      </c>
      <c r="N1737" s="228">
        <f t="shared" si="83"/>
        <v>0</v>
      </c>
      <c r="O1737" s="59" t="e">
        <f>VLOOKUP(jur[[#This Row],[hwycov_id]],check!$A$2:$P$26,16,FALSE)</f>
        <v>#N/A</v>
      </c>
      <c r="P1737" s="59">
        <v>1755</v>
      </c>
    </row>
    <row r="1738" spans="1:16">
      <c r="A1738" s="59">
        <v>778</v>
      </c>
      <c r="B1738" s="59">
        <v>1</v>
      </c>
      <c r="C1738" s="59">
        <v>1</v>
      </c>
      <c r="D1738" s="59">
        <v>1</v>
      </c>
      <c r="E1738" s="59" t="s">
        <v>78</v>
      </c>
      <c r="F1738" s="59">
        <v>1</v>
      </c>
      <c r="G1738" s="59">
        <v>8</v>
      </c>
      <c r="H1738" s="59">
        <v>3</v>
      </c>
      <c r="I1738" s="59">
        <v>14</v>
      </c>
      <c r="J1738" s="59">
        <v>81538</v>
      </c>
      <c r="K1738" s="78">
        <f>VLOOKUP(jur[[#This Row],[hwycov_id]],cnf[],10,FALSE)</f>
        <v>81538</v>
      </c>
      <c r="L1738" s="229">
        <f t="shared" si="81"/>
        <v>0</v>
      </c>
      <c r="M1738" s="228">
        <f t="shared" si="82"/>
        <v>0</v>
      </c>
      <c r="N1738" s="228">
        <f t="shared" si="83"/>
        <v>0</v>
      </c>
      <c r="O1738" s="59" t="e">
        <f>VLOOKUP(jur[[#This Row],[hwycov_id]],check!$A$2:$P$26,16,FALSE)</f>
        <v>#N/A</v>
      </c>
      <c r="P1738" s="59">
        <v>1756</v>
      </c>
    </row>
    <row r="1739" spans="1:16">
      <c r="A1739" s="59">
        <v>15064</v>
      </c>
      <c r="B1739" s="59">
        <v>1</v>
      </c>
      <c r="C1739" s="59">
        <v>1</v>
      </c>
      <c r="D1739" s="59">
        <v>1</v>
      </c>
      <c r="E1739" s="59" t="s">
        <v>78</v>
      </c>
      <c r="F1739" s="59">
        <v>1</v>
      </c>
      <c r="G1739" s="59">
        <v>8</v>
      </c>
      <c r="H1739" s="59">
        <v>3</v>
      </c>
      <c r="I1739" s="59">
        <v>14</v>
      </c>
      <c r="J1739" s="59">
        <v>81721</v>
      </c>
      <c r="K1739" s="78">
        <f>VLOOKUP(jur[[#This Row],[hwycov_id]],cnf[],10,FALSE)</f>
        <v>81721</v>
      </c>
      <c r="L1739" s="229">
        <f t="shared" si="81"/>
        <v>0</v>
      </c>
      <c r="M1739" s="228">
        <f t="shared" si="82"/>
        <v>0</v>
      </c>
      <c r="N1739" s="228">
        <f t="shared" si="83"/>
        <v>0</v>
      </c>
      <c r="O1739" s="59" t="e">
        <f>VLOOKUP(jur[[#This Row],[hwycov_id]],check!$A$2:$P$26,16,FALSE)</f>
        <v>#N/A</v>
      </c>
      <c r="P1739" s="59">
        <v>1757</v>
      </c>
    </row>
    <row r="1740" spans="1:16">
      <c r="A1740" s="59">
        <v>20467</v>
      </c>
      <c r="B1740" s="59">
        <v>1</v>
      </c>
      <c r="C1740" s="59">
        <v>1</v>
      </c>
      <c r="D1740" s="59">
        <v>1</v>
      </c>
      <c r="E1740" s="59" t="s">
        <v>78</v>
      </c>
      <c r="F1740" s="59">
        <v>1</v>
      </c>
      <c r="G1740" s="59">
        <v>8</v>
      </c>
      <c r="H1740" s="59">
        <v>2</v>
      </c>
      <c r="I1740" s="59">
        <v>14</v>
      </c>
      <c r="J1740" s="59">
        <v>81988</v>
      </c>
      <c r="K1740" s="78">
        <f>VLOOKUP(jur[[#This Row],[hwycov_id]],cnf[],10,FALSE)</f>
        <v>81988</v>
      </c>
      <c r="L1740" s="229">
        <f t="shared" si="81"/>
        <v>0</v>
      </c>
      <c r="M1740" s="228">
        <f t="shared" si="82"/>
        <v>0</v>
      </c>
      <c r="N1740" s="228">
        <f t="shared" si="83"/>
        <v>0</v>
      </c>
      <c r="O1740" s="59" t="e">
        <f>VLOOKUP(jur[[#This Row],[hwycov_id]],check!$A$2:$P$26,16,FALSE)</f>
        <v>#N/A</v>
      </c>
      <c r="P1740" s="59">
        <v>1758</v>
      </c>
    </row>
    <row r="1741" spans="1:16">
      <c r="A1741" s="59">
        <v>27915</v>
      </c>
      <c r="B1741" s="59">
        <v>1</v>
      </c>
      <c r="C1741" s="59">
        <v>1</v>
      </c>
      <c r="D1741" s="59">
        <v>1</v>
      </c>
      <c r="E1741" s="59" t="s">
        <v>82</v>
      </c>
      <c r="F1741" s="59">
        <v>1</v>
      </c>
      <c r="G1741" s="59">
        <v>8</v>
      </c>
      <c r="H1741" s="59">
        <v>4</v>
      </c>
      <c r="I1741" s="59">
        <v>14</v>
      </c>
      <c r="J1741" s="59">
        <v>82654</v>
      </c>
      <c r="K1741" s="78">
        <f>VLOOKUP(jur[[#This Row],[hwycov_id]],cnf[],10,FALSE)</f>
        <v>82654</v>
      </c>
      <c r="L1741" s="229">
        <f t="shared" si="81"/>
        <v>0</v>
      </c>
      <c r="M1741" s="228">
        <f t="shared" si="82"/>
        <v>0</v>
      </c>
      <c r="N1741" s="228">
        <f t="shared" si="83"/>
        <v>0</v>
      </c>
      <c r="O1741" s="59" t="e">
        <f>VLOOKUP(jur[[#This Row],[hwycov_id]],check!$A$2:$P$26,16,FALSE)</f>
        <v>#N/A</v>
      </c>
      <c r="P1741" s="59">
        <v>1759</v>
      </c>
    </row>
    <row r="1742" spans="1:16">
      <c r="A1742" s="59">
        <v>8968</v>
      </c>
      <c r="B1742" s="59">
        <v>1</v>
      </c>
      <c r="C1742" s="59">
        <v>1</v>
      </c>
      <c r="D1742" s="59">
        <v>1</v>
      </c>
      <c r="E1742" s="59" t="s">
        <v>78</v>
      </c>
      <c r="F1742" s="59">
        <v>1</v>
      </c>
      <c r="G1742" s="59">
        <v>8</v>
      </c>
      <c r="H1742" s="59">
        <v>2</v>
      </c>
      <c r="I1742" s="59">
        <v>14</v>
      </c>
      <c r="J1742" s="59">
        <v>82699</v>
      </c>
      <c r="K1742" s="78">
        <f>VLOOKUP(jur[[#This Row],[hwycov_id]],cnf[],10,FALSE)</f>
        <v>82699</v>
      </c>
      <c r="L1742" s="229">
        <f t="shared" si="81"/>
        <v>0</v>
      </c>
      <c r="M1742" s="228">
        <f t="shared" si="82"/>
        <v>0</v>
      </c>
      <c r="N1742" s="228">
        <f t="shared" si="83"/>
        <v>0</v>
      </c>
      <c r="O1742" s="59" t="e">
        <f>VLOOKUP(jur[[#This Row],[hwycov_id]],check!$A$2:$P$26,16,FALSE)</f>
        <v>#N/A</v>
      </c>
      <c r="P1742" s="59">
        <v>1760</v>
      </c>
    </row>
    <row r="1743" spans="1:16">
      <c r="A1743" s="59">
        <v>759</v>
      </c>
      <c r="B1743" s="59">
        <v>1</v>
      </c>
      <c r="C1743" s="59">
        <v>1</v>
      </c>
      <c r="D1743" s="59">
        <v>1</v>
      </c>
      <c r="E1743" s="59" t="s">
        <v>78</v>
      </c>
      <c r="F1743" s="59">
        <v>1</v>
      </c>
      <c r="G1743" s="59">
        <v>8</v>
      </c>
      <c r="H1743" s="59">
        <v>3</v>
      </c>
      <c r="I1743" s="59">
        <v>14</v>
      </c>
      <c r="J1743" s="59">
        <v>82835</v>
      </c>
      <c r="K1743" s="78">
        <f>VLOOKUP(jur[[#This Row],[hwycov_id]],cnf[],10,FALSE)</f>
        <v>82835</v>
      </c>
      <c r="L1743" s="229">
        <f t="shared" si="81"/>
        <v>0</v>
      </c>
      <c r="M1743" s="228">
        <f t="shared" si="82"/>
        <v>0</v>
      </c>
      <c r="N1743" s="228">
        <f t="shared" si="83"/>
        <v>0</v>
      </c>
      <c r="O1743" s="59" t="e">
        <f>VLOOKUP(jur[[#This Row],[hwycov_id]],check!$A$2:$P$26,16,FALSE)</f>
        <v>#N/A</v>
      </c>
      <c r="P1743" s="59">
        <v>1761</v>
      </c>
    </row>
    <row r="1744" spans="1:16">
      <c r="A1744" s="59">
        <v>15038</v>
      </c>
      <c r="B1744" s="59">
        <v>1</v>
      </c>
      <c r="C1744" s="59">
        <v>1</v>
      </c>
      <c r="D1744" s="59">
        <v>1</v>
      </c>
      <c r="E1744" s="59" t="s">
        <v>78</v>
      </c>
      <c r="F1744" s="59">
        <v>1</v>
      </c>
      <c r="G1744" s="59">
        <v>8</v>
      </c>
      <c r="H1744" s="59">
        <v>3</v>
      </c>
      <c r="I1744" s="59">
        <v>14</v>
      </c>
      <c r="J1744" s="59">
        <v>82837</v>
      </c>
      <c r="K1744" s="78">
        <f>VLOOKUP(jur[[#This Row],[hwycov_id]],cnf[],10,FALSE)</f>
        <v>82837</v>
      </c>
      <c r="L1744" s="229">
        <f t="shared" si="81"/>
        <v>0</v>
      </c>
      <c r="M1744" s="228">
        <f t="shared" si="82"/>
        <v>0</v>
      </c>
      <c r="N1744" s="228">
        <f t="shared" si="83"/>
        <v>0</v>
      </c>
      <c r="O1744" s="59" t="e">
        <f>VLOOKUP(jur[[#This Row],[hwycov_id]],check!$A$2:$P$26,16,FALSE)</f>
        <v>#N/A</v>
      </c>
      <c r="P1744" s="59">
        <v>1762</v>
      </c>
    </row>
    <row r="1745" spans="1:16">
      <c r="A1745" s="59">
        <v>27914</v>
      </c>
      <c r="B1745" s="59">
        <v>1</v>
      </c>
      <c r="C1745" s="59">
        <v>1</v>
      </c>
      <c r="D1745" s="59">
        <v>1</v>
      </c>
      <c r="E1745" s="59" t="s">
        <v>82</v>
      </c>
      <c r="F1745" s="59">
        <v>1</v>
      </c>
      <c r="G1745" s="59">
        <v>8</v>
      </c>
      <c r="H1745" s="59">
        <v>4</v>
      </c>
      <c r="I1745" s="59">
        <v>14</v>
      </c>
      <c r="J1745" s="59">
        <v>82885</v>
      </c>
      <c r="K1745" s="78">
        <f>VLOOKUP(jur[[#This Row],[hwycov_id]],cnf[],10,FALSE)</f>
        <v>82885</v>
      </c>
      <c r="L1745" s="229">
        <f t="shared" si="81"/>
        <v>0</v>
      </c>
      <c r="M1745" s="228">
        <f t="shared" si="82"/>
        <v>0</v>
      </c>
      <c r="N1745" s="228">
        <f t="shared" si="83"/>
        <v>0</v>
      </c>
      <c r="O1745" s="59" t="e">
        <f>VLOOKUP(jur[[#This Row],[hwycov_id]],check!$A$2:$P$26,16,FALSE)</f>
        <v>#N/A</v>
      </c>
      <c r="P1745" s="59">
        <v>1763</v>
      </c>
    </row>
    <row r="1746" spans="1:16">
      <c r="A1746" s="59">
        <v>29016</v>
      </c>
      <c r="B1746" s="59">
        <v>1</v>
      </c>
      <c r="C1746" s="59">
        <v>1</v>
      </c>
      <c r="D1746" s="59">
        <v>1</v>
      </c>
      <c r="E1746" s="59" t="s">
        <v>78</v>
      </c>
      <c r="F1746" s="59">
        <v>1</v>
      </c>
      <c r="G1746" s="59">
        <v>8</v>
      </c>
      <c r="H1746" s="59">
        <v>2</v>
      </c>
      <c r="I1746" s="59">
        <v>14</v>
      </c>
      <c r="J1746" s="59">
        <v>82896</v>
      </c>
      <c r="K1746" s="78">
        <f>VLOOKUP(jur[[#This Row],[hwycov_id]],cnf[],10,FALSE)</f>
        <v>82896</v>
      </c>
      <c r="L1746" s="229">
        <f t="shared" si="81"/>
        <v>0</v>
      </c>
      <c r="M1746" s="228">
        <f t="shared" si="82"/>
        <v>0</v>
      </c>
      <c r="N1746" s="228">
        <f t="shared" si="83"/>
        <v>0</v>
      </c>
      <c r="O1746" s="59" t="e">
        <f>VLOOKUP(jur[[#This Row],[hwycov_id]],check!$A$2:$P$26,16,FALSE)</f>
        <v>#N/A</v>
      </c>
      <c r="P1746" s="59">
        <v>1764</v>
      </c>
    </row>
    <row r="1747" spans="1:16">
      <c r="A1747" s="59">
        <v>29033</v>
      </c>
      <c r="B1747" s="59">
        <v>1</v>
      </c>
      <c r="C1747" s="59">
        <v>1</v>
      </c>
      <c r="D1747" s="59">
        <v>1</v>
      </c>
      <c r="E1747" s="59" t="s">
        <v>78</v>
      </c>
      <c r="F1747" s="59">
        <v>1</v>
      </c>
      <c r="G1747" s="59">
        <v>8</v>
      </c>
      <c r="H1747" s="59">
        <v>2</v>
      </c>
      <c r="I1747" s="59">
        <v>14</v>
      </c>
      <c r="J1747" s="59">
        <v>82976</v>
      </c>
      <c r="K1747" s="78">
        <f>VLOOKUP(jur[[#This Row],[hwycov_id]],cnf[],10,FALSE)</f>
        <v>82976</v>
      </c>
      <c r="L1747" s="229">
        <f t="shared" si="81"/>
        <v>0</v>
      </c>
      <c r="M1747" s="228">
        <f t="shared" si="82"/>
        <v>0</v>
      </c>
      <c r="N1747" s="228">
        <f t="shared" si="83"/>
        <v>0</v>
      </c>
      <c r="O1747" s="59" t="e">
        <f>VLOOKUP(jur[[#This Row],[hwycov_id]],check!$A$2:$P$26,16,FALSE)</f>
        <v>#N/A</v>
      </c>
      <c r="P1747" s="59">
        <v>1765</v>
      </c>
    </row>
    <row r="1748" spans="1:16">
      <c r="A1748" s="59">
        <v>15065</v>
      </c>
      <c r="B1748" s="59">
        <v>1</v>
      </c>
      <c r="C1748" s="59">
        <v>1</v>
      </c>
      <c r="D1748" s="59">
        <v>1</v>
      </c>
      <c r="E1748" s="59" t="s">
        <v>78</v>
      </c>
      <c r="F1748" s="59">
        <v>1</v>
      </c>
      <c r="G1748" s="59">
        <v>8</v>
      </c>
      <c r="H1748" s="59">
        <v>3</v>
      </c>
      <c r="I1748" s="59">
        <v>14</v>
      </c>
      <c r="J1748" s="59">
        <v>83147</v>
      </c>
      <c r="K1748" s="78">
        <f>VLOOKUP(jur[[#This Row],[hwycov_id]],cnf[],10,FALSE)</f>
        <v>83147</v>
      </c>
      <c r="L1748" s="229">
        <f t="shared" si="81"/>
        <v>0</v>
      </c>
      <c r="M1748" s="228">
        <f t="shared" si="82"/>
        <v>0</v>
      </c>
      <c r="N1748" s="228">
        <f t="shared" si="83"/>
        <v>0</v>
      </c>
      <c r="O1748" s="59" t="e">
        <f>VLOOKUP(jur[[#This Row],[hwycov_id]],check!$A$2:$P$26,16,FALSE)</f>
        <v>#N/A</v>
      </c>
      <c r="P1748" s="59">
        <v>1766</v>
      </c>
    </row>
    <row r="1749" spans="1:16">
      <c r="A1749" s="59">
        <v>15196</v>
      </c>
      <c r="B1749" s="59">
        <v>1</v>
      </c>
      <c r="C1749" s="59">
        <v>1</v>
      </c>
      <c r="D1749" s="59">
        <v>1</v>
      </c>
      <c r="E1749" s="59" t="s">
        <v>82</v>
      </c>
      <c r="F1749" s="59">
        <v>1</v>
      </c>
      <c r="G1749" s="59">
        <v>8</v>
      </c>
      <c r="H1749" s="59">
        <v>3</v>
      </c>
      <c r="I1749" s="59">
        <v>14</v>
      </c>
      <c r="J1749" s="59">
        <v>83216</v>
      </c>
      <c r="K1749" s="78">
        <f>VLOOKUP(jur[[#This Row],[hwycov_id]],cnf[],10,FALSE)</f>
        <v>83216</v>
      </c>
      <c r="L1749" s="229">
        <f t="shared" si="81"/>
        <v>0</v>
      </c>
      <c r="M1749" s="228">
        <f t="shared" si="82"/>
        <v>0</v>
      </c>
      <c r="N1749" s="228">
        <f t="shared" si="83"/>
        <v>0</v>
      </c>
      <c r="O1749" s="59" t="e">
        <f>VLOOKUP(jur[[#This Row],[hwycov_id]],check!$A$2:$P$26,16,FALSE)</f>
        <v>#N/A</v>
      </c>
      <c r="P1749" s="59">
        <v>1767</v>
      </c>
    </row>
    <row r="1750" spans="1:16">
      <c r="A1750" s="59">
        <v>31198</v>
      </c>
      <c r="B1750" s="59">
        <v>1</v>
      </c>
      <c r="C1750" s="59">
        <v>1</v>
      </c>
      <c r="D1750" s="59">
        <v>1</v>
      </c>
      <c r="E1750" s="59" t="s">
        <v>82</v>
      </c>
      <c r="F1750" s="59">
        <v>1</v>
      </c>
      <c r="G1750" s="59">
        <v>8</v>
      </c>
      <c r="H1750" s="59">
        <v>3</v>
      </c>
      <c r="I1750" s="59">
        <v>14</v>
      </c>
      <c r="J1750" s="59">
        <v>83328</v>
      </c>
      <c r="K1750" s="78">
        <f>VLOOKUP(jur[[#This Row],[hwycov_id]],cnf[],10,FALSE)</f>
        <v>83328</v>
      </c>
      <c r="L1750" s="229">
        <f t="shared" si="81"/>
        <v>0</v>
      </c>
      <c r="M1750" s="228">
        <f t="shared" si="82"/>
        <v>0</v>
      </c>
      <c r="N1750" s="228">
        <f t="shared" si="83"/>
        <v>0</v>
      </c>
      <c r="O1750" s="59" t="e">
        <f>VLOOKUP(jur[[#This Row],[hwycov_id]],check!$A$2:$P$26,16,FALSE)</f>
        <v>#N/A</v>
      </c>
      <c r="P1750" s="59">
        <v>1768</v>
      </c>
    </row>
    <row r="1751" spans="1:16">
      <c r="A1751" s="59">
        <v>16164</v>
      </c>
      <c r="B1751" s="59">
        <v>1</v>
      </c>
      <c r="C1751" s="59">
        <v>1</v>
      </c>
      <c r="D1751" s="59">
        <v>1</v>
      </c>
      <c r="E1751" s="59" t="s">
        <v>78</v>
      </c>
      <c r="F1751" s="59">
        <v>1</v>
      </c>
      <c r="G1751" s="59">
        <v>8</v>
      </c>
      <c r="H1751" s="59">
        <v>3</v>
      </c>
      <c r="I1751" s="59">
        <v>14</v>
      </c>
      <c r="J1751" s="59">
        <v>83328</v>
      </c>
      <c r="K1751" s="78">
        <f>VLOOKUP(jur[[#This Row],[hwycov_id]],cnf[],10,FALSE)</f>
        <v>83328</v>
      </c>
      <c r="L1751" s="229">
        <f t="shared" si="81"/>
        <v>0</v>
      </c>
      <c r="M1751" s="228">
        <f t="shared" si="82"/>
        <v>0</v>
      </c>
      <c r="N1751" s="228">
        <f t="shared" si="83"/>
        <v>0</v>
      </c>
      <c r="O1751" s="59" t="e">
        <f>VLOOKUP(jur[[#This Row],[hwycov_id]],check!$A$2:$P$26,16,FALSE)</f>
        <v>#N/A</v>
      </c>
      <c r="P1751" s="59">
        <v>1769</v>
      </c>
    </row>
    <row r="1752" spans="1:16">
      <c r="A1752" s="59">
        <v>16162</v>
      </c>
      <c r="B1752" s="59">
        <v>1</v>
      </c>
      <c r="C1752" s="59">
        <v>1</v>
      </c>
      <c r="D1752" s="59">
        <v>1</v>
      </c>
      <c r="E1752" s="59" t="s">
        <v>82</v>
      </c>
      <c r="F1752" s="59">
        <v>1</v>
      </c>
      <c r="G1752" s="59">
        <v>8</v>
      </c>
      <c r="H1752" s="59">
        <v>3</v>
      </c>
      <c r="I1752" s="59">
        <v>14</v>
      </c>
      <c r="J1752" s="59">
        <v>84233</v>
      </c>
      <c r="K1752" s="78">
        <f>VLOOKUP(jur[[#This Row],[hwycov_id]],cnf[],10,FALSE)</f>
        <v>84233</v>
      </c>
      <c r="L1752" s="229">
        <f t="shared" si="81"/>
        <v>0</v>
      </c>
      <c r="M1752" s="228">
        <f t="shared" si="82"/>
        <v>0</v>
      </c>
      <c r="N1752" s="228">
        <f t="shared" si="83"/>
        <v>0</v>
      </c>
      <c r="O1752" s="59" t="e">
        <f>VLOOKUP(jur[[#This Row],[hwycov_id]],check!$A$2:$P$26,16,FALSE)</f>
        <v>#N/A</v>
      </c>
      <c r="P1752" s="59">
        <v>1771</v>
      </c>
    </row>
    <row r="1753" spans="1:16">
      <c r="A1753" s="59">
        <v>15230</v>
      </c>
      <c r="B1753" s="59">
        <v>1</v>
      </c>
      <c r="C1753" s="59">
        <v>1</v>
      </c>
      <c r="D1753" s="59">
        <v>1</v>
      </c>
      <c r="E1753" s="59" t="s">
        <v>82</v>
      </c>
      <c r="F1753" s="59">
        <v>1</v>
      </c>
      <c r="G1753" s="59">
        <v>8</v>
      </c>
      <c r="H1753" s="59">
        <v>3</v>
      </c>
      <c r="I1753" s="59">
        <v>14</v>
      </c>
      <c r="J1753" s="59">
        <v>84433</v>
      </c>
      <c r="K1753" s="78">
        <f>VLOOKUP(jur[[#This Row],[hwycov_id]],cnf[],10,FALSE)</f>
        <v>84433</v>
      </c>
      <c r="L1753" s="229">
        <f t="shared" si="81"/>
        <v>0</v>
      </c>
      <c r="M1753" s="228">
        <f t="shared" si="82"/>
        <v>0</v>
      </c>
      <c r="N1753" s="228">
        <f t="shared" si="83"/>
        <v>0</v>
      </c>
      <c r="O1753" s="59" t="e">
        <f>VLOOKUP(jur[[#This Row],[hwycov_id]],check!$A$2:$P$26,16,FALSE)</f>
        <v>#N/A</v>
      </c>
      <c r="P1753" s="59">
        <v>1772</v>
      </c>
    </row>
    <row r="1754" spans="1:16">
      <c r="A1754" s="59">
        <v>27614</v>
      </c>
      <c r="B1754" s="59">
        <v>1</v>
      </c>
      <c r="C1754" s="59">
        <v>1</v>
      </c>
      <c r="D1754" s="59">
        <v>1</v>
      </c>
      <c r="E1754" s="59" t="s">
        <v>78</v>
      </c>
      <c r="F1754" s="59">
        <v>1</v>
      </c>
      <c r="G1754" s="59">
        <v>8</v>
      </c>
      <c r="H1754" s="59">
        <v>2</v>
      </c>
      <c r="I1754" s="59">
        <v>14</v>
      </c>
      <c r="J1754" s="59">
        <v>84581</v>
      </c>
      <c r="K1754" s="78">
        <f>VLOOKUP(jur[[#This Row],[hwycov_id]],cnf[],10,FALSE)</f>
        <v>84581</v>
      </c>
      <c r="L1754" s="229">
        <f t="shared" si="81"/>
        <v>0</v>
      </c>
      <c r="M1754" s="228">
        <f t="shared" si="82"/>
        <v>0</v>
      </c>
      <c r="N1754" s="228">
        <f t="shared" si="83"/>
        <v>0</v>
      </c>
      <c r="O1754" s="59" t="e">
        <f>VLOOKUP(jur[[#This Row],[hwycov_id]],check!$A$2:$P$26,16,FALSE)</f>
        <v>#N/A</v>
      </c>
      <c r="P1754" s="59">
        <v>1773</v>
      </c>
    </row>
    <row r="1755" spans="1:16">
      <c r="A1755" s="59">
        <v>8938</v>
      </c>
      <c r="B1755" s="59">
        <v>1</v>
      </c>
      <c r="C1755" s="59">
        <v>1</v>
      </c>
      <c r="D1755" s="59">
        <v>1</v>
      </c>
      <c r="E1755" s="59" t="s">
        <v>82</v>
      </c>
      <c r="F1755" s="59">
        <v>1</v>
      </c>
      <c r="G1755" s="59">
        <v>8</v>
      </c>
      <c r="H1755" s="59">
        <v>2</v>
      </c>
      <c r="I1755" s="59">
        <v>14</v>
      </c>
      <c r="J1755" s="59">
        <v>84605</v>
      </c>
      <c r="K1755" s="78">
        <f>VLOOKUP(jur[[#This Row],[hwycov_id]],cnf[],10,FALSE)</f>
        <v>84605</v>
      </c>
      <c r="L1755" s="229">
        <f t="shared" si="81"/>
        <v>0</v>
      </c>
      <c r="M1755" s="228">
        <f t="shared" si="82"/>
        <v>0</v>
      </c>
      <c r="N1755" s="228">
        <f t="shared" si="83"/>
        <v>0</v>
      </c>
      <c r="O1755" s="59" t="e">
        <f>VLOOKUP(jur[[#This Row],[hwycov_id]],check!$A$2:$P$26,16,FALSE)</f>
        <v>#N/A</v>
      </c>
      <c r="P1755" s="59">
        <v>1774</v>
      </c>
    </row>
    <row r="1756" spans="1:16">
      <c r="A1756" s="59">
        <v>20529</v>
      </c>
      <c r="B1756" s="59">
        <v>1</v>
      </c>
      <c r="C1756" s="59">
        <v>1</v>
      </c>
      <c r="D1756" s="59">
        <v>1</v>
      </c>
      <c r="E1756" s="59" t="s">
        <v>78</v>
      </c>
      <c r="F1756" s="59">
        <v>1</v>
      </c>
      <c r="G1756" s="59">
        <v>8</v>
      </c>
      <c r="H1756" s="59">
        <v>2</v>
      </c>
      <c r="I1756" s="59">
        <v>14</v>
      </c>
      <c r="J1756" s="59">
        <v>85111</v>
      </c>
      <c r="K1756" s="78">
        <f>VLOOKUP(jur[[#This Row],[hwycov_id]],cnf[],10,FALSE)</f>
        <v>85111</v>
      </c>
      <c r="L1756" s="229">
        <f t="shared" si="81"/>
        <v>0</v>
      </c>
      <c r="M1756" s="228">
        <f t="shared" si="82"/>
        <v>0</v>
      </c>
      <c r="N1756" s="228">
        <f t="shared" si="83"/>
        <v>0</v>
      </c>
      <c r="O1756" s="59" t="e">
        <f>VLOOKUP(jur[[#This Row],[hwycov_id]],check!$A$2:$P$26,16,FALSE)</f>
        <v>#N/A</v>
      </c>
      <c r="P1756" s="59">
        <v>1775</v>
      </c>
    </row>
    <row r="1757" spans="1:16">
      <c r="A1757" s="59">
        <v>744</v>
      </c>
      <c r="B1757" s="59">
        <v>1</v>
      </c>
      <c r="C1757" s="59">
        <v>1</v>
      </c>
      <c r="D1757" s="59">
        <v>1</v>
      </c>
      <c r="E1757" s="59" t="s">
        <v>78</v>
      </c>
      <c r="F1757" s="59">
        <v>1</v>
      </c>
      <c r="G1757" s="59">
        <v>8</v>
      </c>
      <c r="H1757" s="59">
        <v>2</v>
      </c>
      <c r="I1757" s="59">
        <v>14</v>
      </c>
      <c r="J1757" s="59">
        <v>85286</v>
      </c>
      <c r="K1757" s="78">
        <f>VLOOKUP(jur[[#This Row],[hwycov_id]],cnf[],10,FALSE)</f>
        <v>85286</v>
      </c>
      <c r="L1757" s="229">
        <f t="shared" si="81"/>
        <v>0</v>
      </c>
      <c r="M1757" s="228">
        <f t="shared" si="82"/>
        <v>0</v>
      </c>
      <c r="N1757" s="228">
        <f t="shared" si="83"/>
        <v>0</v>
      </c>
      <c r="O1757" s="59" t="e">
        <f>VLOOKUP(jur[[#This Row],[hwycov_id]],check!$A$2:$P$26,16,FALSE)</f>
        <v>#N/A</v>
      </c>
      <c r="P1757" s="59">
        <v>1776</v>
      </c>
    </row>
    <row r="1758" spans="1:16">
      <c r="A1758" s="59">
        <v>15020</v>
      </c>
      <c r="B1758" s="59">
        <v>1</v>
      </c>
      <c r="C1758" s="59">
        <v>1</v>
      </c>
      <c r="D1758" s="59">
        <v>1</v>
      </c>
      <c r="E1758" s="59" t="s">
        <v>78</v>
      </c>
      <c r="F1758" s="59">
        <v>1</v>
      </c>
      <c r="G1758" s="59">
        <v>8</v>
      </c>
      <c r="H1758" s="59">
        <v>3</v>
      </c>
      <c r="I1758" s="59">
        <v>14</v>
      </c>
      <c r="J1758" s="59">
        <v>85455</v>
      </c>
      <c r="K1758" s="78">
        <f>VLOOKUP(jur[[#This Row],[hwycov_id]],cnf[],10,FALSE)</f>
        <v>85455</v>
      </c>
      <c r="L1758" s="229">
        <f t="shared" si="81"/>
        <v>0</v>
      </c>
      <c r="M1758" s="228">
        <f t="shared" si="82"/>
        <v>0</v>
      </c>
      <c r="N1758" s="228">
        <f t="shared" si="83"/>
        <v>0</v>
      </c>
      <c r="O1758" s="59" t="e">
        <f>VLOOKUP(jur[[#This Row],[hwycov_id]],check!$A$2:$P$26,16,FALSE)</f>
        <v>#N/A</v>
      </c>
      <c r="P1758" s="59">
        <v>1777</v>
      </c>
    </row>
    <row r="1759" spans="1:16">
      <c r="A1759" s="59">
        <v>10994</v>
      </c>
      <c r="B1759" s="59">
        <v>1</v>
      </c>
      <c r="C1759" s="59">
        <v>1</v>
      </c>
      <c r="D1759" s="59">
        <v>1</v>
      </c>
      <c r="E1759" s="59" t="s">
        <v>78</v>
      </c>
      <c r="F1759" s="59">
        <v>1</v>
      </c>
      <c r="G1759" s="59">
        <v>8</v>
      </c>
      <c r="H1759" s="59">
        <v>3</v>
      </c>
      <c r="I1759" s="59">
        <v>14</v>
      </c>
      <c r="J1759" s="59">
        <v>85458</v>
      </c>
      <c r="K1759" s="78">
        <f>VLOOKUP(jur[[#This Row],[hwycov_id]],cnf[],10,FALSE)</f>
        <v>85458</v>
      </c>
      <c r="L1759" s="229">
        <f t="shared" si="81"/>
        <v>0</v>
      </c>
      <c r="M1759" s="228">
        <f t="shared" si="82"/>
        <v>0</v>
      </c>
      <c r="N1759" s="228">
        <f t="shared" si="83"/>
        <v>0</v>
      </c>
      <c r="O1759" s="59" t="e">
        <f>VLOOKUP(jur[[#This Row],[hwycov_id]],check!$A$2:$P$26,16,FALSE)</f>
        <v>#N/A</v>
      </c>
      <c r="P1759" s="59">
        <v>1778</v>
      </c>
    </row>
    <row r="1760" spans="1:16">
      <c r="A1760" s="59">
        <v>28736</v>
      </c>
      <c r="B1760" s="59">
        <v>1</v>
      </c>
      <c r="C1760" s="59">
        <v>1</v>
      </c>
      <c r="D1760" s="59">
        <v>1</v>
      </c>
      <c r="E1760" s="59" t="s">
        <v>82</v>
      </c>
      <c r="F1760" s="59">
        <v>1</v>
      </c>
      <c r="G1760" s="59">
        <v>8</v>
      </c>
      <c r="H1760" s="59">
        <v>2</v>
      </c>
      <c r="I1760" s="59">
        <v>14</v>
      </c>
      <c r="J1760" s="59">
        <v>85598</v>
      </c>
      <c r="K1760" s="78">
        <f>VLOOKUP(jur[[#This Row],[hwycov_id]],cnf[],10,FALSE)</f>
        <v>85598</v>
      </c>
      <c r="L1760" s="229">
        <f t="shared" si="81"/>
        <v>0</v>
      </c>
      <c r="M1760" s="228">
        <f t="shared" si="82"/>
        <v>0</v>
      </c>
      <c r="N1760" s="228">
        <f t="shared" si="83"/>
        <v>0</v>
      </c>
      <c r="O1760" s="59" t="e">
        <f>VLOOKUP(jur[[#This Row],[hwycov_id]],check!$A$2:$P$26,16,FALSE)</f>
        <v>#N/A</v>
      </c>
      <c r="P1760" s="59">
        <v>1779</v>
      </c>
    </row>
    <row r="1761" spans="1:16">
      <c r="A1761" s="59">
        <v>29024</v>
      </c>
      <c r="B1761" s="59">
        <v>1</v>
      </c>
      <c r="C1761" s="59">
        <v>1</v>
      </c>
      <c r="D1761" s="59">
        <v>1</v>
      </c>
      <c r="E1761" s="59" t="s">
        <v>78</v>
      </c>
      <c r="F1761" s="59">
        <v>1</v>
      </c>
      <c r="G1761" s="59">
        <v>8</v>
      </c>
      <c r="H1761" s="59">
        <v>2</v>
      </c>
      <c r="I1761" s="59">
        <v>14</v>
      </c>
      <c r="J1761" s="59">
        <v>85638</v>
      </c>
      <c r="K1761" s="78">
        <f>VLOOKUP(jur[[#This Row],[hwycov_id]],cnf[],10,FALSE)</f>
        <v>85638</v>
      </c>
      <c r="L1761" s="229">
        <f t="shared" si="81"/>
        <v>0</v>
      </c>
      <c r="M1761" s="228">
        <f t="shared" si="82"/>
        <v>0</v>
      </c>
      <c r="N1761" s="228">
        <f t="shared" si="83"/>
        <v>0</v>
      </c>
      <c r="O1761" s="59" t="e">
        <f>VLOOKUP(jur[[#This Row],[hwycov_id]],check!$A$2:$P$26,16,FALSE)</f>
        <v>#N/A</v>
      </c>
      <c r="P1761" s="59">
        <v>1780</v>
      </c>
    </row>
    <row r="1762" spans="1:16">
      <c r="A1762" s="59">
        <v>14255</v>
      </c>
      <c r="B1762" s="59">
        <v>1</v>
      </c>
      <c r="C1762" s="59">
        <v>1</v>
      </c>
      <c r="D1762" s="59">
        <v>1</v>
      </c>
      <c r="E1762" s="59" t="s">
        <v>78</v>
      </c>
      <c r="F1762" s="59">
        <v>1</v>
      </c>
      <c r="G1762" s="59">
        <v>8</v>
      </c>
      <c r="H1762" s="59">
        <v>3</v>
      </c>
      <c r="I1762" s="59">
        <v>14</v>
      </c>
      <c r="J1762" s="59">
        <v>85646</v>
      </c>
      <c r="K1762" s="78">
        <f>VLOOKUP(jur[[#This Row],[hwycov_id]],cnf[],10,FALSE)</f>
        <v>85646</v>
      </c>
      <c r="L1762" s="229">
        <f t="shared" si="81"/>
        <v>0</v>
      </c>
      <c r="M1762" s="228">
        <f t="shared" si="82"/>
        <v>0</v>
      </c>
      <c r="N1762" s="228">
        <f t="shared" si="83"/>
        <v>0</v>
      </c>
      <c r="O1762" s="59" t="e">
        <f>VLOOKUP(jur[[#This Row],[hwycov_id]],check!$A$2:$P$26,16,FALSE)</f>
        <v>#N/A</v>
      </c>
      <c r="P1762" s="59">
        <v>1781</v>
      </c>
    </row>
    <row r="1763" spans="1:16">
      <c r="A1763" s="59">
        <v>20466</v>
      </c>
      <c r="B1763" s="59">
        <v>1</v>
      </c>
      <c r="C1763" s="59">
        <v>1</v>
      </c>
      <c r="D1763" s="59">
        <v>1</v>
      </c>
      <c r="E1763" s="59" t="s">
        <v>78</v>
      </c>
      <c r="F1763" s="59">
        <v>1</v>
      </c>
      <c r="G1763" s="59">
        <v>8</v>
      </c>
      <c r="H1763" s="59">
        <v>2</v>
      </c>
      <c r="I1763" s="59">
        <v>14</v>
      </c>
      <c r="J1763" s="59">
        <v>85705</v>
      </c>
      <c r="K1763" s="78">
        <f>VLOOKUP(jur[[#This Row],[hwycov_id]],cnf[],10,FALSE)</f>
        <v>85705</v>
      </c>
      <c r="L1763" s="229">
        <f t="shared" si="81"/>
        <v>0</v>
      </c>
      <c r="M1763" s="228">
        <f t="shared" si="82"/>
        <v>0</v>
      </c>
      <c r="N1763" s="228">
        <f t="shared" si="83"/>
        <v>0</v>
      </c>
      <c r="O1763" s="59" t="e">
        <f>VLOOKUP(jur[[#This Row],[hwycov_id]],check!$A$2:$P$26,16,FALSE)</f>
        <v>#N/A</v>
      </c>
      <c r="P1763" s="59">
        <v>1782</v>
      </c>
    </row>
    <row r="1764" spans="1:16">
      <c r="A1764" s="59">
        <v>29756</v>
      </c>
      <c r="B1764" s="59">
        <v>1</v>
      </c>
      <c r="C1764" s="59">
        <v>1</v>
      </c>
      <c r="D1764" s="59">
        <v>1</v>
      </c>
      <c r="E1764" s="59" t="s">
        <v>78</v>
      </c>
      <c r="F1764" s="59">
        <v>1</v>
      </c>
      <c r="G1764" s="59">
        <v>8</v>
      </c>
      <c r="H1764" s="59">
        <v>2</v>
      </c>
      <c r="I1764" s="59">
        <v>14</v>
      </c>
      <c r="J1764" s="59">
        <v>85722</v>
      </c>
      <c r="K1764" s="78">
        <f>VLOOKUP(jur[[#This Row],[hwycov_id]],cnf[],10,FALSE)</f>
        <v>85722</v>
      </c>
      <c r="L1764" s="229">
        <f t="shared" si="81"/>
        <v>0</v>
      </c>
      <c r="M1764" s="228">
        <f t="shared" si="82"/>
        <v>0</v>
      </c>
      <c r="N1764" s="228">
        <f t="shared" si="83"/>
        <v>0</v>
      </c>
      <c r="O1764" s="59" t="e">
        <f>VLOOKUP(jur[[#This Row],[hwycov_id]],check!$A$2:$P$26,16,FALSE)</f>
        <v>#N/A</v>
      </c>
      <c r="P1764" s="59">
        <v>1783</v>
      </c>
    </row>
    <row r="1765" spans="1:16">
      <c r="A1765" s="59">
        <v>6852</v>
      </c>
      <c r="B1765" s="59">
        <v>1</v>
      </c>
      <c r="C1765" s="59">
        <v>1</v>
      </c>
      <c r="D1765" s="59">
        <v>1</v>
      </c>
      <c r="E1765" s="59" t="s">
        <v>78</v>
      </c>
      <c r="F1765" s="59">
        <v>1</v>
      </c>
      <c r="G1765" s="59">
        <v>8</v>
      </c>
      <c r="H1765" s="59">
        <v>2</v>
      </c>
      <c r="I1765" s="59">
        <v>14</v>
      </c>
      <c r="J1765" s="59">
        <v>86498</v>
      </c>
      <c r="K1765" s="78">
        <f>VLOOKUP(jur[[#This Row],[hwycov_id]],cnf[],10,FALSE)</f>
        <v>86498</v>
      </c>
      <c r="L1765" s="229">
        <f t="shared" si="81"/>
        <v>0</v>
      </c>
      <c r="M1765" s="228">
        <f t="shared" si="82"/>
        <v>0</v>
      </c>
      <c r="N1765" s="228">
        <f t="shared" si="83"/>
        <v>0</v>
      </c>
      <c r="O1765" s="59" t="e">
        <f>VLOOKUP(jur[[#This Row],[hwycov_id]],check!$A$2:$P$26,16,FALSE)</f>
        <v>#N/A</v>
      </c>
      <c r="P1765" s="59">
        <v>1784</v>
      </c>
    </row>
    <row r="1766" spans="1:16">
      <c r="A1766" s="59">
        <v>29035</v>
      </c>
      <c r="B1766" s="59">
        <v>1</v>
      </c>
      <c r="C1766" s="59">
        <v>1</v>
      </c>
      <c r="D1766" s="59">
        <v>1</v>
      </c>
      <c r="E1766" s="59" t="s">
        <v>78</v>
      </c>
      <c r="F1766" s="59">
        <v>1</v>
      </c>
      <c r="G1766" s="59">
        <v>8</v>
      </c>
      <c r="H1766" s="59">
        <v>2</v>
      </c>
      <c r="I1766" s="59">
        <v>14</v>
      </c>
      <c r="J1766" s="59">
        <v>86581</v>
      </c>
      <c r="K1766" s="78">
        <f>VLOOKUP(jur[[#This Row],[hwycov_id]],cnf[],10,FALSE)</f>
        <v>86581</v>
      </c>
      <c r="L1766" s="229">
        <f t="shared" si="81"/>
        <v>0</v>
      </c>
      <c r="M1766" s="228">
        <f t="shared" si="82"/>
        <v>0</v>
      </c>
      <c r="N1766" s="228">
        <f t="shared" si="83"/>
        <v>0</v>
      </c>
      <c r="O1766" s="59" t="e">
        <f>VLOOKUP(jur[[#This Row],[hwycov_id]],check!$A$2:$P$26,16,FALSE)</f>
        <v>#N/A</v>
      </c>
      <c r="P1766" s="59">
        <v>1785</v>
      </c>
    </row>
    <row r="1767" spans="1:16">
      <c r="A1767" s="59">
        <v>20750</v>
      </c>
      <c r="B1767" s="59">
        <v>1</v>
      </c>
      <c r="C1767" s="59">
        <v>1</v>
      </c>
      <c r="D1767" s="59">
        <v>1</v>
      </c>
      <c r="E1767" s="59" t="s">
        <v>78</v>
      </c>
      <c r="F1767" s="59">
        <v>1</v>
      </c>
      <c r="G1767" s="59">
        <v>8</v>
      </c>
      <c r="H1767" s="59">
        <v>2</v>
      </c>
      <c r="I1767" s="59">
        <v>14</v>
      </c>
      <c r="J1767" s="59">
        <v>86854</v>
      </c>
      <c r="K1767" s="78">
        <f>VLOOKUP(jur[[#This Row],[hwycov_id]],cnf[],10,FALSE)</f>
        <v>86854</v>
      </c>
      <c r="L1767" s="229">
        <f t="shared" si="81"/>
        <v>0</v>
      </c>
      <c r="M1767" s="228">
        <f t="shared" si="82"/>
        <v>0</v>
      </c>
      <c r="N1767" s="228">
        <f t="shared" si="83"/>
        <v>0</v>
      </c>
      <c r="O1767" s="59" t="e">
        <f>VLOOKUP(jur[[#This Row],[hwycov_id]],check!$A$2:$P$26,16,FALSE)</f>
        <v>#N/A</v>
      </c>
      <c r="P1767" s="59">
        <v>1786</v>
      </c>
    </row>
    <row r="1768" spans="1:16">
      <c r="A1768" s="59">
        <v>20549</v>
      </c>
      <c r="B1768" s="59">
        <v>1</v>
      </c>
      <c r="C1768" s="59">
        <v>1</v>
      </c>
      <c r="D1768" s="59">
        <v>1</v>
      </c>
      <c r="E1768" s="59" t="s">
        <v>82</v>
      </c>
      <c r="F1768" s="59">
        <v>1</v>
      </c>
      <c r="G1768" s="59">
        <v>8</v>
      </c>
      <c r="H1768" s="59">
        <v>2</v>
      </c>
      <c r="I1768" s="59">
        <v>14</v>
      </c>
      <c r="J1768" s="59">
        <v>87099</v>
      </c>
      <c r="K1768" s="78">
        <f>VLOOKUP(jur[[#This Row],[hwycov_id]],cnf[],10,FALSE)</f>
        <v>87099</v>
      </c>
      <c r="L1768" s="229">
        <f t="shared" si="81"/>
        <v>0</v>
      </c>
      <c r="M1768" s="228">
        <f t="shared" si="82"/>
        <v>0</v>
      </c>
      <c r="N1768" s="228">
        <f t="shared" si="83"/>
        <v>0</v>
      </c>
      <c r="O1768" s="59" t="e">
        <f>VLOOKUP(jur[[#This Row],[hwycov_id]],check!$A$2:$P$26,16,FALSE)</f>
        <v>#N/A</v>
      </c>
      <c r="P1768" s="59">
        <v>1787</v>
      </c>
    </row>
    <row r="1769" spans="1:16">
      <c r="A1769" s="59">
        <v>9343</v>
      </c>
      <c r="B1769" s="59">
        <v>1</v>
      </c>
      <c r="C1769" s="59">
        <v>1</v>
      </c>
      <c r="D1769" s="59">
        <v>1</v>
      </c>
      <c r="E1769" s="59" t="s">
        <v>78</v>
      </c>
      <c r="F1769" s="59">
        <v>1</v>
      </c>
      <c r="G1769" s="59">
        <v>8</v>
      </c>
      <c r="H1769" s="59">
        <v>3</v>
      </c>
      <c r="I1769" s="59">
        <v>14</v>
      </c>
      <c r="J1769" s="59">
        <v>87452</v>
      </c>
      <c r="K1769" s="78">
        <f>VLOOKUP(jur[[#This Row],[hwycov_id]],cnf[],10,FALSE)</f>
        <v>87452</v>
      </c>
      <c r="L1769" s="229">
        <f t="shared" si="81"/>
        <v>0</v>
      </c>
      <c r="M1769" s="228">
        <f t="shared" si="82"/>
        <v>0</v>
      </c>
      <c r="N1769" s="228">
        <f t="shared" si="83"/>
        <v>0</v>
      </c>
      <c r="O1769" s="59" t="e">
        <f>VLOOKUP(jur[[#This Row],[hwycov_id]],check!$A$2:$P$26,16,FALSE)</f>
        <v>#N/A</v>
      </c>
      <c r="P1769" s="59">
        <v>1788</v>
      </c>
    </row>
    <row r="1770" spans="1:16">
      <c r="A1770" s="59">
        <v>9337</v>
      </c>
      <c r="B1770" s="59">
        <v>1</v>
      </c>
      <c r="C1770" s="59">
        <v>1</v>
      </c>
      <c r="D1770" s="59">
        <v>1</v>
      </c>
      <c r="E1770" s="59" t="s">
        <v>78</v>
      </c>
      <c r="F1770" s="59">
        <v>1</v>
      </c>
      <c r="G1770" s="59">
        <v>8</v>
      </c>
      <c r="H1770" s="59">
        <v>3</v>
      </c>
      <c r="I1770" s="59">
        <v>14</v>
      </c>
      <c r="J1770" s="59">
        <v>87488</v>
      </c>
      <c r="K1770" s="78">
        <f>VLOOKUP(jur[[#This Row],[hwycov_id]],cnf[],10,FALSE)</f>
        <v>87488</v>
      </c>
      <c r="L1770" s="229">
        <f t="shared" si="81"/>
        <v>0</v>
      </c>
      <c r="M1770" s="228">
        <f t="shared" si="82"/>
        <v>0</v>
      </c>
      <c r="N1770" s="228">
        <f t="shared" si="83"/>
        <v>0</v>
      </c>
      <c r="O1770" s="59" t="e">
        <f>VLOOKUP(jur[[#This Row],[hwycov_id]],check!$A$2:$P$26,16,FALSE)</f>
        <v>#N/A</v>
      </c>
      <c r="P1770" s="59">
        <v>1789</v>
      </c>
    </row>
    <row r="1771" spans="1:16">
      <c r="A1771" s="59">
        <v>14256</v>
      </c>
      <c r="B1771" s="59">
        <v>1</v>
      </c>
      <c r="C1771" s="59">
        <v>1</v>
      </c>
      <c r="D1771" s="59">
        <v>1</v>
      </c>
      <c r="E1771" s="59" t="s">
        <v>78</v>
      </c>
      <c r="F1771" s="59">
        <v>1</v>
      </c>
      <c r="G1771" s="59">
        <v>8</v>
      </c>
      <c r="H1771" s="59">
        <v>3</v>
      </c>
      <c r="I1771" s="59">
        <v>14</v>
      </c>
      <c r="J1771" s="59">
        <v>87536</v>
      </c>
      <c r="K1771" s="78">
        <f>VLOOKUP(jur[[#This Row],[hwycov_id]],cnf[],10,FALSE)</f>
        <v>87536</v>
      </c>
      <c r="L1771" s="229">
        <f t="shared" si="81"/>
        <v>0</v>
      </c>
      <c r="M1771" s="228">
        <f t="shared" si="82"/>
        <v>0</v>
      </c>
      <c r="N1771" s="228">
        <f t="shared" si="83"/>
        <v>0</v>
      </c>
      <c r="O1771" s="59" t="e">
        <f>VLOOKUP(jur[[#This Row],[hwycov_id]],check!$A$2:$P$26,16,FALSE)</f>
        <v>#N/A</v>
      </c>
      <c r="P1771" s="59">
        <v>1790</v>
      </c>
    </row>
    <row r="1772" spans="1:16">
      <c r="A1772" s="59">
        <v>20781</v>
      </c>
      <c r="B1772" s="59">
        <v>1</v>
      </c>
      <c r="C1772" s="59">
        <v>1</v>
      </c>
      <c r="D1772" s="59">
        <v>1</v>
      </c>
      <c r="E1772" s="59" t="s">
        <v>82</v>
      </c>
      <c r="F1772" s="59">
        <v>1</v>
      </c>
      <c r="G1772" s="59">
        <v>8</v>
      </c>
      <c r="H1772" s="59">
        <v>3</v>
      </c>
      <c r="I1772" s="59">
        <v>14</v>
      </c>
      <c r="J1772" s="59">
        <v>87684</v>
      </c>
      <c r="K1772" s="78">
        <f>VLOOKUP(jur[[#This Row],[hwycov_id]],cnf[],10,FALSE)</f>
        <v>87684</v>
      </c>
      <c r="L1772" s="229">
        <f t="shared" si="81"/>
        <v>0</v>
      </c>
      <c r="M1772" s="228">
        <f t="shared" si="82"/>
        <v>0</v>
      </c>
      <c r="N1772" s="228">
        <f t="shared" si="83"/>
        <v>0</v>
      </c>
      <c r="O1772" s="59" t="e">
        <f>VLOOKUP(jur[[#This Row],[hwycov_id]],check!$A$2:$P$26,16,FALSE)</f>
        <v>#N/A</v>
      </c>
      <c r="P1772" s="59">
        <v>1791</v>
      </c>
    </row>
    <row r="1773" spans="1:16">
      <c r="A1773" s="59">
        <v>8816</v>
      </c>
      <c r="B1773" s="59">
        <v>1</v>
      </c>
      <c r="C1773" s="59">
        <v>1</v>
      </c>
      <c r="D1773" s="59">
        <v>1</v>
      </c>
      <c r="E1773" s="59" t="s">
        <v>78</v>
      </c>
      <c r="F1773" s="59">
        <v>1</v>
      </c>
      <c r="G1773" s="59">
        <v>8</v>
      </c>
      <c r="H1773" s="59">
        <v>3</v>
      </c>
      <c r="I1773" s="59">
        <v>14</v>
      </c>
      <c r="J1773" s="59">
        <v>88456</v>
      </c>
      <c r="K1773" s="78">
        <f>VLOOKUP(jur[[#This Row],[hwycov_id]],cnf[],10,FALSE)</f>
        <v>88456</v>
      </c>
      <c r="L1773" s="229">
        <f t="shared" si="81"/>
        <v>0</v>
      </c>
      <c r="M1773" s="228">
        <f t="shared" si="82"/>
        <v>0</v>
      </c>
      <c r="N1773" s="228">
        <f t="shared" si="83"/>
        <v>0</v>
      </c>
      <c r="O1773" s="59" t="e">
        <f>VLOOKUP(jur[[#This Row],[hwycov_id]],check!$A$2:$P$26,16,FALSE)</f>
        <v>#N/A</v>
      </c>
      <c r="P1773" s="59">
        <v>1792</v>
      </c>
    </row>
    <row r="1774" spans="1:16">
      <c r="A1774" s="59">
        <v>28106</v>
      </c>
      <c r="B1774" s="59">
        <v>1</v>
      </c>
      <c r="C1774" s="59">
        <v>1</v>
      </c>
      <c r="D1774" s="59">
        <v>1</v>
      </c>
      <c r="E1774" s="59" t="s">
        <v>78</v>
      </c>
      <c r="F1774" s="59">
        <v>1</v>
      </c>
      <c r="G1774" s="59">
        <v>8</v>
      </c>
      <c r="H1774" s="59">
        <v>3</v>
      </c>
      <c r="I1774" s="59">
        <v>14</v>
      </c>
      <c r="J1774" s="59">
        <v>88545</v>
      </c>
      <c r="K1774" s="78">
        <f>VLOOKUP(jur[[#This Row],[hwycov_id]],cnf[],10,FALSE)</f>
        <v>88545</v>
      </c>
      <c r="L1774" s="229">
        <f t="shared" si="81"/>
        <v>0</v>
      </c>
      <c r="M1774" s="228">
        <f t="shared" si="82"/>
        <v>0</v>
      </c>
      <c r="N1774" s="228">
        <f t="shared" si="83"/>
        <v>0</v>
      </c>
      <c r="O1774" s="59" t="e">
        <f>VLOOKUP(jur[[#This Row],[hwycov_id]],check!$A$2:$P$26,16,FALSE)</f>
        <v>#N/A</v>
      </c>
      <c r="P1774" s="59">
        <v>1793</v>
      </c>
    </row>
    <row r="1775" spans="1:16">
      <c r="A1775" s="59">
        <v>29028</v>
      </c>
      <c r="B1775" s="59">
        <v>1</v>
      </c>
      <c r="C1775" s="59">
        <v>1</v>
      </c>
      <c r="D1775" s="59">
        <v>1</v>
      </c>
      <c r="E1775" s="59" t="s">
        <v>82</v>
      </c>
      <c r="F1775" s="59">
        <v>1</v>
      </c>
      <c r="G1775" s="59">
        <v>8</v>
      </c>
      <c r="H1775" s="59">
        <v>2</v>
      </c>
      <c r="I1775" s="59">
        <v>14</v>
      </c>
      <c r="J1775" s="59">
        <v>88676</v>
      </c>
      <c r="K1775" s="78">
        <f>VLOOKUP(jur[[#This Row],[hwycov_id]],cnf[],10,FALSE)</f>
        <v>88676</v>
      </c>
      <c r="L1775" s="229">
        <f t="shared" si="81"/>
        <v>0</v>
      </c>
      <c r="M1775" s="228">
        <f t="shared" si="82"/>
        <v>0</v>
      </c>
      <c r="N1775" s="228">
        <f t="shared" si="83"/>
        <v>0</v>
      </c>
      <c r="O1775" s="59" t="e">
        <f>VLOOKUP(jur[[#This Row],[hwycov_id]],check!$A$2:$P$26,16,FALSE)</f>
        <v>#N/A</v>
      </c>
      <c r="P1775" s="59">
        <v>1794</v>
      </c>
    </row>
    <row r="1776" spans="1:16">
      <c r="A1776" s="59">
        <v>20472</v>
      </c>
      <c r="B1776" s="59">
        <v>1</v>
      </c>
      <c r="C1776" s="59">
        <v>1</v>
      </c>
      <c r="D1776" s="59">
        <v>1</v>
      </c>
      <c r="E1776" s="59" t="s">
        <v>78</v>
      </c>
      <c r="F1776" s="59">
        <v>1</v>
      </c>
      <c r="G1776" s="59">
        <v>8</v>
      </c>
      <c r="H1776" s="59">
        <v>2</v>
      </c>
      <c r="I1776" s="59">
        <v>14</v>
      </c>
      <c r="J1776" s="59">
        <v>88990</v>
      </c>
      <c r="K1776" s="78">
        <f>VLOOKUP(jur[[#This Row],[hwycov_id]],cnf[],10,FALSE)</f>
        <v>88990</v>
      </c>
      <c r="L1776" s="229">
        <f t="shared" si="81"/>
        <v>0</v>
      </c>
      <c r="M1776" s="228">
        <f t="shared" si="82"/>
        <v>0</v>
      </c>
      <c r="N1776" s="228">
        <f t="shared" si="83"/>
        <v>0</v>
      </c>
      <c r="O1776" s="59" t="e">
        <f>VLOOKUP(jur[[#This Row],[hwycov_id]],check!$A$2:$P$26,16,FALSE)</f>
        <v>#N/A</v>
      </c>
      <c r="P1776" s="59">
        <v>1795</v>
      </c>
    </row>
    <row r="1777" spans="1:16">
      <c r="A1777" s="59">
        <v>29023</v>
      </c>
      <c r="B1777" s="59">
        <v>1</v>
      </c>
      <c r="C1777" s="59">
        <v>1</v>
      </c>
      <c r="D1777" s="59">
        <v>1</v>
      </c>
      <c r="E1777" s="59" t="s">
        <v>78</v>
      </c>
      <c r="F1777" s="59">
        <v>1</v>
      </c>
      <c r="G1777" s="59">
        <v>8</v>
      </c>
      <c r="H1777" s="59">
        <v>2</v>
      </c>
      <c r="I1777" s="59">
        <v>14</v>
      </c>
      <c r="J1777" s="59">
        <v>89203</v>
      </c>
      <c r="K1777" s="78">
        <f>VLOOKUP(jur[[#This Row],[hwycov_id]],cnf[],10,FALSE)</f>
        <v>89203</v>
      </c>
      <c r="L1777" s="229">
        <f t="shared" si="81"/>
        <v>0</v>
      </c>
      <c r="M1777" s="228">
        <f t="shared" si="82"/>
        <v>0</v>
      </c>
      <c r="N1777" s="228">
        <f t="shared" si="83"/>
        <v>0</v>
      </c>
      <c r="O1777" s="59" t="e">
        <f>VLOOKUP(jur[[#This Row],[hwycov_id]],check!$A$2:$P$26,16,FALSE)</f>
        <v>#N/A</v>
      </c>
      <c r="P1777" s="59">
        <v>1796</v>
      </c>
    </row>
    <row r="1778" spans="1:16">
      <c r="A1778" s="59">
        <v>10969</v>
      </c>
      <c r="B1778" s="59">
        <v>1</v>
      </c>
      <c r="C1778" s="59">
        <v>1</v>
      </c>
      <c r="D1778" s="59">
        <v>1</v>
      </c>
      <c r="E1778" s="59" t="s">
        <v>78</v>
      </c>
      <c r="F1778" s="59">
        <v>1</v>
      </c>
      <c r="G1778" s="59">
        <v>8</v>
      </c>
      <c r="H1778" s="59">
        <v>2</v>
      </c>
      <c r="I1778" s="59">
        <v>14</v>
      </c>
      <c r="J1778" s="59">
        <v>89276</v>
      </c>
      <c r="K1778" s="78">
        <f>VLOOKUP(jur[[#This Row],[hwycov_id]],cnf[],10,FALSE)</f>
        <v>89276</v>
      </c>
      <c r="L1778" s="229">
        <f t="shared" si="81"/>
        <v>0</v>
      </c>
      <c r="M1778" s="228">
        <f t="shared" si="82"/>
        <v>0</v>
      </c>
      <c r="N1778" s="228">
        <f t="shared" si="83"/>
        <v>0</v>
      </c>
      <c r="O1778" s="59" t="e">
        <f>VLOOKUP(jur[[#This Row],[hwycov_id]],check!$A$2:$P$26,16,FALSE)</f>
        <v>#N/A</v>
      </c>
      <c r="P1778" s="59">
        <v>1797</v>
      </c>
    </row>
    <row r="1779" spans="1:16">
      <c r="A1779" s="59">
        <v>8977</v>
      </c>
      <c r="B1779" s="59">
        <v>1</v>
      </c>
      <c r="C1779" s="59">
        <v>1</v>
      </c>
      <c r="D1779" s="59">
        <v>1</v>
      </c>
      <c r="E1779" s="59" t="s">
        <v>78</v>
      </c>
      <c r="F1779" s="59">
        <v>1</v>
      </c>
      <c r="G1779" s="59">
        <v>8</v>
      </c>
      <c r="H1779" s="59">
        <v>2</v>
      </c>
      <c r="I1779" s="59">
        <v>14</v>
      </c>
      <c r="J1779" s="59">
        <v>89981</v>
      </c>
      <c r="K1779" s="78">
        <f>VLOOKUP(jur[[#This Row],[hwycov_id]],cnf[],10,FALSE)</f>
        <v>89981</v>
      </c>
      <c r="L1779" s="229">
        <f t="shared" si="81"/>
        <v>0</v>
      </c>
      <c r="M1779" s="228">
        <f t="shared" si="82"/>
        <v>0</v>
      </c>
      <c r="N1779" s="228">
        <f t="shared" si="83"/>
        <v>0</v>
      </c>
      <c r="O1779" s="59" t="e">
        <f>VLOOKUP(jur[[#This Row],[hwycov_id]],check!$A$2:$P$26,16,FALSE)</f>
        <v>#N/A</v>
      </c>
      <c r="P1779" s="59">
        <v>1798</v>
      </c>
    </row>
    <row r="1780" spans="1:16">
      <c r="A1780" s="59">
        <v>20787</v>
      </c>
      <c r="B1780" s="59">
        <v>1</v>
      </c>
      <c r="C1780" s="59">
        <v>1</v>
      </c>
      <c r="D1780" s="59">
        <v>1</v>
      </c>
      <c r="E1780" s="59" t="s">
        <v>78</v>
      </c>
      <c r="F1780" s="59">
        <v>1</v>
      </c>
      <c r="G1780" s="59">
        <v>9</v>
      </c>
      <c r="H1780" s="59">
        <v>2</v>
      </c>
      <c r="I1780" s="59">
        <v>14</v>
      </c>
      <c r="J1780" s="59">
        <v>90022</v>
      </c>
      <c r="K1780" s="78">
        <f>VLOOKUP(jur[[#This Row],[hwycov_id]],cnf[],10,FALSE)</f>
        <v>90022</v>
      </c>
      <c r="L1780" s="229">
        <f t="shared" si="81"/>
        <v>0</v>
      </c>
      <c r="M1780" s="228">
        <f t="shared" si="82"/>
        <v>0</v>
      </c>
      <c r="N1780" s="228">
        <f t="shared" si="83"/>
        <v>0</v>
      </c>
      <c r="O1780" s="59" t="e">
        <f>VLOOKUP(jur[[#This Row],[hwycov_id]],check!$A$2:$P$26,16,FALSE)</f>
        <v>#N/A</v>
      </c>
      <c r="P1780" s="59">
        <v>1799</v>
      </c>
    </row>
    <row r="1781" spans="1:16">
      <c r="A1781" s="59">
        <v>799</v>
      </c>
      <c r="B1781" s="59">
        <v>1</v>
      </c>
      <c r="C1781" s="59">
        <v>1</v>
      </c>
      <c r="D1781" s="59">
        <v>1</v>
      </c>
      <c r="E1781" s="59" t="s">
        <v>78</v>
      </c>
      <c r="F1781" s="59">
        <v>1</v>
      </c>
      <c r="G1781" s="59">
        <v>9</v>
      </c>
      <c r="H1781" s="59">
        <v>2</v>
      </c>
      <c r="I1781" s="59">
        <v>14</v>
      </c>
      <c r="J1781" s="59">
        <v>90076</v>
      </c>
      <c r="K1781" s="78">
        <f>VLOOKUP(jur[[#This Row],[hwycov_id]],cnf[],10,FALSE)</f>
        <v>90076</v>
      </c>
      <c r="L1781" s="229">
        <f t="shared" si="81"/>
        <v>0</v>
      </c>
      <c r="M1781" s="228">
        <f t="shared" si="82"/>
        <v>0</v>
      </c>
      <c r="N1781" s="228">
        <f t="shared" si="83"/>
        <v>0</v>
      </c>
      <c r="O1781" s="59" t="e">
        <f>VLOOKUP(jur[[#This Row],[hwycov_id]],check!$A$2:$P$26,16,FALSE)</f>
        <v>#N/A</v>
      </c>
      <c r="P1781" s="59">
        <v>1800</v>
      </c>
    </row>
    <row r="1782" spans="1:16">
      <c r="A1782" s="59">
        <v>27792</v>
      </c>
      <c r="B1782" s="59">
        <v>1</v>
      </c>
      <c r="C1782" s="59">
        <v>1</v>
      </c>
      <c r="D1782" s="59">
        <v>1</v>
      </c>
      <c r="E1782" s="59" t="s">
        <v>78</v>
      </c>
      <c r="F1782" s="59">
        <v>1</v>
      </c>
      <c r="G1782" s="59">
        <v>9</v>
      </c>
      <c r="H1782" s="59">
        <v>2</v>
      </c>
      <c r="I1782" s="59">
        <v>14</v>
      </c>
      <c r="J1782" s="59">
        <v>90378</v>
      </c>
      <c r="K1782" s="78">
        <f>VLOOKUP(jur[[#This Row],[hwycov_id]],cnf[],10,FALSE)</f>
        <v>90378</v>
      </c>
      <c r="L1782" s="229">
        <f t="shared" si="81"/>
        <v>0</v>
      </c>
      <c r="M1782" s="228">
        <f t="shared" si="82"/>
        <v>0</v>
      </c>
      <c r="N1782" s="228">
        <f t="shared" si="83"/>
        <v>0</v>
      </c>
      <c r="O1782" s="59" t="e">
        <f>VLOOKUP(jur[[#This Row],[hwycov_id]],check!$A$2:$P$26,16,FALSE)</f>
        <v>#N/A</v>
      </c>
      <c r="P1782" s="59">
        <v>1801</v>
      </c>
    </row>
    <row r="1783" spans="1:16">
      <c r="A1783" s="59">
        <v>29232</v>
      </c>
      <c r="B1783" s="59">
        <v>1</v>
      </c>
      <c r="C1783" s="59">
        <v>1</v>
      </c>
      <c r="D1783" s="59">
        <v>1</v>
      </c>
      <c r="E1783" s="59" t="s">
        <v>78</v>
      </c>
      <c r="F1783" s="59">
        <v>1</v>
      </c>
      <c r="G1783" s="59">
        <v>9</v>
      </c>
      <c r="H1783" s="59">
        <v>2</v>
      </c>
      <c r="I1783" s="59">
        <v>14</v>
      </c>
      <c r="J1783" s="59">
        <v>90476</v>
      </c>
      <c r="K1783" s="78">
        <f>VLOOKUP(jur[[#This Row],[hwycov_id]],cnf[],10,FALSE)</f>
        <v>90476</v>
      </c>
      <c r="L1783" s="229">
        <f t="shared" si="81"/>
        <v>0</v>
      </c>
      <c r="M1783" s="228">
        <f t="shared" si="82"/>
        <v>0</v>
      </c>
      <c r="N1783" s="228">
        <f t="shared" si="83"/>
        <v>0</v>
      </c>
      <c r="O1783" s="59" t="e">
        <f>VLOOKUP(jur[[#This Row],[hwycov_id]],check!$A$2:$P$26,16,FALSE)</f>
        <v>#N/A</v>
      </c>
      <c r="P1783" s="59">
        <v>1802</v>
      </c>
    </row>
    <row r="1784" spans="1:16">
      <c r="A1784" s="59">
        <v>15083</v>
      </c>
      <c r="B1784" s="59">
        <v>1</v>
      </c>
      <c r="C1784" s="59">
        <v>1</v>
      </c>
      <c r="D1784" s="59">
        <v>1</v>
      </c>
      <c r="E1784" s="59" t="s">
        <v>78</v>
      </c>
      <c r="F1784" s="59">
        <v>1</v>
      </c>
      <c r="G1784" s="59">
        <v>9</v>
      </c>
      <c r="H1784" s="59">
        <v>3</v>
      </c>
      <c r="I1784" s="59">
        <v>14</v>
      </c>
      <c r="J1784" s="59">
        <v>90795</v>
      </c>
      <c r="K1784" s="78">
        <f>VLOOKUP(jur[[#This Row],[hwycov_id]],cnf[],10,FALSE)</f>
        <v>90795</v>
      </c>
      <c r="L1784" s="229">
        <f t="shared" si="81"/>
        <v>0</v>
      </c>
      <c r="M1784" s="228">
        <f t="shared" si="82"/>
        <v>0</v>
      </c>
      <c r="N1784" s="228">
        <f t="shared" si="83"/>
        <v>0</v>
      </c>
      <c r="O1784" s="59" t="e">
        <f>VLOOKUP(jur[[#This Row],[hwycov_id]],check!$A$2:$P$26,16,FALSE)</f>
        <v>#N/A</v>
      </c>
      <c r="P1784" s="59">
        <v>1803</v>
      </c>
    </row>
    <row r="1785" spans="1:16">
      <c r="A1785" s="59">
        <v>28735</v>
      </c>
      <c r="B1785" s="59">
        <v>1</v>
      </c>
      <c r="C1785" s="59">
        <v>1</v>
      </c>
      <c r="D1785" s="59">
        <v>1</v>
      </c>
      <c r="E1785" s="59" t="s">
        <v>82</v>
      </c>
      <c r="F1785" s="59">
        <v>1</v>
      </c>
      <c r="G1785" s="59">
        <v>9</v>
      </c>
      <c r="H1785" s="59">
        <v>2</v>
      </c>
      <c r="I1785" s="59">
        <v>14</v>
      </c>
      <c r="J1785" s="59">
        <v>90923</v>
      </c>
      <c r="K1785" s="78">
        <f>VLOOKUP(jur[[#This Row],[hwycov_id]],cnf[],10,FALSE)</f>
        <v>90923</v>
      </c>
      <c r="L1785" s="229">
        <f t="shared" si="81"/>
        <v>0</v>
      </c>
      <c r="M1785" s="228">
        <f t="shared" si="82"/>
        <v>0</v>
      </c>
      <c r="N1785" s="228">
        <f t="shared" si="83"/>
        <v>0</v>
      </c>
      <c r="O1785" s="59" t="e">
        <f>VLOOKUP(jur[[#This Row],[hwycov_id]],check!$A$2:$P$26,16,FALSE)</f>
        <v>#N/A</v>
      </c>
      <c r="P1785" s="59">
        <v>1804</v>
      </c>
    </row>
    <row r="1786" spans="1:16">
      <c r="A1786" s="59">
        <v>20709</v>
      </c>
      <c r="B1786" s="59">
        <v>1</v>
      </c>
      <c r="C1786" s="59">
        <v>1</v>
      </c>
      <c r="D1786" s="59">
        <v>1</v>
      </c>
      <c r="E1786" s="59" t="s">
        <v>78</v>
      </c>
      <c r="F1786" s="59">
        <v>1</v>
      </c>
      <c r="G1786" s="59">
        <v>9</v>
      </c>
      <c r="H1786" s="59">
        <v>1</v>
      </c>
      <c r="I1786" s="59">
        <v>14</v>
      </c>
      <c r="J1786" s="59">
        <v>91229</v>
      </c>
      <c r="K1786" s="78">
        <f>VLOOKUP(jur[[#This Row],[hwycov_id]],cnf[],10,FALSE)</f>
        <v>91229</v>
      </c>
      <c r="L1786" s="229">
        <f t="shared" si="81"/>
        <v>0</v>
      </c>
      <c r="M1786" s="228">
        <f t="shared" si="82"/>
        <v>0</v>
      </c>
      <c r="N1786" s="228">
        <f t="shared" si="83"/>
        <v>0</v>
      </c>
      <c r="O1786" s="59" t="e">
        <f>VLOOKUP(jur[[#This Row],[hwycov_id]],check!$A$2:$P$26,16,FALSE)</f>
        <v>#N/A</v>
      </c>
      <c r="P1786" s="59">
        <v>1805</v>
      </c>
    </row>
    <row r="1787" spans="1:16">
      <c r="A1787" s="59">
        <v>8820</v>
      </c>
      <c r="B1787" s="59">
        <v>1</v>
      </c>
      <c r="C1787" s="59">
        <v>1</v>
      </c>
      <c r="D1787" s="59">
        <v>1</v>
      </c>
      <c r="E1787" s="59" t="s">
        <v>78</v>
      </c>
      <c r="F1787" s="59">
        <v>1</v>
      </c>
      <c r="G1787" s="59">
        <v>9</v>
      </c>
      <c r="H1787" s="59">
        <v>3</v>
      </c>
      <c r="I1787" s="59">
        <v>14</v>
      </c>
      <c r="J1787" s="59">
        <v>91365</v>
      </c>
      <c r="K1787" s="78">
        <f>VLOOKUP(jur[[#This Row],[hwycov_id]],cnf[],10,FALSE)</f>
        <v>91365</v>
      </c>
      <c r="L1787" s="229">
        <f t="shared" si="81"/>
        <v>0</v>
      </c>
      <c r="M1787" s="228">
        <f t="shared" si="82"/>
        <v>0</v>
      </c>
      <c r="N1787" s="228">
        <f t="shared" si="83"/>
        <v>0</v>
      </c>
      <c r="O1787" s="59" t="e">
        <f>VLOOKUP(jur[[#This Row],[hwycov_id]],check!$A$2:$P$26,16,FALSE)</f>
        <v>#N/A</v>
      </c>
      <c r="P1787" s="59">
        <v>1806</v>
      </c>
    </row>
    <row r="1788" spans="1:16">
      <c r="A1788" s="59">
        <v>29027</v>
      </c>
      <c r="B1788" s="59">
        <v>1</v>
      </c>
      <c r="C1788" s="59">
        <v>1</v>
      </c>
      <c r="D1788" s="59">
        <v>1</v>
      </c>
      <c r="E1788" s="59" t="s">
        <v>82</v>
      </c>
      <c r="F1788" s="59">
        <v>1</v>
      </c>
      <c r="G1788" s="59">
        <v>9</v>
      </c>
      <c r="H1788" s="59">
        <v>2</v>
      </c>
      <c r="I1788" s="59">
        <v>14</v>
      </c>
      <c r="J1788" s="59">
        <v>92082</v>
      </c>
      <c r="K1788" s="78">
        <f>VLOOKUP(jur[[#This Row],[hwycov_id]],cnf[],10,FALSE)</f>
        <v>92082</v>
      </c>
      <c r="L1788" s="229">
        <f t="shared" si="81"/>
        <v>0</v>
      </c>
      <c r="M1788" s="228">
        <f t="shared" si="82"/>
        <v>0</v>
      </c>
      <c r="N1788" s="228">
        <f t="shared" si="83"/>
        <v>0</v>
      </c>
      <c r="O1788" s="59" t="e">
        <f>VLOOKUP(jur[[#This Row],[hwycov_id]],check!$A$2:$P$26,16,FALSE)</f>
        <v>#N/A</v>
      </c>
      <c r="P1788" s="59">
        <v>1807</v>
      </c>
    </row>
    <row r="1789" spans="1:16">
      <c r="A1789" s="59">
        <v>773</v>
      </c>
      <c r="B1789" s="59">
        <v>1</v>
      </c>
      <c r="C1789" s="59">
        <v>1</v>
      </c>
      <c r="D1789" s="59">
        <v>1</v>
      </c>
      <c r="E1789" s="59" t="s">
        <v>78</v>
      </c>
      <c r="F1789" s="59">
        <v>1</v>
      </c>
      <c r="G1789" s="59">
        <v>9</v>
      </c>
      <c r="H1789" s="59">
        <v>3</v>
      </c>
      <c r="I1789" s="59">
        <v>14</v>
      </c>
      <c r="J1789" s="59">
        <v>92322</v>
      </c>
      <c r="K1789" s="78">
        <f>VLOOKUP(jur[[#This Row],[hwycov_id]],cnf[],10,FALSE)</f>
        <v>92322</v>
      </c>
      <c r="L1789" s="229">
        <f t="shared" si="81"/>
        <v>0</v>
      </c>
      <c r="M1789" s="228">
        <f t="shared" si="82"/>
        <v>0</v>
      </c>
      <c r="N1789" s="228">
        <f t="shared" si="83"/>
        <v>0</v>
      </c>
      <c r="O1789" s="59" t="e">
        <f>VLOOKUP(jur[[#This Row],[hwycov_id]],check!$A$2:$P$26,16,FALSE)</f>
        <v>#N/A</v>
      </c>
      <c r="P1789" s="59">
        <v>1808</v>
      </c>
    </row>
    <row r="1790" spans="1:16">
      <c r="A1790" s="59">
        <v>27600</v>
      </c>
      <c r="B1790" s="59">
        <v>1</v>
      </c>
      <c r="C1790" s="59">
        <v>1</v>
      </c>
      <c r="D1790" s="59">
        <v>1</v>
      </c>
      <c r="E1790" s="59" t="s">
        <v>78</v>
      </c>
      <c r="F1790" s="59">
        <v>1</v>
      </c>
      <c r="G1790" s="59">
        <v>9</v>
      </c>
      <c r="H1790" s="59">
        <v>3</v>
      </c>
      <c r="I1790" s="59">
        <v>14</v>
      </c>
      <c r="J1790" s="59">
        <v>92477</v>
      </c>
      <c r="K1790" s="78">
        <f>VLOOKUP(jur[[#This Row],[hwycov_id]],cnf[],10,FALSE)</f>
        <v>92477</v>
      </c>
      <c r="L1790" s="229">
        <f t="shared" si="81"/>
        <v>0</v>
      </c>
      <c r="M1790" s="228">
        <f t="shared" si="82"/>
        <v>0</v>
      </c>
      <c r="N1790" s="228">
        <f t="shared" si="83"/>
        <v>0</v>
      </c>
      <c r="O1790" s="59" t="e">
        <f>VLOOKUP(jur[[#This Row],[hwycov_id]],check!$A$2:$P$26,16,FALSE)</f>
        <v>#N/A</v>
      </c>
      <c r="P1790" s="59">
        <v>1809</v>
      </c>
    </row>
    <row r="1791" spans="1:16">
      <c r="A1791" s="59">
        <v>31184</v>
      </c>
      <c r="B1791" s="59">
        <v>1</v>
      </c>
      <c r="C1791" s="59">
        <v>1</v>
      </c>
      <c r="D1791" s="59">
        <v>1</v>
      </c>
      <c r="E1791" s="59" t="s">
        <v>78</v>
      </c>
      <c r="F1791" s="59">
        <v>1</v>
      </c>
      <c r="G1791" s="59">
        <v>9</v>
      </c>
      <c r="H1791" s="59">
        <v>3</v>
      </c>
      <c r="I1791" s="59">
        <v>14</v>
      </c>
      <c r="J1791" s="59">
        <v>92507</v>
      </c>
      <c r="K1791" s="78">
        <f>VLOOKUP(jur[[#This Row],[hwycov_id]],cnf[],10,FALSE)</f>
        <v>92507</v>
      </c>
      <c r="L1791" s="229">
        <f t="shared" si="81"/>
        <v>0</v>
      </c>
      <c r="M1791" s="228">
        <f t="shared" si="82"/>
        <v>0</v>
      </c>
      <c r="N1791" s="228">
        <f t="shared" si="83"/>
        <v>0</v>
      </c>
      <c r="O1791" s="59" t="e">
        <f>VLOOKUP(jur[[#This Row],[hwycov_id]],check!$A$2:$P$26,16,FALSE)</f>
        <v>#N/A</v>
      </c>
      <c r="P1791" s="59">
        <v>1810</v>
      </c>
    </row>
    <row r="1792" spans="1:16">
      <c r="A1792" s="59">
        <v>16038</v>
      </c>
      <c r="B1792" s="59">
        <v>1</v>
      </c>
      <c r="C1792" s="59">
        <v>1</v>
      </c>
      <c r="D1792" s="59">
        <v>1</v>
      </c>
      <c r="E1792" s="59" t="s">
        <v>78</v>
      </c>
      <c r="F1792" s="59">
        <v>1</v>
      </c>
      <c r="G1792" s="59">
        <v>9</v>
      </c>
      <c r="H1792" s="59">
        <v>2</v>
      </c>
      <c r="I1792" s="59">
        <v>14</v>
      </c>
      <c r="J1792" s="59">
        <v>92712</v>
      </c>
      <c r="K1792" s="78">
        <f>VLOOKUP(jur[[#This Row],[hwycov_id]],cnf[],10,FALSE)</f>
        <v>92712</v>
      </c>
      <c r="L1792" s="229">
        <f t="shared" si="81"/>
        <v>0</v>
      </c>
      <c r="M1792" s="228">
        <f t="shared" si="82"/>
        <v>0</v>
      </c>
      <c r="N1792" s="228">
        <f t="shared" si="83"/>
        <v>0</v>
      </c>
      <c r="O1792" s="59" t="e">
        <f>VLOOKUP(jur[[#This Row],[hwycov_id]],check!$A$2:$P$26,16,FALSE)</f>
        <v>#N/A</v>
      </c>
      <c r="P1792" s="59">
        <v>1811</v>
      </c>
    </row>
    <row r="1793" spans="1:16">
      <c r="A1793" s="59">
        <v>27806</v>
      </c>
      <c r="B1793" s="59">
        <v>1</v>
      </c>
      <c r="C1793" s="59">
        <v>1</v>
      </c>
      <c r="D1793" s="59">
        <v>1</v>
      </c>
      <c r="E1793" s="59" t="s">
        <v>82</v>
      </c>
      <c r="F1793" s="59">
        <v>1</v>
      </c>
      <c r="G1793" s="59">
        <v>9</v>
      </c>
      <c r="H1793" s="59">
        <v>1</v>
      </c>
      <c r="I1793" s="59">
        <v>14</v>
      </c>
      <c r="J1793" s="59">
        <v>93489</v>
      </c>
      <c r="K1793" s="78">
        <f>VLOOKUP(jur[[#This Row],[hwycov_id]],cnf[],10,FALSE)</f>
        <v>93489</v>
      </c>
      <c r="L1793" s="229">
        <f t="shared" si="81"/>
        <v>0</v>
      </c>
      <c r="M1793" s="228">
        <f t="shared" si="82"/>
        <v>0</v>
      </c>
      <c r="N1793" s="228">
        <f t="shared" si="83"/>
        <v>0</v>
      </c>
      <c r="O1793" s="59" t="e">
        <f>VLOOKUP(jur[[#This Row],[hwycov_id]],check!$A$2:$P$26,16,FALSE)</f>
        <v>#N/A</v>
      </c>
      <c r="P1793" s="59">
        <v>1812</v>
      </c>
    </row>
    <row r="1794" spans="1:16">
      <c r="A1794" s="59">
        <v>16163</v>
      </c>
      <c r="B1794" s="59">
        <v>1</v>
      </c>
      <c r="C1794" s="59">
        <v>1</v>
      </c>
      <c r="D1794" s="59">
        <v>1</v>
      </c>
      <c r="E1794" s="59" t="s">
        <v>82</v>
      </c>
      <c r="F1794" s="59">
        <v>1</v>
      </c>
      <c r="G1794" s="59">
        <v>9</v>
      </c>
      <c r="H1794" s="59">
        <v>3</v>
      </c>
      <c r="I1794" s="59">
        <v>14</v>
      </c>
      <c r="J1794" s="59">
        <v>93567</v>
      </c>
      <c r="K1794" s="78">
        <f>VLOOKUP(jur[[#This Row],[hwycov_id]],cnf[],10,FALSE)</f>
        <v>93567</v>
      </c>
      <c r="L1794" s="229">
        <f t="shared" ref="L1794:L1857" si="84">K1794/J1794-1</f>
        <v>0</v>
      </c>
      <c r="M1794" s="228">
        <f t="shared" ref="M1794:M1857" si="85">K1794-J1794</f>
        <v>0</v>
      </c>
      <c r="N1794" s="228">
        <f t="shared" ref="N1794:N1857" si="86">POWER(M1794,2)</f>
        <v>0</v>
      </c>
      <c r="O1794" s="59" t="e">
        <f>VLOOKUP(jur[[#This Row],[hwycov_id]],check!$A$2:$P$26,16,FALSE)</f>
        <v>#N/A</v>
      </c>
      <c r="P1794" s="59">
        <v>1813</v>
      </c>
    </row>
    <row r="1795" spans="1:16">
      <c r="A1795" s="59">
        <v>9333</v>
      </c>
      <c r="B1795" s="59">
        <v>1</v>
      </c>
      <c r="C1795" s="59">
        <v>1</v>
      </c>
      <c r="D1795" s="59">
        <v>1</v>
      </c>
      <c r="E1795" s="59" t="s">
        <v>78</v>
      </c>
      <c r="F1795" s="59">
        <v>1</v>
      </c>
      <c r="G1795" s="59">
        <v>9</v>
      </c>
      <c r="H1795" s="59">
        <v>3</v>
      </c>
      <c r="I1795" s="59">
        <v>14</v>
      </c>
      <c r="J1795" s="59">
        <v>93785</v>
      </c>
      <c r="K1795" s="78">
        <f>VLOOKUP(jur[[#This Row],[hwycov_id]],cnf[],10,FALSE)</f>
        <v>93785</v>
      </c>
      <c r="L1795" s="229">
        <f t="shared" si="84"/>
        <v>0</v>
      </c>
      <c r="M1795" s="228">
        <f t="shared" si="85"/>
        <v>0</v>
      </c>
      <c r="N1795" s="228">
        <f t="shared" si="86"/>
        <v>0</v>
      </c>
      <c r="O1795" s="59" t="e">
        <f>VLOOKUP(jur[[#This Row],[hwycov_id]],check!$A$2:$P$26,16,FALSE)</f>
        <v>#N/A</v>
      </c>
      <c r="P1795" s="59">
        <v>1814</v>
      </c>
    </row>
    <row r="1796" spans="1:16">
      <c r="A1796" s="59">
        <v>27807</v>
      </c>
      <c r="B1796" s="59">
        <v>1</v>
      </c>
      <c r="C1796" s="59">
        <v>1</v>
      </c>
      <c r="D1796" s="59">
        <v>1</v>
      </c>
      <c r="E1796" s="59" t="s">
        <v>82</v>
      </c>
      <c r="F1796" s="59">
        <v>1</v>
      </c>
      <c r="G1796" s="59">
        <v>9</v>
      </c>
      <c r="H1796" s="59">
        <v>2</v>
      </c>
      <c r="I1796" s="59">
        <v>14</v>
      </c>
      <c r="J1796" s="59">
        <v>93934</v>
      </c>
      <c r="K1796" s="78">
        <f>VLOOKUP(jur[[#This Row],[hwycov_id]],cnf[],10,FALSE)</f>
        <v>93934</v>
      </c>
      <c r="L1796" s="229">
        <f t="shared" si="84"/>
        <v>0</v>
      </c>
      <c r="M1796" s="228">
        <f t="shared" si="85"/>
        <v>0</v>
      </c>
      <c r="N1796" s="228">
        <f t="shared" si="86"/>
        <v>0</v>
      </c>
      <c r="O1796" s="59" t="e">
        <f>VLOOKUP(jur[[#This Row],[hwycov_id]],check!$A$2:$P$26,16,FALSE)</f>
        <v>#N/A</v>
      </c>
      <c r="P1796" s="59">
        <v>1815</v>
      </c>
    </row>
    <row r="1797" spans="1:16">
      <c r="A1797" s="59">
        <v>760</v>
      </c>
      <c r="B1797" s="59">
        <v>1</v>
      </c>
      <c r="C1797" s="59">
        <v>1</v>
      </c>
      <c r="D1797" s="59">
        <v>1</v>
      </c>
      <c r="E1797" s="59" t="s">
        <v>82</v>
      </c>
      <c r="F1797" s="59">
        <v>1</v>
      </c>
      <c r="G1797" s="59">
        <v>9</v>
      </c>
      <c r="H1797" s="59">
        <v>3</v>
      </c>
      <c r="I1797" s="59">
        <v>14</v>
      </c>
      <c r="J1797" s="59">
        <v>94619</v>
      </c>
      <c r="K1797" s="78">
        <f>VLOOKUP(jur[[#This Row],[hwycov_id]],cnf[],10,FALSE)</f>
        <v>94619</v>
      </c>
      <c r="L1797" s="229">
        <f t="shared" si="84"/>
        <v>0</v>
      </c>
      <c r="M1797" s="228">
        <f t="shared" si="85"/>
        <v>0</v>
      </c>
      <c r="N1797" s="228">
        <f t="shared" si="86"/>
        <v>0</v>
      </c>
      <c r="O1797" s="59" t="e">
        <f>VLOOKUP(jur[[#This Row],[hwycov_id]],check!$A$2:$P$26,16,FALSE)</f>
        <v>#N/A</v>
      </c>
      <c r="P1797" s="59">
        <v>1816</v>
      </c>
    </row>
    <row r="1798" spans="1:16">
      <c r="A1798" s="59">
        <v>8939</v>
      </c>
      <c r="B1798" s="59">
        <v>1</v>
      </c>
      <c r="C1798" s="59">
        <v>1</v>
      </c>
      <c r="D1798" s="59">
        <v>1</v>
      </c>
      <c r="E1798" s="59" t="s">
        <v>82</v>
      </c>
      <c r="F1798" s="59">
        <v>1</v>
      </c>
      <c r="G1798" s="59">
        <v>9</v>
      </c>
      <c r="H1798" s="59">
        <v>2</v>
      </c>
      <c r="I1798" s="59">
        <v>14</v>
      </c>
      <c r="J1798" s="59">
        <v>94850</v>
      </c>
      <c r="K1798" s="78">
        <f>VLOOKUP(jur[[#This Row],[hwycov_id]],cnf[],10,FALSE)</f>
        <v>94850</v>
      </c>
      <c r="L1798" s="229">
        <f t="shared" si="84"/>
        <v>0</v>
      </c>
      <c r="M1798" s="228">
        <f t="shared" si="85"/>
        <v>0</v>
      </c>
      <c r="N1798" s="228">
        <f t="shared" si="86"/>
        <v>0</v>
      </c>
      <c r="O1798" s="59" t="e">
        <f>VLOOKUP(jur[[#This Row],[hwycov_id]],check!$A$2:$P$26,16,FALSE)</f>
        <v>#N/A</v>
      </c>
      <c r="P1798" s="59">
        <v>1817</v>
      </c>
    </row>
    <row r="1799" spans="1:16">
      <c r="A1799" s="59">
        <v>8933</v>
      </c>
      <c r="B1799" s="59">
        <v>1</v>
      </c>
      <c r="C1799" s="59">
        <v>1</v>
      </c>
      <c r="D1799" s="59">
        <v>1</v>
      </c>
      <c r="E1799" s="59" t="s">
        <v>82</v>
      </c>
      <c r="F1799" s="59">
        <v>1</v>
      </c>
      <c r="G1799" s="59">
        <v>9</v>
      </c>
      <c r="H1799" s="59">
        <v>2</v>
      </c>
      <c r="I1799" s="59">
        <v>14</v>
      </c>
      <c r="J1799" s="59">
        <v>94969</v>
      </c>
      <c r="K1799" s="78">
        <f>VLOOKUP(jur[[#This Row],[hwycov_id]],cnf[],10,FALSE)</f>
        <v>94969</v>
      </c>
      <c r="L1799" s="229">
        <f t="shared" si="84"/>
        <v>0</v>
      </c>
      <c r="M1799" s="228">
        <f t="shared" si="85"/>
        <v>0</v>
      </c>
      <c r="N1799" s="228">
        <f t="shared" si="86"/>
        <v>0</v>
      </c>
      <c r="O1799" s="59" t="e">
        <f>VLOOKUP(jur[[#This Row],[hwycov_id]],check!$A$2:$P$26,16,FALSE)</f>
        <v>#N/A</v>
      </c>
      <c r="P1799" s="59">
        <v>1818</v>
      </c>
    </row>
    <row r="1800" spans="1:16">
      <c r="A1800" s="59">
        <v>9342</v>
      </c>
      <c r="B1800" s="59">
        <v>1</v>
      </c>
      <c r="C1800" s="59">
        <v>1</v>
      </c>
      <c r="D1800" s="59">
        <v>1</v>
      </c>
      <c r="E1800" s="59" t="s">
        <v>78</v>
      </c>
      <c r="F1800" s="59">
        <v>1</v>
      </c>
      <c r="G1800" s="59">
        <v>9</v>
      </c>
      <c r="H1800" s="59">
        <v>3</v>
      </c>
      <c r="I1800" s="59">
        <v>14</v>
      </c>
      <c r="J1800" s="59">
        <v>95277</v>
      </c>
      <c r="K1800" s="78">
        <f>VLOOKUP(jur[[#This Row],[hwycov_id]],cnf[],10,FALSE)</f>
        <v>95277</v>
      </c>
      <c r="L1800" s="229">
        <f t="shared" si="84"/>
        <v>0</v>
      </c>
      <c r="M1800" s="228">
        <f t="shared" si="85"/>
        <v>0</v>
      </c>
      <c r="N1800" s="228">
        <f t="shared" si="86"/>
        <v>0</v>
      </c>
      <c r="O1800" s="59" t="e">
        <f>VLOOKUP(jur[[#This Row],[hwycov_id]],check!$A$2:$P$26,16,FALSE)</f>
        <v>#N/A</v>
      </c>
      <c r="P1800" s="59">
        <v>1820</v>
      </c>
    </row>
    <row r="1801" spans="1:16">
      <c r="A1801" s="59">
        <v>28747</v>
      </c>
      <c r="B1801" s="59">
        <v>1</v>
      </c>
      <c r="C1801" s="59">
        <v>1</v>
      </c>
      <c r="D1801" s="59">
        <v>1</v>
      </c>
      <c r="E1801" s="59" t="s">
        <v>78</v>
      </c>
      <c r="F1801" s="59">
        <v>1</v>
      </c>
      <c r="G1801" s="59">
        <v>9</v>
      </c>
      <c r="H1801" s="59">
        <v>2</v>
      </c>
      <c r="I1801" s="59">
        <v>14</v>
      </c>
      <c r="J1801" s="59">
        <v>96012</v>
      </c>
      <c r="K1801" s="78">
        <f>VLOOKUP(jur[[#This Row],[hwycov_id]],cnf[],10,FALSE)</f>
        <v>96012</v>
      </c>
      <c r="L1801" s="229">
        <f t="shared" si="84"/>
        <v>0</v>
      </c>
      <c r="M1801" s="228">
        <f t="shared" si="85"/>
        <v>0</v>
      </c>
      <c r="N1801" s="228">
        <f t="shared" si="86"/>
        <v>0</v>
      </c>
      <c r="O1801" s="59" t="e">
        <f>VLOOKUP(jur[[#This Row],[hwycov_id]],check!$A$2:$P$26,16,FALSE)</f>
        <v>#N/A</v>
      </c>
      <c r="P1801" s="59">
        <v>1821</v>
      </c>
    </row>
    <row r="1802" spans="1:16">
      <c r="A1802" s="59">
        <v>15191</v>
      </c>
      <c r="B1802" s="59">
        <v>1</v>
      </c>
      <c r="C1802" s="59">
        <v>1</v>
      </c>
      <c r="D1802" s="59">
        <v>1</v>
      </c>
      <c r="E1802" s="59" t="s">
        <v>78</v>
      </c>
      <c r="F1802" s="59">
        <v>1</v>
      </c>
      <c r="G1802" s="59">
        <v>9</v>
      </c>
      <c r="H1802" s="59">
        <v>3</v>
      </c>
      <c r="I1802" s="59">
        <v>14</v>
      </c>
      <c r="J1802" s="59">
        <v>96078</v>
      </c>
      <c r="K1802" s="78">
        <f>VLOOKUP(jur[[#This Row],[hwycov_id]],cnf[],10,FALSE)</f>
        <v>96078</v>
      </c>
      <c r="L1802" s="229">
        <f t="shared" si="84"/>
        <v>0</v>
      </c>
      <c r="M1802" s="228">
        <f t="shared" si="85"/>
        <v>0</v>
      </c>
      <c r="N1802" s="228">
        <f t="shared" si="86"/>
        <v>0</v>
      </c>
      <c r="O1802" s="59" t="e">
        <f>VLOOKUP(jur[[#This Row],[hwycov_id]],check!$A$2:$P$26,16,FALSE)</f>
        <v>#N/A</v>
      </c>
      <c r="P1802" s="59">
        <v>1822</v>
      </c>
    </row>
    <row r="1803" spans="1:16">
      <c r="A1803" s="59">
        <v>20717</v>
      </c>
      <c r="B1803" s="59">
        <v>1</v>
      </c>
      <c r="C1803" s="59">
        <v>1</v>
      </c>
      <c r="D1803" s="59">
        <v>1</v>
      </c>
      <c r="E1803" s="59" t="s">
        <v>78</v>
      </c>
      <c r="F1803" s="59">
        <v>1</v>
      </c>
      <c r="G1803" s="59">
        <v>9</v>
      </c>
      <c r="H1803" s="59">
        <v>2</v>
      </c>
      <c r="I1803" s="59">
        <v>14</v>
      </c>
      <c r="J1803" s="59">
        <v>96160</v>
      </c>
      <c r="K1803" s="78">
        <f>VLOOKUP(jur[[#This Row],[hwycov_id]],cnf[],10,FALSE)</f>
        <v>96160</v>
      </c>
      <c r="L1803" s="229">
        <f t="shared" si="84"/>
        <v>0</v>
      </c>
      <c r="M1803" s="228">
        <f t="shared" si="85"/>
        <v>0</v>
      </c>
      <c r="N1803" s="228">
        <f t="shared" si="86"/>
        <v>0</v>
      </c>
      <c r="O1803" s="59" t="e">
        <f>VLOOKUP(jur[[#This Row],[hwycov_id]],check!$A$2:$P$26,16,FALSE)</f>
        <v>#N/A</v>
      </c>
      <c r="P1803" s="59">
        <v>1823</v>
      </c>
    </row>
    <row r="1804" spans="1:16">
      <c r="A1804" s="59">
        <v>25142</v>
      </c>
      <c r="B1804" s="59">
        <v>1</v>
      </c>
      <c r="C1804" s="59">
        <v>1</v>
      </c>
      <c r="D1804" s="59">
        <v>1</v>
      </c>
      <c r="E1804" s="59" t="s">
        <v>82</v>
      </c>
      <c r="F1804" s="59">
        <v>1</v>
      </c>
      <c r="G1804" s="59">
        <v>9</v>
      </c>
      <c r="H1804" s="59">
        <v>3</v>
      </c>
      <c r="I1804" s="59">
        <v>14</v>
      </c>
      <c r="J1804" s="59">
        <v>96247</v>
      </c>
      <c r="K1804" s="78">
        <f>VLOOKUP(jur[[#This Row],[hwycov_id]],cnf[],10,FALSE)</f>
        <v>96247</v>
      </c>
      <c r="L1804" s="229">
        <f t="shared" si="84"/>
        <v>0</v>
      </c>
      <c r="M1804" s="228">
        <f t="shared" si="85"/>
        <v>0</v>
      </c>
      <c r="N1804" s="228">
        <f t="shared" si="86"/>
        <v>0</v>
      </c>
      <c r="O1804" s="59" t="e">
        <f>VLOOKUP(jur[[#This Row],[hwycov_id]],check!$A$2:$P$26,16,FALSE)</f>
        <v>#N/A</v>
      </c>
      <c r="P1804" s="59">
        <v>1824</v>
      </c>
    </row>
    <row r="1805" spans="1:16">
      <c r="A1805" s="59">
        <v>15699</v>
      </c>
      <c r="B1805" s="59">
        <v>1</v>
      </c>
      <c r="C1805" s="59">
        <v>1</v>
      </c>
      <c r="D1805" s="59">
        <v>1</v>
      </c>
      <c r="E1805" s="59" t="s">
        <v>78</v>
      </c>
      <c r="F1805" s="59">
        <v>1</v>
      </c>
      <c r="G1805" s="59">
        <v>9</v>
      </c>
      <c r="H1805" s="59">
        <v>3</v>
      </c>
      <c r="I1805" s="59">
        <v>14</v>
      </c>
      <c r="J1805" s="59">
        <v>96252</v>
      </c>
      <c r="K1805" s="78">
        <f>VLOOKUP(jur[[#This Row],[hwycov_id]],cnf[],10,FALSE)</f>
        <v>96252</v>
      </c>
      <c r="L1805" s="229">
        <f t="shared" si="84"/>
        <v>0</v>
      </c>
      <c r="M1805" s="228">
        <f t="shared" si="85"/>
        <v>0</v>
      </c>
      <c r="N1805" s="228">
        <f t="shared" si="86"/>
        <v>0</v>
      </c>
      <c r="O1805" s="59" t="e">
        <f>VLOOKUP(jur[[#This Row],[hwycov_id]],check!$A$2:$P$26,16,FALSE)</f>
        <v>#N/A</v>
      </c>
      <c r="P1805" s="59">
        <v>1825</v>
      </c>
    </row>
    <row r="1806" spans="1:16">
      <c r="A1806" s="59">
        <v>15456</v>
      </c>
      <c r="B1806" s="59">
        <v>1</v>
      </c>
      <c r="C1806" s="59">
        <v>1</v>
      </c>
      <c r="D1806" s="59">
        <v>1</v>
      </c>
      <c r="E1806" s="59" t="s">
        <v>78</v>
      </c>
      <c r="F1806" s="59">
        <v>1</v>
      </c>
      <c r="G1806" s="59">
        <v>9</v>
      </c>
      <c r="H1806" s="59">
        <v>3</v>
      </c>
      <c r="I1806" s="59">
        <v>14</v>
      </c>
      <c r="J1806" s="59">
        <v>96878</v>
      </c>
      <c r="K1806" s="78">
        <f>VLOOKUP(jur[[#This Row],[hwycov_id]],cnf[],10,FALSE)</f>
        <v>96878</v>
      </c>
      <c r="L1806" s="229">
        <f t="shared" si="84"/>
        <v>0</v>
      </c>
      <c r="M1806" s="228">
        <f t="shared" si="85"/>
        <v>0</v>
      </c>
      <c r="N1806" s="228">
        <f t="shared" si="86"/>
        <v>0</v>
      </c>
      <c r="O1806" s="59" t="e">
        <f>VLOOKUP(jur[[#This Row],[hwycov_id]],check!$A$2:$P$26,16,FALSE)</f>
        <v>#N/A</v>
      </c>
      <c r="P1806" s="59">
        <v>1826</v>
      </c>
    </row>
    <row r="1807" spans="1:16">
      <c r="A1807" s="59">
        <v>10965</v>
      </c>
      <c r="B1807" s="59">
        <v>1</v>
      </c>
      <c r="C1807" s="59">
        <v>1</v>
      </c>
      <c r="D1807" s="59">
        <v>1</v>
      </c>
      <c r="E1807" s="59" t="s">
        <v>78</v>
      </c>
      <c r="F1807" s="59">
        <v>1</v>
      </c>
      <c r="G1807" s="59">
        <v>9</v>
      </c>
      <c r="H1807" s="59">
        <v>2</v>
      </c>
      <c r="I1807" s="59">
        <v>14</v>
      </c>
      <c r="J1807" s="59">
        <v>96915</v>
      </c>
      <c r="K1807" s="78">
        <f>VLOOKUP(jur[[#This Row],[hwycov_id]],cnf[],10,FALSE)</f>
        <v>96915</v>
      </c>
      <c r="L1807" s="229">
        <f t="shared" si="84"/>
        <v>0</v>
      </c>
      <c r="M1807" s="228">
        <f t="shared" si="85"/>
        <v>0</v>
      </c>
      <c r="N1807" s="228">
        <f t="shared" si="86"/>
        <v>0</v>
      </c>
      <c r="O1807" s="59" t="e">
        <f>VLOOKUP(jur[[#This Row],[hwycov_id]],check!$A$2:$P$26,16,FALSE)</f>
        <v>#N/A</v>
      </c>
      <c r="P1807" s="59">
        <v>1827</v>
      </c>
    </row>
    <row r="1808" spans="1:16">
      <c r="A1808" s="59">
        <v>9335</v>
      </c>
      <c r="B1808" s="59">
        <v>1</v>
      </c>
      <c r="C1808" s="59">
        <v>1</v>
      </c>
      <c r="D1808" s="59">
        <v>1</v>
      </c>
      <c r="E1808" s="59" t="s">
        <v>78</v>
      </c>
      <c r="F1808" s="59">
        <v>1</v>
      </c>
      <c r="G1808" s="59">
        <v>9</v>
      </c>
      <c r="H1808" s="59">
        <v>3</v>
      </c>
      <c r="I1808" s="59">
        <v>14</v>
      </c>
      <c r="J1808" s="59">
        <v>97308</v>
      </c>
      <c r="K1808" s="78">
        <f>VLOOKUP(jur[[#This Row],[hwycov_id]],cnf[],10,FALSE)</f>
        <v>97308</v>
      </c>
      <c r="L1808" s="229">
        <f t="shared" si="84"/>
        <v>0</v>
      </c>
      <c r="M1808" s="228">
        <f t="shared" si="85"/>
        <v>0</v>
      </c>
      <c r="N1808" s="228">
        <f t="shared" si="86"/>
        <v>0</v>
      </c>
      <c r="O1808" s="59" t="e">
        <f>VLOOKUP(jur[[#This Row],[hwycov_id]],check!$A$2:$P$26,16,FALSE)</f>
        <v>#N/A</v>
      </c>
      <c r="P1808" s="59">
        <v>1828</v>
      </c>
    </row>
    <row r="1809" spans="1:16">
      <c r="A1809" s="59">
        <v>726</v>
      </c>
      <c r="B1809" s="59">
        <v>1</v>
      </c>
      <c r="C1809" s="59">
        <v>1</v>
      </c>
      <c r="D1809" s="59">
        <v>1</v>
      </c>
      <c r="E1809" s="59" t="s">
        <v>78</v>
      </c>
      <c r="F1809" s="59">
        <v>1</v>
      </c>
      <c r="G1809" s="59">
        <v>9</v>
      </c>
      <c r="H1809" s="59">
        <v>2</v>
      </c>
      <c r="I1809" s="59">
        <v>14</v>
      </c>
      <c r="J1809" s="59">
        <v>97395</v>
      </c>
      <c r="K1809" s="78">
        <f>VLOOKUP(jur[[#This Row],[hwycov_id]],cnf[],10,FALSE)</f>
        <v>97395</v>
      </c>
      <c r="L1809" s="229">
        <f t="shared" si="84"/>
        <v>0</v>
      </c>
      <c r="M1809" s="228">
        <f t="shared" si="85"/>
        <v>0</v>
      </c>
      <c r="N1809" s="228">
        <f t="shared" si="86"/>
        <v>0</v>
      </c>
      <c r="O1809" s="59" t="e">
        <f>VLOOKUP(jur[[#This Row],[hwycov_id]],check!$A$2:$P$26,16,FALSE)</f>
        <v>#N/A</v>
      </c>
      <c r="P1809" s="59">
        <v>1829</v>
      </c>
    </row>
    <row r="1810" spans="1:16">
      <c r="A1810" s="59">
        <v>746</v>
      </c>
      <c r="B1810" s="59">
        <v>1</v>
      </c>
      <c r="C1810" s="59">
        <v>1</v>
      </c>
      <c r="D1810" s="59">
        <v>1</v>
      </c>
      <c r="E1810" s="59" t="s">
        <v>82</v>
      </c>
      <c r="F1810" s="59">
        <v>1</v>
      </c>
      <c r="G1810" s="59">
        <v>9</v>
      </c>
      <c r="H1810" s="59">
        <v>2</v>
      </c>
      <c r="I1810" s="59">
        <v>14</v>
      </c>
      <c r="J1810" s="59">
        <v>97398</v>
      </c>
      <c r="K1810" s="78">
        <f>VLOOKUP(jur[[#This Row],[hwycov_id]],cnf[],10,FALSE)</f>
        <v>97398</v>
      </c>
      <c r="L1810" s="229">
        <f t="shared" si="84"/>
        <v>0</v>
      </c>
      <c r="M1810" s="228">
        <f t="shared" si="85"/>
        <v>0</v>
      </c>
      <c r="N1810" s="228">
        <f t="shared" si="86"/>
        <v>0</v>
      </c>
      <c r="O1810" s="59" t="e">
        <f>VLOOKUP(jur[[#This Row],[hwycov_id]],check!$A$2:$P$26,16,FALSE)</f>
        <v>#N/A</v>
      </c>
      <c r="P1810" s="59">
        <v>1830</v>
      </c>
    </row>
    <row r="1811" spans="1:16">
      <c r="A1811" s="59">
        <v>10968</v>
      </c>
      <c r="B1811" s="59">
        <v>1</v>
      </c>
      <c r="C1811" s="59">
        <v>1</v>
      </c>
      <c r="D1811" s="59">
        <v>1</v>
      </c>
      <c r="E1811" s="59" t="s">
        <v>78</v>
      </c>
      <c r="F1811" s="59">
        <v>1</v>
      </c>
      <c r="G1811" s="59">
        <v>9</v>
      </c>
      <c r="H1811" s="59">
        <v>2</v>
      </c>
      <c r="I1811" s="59">
        <v>14</v>
      </c>
      <c r="J1811" s="59">
        <v>97398</v>
      </c>
      <c r="K1811" s="78">
        <f>VLOOKUP(jur[[#This Row],[hwycov_id]],cnf[],10,FALSE)</f>
        <v>97398</v>
      </c>
      <c r="L1811" s="229">
        <f t="shared" si="84"/>
        <v>0</v>
      </c>
      <c r="M1811" s="228">
        <f t="shared" si="85"/>
        <v>0</v>
      </c>
      <c r="N1811" s="228">
        <f t="shared" si="86"/>
        <v>0</v>
      </c>
      <c r="O1811" s="59" t="e">
        <f>VLOOKUP(jur[[#This Row],[hwycov_id]],check!$A$2:$P$26,16,FALSE)</f>
        <v>#N/A</v>
      </c>
      <c r="P1811" s="59">
        <v>1831</v>
      </c>
    </row>
    <row r="1812" spans="1:16">
      <c r="A1812" s="59">
        <v>771</v>
      </c>
      <c r="B1812" s="59">
        <v>1</v>
      </c>
      <c r="C1812" s="59">
        <v>1</v>
      </c>
      <c r="D1812" s="59">
        <v>1</v>
      </c>
      <c r="E1812" s="59" t="s">
        <v>82</v>
      </c>
      <c r="F1812" s="59">
        <v>1</v>
      </c>
      <c r="G1812" s="59">
        <v>9</v>
      </c>
      <c r="H1812" s="59">
        <v>3</v>
      </c>
      <c r="I1812" s="59">
        <v>14</v>
      </c>
      <c r="J1812" s="59">
        <v>97504</v>
      </c>
      <c r="K1812" s="78">
        <f>VLOOKUP(jur[[#This Row],[hwycov_id]],cnf[],10,FALSE)</f>
        <v>97504</v>
      </c>
      <c r="L1812" s="229">
        <f t="shared" si="84"/>
        <v>0</v>
      </c>
      <c r="M1812" s="228">
        <f t="shared" si="85"/>
        <v>0</v>
      </c>
      <c r="N1812" s="228">
        <f t="shared" si="86"/>
        <v>0</v>
      </c>
      <c r="O1812" s="59" t="e">
        <f>VLOOKUP(jur[[#This Row],[hwycov_id]],check!$A$2:$P$26,16,FALSE)</f>
        <v>#N/A</v>
      </c>
      <c r="P1812" s="59">
        <v>1832</v>
      </c>
    </row>
    <row r="1813" spans="1:16">
      <c r="A1813" s="59">
        <v>15458</v>
      </c>
      <c r="B1813" s="59">
        <v>1</v>
      </c>
      <c r="C1813" s="59">
        <v>1</v>
      </c>
      <c r="D1813" s="59">
        <v>1</v>
      </c>
      <c r="E1813" s="59" t="s">
        <v>82</v>
      </c>
      <c r="F1813" s="59">
        <v>1</v>
      </c>
      <c r="G1813" s="59">
        <v>9</v>
      </c>
      <c r="H1813" s="59">
        <v>3</v>
      </c>
      <c r="I1813" s="59">
        <v>14</v>
      </c>
      <c r="J1813" s="59">
        <v>97668</v>
      </c>
      <c r="K1813" s="78">
        <f>VLOOKUP(jur[[#This Row],[hwycov_id]],cnf[],10,FALSE)</f>
        <v>97668</v>
      </c>
      <c r="L1813" s="229">
        <f t="shared" si="84"/>
        <v>0</v>
      </c>
      <c r="M1813" s="228">
        <f t="shared" si="85"/>
        <v>0</v>
      </c>
      <c r="N1813" s="228">
        <f t="shared" si="86"/>
        <v>0</v>
      </c>
      <c r="O1813" s="59" t="e">
        <f>VLOOKUP(jur[[#This Row],[hwycov_id]],check!$A$2:$P$26,16,FALSE)</f>
        <v>#N/A</v>
      </c>
      <c r="P1813" s="59">
        <v>1833</v>
      </c>
    </row>
    <row r="1814" spans="1:16">
      <c r="A1814" s="59">
        <v>16578</v>
      </c>
      <c r="B1814" s="59">
        <v>1</v>
      </c>
      <c r="C1814" s="59">
        <v>1</v>
      </c>
      <c r="D1814" s="59">
        <v>1</v>
      </c>
      <c r="E1814" s="59" t="s">
        <v>78</v>
      </c>
      <c r="F1814" s="59">
        <v>1</v>
      </c>
      <c r="G1814" s="59">
        <v>9</v>
      </c>
      <c r="H1814" s="59">
        <v>2</v>
      </c>
      <c r="I1814" s="59">
        <v>14</v>
      </c>
      <c r="J1814" s="59">
        <v>97795</v>
      </c>
      <c r="K1814" s="78">
        <f>VLOOKUP(jur[[#This Row],[hwycov_id]],cnf[],10,FALSE)</f>
        <v>97795</v>
      </c>
      <c r="L1814" s="229">
        <f t="shared" si="84"/>
        <v>0</v>
      </c>
      <c r="M1814" s="228">
        <f t="shared" si="85"/>
        <v>0</v>
      </c>
      <c r="N1814" s="228">
        <f t="shared" si="86"/>
        <v>0</v>
      </c>
      <c r="O1814" s="59" t="e">
        <f>VLOOKUP(jur[[#This Row],[hwycov_id]],check!$A$2:$P$26,16,FALSE)</f>
        <v>#N/A</v>
      </c>
      <c r="P1814" s="59">
        <v>1834</v>
      </c>
    </row>
    <row r="1815" spans="1:16">
      <c r="A1815" s="59">
        <v>27834</v>
      </c>
      <c r="B1815" s="59">
        <v>1</v>
      </c>
      <c r="C1815" s="59">
        <v>1</v>
      </c>
      <c r="D1815" s="59">
        <v>1</v>
      </c>
      <c r="E1815" s="59" t="s">
        <v>78</v>
      </c>
      <c r="F1815" s="59">
        <v>1</v>
      </c>
      <c r="G1815" s="59">
        <v>9</v>
      </c>
      <c r="H1815" s="59">
        <v>2</v>
      </c>
      <c r="I1815" s="59">
        <v>14</v>
      </c>
      <c r="J1815" s="59">
        <v>98139</v>
      </c>
      <c r="K1815" s="78">
        <f>VLOOKUP(jur[[#This Row],[hwycov_id]],cnf[],10,FALSE)</f>
        <v>98139</v>
      </c>
      <c r="L1815" s="229">
        <f t="shared" si="84"/>
        <v>0</v>
      </c>
      <c r="M1815" s="228">
        <f t="shared" si="85"/>
        <v>0</v>
      </c>
      <c r="N1815" s="228">
        <f t="shared" si="86"/>
        <v>0</v>
      </c>
      <c r="O1815" s="59" t="e">
        <f>VLOOKUP(jur[[#This Row],[hwycov_id]],check!$A$2:$P$26,16,FALSE)</f>
        <v>#N/A</v>
      </c>
      <c r="P1815" s="59">
        <v>1835</v>
      </c>
    </row>
    <row r="1816" spans="1:16">
      <c r="A1816" s="59">
        <v>29089</v>
      </c>
      <c r="B1816" s="59">
        <v>1</v>
      </c>
      <c r="C1816" s="59">
        <v>1</v>
      </c>
      <c r="D1816" s="59">
        <v>1</v>
      </c>
      <c r="E1816" s="59" t="s">
        <v>78</v>
      </c>
      <c r="F1816" s="59">
        <v>1</v>
      </c>
      <c r="G1816" s="59">
        <v>9</v>
      </c>
      <c r="H1816" s="59">
        <v>3</v>
      </c>
      <c r="I1816" s="59">
        <v>14</v>
      </c>
      <c r="J1816" s="59">
        <v>98249</v>
      </c>
      <c r="K1816" s="78">
        <f>VLOOKUP(jur[[#This Row],[hwycov_id]],cnf[],10,FALSE)</f>
        <v>98249</v>
      </c>
      <c r="L1816" s="229">
        <f t="shared" si="84"/>
        <v>0</v>
      </c>
      <c r="M1816" s="228">
        <f t="shared" si="85"/>
        <v>0</v>
      </c>
      <c r="N1816" s="228">
        <f t="shared" si="86"/>
        <v>0</v>
      </c>
      <c r="O1816" s="59" t="e">
        <f>VLOOKUP(jur[[#This Row],[hwycov_id]],check!$A$2:$P$26,16,FALSE)</f>
        <v>#N/A</v>
      </c>
      <c r="P1816" s="59">
        <v>1837</v>
      </c>
    </row>
    <row r="1817" spans="1:16">
      <c r="A1817" s="59">
        <v>8887</v>
      </c>
      <c r="B1817" s="59">
        <v>1</v>
      </c>
      <c r="C1817" s="59">
        <v>1</v>
      </c>
      <c r="D1817" s="59">
        <v>1</v>
      </c>
      <c r="E1817" s="59" t="s">
        <v>78</v>
      </c>
      <c r="F1817" s="59">
        <v>1</v>
      </c>
      <c r="G1817" s="59">
        <v>9</v>
      </c>
      <c r="H1817" s="59">
        <v>2</v>
      </c>
      <c r="I1817" s="59">
        <v>14</v>
      </c>
      <c r="J1817" s="59">
        <v>98439</v>
      </c>
      <c r="K1817" s="78">
        <f>VLOOKUP(jur[[#This Row],[hwycov_id]],cnf[],10,FALSE)</f>
        <v>98439</v>
      </c>
      <c r="L1817" s="229">
        <f t="shared" si="84"/>
        <v>0</v>
      </c>
      <c r="M1817" s="228">
        <f t="shared" si="85"/>
        <v>0</v>
      </c>
      <c r="N1817" s="228">
        <f t="shared" si="86"/>
        <v>0</v>
      </c>
      <c r="O1817" s="59" t="e">
        <f>VLOOKUP(jur[[#This Row],[hwycov_id]],check!$A$2:$P$26,16,FALSE)</f>
        <v>#N/A</v>
      </c>
      <c r="P1817" s="59">
        <v>1838</v>
      </c>
    </row>
    <row r="1818" spans="1:16">
      <c r="A1818" s="59">
        <v>15714</v>
      </c>
      <c r="B1818" s="59">
        <v>1</v>
      </c>
      <c r="C1818" s="59">
        <v>1</v>
      </c>
      <c r="D1818" s="59">
        <v>1</v>
      </c>
      <c r="E1818" s="59" t="s">
        <v>82</v>
      </c>
      <c r="F1818" s="59">
        <v>1</v>
      </c>
      <c r="G1818" s="59">
        <v>9</v>
      </c>
      <c r="H1818" s="59">
        <v>3</v>
      </c>
      <c r="I1818" s="59">
        <v>14</v>
      </c>
      <c r="J1818" s="59">
        <v>98668</v>
      </c>
      <c r="K1818" s="78">
        <f>VLOOKUP(jur[[#This Row],[hwycov_id]],cnf[],10,FALSE)</f>
        <v>98668</v>
      </c>
      <c r="L1818" s="229">
        <f t="shared" si="84"/>
        <v>0</v>
      </c>
      <c r="M1818" s="228">
        <f t="shared" si="85"/>
        <v>0</v>
      </c>
      <c r="N1818" s="228">
        <f t="shared" si="86"/>
        <v>0</v>
      </c>
      <c r="O1818" s="59" t="e">
        <f>VLOOKUP(jur[[#This Row],[hwycov_id]],check!$A$2:$P$26,16,FALSE)</f>
        <v>#N/A</v>
      </c>
      <c r="P1818" s="59">
        <v>1839</v>
      </c>
    </row>
    <row r="1819" spans="1:16">
      <c r="A1819" s="59">
        <v>27824</v>
      </c>
      <c r="B1819" s="59">
        <v>1</v>
      </c>
      <c r="C1819" s="59">
        <v>1</v>
      </c>
      <c r="D1819" s="59">
        <v>1</v>
      </c>
      <c r="E1819" s="59" t="s">
        <v>78</v>
      </c>
      <c r="F1819" s="59">
        <v>1</v>
      </c>
      <c r="G1819" s="59">
        <v>9</v>
      </c>
      <c r="H1819" s="59">
        <v>1</v>
      </c>
      <c r="I1819" s="59">
        <v>14</v>
      </c>
      <c r="J1819" s="59">
        <v>98769</v>
      </c>
      <c r="K1819" s="78">
        <f>VLOOKUP(jur[[#This Row],[hwycov_id]],cnf[],10,FALSE)</f>
        <v>98769</v>
      </c>
      <c r="L1819" s="229">
        <f t="shared" si="84"/>
        <v>0</v>
      </c>
      <c r="M1819" s="228">
        <f t="shared" si="85"/>
        <v>0</v>
      </c>
      <c r="N1819" s="228">
        <f t="shared" si="86"/>
        <v>0</v>
      </c>
      <c r="O1819" s="59" t="e">
        <f>VLOOKUP(jur[[#This Row],[hwycov_id]],check!$A$2:$P$26,16,FALSE)</f>
        <v>#N/A</v>
      </c>
      <c r="P1819" s="59">
        <v>1840</v>
      </c>
    </row>
    <row r="1820" spans="1:16">
      <c r="A1820" s="59">
        <v>29041</v>
      </c>
      <c r="B1820" s="59">
        <v>1</v>
      </c>
      <c r="C1820" s="59">
        <v>1</v>
      </c>
      <c r="D1820" s="59">
        <v>1</v>
      </c>
      <c r="E1820" s="59" t="s">
        <v>78</v>
      </c>
      <c r="F1820" s="59">
        <v>1</v>
      </c>
      <c r="G1820" s="59">
        <v>9</v>
      </c>
      <c r="H1820" s="59">
        <v>2</v>
      </c>
      <c r="I1820" s="59">
        <v>14</v>
      </c>
      <c r="J1820" s="59">
        <v>99110</v>
      </c>
      <c r="K1820" s="78">
        <f>VLOOKUP(jur[[#This Row],[hwycov_id]],cnf[],10,FALSE)</f>
        <v>99110</v>
      </c>
      <c r="L1820" s="229">
        <f t="shared" si="84"/>
        <v>0</v>
      </c>
      <c r="M1820" s="228">
        <f t="shared" si="85"/>
        <v>0</v>
      </c>
      <c r="N1820" s="228">
        <f t="shared" si="86"/>
        <v>0</v>
      </c>
      <c r="O1820" s="59" t="e">
        <f>VLOOKUP(jur[[#This Row],[hwycov_id]],check!$A$2:$P$26,16,FALSE)</f>
        <v>#N/A</v>
      </c>
      <c r="P1820" s="59">
        <v>1841</v>
      </c>
    </row>
    <row r="1821" spans="1:16">
      <c r="A1821" s="59">
        <v>568</v>
      </c>
      <c r="B1821" s="59">
        <v>1</v>
      </c>
      <c r="C1821" s="59">
        <v>1</v>
      </c>
      <c r="D1821" s="59">
        <v>1</v>
      </c>
      <c r="E1821" s="59" t="s">
        <v>77</v>
      </c>
      <c r="F1821" s="59">
        <v>1</v>
      </c>
      <c r="G1821" s="59">
        <v>9</v>
      </c>
      <c r="H1821" s="59">
        <v>3</v>
      </c>
      <c r="I1821" s="59">
        <v>14</v>
      </c>
      <c r="J1821" s="59">
        <v>99227</v>
      </c>
      <c r="K1821" s="78">
        <f>VLOOKUP(jur[[#This Row],[hwycov_id]],cnf[],10,FALSE)</f>
        <v>99227</v>
      </c>
      <c r="L1821" s="229">
        <f t="shared" si="84"/>
        <v>0</v>
      </c>
      <c r="M1821" s="228">
        <f t="shared" si="85"/>
        <v>0</v>
      </c>
      <c r="N1821" s="228">
        <f t="shared" si="86"/>
        <v>0</v>
      </c>
      <c r="O1821" s="59" t="e">
        <f>VLOOKUP(jur[[#This Row],[hwycov_id]],check!$A$2:$P$26,16,FALSE)</f>
        <v>#N/A</v>
      </c>
      <c r="P1821" s="59">
        <v>1842</v>
      </c>
    </row>
    <row r="1822" spans="1:16">
      <c r="A1822" s="59">
        <v>28119</v>
      </c>
      <c r="B1822" s="59">
        <v>1</v>
      </c>
      <c r="C1822" s="59">
        <v>1</v>
      </c>
      <c r="D1822" s="59">
        <v>1</v>
      </c>
      <c r="E1822" s="59" t="s">
        <v>78</v>
      </c>
      <c r="F1822" s="59">
        <v>1</v>
      </c>
      <c r="G1822" s="59">
        <v>9</v>
      </c>
      <c r="H1822" s="59">
        <v>2</v>
      </c>
      <c r="I1822" s="59">
        <v>14</v>
      </c>
      <c r="J1822" s="59">
        <v>99237</v>
      </c>
      <c r="K1822" s="78">
        <f>VLOOKUP(jur[[#This Row],[hwycov_id]],cnf[],10,FALSE)</f>
        <v>99237</v>
      </c>
      <c r="L1822" s="229">
        <f t="shared" si="84"/>
        <v>0</v>
      </c>
      <c r="M1822" s="228">
        <f t="shared" si="85"/>
        <v>0</v>
      </c>
      <c r="N1822" s="228">
        <f t="shared" si="86"/>
        <v>0</v>
      </c>
      <c r="O1822" s="59" t="e">
        <f>VLOOKUP(jur[[#This Row],[hwycov_id]],check!$A$2:$P$26,16,FALSE)</f>
        <v>#N/A</v>
      </c>
      <c r="P1822" s="59">
        <v>1843</v>
      </c>
    </row>
    <row r="1823" spans="1:16">
      <c r="A1823" s="59">
        <v>14262</v>
      </c>
      <c r="B1823" s="59">
        <v>1</v>
      </c>
      <c r="C1823" s="59">
        <v>1</v>
      </c>
      <c r="D1823" s="59">
        <v>1</v>
      </c>
      <c r="E1823" s="59" t="s">
        <v>78</v>
      </c>
      <c r="F1823" s="59">
        <v>1</v>
      </c>
      <c r="G1823" s="59">
        <v>9</v>
      </c>
      <c r="H1823" s="59">
        <v>3</v>
      </c>
      <c r="I1823" s="59">
        <v>14</v>
      </c>
      <c r="J1823" s="59">
        <v>99731</v>
      </c>
      <c r="K1823" s="78">
        <f>VLOOKUP(jur[[#This Row],[hwycov_id]],cnf[],10,FALSE)</f>
        <v>99731</v>
      </c>
      <c r="L1823" s="229">
        <f t="shared" si="84"/>
        <v>0</v>
      </c>
      <c r="M1823" s="228">
        <f t="shared" si="85"/>
        <v>0</v>
      </c>
      <c r="N1823" s="228">
        <f t="shared" si="86"/>
        <v>0</v>
      </c>
      <c r="O1823" s="59" t="e">
        <f>VLOOKUP(jur[[#This Row],[hwycov_id]],check!$A$2:$P$26,16,FALSE)</f>
        <v>#N/A</v>
      </c>
      <c r="P1823" s="59">
        <v>1844</v>
      </c>
    </row>
    <row r="1824" spans="1:16">
      <c r="A1824" s="59">
        <v>30813</v>
      </c>
      <c r="B1824" s="59">
        <v>1</v>
      </c>
      <c r="C1824" s="59">
        <v>1</v>
      </c>
      <c r="D1824" s="59">
        <v>1</v>
      </c>
      <c r="E1824" s="59" t="s">
        <v>78</v>
      </c>
      <c r="F1824" s="59">
        <v>1</v>
      </c>
      <c r="G1824" s="59">
        <v>10</v>
      </c>
      <c r="H1824" s="59">
        <v>2</v>
      </c>
      <c r="I1824" s="59">
        <v>14</v>
      </c>
      <c r="J1824" s="59">
        <v>100260</v>
      </c>
      <c r="K1824" s="78">
        <f>VLOOKUP(jur[[#This Row],[hwycov_id]],cnf[],10,FALSE)</f>
        <v>100260</v>
      </c>
      <c r="L1824" s="229">
        <f t="shared" si="84"/>
        <v>0</v>
      </c>
      <c r="M1824" s="228">
        <f t="shared" si="85"/>
        <v>0</v>
      </c>
      <c r="N1824" s="228">
        <f t="shared" si="86"/>
        <v>0</v>
      </c>
      <c r="O1824" s="59" t="e">
        <f>VLOOKUP(jur[[#This Row],[hwycov_id]],check!$A$2:$P$26,16,FALSE)</f>
        <v>#N/A</v>
      </c>
      <c r="P1824" s="59">
        <v>1845</v>
      </c>
    </row>
    <row r="1825" spans="1:16">
      <c r="A1825" s="59">
        <v>797</v>
      </c>
      <c r="B1825" s="59">
        <v>1</v>
      </c>
      <c r="C1825" s="59">
        <v>1</v>
      </c>
      <c r="D1825" s="59">
        <v>1</v>
      </c>
      <c r="E1825" s="59" t="s">
        <v>82</v>
      </c>
      <c r="F1825" s="59">
        <v>1</v>
      </c>
      <c r="G1825" s="59">
        <v>10</v>
      </c>
      <c r="H1825" s="59">
        <v>2</v>
      </c>
      <c r="I1825" s="59">
        <v>14</v>
      </c>
      <c r="J1825" s="59">
        <v>100286</v>
      </c>
      <c r="K1825" s="78">
        <f>VLOOKUP(jur[[#This Row],[hwycov_id]],cnf[],10,FALSE)</f>
        <v>100286</v>
      </c>
      <c r="L1825" s="229">
        <f t="shared" si="84"/>
        <v>0</v>
      </c>
      <c r="M1825" s="228">
        <f t="shared" si="85"/>
        <v>0</v>
      </c>
      <c r="N1825" s="228">
        <f t="shared" si="86"/>
        <v>0</v>
      </c>
      <c r="O1825" s="59" t="e">
        <f>VLOOKUP(jur[[#This Row],[hwycov_id]],check!$A$2:$P$26,16,FALSE)</f>
        <v>#N/A</v>
      </c>
      <c r="P1825" s="59">
        <v>1846</v>
      </c>
    </row>
    <row r="1826" spans="1:16">
      <c r="A1826" s="59">
        <v>10966</v>
      </c>
      <c r="B1826" s="59">
        <v>1</v>
      </c>
      <c r="C1826" s="59">
        <v>1</v>
      </c>
      <c r="D1826" s="59">
        <v>1</v>
      </c>
      <c r="E1826" s="59" t="s">
        <v>78</v>
      </c>
      <c r="F1826" s="59">
        <v>1</v>
      </c>
      <c r="G1826" s="59">
        <v>10</v>
      </c>
      <c r="H1826" s="59">
        <v>2</v>
      </c>
      <c r="I1826" s="59">
        <v>14</v>
      </c>
      <c r="J1826" s="59">
        <v>100589</v>
      </c>
      <c r="K1826" s="78">
        <f>VLOOKUP(jur[[#This Row],[hwycov_id]],cnf[],10,FALSE)</f>
        <v>100589</v>
      </c>
      <c r="L1826" s="229">
        <f t="shared" si="84"/>
        <v>0</v>
      </c>
      <c r="M1826" s="228">
        <f t="shared" si="85"/>
        <v>0</v>
      </c>
      <c r="N1826" s="228">
        <f t="shared" si="86"/>
        <v>0</v>
      </c>
      <c r="O1826" s="59" t="e">
        <f>VLOOKUP(jur[[#This Row],[hwycov_id]],check!$A$2:$P$26,16,FALSE)</f>
        <v>#N/A</v>
      </c>
      <c r="P1826" s="59">
        <v>1847</v>
      </c>
    </row>
    <row r="1827" spans="1:16">
      <c r="A1827" s="59">
        <v>27603</v>
      </c>
      <c r="B1827" s="59">
        <v>1</v>
      </c>
      <c r="C1827" s="59">
        <v>1</v>
      </c>
      <c r="D1827" s="59">
        <v>1</v>
      </c>
      <c r="E1827" s="59" t="s">
        <v>82</v>
      </c>
      <c r="F1827" s="59">
        <v>1</v>
      </c>
      <c r="G1827" s="59">
        <v>10</v>
      </c>
      <c r="H1827" s="59">
        <v>2</v>
      </c>
      <c r="I1827" s="59">
        <v>14</v>
      </c>
      <c r="J1827" s="59">
        <v>100716</v>
      </c>
      <c r="K1827" s="78">
        <f>VLOOKUP(jur[[#This Row],[hwycov_id]],cnf[],10,FALSE)</f>
        <v>100716</v>
      </c>
      <c r="L1827" s="229">
        <f t="shared" si="84"/>
        <v>0</v>
      </c>
      <c r="M1827" s="228">
        <f t="shared" si="85"/>
        <v>0</v>
      </c>
      <c r="N1827" s="228">
        <f t="shared" si="86"/>
        <v>0</v>
      </c>
      <c r="O1827" s="59" t="e">
        <f>VLOOKUP(jur[[#This Row],[hwycov_id]],check!$A$2:$P$26,16,FALSE)</f>
        <v>#N/A</v>
      </c>
      <c r="P1827" s="59">
        <v>1848</v>
      </c>
    </row>
    <row r="1828" spans="1:16">
      <c r="A1828" s="59">
        <v>15459</v>
      </c>
      <c r="B1828" s="59">
        <v>1</v>
      </c>
      <c r="C1828" s="59">
        <v>1</v>
      </c>
      <c r="D1828" s="59">
        <v>1</v>
      </c>
      <c r="E1828" s="59" t="s">
        <v>82</v>
      </c>
      <c r="F1828" s="59">
        <v>1</v>
      </c>
      <c r="G1828" s="59">
        <v>10</v>
      </c>
      <c r="H1828" s="59">
        <v>2</v>
      </c>
      <c r="I1828" s="59">
        <v>14</v>
      </c>
      <c r="J1828" s="59">
        <v>100757</v>
      </c>
      <c r="K1828" s="78">
        <f>VLOOKUP(jur[[#This Row],[hwycov_id]],cnf[],10,FALSE)</f>
        <v>100757</v>
      </c>
      <c r="L1828" s="229">
        <f t="shared" si="84"/>
        <v>0</v>
      </c>
      <c r="M1828" s="228">
        <f t="shared" si="85"/>
        <v>0</v>
      </c>
      <c r="N1828" s="228">
        <f t="shared" si="86"/>
        <v>0</v>
      </c>
      <c r="O1828" s="59" t="e">
        <f>VLOOKUP(jur[[#This Row],[hwycov_id]],check!$A$2:$P$26,16,FALSE)</f>
        <v>#N/A</v>
      </c>
      <c r="P1828" s="59">
        <v>1849</v>
      </c>
    </row>
    <row r="1829" spans="1:16">
      <c r="A1829" s="59">
        <v>27555</v>
      </c>
      <c r="B1829" s="59">
        <v>1</v>
      </c>
      <c r="C1829" s="59">
        <v>1</v>
      </c>
      <c r="D1829" s="59">
        <v>1</v>
      </c>
      <c r="E1829" s="59" t="s">
        <v>82</v>
      </c>
      <c r="F1829" s="59">
        <v>1</v>
      </c>
      <c r="G1829" s="59">
        <v>10</v>
      </c>
      <c r="H1829" s="59">
        <v>3</v>
      </c>
      <c r="I1829" s="59">
        <v>14</v>
      </c>
      <c r="J1829" s="59">
        <v>100844</v>
      </c>
      <c r="K1829" s="78">
        <f>VLOOKUP(jur[[#This Row],[hwycov_id]],cnf[],10,FALSE)</f>
        <v>100844</v>
      </c>
      <c r="L1829" s="229">
        <f t="shared" si="84"/>
        <v>0</v>
      </c>
      <c r="M1829" s="228">
        <f t="shared" si="85"/>
        <v>0</v>
      </c>
      <c r="N1829" s="228">
        <f t="shared" si="86"/>
        <v>0</v>
      </c>
      <c r="O1829" s="59" t="e">
        <f>VLOOKUP(jur[[#This Row],[hwycov_id]],check!$A$2:$P$26,16,FALSE)</f>
        <v>#N/A</v>
      </c>
      <c r="P1829" s="59">
        <v>1850</v>
      </c>
    </row>
    <row r="1830" spans="1:16">
      <c r="A1830" s="59">
        <v>27605</v>
      </c>
      <c r="B1830" s="59">
        <v>1</v>
      </c>
      <c r="C1830" s="59">
        <v>1</v>
      </c>
      <c r="D1830" s="59">
        <v>1</v>
      </c>
      <c r="E1830" s="59" t="s">
        <v>78</v>
      </c>
      <c r="F1830" s="59">
        <v>1</v>
      </c>
      <c r="G1830" s="59">
        <v>10</v>
      </c>
      <c r="H1830" s="59">
        <v>3</v>
      </c>
      <c r="I1830" s="59">
        <v>14</v>
      </c>
      <c r="J1830" s="59">
        <v>100980</v>
      </c>
      <c r="K1830" s="78">
        <f>VLOOKUP(jur[[#This Row],[hwycov_id]],cnf[],10,FALSE)</f>
        <v>100980</v>
      </c>
      <c r="L1830" s="229">
        <f t="shared" si="84"/>
        <v>0</v>
      </c>
      <c r="M1830" s="228">
        <f t="shared" si="85"/>
        <v>0</v>
      </c>
      <c r="N1830" s="228">
        <f t="shared" si="86"/>
        <v>0</v>
      </c>
      <c r="O1830" s="59" t="e">
        <f>VLOOKUP(jur[[#This Row],[hwycov_id]],check!$A$2:$P$26,16,FALSE)</f>
        <v>#N/A</v>
      </c>
      <c r="P1830" s="59">
        <v>1851</v>
      </c>
    </row>
    <row r="1831" spans="1:16">
      <c r="A1831" s="59">
        <v>29082</v>
      </c>
      <c r="B1831" s="59">
        <v>1</v>
      </c>
      <c r="C1831" s="59">
        <v>1</v>
      </c>
      <c r="D1831" s="59">
        <v>1</v>
      </c>
      <c r="E1831" s="59" t="s">
        <v>82</v>
      </c>
      <c r="F1831" s="59">
        <v>1</v>
      </c>
      <c r="G1831" s="59">
        <v>10</v>
      </c>
      <c r="H1831" s="59">
        <v>3</v>
      </c>
      <c r="I1831" s="59">
        <v>14</v>
      </c>
      <c r="J1831" s="59">
        <v>101337</v>
      </c>
      <c r="K1831" s="78">
        <f>VLOOKUP(jur[[#This Row],[hwycov_id]],cnf[],10,FALSE)</f>
        <v>101337</v>
      </c>
      <c r="L1831" s="229">
        <f t="shared" si="84"/>
        <v>0</v>
      </c>
      <c r="M1831" s="228">
        <f t="shared" si="85"/>
        <v>0</v>
      </c>
      <c r="N1831" s="228">
        <f t="shared" si="86"/>
        <v>0</v>
      </c>
      <c r="O1831" s="59" t="e">
        <f>VLOOKUP(jur[[#This Row],[hwycov_id]],check!$A$2:$P$26,16,FALSE)</f>
        <v>#N/A</v>
      </c>
      <c r="P1831" s="59">
        <v>1852</v>
      </c>
    </row>
    <row r="1832" spans="1:16">
      <c r="A1832" s="59">
        <v>15768</v>
      </c>
      <c r="B1832" s="59">
        <v>1</v>
      </c>
      <c r="C1832" s="59">
        <v>1</v>
      </c>
      <c r="D1832" s="59">
        <v>1</v>
      </c>
      <c r="E1832" s="59" t="s">
        <v>78</v>
      </c>
      <c r="F1832" s="59">
        <v>1</v>
      </c>
      <c r="G1832" s="59">
        <v>10</v>
      </c>
      <c r="H1832" s="59">
        <v>3</v>
      </c>
      <c r="I1832" s="59">
        <v>14</v>
      </c>
      <c r="J1832" s="59">
        <v>101375</v>
      </c>
      <c r="K1832" s="78">
        <f>VLOOKUP(jur[[#This Row],[hwycov_id]],cnf[],10,FALSE)</f>
        <v>101375</v>
      </c>
      <c r="L1832" s="229">
        <f t="shared" si="84"/>
        <v>0</v>
      </c>
      <c r="M1832" s="228">
        <f t="shared" si="85"/>
        <v>0</v>
      </c>
      <c r="N1832" s="228">
        <f t="shared" si="86"/>
        <v>0</v>
      </c>
      <c r="O1832" s="59" t="e">
        <f>VLOOKUP(jur[[#This Row],[hwycov_id]],check!$A$2:$P$26,16,FALSE)</f>
        <v>#N/A</v>
      </c>
      <c r="P1832" s="59">
        <v>1853</v>
      </c>
    </row>
    <row r="1833" spans="1:16">
      <c r="A1833" s="59">
        <v>29095</v>
      </c>
      <c r="B1833" s="59">
        <v>1</v>
      </c>
      <c r="C1833" s="59">
        <v>1</v>
      </c>
      <c r="D1833" s="59">
        <v>1</v>
      </c>
      <c r="E1833" s="59" t="s">
        <v>78</v>
      </c>
      <c r="F1833" s="59">
        <v>1</v>
      </c>
      <c r="G1833" s="59">
        <v>10</v>
      </c>
      <c r="H1833" s="59">
        <v>3</v>
      </c>
      <c r="I1833" s="59">
        <v>14</v>
      </c>
      <c r="J1833" s="59">
        <v>101415</v>
      </c>
      <c r="K1833" s="78">
        <f>VLOOKUP(jur[[#This Row],[hwycov_id]],cnf[],10,FALSE)</f>
        <v>101415</v>
      </c>
      <c r="L1833" s="229">
        <f t="shared" si="84"/>
        <v>0</v>
      </c>
      <c r="M1833" s="228">
        <f t="shared" si="85"/>
        <v>0</v>
      </c>
      <c r="N1833" s="228">
        <f t="shared" si="86"/>
        <v>0</v>
      </c>
      <c r="O1833" s="59" t="e">
        <f>VLOOKUP(jur[[#This Row],[hwycov_id]],check!$A$2:$P$26,16,FALSE)</f>
        <v>#N/A</v>
      </c>
      <c r="P1833" s="59">
        <v>1854</v>
      </c>
    </row>
    <row r="1834" spans="1:16">
      <c r="A1834" s="59">
        <v>29039</v>
      </c>
      <c r="B1834" s="59">
        <v>1</v>
      </c>
      <c r="C1834" s="59">
        <v>1</v>
      </c>
      <c r="D1834" s="59">
        <v>1</v>
      </c>
      <c r="E1834" s="59" t="s">
        <v>78</v>
      </c>
      <c r="F1834" s="59">
        <v>1</v>
      </c>
      <c r="G1834" s="59">
        <v>10</v>
      </c>
      <c r="H1834" s="59">
        <v>2</v>
      </c>
      <c r="I1834" s="59">
        <v>14</v>
      </c>
      <c r="J1834" s="59">
        <v>101664</v>
      </c>
      <c r="K1834" s="78">
        <f>VLOOKUP(jur[[#This Row],[hwycov_id]],cnf[],10,FALSE)</f>
        <v>101664</v>
      </c>
      <c r="L1834" s="229">
        <f t="shared" si="84"/>
        <v>0</v>
      </c>
      <c r="M1834" s="228">
        <f t="shared" si="85"/>
        <v>0</v>
      </c>
      <c r="N1834" s="228">
        <f t="shared" si="86"/>
        <v>0</v>
      </c>
      <c r="O1834" s="59" t="e">
        <f>VLOOKUP(jur[[#This Row],[hwycov_id]],check!$A$2:$P$26,16,FALSE)</f>
        <v>#N/A</v>
      </c>
      <c r="P1834" s="59">
        <v>1855</v>
      </c>
    </row>
    <row r="1835" spans="1:16">
      <c r="A1835" s="59">
        <v>15457</v>
      </c>
      <c r="B1835" s="59">
        <v>1</v>
      </c>
      <c r="C1835" s="59">
        <v>1</v>
      </c>
      <c r="D1835" s="59">
        <v>1</v>
      </c>
      <c r="E1835" s="59" t="s">
        <v>78</v>
      </c>
      <c r="F1835" s="59">
        <v>1</v>
      </c>
      <c r="G1835" s="59">
        <v>10</v>
      </c>
      <c r="H1835" s="59">
        <v>2</v>
      </c>
      <c r="I1835" s="59">
        <v>14</v>
      </c>
      <c r="J1835" s="59">
        <v>101965</v>
      </c>
      <c r="K1835" s="78">
        <f>VLOOKUP(jur[[#This Row],[hwycov_id]],cnf[],10,FALSE)</f>
        <v>101965</v>
      </c>
      <c r="L1835" s="229">
        <f t="shared" si="84"/>
        <v>0</v>
      </c>
      <c r="M1835" s="228">
        <f t="shared" si="85"/>
        <v>0</v>
      </c>
      <c r="N1835" s="228">
        <f t="shared" si="86"/>
        <v>0</v>
      </c>
      <c r="O1835" s="59" t="e">
        <f>VLOOKUP(jur[[#This Row],[hwycov_id]],check!$A$2:$P$26,16,FALSE)</f>
        <v>#N/A</v>
      </c>
      <c r="P1835" s="59">
        <v>1856</v>
      </c>
    </row>
    <row r="1836" spans="1:16">
      <c r="A1836" s="59">
        <v>29086</v>
      </c>
      <c r="B1836" s="59">
        <v>1</v>
      </c>
      <c r="C1836" s="59">
        <v>1</v>
      </c>
      <c r="D1836" s="59">
        <v>1</v>
      </c>
      <c r="E1836" s="59" t="s">
        <v>78</v>
      </c>
      <c r="F1836" s="59">
        <v>1</v>
      </c>
      <c r="G1836" s="59">
        <v>10</v>
      </c>
      <c r="H1836" s="59">
        <v>3</v>
      </c>
      <c r="I1836" s="59">
        <v>14</v>
      </c>
      <c r="J1836" s="59">
        <v>101974</v>
      </c>
      <c r="K1836" s="78">
        <f>VLOOKUP(jur[[#This Row],[hwycov_id]],cnf[],10,FALSE)</f>
        <v>101974</v>
      </c>
      <c r="L1836" s="229">
        <f t="shared" si="84"/>
        <v>0</v>
      </c>
      <c r="M1836" s="228">
        <f t="shared" si="85"/>
        <v>0</v>
      </c>
      <c r="N1836" s="228">
        <f t="shared" si="86"/>
        <v>0</v>
      </c>
      <c r="O1836" s="59" t="e">
        <f>VLOOKUP(jur[[#This Row],[hwycov_id]],check!$A$2:$P$26,16,FALSE)</f>
        <v>#N/A</v>
      </c>
      <c r="P1836" s="59">
        <v>1857</v>
      </c>
    </row>
    <row r="1837" spans="1:16">
      <c r="A1837" s="59">
        <v>9336</v>
      </c>
      <c r="B1837" s="59">
        <v>1</v>
      </c>
      <c r="C1837" s="59">
        <v>1</v>
      </c>
      <c r="D1837" s="59">
        <v>1</v>
      </c>
      <c r="E1837" s="59" t="s">
        <v>78</v>
      </c>
      <c r="F1837" s="59">
        <v>1</v>
      </c>
      <c r="G1837" s="59">
        <v>10</v>
      </c>
      <c r="H1837" s="59">
        <v>3</v>
      </c>
      <c r="I1837" s="59">
        <v>14</v>
      </c>
      <c r="J1837" s="59">
        <v>102064</v>
      </c>
      <c r="K1837" s="78">
        <f>VLOOKUP(jur[[#This Row],[hwycov_id]],cnf[],10,FALSE)</f>
        <v>102064</v>
      </c>
      <c r="L1837" s="229">
        <f t="shared" si="84"/>
        <v>0</v>
      </c>
      <c r="M1837" s="228">
        <f t="shared" si="85"/>
        <v>0</v>
      </c>
      <c r="N1837" s="228">
        <f t="shared" si="86"/>
        <v>0</v>
      </c>
      <c r="O1837" s="59" t="e">
        <f>VLOOKUP(jur[[#This Row],[hwycov_id]],check!$A$2:$P$26,16,FALSE)</f>
        <v>#N/A</v>
      </c>
      <c r="P1837" s="59">
        <v>1858</v>
      </c>
    </row>
    <row r="1838" spans="1:16">
      <c r="A1838" s="59">
        <v>13861</v>
      </c>
      <c r="B1838" s="59">
        <v>1</v>
      </c>
      <c r="C1838" s="59">
        <v>1</v>
      </c>
      <c r="D1838" s="59">
        <v>1</v>
      </c>
      <c r="E1838" s="59" t="s">
        <v>78</v>
      </c>
      <c r="F1838" s="59">
        <v>1</v>
      </c>
      <c r="G1838" s="59">
        <v>10</v>
      </c>
      <c r="H1838" s="59">
        <v>3</v>
      </c>
      <c r="I1838" s="59">
        <v>14</v>
      </c>
      <c r="J1838" s="59">
        <v>102099</v>
      </c>
      <c r="K1838" s="78">
        <f>VLOOKUP(jur[[#This Row],[hwycov_id]],cnf[],10,FALSE)</f>
        <v>102099</v>
      </c>
      <c r="L1838" s="229">
        <f t="shared" si="84"/>
        <v>0</v>
      </c>
      <c r="M1838" s="228">
        <f t="shared" si="85"/>
        <v>0</v>
      </c>
      <c r="N1838" s="228">
        <f t="shared" si="86"/>
        <v>0</v>
      </c>
      <c r="O1838" s="59" t="e">
        <f>VLOOKUP(jur[[#This Row],[hwycov_id]],check!$A$2:$P$26,16,FALSE)</f>
        <v>#N/A</v>
      </c>
      <c r="P1838" s="59">
        <v>1859</v>
      </c>
    </row>
    <row r="1839" spans="1:16">
      <c r="A1839" s="59">
        <v>26014</v>
      </c>
      <c r="B1839" s="59">
        <v>1</v>
      </c>
      <c r="C1839" s="59">
        <v>1</v>
      </c>
      <c r="D1839" s="59">
        <v>1</v>
      </c>
      <c r="E1839" s="59" t="s">
        <v>82</v>
      </c>
      <c r="F1839" s="59">
        <v>1</v>
      </c>
      <c r="G1839" s="59">
        <v>10</v>
      </c>
      <c r="H1839" s="59">
        <v>3</v>
      </c>
      <c r="I1839" s="59">
        <v>14</v>
      </c>
      <c r="J1839" s="59">
        <v>102271</v>
      </c>
      <c r="K1839" s="78">
        <f>VLOOKUP(jur[[#This Row],[hwycov_id]],cnf[],10,FALSE)</f>
        <v>102271</v>
      </c>
      <c r="L1839" s="229">
        <f t="shared" si="84"/>
        <v>0</v>
      </c>
      <c r="M1839" s="228">
        <f t="shared" si="85"/>
        <v>0</v>
      </c>
      <c r="N1839" s="228">
        <f t="shared" si="86"/>
        <v>0</v>
      </c>
      <c r="O1839" s="59" t="e">
        <f>VLOOKUP(jur[[#This Row],[hwycov_id]],check!$A$2:$P$26,16,FALSE)</f>
        <v>#N/A</v>
      </c>
      <c r="P1839" s="59">
        <v>1860</v>
      </c>
    </row>
    <row r="1840" spans="1:16">
      <c r="A1840" s="59">
        <v>30776</v>
      </c>
      <c r="B1840" s="59">
        <v>1</v>
      </c>
      <c r="C1840" s="59">
        <v>1</v>
      </c>
      <c r="D1840" s="59">
        <v>1</v>
      </c>
      <c r="E1840" s="59" t="s">
        <v>82</v>
      </c>
      <c r="F1840" s="59">
        <v>1</v>
      </c>
      <c r="G1840" s="59">
        <v>10</v>
      </c>
      <c r="H1840" s="59">
        <v>3</v>
      </c>
      <c r="I1840" s="59">
        <v>14</v>
      </c>
      <c r="J1840" s="59">
        <v>102978</v>
      </c>
      <c r="K1840" s="78">
        <f>VLOOKUP(jur[[#This Row],[hwycov_id]],cnf[],10,FALSE)</f>
        <v>102978</v>
      </c>
      <c r="L1840" s="229">
        <f t="shared" si="84"/>
        <v>0</v>
      </c>
      <c r="M1840" s="228">
        <f t="shared" si="85"/>
        <v>0</v>
      </c>
      <c r="N1840" s="228">
        <f t="shared" si="86"/>
        <v>0</v>
      </c>
      <c r="O1840" s="59" t="e">
        <f>VLOOKUP(jur[[#This Row],[hwycov_id]],check!$A$2:$P$26,16,FALSE)</f>
        <v>#N/A</v>
      </c>
      <c r="P1840" s="59">
        <v>1861</v>
      </c>
    </row>
    <row r="1841" spans="1:16">
      <c r="A1841" s="59">
        <v>751</v>
      </c>
      <c r="B1841" s="59">
        <v>1</v>
      </c>
      <c r="C1841" s="59">
        <v>1</v>
      </c>
      <c r="D1841" s="59">
        <v>1</v>
      </c>
      <c r="E1841" s="59" t="s">
        <v>82</v>
      </c>
      <c r="F1841" s="59">
        <v>1</v>
      </c>
      <c r="G1841" s="59">
        <v>10</v>
      </c>
      <c r="H1841" s="59">
        <v>3</v>
      </c>
      <c r="I1841" s="59">
        <v>14</v>
      </c>
      <c r="J1841" s="59">
        <v>103001</v>
      </c>
      <c r="K1841" s="78">
        <f>VLOOKUP(jur[[#This Row],[hwycov_id]],cnf[],10,FALSE)</f>
        <v>103001</v>
      </c>
      <c r="L1841" s="229">
        <f t="shared" si="84"/>
        <v>0</v>
      </c>
      <c r="M1841" s="228">
        <f t="shared" si="85"/>
        <v>0</v>
      </c>
      <c r="N1841" s="228">
        <f t="shared" si="86"/>
        <v>0</v>
      </c>
      <c r="O1841" s="59" t="e">
        <f>VLOOKUP(jur[[#This Row],[hwycov_id]],check!$A$2:$P$26,16,FALSE)</f>
        <v>#N/A</v>
      </c>
      <c r="P1841" s="59">
        <v>1862</v>
      </c>
    </row>
    <row r="1842" spans="1:16">
      <c r="A1842" s="59">
        <v>516</v>
      </c>
      <c r="B1842" s="59">
        <v>1</v>
      </c>
      <c r="C1842" s="59">
        <v>1</v>
      </c>
      <c r="D1842" s="59">
        <v>1</v>
      </c>
      <c r="E1842" s="59" t="s">
        <v>77</v>
      </c>
      <c r="F1842" s="59">
        <v>1</v>
      </c>
      <c r="G1842" s="59">
        <v>10</v>
      </c>
      <c r="H1842" s="59">
        <v>3</v>
      </c>
      <c r="I1842" s="59">
        <v>14</v>
      </c>
      <c r="J1842" s="59">
        <v>103587</v>
      </c>
      <c r="K1842" s="78">
        <f>VLOOKUP(jur[[#This Row],[hwycov_id]],cnf[],10,FALSE)</f>
        <v>103587</v>
      </c>
      <c r="L1842" s="229">
        <f t="shared" si="84"/>
        <v>0</v>
      </c>
      <c r="M1842" s="228">
        <f t="shared" si="85"/>
        <v>0</v>
      </c>
      <c r="N1842" s="228">
        <f t="shared" si="86"/>
        <v>0</v>
      </c>
      <c r="O1842" s="59" t="e">
        <f>VLOOKUP(jur[[#This Row],[hwycov_id]],check!$A$2:$P$26,16,FALSE)</f>
        <v>#N/A</v>
      </c>
      <c r="P1842" s="59">
        <v>1863</v>
      </c>
    </row>
    <row r="1843" spans="1:16">
      <c r="A1843" s="59">
        <v>29090</v>
      </c>
      <c r="B1843" s="59">
        <v>1</v>
      </c>
      <c r="C1843" s="59">
        <v>1</v>
      </c>
      <c r="D1843" s="59">
        <v>1</v>
      </c>
      <c r="E1843" s="59" t="s">
        <v>82</v>
      </c>
      <c r="F1843" s="59">
        <v>1</v>
      </c>
      <c r="G1843" s="59">
        <v>10</v>
      </c>
      <c r="H1843" s="59">
        <v>3</v>
      </c>
      <c r="I1843" s="59">
        <v>14</v>
      </c>
      <c r="J1843" s="59">
        <v>103593</v>
      </c>
      <c r="K1843" s="78">
        <f>VLOOKUP(jur[[#This Row],[hwycov_id]],cnf[],10,FALSE)</f>
        <v>103593</v>
      </c>
      <c r="L1843" s="229">
        <f t="shared" si="84"/>
        <v>0</v>
      </c>
      <c r="M1843" s="228">
        <f t="shared" si="85"/>
        <v>0</v>
      </c>
      <c r="N1843" s="228">
        <f t="shared" si="86"/>
        <v>0</v>
      </c>
      <c r="O1843" s="59" t="e">
        <f>VLOOKUP(jur[[#This Row],[hwycov_id]],check!$A$2:$P$26,16,FALSE)</f>
        <v>#N/A</v>
      </c>
      <c r="P1843" s="59">
        <v>1864</v>
      </c>
    </row>
    <row r="1844" spans="1:16">
      <c r="A1844" s="59">
        <v>9338</v>
      </c>
      <c r="B1844" s="59">
        <v>1</v>
      </c>
      <c r="C1844" s="59">
        <v>1</v>
      </c>
      <c r="D1844" s="59">
        <v>1</v>
      </c>
      <c r="E1844" s="59" t="s">
        <v>78</v>
      </c>
      <c r="F1844" s="59">
        <v>1</v>
      </c>
      <c r="G1844" s="59">
        <v>10</v>
      </c>
      <c r="H1844" s="59">
        <v>3</v>
      </c>
      <c r="I1844" s="59">
        <v>14</v>
      </c>
      <c r="J1844" s="59">
        <v>104166</v>
      </c>
      <c r="K1844" s="78">
        <f>VLOOKUP(jur[[#This Row],[hwycov_id]],cnf[],10,FALSE)</f>
        <v>104166</v>
      </c>
      <c r="L1844" s="229">
        <f t="shared" si="84"/>
        <v>0</v>
      </c>
      <c r="M1844" s="228">
        <f t="shared" si="85"/>
        <v>0</v>
      </c>
      <c r="N1844" s="228">
        <f t="shared" si="86"/>
        <v>0</v>
      </c>
      <c r="O1844" s="59" t="e">
        <f>VLOOKUP(jur[[#This Row],[hwycov_id]],check!$A$2:$P$26,16,FALSE)</f>
        <v>#N/A</v>
      </c>
      <c r="P1844" s="59">
        <v>1865</v>
      </c>
    </row>
    <row r="1845" spans="1:16">
      <c r="A1845" s="59">
        <v>14660</v>
      </c>
      <c r="B1845" s="59">
        <v>1</v>
      </c>
      <c r="C1845" s="59">
        <v>1</v>
      </c>
      <c r="D1845" s="59">
        <v>1</v>
      </c>
      <c r="E1845" s="59" t="s">
        <v>77</v>
      </c>
      <c r="F1845" s="59">
        <v>1</v>
      </c>
      <c r="G1845" s="59">
        <v>10</v>
      </c>
      <c r="H1845" s="59">
        <v>3</v>
      </c>
      <c r="I1845" s="59">
        <v>14</v>
      </c>
      <c r="J1845" s="59">
        <v>104360</v>
      </c>
      <c r="K1845" s="78">
        <f>VLOOKUP(jur[[#This Row],[hwycov_id]],cnf[],10,FALSE)</f>
        <v>104360</v>
      </c>
      <c r="L1845" s="229">
        <f t="shared" si="84"/>
        <v>0</v>
      </c>
      <c r="M1845" s="228">
        <f t="shared" si="85"/>
        <v>0</v>
      </c>
      <c r="N1845" s="228">
        <f t="shared" si="86"/>
        <v>0</v>
      </c>
      <c r="O1845" s="59" t="e">
        <f>VLOOKUP(jur[[#This Row],[hwycov_id]],check!$A$2:$P$26,16,FALSE)</f>
        <v>#N/A</v>
      </c>
      <c r="P1845" s="59">
        <v>1866</v>
      </c>
    </row>
    <row r="1846" spans="1:16">
      <c r="A1846" s="59">
        <v>13640</v>
      </c>
      <c r="B1846" s="59">
        <v>1</v>
      </c>
      <c r="C1846" s="59">
        <v>1</v>
      </c>
      <c r="D1846" s="59">
        <v>1</v>
      </c>
      <c r="E1846" s="59" t="s">
        <v>78</v>
      </c>
      <c r="F1846" s="59">
        <v>1</v>
      </c>
      <c r="G1846" s="59">
        <v>10</v>
      </c>
      <c r="H1846" s="59">
        <v>3</v>
      </c>
      <c r="I1846" s="59">
        <v>14</v>
      </c>
      <c r="J1846" s="59">
        <v>104396</v>
      </c>
      <c r="K1846" s="78">
        <f>VLOOKUP(jur[[#This Row],[hwycov_id]],cnf[],10,FALSE)</f>
        <v>104396</v>
      </c>
      <c r="L1846" s="229">
        <f t="shared" si="84"/>
        <v>0</v>
      </c>
      <c r="M1846" s="228">
        <f t="shared" si="85"/>
        <v>0</v>
      </c>
      <c r="N1846" s="228">
        <f t="shared" si="86"/>
        <v>0</v>
      </c>
      <c r="O1846" s="59" t="e">
        <f>VLOOKUP(jur[[#This Row],[hwycov_id]],check!$A$2:$P$26,16,FALSE)</f>
        <v>#N/A</v>
      </c>
      <c r="P1846" s="59">
        <v>1867</v>
      </c>
    </row>
    <row r="1847" spans="1:16">
      <c r="A1847" s="59">
        <v>13648</v>
      </c>
      <c r="B1847" s="59">
        <v>1</v>
      </c>
      <c r="C1847" s="59">
        <v>1</v>
      </c>
      <c r="D1847" s="59">
        <v>1</v>
      </c>
      <c r="E1847" s="59" t="s">
        <v>77</v>
      </c>
      <c r="F1847" s="59">
        <v>1</v>
      </c>
      <c r="G1847" s="59">
        <v>10</v>
      </c>
      <c r="H1847" s="59">
        <v>3</v>
      </c>
      <c r="I1847" s="59">
        <v>14</v>
      </c>
      <c r="J1847" s="59">
        <v>104439</v>
      </c>
      <c r="K1847" s="78">
        <f>VLOOKUP(jur[[#This Row],[hwycov_id]],cnf[],10,FALSE)</f>
        <v>104439</v>
      </c>
      <c r="L1847" s="229">
        <f t="shared" si="84"/>
        <v>0</v>
      </c>
      <c r="M1847" s="228">
        <f t="shared" si="85"/>
        <v>0</v>
      </c>
      <c r="N1847" s="228">
        <f t="shared" si="86"/>
        <v>0</v>
      </c>
      <c r="O1847" s="59" t="e">
        <f>VLOOKUP(jur[[#This Row],[hwycov_id]],check!$A$2:$P$26,16,FALSE)</f>
        <v>#N/A</v>
      </c>
      <c r="P1847" s="59">
        <v>1868</v>
      </c>
    </row>
    <row r="1848" spans="1:16">
      <c r="A1848" s="59">
        <v>13661</v>
      </c>
      <c r="B1848" s="59">
        <v>1</v>
      </c>
      <c r="C1848" s="59">
        <v>1</v>
      </c>
      <c r="D1848" s="59">
        <v>1</v>
      </c>
      <c r="E1848" s="59" t="s">
        <v>77</v>
      </c>
      <c r="F1848" s="59">
        <v>1</v>
      </c>
      <c r="G1848" s="59">
        <v>10</v>
      </c>
      <c r="H1848" s="59">
        <v>3</v>
      </c>
      <c r="I1848" s="59">
        <v>14</v>
      </c>
      <c r="J1848" s="59">
        <v>104746</v>
      </c>
      <c r="K1848" s="78">
        <f>VLOOKUP(jur[[#This Row],[hwycov_id]],cnf[],10,FALSE)</f>
        <v>104746</v>
      </c>
      <c r="L1848" s="229">
        <f t="shared" si="84"/>
        <v>0</v>
      </c>
      <c r="M1848" s="228">
        <f t="shared" si="85"/>
        <v>0</v>
      </c>
      <c r="N1848" s="228">
        <f t="shared" si="86"/>
        <v>0</v>
      </c>
      <c r="O1848" s="59" t="e">
        <f>VLOOKUP(jur[[#This Row],[hwycov_id]],check!$A$2:$P$26,16,FALSE)</f>
        <v>#N/A</v>
      </c>
      <c r="P1848" s="59">
        <v>1869</v>
      </c>
    </row>
    <row r="1849" spans="1:16">
      <c r="A1849" s="59">
        <v>13639</v>
      </c>
      <c r="B1849" s="59">
        <v>1</v>
      </c>
      <c r="C1849" s="59">
        <v>1</v>
      </c>
      <c r="D1849" s="59">
        <v>1</v>
      </c>
      <c r="E1849" s="59" t="s">
        <v>77</v>
      </c>
      <c r="F1849" s="59">
        <v>1</v>
      </c>
      <c r="G1849" s="59">
        <v>10</v>
      </c>
      <c r="H1849" s="59">
        <v>3</v>
      </c>
      <c r="I1849" s="59">
        <v>14</v>
      </c>
      <c r="J1849" s="59">
        <v>105046</v>
      </c>
      <c r="K1849" s="78">
        <f>VLOOKUP(jur[[#This Row],[hwycov_id]],cnf[],10,FALSE)</f>
        <v>105046</v>
      </c>
      <c r="L1849" s="229">
        <f t="shared" si="84"/>
        <v>0</v>
      </c>
      <c r="M1849" s="228">
        <f t="shared" si="85"/>
        <v>0</v>
      </c>
      <c r="N1849" s="228">
        <f t="shared" si="86"/>
        <v>0</v>
      </c>
      <c r="O1849" s="59" t="e">
        <f>VLOOKUP(jur[[#This Row],[hwycov_id]],check!$A$2:$P$26,16,FALSE)</f>
        <v>#N/A</v>
      </c>
      <c r="P1849" s="59">
        <v>1870</v>
      </c>
    </row>
    <row r="1850" spans="1:16">
      <c r="A1850" s="59">
        <v>14637</v>
      </c>
      <c r="B1850" s="59">
        <v>1</v>
      </c>
      <c r="C1850" s="59">
        <v>1</v>
      </c>
      <c r="D1850" s="59">
        <v>1</v>
      </c>
      <c r="E1850" s="59" t="s">
        <v>77</v>
      </c>
      <c r="F1850" s="59">
        <v>1</v>
      </c>
      <c r="G1850" s="59">
        <v>10</v>
      </c>
      <c r="H1850" s="59">
        <v>3</v>
      </c>
      <c r="I1850" s="59">
        <v>14</v>
      </c>
      <c r="J1850" s="59">
        <v>105327</v>
      </c>
      <c r="K1850" s="78">
        <f>VLOOKUP(jur[[#This Row],[hwycov_id]],cnf[],10,FALSE)</f>
        <v>105327</v>
      </c>
      <c r="L1850" s="229">
        <f t="shared" si="84"/>
        <v>0</v>
      </c>
      <c r="M1850" s="228">
        <f t="shared" si="85"/>
        <v>0</v>
      </c>
      <c r="N1850" s="228">
        <f t="shared" si="86"/>
        <v>0</v>
      </c>
      <c r="O1850" s="59" t="e">
        <f>VLOOKUP(jur[[#This Row],[hwycov_id]],check!$A$2:$P$26,16,FALSE)</f>
        <v>#N/A</v>
      </c>
      <c r="P1850" s="59">
        <v>1871</v>
      </c>
    </row>
    <row r="1851" spans="1:16">
      <c r="A1851" s="59">
        <v>16584</v>
      </c>
      <c r="B1851" s="59">
        <v>1</v>
      </c>
      <c r="C1851" s="59">
        <v>1</v>
      </c>
      <c r="D1851" s="59">
        <v>1</v>
      </c>
      <c r="E1851" s="59" t="s">
        <v>78</v>
      </c>
      <c r="F1851" s="59">
        <v>1</v>
      </c>
      <c r="G1851" s="59">
        <v>10</v>
      </c>
      <c r="H1851" s="59">
        <v>2</v>
      </c>
      <c r="I1851" s="59">
        <v>14</v>
      </c>
      <c r="J1851" s="59">
        <v>105413</v>
      </c>
      <c r="K1851" s="78">
        <f>VLOOKUP(jur[[#This Row],[hwycov_id]],cnf[],10,FALSE)</f>
        <v>105413</v>
      </c>
      <c r="L1851" s="229">
        <f t="shared" si="84"/>
        <v>0</v>
      </c>
      <c r="M1851" s="228">
        <f t="shared" si="85"/>
        <v>0</v>
      </c>
      <c r="N1851" s="228">
        <f t="shared" si="86"/>
        <v>0</v>
      </c>
      <c r="O1851" s="59" t="e">
        <f>VLOOKUP(jur[[#This Row],[hwycov_id]],check!$A$2:$P$26,16,FALSE)</f>
        <v>#N/A</v>
      </c>
      <c r="P1851" s="59">
        <v>1872</v>
      </c>
    </row>
    <row r="1852" spans="1:16">
      <c r="A1852" s="59">
        <v>26065</v>
      </c>
      <c r="B1852" s="59">
        <v>1</v>
      </c>
      <c r="C1852" s="59">
        <v>1</v>
      </c>
      <c r="D1852" s="59">
        <v>1</v>
      </c>
      <c r="E1852" s="59" t="s">
        <v>82</v>
      </c>
      <c r="F1852" s="59">
        <v>1</v>
      </c>
      <c r="G1852" s="59">
        <v>10</v>
      </c>
      <c r="H1852" s="59">
        <v>3</v>
      </c>
      <c r="I1852" s="59">
        <v>14</v>
      </c>
      <c r="J1852" s="59">
        <v>105583</v>
      </c>
      <c r="K1852" s="78">
        <f>VLOOKUP(jur[[#This Row],[hwycov_id]],cnf[],10,FALSE)</f>
        <v>105583</v>
      </c>
      <c r="L1852" s="229">
        <f t="shared" si="84"/>
        <v>0</v>
      </c>
      <c r="M1852" s="228">
        <f t="shared" si="85"/>
        <v>0</v>
      </c>
      <c r="N1852" s="228">
        <f t="shared" si="86"/>
        <v>0</v>
      </c>
      <c r="O1852" s="59" t="e">
        <f>VLOOKUP(jur[[#This Row],[hwycov_id]],check!$A$2:$P$26,16,FALSE)</f>
        <v>#N/A</v>
      </c>
      <c r="P1852" s="59">
        <v>1873</v>
      </c>
    </row>
    <row r="1853" spans="1:16">
      <c r="A1853" s="59">
        <v>777</v>
      </c>
      <c r="B1853" s="59">
        <v>1</v>
      </c>
      <c r="C1853" s="59">
        <v>1</v>
      </c>
      <c r="D1853" s="59">
        <v>1</v>
      </c>
      <c r="E1853" s="59" t="s">
        <v>78</v>
      </c>
      <c r="F1853" s="59">
        <v>1</v>
      </c>
      <c r="G1853" s="59">
        <v>10</v>
      </c>
      <c r="H1853" s="59">
        <v>3</v>
      </c>
      <c r="I1853" s="59">
        <v>14</v>
      </c>
      <c r="J1853" s="59">
        <v>105768</v>
      </c>
      <c r="K1853" s="78">
        <f>VLOOKUP(jur[[#This Row],[hwycov_id]],cnf[],10,FALSE)</f>
        <v>105768</v>
      </c>
      <c r="L1853" s="229">
        <f t="shared" si="84"/>
        <v>0</v>
      </c>
      <c r="M1853" s="228">
        <f t="shared" si="85"/>
        <v>0</v>
      </c>
      <c r="N1853" s="228">
        <f t="shared" si="86"/>
        <v>0</v>
      </c>
      <c r="O1853" s="59" t="e">
        <f>VLOOKUP(jur[[#This Row],[hwycov_id]],check!$A$2:$P$26,16,FALSE)</f>
        <v>#N/A</v>
      </c>
      <c r="P1853" s="59">
        <v>1874</v>
      </c>
    </row>
    <row r="1854" spans="1:16">
      <c r="A1854" s="59">
        <v>8774</v>
      </c>
      <c r="B1854" s="59">
        <v>1</v>
      </c>
      <c r="C1854" s="59">
        <v>1</v>
      </c>
      <c r="D1854" s="59">
        <v>1</v>
      </c>
      <c r="E1854" s="59" t="s">
        <v>78</v>
      </c>
      <c r="F1854" s="59">
        <v>1</v>
      </c>
      <c r="G1854" s="59">
        <v>10</v>
      </c>
      <c r="H1854" s="59">
        <v>3</v>
      </c>
      <c r="I1854" s="59">
        <v>14</v>
      </c>
      <c r="J1854" s="59">
        <v>106444</v>
      </c>
      <c r="K1854" s="78">
        <f>VLOOKUP(jur[[#This Row],[hwycov_id]],cnf[],10,FALSE)</f>
        <v>106444</v>
      </c>
      <c r="L1854" s="229">
        <f t="shared" si="84"/>
        <v>0</v>
      </c>
      <c r="M1854" s="228">
        <f t="shared" si="85"/>
        <v>0</v>
      </c>
      <c r="N1854" s="228">
        <f t="shared" si="86"/>
        <v>0</v>
      </c>
      <c r="O1854" s="59" t="e">
        <f>VLOOKUP(jur[[#This Row],[hwycov_id]],check!$A$2:$P$26,16,FALSE)</f>
        <v>#N/A</v>
      </c>
      <c r="P1854" s="59">
        <v>1875</v>
      </c>
    </row>
    <row r="1855" spans="1:16">
      <c r="A1855" s="59">
        <v>570</v>
      </c>
      <c r="B1855" s="59">
        <v>1</v>
      </c>
      <c r="C1855" s="59">
        <v>1</v>
      </c>
      <c r="D1855" s="59">
        <v>1</v>
      </c>
      <c r="E1855" s="59" t="s">
        <v>77</v>
      </c>
      <c r="F1855" s="59">
        <v>1</v>
      </c>
      <c r="G1855" s="59">
        <v>10</v>
      </c>
      <c r="H1855" s="59">
        <v>3</v>
      </c>
      <c r="I1855" s="59">
        <v>14</v>
      </c>
      <c r="J1855" s="59">
        <v>107866</v>
      </c>
      <c r="K1855" s="78">
        <f>VLOOKUP(jur[[#This Row],[hwycov_id]],cnf[],10,FALSE)</f>
        <v>107866</v>
      </c>
      <c r="L1855" s="229">
        <f t="shared" si="84"/>
        <v>0</v>
      </c>
      <c r="M1855" s="228">
        <f t="shared" si="85"/>
        <v>0</v>
      </c>
      <c r="N1855" s="228">
        <f t="shared" si="86"/>
        <v>0</v>
      </c>
      <c r="O1855" s="59" t="e">
        <f>VLOOKUP(jur[[#This Row],[hwycov_id]],check!$A$2:$P$26,16,FALSE)</f>
        <v>#N/A</v>
      </c>
      <c r="P1855" s="59">
        <v>1876</v>
      </c>
    </row>
    <row r="1856" spans="1:16">
      <c r="A1856" s="59">
        <v>28730</v>
      </c>
      <c r="B1856" s="59">
        <v>1</v>
      </c>
      <c r="C1856" s="59">
        <v>1</v>
      </c>
      <c r="D1856" s="59">
        <v>1</v>
      </c>
      <c r="E1856" s="59" t="s">
        <v>78</v>
      </c>
      <c r="F1856" s="59">
        <v>1</v>
      </c>
      <c r="G1856" s="59">
        <v>10</v>
      </c>
      <c r="H1856" s="59">
        <v>2</v>
      </c>
      <c r="I1856" s="59">
        <v>14</v>
      </c>
      <c r="J1856" s="59">
        <v>107911</v>
      </c>
      <c r="K1856" s="78">
        <f>VLOOKUP(jur[[#This Row],[hwycov_id]],cnf[],10,FALSE)</f>
        <v>107911</v>
      </c>
      <c r="L1856" s="229">
        <f t="shared" si="84"/>
        <v>0</v>
      </c>
      <c r="M1856" s="228">
        <f t="shared" si="85"/>
        <v>0</v>
      </c>
      <c r="N1856" s="228">
        <f t="shared" si="86"/>
        <v>0</v>
      </c>
      <c r="O1856" s="59" t="e">
        <f>VLOOKUP(jur[[#This Row],[hwycov_id]],check!$A$2:$P$26,16,FALSE)</f>
        <v>#N/A</v>
      </c>
      <c r="P1856" s="59">
        <v>1877</v>
      </c>
    </row>
    <row r="1857" spans="1:16">
      <c r="A1857" s="59">
        <v>8809</v>
      </c>
      <c r="B1857" s="59">
        <v>1</v>
      </c>
      <c r="C1857" s="59">
        <v>1</v>
      </c>
      <c r="D1857" s="59">
        <v>1</v>
      </c>
      <c r="E1857" s="59" t="s">
        <v>77</v>
      </c>
      <c r="F1857" s="59">
        <v>1</v>
      </c>
      <c r="G1857" s="59">
        <v>10</v>
      </c>
      <c r="H1857" s="59">
        <v>3</v>
      </c>
      <c r="I1857" s="59">
        <v>14</v>
      </c>
      <c r="J1857" s="59">
        <v>108995</v>
      </c>
      <c r="K1857" s="78">
        <f>VLOOKUP(jur[[#This Row],[hwycov_id]],cnf[],10,FALSE)</f>
        <v>108995</v>
      </c>
      <c r="L1857" s="229">
        <f t="shared" si="84"/>
        <v>0</v>
      </c>
      <c r="M1857" s="228">
        <f t="shared" si="85"/>
        <v>0</v>
      </c>
      <c r="N1857" s="228">
        <f t="shared" si="86"/>
        <v>0</v>
      </c>
      <c r="O1857" s="59" t="e">
        <f>VLOOKUP(jur[[#This Row],[hwycov_id]],check!$A$2:$P$26,16,FALSE)</f>
        <v>#N/A</v>
      </c>
      <c r="P1857" s="59">
        <v>1878</v>
      </c>
    </row>
    <row r="1858" spans="1:16">
      <c r="A1858" s="59">
        <v>29108</v>
      </c>
      <c r="B1858" s="59">
        <v>1</v>
      </c>
      <c r="C1858" s="59">
        <v>1</v>
      </c>
      <c r="D1858" s="59">
        <v>1</v>
      </c>
      <c r="E1858" s="59" t="s">
        <v>78</v>
      </c>
      <c r="F1858" s="59">
        <v>1</v>
      </c>
      <c r="G1858" s="59">
        <v>10</v>
      </c>
      <c r="H1858" s="59">
        <v>3</v>
      </c>
      <c r="I1858" s="59">
        <v>14</v>
      </c>
      <c r="J1858" s="59">
        <v>109606</v>
      </c>
      <c r="K1858" s="78">
        <f>VLOOKUP(jur[[#This Row],[hwycov_id]],cnf[],10,FALSE)</f>
        <v>109606</v>
      </c>
      <c r="L1858" s="229">
        <f t="shared" ref="L1858:L1921" si="87">K1858/J1858-1</f>
        <v>0</v>
      </c>
      <c r="M1858" s="228">
        <f t="shared" ref="M1858:M1921" si="88">K1858-J1858</f>
        <v>0</v>
      </c>
      <c r="N1858" s="228">
        <f t="shared" ref="N1858:N1921" si="89">POWER(M1858,2)</f>
        <v>0</v>
      </c>
      <c r="O1858" s="59" t="e">
        <f>VLOOKUP(jur[[#This Row],[hwycov_id]],check!$A$2:$P$26,16,FALSE)</f>
        <v>#N/A</v>
      </c>
      <c r="P1858" s="59">
        <v>1879</v>
      </c>
    </row>
    <row r="1859" spans="1:16">
      <c r="A1859" s="59">
        <v>13649</v>
      </c>
      <c r="B1859" s="59">
        <v>1</v>
      </c>
      <c r="C1859" s="59">
        <v>1</v>
      </c>
      <c r="D1859" s="59">
        <v>1</v>
      </c>
      <c r="E1859" s="59" t="s">
        <v>77</v>
      </c>
      <c r="F1859" s="59">
        <v>1</v>
      </c>
      <c r="G1859" s="59">
        <v>10</v>
      </c>
      <c r="H1859" s="59">
        <v>3</v>
      </c>
      <c r="I1859" s="59">
        <v>14</v>
      </c>
      <c r="J1859" s="59">
        <v>109799</v>
      </c>
      <c r="K1859" s="78">
        <f>VLOOKUP(jur[[#This Row],[hwycov_id]],cnf[],10,FALSE)</f>
        <v>109799</v>
      </c>
      <c r="L1859" s="229">
        <f t="shared" si="87"/>
        <v>0</v>
      </c>
      <c r="M1859" s="228">
        <f t="shared" si="88"/>
        <v>0</v>
      </c>
      <c r="N1859" s="228">
        <f t="shared" si="89"/>
        <v>0</v>
      </c>
      <c r="O1859" s="59" t="e">
        <f>VLOOKUP(jur[[#This Row],[hwycov_id]],check!$A$2:$P$26,16,FALSE)</f>
        <v>#N/A</v>
      </c>
      <c r="P1859" s="59">
        <v>1880</v>
      </c>
    </row>
    <row r="1860" spans="1:16">
      <c r="A1860" s="59">
        <v>3968</v>
      </c>
      <c r="B1860" s="59">
        <v>1</v>
      </c>
      <c r="C1860" s="59">
        <v>1</v>
      </c>
      <c r="D1860" s="59">
        <v>1</v>
      </c>
      <c r="E1860" s="59" t="s">
        <v>77</v>
      </c>
      <c r="F1860" s="59">
        <v>1</v>
      </c>
      <c r="G1860" s="59">
        <v>10</v>
      </c>
      <c r="H1860" s="59">
        <v>3</v>
      </c>
      <c r="I1860" s="59">
        <v>14</v>
      </c>
      <c r="J1860" s="59">
        <v>109810</v>
      </c>
      <c r="K1860" s="78">
        <f>VLOOKUP(jur[[#This Row],[hwycov_id]],cnf[],10,FALSE)</f>
        <v>109810</v>
      </c>
      <c r="L1860" s="229">
        <f t="shared" si="87"/>
        <v>0</v>
      </c>
      <c r="M1860" s="228">
        <f t="shared" si="88"/>
        <v>0</v>
      </c>
      <c r="N1860" s="228">
        <f t="shared" si="89"/>
        <v>0</v>
      </c>
      <c r="O1860" s="59" t="e">
        <f>VLOOKUP(jur[[#This Row],[hwycov_id]],check!$A$2:$P$26,16,FALSE)</f>
        <v>#N/A</v>
      </c>
      <c r="P1860" s="59">
        <v>1881</v>
      </c>
    </row>
    <row r="1861" spans="1:16">
      <c r="A1861" s="59">
        <v>753</v>
      </c>
      <c r="B1861" s="59">
        <v>1</v>
      </c>
      <c r="C1861" s="59">
        <v>1</v>
      </c>
      <c r="D1861" s="59">
        <v>1</v>
      </c>
      <c r="E1861" s="59" t="s">
        <v>78</v>
      </c>
      <c r="F1861" s="59">
        <v>1</v>
      </c>
      <c r="G1861" s="59">
        <v>10</v>
      </c>
      <c r="H1861" s="59">
        <v>3</v>
      </c>
      <c r="I1861" s="59">
        <v>14</v>
      </c>
      <c r="J1861" s="59">
        <v>110039</v>
      </c>
      <c r="K1861" s="78">
        <f>VLOOKUP(jur[[#This Row],[hwycov_id]],cnf[],10,FALSE)</f>
        <v>110039</v>
      </c>
      <c r="L1861" s="229">
        <f t="shared" si="87"/>
        <v>0</v>
      </c>
      <c r="M1861" s="228">
        <f t="shared" si="88"/>
        <v>0</v>
      </c>
      <c r="N1861" s="228">
        <f t="shared" si="89"/>
        <v>0</v>
      </c>
      <c r="O1861" s="59" t="e">
        <f>VLOOKUP(jur[[#This Row],[hwycov_id]],check!$A$2:$P$26,16,FALSE)</f>
        <v>#N/A</v>
      </c>
      <c r="P1861" s="59">
        <v>1882</v>
      </c>
    </row>
    <row r="1862" spans="1:16">
      <c r="A1862" s="59">
        <v>788</v>
      </c>
      <c r="B1862" s="59">
        <v>1</v>
      </c>
      <c r="C1862" s="59">
        <v>1</v>
      </c>
      <c r="D1862" s="59">
        <v>1</v>
      </c>
      <c r="E1862" s="59" t="s">
        <v>82</v>
      </c>
      <c r="F1862" s="59">
        <v>1</v>
      </c>
      <c r="G1862" s="59">
        <v>10</v>
      </c>
      <c r="H1862" s="59">
        <v>3</v>
      </c>
      <c r="I1862" s="59">
        <v>14</v>
      </c>
      <c r="J1862" s="59">
        <v>110355</v>
      </c>
      <c r="K1862" s="78">
        <f>VLOOKUP(jur[[#This Row],[hwycov_id]],cnf[],10,FALSE)</f>
        <v>110355</v>
      </c>
      <c r="L1862" s="229">
        <f t="shared" si="87"/>
        <v>0</v>
      </c>
      <c r="M1862" s="228">
        <f t="shared" si="88"/>
        <v>0</v>
      </c>
      <c r="N1862" s="228">
        <f t="shared" si="89"/>
        <v>0</v>
      </c>
      <c r="O1862" s="59" t="e">
        <f>VLOOKUP(jur[[#This Row],[hwycov_id]],check!$A$2:$P$26,16,FALSE)</f>
        <v>#N/A</v>
      </c>
      <c r="P1862" s="59">
        <v>1883</v>
      </c>
    </row>
    <row r="1863" spans="1:16">
      <c r="A1863" s="59">
        <v>4887</v>
      </c>
      <c r="B1863" s="59">
        <v>1</v>
      </c>
      <c r="C1863" s="59">
        <v>1</v>
      </c>
      <c r="D1863" s="59">
        <v>1</v>
      </c>
      <c r="E1863" s="59" t="s">
        <v>82</v>
      </c>
      <c r="F1863" s="59">
        <v>1</v>
      </c>
      <c r="G1863" s="59">
        <v>10</v>
      </c>
      <c r="H1863" s="59">
        <v>3</v>
      </c>
      <c r="I1863" s="59">
        <v>14</v>
      </c>
      <c r="J1863" s="59">
        <v>110380</v>
      </c>
      <c r="K1863" s="78">
        <f>VLOOKUP(jur[[#This Row],[hwycov_id]],cnf[],10,FALSE)</f>
        <v>110380</v>
      </c>
      <c r="L1863" s="229">
        <f t="shared" si="87"/>
        <v>0</v>
      </c>
      <c r="M1863" s="228">
        <f t="shared" si="88"/>
        <v>0</v>
      </c>
      <c r="N1863" s="228">
        <f t="shared" si="89"/>
        <v>0</v>
      </c>
      <c r="O1863" s="59" t="e">
        <f>VLOOKUP(jur[[#This Row],[hwycov_id]],check!$A$2:$P$26,16,FALSE)</f>
        <v>#N/A</v>
      </c>
      <c r="P1863" s="59">
        <v>1884</v>
      </c>
    </row>
    <row r="1864" spans="1:16">
      <c r="A1864" s="59">
        <v>554</v>
      </c>
      <c r="B1864" s="59">
        <v>1</v>
      </c>
      <c r="C1864" s="59">
        <v>1</v>
      </c>
      <c r="D1864" s="59">
        <v>1</v>
      </c>
      <c r="E1864" s="59" t="s">
        <v>77</v>
      </c>
      <c r="F1864" s="59">
        <v>1</v>
      </c>
      <c r="G1864" s="59">
        <v>10</v>
      </c>
      <c r="H1864" s="59">
        <v>3</v>
      </c>
      <c r="I1864" s="59">
        <v>14</v>
      </c>
      <c r="J1864" s="59">
        <v>110549</v>
      </c>
      <c r="K1864" s="78">
        <f>VLOOKUP(jur[[#This Row],[hwycov_id]],cnf[],10,FALSE)</f>
        <v>110549</v>
      </c>
      <c r="L1864" s="229">
        <f t="shared" si="87"/>
        <v>0</v>
      </c>
      <c r="M1864" s="228">
        <f t="shared" si="88"/>
        <v>0</v>
      </c>
      <c r="N1864" s="228">
        <f t="shared" si="89"/>
        <v>0</v>
      </c>
      <c r="O1864" s="59" t="e">
        <f>VLOOKUP(jur[[#This Row],[hwycov_id]],check!$A$2:$P$26,16,FALSE)</f>
        <v>#N/A</v>
      </c>
      <c r="P1864" s="59">
        <v>1885</v>
      </c>
    </row>
    <row r="1865" spans="1:16">
      <c r="A1865" s="59">
        <v>8810</v>
      </c>
      <c r="B1865" s="59">
        <v>1</v>
      </c>
      <c r="C1865" s="59">
        <v>1</v>
      </c>
      <c r="D1865" s="59">
        <v>1</v>
      </c>
      <c r="E1865" s="59" t="s">
        <v>77</v>
      </c>
      <c r="F1865" s="59">
        <v>1</v>
      </c>
      <c r="G1865" s="59">
        <v>10</v>
      </c>
      <c r="H1865" s="59">
        <v>3</v>
      </c>
      <c r="I1865" s="59">
        <v>14</v>
      </c>
      <c r="J1865" s="59">
        <v>110634</v>
      </c>
      <c r="K1865" s="78">
        <f>VLOOKUP(jur[[#This Row],[hwycov_id]],cnf[],10,FALSE)</f>
        <v>110634</v>
      </c>
      <c r="L1865" s="229">
        <f t="shared" si="87"/>
        <v>0</v>
      </c>
      <c r="M1865" s="228">
        <f t="shared" si="88"/>
        <v>0</v>
      </c>
      <c r="N1865" s="228">
        <f t="shared" si="89"/>
        <v>0</v>
      </c>
      <c r="O1865" s="59" t="e">
        <f>VLOOKUP(jur[[#This Row],[hwycov_id]],check!$A$2:$P$26,16,FALSE)</f>
        <v>#N/A</v>
      </c>
      <c r="P1865" s="59">
        <v>1886</v>
      </c>
    </row>
    <row r="1866" spans="1:16">
      <c r="A1866" s="59">
        <v>15188</v>
      </c>
      <c r="B1866" s="59">
        <v>1</v>
      </c>
      <c r="C1866" s="59">
        <v>1</v>
      </c>
      <c r="D1866" s="59">
        <v>1</v>
      </c>
      <c r="E1866" s="59" t="s">
        <v>78</v>
      </c>
      <c r="F1866" s="59">
        <v>1</v>
      </c>
      <c r="G1866" s="59">
        <v>10</v>
      </c>
      <c r="H1866" s="59">
        <v>3</v>
      </c>
      <c r="I1866" s="59">
        <v>14</v>
      </c>
      <c r="J1866" s="59">
        <v>110812</v>
      </c>
      <c r="K1866" s="78">
        <f>VLOOKUP(jur[[#This Row],[hwycov_id]],cnf[],10,FALSE)</f>
        <v>110812</v>
      </c>
      <c r="L1866" s="229">
        <f t="shared" si="87"/>
        <v>0</v>
      </c>
      <c r="M1866" s="228">
        <f t="shared" si="88"/>
        <v>0</v>
      </c>
      <c r="N1866" s="228">
        <f t="shared" si="89"/>
        <v>0</v>
      </c>
      <c r="O1866" s="59" t="e">
        <f>VLOOKUP(jur[[#This Row],[hwycov_id]],check!$A$2:$P$26,16,FALSE)</f>
        <v>#N/A</v>
      </c>
      <c r="P1866" s="59">
        <v>1887</v>
      </c>
    </row>
    <row r="1867" spans="1:16">
      <c r="A1867" s="59">
        <v>13637</v>
      </c>
      <c r="B1867" s="59">
        <v>1</v>
      </c>
      <c r="C1867" s="59">
        <v>1</v>
      </c>
      <c r="D1867" s="59">
        <v>1</v>
      </c>
      <c r="E1867" s="59" t="s">
        <v>77</v>
      </c>
      <c r="F1867" s="59">
        <v>1</v>
      </c>
      <c r="G1867" s="59">
        <v>10</v>
      </c>
      <c r="H1867" s="59">
        <v>3</v>
      </c>
      <c r="I1867" s="59">
        <v>14</v>
      </c>
      <c r="J1867" s="59">
        <v>110912</v>
      </c>
      <c r="K1867" s="78">
        <f>VLOOKUP(jur[[#This Row],[hwycov_id]],cnf[],10,FALSE)</f>
        <v>110912</v>
      </c>
      <c r="L1867" s="229">
        <f t="shared" si="87"/>
        <v>0</v>
      </c>
      <c r="M1867" s="228">
        <f t="shared" si="88"/>
        <v>0</v>
      </c>
      <c r="N1867" s="228">
        <f t="shared" si="89"/>
        <v>0</v>
      </c>
      <c r="O1867" s="59" t="e">
        <f>VLOOKUP(jur[[#This Row],[hwycov_id]],check!$A$2:$P$26,16,FALSE)</f>
        <v>#N/A</v>
      </c>
      <c r="P1867" s="59">
        <v>1888</v>
      </c>
    </row>
    <row r="1868" spans="1:16">
      <c r="A1868" s="59">
        <v>31206</v>
      </c>
      <c r="B1868" s="59">
        <v>1</v>
      </c>
      <c r="C1868" s="59">
        <v>1</v>
      </c>
      <c r="D1868" s="59">
        <v>1</v>
      </c>
      <c r="E1868" s="59" t="s">
        <v>77</v>
      </c>
      <c r="F1868" s="59">
        <v>1</v>
      </c>
      <c r="G1868" s="59">
        <v>10</v>
      </c>
      <c r="H1868" s="59">
        <v>3</v>
      </c>
      <c r="I1868" s="59">
        <v>14</v>
      </c>
      <c r="J1868" s="59">
        <v>111199</v>
      </c>
      <c r="K1868" s="78">
        <f>VLOOKUP(jur[[#This Row],[hwycov_id]],cnf[],10,FALSE)</f>
        <v>111199</v>
      </c>
      <c r="L1868" s="229">
        <f t="shared" si="87"/>
        <v>0</v>
      </c>
      <c r="M1868" s="228">
        <f t="shared" si="88"/>
        <v>0</v>
      </c>
      <c r="N1868" s="228">
        <f t="shared" si="89"/>
        <v>0</v>
      </c>
      <c r="O1868" s="59" t="e">
        <f>VLOOKUP(jur[[#This Row],[hwycov_id]],check!$A$2:$P$26,16,FALSE)</f>
        <v>#N/A</v>
      </c>
      <c r="P1868" s="59">
        <v>1889</v>
      </c>
    </row>
    <row r="1869" spans="1:16">
      <c r="A1869" s="59">
        <v>13672</v>
      </c>
      <c r="B1869" s="59">
        <v>1</v>
      </c>
      <c r="C1869" s="59">
        <v>1</v>
      </c>
      <c r="D1869" s="59">
        <v>1</v>
      </c>
      <c r="E1869" s="59" t="s">
        <v>77</v>
      </c>
      <c r="F1869" s="59">
        <v>1</v>
      </c>
      <c r="G1869" s="59">
        <v>10</v>
      </c>
      <c r="H1869" s="59">
        <v>3</v>
      </c>
      <c r="I1869" s="59">
        <v>14</v>
      </c>
      <c r="J1869" s="59">
        <v>111516</v>
      </c>
      <c r="K1869" s="78">
        <f>VLOOKUP(jur[[#This Row],[hwycov_id]],cnf[],10,FALSE)</f>
        <v>111516</v>
      </c>
      <c r="L1869" s="229">
        <f t="shared" si="87"/>
        <v>0</v>
      </c>
      <c r="M1869" s="228">
        <f t="shared" si="88"/>
        <v>0</v>
      </c>
      <c r="N1869" s="228">
        <f t="shared" si="89"/>
        <v>0</v>
      </c>
      <c r="O1869" s="59" t="e">
        <f>VLOOKUP(jur[[#This Row],[hwycov_id]],check!$A$2:$P$26,16,FALSE)</f>
        <v>#N/A</v>
      </c>
      <c r="P1869" s="59">
        <v>1890</v>
      </c>
    </row>
    <row r="1870" spans="1:16">
      <c r="A1870" s="59">
        <v>786</v>
      </c>
      <c r="B1870" s="59">
        <v>1</v>
      </c>
      <c r="C1870" s="59">
        <v>1</v>
      </c>
      <c r="D1870" s="59">
        <v>1</v>
      </c>
      <c r="E1870" s="59" t="s">
        <v>78</v>
      </c>
      <c r="F1870" s="59">
        <v>1</v>
      </c>
      <c r="G1870" s="59">
        <v>10</v>
      </c>
      <c r="H1870" s="59">
        <v>3</v>
      </c>
      <c r="I1870" s="59">
        <v>14</v>
      </c>
      <c r="J1870" s="59">
        <v>111960</v>
      </c>
      <c r="K1870" s="78">
        <f>VLOOKUP(jur[[#This Row],[hwycov_id]],cnf[],10,FALSE)</f>
        <v>111960</v>
      </c>
      <c r="L1870" s="229">
        <f t="shared" si="87"/>
        <v>0</v>
      </c>
      <c r="M1870" s="228">
        <f t="shared" si="88"/>
        <v>0</v>
      </c>
      <c r="N1870" s="228">
        <f t="shared" si="89"/>
        <v>0</v>
      </c>
      <c r="O1870" s="59" t="e">
        <f>VLOOKUP(jur[[#This Row],[hwycov_id]],check!$A$2:$P$26,16,FALSE)</f>
        <v>#N/A</v>
      </c>
      <c r="P1870" s="59">
        <v>1891</v>
      </c>
    </row>
    <row r="1871" spans="1:16">
      <c r="A1871" s="59">
        <v>31207</v>
      </c>
      <c r="B1871" s="59">
        <v>1</v>
      </c>
      <c r="C1871" s="59">
        <v>1</v>
      </c>
      <c r="D1871" s="59">
        <v>1</v>
      </c>
      <c r="E1871" s="59" t="s">
        <v>77</v>
      </c>
      <c r="F1871" s="59">
        <v>1</v>
      </c>
      <c r="G1871" s="59">
        <v>10</v>
      </c>
      <c r="H1871" s="59">
        <v>3</v>
      </c>
      <c r="I1871" s="59">
        <v>14</v>
      </c>
      <c r="J1871" s="59">
        <v>113135</v>
      </c>
      <c r="K1871" s="78">
        <f>VLOOKUP(jur[[#This Row],[hwycov_id]],cnf[],10,FALSE)</f>
        <v>113135</v>
      </c>
      <c r="L1871" s="229">
        <f t="shared" si="87"/>
        <v>0</v>
      </c>
      <c r="M1871" s="228">
        <f t="shared" si="88"/>
        <v>0</v>
      </c>
      <c r="N1871" s="228">
        <f t="shared" si="89"/>
        <v>0</v>
      </c>
      <c r="O1871" s="59" t="e">
        <f>VLOOKUP(jur[[#This Row],[hwycov_id]],check!$A$2:$P$26,16,FALSE)</f>
        <v>#N/A</v>
      </c>
      <c r="P1871" s="59">
        <v>1892</v>
      </c>
    </row>
    <row r="1872" spans="1:16">
      <c r="A1872" s="59">
        <v>10981</v>
      </c>
      <c r="B1872" s="59">
        <v>1</v>
      </c>
      <c r="C1872" s="59">
        <v>1</v>
      </c>
      <c r="D1872" s="59">
        <v>1</v>
      </c>
      <c r="E1872" s="59" t="s">
        <v>78</v>
      </c>
      <c r="F1872" s="59">
        <v>1</v>
      </c>
      <c r="G1872" s="59">
        <v>10</v>
      </c>
      <c r="H1872" s="59">
        <v>3</v>
      </c>
      <c r="I1872" s="59">
        <v>14</v>
      </c>
      <c r="J1872" s="59">
        <v>113479</v>
      </c>
      <c r="K1872" s="78">
        <f>VLOOKUP(jur[[#This Row],[hwycov_id]],cnf[],10,FALSE)</f>
        <v>113479</v>
      </c>
      <c r="L1872" s="229">
        <f t="shared" si="87"/>
        <v>0</v>
      </c>
      <c r="M1872" s="228">
        <f t="shared" si="88"/>
        <v>0</v>
      </c>
      <c r="N1872" s="228">
        <f t="shared" si="89"/>
        <v>0</v>
      </c>
      <c r="O1872" s="59" t="e">
        <f>VLOOKUP(jur[[#This Row],[hwycov_id]],check!$A$2:$P$26,16,FALSE)</f>
        <v>#N/A</v>
      </c>
      <c r="P1872" s="59">
        <v>1893</v>
      </c>
    </row>
    <row r="1873" spans="1:16">
      <c r="A1873" s="59">
        <v>8787</v>
      </c>
      <c r="B1873" s="59">
        <v>1</v>
      </c>
      <c r="C1873" s="59">
        <v>1</v>
      </c>
      <c r="D1873" s="59">
        <v>1</v>
      </c>
      <c r="E1873" s="59" t="s">
        <v>78</v>
      </c>
      <c r="F1873" s="59">
        <v>1</v>
      </c>
      <c r="G1873" s="59">
        <v>10</v>
      </c>
      <c r="H1873" s="59">
        <v>3</v>
      </c>
      <c r="I1873" s="59">
        <v>14</v>
      </c>
      <c r="J1873" s="59">
        <v>113758</v>
      </c>
      <c r="K1873" s="78">
        <f>VLOOKUP(jur[[#This Row],[hwycov_id]],cnf[],10,FALSE)</f>
        <v>113758</v>
      </c>
      <c r="L1873" s="229">
        <f t="shared" si="87"/>
        <v>0</v>
      </c>
      <c r="M1873" s="228">
        <f t="shared" si="88"/>
        <v>0</v>
      </c>
      <c r="N1873" s="228">
        <f t="shared" si="89"/>
        <v>0</v>
      </c>
      <c r="O1873" s="59" t="e">
        <f>VLOOKUP(jur[[#This Row],[hwycov_id]],check!$A$2:$P$26,16,FALSE)</f>
        <v>#N/A</v>
      </c>
      <c r="P1873" s="59">
        <v>1894</v>
      </c>
    </row>
    <row r="1874" spans="1:16">
      <c r="A1874" s="59">
        <v>15439</v>
      </c>
      <c r="B1874" s="59">
        <v>1</v>
      </c>
      <c r="C1874" s="59">
        <v>1</v>
      </c>
      <c r="D1874" s="59">
        <v>1</v>
      </c>
      <c r="E1874" s="59" t="s">
        <v>78</v>
      </c>
      <c r="F1874" s="59">
        <v>1</v>
      </c>
      <c r="G1874" s="59">
        <v>10</v>
      </c>
      <c r="H1874" s="59">
        <v>3</v>
      </c>
      <c r="I1874" s="59">
        <v>14</v>
      </c>
      <c r="J1874" s="59">
        <v>113990</v>
      </c>
      <c r="K1874" s="78">
        <f>VLOOKUP(jur[[#This Row],[hwycov_id]],cnf[],10,FALSE)</f>
        <v>113990</v>
      </c>
      <c r="L1874" s="229">
        <f t="shared" si="87"/>
        <v>0</v>
      </c>
      <c r="M1874" s="228">
        <f t="shared" si="88"/>
        <v>0</v>
      </c>
      <c r="N1874" s="228">
        <f t="shared" si="89"/>
        <v>0</v>
      </c>
      <c r="O1874" s="59" t="e">
        <f>VLOOKUP(jur[[#This Row],[hwycov_id]],check!$A$2:$P$26,16,FALSE)</f>
        <v>#N/A</v>
      </c>
      <c r="P1874" s="59">
        <v>1895</v>
      </c>
    </row>
    <row r="1875" spans="1:16">
      <c r="A1875" s="59">
        <v>15776</v>
      </c>
      <c r="B1875" s="59">
        <v>1</v>
      </c>
      <c r="C1875" s="59">
        <v>1</v>
      </c>
      <c r="D1875" s="59">
        <v>1</v>
      </c>
      <c r="E1875" s="59" t="s">
        <v>82</v>
      </c>
      <c r="F1875" s="59">
        <v>1</v>
      </c>
      <c r="G1875" s="59">
        <v>10</v>
      </c>
      <c r="H1875" s="59">
        <v>3</v>
      </c>
      <c r="I1875" s="59">
        <v>14</v>
      </c>
      <c r="J1875" s="59">
        <v>114510</v>
      </c>
      <c r="K1875" s="78">
        <f>VLOOKUP(jur[[#This Row],[hwycov_id]],cnf[],10,FALSE)</f>
        <v>114510</v>
      </c>
      <c r="L1875" s="229">
        <f t="shared" si="87"/>
        <v>0</v>
      </c>
      <c r="M1875" s="228">
        <f t="shared" si="88"/>
        <v>0</v>
      </c>
      <c r="N1875" s="228">
        <f t="shared" si="89"/>
        <v>0</v>
      </c>
      <c r="O1875" s="59" t="e">
        <f>VLOOKUP(jur[[#This Row],[hwycov_id]],check!$A$2:$P$26,16,FALSE)</f>
        <v>#N/A</v>
      </c>
      <c r="P1875" s="59">
        <v>1896</v>
      </c>
    </row>
    <row r="1876" spans="1:16">
      <c r="A1876" s="59">
        <v>13673</v>
      </c>
      <c r="B1876" s="59">
        <v>1</v>
      </c>
      <c r="C1876" s="59">
        <v>1</v>
      </c>
      <c r="D1876" s="59">
        <v>1</v>
      </c>
      <c r="E1876" s="59" t="s">
        <v>77</v>
      </c>
      <c r="F1876" s="59">
        <v>1</v>
      </c>
      <c r="G1876" s="59">
        <v>10</v>
      </c>
      <c r="H1876" s="59">
        <v>3</v>
      </c>
      <c r="I1876" s="59">
        <v>14</v>
      </c>
      <c r="J1876" s="59">
        <v>114809</v>
      </c>
      <c r="K1876" s="78">
        <f>VLOOKUP(jur[[#This Row],[hwycov_id]],cnf[],10,FALSE)</f>
        <v>114809</v>
      </c>
      <c r="L1876" s="229">
        <f t="shared" si="87"/>
        <v>0</v>
      </c>
      <c r="M1876" s="228">
        <f t="shared" si="88"/>
        <v>0</v>
      </c>
      <c r="N1876" s="228">
        <f t="shared" si="89"/>
        <v>0</v>
      </c>
      <c r="O1876" s="59" t="e">
        <f>VLOOKUP(jur[[#This Row],[hwycov_id]],check!$A$2:$P$26,16,FALSE)</f>
        <v>#N/A</v>
      </c>
      <c r="P1876" s="59">
        <v>1897</v>
      </c>
    </row>
    <row r="1877" spans="1:16">
      <c r="A1877" s="59">
        <v>13646</v>
      </c>
      <c r="B1877" s="59">
        <v>1</v>
      </c>
      <c r="C1877" s="59">
        <v>1</v>
      </c>
      <c r="D1877" s="59">
        <v>1</v>
      </c>
      <c r="E1877" s="59" t="s">
        <v>77</v>
      </c>
      <c r="F1877" s="59">
        <v>1</v>
      </c>
      <c r="G1877" s="59">
        <v>10</v>
      </c>
      <c r="H1877" s="59">
        <v>3</v>
      </c>
      <c r="I1877" s="59">
        <v>14</v>
      </c>
      <c r="J1877" s="59">
        <v>115070</v>
      </c>
      <c r="K1877" s="78">
        <f>VLOOKUP(jur[[#This Row],[hwycov_id]],cnf[],10,FALSE)</f>
        <v>115070</v>
      </c>
      <c r="L1877" s="229">
        <f t="shared" si="87"/>
        <v>0</v>
      </c>
      <c r="M1877" s="228">
        <f t="shared" si="88"/>
        <v>0</v>
      </c>
      <c r="N1877" s="228">
        <f t="shared" si="89"/>
        <v>0</v>
      </c>
      <c r="O1877" s="59" t="e">
        <f>VLOOKUP(jur[[#This Row],[hwycov_id]],check!$A$2:$P$26,16,FALSE)</f>
        <v>#N/A</v>
      </c>
      <c r="P1877" s="59">
        <v>1898</v>
      </c>
    </row>
    <row r="1878" spans="1:16">
      <c r="A1878" s="59">
        <v>30816</v>
      </c>
      <c r="B1878" s="59">
        <v>1</v>
      </c>
      <c r="C1878" s="59">
        <v>1</v>
      </c>
      <c r="D1878" s="59">
        <v>1</v>
      </c>
      <c r="E1878" s="59" t="s">
        <v>82</v>
      </c>
      <c r="F1878" s="59">
        <v>1</v>
      </c>
      <c r="G1878" s="59">
        <v>10</v>
      </c>
      <c r="H1878" s="59">
        <v>3</v>
      </c>
      <c r="I1878" s="59">
        <v>14</v>
      </c>
      <c r="J1878" s="59">
        <v>115085</v>
      </c>
      <c r="K1878" s="78">
        <f>VLOOKUP(jur[[#This Row],[hwycov_id]],cnf[],10,FALSE)</f>
        <v>115085</v>
      </c>
      <c r="L1878" s="229">
        <f t="shared" si="87"/>
        <v>0</v>
      </c>
      <c r="M1878" s="228">
        <f t="shared" si="88"/>
        <v>0</v>
      </c>
      <c r="N1878" s="228">
        <f t="shared" si="89"/>
        <v>0</v>
      </c>
      <c r="O1878" s="59" t="e">
        <f>VLOOKUP(jur[[#This Row],[hwycov_id]],check!$A$2:$P$26,16,FALSE)</f>
        <v>#N/A</v>
      </c>
      <c r="P1878" s="59">
        <v>1899</v>
      </c>
    </row>
    <row r="1879" spans="1:16">
      <c r="A1879" s="59">
        <v>13662</v>
      </c>
      <c r="B1879" s="59">
        <v>1</v>
      </c>
      <c r="C1879" s="59">
        <v>1</v>
      </c>
      <c r="D1879" s="59">
        <v>1</v>
      </c>
      <c r="E1879" s="59" t="s">
        <v>77</v>
      </c>
      <c r="F1879" s="59">
        <v>1</v>
      </c>
      <c r="G1879" s="59">
        <v>10</v>
      </c>
      <c r="H1879" s="59">
        <v>3</v>
      </c>
      <c r="I1879" s="59">
        <v>14</v>
      </c>
      <c r="J1879" s="59">
        <v>116003</v>
      </c>
      <c r="K1879" s="78">
        <f>VLOOKUP(jur[[#This Row],[hwycov_id]],cnf[],10,FALSE)</f>
        <v>116003</v>
      </c>
      <c r="L1879" s="229">
        <f t="shared" si="87"/>
        <v>0</v>
      </c>
      <c r="M1879" s="228">
        <f t="shared" si="88"/>
        <v>0</v>
      </c>
      <c r="N1879" s="228">
        <f t="shared" si="89"/>
        <v>0</v>
      </c>
      <c r="O1879" s="59" t="e">
        <f>VLOOKUP(jur[[#This Row],[hwycov_id]],check!$A$2:$P$26,16,FALSE)</f>
        <v>#N/A</v>
      </c>
      <c r="P1879" s="59">
        <v>1900</v>
      </c>
    </row>
    <row r="1880" spans="1:16">
      <c r="A1880" s="59">
        <v>10859</v>
      </c>
      <c r="B1880" s="59">
        <v>1</v>
      </c>
      <c r="C1880" s="59">
        <v>1</v>
      </c>
      <c r="D1880" s="59">
        <v>1</v>
      </c>
      <c r="E1880" s="59" t="s">
        <v>77</v>
      </c>
      <c r="F1880" s="59">
        <v>1</v>
      </c>
      <c r="G1880" s="59">
        <v>10</v>
      </c>
      <c r="H1880" s="59">
        <v>3</v>
      </c>
      <c r="I1880" s="59">
        <v>14</v>
      </c>
      <c r="J1880" s="59">
        <v>116070</v>
      </c>
      <c r="K1880" s="78">
        <f>VLOOKUP(jur[[#This Row],[hwycov_id]],cnf[],10,FALSE)</f>
        <v>116070</v>
      </c>
      <c r="L1880" s="229">
        <f t="shared" si="87"/>
        <v>0</v>
      </c>
      <c r="M1880" s="228">
        <f t="shared" si="88"/>
        <v>0</v>
      </c>
      <c r="N1880" s="228">
        <f t="shared" si="89"/>
        <v>0</v>
      </c>
      <c r="O1880" s="59" t="e">
        <f>VLOOKUP(jur[[#This Row],[hwycov_id]],check!$A$2:$P$26,16,FALSE)</f>
        <v>#N/A</v>
      </c>
      <c r="P1880" s="59">
        <v>1901</v>
      </c>
    </row>
    <row r="1881" spans="1:16">
      <c r="A1881" s="59">
        <v>16570</v>
      </c>
      <c r="B1881" s="59">
        <v>1</v>
      </c>
      <c r="C1881" s="59">
        <v>1</v>
      </c>
      <c r="D1881" s="59">
        <v>1</v>
      </c>
      <c r="E1881" s="59" t="s">
        <v>82</v>
      </c>
      <c r="F1881" s="59">
        <v>1</v>
      </c>
      <c r="G1881" s="59">
        <v>10</v>
      </c>
      <c r="H1881" s="59">
        <v>3</v>
      </c>
      <c r="I1881" s="59">
        <v>14</v>
      </c>
      <c r="J1881" s="59">
        <v>116277</v>
      </c>
      <c r="K1881" s="78">
        <f>VLOOKUP(jur[[#This Row],[hwycov_id]],cnf[],10,FALSE)</f>
        <v>116277</v>
      </c>
      <c r="L1881" s="229">
        <f t="shared" si="87"/>
        <v>0</v>
      </c>
      <c r="M1881" s="228">
        <f t="shared" si="88"/>
        <v>0</v>
      </c>
      <c r="N1881" s="228">
        <f t="shared" si="89"/>
        <v>0</v>
      </c>
      <c r="O1881" s="59" t="e">
        <f>VLOOKUP(jur[[#This Row],[hwycov_id]],check!$A$2:$P$26,16,FALSE)</f>
        <v>#N/A</v>
      </c>
      <c r="P1881" s="59">
        <v>1902</v>
      </c>
    </row>
    <row r="1882" spans="1:16">
      <c r="A1882" s="59">
        <v>14246</v>
      </c>
      <c r="B1882" s="59">
        <v>1</v>
      </c>
      <c r="C1882" s="59">
        <v>1</v>
      </c>
      <c r="D1882" s="59">
        <v>1</v>
      </c>
      <c r="E1882" s="59" t="s">
        <v>78</v>
      </c>
      <c r="F1882" s="59">
        <v>1</v>
      </c>
      <c r="G1882" s="59">
        <v>10</v>
      </c>
      <c r="H1882" s="59">
        <v>3</v>
      </c>
      <c r="I1882" s="59">
        <v>14</v>
      </c>
      <c r="J1882" s="59">
        <v>116398</v>
      </c>
      <c r="K1882" s="78">
        <f>VLOOKUP(jur[[#This Row],[hwycov_id]],cnf[],10,FALSE)</f>
        <v>116398</v>
      </c>
      <c r="L1882" s="229">
        <f t="shared" si="87"/>
        <v>0</v>
      </c>
      <c r="M1882" s="228">
        <f t="shared" si="88"/>
        <v>0</v>
      </c>
      <c r="N1882" s="228">
        <f t="shared" si="89"/>
        <v>0</v>
      </c>
      <c r="O1882" s="59" t="e">
        <f>VLOOKUP(jur[[#This Row],[hwycov_id]],check!$A$2:$P$26,16,FALSE)</f>
        <v>#N/A</v>
      </c>
      <c r="P1882" s="59">
        <v>1903</v>
      </c>
    </row>
    <row r="1883" spans="1:16">
      <c r="A1883" s="59">
        <v>807</v>
      </c>
      <c r="B1883" s="59">
        <v>1</v>
      </c>
      <c r="C1883" s="59">
        <v>1</v>
      </c>
      <c r="D1883" s="59">
        <v>1</v>
      </c>
      <c r="E1883" s="59" t="s">
        <v>82</v>
      </c>
      <c r="F1883" s="59">
        <v>1</v>
      </c>
      <c r="G1883" s="59">
        <v>10</v>
      </c>
      <c r="H1883" s="59">
        <v>2</v>
      </c>
      <c r="I1883" s="59">
        <v>14</v>
      </c>
      <c r="J1883" s="59">
        <v>116555</v>
      </c>
      <c r="K1883" s="78">
        <f>VLOOKUP(jur[[#This Row],[hwycov_id]],cnf[],10,FALSE)</f>
        <v>116555</v>
      </c>
      <c r="L1883" s="229">
        <f t="shared" si="87"/>
        <v>0</v>
      </c>
      <c r="M1883" s="228">
        <f t="shared" si="88"/>
        <v>0</v>
      </c>
      <c r="N1883" s="228">
        <f t="shared" si="89"/>
        <v>0</v>
      </c>
      <c r="O1883" s="59" t="e">
        <f>VLOOKUP(jur[[#This Row],[hwycov_id]],check!$A$2:$P$26,16,FALSE)</f>
        <v>#N/A</v>
      </c>
      <c r="P1883" s="59">
        <v>1904</v>
      </c>
    </row>
    <row r="1884" spans="1:16">
      <c r="A1884" s="59">
        <v>8790</v>
      </c>
      <c r="B1884" s="59">
        <v>1</v>
      </c>
      <c r="C1884" s="59">
        <v>1</v>
      </c>
      <c r="D1884" s="59">
        <v>1</v>
      </c>
      <c r="E1884" s="59" t="s">
        <v>82</v>
      </c>
      <c r="F1884" s="59">
        <v>1</v>
      </c>
      <c r="G1884" s="59">
        <v>10</v>
      </c>
      <c r="H1884" s="59">
        <v>3</v>
      </c>
      <c r="I1884" s="59">
        <v>14</v>
      </c>
      <c r="J1884" s="59">
        <v>116796</v>
      </c>
      <c r="K1884" s="78">
        <f>VLOOKUP(jur[[#This Row],[hwycov_id]],cnf[],10,FALSE)</f>
        <v>116796</v>
      </c>
      <c r="L1884" s="229">
        <f t="shared" si="87"/>
        <v>0</v>
      </c>
      <c r="M1884" s="228">
        <f t="shared" si="88"/>
        <v>0</v>
      </c>
      <c r="N1884" s="228">
        <f t="shared" si="89"/>
        <v>0</v>
      </c>
      <c r="O1884" s="59" t="e">
        <f>VLOOKUP(jur[[#This Row],[hwycov_id]],check!$A$2:$P$26,16,FALSE)</f>
        <v>#N/A</v>
      </c>
      <c r="P1884" s="59">
        <v>1905</v>
      </c>
    </row>
    <row r="1885" spans="1:16">
      <c r="A1885" s="59">
        <v>15442</v>
      </c>
      <c r="B1885" s="59">
        <v>1</v>
      </c>
      <c r="C1885" s="59">
        <v>1</v>
      </c>
      <c r="D1885" s="59">
        <v>1</v>
      </c>
      <c r="E1885" s="59" t="s">
        <v>82</v>
      </c>
      <c r="F1885" s="59">
        <v>1</v>
      </c>
      <c r="G1885" s="59">
        <v>10</v>
      </c>
      <c r="H1885" s="59">
        <v>3</v>
      </c>
      <c r="I1885" s="59">
        <v>14</v>
      </c>
      <c r="J1885" s="59">
        <v>116873</v>
      </c>
      <c r="K1885" s="78">
        <f>VLOOKUP(jur[[#This Row],[hwycov_id]],cnf[],10,FALSE)</f>
        <v>116873</v>
      </c>
      <c r="L1885" s="229">
        <f t="shared" si="87"/>
        <v>0</v>
      </c>
      <c r="M1885" s="228">
        <f t="shared" si="88"/>
        <v>0</v>
      </c>
      <c r="N1885" s="228">
        <f t="shared" si="89"/>
        <v>0</v>
      </c>
      <c r="O1885" s="59" t="e">
        <f>VLOOKUP(jur[[#This Row],[hwycov_id]],check!$A$2:$P$26,16,FALSE)</f>
        <v>#N/A</v>
      </c>
      <c r="P1885" s="59">
        <v>1906</v>
      </c>
    </row>
    <row r="1886" spans="1:16">
      <c r="A1886" s="59">
        <v>14953</v>
      </c>
      <c r="B1886" s="59">
        <v>1</v>
      </c>
      <c r="C1886" s="59">
        <v>1</v>
      </c>
      <c r="D1886" s="59">
        <v>1</v>
      </c>
      <c r="E1886" s="59" t="s">
        <v>78</v>
      </c>
      <c r="F1886" s="59">
        <v>1</v>
      </c>
      <c r="G1886" s="59">
        <v>10</v>
      </c>
      <c r="H1886" s="59">
        <v>2</v>
      </c>
      <c r="I1886" s="59">
        <v>14</v>
      </c>
      <c r="J1886" s="59">
        <v>117488</v>
      </c>
      <c r="K1886" s="78">
        <f>VLOOKUP(jur[[#This Row],[hwycov_id]],cnf[],10,FALSE)</f>
        <v>117488</v>
      </c>
      <c r="L1886" s="229">
        <f t="shared" si="87"/>
        <v>0</v>
      </c>
      <c r="M1886" s="228">
        <f t="shared" si="88"/>
        <v>0</v>
      </c>
      <c r="N1886" s="228">
        <f t="shared" si="89"/>
        <v>0</v>
      </c>
      <c r="O1886" s="59" t="e">
        <f>VLOOKUP(jur[[#This Row],[hwycov_id]],check!$A$2:$P$26,16,FALSE)</f>
        <v>#N/A</v>
      </c>
      <c r="P1886" s="59">
        <v>1907</v>
      </c>
    </row>
    <row r="1887" spans="1:16">
      <c r="A1887" s="59">
        <v>13653</v>
      </c>
      <c r="B1887" s="59">
        <v>1</v>
      </c>
      <c r="C1887" s="59">
        <v>1</v>
      </c>
      <c r="D1887" s="59">
        <v>1</v>
      </c>
      <c r="E1887" s="59" t="s">
        <v>78</v>
      </c>
      <c r="F1887" s="59">
        <v>1</v>
      </c>
      <c r="G1887" s="59">
        <v>10</v>
      </c>
      <c r="H1887" s="59">
        <v>3</v>
      </c>
      <c r="I1887" s="59">
        <v>14</v>
      </c>
      <c r="J1887" s="59">
        <v>117618</v>
      </c>
      <c r="K1887" s="78">
        <f>VLOOKUP(jur[[#This Row],[hwycov_id]],cnf[],10,FALSE)</f>
        <v>117618</v>
      </c>
      <c r="L1887" s="229">
        <f t="shared" si="87"/>
        <v>0</v>
      </c>
      <c r="M1887" s="228">
        <f t="shared" si="88"/>
        <v>0</v>
      </c>
      <c r="N1887" s="228">
        <f t="shared" si="89"/>
        <v>0</v>
      </c>
      <c r="O1887" s="59" t="e">
        <f>VLOOKUP(jur[[#This Row],[hwycov_id]],check!$A$2:$P$26,16,FALSE)</f>
        <v>#N/A</v>
      </c>
      <c r="P1887" s="59">
        <v>1908</v>
      </c>
    </row>
    <row r="1888" spans="1:16">
      <c r="A1888" s="59">
        <v>728</v>
      </c>
      <c r="B1888" s="59">
        <v>1</v>
      </c>
      <c r="C1888" s="59">
        <v>1</v>
      </c>
      <c r="D1888" s="59">
        <v>1</v>
      </c>
      <c r="E1888" s="59" t="s">
        <v>82</v>
      </c>
      <c r="F1888" s="59">
        <v>1</v>
      </c>
      <c r="G1888" s="59">
        <v>10</v>
      </c>
      <c r="H1888" s="59">
        <v>2</v>
      </c>
      <c r="I1888" s="59">
        <v>14</v>
      </c>
      <c r="J1888" s="59">
        <v>117680</v>
      </c>
      <c r="K1888" s="78">
        <f>VLOOKUP(jur[[#This Row],[hwycov_id]],cnf[],10,FALSE)</f>
        <v>117680</v>
      </c>
      <c r="L1888" s="229">
        <f t="shared" si="87"/>
        <v>0</v>
      </c>
      <c r="M1888" s="228">
        <f t="shared" si="88"/>
        <v>0</v>
      </c>
      <c r="N1888" s="228">
        <f t="shared" si="89"/>
        <v>0</v>
      </c>
      <c r="O1888" s="59" t="e">
        <f>VLOOKUP(jur[[#This Row],[hwycov_id]],check!$A$2:$P$26,16,FALSE)</f>
        <v>#N/A</v>
      </c>
      <c r="P1888" s="59">
        <v>1909</v>
      </c>
    </row>
    <row r="1889" spans="1:16">
      <c r="A1889" s="59">
        <v>14384</v>
      </c>
      <c r="B1889" s="59">
        <v>1</v>
      </c>
      <c r="C1889" s="59">
        <v>1</v>
      </c>
      <c r="D1889" s="59">
        <v>1</v>
      </c>
      <c r="E1889" s="59" t="s">
        <v>77</v>
      </c>
      <c r="F1889" s="59">
        <v>1</v>
      </c>
      <c r="G1889" s="59">
        <v>10</v>
      </c>
      <c r="H1889" s="59">
        <v>3</v>
      </c>
      <c r="I1889" s="59">
        <v>14</v>
      </c>
      <c r="J1889" s="59">
        <v>118761</v>
      </c>
      <c r="K1889" s="78">
        <f>VLOOKUP(jur[[#This Row],[hwycov_id]],cnf[],10,FALSE)</f>
        <v>118761</v>
      </c>
      <c r="L1889" s="229">
        <f t="shared" si="87"/>
        <v>0</v>
      </c>
      <c r="M1889" s="228">
        <f t="shared" si="88"/>
        <v>0</v>
      </c>
      <c r="N1889" s="228">
        <f t="shared" si="89"/>
        <v>0</v>
      </c>
      <c r="O1889" s="59" t="e">
        <f>VLOOKUP(jur[[#This Row],[hwycov_id]],check!$A$2:$P$26,16,FALSE)</f>
        <v>#N/A</v>
      </c>
      <c r="P1889" s="59">
        <v>1910</v>
      </c>
    </row>
    <row r="1890" spans="1:16">
      <c r="A1890" s="59">
        <v>8807</v>
      </c>
      <c r="B1890" s="59">
        <v>1</v>
      </c>
      <c r="C1890" s="59">
        <v>1</v>
      </c>
      <c r="D1890" s="59">
        <v>1</v>
      </c>
      <c r="E1890" s="59" t="s">
        <v>77</v>
      </c>
      <c r="F1890" s="59">
        <v>1</v>
      </c>
      <c r="G1890" s="59">
        <v>10</v>
      </c>
      <c r="H1890" s="59">
        <v>7</v>
      </c>
      <c r="I1890" s="59">
        <v>14</v>
      </c>
      <c r="J1890" s="59">
        <v>118808</v>
      </c>
      <c r="K1890" s="78">
        <f>VLOOKUP(jur[[#This Row],[hwycov_id]],cnf[],10,FALSE)</f>
        <v>118808</v>
      </c>
      <c r="L1890" s="229">
        <f t="shared" si="87"/>
        <v>0</v>
      </c>
      <c r="M1890" s="228">
        <f t="shared" si="88"/>
        <v>0</v>
      </c>
      <c r="N1890" s="228">
        <f t="shared" si="89"/>
        <v>0</v>
      </c>
      <c r="O1890" s="59" t="e">
        <f>VLOOKUP(jur[[#This Row],[hwycov_id]],check!$A$2:$P$26,16,FALSE)</f>
        <v>#N/A</v>
      </c>
      <c r="P1890" s="59">
        <v>1911</v>
      </c>
    </row>
    <row r="1891" spans="1:16">
      <c r="A1891" s="59">
        <v>15443</v>
      </c>
      <c r="B1891" s="59">
        <v>1</v>
      </c>
      <c r="C1891" s="59">
        <v>1</v>
      </c>
      <c r="D1891" s="59">
        <v>1</v>
      </c>
      <c r="E1891" s="59" t="s">
        <v>82</v>
      </c>
      <c r="F1891" s="59">
        <v>1</v>
      </c>
      <c r="G1891" s="59">
        <v>10</v>
      </c>
      <c r="H1891" s="59">
        <v>2</v>
      </c>
      <c r="I1891" s="59">
        <v>14</v>
      </c>
      <c r="J1891" s="59">
        <v>118810</v>
      </c>
      <c r="K1891" s="78">
        <f>VLOOKUP(jur[[#This Row],[hwycov_id]],cnf[],10,FALSE)</f>
        <v>118810</v>
      </c>
      <c r="L1891" s="229">
        <f t="shared" si="87"/>
        <v>0</v>
      </c>
      <c r="M1891" s="228">
        <f t="shared" si="88"/>
        <v>0</v>
      </c>
      <c r="N1891" s="228">
        <f t="shared" si="89"/>
        <v>0</v>
      </c>
      <c r="O1891" s="59" t="e">
        <f>VLOOKUP(jur[[#This Row],[hwycov_id]],check!$A$2:$P$26,16,FALSE)</f>
        <v>#N/A</v>
      </c>
      <c r="P1891" s="59">
        <v>1912</v>
      </c>
    </row>
    <row r="1892" spans="1:16">
      <c r="A1892" s="59">
        <v>8808</v>
      </c>
      <c r="B1892" s="59">
        <v>1</v>
      </c>
      <c r="C1892" s="59">
        <v>1</v>
      </c>
      <c r="D1892" s="59">
        <v>1</v>
      </c>
      <c r="E1892" s="59" t="s">
        <v>77</v>
      </c>
      <c r="F1892" s="59">
        <v>1</v>
      </c>
      <c r="G1892" s="59">
        <v>10</v>
      </c>
      <c r="H1892" s="59">
        <v>3</v>
      </c>
      <c r="I1892" s="59">
        <v>14</v>
      </c>
      <c r="J1892" s="59">
        <v>119047</v>
      </c>
      <c r="K1892" s="78">
        <f>VLOOKUP(jur[[#This Row],[hwycov_id]],cnf[],10,FALSE)</f>
        <v>119047</v>
      </c>
      <c r="L1892" s="229">
        <f t="shared" si="87"/>
        <v>0</v>
      </c>
      <c r="M1892" s="228">
        <f t="shared" si="88"/>
        <v>0</v>
      </c>
      <c r="N1892" s="228">
        <f t="shared" si="89"/>
        <v>0</v>
      </c>
      <c r="O1892" s="59" t="e">
        <f>VLOOKUP(jur[[#This Row],[hwycov_id]],check!$A$2:$P$26,16,FALSE)</f>
        <v>#N/A</v>
      </c>
      <c r="P1892" s="59">
        <v>1913</v>
      </c>
    </row>
    <row r="1893" spans="1:16">
      <c r="A1893" s="59">
        <v>28809</v>
      </c>
      <c r="B1893" s="59">
        <v>1</v>
      </c>
      <c r="C1893" s="59">
        <v>1</v>
      </c>
      <c r="D1893" s="59">
        <v>1</v>
      </c>
      <c r="E1893" s="59" t="s">
        <v>77</v>
      </c>
      <c r="F1893" s="59">
        <v>1</v>
      </c>
      <c r="G1893" s="59">
        <v>10</v>
      </c>
      <c r="H1893" s="59">
        <v>3</v>
      </c>
      <c r="I1893" s="59">
        <v>14</v>
      </c>
      <c r="J1893" s="59">
        <v>120405</v>
      </c>
      <c r="K1893" s="78">
        <f>VLOOKUP(jur[[#This Row],[hwycov_id]],cnf[],10,FALSE)</f>
        <v>120405</v>
      </c>
      <c r="L1893" s="229">
        <f t="shared" si="87"/>
        <v>0</v>
      </c>
      <c r="M1893" s="228">
        <f t="shared" si="88"/>
        <v>0</v>
      </c>
      <c r="N1893" s="228">
        <f t="shared" si="89"/>
        <v>0</v>
      </c>
      <c r="O1893" s="59" t="e">
        <f>VLOOKUP(jur[[#This Row],[hwycov_id]],check!$A$2:$P$26,16,FALSE)</f>
        <v>#N/A</v>
      </c>
      <c r="P1893" s="59">
        <v>1914</v>
      </c>
    </row>
    <row r="1894" spans="1:16">
      <c r="A1894" s="59">
        <v>16085</v>
      </c>
      <c r="B1894" s="59">
        <v>1</v>
      </c>
      <c r="C1894" s="59">
        <v>1</v>
      </c>
      <c r="D1894" s="59">
        <v>1</v>
      </c>
      <c r="E1894" s="59" t="s">
        <v>78</v>
      </c>
      <c r="F1894" s="59">
        <v>1</v>
      </c>
      <c r="G1894" s="59">
        <v>10</v>
      </c>
      <c r="H1894" s="59">
        <v>3</v>
      </c>
      <c r="I1894" s="59">
        <v>14</v>
      </c>
      <c r="J1894" s="59">
        <v>121000</v>
      </c>
      <c r="K1894" s="78">
        <f>VLOOKUP(jur[[#This Row],[hwycov_id]],cnf[],10,FALSE)</f>
        <v>121000</v>
      </c>
      <c r="L1894" s="229">
        <f t="shared" si="87"/>
        <v>0</v>
      </c>
      <c r="M1894" s="228">
        <f t="shared" si="88"/>
        <v>0</v>
      </c>
      <c r="N1894" s="228">
        <f t="shared" si="89"/>
        <v>0</v>
      </c>
      <c r="O1894" s="59" t="e">
        <f>VLOOKUP(jur[[#This Row],[hwycov_id]],check!$A$2:$P$26,16,FALSE)</f>
        <v>#N/A</v>
      </c>
      <c r="P1894" s="59">
        <v>1915</v>
      </c>
    </row>
    <row r="1895" spans="1:16">
      <c r="A1895" s="59">
        <v>14639</v>
      </c>
      <c r="B1895" s="59">
        <v>1</v>
      </c>
      <c r="C1895" s="59">
        <v>1</v>
      </c>
      <c r="D1895" s="59">
        <v>1</v>
      </c>
      <c r="E1895" s="59" t="s">
        <v>77</v>
      </c>
      <c r="F1895" s="59">
        <v>1</v>
      </c>
      <c r="G1895" s="59">
        <v>10</v>
      </c>
      <c r="H1895" s="59">
        <v>3</v>
      </c>
      <c r="I1895" s="59">
        <v>14</v>
      </c>
      <c r="J1895" s="59">
        <v>121306</v>
      </c>
      <c r="K1895" s="78">
        <f>VLOOKUP(jur[[#This Row],[hwycov_id]],cnf[],10,FALSE)</f>
        <v>121306</v>
      </c>
      <c r="L1895" s="229">
        <f t="shared" si="87"/>
        <v>0</v>
      </c>
      <c r="M1895" s="228">
        <f t="shared" si="88"/>
        <v>0</v>
      </c>
      <c r="N1895" s="228">
        <f t="shared" si="89"/>
        <v>0</v>
      </c>
      <c r="O1895" s="59" t="e">
        <f>VLOOKUP(jur[[#This Row],[hwycov_id]],check!$A$2:$P$26,16,FALSE)</f>
        <v>#N/A</v>
      </c>
      <c r="P1895" s="59">
        <v>1916</v>
      </c>
    </row>
    <row r="1896" spans="1:16">
      <c r="A1896" s="59">
        <v>15432</v>
      </c>
      <c r="B1896" s="59">
        <v>1</v>
      </c>
      <c r="C1896" s="59">
        <v>1</v>
      </c>
      <c r="D1896" s="59">
        <v>1</v>
      </c>
      <c r="E1896" s="59" t="s">
        <v>78</v>
      </c>
      <c r="F1896" s="59">
        <v>1</v>
      </c>
      <c r="G1896" s="59">
        <v>10</v>
      </c>
      <c r="H1896" s="59">
        <v>2</v>
      </c>
      <c r="I1896" s="59">
        <v>14</v>
      </c>
      <c r="J1896" s="59">
        <v>121345</v>
      </c>
      <c r="K1896" s="78">
        <f>VLOOKUP(jur[[#This Row],[hwycov_id]],cnf[],10,FALSE)</f>
        <v>121345</v>
      </c>
      <c r="L1896" s="229">
        <f t="shared" si="87"/>
        <v>0</v>
      </c>
      <c r="M1896" s="228">
        <f t="shared" si="88"/>
        <v>0</v>
      </c>
      <c r="N1896" s="228">
        <f t="shared" si="89"/>
        <v>0</v>
      </c>
      <c r="O1896" s="59" t="e">
        <f>VLOOKUP(jur[[#This Row],[hwycov_id]],check!$A$2:$P$26,16,FALSE)</f>
        <v>#N/A</v>
      </c>
      <c r="P1896" s="59">
        <v>1917</v>
      </c>
    </row>
    <row r="1897" spans="1:16">
      <c r="A1897" s="59">
        <v>25099</v>
      </c>
      <c r="B1897" s="59">
        <v>1</v>
      </c>
      <c r="C1897" s="59">
        <v>1</v>
      </c>
      <c r="D1897" s="59">
        <v>1</v>
      </c>
      <c r="E1897" s="59" t="s">
        <v>77</v>
      </c>
      <c r="F1897" s="59">
        <v>1</v>
      </c>
      <c r="G1897" s="59">
        <v>10</v>
      </c>
      <c r="H1897" s="59">
        <v>3</v>
      </c>
      <c r="I1897" s="59">
        <v>14</v>
      </c>
      <c r="J1897" s="59">
        <v>122325</v>
      </c>
      <c r="K1897" s="78">
        <f>VLOOKUP(jur[[#This Row],[hwycov_id]],cnf[],10,FALSE)</f>
        <v>122325</v>
      </c>
      <c r="L1897" s="229">
        <f t="shared" si="87"/>
        <v>0</v>
      </c>
      <c r="M1897" s="228">
        <f t="shared" si="88"/>
        <v>0</v>
      </c>
      <c r="N1897" s="228">
        <f t="shared" si="89"/>
        <v>0</v>
      </c>
      <c r="O1897" s="59" t="e">
        <f>VLOOKUP(jur[[#This Row],[hwycov_id]],check!$A$2:$P$26,16,FALSE)</f>
        <v>#N/A</v>
      </c>
      <c r="P1897" s="59">
        <v>1918</v>
      </c>
    </row>
    <row r="1898" spans="1:16">
      <c r="A1898" s="59">
        <v>802</v>
      </c>
      <c r="B1898" s="59">
        <v>1</v>
      </c>
      <c r="C1898" s="59">
        <v>1</v>
      </c>
      <c r="D1898" s="59">
        <v>1</v>
      </c>
      <c r="E1898" s="59" t="s">
        <v>82</v>
      </c>
      <c r="F1898" s="59">
        <v>1</v>
      </c>
      <c r="G1898" s="59">
        <v>10</v>
      </c>
      <c r="H1898" s="59">
        <v>2</v>
      </c>
      <c r="I1898" s="59">
        <v>14</v>
      </c>
      <c r="J1898" s="59">
        <v>122501</v>
      </c>
      <c r="K1898" s="78">
        <f>VLOOKUP(jur[[#This Row],[hwycov_id]],cnf[],10,FALSE)</f>
        <v>122501</v>
      </c>
      <c r="L1898" s="229">
        <f t="shared" si="87"/>
        <v>0</v>
      </c>
      <c r="M1898" s="228">
        <f t="shared" si="88"/>
        <v>0</v>
      </c>
      <c r="N1898" s="228">
        <f t="shared" si="89"/>
        <v>0</v>
      </c>
      <c r="O1898" s="59" t="e">
        <f>VLOOKUP(jur[[#This Row],[hwycov_id]],check!$A$2:$P$26,16,FALSE)</f>
        <v>#N/A</v>
      </c>
      <c r="P1898" s="59">
        <v>1919</v>
      </c>
    </row>
    <row r="1899" spans="1:16">
      <c r="A1899" s="59">
        <v>15430</v>
      </c>
      <c r="B1899" s="59">
        <v>1</v>
      </c>
      <c r="C1899" s="59">
        <v>1</v>
      </c>
      <c r="D1899" s="59">
        <v>1</v>
      </c>
      <c r="E1899" s="59" t="s">
        <v>78</v>
      </c>
      <c r="F1899" s="59">
        <v>1</v>
      </c>
      <c r="G1899" s="59">
        <v>10</v>
      </c>
      <c r="H1899" s="59">
        <v>3</v>
      </c>
      <c r="I1899" s="59">
        <v>14</v>
      </c>
      <c r="J1899" s="59">
        <v>123651</v>
      </c>
      <c r="K1899" s="78">
        <f>VLOOKUP(jur[[#This Row],[hwycov_id]],cnf[],10,FALSE)</f>
        <v>123651</v>
      </c>
      <c r="L1899" s="229">
        <f t="shared" si="87"/>
        <v>0</v>
      </c>
      <c r="M1899" s="228">
        <f t="shared" si="88"/>
        <v>0</v>
      </c>
      <c r="N1899" s="228">
        <f t="shared" si="89"/>
        <v>0</v>
      </c>
      <c r="O1899" s="59" t="e">
        <f>VLOOKUP(jur[[#This Row],[hwycov_id]],check!$A$2:$P$26,16,FALSE)</f>
        <v>#N/A</v>
      </c>
      <c r="P1899" s="59">
        <v>1920</v>
      </c>
    </row>
    <row r="1900" spans="1:16">
      <c r="A1900" s="59">
        <v>20749</v>
      </c>
      <c r="B1900" s="59">
        <v>1</v>
      </c>
      <c r="C1900" s="59">
        <v>1</v>
      </c>
      <c r="D1900" s="59">
        <v>1</v>
      </c>
      <c r="E1900" s="59" t="s">
        <v>82</v>
      </c>
      <c r="F1900" s="59">
        <v>1</v>
      </c>
      <c r="G1900" s="59">
        <v>10</v>
      </c>
      <c r="H1900" s="59">
        <v>2</v>
      </c>
      <c r="I1900" s="59">
        <v>14</v>
      </c>
      <c r="J1900" s="59">
        <v>124039</v>
      </c>
      <c r="K1900" s="78">
        <f>VLOOKUP(jur[[#This Row],[hwycov_id]],cnf[],10,FALSE)</f>
        <v>124039</v>
      </c>
      <c r="L1900" s="229">
        <f t="shared" si="87"/>
        <v>0</v>
      </c>
      <c r="M1900" s="228">
        <f t="shared" si="88"/>
        <v>0</v>
      </c>
      <c r="N1900" s="228">
        <f t="shared" si="89"/>
        <v>0</v>
      </c>
      <c r="O1900" s="59" t="e">
        <f>VLOOKUP(jur[[#This Row],[hwycov_id]],check!$A$2:$P$26,16,FALSE)</f>
        <v>#N/A</v>
      </c>
      <c r="P1900" s="59">
        <v>1921</v>
      </c>
    </row>
    <row r="1901" spans="1:16">
      <c r="A1901" s="59">
        <v>13664</v>
      </c>
      <c r="B1901" s="59">
        <v>1</v>
      </c>
      <c r="C1901" s="59">
        <v>1</v>
      </c>
      <c r="D1901" s="59">
        <v>1</v>
      </c>
      <c r="E1901" s="59" t="s">
        <v>77</v>
      </c>
      <c r="F1901" s="59">
        <v>1</v>
      </c>
      <c r="G1901" s="59">
        <v>10</v>
      </c>
      <c r="H1901" s="59">
        <v>3</v>
      </c>
      <c r="I1901" s="59">
        <v>14</v>
      </c>
      <c r="J1901" s="59">
        <v>125325</v>
      </c>
      <c r="K1901" s="78">
        <f>VLOOKUP(jur[[#This Row],[hwycov_id]],cnf[],10,FALSE)</f>
        <v>125325</v>
      </c>
      <c r="L1901" s="229">
        <f t="shared" si="87"/>
        <v>0</v>
      </c>
      <c r="M1901" s="228">
        <f t="shared" si="88"/>
        <v>0</v>
      </c>
      <c r="N1901" s="228">
        <f t="shared" si="89"/>
        <v>0</v>
      </c>
      <c r="O1901" s="59" t="e">
        <f>VLOOKUP(jur[[#This Row],[hwycov_id]],check!$A$2:$P$26,16,FALSE)</f>
        <v>#N/A</v>
      </c>
      <c r="P1901" s="59">
        <v>1922</v>
      </c>
    </row>
    <row r="1902" spans="1:16">
      <c r="A1902" s="59">
        <v>10996</v>
      </c>
      <c r="B1902" s="59">
        <v>1</v>
      </c>
      <c r="C1902" s="59">
        <v>1</v>
      </c>
      <c r="D1902" s="59">
        <v>1</v>
      </c>
      <c r="E1902" s="59" t="s">
        <v>82</v>
      </c>
      <c r="F1902" s="59">
        <v>1</v>
      </c>
      <c r="G1902" s="59">
        <v>10</v>
      </c>
      <c r="H1902" s="59">
        <v>3</v>
      </c>
      <c r="I1902" s="59">
        <v>14</v>
      </c>
      <c r="J1902" s="59">
        <v>125503</v>
      </c>
      <c r="K1902" s="78">
        <f>VLOOKUP(jur[[#This Row],[hwycov_id]],cnf[],10,FALSE)</f>
        <v>125503</v>
      </c>
      <c r="L1902" s="229">
        <f t="shared" si="87"/>
        <v>0</v>
      </c>
      <c r="M1902" s="228">
        <f t="shared" si="88"/>
        <v>0</v>
      </c>
      <c r="N1902" s="228">
        <f t="shared" si="89"/>
        <v>0</v>
      </c>
      <c r="O1902" s="59" t="e">
        <f>VLOOKUP(jur[[#This Row],[hwycov_id]],check!$A$2:$P$26,16,FALSE)</f>
        <v>#N/A</v>
      </c>
      <c r="P1902" s="59">
        <v>1923</v>
      </c>
    </row>
    <row r="1903" spans="1:16">
      <c r="A1903" s="59">
        <v>14386</v>
      </c>
      <c r="B1903" s="59">
        <v>1</v>
      </c>
      <c r="C1903" s="59">
        <v>1</v>
      </c>
      <c r="D1903" s="59">
        <v>1</v>
      </c>
      <c r="E1903" s="59" t="s">
        <v>77</v>
      </c>
      <c r="F1903" s="59">
        <v>1</v>
      </c>
      <c r="G1903" s="59">
        <v>10</v>
      </c>
      <c r="H1903" s="59">
        <v>3</v>
      </c>
      <c r="I1903" s="59">
        <v>14</v>
      </c>
      <c r="J1903" s="59">
        <v>125973</v>
      </c>
      <c r="K1903" s="78">
        <f>VLOOKUP(jur[[#This Row],[hwycov_id]],cnf[],10,FALSE)</f>
        <v>125973</v>
      </c>
      <c r="L1903" s="229">
        <f t="shared" si="87"/>
        <v>0</v>
      </c>
      <c r="M1903" s="228">
        <f t="shared" si="88"/>
        <v>0</v>
      </c>
      <c r="N1903" s="228">
        <f t="shared" si="89"/>
        <v>0</v>
      </c>
      <c r="O1903" s="59" t="e">
        <f>VLOOKUP(jur[[#This Row],[hwycov_id]],check!$A$2:$P$26,16,FALSE)</f>
        <v>#N/A</v>
      </c>
      <c r="P1903" s="59">
        <v>1925</v>
      </c>
    </row>
    <row r="1904" spans="1:16">
      <c r="A1904" s="59">
        <v>789</v>
      </c>
      <c r="B1904" s="59">
        <v>1</v>
      </c>
      <c r="C1904" s="59">
        <v>1</v>
      </c>
      <c r="D1904" s="59">
        <v>1</v>
      </c>
      <c r="E1904" s="59" t="s">
        <v>77</v>
      </c>
      <c r="F1904" s="59">
        <v>1</v>
      </c>
      <c r="G1904" s="59">
        <v>10</v>
      </c>
      <c r="H1904" s="59">
        <v>3</v>
      </c>
      <c r="I1904" s="59">
        <v>14</v>
      </c>
      <c r="J1904" s="59">
        <v>128110</v>
      </c>
      <c r="K1904" s="78">
        <f>VLOOKUP(jur[[#This Row],[hwycov_id]],cnf[],10,FALSE)</f>
        <v>128110</v>
      </c>
      <c r="L1904" s="229">
        <f t="shared" si="87"/>
        <v>0</v>
      </c>
      <c r="M1904" s="228">
        <f t="shared" si="88"/>
        <v>0</v>
      </c>
      <c r="N1904" s="228">
        <f t="shared" si="89"/>
        <v>0</v>
      </c>
      <c r="O1904" s="59" t="e">
        <f>VLOOKUP(jur[[#This Row],[hwycov_id]],check!$A$2:$P$26,16,FALSE)</f>
        <v>#N/A</v>
      </c>
      <c r="P1904" s="59">
        <v>1926</v>
      </c>
    </row>
    <row r="1905" spans="1:16">
      <c r="A1905" s="59">
        <v>10998</v>
      </c>
      <c r="B1905" s="59">
        <v>1</v>
      </c>
      <c r="C1905" s="59">
        <v>1</v>
      </c>
      <c r="D1905" s="59">
        <v>1</v>
      </c>
      <c r="E1905" s="59" t="s">
        <v>82</v>
      </c>
      <c r="F1905" s="59">
        <v>1</v>
      </c>
      <c r="G1905" s="59">
        <v>10</v>
      </c>
      <c r="H1905" s="59">
        <v>3</v>
      </c>
      <c r="I1905" s="59">
        <v>14</v>
      </c>
      <c r="J1905" s="59">
        <v>130093</v>
      </c>
      <c r="K1905" s="78">
        <f>VLOOKUP(jur[[#This Row],[hwycov_id]],cnf[],10,FALSE)</f>
        <v>130093</v>
      </c>
      <c r="L1905" s="229">
        <f t="shared" si="87"/>
        <v>0</v>
      </c>
      <c r="M1905" s="228">
        <f t="shared" si="88"/>
        <v>0</v>
      </c>
      <c r="N1905" s="228">
        <f t="shared" si="89"/>
        <v>0</v>
      </c>
      <c r="O1905" s="59" t="e">
        <f>VLOOKUP(jur[[#This Row],[hwycov_id]],check!$A$2:$P$26,16,FALSE)</f>
        <v>#N/A</v>
      </c>
      <c r="P1905" s="59">
        <v>1927</v>
      </c>
    </row>
    <row r="1906" spans="1:16">
      <c r="A1906" s="59">
        <v>14412</v>
      </c>
      <c r="B1906" s="59">
        <v>1</v>
      </c>
      <c r="C1906" s="59">
        <v>1</v>
      </c>
      <c r="D1906" s="59">
        <v>1</v>
      </c>
      <c r="E1906" s="59" t="s">
        <v>77</v>
      </c>
      <c r="F1906" s="59">
        <v>1</v>
      </c>
      <c r="G1906" s="59">
        <v>10</v>
      </c>
      <c r="H1906" s="59">
        <v>3</v>
      </c>
      <c r="I1906" s="59">
        <v>14</v>
      </c>
      <c r="J1906" s="59">
        <v>135830</v>
      </c>
      <c r="K1906" s="78">
        <f>VLOOKUP(jur[[#This Row],[hwycov_id]],cnf[],10,FALSE)</f>
        <v>135830</v>
      </c>
      <c r="L1906" s="229">
        <f t="shared" si="87"/>
        <v>0</v>
      </c>
      <c r="M1906" s="228">
        <f t="shared" si="88"/>
        <v>0</v>
      </c>
      <c r="N1906" s="228">
        <f t="shared" si="89"/>
        <v>0</v>
      </c>
      <c r="O1906" s="59" t="e">
        <f>VLOOKUP(jur[[#This Row],[hwycov_id]],check!$A$2:$P$26,16,FALSE)</f>
        <v>#N/A</v>
      </c>
      <c r="P1906" s="59">
        <v>1928</v>
      </c>
    </row>
    <row r="1907" spans="1:16">
      <c r="A1907" s="59">
        <v>14411</v>
      </c>
      <c r="B1907" s="59">
        <v>1</v>
      </c>
      <c r="C1907" s="59">
        <v>1</v>
      </c>
      <c r="D1907" s="59">
        <v>1</v>
      </c>
      <c r="E1907" s="59" t="s">
        <v>77</v>
      </c>
      <c r="F1907" s="59">
        <v>1</v>
      </c>
      <c r="G1907" s="59">
        <v>10</v>
      </c>
      <c r="H1907" s="59">
        <v>3</v>
      </c>
      <c r="I1907" s="59">
        <v>14</v>
      </c>
      <c r="J1907" s="59">
        <v>136726</v>
      </c>
      <c r="K1907" s="78">
        <f>VLOOKUP(jur[[#This Row],[hwycov_id]],cnf[],10,FALSE)</f>
        <v>136726</v>
      </c>
      <c r="L1907" s="229">
        <f t="shared" si="87"/>
        <v>0</v>
      </c>
      <c r="M1907" s="228">
        <f t="shared" si="88"/>
        <v>0</v>
      </c>
      <c r="N1907" s="228">
        <f t="shared" si="89"/>
        <v>0</v>
      </c>
      <c r="O1907" s="59" t="e">
        <f>VLOOKUP(jur[[#This Row],[hwycov_id]],check!$A$2:$P$26,16,FALSE)</f>
        <v>#N/A</v>
      </c>
      <c r="P1907" s="59">
        <v>1929</v>
      </c>
    </row>
    <row r="1908" spans="1:16">
      <c r="A1908" s="59">
        <v>14400</v>
      </c>
      <c r="B1908" s="59">
        <v>1</v>
      </c>
      <c r="C1908" s="59">
        <v>1</v>
      </c>
      <c r="D1908" s="59">
        <v>1</v>
      </c>
      <c r="E1908" s="59" t="s">
        <v>77</v>
      </c>
      <c r="F1908" s="59">
        <v>1</v>
      </c>
      <c r="G1908" s="59">
        <v>10</v>
      </c>
      <c r="H1908" s="59">
        <v>3</v>
      </c>
      <c r="I1908" s="59">
        <v>14</v>
      </c>
      <c r="J1908" s="59">
        <v>137156</v>
      </c>
      <c r="K1908" s="78">
        <f>VLOOKUP(jur[[#This Row],[hwycov_id]],cnf[],10,FALSE)</f>
        <v>137156</v>
      </c>
      <c r="L1908" s="229">
        <f t="shared" si="87"/>
        <v>0</v>
      </c>
      <c r="M1908" s="228">
        <f t="shared" si="88"/>
        <v>0</v>
      </c>
      <c r="N1908" s="228">
        <f t="shared" si="89"/>
        <v>0</v>
      </c>
      <c r="O1908" s="59" t="e">
        <f>VLOOKUP(jur[[#This Row],[hwycov_id]],check!$A$2:$P$26,16,FALSE)</f>
        <v>#N/A</v>
      </c>
      <c r="P1908" s="59">
        <v>1930</v>
      </c>
    </row>
    <row r="1909" spans="1:16">
      <c r="A1909" s="59">
        <v>14402</v>
      </c>
      <c r="B1909" s="59">
        <v>1</v>
      </c>
      <c r="C1909" s="59">
        <v>1</v>
      </c>
      <c r="D1909" s="59">
        <v>1</v>
      </c>
      <c r="E1909" s="59" t="s">
        <v>77</v>
      </c>
      <c r="F1909" s="59">
        <v>1</v>
      </c>
      <c r="G1909" s="59">
        <v>10</v>
      </c>
      <c r="H1909" s="59">
        <v>3</v>
      </c>
      <c r="I1909" s="59">
        <v>14</v>
      </c>
      <c r="J1909" s="59">
        <v>137414</v>
      </c>
      <c r="K1909" s="78">
        <f>VLOOKUP(jur[[#This Row],[hwycov_id]],cnf[],10,FALSE)</f>
        <v>137414</v>
      </c>
      <c r="L1909" s="229">
        <f t="shared" si="87"/>
        <v>0</v>
      </c>
      <c r="M1909" s="228">
        <f t="shared" si="88"/>
        <v>0</v>
      </c>
      <c r="N1909" s="228">
        <f t="shared" si="89"/>
        <v>0</v>
      </c>
      <c r="O1909" s="59" t="e">
        <f>VLOOKUP(jur[[#This Row],[hwycov_id]],check!$A$2:$P$26,16,FALSE)</f>
        <v>#N/A</v>
      </c>
      <c r="P1909" s="59">
        <v>1931</v>
      </c>
    </row>
    <row r="1910" spans="1:16">
      <c r="A1910" s="59">
        <v>14409</v>
      </c>
      <c r="B1910" s="59">
        <v>1</v>
      </c>
      <c r="C1910" s="59">
        <v>1</v>
      </c>
      <c r="D1910" s="59">
        <v>1</v>
      </c>
      <c r="E1910" s="59" t="s">
        <v>77</v>
      </c>
      <c r="F1910" s="59">
        <v>1</v>
      </c>
      <c r="G1910" s="59">
        <v>10</v>
      </c>
      <c r="H1910" s="59">
        <v>3</v>
      </c>
      <c r="I1910" s="59">
        <v>14</v>
      </c>
      <c r="J1910" s="59">
        <v>137722</v>
      </c>
      <c r="K1910" s="78">
        <f>VLOOKUP(jur[[#This Row],[hwycov_id]],cnf[],10,FALSE)</f>
        <v>137722</v>
      </c>
      <c r="L1910" s="229">
        <f t="shared" si="87"/>
        <v>0</v>
      </c>
      <c r="M1910" s="228">
        <f t="shared" si="88"/>
        <v>0</v>
      </c>
      <c r="N1910" s="228">
        <f t="shared" si="89"/>
        <v>0</v>
      </c>
      <c r="O1910" s="59" t="e">
        <f>VLOOKUP(jur[[#This Row],[hwycov_id]],check!$A$2:$P$26,16,FALSE)</f>
        <v>#N/A</v>
      </c>
      <c r="P1910" s="59">
        <v>1932</v>
      </c>
    </row>
    <row r="1911" spans="1:16">
      <c r="A1911" s="59">
        <v>14410</v>
      </c>
      <c r="B1911" s="59">
        <v>1</v>
      </c>
      <c r="C1911" s="59">
        <v>1</v>
      </c>
      <c r="D1911" s="59">
        <v>1</v>
      </c>
      <c r="E1911" s="59" t="s">
        <v>77</v>
      </c>
      <c r="F1911" s="59">
        <v>1</v>
      </c>
      <c r="G1911" s="59">
        <v>10</v>
      </c>
      <c r="H1911" s="59">
        <v>3</v>
      </c>
      <c r="I1911" s="59">
        <v>14</v>
      </c>
      <c r="J1911" s="59">
        <v>139304</v>
      </c>
      <c r="K1911" s="78">
        <f>VLOOKUP(jur[[#This Row],[hwycov_id]],cnf[],10,FALSE)</f>
        <v>139304</v>
      </c>
      <c r="L1911" s="229">
        <f t="shared" si="87"/>
        <v>0</v>
      </c>
      <c r="M1911" s="228">
        <f t="shared" si="88"/>
        <v>0</v>
      </c>
      <c r="N1911" s="228">
        <f t="shared" si="89"/>
        <v>0</v>
      </c>
      <c r="O1911" s="59" t="e">
        <f>VLOOKUP(jur[[#This Row],[hwycov_id]],check!$A$2:$P$26,16,FALSE)</f>
        <v>#N/A</v>
      </c>
      <c r="P1911" s="59">
        <v>1933</v>
      </c>
    </row>
    <row r="1912" spans="1:16">
      <c r="A1912" s="59">
        <v>14418</v>
      </c>
      <c r="B1912" s="59">
        <v>1</v>
      </c>
      <c r="C1912" s="59">
        <v>1</v>
      </c>
      <c r="D1912" s="59">
        <v>1</v>
      </c>
      <c r="E1912" s="59" t="s">
        <v>77</v>
      </c>
      <c r="F1912" s="59">
        <v>1</v>
      </c>
      <c r="G1912" s="59">
        <v>10</v>
      </c>
      <c r="H1912" s="59">
        <v>3</v>
      </c>
      <c r="I1912" s="59">
        <v>14</v>
      </c>
      <c r="J1912" s="59">
        <v>141860</v>
      </c>
      <c r="K1912" s="78">
        <f>VLOOKUP(jur[[#This Row],[hwycov_id]],cnf[],10,FALSE)</f>
        <v>141860</v>
      </c>
      <c r="L1912" s="229">
        <f t="shared" si="87"/>
        <v>0</v>
      </c>
      <c r="M1912" s="228">
        <f t="shared" si="88"/>
        <v>0</v>
      </c>
      <c r="N1912" s="228">
        <f t="shared" si="89"/>
        <v>0</v>
      </c>
      <c r="O1912" s="59" t="e">
        <f>VLOOKUP(jur[[#This Row],[hwycov_id]],check!$A$2:$P$26,16,FALSE)</f>
        <v>#N/A</v>
      </c>
      <c r="P1912" s="59">
        <v>1934</v>
      </c>
    </row>
    <row r="1913" spans="1:16">
      <c r="A1913" s="59">
        <v>8814</v>
      </c>
      <c r="B1913" s="59">
        <v>1</v>
      </c>
      <c r="C1913" s="59">
        <v>1</v>
      </c>
      <c r="D1913" s="59">
        <v>1</v>
      </c>
      <c r="E1913" s="59" t="s">
        <v>77</v>
      </c>
      <c r="F1913" s="59">
        <v>1</v>
      </c>
      <c r="G1913" s="59">
        <v>10</v>
      </c>
      <c r="H1913" s="59">
        <v>3</v>
      </c>
      <c r="I1913" s="59">
        <v>14</v>
      </c>
      <c r="J1913" s="59">
        <v>144022</v>
      </c>
      <c r="K1913" s="78">
        <f>VLOOKUP(jur[[#This Row],[hwycov_id]],cnf[],10,FALSE)</f>
        <v>144022</v>
      </c>
      <c r="L1913" s="229">
        <f t="shared" si="87"/>
        <v>0</v>
      </c>
      <c r="M1913" s="228">
        <f t="shared" si="88"/>
        <v>0</v>
      </c>
      <c r="N1913" s="228">
        <f t="shared" si="89"/>
        <v>0</v>
      </c>
      <c r="O1913" s="59" t="e">
        <f>VLOOKUP(jur[[#This Row],[hwycov_id]],check!$A$2:$P$26,16,FALSE)</f>
        <v>#N/A</v>
      </c>
      <c r="P1913" s="59">
        <v>1935</v>
      </c>
    </row>
    <row r="1914" spans="1:16">
      <c r="A1914" s="59">
        <v>14383</v>
      </c>
      <c r="B1914" s="59">
        <v>1</v>
      </c>
      <c r="C1914" s="59">
        <v>1</v>
      </c>
      <c r="D1914" s="59">
        <v>1</v>
      </c>
      <c r="E1914" s="59" t="s">
        <v>77</v>
      </c>
      <c r="F1914" s="59">
        <v>1</v>
      </c>
      <c r="G1914" s="59">
        <v>10</v>
      </c>
      <c r="H1914" s="59">
        <v>3</v>
      </c>
      <c r="I1914" s="59">
        <v>14</v>
      </c>
      <c r="J1914" s="59">
        <v>147796</v>
      </c>
      <c r="K1914" s="78">
        <f>VLOOKUP(jur[[#This Row],[hwycov_id]],cnf[],10,FALSE)</f>
        <v>147796</v>
      </c>
      <c r="L1914" s="229">
        <f t="shared" si="87"/>
        <v>0</v>
      </c>
      <c r="M1914" s="228">
        <f t="shared" si="88"/>
        <v>0</v>
      </c>
      <c r="N1914" s="228">
        <f t="shared" si="89"/>
        <v>0</v>
      </c>
      <c r="O1914" s="59" t="e">
        <f>VLOOKUP(jur[[#This Row],[hwycov_id]],check!$A$2:$P$26,16,FALSE)</f>
        <v>#N/A</v>
      </c>
      <c r="P1914" s="59">
        <v>1936</v>
      </c>
    </row>
    <row r="1915" spans="1:16">
      <c r="A1915" s="59">
        <v>14397</v>
      </c>
      <c r="B1915" s="59">
        <v>1</v>
      </c>
      <c r="C1915" s="59">
        <v>1</v>
      </c>
      <c r="D1915" s="59">
        <v>1</v>
      </c>
      <c r="E1915" s="59" t="s">
        <v>77</v>
      </c>
      <c r="F1915" s="59">
        <v>1</v>
      </c>
      <c r="G1915" s="59">
        <v>10</v>
      </c>
      <c r="H1915" s="59">
        <v>3</v>
      </c>
      <c r="I1915" s="59">
        <v>14</v>
      </c>
      <c r="J1915" s="59">
        <v>147914</v>
      </c>
      <c r="K1915" s="78">
        <f>VLOOKUP(jur[[#This Row],[hwycov_id]],cnf[],10,FALSE)</f>
        <v>147914</v>
      </c>
      <c r="L1915" s="229">
        <f t="shared" si="87"/>
        <v>0</v>
      </c>
      <c r="M1915" s="228">
        <f t="shared" si="88"/>
        <v>0</v>
      </c>
      <c r="N1915" s="228">
        <f t="shared" si="89"/>
        <v>0</v>
      </c>
      <c r="O1915" s="59" t="e">
        <f>VLOOKUP(jur[[#This Row],[hwycov_id]],check!$A$2:$P$26,16,FALSE)</f>
        <v>#N/A</v>
      </c>
      <c r="P1915" s="59">
        <v>1937</v>
      </c>
    </row>
    <row r="1916" spans="1:16">
      <c r="A1916" s="59">
        <v>14682</v>
      </c>
      <c r="B1916" s="59">
        <v>1</v>
      </c>
      <c r="C1916" s="59">
        <v>1</v>
      </c>
      <c r="D1916" s="59">
        <v>1</v>
      </c>
      <c r="E1916" s="59" t="s">
        <v>77</v>
      </c>
      <c r="F1916" s="59">
        <v>1</v>
      </c>
      <c r="G1916" s="59">
        <v>10</v>
      </c>
      <c r="H1916" s="59">
        <v>3</v>
      </c>
      <c r="I1916" s="59">
        <v>14</v>
      </c>
      <c r="J1916" s="59">
        <v>152336</v>
      </c>
      <c r="K1916" s="78">
        <f>VLOOKUP(jur[[#This Row],[hwycov_id]],cnf[],10,FALSE)</f>
        <v>152336</v>
      </c>
      <c r="L1916" s="229">
        <f t="shared" si="87"/>
        <v>0</v>
      </c>
      <c r="M1916" s="228">
        <f t="shared" si="88"/>
        <v>0</v>
      </c>
      <c r="N1916" s="228">
        <f t="shared" si="89"/>
        <v>0</v>
      </c>
      <c r="O1916" s="59" t="e">
        <f>VLOOKUP(jur[[#This Row],[hwycov_id]],check!$A$2:$P$26,16,FALSE)</f>
        <v>#N/A</v>
      </c>
      <c r="P1916" s="59">
        <v>1938</v>
      </c>
    </row>
    <row r="1917" spans="1:16">
      <c r="A1917" s="59">
        <v>14644</v>
      </c>
      <c r="B1917" s="59">
        <v>1</v>
      </c>
      <c r="C1917" s="59">
        <v>1</v>
      </c>
      <c r="D1917" s="59">
        <v>1</v>
      </c>
      <c r="E1917" s="59" t="s">
        <v>77</v>
      </c>
      <c r="F1917" s="59">
        <v>1</v>
      </c>
      <c r="G1917" s="59">
        <v>10</v>
      </c>
      <c r="H1917" s="59">
        <v>3</v>
      </c>
      <c r="I1917" s="59">
        <v>14</v>
      </c>
      <c r="J1917" s="59">
        <v>153552</v>
      </c>
      <c r="K1917" s="78">
        <f>VLOOKUP(jur[[#This Row],[hwycov_id]],cnf[],10,FALSE)</f>
        <v>153552</v>
      </c>
      <c r="L1917" s="229">
        <f t="shared" si="87"/>
        <v>0</v>
      </c>
      <c r="M1917" s="228">
        <f t="shared" si="88"/>
        <v>0</v>
      </c>
      <c r="N1917" s="228">
        <f t="shared" si="89"/>
        <v>0</v>
      </c>
      <c r="O1917" s="59" t="e">
        <f>VLOOKUP(jur[[#This Row],[hwycov_id]],check!$A$2:$P$26,16,FALSE)</f>
        <v>#N/A</v>
      </c>
      <c r="P1917" s="59">
        <v>1939</v>
      </c>
    </row>
    <row r="1918" spans="1:16">
      <c r="A1918" s="59">
        <v>574</v>
      </c>
      <c r="B1918" s="59">
        <v>1</v>
      </c>
      <c r="C1918" s="59">
        <v>1</v>
      </c>
      <c r="D1918" s="59">
        <v>1</v>
      </c>
      <c r="E1918" s="59" t="s">
        <v>77</v>
      </c>
      <c r="F1918" s="59">
        <v>1</v>
      </c>
      <c r="G1918" s="59">
        <v>10</v>
      </c>
      <c r="H1918" s="59">
        <v>3</v>
      </c>
      <c r="I1918" s="59">
        <v>14</v>
      </c>
      <c r="J1918" s="59">
        <v>161246</v>
      </c>
      <c r="K1918" s="78">
        <f>VLOOKUP(jur[[#This Row],[hwycov_id]],cnf[],10,FALSE)</f>
        <v>161246</v>
      </c>
      <c r="L1918" s="229">
        <f t="shared" si="87"/>
        <v>0</v>
      </c>
      <c r="M1918" s="228">
        <f t="shared" si="88"/>
        <v>0</v>
      </c>
      <c r="N1918" s="228">
        <f t="shared" si="89"/>
        <v>0</v>
      </c>
      <c r="O1918" s="59" t="e">
        <f>VLOOKUP(jur[[#This Row],[hwycov_id]],check!$A$2:$P$26,16,FALSE)</f>
        <v>#N/A</v>
      </c>
      <c r="P1918" s="59">
        <v>1941</v>
      </c>
    </row>
    <row r="1919" spans="1:16">
      <c r="A1919" s="59">
        <v>14419</v>
      </c>
      <c r="B1919" s="59">
        <v>1</v>
      </c>
      <c r="C1919" s="59">
        <v>1</v>
      </c>
      <c r="D1919" s="59">
        <v>1</v>
      </c>
      <c r="E1919" s="59" t="s">
        <v>77</v>
      </c>
      <c r="F1919" s="59">
        <v>1</v>
      </c>
      <c r="G1919" s="59">
        <v>10</v>
      </c>
      <c r="H1919" s="59">
        <v>3</v>
      </c>
      <c r="I1919" s="59">
        <v>14</v>
      </c>
      <c r="J1919" s="59">
        <v>165496</v>
      </c>
      <c r="K1919" s="78">
        <f>VLOOKUP(jur[[#This Row],[hwycov_id]],cnf[],10,FALSE)</f>
        <v>165496</v>
      </c>
      <c r="L1919" s="229">
        <f t="shared" si="87"/>
        <v>0</v>
      </c>
      <c r="M1919" s="228">
        <f t="shared" si="88"/>
        <v>0</v>
      </c>
      <c r="N1919" s="228">
        <f t="shared" si="89"/>
        <v>0</v>
      </c>
      <c r="O1919" s="59" t="e">
        <f>VLOOKUP(jur[[#This Row],[hwycov_id]],check!$A$2:$P$26,16,FALSE)</f>
        <v>#N/A</v>
      </c>
      <c r="P1919" s="59">
        <v>1942</v>
      </c>
    </row>
    <row r="1920" spans="1:16">
      <c r="A1920" s="59">
        <v>3344</v>
      </c>
      <c r="B1920" s="59">
        <v>9</v>
      </c>
      <c r="C1920" s="59">
        <v>1</v>
      </c>
      <c r="D1920" s="59">
        <v>1</v>
      </c>
      <c r="E1920" s="59" t="s">
        <v>78</v>
      </c>
      <c r="F1920" s="59">
        <v>2</v>
      </c>
      <c r="G1920" s="59">
        <v>0</v>
      </c>
      <c r="H1920" s="59">
        <v>7</v>
      </c>
      <c r="I1920" s="59">
        <v>15</v>
      </c>
      <c r="J1920" s="59">
        <v>3720</v>
      </c>
      <c r="K1920" s="78">
        <f>VLOOKUP(jur[[#This Row],[hwycov_id]],cnf[],10,FALSE)</f>
        <v>3720</v>
      </c>
      <c r="L1920" s="229">
        <f t="shared" si="87"/>
        <v>0</v>
      </c>
      <c r="M1920" s="228">
        <f t="shared" si="88"/>
        <v>0</v>
      </c>
      <c r="N1920" s="228">
        <f t="shared" si="89"/>
        <v>0</v>
      </c>
      <c r="O1920" s="59" t="e">
        <f>VLOOKUP(jur[[#This Row],[hwycov_id]],check!$A$2:$P$26,16,FALSE)</f>
        <v>#N/A</v>
      </c>
      <c r="P1920" s="59">
        <v>1943</v>
      </c>
    </row>
    <row r="1921" spans="1:16">
      <c r="A1921" s="59">
        <v>16432</v>
      </c>
      <c r="B1921" s="59">
        <v>9</v>
      </c>
      <c r="C1921" s="59">
        <v>1</v>
      </c>
      <c r="D1921" s="59">
        <v>1</v>
      </c>
      <c r="E1921" s="59" t="s">
        <v>78</v>
      </c>
      <c r="F1921" s="59">
        <v>2</v>
      </c>
      <c r="G1921" s="59">
        <v>0</v>
      </c>
      <c r="H1921" s="59">
        <v>7</v>
      </c>
      <c r="I1921" s="59">
        <v>15</v>
      </c>
      <c r="J1921" s="59">
        <v>4787</v>
      </c>
      <c r="K1921" s="78">
        <f>VLOOKUP(jur[[#This Row],[hwycov_id]],cnf[],10,FALSE)</f>
        <v>4787</v>
      </c>
      <c r="L1921" s="229">
        <f t="shared" si="87"/>
        <v>0</v>
      </c>
      <c r="M1921" s="228">
        <f t="shared" si="88"/>
        <v>0</v>
      </c>
      <c r="N1921" s="228">
        <f t="shared" si="89"/>
        <v>0</v>
      </c>
      <c r="O1921" s="59" t="e">
        <f>VLOOKUP(jur[[#This Row],[hwycov_id]],check!$A$2:$P$26,16,FALSE)</f>
        <v>#N/A</v>
      </c>
      <c r="P1921" s="59">
        <v>1944</v>
      </c>
    </row>
    <row r="1922" spans="1:16">
      <c r="A1922" s="59">
        <v>26419</v>
      </c>
      <c r="B1922" s="59">
        <v>9</v>
      </c>
      <c r="C1922" s="59">
        <v>1</v>
      </c>
      <c r="D1922" s="59">
        <v>1</v>
      </c>
      <c r="E1922" s="59" t="s">
        <v>78</v>
      </c>
      <c r="F1922" s="59">
        <v>2</v>
      </c>
      <c r="G1922" s="59">
        <v>0</v>
      </c>
      <c r="H1922" s="59">
        <v>7</v>
      </c>
      <c r="I1922" s="59">
        <v>15</v>
      </c>
      <c r="J1922" s="59">
        <v>5247</v>
      </c>
      <c r="K1922" s="78">
        <f>VLOOKUP(jur[[#This Row],[hwycov_id]],cnf[],10,FALSE)</f>
        <v>5247</v>
      </c>
      <c r="L1922" s="229">
        <f t="shared" ref="L1922:L1985" si="90">K1922/J1922-1</f>
        <v>0</v>
      </c>
      <c r="M1922" s="228">
        <f t="shared" ref="M1922:M1985" si="91">K1922-J1922</f>
        <v>0</v>
      </c>
      <c r="N1922" s="228">
        <f t="shared" ref="N1922:N1985" si="92">POWER(M1922,2)</f>
        <v>0</v>
      </c>
      <c r="O1922" s="59" t="e">
        <f>VLOOKUP(jur[[#This Row],[hwycov_id]],check!$A$2:$P$26,16,FALSE)</f>
        <v>#N/A</v>
      </c>
      <c r="P1922" s="59">
        <v>1945</v>
      </c>
    </row>
    <row r="1923" spans="1:16">
      <c r="A1923" s="59">
        <v>25753</v>
      </c>
      <c r="B1923" s="59">
        <v>9</v>
      </c>
      <c r="C1923" s="59">
        <v>1</v>
      </c>
      <c r="D1923" s="59">
        <v>1</v>
      </c>
      <c r="E1923" s="59" t="s">
        <v>78</v>
      </c>
      <c r="F1923" s="59">
        <v>2</v>
      </c>
      <c r="G1923" s="59">
        <v>0</v>
      </c>
      <c r="H1923" s="59">
        <v>7</v>
      </c>
      <c r="I1923" s="59">
        <v>15</v>
      </c>
      <c r="J1923" s="59">
        <v>5571</v>
      </c>
      <c r="K1923" s="78">
        <f>VLOOKUP(jur[[#This Row],[hwycov_id]],cnf[],10,FALSE)</f>
        <v>5571</v>
      </c>
      <c r="L1923" s="229">
        <f t="shared" si="90"/>
        <v>0</v>
      </c>
      <c r="M1923" s="228">
        <f t="shared" si="91"/>
        <v>0</v>
      </c>
      <c r="N1923" s="228">
        <f t="shared" si="92"/>
        <v>0</v>
      </c>
      <c r="O1923" s="59" t="e">
        <f>VLOOKUP(jur[[#This Row],[hwycov_id]],check!$A$2:$P$26,16,FALSE)</f>
        <v>#N/A</v>
      </c>
      <c r="P1923" s="59">
        <v>1946</v>
      </c>
    </row>
    <row r="1924" spans="1:16">
      <c r="A1924" s="59">
        <v>27255</v>
      </c>
      <c r="B1924" s="59">
        <v>9</v>
      </c>
      <c r="C1924" s="59">
        <v>1</v>
      </c>
      <c r="D1924" s="59">
        <v>1</v>
      </c>
      <c r="E1924" s="59" t="s">
        <v>78</v>
      </c>
      <c r="F1924" s="59">
        <v>2</v>
      </c>
      <c r="G1924" s="59">
        <v>0</v>
      </c>
      <c r="H1924" s="59">
        <v>7</v>
      </c>
      <c r="I1924" s="59">
        <v>15</v>
      </c>
      <c r="J1924" s="59">
        <v>5956</v>
      </c>
      <c r="K1924" s="78">
        <f>VLOOKUP(jur[[#This Row],[hwycov_id]],cnf[],10,FALSE)</f>
        <v>5956</v>
      </c>
      <c r="L1924" s="229">
        <f t="shared" si="90"/>
        <v>0</v>
      </c>
      <c r="M1924" s="228">
        <f t="shared" si="91"/>
        <v>0</v>
      </c>
      <c r="N1924" s="228">
        <f t="shared" si="92"/>
        <v>0</v>
      </c>
      <c r="O1924" s="59" t="e">
        <f>VLOOKUP(jur[[#This Row],[hwycov_id]],check!$A$2:$P$26,16,FALSE)</f>
        <v>#N/A</v>
      </c>
      <c r="P1924" s="59">
        <v>1947</v>
      </c>
    </row>
    <row r="1925" spans="1:16">
      <c r="A1925" s="59">
        <v>28583</v>
      </c>
      <c r="B1925" s="59">
        <v>9</v>
      </c>
      <c r="C1925" s="59">
        <v>1</v>
      </c>
      <c r="D1925" s="59">
        <v>1</v>
      </c>
      <c r="E1925" s="59" t="s">
        <v>78</v>
      </c>
      <c r="F1925" s="59">
        <v>2</v>
      </c>
      <c r="G1925" s="59">
        <v>0</v>
      </c>
      <c r="H1925" s="59">
        <v>7</v>
      </c>
      <c r="I1925" s="59">
        <v>15</v>
      </c>
      <c r="J1925" s="59">
        <v>6824</v>
      </c>
      <c r="K1925" s="78">
        <f>VLOOKUP(jur[[#This Row],[hwycov_id]],cnf[],10,FALSE)</f>
        <v>6824</v>
      </c>
      <c r="L1925" s="229">
        <f t="shared" si="90"/>
        <v>0</v>
      </c>
      <c r="M1925" s="228">
        <f t="shared" si="91"/>
        <v>0</v>
      </c>
      <c r="N1925" s="228">
        <f t="shared" si="92"/>
        <v>0</v>
      </c>
      <c r="O1925" s="59" t="e">
        <f>VLOOKUP(jur[[#This Row],[hwycov_id]],check!$A$2:$P$26,16,FALSE)</f>
        <v>#N/A</v>
      </c>
      <c r="P1925" s="59">
        <v>1948</v>
      </c>
    </row>
    <row r="1926" spans="1:16">
      <c r="A1926" s="59">
        <v>28323</v>
      </c>
      <c r="B1926" s="59">
        <v>9</v>
      </c>
      <c r="C1926" s="59">
        <v>1</v>
      </c>
      <c r="D1926" s="59">
        <v>1</v>
      </c>
      <c r="E1926" s="59" t="s">
        <v>78</v>
      </c>
      <c r="F1926" s="59">
        <v>2</v>
      </c>
      <c r="G1926" s="59">
        <v>0</v>
      </c>
      <c r="H1926" s="59">
        <v>7</v>
      </c>
      <c r="I1926" s="59">
        <v>15</v>
      </c>
      <c r="J1926" s="59">
        <v>7283</v>
      </c>
      <c r="K1926" s="78">
        <f>VLOOKUP(jur[[#This Row],[hwycov_id]],cnf[],10,FALSE)</f>
        <v>7283</v>
      </c>
      <c r="L1926" s="229">
        <f t="shared" si="90"/>
        <v>0</v>
      </c>
      <c r="M1926" s="228">
        <f t="shared" si="91"/>
        <v>0</v>
      </c>
      <c r="N1926" s="228">
        <f t="shared" si="92"/>
        <v>0</v>
      </c>
      <c r="O1926" s="59" t="e">
        <f>VLOOKUP(jur[[#This Row],[hwycov_id]],check!$A$2:$P$26,16,FALSE)</f>
        <v>#N/A</v>
      </c>
      <c r="P1926" s="59">
        <v>1949</v>
      </c>
    </row>
    <row r="1927" spans="1:16">
      <c r="A1927" s="59">
        <v>29176</v>
      </c>
      <c r="B1927" s="59">
        <v>9</v>
      </c>
      <c r="C1927" s="59">
        <v>1</v>
      </c>
      <c r="D1927" s="59">
        <v>1</v>
      </c>
      <c r="E1927" s="59" t="s">
        <v>78</v>
      </c>
      <c r="F1927" s="59">
        <v>2</v>
      </c>
      <c r="G1927" s="59">
        <v>0</v>
      </c>
      <c r="H1927" s="59">
        <v>7</v>
      </c>
      <c r="I1927" s="59">
        <v>15</v>
      </c>
      <c r="J1927" s="59">
        <v>8390</v>
      </c>
      <c r="K1927" s="78">
        <f>VLOOKUP(jur[[#This Row],[hwycov_id]],cnf[],10,FALSE)</f>
        <v>8390</v>
      </c>
      <c r="L1927" s="229">
        <f t="shared" si="90"/>
        <v>0</v>
      </c>
      <c r="M1927" s="228">
        <f t="shared" si="91"/>
        <v>0</v>
      </c>
      <c r="N1927" s="228">
        <f t="shared" si="92"/>
        <v>0</v>
      </c>
      <c r="O1927" s="59" t="e">
        <f>VLOOKUP(jur[[#This Row],[hwycov_id]],check!$A$2:$P$26,16,FALSE)</f>
        <v>#N/A</v>
      </c>
      <c r="P1927" s="59">
        <v>1950</v>
      </c>
    </row>
    <row r="1928" spans="1:16">
      <c r="A1928" s="59">
        <v>16434</v>
      </c>
      <c r="B1928" s="59">
        <v>9</v>
      </c>
      <c r="C1928" s="59">
        <v>1</v>
      </c>
      <c r="D1928" s="59">
        <v>1</v>
      </c>
      <c r="E1928" s="59" t="s">
        <v>78</v>
      </c>
      <c r="F1928" s="59">
        <v>2</v>
      </c>
      <c r="G1928" s="59">
        <v>0</v>
      </c>
      <c r="H1928" s="59">
        <v>7</v>
      </c>
      <c r="I1928" s="59">
        <v>15</v>
      </c>
      <c r="J1928" s="59">
        <v>8466</v>
      </c>
      <c r="K1928" s="78">
        <f>VLOOKUP(jur[[#This Row],[hwycov_id]],cnf[],10,FALSE)</f>
        <v>8466</v>
      </c>
      <c r="L1928" s="229">
        <f t="shared" si="90"/>
        <v>0</v>
      </c>
      <c r="M1928" s="228">
        <f t="shared" si="91"/>
        <v>0</v>
      </c>
      <c r="N1928" s="228">
        <f t="shared" si="92"/>
        <v>0</v>
      </c>
      <c r="O1928" s="59" t="e">
        <f>VLOOKUP(jur[[#This Row],[hwycov_id]],check!$A$2:$P$26,16,FALSE)</f>
        <v>#N/A</v>
      </c>
      <c r="P1928" s="59">
        <v>1951</v>
      </c>
    </row>
    <row r="1929" spans="1:16">
      <c r="A1929" s="59">
        <v>29177</v>
      </c>
      <c r="B1929" s="59">
        <v>9</v>
      </c>
      <c r="C1929" s="59">
        <v>1</v>
      </c>
      <c r="D1929" s="59">
        <v>1</v>
      </c>
      <c r="E1929" s="59" t="s">
        <v>78</v>
      </c>
      <c r="F1929" s="59">
        <v>2</v>
      </c>
      <c r="G1929" s="59">
        <v>0</v>
      </c>
      <c r="H1929" s="59">
        <v>7</v>
      </c>
      <c r="I1929" s="59">
        <v>15</v>
      </c>
      <c r="J1929" s="59">
        <v>8535</v>
      </c>
      <c r="K1929" s="78">
        <f>VLOOKUP(jur[[#This Row],[hwycov_id]],cnf[],10,FALSE)</f>
        <v>8535</v>
      </c>
      <c r="L1929" s="229">
        <f t="shared" si="90"/>
        <v>0</v>
      </c>
      <c r="M1929" s="228">
        <f t="shared" si="91"/>
        <v>0</v>
      </c>
      <c r="N1929" s="228">
        <f t="shared" si="92"/>
        <v>0</v>
      </c>
      <c r="O1929" s="59" t="e">
        <f>VLOOKUP(jur[[#This Row],[hwycov_id]],check!$A$2:$P$26,16,FALSE)</f>
        <v>#N/A</v>
      </c>
      <c r="P1929" s="59">
        <v>1952</v>
      </c>
    </row>
    <row r="1930" spans="1:16">
      <c r="A1930" s="59">
        <v>29181</v>
      </c>
      <c r="B1930" s="59">
        <v>9</v>
      </c>
      <c r="C1930" s="59">
        <v>1</v>
      </c>
      <c r="D1930" s="59">
        <v>1</v>
      </c>
      <c r="E1930" s="59" t="s">
        <v>78</v>
      </c>
      <c r="F1930" s="59">
        <v>2</v>
      </c>
      <c r="G1930" s="59">
        <v>0</v>
      </c>
      <c r="H1930" s="59">
        <v>7</v>
      </c>
      <c r="I1930" s="59">
        <v>15</v>
      </c>
      <c r="J1930" s="59">
        <v>8637</v>
      </c>
      <c r="K1930" s="78">
        <f>VLOOKUP(jur[[#This Row],[hwycov_id]],cnf[],10,FALSE)</f>
        <v>8637</v>
      </c>
      <c r="L1930" s="229">
        <f t="shared" si="90"/>
        <v>0</v>
      </c>
      <c r="M1930" s="228">
        <f t="shared" si="91"/>
        <v>0</v>
      </c>
      <c r="N1930" s="228">
        <f t="shared" si="92"/>
        <v>0</v>
      </c>
      <c r="O1930" s="59" t="e">
        <f>VLOOKUP(jur[[#This Row],[hwycov_id]],check!$A$2:$P$26,16,FALSE)</f>
        <v>#N/A</v>
      </c>
      <c r="P1930" s="59">
        <v>1953</v>
      </c>
    </row>
    <row r="1931" spans="1:16">
      <c r="A1931" s="59">
        <v>16436</v>
      </c>
      <c r="B1931" s="59">
        <v>9</v>
      </c>
      <c r="C1931" s="59">
        <v>1</v>
      </c>
      <c r="D1931" s="59">
        <v>1</v>
      </c>
      <c r="E1931" s="59" t="s">
        <v>78</v>
      </c>
      <c r="F1931" s="59">
        <v>2</v>
      </c>
      <c r="G1931" s="59">
        <v>0</v>
      </c>
      <c r="H1931" s="59">
        <v>7</v>
      </c>
      <c r="I1931" s="59">
        <v>15</v>
      </c>
      <c r="J1931" s="59">
        <v>9529</v>
      </c>
      <c r="K1931" s="78">
        <f>VLOOKUP(jur[[#This Row],[hwycov_id]],cnf[],10,FALSE)</f>
        <v>9529</v>
      </c>
      <c r="L1931" s="229">
        <f t="shared" si="90"/>
        <v>0</v>
      </c>
      <c r="M1931" s="228">
        <f t="shared" si="91"/>
        <v>0</v>
      </c>
      <c r="N1931" s="228">
        <f t="shared" si="92"/>
        <v>0</v>
      </c>
      <c r="O1931" s="59" t="e">
        <f>VLOOKUP(jur[[#This Row],[hwycov_id]],check!$A$2:$P$26,16,FALSE)</f>
        <v>#N/A</v>
      </c>
      <c r="P1931" s="59">
        <v>1954</v>
      </c>
    </row>
    <row r="1932" spans="1:16">
      <c r="A1932" s="59">
        <v>19568</v>
      </c>
      <c r="B1932" s="59">
        <v>9</v>
      </c>
      <c r="C1932" s="59">
        <v>1</v>
      </c>
      <c r="D1932" s="59">
        <v>1</v>
      </c>
      <c r="E1932" s="59" t="s">
        <v>78</v>
      </c>
      <c r="F1932" s="59">
        <v>2</v>
      </c>
      <c r="G1932" s="59">
        <v>0</v>
      </c>
      <c r="H1932" s="59">
        <v>7</v>
      </c>
      <c r="I1932" s="59">
        <v>15</v>
      </c>
      <c r="J1932" s="59">
        <v>9766</v>
      </c>
      <c r="K1932" s="78">
        <f>VLOOKUP(jur[[#This Row],[hwycov_id]],cnf[],10,FALSE)</f>
        <v>9766</v>
      </c>
      <c r="L1932" s="229">
        <f t="shared" si="90"/>
        <v>0</v>
      </c>
      <c r="M1932" s="228">
        <f t="shared" si="91"/>
        <v>0</v>
      </c>
      <c r="N1932" s="228">
        <f t="shared" si="92"/>
        <v>0</v>
      </c>
      <c r="O1932" s="59" t="e">
        <f>VLOOKUP(jur[[#This Row],[hwycov_id]],check!$A$2:$P$26,16,FALSE)</f>
        <v>#N/A</v>
      </c>
      <c r="P1932" s="59">
        <v>1955</v>
      </c>
    </row>
    <row r="1933" spans="1:16">
      <c r="A1933" s="59">
        <v>29178</v>
      </c>
      <c r="B1933" s="59">
        <v>9</v>
      </c>
      <c r="C1933" s="59">
        <v>1</v>
      </c>
      <c r="D1933" s="59">
        <v>1</v>
      </c>
      <c r="E1933" s="59" t="s">
        <v>78</v>
      </c>
      <c r="F1933" s="59">
        <v>2</v>
      </c>
      <c r="G1933" s="59">
        <v>0</v>
      </c>
      <c r="H1933" s="59">
        <v>7</v>
      </c>
      <c r="I1933" s="59">
        <v>15</v>
      </c>
      <c r="J1933" s="59">
        <v>9840</v>
      </c>
      <c r="K1933" s="78">
        <f>VLOOKUP(jur[[#This Row],[hwycov_id]],cnf[],10,FALSE)</f>
        <v>9840</v>
      </c>
      <c r="L1933" s="229">
        <f t="shared" si="90"/>
        <v>0</v>
      </c>
      <c r="M1933" s="228">
        <f t="shared" si="91"/>
        <v>0</v>
      </c>
      <c r="N1933" s="228">
        <f t="shared" si="92"/>
        <v>0</v>
      </c>
      <c r="O1933" s="59" t="e">
        <f>VLOOKUP(jur[[#This Row],[hwycov_id]],check!$A$2:$P$26,16,FALSE)</f>
        <v>#N/A</v>
      </c>
      <c r="P1933" s="59">
        <v>1956</v>
      </c>
    </row>
    <row r="1934" spans="1:16">
      <c r="A1934" s="59">
        <v>29188</v>
      </c>
      <c r="B1934" s="59">
        <v>9</v>
      </c>
      <c r="C1934" s="59">
        <v>1</v>
      </c>
      <c r="D1934" s="59">
        <v>1</v>
      </c>
      <c r="E1934" s="59" t="s">
        <v>78</v>
      </c>
      <c r="F1934" s="59">
        <v>2</v>
      </c>
      <c r="G1934" s="59">
        <v>1</v>
      </c>
      <c r="H1934" s="59">
        <v>7</v>
      </c>
      <c r="I1934" s="59">
        <v>15</v>
      </c>
      <c r="J1934" s="59">
        <v>10266</v>
      </c>
      <c r="K1934" s="78">
        <f>VLOOKUP(jur[[#This Row],[hwycov_id]],cnf[],10,FALSE)</f>
        <v>10266</v>
      </c>
      <c r="L1934" s="229">
        <f t="shared" si="90"/>
        <v>0</v>
      </c>
      <c r="M1934" s="228">
        <f t="shared" si="91"/>
        <v>0</v>
      </c>
      <c r="N1934" s="228">
        <f t="shared" si="92"/>
        <v>0</v>
      </c>
      <c r="O1934" s="59" t="e">
        <f>VLOOKUP(jur[[#This Row],[hwycov_id]],check!$A$2:$P$26,16,FALSE)</f>
        <v>#N/A</v>
      </c>
      <c r="P1934" s="59">
        <v>1957</v>
      </c>
    </row>
    <row r="1935" spans="1:16">
      <c r="A1935" s="59">
        <v>27185</v>
      </c>
      <c r="B1935" s="59">
        <v>9</v>
      </c>
      <c r="C1935" s="59">
        <v>1</v>
      </c>
      <c r="D1935" s="59">
        <v>1</v>
      </c>
      <c r="E1935" s="59" t="s">
        <v>78</v>
      </c>
      <c r="F1935" s="59">
        <v>2</v>
      </c>
      <c r="G1935" s="59">
        <v>1</v>
      </c>
      <c r="H1935" s="59">
        <v>7</v>
      </c>
      <c r="I1935" s="59">
        <v>15</v>
      </c>
      <c r="J1935" s="59">
        <v>10750</v>
      </c>
      <c r="K1935" s="78">
        <f>VLOOKUP(jur[[#This Row],[hwycov_id]],cnf[],10,FALSE)</f>
        <v>10750</v>
      </c>
      <c r="L1935" s="229">
        <f t="shared" si="90"/>
        <v>0</v>
      </c>
      <c r="M1935" s="228">
        <f t="shared" si="91"/>
        <v>0</v>
      </c>
      <c r="N1935" s="228">
        <f t="shared" si="92"/>
        <v>0</v>
      </c>
      <c r="O1935" s="59" t="e">
        <f>VLOOKUP(jur[[#This Row],[hwycov_id]],check!$A$2:$P$26,16,FALSE)</f>
        <v>#N/A</v>
      </c>
      <c r="P1935" s="59">
        <v>1958</v>
      </c>
    </row>
    <row r="1936" spans="1:16">
      <c r="A1936" s="59">
        <v>28328</v>
      </c>
      <c r="B1936" s="59">
        <v>9</v>
      </c>
      <c r="C1936" s="59">
        <v>1</v>
      </c>
      <c r="D1936" s="59">
        <v>1</v>
      </c>
      <c r="E1936" s="59" t="s">
        <v>78</v>
      </c>
      <c r="F1936" s="59">
        <v>2</v>
      </c>
      <c r="G1936" s="59">
        <v>1</v>
      </c>
      <c r="H1936" s="59">
        <v>7</v>
      </c>
      <c r="I1936" s="59">
        <v>15</v>
      </c>
      <c r="J1936" s="59">
        <v>13056</v>
      </c>
      <c r="K1936" s="78">
        <f>VLOOKUP(jur[[#This Row],[hwycov_id]],cnf[],10,FALSE)</f>
        <v>13056</v>
      </c>
      <c r="L1936" s="229">
        <f t="shared" si="90"/>
        <v>0</v>
      </c>
      <c r="M1936" s="228">
        <f t="shared" si="91"/>
        <v>0</v>
      </c>
      <c r="N1936" s="228">
        <f t="shared" si="92"/>
        <v>0</v>
      </c>
      <c r="O1936" s="59" t="e">
        <f>VLOOKUP(jur[[#This Row],[hwycov_id]],check!$A$2:$P$26,16,FALSE)</f>
        <v>#N/A</v>
      </c>
      <c r="P1936" s="59">
        <v>1959</v>
      </c>
    </row>
    <row r="1937" spans="1:16">
      <c r="A1937" s="59">
        <v>29184</v>
      </c>
      <c r="B1937" s="59">
        <v>9</v>
      </c>
      <c r="C1937" s="59">
        <v>1</v>
      </c>
      <c r="D1937" s="59">
        <v>1</v>
      </c>
      <c r="E1937" s="59" t="s">
        <v>78</v>
      </c>
      <c r="F1937" s="59">
        <v>2</v>
      </c>
      <c r="G1937" s="59">
        <v>1</v>
      </c>
      <c r="H1937" s="59">
        <v>7</v>
      </c>
      <c r="I1937" s="59">
        <v>15</v>
      </c>
      <c r="J1937" s="59">
        <v>13235</v>
      </c>
      <c r="K1937" s="78">
        <f>VLOOKUP(jur[[#This Row],[hwycov_id]],cnf[],10,FALSE)</f>
        <v>13235</v>
      </c>
      <c r="L1937" s="229">
        <f t="shared" si="90"/>
        <v>0</v>
      </c>
      <c r="M1937" s="228">
        <f t="shared" si="91"/>
        <v>0</v>
      </c>
      <c r="N1937" s="228">
        <f t="shared" si="92"/>
        <v>0</v>
      </c>
      <c r="O1937" s="59" t="e">
        <f>VLOOKUP(jur[[#This Row],[hwycov_id]],check!$A$2:$P$26,16,FALSE)</f>
        <v>#N/A</v>
      </c>
      <c r="P1937" s="59">
        <v>1960</v>
      </c>
    </row>
    <row r="1938" spans="1:16">
      <c r="A1938" s="59">
        <v>28326</v>
      </c>
      <c r="B1938" s="59">
        <v>9</v>
      </c>
      <c r="C1938" s="59">
        <v>1</v>
      </c>
      <c r="D1938" s="59">
        <v>1</v>
      </c>
      <c r="E1938" s="59" t="s">
        <v>78</v>
      </c>
      <c r="F1938" s="59">
        <v>2</v>
      </c>
      <c r="G1938" s="59">
        <v>1</v>
      </c>
      <c r="H1938" s="59">
        <v>7</v>
      </c>
      <c r="I1938" s="59">
        <v>15</v>
      </c>
      <c r="J1938" s="59">
        <v>13719</v>
      </c>
      <c r="K1938" s="78">
        <f>VLOOKUP(jur[[#This Row],[hwycov_id]],cnf[],10,FALSE)</f>
        <v>13719</v>
      </c>
      <c r="L1938" s="229">
        <f t="shared" si="90"/>
        <v>0</v>
      </c>
      <c r="M1938" s="228">
        <f t="shared" si="91"/>
        <v>0</v>
      </c>
      <c r="N1938" s="228">
        <f t="shared" si="92"/>
        <v>0</v>
      </c>
      <c r="O1938" s="59" t="e">
        <f>VLOOKUP(jur[[#This Row],[hwycov_id]],check!$A$2:$P$26,16,FALSE)</f>
        <v>#N/A</v>
      </c>
      <c r="P1938" s="59">
        <v>1961</v>
      </c>
    </row>
    <row r="1939" spans="1:16">
      <c r="A1939" s="59">
        <v>29189</v>
      </c>
      <c r="B1939" s="59">
        <v>9</v>
      </c>
      <c r="C1939" s="59">
        <v>1</v>
      </c>
      <c r="D1939" s="59">
        <v>1</v>
      </c>
      <c r="E1939" s="59" t="s">
        <v>78</v>
      </c>
      <c r="F1939" s="59">
        <v>2</v>
      </c>
      <c r="G1939" s="59">
        <v>1</v>
      </c>
      <c r="H1939" s="59">
        <v>7</v>
      </c>
      <c r="I1939" s="59">
        <v>15</v>
      </c>
      <c r="J1939" s="59">
        <v>16774</v>
      </c>
      <c r="K1939" s="78">
        <f>VLOOKUP(jur[[#This Row],[hwycov_id]],cnf[],10,FALSE)</f>
        <v>16774</v>
      </c>
      <c r="L1939" s="229">
        <f t="shared" si="90"/>
        <v>0</v>
      </c>
      <c r="M1939" s="228">
        <f t="shared" si="91"/>
        <v>0</v>
      </c>
      <c r="N1939" s="228">
        <f t="shared" si="92"/>
        <v>0</v>
      </c>
      <c r="O1939" s="59" t="e">
        <f>VLOOKUP(jur[[#This Row],[hwycov_id]],check!$A$2:$P$26,16,FALSE)</f>
        <v>#N/A</v>
      </c>
      <c r="P1939" s="59">
        <v>1962</v>
      </c>
    </row>
    <row r="1940" spans="1:16">
      <c r="A1940" s="59">
        <v>28441</v>
      </c>
      <c r="B1940" s="59">
        <v>9</v>
      </c>
      <c r="C1940" s="59">
        <v>1</v>
      </c>
      <c r="D1940" s="59">
        <v>1</v>
      </c>
      <c r="E1940" s="59" t="s">
        <v>78</v>
      </c>
      <c r="F1940" s="59">
        <v>2</v>
      </c>
      <c r="G1940" s="59">
        <v>1</v>
      </c>
      <c r="H1940" s="59">
        <v>7</v>
      </c>
      <c r="I1940" s="59">
        <v>15</v>
      </c>
      <c r="J1940" s="59">
        <v>17773</v>
      </c>
      <c r="K1940" s="78">
        <f>VLOOKUP(jur[[#This Row],[hwycov_id]],cnf[],10,FALSE)</f>
        <v>17773</v>
      </c>
      <c r="L1940" s="229">
        <f t="shared" si="90"/>
        <v>0</v>
      </c>
      <c r="M1940" s="228">
        <f t="shared" si="91"/>
        <v>0</v>
      </c>
      <c r="N1940" s="228">
        <f t="shared" si="92"/>
        <v>0</v>
      </c>
      <c r="O1940" s="59" t="e">
        <f>VLOOKUP(jur[[#This Row],[hwycov_id]],check!$A$2:$P$26,16,FALSE)</f>
        <v>#N/A</v>
      </c>
      <c r="P1940" s="59">
        <v>1963</v>
      </c>
    </row>
    <row r="1941" spans="1:16">
      <c r="A1941" s="59">
        <v>28444</v>
      </c>
      <c r="B1941" s="59">
        <v>9</v>
      </c>
      <c r="C1941" s="59">
        <v>1</v>
      </c>
      <c r="D1941" s="59">
        <v>1</v>
      </c>
      <c r="E1941" s="59" t="s">
        <v>78</v>
      </c>
      <c r="F1941" s="59">
        <v>2</v>
      </c>
      <c r="G1941" s="59">
        <v>1</v>
      </c>
      <c r="H1941" s="59">
        <v>7</v>
      </c>
      <c r="I1941" s="59">
        <v>15</v>
      </c>
      <c r="J1941" s="59">
        <v>18393</v>
      </c>
      <c r="K1941" s="78">
        <f>VLOOKUP(jur[[#This Row],[hwycov_id]],cnf[],10,FALSE)</f>
        <v>18393</v>
      </c>
      <c r="L1941" s="229">
        <f t="shared" si="90"/>
        <v>0</v>
      </c>
      <c r="M1941" s="228">
        <f t="shared" si="91"/>
        <v>0</v>
      </c>
      <c r="N1941" s="228">
        <f t="shared" si="92"/>
        <v>0</v>
      </c>
      <c r="O1941" s="59" t="e">
        <f>VLOOKUP(jur[[#This Row],[hwycov_id]],check!$A$2:$P$26,16,FALSE)</f>
        <v>#N/A</v>
      </c>
      <c r="P1941" s="59">
        <v>1964</v>
      </c>
    </row>
    <row r="1942" spans="1:16">
      <c r="A1942" s="59">
        <v>29183</v>
      </c>
      <c r="B1942" s="59">
        <v>1</v>
      </c>
      <c r="C1942" s="59">
        <v>1</v>
      </c>
      <c r="D1942" s="59">
        <v>1</v>
      </c>
      <c r="E1942" s="59" t="s">
        <v>82</v>
      </c>
      <c r="F1942" s="59">
        <v>1</v>
      </c>
      <c r="G1942" s="59">
        <v>5</v>
      </c>
      <c r="H1942" s="59">
        <v>7</v>
      </c>
      <c r="I1942" s="59">
        <v>15</v>
      </c>
      <c r="J1942" s="59">
        <v>56540</v>
      </c>
      <c r="K1942" s="78">
        <f>VLOOKUP(jur[[#This Row],[hwycov_id]],cnf[],10,FALSE)</f>
        <v>56540</v>
      </c>
      <c r="L1942" s="229">
        <f t="shared" si="90"/>
        <v>0</v>
      </c>
      <c r="M1942" s="228">
        <f t="shared" si="91"/>
        <v>0</v>
      </c>
      <c r="N1942" s="228">
        <f t="shared" si="92"/>
        <v>0</v>
      </c>
      <c r="O1942" s="59" t="e">
        <f>VLOOKUP(jur[[#This Row],[hwycov_id]],check!$A$2:$P$26,16,FALSE)</f>
        <v>#N/A</v>
      </c>
      <c r="P1942" s="59">
        <v>1965</v>
      </c>
    </row>
    <row r="1943" spans="1:16">
      <c r="A1943" s="59">
        <v>16430</v>
      </c>
      <c r="B1943" s="59">
        <v>1</v>
      </c>
      <c r="C1943" s="59">
        <v>1</v>
      </c>
      <c r="D1943" s="59">
        <v>1</v>
      </c>
      <c r="E1943" s="59" t="s">
        <v>78</v>
      </c>
      <c r="F1943" s="59">
        <v>1</v>
      </c>
      <c r="G1943" s="59">
        <v>5</v>
      </c>
      <c r="H1943" s="59">
        <v>7</v>
      </c>
      <c r="I1943" s="59">
        <v>15</v>
      </c>
      <c r="J1943" s="59">
        <v>57105</v>
      </c>
      <c r="K1943" s="78">
        <f>VLOOKUP(jur[[#This Row],[hwycov_id]],cnf[],10,FALSE)</f>
        <v>57105</v>
      </c>
      <c r="L1943" s="229">
        <f t="shared" si="90"/>
        <v>0</v>
      </c>
      <c r="M1943" s="228">
        <f t="shared" si="91"/>
        <v>0</v>
      </c>
      <c r="N1943" s="228">
        <f t="shared" si="92"/>
        <v>0</v>
      </c>
      <c r="O1943" s="59" t="e">
        <f>VLOOKUP(jur[[#This Row],[hwycov_id]],check!$A$2:$P$26,16,FALSE)</f>
        <v>#N/A</v>
      </c>
      <c r="P1943" s="59">
        <v>1966</v>
      </c>
    </row>
    <row r="1944" spans="1:16">
      <c r="A1944" s="59">
        <v>19571</v>
      </c>
      <c r="B1944" s="59">
        <v>1</v>
      </c>
      <c r="C1944" s="59">
        <v>1</v>
      </c>
      <c r="D1944" s="59">
        <v>1</v>
      </c>
      <c r="E1944" s="59" t="s">
        <v>78</v>
      </c>
      <c r="F1944" s="59">
        <v>1</v>
      </c>
      <c r="G1944" s="59">
        <v>6</v>
      </c>
      <c r="H1944" s="59">
        <v>7</v>
      </c>
      <c r="I1944" s="59">
        <v>15</v>
      </c>
      <c r="J1944" s="59">
        <v>61208</v>
      </c>
      <c r="K1944" s="78">
        <f>VLOOKUP(jur[[#This Row],[hwycov_id]],cnf[],10,FALSE)</f>
        <v>61208</v>
      </c>
      <c r="L1944" s="229">
        <f t="shared" si="90"/>
        <v>0</v>
      </c>
      <c r="M1944" s="228">
        <f t="shared" si="91"/>
        <v>0</v>
      </c>
      <c r="N1944" s="228">
        <f t="shared" si="92"/>
        <v>0</v>
      </c>
      <c r="O1944" s="59" t="e">
        <f>VLOOKUP(jur[[#This Row],[hwycov_id]],check!$A$2:$P$26,16,FALSE)</f>
        <v>#N/A</v>
      </c>
      <c r="P1944" s="59">
        <v>1967</v>
      </c>
    </row>
    <row r="1945" spans="1:16">
      <c r="A1945" s="59">
        <v>29182</v>
      </c>
      <c r="B1945" s="59">
        <v>1</v>
      </c>
      <c r="C1945" s="59">
        <v>1</v>
      </c>
      <c r="D1945" s="59">
        <v>1</v>
      </c>
      <c r="E1945" s="59" t="s">
        <v>82</v>
      </c>
      <c r="F1945" s="59">
        <v>1</v>
      </c>
      <c r="G1945" s="59">
        <v>6</v>
      </c>
      <c r="H1945" s="59">
        <v>7</v>
      </c>
      <c r="I1945" s="59">
        <v>15</v>
      </c>
      <c r="J1945" s="59">
        <v>61635</v>
      </c>
      <c r="K1945" s="78">
        <f>VLOOKUP(jur[[#This Row],[hwycov_id]],cnf[],10,FALSE)</f>
        <v>61635</v>
      </c>
      <c r="L1945" s="229">
        <f t="shared" si="90"/>
        <v>0</v>
      </c>
      <c r="M1945" s="228">
        <f t="shared" si="91"/>
        <v>0</v>
      </c>
      <c r="N1945" s="228">
        <f t="shared" si="92"/>
        <v>0</v>
      </c>
      <c r="O1945" s="59" t="e">
        <f>VLOOKUP(jur[[#This Row],[hwycov_id]],check!$A$2:$P$26,16,FALSE)</f>
        <v>#N/A</v>
      </c>
      <c r="P1945" s="59">
        <v>1968</v>
      </c>
    </row>
    <row r="1946" spans="1:16">
      <c r="A1946" s="59">
        <v>8841</v>
      </c>
      <c r="B1946" s="59">
        <v>1</v>
      </c>
      <c r="C1946" s="59">
        <v>1</v>
      </c>
      <c r="D1946" s="59">
        <v>1</v>
      </c>
      <c r="E1946" s="59" t="s">
        <v>82</v>
      </c>
      <c r="F1946" s="59">
        <v>1</v>
      </c>
      <c r="G1946" s="59">
        <v>6</v>
      </c>
      <c r="H1946" s="59">
        <v>7</v>
      </c>
      <c r="I1946" s="59">
        <v>15</v>
      </c>
      <c r="J1946" s="59">
        <v>67828</v>
      </c>
      <c r="K1946" s="78">
        <f>VLOOKUP(jur[[#This Row],[hwycov_id]],cnf[],10,FALSE)</f>
        <v>67828</v>
      </c>
      <c r="L1946" s="229">
        <f t="shared" si="90"/>
        <v>0</v>
      </c>
      <c r="M1946" s="228">
        <f t="shared" si="91"/>
        <v>0</v>
      </c>
      <c r="N1946" s="228">
        <f t="shared" si="92"/>
        <v>0</v>
      </c>
      <c r="O1946" s="59" t="e">
        <f>VLOOKUP(jur[[#This Row],[hwycov_id]],check!$A$2:$P$26,16,FALSE)</f>
        <v>#N/A</v>
      </c>
      <c r="P1946" s="59">
        <v>1969</v>
      </c>
    </row>
    <row r="1947" spans="1:16">
      <c r="A1947" s="59">
        <v>30792</v>
      </c>
      <c r="B1947" s="59">
        <v>1</v>
      </c>
      <c r="C1947" s="59">
        <v>1</v>
      </c>
      <c r="D1947" s="59">
        <v>1</v>
      </c>
      <c r="E1947" s="59" t="s">
        <v>78</v>
      </c>
      <c r="F1947" s="59">
        <v>1</v>
      </c>
      <c r="G1947" s="59">
        <v>6</v>
      </c>
      <c r="H1947" s="59">
        <v>7</v>
      </c>
      <c r="I1947" s="59">
        <v>15</v>
      </c>
      <c r="J1947" s="59">
        <v>69095</v>
      </c>
      <c r="K1947" s="78">
        <f>VLOOKUP(jur[[#This Row],[hwycov_id]],cnf[],10,FALSE)</f>
        <v>69095</v>
      </c>
      <c r="L1947" s="229">
        <f t="shared" si="90"/>
        <v>0</v>
      </c>
      <c r="M1947" s="228">
        <f t="shared" si="91"/>
        <v>0</v>
      </c>
      <c r="N1947" s="228">
        <f t="shared" si="92"/>
        <v>0</v>
      </c>
      <c r="O1947" s="59" t="e">
        <f>VLOOKUP(jur[[#This Row],[hwycov_id]],check!$A$2:$P$26,16,FALSE)</f>
        <v>#N/A</v>
      </c>
      <c r="P1947" s="59">
        <v>1970</v>
      </c>
    </row>
    <row r="1948" spans="1:16">
      <c r="A1948" s="59">
        <v>8846</v>
      </c>
      <c r="B1948" s="59">
        <v>1</v>
      </c>
      <c r="C1948" s="59">
        <v>1</v>
      </c>
      <c r="D1948" s="59">
        <v>1</v>
      </c>
      <c r="E1948" s="59" t="s">
        <v>78</v>
      </c>
      <c r="F1948" s="59">
        <v>1</v>
      </c>
      <c r="G1948" s="59">
        <v>7</v>
      </c>
      <c r="H1948" s="59">
        <v>7</v>
      </c>
      <c r="I1948" s="59">
        <v>15</v>
      </c>
      <c r="J1948" s="59">
        <v>70330</v>
      </c>
      <c r="K1948" s="78">
        <f>VLOOKUP(jur[[#This Row],[hwycov_id]],cnf[],10,FALSE)</f>
        <v>70330</v>
      </c>
      <c r="L1948" s="229">
        <f t="shared" si="90"/>
        <v>0</v>
      </c>
      <c r="M1948" s="228">
        <f t="shared" si="91"/>
        <v>0</v>
      </c>
      <c r="N1948" s="228">
        <f t="shared" si="92"/>
        <v>0</v>
      </c>
      <c r="O1948" s="59" t="e">
        <f>VLOOKUP(jur[[#This Row],[hwycov_id]],check!$A$2:$P$26,16,FALSE)</f>
        <v>#N/A</v>
      </c>
      <c r="P1948" s="59">
        <v>1971</v>
      </c>
    </row>
    <row r="1949" spans="1:16">
      <c r="A1949" s="59">
        <v>474</v>
      </c>
      <c r="B1949" s="59">
        <v>1</v>
      </c>
      <c r="C1949" s="59">
        <v>1</v>
      </c>
      <c r="D1949" s="59">
        <v>1</v>
      </c>
      <c r="E1949" s="59" t="s">
        <v>78</v>
      </c>
      <c r="F1949" s="59">
        <v>1</v>
      </c>
      <c r="G1949" s="59">
        <v>7</v>
      </c>
      <c r="H1949" s="59">
        <v>7</v>
      </c>
      <c r="I1949" s="59">
        <v>15</v>
      </c>
      <c r="J1949" s="59">
        <v>70567</v>
      </c>
      <c r="K1949" s="78">
        <f>VLOOKUP(jur[[#This Row],[hwycov_id]],cnf[],10,FALSE)</f>
        <v>70567</v>
      </c>
      <c r="L1949" s="229">
        <f t="shared" si="90"/>
        <v>0</v>
      </c>
      <c r="M1949" s="228">
        <f t="shared" si="91"/>
        <v>0</v>
      </c>
      <c r="N1949" s="228">
        <f t="shared" si="92"/>
        <v>0</v>
      </c>
      <c r="O1949" s="59" t="e">
        <f>VLOOKUP(jur[[#This Row],[hwycov_id]],check!$A$2:$P$26,16,FALSE)</f>
        <v>#N/A</v>
      </c>
      <c r="P1949" s="59">
        <v>1972</v>
      </c>
    </row>
    <row r="1950" spans="1:16">
      <c r="A1950" s="59">
        <v>8845</v>
      </c>
      <c r="B1950" s="59">
        <v>1</v>
      </c>
      <c r="C1950" s="59">
        <v>1</v>
      </c>
      <c r="D1950" s="59">
        <v>1</v>
      </c>
      <c r="E1950" s="59" t="s">
        <v>78</v>
      </c>
      <c r="F1950" s="59">
        <v>1</v>
      </c>
      <c r="G1950" s="59">
        <v>7</v>
      </c>
      <c r="H1950" s="59">
        <v>7</v>
      </c>
      <c r="I1950" s="59">
        <v>15</v>
      </c>
      <c r="J1950" s="59">
        <v>71103</v>
      </c>
      <c r="K1950" s="78">
        <f>VLOOKUP(jur[[#This Row],[hwycov_id]],cnf[],10,FALSE)</f>
        <v>71103</v>
      </c>
      <c r="L1950" s="229">
        <f t="shared" si="90"/>
        <v>0</v>
      </c>
      <c r="M1950" s="228">
        <f t="shared" si="91"/>
        <v>0</v>
      </c>
      <c r="N1950" s="228">
        <f t="shared" si="92"/>
        <v>0</v>
      </c>
      <c r="O1950" s="59" t="e">
        <f>VLOOKUP(jur[[#This Row],[hwycov_id]],check!$A$2:$P$26,16,FALSE)</f>
        <v>#N/A</v>
      </c>
      <c r="P1950" s="59">
        <v>1973</v>
      </c>
    </row>
    <row r="1951" spans="1:16">
      <c r="A1951" s="59">
        <v>16428</v>
      </c>
      <c r="B1951" s="59">
        <v>1</v>
      </c>
      <c r="C1951" s="59">
        <v>1</v>
      </c>
      <c r="D1951" s="59">
        <v>1</v>
      </c>
      <c r="E1951" s="59" t="s">
        <v>82</v>
      </c>
      <c r="F1951" s="59">
        <v>1</v>
      </c>
      <c r="G1951" s="59">
        <v>7</v>
      </c>
      <c r="H1951" s="59">
        <v>7</v>
      </c>
      <c r="I1951" s="59">
        <v>15</v>
      </c>
      <c r="J1951" s="59">
        <v>72061</v>
      </c>
      <c r="K1951" s="78">
        <f>VLOOKUP(jur[[#This Row],[hwycov_id]],cnf[],10,FALSE)</f>
        <v>72061</v>
      </c>
      <c r="L1951" s="229">
        <f t="shared" si="90"/>
        <v>0</v>
      </c>
      <c r="M1951" s="228">
        <f t="shared" si="91"/>
        <v>0</v>
      </c>
      <c r="N1951" s="228">
        <f t="shared" si="92"/>
        <v>0</v>
      </c>
      <c r="O1951" s="59" t="e">
        <f>VLOOKUP(jur[[#This Row],[hwycov_id]],check!$A$2:$P$26,16,FALSE)</f>
        <v>#N/A</v>
      </c>
      <c r="P1951" s="59">
        <v>1974</v>
      </c>
    </row>
    <row r="1952" spans="1:16">
      <c r="A1952" s="59">
        <v>8057</v>
      </c>
      <c r="B1952" s="59">
        <v>1</v>
      </c>
      <c r="C1952" s="59">
        <v>1</v>
      </c>
      <c r="D1952" s="59">
        <v>1</v>
      </c>
      <c r="E1952" s="59" t="s">
        <v>78</v>
      </c>
      <c r="F1952" s="59">
        <v>1</v>
      </c>
      <c r="G1952" s="59">
        <v>7</v>
      </c>
      <c r="H1952" s="59">
        <v>7</v>
      </c>
      <c r="I1952" s="59">
        <v>15</v>
      </c>
      <c r="J1952" s="59">
        <v>72170</v>
      </c>
      <c r="K1952" s="78">
        <f>VLOOKUP(jur[[#This Row],[hwycov_id]],cnf[],10,FALSE)</f>
        <v>72170</v>
      </c>
      <c r="L1952" s="229">
        <f t="shared" si="90"/>
        <v>0</v>
      </c>
      <c r="M1952" s="228">
        <f t="shared" si="91"/>
        <v>0</v>
      </c>
      <c r="N1952" s="228">
        <f t="shared" si="92"/>
        <v>0</v>
      </c>
      <c r="O1952" s="59" t="e">
        <f>VLOOKUP(jur[[#This Row],[hwycov_id]],check!$A$2:$P$26,16,FALSE)</f>
        <v>#N/A</v>
      </c>
      <c r="P1952" s="59">
        <v>1975</v>
      </c>
    </row>
    <row r="1953" spans="1:16">
      <c r="A1953" s="59">
        <v>16446</v>
      </c>
      <c r="B1953" s="59">
        <v>1</v>
      </c>
      <c r="C1953" s="59">
        <v>1</v>
      </c>
      <c r="D1953" s="59">
        <v>1</v>
      </c>
      <c r="E1953" s="59" t="s">
        <v>78</v>
      </c>
      <c r="F1953" s="59">
        <v>1</v>
      </c>
      <c r="G1953" s="59">
        <v>7</v>
      </c>
      <c r="H1953" s="59">
        <v>7</v>
      </c>
      <c r="I1953" s="59">
        <v>15</v>
      </c>
      <c r="J1953" s="59">
        <v>72465</v>
      </c>
      <c r="K1953" s="78">
        <f>VLOOKUP(jur[[#This Row],[hwycov_id]],cnf[],10,FALSE)</f>
        <v>72465</v>
      </c>
      <c r="L1953" s="229">
        <f t="shared" si="90"/>
        <v>0</v>
      </c>
      <c r="M1953" s="228">
        <f t="shared" si="91"/>
        <v>0</v>
      </c>
      <c r="N1953" s="228">
        <f t="shared" si="92"/>
        <v>0</v>
      </c>
      <c r="O1953" s="59" t="e">
        <f>VLOOKUP(jur[[#This Row],[hwycov_id]],check!$A$2:$P$26,16,FALSE)</f>
        <v>#N/A</v>
      </c>
      <c r="P1953" s="59">
        <v>1976</v>
      </c>
    </row>
    <row r="1954" spans="1:16">
      <c r="A1954" s="59">
        <v>16427</v>
      </c>
      <c r="B1954" s="59">
        <v>1</v>
      </c>
      <c r="C1954" s="59">
        <v>1</v>
      </c>
      <c r="D1954" s="59">
        <v>1</v>
      </c>
      <c r="E1954" s="59" t="s">
        <v>82</v>
      </c>
      <c r="F1954" s="59">
        <v>1</v>
      </c>
      <c r="G1954" s="59">
        <v>7</v>
      </c>
      <c r="H1954" s="59">
        <v>7</v>
      </c>
      <c r="I1954" s="59">
        <v>15</v>
      </c>
      <c r="J1954" s="59">
        <v>75199</v>
      </c>
      <c r="K1954" s="78">
        <f>VLOOKUP(jur[[#This Row],[hwycov_id]],cnf[],10,FALSE)</f>
        <v>75199</v>
      </c>
      <c r="L1954" s="229">
        <f t="shared" si="90"/>
        <v>0</v>
      </c>
      <c r="M1954" s="228">
        <f t="shared" si="91"/>
        <v>0</v>
      </c>
      <c r="N1954" s="228">
        <f t="shared" si="92"/>
        <v>0</v>
      </c>
      <c r="O1954" s="59" t="e">
        <f>VLOOKUP(jur[[#This Row],[hwycov_id]],check!$A$2:$P$26,16,FALSE)</f>
        <v>#N/A</v>
      </c>
      <c r="P1954" s="59">
        <v>1977</v>
      </c>
    </row>
    <row r="1955" spans="1:16">
      <c r="A1955" s="59">
        <v>8042</v>
      </c>
      <c r="B1955" s="59">
        <v>1</v>
      </c>
      <c r="C1955" s="59">
        <v>1</v>
      </c>
      <c r="D1955" s="59">
        <v>1</v>
      </c>
      <c r="E1955" s="59" t="s">
        <v>78</v>
      </c>
      <c r="F1955" s="59">
        <v>1</v>
      </c>
      <c r="G1955" s="59">
        <v>7</v>
      </c>
      <c r="H1955" s="59">
        <v>7</v>
      </c>
      <c r="I1955" s="59">
        <v>15</v>
      </c>
      <c r="J1955" s="59">
        <v>75539</v>
      </c>
      <c r="K1955" s="78">
        <f>VLOOKUP(jur[[#This Row],[hwycov_id]],cnf[],10,FALSE)</f>
        <v>75539</v>
      </c>
      <c r="L1955" s="229">
        <f t="shared" si="90"/>
        <v>0</v>
      </c>
      <c r="M1955" s="228">
        <f t="shared" si="91"/>
        <v>0</v>
      </c>
      <c r="N1955" s="228">
        <f t="shared" si="92"/>
        <v>0</v>
      </c>
      <c r="O1955" s="59" t="e">
        <f>VLOOKUP(jur[[#This Row],[hwycov_id]],check!$A$2:$P$26,16,FALSE)</f>
        <v>#N/A</v>
      </c>
      <c r="P1955" s="59">
        <v>1978</v>
      </c>
    </row>
    <row r="1956" spans="1:16">
      <c r="A1956" s="59">
        <v>3207</v>
      </c>
      <c r="B1956" s="59">
        <v>1</v>
      </c>
      <c r="C1956" s="59">
        <v>1</v>
      </c>
      <c r="D1956" s="59">
        <v>1</v>
      </c>
      <c r="E1956" s="59" t="s">
        <v>82</v>
      </c>
      <c r="F1956" s="59">
        <v>1</v>
      </c>
      <c r="G1956" s="59">
        <v>7</v>
      </c>
      <c r="H1956" s="59">
        <v>7</v>
      </c>
      <c r="I1956" s="59">
        <v>15</v>
      </c>
      <c r="J1956" s="59">
        <v>75792</v>
      </c>
      <c r="K1956" s="78">
        <f>VLOOKUP(jur[[#This Row],[hwycov_id]],cnf[],10,FALSE)</f>
        <v>75792</v>
      </c>
      <c r="L1956" s="229">
        <f t="shared" si="90"/>
        <v>0</v>
      </c>
      <c r="M1956" s="228">
        <f t="shared" si="91"/>
        <v>0</v>
      </c>
      <c r="N1956" s="228">
        <f t="shared" si="92"/>
        <v>0</v>
      </c>
      <c r="O1956" s="59" t="e">
        <f>VLOOKUP(jur[[#This Row],[hwycov_id]],check!$A$2:$P$26,16,FALSE)</f>
        <v>#N/A</v>
      </c>
      <c r="P1956" s="59">
        <v>1979</v>
      </c>
    </row>
    <row r="1957" spans="1:16">
      <c r="A1957" s="59">
        <v>30080</v>
      </c>
      <c r="B1957" s="59">
        <v>1</v>
      </c>
      <c r="C1957" s="59">
        <v>1</v>
      </c>
      <c r="D1957" s="59">
        <v>1</v>
      </c>
      <c r="E1957" s="59" t="s">
        <v>78</v>
      </c>
      <c r="F1957" s="59">
        <v>1</v>
      </c>
      <c r="G1957" s="59">
        <v>7</v>
      </c>
      <c r="H1957" s="59">
        <v>7</v>
      </c>
      <c r="I1957" s="59">
        <v>15</v>
      </c>
      <c r="J1957" s="59">
        <v>76322</v>
      </c>
      <c r="K1957" s="78">
        <f>VLOOKUP(jur[[#This Row],[hwycov_id]],cnf[],10,FALSE)</f>
        <v>76322</v>
      </c>
      <c r="L1957" s="229">
        <f t="shared" si="90"/>
        <v>0</v>
      </c>
      <c r="M1957" s="228">
        <f t="shared" si="91"/>
        <v>0</v>
      </c>
      <c r="N1957" s="228">
        <f t="shared" si="92"/>
        <v>0</v>
      </c>
      <c r="O1957" s="59" t="e">
        <f>VLOOKUP(jur[[#This Row],[hwycov_id]],check!$A$2:$P$26,16,FALSE)</f>
        <v>#N/A</v>
      </c>
      <c r="P1957" s="59">
        <v>1980</v>
      </c>
    </row>
    <row r="1958" spans="1:16">
      <c r="A1958" s="59">
        <v>8056</v>
      </c>
      <c r="B1958" s="59">
        <v>1</v>
      </c>
      <c r="C1958" s="59">
        <v>1</v>
      </c>
      <c r="D1958" s="59">
        <v>1</v>
      </c>
      <c r="E1958" s="59" t="s">
        <v>78</v>
      </c>
      <c r="F1958" s="59">
        <v>1</v>
      </c>
      <c r="G1958" s="59">
        <v>8</v>
      </c>
      <c r="H1958" s="59">
        <v>7</v>
      </c>
      <c r="I1958" s="59">
        <v>15</v>
      </c>
      <c r="J1958" s="59">
        <v>83223</v>
      </c>
      <c r="K1958" s="78">
        <f>VLOOKUP(jur[[#This Row],[hwycov_id]],cnf[],10,FALSE)</f>
        <v>83223</v>
      </c>
      <c r="L1958" s="229">
        <f t="shared" si="90"/>
        <v>0</v>
      </c>
      <c r="M1958" s="228">
        <f t="shared" si="91"/>
        <v>0</v>
      </c>
      <c r="N1958" s="228">
        <f t="shared" si="92"/>
        <v>0</v>
      </c>
      <c r="O1958" s="59" t="e">
        <f>VLOOKUP(jur[[#This Row],[hwycov_id]],check!$A$2:$P$26,16,FALSE)</f>
        <v>#N/A</v>
      </c>
      <c r="P1958" s="59">
        <v>1981</v>
      </c>
    </row>
    <row r="1959" spans="1:16">
      <c r="A1959" s="59">
        <v>8054</v>
      </c>
      <c r="B1959" s="59">
        <v>1</v>
      </c>
      <c r="C1959" s="59">
        <v>1</v>
      </c>
      <c r="D1959" s="59">
        <v>1</v>
      </c>
      <c r="E1959" s="59" t="s">
        <v>82</v>
      </c>
      <c r="F1959" s="59">
        <v>1</v>
      </c>
      <c r="G1959" s="59">
        <v>8</v>
      </c>
      <c r="H1959" s="59">
        <v>7</v>
      </c>
      <c r="I1959" s="59">
        <v>15</v>
      </c>
      <c r="J1959" s="59">
        <v>85680</v>
      </c>
      <c r="K1959" s="78">
        <f>VLOOKUP(jur[[#This Row],[hwycov_id]],cnf[],10,FALSE)</f>
        <v>85680</v>
      </c>
      <c r="L1959" s="229">
        <f t="shared" si="90"/>
        <v>0</v>
      </c>
      <c r="M1959" s="228">
        <f t="shared" si="91"/>
        <v>0</v>
      </c>
      <c r="N1959" s="228">
        <f t="shared" si="92"/>
        <v>0</v>
      </c>
      <c r="O1959" s="59" t="e">
        <f>VLOOKUP(jur[[#This Row],[hwycov_id]],check!$A$2:$P$26,16,FALSE)</f>
        <v>#N/A</v>
      </c>
      <c r="P1959" s="59">
        <v>1982</v>
      </c>
    </row>
    <row r="1960" spans="1:16">
      <c r="A1960" s="59">
        <v>12838</v>
      </c>
      <c r="B1960" s="59">
        <v>1</v>
      </c>
      <c r="C1960" s="59">
        <v>1</v>
      </c>
      <c r="D1960" s="59">
        <v>1</v>
      </c>
      <c r="E1960" s="59" t="s">
        <v>82</v>
      </c>
      <c r="F1960" s="59">
        <v>1</v>
      </c>
      <c r="G1960" s="59">
        <v>8</v>
      </c>
      <c r="H1960" s="59">
        <v>7</v>
      </c>
      <c r="I1960" s="59">
        <v>15</v>
      </c>
      <c r="J1960" s="59">
        <v>89109</v>
      </c>
      <c r="K1960" s="78">
        <f>VLOOKUP(jur[[#This Row],[hwycov_id]],cnf[],10,FALSE)</f>
        <v>89109</v>
      </c>
      <c r="L1960" s="229">
        <f t="shared" si="90"/>
        <v>0</v>
      </c>
      <c r="M1960" s="228">
        <f t="shared" si="91"/>
        <v>0</v>
      </c>
      <c r="N1960" s="228">
        <f t="shared" si="92"/>
        <v>0</v>
      </c>
      <c r="O1960" s="59" t="e">
        <f>VLOOKUP(jur[[#This Row],[hwycov_id]],check!$A$2:$P$26,16,FALSE)</f>
        <v>#N/A</v>
      </c>
      <c r="P1960" s="59">
        <v>1983</v>
      </c>
    </row>
    <row r="1961" spans="1:16">
      <c r="A1961" s="59">
        <v>5193</v>
      </c>
      <c r="B1961" s="59">
        <v>5</v>
      </c>
      <c r="C1961" s="59">
        <v>1</v>
      </c>
      <c r="D1961" s="59">
        <v>2</v>
      </c>
      <c r="E1961" s="59" t="s">
        <v>80</v>
      </c>
      <c r="F1961" s="59">
        <v>4</v>
      </c>
      <c r="G1961" s="59">
        <v>0</v>
      </c>
      <c r="H1961" s="59">
        <v>5</v>
      </c>
      <c r="I1961" s="59">
        <v>16</v>
      </c>
      <c r="J1961" s="59">
        <v>2000</v>
      </c>
      <c r="K1961" s="78">
        <f>VLOOKUP(jur[[#This Row],[hwycov_id]],cnf[],10,FALSE)</f>
        <v>2000</v>
      </c>
      <c r="L1961" s="229">
        <f t="shared" si="90"/>
        <v>0</v>
      </c>
      <c r="M1961" s="228">
        <f t="shared" si="91"/>
        <v>0</v>
      </c>
      <c r="N1961" s="228">
        <f t="shared" si="92"/>
        <v>0</v>
      </c>
      <c r="O1961" s="59" t="e">
        <f>VLOOKUP(jur[[#This Row],[hwycov_id]],check!$A$2:$P$26,16,FALSE)</f>
        <v>#N/A</v>
      </c>
      <c r="P1961" s="59">
        <v>1984</v>
      </c>
    </row>
    <row r="1962" spans="1:16">
      <c r="A1962" s="59">
        <v>8383</v>
      </c>
      <c r="B1962" s="59">
        <v>5</v>
      </c>
      <c r="C1962" s="59">
        <v>1</v>
      </c>
      <c r="D1962" s="59">
        <v>2</v>
      </c>
      <c r="E1962" s="59" t="s">
        <v>80</v>
      </c>
      <c r="F1962" s="59">
        <v>4</v>
      </c>
      <c r="G1962" s="59">
        <v>0</v>
      </c>
      <c r="H1962" s="59">
        <v>5</v>
      </c>
      <c r="I1962" s="59">
        <v>16</v>
      </c>
      <c r="J1962" s="59">
        <v>2400</v>
      </c>
      <c r="K1962" s="78">
        <f>VLOOKUP(jur[[#This Row],[hwycov_id]],cnf[],10,FALSE)</f>
        <v>2400</v>
      </c>
      <c r="L1962" s="229">
        <f t="shared" si="90"/>
        <v>0</v>
      </c>
      <c r="M1962" s="228">
        <f t="shared" si="91"/>
        <v>0</v>
      </c>
      <c r="N1962" s="228">
        <f t="shared" si="92"/>
        <v>0</v>
      </c>
      <c r="O1962" s="59" t="e">
        <f>VLOOKUP(jur[[#This Row],[hwycov_id]],check!$A$2:$P$26,16,FALSE)</f>
        <v>#N/A</v>
      </c>
      <c r="P1962" s="59">
        <v>1985</v>
      </c>
    </row>
    <row r="1963" spans="1:16">
      <c r="A1963" s="59">
        <v>15252</v>
      </c>
      <c r="B1963" s="59">
        <v>5</v>
      </c>
      <c r="C1963" s="59">
        <v>1</v>
      </c>
      <c r="D1963" s="59">
        <v>2</v>
      </c>
      <c r="E1963" s="59" t="s">
        <v>80</v>
      </c>
      <c r="F1963" s="59">
        <v>4</v>
      </c>
      <c r="G1963" s="59">
        <v>0</v>
      </c>
      <c r="H1963" s="59">
        <v>5</v>
      </c>
      <c r="I1963" s="59">
        <v>16</v>
      </c>
      <c r="J1963" s="59">
        <v>2800</v>
      </c>
      <c r="K1963" s="78">
        <f>VLOOKUP(jur[[#This Row],[hwycov_id]],cnf[],10,FALSE)</f>
        <v>2800</v>
      </c>
      <c r="L1963" s="229">
        <f t="shared" si="90"/>
        <v>0</v>
      </c>
      <c r="M1963" s="228">
        <f t="shared" si="91"/>
        <v>0</v>
      </c>
      <c r="N1963" s="228">
        <f t="shared" si="92"/>
        <v>0</v>
      </c>
      <c r="O1963" s="59" t="e">
        <f>VLOOKUP(jur[[#This Row],[hwycov_id]],check!$A$2:$P$26,16,FALSE)</f>
        <v>#N/A</v>
      </c>
      <c r="P1963" s="59">
        <v>1986</v>
      </c>
    </row>
    <row r="1964" spans="1:16">
      <c r="A1964" s="59">
        <v>31033</v>
      </c>
      <c r="B1964" s="59">
        <v>3</v>
      </c>
      <c r="C1964" s="59">
        <v>1</v>
      </c>
      <c r="D1964" s="59">
        <v>2</v>
      </c>
      <c r="E1964" s="59" t="s">
        <v>80</v>
      </c>
      <c r="F1964" s="59">
        <v>3</v>
      </c>
      <c r="G1964" s="59">
        <v>0</v>
      </c>
      <c r="H1964" s="59">
        <v>5</v>
      </c>
      <c r="I1964" s="59">
        <v>16</v>
      </c>
      <c r="J1964" s="59">
        <v>2900</v>
      </c>
      <c r="K1964" s="78">
        <f>VLOOKUP(jur[[#This Row],[hwycov_id]],cnf[],10,FALSE)</f>
        <v>2900</v>
      </c>
      <c r="L1964" s="229">
        <f t="shared" si="90"/>
        <v>0</v>
      </c>
      <c r="M1964" s="228">
        <f t="shared" si="91"/>
        <v>0</v>
      </c>
      <c r="N1964" s="228">
        <f t="shared" si="92"/>
        <v>0</v>
      </c>
      <c r="O1964" s="59" t="e">
        <f>VLOOKUP(jur[[#This Row],[hwycov_id]],check!$A$2:$P$26,16,FALSE)</f>
        <v>#N/A</v>
      </c>
      <c r="P1964" s="59">
        <v>1987</v>
      </c>
    </row>
    <row r="1965" spans="1:16">
      <c r="A1965" s="59">
        <v>3508</v>
      </c>
      <c r="B1965" s="59">
        <v>4</v>
      </c>
      <c r="C1965" s="59">
        <v>1</v>
      </c>
      <c r="D1965" s="59">
        <v>2</v>
      </c>
      <c r="E1965" s="59" t="s">
        <v>80</v>
      </c>
      <c r="F1965" s="59">
        <v>4</v>
      </c>
      <c r="G1965" s="59">
        <v>0</v>
      </c>
      <c r="H1965" s="59">
        <v>5</v>
      </c>
      <c r="I1965" s="59">
        <v>16</v>
      </c>
      <c r="J1965" s="59">
        <v>2900</v>
      </c>
      <c r="K1965" s="78">
        <f>VLOOKUP(jur[[#This Row],[hwycov_id]],cnf[],10,FALSE)</f>
        <v>2900</v>
      </c>
      <c r="L1965" s="229">
        <f t="shared" si="90"/>
        <v>0</v>
      </c>
      <c r="M1965" s="228">
        <f t="shared" si="91"/>
        <v>0</v>
      </c>
      <c r="N1965" s="228">
        <f t="shared" si="92"/>
        <v>0</v>
      </c>
      <c r="O1965" s="59" t="e">
        <f>VLOOKUP(jur[[#This Row],[hwycov_id]],check!$A$2:$P$26,16,FALSE)</f>
        <v>#N/A</v>
      </c>
      <c r="P1965" s="59">
        <v>1988</v>
      </c>
    </row>
    <row r="1966" spans="1:16">
      <c r="A1966" s="59">
        <v>5592</v>
      </c>
      <c r="B1966" s="59">
        <v>4</v>
      </c>
      <c r="C1966" s="59">
        <v>1</v>
      </c>
      <c r="D1966" s="59">
        <v>2</v>
      </c>
      <c r="E1966" s="59" t="s">
        <v>80</v>
      </c>
      <c r="F1966" s="59">
        <v>4</v>
      </c>
      <c r="G1966" s="59">
        <v>0</v>
      </c>
      <c r="H1966" s="59">
        <v>5</v>
      </c>
      <c r="I1966" s="59">
        <v>16</v>
      </c>
      <c r="J1966" s="59">
        <v>3300</v>
      </c>
      <c r="K1966" s="78">
        <f>VLOOKUP(jur[[#This Row],[hwycov_id]],cnf[],10,FALSE)</f>
        <v>3300</v>
      </c>
      <c r="L1966" s="229">
        <f t="shared" si="90"/>
        <v>0</v>
      </c>
      <c r="M1966" s="228">
        <f t="shared" si="91"/>
        <v>0</v>
      </c>
      <c r="N1966" s="228">
        <f t="shared" si="92"/>
        <v>0</v>
      </c>
      <c r="O1966" s="59" t="e">
        <f>VLOOKUP(jur[[#This Row],[hwycov_id]],check!$A$2:$P$26,16,FALSE)</f>
        <v>#N/A</v>
      </c>
      <c r="P1966" s="59">
        <v>1989</v>
      </c>
    </row>
    <row r="1967" spans="1:16">
      <c r="A1967" s="59">
        <v>549</v>
      </c>
      <c r="B1967" s="59">
        <v>5</v>
      </c>
      <c r="C1967" s="59">
        <v>1</v>
      </c>
      <c r="D1967" s="59">
        <v>2</v>
      </c>
      <c r="E1967" s="59" t="s">
        <v>80</v>
      </c>
      <c r="F1967" s="59">
        <v>4</v>
      </c>
      <c r="G1967" s="59">
        <v>0</v>
      </c>
      <c r="H1967" s="59">
        <v>5</v>
      </c>
      <c r="I1967" s="59">
        <v>16</v>
      </c>
      <c r="J1967" s="59">
        <v>3300</v>
      </c>
      <c r="K1967" s="78">
        <f>VLOOKUP(jur[[#This Row],[hwycov_id]],cnf[],10,FALSE)</f>
        <v>3300</v>
      </c>
      <c r="L1967" s="229">
        <f t="shared" si="90"/>
        <v>0</v>
      </c>
      <c r="M1967" s="228">
        <f t="shared" si="91"/>
        <v>0</v>
      </c>
      <c r="N1967" s="228">
        <f t="shared" si="92"/>
        <v>0</v>
      </c>
      <c r="O1967" s="59" t="e">
        <f>VLOOKUP(jur[[#This Row],[hwycov_id]],check!$A$2:$P$26,16,FALSE)</f>
        <v>#N/A</v>
      </c>
      <c r="P1967" s="59">
        <v>1990</v>
      </c>
    </row>
    <row r="1968" spans="1:16">
      <c r="A1968" s="59">
        <v>15253</v>
      </c>
      <c r="B1968" s="59">
        <v>5</v>
      </c>
      <c r="C1968" s="59">
        <v>1</v>
      </c>
      <c r="D1968" s="59">
        <v>2</v>
      </c>
      <c r="E1968" s="59" t="s">
        <v>80</v>
      </c>
      <c r="F1968" s="59">
        <v>4</v>
      </c>
      <c r="G1968" s="59">
        <v>0</v>
      </c>
      <c r="H1968" s="59">
        <v>5</v>
      </c>
      <c r="I1968" s="59">
        <v>16</v>
      </c>
      <c r="J1968" s="59">
        <v>3900</v>
      </c>
      <c r="K1968" s="78">
        <f>VLOOKUP(jur[[#This Row],[hwycov_id]],cnf[],10,FALSE)</f>
        <v>3900</v>
      </c>
      <c r="L1968" s="229">
        <f t="shared" si="90"/>
        <v>0</v>
      </c>
      <c r="M1968" s="228">
        <f t="shared" si="91"/>
        <v>0</v>
      </c>
      <c r="N1968" s="228">
        <f t="shared" si="92"/>
        <v>0</v>
      </c>
      <c r="O1968" s="59" t="e">
        <f>VLOOKUP(jur[[#This Row],[hwycov_id]],check!$A$2:$P$26,16,FALSE)</f>
        <v>#N/A</v>
      </c>
      <c r="P1968" s="59">
        <v>1991</v>
      </c>
    </row>
    <row r="1969" spans="1:16">
      <c r="A1969" s="59">
        <v>20369</v>
      </c>
      <c r="B1969" s="59">
        <v>5</v>
      </c>
      <c r="C1969" s="59">
        <v>1</v>
      </c>
      <c r="D1969" s="59">
        <v>2</v>
      </c>
      <c r="E1969" s="59" t="s">
        <v>80</v>
      </c>
      <c r="F1969" s="59">
        <v>4</v>
      </c>
      <c r="G1969" s="59">
        <v>0</v>
      </c>
      <c r="H1969" s="59">
        <v>5</v>
      </c>
      <c r="I1969" s="59">
        <v>16</v>
      </c>
      <c r="J1969" s="59">
        <v>3900</v>
      </c>
      <c r="K1969" s="78">
        <f>VLOOKUP(jur[[#This Row],[hwycov_id]],cnf[],10,FALSE)</f>
        <v>3900</v>
      </c>
      <c r="L1969" s="229">
        <f t="shared" si="90"/>
        <v>0</v>
      </c>
      <c r="M1969" s="228">
        <f t="shared" si="91"/>
        <v>0</v>
      </c>
      <c r="N1969" s="228">
        <f t="shared" si="92"/>
        <v>0</v>
      </c>
      <c r="O1969" s="59" t="e">
        <f>VLOOKUP(jur[[#This Row],[hwycov_id]],check!$A$2:$P$26,16,FALSE)</f>
        <v>#N/A</v>
      </c>
      <c r="P1969" s="59">
        <v>1992</v>
      </c>
    </row>
    <row r="1970" spans="1:16">
      <c r="A1970" s="59">
        <v>15255</v>
      </c>
      <c r="B1970" s="59">
        <v>4</v>
      </c>
      <c r="C1970" s="59">
        <v>1</v>
      </c>
      <c r="D1970" s="59">
        <v>2</v>
      </c>
      <c r="E1970" s="59" t="s">
        <v>80</v>
      </c>
      <c r="F1970" s="59">
        <v>4</v>
      </c>
      <c r="G1970" s="59">
        <v>0</v>
      </c>
      <c r="H1970" s="59">
        <v>5</v>
      </c>
      <c r="I1970" s="59">
        <v>16</v>
      </c>
      <c r="J1970" s="59">
        <v>4400</v>
      </c>
      <c r="K1970" s="78">
        <f>VLOOKUP(jur[[#This Row],[hwycov_id]],cnf[],10,FALSE)</f>
        <v>4400</v>
      </c>
      <c r="L1970" s="229">
        <f t="shared" si="90"/>
        <v>0</v>
      </c>
      <c r="M1970" s="228">
        <f t="shared" si="91"/>
        <v>0</v>
      </c>
      <c r="N1970" s="228">
        <f t="shared" si="92"/>
        <v>0</v>
      </c>
      <c r="O1970" s="59" t="e">
        <f>VLOOKUP(jur[[#This Row],[hwycov_id]],check!$A$2:$P$26,16,FALSE)</f>
        <v>#N/A</v>
      </c>
      <c r="P1970" s="59">
        <v>1993</v>
      </c>
    </row>
    <row r="1971" spans="1:16">
      <c r="A1971" s="59">
        <v>6086</v>
      </c>
      <c r="B1971" s="59">
        <v>3</v>
      </c>
      <c r="C1971" s="59">
        <v>1</v>
      </c>
      <c r="D1971" s="59">
        <v>2</v>
      </c>
      <c r="E1971" s="59" t="s">
        <v>80</v>
      </c>
      <c r="F1971" s="59">
        <v>3</v>
      </c>
      <c r="G1971" s="59">
        <v>0</v>
      </c>
      <c r="H1971" s="59">
        <v>5</v>
      </c>
      <c r="I1971" s="59">
        <v>16</v>
      </c>
      <c r="J1971" s="59">
        <v>5600</v>
      </c>
      <c r="K1971" s="78">
        <f>VLOOKUP(jur[[#This Row],[hwycov_id]],cnf[],10,FALSE)</f>
        <v>5600</v>
      </c>
      <c r="L1971" s="229">
        <f t="shared" si="90"/>
        <v>0</v>
      </c>
      <c r="M1971" s="228">
        <f t="shared" si="91"/>
        <v>0</v>
      </c>
      <c r="N1971" s="228">
        <f t="shared" si="92"/>
        <v>0</v>
      </c>
      <c r="O1971" s="59" t="e">
        <f>VLOOKUP(jur[[#This Row],[hwycov_id]],check!$A$2:$P$26,16,FALSE)</f>
        <v>#N/A</v>
      </c>
      <c r="P1971" s="59">
        <v>1994</v>
      </c>
    </row>
    <row r="1972" spans="1:16">
      <c r="A1972" s="59">
        <v>20347</v>
      </c>
      <c r="B1972" s="59">
        <v>3</v>
      </c>
      <c r="C1972" s="59">
        <v>1</v>
      </c>
      <c r="D1972" s="59">
        <v>2</v>
      </c>
      <c r="E1972" s="59" t="s">
        <v>80</v>
      </c>
      <c r="F1972" s="59">
        <v>3</v>
      </c>
      <c r="G1972" s="59">
        <v>0</v>
      </c>
      <c r="H1972" s="59">
        <v>5</v>
      </c>
      <c r="I1972" s="59">
        <v>16</v>
      </c>
      <c r="J1972" s="59">
        <v>6000</v>
      </c>
      <c r="K1972" s="78">
        <f>VLOOKUP(jur[[#This Row],[hwycov_id]],cnf[],10,FALSE)</f>
        <v>6000</v>
      </c>
      <c r="L1972" s="229">
        <f t="shared" si="90"/>
        <v>0</v>
      </c>
      <c r="M1972" s="228">
        <f t="shared" si="91"/>
        <v>0</v>
      </c>
      <c r="N1972" s="228">
        <f t="shared" si="92"/>
        <v>0</v>
      </c>
      <c r="O1972" s="59" t="e">
        <f>VLOOKUP(jur[[#This Row],[hwycov_id]],check!$A$2:$P$26,16,FALSE)</f>
        <v>#N/A</v>
      </c>
      <c r="P1972" s="59">
        <v>1995</v>
      </c>
    </row>
    <row r="1973" spans="1:16">
      <c r="A1973" s="59">
        <v>31029</v>
      </c>
      <c r="B1973" s="59">
        <v>4</v>
      </c>
      <c r="C1973" s="59">
        <v>1</v>
      </c>
      <c r="D1973" s="59">
        <v>2</v>
      </c>
      <c r="E1973" s="59" t="s">
        <v>80</v>
      </c>
      <c r="F1973" s="59">
        <v>4</v>
      </c>
      <c r="G1973" s="59">
        <v>0</v>
      </c>
      <c r="H1973" s="59">
        <v>5</v>
      </c>
      <c r="I1973" s="59">
        <v>16</v>
      </c>
      <c r="J1973" s="59">
        <v>6000</v>
      </c>
      <c r="K1973" s="78">
        <f>VLOOKUP(jur[[#This Row],[hwycov_id]],cnf[],10,FALSE)</f>
        <v>6000</v>
      </c>
      <c r="L1973" s="229">
        <f t="shared" si="90"/>
        <v>0</v>
      </c>
      <c r="M1973" s="228">
        <f t="shared" si="91"/>
        <v>0</v>
      </c>
      <c r="N1973" s="228">
        <f t="shared" si="92"/>
        <v>0</v>
      </c>
      <c r="O1973" s="59" t="e">
        <f>VLOOKUP(jur[[#This Row],[hwycov_id]],check!$A$2:$P$26,16,FALSE)</f>
        <v>#N/A</v>
      </c>
      <c r="P1973" s="59">
        <v>1996</v>
      </c>
    </row>
    <row r="1974" spans="1:16">
      <c r="A1974" s="59">
        <v>7437</v>
      </c>
      <c r="B1974" s="59">
        <v>4</v>
      </c>
      <c r="C1974" s="59">
        <v>1</v>
      </c>
      <c r="D1974" s="59">
        <v>2</v>
      </c>
      <c r="E1974" s="59" t="s">
        <v>80</v>
      </c>
      <c r="F1974" s="59">
        <v>4</v>
      </c>
      <c r="G1974" s="59">
        <v>0</v>
      </c>
      <c r="H1974" s="59">
        <v>5</v>
      </c>
      <c r="I1974" s="59">
        <v>16</v>
      </c>
      <c r="J1974" s="59">
        <v>6670</v>
      </c>
      <c r="K1974" s="78">
        <f>VLOOKUP(jur[[#This Row],[hwycov_id]],cnf[],10,FALSE)</f>
        <v>6670</v>
      </c>
      <c r="L1974" s="229">
        <f t="shared" si="90"/>
        <v>0</v>
      </c>
      <c r="M1974" s="228">
        <f t="shared" si="91"/>
        <v>0</v>
      </c>
      <c r="N1974" s="228">
        <f t="shared" si="92"/>
        <v>0</v>
      </c>
      <c r="O1974" s="59" t="e">
        <f>VLOOKUP(jur[[#This Row],[hwycov_id]],check!$A$2:$P$26,16,FALSE)</f>
        <v>#N/A</v>
      </c>
      <c r="P1974" s="59">
        <v>1997</v>
      </c>
    </row>
    <row r="1975" spans="1:16">
      <c r="A1975" s="59">
        <v>20351</v>
      </c>
      <c r="B1975" s="59">
        <v>3</v>
      </c>
      <c r="C1975" s="59">
        <v>1</v>
      </c>
      <c r="D1975" s="59">
        <v>2</v>
      </c>
      <c r="E1975" s="59" t="s">
        <v>80</v>
      </c>
      <c r="F1975" s="59">
        <v>3</v>
      </c>
      <c r="G1975" s="59">
        <v>0</v>
      </c>
      <c r="H1975" s="59">
        <v>5</v>
      </c>
      <c r="I1975" s="59">
        <v>16</v>
      </c>
      <c r="J1975" s="59">
        <v>7000</v>
      </c>
      <c r="K1975" s="78">
        <f>VLOOKUP(jur[[#This Row],[hwycov_id]],cnf[],10,FALSE)</f>
        <v>7000</v>
      </c>
      <c r="L1975" s="229">
        <f t="shared" si="90"/>
        <v>0</v>
      </c>
      <c r="M1975" s="228">
        <f t="shared" si="91"/>
        <v>0</v>
      </c>
      <c r="N1975" s="228">
        <f t="shared" si="92"/>
        <v>0</v>
      </c>
      <c r="O1975" s="59" t="e">
        <f>VLOOKUP(jur[[#This Row],[hwycov_id]],check!$A$2:$P$26,16,FALSE)</f>
        <v>#N/A</v>
      </c>
      <c r="P1975" s="59">
        <v>1998</v>
      </c>
    </row>
    <row r="1976" spans="1:16">
      <c r="A1976" s="59">
        <v>17967</v>
      </c>
      <c r="B1976" s="59">
        <v>3</v>
      </c>
      <c r="C1976" s="59">
        <v>1</v>
      </c>
      <c r="D1976" s="59">
        <v>2</v>
      </c>
      <c r="E1976" s="59" t="s">
        <v>80</v>
      </c>
      <c r="F1976" s="59">
        <v>3</v>
      </c>
      <c r="G1976" s="59">
        <v>0</v>
      </c>
      <c r="H1976" s="59">
        <v>5</v>
      </c>
      <c r="I1976" s="59">
        <v>16</v>
      </c>
      <c r="J1976" s="59">
        <v>8000</v>
      </c>
      <c r="K1976" s="78">
        <f>VLOOKUP(jur[[#This Row],[hwycov_id]],cnf[],10,FALSE)</f>
        <v>8000</v>
      </c>
      <c r="L1976" s="229">
        <f t="shared" si="90"/>
        <v>0</v>
      </c>
      <c r="M1976" s="228">
        <f t="shared" si="91"/>
        <v>0</v>
      </c>
      <c r="N1976" s="228">
        <f t="shared" si="92"/>
        <v>0</v>
      </c>
      <c r="O1976" s="59" t="e">
        <f>VLOOKUP(jur[[#This Row],[hwycov_id]],check!$A$2:$P$26,16,FALSE)</f>
        <v>#N/A</v>
      </c>
      <c r="P1976" s="59">
        <v>1999</v>
      </c>
    </row>
    <row r="1977" spans="1:16">
      <c r="A1977" s="59">
        <v>8034</v>
      </c>
      <c r="B1977" s="59">
        <v>5</v>
      </c>
      <c r="C1977" s="59">
        <v>1</v>
      </c>
      <c r="D1977" s="59">
        <v>2</v>
      </c>
      <c r="E1977" s="59" t="s">
        <v>80</v>
      </c>
      <c r="F1977" s="59">
        <v>4</v>
      </c>
      <c r="G1977" s="59">
        <v>0</v>
      </c>
      <c r="H1977" s="59">
        <v>5</v>
      </c>
      <c r="I1977" s="59">
        <v>16</v>
      </c>
      <c r="J1977" s="59">
        <v>8700</v>
      </c>
      <c r="K1977" s="78">
        <f>VLOOKUP(jur[[#This Row],[hwycov_id]],cnf[],10,FALSE)</f>
        <v>8700</v>
      </c>
      <c r="L1977" s="229">
        <f t="shared" si="90"/>
        <v>0</v>
      </c>
      <c r="M1977" s="228">
        <f t="shared" si="91"/>
        <v>0</v>
      </c>
      <c r="N1977" s="228">
        <f t="shared" si="92"/>
        <v>0</v>
      </c>
      <c r="O1977" s="59" t="e">
        <f>VLOOKUP(jur[[#This Row],[hwycov_id]],check!$A$2:$P$26,16,FALSE)</f>
        <v>#N/A</v>
      </c>
      <c r="P1977" s="59">
        <v>2000</v>
      </c>
    </row>
    <row r="1978" spans="1:16">
      <c r="A1978" s="59">
        <v>7440</v>
      </c>
      <c r="B1978" s="59">
        <v>3</v>
      </c>
      <c r="C1978" s="59">
        <v>1</v>
      </c>
      <c r="D1978" s="59">
        <v>2</v>
      </c>
      <c r="E1978" s="59" t="s">
        <v>80</v>
      </c>
      <c r="F1978" s="59">
        <v>3</v>
      </c>
      <c r="G1978" s="59">
        <v>0</v>
      </c>
      <c r="H1978" s="59">
        <v>5</v>
      </c>
      <c r="I1978" s="59">
        <v>16</v>
      </c>
      <c r="J1978" s="59">
        <v>8800</v>
      </c>
      <c r="K1978" s="78">
        <f>VLOOKUP(jur[[#This Row],[hwycov_id]],cnf[],10,FALSE)</f>
        <v>8800</v>
      </c>
      <c r="L1978" s="229">
        <f t="shared" si="90"/>
        <v>0</v>
      </c>
      <c r="M1978" s="228">
        <f t="shared" si="91"/>
        <v>0</v>
      </c>
      <c r="N1978" s="228">
        <f t="shared" si="92"/>
        <v>0</v>
      </c>
      <c r="O1978" s="59" t="e">
        <f>VLOOKUP(jur[[#This Row],[hwycov_id]],check!$A$2:$P$26,16,FALSE)</f>
        <v>#N/A</v>
      </c>
      <c r="P1978" s="59">
        <v>2001</v>
      </c>
    </row>
    <row r="1979" spans="1:16">
      <c r="A1979" s="59">
        <v>15286</v>
      </c>
      <c r="B1979" s="59">
        <v>4</v>
      </c>
      <c r="C1979" s="59">
        <v>1</v>
      </c>
      <c r="D1979" s="59">
        <v>2</v>
      </c>
      <c r="E1979" s="59" t="s">
        <v>80</v>
      </c>
      <c r="F1979" s="59">
        <v>4</v>
      </c>
      <c r="G1979" s="59">
        <v>0</v>
      </c>
      <c r="H1979" s="59">
        <v>5</v>
      </c>
      <c r="I1979" s="59">
        <v>16</v>
      </c>
      <c r="J1979" s="59">
        <v>9200</v>
      </c>
      <c r="K1979" s="78">
        <f>VLOOKUP(jur[[#This Row],[hwycov_id]],cnf[],10,FALSE)</f>
        <v>9200</v>
      </c>
      <c r="L1979" s="229">
        <f t="shared" si="90"/>
        <v>0</v>
      </c>
      <c r="M1979" s="228">
        <f t="shared" si="91"/>
        <v>0</v>
      </c>
      <c r="N1979" s="228">
        <f t="shared" si="92"/>
        <v>0</v>
      </c>
      <c r="O1979" s="59" t="e">
        <f>VLOOKUP(jur[[#This Row],[hwycov_id]],check!$A$2:$P$26,16,FALSE)</f>
        <v>#N/A</v>
      </c>
      <c r="P1979" s="59">
        <v>2002</v>
      </c>
    </row>
    <row r="1980" spans="1:16">
      <c r="A1980" s="59">
        <v>7755</v>
      </c>
      <c r="B1980" s="59">
        <v>3</v>
      </c>
      <c r="C1980" s="59">
        <v>1</v>
      </c>
      <c r="D1980" s="59">
        <v>2</v>
      </c>
      <c r="E1980" s="59" t="s">
        <v>80</v>
      </c>
      <c r="F1980" s="59">
        <v>3</v>
      </c>
      <c r="G1980" s="59">
        <v>0</v>
      </c>
      <c r="H1980" s="59">
        <v>5</v>
      </c>
      <c r="I1980" s="59">
        <v>16</v>
      </c>
      <c r="J1980" s="59">
        <v>9600</v>
      </c>
      <c r="K1980" s="78">
        <f>VLOOKUP(jur[[#This Row],[hwycov_id]],cnf[],10,FALSE)</f>
        <v>9600</v>
      </c>
      <c r="L1980" s="229">
        <f t="shared" si="90"/>
        <v>0</v>
      </c>
      <c r="M1980" s="228">
        <f t="shared" si="91"/>
        <v>0</v>
      </c>
      <c r="N1980" s="228">
        <f t="shared" si="92"/>
        <v>0</v>
      </c>
      <c r="O1980" s="59" t="e">
        <f>VLOOKUP(jur[[#This Row],[hwycov_id]],check!$A$2:$P$26,16,FALSE)</f>
        <v>#N/A</v>
      </c>
      <c r="P1980" s="59">
        <v>2003</v>
      </c>
    </row>
    <row r="1981" spans="1:16">
      <c r="A1981" s="59">
        <v>4782</v>
      </c>
      <c r="B1981" s="59">
        <v>3</v>
      </c>
      <c r="C1981" s="59">
        <v>1</v>
      </c>
      <c r="D1981" s="59">
        <v>2</v>
      </c>
      <c r="E1981" s="59" t="s">
        <v>80</v>
      </c>
      <c r="F1981" s="59">
        <v>3</v>
      </c>
      <c r="G1981" s="59">
        <v>1</v>
      </c>
      <c r="H1981" s="59">
        <v>5</v>
      </c>
      <c r="I1981" s="59">
        <v>16</v>
      </c>
      <c r="J1981" s="59">
        <v>10400</v>
      </c>
      <c r="K1981" s="78">
        <f>VLOOKUP(jur[[#This Row],[hwycov_id]],cnf[],10,FALSE)</f>
        <v>10400</v>
      </c>
      <c r="L1981" s="229">
        <f t="shared" si="90"/>
        <v>0</v>
      </c>
      <c r="M1981" s="228">
        <f t="shared" si="91"/>
        <v>0</v>
      </c>
      <c r="N1981" s="228">
        <f t="shared" si="92"/>
        <v>0</v>
      </c>
      <c r="O1981" s="59" t="e">
        <f>VLOOKUP(jur[[#This Row],[hwycov_id]],check!$A$2:$P$26,16,FALSE)</f>
        <v>#N/A</v>
      </c>
      <c r="P1981" s="59">
        <v>2004</v>
      </c>
    </row>
    <row r="1982" spans="1:16">
      <c r="A1982" s="59">
        <v>7448</v>
      </c>
      <c r="B1982" s="59">
        <v>5</v>
      </c>
      <c r="C1982" s="59">
        <v>1</v>
      </c>
      <c r="D1982" s="59">
        <v>2</v>
      </c>
      <c r="E1982" s="59" t="s">
        <v>80</v>
      </c>
      <c r="F1982" s="59">
        <v>4</v>
      </c>
      <c r="G1982" s="59">
        <v>1</v>
      </c>
      <c r="H1982" s="59">
        <v>5</v>
      </c>
      <c r="I1982" s="59">
        <v>16</v>
      </c>
      <c r="J1982" s="59">
        <v>11000</v>
      </c>
      <c r="K1982" s="78">
        <f>VLOOKUP(jur[[#This Row],[hwycov_id]],cnf[],10,FALSE)</f>
        <v>11000</v>
      </c>
      <c r="L1982" s="229">
        <f t="shared" si="90"/>
        <v>0</v>
      </c>
      <c r="M1982" s="228">
        <f t="shared" si="91"/>
        <v>0</v>
      </c>
      <c r="N1982" s="228">
        <f t="shared" si="92"/>
        <v>0</v>
      </c>
      <c r="O1982" s="59" t="e">
        <f>VLOOKUP(jur[[#This Row],[hwycov_id]],check!$A$2:$P$26,16,FALSE)</f>
        <v>#N/A</v>
      </c>
      <c r="P1982" s="59">
        <v>2005</v>
      </c>
    </row>
    <row r="1983" spans="1:16">
      <c r="A1983" s="59">
        <v>15289</v>
      </c>
      <c r="B1983" s="59">
        <v>3</v>
      </c>
      <c r="C1983" s="59">
        <v>1</v>
      </c>
      <c r="D1983" s="59">
        <v>2</v>
      </c>
      <c r="E1983" s="59" t="s">
        <v>80</v>
      </c>
      <c r="F1983" s="59">
        <v>3</v>
      </c>
      <c r="G1983" s="59">
        <v>1</v>
      </c>
      <c r="H1983" s="59">
        <v>5</v>
      </c>
      <c r="I1983" s="59">
        <v>16</v>
      </c>
      <c r="J1983" s="59">
        <v>11500</v>
      </c>
      <c r="K1983" s="78">
        <f>VLOOKUP(jur[[#This Row],[hwycov_id]],cnf[],10,FALSE)</f>
        <v>11500</v>
      </c>
      <c r="L1983" s="229">
        <f t="shared" si="90"/>
        <v>0</v>
      </c>
      <c r="M1983" s="228">
        <f t="shared" si="91"/>
        <v>0</v>
      </c>
      <c r="N1983" s="228">
        <f t="shared" si="92"/>
        <v>0</v>
      </c>
      <c r="O1983" s="59" t="e">
        <f>VLOOKUP(jur[[#This Row],[hwycov_id]],check!$A$2:$P$26,16,FALSE)</f>
        <v>#N/A</v>
      </c>
      <c r="P1983" s="59">
        <v>2006</v>
      </c>
    </row>
    <row r="1984" spans="1:16">
      <c r="A1984" s="59">
        <v>3501</v>
      </c>
      <c r="B1984" s="59">
        <v>5</v>
      </c>
      <c r="C1984" s="59">
        <v>1</v>
      </c>
      <c r="D1984" s="59">
        <v>2</v>
      </c>
      <c r="E1984" s="59" t="s">
        <v>80</v>
      </c>
      <c r="F1984" s="59">
        <v>4</v>
      </c>
      <c r="G1984" s="59">
        <v>1</v>
      </c>
      <c r="H1984" s="59">
        <v>5</v>
      </c>
      <c r="I1984" s="59">
        <v>16</v>
      </c>
      <c r="J1984" s="59">
        <v>11600</v>
      </c>
      <c r="K1984" s="78">
        <f>VLOOKUP(jur[[#This Row],[hwycov_id]],cnf[],10,FALSE)</f>
        <v>11600</v>
      </c>
      <c r="L1984" s="229">
        <f t="shared" si="90"/>
        <v>0</v>
      </c>
      <c r="M1984" s="228">
        <f t="shared" si="91"/>
        <v>0</v>
      </c>
      <c r="N1984" s="228">
        <f t="shared" si="92"/>
        <v>0</v>
      </c>
      <c r="O1984" s="59" t="e">
        <f>VLOOKUP(jur[[#This Row],[hwycov_id]],check!$A$2:$P$26,16,FALSE)</f>
        <v>#N/A</v>
      </c>
      <c r="P1984" s="59">
        <v>2007</v>
      </c>
    </row>
    <row r="1985" spans="1:16">
      <c r="A1985" s="59">
        <v>28923</v>
      </c>
      <c r="B1985" s="59">
        <v>1</v>
      </c>
      <c r="C1985" s="59">
        <v>1</v>
      </c>
      <c r="D1985" s="59">
        <v>1</v>
      </c>
      <c r="E1985" s="59" t="s">
        <v>82</v>
      </c>
      <c r="F1985" s="59">
        <v>1</v>
      </c>
      <c r="G1985" s="59">
        <v>1</v>
      </c>
      <c r="H1985" s="59">
        <v>5</v>
      </c>
      <c r="I1985" s="59">
        <v>16</v>
      </c>
      <c r="J1985" s="59">
        <v>12707</v>
      </c>
      <c r="K1985" s="78">
        <f>VLOOKUP(jur[[#This Row],[hwycov_id]],cnf[],10,FALSE)</f>
        <v>12707</v>
      </c>
      <c r="L1985" s="229">
        <f t="shared" si="90"/>
        <v>0</v>
      </c>
      <c r="M1985" s="228">
        <f t="shared" si="91"/>
        <v>0</v>
      </c>
      <c r="N1985" s="228">
        <f t="shared" si="92"/>
        <v>0</v>
      </c>
      <c r="O1985" s="59" t="e">
        <f>VLOOKUP(jur[[#This Row],[hwycov_id]],check!$A$2:$P$26,16,FALSE)</f>
        <v>#N/A</v>
      </c>
      <c r="P1985" s="59">
        <v>2008</v>
      </c>
    </row>
    <row r="1986" spans="1:16">
      <c r="A1986" s="59">
        <v>7435</v>
      </c>
      <c r="B1986" s="59">
        <v>3</v>
      </c>
      <c r="C1986" s="59">
        <v>1</v>
      </c>
      <c r="D1986" s="59">
        <v>2</v>
      </c>
      <c r="E1986" s="59" t="s">
        <v>80</v>
      </c>
      <c r="F1986" s="59">
        <v>3</v>
      </c>
      <c r="G1986" s="59">
        <v>1</v>
      </c>
      <c r="H1986" s="59">
        <v>5</v>
      </c>
      <c r="I1986" s="59">
        <v>16</v>
      </c>
      <c r="J1986" s="59">
        <v>14000</v>
      </c>
      <c r="K1986" s="78">
        <f>VLOOKUP(jur[[#This Row],[hwycov_id]],cnf[],10,FALSE)</f>
        <v>14000</v>
      </c>
      <c r="L1986" s="229">
        <f t="shared" ref="L1986:L2049" si="93">K1986/J1986-1</f>
        <v>0</v>
      </c>
      <c r="M1986" s="228">
        <f t="shared" ref="M1986:M2049" si="94">K1986-J1986</f>
        <v>0</v>
      </c>
      <c r="N1986" s="228">
        <f t="shared" ref="N1986:N2049" si="95">POWER(M1986,2)</f>
        <v>0</v>
      </c>
      <c r="O1986" s="59" t="e">
        <f>VLOOKUP(jur[[#This Row],[hwycov_id]],check!$A$2:$P$26,16,FALSE)</f>
        <v>#N/A</v>
      </c>
      <c r="P1986" s="59">
        <v>2009</v>
      </c>
    </row>
    <row r="1987" spans="1:16">
      <c r="A1987" s="59">
        <v>5744</v>
      </c>
      <c r="B1987" s="59">
        <v>2</v>
      </c>
      <c r="C1987" s="59">
        <v>1</v>
      </c>
      <c r="D1987" s="59">
        <v>2</v>
      </c>
      <c r="E1987" s="59" t="s">
        <v>80</v>
      </c>
      <c r="F1987" s="59">
        <v>3</v>
      </c>
      <c r="G1987" s="59">
        <v>1</v>
      </c>
      <c r="H1987" s="59">
        <v>3</v>
      </c>
      <c r="I1987" s="59">
        <v>16</v>
      </c>
      <c r="J1987" s="59">
        <v>15800</v>
      </c>
      <c r="K1987" s="78">
        <f>VLOOKUP(jur[[#This Row],[hwycov_id]],cnf[],10,FALSE)</f>
        <v>15800</v>
      </c>
      <c r="L1987" s="229">
        <f t="shared" si="93"/>
        <v>0</v>
      </c>
      <c r="M1987" s="228">
        <f t="shared" si="94"/>
        <v>0</v>
      </c>
      <c r="N1987" s="228">
        <f t="shared" si="95"/>
        <v>0</v>
      </c>
      <c r="O1987" s="59" t="e">
        <f>VLOOKUP(jur[[#This Row],[hwycov_id]],check!$A$2:$P$26,16,FALSE)</f>
        <v>#N/A</v>
      </c>
      <c r="P1987" s="59">
        <v>2010</v>
      </c>
    </row>
    <row r="1988" spans="1:16">
      <c r="A1988" s="59">
        <v>17403</v>
      </c>
      <c r="B1988" s="59">
        <v>3</v>
      </c>
      <c r="C1988" s="59">
        <v>1</v>
      </c>
      <c r="D1988" s="59">
        <v>2</v>
      </c>
      <c r="E1988" s="59" t="s">
        <v>80</v>
      </c>
      <c r="F1988" s="59">
        <v>3</v>
      </c>
      <c r="G1988" s="59">
        <v>1</v>
      </c>
      <c r="H1988" s="59">
        <v>5</v>
      </c>
      <c r="I1988" s="59">
        <v>16</v>
      </c>
      <c r="J1988" s="59">
        <v>17300</v>
      </c>
      <c r="K1988" s="78">
        <f>VLOOKUP(jur[[#This Row],[hwycov_id]],cnf[],10,FALSE)</f>
        <v>17300</v>
      </c>
      <c r="L1988" s="229">
        <f t="shared" si="93"/>
        <v>0</v>
      </c>
      <c r="M1988" s="228">
        <f t="shared" si="94"/>
        <v>0</v>
      </c>
      <c r="N1988" s="228">
        <f t="shared" si="95"/>
        <v>0</v>
      </c>
      <c r="O1988" s="59" t="e">
        <f>VLOOKUP(jur[[#This Row],[hwycov_id]],check!$A$2:$P$26,16,FALSE)</f>
        <v>#N/A</v>
      </c>
      <c r="P1988" s="59">
        <v>2011</v>
      </c>
    </row>
    <row r="1989" spans="1:16">
      <c r="A1989" s="59">
        <v>7762</v>
      </c>
      <c r="B1989" s="59">
        <v>3</v>
      </c>
      <c r="C1989" s="59">
        <v>1</v>
      </c>
      <c r="D1989" s="59">
        <v>2</v>
      </c>
      <c r="E1989" s="59" t="s">
        <v>80</v>
      </c>
      <c r="F1989" s="59">
        <v>3</v>
      </c>
      <c r="G1989" s="59">
        <v>1</v>
      </c>
      <c r="H1989" s="59">
        <v>5</v>
      </c>
      <c r="I1989" s="59">
        <v>16</v>
      </c>
      <c r="J1989" s="59">
        <v>18100</v>
      </c>
      <c r="K1989" s="78">
        <f>VLOOKUP(jur[[#This Row],[hwycov_id]],cnf[],10,FALSE)</f>
        <v>18100</v>
      </c>
      <c r="L1989" s="229">
        <f t="shared" si="93"/>
        <v>0</v>
      </c>
      <c r="M1989" s="228">
        <f t="shared" si="94"/>
        <v>0</v>
      </c>
      <c r="N1989" s="228">
        <f t="shared" si="95"/>
        <v>0</v>
      </c>
      <c r="O1989" s="59" t="e">
        <f>VLOOKUP(jur[[#This Row],[hwycov_id]],check!$A$2:$P$26,16,FALSE)</f>
        <v>#N/A</v>
      </c>
      <c r="P1989" s="59">
        <v>2012</v>
      </c>
    </row>
    <row r="1990" spans="1:16">
      <c r="A1990" s="59">
        <v>8382</v>
      </c>
      <c r="B1990" s="59">
        <v>3</v>
      </c>
      <c r="C1990" s="59">
        <v>1</v>
      </c>
      <c r="D1990" s="59">
        <v>2</v>
      </c>
      <c r="E1990" s="59" t="s">
        <v>80</v>
      </c>
      <c r="F1990" s="59">
        <v>3</v>
      </c>
      <c r="G1990" s="59">
        <v>1</v>
      </c>
      <c r="H1990" s="59">
        <v>5</v>
      </c>
      <c r="I1990" s="59">
        <v>16</v>
      </c>
      <c r="J1990" s="59">
        <v>18700</v>
      </c>
      <c r="K1990" s="78">
        <f>VLOOKUP(jur[[#This Row],[hwycov_id]],cnf[],10,FALSE)</f>
        <v>18700</v>
      </c>
      <c r="L1990" s="229">
        <f t="shared" si="93"/>
        <v>0</v>
      </c>
      <c r="M1990" s="228">
        <f t="shared" si="94"/>
        <v>0</v>
      </c>
      <c r="N1990" s="228">
        <f t="shared" si="95"/>
        <v>0</v>
      </c>
      <c r="O1990" s="59" t="e">
        <f>VLOOKUP(jur[[#This Row],[hwycov_id]],check!$A$2:$P$26,16,FALSE)</f>
        <v>#N/A</v>
      </c>
      <c r="P1990" s="59">
        <v>2013</v>
      </c>
    </row>
    <row r="1991" spans="1:16">
      <c r="A1991" s="59">
        <v>17407</v>
      </c>
      <c r="B1991" s="59">
        <v>3</v>
      </c>
      <c r="C1991" s="59">
        <v>1</v>
      </c>
      <c r="D1991" s="59">
        <v>2</v>
      </c>
      <c r="E1991" s="59" t="s">
        <v>80</v>
      </c>
      <c r="F1991" s="59">
        <v>3</v>
      </c>
      <c r="G1991" s="59">
        <v>1</v>
      </c>
      <c r="H1991" s="59">
        <v>5</v>
      </c>
      <c r="I1991" s="59">
        <v>16</v>
      </c>
      <c r="J1991" s="59">
        <v>19000</v>
      </c>
      <c r="K1991" s="78">
        <f>VLOOKUP(jur[[#This Row],[hwycov_id]],cnf[],10,FALSE)</f>
        <v>19000</v>
      </c>
      <c r="L1991" s="229">
        <f t="shared" si="93"/>
        <v>0</v>
      </c>
      <c r="M1991" s="228">
        <f t="shared" si="94"/>
        <v>0</v>
      </c>
      <c r="N1991" s="228">
        <f t="shared" si="95"/>
        <v>0</v>
      </c>
      <c r="O1991" s="59" t="e">
        <f>VLOOKUP(jur[[#This Row],[hwycov_id]],check!$A$2:$P$26,16,FALSE)</f>
        <v>#N/A</v>
      </c>
      <c r="P1991" s="59">
        <v>2014</v>
      </c>
    </row>
    <row r="1992" spans="1:16">
      <c r="A1992" s="59">
        <v>15999</v>
      </c>
      <c r="B1992" s="59">
        <v>3</v>
      </c>
      <c r="C1992" s="59">
        <v>1</v>
      </c>
      <c r="D1992" s="59">
        <v>2</v>
      </c>
      <c r="E1992" s="59" t="s">
        <v>80</v>
      </c>
      <c r="F1992" s="59">
        <v>3</v>
      </c>
      <c r="G1992" s="59">
        <v>1</v>
      </c>
      <c r="H1992" s="59">
        <v>3</v>
      </c>
      <c r="I1992" s="59">
        <v>16</v>
      </c>
      <c r="J1992" s="59">
        <v>19000</v>
      </c>
      <c r="K1992" s="78">
        <f>VLOOKUP(jur[[#This Row],[hwycov_id]],cnf[],10,FALSE)</f>
        <v>19000</v>
      </c>
      <c r="L1992" s="229">
        <f t="shared" si="93"/>
        <v>0</v>
      </c>
      <c r="M1992" s="228">
        <f t="shared" si="94"/>
        <v>0</v>
      </c>
      <c r="N1992" s="228">
        <f t="shared" si="95"/>
        <v>0</v>
      </c>
      <c r="O1992" s="59" t="e">
        <f>VLOOKUP(jur[[#This Row],[hwycov_id]],check!$A$2:$P$26,16,FALSE)</f>
        <v>#N/A</v>
      </c>
      <c r="P1992" s="59">
        <v>2015</v>
      </c>
    </row>
    <row r="1993" spans="1:16">
      <c r="A1993" s="59">
        <v>2471</v>
      </c>
      <c r="B1993" s="59">
        <v>3</v>
      </c>
      <c r="C1993" s="59">
        <v>1</v>
      </c>
      <c r="D1993" s="59">
        <v>2</v>
      </c>
      <c r="E1993" s="59" t="s">
        <v>80</v>
      </c>
      <c r="F1993" s="59">
        <v>3</v>
      </c>
      <c r="G1993" s="59">
        <v>1</v>
      </c>
      <c r="H1993" s="59">
        <v>5</v>
      </c>
      <c r="I1993" s="59">
        <v>16</v>
      </c>
      <c r="J1993" s="59">
        <v>19800</v>
      </c>
      <c r="K1993" s="78">
        <f>VLOOKUP(jur[[#This Row],[hwycov_id]],cnf[],10,FALSE)</f>
        <v>19800</v>
      </c>
      <c r="L1993" s="229">
        <f t="shared" si="93"/>
        <v>0</v>
      </c>
      <c r="M1993" s="228">
        <f t="shared" si="94"/>
        <v>0</v>
      </c>
      <c r="N1993" s="228">
        <f t="shared" si="95"/>
        <v>0</v>
      </c>
      <c r="O1993" s="59" t="e">
        <f>VLOOKUP(jur[[#This Row],[hwycov_id]],check!$A$2:$P$26,16,FALSE)</f>
        <v>#N/A</v>
      </c>
      <c r="P1993" s="59">
        <v>2016</v>
      </c>
    </row>
    <row r="1994" spans="1:16">
      <c r="A1994" s="59">
        <v>11315</v>
      </c>
      <c r="B1994" s="59">
        <v>3</v>
      </c>
      <c r="C1994" s="59">
        <v>1</v>
      </c>
      <c r="D1994" s="59">
        <v>2</v>
      </c>
      <c r="E1994" s="59" t="s">
        <v>80</v>
      </c>
      <c r="F1994" s="59">
        <v>3</v>
      </c>
      <c r="G1994" s="59">
        <v>2</v>
      </c>
      <c r="H1994" s="59">
        <v>5</v>
      </c>
      <c r="I1994" s="59">
        <v>16</v>
      </c>
      <c r="J1994" s="59">
        <v>20400</v>
      </c>
      <c r="K1994" s="78">
        <f>VLOOKUP(jur[[#This Row],[hwycov_id]],cnf[],10,FALSE)</f>
        <v>20400</v>
      </c>
      <c r="L1994" s="229">
        <f t="shared" si="93"/>
        <v>0</v>
      </c>
      <c r="M1994" s="228">
        <f t="shared" si="94"/>
        <v>0</v>
      </c>
      <c r="N1994" s="228">
        <f t="shared" si="95"/>
        <v>0</v>
      </c>
      <c r="O1994" s="59" t="e">
        <f>VLOOKUP(jur[[#This Row],[hwycov_id]],check!$A$2:$P$26,16,FALSE)</f>
        <v>#N/A</v>
      </c>
      <c r="P1994" s="59">
        <v>2017</v>
      </c>
    </row>
    <row r="1995" spans="1:16">
      <c r="A1995" s="59">
        <v>8051</v>
      </c>
      <c r="B1995" s="59">
        <v>3</v>
      </c>
      <c r="C1995" s="59">
        <v>1</v>
      </c>
      <c r="D1995" s="59">
        <v>2</v>
      </c>
      <c r="E1995" s="59" t="s">
        <v>80</v>
      </c>
      <c r="F1995" s="59">
        <v>3</v>
      </c>
      <c r="G1995" s="59">
        <v>2</v>
      </c>
      <c r="H1995" s="59">
        <v>5</v>
      </c>
      <c r="I1995" s="59">
        <v>16</v>
      </c>
      <c r="J1995" s="59">
        <v>21200</v>
      </c>
      <c r="K1995" s="78">
        <f>VLOOKUP(jur[[#This Row],[hwycov_id]],cnf[],10,FALSE)</f>
        <v>21200</v>
      </c>
      <c r="L1995" s="229">
        <f t="shared" si="93"/>
        <v>0</v>
      </c>
      <c r="M1995" s="228">
        <f t="shared" si="94"/>
        <v>0</v>
      </c>
      <c r="N1995" s="228">
        <f t="shared" si="95"/>
        <v>0</v>
      </c>
      <c r="O1995" s="59" t="e">
        <f>VLOOKUP(jur[[#This Row],[hwycov_id]],check!$A$2:$P$26,16,FALSE)</f>
        <v>#N/A</v>
      </c>
      <c r="P1995" s="59">
        <v>2018</v>
      </c>
    </row>
    <row r="1996" spans="1:16">
      <c r="A1996" s="59">
        <v>28925</v>
      </c>
      <c r="B1996" s="59">
        <v>1</v>
      </c>
      <c r="C1996" s="59">
        <v>1</v>
      </c>
      <c r="D1996" s="59">
        <v>1</v>
      </c>
      <c r="E1996" s="59" t="s">
        <v>82</v>
      </c>
      <c r="F1996" s="59">
        <v>1</v>
      </c>
      <c r="G1996" s="59">
        <v>2</v>
      </c>
      <c r="H1996" s="59">
        <v>5</v>
      </c>
      <c r="I1996" s="59">
        <v>16</v>
      </c>
      <c r="J1996" s="59">
        <v>21459</v>
      </c>
      <c r="K1996" s="78">
        <f>VLOOKUP(jur[[#This Row],[hwycov_id]],cnf[],10,FALSE)</f>
        <v>21459</v>
      </c>
      <c r="L1996" s="229">
        <f t="shared" si="93"/>
        <v>0</v>
      </c>
      <c r="M1996" s="228">
        <f t="shared" si="94"/>
        <v>0</v>
      </c>
      <c r="N1996" s="228">
        <f t="shared" si="95"/>
        <v>0</v>
      </c>
      <c r="O1996" s="59" t="e">
        <f>VLOOKUP(jur[[#This Row],[hwycov_id]],check!$A$2:$P$26,16,FALSE)</f>
        <v>#N/A</v>
      </c>
      <c r="P1996" s="59">
        <v>2019</v>
      </c>
    </row>
    <row r="1997" spans="1:16">
      <c r="A1997" s="59">
        <v>17405</v>
      </c>
      <c r="B1997" s="59">
        <v>3</v>
      </c>
      <c r="C1997" s="59">
        <v>1</v>
      </c>
      <c r="D1997" s="59">
        <v>2</v>
      </c>
      <c r="E1997" s="59" t="s">
        <v>80</v>
      </c>
      <c r="F1997" s="59">
        <v>3</v>
      </c>
      <c r="G1997" s="59">
        <v>2</v>
      </c>
      <c r="H1997" s="59">
        <v>5</v>
      </c>
      <c r="I1997" s="59">
        <v>16</v>
      </c>
      <c r="J1997" s="59">
        <v>22300</v>
      </c>
      <c r="K1997" s="78">
        <f>VLOOKUP(jur[[#This Row],[hwycov_id]],cnf[],10,FALSE)</f>
        <v>22300</v>
      </c>
      <c r="L1997" s="229">
        <f t="shared" si="93"/>
        <v>0</v>
      </c>
      <c r="M1997" s="228">
        <f t="shared" si="94"/>
        <v>0</v>
      </c>
      <c r="N1997" s="228">
        <f t="shared" si="95"/>
        <v>0</v>
      </c>
      <c r="O1997" s="59" t="e">
        <f>VLOOKUP(jur[[#This Row],[hwycov_id]],check!$A$2:$P$26,16,FALSE)</f>
        <v>#N/A</v>
      </c>
      <c r="P1997" s="59">
        <v>2020</v>
      </c>
    </row>
    <row r="1998" spans="1:16">
      <c r="A1998" s="59">
        <v>3507</v>
      </c>
      <c r="B1998" s="59">
        <v>2</v>
      </c>
      <c r="C1998" s="59">
        <v>1</v>
      </c>
      <c r="D1998" s="59">
        <v>2</v>
      </c>
      <c r="E1998" s="59" t="s">
        <v>80</v>
      </c>
      <c r="F1998" s="59">
        <v>3</v>
      </c>
      <c r="G1998" s="59">
        <v>2</v>
      </c>
      <c r="H1998" s="59">
        <v>5</v>
      </c>
      <c r="I1998" s="59">
        <v>16</v>
      </c>
      <c r="J1998" s="59">
        <v>25000</v>
      </c>
      <c r="K1998" s="78">
        <f>VLOOKUP(jur[[#This Row],[hwycov_id]],cnf[],10,FALSE)</f>
        <v>25000</v>
      </c>
      <c r="L1998" s="229">
        <f t="shared" si="93"/>
        <v>0</v>
      </c>
      <c r="M1998" s="228">
        <f t="shared" si="94"/>
        <v>0</v>
      </c>
      <c r="N1998" s="228">
        <f t="shared" si="95"/>
        <v>0</v>
      </c>
      <c r="O1998" s="59" t="e">
        <f>VLOOKUP(jur[[#This Row],[hwycov_id]],check!$A$2:$P$26,16,FALSE)</f>
        <v>#N/A</v>
      </c>
      <c r="P1998" s="59">
        <v>2021</v>
      </c>
    </row>
    <row r="1999" spans="1:16">
      <c r="A1999" s="59">
        <v>10429</v>
      </c>
      <c r="B1999" s="59">
        <v>2</v>
      </c>
      <c r="C1999" s="59">
        <v>1</v>
      </c>
      <c r="D1999" s="59">
        <v>2</v>
      </c>
      <c r="E1999" s="59" t="s">
        <v>80</v>
      </c>
      <c r="F1999" s="59">
        <v>3</v>
      </c>
      <c r="G1999" s="59">
        <v>2</v>
      </c>
      <c r="H1999" s="59">
        <v>5</v>
      </c>
      <c r="I1999" s="59">
        <v>16</v>
      </c>
      <c r="J1999" s="59">
        <v>26400</v>
      </c>
      <c r="K1999" s="78">
        <f>VLOOKUP(jur[[#This Row],[hwycov_id]],cnf[],10,FALSE)</f>
        <v>26400</v>
      </c>
      <c r="L1999" s="229">
        <f t="shared" si="93"/>
        <v>0</v>
      </c>
      <c r="M1999" s="228">
        <f t="shared" si="94"/>
        <v>0</v>
      </c>
      <c r="N1999" s="228">
        <f t="shared" si="95"/>
        <v>0</v>
      </c>
      <c r="O1999" s="59" t="e">
        <f>VLOOKUP(jur[[#This Row],[hwycov_id]],check!$A$2:$P$26,16,FALSE)</f>
        <v>#N/A</v>
      </c>
      <c r="P1999" s="59">
        <v>2022</v>
      </c>
    </row>
    <row r="2000" spans="1:16">
      <c r="A2000" s="59">
        <v>20345</v>
      </c>
      <c r="B2000" s="59">
        <v>3</v>
      </c>
      <c r="C2000" s="59">
        <v>1</v>
      </c>
      <c r="D2000" s="59">
        <v>2</v>
      </c>
      <c r="E2000" s="59" t="s">
        <v>80</v>
      </c>
      <c r="F2000" s="59">
        <v>3</v>
      </c>
      <c r="G2000" s="59">
        <v>2</v>
      </c>
      <c r="H2000" s="59">
        <v>5</v>
      </c>
      <c r="I2000" s="59">
        <v>16</v>
      </c>
      <c r="J2000" s="59">
        <v>26400</v>
      </c>
      <c r="K2000" s="78">
        <f>VLOOKUP(jur[[#This Row],[hwycov_id]],cnf[],10,FALSE)</f>
        <v>26400</v>
      </c>
      <c r="L2000" s="229">
        <f t="shared" si="93"/>
        <v>0</v>
      </c>
      <c r="M2000" s="228">
        <f t="shared" si="94"/>
        <v>0</v>
      </c>
      <c r="N2000" s="228">
        <f t="shared" si="95"/>
        <v>0</v>
      </c>
      <c r="O2000" s="59" t="e">
        <f>VLOOKUP(jur[[#This Row],[hwycov_id]],check!$A$2:$P$26,16,FALSE)</f>
        <v>#N/A</v>
      </c>
      <c r="P2000" s="59">
        <v>2023</v>
      </c>
    </row>
    <row r="2001" spans="1:16">
      <c r="A2001" s="59">
        <v>7432</v>
      </c>
      <c r="B2001" s="59">
        <v>2</v>
      </c>
      <c r="C2001" s="59">
        <v>1</v>
      </c>
      <c r="D2001" s="59">
        <v>2</v>
      </c>
      <c r="E2001" s="59" t="s">
        <v>80</v>
      </c>
      <c r="F2001" s="59">
        <v>3</v>
      </c>
      <c r="G2001" s="59">
        <v>2</v>
      </c>
      <c r="H2001" s="59">
        <v>5</v>
      </c>
      <c r="I2001" s="59">
        <v>16</v>
      </c>
      <c r="J2001" s="59">
        <v>26800</v>
      </c>
      <c r="K2001" s="78">
        <f>VLOOKUP(jur[[#This Row],[hwycov_id]],cnf[],10,FALSE)</f>
        <v>26800</v>
      </c>
      <c r="L2001" s="229">
        <f t="shared" si="93"/>
        <v>0</v>
      </c>
      <c r="M2001" s="228">
        <f t="shared" si="94"/>
        <v>0</v>
      </c>
      <c r="N2001" s="228">
        <f t="shared" si="95"/>
        <v>0</v>
      </c>
      <c r="O2001" s="59" t="e">
        <f>VLOOKUP(jur[[#This Row],[hwycov_id]],check!$A$2:$P$26,16,FALSE)</f>
        <v>#N/A</v>
      </c>
      <c r="P2001" s="59">
        <v>2024</v>
      </c>
    </row>
    <row r="2002" spans="1:16">
      <c r="A2002" s="59">
        <v>3512</v>
      </c>
      <c r="B2002" s="59">
        <v>3</v>
      </c>
      <c r="C2002" s="59">
        <v>1</v>
      </c>
      <c r="D2002" s="59">
        <v>2</v>
      </c>
      <c r="E2002" s="59" t="s">
        <v>80</v>
      </c>
      <c r="F2002" s="59">
        <v>3</v>
      </c>
      <c r="G2002" s="59">
        <v>3</v>
      </c>
      <c r="H2002" s="59">
        <v>5</v>
      </c>
      <c r="I2002" s="59">
        <v>16</v>
      </c>
      <c r="J2002" s="59">
        <v>32600</v>
      </c>
      <c r="K2002" s="78">
        <f>VLOOKUP(jur[[#This Row],[hwycov_id]],cnf[],10,FALSE)</f>
        <v>32600</v>
      </c>
      <c r="L2002" s="229">
        <f t="shared" si="93"/>
        <v>0</v>
      </c>
      <c r="M2002" s="228">
        <f t="shared" si="94"/>
        <v>0</v>
      </c>
      <c r="N2002" s="228">
        <f t="shared" si="95"/>
        <v>0</v>
      </c>
      <c r="O2002" s="59" t="e">
        <f>VLOOKUP(jur[[#This Row],[hwycov_id]],check!$A$2:$P$26,16,FALSE)</f>
        <v>#N/A</v>
      </c>
      <c r="P2002" s="59">
        <v>2025</v>
      </c>
    </row>
    <row r="2003" spans="1:16">
      <c r="A2003" s="59">
        <v>15290</v>
      </c>
      <c r="B2003" s="59">
        <v>3</v>
      </c>
      <c r="C2003" s="59">
        <v>1</v>
      </c>
      <c r="D2003" s="59">
        <v>2</v>
      </c>
      <c r="E2003" s="59" t="s">
        <v>80</v>
      </c>
      <c r="F2003" s="59">
        <v>3</v>
      </c>
      <c r="G2003" s="59">
        <v>3</v>
      </c>
      <c r="H2003" s="59">
        <v>5</v>
      </c>
      <c r="I2003" s="59">
        <v>16</v>
      </c>
      <c r="J2003" s="59">
        <v>33000</v>
      </c>
      <c r="K2003" s="78">
        <f>VLOOKUP(jur[[#This Row],[hwycov_id]],cnf[],10,FALSE)</f>
        <v>33000</v>
      </c>
      <c r="L2003" s="229">
        <f t="shared" si="93"/>
        <v>0</v>
      </c>
      <c r="M2003" s="228">
        <f t="shared" si="94"/>
        <v>0</v>
      </c>
      <c r="N2003" s="228">
        <f t="shared" si="95"/>
        <v>0</v>
      </c>
      <c r="O2003" s="59" t="e">
        <f>VLOOKUP(jur[[#This Row],[hwycov_id]],check!$A$2:$P$26,16,FALSE)</f>
        <v>#N/A</v>
      </c>
      <c r="P2003" s="59">
        <v>2026</v>
      </c>
    </row>
    <row r="2004" spans="1:16">
      <c r="A2004" s="59">
        <v>28950</v>
      </c>
      <c r="B2004" s="59">
        <v>1</v>
      </c>
      <c r="C2004" s="59">
        <v>1</v>
      </c>
      <c r="D2004" s="59">
        <v>1</v>
      </c>
      <c r="E2004" s="59" t="s">
        <v>82</v>
      </c>
      <c r="F2004" s="59">
        <v>1</v>
      </c>
      <c r="G2004" s="59">
        <v>3</v>
      </c>
      <c r="H2004" s="59">
        <v>5</v>
      </c>
      <c r="I2004" s="59">
        <v>16</v>
      </c>
      <c r="J2004" s="59">
        <v>35263</v>
      </c>
      <c r="K2004" s="78">
        <f>VLOOKUP(jur[[#This Row],[hwycov_id]],cnf[],10,FALSE)</f>
        <v>35263</v>
      </c>
      <c r="L2004" s="229">
        <f t="shared" si="93"/>
        <v>0</v>
      </c>
      <c r="M2004" s="228">
        <f t="shared" si="94"/>
        <v>0</v>
      </c>
      <c r="N2004" s="228">
        <f t="shared" si="95"/>
        <v>0</v>
      </c>
      <c r="O2004" s="59" t="e">
        <f>VLOOKUP(jur[[#This Row],[hwycov_id]],check!$A$2:$P$26,16,FALSE)</f>
        <v>#N/A</v>
      </c>
      <c r="P2004" s="59">
        <v>2027</v>
      </c>
    </row>
    <row r="2005" spans="1:16">
      <c r="A2005" s="59">
        <v>15282</v>
      </c>
      <c r="B2005" s="59">
        <v>2</v>
      </c>
      <c r="C2005" s="59">
        <v>1</v>
      </c>
      <c r="D2005" s="59">
        <v>2</v>
      </c>
      <c r="E2005" s="59" t="s">
        <v>80</v>
      </c>
      <c r="F2005" s="59">
        <v>3</v>
      </c>
      <c r="G2005" s="59">
        <v>3</v>
      </c>
      <c r="H2005" s="59">
        <v>5</v>
      </c>
      <c r="I2005" s="59">
        <v>16</v>
      </c>
      <c r="J2005" s="59">
        <v>35600</v>
      </c>
      <c r="K2005" s="78">
        <f>VLOOKUP(jur[[#This Row],[hwycov_id]],cnf[],10,FALSE)</f>
        <v>35600</v>
      </c>
      <c r="L2005" s="229">
        <f t="shared" si="93"/>
        <v>0</v>
      </c>
      <c r="M2005" s="228">
        <f t="shared" si="94"/>
        <v>0</v>
      </c>
      <c r="N2005" s="228">
        <f t="shared" si="95"/>
        <v>0</v>
      </c>
      <c r="O2005" s="59" t="e">
        <f>VLOOKUP(jur[[#This Row],[hwycov_id]],check!$A$2:$P$26,16,FALSE)</f>
        <v>#N/A</v>
      </c>
      <c r="P2005" s="59">
        <v>2028</v>
      </c>
    </row>
    <row r="2006" spans="1:16">
      <c r="A2006" s="59">
        <v>11586</v>
      </c>
      <c r="B2006" s="59">
        <v>3</v>
      </c>
      <c r="C2006" s="59">
        <v>1</v>
      </c>
      <c r="D2006" s="59">
        <v>2</v>
      </c>
      <c r="E2006" s="59" t="s">
        <v>80</v>
      </c>
      <c r="F2006" s="59">
        <v>3</v>
      </c>
      <c r="G2006" s="59">
        <v>3</v>
      </c>
      <c r="H2006" s="59">
        <v>5</v>
      </c>
      <c r="I2006" s="59">
        <v>16</v>
      </c>
      <c r="J2006" s="59">
        <v>37200</v>
      </c>
      <c r="K2006" s="78">
        <f>VLOOKUP(jur[[#This Row],[hwycov_id]],cnf[],10,FALSE)</f>
        <v>37200</v>
      </c>
      <c r="L2006" s="229">
        <f t="shared" si="93"/>
        <v>0</v>
      </c>
      <c r="M2006" s="228">
        <f t="shared" si="94"/>
        <v>0</v>
      </c>
      <c r="N2006" s="228">
        <f t="shared" si="95"/>
        <v>0</v>
      </c>
      <c r="O2006" s="59" t="e">
        <f>VLOOKUP(jur[[#This Row],[hwycov_id]],check!$A$2:$P$26,16,FALSE)</f>
        <v>#N/A</v>
      </c>
      <c r="P2006" s="59">
        <v>2029</v>
      </c>
    </row>
    <row r="2007" spans="1:16">
      <c r="A2007" s="59">
        <v>9033</v>
      </c>
      <c r="B2007" s="59">
        <v>1</v>
      </c>
      <c r="C2007" s="59">
        <v>1</v>
      </c>
      <c r="D2007" s="59">
        <v>1</v>
      </c>
      <c r="E2007" s="59" t="s">
        <v>82</v>
      </c>
      <c r="F2007" s="59">
        <v>1</v>
      </c>
      <c r="G2007" s="59">
        <v>3</v>
      </c>
      <c r="H2007" s="59">
        <v>5</v>
      </c>
      <c r="I2007" s="59">
        <v>16</v>
      </c>
      <c r="J2007" s="59">
        <v>37462</v>
      </c>
      <c r="K2007" s="78">
        <f>VLOOKUP(jur[[#This Row],[hwycov_id]],cnf[],10,FALSE)</f>
        <v>37462</v>
      </c>
      <c r="L2007" s="229">
        <f t="shared" si="93"/>
        <v>0</v>
      </c>
      <c r="M2007" s="228">
        <f t="shared" si="94"/>
        <v>0</v>
      </c>
      <c r="N2007" s="228">
        <f t="shared" si="95"/>
        <v>0</v>
      </c>
      <c r="O2007" s="59" t="e">
        <f>VLOOKUP(jur[[#This Row],[hwycov_id]],check!$A$2:$P$26,16,FALSE)</f>
        <v>#N/A</v>
      </c>
      <c r="P2007" s="59">
        <v>2030</v>
      </c>
    </row>
    <row r="2008" spans="1:16">
      <c r="A2008" s="59">
        <v>9036</v>
      </c>
      <c r="B2008" s="59">
        <v>1</v>
      </c>
      <c r="C2008" s="59">
        <v>1</v>
      </c>
      <c r="D2008" s="59">
        <v>1</v>
      </c>
      <c r="E2008" s="59" t="s">
        <v>82</v>
      </c>
      <c r="F2008" s="59">
        <v>1</v>
      </c>
      <c r="G2008" s="59">
        <v>3</v>
      </c>
      <c r="H2008" s="59">
        <v>5</v>
      </c>
      <c r="I2008" s="59">
        <v>16</v>
      </c>
      <c r="J2008" s="59">
        <v>37734</v>
      </c>
      <c r="K2008" s="78">
        <f>VLOOKUP(jur[[#This Row],[hwycov_id]],cnf[],10,FALSE)</f>
        <v>37734</v>
      </c>
      <c r="L2008" s="229">
        <f t="shared" si="93"/>
        <v>0</v>
      </c>
      <c r="M2008" s="228">
        <f t="shared" si="94"/>
        <v>0</v>
      </c>
      <c r="N2008" s="228">
        <f t="shared" si="95"/>
        <v>0</v>
      </c>
      <c r="O2008" s="59" t="e">
        <f>VLOOKUP(jur[[#This Row],[hwycov_id]],check!$A$2:$P$26,16,FALSE)</f>
        <v>#N/A</v>
      </c>
      <c r="P2008" s="59">
        <v>2031</v>
      </c>
    </row>
    <row r="2009" spans="1:16">
      <c r="A2009" s="59">
        <v>28924</v>
      </c>
      <c r="B2009" s="59">
        <v>1</v>
      </c>
      <c r="C2009" s="59">
        <v>1</v>
      </c>
      <c r="D2009" s="59">
        <v>1</v>
      </c>
      <c r="E2009" s="59" t="s">
        <v>82</v>
      </c>
      <c r="F2009" s="59">
        <v>1</v>
      </c>
      <c r="G2009" s="59">
        <v>3</v>
      </c>
      <c r="H2009" s="59">
        <v>5</v>
      </c>
      <c r="I2009" s="59">
        <v>16</v>
      </c>
      <c r="J2009" s="59">
        <v>38996</v>
      </c>
      <c r="K2009" s="78">
        <f>VLOOKUP(jur[[#This Row],[hwycov_id]],cnf[],10,FALSE)</f>
        <v>38996</v>
      </c>
      <c r="L2009" s="229">
        <f t="shared" si="93"/>
        <v>0</v>
      </c>
      <c r="M2009" s="228">
        <f t="shared" si="94"/>
        <v>0</v>
      </c>
      <c r="N2009" s="228">
        <f t="shared" si="95"/>
        <v>0</v>
      </c>
      <c r="O2009" s="59" t="e">
        <f>VLOOKUP(jur[[#This Row],[hwycov_id]],check!$A$2:$P$26,16,FALSE)</f>
        <v>#N/A</v>
      </c>
      <c r="P2009" s="59">
        <v>2032</v>
      </c>
    </row>
    <row r="2010" spans="1:16">
      <c r="A2010" s="59">
        <v>27223</v>
      </c>
      <c r="B2010" s="59">
        <v>1</v>
      </c>
      <c r="C2010" s="59">
        <v>1</v>
      </c>
      <c r="D2010" s="59">
        <v>1</v>
      </c>
      <c r="E2010" s="59" t="s">
        <v>82</v>
      </c>
      <c r="F2010" s="59">
        <v>1</v>
      </c>
      <c r="G2010" s="59">
        <v>4</v>
      </c>
      <c r="H2010" s="59">
        <v>5</v>
      </c>
      <c r="I2010" s="59">
        <v>16</v>
      </c>
      <c r="J2010" s="59">
        <v>40655</v>
      </c>
      <c r="K2010" s="78">
        <f>VLOOKUP(jur[[#This Row],[hwycov_id]],cnf[],10,FALSE)</f>
        <v>40655</v>
      </c>
      <c r="L2010" s="229">
        <f t="shared" si="93"/>
        <v>0</v>
      </c>
      <c r="M2010" s="228">
        <f t="shared" si="94"/>
        <v>0</v>
      </c>
      <c r="N2010" s="228">
        <f t="shared" si="95"/>
        <v>0</v>
      </c>
      <c r="O2010" s="59" t="e">
        <f>VLOOKUP(jur[[#This Row],[hwycov_id]],check!$A$2:$P$26,16,FALSE)</f>
        <v>#N/A</v>
      </c>
      <c r="P2010" s="59">
        <v>2033</v>
      </c>
    </row>
    <row r="2011" spans="1:16">
      <c r="A2011" s="59">
        <v>27241</v>
      </c>
      <c r="B2011" s="59">
        <v>1</v>
      </c>
      <c r="C2011" s="59">
        <v>1</v>
      </c>
      <c r="D2011" s="59">
        <v>1</v>
      </c>
      <c r="E2011" s="59" t="s">
        <v>82</v>
      </c>
      <c r="F2011" s="59">
        <v>1</v>
      </c>
      <c r="G2011" s="59">
        <v>4</v>
      </c>
      <c r="H2011" s="59">
        <v>5</v>
      </c>
      <c r="I2011" s="59">
        <v>16</v>
      </c>
      <c r="J2011" s="59">
        <v>41819</v>
      </c>
      <c r="K2011" s="78">
        <f>VLOOKUP(jur[[#This Row],[hwycov_id]],cnf[],10,FALSE)</f>
        <v>41819</v>
      </c>
      <c r="L2011" s="229">
        <f t="shared" si="93"/>
        <v>0</v>
      </c>
      <c r="M2011" s="228">
        <f t="shared" si="94"/>
        <v>0</v>
      </c>
      <c r="N2011" s="228">
        <f t="shared" si="95"/>
        <v>0</v>
      </c>
      <c r="O2011" s="59" t="e">
        <f>VLOOKUP(jur[[#This Row],[hwycov_id]],check!$A$2:$P$26,16,FALSE)</f>
        <v>#N/A</v>
      </c>
      <c r="P2011" s="59">
        <v>2034</v>
      </c>
    </row>
    <row r="2012" spans="1:16">
      <c r="A2012" s="59">
        <v>3514</v>
      </c>
      <c r="B2012" s="59">
        <v>2</v>
      </c>
      <c r="C2012" s="59">
        <v>1</v>
      </c>
      <c r="D2012" s="59">
        <v>2</v>
      </c>
      <c r="E2012" s="59" t="s">
        <v>80</v>
      </c>
      <c r="F2012" s="59">
        <v>3</v>
      </c>
      <c r="G2012" s="59">
        <v>4</v>
      </c>
      <c r="H2012" s="59">
        <v>5</v>
      </c>
      <c r="I2012" s="59">
        <v>16</v>
      </c>
      <c r="J2012" s="59">
        <v>41900</v>
      </c>
      <c r="K2012" s="78">
        <f>VLOOKUP(jur[[#This Row],[hwycov_id]],cnf[],10,FALSE)</f>
        <v>41900</v>
      </c>
      <c r="L2012" s="229">
        <f t="shared" si="93"/>
        <v>0</v>
      </c>
      <c r="M2012" s="228">
        <f t="shared" si="94"/>
        <v>0</v>
      </c>
      <c r="N2012" s="228">
        <f t="shared" si="95"/>
        <v>0</v>
      </c>
      <c r="O2012" s="59" t="e">
        <f>VLOOKUP(jur[[#This Row],[hwycov_id]],check!$A$2:$P$26,16,FALSE)</f>
        <v>#N/A</v>
      </c>
      <c r="P2012" s="59">
        <v>2035</v>
      </c>
    </row>
    <row r="2013" spans="1:16">
      <c r="A2013" s="59">
        <v>27229</v>
      </c>
      <c r="B2013" s="59">
        <v>1</v>
      </c>
      <c r="C2013" s="59">
        <v>1</v>
      </c>
      <c r="D2013" s="59">
        <v>1</v>
      </c>
      <c r="E2013" s="59" t="s">
        <v>82</v>
      </c>
      <c r="F2013" s="59">
        <v>1</v>
      </c>
      <c r="G2013" s="59">
        <v>4</v>
      </c>
      <c r="H2013" s="59">
        <v>5</v>
      </c>
      <c r="I2013" s="59">
        <v>16</v>
      </c>
      <c r="J2013" s="59">
        <v>42647</v>
      </c>
      <c r="K2013" s="78">
        <f>VLOOKUP(jur[[#This Row],[hwycov_id]],cnf[],10,FALSE)</f>
        <v>42647</v>
      </c>
      <c r="L2013" s="229">
        <f t="shared" si="93"/>
        <v>0</v>
      </c>
      <c r="M2013" s="228">
        <f t="shared" si="94"/>
        <v>0</v>
      </c>
      <c r="N2013" s="228">
        <f t="shared" si="95"/>
        <v>0</v>
      </c>
      <c r="O2013" s="59" t="e">
        <f>VLOOKUP(jur[[#This Row],[hwycov_id]],check!$A$2:$P$26,16,FALSE)</f>
        <v>#N/A</v>
      </c>
      <c r="P2013" s="59">
        <v>2036</v>
      </c>
    </row>
    <row r="2014" spans="1:16">
      <c r="A2014" s="59">
        <v>7377</v>
      </c>
      <c r="B2014" s="59">
        <v>1</v>
      </c>
      <c r="C2014" s="59">
        <v>1</v>
      </c>
      <c r="D2014" s="59">
        <v>1</v>
      </c>
      <c r="E2014" s="59" t="s">
        <v>82</v>
      </c>
      <c r="F2014" s="59">
        <v>1</v>
      </c>
      <c r="G2014" s="59">
        <v>4</v>
      </c>
      <c r="H2014" s="59">
        <v>5</v>
      </c>
      <c r="I2014" s="59">
        <v>16</v>
      </c>
      <c r="J2014" s="59">
        <v>45188</v>
      </c>
      <c r="K2014" s="78">
        <f>VLOOKUP(jur[[#This Row],[hwycov_id]],cnf[],10,FALSE)</f>
        <v>45188</v>
      </c>
      <c r="L2014" s="229">
        <f t="shared" si="93"/>
        <v>0</v>
      </c>
      <c r="M2014" s="228">
        <f t="shared" si="94"/>
        <v>0</v>
      </c>
      <c r="N2014" s="228">
        <f t="shared" si="95"/>
        <v>0</v>
      </c>
      <c r="O2014" s="59" t="e">
        <f>VLOOKUP(jur[[#This Row],[hwycov_id]],check!$A$2:$P$26,16,FALSE)</f>
        <v>#N/A</v>
      </c>
      <c r="P2014" s="59">
        <v>2037</v>
      </c>
    </row>
    <row r="2015" spans="1:16">
      <c r="A2015" s="59">
        <v>19481</v>
      </c>
      <c r="B2015" s="59">
        <v>1</v>
      </c>
      <c r="C2015" s="59">
        <v>1</v>
      </c>
      <c r="D2015" s="59">
        <v>1</v>
      </c>
      <c r="E2015" s="59" t="s">
        <v>82</v>
      </c>
      <c r="F2015" s="59">
        <v>1</v>
      </c>
      <c r="G2015" s="59">
        <v>4</v>
      </c>
      <c r="H2015" s="59">
        <v>5</v>
      </c>
      <c r="I2015" s="59">
        <v>16</v>
      </c>
      <c r="J2015" s="59">
        <v>45435</v>
      </c>
      <c r="K2015" s="78">
        <f>VLOOKUP(jur[[#This Row],[hwycov_id]],cnf[],10,FALSE)</f>
        <v>45435</v>
      </c>
      <c r="L2015" s="229">
        <f t="shared" si="93"/>
        <v>0</v>
      </c>
      <c r="M2015" s="228">
        <f t="shared" si="94"/>
        <v>0</v>
      </c>
      <c r="N2015" s="228">
        <f t="shared" si="95"/>
        <v>0</v>
      </c>
      <c r="O2015" s="59" t="e">
        <f>VLOOKUP(jur[[#This Row],[hwycov_id]],check!$A$2:$P$26,16,FALSE)</f>
        <v>#N/A</v>
      </c>
      <c r="P2015" s="59">
        <v>2038</v>
      </c>
    </row>
    <row r="2016" spans="1:16">
      <c r="A2016" s="59">
        <v>13035</v>
      </c>
      <c r="B2016" s="59">
        <v>1</v>
      </c>
      <c r="C2016" s="59">
        <v>1</v>
      </c>
      <c r="D2016" s="59">
        <v>1</v>
      </c>
      <c r="E2016" s="59" t="s">
        <v>82</v>
      </c>
      <c r="F2016" s="59">
        <v>1</v>
      </c>
      <c r="G2016" s="59">
        <v>5</v>
      </c>
      <c r="H2016" s="59">
        <v>5</v>
      </c>
      <c r="I2016" s="59">
        <v>16</v>
      </c>
      <c r="J2016" s="59">
        <v>53462</v>
      </c>
      <c r="K2016" s="78">
        <f>VLOOKUP(jur[[#This Row],[hwycov_id]],cnf[],10,FALSE)</f>
        <v>53462</v>
      </c>
      <c r="L2016" s="229">
        <f t="shared" si="93"/>
        <v>0</v>
      </c>
      <c r="M2016" s="228">
        <f t="shared" si="94"/>
        <v>0</v>
      </c>
      <c r="N2016" s="228">
        <f t="shared" si="95"/>
        <v>0</v>
      </c>
      <c r="O2016" s="59" t="e">
        <f>VLOOKUP(jur[[#This Row],[hwycov_id]],check!$A$2:$P$26,16,FALSE)</f>
        <v>#N/A</v>
      </c>
      <c r="P2016" s="59">
        <v>2039</v>
      </c>
    </row>
    <row r="2017" spans="1:16">
      <c r="A2017" s="59">
        <v>13569</v>
      </c>
      <c r="B2017" s="59">
        <v>5</v>
      </c>
      <c r="C2017" s="59">
        <v>1</v>
      </c>
      <c r="D2017" s="59">
        <v>2</v>
      </c>
      <c r="E2017" s="59" t="s">
        <v>80</v>
      </c>
      <c r="F2017" s="59">
        <v>4</v>
      </c>
      <c r="G2017" s="59">
        <v>0</v>
      </c>
      <c r="H2017" s="59">
        <v>6</v>
      </c>
      <c r="I2017" s="59">
        <v>17</v>
      </c>
      <c r="J2017" s="59">
        <v>3100</v>
      </c>
      <c r="K2017" s="78">
        <f>VLOOKUP(jur[[#This Row],[hwycov_id]],cnf[],10,FALSE)</f>
        <v>3100</v>
      </c>
      <c r="L2017" s="229">
        <f t="shared" si="93"/>
        <v>0</v>
      </c>
      <c r="M2017" s="228">
        <f t="shared" si="94"/>
        <v>0</v>
      </c>
      <c r="N2017" s="228">
        <f t="shared" si="95"/>
        <v>0</v>
      </c>
      <c r="O2017" s="59" t="e">
        <f>VLOOKUP(jur[[#This Row],[hwycov_id]],check!$A$2:$P$26,16,FALSE)</f>
        <v>#N/A</v>
      </c>
      <c r="P2017" s="59">
        <v>2040</v>
      </c>
    </row>
    <row r="2018" spans="1:16">
      <c r="A2018" s="59">
        <v>17337</v>
      </c>
      <c r="B2018" s="59">
        <v>4</v>
      </c>
      <c r="C2018" s="59">
        <v>1</v>
      </c>
      <c r="D2018" s="59">
        <v>2</v>
      </c>
      <c r="E2018" s="59" t="s">
        <v>80</v>
      </c>
      <c r="F2018" s="59">
        <v>4</v>
      </c>
      <c r="G2018" s="59">
        <v>0</v>
      </c>
      <c r="H2018" s="59">
        <v>6</v>
      </c>
      <c r="I2018" s="59">
        <v>17</v>
      </c>
      <c r="J2018" s="59">
        <v>3400</v>
      </c>
      <c r="K2018" s="78">
        <f>VLOOKUP(jur[[#This Row],[hwycov_id]],cnf[],10,FALSE)</f>
        <v>3400</v>
      </c>
      <c r="L2018" s="229">
        <f t="shared" si="93"/>
        <v>0</v>
      </c>
      <c r="M2018" s="228">
        <f t="shared" si="94"/>
        <v>0</v>
      </c>
      <c r="N2018" s="228">
        <f t="shared" si="95"/>
        <v>0</v>
      </c>
      <c r="O2018" s="59" t="e">
        <f>VLOOKUP(jur[[#This Row],[hwycov_id]],check!$A$2:$P$26,16,FALSE)</f>
        <v>#N/A</v>
      </c>
      <c r="P2018" s="59">
        <v>2041</v>
      </c>
    </row>
    <row r="2019" spans="1:16">
      <c r="A2019" s="59">
        <v>17935</v>
      </c>
      <c r="B2019" s="59">
        <v>5</v>
      </c>
      <c r="C2019" s="59">
        <v>1</v>
      </c>
      <c r="D2019" s="59">
        <v>2</v>
      </c>
      <c r="E2019" s="59" t="s">
        <v>80</v>
      </c>
      <c r="F2019" s="59">
        <v>4</v>
      </c>
      <c r="G2019" s="59">
        <v>0</v>
      </c>
      <c r="H2019" s="59">
        <v>6</v>
      </c>
      <c r="I2019" s="59">
        <v>17</v>
      </c>
      <c r="J2019" s="59">
        <v>3700</v>
      </c>
      <c r="K2019" s="78">
        <f>VLOOKUP(jur[[#This Row],[hwycov_id]],cnf[],10,FALSE)</f>
        <v>3700</v>
      </c>
      <c r="L2019" s="229">
        <f t="shared" si="93"/>
        <v>0</v>
      </c>
      <c r="M2019" s="228">
        <f t="shared" si="94"/>
        <v>0</v>
      </c>
      <c r="N2019" s="228">
        <f t="shared" si="95"/>
        <v>0</v>
      </c>
      <c r="O2019" s="59" t="e">
        <f>VLOOKUP(jur[[#This Row],[hwycov_id]],check!$A$2:$P$26,16,FALSE)</f>
        <v>#N/A</v>
      </c>
      <c r="P2019" s="59">
        <v>2042</v>
      </c>
    </row>
    <row r="2020" spans="1:16">
      <c r="A2020" s="59">
        <v>3353</v>
      </c>
      <c r="B2020" s="59">
        <v>9</v>
      </c>
      <c r="C2020" s="59">
        <v>1</v>
      </c>
      <c r="D2020" s="59">
        <v>1</v>
      </c>
      <c r="E2020" s="59" t="s">
        <v>78</v>
      </c>
      <c r="F2020" s="59">
        <v>2</v>
      </c>
      <c r="G2020" s="59">
        <v>0</v>
      </c>
      <c r="H2020" s="59">
        <v>6</v>
      </c>
      <c r="I2020" s="59">
        <v>17</v>
      </c>
      <c r="J2020" s="59">
        <v>4058</v>
      </c>
      <c r="K2020" s="78">
        <f>VLOOKUP(jur[[#This Row],[hwycov_id]],cnf[],10,FALSE)</f>
        <v>4058</v>
      </c>
      <c r="L2020" s="229">
        <f t="shared" si="93"/>
        <v>0</v>
      </c>
      <c r="M2020" s="228">
        <f t="shared" si="94"/>
        <v>0</v>
      </c>
      <c r="N2020" s="228">
        <f t="shared" si="95"/>
        <v>0</v>
      </c>
      <c r="O2020" s="59" t="e">
        <f>VLOOKUP(jur[[#This Row],[hwycov_id]],check!$A$2:$P$26,16,FALSE)</f>
        <v>#N/A</v>
      </c>
      <c r="P2020" s="59">
        <v>2043</v>
      </c>
    </row>
    <row r="2021" spans="1:16">
      <c r="A2021" s="59">
        <v>13596</v>
      </c>
      <c r="B2021" s="59">
        <v>9</v>
      </c>
      <c r="C2021" s="59">
        <v>1</v>
      </c>
      <c r="D2021" s="59">
        <v>1</v>
      </c>
      <c r="E2021" s="59" t="s">
        <v>78</v>
      </c>
      <c r="F2021" s="59">
        <v>2</v>
      </c>
      <c r="G2021" s="59">
        <v>0</v>
      </c>
      <c r="H2021" s="59">
        <v>6</v>
      </c>
      <c r="I2021" s="59">
        <v>17</v>
      </c>
      <c r="J2021" s="59">
        <v>4626</v>
      </c>
      <c r="K2021" s="78">
        <f>VLOOKUP(jur[[#This Row],[hwycov_id]],cnf[],10,FALSE)</f>
        <v>4626</v>
      </c>
      <c r="L2021" s="229">
        <f t="shared" si="93"/>
        <v>0</v>
      </c>
      <c r="M2021" s="228">
        <f t="shared" si="94"/>
        <v>0</v>
      </c>
      <c r="N2021" s="228">
        <f t="shared" si="95"/>
        <v>0</v>
      </c>
      <c r="O2021" s="59" t="e">
        <f>VLOOKUP(jur[[#This Row],[hwycov_id]],check!$A$2:$P$26,16,FALSE)</f>
        <v>#N/A</v>
      </c>
      <c r="P2021" s="59">
        <v>2044</v>
      </c>
    </row>
    <row r="2022" spans="1:16">
      <c r="A2022" s="59">
        <v>30057</v>
      </c>
      <c r="B2022" s="59">
        <v>9</v>
      </c>
      <c r="C2022" s="59">
        <v>1</v>
      </c>
      <c r="D2022" s="59">
        <v>1</v>
      </c>
      <c r="E2022" s="59" t="s">
        <v>78</v>
      </c>
      <c r="F2022" s="59">
        <v>2</v>
      </c>
      <c r="G2022" s="59">
        <v>0</v>
      </c>
      <c r="H2022" s="59">
        <v>6</v>
      </c>
      <c r="I2022" s="59">
        <v>17</v>
      </c>
      <c r="J2022" s="59">
        <v>5147</v>
      </c>
      <c r="K2022" s="78">
        <f>VLOOKUP(jur[[#This Row],[hwycov_id]],cnf[],10,FALSE)</f>
        <v>5147</v>
      </c>
      <c r="L2022" s="229">
        <f t="shared" si="93"/>
        <v>0</v>
      </c>
      <c r="M2022" s="228">
        <f t="shared" si="94"/>
        <v>0</v>
      </c>
      <c r="N2022" s="228">
        <f t="shared" si="95"/>
        <v>0</v>
      </c>
      <c r="O2022" s="59" t="e">
        <f>VLOOKUP(jur[[#This Row],[hwycov_id]],check!$A$2:$P$26,16,FALSE)</f>
        <v>#N/A</v>
      </c>
      <c r="P2022" s="59">
        <v>2045</v>
      </c>
    </row>
    <row r="2023" spans="1:16">
      <c r="A2023" s="59">
        <v>13601</v>
      </c>
      <c r="B2023" s="59">
        <v>9</v>
      </c>
      <c r="C2023" s="59">
        <v>1</v>
      </c>
      <c r="D2023" s="59">
        <v>1</v>
      </c>
      <c r="E2023" s="59" t="s">
        <v>78</v>
      </c>
      <c r="F2023" s="59">
        <v>2</v>
      </c>
      <c r="G2023" s="59">
        <v>0</v>
      </c>
      <c r="H2023" s="59">
        <v>6</v>
      </c>
      <c r="I2023" s="59">
        <v>17</v>
      </c>
      <c r="J2023" s="59">
        <v>6238</v>
      </c>
      <c r="K2023" s="78">
        <f>VLOOKUP(jur[[#This Row],[hwycov_id]],cnf[],10,FALSE)</f>
        <v>6238</v>
      </c>
      <c r="L2023" s="229">
        <f t="shared" si="93"/>
        <v>0</v>
      </c>
      <c r="M2023" s="228">
        <f t="shared" si="94"/>
        <v>0</v>
      </c>
      <c r="N2023" s="228">
        <f t="shared" si="95"/>
        <v>0</v>
      </c>
      <c r="O2023" s="59" t="e">
        <f>VLOOKUP(jur[[#This Row],[hwycov_id]],check!$A$2:$P$26,16,FALSE)</f>
        <v>#N/A</v>
      </c>
      <c r="P2023" s="59">
        <v>2046</v>
      </c>
    </row>
    <row r="2024" spans="1:16">
      <c r="A2024" s="59">
        <v>28030</v>
      </c>
      <c r="B2024" s="59">
        <v>9</v>
      </c>
      <c r="C2024" s="59">
        <v>1</v>
      </c>
      <c r="D2024" s="59">
        <v>1</v>
      </c>
      <c r="E2024" s="59" t="s">
        <v>78</v>
      </c>
      <c r="F2024" s="59">
        <v>2</v>
      </c>
      <c r="G2024" s="59">
        <v>0</v>
      </c>
      <c r="H2024" s="59">
        <v>6</v>
      </c>
      <c r="I2024" s="59">
        <v>17</v>
      </c>
      <c r="J2024" s="59">
        <v>7714</v>
      </c>
      <c r="K2024" s="78">
        <f>VLOOKUP(jur[[#This Row],[hwycov_id]],cnf[],10,FALSE)</f>
        <v>7714</v>
      </c>
      <c r="L2024" s="229">
        <f t="shared" si="93"/>
        <v>0</v>
      </c>
      <c r="M2024" s="228">
        <f t="shared" si="94"/>
        <v>0</v>
      </c>
      <c r="N2024" s="228">
        <f t="shared" si="95"/>
        <v>0</v>
      </c>
      <c r="O2024" s="59" t="e">
        <f>VLOOKUP(jur[[#This Row],[hwycov_id]],check!$A$2:$P$26,16,FALSE)</f>
        <v>#N/A</v>
      </c>
      <c r="P2024" s="59">
        <v>2047</v>
      </c>
    </row>
    <row r="2025" spans="1:16">
      <c r="A2025" s="59">
        <v>30058</v>
      </c>
      <c r="B2025" s="59">
        <v>9</v>
      </c>
      <c r="C2025" s="59">
        <v>1</v>
      </c>
      <c r="D2025" s="59">
        <v>1</v>
      </c>
      <c r="E2025" s="59" t="s">
        <v>78</v>
      </c>
      <c r="F2025" s="59">
        <v>2</v>
      </c>
      <c r="G2025" s="59">
        <v>0</v>
      </c>
      <c r="H2025" s="59">
        <v>6</v>
      </c>
      <c r="I2025" s="59">
        <v>17</v>
      </c>
      <c r="J2025" s="59">
        <v>9353</v>
      </c>
      <c r="K2025" s="78">
        <f>VLOOKUP(jur[[#This Row],[hwycov_id]],cnf[],10,FALSE)</f>
        <v>9353</v>
      </c>
      <c r="L2025" s="229">
        <f t="shared" si="93"/>
        <v>0</v>
      </c>
      <c r="M2025" s="228">
        <f t="shared" si="94"/>
        <v>0</v>
      </c>
      <c r="N2025" s="228">
        <f t="shared" si="95"/>
        <v>0</v>
      </c>
      <c r="O2025" s="59" t="e">
        <f>VLOOKUP(jur[[#This Row],[hwycov_id]],check!$A$2:$P$26,16,FALSE)</f>
        <v>#N/A</v>
      </c>
      <c r="P2025" s="59">
        <v>2048</v>
      </c>
    </row>
    <row r="2026" spans="1:16">
      <c r="A2026" s="59">
        <v>13553</v>
      </c>
      <c r="B2026" s="59">
        <v>9</v>
      </c>
      <c r="C2026" s="59">
        <v>1</v>
      </c>
      <c r="D2026" s="59">
        <v>1</v>
      </c>
      <c r="E2026" s="59" t="s">
        <v>78</v>
      </c>
      <c r="F2026" s="59">
        <v>2</v>
      </c>
      <c r="G2026" s="59">
        <v>1</v>
      </c>
      <c r="H2026" s="59">
        <v>6</v>
      </c>
      <c r="I2026" s="59">
        <v>17</v>
      </c>
      <c r="J2026" s="59">
        <v>10277</v>
      </c>
      <c r="K2026" s="78">
        <f>VLOOKUP(jur[[#This Row],[hwycov_id]],cnf[],10,FALSE)</f>
        <v>10277</v>
      </c>
      <c r="L2026" s="229">
        <f t="shared" si="93"/>
        <v>0</v>
      </c>
      <c r="M2026" s="228">
        <f t="shared" si="94"/>
        <v>0</v>
      </c>
      <c r="N2026" s="228">
        <f t="shared" si="95"/>
        <v>0</v>
      </c>
      <c r="O2026" s="59" t="e">
        <f>VLOOKUP(jur[[#This Row],[hwycov_id]],check!$A$2:$P$26,16,FALSE)</f>
        <v>#N/A</v>
      </c>
      <c r="P2026" s="59">
        <v>2049</v>
      </c>
    </row>
    <row r="2027" spans="1:16">
      <c r="A2027" s="59">
        <v>15880</v>
      </c>
      <c r="B2027" s="59">
        <v>4</v>
      </c>
      <c r="C2027" s="59">
        <v>1</v>
      </c>
      <c r="D2027" s="59">
        <v>2</v>
      </c>
      <c r="E2027" s="59" t="s">
        <v>80</v>
      </c>
      <c r="F2027" s="59">
        <v>4</v>
      </c>
      <c r="G2027" s="59">
        <v>1</v>
      </c>
      <c r="H2027" s="59">
        <v>6</v>
      </c>
      <c r="I2027" s="59">
        <v>17</v>
      </c>
      <c r="J2027" s="59">
        <v>12400</v>
      </c>
      <c r="K2027" s="78">
        <f>VLOOKUP(jur[[#This Row],[hwycov_id]],cnf[],10,FALSE)</f>
        <v>12400</v>
      </c>
      <c r="L2027" s="229">
        <f t="shared" si="93"/>
        <v>0</v>
      </c>
      <c r="M2027" s="228">
        <f t="shared" si="94"/>
        <v>0</v>
      </c>
      <c r="N2027" s="228">
        <f t="shared" si="95"/>
        <v>0</v>
      </c>
      <c r="O2027" s="59" t="e">
        <f>VLOOKUP(jur[[#This Row],[hwycov_id]],check!$A$2:$P$26,16,FALSE)</f>
        <v>#N/A</v>
      </c>
      <c r="P2027" s="59">
        <v>2050</v>
      </c>
    </row>
    <row r="2028" spans="1:16">
      <c r="A2028" s="59">
        <v>13564</v>
      </c>
      <c r="B2028" s="59">
        <v>3</v>
      </c>
      <c r="C2028" s="59">
        <v>1</v>
      </c>
      <c r="D2028" s="59">
        <v>2</v>
      </c>
      <c r="E2028" s="59" t="s">
        <v>80</v>
      </c>
      <c r="F2028" s="59">
        <v>3</v>
      </c>
      <c r="G2028" s="59">
        <v>1</v>
      </c>
      <c r="H2028" s="59">
        <v>6</v>
      </c>
      <c r="I2028" s="59">
        <v>17</v>
      </c>
      <c r="J2028" s="59">
        <v>13100</v>
      </c>
      <c r="K2028" s="78">
        <f>VLOOKUP(jur[[#This Row],[hwycov_id]],cnf[],10,FALSE)</f>
        <v>13100</v>
      </c>
      <c r="L2028" s="229">
        <f t="shared" si="93"/>
        <v>0</v>
      </c>
      <c r="M2028" s="228">
        <f t="shared" si="94"/>
        <v>0</v>
      </c>
      <c r="N2028" s="228">
        <f t="shared" si="95"/>
        <v>0</v>
      </c>
      <c r="O2028" s="59" t="e">
        <f>VLOOKUP(jur[[#This Row],[hwycov_id]],check!$A$2:$P$26,16,FALSE)</f>
        <v>#N/A</v>
      </c>
      <c r="P2028" s="59">
        <v>2051</v>
      </c>
    </row>
    <row r="2029" spans="1:16">
      <c r="A2029" s="59">
        <v>13557</v>
      </c>
      <c r="B2029" s="59">
        <v>4</v>
      </c>
      <c r="C2029" s="59">
        <v>1</v>
      </c>
      <c r="D2029" s="59">
        <v>2</v>
      </c>
      <c r="E2029" s="59" t="s">
        <v>80</v>
      </c>
      <c r="F2029" s="59">
        <v>4</v>
      </c>
      <c r="G2029" s="59">
        <v>1</v>
      </c>
      <c r="H2029" s="59">
        <v>6</v>
      </c>
      <c r="I2029" s="59">
        <v>17</v>
      </c>
      <c r="J2029" s="59">
        <v>13500</v>
      </c>
      <c r="K2029" s="78">
        <f>VLOOKUP(jur[[#This Row],[hwycov_id]],cnf[],10,FALSE)</f>
        <v>13500</v>
      </c>
      <c r="L2029" s="229">
        <f t="shared" si="93"/>
        <v>0</v>
      </c>
      <c r="M2029" s="228">
        <f t="shared" si="94"/>
        <v>0</v>
      </c>
      <c r="N2029" s="228">
        <f t="shared" si="95"/>
        <v>0</v>
      </c>
      <c r="O2029" s="59" t="e">
        <f>VLOOKUP(jur[[#This Row],[hwycov_id]],check!$A$2:$P$26,16,FALSE)</f>
        <v>#N/A</v>
      </c>
      <c r="P2029" s="59">
        <v>2052</v>
      </c>
    </row>
    <row r="2030" spans="1:16">
      <c r="A2030" s="59">
        <v>13555</v>
      </c>
      <c r="B2030" s="59">
        <v>3</v>
      </c>
      <c r="C2030" s="59">
        <v>1</v>
      </c>
      <c r="D2030" s="59">
        <v>2</v>
      </c>
      <c r="E2030" s="59" t="s">
        <v>80</v>
      </c>
      <c r="F2030" s="59">
        <v>3</v>
      </c>
      <c r="G2030" s="59">
        <v>1</v>
      </c>
      <c r="H2030" s="59">
        <v>6</v>
      </c>
      <c r="I2030" s="59">
        <v>17</v>
      </c>
      <c r="J2030" s="59">
        <v>15400</v>
      </c>
      <c r="K2030" s="78">
        <f>VLOOKUP(jur[[#This Row],[hwycov_id]],cnf[],10,FALSE)</f>
        <v>15400</v>
      </c>
      <c r="L2030" s="229">
        <f t="shared" si="93"/>
        <v>0</v>
      </c>
      <c r="M2030" s="228">
        <f t="shared" si="94"/>
        <v>0</v>
      </c>
      <c r="N2030" s="228">
        <f t="shared" si="95"/>
        <v>0</v>
      </c>
      <c r="O2030" s="59" t="e">
        <f>VLOOKUP(jur[[#This Row],[hwycov_id]],check!$A$2:$P$26,16,FALSE)</f>
        <v>#N/A</v>
      </c>
      <c r="P2030" s="59">
        <v>2053</v>
      </c>
    </row>
    <row r="2031" spans="1:16">
      <c r="A2031" s="59">
        <v>15955</v>
      </c>
      <c r="B2031" s="59">
        <v>3</v>
      </c>
      <c r="C2031" s="59">
        <v>1</v>
      </c>
      <c r="D2031" s="59">
        <v>2</v>
      </c>
      <c r="E2031" s="59" t="s">
        <v>80</v>
      </c>
      <c r="F2031" s="59">
        <v>3</v>
      </c>
      <c r="G2031" s="59">
        <v>1</v>
      </c>
      <c r="H2031" s="59">
        <v>6</v>
      </c>
      <c r="I2031" s="59">
        <v>17</v>
      </c>
      <c r="J2031" s="59">
        <v>19300</v>
      </c>
      <c r="K2031" s="78">
        <f>VLOOKUP(jur[[#This Row],[hwycov_id]],cnf[],10,FALSE)</f>
        <v>19300</v>
      </c>
      <c r="L2031" s="229">
        <f t="shared" si="93"/>
        <v>0</v>
      </c>
      <c r="M2031" s="228">
        <f t="shared" si="94"/>
        <v>0</v>
      </c>
      <c r="N2031" s="228">
        <f t="shared" si="95"/>
        <v>0</v>
      </c>
      <c r="O2031" s="59" t="e">
        <f>VLOOKUP(jur[[#This Row],[hwycov_id]],check!$A$2:$P$26,16,FALSE)</f>
        <v>#N/A</v>
      </c>
      <c r="P2031" s="59">
        <v>2054</v>
      </c>
    </row>
    <row r="2032" spans="1:16">
      <c r="A2032" s="59">
        <v>13519</v>
      </c>
      <c r="B2032" s="59">
        <v>3</v>
      </c>
      <c r="C2032" s="59">
        <v>1</v>
      </c>
      <c r="D2032" s="59">
        <v>2</v>
      </c>
      <c r="E2032" s="59" t="s">
        <v>80</v>
      </c>
      <c r="F2032" s="59">
        <v>3</v>
      </c>
      <c r="G2032" s="59">
        <v>2</v>
      </c>
      <c r="H2032" s="59">
        <v>6</v>
      </c>
      <c r="I2032" s="59">
        <v>17</v>
      </c>
      <c r="J2032" s="59">
        <v>21100</v>
      </c>
      <c r="K2032" s="78">
        <f>VLOOKUP(jur[[#This Row],[hwycov_id]],cnf[],10,FALSE)</f>
        <v>21100</v>
      </c>
      <c r="L2032" s="229">
        <f t="shared" si="93"/>
        <v>0</v>
      </c>
      <c r="M2032" s="228">
        <f t="shared" si="94"/>
        <v>0</v>
      </c>
      <c r="N2032" s="228">
        <f t="shared" si="95"/>
        <v>0</v>
      </c>
      <c r="O2032" s="59" t="e">
        <f>VLOOKUP(jur[[#This Row],[hwycov_id]],check!$A$2:$P$26,16,FALSE)</f>
        <v>#N/A</v>
      </c>
      <c r="P2032" s="59">
        <v>2055</v>
      </c>
    </row>
    <row r="2033" spans="1:16">
      <c r="A2033" s="59">
        <v>1027</v>
      </c>
      <c r="B2033" s="59">
        <v>3</v>
      </c>
      <c r="C2033" s="59">
        <v>1</v>
      </c>
      <c r="D2033" s="59">
        <v>2</v>
      </c>
      <c r="E2033" s="59" t="s">
        <v>80</v>
      </c>
      <c r="F2033" s="59">
        <v>3</v>
      </c>
      <c r="G2033" s="59">
        <v>2</v>
      </c>
      <c r="H2033" s="59">
        <v>6</v>
      </c>
      <c r="I2033" s="59">
        <v>17</v>
      </c>
      <c r="J2033" s="59">
        <v>27500</v>
      </c>
      <c r="K2033" s="78">
        <f>VLOOKUP(jur[[#This Row],[hwycov_id]],cnf[],10,FALSE)</f>
        <v>27500</v>
      </c>
      <c r="L2033" s="229">
        <f t="shared" si="93"/>
        <v>0</v>
      </c>
      <c r="M2033" s="228">
        <f t="shared" si="94"/>
        <v>0</v>
      </c>
      <c r="N2033" s="228">
        <f t="shared" si="95"/>
        <v>0</v>
      </c>
      <c r="O2033" s="59" t="e">
        <f>VLOOKUP(jur[[#This Row],[hwycov_id]],check!$A$2:$P$26,16,FALSE)</f>
        <v>#N/A</v>
      </c>
      <c r="P2033" s="59">
        <v>2056</v>
      </c>
    </row>
    <row r="2034" spans="1:16">
      <c r="A2034" s="59">
        <v>13598</v>
      </c>
      <c r="B2034" s="59">
        <v>1</v>
      </c>
      <c r="C2034" s="59">
        <v>1</v>
      </c>
      <c r="D2034" s="59">
        <v>1</v>
      </c>
      <c r="E2034" s="59" t="s">
        <v>78</v>
      </c>
      <c r="F2034" s="59">
        <v>1</v>
      </c>
      <c r="G2034" s="59">
        <v>10</v>
      </c>
      <c r="H2034" s="59">
        <v>6</v>
      </c>
      <c r="I2034" s="59">
        <v>17</v>
      </c>
      <c r="J2034" s="59">
        <v>109304</v>
      </c>
      <c r="K2034" s="78">
        <f>VLOOKUP(jur[[#This Row],[hwycov_id]],cnf[],10,FALSE)</f>
        <v>109304</v>
      </c>
      <c r="L2034" s="229">
        <f t="shared" si="93"/>
        <v>0</v>
      </c>
      <c r="M2034" s="228">
        <f t="shared" si="94"/>
        <v>0</v>
      </c>
      <c r="N2034" s="228">
        <f t="shared" si="95"/>
        <v>0</v>
      </c>
      <c r="O2034" s="59" t="e">
        <f>VLOOKUP(jur[[#This Row],[hwycov_id]],check!$A$2:$P$26,16,FALSE)</f>
        <v>#N/A</v>
      </c>
      <c r="P2034" s="59">
        <v>2057</v>
      </c>
    </row>
    <row r="2035" spans="1:16">
      <c r="A2035" s="59">
        <v>13600</v>
      </c>
      <c r="B2035" s="59">
        <v>1</v>
      </c>
      <c r="C2035" s="59">
        <v>1</v>
      </c>
      <c r="D2035" s="59">
        <v>1</v>
      </c>
      <c r="E2035" s="59" t="s">
        <v>82</v>
      </c>
      <c r="F2035" s="59">
        <v>1</v>
      </c>
      <c r="G2035" s="59">
        <v>10</v>
      </c>
      <c r="H2035" s="59">
        <v>6</v>
      </c>
      <c r="I2035" s="59">
        <v>17</v>
      </c>
      <c r="J2035" s="59">
        <v>118363</v>
      </c>
      <c r="K2035" s="78">
        <f>VLOOKUP(jur[[#This Row],[hwycov_id]],cnf[],10,FALSE)</f>
        <v>118363</v>
      </c>
      <c r="L2035" s="229">
        <f t="shared" si="93"/>
        <v>0</v>
      </c>
      <c r="M2035" s="228">
        <f t="shared" si="94"/>
        <v>0</v>
      </c>
      <c r="N2035" s="228">
        <f t="shared" si="95"/>
        <v>0</v>
      </c>
      <c r="O2035" s="59" t="e">
        <f>VLOOKUP(jur[[#This Row],[hwycov_id]],check!$A$2:$P$26,16,FALSE)</f>
        <v>#N/A</v>
      </c>
      <c r="P2035" s="59">
        <v>2058</v>
      </c>
    </row>
    <row r="2036" spans="1:16">
      <c r="A2036" s="59">
        <v>13597</v>
      </c>
      <c r="B2036" s="59">
        <v>1</v>
      </c>
      <c r="C2036" s="59">
        <v>1</v>
      </c>
      <c r="D2036" s="59">
        <v>1</v>
      </c>
      <c r="E2036" s="59" t="s">
        <v>82</v>
      </c>
      <c r="F2036" s="59">
        <v>1</v>
      </c>
      <c r="G2036" s="59">
        <v>10</v>
      </c>
      <c r="H2036" s="59">
        <v>6</v>
      </c>
      <c r="I2036" s="59">
        <v>17</v>
      </c>
      <c r="J2036" s="59">
        <v>122507</v>
      </c>
      <c r="K2036" s="78">
        <f>VLOOKUP(jur[[#This Row],[hwycov_id]],cnf[],10,FALSE)</f>
        <v>122507</v>
      </c>
      <c r="L2036" s="229">
        <f t="shared" si="93"/>
        <v>0</v>
      </c>
      <c r="M2036" s="228">
        <f t="shared" si="94"/>
        <v>0</v>
      </c>
      <c r="N2036" s="228">
        <f t="shared" si="95"/>
        <v>0</v>
      </c>
      <c r="O2036" s="59" t="e">
        <f>VLOOKUP(jur[[#This Row],[hwycov_id]],check!$A$2:$P$26,16,FALSE)</f>
        <v>#N/A</v>
      </c>
      <c r="P2036" s="59">
        <v>2059</v>
      </c>
    </row>
    <row r="2037" spans="1:16">
      <c r="A2037" s="59">
        <v>27254</v>
      </c>
      <c r="B2037" s="59">
        <v>9</v>
      </c>
      <c r="C2037" s="59">
        <v>1</v>
      </c>
      <c r="D2037" s="59">
        <v>1</v>
      </c>
      <c r="E2037" s="59" t="s">
        <v>78</v>
      </c>
      <c r="F2037" s="59">
        <v>2</v>
      </c>
      <c r="G2037" s="59">
        <v>0</v>
      </c>
      <c r="H2037" s="59">
        <v>7</v>
      </c>
      <c r="I2037" s="59">
        <v>18</v>
      </c>
      <c r="J2037" s="59">
        <v>3053</v>
      </c>
      <c r="K2037" s="78">
        <f>VLOOKUP(jur[[#This Row],[hwycov_id]],cnf[],10,FALSE)</f>
        <v>3053</v>
      </c>
      <c r="L2037" s="229">
        <f t="shared" si="93"/>
        <v>0</v>
      </c>
      <c r="M2037" s="228">
        <f t="shared" si="94"/>
        <v>0</v>
      </c>
      <c r="N2037" s="228">
        <f t="shared" si="95"/>
        <v>0</v>
      </c>
      <c r="O2037" s="59" t="e">
        <f>VLOOKUP(jur[[#This Row],[hwycov_id]],check!$A$2:$P$26,16,FALSE)</f>
        <v>#N/A</v>
      </c>
      <c r="P2037" s="59">
        <v>2060</v>
      </c>
    </row>
    <row r="2038" spans="1:16">
      <c r="A2038" s="59">
        <v>28319</v>
      </c>
      <c r="B2038" s="59">
        <v>9</v>
      </c>
      <c r="C2038" s="59">
        <v>1</v>
      </c>
      <c r="D2038" s="59">
        <v>1</v>
      </c>
      <c r="E2038" s="59" t="s">
        <v>78</v>
      </c>
      <c r="F2038" s="59">
        <v>2</v>
      </c>
      <c r="G2038" s="59">
        <v>0</v>
      </c>
      <c r="H2038" s="59">
        <v>7</v>
      </c>
      <c r="I2038" s="59">
        <v>18</v>
      </c>
      <c r="J2038" s="59">
        <v>3117</v>
      </c>
      <c r="K2038" s="78">
        <f>VLOOKUP(jur[[#This Row],[hwycov_id]],cnf[],10,FALSE)</f>
        <v>3117</v>
      </c>
      <c r="L2038" s="229">
        <f t="shared" si="93"/>
        <v>0</v>
      </c>
      <c r="M2038" s="228">
        <f t="shared" si="94"/>
        <v>0</v>
      </c>
      <c r="N2038" s="228">
        <f t="shared" si="95"/>
        <v>0</v>
      </c>
      <c r="O2038" s="59" t="e">
        <f>VLOOKUP(jur[[#This Row],[hwycov_id]],check!$A$2:$P$26,16,FALSE)</f>
        <v>#N/A</v>
      </c>
      <c r="P2038" s="59">
        <v>2061</v>
      </c>
    </row>
    <row r="2039" spans="1:16">
      <c r="A2039" s="59">
        <v>27253</v>
      </c>
      <c r="B2039" s="59">
        <v>9</v>
      </c>
      <c r="C2039" s="59">
        <v>1</v>
      </c>
      <c r="D2039" s="59">
        <v>1</v>
      </c>
      <c r="E2039" s="59" t="s">
        <v>78</v>
      </c>
      <c r="F2039" s="59">
        <v>2</v>
      </c>
      <c r="G2039" s="59">
        <v>0</v>
      </c>
      <c r="H2039" s="59">
        <v>7</v>
      </c>
      <c r="I2039" s="59">
        <v>18</v>
      </c>
      <c r="J2039" s="59">
        <v>4186</v>
      </c>
      <c r="K2039" s="78">
        <f>VLOOKUP(jur[[#This Row],[hwycov_id]],cnf[],10,FALSE)</f>
        <v>4186</v>
      </c>
      <c r="L2039" s="229">
        <f t="shared" si="93"/>
        <v>0</v>
      </c>
      <c r="M2039" s="228">
        <f t="shared" si="94"/>
        <v>0</v>
      </c>
      <c r="N2039" s="228">
        <f t="shared" si="95"/>
        <v>0</v>
      </c>
      <c r="O2039" s="59" t="e">
        <f>VLOOKUP(jur[[#This Row],[hwycov_id]],check!$A$2:$P$26,16,FALSE)</f>
        <v>#N/A</v>
      </c>
      <c r="P2039" s="59">
        <v>2062</v>
      </c>
    </row>
    <row r="2040" spans="1:16">
      <c r="A2040" s="59">
        <v>28318</v>
      </c>
      <c r="B2040" s="59">
        <v>9</v>
      </c>
      <c r="C2040" s="59">
        <v>1</v>
      </c>
      <c r="D2040" s="59">
        <v>1</v>
      </c>
      <c r="E2040" s="59" t="s">
        <v>78</v>
      </c>
      <c r="F2040" s="59">
        <v>2</v>
      </c>
      <c r="G2040" s="59">
        <v>0</v>
      </c>
      <c r="H2040" s="59">
        <v>7</v>
      </c>
      <c r="I2040" s="59">
        <v>18</v>
      </c>
      <c r="J2040" s="59">
        <v>4501</v>
      </c>
      <c r="K2040" s="78">
        <f>VLOOKUP(jur[[#This Row],[hwycov_id]],cnf[],10,FALSE)</f>
        <v>4501</v>
      </c>
      <c r="L2040" s="229">
        <f t="shared" si="93"/>
        <v>0</v>
      </c>
      <c r="M2040" s="228">
        <f t="shared" si="94"/>
        <v>0</v>
      </c>
      <c r="N2040" s="228">
        <f t="shared" si="95"/>
        <v>0</v>
      </c>
      <c r="O2040" s="59" t="e">
        <f>VLOOKUP(jur[[#This Row],[hwycov_id]],check!$A$2:$P$26,16,FALSE)</f>
        <v>#N/A</v>
      </c>
      <c r="P2040" s="59">
        <v>2063</v>
      </c>
    </row>
    <row r="2041" spans="1:16">
      <c r="A2041" s="59">
        <v>28533</v>
      </c>
      <c r="B2041" s="59">
        <v>9</v>
      </c>
      <c r="C2041" s="59">
        <v>1</v>
      </c>
      <c r="D2041" s="59">
        <v>1</v>
      </c>
      <c r="E2041" s="59" t="s">
        <v>78</v>
      </c>
      <c r="F2041" s="59">
        <v>2</v>
      </c>
      <c r="G2041" s="59">
        <v>0</v>
      </c>
      <c r="H2041" s="59">
        <v>7</v>
      </c>
      <c r="I2041" s="59">
        <v>18</v>
      </c>
      <c r="J2041" s="59">
        <v>6772</v>
      </c>
      <c r="K2041" s="78">
        <f>VLOOKUP(jur[[#This Row],[hwycov_id]],cnf[],10,FALSE)</f>
        <v>6772</v>
      </c>
      <c r="L2041" s="229">
        <f t="shared" si="93"/>
        <v>0</v>
      </c>
      <c r="M2041" s="228">
        <f t="shared" si="94"/>
        <v>0</v>
      </c>
      <c r="N2041" s="228">
        <f t="shared" si="95"/>
        <v>0</v>
      </c>
      <c r="O2041" s="59" t="e">
        <f>VLOOKUP(jur[[#This Row],[hwycov_id]],check!$A$2:$P$26,16,FALSE)</f>
        <v>#N/A</v>
      </c>
      <c r="P2041" s="59">
        <v>2064</v>
      </c>
    </row>
    <row r="2042" spans="1:16">
      <c r="A2042" s="59">
        <v>28531</v>
      </c>
      <c r="B2042" s="59">
        <v>9</v>
      </c>
      <c r="C2042" s="59">
        <v>1</v>
      </c>
      <c r="D2042" s="59">
        <v>1</v>
      </c>
      <c r="E2042" s="59" t="s">
        <v>78</v>
      </c>
      <c r="F2042" s="59">
        <v>2</v>
      </c>
      <c r="G2042" s="59">
        <v>0</v>
      </c>
      <c r="H2042" s="59">
        <v>7</v>
      </c>
      <c r="I2042" s="59">
        <v>18</v>
      </c>
      <c r="J2042" s="59">
        <v>7365</v>
      </c>
      <c r="K2042" s="78">
        <f>VLOOKUP(jur[[#This Row],[hwycov_id]],cnf[],10,FALSE)</f>
        <v>7365</v>
      </c>
      <c r="L2042" s="229">
        <f t="shared" si="93"/>
        <v>0</v>
      </c>
      <c r="M2042" s="228">
        <f t="shared" si="94"/>
        <v>0</v>
      </c>
      <c r="N2042" s="228">
        <f t="shared" si="95"/>
        <v>0</v>
      </c>
      <c r="O2042" s="59" t="e">
        <f>VLOOKUP(jur[[#This Row],[hwycov_id]],check!$A$2:$P$26,16,FALSE)</f>
        <v>#N/A</v>
      </c>
      <c r="P2042" s="59">
        <v>2065</v>
      </c>
    </row>
    <row r="2043" spans="1:16">
      <c r="A2043" s="59">
        <v>28846</v>
      </c>
      <c r="B2043" s="59">
        <v>9</v>
      </c>
      <c r="C2043" s="59">
        <v>1</v>
      </c>
      <c r="D2043" s="59">
        <v>1</v>
      </c>
      <c r="E2043" s="59" t="s">
        <v>78</v>
      </c>
      <c r="F2043" s="59">
        <v>2</v>
      </c>
      <c r="G2043" s="59">
        <v>0</v>
      </c>
      <c r="H2043" s="59">
        <v>7</v>
      </c>
      <c r="I2043" s="59">
        <v>18</v>
      </c>
      <c r="J2043" s="59">
        <v>8414</v>
      </c>
      <c r="K2043" s="78">
        <f>VLOOKUP(jur[[#This Row],[hwycov_id]],cnf[],10,FALSE)</f>
        <v>8414</v>
      </c>
      <c r="L2043" s="229">
        <f t="shared" si="93"/>
        <v>0</v>
      </c>
      <c r="M2043" s="228">
        <f t="shared" si="94"/>
        <v>0</v>
      </c>
      <c r="N2043" s="228">
        <f t="shared" si="95"/>
        <v>0</v>
      </c>
      <c r="O2043" s="59" t="e">
        <f>VLOOKUP(jur[[#This Row],[hwycov_id]],check!$A$2:$P$26,16,FALSE)</f>
        <v>#N/A</v>
      </c>
      <c r="P2043" s="59">
        <v>2066</v>
      </c>
    </row>
    <row r="2044" spans="1:16">
      <c r="A2044" s="59">
        <v>28516</v>
      </c>
      <c r="B2044" s="59">
        <v>9</v>
      </c>
      <c r="C2044" s="59">
        <v>1</v>
      </c>
      <c r="D2044" s="59">
        <v>1</v>
      </c>
      <c r="E2044" s="59" t="s">
        <v>78</v>
      </c>
      <c r="F2044" s="59">
        <v>2</v>
      </c>
      <c r="G2044" s="59">
        <v>0</v>
      </c>
      <c r="H2044" s="59">
        <v>6</v>
      </c>
      <c r="I2044" s="59">
        <v>18</v>
      </c>
      <c r="J2044" s="59">
        <v>8764</v>
      </c>
      <c r="K2044" s="78">
        <f>VLOOKUP(jur[[#This Row],[hwycov_id]],cnf[],10,FALSE)</f>
        <v>8764</v>
      </c>
      <c r="L2044" s="229">
        <f t="shared" si="93"/>
        <v>0</v>
      </c>
      <c r="M2044" s="228">
        <f t="shared" si="94"/>
        <v>0</v>
      </c>
      <c r="N2044" s="228">
        <f t="shared" si="95"/>
        <v>0</v>
      </c>
      <c r="O2044" s="59" t="e">
        <f>VLOOKUP(jur[[#This Row],[hwycov_id]],check!$A$2:$P$26,16,FALSE)</f>
        <v>#N/A</v>
      </c>
      <c r="P2044" s="59">
        <v>2067</v>
      </c>
    </row>
    <row r="2045" spans="1:16">
      <c r="A2045" s="59">
        <v>14742</v>
      </c>
      <c r="B2045" s="59">
        <v>9</v>
      </c>
      <c r="C2045" s="59">
        <v>1</v>
      </c>
      <c r="D2045" s="59">
        <v>1</v>
      </c>
      <c r="E2045" s="59" t="s">
        <v>78</v>
      </c>
      <c r="F2045" s="59">
        <v>2</v>
      </c>
      <c r="G2045" s="59">
        <v>0</v>
      </c>
      <c r="H2045" s="59">
        <v>7</v>
      </c>
      <c r="I2045" s="59">
        <v>18</v>
      </c>
      <c r="J2045" s="59">
        <v>9018</v>
      </c>
      <c r="K2045" s="78">
        <f>VLOOKUP(jur[[#This Row],[hwycov_id]],cnf[],10,FALSE)</f>
        <v>9018</v>
      </c>
      <c r="L2045" s="229">
        <f t="shared" si="93"/>
        <v>0</v>
      </c>
      <c r="M2045" s="228">
        <f t="shared" si="94"/>
        <v>0</v>
      </c>
      <c r="N2045" s="228">
        <f t="shared" si="95"/>
        <v>0</v>
      </c>
      <c r="O2045" s="59" t="e">
        <f>VLOOKUP(jur[[#This Row],[hwycov_id]],check!$A$2:$P$26,16,FALSE)</f>
        <v>#N/A</v>
      </c>
      <c r="P2045" s="59">
        <v>2068</v>
      </c>
    </row>
    <row r="2046" spans="1:16">
      <c r="A2046" s="59">
        <v>28845</v>
      </c>
      <c r="B2046" s="59">
        <v>9</v>
      </c>
      <c r="C2046" s="59">
        <v>1</v>
      </c>
      <c r="D2046" s="59">
        <v>1</v>
      </c>
      <c r="E2046" s="59" t="s">
        <v>78</v>
      </c>
      <c r="F2046" s="59">
        <v>2</v>
      </c>
      <c r="G2046" s="59">
        <v>0</v>
      </c>
      <c r="H2046" s="59">
        <v>7</v>
      </c>
      <c r="I2046" s="59">
        <v>18</v>
      </c>
      <c r="J2046" s="59">
        <v>9247</v>
      </c>
      <c r="K2046" s="78">
        <f>VLOOKUP(jur[[#This Row],[hwycov_id]],cnf[],10,FALSE)</f>
        <v>9247</v>
      </c>
      <c r="L2046" s="229">
        <f t="shared" si="93"/>
        <v>0</v>
      </c>
      <c r="M2046" s="228">
        <f t="shared" si="94"/>
        <v>0</v>
      </c>
      <c r="N2046" s="228">
        <f t="shared" si="95"/>
        <v>0</v>
      </c>
      <c r="O2046" s="59" t="e">
        <f>VLOOKUP(jur[[#This Row],[hwycov_id]],check!$A$2:$P$26,16,FALSE)</f>
        <v>#N/A</v>
      </c>
      <c r="P2046" s="59">
        <v>2069</v>
      </c>
    </row>
    <row r="2047" spans="1:16">
      <c r="A2047" s="59">
        <v>28532</v>
      </c>
      <c r="B2047" s="59">
        <v>9</v>
      </c>
      <c r="C2047" s="59">
        <v>1</v>
      </c>
      <c r="D2047" s="59">
        <v>1</v>
      </c>
      <c r="E2047" s="59" t="s">
        <v>78</v>
      </c>
      <c r="F2047" s="59">
        <v>2</v>
      </c>
      <c r="G2047" s="59">
        <v>1</v>
      </c>
      <c r="H2047" s="59">
        <v>7</v>
      </c>
      <c r="I2047" s="59">
        <v>18</v>
      </c>
      <c r="J2047" s="59">
        <v>10531</v>
      </c>
      <c r="K2047" s="78">
        <f>VLOOKUP(jur[[#This Row],[hwycov_id]],cnf[],10,FALSE)</f>
        <v>10531</v>
      </c>
      <c r="L2047" s="229">
        <f t="shared" si="93"/>
        <v>0</v>
      </c>
      <c r="M2047" s="228">
        <f t="shared" si="94"/>
        <v>0</v>
      </c>
      <c r="N2047" s="228">
        <f t="shared" si="95"/>
        <v>0</v>
      </c>
      <c r="O2047" s="59" t="e">
        <f>VLOOKUP(jur[[#This Row],[hwycov_id]],check!$A$2:$P$26,16,FALSE)</f>
        <v>#N/A</v>
      </c>
      <c r="P2047" s="59">
        <v>2070</v>
      </c>
    </row>
    <row r="2048" spans="1:16">
      <c r="A2048" s="59">
        <v>12499</v>
      </c>
      <c r="B2048" s="59">
        <v>9</v>
      </c>
      <c r="C2048" s="59">
        <v>1</v>
      </c>
      <c r="D2048" s="59">
        <v>1</v>
      </c>
      <c r="E2048" s="59" t="s">
        <v>78</v>
      </c>
      <c r="F2048" s="59">
        <v>2</v>
      </c>
      <c r="G2048" s="59">
        <v>1</v>
      </c>
      <c r="H2048" s="59">
        <v>7</v>
      </c>
      <c r="I2048" s="59">
        <v>18</v>
      </c>
      <c r="J2048" s="59">
        <v>10659</v>
      </c>
      <c r="K2048" s="78">
        <f>VLOOKUP(jur[[#This Row],[hwycov_id]],cnf[],10,FALSE)</f>
        <v>10659</v>
      </c>
      <c r="L2048" s="229">
        <f t="shared" si="93"/>
        <v>0</v>
      </c>
      <c r="M2048" s="228">
        <f t="shared" si="94"/>
        <v>0</v>
      </c>
      <c r="N2048" s="228">
        <f t="shared" si="95"/>
        <v>0</v>
      </c>
      <c r="O2048" s="59" t="e">
        <f>VLOOKUP(jur[[#This Row],[hwycov_id]],check!$A$2:$P$26,16,FALSE)</f>
        <v>#N/A</v>
      </c>
      <c r="P2048" s="59">
        <v>2071</v>
      </c>
    </row>
    <row r="2049" spans="1:16">
      <c r="A2049" s="59">
        <v>28851</v>
      </c>
      <c r="B2049" s="59">
        <v>9</v>
      </c>
      <c r="C2049" s="59">
        <v>1</v>
      </c>
      <c r="D2049" s="59">
        <v>1</v>
      </c>
      <c r="E2049" s="59" t="s">
        <v>78</v>
      </c>
      <c r="F2049" s="59">
        <v>2</v>
      </c>
      <c r="G2049" s="59">
        <v>1</v>
      </c>
      <c r="H2049" s="59">
        <v>6</v>
      </c>
      <c r="I2049" s="59">
        <v>18</v>
      </c>
      <c r="J2049" s="59">
        <v>10790</v>
      </c>
      <c r="K2049" s="78">
        <f>VLOOKUP(jur[[#This Row],[hwycov_id]],cnf[],10,FALSE)</f>
        <v>10790</v>
      </c>
      <c r="L2049" s="229">
        <f t="shared" si="93"/>
        <v>0</v>
      </c>
      <c r="M2049" s="228">
        <f t="shared" si="94"/>
        <v>0</v>
      </c>
      <c r="N2049" s="228">
        <f t="shared" si="95"/>
        <v>0</v>
      </c>
      <c r="O2049" s="59" t="e">
        <f>VLOOKUP(jur[[#This Row],[hwycov_id]],check!$A$2:$P$26,16,FALSE)</f>
        <v>#N/A</v>
      </c>
      <c r="P2049" s="59">
        <v>2072</v>
      </c>
    </row>
    <row r="2050" spans="1:16">
      <c r="A2050" s="59">
        <v>27251</v>
      </c>
      <c r="B2050" s="59">
        <v>9</v>
      </c>
      <c r="C2050" s="59">
        <v>1</v>
      </c>
      <c r="D2050" s="59">
        <v>1</v>
      </c>
      <c r="E2050" s="59" t="s">
        <v>78</v>
      </c>
      <c r="F2050" s="59">
        <v>2</v>
      </c>
      <c r="G2050" s="59">
        <v>1</v>
      </c>
      <c r="H2050" s="59">
        <v>7</v>
      </c>
      <c r="I2050" s="59">
        <v>18</v>
      </c>
      <c r="J2050" s="59">
        <v>13167</v>
      </c>
      <c r="K2050" s="78">
        <f>VLOOKUP(jur[[#This Row],[hwycov_id]],cnf[],10,FALSE)</f>
        <v>13167</v>
      </c>
      <c r="L2050" s="229">
        <f t="shared" ref="L2050:L2113" si="96">K2050/J2050-1</f>
        <v>0</v>
      </c>
      <c r="M2050" s="228">
        <f t="shared" ref="M2050:M2113" si="97">K2050-J2050</f>
        <v>0</v>
      </c>
      <c r="N2050" s="228">
        <f t="shared" ref="N2050:N2113" si="98">POWER(M2050,2)</f>
        <v>0</v>
      </c>
      <c r="O2050" s="59" t="e">
        <f>VLOOKUP(jur[[#This Row],[hwycov_id]],check!$A$2:$P$26,16,FALSE)</f>
        <v>#N/A</v>
      </c>
      <c r="P2050" s="59">
        <v>2073</v>
      </c>
    </row>
    <row r="2051" spans="1:16">
      <c r="A2051" s="59">
        <v>3924</v>
      </c>
      <c r="B2051" s="59">
        <v>9</v>
      </c>
      <c r="C2051" s="59">
        <v>1</v>
      </c>
      <c r="D2051" s="59">
        <v>1</v>
      </c>
      <c r="E2051" s="59" t="s">
        <v>78</v>
      </c>
      <c r="F2051" s="59">
        <v>2</v>
      </c>
      <c r="G2051" s="59">
        <v>1</v>
      </c>
      <c r="H2051" s="59">
        <v>6</v>
      </c>
      <c r="I2051" s="59">
        <v>18</v>
      </c>
      <c r="J2051" s="59">
        <v>14564</v>
      </c>
      <c r="K2051" s="78">
        <f>VLOOKUP(jur[[#This Row],[hwycov_id]],cnf[],10,FALSE)</f>
        <v>14564</v>
      </c>
      <c r="L2051" s="229">
        <f t="shared" si="96"/>
        <v>0</v>
      </c>
      <c r="M2051" s="228">
        <f t="shared" si="97"/>
        <v>0</v>
      </c>
      <c r="N2051" s="228">
        <f t="shared" si="98"/>
        <v>0</v>
      </c>
      <c r="O2051" s="59" t="e">
        <f>VLOOKUP(jur[[#This Row],[hwycov_id]],check!$A$2:$P$26,16,FALSE)</f>
        <v>#N/A</v>
      </c>
      <c r="P2051" s="59">
        <v>2074</v>
      </c>
    </row>
    <row r="2052" spans="1:16">
      <c r="A2052" s="59">
        <v>28844</v>
      </c>
      <c r="B2052" s="59">
        <v>9</v>
      </c>
      <c r="C2052" s="59">
        <v>1</v>
      </c>
      <c r="D2052" s="59">
        <v>1</v>
      </c>
      <c r="E2052" s="59" t="s">
        <v>78</v>
      </c>
      <c r="F2052" s="59">
        <v>2</v>
      </c>
      <c r="G2052" s="59">
        <v>1</v>
      </c>
      <c r="H2052" s="59">
        <v>7</v>
      </c>
      <c r="I2052" s="59">
        <v>18</v>
      </c>
      <c r="J2052" s="59">
        <v>15988</v>
      </c>
      <c r="K2052" s="78">
        <f>VLOOKUP(jur[[#This Row],[hwycov_id]],cnf[],10,FALSE)</f>
        <v>15988</v>
      </c>
      <c r="L2052" s="229">
        <f t="shared" si="96"/>
        <v>0</v>
      </c>
      <c r="M2052" s="228">
        <f t="shared" si="97"/>
        <v>0</v>
      </c>
      <c r="N2052" s="228">
        <f t="shared" si="98"/>
        <v>0</v>
      </c>
      <c r="O2052" s="59" t="e">
        <f>VLOOKUP(jur[[#This Row],[hwycov_id]],check!$A$2:$P$26,16,FALSE)</f>
        <v>#N/A</v>
      </c>
      <c r="P2052" s="59">
        <v>2075</v>
      </c>
    </row>
    <row r="2053" spans="1:16">
      <c r="A2053" s="59">
        <v>28840</v>
      </c>
      <c r="B2053" s="59">
        <v>9</v>
      </c>
      <c r="C2053" s="59">
        <v>1</v>
      </c>
      <c r="D2053" s="59">
        <v>1</v>
      </c>
      <c r="E2053" s="59" t="s">
        <v>78</v>
      </c>
      <c r="F2053" s="59">
        <v>2</v>
      </c>
      <c r="G2053" s="59">
        <v>1</v>
      </c>
      <c r="H2053" s="59">
        <v>7</v>
      </c>
      <c r="I2053" s="59">
        <v>18</v>
      </c>
      <c r="J2053" s="59">
        <v>18372</v>
      </c>
      <c r="K2053" s="78">
        <f>VLOOKUP(jur[[#This Row],[hwycov_id]],cnf[],10,FALSE)</f>
        <v>18372</v>
      </c>
      <c r="L2053" s="229">
        <f t="shared" si="96"/>
        <v>0</v>
      </c>
      <c r="M2053" s="228">
        <f t="shared" si="97"/>
        <v>0</v>
      </c>
      <c r="N2053" s="228">
        <f t="shared" si="98"/>
        <v>0</v>
      </c>
      <c r="O2053" s="59" t="e">
        <f>VLOOKUP(jur[[#This Row],[hwycov_id]],check!$A$2:$P$26,16,FALSE)</f>
        <v>#N/A</v>
      </c>
      <c r="P2053" s="59">
        <v>2076</v>
      </c>
    </row>
    <row r="2054" spans="1:16">
      <c r="A2054" s="59">
        <v>7872</v>
      </c>
      <c r="B2054" s="59">
        <v>1</v>
      </c>
      <c r="C2054" s="59">
        <v>1</v>
      </c>
      <c r="D2054" s="59">
        <v>1</v>
      </c>
      <c r="E2054" s="59" t="s">
        <v>78</v>
      </c>
      <c r="F2054" s="59">
        <v>1</v>
      </c>
      <c r="G2054" s="59">
        <v>4</v>
      </c>
      <c r="H2054" s="59">
        <v>7</v>
      </c>
      <c r="I2054" s="59">
        <v>18</v>
      </c>
      <c r="J2054" s="59">
        <v>49981</v>
      </c>
      <c r="K2054" s="78">
        <f>VLOOKUP(jur[[#This Row],[hwycov_id]],cnf[],10,FALSE)</f>
        <v>49981</v>
      </c>
      <c r="L2054" s="229">
        <f t="shared" si="96"/>
        <v>0</v>
      </c>
      <c r="M2054" s="228">
        <f t="shared" si="97"/>
        <v>0</v>
      </c>
      <c r="N2054" s="228">
        <f t="shared" si="98"/>
        <v>0</v>
      </c>
      <c r="O2054" s="59" t="e">
        <f>VLOOKUP(jur[[#This Row],[hwycov_id]],check!$A$2:$P$26,16,FALSE)</f>
        <v>#N/A</v>
      </c>
      <c r="P2054" s="59">
        <v>2077</v>
      </c>
    </row>
    <row r="2055" spans="1:16">
      <c r="A2055" s="59">
        <v>27248</v>
      </c>
      <c r="B2055" s="59">
        <v>1</v>
      </c>
      <c r="C2055" s="59">
        <v>1</v>
      </c>
      <c r="D2055" s="59">
        <v>1</v>
      </c>
      <c r="E2055" s="59" t="s">
        <v>78</v>
      </c>
      <c r="F2055" s="59">
        <v>1</v>
      </c>
      <c r="G2055" s="59">
        <v>5</v>
      </c>
      <c r="H2055" s="59">
        <v>7</v>
      </c>
      <c r="I2055" s="59">
        <v>18</v>
      </c>
      <c r="J2055" s="59">
        <v>52494</v>
      </c>
      <c r="K2055" s="78">
        <f>VLOOKUP(jur[[#This Row],[hwycov_id]],cnf[],10,FALSE)</f>
        <v>52494</v>
      </c>
      <c r="L2055" s="229">
        <f t="shared" si="96"/>
        <v>0</v>
      </c>
      <c r="M2055" s="228">
        <f t="shared" si="97"/>
        <v>0</v>
      </c>
      <c r="N2055" s="228">
        <f t="shared" si="98"/>
        <v>0</v>
      </c>
      <c r="O2055" s="59" t="e">
        <f>VLOOKUP(jur[[#This Row],[hwycov_id]],check!$A$2:$P$26,16,FALSE)</f>
        <v>#N/A</v>
      </c>
      <c r="P2055" s="59">
        <v>2078</v>
      </c>
    </row>
    <row r="2056" spans="1:16">
      <c r="A2056" s="59">
        <v>16566</v>
      </c>
      <c r="B2056" s="59">
        <v>1</v>
      </c>
      <c r="C2056" s="59">
        <v>1</v>
      </c>
      <c r="D2056" s="59">
        <v>1</v>
      </c>
      <c r="E2056" s="59" t="s">
        <v>78</v>
      </c>
      <c r="F2056" s="59">
        <v>1</v>
      </c>
      <c r="G2056" s="59">
        <v>5</v>
      </c>
      <c r="H2056" s="59">
        <v>6</v>
      </c>
      <c r="I2056" s="59">
        <v>18</v>
      </c>
      <c r="J2056" s="59">
        <v>54156</v>
      </c>
      <c r="K2056" s="78">
        <f>VLOOKUP(jur[[#This Row],[hwycov_id]],cnf[],10,FALSE)</f>
        <v>54156</v>
      </c>
      <c r="L2056" s="229">
        <f t="shared" si="96"/>
        <v>0</v>
      </c>
      <c r="M2056" s="228">
        <f t="shared" si="97"/>
        <v>0</v>
      </c>
      <c r="N2056" s="228">
        <f t="shared" si="98"/>
        <v>0</v>
      </c>
      <c r="O2056" s="59" t="e">
        <f>VLOOKUP(jur[[#This Row],[hwycov_id]],check!$A$2:$P$26,16,FALSE)</f>
        <v>#N/A</v>
      </c>
      <c r="P2056" s="59">
        <v>2079</v>
      </c>
    </row>
    <row r="2057" spans="1:16">
      <c r="A2057" s="59">
        <v>27247</v>
      </c>
      <c r="B2057" s="59">
        <v>1</v>
      </c>
      <c r="C2057" s="59">
        <v>1</v>
      </c>
      <c r="D2057" s="59">
        <v>1</v>
      </c>
      <c r="E2057" s="59" t="s">
        <v>78</v>
      </c>
      <c r="F2057" s="59">
        <v>1</v>
      </c>
      <c r="G2057" s="59">
        <v>5</v>
      </c>
      <c r="H2057" s="59">
        <v>7</v>
      </c>
      <c r="I2057" s="59">
        <v>18</v>
      </c>
      <c r="J2057" s="59">
        <v>56305</v>
      </c>
      <c r="K2057" s="78">
        <f>VLOOKUP(jur[[#This Row],[hwycov_id]],cnf[],10,FALSE)</f>
        <v>56305</v>
      </c>
      <c r="L2057" s="229">
        <f t="shared" si="96"/>
        <v>0</v>
      </c>
      <c r="M2057" s="228">
        <f t="shared" si="97"/>
        <v>0</v>
      </c>
      <c r="N2057" s="228">
        <f t="shared" si="98"/>
        <v>0</v>
      </c>
      <c r="O2057" s="59" t="e">
        <f>VLOOKUP(jur[[#This Row],[hwycov_id]],check!$A$2:$P$26,16,FALSE)</f>
        <v>#N/A</v>
      </c>
      <c r="P2057" s="59">
        <v>2080</v>
      </c>
    </row>
    <row r="2058" spans="1:16">
      <c r="A2058" s="59">
        <v>8839</v>
      </c>
      <c r="B2058" s="59">
        <v>1</v>
      </c>
      <c r="C2058" s="59">
        <v>1</v>
      </c>
      <c r="D2058" s="59">
        <v>1</v>
      </c>
      <c r="E2058" s="59" t="s">
        <v>78</v>
      </c>
      <c r="F2058" s="59">
        <v>1</v>
      </c>
      <c r="G2058" s="59">
        <v>5</v>
      </c>
      <c r="H2058" s="59">
        <v>7</v>
      </c>
      <c r="I2058" s="59">
        <v>18</v>
      </c>
      <c r="J2058" s="59">
        <v>58760</v>
      </c>
      <c r="K2058" s="78">
        <f>VLOOKUP(jur[[#This Row],[hwycov_id]],cnf[],10,FALSE)</f>
        <v>58760</v>
      </c>
      <c r="L2058" s="229">
        <f t="shared" si="96"/>
        <v>0</v>
      </c>
      <c r="M2058" s="228">
        <f t="shared" si="97"/>
        <v>0</v>
      </c>
      <c r="N2058" s="228">
        <f t="shared" si="98"/>
        <v>0</v>
      </c>
      <c r="O2058" s="59" t="e">
        <f>VLOOKUP(jur[[#This Row],[hwycov_id]],check!$A$2:$P$26,16,FALSE)</f>
        <v>#N/A</v>
      </c>
      <c r="P2058" s="59">
        <v>2081</v>
      </c>
    </row>
    <row r="2059" spans="1:16">
      <c r="A2059" s="59">
        <v>28849</v>
      </c>
      <c r="B2059" s="59">
        <v>1</v>
      </c>
      <c r="C2059" s="59">
        <v>1</v>
      </c>
      <c r="D2059" s="59">
        <v>1</v>
      </c>
      <c r="E2059" s="59" t="s">
        <v>78</v>
      </c>
      <c r="F2059" s="59">
        <v>1</v>
      </c>
      <c r="G2059" s="59">
        <v>6</v>
      </c>
      <c r="H2059" s="59">
        <v>7</v>
      </c>
      <c r="I2059" s="59">
        <v>18</v>
      </c>
      <c r="J2059" s="59">
        <v>62058</v>
      </c>
      <c r="K2059" s="78">
        <f>VLOOKUP(jur[[#This Row],[hwycov_id]],cnf[],10,FALSE)</f>
        <v>62058</v>
      </c>
      <c r="L2059" s="229">
        <f t="shared" si="96"/>
        <v>0</v>
      </c>
      <c r="M2059" s="228">
        <f t="shared" si="97"/>
        <v>0</v>
      </c>
      <c r="N2059" s="228">
        <f t="shared" si="98"/>
        <v>0</v>
      </c>
      <c r="O2059" s="59" t="e">
        <f>VLOOKUP(jur[[#This Row],[hwycov_id]],check!$A$2:$P$26,16,FALSE)</f>
        <v>#N/A</v>
      </c>
      <c r="P2059" s="59">
        <v>2082</v>
      </c>
    </row>
    <row r="2060" spans="1:16">
      <c r="A2060" s="59">
        <v>8059</v>
      </c>
      <c r="B2060" s="59">
        <v>1</v>
      </c>
      <c r="C2060" s="59">
        <v>1</v>
      </c>
      <c r="D2060" s="59">
        <v>1</v>
      </c>
      <c r="E2060" s="59" t="s">
        <v>78</v>
      </c>
      <c r="F2060" s="59">
        <v>1</v>
      </c>
      <c r="G2060" s="59">
        <v>6</v>
      </c>
      <c r="H2060" s="59">
        <v>7</v>
      </c>
      <c r="I2060" s="59">
        <v>18</v>
      </c>
      <c r="J2060" s="59">
        <v>62519</v>
      </c>
      <c r="K2060" s="78">
        <f>VLOOKUP(jur[[#This Row],[hwycov_id]],cnf[],10,FALSE)</f>
        <v>62519</v>
      </c>
      <c r="L2060" s="229">
        <f t="shared" si="96"/>
        <v>0</v>
      </c>
      <c r="M2060" s="228">
        <f t="shared" si="97"/>
        <v>0</v>
      </c>
      <c r="N2060" s="228">
        <f t="shared" si="98"/>
        <v>0</v>
      </c>
      <c r="O2060" s="59" t="e">
        <f>VLOOKUP(jur[[#This Row],[hwycov_id]],check!$A$2:$P$26,16,FALSE)</f>
        <v>#N/A</v>
      </c>
      <c r="P2060" s="59">
        <v>2083</v>
      </c>
    </row>
    <row r="2061" spans="1:16">
      <c r="A2061" s="59">
        <v>7873</v>
      </c>
      <c r="B2061" s="59">
        <v>1</v>
      </c>
      <c r="C2061" s="59">
        <v>1</v>
      </c>
      <c r="D2061" s="59">
        <v>1</v>
      </c>
      <c r="E2061" s="59" t="s">
        <v>78</v>
      </c>
      <c r="F2061" s="59">
        <v>1</v>
      </c>
      <c r="G2061" s="59">
        <v>6</v>
      </c>
      <c r="H2061" s="59">
        <v>7</v>
      </c>
      <c r="I2061" s="59">
        <v>18</v>
      </c>
      <c r="J2061" s="59">
        <v>67996</v>
      </c>
      <c r="K2061" s="78">
        <f>VLOOKUP(jur[[#This Row],[hwycov_id]],cnf[],10,FALSE)</f>
        <v>67996</v>
      </c>
      <c r="L2061" s="229">
        <f t="shared" si="96"/>
        <v>0</v>
      </c>
      <c r="M2061" s="228">
        <f t="shared" si="97"/>
        <v>0</v>
      </c>
      <c r="N2061" s="228">
        <f t="shared" si="98"/>
        <v>0</v>
      </c>
      <c r="O2061" s="59" t="e">
        <f>VLOOKUP(jur[[#This Row],[hwycov_id]],check!$A$2:$P$26,16,FALSE)</f>
        <v>#N/A</v>
      </c>
      <c r="P2061" s="59">
        <v>2084</v>
      </c>
    </row>
    <row r="2062" spans="1:16">
      <c r="A2062" s="59">
        <v>8058</v>
      </c>
      <c r="B2062" s="59">
        <v>1</v>
      </c>
      <c r="C2062" s="59">
        <v>1</v>
      </c>
      <c r="D2062" s="59">
        <v>1</v>
      </c>
      <c r="E2062" s="59" t="s">
        <v>78</v>
      </c>
      <c r="F2062" s="59">
        <v>1</v>
      </c>
      <c r="G2062" s="59">
        <v>6</v>
      </c>
      <c r="H2062" s="59">
        <v>7</v>
      </c>
      <c r="I2062" s="59">
        <v>18</v>
      </c>
      <c r="J2062" s="59">
        <v>68784</v>
      </c>
      <c r="K2062" s="78">
        <f>VLOOKUP(jur[[#This Row],[hwycov_id]],cnf[],10,FALSE)</f>
        <v>68784</v>
      </c>
      <c r="L2062" s="229">
        <f t="shared" si="96"/>
        <v>0</v>
      </c>
      <c r="M2062" s="228">
        <f t="shared" si="97"/>
        <v>0</v>
      </c>
      <c r="N2062" s="228">
        <f t="shared" si="98"/>
        <v>0</v>
      </c>
      <c r="O2062" s="59" t="e">
        <f>VLOOKUP(jur[[#This Row],[hwycov_id]],check!$A$2:$P$26,16,FALSE)</f>
        <v>#N/A</v>
      </c>
      <c r="P2062" s="59">
        <v>2085</v>
      </c>
    </row>
    <row r="2063" spans="1:16">
      <c r="A2063" s="59">
        <v>16565</v>
      </c>
      <c r="B2063" s="59">
        <v>1</v>
      </c>
      <c r="C2063" s="59">
        <v>1</v>
      </c>
      <c r="D2063" s="59">
        <v>1</v>
      </c>
      <c r="E2063" s="59" t="s">
        <v>82</v>
      </c>
      <c r="F2063" s="59">
        <v>1</v>
      </c>
      <c r="G2063" s="59">
        <v>6</v>
      </c>
      <c r="H2063" s="59">
        <v>7</v>
      </c>
      <c r="I2063" s="59">
        <v>18</v>
      </c>
      <c r="J2063" s="59">
        <v>69059</v>
      </c>
      <c r="K2063" s="78">
        <f>VLOOKUP(jur[[#This Row],[hwycov_id]],cnf[],10,FALSE)</f>
        <v>69059</v>
      </c>
      <c r="L2063" s="229">
        <f t="shared" si="96"/>
        <v>0</v>
      </c>
      <c r="M2063" s="228">
        <f t="shared" si="97"/>
        <v>0</v>
      </c>
      <c r="N2063" s="228">
        <f t="shared" si="98"/>
        <v>0</v>
      </c>
      <c r="O2063" s="59" t="e">
        <f>VLOOKUP(jur[[#This Row],[hwycov_id]],check!$A$2:$P$26,16,FALSE)</f>
        <v>#N/A</v>
      </c>
      <c r="P2063" s="59">
        <v>2086</v>
      </c>
    </row>
    <row r="2064" spans="1:16">
      <c r="A2064" s="59">
        <v>9410</v>
      </c>
      <c r="B2064" s="59">
        <v>5</v>
      </c>
      <c r="C2064" s="59">
        <v>1</v>
      </c>
      <c r="D2064" s="59">
        <v>2</v>
      </c>
      <c r="E2064" s="59" t="s">
        <v>80</v>
      </c>
      <c r="F2064" s="59">
        <v>4</v>
      </c>
      <c r="G2064" s="59">
        <v>0</v>
      </c>
      <c r="H2064" s="59">
        <v>8</v>
      </c>
      <c r="I2064" s="59">
        <v>19</v>
      </c>
      <c r="J2064" s="59">
        <v>200</v>
      </c>
      <c r="K2064" s="78">
        <f>VLOOKUP(jur[[#This Row],[hwycov_id]],cnf[],10,FALSE)</f>
        <v>200</v>
      </c>
      <c r="L2064" s="229">
        <f t="shared" si="96"/>
        <v>0</v>
      </c>
      <c r="M2064" s="228">
        <f t="shared" si="97"/>
        <v>0</v>
      </c>
      <c r="N2064" s="228">
        <f t="shared" si="98"/>
        <v>0</v>
      </c>
      <c r="O2064" s="59" t="e">
        <f>VLOOKUP(jur[[#This Row],[hwycov_id]],check!$A$2:$P$26,16,FALSE)</f>
        <v>#N/A</v>
      </c>
      <c r="P2064" s="59">
        <v>2088</v>
      </c>
    </row>
    <row r="2065" spans="1:16">
      <c r="A2065" s="59">
        <v>6819</v>
      </c>
      <c r="B2065" s="59">
        <v>6</v>
      </c>
      <c r="C2065" s="59">
        <v>1</v>
      </c>
      <c r="D2065" s="59">
        <v>2</v>
      </c>
      <c r="E2065" s="59" t="s">
        <v>80</v>
      </c>
      <c r="F2065" s="59">
        <v>4</v>
      </c>
      <c r="G2065" s="59">
        <v>0</v>
      </c>
      <c r="H2065" s="59">
        <v>7</v>
      </c>
      <c r="I2065" s="59">
        <v>19</v>
      </c>
      <c r="J2065" s="59">
        <v>400</v>
      </c>
      <c r="K2065" s="78">
        <f>VLOOKUP(jur[[#This Row],[hwycov_id]],cnf[],10,FALSE)</f>
        <v>400</v>
      </c>
      <c r="L2065" s="229">
        <f t="shared" si="96"/>
        <v>0</v>
      </c>
      <c r="M2065" s="228">
        <f t="shared" si="97"/>
        <v>0</v>
      </c>
      <c r="N2065" s="228">
        <f t="shared" si="98"/>
        <v>0</v>
      </c>
      <c r="O2065" s="59" t="e">
        <f>VLOOKUP(jur[[#This Row],[hwycov_id]],check!$A$2:$P$26,16,FALSE)</f>
        <v>#N/A</v>
      </c>
      <c r="P2065" s="59">
        <v>2089</v>
      </c>
    </row>
    <row r="2066" spans="1:16">
      <c r="A2066" s="59">
        <v>11757</v>
      </c>
      <c r="B2066" s="59">
        <v>4</v>
      </c>
      <c r="C2066" s="59">
        <v>1</v>
      </c>
      <c r="D2066" s="59">
        <v>2</v>
      </c>
      <c r="E2066" s="59" t="s">
        <v>80</v>
      </c>
      <c r="F2066" s="59">
        <v>4</v>
      </c>
      <c r="G2066" s="59">
        <v>0</v>
      </c>
      <c r="H2066" s="59">
        <v>8</v>
      </c>
      <c r="I2066" s="59">
        <v>19</v>
      </c>
      <c r="J2066" s="59">
        <v>500</v>
      </c>
      <c r="K2066" s="78">
        <f>VLOOKUP(jur[[#This Row],[hwycov_id]],cnf[],10,FALSE)</f>
        <v>500</v>
      </c>
      <c r="L2066" s="229">
        <f t="shared" si="96"/>
        <v>0</v>
      </c>
      <c r="M2066" s="228">
        <f t="shared" si="97"/>
        <v>0</v>
      </c>
      <c r="N2066" s="228">
        <f t="shared" si="98"/>
        <v>0</v>
      </c>
      <c r="O2066" s="59" t="e">
        <f>VLOOKUP(jur[[#This Row],[hwycov_id]],check!$A$2:$P$26,16,FALSE)</f>
        <v>#N/A</v>
      </c>
      <c r="P2066" s="59">
        <v>2090</v>
      </c>
    </row>
    <row r="2067" spans="1:16">
      <c r="A2067" s="59">
        <v>17792</v>
      </c>
      <c r="B2067" s="59">
        <v>4</v>
      </c>
      <c r="C2067" s="59">
        <v>1</v>
      </c>
      <c r="D2067" s="59">
        <v>2</v>
      </c>
      <c r="E2067" s="59" t="s">
        <v>80</v>
      </c>
      <c r="F2067" s="59">
        <v>4</v>
      </c>
      <c r="G2067" s="59">
        <v>0</v>
      </c>
      <c r="H2067" s="59">
        <v>8</v>
      </c>
      <c r="I2067" s="59">
        <v>19</v>
      </c>
      <c r="J2067" s="59">
        <v>500</v>
      </c>
      <c r="K2067" s="78">
        <f>VLOOKUP(jur[[#This Row],[hwycov_id]],cnf[],10,FALSE)</f>
        <v>500</v>
      </c>
      <c r="L2067" s="229">
        <f t="shared" si="96"/>
        <v>0</v>
      </c>
      <c r="M2067" s="228">
        <f t="shared" si="97"/>
        <v>0</v>
      </c>
      <c r="N2067" s="228">
        <f t="shared" si="98"/>
        <v>0</v>
      </c>
      <c r="O2067" s="59" t="e">
        <f>VLOOKUP(jur[[#This Row],[hwycov_id]],check!$A$2:$P$26,16,FALSE)</f>
        <v>#N/A</v>
      </c>
      <c r="P2067" s="59">
        <v>2091</v>
      </c>
    </row>
    <row r="2068" spans="1:16">
      <c r="A2068" s="59">
        <v>17010</v>
      </c>
      <c r="B2068" s="59">
        <v>4</v>
      </c>
      <c r="C2068" s="59">
        <v>1</v>
      </c>
      <c r="D2068" s="59">
        <v>2</v>
      </c>
      <c r="E2068" s="59" t="s">
        <v>80</v>
      </c>
      <c r="F2068" s="59">
        <v>4</v>
      </c>
      <c r="G2068" s="59">
        <v>0</v>
      </c>
      <c r="H2068" s="59">
        <v>8</v>
      </c>
      <c r="I2068" s="59">
        <v>19</v>
      </c>
      <c r="J2068" s="59">
        <v>500</v>
      </c>
      <c r="K2068" s="78">
        <f>VLOOKUP(jur[[#This Row],[hwycov_id]],cnf[],10,FALSE)</f>
        <v>500</v>
      </c>
      <c r="L2068" s="229">
        <f t="shared" si="96"/>
        <v>0</v>
      </c>
      <c r="M2068" s="228">
        <f t="shared" si="97"/>
        <v>0</v>
      </c>
      <c r="N2068" s="228">
        <f t="shared" si="98"/>
        <v>0</v>
      </c>
      <c r="O2068" s="59" t="e">
        <f>VLOOKUP(jur[[#This Row],[hwycov_id]],check!$A$2:$P$26,16,FALSE)</f>
        <v>#N/A</v>
      </c>
      <c r="P2068" s="59">
        <v>2092</v>
      </c>
    </row>
    <row r="2069" spans="1:16">
      <c r="A2069" s="59">
        <v>5261</v>
      </c>
      <c r="B2069" s="59">
        <v>4</v>
      </c>
      <c r="C2069" s="59">
        <v>1</v>
      </c>
      <c r="D2069" s="59">
        <v>2</v>
      </c>
      <c r="E2069" s="59" t="s">
        <v>80</v>
      </c>
      <c r="F2069" s="59">
        <v>4</v>
      </c>
      <c r="G2069" s="59">
        <v>0</v>
      </c>
      <c r="H2069" s="59">
        <v>8</v>
      </c>
      <c r="I2069" s="59">
        <v>19</v>
      </c>
      <c r="J2069" s="59">
        <v>600</v>
      </c>
      <c r="K2069" s="78">
        <f>VLOOKUP(jur[[#This Row],[hwycov_id]],cnf[],10,FALSE)</f>
        <v>600</v>
      </c>
      <c r="L2069" s="229">
        <f t="shared" si="96"/>
        <v>0</v>
      </c>
      <c r="M2069" s="228">
        <f t="shared" si="97"/>
        <v>0</v>
      </c>
      <c r="N2069" s="228">
        <f t="shared" si="98"/>
        <v>0</v>
      </c>
      <c r="O2069" s="59" t="e">
        <f>VLOOKUP(jur[[#This Row],[hwycov_id]],check!$A$2:$P$26,16,FALSE)</f>
        <v>#N/A</v>
      </c>
      <c r="P2069" s="59">
        <v>2093</v>
      </c>
    </row>
    <row r="2070" spans="1:16">
      <c r="A2070" s="59">
        <v>8721</v>
      </c>
      <c r="B2070" s="59">
        <v>5</v>
      </c>
      <c r="C2070" s="59">
        <v>1</v>
      </c>
      <c r="D2070" s="59">
        <v>2</v>
      </c>
      <c r="E2070" s="59" t="s">
        <v>80</v>
      </c>
      <c r="F2070" s="59">
        <v>4</v>
      </c>
      <c r="G2070" s="59">
        <v>0</v>
      </c>
      <c r="H2070" s="59">
        <v>8</v>
      </c>
      <c r="I2070" s="59">
        <v>19</v>
      </c>
      <c r="J2070" s="59">
        <v>600</v>
      </c>
      <c r="K2070" s="78">
        <f>VLOOKUP(jur[[#This Row],[hwycov_id]],cnf[],10,FALSE)</f>
        <v>600</v>
      </c>
      <c r="L2070" s="229">
        <f t="shared" si="96"/>
        <v>0</v>
      </c>
      <c r="M2070" s="228">
        <f t="shared" si="97"/>
        <v>0</v>
      </c>
      <c r="N2070" s="228">
        <f t="shared" si="98"/>
        <v>0</v>
      </c>
      <c r="O2070" s="59" t="e">
        <f>VLOOKUP(jur[[#This Row],[hwycov_id]],check!$A$2:$P$26,16,FALSE)</f>
        <v>#N/A</v>
      </c>
      <c r="P2070" s="59">
        <v>2094</v>
      </c>
    </row>
    <row r="2071" spans="1:16">
      <c r="A2071" s="59">
        <v>8481</v>
      </c>
      <c r="B2071" s="59">
        <v>3</v>
      </c>
      <c r="C2071" s="59">
        <v>1</v>
      </c>
      <c r="D2071" s="59">
        <v>2</v>
      </c>
      <c r="E2071" s="59" t="s">
        <v>82</v>
      </c>
      <c r="F2071" s="59">
        <v>3</v>
      </c>
      <c r="G2071" s="59">
        <v>0</v>
      </c>
      <c r="H2071" s="59">
        <v>8</v>
      </c>
      <c r="I2071" s="59">
        <v>19</v>
      </c>
      <c r="J2071" s="59">
        <v>649</v>
      </c>
      <c r="K2071" s="78">
        <f>VLOOKUP(jur[[#This Row],[hwycov_id]],cnf[],10,FALSE)</f>
        <v>649</v>
      </c>
      <c r="L2071" s="229">
        <f t="shared" si="96"/>
        <v>0</v>
      </c>
      <c r="M2071" s="228">
        <f t="shared" si="97"/>
        <v>0</v>
      </c>
      <c r="N2071" s="228">
        <f t="shared" si="98"/>
        <v>0</v>
      </c>
      <c r="O2071" s="59" t="e">
        <f>VLOOKUP(jur[[#This Row],[hwycov_id]],check!$A$2:$P$26,16,FALSE)</f>
        <v>#N/A</v>
      </c>
      <c r="P2071" s="59">
        <v>2095</v>
      </c>
    </row>
    <row r="2072" spans="1:16">
      <c r="A2072" s="59">
        <v>23605</v>
      </c>
      <c r="B2072" s="59">
        <v>5</v>
      </c>
      <c r="C2072" s="59">
        <v>1</v>
      </c>
      <c r="D2072" s="59">
        <v>2</v>
      </c>
      <c r="E2072" s="59" t="s">
        <v>80</v>
      </c>
      <c r="F2072" s="59">
        <v>4</v>
      </c>
      <c r="G2072" s="59">
        <v>0</v>
      </c>
      <c r="H2072" s="59">
        <v>8</v>
      </c>
      <c r="I2072" s="59">
        <v>19</v>
      </c>
      <c r="J2072" s="59">
        <v>700</v>
      </c>
      <c r="K2072" s="78">
        <f>VLOOKUP(jur[[#This Row],[hwycov_id]],cnf[],10,FALSE)</f>
        <v>700</v>
      </c>
      <c r="L2072" s="229">
        <f t="shared" si="96"/>
        <v>0</v>
      </c>
      <c r="M2072" s="228">
        <f t="shared" si="97"/>
        <v>0</v>
      </c>
      <c r="N2072" s="228">
        <f t="shared" si="98"/>
        <v>0</v>
      </c>
      <c r="O2072" s="59" t="e">
        <f>VLOOKUP(jur[[#This Row],[hwycov_id]],check!$A$2:$P$26,16,FALSE)</f>
        <v>#N/A</v>
      </c>
      <c r="P2072" s="59">
        <v>2096</v>
      </c>
    </row>
    <row r="2073" spans="1:16">
      <c r="A2073" s="59">
        <v>29794</v>
      </c>
      <c r="B2073" s="59">
        <v>6</v>
      </c>
      <c r="C2073" s="59">
        <v>1</v>
      </c>
      <c r="D2073" s="59">
        <v>2</v>
      </c>
      <c r="E2073" s="59" t="s">
        <v>80</v>
      </c>
      <c r="F2073" s="59">
        <v>4</v>
      </c>
      <c r="G2073" s="59">
        <v>0</v>
      </c>
      <c r="H2073" s="59">
        <v>8</v>
      </c>
      <c r="I2073" s="59">
        <v>19</v>
      </c>
      <c r="J2073" s="59">
        <v>800</v>
      </c>
      <c r="K2073" s="78">
        <f>VLOOKUP(jur[[#This Row],[hwycov_id]],cnf[],10,FALSE)</f>
        <v>800</v>
      </c>
      <c r="L2073" s="229">
        <f t="shared" si="96"/>
        <v>0</v>
      </c>
      <c r="M2073" s="228">
        <f t="shared" si="97"/>
        <v>0</v>
      </c>
      <c r="N2073" s="228">
        <f t="shared" si="98"/>
        <v>0</v>
      </c>
      <c r="O2073" s="59" t="e">
        <f>VLOOKUP(jur[[#This Row],[hwycov_id]],check!$A$2:$P$26,16,FALSE)</f>
        <v>#N/A</v>
      </c>
      <c r="P2073" s="59">
        <v>2097</v>
      </c>
    </row>
    <row r="2074" spans="1:16">
      <c r="A2074" s="59">
        <v>30944</v>
      </c>
      <c r="B2074" s="59">
        <v>6</v>
      </c>
      <c r="C2074" s="59">
        <v>1</v>
      </c>
      <c r="D2074" s="59">
        <v>2</v>
      </c>
      <c r="E2074" s="59" t="s">
        <v>80</v>
      </c>
      <c r="F2074" s="59">
        <v>4</v>
      </c>
      <c r="G2074" s="59">
        <v>0</v>
      </c>
      <c r="H2074" s="59">
        <v>7</v>
      </c>
      <c r="I2074" s="59">
        <v>19</v>
      </c>
      <c r="J2074" s="59">
        <v>800</v>
      </c>
      <c r="K2074" s="78">
        <f>VLOOKUP(jur[[#This Row],[hwycov_id]],cnf[],10,FALSE)</f>
        <v>800</v>
      </c>
      <c r="L2074" s="229">
        <f t="shared" si="96"/>
        <v>0</v>
      </c>
      <c r="M2074" s="228">
        <f t="shared" si="97"/>
        <v>0</v>
      </c>
      <c r="N2074" s="228">
        <f t="shared" si="98"/>
        <v>0</v>
      </c>
      <c r="O2074" s="59" t="e">
        <f>VLOOKUP(jur[[#This Row],[hwycov_id]],check!$A$2:$P$26,16,FALSE)</f>
        <v>#N/A</v>
      </c>
      <c r="P2074" s="59">
        <v>2098</v>
      </c>
    </row>
    <row r="2075" spans="1:16">
      <c r="A2075" s="59">
        <v>20413</v>
      </c>
      <c r="B2075" s="59">
        <v>4</v>
      </c>
      <c r="C2075" s="59">
        <v>1</v>
      </c>
      <c r="D2075" s="59">
        <v>2</v>
      </c>
      <c r="E2075" s="59" t="s">
        <v>80</v>
      </c>
      <c r="F2075" s="59">
        <v>4</v>
      </c>
      <c r="G2075" s="59">
        <v>0</v>
      </c>
      <c r="H2075" s="59">
        <v>8</v>
      </c>
      <c r="I2075" s="59">
        <v>19</v>
      </c>
      <c r="J2075" s="59">
        <v>900</v>
      </c>
      <c r="K2075" s="78">
        <f>VLOOKUP(jur[[#This Row],[hwycov_id]],cnf[],10,FALSE)</f>
        <v>900</v>
      </c>
      <c r="L2075" s="229">
        <f t="shared" si="96"/>
        <v>0</v>
      </c>
      <c r="M2075" s="228">
        <f t="shared" si="97"/>
        <v>0</v>
      </c>
      <c r="N2075" s="228">
        <f t="shared" si="98"/>
        <v>0</v>
      </c>
      <c r="O2075" s="59" t="e">
        <f>VLOOKUP(jur[[#This Row],[hwycov_id]],check!$A$2:$P$26,16,FALSE)</f>
        <v>#N/A</v>
      </c>
      <c r="P2075" s="59">
        <v>2099</v>
      </c>
    </row>
    <row r="2076" spans="1:16">
      <c r="A2076" s="59">
        <v>846</v>
      </c>
      <c r="B2076" s="59">
        <v>6</v>
      </c>
      <c r="C2076" s="59">
        <v>1</v>
      </c>
      <c r="D2076" s="59">
        <v>2</v>
      </c>
      <c r="E2076" s="59" t="s">
        <v>80</v>
      </c>
      <c r="F2076" s="59">
        <v>4</v>
      </c>
      <c r="G2076" s="59">
        <v>0</v>
      </c>
      <c r="H2076" s="59">
        <v>8</v>
      </c>
      <c r="I2076" s="59">
        <v>19</v>
      </c>
      <c r="J2076" s="59">
        <v>900</v>
      </c>
      <c r="K2076" s="78">
        <f>VLOOKUP(jur[[#This Row],[hwycov_id]],cnf[],10,FALSE)</f>
        <v>900</v>
      </c>
      <c r="L2076" s="229">
        <f t="shared" si="96"/>
        <v>0</v>
      </c>
      <c r="M2076" s="228">
        <f t="shared" si="97"/>
        <v>0</v>
      </c>
      <c r="N2076" s="228">
        <f t="shared" si="98"/>
        <v>0</v>
      </c>
      <c r="O2076" s="59" t="e">
        <f>VLOOKUP(jur[[#This Row],[hwycov_id]],check!$A$2:$P$26,16,FALSE)</f>
        <v>#N/A</v>
      </c>
      <c r="P2076" s="59">
        <v>2100</v>
      </c>
    </row>
    <row r="2077" spans="1:16">
      <c r="A2077" s="59">
        <v>7867</v>
      </c>
      <c r="B2077" s="59">
        <v>3</v>
      </c>
      <c r="C2077" s="59">
        <v>1</v>
      </c>
      <c r="D2077" s="59">
        <v>2</v>
      </c>
      <c r="E2077" s="59" t="s">
        <v>82</v>
      </c>
      <c r="F2077" s="59">
        <v>3</v>
      </c>
      <c r="G2077" s="59">
        <v>0</v>
      </c>
      <c r="H2077" s="59">
        <v>8</v>
      </c>
      <c r="I2077" s="59">
        <v>19</v>
      </c>
      <c r="J2077" s="59">
        <v>955</v>
      </c>
      <c r="K2077" s="78">
        <f>VLOOKUP(jur[[#This Row],[hwycov_id]],cnf[],10,FALSE)</f>
        <v>955</v>
      </c>
      <c r="L2077" s="229">
        <f t="shared" si="96"/>
        <v>0</v>
      </c>
      <c r="M2077" s="228">
        <f t="shared" si="97"/>
        <v>0</v>
      </c>
      <c r="N2077" s="228">
        <f t="shared" si="98"/>
        <v>0</v>
      </c>
      <c r="O2077" s="59" t="e">
        <f>VLOOKUP(jur[[#This Row],[hwycov_id]],check!$A$2:$P$26,16,FALSE)</f>
        <v>#N/A</v>
      </c>
      <c r="P2077" s="59">
        <v>2101</v>
      </c>
    </row>
    <row r="2078" spans="1:16">
      <c r="A2078" s="59">
        <v>17153</v>
      </c>
      <c r="B2078" s="59">
        <v>4</v>
      </c>
      <c r="C2078" s="59">
        <v>1</v>
      </c>
      <c r="D2078" s="59">
        <v>2</v>
      </c>
      <c r="E2078" s="59" t="s">
        <v>80</v>
      </c>
      <c r="F2078" s="59">
        <v>4</v>
      </c>
      <c r="G2078" s="59">
        <v>0</v>
      </c>
      <c r="H2078" s="59">
        <v>5</v>
      </c>
      <c r="I2078" s="59">
        <v>19</v>
      </c>
      <c r="J2078" s="59">
        <v>1000</v>
      </c>
      <c r="K2078" s="78">
        <f>VLOOKUP(jur[[#This Row],[hwycov_id]],cnf[],10,FALSE)</f>
        <v>1000</v>
      </c>
      <c r="L2078" s="229">
        <f t="shared" si="96"/>
        <v>0</v>
      </c>
      <c r="M2078" s="228">
        <f t="shared" si="97"/>
        <v>0</v>
      </c>
      <c r="N2078" s="228">
        <f t="shared" si="98"/>
        <v>0</v>
      </c>
      <c r="O2078" s="59" t="e">
        <f>VLOOKUP(jur[[#This Row],[hwycov_id]],check!$A$2:$P$26,16,FALSE)</f>
        <v>#N/A</v>
      </c>
      <c r="P2078" s="59">
        <v>2102</v>
      </c>
    </row>
    <row r="2079" spans="1:16">
      <c r="A2079" s="59">
        <v>30797</v>
      </c>
      <c r="B2079" s="59">
        <v>5</v>
      </c>
      <c r="C2079" s="59">
        <v>1</v>
      </c>
      <c r="D2079" s="59">
        <v>2</v>
      </c>
      <c r="E2079" s="59" t="s">
        <v>80</v>
      </c>
      <c r="F2079" s="59">
        <v>4</v>
      </c>
      <c r="G2079" s="59">
        <v>0</v>
      </c>
      <c r="H2079" s="59">
        <v>8</v>
      </c>
      <c r="I2079" s="59">
        <v>19</v>
      </c>
      <c r="J2079" s="59">
        <v>1100</v>
      </c>
      <c r="K2079" s="78">
        <f>VLOOKUP(jur[[#This Row],[hwycov_id]],cnf[],10,FALSE)</f>
        <v>1100</v>
      </c>
      <c r="L2079" s="229">
        <f t="shared" si="96"/>
        <v>0</v>
      </c>
      <c r="M2079" s="228">
        <f t="shared" si="97"/>
        <v>0</v>
      </c>
      <c r="N2079" s="228">
        <f t="shared" si="98"/>
        <v>0</v>
      </c>
      <c r="O2079" s="59" t="e">
        <f>VLOOKUP(jur[[#This Row],[hwycov_id]],check!$A$2:$P$26,16,FALSE)</f>
        <v>#N/A</v>
      </c>
      <c r="P2079" s="59">
        <v>2103</v>
      </c>
    </row>
    <row r="2080" spans="1:16">
      <c r="A2080" s="59">
        <v>22745</v>
      </c>
      <c r="B2080" s="59">
        <v>7</v>
      </c>
      <c r="C2080" s="59">
        <v>1</v>
      </c>
      <c r="D2080" s="59">
        <v>2</v>
      </c>
      <c r="E2080" s="59" t="s">
        <v>80</v>
      </c>
      <c r="F2080" s="59">
        <v>4</v>
      </c>
      <c r="G2080" s="59">
        <v>0</v>
      </c>
      <c r="H2080" s="59">
        <v>7</v>
      </c>
      <c r="I2080" s="59">
        <v>19</v>
      </c>
      <c r="J2080" s="59">
        <v>1100</v>
      </c>
      <c r="K2080" s="78">
        <f>VLOOKUP(jur[[#This Row],[hwycov_id]],cnf[],10,FALSE)</f>
        <v>1100</v>
      </c>
      <c r="L2080" s="229">
        <f t="shared" si="96"/>
        <v>0</v>
      </c>
      <c r="M2080" s="228">
        <f t="shared" si="97"/>
        <v>0</v>
      </c>
      <c r="N2080" s="228">
        <f t="shared" si="98"/>
        <v>0</v>
      </c>
      <c r="O2080" s="59" t="e">
        <f>VLOOKUP(jur[[#This Row],[hwycov_id]],check!$A$2:$P$26,16,FALSE)</f>
        <v>#N/A</v>
      </c>
      <c r="P2080" s="59">
        <v>2104</v>
      </c>
    </row>
    <row r="2081" spans="1:16">
      <c r="A2081" s="59">
        <v>22914</v>
      </c>
      <c r="B2081" s="59">
        <v>4</v>
      </c>
      <c r="C2081" s="59">
        <v>1</v>
      </c>
      <c r="D2081" s="59">
        <v>2</v>
      </c>
      <c r="E2081" s="59" t="s">
        <v>80</v>
      </c>
      <c r="F2081" s="59">
        <v>4</v>
      </c>
      <c r="G2081" s="59">
        <v>0</v>
      </c>
      <c r="H2081" s="59">
        <v>8</v>
      </c>
      <c r="I2081" s="59">
        <v>19</v>
      </c>
      <c r="J2081" s="59">
        <v>1200</v>
      </c>
      <c r="K2081" s="78">
        <f>VLOOKUP(jur[[#This Row],[hwycov_id]],cnf[],10,FALSE)</f>
        <v>1200</v>
      </c>
      <c r="L2081" s="229">
        <f t="shared" si="96"/>
        <v>0</v>
      </c>
      <c r="M2081" s="228">
        <f t="shared" si="97"/>
        <v>0</v>
      </c>
      <c r="N2081" s="228">
        <f t="shared" si="98"/>
        <v>0</v>
      </c>
      <c r="O2081" s="59" t="e">
        <f>VLOOKUP(jur[[#This Row],[hwycov_id]],check!$A$2:$P$26,16,FALSE)</f>
        <v>#N/A</v>
      </c>
      <c r="P2081" s="59">
        <v>2105</v>
      </c>
    </row>
    <row r="2082" spans="1:16">
      <c r="A2082" s="59">
        <v>23584</v>
      </c>
      <c r="B2082" s="59">
        <v>4</v>
      </c>
      <c r="C2082" s="59">
        <v>1</v>
      </c>
      <c r="D2082" s="59">
        <v>2</v>
      </c>
      <c r="E2082" s="59" t="s">
        <v>80</v>
      </c>
      <c r="F2082" s="59">
        <v>4</v>
      </c>
      <c r="G2082" s="59">
        <v>0</v>
      </c>
      <c r="H2082" s="59">
        <v>8</v>
      </c>
      <c r="I2082" s="59">
        <v>19</v>
      </c>
      <c r="J2082" s="59">
        <v>1300</v>
      </c>
      <c r="K2082" s="78">
        <f>VLOOKUP(jur[[#This Row],[hwycov_id]],cnf[],10,FALSE)</f>
        <v>1300</v>
      </c>
      <c r="L2082" s="229">
        <f t="shared" si="96"/>
        <v>0</v>
      </c>
      <c r="M2082" s="228">
        <f t="shared" si="97"/>
        <v>0</v>
      </c>
      <c r="N2082" s="228">
        <f t="shared" si="98"/>
        <v>0</v>
      </c>
      <c r="O2082" s="59" t="e">
        <f>VLOOKUP(jur[[#This Row],[hwycov_id]],check!$A$2:$P$26,16,FALSE)</f>
        <v>#N/A</v>
      </c>
      <c r="P2082" s="59">
        <v>2106</v>
      </c>
    </row>
    <row r="2083" spans="1:16">
      <c r="A2083" s="59">
        <v>6055</v>
      </c>
      <c r="B2083" s="59">
        <v>4</v>
      </c>
      <c r="C2083" s="59">
        <v>1</v>
      </c>
      <c r="D2083" s="59">
        <v>2</v>
      </c>
      <c r="E2083" s="59" t="s">
        <v>80</v>
      </c>
      <c r="F2083" s="59">
        <v>4</v>
      </c>
      <c r="G2083" s="59">
        <v>0</v>
      </c>
      <c r="H2083" s="59">
        <v>5</v>
      </c>
      <c r="I2083" s="59">
        <v>19</v>
      </c>
      <c r="J2083" s="59">
        <v>1300</v>
      </c>
      <c r="K2083" s="78">
        <f>VLOOKUP(jur[[#This Row],[hwycov_id]],cnf[],10,FALSE)</f>
        <v>1300</v>
      </c>
      <c r="L2083" s="229">
        <f t="shared" si="96"/>
        <v>0</v>
      </c>
      <c r="M2083" s="228">
        <f t="shared" si="97"/>
        <v>0</v>
      </c>
      <c r="N2083" s="228">
        <f t="shared" si="98"/>
        <v>0</v>
      </c>
      <c r="O2083" s="59" t="e">
        <f>VLOOKUP(jur[[#This Row],[hwycov_id]],check!$A$2:$P$26,16,FALSE)</f>
        <v>#N/A</v>
      </c>
      <c r="P2083" s="59">
        <v>2107</v>
      </c>
    </row>
    <row r="2084" spans="1:16">
      <c r="A2084" s="59">
        <v>7742</v>
      </c>
      <c r="B2084" s="59">
        <v>3</v>
      </c>
      <c r="C2084" s="59">
        <v>1</v>
      </c>
      <c r="D2084" s="59">
        <v>2</v>
      </c>
      <c r="E2084" s="59" t="s">
        <v>82</v>
      </c>
      <c r="F2084" s="59">
        <v>3</v>
      </c>
      <c r="G2084" s="59">
        <v>0</v>
      </c>
      <c r="H2084" s="59">
        <v>8</v>
      </c>
      <c r="I2084" s="59">
        <v>19</v>
      </c>
      <c r="J2084" s="59">
        <v>1359</v>
      </c>
      <c r="K2084" s="78">
        <f>VLOOKUP(jur[[#This Row],[hwycov_id]],cnf[],10,FALSE)</f>
        <v>1359</v>
      </c>
      <c r="L2084" s="229">
        <f t="shared" si="96"/>
        <v>0</v>
      </c>
      <c r="M2084" s="228">
        <f t="shared" si="97"/>
        <v>0</v>
      </c>
      <c r="N2084" s="228">
        <f t="shared" si="98"/>
        <v>0</v>
      </c>
      <c r="O2084" s="59" t="e">
        <f>VLOOKUP(jur[[#This Row],[hwycov_id]],check!$A$2:$P$26,16,FALSE)</f>
        <v>#N/A</v>
      </c>
      <c r="P2084" s="59">
        <v>2108</v>
      </c>
    </row>
    <row r="2085" spans="1:16">
      <c r="A2085" s="59">
        <v>23765</v>
      </c>
      <c r="B2085" s="59">
        <v>5</v>
      </c>
      <c r="C2085" s="59">
        <v>1</v>
      </c>
      <c r="D2085" s="59">
        <v>2</v>
      </c>
      <c r="E2085" s="59" t="s">
        <v>80</v>
      </c>
      <c r="F2085" s="59">
        <v>4</v>
      </c>
      <c r="G2085" s="59">
        <v>0</v>
      </c>
      <c r="H2085" s="59">
        <v>5</v>
      </c>
      <c r="I2085" s="59">
        <v>19</v>
      </c>
      <c r="J2085" s="59">
        <v>1400</v>
      </c>
      <c r="K2085" s="78">
        <f>VLOOKUP(jur[[#This Row],[hwycov_id]],cnf[],10,FALSE)</f>
        <v>1400</v>
      </c>
      <c r="L2085" s="229">
        <f t="shared" si="96"/>
        <v>0</v>
      </c>
      <c r="M2085" s="228">
        <f t="shared" si="97"/>
        <v>0</v>
      </c>
      <c r="N2085" s="228">
        <f t="shared" si="98"/>
        <v>0</v>
      </c>
      <c r="O2085" s="59" t="e">
        <f>VLOOKUP(jur[[#This Row],[hwycov_id]],check!$A$2:$P$26,16,FALSE)</f>
        <v>#N/A</v>
      </c>
      <c r="P2085" s="59">
        <v>2109</v>
      </c>
    </row>
    <row r="2086" spans="1:16">
      <c r="A2086" s="59">
        <v>23153</v>
      </c>
      <c r="B2086" s="59">
        <v>6</v>
      </c>
      <c r="C2086" s="59">
        <v>1</v>
      </c>
      <c r="D2086" s="59">
        <v>2</v>
      </c>
      <c r="E2086" s="59" t="s">
        <v>80</v>
      </c>
      <c r="F2086" s="59">
        <v>4</v>
      </c>
      <c r="G2086" s="59">
        <v>0</v>
      </c>
      <c r="H2086" s="59">
        <v>5</v>
      </c>
      <c r="I2086" s="59">
        <v>19</v>
      </c>
      <c r="J2086" s="59">
        <v>1400</v>
      </c>
      <c r="K2086" s="78">
        <f>VLOOKUP(jur[[#This Row],[hwycov_id]],cnf[],10,FALSE)</f>
        <v>1400</v>
      </c>
      <c r="L2086" s="229">
        <f t="shared" si="96"/>
        <v>0</v>
      </c>
      <c r="M2086" s="228">
        <f t="shared" si="97"/>
        <v>0</v>
      </c>
      <c r="N2086" s="228">
        <f t="shared" si="98"/>
        <v>0</v>
      </c>
      <c r="O2086" s="59" t="e">
        <f>VLOOKUP(jur[[#This Row],[hwycov_id]],check!$A$2:$P$26,16,FALSE)</f>
        <v>#N/A</v>
      </c>
      <c r="P2086" s="59">
        <v>2110</v>
      </c>
    </row>
    <row r="2087" spans="1:16">
      <c r="A2087" s="59">
        <v>28020</v>
      </c>
      <c r="B2087" s="59">
        <v>9</v>
      </c>
      <c r="C2087" s="59">
        <v>1</v>
      </c>
      <c r="D2087" s="59">
        <v>1</v>
      </c>
      <c r="E2087" s="59" t="s">
        <v>78</v>
      </c>
      <c r="F2087" s="59">
        <v>2</v>
      </c>
      <c r="G2087" s="59">
        <v>0</v>
      </c>
      <c r="H2087" s="59">
        <v>3</v>
      </c>
      <c r="I2087" s="59">
        <v>19</v>
      </c>
      <c r="J2087" s="59">
        <v>1543</v>
      </c>
      <c r="K2087" s="78">
        <f>VLOOKUP(jur[[#This Row],[hwycov_id]],cnf[],10,FALSE)</f>
        <v>1543</v>
      </c>
      <c r="L2087" s="229">
        <f t="shared" si="96"/>
        <v>0</v>
      </c>
      <c r="M2087" s="228">
        <f t="shared" si="97"/>
        <v>0</v>
      </c>
      <c r="N2087" s="228">
        <f t="shared" si="98"/>
        <v>0</v>
      </c>
      <c r="O2087" s="59" t="e">
        <f>VLOOKUP(jur[[#This Row],[hwycov_id]],check!$A$2:$P$26,16,FALSE)</f>
        <v>#N/A</v>
      </c>
      <c r="P2087" s="59">
        <v>2111</v>
      </c>
    </row>
    <row r="2088" spans="1:16">
      <c r="A2088" s="59">
        <v>5247</v>
      </c>
      <c r="B2088" s="59">
        <v>4</v>
      </c>
      <c r="C2088" s="59">
        <v>1</v>
      </c>
      <c r="D2088" s="59">
        <v>2</v>
      </c>
      <c r="E2088" s="59" t="s">
        <v>80</v>
      </c>
      <c r="F2088" s="59">
        <v>4</v>
      </c>
      <c r="G2088" s="59">
        <v>0</v>
      </c>
      <c r="H2088" s="59">
        <v>8</v>
      </c>
      <c r="I2088" s="59">
        <v>19</v>
      </c>
      <c r="J2088" s="59">
        <v>1600</v>
      </c>
      <c r="K2088" s="78">
        <f>VLOOKUP(jur[[#This Row],[hwycov_id]],cnf[],10,FALSE)</f>
        <v>1600</v>
      </c>
      <c r="L2088" s="229">
        <f t="shared" si="96"/>
        <v>0</v>
      </c>
      <c r="M2088" s="228">
        <f t="shared" si="97"/>
        <v>0</v>
      </c>
      <c r="N2088" s="228">
        <f t="shared" si="98"/>
        <v>0</v>
      </c>
      <c r="O2088" s="59" t="e">
        <f>VLOOKUP(jur[[#This Row],[hwycov_id]],check!$A$2:$P$26,16,FALSE)</f>
        <v>#N/A</v>
      </c>
      <c r="P2088" s="59">
        <v>2112</v>
      </c>
    </row>
    <row r="2089" spans="1:16">
      <c r="A2089" s="59">
        <v>15379</v>
      </c>
      <c r="B2089" s="59">
        <v>6</v>
      </c>
      <c r="C2089" s="59">
        <v>1</v>
      </c>
      <c r="D2089" s="59">
        <v>2</v>
      </c>
      <c r="E2089" s="59" t="s">
        <v>80</v>
      </c>
      <c r="F2089" s="59">
        <v>4</v>
      </c>
      <c r="G2089" s="59">
        <v>0</v>
      </c>
      <c r="H2089" s="59">
        <v>5</v>
      </c>
      <c r="I2089" s="59">
        <v>19</v>
      </c>
      <c r="J2089" s="59">
        <v>1600</v>
      </c>
      <c r="K2089" s="78">
        <f>VLOOKUP(jur[[#This Row],[hwycov_id]],cnf[],10,FALSE)</f>
        <v>1600</v>
      </c>
      <c r="L2089" s="229">
        <f t="shared" si="96"/>
        <v>0</v>
      </c>
      <c r="M2089" s="228">
        <f t="shared" si="97"/>
        <v>0</v>
      </c>
      <c r="N2089" s="228">
        <f t="shared" si="98"/>
        <v>0</v>
      </c>
      <c r="O2089" s="59" t="e">
        <f>VLOOKUP(jur[[#This Row],[hwycov_id]],check!$A$2:$P$26,16,FALSE)</f>
        <v>#N/A</v>
      </c>
      <c r="P2089" s="59">
        <v>2113</v>
      </c>
    </row>
    <row r="2090" spans="1:16">
      <c r="A2090" s="59">
        <v>18064</v>
      </c>
      <c r="B2090" s="59">
        <v>7</v>
      </c>
      <c r="C2090" s="59">
        <v>1</v>
      </c>
      <c r="D2090" s="59">
        <v>2</v>
      </c>
      <c r="E2090" s="59" t="s">
        <v>80</v>
      </c>
      <c r="F2090" s="59">
        <v>4</v>
      </c>
      <c r="G2090" s="59">
        <v>0</v>
      </c>
      <c r="H2090" s="59">
        <v>5</v>
      </c>
      <c r="I2090" s="59">
        <v>19</v>
      </c>
      <c r="J2090" s="59">
        <v>1600</v>
      </c>
      <c r="K2090" s="78">
        <f>VLOOKUP(jur[[#This Row],[hwycov_id]],cnf[],10,FALSE)</f>
        <v>1600</v>
      </c>
      <c r="L2090" s="229">
        <f t="shared" si="96"/>
        <v>0</v>
      </c>
      <c r="M2090" s="228">
        <f t="shared" si="97"/>
        <v>0</v>
      </c>
      <c r="N2090" s="228">
        <f t="shared" si="98"/>
        <v>0</v>
      </c>
      <c r="O2090" s="59" t="e">
        <f>VLOOKUP(jur[[#This Row],[hwycov_id]],check!$A$2:$P$26,16,FALSE)</f>
        <v>#N/A</v>
      </c>
      <c r="P2090" s="59">
        <v>2114</v>
      </c>
    </row>
    <row r="2091" spans="1:16">
      <c r="A2091" s="59">
        <v>8565</v>
      </c>
      <c r="B2091" s="59">
        <v>6</v>
      </c>
      <c r="C2091" s="59">
        <v>1</v>
      </c>
      <c r="D2091" s="59">
        <v>2</v>
      </c>
      <c r="E2091" s="59" t="s">
        <v>80</v>
      </c>
      <c r="F2091" s="59">
        <v>4</v>
      </c>
      <c r="G2091" s="59">
        <v>0</v>
      </c>
      <c r="H2091" s="59">
        <v>5</v>
      </c>
      <c r="I2091" s="59">
        <v>19</v>
      </c>
      <c r="J2091" s="59">
        <v>1800</v>
      </c>
      <c r="K2091" s="78">
        <f>VLOOKUP(jur[[#This Row],[hwycov_id]],cnf[],10,FALSE)</f>
        <v>1800</v>
      </c>
      <c r="L2091" s="229">
        <f t="shared" si="96"/>
        <v>0</v>
      </c>
      <c r="M2091" s="228">
        <f t="shared" si="97"/>
        <v>0</v>
      </c>
      <c r="N2091" s="228">
        <f t="shared" si="98"/>
        <v>0</v>
      </c>
      <c r="O2091" s="59" t="e">
        <f>VLOOKUP(jur[[#This Row],[hwycov_id]],check!$A$2:$P$26,16,FALSE)</f>
        <v>#N/A</v>
      </c>
      <c r="P2091" s="59">
        <v>2115</v>
      </c>
    </row>
    <row r="2092" spans="1:16">
      <c r="A2092" s="59">
        <v>21124</v>
      </c>
      <c r="B2092" s="59">
        <v>7</v>
      </c>
      <c r="C2092" s="59">
        <v>1</v>
      </c>
      <c r="D2092" s="59">
        <v>2</v>
      </c>
      <c r="E2092" s="59" t="s">
        <v>80</v>
      </c>
      <c r="F2092" s="59">
        <v>4</v>
      </c>
      <c r="G2092" s="59">
        <v>0</v>
      </c>
      <c r="H2092" s="59">
        <v>8</v>
      </c>
      <c r="I2092" s="59">
        <v>19</v>
      </c>
      <c r="J2092" s="59">
        <v>1800</v>
      </c>
      <c r="K2092" s="78">
        <f>VLOOKUP(jur[[#This Row],[hwycov_id]],cnf[],10,FALSE)</f>
        <v>1800</v>
      </c>
      <c r="L2092" s="229">
        <f t="shared" si="96"/>
        <v>0</v>
      </c>
      <c r="M2092" s="228">
        <f t="shared" si="97"/>
        <v>0</v>
      </c>
      <c r="N2092" s="228">
        <f t="shared" si="98"/>
        <v>0</v>
      </c>
      <c r="O2092" s="59" t="e">
        <f>VLOOKUP(jur[[#This Row],[hwycov_id]],check!$A$2:$P$26,16,FALSE)</f>
        <v>#N/A</v>
      </c>
      <c r="P2092" s="59">
        <v>2116</v>
      </c>
    </row>
    <row r="2093" spans="1:16">
      <c r="A2093" s="59">
        <v>22890</v>
      </c>
      <c r="B2093" s="59">
        <v>3</v>
      </c>
      <c r="C2093" s="59">
        <v>1</v>
      </c>
      <c r="D2093" s="59">
        <v>2</v>
      </c>
      <c r="E2093" s="59" t="s">
        <v>82</v>
      </c>
      <c r="F2093" s="59">
        <v>3</v>
      </c>
      <c r="G2093" s="59">
        <v>0</v>
      </c>
      <c r="H2093" s="59">
        <v>8</v>
      </c>
      <c r="I2093" s="59">
        <v>19</v>
      </c>
      <c r="J2093" s="59">
        <v>1871</v>
      </c>
      <c r="K2093" s="78">
        <f>VLOOKUP(jur[[#This Row],[hwycov_id]],cnf[],10,FALSE)</f>
        <v>1871</v>
      </c>
      <c r="L2093" s="229">
        <f t="shared" si="96"/>
        <v>0</v>
      </c>
      <c r="M2093" s="228">
        <f t="shared" si="97"/>
        <v>0</v>
      </c>
      <c r="N2093" s="228">
        <f t="shared" si="98"/>
        <v>0</v>
      </c>
      <c r="O2093" s="59" t="e">
        <f>VLOOKUP(jur[[#This Row],[hwycov_id]],check!$A$2:$P$26,16,FALSE)</f>
        <v>#N/A</v>
      </c>
      <c r="P2093" s="59">
        <v>2117</v>
      </c>
    </row>
    <row r="2094" spans="1:16">
      <c r="A2094" s="59">
        <v>30437</v>
      </c>
      <c r="B2094" s="59">
        <v>4</v>
      </c>
      <c r="C2094" s="59">
        <v>1</v>
      </c>
      <c r="D2094" s="59">
        <v>2</v>
      </c>
      <c r="E2094" s="59" t="s">
        <v>80</v>
      </c>
      <c r="F2094" s="59">
        <v>4</v>
      </c>
      <c r="G2094" s="59">
        <v>0</v>
      </c>
      <c r="H2094" s="59">
        <v>5</v>
      </c>
      <c r="I2094" s="59">
        <v>19</v>
      </c>
      <c r="J2094" s="59">
        <v>1900</v>
      </c>
      <c r="K2094" s="78">
        <f>VLOOKUP(jur[[#This Row],[hwycov_id]],cnf[],10,FALSE)</f>
        <v>1900</v>
      </c>
      <c r="L2094" s="229">
        <f t="shared" si="96"/>
        <v>0</v>
      </c>
      <c r="M2094" s="228">
        <f t="shared" si="97"/>
        <v>0</v>
      </c>
      <c r="N2094" s="228">
        <f t="shared" si="98"/>
        <v>0</v>
      </c>
      <c r="O2094" s="59" t="e">
        <f>VLOOKUP(jur[[#This Row],[hwycov_id]],check!$A$2:$P$26,16,FALSE)</f>
        <v>#N/A</v>
      </c>
      <c r="P2094" s="59">
        <v>2118</v>
      </c>
    </row>
    <row r="2095" spans="1:16">
      <c r="A2095" s="59">
        <v>23641</v>
      </c>
      <c r="B2095" s="59">
        <v>3</v>
      </c>
      <c r="C2095" s="59">
        <v>1</v>
      </c>
      <c r="D2095" s="59">
        <v>2</v>
      </c>
      <c r="E2095" s="59" t="s">
        <v>82</v>
      </c>
      <c r="F2095" s="59">
        <v>3</v>
      </c>
      <c r="G2095" s="59">
        <v>0</v>
      </c>
      <c r="H2095" s="59">
        <v>8</v>
      </c>
      <c r="I2095" s="59">
        <v>19</v>
      </c>
      <c r="J2095" s="59">
        <v>1953</v>
      </c>
      <c r="K2095" s="78">
        <f>VLOOKUP(jur[[#This Row],[hwycov_id]],cnf[],10,FALSE)</f>
        <v>1953</v>
      </c>
      <c r="L2095" s="229">
        <f t="shared" si="96"/>
        <v>0</v>
      </c>
      <c r="M2095" s="228">
        <f t="shared" si="97"/>
        <v>0</v>
      </c>
      <c r="N2095" s="228">
        <f t="shared" si="98"/>
        <v>0</v>
      </c>
      <c r="O2095" s="59" t="e">
        <f>VLOOKUP(jur[[#This Row],[hwycov_id]],check!$A$2:$P$26,16,FALSE)</f>
        <v>#N/A</v>
      </c>
      <c r="P2095" s="59">
        <v>2119</v>
      </c>
    </row>
    <row r="2096" spans="1:16">
      <c r="A2096" s="59">
        <v>15360</v>
      </c>
      <c r="B2096" s="59">
        <v>5</v>
      </c>
      <c r="C2096" s="59">
        <v>1</v>
      </c>
      <c r="D2096" s="59">
        <v>2</v>
      </c>
      <c r="E2096" s="59" t="s">
        <v>80</v>
      </c>
      <c r="F2096" s="59">
        <v>4</v>
      </c>
      <c r="G2096" s="59">
        <v>0</v>
      </c>
      <c r="H2096" s="59">
        <v>5</v>
      </c>
      <c r="I2096" s="59">
        <v>19</v>
      </c>
      <c r="J2096" s="59">
        <v>2000</v>
      </c>
      <c r="K2096" s="78">
        <f>VLOOKUP(jur[[#This Row],[hwycov_id]],cnf[],10,FALSE)</f>
        <v>2000</v>
      </c>
      <c r="L2096" s="229">
        <f t="shared" si="96"/>
        <v>0</v>
      </c>
      <c r="M2096" s="228">
        <f t="shared" si="97"/>
        <v>0</v>
      </c>
      <c r="N2096" s="228">
        <f t="shared" si="98"/>
        <v>0</v>
      </c>
      <c r="O2096" s="59" t="e">
        <f>VLOOKUP(jur[[#This Row],[hwycov_id]],check!$A$2:$P$26,16,FALSE)</f>
        <v>#N/A</v>
      </c>
      <c r="P2096" s="59">
        <v>2120</v>
      </c>
    </row>
    <row r="2097" spans="1:16">
      <c r="A2097" s="59">
        <v>21120</v>
      </c>
      <c r="B2097" s="59">
        <v>6</v>
      </c>
      <c r="C2097" s="59">
        <v>1</v>
      </c>
      <c r="D2097" s="59">
        <v>2</v>
      </c>
      <c r="E2097" s="59" t="s">
        <v>82</v>
      </c>
      <c r="F2097" s="59">
        <v>4</v>
      </c>
      <c r="G2097" s="59">
        <v>0</v>
      </c>
      <c r="H2097" s="59">
        <v>8</v>
      </c>
      <c r="I2097" s="59">
        <v>19</v>
      </c>
      <c r="J2097" s="59">
        <v>2028</v>
      </c>
      <c r="K2097" s="78">
        <f>VLOOKUP(jur[[#This Row],[hwycov_id]],cnf[],10,FALSE)</f>
        <v>2028</v>
      </c>
      <c r="L2097" s="229">
        <f t="shared" si="96"/>
        <v>0</v>
      </c>
      <c r="M2097" s="228">
        <f t="shared" si="97"/>
        <v>0</v>
      </c>
      <c r="N2097" s="228">
        <f t="shared" si="98"/>
        <v>0</v>
      </c>
      <c r="O2097" s="59" t="e">
        <f>VLOOKUP(jur[[#This Row],[hwycov_id]],check!$A$2:$P$26,16,FALSE)</f>
        <v>#N/A</v>
      </c>
      <c r="P2097" s="59">
        <v>2121</v>
      </c>
    </row>
    <row r="2098" spans="1:16">
      <c r="A2098" s="59">
        <v>17012</v>
      </c>
      <c r="B2098" s="59">
        <v>4</v>
      </c>
      <c r="C2098" s="59">
        <v>1</v>
      </c>
      <c r="D2098" s="59">
        <v>2</v>
      </c>
      <c r="E2098" s="59" t="s">
        <v>80</v>
      </c>
      <c r="F2098" s="59">
        <v>4</v>
      </c>
      <c r="G2098" s="59">
        <v>0</v>
      </c>
      <c r="H2098" s="59">
        <v>8</v>
      </c>
      <c r="I2098" s="59">
        <v>19</v>
      </c>
      <c r="J2098" s="59">
        <v>2100</v>
      </c>
      <c r="K2098" s="78">
        <f>VLOOKUP(jur[[#This Row],[hwycov_id]],cnf[],10,FALSE)</f>
        <v>2100</v>
      </c>
      <c r="L2098" s="229">
        <f t="shared" si="96"/>
        <v>0</v>
      </c>
      <c r="M2098" s="228">
        <f t="shared" si="97"/>
        <v>0</v>
      </c>
      <c r="N2098" s="228">
        <f t="shared" si="98"/>
        <v>0</v>
      </c>
      <c r="O2098" s="59" t="e">
        <f>VLOOKUP(jur[[#This Row],[hwycov_id]],check!$A$2:$P$26,16,FALSE)</f>
        <v>#N/A</v>
      </c>
      <c r="P2098" s="59">
        <v>2122</v>
      </c>
    </row>
    <row r="2099" spans="1:16">
      <c r="A2099" s="59">
        <v>22145</v>
      </c>
      <c r="B2099" s="59">
        <v>6</v>
      </c>
      <c r="C2099" s="59">
        <v>1</v>
      </c>
      <c r="D2099" s="59">
        <v>2</v>
      </c>
      <c r="E2099" s="59" t="s">
        <v>80</v>
      </c>
      <c r="F2099" s="59">
        <v>4</v>
      </c>
      <c r="G2099" s="59">
        <v>0</v>
      </c>
      <c r="H2099" s="59">
        <v>5</v>
      </c>
      <c r="I2099" s="59">
        <v>19</v>
      </c>
      <c r="J2099" s="59">
        <v>2100</v>
      </c>
      <c r="K2099" s="78">
        <f>VLOOKUP(jur[[#This Row],[hwycov_id]],cnf[],10,FALSE)</f>
        <v>2100</v>
      </c>
      <c r="L2099" s="229">
        <f t="shared" si="96"/>
        <v>0</v>
      </c>
      <c r="M2099" s="228">
        <f t="shared" si="97"/>
        <v>0</v>
      </c>
      <c r="N2099" s="228">
        <f t="shared" si="98"/>
        <v>0</v>
      </c>
      <c r="O2099" s="59" t="e">
        <f>VLOOKUP(jur[[#This Row],[hwycov_id]],check!$A$2:$P$26,16,FALSE)</f>
        <v>#N/A</v>
      </c>
      <c r="P2099" s="59">
        <v>2123</v>
      </c>
    </row>
    <row r="2100" spans="1:16">
      <c r="A2100" s="59">
        <v>21143</v>
      </c>
      <c r="B2100" s="59">
        <v>7</v>
      </c>
      <c r="C2100" s="59">
        <v>1</v>
      </c>
      <c r="D2100" s="59">
        <v>2</v>
      </c>
      <c r="E2100" s="59" t="s">
        <v>80</v>
      </c>
      <c r="F2100" s="59">
        <v>4</v>
      </c>
      <c r="G2100" s="59">
        <v>0</v>
      </c>
      <c r="H2100" s="59">
        <v>5</v>
      </c>
      <c r="I2100" s="59">
        <v>19</v>
      </c>
      <c r="J2100" s="59">
        <v>2200</v>
      </c>
      <c r="K2100" s="78">
        <f>VLOOKUP(jur[[#This Row],[hwycov_id]],cnf[],10,FALSE)</f>
        <v>2200</v>
      </c>
      <c r="L2100" s="229">
        <f t="shared" si="96"/>
        <v>0</v>
      </c>
      <c r="M2100" s="228">
        <f t="shared" si="97"/>
        <v>0</v>
      </c>
      <c r="N2100" s="228">
        <f t="shared" si="98"/>
        <v>0</v>
      </c>
      <c r="O2100" s="59" t="e">
        <f>VLOOKUP(jur[[#This Row],[hwycov_id]],check!$A$2:$P$26,16,FALSE)</f>
        <v>#N/A</v>
      </c>
      <c r="P2100" s="59">
        <v>2124</v>
      </c>
    </row>
    <row r="2101" spans="1:16">
      <c r="A2101" s="59">
        <v>20626</v>
      </c>
      <c r="B2101" s="59">
        <v>5</v>
      </c>
      <c r="C2101" s="59">
        <v>1</v>
      </c>
      <c r="D2101" s="59">
        <v>2</v>
      </c>
      <c r="E2101" s="59" t="s">
        <v>80</v>
      </c>
      <c r="F2101" s="59">
        <v>4</v>
      </c>
      <c r="G2101" s="59">
        <v>0</v>
      </c>
      <c r="H2101" s="59">
        <v>7</v>
      </c>
      <c r="I2101" s="59">
        <v>19</v>
      </c>
      <c r="J2101" s="59">
        <v>2300</v>
      </c>
      <c r="K2101" s="78">
        <f>VLOOKUP(jur[[#This Row],[hwycov_id]],cnf[],10,FALSE)</f>
        <v>2300</v>
      </c>
      <c r="L2101" s="229">
        <f t="shared" si="96"/>
        <v>0</v>
      </c>
      <c r="M2101" s="228">
        <f t="shared" si="97"/>
        <v>0</v>
      </c>
      <c r="N2101" s="228">
        <f t="shared" si="98"/>
        <v>0</v>
      </c>
      <c r="O2101" s="59" t="e">
        <f>VLOOKUP(jur[[#This Row],[hwycov_id]],check!$A$2:$P$26,16,FALSE)</f>
        <v>#N/A</v>
      </c>
      <c r="P2101" s="59">
        <v>2125</v>
      </c>
    </row>
    <row r="2102" spans="1:16">
      <c r="A2102" s="59">
        <v>8082</v>
      </c>
      <c r="B2102" s="59">
        <v>3</v>
      </c>
      <c r="C2102" s="59">
        <v>1</v>
      </c>
      <c r="D2102" s="59">
        <v>2</v>
      </c>
      <c r="E2102" s="59" t="s">
        <v>82</v>
      </c>
      <c r="F2102" s="59">
        <v>3</v>
      </c>
      <c r="G2102" s="59">
        <v>0</v>
      </c>
      <c r="H2102" s="59">
        <v>8</v>
      </c>
      <c r="I2102" s="59">
        <v>19</v>
      </c>
      <c r="J2102" s="59">
        <v>2421</v>
      </c>
      <c r="K2102" s="78">
        <f>VLOOKUP(jur[[#This Row],[hwycov_id]],cnf[],10,FALSE)</f>
        <v>2421</v>
      </c>
      <c r="L2102" s="229">
        <f t="shared" si="96"/>
        <v>0</v>
      </c>
      <c r="M2102" s="228">
        <f t="shared" si="97"/>
        <v>0</v>
      </c>
      <c r="N2102" s="228">
        <f t="shared" si="98"/>
        <v>0</v>
      </c>
      <c r="O2102" s="59" t="e">
        <f>VLOOKUP(jur[[#This Row],[hwycov_id]],check!$A$2:$P$26,16,FALSE)</f>
        <v>#N/A</v>
      </c>
      <c r="P2102" s="59">
        <v>2126</v>
      </c>
    </row>
    <row r="2103" spans="1:16">
      <c r="A2103" s="59">
        <v>8090</v>
      </c>
      <c r="B2103" s="59">
        <v>6</v>
      </c>
      <c r="C2103" s="59">
        <v>1</v>
      </c>
      <c r="D2103" s="59">
        <v>2</v>
      </c>
      <c r="E2103" s="59" t="s">
        <v>82</v>
      </c>
      <c r="F2103" s="59">
        <v>4</v>
      </c>
      <c r="G2103" s="59">
        <v>0</v>
      </c>
      <c r="H2103" s="59">
        <v>8</v>
      </c>
      <c r="I2103" s="59">
        <v>19</v>
      </c>
      <c r="J2103" s="59">
        <v>2493</v>
      </c>
      <c r="K2103" s="78">
        <f>VLOOKUP(jur[[#This Row],[hwycov_id]],cnf[],10,FALSE)</f>
        <v>2493</v>
      </c>
      <c r="L2103" s="229">
        <f t="shared" si="96"/>
        <v>0</v>
      </c>
      <c r="M2103" s="228">
        <f t="shared" si="97"/>
        <v>0</v>
      </c>
      <c r="N2103" s="228">
        <f t="shared" si="98"/>
        <v>0</v>
      </c>
      <c r="O2103" s="59" t="e">
        <f>VLOOKUP(jur[[#This Row],[hwycov_id]],check!$A$2:$P$26,16,FALSE)</f>
        <v>#N/A</v>
      </c>
      <c r="P2103" s="59">
        <v>2127</v>
      </c>
    </row>
    <row r="2104" spans="1:16">
      <c r="A2104" s="59">
        <v>8401</v>
      </c>
      <c r="B2104" s="59">
        <v>7</v>
      </c>
      <c r="C2104" s="59">
        <v>1</v>
      </c>
      <c r="D2104" s="59">
        <v>2</v>
      </c>
      <c r="E2104" s="59" t="s">
        <v>80</v>
      </c>
      <c r="F2104" s="59">
        <v>4</v>
      </c>
      <c r="G2104" s="59">
        <v>0</v>
      </c>
      <c r="H2104" s="59">
        <v>5</v>
      </c>
      <c r="I2104" s="59">
        <v>19</v>
      </c>
      <c r="J2104" s="59">
        <v>2600</v>
      </c>
      <c r="K2104" s="78">
        <f>VLOOKUP(jur[[#This Row],[hwycov_id]],cnf[],10,FALSE)</f>
        <v>2600</v>
      </c>
      <c r="L2104" s="229">
        <f t="shared" si="96"/>
        <v>0</v>
      </c>
      <c r="M2104" s="228">
        <f t="shared" si="97"/>
        <v>0</v>
      </c>
      <c r="N2104" s="228">
        <f t="shared" si="98"/>
        <v>0</v>
      </c>
      <c r="O2104" s="59" t="e">
        <f>VLOOKUP(jur[[#This Row],[hwycov_id]],check!$A$2:$P$26,16,FALSE)</f>
        <v>#N/A</v>
      </c>
      <c r="P2104" s="59">
        <v>2128</v>
      </c>
    </row>
    <row r="2105" spans="1:16">
      <c r="A2105" s="59">
        <v>40388</v>
      </c>
      <c r="B2105" s="59">
        <v>4</v>
      </c>
      <c r="C2105" s="59">
        <v>1</v>
      </c>
      <c r="D2105" s="59">
        <v>1</v>
      </c>
      <c r="E2105" s="59" t="s">
        <v>82</v>
      </c>
      <c r="F2105" s="59">
        <v>4</v>
      </c>
      <c r="G2105" s="59">
        <v>0</v>
      </c>
      <c r="H2105" s="59">
        <v>4</v>
      </c>
      <c r="I2105" s="59">
        <v>19</v>
      </c>
      <c r="J2105" s="59">
        <v>2692</v>
      </c>
      <c r="K2105" s="78">
        <f>VLOOKUP(jur[[#This Row],[hwycov_id]],cnf[],10,FALSE)</f>
        <v>2692</v>
      </c>
      <c r="L2105" s="229">
        <f t="shared" si="96"/>
        <v>0</v>
      </c>
      <c r="M2105" s="228">
        <f t="shared" si="97"/>
        <v>0</v>
      </c>
      <c r="N2105" s="228">
        <f t="shared" si="98"/>
        <v>0</v>
      </c>
      <c r="O2105" s="59" t="e">
        <f>VLOOKUP(jur[[#This Row],[hwycov_id]],check!$A$2:$P$26,16,FALSE)</f>
        <v>#N/A</v>
      </c>
      <c r="P2105" s="59">
        <v>2129</v>
      </c>
    </row>
    <row r="2106" spans="1:16">
      <c r="A2106" s="59">
        <v>24785</v>
      </c>
      <c r="B2106" s="59">
        <v>3</v>
      </c>
      <c r="C2106" s="59">
        <v>1</v>
      </c>
      <c r="D2106" s="59">
        <v>2</v>
      </c>
      <c r="E2106" s="59" t="s">
        <v>80</v>
      </c>
      <c r="F2106" s="59">
        <v>3</v>
      </c>
      <c r="G2106" s="59">
        <v>0</v>
      </c>
      <c r="H2106" s="59">
        <v>8</v>
      </c>
      <c r="I2106" s="59">
        <v>19</v>
      </c>
      <c r="J2106" s="59">
        <v>2700</v>
      </c>
      <c r="K2106" s="78">
        <f>VLOOKUP(jur[[#This Row],[hwycov_id]],cnf[],10,FALSE)</f>
        <v>2700</v>
      </c>
      <c r="L2106" s="229">
        <f t="shared" si="96"/>
        <v>0</v>
      </c>
      <c r="M2106" s="228">
        <f t="shared" si="97"/>
        <v>0</v>
      </c>
      <c r="N2106" s="228">
        <f t="shared" si="98"/>
        <v>0</v>
      </c>
      <c r="O2106" s="59" t="e">
        <f>VLOOKUP(jur[[#This Row],[hwycov_id]],check!$A$2:$P$26,16,FALSE)</f>
        <v>#N/A</v>
      </c>
      <c r="P2106" s="59">
        <v>2130</v>
      </c>
    </row>
    <row r="2107" spans="1:16">
      <c r="A2107" s="59">
        <v>21310</v>
      </c>
      <c r="B2107" s="59">
        <v>4</v>
      </c>
      <c r="C2107" s="59">
        <v>1</v>
      </c>
      <c r="D2107" s="59">
        <v>2</v>
      </c>
      <c r="E2107" s="59" t="s">
        <v>80</v>
      </c>
      <c r="F2107" s="59">
        <v>4</v>
      </c>
      <c r="G2107" s="59">
        <v>0</v>
      </c>
      <c r="H2107" s="59">
        <v>5</v>
      </c>
      <c r="I2107" s="59">
        <v>19</v>
      </c>
      <c r="J2107" s="59">
        <v>2700</v>
      </c>
      <c r="K2107" s="78">
        <f>VLOOKUP(jur[[#This Row],[hwycov_id]],cnf[],10,FALSE)</f>
        <v>2700</v>
      </c>
      <c r="L2107" s="229">
        <f t="shared" si="96"/>
        <v>0</v>
      </c>
      <c r="M2107" s="228">
        <f t="shared" si="97"/>
        <v>0</v>
      </c>
      <c r="N2107" s="228">
        <f t="shared" si="98"/>
        <v>0</v>
      </c>
      <c r="O2107" s="59" t="e">
        <f>VLOOKUP(jur[[#This Row],[hwycov_id]],check!$A$2:$P$26,16,FALSE)</f>
        <v>#N/A</v>
      </c>
      <c r="P2107" s="59">
        <v>2131</v>
      </c>
    </row>
    <row r="2108" spans="1:16">
      <c r="A2108" s="59">
        <v>9591</v>
      </c>
      <c r="B2108" s="59">
        <v>6</v>
      </c>
      <c r="C2108" s="59">
        <v>1</v>
      </c>
      <c r="D2108" s="59">
        <v>2</v>
      </c>
      <c r="E2108" s="59" t="s">
        <v>80</v>
      </c>
      <c r="F2108" s="59">
        <v>4</v>
      </c>
      <c r="G2108" s="59">
        <v>0</v>
      </c>
      <c r="H2108" s="59">
        <v>5</v>
      </c>
      <c r="I2108" s="59">
        <v>19</v>
      </c>
      <c r="J2108" s="59">
        <v>2700</v>
      </c>
      <c r="K2108" s="78">
        <f>VLOOKUP(jur[[#This Row],[hwycov_id]],cnf[],10,FALSE)</f>
        <v>2700</v>
      </c>
      <c r="L2108" s="229">
        <f t="shared" si="96"/>
        <v>0</v>
      </c>
      <c r="M2108" s="228">
        <f t="shared" si="97"/>
        <v>0</v>
      </c>
      <c r="N2108" s="228">
        <f t="shared" si="98"/>
        <v>0</v>
      </c>
      <c r="O2108" s="59" t="e">
        <f>VLOOKUP(jur[[#This Row],[hwycov_id]],check!$A$2:$P$26,16,FALSE)</f>
        <v>#N/A</v>
      </c>
      <c r="P2108" s="59">
        <v>2132</v>
      </c>
    </row>
    <row r="2109" spans="1:16">
      <c r="A2109" s="59">
        <v>22901</v>
      </c>
      <c r="B2109" s="59">
        <v>6</v>
      </c>
      <c r="C2109" s="59">
        <v>1</v>
      </c>
      <c r="D2109" s="59">
        <v>2</v>
      </c>
      <c r="E2109" s="59" t="s">
        <v>82</v>
      </c>
      <c r="F2109" s="59">
        <v>4</v>
      </c>
      <c r="G2109" s="59">
        <v>0</v>
      </c>
      <c r="H2109" s="59">
        <v>8</v>
      </c>
      <c r="I2109" s="59">
        <v>19</v>
      </c>
      <c r="J2109" s="59">
        <v>2710</v>
      </c>
      <c r="K2109" s="78">
        <f>VLOOKUP(jur[[#This Row],[hwycov_id]],cnf[],10,FALSE)</f>
        <v>2710</v>
      </c>
      <c r="L2109" s="229">
        <f t="shared" si="96"/>
        <v>0</v>
      </c>
      <c r="M2109" s="228">
        <f t="shared" si="97"/>
        <v>0</v>
      </c>
      <c r="N2109" s="228">
        <f t="shared" si="98"/>
        <v>0</v>
      </c>
      <c r="O2109" s="59" t="e">
        <f>VLOOKUP(jur[[#This Row],[hwycov_id]],check!$A$2:$P$26,16,FALSE)</f>
        <v>#N/A</v>
      </c>
      <c r="P2109" s="59">
        <v>2133</v>
      </c>
    </row>
    <row r="2110" spans="1:16">
      <c r="A2110" s="59">
        <v>8084</v>
      </c>
      <c r="B2110" s="59">
        <v>3</v>
      </c>
      <c r="C2110" s="59">
        <v>1</v>
      </c>
      <c r="D2110" s="59">
        <v>2</v>
      </c>
      <c r="E2110" s="59" t="s">
        <v>82</v>
      </c>
      <c r="F2110" s="59">
        <v>3</v>
      </c>
      <c r="G2110" s="59">
        <v>0</v>
      </c>
      <c r="H2110" s="59">
        <v>8</v>
      </c>
      <c r="I2110" s="59">
        <v>19</v>
      </c>
      <c r="J2110" s="59">
        <v>2940</v>
      </c>
      <c r="K2110" s="78">
        <f>VLOOKUP(jur[[#This Row],[hwycov_id]],cnf[],10,FALSE)</f>
        <v>2940</v>
      </c>
      <c r="L2110" s="229">
        <f t="shared" si="96"/>
        <v>0</v>
      </c>
      <c r="M2110" s="228">
        <f t="shared" si="97"/>
        <v>0</v>
      </c>
      <c r="N2110" s="228">
        <f t="shared" si="98"/>
        <v>0</v>
      </c>
      <c r="O2110" s="59" t="e">
        <f>VLOOKUP(jur[[#This Row],[hwycov_id]],check!$A$2:$P$26,16,FALSE)</f>
        <v>#N/A</v>
      </c>
      <c r="P2110" s="59">
        <v>2134</v>
      </c>
    </row>
    <row r="2111" spans="1:16">
      <c r="A2111" s="59">
        <v>23157</v>
      </c>
      <c r="B2111" s="59">
        <v>7</v>
      </c>
      <c r="C2111" s="59">
        <v>1</v>
      </c>
      <c r="D2111" s="59">
        <v>2</v>
      </c>
      <c r="E2111" s="59" t="s">
        <v>80</v>
      </c>
      <c r="F2111" s="59">
        <v>4</v>
      </c>
      <c r="G2111" s="59">
        <v>0</v>
      </c>
      <c r="H2111" s="59">
        <v>5</v>
      </c>
      <c r="I2111" s="59">
        <v>19</v>
      </c>
      <c r="J2111" s="59">
        <v>3100</v>
      </c>
      <c r="K2111" s="78">
        <f>VLOOKUP(jur[[#This Row],[hwycov_id]],cnf[],10,FALSE)</f>
        <v>3100</v>
      </c>
      <c r="L2111" s="229">
        <f t="shared" si="96"/>
        <v>0</v>
      </c>
      <c r="M2111" s="228">
        <f t="shared" si="97"/>
        <v>0</v>
      </c>
      <c r="N2111" s="228">
        <f t="shared" si="98"/>
        <v>0</v>
      </c>
      <c r="O2111" s="59" t="e">
        <f>VLOOKUP(jur[[#This Row],[hwycov_id]],check!$A$2:$P$26,16,FALSE)</f>
        <v>#N/A</v>
      </c>
      <c r="P2111" s="59">
        <v>2135</v>
      </c>
    </row>
    <row r="2112" spans="1:16">
      <c r="A2112" s="59">
        <v>23589</v>
      </c>
      <c r="B2112" s="59">
        <v>4</v>
      </c>
      <c r="C2112" s="59">
        <v>1</v>
      </c>
      <c r="D2112" s="59">
        <v>2</v>
      </c>
      <c r="E2112" s="59" t="s">
        <v>80</v>
      </c>
      <c r="F2112" s="59">
        <v>4</v>
      </c>
      <c r="G2112" s="59">
        <v>0</v>
      </c>
      <c r="H2112" s="59">
        <v>8</v>
      </c>
      <c r="I2112" s="59">
        <v>19</v>
      </c>
      <c r="J2112" s="59">
        <v>3200</v>
      </c>
      <c r="K2112" s="78">
        <f>VLOOKUP(jur[[#This Row],[hwycov_id]],cnf[],10,FALSE)</f>
        <v>3200</v>
      </c>
      <c r="L2112" s="229">
        <f t="shared" si="96"/>
        <v>0</v>
      </c>
      <c r="M2112" s="228">
        <f t="shared" si="97"/>
        <v>0</v>
      </c>
      <c r="N2112" s="228">
        <f t="shared" si="98"/>
        <v>0</v>
      </c>
      <c r="O2112" s="59" t="e">
        <f>VLOOKUP(jur[[#This Row],[hwycov_id]],check!$A$2:$P$26,16,FALSE)</f>
        <v>#N/A</v>
      </c>
      <c r="P2112" s="59">
        <v>2136</v>
      </c>
    </row>
    <row r="2113" spans="1:16">
      <c r="A2113" s="59">
        <v>11741</v>
      </c>
      <c r="B2113" s="59">
        <v>4</v>
      </c>
      <c r="C2113" s="59">
        <v>1</v>
      </c>
      <c r="D2113" s="59">
        <v>2</v>
      </c>
      <c r="E2113" s="59" t="s">
        <v>80</v>
      </c>
      <c r="F2113" s="59">
        <v>4</v>
      </c>
      <c r="G2113" s="59">
        <v>0</v>
      </c>
      <c r="H2113" s="59">
        <v>7</v>
      </c>
      <c r="I2113" s="59">
        <v>19</v>
      </c>
      <c r="J2113" s="59">
        <v>3200</v>
      </c>
      <c r="K2113" s="78">
        <f>VLOOKUP(jur[[#This Row],[hwycov_id]],cnf[],10,FALSE)</f>
        <v>3200</v>
      </c>
      <c r="L2113" s="229">
        <f t="shared" si="96"/>
        <v>0</v>
      </c>
      <c r="M2113" s="228">
        <f t="shared" si="97"/>
        <v>0</v>
      </c>
      <c r="N2113" s="228">
        <f t="shared" si="98"/>
        <v>0</v>
      </c>
      <c r="O2113" s="59" t="e">
        <f>VLOOKUP(jur[[#This Row],[hwycov_id]],check!$A$2:$P$26,16,FALSE)</f>
        <v>#N/A</v>
      </c>
      <c r="P2113" s="59">
        <v>2137</v>
      </c>
    </row>
    <row r="2114" spans="1:16">
      <c r="A2114" s="59">
        <v>13722</v>
      </c>
      <c r="B2114" s="59">
        <v>6</v>
      </c>
      <c r="C2114" s="59">
        <v>1</v>
      </c>
      <c r="D2114" s="59">
        <v>2</v>
      </c>
      <c r="E2114" s="59" t="s">
        <v>80</v>
      </c>
      <c r="F2114" s="59">
        <v>4</v>
      </c>
      <c r="G2114" s="59">
        <v>0</v>
      </c>
      <c r="H2114" s="59">
        <v>3</v>
      </c>
      <c r="I2114" s="59">
        <v>19</v>
      </c>
      <c r="J2114" s="59">
        <v>3200</v>
      </c>
      <c r="K2114" s="78">
        <f>VLOOKUP(jur[[#This Row],[hwycov_id]],cnf[],10,FALSE)</f>
        <v>3200</v>
      </c>
      <c r="L2114" s="229">
        <f t="shared" ref="L2114:L2177" si="99">K2114/J2114-1</f>
        <v>0</v>
      </c>
      <c r="M2114" s="228">
        <f t="shared" ref="M2114:M2177" si="100">K2114-J2114</f>
        <v>0</v>
      </c>
      <c r="N2114" s="228">
        <f t="shared" ref="N2114:N2177" si="101">POWER(M2114,2)</f>
        <v>0</v>
      </c>
      <c r="O2114" s="59" t="e">
        <f>VLOOKUP(jur[[#This Row],[hwycov_id]],check!$A$2:$P$26,16,FALSE)</f>
        <v>#N/A</v>
      </c>
      <c r="P2114" s="59">
        <v>2138</v>
      </c>
    </row>
    <row r="2115" spans="1:16">
      <c r="A2115" s="59">
        <v>22431</v>
      </c>
      <c r="B2115" s="59">
        <v>6</v>
      </c>
      <c r="C2115" s="59">
        <v>1</v>
      </c>
      <c r="D2115" s="59">
        <v>2</v>
      </c>
      <c r="E2115" s="59" t="s">
        <v>80</v>
      </c>
      <c r="F2115" s="59">
        <v>4</v>
      </c>
      <c r="G2115" s="59">
        <v>0</v>
      </c>
      <c r="H2115" s="59">
        <v>7</v>
      </c>
      <c r="I2115" s="59">
        <v>19</v>
      </c>
      <c r="J2115" s="59">
        <v>3400</v>
      </c>
      <c r="K2115" s="78">
        <f>VLOOKUP(jur[[#This Row],[hwycov_id]],cnf[],10,FALSE)</f>
        <v>3400</v>
      </c>
      <c r="L2115" s="229">
        <f t="shared" si="99"/>
        <v>0</v>
      </c>
      <c r="M2115" s="228">
        <f t="shared" si="100"/>
        <v>0</v>
      </c>
      <c r="N2115" s="228">
        <f t="shared" si="101"/>
        <v>0</v>
      </c>
      <c r="O2115" s="59" t="e">
        <f>VLOOKUP(jur[[#This Row],[hwycov_id]],check!$A$2:$P$26,16,FALSE)</f>
        <v>#N/A</v>
      </c>
      <c r="P2115" s="59">
        <v>2139</v>
      </c>
    </row>
    <row r="2116" spans="1:16">
      <c r="A2116" s="59">
        <v>28684</v>
      </c>
      <c r="B2116" s="59">
        <v>9</v>
      </c>
      <c r="C2116" s="59">
        <v>1</v>
      </c>
      <c r="D2116" s="59">
        <v>1</v>
      </c>
      <c r="E2116" s="59" t="s">
        <v>78</v>
      </c>
      <c r="F2116" s="59">
        <v>2</v>
      </c>
      <c r="G2116" s="59">
        <v>0</v>
      </c>
      <c r="H2116" s="59">
        <v>2</v>
      </c>
      <c r="I2116" s="59">
        <v>19</v>
      </c>
      <c r="J2116" s="59">
        <v>3597</v>
      </c>
      <c r="K2116" s="78">
        <f>VLOOKUP(jur[[#This Row],[hwycov_id]],cnf[],10,FALSE)</f>
        <v>3597</v>
      </c>
      <c r="L2116" s="229">
        <f t="shared" si="99"/>
        <v>0</v>
      </c>
      <c r="M2116" s="228">
        <f t="shared" si="100"/>
        <v>0</v>
      </c>
      <c r="N2116" s="228">
        <f t="shared" si="101"/>
        <v>0</v>
      </c>
      <c r="O2116" s="59" t="e">
        <f>VLOOKUP(jur[[#This Row],[hwycov_id]],check!$A$2:$P$26,16,FALSE)</f>
        <v>#N/A</v>
      </c>
      <c r="P2116" s="59">
        <v>2140</v>
      </c>
    </row>
    <row r="2117" spans="1:16">
      <c r="A2117" s="59">
        <v>11748</v>
      </c>
      <c r="B2117" s="59">
        <v>4</v>
      </c>
      <c r="C2117" s="59">
        <v>1</v>
      </c>
      <c r="D2117" s="59">
        <v>2</v>
      </c>
      <c r="E2117" s="59" t="s">
        <v>80</v>
      </c>
      <c r="F2117" s="59">
        <v>4</v>
      </c>
      <c r="G2117" s="59">
        <v>0</v>
      </c>
      <c r="H2117" s="59">
        <v>8</v>
      </c>
      <c r="I2117" s="59">
        <v>19</v>
      </c>
      <c r="J2117" s="59">
        <v>3700</v>
      </c>
      <c r="K2117" s="78">
        <f>VLOOKUP(jur[[#This Row],[hwycov_id]],cnf[],10,FALSE)</f>
        <v>3700</v>
      </c>
      <c r="L2117" s="229">
        <f t="shared" si="99"/>
        <v>0</v>
      </c>
      <c r="M2117" s="228">
        <f t="shared" si="100"/>
        <v>0</v>
      </c>
      <c r="N2117" s="228">
        <f t="shared" si="101"/>
        <v>0</v>
      </c>
      <c r="O2117" s="59" t="e">
        <f>VLOOKUP(jur[[#This Row],[hwycov_id]],check!$A$2:$P$26,16,FALSE)</f>
        <v>#N/A</v>
      </c>
      <c r="P2117" s="59">
        <v>2141</v>
      </c>
    </row>
    <row r="2118" spans="1:16">
      <c r="A2118" s="59">
        <v>28212</v>
      </c>
      <c r="B2118" s="59">
        <v>9</v>
      </c>
      <c r="C2118" s="59">
        <v>1</v>
      </c>
      <c r="D2118" s="59">
        <v>1</v>
      </c>
      <c r="E2118" s="59" t="s">
        <v>78</v>
      </c>
      <c r="F2118" s="59">
        <v>2</v>
      </c>
      <c r="G2118" s="59">
        <v>0</v>
      </c>
      <c r="H2118" s="59">
        <v>5</v>
      </c>
      <c r="I2118" s="59">
        <v>19</v>
      </c>
      <c r="J2118" s="59">
        <v>3711</v>
      </c>
      <c r="K2118" s="78">
        <f>VLOOKUP(jur[[#This Row],[hwycov_id]],cnf[],10,FALSE)</f>
        <v>3711</v>
      </c>
      <c r="L2118" s="229">
        <f t="shared" si="99"/>
        <v>0</v>
      </c>
      <c r="M2118" s="228">
        <f t="shared" si="100"/>
        <v>0</v>
      </c>
      <c r="N2118" s="228">
        <f t="shared" si="101"/>
        <v>0</v>
      </c>
      <c r="O2118" s="59" t="e">
        <f>VLOOKUP(jur[[#This Row],[hwycov_id]],check!$A$2:$P$26,16,FALSE)</f>
        <v>#N/A</v>
      </c>
      <c r="P2118" s="59">
        <v>2142</v>
      </c>
    </row>
    <row r="2119" spans="1:16">
      <c r="A2119" s="59">
        <v>2677</v>
      </c>
      <c r="B2119" s="59">
        <v>5</v>
      </c>
      <c r="C2119" s="59">
        <v>1</v>
      </c>
      <c r="D2119" s="59">
        <v>2</v>
      </c>
      <c r="E2119" s="59" t="s">
        <v>80</v>
      </c>
      <c r="F2119" s="59">
        <v>4</v>
      </c>
      <c r="G2119" s="59">
        <v>0</v>
      </c>
      <c r="H2119" s="59">
        <v>7</v>
      </c>
      <c r="I2119" s="59">
        <v>19</v>
      </c>
      <c r="J2119" s="59">
        <v>3900</v>
      </c>
      <c r="K2119" s="78">
        <f>VLOOKUP(jur[[#This Row],[hwycov_id]],cnf[],10,FALSE)</f>
        <v>3900</v>
      </c>
      <c r="L2119" s="229">
        <f t="shared" si="99"/>
        <v>0</v>
      </c>
      <c r="M2119" s="228">
        <f t="shared" si="100"/>
        <v>0</v>
      </c>
      <c r="N2119" s="228">
        <f t="shared" si="101"/>
        <v>0</v>
      </c>
      <c r="O2119" s="59" t="e">
        <f>VLOOKUP(jur[[#This Row],[hwycov_id]],check!$A$2:$P$26,16,FALSE)</f>
        <v>#N/A</v>
      </c>
      <c r="P2119" s="59">
        <v>2143</v>
      </c>
    </row>
    <row r="2120" spans="1:16">
      <c r="A2120" s="59">
        <v>6237</v>
      </c>
      <c r="B2120" s="59">
        <v>6</v>
      </c>
      <c r="C2120" s="59">
        <v>1</v>
      </c>
      <c r="D2120" s="59">
        <v>2</v>
      </c>
      <c r="E2120" s="59" t="s">
        <v>82</v>
      </c>
      <c r="F2120" s="59">
        <v>4</v>
      </c>
      <c r="G2120" s="59">
        <v>0</v>
      </c>
      <c r="H2120" s="59">
        <v>8</v>
      </c>
      <c r="I2120" s="59">
        <v>19</v>
      </c>
      <c r="J2120" s="59">
        <v>4076</v>
      </c>
      <c r="K2120" s="78">
        <f>VLOOKUP(jur[[#This Row],[hwycov_id]],cnf[],10,FALSE)</f>
        <v>4076</v>
      </c>
      <c r="L2120" s="229">
        <f t="shared" si="99"/>
        <v>0</v>
      </c>
      <c r="M2120" s="228">
        <f t="shared" si="100"/>
        <v>0</v>
      </c>
      <c r="N2120" s="228">
        <f t="shared" si="101"/>
        <v>0</v>
      </c>
      <c r="O2120" s="59" t="e">
        <f>VLOOKUP(jur[[#This Row],[hwycov_id]],check!$A$2:$P$26,16,FALSE)</f>
        <v>#N/A</v>
      </c>
      <c r="P2120" s="59">
        <v>2144</v>
      </c>
    </row>
    <row r="2121" spans="1:16">
      <c r="A2121" s="59">
        <v>20130</v>
      </c>
      <c r="B2121" s="59">
        <v>7</v>
      </c>
      <c r="C2121" s="59">
        <v>1</v>
      </c>
      <c r="D2121" s="59">
        <v>2</v>
      </c>
      <c r="E2121" s="59" t="s">
        <v>80</v>
      </c>
      <c r="F2121" s="59">
        <v>4</v>
      </c>
      <c r="G2121" s="59">
        <v>0</v>
      </c>
      <c r="H2121" s="59">
        <v>5</v>
      </c>
      <c r="I2121" s="59">
        <v>19</v>
      </c>
      <c r="J2121" s="59">
        <v>4200</v>
      </c>
      <c r="K2121" s="78">
        <f>VLOOKUP(jur[[#This Row],[hwycov_id]],cnf[],10,FALSE)</f>
        <v>4200</v>
      </c>
      <c r="L2121" s="229">
        <f t="shared" si="99"/>
        <v>0</v>
      </c>
      <c r="M2121" s="228">
        <f t="shared" si="100"/>
        <v>0</v>
      </c>
      <c r="N2121" s="228">
        <f t="shared" si="101"/>
        <v>0</v>
      </c>
      <c r="O2121" s="59" t="e">
        <f>VLOOKUP(jur[[#This Row],[hwycov_id]],check!$A$2:$P$26,16,FALSE)</f>
        <v>#N/A</v>
      </c>
      <c r="P2121" s="59">
        <v>2145</v>
      </c>
    </row>
    <row r="2122" spans="1:16">
      <c r="A2122" s="59">
        <v>11414</v>
      </c>
      <c r="B2122" s="59">
        <v>3</v>
      </c>
      <c r="C2122" s="59">
        <v>1</v>
      </c>
      <c r="D2122" s="59">
        <v>2</v>
      </c>
      <c r="E2122" s="59" t="s">
        <v>82</v>
      </c>
      <c r="F2122" s="59">
        <v>3</v>
      </c>
      <c r="G2122" s="59">
        <v>0</v>
      </c>
      <c r="H2122" s="59">
        <v>5</v>
      </c>
      <c r="I2122" s="59">
        <v>19</v>
      </c>
      <c r="J2122" s="59">
        <v>4334</v>
      </c>
      <c r="K2122" s="78">
        <f>VLOOKUP(jur[[#This Row],[hwycov_id]],cnf[],10,FALSE)</f>
        <v>4334</v>
      </c>
      <c r="L2122" s="229">
        <f t="shared" si="99"/>
        <v>0</v>
      </c>
      <c r="M2122" s="228">
        <f t="shared" si="100"/>
        <v>0</v>
      </c>
      <c r="N2122" s="228">
        <f t="shared" si="101"/>
        <v>0</v>
      </c>
      <c r="O2122" s="59" t="e">
        <f>VLOOKUP(jur[[#This Row],[hwycov_id]],check!$A$2:$P$26,16,FALSE)</f>
        <v>#N/A</v>
      </c>
      <c r="P2122" s="59">
        <v>2146</v>
      </c>
    </row>
    <row r="2123" spans="1:16">
      <c r="A2123" s="59">
        <v>23824</v>
      </c>
      <c r="B2123" s="59">
        <v>4</v>
      </c>
      <c r="C2123" s="59">
        <v>1</v>
      </c>
      <c r="D2123" s="59">
        <v>2</v>
      </c>
      <c r="E2123" s="59" t="s">
        <v>80</v>
      </c>
      <c r="F2123" s="59">
        <v>4</v>
      </c>
      <c r="G2123" s="59">
        <v>0</v>
      </c>
      <c r="H2123" s="59">
        <v>5</v>
      </c>
      <c r="I2123" s="59">
        <v>19</v>
      </c>
      <c r="J2123" s="59">
        <v>4500</v>
      </c>
      <c r="K2123" s="78">
        <f>VLOOKUP(jur[[#This Row],[hwycov_id]],cnf[],10,FALSE)</f>
        <v>4500</v>
      </c>
      <c r="L2123" s="229">
        <f t="shared" si="99"/>
        <v>0</v>
      </c>
      <c r="M2123" s="228">
        <f t="shared" si="100"/>
        <v>0</v>
      </c>
      <c r="N2123" s="228">
        <f t="shared" si="101"/>
        <v>0</v>
      </c>
      <c r="O2123" s="59" t="e">
        <f>VLOOKUP(jur[[#This Row],[hwycov_id]],check!$A$2:$P$26,16,FALSE)</f>
        <v>#N/A</v>
      </c>
      <c r="P2123" s="59">
        <v>2147</v>
      </c>
    </row>
    <row r="2124" spans="1:16">
      <c r="A2124" s="59">
        <v>23583</v>
      </c>
      <c r="B2124" s="59">
        <v>6</v>
      </c>
      <c r="C2124" s="59">
        <v>1</v>
      </c>
      <c r="D2124" s="59">
        <v>2</v>
      </c>
      <c r="E2124" s="59" t="s">
        <v>80</v>
      </c>
      <c r="F2124" s="59">
        <v>4</v>
      </c>
      <c r="G2124" s="59">
        <v>0</v>
      </c>
      <c r="H2124" s="59">
        <v>7</v>
      </c>
      <c r="I2124" s="59">
        <v>19</v>
      </c>
      <c r="J2124" s="59">
        <v>4500</v>
      </c>
      <c r="K2124" s="78">
        <f>VLOOKUP(jur[[#This Row],[hwycov_id]],cnf[],10,FALSE)</f>
        <v>4500</v>
      </c>
      <c r="L2124" s="229">
        <f t="shared" si="99"/>
        <v>0</v>
      </c>
      <c r="M2124" s="228">
        <f t="shared" si="100"/>
        <v>0</v>
      </c>
      <c r="N2124" s="228">
        <f t="shared" si="101"/>
        <v>0</v>
      </c>
      <c r="O2124" s="59" t="e">
        <f>VLOOKUP(jur[[#This Row],[hwycov_id]],check!$A$2:$P$26,16,FALSE)</f>
        <v>#N/A</v>
      </c>
      <c r="P2124" s="59">
        <v>2148</v>
      </c>
    </row>
    <row r="2125" spans="1:16">
      <c r="A2125" s="59">
        <v>6346</v>
      </c>
      <c r="B2125" s="59">
        <v>4</v>
      </c>
      <c r="C2125" s="59">
        <v>1</v>
      </c>
      <c r="D2125" s="59">
        <v>2</v>
      </c>
      <c r="E2125" s="59" t="s">
        <v>80</v>
      </c>
      <c r="F2125" s="59">
        <v>4</v>
      </c>
      <c r="G2125" s="59">
        <v>0</v>
      </c>
      <c r="H2125" s="59">
        <v>7</v>
      </c>
      <c r="I2125" s="59">
        <v>19</v>
      </c>
      <c r="J2125" s="59">
        <v>4700</v>
      </c>
      <c r="K2125" s="78">
        <f>VLOOKUP(jur[[#This Row],[hwycov_id]],cnf[],10,FALSE)</f>
        <v>4700</v>
      </c>
      <c r="L2125" s="229">
        <f t="shared" si="99"/>
        <v>0</v>
      </c>
      <c r="M2125" s="228">
        <f t="shared" si="100"/>
        <v>0</v>
      </c>
      <c r="N2125" s="228">
        <f t="shared" si="101"/>
        <v>0</v>
      </c>
      <c r="O2125" s="59" t="e">
        <f>VLOOKUP(jur[[#This Row],[hwycov_id]],check!$A$2:$P$26,16,FALSE)</f>
        <v>#N/A</v>
      </c>
      <c r="P2125" s="59">
        <v>2149</v>
      </c>
    </row>
    <row r="2126" spans="1:16">
      <c r="A2126" s="59">
        <v>7838</v>
      </c>
      <c r="B2126" s="59">
        <v>6</v>
      </c>
      <c r="C2126" s="59">
        <v>1</v>
      </c>
      <c r="D2126" s="59">
        <v>2</v>
      </c>
      <c r="E2126" s="59" t="s">
        <v>82</v>
      </c>
      <c r="F2126" s="59">
        <v>4</v>
      </c>
      <c r="G2126" s="59">
        <v>0</v>
      </c>
      <c r="H2126" s="59">
        <v>8</v>
      </c>
      <c r="I2126" s="59">
        <v>19</v>
      </c>
      <c r="J2126" s="59">
        <v>4938</v>
      </c>
      <c r="K2126" s="78">
        <f>VLOOKUP(jur[[#This Row],[hwycov_id]],cnf[],10,FALSE)</f>
        <v>4938</v>
      </c>
      <c r="L2126" s="229">
        <f t="shared" si="99"/>
        <v>0</v>
      </c>
      <c r="M2126" s="228">
        <f t="shared" si="100"/>
        <v>0</v>
      </c>
      <c r="N2126" s="228">
        <f t="shared" si="101"/>
        <v>0</v>
      </c>
      <c r="O2126" s="59" t="e">
        <f>VLOOKUP(jur[[#This Row],[hwycov_id]],check!$A$2:$P$26,16,FALSE)</f>
        <v>#N/A</v>
      </c>
      <c r="P2126" s="59">
        <v>2150</v>
      </c>
    </row>
    <row r="2127" spans="1:16">
      <c r="A2127" s="59">
        <v>11079</v>
      </c>
      <c r="B2127" s="59">
        <v>9</v>
      </c>
      <c r="C2127" s="59">
        <v>1</v>
      </c>
      <c r="D2127" s="59">
        <v>1</v>
      </c>
      <c r="E2127" s="59" t="s">
        <v>78</v>
      </c>
      <c r="F2127" s="59">
        <v>2</v>
      </c>
      <c r="G2127" s="59">
        <v>0</v>
      </c>
      <c r="H2127" s="59">
        <v>5</v>
      </c>
      <c r="I2127" s="59">
        <v>19</v>
      </c>
      <c r="J2127" s="59">
        <v>5092</v>
      </c>
      <c r="K2127" s="78">
        <f>VLOOKUP(jur[[#This Row],[hwycov_id]],cnf[],10,FALSE)</f>
        <v>5092</v>
      </c>
      <c r="L2127" s="229">
        <f t="shared" si="99"/>
        <v>0</v>
      </c>
      <c r="M2127" s="228">
        <f t="shared" si="100"/>
        <v>0</v>
      </c>
      <c r="N2127" s="228">
        <f t="shared" si="101"/>
        <v>0</v>
      </c>
      <c r="O2127" s="59" t="e">
        <f>VLOOKUP(jur[[#This Row],[hwycov_id]],check!$A$2:$P$26,16,FALSE)</f>
        <v>#N/A</v>
      </c>
      <c r="P2127" s="59">
        <v>2151</v>
      </c>
    </row>
    <row r="2128" spans="1:16">
      <c r="A2128" s="59">
        <v>22846</v>
      </c>
      <c r="B2128" s="59">
        <v>4</v>
      </c>
      <c r="C2128" s="59">
        <v>1</v>
      </c>
      <c r="D2128" s="59">
        <v>2</v>
      </c>
      <c r="E2128" s="59" t="s">
        <v>80</v>
      </c>
      <c r="F2128" s="59">
        <v>4</v>
      </c>
      <c r="G2128" s="59">
        <v>0</v>
      </c>
      <c r="H2128" s="59">
        <v>7</v>
      </c>
      <c r="I2128" s="59">
        <v>19</v>
      </c>
      <c r="J2128" s="59">
        <v>5200</v>
      </c>
      <c r="K2128" s="78">
        <f>VLOOKUP(jur[[#This Row],[hwycov_id]],cnf[],10,FALSE)</f>
        <v>5200</v>
      </c>
      <c r="L2128" s="229">
        <f t="shared" si="99"/>
        <v>0</v>
      </c>
      <c r="M2128" s="228">
        <f t="shared" si="100"/>
        <v>0</v>
      </c>
      <c r="N2128" s="228">
        <f t="shared" si="101"/>
        <v>0</v>
      </c>
      <c r="O2128" s="59" t="e">
        <f>VLOOKUP(jur[[#This Row],[hwycov_id]],check!$A$2:$P$26,16,FALSE)</f>
        <v>#N/A</v>
      </c>
      <c r="P2128" s="59">
        <v>2152</v>
      </c>
    </row>
    <row r="2129" spans="1:16">
      <c r="A2129" s="59">
        <v>8101</v>
      </c>
      <c r="B2129" s="59">
        <v>4</v>
      </c>
      <c r="C2129" s="59">
        <v>1</v>
      </c>
      <c r="D2129" s="59">
        <v>2</v>
      </c>
      <c r="E2129" s="59" t="s">
        <v>82</v>
      </c>
      <c r="F2129" s="59">
        <v>4</v>
      </c>
      <c r="G2129" s="59">
        <v>0</v>
      </c>
      <c r="H2129" s="59">
        <v>8</v>
      </c>
      <c r="I2129" s="59">
        <v>19</v>
      </c>
      <c r="J2129" s="59">
        <v>5281</v>
      </c>
      <c r="K2129" s="78">
        <f>VLOOKUP(jur[[#This Row],[hwycov_id]],cnf[],10,FALSE)</f>
        <v>5281</v>
      </c>
      <c r="L2129" s="229">
        <f t="shared" si="99"/>
        <v>0</v>
      </c>
      <c r="M2129" s="228">
        <f t="shared" si="100"/>
        <v>0</v>
      </c>
      <c r="N2129" s="228">
        <f t="shared" si="101"/>
        <v>0</v>
      </c>
      <c r="O2129" s="59" t="e">
        <f>VLOOKUP(jur[[#This Row],[hwycov_id]],check!$A$2:$P$26,16,FALSE)</f>
        <v>#N/A</v>
      </c>
      <c r="P2129" s="59">
        <v>2153</v>
      </c>
    </row>
    <row r="2130" spans="1:16">
      <c r="A2130" s="59">
        <v>6073</v>
      </c>
      <c r="B2130" s="59">
        <v>5</v>
      </c>
      <c r="C2130" s="59">
        <v>1</v>
      </c>
      <c r="D2130" s="59">
        <v>2</v>
      </c>
      <c r="E2130" s="59" t="s">
        <v>80</v>
      </c>
      <c r="F2130" s="59">
        <v>4</v>
      </c>
      <c r="G2130" s="59">
        <v>0</v>
      </c>
      <c r="H2130" s="59">
        <v>5</v>
      </c>
      <c r="I2130" s="59">
        <v>19</v>
      </c>
      <c r="J2130" s="59">
        <v>5300</v>
      </c>
      <c r="K2130" s="78">
        <f>VLOOKUP(jur[[#This Row],[hwycov_id]],cnf[],10,FALSE)</f>
        <v>5300</v>
      </c>
      <c r="L2130" s="229">
        <f t="shared" si="99"/>
        <v>0</v>
      </c>
      <c r="M2130" s="228">
        <f t="shared" si="100"/>
        <v>0</v>
      </c>
      <c r="N2130" s="228">
        <f t="shared" si="101"/>
        <v>0</v>
      </c>
      <c r="O2130" s="59" t="e">
        <f>VLOOKUP(jur[[#This Row],[hwycov_id]],check!$A$2:$P$26,16,FALSE)</f>
        <v>#N/A</v>
      </c>
      <c r="P2130" s="59">
        <v>2154</v>
      </c>
    </row>
    <row r="2131" spans="1:16">
      <c r="A2131" s="59">
        <v>11762</v>
      </c>
      <c r="B2131" s="59">
        <v>4</v>
      </c>
      <c r="C2131" s="59">
        <v>1</v>
      </c>
      <c r="D2131" s="59">
        <v>2</v>
      </c>
      <c r="E2131" s="59" t="s">
        <v>80</v>
      </c>
      <c r="F2131" s="59">
        <v>4</v>
      </c>
      <c r="G2131" s="59">
        <v>0</v>
      </c>
      <c r="H2131" s="59">
        <v>8</v>
      </c>
      <c r="I2131" s="59">
        <v>19</v>
      </c>
      <c r="J2131" s="59">
        <v>5400</v>
      </c>
      <c r="K2131" s="78">
        <f>VLOOKUP(jur[[#This Row],[hwycov_id]],cnf[],10,FALSE)</f>
        <v>5400</v>
      </c>
      <c r="L2131" s="229">
        <f t="shared" si="99"/>
        <v>0</v>
      </c>
      <c r="M2131" s="228">
        <f t="shared" si="100"/>
        <v>0</v>
      </c>
      <c r="N2131" s="228">
        <f t="shared" si="101"/>
        <v>0</v>
      </c>
      <c r="O2131" s="59" t="e">
        <f>VLOOKUP(jur[[#This Row],[hwycov_id]],check!$A$2:$P$26,16,FALSE)</f>
        <v>#N/A</v>
      </c>
      <c r="P2131" s="59">
        <v>2155</v>
      </c>
    </row>
    <row r="2132" spans="1:16">
      <c r="A2132" s="59">
        <v>8260</v>
      </c>
      <c r="B2132" s="59">
        <v>6</v>
      </c>
      <c r="C2132" s="59">
        <v>1</v>
      </c>
      <c r="D2132" s="59">
        <v>2</v>
      </c>
      <c r="E2132" s="59" t="s">
        <v>82</v>
      </c>
      <c r="F2132" s="59">
        <v>4</v>
      </c>
      <c r="G2132" s="59">
        <v>0</v>
      </c>
      <c r="H2132" s="59">
        <v>8</v>
      </c>
      <c r="I2132" s="59">
        <v>19</v>
      </c>
      <c r="J2132" s="59">
        <v>5543</v>
      </c>
      <c r="K2132" s="78">
        <f>VLOOKUP(jur[[#This Row],[hwycov_id]],cnf[],10,FALSE)</f>
        <v>5543</v>
      </c>
      <c r="L2132" s="229">
        <f t="shared" si="99"/>
        <v>0</v>
      </c>
      <c r="M2132" s="228">
        <f t="shared" si="100"/>
        <v>0</v>
      </c>
      <c r="N2132" s="228">
        <f t="shared" si="101"/>
        <v>0</v>
      </c>
      <c r="O2132" s="59" t="e">
        <f>VLOOKUP(jur[[#This Row],[hwycov_id]],check!$A$2:$P$26,16,FALSE)</f>
        <v>#N/A</v>
      </c>
      <c r="P2132" s="59">
        <v>2156</v>
      </c>
    </row>
    <row r="2133" spans="1:16">
      <c r="A2133" s="59">
        <v>21828</v>
      </c>
      <c r="B2133" s="59">
        <v>6</v>
      </c>
      <c r="C2133" s="59">
        <v>1</v>
      </c>
      <c r="D2133" s="59">
        <v>2</v>
      </c>
      <c r="E2133" s="59" t="s">
        <v>80</v>
      </c>
      <c r="F2133" s="59">
        <v>4</v>
      </c>
      <c r="G2133" s="59">
        <v>0</v>
      </c>
      <c r="H2133" s="59">
        <v>5</v>
      </c>
      <c r="I2133" s="59">
        <v>19</v>
      </c>
      <c r="J2133" s="59">
        <v>5600</v>
      </c>
      <c r="K2133" s="78">
        <f>VLOOKUP(jur[[#This Row],[hwycov_id]],cnf[],10,FALSE)</f>
        <v>5600</v>
      </c>
      <c r="L2133" s="229">
        <f t="shared" si="99"/>
        <v>0</v>
      </c>
      <c r="M2133" s="228">
        <f t="shared" si="100"/>
        <v>0</v>
      </c>
      <c r="N2133" s="228">
        <f t="shared" si="101"/>
        <v>0</v>
      </c>
      <c r="O2133" s="59" t="e">
        <f>VLOOKUP(jur[[#This Row],[hwycov_id]],check!$A$2:$P$26,16,FALSE)</f>
        <v>#N/A</v>
      </c>
      <c r="P2133" s="59">
        <v>2157</v>
      </c>
    </row>
    <row r="2134" spans="1:16">
      <c r="A2134" s="59">
        <v>115</v>
      </c>
      <c r="B2134" s="59">
        <v>7</v>
      </c>
      <c r="C2134" s="59">
        <v>1</v>
      </c>
      <c r="D2134" s="59">
        <v>2</v>
      </c>
      <c r="E2134" s="59" t="s">
        <v>80</v>
      </c>
      <c r="F2134" s="59">
        <v>4</v>
      </c>
      <c r="G2134" s="59">
        <v>0</v>
      </c>
      <c r="H2134" s="59">
        <v>5</v>
      </c>
      <c r="I2134" s="59">
        <v>19</v>
      </c>
      <c r="J2134" s="59">
        <v>5600</v>
      </c>
      <c r="K2134" s="78">
        <f>VLOOKUP(jur[[#This Row],[hwycov_id]],cnf[],10,FALSE)</f>
        <v>5600</v>
      </c>
      <c r="L2134" s="229">
        <f t="shared" si="99"/>
        <v>0</v>
      </c>
      <c r="M2134" s="228">
        <f t="shared" si="100"/>
        <v>0</v>
      </c>
      <c r="N2134" s="228">
        <f t="shared" si="101"/>
        <v>0</v>
      </c>
      <c r="O2134" s="59" t="e">
        <f>VLOOKUP(jur[[#This Row],[hwycov_id]],check!$A$2:$P$26,16,FALSE)</f>
        <v>#N/A</v>
      </c>
      <c r="P2134" s="59">
        <v>2158</v>
      </c>
    </row>
    <row r="2135" spans="1:16">
      <c r="A2135" s="59">
        <v>28207</v>
      </c>
      <c r="B2135" s="59">
        <v>9</v>
      </c>
      <c r="C2135" s="59">
        <v>1</v>
      </c>
      <c r="D2135" s="59">
        <v>1</v>
      </c>
      <c r="E2135" s="59" t="s">
        <v>78</v>
      </c>
      <c r="F2135" s="59">
        <v>2</v>
      </c>
      <c r="G2135" s="59">
        <v>0</v>
      </c>
      <c r="H2135" s="59">
        <v>5</v>
      </c>
      <c r="I2135" s="59">
        <v>19</v>
      </c>
      <c r="J2135" s="59">
        <v>5685</v>
      </c>
      <c r="K2135" s="78">
        <f>VLOOKUP(jur[[#This Row],[hwycov_id]],cnf[],10,FALSE)</f>
        <v>5685</v>
      </c>
      <c r="L2135" s="229">
        <f t="shared" si="99"/>
        <v>0</v>
      </c>
      <c r="M2135" s="228">
        <f t="shared" si="100"/>
        <v>0</v>
      </c>
      <c r="N2135" s="228">
        <f t="shared" si="101"/>
        <v>0</v>
      </c>
      <c r="O2135" s="59" t="e">
        <f>VLOOKUP(jur[[#This Row],[hwycov_id]],check!$A$2:$P$26,16,FALSE)</f>
        <v>#N/A</v>
      </c>
      <c r="P2135" s="59">
        <v>2159</v>
      </c>
    </row>
    <row r="2136" spans="1:16">
      <c r="A2136" s="59">
        <v>23825</v>
      </c>
      <c r="B2136" s="59">
        <v>4</v>
      </c>
      <c r="C2136" s="59">
        <v>1</v>
      </c>
      <c r="D2136" s="59">
        <v>2</v>
      </c>
      <c r="E2136" s="59" t="s">
        <v>80</v>
      </c>
      <c r="F2136" s="59">
        <v>4</v>
      </c>
      <c r="G2136" s="59">
        <v>0</v>
      </c>
      <c r="H2136" s="59">
        <v>5</v>
      </c>
      <c r="I2136" s="59">
        <v>19</v>
      </c>
      <c r="J2136" s="59">
        <v>5900</v>
      </c>
      <c r="K2136" s="78">
        <f>VLOOKUP(jur[[#This Row],[hwycov_id]],cnf[],10,FALSE)</f>
        <v>5900</v>
      </c>
      <c r="L2136" s="229">
        <f t="shared" si="99"/>
        <v>0</v>
      </c>
      <c r="M2136" s="228">
        <f t="shared" si="100"/>
        <v>0</v>
      </c>
      <c r="N2136" s="228">
        <f t="shared" si="101"/>
        <v>0</v>
      </c>
      <c r="O2136" s="59" t="e">
        <f>VLOOKUP(jur[[#This Row],[hwycov_id]],check!$A$2:$P$26,16,FALSE)</f>
        <v>#N/A</v>
      </c>
      <c r="P2136" s="59">
        <v>2160</v>
      </c>
    </row>
    <row r="2137" spans="1:16">
      <c r="A2137" s="59">
        <v>28691</v>
      </c>
      <c r="B2137" s="59">
        <v>9</v>
      </c>
      <c r="C2137" s="59">
        <v>1</v>
      </c>
      <c r="D2137" s="59">
        <v>1</v>
      </c>
      <c r="E2137" s="59" t="s">
        <v>78</v>
      </c>
      <c r="F2137" s="59">
        <v>2</v>
      </c>
      <c r="G2137" s="59">
        <v>0</v>
      </c>
      <c r="H2137" s="59">
        <v>2</v>
      </c>
      <c r="I2137" s="59">
        <v>19</v>
      </c>
      <c r="J2137" s="59">
        <v>6026</v>
      </c>
      <c r="K2137" s="78">
        <f>VLOOKUP(jur[[#This Row],[hwycov_id]],cnf[],10,FALSE)</f>
        <v>6026</v>
      </c>
      <c r="L2137" s="229">
        <f t="shared" si="99"/>
        <v>0</v>
      </c>
      <c r="M2137" s="228">
        <f t="shared" si="100"/>
        <v>0</v>
      </c>
      <c r="N2137" s="228">
        <f t="shared" si="101"/>
        <v>0</v>
      </c>
      <c r="O2137" s="59" t="e">
        <f>VLOOKUP(jur[[#This Row],[hwycov_id]],check!$A$2:$P$26,16,FALSE)</f>
        <v>#N/A</v>
      </c>
      <c r="P2137" s="59">
        <v>2161</v>
      </c>
    </row>
    <row r="2138" spans="1:16">
      <c r="A2138" s="59">
        <v>28692</v>
      </c>
      <c r="B2138" s="59">
        <v>9</v>
      </c>
      <c r="C2138" s="59">
        <v>1</v>
      </c>
      <c r="D2138" s="59">
        <v>1</v>
      </c>
      <c r="E2138" s="59" t="s">
        <v>78</v>
      </c>
      <c r="F2138" s="59">
        <v>2</v>
      </c>
      <c r="G2138" s="59">
        <v>0</v>
      </c>
      <c r="H2138" s="59">
        <v>2</v>
      </c>
      <c r="I2138" s="59">
        <v>19</v>
      </c>
      <c r="J2138" s="59">
        <v>6026</v>
      </c>
      <c r="K2138" s="78">
        <f>VLOOKUP(jur[[#This Row],[hwycov_id]],cnf[],10,FALSE)</f>
        <v>6026</v>
      </c>
      <c r="L2138" s="229">
        <f t="shared" si="99"/>
        <v>0</v>
      </c>
      <c r="M2138" s="228">
        <f t="shared" si="100"/>
        <v>0</v>
      </c>
      <c r="N2138" s="228">
        <f t="shared" si="101"/>
        <v>0</v>
      </c>
      <c r="O2138" s="59" t="e">
        <f>VLOOKUP(jur[[#This Row],[hwycov_id]],check!$A$2:$P$26,16,FALSE)</f>
        <v>#N/A</v>
      </c>
      <c r="P2138" s="59">
        <v>2162</v>
      </c>
    </row>
    <row r="2139" spans="1:16">
      <c r="A2139" s="59">
        <v>3573</v>
      </c>
      <c r="B2139" s="59">
        <v>9</v>
      </c>
      <c r="C2139" s="59">
        <v>1</v>
      </c>
      <c r="D2139" s="59">
        <v>1</v>
      </c>
      <c r="E2139" s="59" t="s">
        <v>78</v>
      </c>
      <c r="F2139" s="59">
        <v>2</v>
      </c>
      <c r="G2139" s="59">
        <v>0</v>
      </c>
      <c r="H2139" s="59">
        <v>2</v>
      </c>
      <c r="I2139" s="59">
        <v>19</v>
      </c>
      <c r="J2139" s="59">
        <v>6136</v>
      </c>
      <c r="K2139" s="78">
        <f>VLOOKUP(jur[[#This Row],[hwycov_id]],cnf[],10,FALSE)</f>
        <v>6136</v>
      </c>
      <c r="L2139" s="229">
        <f t="shared" si="99"/>
        <v>0</v>
      </c>
      <c r="M2139" s="228">
        <f t="shared" si="100"/>
        <v>0</v>
      </c>
      <c r="N2139" s="228">
        <f t="shared" si="101"/>
        <v>0</v>
      </c>
      <c r="O2139" s="59" t="e">
        <f>VLOOKUP(jur[[#This Row],[hwycov_id]],check!$A$2:$P$26,16,FALSE)</f>
        <v>#N/A</v>
      </c>
      <c r="P2139" s="59">
        <v>2163</v>
      </c>
    </row>
    <row r="2140" spans="1:16">
      <c r="A2140" s="59">
        <v>20144</v>
      </c>
      <c r="B2140" s="59">
        <v>6</v>
      </c>
      <c r="C2140" s="59">
        <v>1</v>
      </c>
      <c r="D2140" s="59">
        <v>2</v>
      </c>
      <c r="E2140" s="59" t="s">
        <v>80</v>
      </c>
      <c r="F2140" s="59">
        <v>4</v>
      </c>
      <c r="G2140" s="59">
        <v>0</v>
      </c>
      <c r="H2140" s="59">
        <v>5</v>
      </c>
      <c r="I2140" s="59">
        <v>19</v>
      </c>
      <c r="J2140" s="59">
        <v>6300</v>
      </c>
      <c r="K2140" s="78">
        <f>VLOOKUP(jur[[#This Row],[hwycov_id]],cnf[],10,FALSE)</f>
        <v>6300</v>
      </c>
      <c r="L2140" s="229">
        <f t="shared" si="99"/>
        <v>0</v>
      </c>
      <c r="M2140" s="228">
        <f t="shared" si="100"/>
        <v>0</v>
      </c>
      <c r="N2140" s="228">
        <f t="shared" si="101"/>
        <v>0</v>
      </c>
      <c r="O2140" s="59" t="e">
        <f>VLOOKUP(jur[[#This Row],[hwycov_id]],check!$A$2:$P$26,16,FALSE)</f>
        <v>#N/A</v>
      </c>
      <c r="P2140" s="59">
        <v>2164</v>
      </c>
    </row>
    <row r="2141" spans="1:16">
      <c r="A2141" s="59">
        <v>11878</v>
      </c>
      <c r="B2141" s="59">
        <v>6</v>
      </c>
      <c r="C2141" s="59">
        <v>1</v>
      </c>
      <c r="D2141" s="59">
        <v>2</v>
      </c>
      <c r="E2141" s="59" t="s">
        <v>80</v>
      </c>
      <c r="F2141" s="59">
        <v>4</v>
      </c>
      <c r="G2141" s="59">
        <v>0</v>
      </c>
      <c r="H2141" s="59">
        <v>7</v>
      </c>
      <c r="I2141" s="59">
        <v>19</v>
      </c>
      <c r="J2141" s="59">
        <v>6400</v>
      </c>
      <c r="K2141" s="78">
        <f>VLOOKUP(jur[[#This Row],[hwycov_id]],cnf[],10,FALSE)</f>
        <v>6400</v>
      </c>
      <c r="L2141" s="229">
        <f t="shared" si="99"/>
        <v>0</v>
      </c>
      <c r="M2141" s="228">
        <f t="shared" si="100"/>
        <v>0</v>
      </c>
      <c r="N2141" s="228">
        <f t="shared" si="101"/>
        <v>0</v>
      </c>
      <c r="O2141" s="59" t="e">
        <f>VLOOKUP(jur[[#This Row],[hwycov_id]],check!$A$2:$P$26,16,FALSE)</f>
        <v>#N/A</v>
      </c>
      <c r="P2141" s="59">
        <v>2165</v>
      </c>
    </row>
    <row r="2142" spans="1:16">
      <c r="A2142" s="59">
        <v>11882</v>
      </c>
      <c r="B2142" s="59">
        <v>4</v>
      </c>
      <c r="C2142" s="59">
        <v>1</v>
      </c>
      <c r="D2142" s="59">
        <v>2</v>
      </c>
      <c r="E2142" s="59" t="s">
        <v>80</v>
      </c>
      <c r="F2142" s="59">
        <v>4</v>
      </c>
      <c r="G2142" s="59">
        <v>0</v>
      </c>
      <c r="H2142" s="59">
        <v>7</v>
      </c>
      <c r="I2142" s="59">
        <v>19</v>
      </c>
      <c r="J2142" s="59">
        <v>6600</v>
      </c>
      <c r="K2142" s="78">
        <f>VLOOKUP(jur[[#This Row],[hwycov_id]],cnf[],10,FALSE)</f>
        <v>6600</v>
      </c>
      <c r="L2142" s="229">
        <f t="shared" si="99"/>
        <v>0</v>
      </c>
      <c r="M2142" s="228">
        <f t="shared" si="100"/>
        <v>0</v>
      </c>
      <c r="N2142" s="228">
        <f t="shared" si="101"/>
        <v>0</v>
      </c>
      <c r="O2142" s="59" t="e">
        <f>VLOOKUP(jur[[#This Row],[hwycov_id]],check!$A$2:$P$26,16,FALSE)</f>
        <v>#N/A</v>
      </c>
      <c r="P2142" s="59">
        <v>2166</v>
      </c>
    </row>
    <row r="2143" spans="1:16">
      <c r="A2143" s="59">
        <v>6078</v>
      </c>
      <c r="B2143" s="59">
        <v>4</v>
      </c>
      <c r="C2143" s="59">
        <v>1</v>
      </c>
      <c r="D2143" s="59">
        <v>2</v>
      </c>
      <c r="E2143" s="59" t="s">
        <v>80</v>
      </c>
      <c r="F2143" s="59">
        <v>4</v>
      </c>
      <c r="G2143" s="59">
        <v>0</v>
      </c>
      <c r="H2143" s="59">
        <v>5</v>
      </c>
      <c r="I2143" s="59">
        <v>19</v>
      </c>
      <c r="J2143" s="59">
        <v>6600</v>
      </c>
      <c r="K2143" s="78">
        <f>VLOOKUP(jur[[#This Row],[hwycov_id]],cnf[],10,FALSE)</f>
        <v>6600</v>
      </c>
      <c r="L2143" s="229">
        <f t="shared" si="99"/>
        <v>0</v>
      </c>
      <c r="M2143" s="228">
        <f t="shared" si="100"/>
        <v>0</v>
      </c>
      <c r="N2143" s="228">
        <f t="shared" si="101"/>
        <v>0</v>
      </c>
      <c r="O2143" s="59" t="e">
        <f>VLOOKUP(jur[[#This Row],[hwycov_id]],check!$A$2:$P$26,16,FALSE)</f>
        <v>#N/A</v>
      </c>
      <c r="P2143" s="59">
        <v>2167</v>
      </c>
    </row>
    <row r="2144" spans="1:16">
      <c r="A2144" s="59">
        <v>8338</v>
      </c>
      <c r="B2144" s="59">
        <v>3</v>
      </c>
      <c r="C2144" s="59">
        <v>1</v>
      </c>
      <c r="D2144" s="59">
        <v>2</v>
      </c>
      <c r="E2144" s="59" t="s">
        <v>82</v>
      </c>
      <c r="F2144" s="59">
        <v>3</v>
      </c>
      <c r="G2144" s="59">
        <v>0</v>
      </c>
      <c r="H2144" s="59">
        <v>8</v>
      </c>
      <c r="I2144" s="59">
        <v>19</v>
      </c>
      <c r="J2144" s="59">
        <v>6635</v>
      </c>
      <c r="K2144" s="78">
        <f>VLOOKUP(jur[[#This Row],[hwycov_id]],cnf[],10,FALSE)</f>
        <v>6635</v>
      </c>
      <c r="L2144" s="229">
        <f t="shared" si="99"/>
        <v>0</v>
      </c>
      <c r="M2144" s="228">
        <f t="shared" si="100"/>
        <v>0</v>
      </c>
      <c r="N2144" s="228">
        <f t="shared" si="101"/>
        <v>0</v>
      </c>
      <c r="O2144" s="59" t="e">
        <f>VLOOKUP(jur[[#This Row],[hwycov_id]],check!$A$2:$P$26,16,FALSE)</f>
        <v>#N/A</v>
      </c>
      <c r="P2144" s="59">
        <v>2168</v>
      </c>
    </row>
    <row r="2145" spans="1:16">
      <c r="A2145" s="59">
        <v>22377</v>
      </c>
      <c r="B2145" s="59">
        <v>5</v>
      </c>
      <c r="C2145" s="59">
        <v>1</v>
      </c>
      <c r="D2145" s="59">
        <v>2</v>
      </c>
      <c r="E2145" s="59" t="s">
        <v>80</v>
      </c>
      <c r="F2145" s="59">
        <v>4</v>
      </c>
      <c r="G2145" s="59">
        <v>0</v>
      </c>
      <c r="H2145" s="59">
        <v>5</v>
      </c>
      <c r="I2145" s="59">
        <v>19</v>
      </c>
      <c r="J2145" s="59">
        <v>6700</v>
      </c>
      <c r="K2145" s="78">
        <f>VLOOKUP(jur[[#This Row],[hwycov_id]],cnf[],10,FALSE)</f>
        <v>6700</v>
      </c>
      <c r="L2145" s="229">
        <f t="shared" si="99"/>
        <v>0</v>
      </c>
      <c r="M2145" s="228">
        <f t="shared" si="100"/>
        <v>0</v>
      </c>
      <c r="N2145" s="228">
        <f t="shared" si="101"/>
        <v>0</v>
      </c>
      <c r="O2145" s="59" t="e">
        <f>VLOOKUP(jur[[#This Row],[hwycov_id]],check!$A$2:$P$26,16,FALSE)</f>
        <v>#N/A</v>
      </c>
      <c r="P2145" s="59">
        <v>2169</v>
      </c>
    </row>
    <row r="2146" spans="1:16">
      <c r="A2146" s="59">
        <v>2538</v>
      </c>
      <c r="B2146" s="59">
        <v>7</v>
      </c>
      <c r="C2146" s="59">
        <v>1</v>
      </c>
      <c r="D2146" s="59">
        <v>2</v>
      </c>
      <c r="E2146" s="59" t="s">
        <v>80</v>
      </c>
      <c r="F2146" s="59">
        <v>4</v>
      </c>
      <c r="G2146" s="59">
        <v>0</v>
      </c>
      <c r="H2146" s="59">
        <v>6</v>
      </c>
      <c r="I2146" s="59">
        <v>19</v>
      </c>
      <c r="J2146" s="59">
        <v>6900</v>
      </c>
      <c r="K2146" s="78">
        <f>VLOOKUP(jur[[#This Row],[hwycov_id]],cnf[],10,FALSE)</f>
        <v>6900</v>
      </c>
      <c r="L2146" s="229">
        <f t="shared" si="99"/>
        <v>0</v>
      </c>
      <c r="M2146" s="228">
        <f t="shared" si="100"/>
        <v>0</v>
      </c>
      <c r="N2146" s="228">
        <f t="shared" si="101"/>
        <v>0</v>
      </c>
      <c r="O2146" s="59" t="e">
        <f>VLOOKUP(jur[[#This Row],[hwycov_id]],check!$A$2:$P$26,16,FALSE)</f>
        <v>#N/A</v>
      </c>
      <c r="P2146" s="59">
        <v>2170</v>
      </c>
    </row>
    <row r="2147" spans="1:16">
      <c r="A2147" s="59">
        <v>27540</v>
      </c>
      <c r="B2147" s="59">
        <v>1</v>
      </c>
      <c r="C2147" s="59">
        <v>1</v>
      </c>
      <c r="D2147" s="59">
        <v>1</v>
      </c>
      <c r="E2147" s="59" t="s">
        <v>82</v>
      </c>
      <c r="F2147" s="59">
        <v>1</v>
      </c>
      <c r="G2147" s="59">
        <v>0</v>
      </c>
      <c r="H2147" s="59">
        <v>8</v>
      </c>
      <c r="I2147" s="59">
        <v>19</v>
      </c>
      <c r="J2147" s="59">
        <v>7157</v>
      </c>
      <c r="K2147" s="78">
        <f>VLOOKUP(jur[[#This Row],[hwycov_id]],cnf[],10,FALSE)</f>
        <v>7157</v>
      </c>
      <c r="L2147" s="229">
        <f t="shared" si="99"/>
        <v>0</v>
      </c>
      <c r="M2147" s="228">
        <f t="shared" si="100"/>
        <v>0</v>
      </c>
      <c r="N2147" s="228">
        <f t="shared" si="101"/>
        <v>0</v>
      </c>
      <c r="O2147" s="59" t="e">
        <f>VLOOKUP(jur[[#This Row],[hwycov_id]],check!$A$2:$P$26,16,FALSE)</f>
        <v>#N/A</v>
      </c>
      <c r="P2147" s="59">
        <v>2171</v>
      </c>
    </row>
    <row r="2148" spans="1:16">
      <c r="A2148" s="59">
        <v>13783</v>
      </c>
      <c r="B2148" s="59">
        <v>6</v>
      </c>
      <c r="C2148" s="59">
        <v>1</v>
      </c>
      <c r="D2148" s="59">
        <v>2</v>
      </c>
      <c r="E2148" s="59" t="s">
        <v>80</v>
      </c>
      <c r="F2148" s="59">
        <v>4</v>
      </c>
      <c r="G2148" s="59">
        <v>0</v>
      </c>
      <c r="H2148" s="59">
        <v>5</v>
      </c>
      <c r="I2148" s="59">
        <v>19</v>
      </c>
      <c r="J2148" s="59">
        <v>7200</v>
      </c>
      <c r="K2148" s="78">
        <f>VLOOKUP(jur[[#This Row],[hwycov_id]],cnf[],10,FALSE)</f>
        <v>7200</v>
      </c>
      <c r="L2148" s="229">
        <f t="shared" si="99"/>
        <v>0</v>
      </c>
      <c r="M2148" s="228">
        <f t="shared" si="100"/>
        <v>0</v>
      </c>
      <c r="N2148" s="228">
        <f t="shared" si="101"/>
        <v>0</v>
      </c>
      <c r="O2148" s="59" t="e">
        <f>VLOOKUP(jur[[#This Row],[hwycov_id]],check!$A$2:$P$26,16,FALSE)</f>
        <v>#N/A</v>
      </c>
      <c r="P2148" s="59">
        <v>2172</v>
      </c>
    </row>
    <row r="2149" spans="1:16">
      <c r="A2149" s="59">
        <v>27539</v>
      </c>
      <c r="B2149" s="59">
        <v>1</v>
      </c>
      <c r="C2149" s="59">
        <v>1</v>
      </c>
      <c r="D2149" s="59">
        <v>1</v>
      </c>
      <c r="E2149" s="59" t="s">
        <v>82</v>
      </c>
      <c r="F2149" s="59">
        <v>1</v>
      </c>
      <c r="G2149" s="59">
        <v>0</v>
      </c>
      <c r="H2149" s="59">
        <v>8</v>
      </c>
      <c r="I2149" s="59">
        <v>19</v>
      </c>
      <c r="J2149" s="59">
        <v>7355</v>
      </c>
      <c r="K2149" s="78">
        <f>VLOOKUP(jur[[#This Row],[hwycov_id]],cnf[],10,FALSE)</f>
        <v>7355</v>
      </c>
      <c r="L2149" s="229">
        <f t="shared" si="99"/>
        <v>0</v>
      </c>
      <c r="M2149" s="228">
        <f t="shared" si="100"/>
        <v>0</v>
      </c>
      <c r="N2149" s="228">
        <f t="shared" si="101"/>
        <v>0</v>
      </c>
      <c r="O2149" s="59" t="e">
        <f>VLOOKUP(jur[[#This Row],[hwycov_id]],check!$A$2:$P$26,16,FALSE)</f>
        <v>#N/A</v>
      </c>
      <c r="P2149" s="59">
        <v>2173</v>
      </c>
    </row>
    <row r="2150" spans="1:16">
      <c r="A2150" s="59">
        <v>8580</v>
      </c>
      <c r="B2150" s="59">
        <v>5</v>
      </c>
      <c r="C2150" s="59">
        <v>1</v>
      </c>
      <c r="D2150" s="59">
        <v>2</v>
      </c>
      <c r="E2150" s="59" t="s">
        <v>80</v>
      </c>
      <c r="F2150" s="59">
        <v>4</v>
      </c>
      <c r="G2150" s="59">
        <v>0</v>
      </c>
      <c r="H2150" s="59">
        <v>7</v>
      </c>
      <c r="I2150" s="59">
        <v>19</v>
      </c>
      <c r="J2150" s="59">
        <v>7600</v>
      </c>
      <c r="K2150" s="78">
        <f>VLOOKUP(jur[[#This Row],[hwycov_id]],cnf[],10,FALSE)</f>
        <v>7600</v>
      </c>
      <c r="L2150" s="229">
        <f t="shared" si="99"/>
        <v>0</v>
      </c>
      <c r="M2150" s="228">
        <f t="shared" si="100"/>
        <v>0</v>
      </c>
      <c r="N2150" s="228">
        <f t="shared" si="101"/>
        <v>0</v>
      </c>
      <c r="O2150" s="59" t="e">
        <f>VLOOKUP(jur[[#This Row],[hwycov_id]],check!$A$2:$P$26,16,FALSE)</f>
        <v>#N/A</v>
      </c>
      <c r="P2150" s="59">
        <v>2174</v>
      </c>
    </row>
    <row r="2151" spans="1:16">
      <c r="A2151" s="59">
        <v>24067</v>
      </c>
      <c r="B2151" s="59">
        <v>4</v>
      </c>
      <c r="C2151" s="59">
        <v>1</v>
      </c>
      <c r="D2151" s="59">
        <v>2</v>
      </c>
      <c r="E2151" s="59" t="s">
        <v>80</v>
      </c>
      <c r="F2151" s="59">
        <v>4</v>
      </c>
      <c r="G2151" s="59">
        <v>0</v>
      </c>
      <c r="H2151" s="59">
        <v>5</v>
      </c>
      <c r="I2151" s="59">
        <v>19</v>
      </c>
      <c r="J2151" s="59">
        <v>8000</v>
      </c>
      <c r="K2151" s="78">
        <f>VLOOKUP(jur[[#This Row],[hwycov_id]],cnf[],10,FALSE)</f>
        <v>8000</v>
      </c>
      <c r="L2151" s="229">
        <f t="shared" si="99"/>
        <v>0</v>
      </c>
      <c r="M2151" s="228">
        <f t="shared" si="100"/>
        <v>0</v>
      </c>
      <c r="N2151" s="228">
        <f t="shared" si="101"/>
        <v>0</v>
      </c>
      <c r="O2151" s="59" t="e">
        <f>VLOOKUP(jur[[#This Row],[hwycov_id]],check!$A$2:$P$26,16,FALSE)</f>
        <v>#N/A</v>
      </c>
      <c r="P2151" s="59">
        <v>2175</v>
      </c>
    </row>
    <row r="2152" spans="1:16">
      <c r="A2152" s="59">
        <v>17088</v>
      </c>
      <c r="B2152" s="59">
        <v>4</v>
      </c>
      <c r="C2152" s="59">
        <v>1</v>
      </c>
      <c r="D2152" s="59">
        <v>2</v>
      </c>
      <c r="E2152" s="59" t="s">
        <v>80</v>
      </c>
      <c r="F2152" s="59">
        <v>4</v>
      </c>
      <c r="G2152" s="59">
        <v>0</v>
      </c>
      <c r="H2152" s="59">
        <v>7</v>
      </c>
      <c r="I2152" s="59">
        <v>19</v>
      </c>
      <c r="J2152" s="59">
        <v>8000</v>
      </c>
      <c r="K2152" s="78">
        <f>VLOOKUP(jur[[#This Row],[hwycov_id]],cnf[],10,FALSE)</f>
        <v>8000</v>
      </c>
      <c r="L2152" s="229">
        <f t="shared" si="99"/>
        <v>0</v>
      </c>
      <c r="M2152" s="228">
        <f t="shared" si="100"/>
        <v>0</v>
      </c>
      <c r="N2152" s="228">
        <f t="shared" si="101"/>
        <v>0</v>
      </c>
      <c r="O2152" s="59" t="e">
        <f>VLOOKUP(jur[[#This Row],[hwycov_id]],check!$A$2:$P$26,16,FALSE)</f>
        <v>#N/A</v>
      </c>
      <c r="P2152" s="59">
        <v>2176</v>
      </c>
    </row>
    <row r="2153" spans="1:16">
      <c r="A2153" s="59">
        <v>24142</v>
      </c>
      <c r="B2153" s="59">
        <v>3</v>
      </c>
      <c r="C2153" s="59">
        <v>1</v>
      </c>
      <c r="D2153" s="59">
        <v>2</v>
      </c>
      <c r="E2153" s="59" t="s">
        <v>80</v>
      </c>
      <c r="F2153" s="59">
        <v>3</v>
      </c>
      <c r="G2153" s="59">
        <v>0</v>
      </c>
      <c r="H2153" s="59">
        <v>5</v>
      </c>
      <c r="I2153" s="59">
        <v>19</v>
      </c>
      <c r="J2153" s="59">
        <v>8100</v>
      </c>
      <c r="K2153" s="78">
        <f>VLOOKUP(jur[[#This Row],[hwycov_id]],cnf[],10,FALSE)</f>
        <v>8100</v>
      </c>
      <c r="L2153" s="229">
        <f t="shared" si="99"/>
        <v>0</v>
      </c>
      <c r="M2153" s="228">
        <f t="shared" si="100"/>
        <v>0</v>
      </c>
      <c r="N2153" s="228">
        <f t="shared" si="101"/>
        <v>0</v>
      </c>
      <c r="O2153" s="59" t="e">
        <f>VLOOKUP(jur[[#This Row],[hwycov_id]],check!$A$2:$P$26,16,FALSE)</f>
        <v>#N/A</v>
      </c>
      <c r="P2153" s="59">
        <v>2177</v>
      </c>
    </row>
    <row r="2154" spans="1:16">
      <c r="A2154" s="59">
        <v>3652</v>
      </c>
      <c r="B2154" s="59">
        <v>9</v>
      </c>
      <c r="C2154" s="59">
        <v>1</v>
      </c>
      <c r="D2154" s="59">
        <v>1</v>
      </c>
      <c r="E2154" s="59" t="s">
        <v>78</v>
      </c>
      <c r="F2154" s="59">
        <v>2</v>
      </c>
      <c r="G2154" s="59">
        <v>0</v>
      </c>
      <c r="H2154" s="59">
        <v>2</v>
      </c>
      <c r="I2154" s="59">
        <v>19</v>
      </c>
      <c r="J2154" s="59">
        <v>8129</v>
      </c>
      <c r="K2154" s="78">
        <f>VLOOKUP(jur[[#This Row],[hwycov_id]],cnf[],10,FALSE)</f>
        <v>8129</v>
      </c>
      <c r="L2154" s="229">
        <f t="shared" si="99"/>
        <v>0</v>
      </c>
      <c r="M2154" s="228">
        <f t="shared" si="100"/>
        <v>0</v>
      </c>
      <c r="N2154" s="228">
        <f t="shared" si="101"/>
        <v>0</v>
      </c>
      <c r="O2154" s="59" t="e">
        <f>VLOOKUP(jur[[#This Row],[hwycov_id]],check!$A$2:$P$26,16,FALSE)</f>
        <v>#N/A</v>
      </c>
      <c r="P2154" s="59">
        <v>2178</v>
      </c>
    </row>
    <row r="2155" spans="1:16">
      <c r="A2155" s="59">
        <v>28270</v>
      </c>
      <c r="B2155" s="59">
        <v>1</v>
      </c>
      <c r="C2155" s="59">
        <v>1</v>
      </c>
      <c r="D2155" s="59">
        <v>1</v>
      </c>
      <c r="E2155" s="59" t="s">
        <v>82</v>
      </c>
      <c r="F2155" s="59">
        <v>1</v>
      </c>
      <c r="G2155" s="59">
        <v>0</v>
      </c>
      <c r="H2155" s="59">
        <v>8</v>
      </c>
      <c r="I2155" s="59">
        <v>19</v>
      </c>
      <c r="J2155" s="59">
        <v>8138</v>
      </c>
      <c r="K2155" s="78">
        <f>VLOOKUP(jur[[#This Row],[hwycov_id]],cnf[],10,FALSE)</f>
        <v>8138</v>
      </c>
      <c r="L2155" s="229">
        <f t="shared" si="99"/>
        <v>0</v>
      </c>
      <c r="M2155" s="228">
        <f t="shared" si="100"/>
        <v>0</v>
      </c>
      <c r="N2155" s="228">
        <f t="shared" si="101"/>
        <v>0</v>
      </c>
      <c r="O2155" s="59" t="e">
        <f>VLOOKUP(jur[[#This Row],[hwycov_id]],check!$A$2:$P$26,16,FALSE)</f>
        <v>#N/A</v>
      </c>
      <c r="P2155" s="59">
        <v>2179</v>
      </c>
    </row>
    <row r="2156" spans="1:16">
      <c r="A2156" s="59">
        <v>20775</v>
      </c>
      <c r="B2156" s="59">
        <v>4</v>
      </c>
      <c r="C2156" s="59">
        <v>1</v>
      </c>
      <c r="D2156" s="59">
        <v>2</v>
      </c>
      <c r="E2156" s="59" t="s">
        <v>80</v>
      </c>
      <c r="F2156" s="59">
        <v>4</v>
      </c>
      <c r="G2156" s="59">
        <v>0</v>
      </c>
      <c r="H2156" s="59">
        <v>7</v>
      </c>
      <c r="I2156" s="59">
        <v>19</v>
      </c>
      <c r="J2156" s="59">
        <v>8400</v>
      </c>
      <c r="K2156" s="78">
        <f>VLOOKUP(jur[[#This Row],[hwycov_id]],cnf[],10,FALSE)</f>
        <v>8400</v>
      </c>
      <c r="L2156" s="229">
        <f t="shared" si="99"/>
        <v>0</v>
      </c>
      <c r="M2156" s="228">
        <f t="shared" si="100"/>
        <v>0</v>
      </c>
      <c r="N2156" s="228">
        <f t="shared" si="101"/>
        <v>0</v>
      </c>
      <c r="O2156" s="59" t="e">
        <f>VLOOKUP(jur[[#This Row],[hwycov_id]],check!$A$2:$P$26,16,FALSE)</f>
        <v>#N/A</v>
      </c>
      <c r="P2156" s="59">
        <v>2180</v>
      </c>
    </row>
    <row r="2157" spans="1:16">
      <c r="A2157" s="59">
        <v>28269</v>
      </c>
      <c r="B2157" s="59">
        <v>1</v>
      </c>
      <c r="C2157" s="59">
        <v>1</v>
      </c>
      <c r="D2157" s="59">
        <v>1</v>
      </c>
      <c r="E2157" s="59" t="s">
        <v>82</v>
      </c>
      <c r="F2157" s="59">
        <v>1</v>
      </c>
      <c r="G2157" s="59">
        <v>0</v>
      </c>
      <c r="H2157" s="59">
        <v>8</v>
      </c>
      <c r="I2157" s="59">
        <v>19</v>
      </c>
      <c r="J2157" s="59">
        <v>8499</v>
      </c>
      <c r="K2157" s="78">
        <f>VLOOKUP(jur[[#This Row],[hwycov_id]],cnf[],10,FALSE)</f>
        <v>8499</v>
      </c>
      <c r="L2157" s="229">
        <f t="shared" si="99"/>
        <v>0</v>
      </c>
      <c r="M2157" s="228">
        <f t="shared" si="100"/>
        <v>0</v>
      </c>
      <c r="N2157" s="228">
        <f t="shared" si="101"/>
        <v>0</v>
      </c>
      <c r="O2157" s="59" t="e">
        <f>VLOOKUP(jur[[#This Row],[hwycov_id]],check!$A$2:$P$26,16,FALSE)</f>
        <v>#N/A</v>
      </c>
      <c r="P2157" s="59">
        <v>2181</v>
      </c>
    </row>
    <row r="2158" spans="1:16">
      <c r="A2158" s="59">
        <v>27141</v>
      </c>
      <c r="B2158" s="59">
        <v>9</v>
      </c>
      <c r="C2158" s="59">
        <v>1</v>
      </c>
      <c r="D2158" s="59">
        <v>1</v>
      </c>
      <c r="E2158" s="59" t="s">
        <v>78</v>
      </c>
      <c r="F2158" s="59">
        <v>2</v>
      </c>
      <c r="G2158" s="59">
        <v>0</v>
      </c>
      <c r="H2158" s="59">
        <v>2</v>
      </c>
      <c r="I2158" s="59">
        <v>19</v>
      </c>
      <c r="J2158" s="59">
        <v>8547</v>
      </c>
      <c r="K2158" s="78">
        <f>VLOOKUP(jur[[#This Row],[hwycov_id]],cnf[],10,FALSE)</f>
        <v>8547</v>
      </c>
      <c r="L2158" s="229">
        <f t="shared" si="99"/>
        <v>0</v>
      </c>
      <c r="M2158" s="228">
        <f t="shared" si="100"/>
        <v>0</v>
      </c>
      <c r="N2158" s="228">
        <f t="shared" si="101"/>
        <v>0</v>
      </c>
      <c r="O2158" s="59" t="e">
        <f>VLOOKUP(jur[[#This Row],[hwycov_id]],check!$A$2:$P$26,16,FALSE)</f>
        <v>#N/A</v>
      </c>
      <c r="P2158" s="59">
        <v>2182</v>
      </c>
    </row>
    <row r="2159" spans="1:16">
      <c r="A2159" s="59">
        <v>23874</v>
      </c>
      <c r="B2159" s="59">
        <v>3</v>
      </c>
      <c r="C2159" s="59">
        <v>1</v>
      </c>
      <c r="D2159" s="59">
        <v>2</v>
      </c>
      <c r="E2159" s="59" t="s">
        <v>80</v>
      </c>
      <c r="F2159" s="59">
        <v>3</v>
      </c>
      <c r="G2159" s="59">
        <v>0</v>
      </c>
      <c r="H2159" s="59">
        <v>5</v>
      </c>
      <c r="I2159" s="59">
        <v>19</v>
      </c>
      <c r="J2159" s="59">
        <v>8700</v>
      </c>
      <c r="K2159" s="78">
        <f>VLOOKUP(jur[[#This Row],[hwycov_id]],cnf[],10,FALSE)</f>
        <v>8700</v>
      </c>
      <c r="L2159" s="229">
        <f t="shared" si="99"/>
        <v>0</v>
      </c>
      <c r="M2159" s="228">
        <f t="shared" si="100"/>
        <v>0</v>
      </c>
      <c r="N2159" s="228">
        <f t="shared" si="101"/>
        <v>0</v>
      </c>
      <c r="O2159" s="59" t="e">
        <f>VLOOKUP(jur[[#This Row],[hwycov_id]],check!$A$2:$P$26,16,FALSE)</f>
        <v>#N/A</v>
      </c>
      <c r="P2159" s="59">
        <v>2183</v>
      </c>
    </row>
    <row r="2160" spans="1:16">
      <c r="A2160" s="59">
        <v>9728</v>
      </c>
      <c r="B2160" s="59">
        <v>4</v>
      </c>
      <c r="C2160" s="59">
        <v>1</v>
      </c>
      <c r="D2160" s="59">
        <v>2</v>
      </c>
      <c r="E2160" s="59" t="s">
        <v>80</v>
      </c>
      <c r="F2160" s="59">
        <v>4</v>
      </c>
      <c r="G2160" s="59">
        <v>0</v>
      </c>
      <c r="H2160" s="59">
        <v>5</v>
      </c>
      <c r="I2160" s="59">
        <v>19</v>
      </c>
      <c r="J2160" s="59">
        <v>8800</v>
      </c>
      <c r="K2160" s="78">
        <f>VLOOKUP(jur[[#This Row],[hwycov_id]],cnf[],10,FALSE)</f>
        <v>8800</v>
      </c>
      <c r="L2160" s="229">
        <f t="shared" si="99"/>
        <v>0</v>
      </c>
      <c r="M2160" s="228">
        <f t="shared" si="100"/>
        <v>0</v>
      </c>
      <c r="N2160" s="228">
        <f t="shared" si="101"/>
        <v>0</v>
      </c>
      <c r="O2160" s="59" t="e">
        <f>VLOOKUP(jur[[#This Row],[hwycov_id]],check!$A$2:$P$26,16,FALSE)</f>
        <v>#N/A</v>
      </c>
      <c r="P2160" s="59">
        <v>2184</v>
      </c>
    </row>
    <row r="2161" spans="1:16">
      <c r="A2161" s="59">
        <v>20979</v>
      </c>
      <c r="B2161" s="59">
        <v>3</v>
      </c>
      <c r="C2161" s="59">
        <v>1</v>
      </c>
      <c r="D2161" s="59">
        <v>2</v>
      </c>
      <c r="E2161" s="59" t="s">
        <v>80</v>
      </c>
      <c r="F2161" s="59">
        <v>3</v>
      </c>
      <c r="G2161" s="59">
        <v>0</v>
      </c>
      <c r="H2161" s="59">
        <v>7</v>
      </c>
      <c r="I2161" s="59">
        <v>19</v>
      </c>
      <c r="J2161" s="59">
        <v>8900</v>
      </c>
      <c r="K2161" s="78">
        <f>VLOOKUP(jur[[#This Row],[hwycov_id]],cnf[],10,FALSE)</f>
        <v>8900</v>
      </c>
      <c r="L2161" s="229">
        <f t="shared" si="99"/>
        <v>0</v>
      </c>
      <c r="M2161" s="228">
        <f t="shared" si="100"/>
        <v>0</v>
      </c>
      <c r="N2161" s="228">
        <f t="shared" si="101"/>
        <v>0</v>
      </c>
      <c r="O2161" s="59" t="e">
        <f>VLOOKUP(jur[[#This Row],[hwycov_id]],check!$A$2:$P$26,16,FALSE)</f>
        <v>#N/A</v>
      </c>
      <c r="P2161" s="59">
        <v>2185</v>
      </c>
    </row>
    <row r="2162" spans="1:16">
      <c r="A2162" s="59">
        <v>21291</v>
      </c>
      <c r="B2162" s="59">
        <v>3</v>
      </c>
      <c r="C2162" s="59">
        <v>1</v>
      </c>
      <c r="D2162" s="59">
        <v>2</v>
      </c>
      <c r="E2162" s="59" t="s">
        <v>80</v>
      </c>
      <c r="F2162" s="59">
        <v>3</v>
      </c>
      <c r="G2162" s="59">
        <v>0</v>
      </c>
      <c r="H2162" s="59">
        <v>5</v>
      </c>
      <c r="I2162" s="59">
        <v>19</v>
      </c>
      <c r="J2162" s="59">
        <v>8900</v>
      </c>
      <c r="K2162" s="78">
        <f>VLOOKUP(jur[[#This Row],[hwycov_id]],cnf[],10,FALSE)</f>
        <v>8900</v>
      </c>
      <c r="L2162" s="229">
        <f t="shared" si="99"/>
        <v>0</v>
      </c>
      <c r="M2162" s="228">
        <f t="shared" si="100"/>
        <v>0</v>
      </c>
      <c r="N2162" s="228">
        <f t="shared" si="101"/>
        <v>0</v>
      </c>
      <c r="O2162" s="59" t="e">
        <f>VLOOKUP(jur[[#This Row],[hwycov_id]],check!$A$2:$P$26,16,FALSE)</f>
        <v>#N/A</v>
      </c>
      <c r="P2162" s="59">
        <v>2186</v>
      </c>
    </row>
    <row r="2163" spans="1:16">
      <c r="A2163" s="59">
        <v>1433</v>
      </c>
      <c r="B2163" s="59">
        <v>4</v>
      </c>
      <c r="C2163" s="59">
        <v>1</v>
      </c>
      <c r="D2163" s="59">
        <v>2</v>
      </c>
      <c r="E2163" s="59" t="s">
        <v>80</v>
      </c>
      <c r="F2163" s="59">
        <v>4</v>
      </c>
      <c r="G2163" s="59">
        <v>0</v>
      </c>
      <c r="H2163" s="59">
        <v>5</v>
      </c>
      <c r="I2163" s="59">
        <v>19</v>
      </c>
      <c r="J2163" s="59">
        <v>9300</v>
      </c>
      <c r="K2163" s="78">
        <f>VLOOKUP(jur[[#This Row],[hwycov_id]],cnf[],10,FALSE)</f>
        <v>9300</v>
      </c>
      <c r="L2163" s="229">
        <f t="shared" si="99"/>
        <v>0</v>
      </c>
      <c r="M2163" s="228">
        <f t="shared" si="100"/>
        <v>0</v>
      </c>
      <c r="N2163" s="228">
        <f t="shared" si="101"/>
        <v>0</v>
      </c>
      <c r="O2163" s="59" t="e">
        <f>VLOOKUP(jur[[#This Row],[hwycov_id]],check!$A$2:$P$26,16,FALSE)</f>
        <v>#N/A</v>
      </c>
      <c r="P2163" s="59">
        <v>2187</v>
      </c>
    </row>
    <row r="2164" spans="1:16">
      <c r="A2164" s="59">
        <v>2487</v>
      </c>
      <c r="B2164" s="59">
        <v>9</v>
      </c>
      <c r="C2164" s="59">
        <v>1</v>
      </c>
      <c r="D2164" s="59">
        <v>1</v>
      </c>
      <c r="E2164" s="59" t="s">
        <v>78</v>
      </c>
      <c r="F2164" s="59">
        <v>2</v>
      </c>
      <c r="G2164" s="59">
        <v>0</v>
      </c>
      <c r="H2164" s="59">
        <v>5</v>
      </c>
      <c r="I2164" s="59">
        <v>19</v>
      </c>
      <c r="J2164" s="59">
        <v>9800</v>
      </c>
      <c r="K2164" s="78">
        <f>VLOOKUP(jur[[#This Row],[hwycov_id]],cnf[],10,FALSE)</f>
        <v>9800</v>
      </c>
      <c r="L2164" s="229">
        <f t="shared" si="99"/>
        <v>0</v>
      </c>
      <c r="M2164" s="228">
        <f t="shared" si="100"/>
        <v>0</v>
      </c>
      <c r="N2164" s="228">
        <f t="shared" si="101"/>
        <v>0</v>
      </c>
      <c r="O2164" s="59" t="e">
        <f>VLOOKUP(jur[[#This Row],[hwycov_id]],check!$A$2:$P$26,16,FALSE)</f>
        <v>#N/A</v>
      </c>
      <c r="P2164" s="59">
        <v>2188</v>
      </c>
    </row>
    <row r="2165" spans="1:16">
      <c r="A2165" s="59">
        <v>28813</v>
      </c>
      <c r="B2165" s="59">
        <v>9</v>
      </c>
      <c r="C2165" s="59">
        <v>1</v>
      </c>
      <c r="D2165" s="59">
        <v>1</v>
      </c>
      <c r="E2165" s="59" t="s">
        <v>78</v>
      </c>
      <c r="F2165" s="59">
        <v>2</v>
      </c>
      <c r="G2165" s="59">
        <v>0</v>
      </c>
      <c r="H2165" s="59">
        <v>3</v>
      </c>
      <c r="I2165" s="59">
        <v>19</v>
      </c>
      <c r="J2165" s="59">
        <v>9962</v>
      </c>
      <c r="K2165" s="78">
        <f>VLOOKUP(jur[[#This Row],[hwycov_id]],cnf[],10,FALSE)</f>
        <v>9962</v>
      </c>
      <c r="L2165" s="229">
        <f t="shared" si="99"/>
        <v>0</v>
      </c>
      <c r="M2165" s="228">
        <f t="shared" si="100"/>
        <v>0</v>
      </c>
      <c r="N2165" s="228">
        <f t="shared" si="101"/>
        <v>0</v>
      </c>
      <c r="O2165" s="59" t="e">
        <f>VLOOKUP(jur[[#This Row],[hwycov_id]],check!$A$2:$P$26,16,FALSE)</f>
        <v>#N/A</v>
      </c>
      <c r="P2165" s="59">
        <v>2189</v>
      </c>
    </row>
    <row r="2166" spans="1:16">
      <c r="A2166" s="59">
        <v>632</v>
      </c>
      <c r="B2166" s="59">
        <v>3</v>
      </c>
      <c r="C2166" s="59">
        <v>1</v>
      </c>
      <c r="D2166" s="59">
        <v>2</v>
      </c>
      <c r="E2166" s="59" t="s">
        <v>82</v>
      </c>
      <c r="F2166" s="59">
        <v>3</v>
      </c>
      <c r="G2166" s="59">
        <v>1</v>
      </c>
      <c r="H2166" s="59">
        <v>5</v>
      </c>
      <c r="I2166" s="59">
        <v>19</v>
      </c>
      <c r="J2166" s="59">
        <v>10272</v>
      </c>
      <c r="K2166" s="78">
        <f>VLOOKUP(jur[[#This Row],[hwycov_id]],cnf[],10,FALSE)</f>
        <v>10272</v>
      </c>
      <c r="L2166" s="229">
        <f t="shared" si="99"/>
        <v>0</v>
      </c>
      <c r="M2166" s="228">
        <f t="shared" si="100"/>
        <v>0</v>
      </c>
      <c r="N2166" s="228">
        <f t="shared" si="101"/>
        <v>0</v>
      </c>
      <c r="O2166" s="59" t="e">
        <f>VLOOKUP(jur[[#This Row],[hwycov_id]],check!$A$2:$P$26,16,FALSE)</f>
        <v>#N/A</v>
      </c>
      <c r="P2166" s="59">
        <v>2190</v>
      </c>
    </row>
    <row r="2167" spans="1:16">
      <c r="A2167" s="59">
        <v>28254</v>
      </c>
      <c r="B2167" s="59">
        <v>1</v>
      </c>
      <c r="C2167" s="59">
        <v>1</v>
      </c>
      <c r="D2167" s="59">
        <v>1</v>
      </c>
      <c r="E2167" s="59" t="s">
        <v>82</v>
      </c>
      <c r="F2167" s="59">
        <v>1</v>
      </c>
      <c r="G2167" s="59">
        <v>1</v>
      </c>
      <c r="H2167" s="59">
        <v>8</v>
      </c>
      <c r="I2167" s="59">
        <v>19</v>
      </c>
      <c r="J2167" s="59">
        <v>10533</v>
      </c>
      <c r="K2167" s="78">
        <f>VLOOKUP(jur[[#This Row],[hwycov_id]],cnf[],10,FALSE)</f>
        <v>10533</v>
      </c>
      <c r="L2167" s="229">
        <f t="shared" si="99"/>
        <v>0</v>
      </c>
      <c r="M2167" s="228">
        <f t="shared" si="100"/>
        <v>0</v>
      </c>
      <c r="N2167" s="228">
        <f t="shared" si="101"/>
        <v>0</v>
      </c>
      <c r="O2167" s="59" t="e">
        <f>VLOOKUP(jur[[#This Row],[hwycov_id]],check!$A$2:$P$26,16,FALSE)</f>
        <v>#N/A</v>
      </c>
      <c r="P2167" s="59">
        <v>2191</v>
      </c>
    </row>
    <row r="2168" spans="1:16">
      <c r="A2168" s="59">
        <v>27139</v>
      </c>
      <c r="B2168" s="59">
        <v>9</v>
      </c>
      <c r="C2168" s="59">
        <v>1</v>
      </c>
      <c r="D2168" s="59">
        <v>1</v>
      </c>
      <c r="E2168" s="59" t="s">
        <v>78</v>
      </c>
      <c r="F2168" s="59">
        <v>2</v>
      </c>
      <c r="G2168" s="59">
        <v>1</v>
      </c>
      <c r="H2168" s="59">
        <v>2</v>
      </c>
      <c r="I2168" s="59">
        <v>19</v>
      </c>
      <c r="J2168" s="59">
        <v>10603</v>
      </c>
      <c r="K2168" s="78">
        <f>VLOOKUP(jur[[#This Row],[hwycov_id]],cnf[],10,FALSE)</f>
        <v>10603</v>
      </c>
      <c r="L2168" s="229">
        <f t="shared" si="99"/>
        <v>0</v>
      </c>
      <c r="M2168" s="228">
        <f t="shared" si="100"/>
        <v>0</v>
      </c>
      <c r="N2168" s="228">
        <f t="shared" si="101"/>
        <v>0</v>
      </c>
      <c r="O2168" s="59" t="e">
        <f>VLOOKUP(jur[[#This Row],[hwycov_id]],check!$A$2:$P$26,16,FALSE)</f>
        <v>#N/A</v>
      </c>
      <c r="P2168" s="59">
        <v>2192</v>
      </c>
    </row>
    <row r="2169" spans="1:16">
      <c r="A2169" s="59">
        <v>29215</v>
      </c>
      <c r="B2169" s="59">
        <v>1</v>
      </c>
      <c r="C2169" s="59">
        <v>1</v>
      </c>
      <c r="D2169" s="59">
        <v>1</v>
      </c>
      <c r="E2169" s="59" t="s">
        <v>82</v>
      </c>
      <c r="F2169" s="59">
        <v>1</v>
      </c>
      <c r="G2169" s="59">
        <v>1</v>
      </c>
      <c r="H2169" s="59">
        <v>8</v>
      </c>
      <c r="I2169" s="59">
        <v>19</v>
      </c>
      <c r="J2169" s="59">
        <v>10818</v>
      </c>
      <c r="K2169" s="78">
        <f>VLOOKUP(jur[[#This Row],[hwycov_id]],cnf[],10,FALSE)</f>
        <v>10818</v>
      </c>
      <c r="L2169" s="229">
        <f t="shared" si="99"/>
        <v>0</v>
      </c>
      <c r="M2169" s="228">
        <f t="shared" si="100"/>
        <v>0</v>
      </c>
      <c r="N2169" s="228">
        <f t="shared" si="101"/>
        <v>0</v>
      </c>
      <c r="O2169" s="59" t="e">
        <f>VLOOKUP(jur[[#This Row],[hwycov_id]],check!$A$2:$P$26,16,FALSE)</f>
        <v>#N/A</v>
      </c>
      <c r="P2169" s="59">
        <v>2193</v>
      </c>
    </row>
    <row r="2170" spans="1:16">
      <c r="A2170" s="59">
        <v>20010</v>
      </c>
      <c r="B2170" s="59">
        <v>4</v>
      </c>
      <c r="C2170" s="59">
        <v>1</v>
      </c>
      <c r="D2170" s="59">
        <v>2</v>
      </c>
      <c r="E2170" s="59" t="s">
        <v>80</v>
      </c>
      <c r="F2170" s="59">
        <v>4</v>
      </c>
      <c r="G2170" s="59">
        <v>1</v>
      </c>
      <c r="H2170" s="59">
        <v>7</v>
      </c>
      <c r="I2170" s="59">
        <v>19</v>
      </c>
      <c r="J2170" s="59">
        <v>10900</v>
      </c>
      <c r="K2170" s="78">
        <f>VLOOKUP(jur[[#This Row],[hwycov_id]],cnf[],10,FALSE)</f>
        <v>10900</v>
      </c>
      <c r="L2170" s="229">
        <f t="shared" si="99"/>
        <v>0</v>
      </c>
      <c r="M2170" s="228">
        <f t="shared" si="100"/>
        <v>0</v>
      </c>
      <c r="N2170" s="228">
        <f t="shared" si="101"/>
        <v>0</v>
      </c>
      <c r="O2170" s="59" t="e">
        <f>VLOOKUP(jur[[#This Row],[hwycov_id]],check!$A$2:$P$26,16,FALSE)</f>
        <v>#N/A</v>
      </c>
      <c r="P2170" s="59">
        <v>2194</v>
      </c>
    </row>
    <row r="2171" spans="1:16">
      <c r="A2171" s="59">
        <v>10646</v>
      </c>
      <c r="B2171" s="59">
        <v>9</v>
      </c>
      <c r="C2171" s="59">
        <v>1</v>
      </c>
      <c r="D2171" s="59">
        <v>1</v>
      </c>
      <c r="E2171" s="59" t="s">
        <v>78</v>
      </c>
      <c r="F2171" s="59">
        <v>2</v>
      </c>
      <c r="G2171" s="59">
        <v>1</v>
      </c>
      <c r="H2171" s="59">
        <v>4</v>
      </c>
      <c r="I2171" s="59">
        <v>19</v>
      </c>
      <c r="J2171" s="59">
        <v>11050</v>
      </c>
      <c r="K2171" s="78">
        <f>VLOOKUP(jur[[#This Row],[hwycov_id]],cnf[],10,FALSE)</f>
        <v>11050</v>
      </c>
      <c r="L2171" s="229">
        <f t="shared" si="99"/>
        <v>0</v>
      </c>
      <c r="M2171" s="228">
        <f t="shared" si="100"/>
        <v>0</v>
      </c>
      <c r="N2171" s="228">
        <f t="shared" si="101"/>
        <v>0</v>
      </c>
      <c r="O2171" s="59" t="e">
        <f>VLOOKUP(jur[[#This Row],[hwycov_id]],check!$A$2:$P$26,16,FALSE)</f>
        <v>#N/A</v>
      </c>
      <c r="P2171" s="59">
        <v>2195</v>
      </c>
    </row>
    <row r="2172" spans="1:16">
      <c r="A2172" s="59">
        <v>11820</v>
      </c>
      <c r="B2172" s="59">
        <v>5</v>
      </c>
      <c r="C2172" s="59">
        <v>1</v>
      </c>
      <c r="D2172" s="59">
        <v>2</v>
      </c>
      <c r="E2172" s="59" t="s">
        <v>80</v>
      </c>
      <c r="F2172" s="59">
        <v>4</v>
      </c>
      <c r="G2172" s="59">
        <v>1</v>
      </c>
      <c r="H2172" s="59">
        <v>5</v>
      </c>
      <c r="I2172" s="59">
        <v>19</v>
      </c>
      <c r="J2172" s="59">
        <v>11100</v>
      </c>
      <c r="K2172" s="78">
        <f>VLOOKUP(jur[[#This Row],[hwycov_id]],cnf[],10,FALSE)</f>
        <v>11100</v>
      </c>
      <c r="L2172" s="229">
        <f t="shared" si="99"/>
        <v>0</v>
      </c>
      <c r="M2172" s="228">
        <f t="shared" si="100"/>
        <v>0</v>
      </c>
      <c r="N2172" s="228">
        <f t="shared" si="101"/>
        <v>0</v>
      </c>
      <c r="O2172" s="59" t="e">
        <f>VLOOKUP(jur[[#This Row],[hwycov_id]],check!$A$2:$P$26,16,FALSE)</f>
        <v>#N/A</v>
      </c>
      <c r="P2172" s="59">
        <v>2196</v>
      </c>
    </row>
    <row r="2173" spans="1:16">
      <c r="A2173" s="59">
        <v>3634</v>
      </c>
      <c r="B2173" s="59">
        <v>9</v>
      </c>
      <c r="C2173" s="59">
        <v>1</v>
      </c>
      <c r="D2173" s="59">
        <v>1</v>
      </c>
      <c r="E2173" s="59" t="s">
        <v>78</v>
      </c>
      <c r="F2173" s="59">
        <v>2</v>
      </c>
      <c r="G2173" s="59">
        <v>1</v>
      </c>
      <c r="H2173" s="59">
        <v>2</v>
      </c>
      <c r="I2173" s="59">
        <v>19</v>
      </c>
      <c r="J2173" s="59">
        <v>11263</v>
      </c>
      <c r="K2173" s="78">
        <f>VLOOKUP(jur[[#This Row],[hwycov_id]],cnf[],10,FALSE)</f>
        <v>11263</v>
      </c>
      <c r="L2173" s="229">
        <f t="shared" si="99"/>
        <v>0</v>
      </c>
      <c r="M2173" s="228">
        <f t="shared" si="100"/>
        <v>0</v>
      </c>
      <c r="N2173" s="228">
        <f t="shared" si="101"/>
        <v>0</v>
      </c>
      <c r="O2173" s="59" t="e">
        <f>VLOOKUP(jur[[#This Row],[hwycov_id]],check!$A$2:$P$26,16,FALSE)</f>
        <v>#N/A</v>
      </c>
      <c r="P2173" s="59">
        <v>2197</v>
      </c>
    </row>
    <row r="2174" spans="1:16">
      <c r="A2174" s="59">
        <v>11152</v>
      </c>
      <c r="B2174" s="59">
        <v>9</v>
      </c>
      <c r="C2174" s="59">
        <v>1</v>
      </c>
      <c r="D2174" s="59">
        <v>1</v>
      </c>
      <c r="E2174" s="59" t="s">
        <v>78</v>
      </c>
      <c r="F2174" s="59">
        <v>2</v>
      </c>
      <c r="G2174" s="59">
        <v>1</v>
      </c>
      <c r="H2174" s="59">
        <v>4</v>
      </c>
      <c r="I2174" s="59">
        <v>19</v>
      </c>
      <c r="J2174" s="59">
        <v>11478</v>
      </c>
      <c r="K2174" s="78">
        <f>VLOOKUP(jur[[#This Row],[hwycov_id]],cnf[],10,FALSE)</f>
        <v>11478</v>
      </c>
      <c r="L2174" s="229">
        <f t="shared" si="99"/>
        <v>0</v>
      </c>
      <c r="M2174" s="228">
        <f t="shared" si="100"/>
        <v>0</v>
      </c>
      <c r="N2174" s="228">
        <f t="shared" si="101"/>
        <v>0</v>
      </c>
      <c r="O2174" s="59" t="e">
        <f>VLOOKUP(jur[[#This Row],[hwycov_id]],check!$A$2:$P$26,16,FALSE)</f>
        <v>#N/A</v>
      </c>
      <c r="P2174" s="59">
        <v>2198</v>
      </c>
    </row>
    <row r="2175" spans="1:16">
      <c r="A2175" s="59">
        <v>16118</v>
      </c>
      <c r="B2175" s="59">
        <v>3</v>
      </c>
      <c r="C2175" s="59">
        <v>1</v>
      </c>
      <c r="D2175" s="59">
        <v>2</v>
      </c>
      <c r="E2175" s="59" t="s">
        <v>80</v>
      </c>
      <c r="F2175" s="59">
        <v>3</v>
      </c>
      <c r="G2175" s="59">
        <v>1</v>
      </c>
      <c r="H2175" s="59">
        <v>5</v>
      </c>
      <c r="I2175" s="59">
        <v>19</v>
      </c>
      <c r="J2175" s="59">
        <v>12000</v>
      </c>
      <c r="K2175" s="78">
        <f>VLOOKUP(jur[[#This Row],[hwycov_id]],cnf[],10,FALSE)</f>
        <v>12000</v>
      </c>
      <c r="L2175" s="229">
        <f t="shared" si="99"/>
        <v>0</v>
      </c>
      <c r="M2175" s="228">
        <f t="shared" si="100"/>
        <v>0</v>
      </c>
      <c r="N2175" s="228">
        <f t="shared" si="101"/>
        <v>0</v>
      </c>
      <c r="O2175" s="59" t="e">
        <f>VLOOKUP(jur[[#This Row],[hwycov_id]],check!$A$2:$P$26,16,FALSE)</f>
        <v>#N/A</v>
      </c>
      <c r="P2175" s="59">
        <v>2199</v>
      </c>
    </row>
    <row r="2176" spans="1:16">
      <c r="A2176" s="59">
        <v>11809</v>
      </c>
      <c r="B2176" s="59">
        <v>5</v>
      </c>
      <c r="C2176" s="59">
        <v>1</v>
      </c>
      <c r="D2176" s="59">
        <v>2</v>
      </c>
      <c r="E2176" s="59" t="s">
        <v>80</v>
      </c>
      <c r="F2176" s="59">
        <v>4</v>
      </c>
      <c r="G2176" s="59">
        <v>1</v>
      </c>
      <c r="H2176" s="59">
        <v>5</v>
      </c>
      <c r="I2176" s="59">
        <v>19</v>
      </c>
      <c r="J2176" s="59">
        <v>12500</v>
      </c>
      <c r="K2176" s="78">
        <f>VLOOKUP(jur[[#This Row],[hwycov_id]],cnf[],10,FALSE)</f>
        <v>12500</v>
      </c>
      <c r="L2176" s="229">
        <f t="shared" si="99"/>
        <v>0</v>
      </c>
      <c r="M2176" s="228">
        <f t="shared" si="100"/>
        <v>0</v>
      </c>
      <c r="N2176" s="228">
        <f t="shared" si="101"/>
        <v>0</v>
      </c>
      <c r="O2176" s="59" t="e">
        <f>VLOOKUP(jur[[#This Row],[hwycov_id]],check!$A$2:$P$26,16,FALSE)</f>
        <v>#N/A</v>
      </c>
      <c r="P2176" s="59">
        <v>2200</v>
      </c>
    </row>
    <row r="2177" spans="1:16">
      <c r="A2177" s="59">
        <v>27249</v>
      </c>
      <c r="B2177" s="59">
        <v>9</v>
      </c>
      <c r="C2177" s="59">
        <v>1</v>
      </c>
      <c r="D2177" s="59">
        <v>1</v>
      </c>
      <c r="E2177" s="59" t="s">
        <v>78</v>
      </c>
      <c r="F2177" s="59">
        <v>2</v>
      </c>
      <c r="G2177" s="59">
        <v>1</v>
      </c>
      <c r="H2177" s="59">
        <v>7</v>
      </c>
      <c r="I2177" s="59">
        <v>19</v>
      </c>
      <c r="J2177" s="59">
        <v>12584</v>
      </c>
      <c r="K2177" s="78">
        <f>VLOOKUP(jur[[#This Row],[hwycov_id]],cnf[],10,FALSE)</f>
        <v>12584</v>
      </c>
      <c r="L2177" s="229">
        <f t="shared" si="99"/>
        <v>0</v>
      </c>
      <c r="M2177" s="228">
        <f t="shared" si="100"/>
        <v>0</v>
      </c>
      <c r="N2177" s="228">
        <f t="shared" si="101"/>
        <v>0</v>
      </c>
      <c r="O2177" s="59" t="e">
        <f>VLOOKUP(jur[[#This Row],[hwycov_id]],check!$A$2:$P$26,16,FALSE)</f>
        <v>#N/A</v>
      </c>
      <c r="P2177" s="59">
        <v>2201</v>
      </c>
    </row>
    <row r="2178" spans="1:16">
      <c r="A2178" s="59">
        <v>28204</v>
      </c>
      <c r="B2178" s="59">
        <v>9</v>
      </c>
      <c r="C2178" s="59">
        <v>1</v>
      </c>
      <c r="D2178" s="59">
        <v>1</v>
      </c>
      <c r="E2178" s="59" t="s">
        <v>78</v>
      </c>
      <c r="F2178" s="59">
        <v>2</v>
      </c>
      <c r="G2178" s="59">
        <v>1</v>
      </c>
      <c r="H2178" s="59">
        <v>5</v>
      </c>
      <c r="I2178" s="59">
        <v>19</v>
      </c>
      <c r="J2178" s="59">
        <v>12799</v>
      </c>
      <c r="K2178" s="78">
        <f>VLOOKUP(jur[[#This Row],[hwycov_id]],cnf[],10,FALSE)</f>
        <v>12799</v>
      </c>
      <c r="L2178" s="229">
        <f t="shared" ref="L2178:L2241" si="102">K2178/J2178-1</f>
        <v>0</v>
      </c>
      <c r="M2178" s="228">
        <f t="shared" ref="M2178:M2241" si="103">K2178-J2178</f>
        <v>0</v>
      </c>
      <c r="N2178" s="228">
        <f t="shared" ref="N2178:N2241" si="104">POWER(M2178,2)</f>
        <v>0</v>
      </c>
      <c r="O2178" s="59" t="e">
        <f>VLOOKUP(jur[[#This Row],[hwycov_id]],check!$A$2:$P$26,16,FALSE)</f>
        <v>#N/A</v>
      </c>
      <c r="P2178" s="59">
        <v>2202</v>
      </c>
    </row>
    <row r="2179" spans="1:16">
      <c r="A2179" s="59">
        <v>20173</v>
      </c>
      <c r="B2179" s="59">
        <v>3</v>
      </c>
      <c r="C2179" s="59">
        <v>1</v>
      </c>
      <c r="D2179" s="59">
        <v>2</v>
      </c>
      <c r="E2179" s="59" t="s">
        <v>80</v>
      </c>
      <c r="F2179" s="59">
        <v>3</v>
      </c>
      <c r="G2179" s="59">
        <v>1</v>
      </c>
      <c r="H2179" s="59">
        <v>5</v>
      </c>
      <c r="I2179" s="59">
        <v>19</v>
      </c>
      <c r="J2179" s="59">
        <v>12900</v>
      </c>
      <c r="K2179" s="78">
        <f>VLOOKUP(jur[[#This Row],[hwycov_id]],cnf[],10,FALSE)</f>
        <v>12900</v>
      </c>
      <c r="L2179" s="229">
        <f t="shared" si="102"/>
        <v>0</v>
      </c>
      <c r="M2179" s="228">
        <f t="shared" si="103"/>
        <v>0</v>
      </c>
      <c r="N2179" s="228">
        <f t="shared" si="104"/>
        <v>0</v>
      </c>
      <c r="O2179" s="59" t="e">
        <f>VLOOKUP(jur[[#This Row],[hwycov_id]],check!$A$2:$P$26,16,FALSE)</f>
        <v>#N/A</v>
      </c>
      <c r="P2179" s="59">
        <v>2203</v>
      </c>
    </row>
    <row r="2180" spans="1:16">
      <c r="A2180" s="59">
        <v>5754</v>
      </c>
      <c r="B2180" s="59">
        <v>5</v>
      </c>
      <c r="C2180" s="59">
        <v>1</v>
      </c>
      <c r="D2180" s="59">
        <v>2</v>
      </c>
      <c r="E2180" s="59" t="s">
        <v>80</v>
      </c>
      <c r="F2180" s="59">
        <v>4</v>
      </c>
      <c r="G2180" s="59">
        <v>1</v>
      </c>
      <c r="H2180" s="59">
        <v>7</v>
      </c>
      <c r="I2180" s="59">
        <v>19</v>
      </c>
      <c r="J2180" s="59">
        <v>12900</v>
      </c>
      <c r="K2180" s="78">
        <f>VLOOKUP(jur[[#This Row],[hwycov_id]],cnf[],10,FALSE)</f>
        <v>12900</v>
      </c>
      <c r="L2180" s="229">
        <f t="shared" si="102"/>
        <v>0</v>
      </c>
      <c r="M2180" s="228">
        <f t="shared" si="103"/>
        <v>0</v>
      </c>
      <c r="N2180" s="228">
        <f t="shared" si="104"/>
        <v>0</v>
      </c>
      <c r="O2180" s="59" t="e">
        <f>VLOOKUP(jur[[#This Row],[hwycov_id]],check!$A$2:$P$26,16,FALSE)</f>
        <v>#N/A</v>
      </c>
      <c r="P2180" s="59">
        <v>2204</v>
      </c>
    </row>
    <row r="2181" spans="1:16">
      <c r="A2181" s="59">
        <v>11867</v>
      </c>
      <c r="B2181" s="59">
        <v>4</v>
      </c>
      <c r="C2181" s="59">
        <v>1</v>
      </c>
      <c r="D2181" s="59">
        <v>2</v>
      </c>
      <c r="E2181" s="59" t="s">
        <v>80</v>
      </c>
      <c r="F2181" s="59">
        <v>4</v>
      </c>
      <c r="G2181" s="59">
        <v>1</v>
      </c>
      <c r="H2181" s="59">
        <v>7</v>
      </c>
      <c r="I2181" s="59">
        <v>19</v>
      </c>
      <c r="J2181" s="59">
        <v>13000</v>
      </c>
      <c r="K2181" s="78">
        <f>VLOOKUP(jur[[#This Row],[hwycov_id]],cnf[],10,FALSE)</f>
        <v>13000</v>
      </c>
      <c r="L2181" s="229">
        <f t="shared" si="102"/>
        <v>0</v>
      </c>
      <c r="M2181" s="228">
        <f t="shared" si="103"/>
        <v>0</v>
      </c>
      <c r="N2181" s="228">
        <f t="shared" si="104"/>
        <v>0</v>
      </c>
      <c r="O2181" s="59" t="e">
        <f>VLOOKUP(jur[[#This Row],[hwycov_id]],check!$A$2:$P$26,16,FALSE)</f>
        <v>#N/A</v>
      </c>
      <c r="P2181" s="59">
        <v>2205</v>
      </c>
    </row>
    <row r="2182" spans="1:16">
      <c r="A2182" s="59">
        <v>7800</v>
      </c>
      <c r="B2182" s="59">
        <v>4</v>
      </c>
      <c r="C2182" s="59">
        <v>1</v>
      </c>
      <c r="D2182" s="59">
        <v>2</v>
      </c>
      <c r="E2182" s="59" t="s">
        <v>80</v>
      </c>
      <c r="F2182" s="59">
        <v>4</v>
      </c>
      <c r="G2182" s="59">
        <v>1</v>
      </c>
      <c r="H2182" s="59">
        <v>5</v>
      </c>
      <c r="I2182" s="59">
        <v>19</v>
      </c>
      <c r="J2182" s="59">
        <v>14200</v>
      </c>
      <c r="K2182" s="78">
        <f>VLOOKUP(jur[[#This Row],[hwycov_id]],cnf[],10,FALSE)</f>
        <v>14200</v>
      </c>
      <c r="L2182" s="229">
        <f t="shared" si="102"/>
        <v>0</v>
      </c>
      <c r="M2182" s="228">
        <f t="shared" si="103"/>
        <v>0</v>
      </c>
      <c r="N2182" s="228">
        <f t="shared" si="104"/>
        <v>0</v>
      </c>
      <c r="O2182" s="59" t="e">
        <f>VLOOKUP(jur[[#This Row],[hwycov_id]],check!$A$2:$P$26,16,FALSE)</f>
        <v>#N/A</v>
      </c>
      <c r="P2182" s="59">
        <v>2206</v>
      </c>
    </row>
    <row r="2183" spans="1:16">
      <c r="A2183" s="59">
        <v>13748</v>
      </c>
      <c r="B2183" s="59">
        <v>3</v>
      </c>
      <c r="C2183" s="59">
        <v>1</v>
      </c>
      <c r="D2183" s="59">
        <v>2</v>
      </c>
      <c r="E2183" s="59" t="s">
        <v>80</v>
      </c>
      <c r="F2183" s="59">
        <v>3</v>
      </c>
      <c r="G2183" s="59">
        <v>1</v>
      </c>
      <c r="H2183" s="59">
        <v>5</v>
      </c>
      <c r="I2183" s="59">
        <v>19</v>
      </c>
      <c r="J2183" s="59">
        <v>15400</v>
      </c>
      <c r="K2183" s="78">
        <f>VLOOKUP(jur[[#This Row],[hwycov_id]],cnf[],10,FALSE)</f>
        <v>15400</v>
      </c>
      <c r="L2183" s="229">
        <f t="shared" si="102"/>
        <v>0</v>
      </c>
      <c r="M2183" s="228">
        <f t="shared" si="103"/>
        <v>0</v>
      </c>
      <c r="N2183" s="228">
        <f t="shared" si="104"/>
        <v>0</v>
      </c>
      <c r="O2183" s="59" t="e">
        <f>VLOOKUP(jur[[#This Row],[hwycov_id]],check!$A$2:$P$26,16,FALSE)</f>
        <v>#N/A</v>
      </c>
      <c r="P2183" s="59">
        <v>2207</v>
      </c>
    </row>
    <row r="2184" spans="1:16">
      <c r="A2184" s="59">
        <v>13257</v>
      </c>
      <c r="B2184" s="59">
        <v>4</v>
      </c>
      <c r="C2184" s="59">
        <v>1</v>
      </c>
      <c r="D2184" s="59">
        <v>2</v>
      </c>
      <c r="E2184" s="59" t="s">
        <v>80</v>
      </c>
      <c r="F2184" s="59">
        <v>4</v>
      </c>
      <c r="G2184" s="59">
        <v>1</v>
      </c>
      <c r="H2184" s="59">
        <v>5</v>
      </c>
      <c r="I2184" s="59">
        <v>19</v>
      </c>
      <c r="J2184" s="59">
        <v>15500</v>
      </c>
      <c r="K2184" s="78">
        <f>VLOOKUP(jur[[#This Row],[hwycov_id]],cnf[],10,FALSE)</f>
        <v>15500</v>
      </c>
      <c r="L2184" s="229">
        <f t="shared" si="102"/>
        <v>0</v>
      </c>
      <c r="M2184" s="228">
        <f t="shared" si="103"/>
        <v>0</v>
      </c>
      <c r="N2184" s="228">
        <f t="shared" si="104"/>
        <v>0</v>
      </c>
      <c r="O2184" s="59" t="e">
        <f>VLOOKUP(jur[[#This Row],[hwycov_id]],check!$A$2:$P$26,16,FALSE)</f>
        <v>#N/A</v>
      </c>
      <c r="P2184" s="59">
        <v>2208</v>
      </c>
    </row>
    <row r="2185" spans="1:16">
      <c r="A2185" s="59">
        <v>3540</v>
      </c>
      <c r="B2185" s="59">
        <v>9</v>
      </c>
      <c r="C2185" s="59">
        <v>1</v>
      </c>
      <c r="D2185" s="59">
        <v>1</v>
      </c>
      <c r="E2185" s="59" t="s">
        <v>78</v>
      </c>
      <c r="F2185" s="59">
        <v>2</v>
      </c>
      <c r="G2185" s="59">
        <v>1</v>
      </c>
      <c r="H2185" s="59">
        <v>6</v>
      </c>
      <c r="I2185" s="59">
        <v>19</v>
      </c>
      <c r="J2185" s="59">
        <v>15583</v>
      </c>
      <c r="K2185" s="78">
        <f>VLOOKUP(jur[[#This Row],[hwycov_id]],cnf[],10,FALSE)</f>
        <v>15583</v>
      </c>
      <c r="L2185" s="229">
        <f t="shared" si="102"/>
        <v>0</v>
      </c>
      <c r="M2185" s="228">
        <f t="shared" si="103"/>
        <v>0</v>
      </c>
      <c r="N2185" s="228">
        <f t="shared" si="104"/>
        <v>0</v>
      </c>
      <c r="O2185" s="59" t="e">
        <f>VLOOKUP(jur[[#This Row],[hwycov_id]],check!$A$2:$P$26,16,FALSE)</f>
        <v>#N/A</v>
      </c>
      <c r="P2185" s="59">
        <v>2209</v>
      </c>
    </row>
    <row r="2186" spans="1:16">
      <c r="A2186" s="59">
        <v>9012</v>
      </c>
      <c r="B2186" s="59">
        <v>1</v>
      </c>
      <c r="C2186" s="59">
        <v>4</v>
      </c>
      <c r="D2186" s="59">
        <v>1</v>
      </c>
      <c r="E2186" s="59" t="s">
        <v>77</v>
      </c>
      <c r="F2186" s="59">
        <v>1</v>
      </c>
      <c r="G2186" s="59">
        <v>1</v>
      </c>
      <c r="H2186" s="59">
        <v>4</v>
      </c>
      <c r="I2186" s="59">
        <v>19</v>
      </c>
      <c r="J2186" s="59">
        <v>17181</v>
      </c>
      <c r="K2186" s="78">
        <f>VLOOKUP(jur[[#This Row],[hwycov_id]],cnf[],10,FALSE)</f>
        <v>17181</v>
      </c>
      <c r="L2186" s="229">
        <f t="shared" si="102"/>
        <v>0</v>
      </c>
      <c r="M2186" s="228">
        <f t="shared" si="103"/>
        <v>0</v>
      </c>
      <c r="N2186" s="228">
        <f t="shared" si="104"/>
        <v>0</v>
      </c>
      <c r="O2186" s="59" t="e">
        <f>VLOOKUP(jur[[#This Row],[hwycov_id]],check!$A$2:$P$26,16,FALSE)</f>
        <v>#N/A</v>
      </c>
      <c r="P2186" s="59">
        <v>2210</v>
      </c>
    </row>
    <row r="2187" spans="1:16">
      <c r="A2187" s="59">
        <v>12713</v>
      </c>
      <c r="B2187" s="59">
        <v>4</v>
      </c>
      <c r="C2187" s="59">
        <v>1</v>
      </c>
      <c r="D2187" s="59">
        <v>2</v>
      </c>
      <c r="E2187" s="59" t="s">
        <v>80</v>
      </c>
      <c r="F2187" s="59">
        <v>4</v>
      </c>
      <c r="G2187" s="59">
        <v>1</v>
      </c>
      <c r="H2187" s="59">
        <v>7</v>
      </c>
      <c r="I2187" s="59">
        <v>19</v>
      </c>
      <c r="J2187" s="59">
        <v>17200</v>
      </c>
      <c r="K2187" s="78">
        <f>VLOOKUP(jur[[#This Row],[hwycov_id]],cnf[],10,FALSE)</f>
        <v>17200</v>
      </c>
      <c r="L2187" s="229">
        <f t="shared" si="102"/>
        <v>0</v>
      </c>
      <c r="M2187" s="228">
        <f t="shared" si="103"/>
        <v>0</v>
      </c>
      <c r="N2187" s="228">
        <f t="shared" si="104"/>
        <v>0</v>
      </c>
      <c r="O2187" s="59" t="e">
        <f>VLOOKUP(jur[[#This Row],[hwycov_id]],check!$A$2:$P$26,16,FALSE)</f>
        <v>#N/A</v>
      </c>
      <c r="P2187" s="59">
        <v>2211</v>
      </c>
    </row>
    <row r="2188" spans="1:16">
      <c r="A2188" s="59">
        <v>30923</v>
      </c>
      <c r="B2188" s="59">
        <v>4</v>
      </c>
      <c r="C2188" s="59">
        <v>1</v>
      </c>
      <c r="D2188" s="59">
        <v>2</v>
      </c>
      <c r="E2188" s="59" t="s">
        <v>80</v>
      </c>
      <c r="F2188" s="59">
        <v>4</v>
      </c>
      <c r="G2188" s="59">
        <v>1</v>
      </c>
      <c r="H2188" s="59">
        <v>7</v>
      </c>
      <c r="I2188" s="59">
        <v>19</v>
      </c>
      <c r="J2188" s="59">
        <v>17200</v>
      </c>
      <c r="K2188" s="78">
        <f>VLOOKUP(jur[[#This Row],[hwycov_id]],cnf[],10,FALSE)</f>
        <v>17200</v>
      </c>
      <c r="L2188" s="229">
        <f t="shared" si="102"/>
        <v>0</v>
      </c>
      <c r="M2188" s="228">
        <f t="shared" si="103"/>
        <v>0</v>
      </c>
      <c r="N2188" s="228">
        <f t="shared" si="104"/>
        <v>0</v>
      </c>
      <c r="O2188" s="59" t="e">
        <f>VLOOKUP(jur[[#This Row],[hwycov_id]],check!$A$2:$P$26,16,FALSE)</f>
        <v>#N/A</v>
      </c>
      <c r="P2188" s="59">
        <v>2212</v>
      </c>
    </row>
    <row r="2189" spans="1:16">
      <c r="A2189" s="59">
        <v>11564</v>
      </c>
      <c r="B2189" s="59">
        <v>3</v>
      </c>
      <c r="C2189" s="59">
        <v>1</v>
      </c>
      <c r="D2189" s="59">
        <v>2</v>
      </c>
      <c r="E2189" s="59" t="s">
        <v>80</v>
      </c>
      <c r="F2189" s="59">
        <v>3</v>
      </c>
      <c r="G2189" s="59">
        <v>1</v>
      </c>
      <c r="H2189" s="59">
        <v>7</v>
      </c>
      <c r="I2189" s="59">
        <v>19</v>
      </c>
      <c r="J2189" s="59">
        <v>17400</v>
      </c>
      <c r="K2189" s="78">
        <f>VLOOKUP(jur[[#This Row],[hwycov_id]],cnf[],10,FALSE)</f>
        <v>17400</v>
      </c>
      <c r="L2189" s="229">
        <f t="shared" si="102"/>
        <v>0</v>
      </c>
      <c r="M2189" s="228">
        <f t="shared" si="103"/>
        <v>0</v>
      </c>
      <c r="N2189" s="228">
        <f t="shared" si="104"/>
        <v>0</v>
      </c>
      <c r="O2189" s="59" t="e">
        <f>VLOOKUP(jur[[#This Row],[hwycov_id]],check!$A$2:$P$26,16,FALSE)</f>
        <v>#N/A</v>
      </c>
      <c r="P2189" s="59">
        <v>2213</v>
      </c>
    </row>
    <row r="2190" spans="1:16">
      <c r="A2190" s="59">
        <v>6102</v>
      </c>
      <c r="B2190" s="59">
        <v>3</v>
      </c>
      <c r="C2190" s="59">
        <v>1</v>
      </c>
      <c r="D2190" s="59">
        <v>2</v>
      </c>
      <c r="E2190" s="59" t="s">
        <v>80</v>
      </c>
      <c r="F2190" s="59">
        <v>3</v>
      </c>
      <c r="G2190" s="59">
        <v>1</v>
      </c>
      <c r="H2190" s="59">
        <v>5</v>
      </c>
      <c r="I2190" s="59">
        <v>19</v>
      </c>
      <c r="J2190" s="59">
        <v>18500</v>
      </c>
      <c r="K2190" s="78">
        <f>VLOOKUP(jur[[#This Row],[hwycov_id]],cnf[],10,FALSE)</f>
        <v>18500</v>
      </c>
      <c r="L2190" s="229">
        <f t="shared" si="102"/>
        <v>0</v>
      </c>
      <c r="M2190" s="228">
        <f t="shared" si="103"/>
        <v>0</v>
      </c>
      <c r="N2190" s="228">
        <f t="shared" si="104"/>
        <v>0</v>
      </c>
      <c r="O2190" s="59" t="e">
        <f>VLOOKUP(jur[[#This Row],[hwycov_id]],check!$A$2:$P$26,16,FALSE)</f>
        <v>#N/A</v>
      </c>
      <c r="P2190" s="59">
        <v>2214</v>
      </c>
    </row>
    <row r="2191" spans="1:16">
      <c r="A2191" s="59">
        <v>51054</v>
      </c>
      <c r="B2191" s="59">
        <v>2</v>
      </c>
      <c r="C2191" s="59">
        <v>1</v>
      </c>
      <c r="D2191" s="59">
        <v>1</v>
      </c>
      <c r="E2191" s="59" t="s">
        <v>82</v>
      </c>
      <c r="F2191" s="59">
        <v>3</v>
      </c>
      <c r="G2191" s="59">
        <v>1</v>
      </c>
      <c r="H2191" s="59">
        <v>6</v>
      </c>
      <c r="I2191" s="59">
        <v>19</v>
      </c>
      <c r="J2191" s="59">
        <v>18632</v>
      </c>
      <c r="K2191" s="78">
        <f>VLOOKUP(jur[[#This Row],[hwycov_id]],cnf[],10,FALSE)</f>
        <v>18632</v>
      </c>
      <c r="L2191" s="229">
        <f t="shared" si="102"/>
        <v>0</v>
      </c>
      <c r="M2191" s="228">
        <f t="shared" si="103"/>
        <v>0</v>
      </c>
      <c r="N2191" s="228">
        <f t="shared" si="104"/>
        <v>0</v>
      </c>
      <c r="O2191" s="59" t="e">
        <f>VLOOKUP(jur[[#This Row],[hwycov_id]],check!$A$2:$P$26,16,FALSE)</f>
        <v>#N/A</v>
      </c>
      <c r="P2191" s="59">
        <v>2215</v>
      </c>
    </row>
    <row r="2192" spans="1:16">
      <c r="A2192" s="59">
        <v>10257</v>
      </c>
      <c r="B2192" s="59">
        <v>1</v>
      </c>
      <c r="C2192" s="59">
        <v>4</v>
      </c>
      <c r="D2192" s="59">
        <v>1</v>
      </c>
      <c r="E2192" s="59" t="s">
        <v>77</v>
      </c>
      <c r="F2192" s="59">
        <v>1</v>
      </c>
      <c r="G2192" s="59">
        <v>1</v>
      </c>
      <c r="H2192" s="59">
        <v>4</v>
      </c>
      <c r="I2192" s="59">
        <v>19</v>
      </c>
      <c r="J2192" s="59">
        <v>19075</v>
      </c>
      <c r="K2192" s="78">
        <f>VLOOKUP(jur[[#This Row],[hwycov_id]],cnf[],10,FALSE)</f>
        <v>19075</v>
      </c>
      <c r="L2192" s="229">
        <f t="shared" si="102"/>
        <v>0</v>
      </c>
      <c r="M2192" s="228">
        <f t="shared" si="103"/>
        <v>0</v>
      </c>
      <c r="N2192" s="228">
        <f t="shared" si="104"/>
        <v>0</v>
      </c>
      <c r="O2192" s="59" t="e">
        <f>VLOOKUP(jur[[#This Row],[hwycov_id]],check!$A$2:$P$26,16,FALSE)</f>
        <v>#N/A</v>
      </c>
      <c r="P2192" s="59">
        <v>2216</v>
      </c>
    </row>
    <row r="2193" spans="1:16">
      <c r="A2193" s="59">
        <v>11153</v>
      </c>
      <c r="B2193" s="59">
        <v>9</v>
      </c>
      <c r="C2193" s="59">
        <v>1</v>
      </c>
      <c r="D2193" s="59">
        <v>1</v>
      </c>
      <c r="E2193" s="59" t="s">
        <v>78</v>
      </c>
      <c r="F2193" s="59">
        <v>2</v>
      </c>
      <c r="G2193" s="59">
        <v>1</v>
      </c>
      <c r="H2193" s="59">
        <v>4</v>
      </c>
      <c r="I2193" s="59">
        <v>19</v>
      </c>
      <c r="J2193" s="59">
        <v>19351</v>
      </c>
      <c r="K2193" s="78">
        <f>VLOOKUP(jur[[#This Row],[hwycov_id]],cnf[],10,FALSE)</f>
        <v>19351</v>
      </c>
      <c r="L2193" s="229">
        <f t="shared" si="102"/>
        <v>0</v>
      </c>
      <c r="M2193" s="228">
        <f t="shared" si="103"/>
        <v>0</v>
      </c>
      <c r="N2193" s="228">
        <f t="shared" si="104"/>
        <v>0</v>
      </c>
      <c r="O2193" s="59" t="e">
        <f>VLOOKUP(jur[[#This Row],[hwycov_id]],check!$A$2:$P$26,16,FALSE)</f>
        <v>#N/A</v>
      </c>
      <c r="P2193" s="59">
        <v>2217</v>
      </c>
    </row>
    <row r="2194" spans="1:16">
      <c r="A2194" s="59">
        <v>51053</v>
      </c>
      <c r="B2194" s="59">
        <v>2</v>
      </c>
      <c r="C2194" s="59">
        <v>1</v>
      </c>
      <c r="D2194" s="59">
        <v>1</v>
      </c>
      <c r="E2194" s="59" t="s">
        <v>82</v>
      </c>
      <c r="F2194" s="59">
        <v>3</v>
      </c>
      <c r="G2194" s="59">
        <v>1</v>
      </c>
      <c r="H2194" s="59">
        <v>6</v>
      </c>
      <c r="I2194" s="59">
        <v>19</v>
      </c>
      <c r="J2194" s="59">
        <v>19351</v>
      </c>
      <c r="K2194" s="78">
        <f>VLOOKUP(jur[[#This Row],[hwycov_id]],cnf[],10,FALSE)</f>
        <v>19351</v>
      </c>
      <c r="L2194" s="229">
        <f t="shared" si="102"/>
        <v>0</v>
      </c>
      <c r="M2194" s="228">
        <f t="shared" si="103"/>
        <v>0</v>
      </c>
      <c r="N2194" s="228">
        <f t="shared" si="104"/>
        <v>0</v>
      </c>
      <c r="O2194" s="59" t="e">
        <f>VLOOKUP(jur[[#This Row],[hwycov_id]],check!$A$2:$P$26,16,FALSE)</f>
        <v>#N/A</v>
      </c>
      <c r="P2194" s="59">
        <v>2218</v>
      </c>
    </row>
    <row r="2195" spans="1:16">
      <c r="A2195" s="59">
        <v>3570</v>
      </c>
      <c r="B2195" s="59">
        <v>9</v>
      </c>
      <c r="C2195" s="59">
        <v>1</v>
      </c>
      <c r="D2195" s="59">
        <v>1</v>
      </c>
      <c r="E2195" s="59" t="s">
        <v>78</v>
      </c>
      <c r="F2195" s="59">
        <v>2</v>
      </c>
      <c r="G2195" s="59">
        <v>1</v>
      </c>
      <c r="H2195" s="59">
        <v>5</v>
      </c>
      <c r="I2195" s="59">
        <v>19</v>
      </c>
      <c r="J2195" s="59">
        <v>19432</v>
      </c>
      <c r="K2195" s="78">
        <f>VLOOKUP(jur[[#This Row],[hwycov_id]],cnf[],10,FALSE)</f>
        <v>19432</v>
      </c>
      <c r="L2195" s="229">
        <f t="shared" si="102"/>
        <v>0</v>
      </c>
      <c r="M2195" s="228">
        <f t="shared" si="103"/>
        <v>0</v>
      </c>
      <c r="N2195" s="228">
        <f t="shared" si="104"/>
        <v>0</v>
      </c>
      <c r="O2195" s="59" t="e">
        <f>VLOOKUP(jur[[#This Row],[hwycov_id]],check!$A$2:$P$26,16,FALSE)</f>
        <v>#N/A</v>
      </c>
      <c r="P2195" s="59">
        <v>2219</v>
      </c>
    </row>
    <row r="2196" spans="1:16">
      <c r="A2196" s="59">
        <v>19208</v>
      </c>
      <c r="B2196" s="59">
        <v>3</v>
      </c>
      <c r="C2196" s="59">
        <v>1</v>
      </c>
      <c r="D2196" s="59">
        <v>2</v>
      </c>
      <c r="E2196" s="59" t="s">
        <v>80</v>
      </c>
      <c r="F2196" s="59">
        <v>3</v>
      </c>
      <c r="G2196" s="59">
        <v>2</v>
      </c>
      <c r="H2196" s="59">
        <v>5</v>
      </c>
      <c r="I2196" s="59">
        <v>19</v>
      </c>
      <c r="J2196" s="59">
        <v>20100</v>
      </c>
      <c r="K2196" s="78">
        <f>VLOOKUP(jur[[#This Row],[hwycov_id]],cnf[],10,FALSE)</f>
        <v>20100</v>
      </c>
      <c r="L2196" s="229">
        <f t="shared" si="102"/>
        <v>0</v>
      </c>
      <c r="M2196" s="228">
        <f t="shared" si="103"/>
        <v>0</v>
      </c>
      <c r="N2196" s="228">
        <f t="shared" si="104"/>
        <v>0</v>
      </c>
      <c r="O2196" s="59" t="e">
        <f>VLOOKUP(jur[[#This Row],[hwycov_id]],check!$A$2:$P$26,16,FALSE)</f>
        <v>#N/A</v>
      </c>
      <c r="P2196" s="59">
        <v>2220</v>
      </c>
    </row>
    <row r="2197" spans="1:16">
      <c r="A2197" s="59">
        <v>10173</v>
      </c>
      <c r="B2197" s="59">
        <v>9</v>
      </c>
      <c r="C2197" s="59">
        <v>1</v>
      </c>
      <c r="D2197" s="59">
        <v>1</v>
      </c>
      <c r="E2197" s="59" t="s">
        <v>78</v>
      </c>
      <c r="F2197" s="59">
        <v>2</v>
      </c>
      <c r="G2197" s="59">
        <v>2</v>
      </c>
      <c r="H2197" s="59">
        <v>5</v>
      </c>
      <c r="I2197" s="59">
        <v>19</v>
      </c>
      <c r="J2197" s="59">
        <v>20545</v>
      </c>
      <c r="K2197" s="78">
        <f>VLOOKUP(jur[[#This Row],[hwycov_id]],cnf[],10,FALSE)</f>
        <v>20545</v>
      </c>
      <c r="L2197" s="229">
        <f t="shared" si="102"/>
        <v>0</v>
      </c>
      <c r="M2197" s="228">
        <f t="shared" si="103"/>
        <v>0</v>
      </c>
      <c r="N2197" s="228">
        <f t="shared" si="104"/>
        <v>0</v>
      </c>
      <c r="O2197" s="59" t="e">
        <f>VLOOKUP(jur[[#This Row],[hwycov_id]],check!$A$2:$P$26,16,FALSE)</f>
        <v>#N/A</v>
      </c>
      <c r="P2197" s="59">
        <v>2221</v>
      </c>
    </row>
    <row r="2198" spans="1:16">
      <c r="A2198" s="59">
        <v>51183</v>
      </c>
      <c r="B2198" s="59">
        <v>2</v>
      </c>
      <c r="C2198" s="59">
        <v>1</v>
      </c>
      <c r="D2198" s="59">
        <v>1</v>
      </c>
      <c r="E2198" s="59" t="s">
        <v>82</v>
      </c>
      <c r="F2198" s="59">
        <v>3</v>
      </c>
      <c r="G2198" s="59">
        <v>2</v>
      </c>
      <c r="H2198" s="59">
        <v>7</v>
      </c>
      <c r="I2198" s="59">
        <v>19</v>
      </c>
      <c r="J2198" s="59">
        <v>21366</v>
      </c>
      <c r="K2198" s="78">
        <f>VLOOKUP(jur[[#This Row],[hwycov_id]],cnf[],10,FALSE)</f>
        <v>21366</v>
      </c>
      <c r="L2198" s="229">
        <f t="shared" si="102"/>
        <v>0</v>
      </c>
      <c r="M2198" s="228">
        <f t="shared" si="103"/>
        <v>0</v>
      </c>
      <c r="N2198" s="228">
        <f t="shared" si="104"/>
        <v>0</v>
      </c>
      <c r="O2198" s="59" t="e">
        <f>VLOOKUP(jur[[#This Row],[hwycov_id]],check!$A$2:$P$26,16,FALSE)</f>
        <v>#N/A</v>
      </c>
      <c r="P2198" s="59">
        <v>2222</v>
      </c>
    </row>
    <row r="2199" spans="1:16">
      <c r="A2199" s="59">
        <v>51182</v>
      </c>
      <c r="B2199" s="59">
        <v>2</v>
      </c>
      <c r="C2199" s="59">
        <v>1</v>
      </c>
      <c r="D2199" s="59">
        <v>1</v>
      </c>
      <c r="E2199" s="59" t="s">
        <v>82</v>
      </c>
      <c r="F2199" s="59">
        <v>3</v>
      </c>
      <c r="G2199" s="59">
        <v>2</v>
      </c>
      <c r="H2199" s="59">
        <v>7</v>
      </c>
      <c r="I2199" s="59">
        <v>19</v>
      </c>
      <c r="J2199" s="59">
        <v>21749</v>
      </c>
      <c r="K2199" s="78">
        <f>VLOOKUP(jur[[#This Row],[hwycov_id]],cnf[],10,FALSE)</f>
        <v>21749</v>
      </c>
      <c r="L2199" s="229">
        <f t="shared" si="102"/>
        <v>0</v>
      </c>
      <c r="M2199" s="228">
        <f t="shared" si="103"/>
        <v>0</v>
      </c>
      <c r="N2199" s="228">
        <f t="shared" si="104"/>
        <v>0</v>
      </c>
      <c r="O2199" s="59" t="e">
        <f>VLOOKUP(jur[[#This Row],[hwycov_id]],check!$A$2:$P$26,16,FALSE)</f>
        <v>#N/A</v>
      </c>
      <c r="P2199" s="59">
        <v>2223</v>
      </c>
    </row>
    <row r="2200" spans="1:16">
      <c r="A2200" s="59">
        <v>9621</v>
      </c>
      <c r="B2200" s="59">
        <v>3</v>
      </c>
      <c r="C2200" s="59">
        <v>1</v>
      </c>
      <c r="D2200" s="59">
        <v>2</v>
      </c>
      <c r="E2200" s="59" t="s">
        <v>82</v>
      </c>
      <c r="F2200" s="59">
        <v>3</v>
      </c>
      <c r="G2200" s="59">
        <v>2</v>
      </c>
      <c r="H2200" s="59">
        <v>5</v>
      </c>
      <c r="I2200" s="59">
        <v>19</v>
      </c>
      <c r="J2200" s="59">
        <v>22075</v>
      </c>
      <c r="K2200" s="78">
        <f>VLOOKUP(jur[[#This Row],[hwycov_id]],cnf[],10,FALSE)</f>
        <v>22075</v>
      </c>
      <c r="L2200" s="229">
        <f t="shared" si="102"/>
        <v>0</v>
      </c>
      <c r="M2200" s="228">
        <f t="shared" si="103"/>
        <v>0</v>
      </c>
      <c r="N2200" s="228">
        <f t="shared" si="104"/>
        <v>0</v>
      </c>
      <c r="O2200" s="59" t="e">
        <f>VLOOKUP(jur[[#This Row],[hwycov_id]],check!$A$2:$P$26,16,FALSE)</f>
        <v>#N/A</v>
      </c>
      <c r="P2200" s="59">
        <v>2224</v>
      </c>
    </row>
    <row r="2201" spans="1:16">
      <c r="A2201" s="59">
        <v>12728</v>
      </c>
      <c r="B2201" s="59">
        <v>3</v>
      </c>
      <c r="C2201" s="59">
        <v>1</v>
      </c>
      <c r="D2201" s="59">
        <v>2</v>
      </c>
      <c r="E2201" s="59" t="s">
        <v>80</v>
      </c>
      <c r="F2201" s="59">
        <v>3</v>
      </c>
      <c r="G2201" s="59">
        <v>2</v>
      </c>
      <c r="H2201" s="59">
        <v>6</v>
      </c>
      <c r="I2201" s="59">
        <v>19</v>
      </c>
      <c r="J2201" s="59">
        <v>23500</v>
      </c>
      <c r="K2201" s="78">
        <f>VLOOKUP(jur[[#This Row],[hwycov_id]],cnf[],10,FALSE)</f>
        <v>23500</v>
      </c>
      <c r="L2201" s="229">
        <f t="shared" si="102"/>
        <v>0</v>
      </c>
      <c r="M2201" s="228">
        <f t="shared" si="103"/>
        <v>0</v>
      </c>
      <c r="N2201" s="228">
        <f t="shared" si="104"/>
        <v>0</v>
      </c>
      <c r="O2201" s="59" t="e">
        <f>VLOOKUP(jur[[#This Row],[hwycov_id]],check!$A$2:$P$26,16,FALSE)</f>
        <v>#N/A</v>
      </c>
      <c r="P2201" s="59">
        <v>2225</v>
      </c>
    </row>
    <row r="2202" spans="1:16">
      <c r="A2202" s="59">
        <v>11580</v>
      </c>
      <c r="B2202" s="59">
        <v>3</v>
      </c>
      <c r="C2202" s="59">
        <v>1</v>
      </c>
      <c r="D2202" s="59">
        <v>2</v>
      </c>
      <c r="E2202" s="59" t="s">
        <v>82</v>
      </c>
      <c r="F2202" s="59">
        <v>3</v>
      </c>
      <c r="G2202" s="59">
        <v>2</v>
      </c>
      <c r="H2202" s="59">
        <v>5</v>
      </c>
      <c r="I2202" s="59">
        <v>19</v>
      </c>
      <c r="J2202" s="59">
        <v>24934</v>
      </c>
      <c r="K2202" s="78">
        <f>VLOOKUP(jur[[#This Row],[hwycov_id]],cnf[],10,FALSE)</f>
        <v>24934</v>
      </c>
      <c r="L2202" s="229">
        <f t="shared" si="102"/>
        <v>0</v>
      </c>
      <c r="M2202" s="228">
        <f t="shared" si="103"/>
        <v>0</v>
      </c>
      <c r="N2202" s="228">
        <f t="shared" si="104"/>
        <v>0</v>
      </c>
      <c r="O2202" s="59" t="e">
        <f>VLOOKUP(jur[[#This Row],[hwycov_id]],check!$A$2:$P$26,16,FALSE)</f>
        <v>#N/A</v>
      </c>
      <c r="P2202" s="59">
        <v>2226</v>
      </c>
    </row>
    <row r="2203" spans="1:16">
      <c r="A2203" s="59">
        <v>28211</v>
      </c>
      <c r="B2203" s="59">
        <v>1</v>
      </c>
      <c r="C2203" s="59">
        <v>1</v>
      </c>
      <c r="D2203" s="59">
        <v>1</v>
      </c>
      <c r="E2203" s="59" t="s">
        <v>78</v>
      </c>
      <c r="F2203" s="59">
        <v>1</v>
      </c>
      <c r="G2203" s="59">
        <v>2</v>
      </c>
      <c r="H2203" s="59">
        <v>5</v>
      </c>
      <c r="I2203" s="59">
        <v>19</v>
      </c>
      <c r="J2203" s="59">
        <v>25490</v>
      </c>
      <c r="K2203" s="78">
        <f>VLOOKUP(jur[[#This Row],[hwycov_id]],cnf[],10,FALSE)</f>
        <v>25490</v>
      </c>
      <c r="L2203" s="229">
        <f t="shared" si="102"/>
        <v>0</v>
      </c>
      <c r="M2203" s="228">
        <f t="shared" si="103"/>
        <v>0</v>
      </c>
      <c r="N2203" s="228">
        <f t="shared" si="104"/>
        <v>0</v>
      </c>
      <c r="O2203" s="59" t="e">
        <f>VLOOKUP(jur[[#This Row],[hwycov_id]],check!$A$2:$P$26,16,FALSE)</f>
        <v>#N/A</v>
      </c>
      <c r="P2203" s="59">
        <v>2227</v>
      </c>
    </row>
    <row r="2204" spans="1:16">
      <c r="A2204" s="59">
        <v>22830</v>
      </c>
      <c r="B2204" s="59">
        <v>2</v>
      </c>
      <c r="C2204" s="59">
        <v>1</v>
      </c>
      <c r="D2204" s="59">
        <v>2</v>
      </c>
      <c r="E2204" s="59" t="s">
        <v>80</v>
      </c>
      <c r="F2204" s="59">
        <v>3</v>
      </c>
      <c r="G2204" s="59">
        <v>2</v>
      </c>
      <c r="H2204" s="59">
        <v>7</v>
      </c>
      <c r="I2204" s="59">
        <v>19</v>
      </c>
      <c r="J2204" s="59">
        <v>26700</v>
      </c>
      <c r="K2204" s="78">
        <f>VLOOKUP(jur[[#This Row],[hwycov_id]],cnf[],10,FALSE)</f>
        <v>26700</v>
      </c>
      <c r="L2204" s="229">
        <f t="shared" si="102"/>
        <v>0</v>
      </c>
      <c r="M2204" s="228">
        <f t="shared" si="103"/>
        <v>0</v>
      </c>
      <c r="N2204" s="228">
        <f t="shared" si="104"/>
        <v>0</v>
      </c>
      <c r="O2204" s="59" t="e">
        <f>VLOOKUP(jur[[#This Row],[hwycov_id]],check!$A$2:$P$26,16,FALSE)</f>
        <v>#N/A</v>
      </c>
      <c r="P2204" s="59">
        <v>2228</v>
      </c>
    </row>
    <row r="2205" spans="1:16">
      <c r="A2205" s="59">
        <v>15896</v>
      </c>
      <c r="B2205" s="59">
        <v>3</v>
      </c>
      <c r="C2205" s="59">
        <v>1</v>
      </c>
      <c r="D2205" s="59">
        <v>2</v>
      </c>
      <c r="E2205" s="59" t="s">
        <v>80</v>
      </c>
      <c r="F2205" s="59">
        <v>3</v>
      </c>
      <c r="G2205" s="59">
        <v>2</v>
      </c>
      <c r="H2205" s="59">
        <v>5</v>
      </c>
      <c r="I2205" s="59">
        <v>19</v>
      </c>
      <c r="J2205" s="59">
        <v>26700</v>
      </c>
      <c r="K2205" s="78">
        <f>VLOOKUP(jur[[#This Row],[hwycov_id]],cnf[],10,FALSE)</f>
        <v>26700</v>
      </c>
      <c r="L2205" s="229">
        <f t="shared" si="102"/>
        <v>0</v>
      </c>
      <c r="M2205" s="228">
        <f t="shared" si="103"/>
        <v>0</v>
      </c>
      <c r="N2205" s="228">
        <f t="shared" si="104"/>
        <v>0</v>
      </c>
      <c r="O2205" s="59" t="e">
        <f>VLOOKUP(jur[[#This Row],[hwycov_id]],check!$A$2:$P$26,16,FALSE)</f>
        <v>#N/A</v>
      </c>
      <c r="P2205" s="59">
        <v>2229</v>
      </c>
    </row>
    <row r="2206" spans="1:16">
      <c r="A2206" s="59">
        <v>9617</v>
      </c>
      <c r="B2206" s="59">
        <v>3</v>
      </c>
      <c r="C2206" s="59">
        <v>1</v>
      </c>
      <c r="D2206" s="59">
        <v>2</v>
      </c>
      <c r="E2206" s="59" t="s">
        <v>82</v>
      </c>
      <c r="F2206" s="59">
        <v>3</v>
      </c>
      <c r="G2206" s="59">
        <v>2</v>
      </c>
      <c r="H2206" s="59">
        <v>5</v>
      </c>
      <c r="I2206" s="59">
        <v>19</v>
      </c>
      <c r="J2206" s="59">
        <v>26832</v>
      </c>
      <c r="K2206" s="78">
        <f>VLOOKUP(jur[[#This Row],[hwycov_id]],cnf[],10,FALSE)</f>
        <v>26832</v>
      </c>
      <c r="L2206" s="229">
        <f t="shared" si="102"/>
        <v>0</v>
      </c>
      <c r="M2206" s="228">
        <f t="shared" si="103"/>
        <v>0</v>
      </c>
      <c r="N2206" s="228">
        <f t="shared" si="104"/>
        <v>0</v>
      </c>
      <c r="O2206" s="59" t="e">
        <f>VLOOKUP(jur[[#This Row],[hwycov_id]],check!$A$2:$P$26,16,FALSE)</f>
        <v>#N/A</v>
      </c>
      <c r="P2206" s="59">
        <v>2230</v>
      </c>
    </row>
    <row r="2207" spans="1:16">
      <c r="A2207" s="59">
        <v>29442</v>
      </c>
      <c r="B2207" s="59">
        <v>1</v>
      </c>
      <c r="C2207" s="59">
        <v>2</v>
      </c>
      <c r="D2207" s="59">
        <v>1</v>
      </c>
      <c r="E2207" s="59" t="s">
        <v>77</v>
      </c>
      <c r="F2207" s="59">
        <v>1</v>
      </c>
      <c r="G2207" s="59">
        <v>2</v>
      </c>
      <c r="H2207" s="59">
        <v>7</v>
      </c>
      <c r="I2207" s="59">
        <v>19</v>
      </c>
      <c r="J2207" s="59">
        <v>27194</v>
      </c>
      <c r="K2207" s="78">
        <f>VLOOKUP(jur[[#This Row],[hwycov_id]],cnf[],10,FALSE)</f>
        <v>27194</v>
      </c>
      <c r="L2207" s="229">
        <f t="shared" si="102"/>
        <v>0</v>
      </c>
      <c r="M2207" s="228">
        <f t="shared" si="103"/>
        <v>0</v>
      </c>
      <c r="N2207" s="228">
        <f t="shared" si="104"/>
        <v>0</v>
      </c>
      <c r="O2207" s="59" t="e">
        <f>VLOOKUP(jur[[#This Row],[hwycov_id]],check!$A$2:$P$26,16,FALSE)</f>
        <v>#N/A</v>
      </c>
      <c r="P2207" s="59">
        <v>2231</v>
      </c>
    </row>
    <row r="2208" spans="1:16">
      <c r="A2208" s="59">
        <v>9299</v>
      </c>
      <c r="B2208" s="59">
        <v>3</v>
      </c>
      <c r="C2208" s="59">
        <v>1</v>
      </c>
      <c r="D2208" s="59">
        <v>2</v>
      </c>
      <c r="E2208" s="59" t="s">
        <v>79</v>
      </c>
      <c r="F2208" s="59">
        <v>3</v>
      </c>
      <c r="G2208" s="59">
        <v>2</v>
      </c>
      <c r="H2208" s="59">
        <v>3</v>
      </c>
      <c r="I2208" s="59">
        <v>19</v>
      </c>
      <c r="J2208" s="59">
        <v>27566</v>
      </c>
      <c r="K2208" s="78">
        <f>VLOOKUP(jur[[#This Row],[hwycov_id]],cnf[],10,FALSE)</f>
        <v>27566</v>
      </c>
      <c r="L2208" s="229">
        <f t="shared" si="102"/>
        <v>0</v>
      </c>
      <c r="M2208" s="228">
        <f t="shared" si="103"/>
        <v>0</v>
      </c>
      <c r="N2208" s="228">
        <f t="shared" si="104"/>
        <v>0</v>
      </c>
      <c r="O2208" s="59" t="e">
        <f>VLOOKUP(jur[[#This Row],[hwycov_id]],check!$A$2:$P$26,16,FALSE)</f>
        <v>#N/A</v>
      </c>
      <c r="P2208" s="59">
        <v>2232</v>
      </c>
    </row>
    <row r="2209" spans="1:16">
      <c r="A2209" s="59">
        <v>28214</v>
      </c>
      <c r="B2209" s="59">
        <v>1</v>
      </c>
      <c r="C2209" s="59">
        <v>1</v>
      </c>
      <c r="D2209" s="59">
        <v>1</v>
      </c>
      <c r="E2209" s="59" t="s">
        <v>78</v>
      </c>
      <c r="F2209" s="59">
        <v>1</v>
      </c>
      <c r="G2209" s="59">
        <v>2</v>
      </c>
      <c r="H2209" s="59">
        <v>5</v>
      </c>
      <c r="I2209" s="59">
        <v>19</v>
      </c>
      <c r="J2209" s="59">
        <v>27992</v>
      </c>
      <c r="K2209" s="78">
        <f>VLOOKUP(jur[[#This Row],[hwycov_id]],cnf[],10,FALSE)</f>
        <v>27992</v>
      </c>
      <c r="L2209" s="229">
        <f t="shared" si="102"/>
        <v>0</v>
      </c>
      <c r="M2209" s="228">
        <f t="shared" si="103"/>
        <v>0</v>
      </c>
      <c r="N2209" s="228">
        <f t="shared" si="104"/>
        <v>0</v>
      </c>
      <c r="O2209" s="59" t="e">
        <f>VLOOKUP(jur[[#This Row],[hwycov_id]],check!$A$2:$P$26,16,FALSE)</f>
        <v>#N/A</v>
      </c>
      <c r="P2209" s="59">
        <v>2233</v>
      </c>
    </row>
    <row r="2210" spans="1:16">
      <c r="A2210" s="59">
        <v>28216</v>
      </c>
      <c r="B2210" s="59">
        <v>1</v>
      </c>
      <c r="C2210" s="59">
        <v>1</v>
      </c>
      <c r="D2210" s="59">
        <v>1</v>
      </c>
      <c r="E2210" s="59" t="s">
        <v>82</v>
      </c>
      <c r="F2210" s="59">
        <v>1</v>
      </c>
      <c r="G2210" s="59">
        <v>2</v>
      </c>
      <c r="H2210" s="59">
        <v>5</v>
      </c>
      <c r="I2210" s="59">
        <v>19</v>
      </c>
      <c r="J2210" s="59">
        <v>29209</v>
      </c>
      <c r="K2210" s="78">
        <f>VLOOKUP(jur[[#This Row],[hwycov_id]],cnf[],10,FALSE)</f>
        <v>29209</v>
      </c>
      <c r="L2210" s="229">
        <f t="shared" si="102"/>
        <v>0</v>
      </c>
      <c r="M2210" s="228">
        <f t="shared" si="103"/>
        <v>0</v>
      </c>
      <c r="N2210" s="228">
        <f t="shared" si="104"/>
        <v>0</v>
      </c>
      <c r="O2210" s="59" t="e">
        <f>VLOOKUP(jur[[#This Row],[hwycov_id]],check!$A$2:$P$26,16,FALSE)</f>
        <v>#N/A</v>
      </c>
      <c r="P2210" s="59">
        <v>2234</v>
      </c>
    </row>
    <row r="2211" spans="1:16">
      <c r="A2211" s="59">
        <v>28215</v>
      </c>
      <c r="B2211" s="59">
        <v>1</v>
      </c>
      <c r="C2211" s="59">
        <v>1</v>
      </c>
      <c r="D2211" s="59">
        <v>1</v>
      </c>
      <c r="E2211" s="59" t="s">
        <v>82</v>
      </c>
      <c r="F2211" s="59">
        <v>1</v>
      </c>
      <c r="G2211" s="59">
        <v>2</v>
      </c>
      <c r="H2211" s="59">
        <v>5</v>
      </c>
      <c r="I2211" s="59">
        <v>19</v>
      </c>
      <c r="J2211" s="59">
        <v>29297</v>
      </c>
      <c r="K2211" s="78">
        <f>VLOOKUP(jur[[#This Row],[hwycov_id]],cnf[],10,FALSE)</f>
        <v>29297</v>
      </c>
      <c r="L2211" s="229">
        <f t="shared" si="102"/>
        <v>0</v>
      </c>
      <c r="M2211" s="228">
        <f t="shared" si="103"/>
        <v>0</v>
      </c>
      <c r="N2211" s="228">
        <f t="shared" si="104"/>
        <v>0</v>
      </c>
      <c r="O2211" s="59" t="e">
        <f>VLOOKUP(jur[[#This Row],[hwycov_id]],check!$A$2:$P$26,16,FALSE)</f>
        <v>#N/A</v>
      </c>
      <c r="P2211" s="59">
        <v>2235</v>
      </c>
    </row>
    <row r="2212" spans="1:16">
      <c r="A2212" s="59">
        <v>28623</v>
      </c>
      <c r="B2212" s="59">
        <v>1</v>
      </c>
      <c r="C2212" s="59">
        <v>1</v>
      </c>
      <c r="D2212" s="59">
        <v>1</v>
      </c>
      <c r="E2212" s="59" t="s">
        <v>82</v>
      </c>
      <c r="F2212" s="59">
        <v>1</v>
      </c>
      <c r="G2212" s="59">
        <v>3</v>
      </c>
      <c r="H2212" s="59">
        <v>5</v>
      </c>
      <c r="I2212" s="59">
        <v>19</v>
      </c>
      <c r="J2212" s="59">
        <v>30556</v>
      </c>
      <c r="K2212" s="78">
        <f>VLOOKUP(jur[[#This Row],[hwycov_id]],cnf[],10,FALSE)</f>
        <v>30556</v>
      </c>
      <c r="L2212" s="229">
        <f t="shared" si="102"/>
        <v>0</v>
      </c>
      <c r="M2212" s="228">
        <f t="shared" si="103"/>
        <v>0</v>
      </c>
      <c r="N2212" s="228">
        <f t="shared" si="104"/>
        <v>0</v>
      </c>
      <c r="O2212" s="59" t="e">
        <f>VLOOKUP(jur[[#This Row],[hwycov_id]],check!$A$2:$P$26,16,FALSE)</f>
        <v>#N/A</v>
      </c>
      <c r="P2212" s="59">
        <v>2236</v>
      </c>
    </row>
    <row r="2213" spans="1:16">
      <c r="A2213" s="59">
        <v>28203</v>
      </c>
      <c r="B2213" s="59">
        <v>1</v>
      </c>
      <c r="C2213" s="59">
        <v>1</v>
      </c>
      <c r="D2213" s="59">
        <v>1</v>
      </c>
      <c r="E2213" s="59" t="s">
        <v>78</v>
      </c>
      <c r="F2213" s="59">
        <v>1</v>
      </c>
      <c r="G2213" s="59">
        <v>3</v>
      </c>
      <c r="H2213" s="59">
        <v>5</v>
      </c>
      <c r="I2213" s="59">
        <v>19</v>
      </c>
      <c r="J2213" s="59">
        <v>30996</v>
      </c>
      <c r="K2213" s="78">
        <f>VLOOKUP(jur[[#This Row],[hwycov_id]],cnf[],10,FALSE)</f>
        <v>30996</v>
      </c>
      <c r="L2213" s="229">
        <f t="shared" si="102"/>
        <v>0</v>
      </c>
      <c r="M2213" s="228">
        <f t="shared" si="103"/>
        <v>0</v>
      </c>
      <c r="N2213" s="228">
        <f t="shared" si="104"/>
        <v>0</v>
      </c>
      <c r="O2213" s="59" t="e">
        <f>VLOOKUP(jur[[#This Row],[hwycov_id]],check!$A$2:$P$26,16,FALSE)</f>
        <v>#N/A</v>
      </c>
      <c r="P2213" s="59">
        <v>2237</v>
      </c>
    </row>
    <row r="2214" spans="1:16">
      <c r="A2214" s="59">
        <v>27766</v>
      </c>
      <c r="B2214" s="59">
        <v>1</v>
      </c>
      <c r="C2214" s="59">
        <v>1</v>
      </c>
      <c r="D2214" s="59">
        <v>1</v>
      </c>
      <c r="E2214" s="59" t="s">
        <v>78</v>
      </c>
      <c r="F2214" s="59">
        <v>1</v>
      </c>
      <c r="G2214" s="59">
        <v>3</v>
      </c>
      <c r="H2214" s="59">
        <v>5</v>
      </c>
      <c r="I2214" s="59">
        <v>19</v>
      </c>
      <c r="J2214" s="59">
        <v>32037</v>
      </c>
      <c r="K2214" s="78">
        <f>VLOOKUP(jur[[#This Row],[hwycov_id]],cnf[],10,FALSE)</f>
        <v>32037</v>
      </c>
      <c r="L2214" s="229">
        <f t="shared" si="102"/>
        <v>0</v>
      </c>
      <c r="M2214" s="228">
        <f t="shared" si="103"/>
        <v>0</v>
      </c>
      <c r="N2214" s="228">
        <f t="shared" si="104"/>
        <v>0</v>
      </c>
      <c r="O2214" s="59" t="e">
        <f>VLOOKUP(jur[[#This Row],[hwycov_id]],check!$A$2:$P$26,16,FALSE)</f>
        <v>#N/A</v>
      </c>
      <c r="P2214" s="59">
        <v>2238</v>
      </c>
    </row>
    <row r="2215" spans="1:16">
      <c r="A2215" s="59">
        <v>28638</v>
      </c>
      <c r="B2215" s="59">
        <v>1</v>
      </c>
      <c r="C2215" s="59">
        <v>1</v>
      </c>
      <c r="D2215" s="59">
        <v>1</v>
      </c>
      <c r="E2215" s="59" t="s">
        <v>78</v>
      </c>
      <c r="F2215" s="59">
        <v>1</v>
      </c>
      <c r="G2215" s="59">
        <v>3</v>
      </c>
      <c r="H2215" s="59">
        <v>5</v>
      </c>
      <c r="I2215" s="59">
        <v>19</v>
      </c>
      <c r="J2215" s="59">
        <v>34029</v>
      </c>
      <c r="K2215" s="78">
        <f>VLOOKUP(jur[[#This Row],[hwycov_id]],cnf[],10,FALSE)</f>
        <v>34029</v>
      </c>
      <c r="L2215" s="229">
        <f t="shared" si="102"/>
        <v>0</v>
      </c>
      <c r="M2215" s="228">
        <f t="shared" si="103"/>
        <v>0</v>
      </c>
      <c r="N2215" s="228">
        <f t="shared" si="104"/>
        <v>0</v>
      </c>
      <c r="O2215" s="59" t="e">
        <f>VLOOKUP(jur[[#This Row],[hwycov_id]],check!$A$2:$P$26,16,FALSE)</f>
        <v>#N/A</v>
      </c>
      <c r="P2215" s="59">
        <v>2239</v>
      </c>
    </row>
    <row r="2216" spans="1:16">
      <c r="A2216" s="59">
        <v>10174</v>
      </c>
      <c r="B2216" s="59">
        <v>8</v>
      </c>
      <c r="C2216" s="59">
        <v>1</v>
      </c>
      <c r="D2216" s="59">
        <v>1</v>
      </c>
      <c r="E2216" s="59" t="s">
        <v>78</v>
      </c>
      <c r="F2216" s="59">
        <v>2</v>
      </c>
      <c r="G2216" s="59">
        <v>3</v>
      </c>
      <c r="H2216" s="59">
        <v>5</v>
      </c>
      <c r="I2216" s="59">
        <v>19</v>
      </c>
      <c r="J2216" s="59">
        <v>39701</v>
      </c>
      <c r="K2216" s="78">
        <f>VLOOKUP(jur[[#This Row],[hwycov_id]],cnf[],10,FALSE)</f>
        <v>39701</v>
      </c>
      <c r="L2216" s="229">
        <f t="shared" si="102"/>
        <v>0</v>
      </c>
      <c r="M2216" s="228">
        <f t="shared" si="103"/>
        <v>0</v>
      </c>
      <c r="N2216" s="228">
        <f t="shared" si="104"/>
        <v>0</v>
      </c>
      <c r="O2216" s="59" t="e">
        <f>VLOOKUP(jur[[#This Row],[hwycov_id]],check!$A$2:$P$26,16,FALSE)</f>
        <v>#N/A</v>
      </c>
      <c r="P2216" s="59">
        <v>2240</v>
      </c>
    </row>
    <row r="2217" spans="1:16">
      <c r="A2217" s="59">
        <v>28636</v>
      </c>
      <c r="B2217" s="59">
        <v>1</v>
      </c>
      <c r="C2217" s="59">
        <v>1</v>
      </c>
      <c r="D2217" s="59">
        <v>1</v>
      </c>
      <c r="E2217" s="59" t="s">
        <v>82</v>
      </c>
      <c r="F2217" s="59">
        <v>1</v>
      </c>
      <c r="G2217" s="59">
        <v>4</v>
      </c>
      <c r="H2217" s="59">
        <v>5</v>
      </c>
      <c r="I2217" s="59">
        <v>19</v>
      </c>
      <c r="J2217" s="59">
        <v>43102</v>
      </c>
      <c r="K2217" s="78">
        <f>VLOOKUP(jur[[#This Row],[hwycov_id]],cnf[],10,FALSE)</f>
        <v>43102</v>
      </c>
      <c r="L2217" s="229">
        <f t="shared" si="102"/>
        <v>0</v>
      </c>
      <c r="M2217" s="228">
        <f t="shared" si="103"/>
        <v>0</v>
      </c>
      <c r="N2217" s="228">
        <f t="shared" si="104"/>
        <v>0</v>
      </c>
      <c r="O2217" s="59" t="e">
        <f>VLOOKUP(jur[[#This Row],[hwycov_id]],check!$A$2:$P$26,16,FALSE)</f>
        <v>#N/A</v>
      </c>
      <c r="P2217" s="59">
        <v>2241</v>
      </c>
    </row>
    <row r="2218" spans="1:16">
      <c r="A2218" s="59">
        <v>28637</v>
      </c>
      <c r="B2218" s="59">
        <v>1</v>
      </c>
      <c r="C2218" s="59">
        <v>1</v>
      </c>
      <c r="D2218" s="59">
        <v>1</v>
      </c>
      <c r="E2218" s="59" t="s">
        <v>82</v>
      </c>
      <c r="F2218" s="59">
        <v>1</v>
      </c>
      <c r="G2218" s="59">
        <v>4</v>
      </c>
      <c r="H2218" s="59">
        <v>5</v>
      </c>
      <c r="I2218" s="59">
        <v>19</v>
      </c>
      <c r="J2218" s="59">
        <v>43615</v>
      </c>
      <c r="K2218" s="78">
        <f>VLOOKUP(jur[[#This Row],[hwycov_id]],cnf[],10,FALSE)</f>
        <v>43615</v>
      </c>
      <c r="L2218" s="229">
        <f t="shared" si="102"/>
        <v>0</v>
      </c>
      <c r="M2218" s="228">
        <f t="shared" si="103"/>
        <v>0</v>
      </c>
      <c r="N2218" s="228">
        <f t="shared" si="104"/>
        <v>0</v>
      </c>
      <c r="O2218" s="59" t="e">
        <f>VLOOKUP(jur[[#This Row],[hwycov_id]],check!$A$2:$P$26,16,FALSE)</f>
        <v>#N/A</v>
      </c>
      <c r="P2218" s="59">
        <v>2242</v>
      </c>
    </row>
    <row r="2219" spans="1:16">
      <c r="A2219" s="59">
        <v>7215</v>
      </c>
      <c r="B2219" s="59">
        <v>1</v>
      </c>
      <c r="C2219" s="59">
        <v>1</v>
      </c>
      <c r="D2219" s="59">
        <v>1</v>
      </c>
      <c r="E2219" s="59" t="s">
        <v>78</v>
      </c>
      <c r="F2219" s="59">
        <v>1</v>
      </c>
      <c r="G2219" s="59">
        <v>4</v>
      </c>
      <c r="H2219" s="59">
        <v>2</v>
      </c>
      <c r="I2219" s="59">
        <v>19</v>
      </c>
      <c r="J2219" s="59">
        <v>46501</v>
      </c>
      <c r="K2219" s="78">
        <f>VLOOKUP(jur[[#This Row],[hwycov_id]],cnf[],10,FALSE)</f>
        <v>46501</v>
      </c>
      <c r="L2219" s="229">
        <f t="shared" si="102"/>
        <v>0</v>
      </c>
      <c r="M2219" s="228">
        <f t="shared" si="103"/>
        <v>0</v>
      </c>
      <c r="N2219" s="228">
        <f t="shared" si="104"/>
        <v>0</v>
      </c>
      <c r="O2219" s="59" t="e">
        <f>VLOOKUP(jur[[#This Row],[hwycov_id]],check!$A$2:$P$26,16,FALSE)</f>
        <v>#N/A</v>
      </c>
      <c r="P2219" s="59">
        <v>2243</v>
      </c>
    </row>
    <row r="2220" spans="1:16">
      <c r="A2220" s="59">
        <v>7222</v>
      </c>
      <c r="B2220" s="59">
        <v>1</v>
      </c>
      <c r="C2220" s="59">
        <v>1</v>
      </c>
      <c r="D2220" s="59">
        <v>1</v>
      </c>
      <c r="E2220" s="59" t="s">
        <v>78</v>
      </c>
      <c r="F2220" s="59">
        <v>1</v>
      </c>
      <c r="G2220" s="59">
        <v>4</v>
      </c>
      <c r="H2220" s="59">
        <v>2</v>
      </c>
      <c r="I2220" s="59">
        <v>19</v>
      </c>
      <c r="J2220" s="59">
        <v>48401</v>
      </c>
      <c r="K2220" s="78">
        <f>VLOOKUP(jur[[#This Row],[hwycov_id]],cnf[],10,FALSE)</f>
        <v>48401</v>
      </c>
      <c r="L2220" s="229">
        <f t="shared" si="102"/>
        <v>0</v>
      </c>
      <c r="M2220" s="228">
        <f t="shared" si="103"/>
        <v>0</v>
      </c>
      <c r="N2220" s="228">
        <f t="shared" si="104"/>
        <v>0</v>
      </c>
      <c r="O2220" s="59" t="e">
        <f>VLOOKUP(jur[[#This Row],[hwycov_id]],check!$A$2:$P$26,16,FALSE)</f>
        <v>#N/A</v>
      </c>
      <c r="P2220" s="59">
        <v>2244</v>
      </c>
    </row>
    <row r="2221" spans="1:16">
      <c r="A2221" s="59">
        <v>13037</v>
      </c>
      <c r="B2221" s="59">
        <v>1</v>
      </c>
      <c r="C2221" s="59">
        <v>1</v>
      </c>
      <c r="D2221" s="59">
        <v>1</v>
      </c>
      <c r="E2221" s="59" t="s">
        <v>82</v>
      </c>
      <c r="F2221" s="59">
        <v>1</v>
      </c>
      <c r="G2221" s="59">
        <v>5</v>
      </c>
      <c r="H2221" s="59">
        <v>5</v>
      </c>
      <c r="I2221" s="59">
        <v>19</v>
      </c>
      <c r="J2221" s="59">
        <v>53712</v>
      </c>
      <c r="K2221" s="78">
        <f>VLOOKUP(jur[[#This Row],[hwycov_id]],cnf[],10,FALSE)</f>
        <v>53712</v>
      </c>
      <c r="L2221" s="229">
        <f t="shared" si="102"/>
        <v>0</v>
      </c>
      <c r="M2221" s="228">
        <f t="shared" si="103"/>
        <v>0</v>
      </c>
      <c r="N2221" s="228">
        <f t="shared" si="104"/>
        <v>0</v>
      </c>
      <c r="O2221" s="59" t="e">
        <f>VLOOKUP(jur[[#This Row],[hwycov_id]],check!$A$2:$P$26,16,FALSE)</f>
        <v>#N/A</v>
      </c>
      <c r="P2221" s="59">
        <v>2245</v>
      </c>
    </row>
    <row r="2222" spans="1:16">
      <c r="A2222" s="59">
        <v>7525</v>
      </c>
      <c r="B2222" s="59">
        <v>1</v>
      </c>
      <c r="C2222" s="59">
        <v>1</v>
      </c>
      <c r="D2222" s="59">
        <v>1</v>
      </c>
      <c r="E2222" s="59" t="s">
        <v>82</v>
      </c>
      <c r="F2222" s="59">
        <v>1</v>
      </c>
      <c r="G2222" s="59">
        <v>5</v>
      </c>
      <c r="H2222" s="59">
        <v>2</v>
      </c>
      <c r="I2222" s="59">
        <v>19</v>
      </c>
      <c r="J2222" s="59">
        <v>55066</v>
      </c>
      <c r="K2222" s="78">
        <f>VLOOKUP(jur[[#This Row],[hwycov_id]],cnf[],10,FALSE)</f>
        <v>55066</v>
      </c>
      <c r="L2222" s="229">
        <f t="shared" si="102"/>
        <v>0</v>
      </c>
      <c r="M2222" s="228">
        <f t="shared" si="103"/>
        <v>0</v>
      </c>
      <c r="N2222" s="228">
        <f t="shared" si="104"/>
        <v>0</v>
      </c>
      <c r="O2222" s="59" t="e">
        <f>VLOOKUP(jur[[#This Row],[hwycov_id]],check!$A$2:$P$26,16,FALSE)</f>
        <v>#N/A</v>
      </c>
      <c r="P2222" s="59">
        <v>2246</v>
      </c>
    </row>
    <row r="2223" spans="1:16">
      <c r="A2223" s="59">
        <v>7190</v>
      </c>
      <c r="B2223" s="59">
        <v>1</v>
      </c>
      <c r="C2223" s="59">
        <v>1</v>
      </c>
      <c r="D2223" s="59">
        <v>1</v>
      </c>
      <c r="E2223" s="59" t="s">
        <v>82</v>
      </c>
      <c r="F2223" s="59">
        <v>1</v>
      </c>
      <c r="G2223" s="59">
        <v>5</v>
      </c>
      <c r="H2223" s="59">
        <v>2</v>
      </c>
      <c r="I2223" s="59">
        <v>19</v>
      </c>
      <c r="J2223" s="59">
        <v>55161</v>
      </c>
      <c r="K2223" s="78">
        <f>VLOOKUP(jur[[#This Row],[hwycov_id]],cnf[],10,FALSE)</f>
        <v>55161</v>
      </c>
      <c r="L2223" s="229">
        <f t="shared" si="102"/>
        <v>0</v>
      </c>
      <c r="M2223" s="228">
        <f t="shared" si="103"/>
        <v>0</v>
      </c>
      <c r="N2223" s="228">
        <f t="shared" si="104"/>
        <v>0</v>
      </c>
      <c r="O2223" s="59" t="e">
        <f>VLOOKUP(jur[[#This Row],[hwycov_id]],check!$A$2:$P$26,16,FALSE)</f>
        <v>#N/A</v>
      </c>
      <c r="P2223" s="59">
        <v>2247</v>
      </c>
    </row>
    <row r="2224" spans="1:16">
      <c r="A2224" s="59">
        <v>13046</v>
      </c>
      <c r="B2224" s="59">
        <v>1</v>
      </c>
      <c r="C2224" s="59">
        <v>1</v>
      </c>
      <c r="D2224" s="59">
        <v>1</v>
      </c>
      <c r="E2224" s="59" t="s">
        <v>82</v>
      </c>
      <c r="F2224" s="59">
        <v>1</v>
      </c>
      <c r="G2224" s="59">
        <v>5</v>
      </c>
      <c r="H2224" s="59">
        <v>5</v>
      </c>
      <c r="I2224" s="59">
        <v>19</v>
      </c>
      <c r="J2224" s="59">
        <v>56222</v>
      </c>
      <c r="K2224" s="78">
        <f>VLOOKUP(jur[[#This Row],[hwycov_id]],cnf[],10,FALSE)</f>
        <v>56222</v>
      </c>
      <c r="L2224" s="229">
        <f t="shared" si="102"/>
        <v>0</v>
      </c>
      <c r="M2224" s="228">
        <f t="shared" si="103"/>
        <v>0</v>
      </c>
      <c r="N2224" s="228">
        <f t="shared" si="104"/>
        <v>0</v>
      </c>
      <c r="O2224" s="59" t="e">
        <f>VLOOKUP(jur[[#This Row],[hwycov_id]],check!$A$2:$P$26,16,FALSE)</f>
        <v>#N/A</v>
      </c>
      <c r="P2224" s="59">
        <v>2248</v>
      </c>
    </row>
    <row r="2225" spans="1:16">
      <c r="A2225" s="59">
        <v>27166</v>
      </c>
      <c r="B2225" s="59">
        <v>1</v>
      </c>
      <c r="C2225" s="59">
        <v>1</v>
      </c>
      <c r="D2225" s="59">
        <v>1</v>
      </c>
      <c r="E2225" s="59" t="s">
        <v>78</v>
      </c>
      <c r="F2225" s="59">
        <v>1</v>
      </c>
      <c r="G2225" s="59">
        <v>5</v>
      </c>
      <c r="H2225" s="59">
        <v>7</v>
      </c>
      <c r="I2225" s="59">
        <v>19</v>
      </c>
      <c r="J2225" s="59">
        <v>56246</v>
      </c>
      <c r="K2225" s="78">
        <f>VLOOKUP(jur[[#This Row],[hwycov_id]],cnf[],10,FALSE)</f>
        <v>56246</v>
      </c>
      <c r="L2225" s="229">
        <f t="shared" si="102"/>
        <v>0</v>
      </c>
      <c r="M2225" s="228">
        <f t="shared" si="103"/>
        <v>0</v>
      </c>
      <c r="N2225" s="228">
        <f t="shared" si="104"/>
        <v>0</v>
      </c>
      <c r="O2225" s="59" t="e">
        <f>VLOOKUP(jur[[#This Row],[hwycov_id]],check!$A$2:$P$26,16,FALSE)</f>
        <v>#N/A</v>
      </c>
      <c r="P2225" s="59">
        <v>2249</v>
      </c>
    </row>
    <row r="2226" spans="1:16">
      <c r="A2226" s="59">
        <v>14176</v>
      </c>
      <c r="B2226" s="59">
        <v>1</v>
      </c>
      <c r="C2226" s="59">
        <v>1</v>
      </c>
      <c r="D2226" s="59">
        <v>1</v>
      </c>
      <c r="E2226" s="59" t="s">
        <v>82</v>
      </c>
      <c r="F2226" s="59">
        <v>1</v>
      </c>
      <c r="G2226" s="59">
        <v>5</v>
      </c>
      <c r="H2226" s="59">
        <v>2</v>
      </c>
      <c r="I2226" s="59">
        <v>19</v>
      </c>
      <c r="J2226" s="59">
        <v>57418</v>
      </c>
      <c r="K2226" s="78">
        <f>VLOOKUP(jur[[#This Row],[hwycov_id]],cnf[],10,FALSE)</f>
        <v>57418</v>
      </c>
      <c r="L2226" s="229">
        <f t="shared" si="102"/>
        <v>0</v>
      </c>
      <c r="M2226" s="228">
        <f t="shared" si="103"/>
        <v>0</v>
      </c>
      <c r="N2226" s="228">
        <f t="shared" si="104"/>
        <v>0</v>
      </c>
      <c r="O2226" s="59" t="e">
        <f>VLOOKUP(jur[[#This Row],[hwycov_id]],check!$A$2:$P$26,16,FALSE)</f>
        <v>#N/A</v>
      </c>
      <c r="P2226" s="59">
        <v>2250</v>
      </c>
    </row>
    <row r="2227" spans="1:16">
      <c r="A2227" s="59">
        <v>7259</v>
      </c>
      <c r="B2227" s="59">
        <v>1</v>
      </c>
      <c r="C2227" s="59">
        <v>1</v>
      </c>
      <c r="D2227" s="59">
        <v>1</v>
      </c>
      <c r="E2227" s="59" t="s">
        <v>82</v>
      </c>
      <c r="F2227" s="59">
        <v>1</v>
      </c>
      <c r="G2227" s="59">
        <v>5</v>
      </c>
      <c r="H2227" s="59">
        <v>2</v>
      </c>
      <c r="I2227" s="59">
        <v>19</v>
      </c>
      <c r="J2227" s="59">
        <v>57972</v>
      </c>
      <c r="K2227" s="78">
        <f>VLOOKUP(jur[[#This Row],[hwycov_id]],cnf[],10,FALSE)</f>
        <v>57972</v>
      </c>
      <c r="L2227" s="229">
        <f t="shared" si="102"/>
        <v>0</v>
      </c>
      <c r="M2227" s="228">
        <f t="shared" si="103"/>
        <v>0</v>
      </c>
      <c r="N2227" s="228">
        <f t="shared" si="104"/>
        <v>0</v>
      </c>
      <c r="O2227" s="59" t="e">
        <f>VLOOKUP(jur[[#This Row],[hwycov_id]],check!$A$2:$P$26,16,FALSE)</f>
        <v>#N/A</v>
      </c>
      <c r="P2227" s="59">
        <v>2251</v>
      </c>
    </row>
    <row r="2228" spans="1:16">
      <c r="A2228" s="59">
        <v>14153</v>
      </c>
      <c r="B2228" s="59">
        <v>1</v>
      </c>
      <c r="C2228" s="59">
        <v>1</v>
      </c>
      <c r="D2228" s="59">
        <v>1</v>
      </c>
      <c r="E2228" s="59" t="s">
        <v>82</v>
      </c>
      <c r="F2228" s="59">
        <v>1</v>
      </c>
      <c r="G2228" s="59">
        <v>5</v>
      </c>
      <c r="H2228" s="59">
        <v>2</v>
      </c>
      <c r="I2228" s="59">
        <v>19</v>
      </c>
      <c r="J2228" s="59">
        <v>59399</v>
      </c>
      <c r="K2228" s="78">
        <f>VLOOKUP(jur[[#This Row],[hwycov_id]],cnf[],10,FALSE)</f>
        <v>59399</v>
      </c>
      <c r="L2228" s="229">
        <f t="shared" si="102"/>
        <v>0</v>
      </c>
      <c r="M2228" s="228">
        <f t="shared" si="103"/>
        <v>0</v>
      </c>
      <c r="N2228" s="228">
        <f t="shared" si="104"/>
        <v>0</v>
      </c>
      <c r="O2228" s="59" t="e">
        <f>VLOOKUP(jur[[#This Row],[hwycov_id]],check!$A$2:$P$26,16,FALSE)</f>
        <v>#N/A</v>
      </c>
      <c r="P2228" s="59">
        <v>2252</v>
      </c>
    </row>
    <row r="2229" spans="1:16">
      <c r="A2229" s="59">
        <v>14144</v>
      </c>
      <c r="B2229" s="59">
        <v>1</v>
      </c>
      <c r="C2229" s="59">
        <v>1</v>
      </c>
      <c r="D2229" s="59">
        <v>1</v>
      </c>
      <c r="E2229" s="59" t="s">
        <v>82</v>
      </c>
      <c r="F2229" s="59">
        <v>1</v>
      </c>
      <c r="G2229" s="59">
        <v>6</v>
      </c>
      <c r="H2229" s="59">
        <v>2</v>
      </c>
      <c r="I2229" s="59">
        <v>19</v>
      </c>
      <c r="J2229" s="59">
        <v>62376</v>
      </c>
      <c r="K2229" s="78">
        <f>VLOOKUP(jur[[#This Row],[hwycov_id]],cnf[],10,FALSE)</f>
        <v>62376</v>
      </c>
      <c r="L2229" s="229">
        <f t="shared" si="102"/>
        <v>0</v>
      </c>
      <c r="M2229" s="228">
        <f t="shared" si="103"/>
        <v>0</v>
      </c>
      <c r="N2229" s="228">
        <f t="shared" si="104"/>
        <v>0</v>
      </c>
      <c r="O2229" s="59" t="e">
        <f>VLOOKUP(jur[[#This Row],[hwycov_id]],check!$A$2:$P$26,16,FALSE)</f>
        <v>#N/A</v>
      </c>
      <c r="P2229" s="59">
        <v>2253</v>
      </c>
    </row>
    <row r="2230" spans="1:16">
      <c r="A2230" s="59">
        <v>28486</v>
      </c>
      <c r="B2230" s="59">
        <v>1</v>
      </c>
      <c r="C2230" s="59">
        <v>1</v>
      </c>
      <c r="D2230" s="59">
        <v>1</v>
      </c>
      <c r="E2230" s="59" t="s">
        <v>78</v>
      </c>
      <c r="F2230" s="59">
        <v>1</v>
      </c>
      <c r="G2230" s="59">
        <v>6</v>
      </c>
      <c r="H2230" s="59">
        <v>6</v>
      </c>
      <c r="I2230" s="59">
        <v>19</v>
      </c>
      <c r="J2230" s="59">
        <v>63700</v>
      </c>
      <c r="K2230" s="78">
        <f>VLOOKUP(jur[[#This Row],[hwycov_id]],cnf[],10,FALSE)</f>
        <v>63700</v>
      </c>
      <c r="L2230" s="229">
        <f t="shared" si="102"/>
        <v>0</v>
      </c>
      <c r="M2230" s="228">
        <f t="shared" si="103"/>
        <v>0</v>
      </c>
      <c r="N2230" s="228">
        <f t="shared" si="104"/>
        <v>0</v>
      </c>
      <c r="O2230" s="59" t="e">
        <f>VLOOKUP(jur[[#This Row],[hwycov_id]],check!$A$2:$P$26,16,FALSE)</f>
        <v>#N/A</v>
      </c>
      <c r="P2230" s="59">
        <v>2254</v>
      </c>
    </row>
    <row r="2231" spans="1:16">
      <c r="A2231" s="59">
        <v>27351</v>
      </c>
      <c r="B2231" s="59">
        <v>1</v>
      </c>
      <c r="C2231" s="59">
        <v>1</v>
      </c>
      <c r="D2231" s="59">
        <v>1</v>
      </c>
      <c r="E2231" s="59" t="s">
        <v>82</v>
      </c>
      <c r="F2231" s="59">
        <v>1</v>
      </c>
      <c r="G2231" s="59">
        <v>6</v>
      </c>
      <c r="H2231" s="59">
        <v>7</v>
      </c>
      <c r="I2231" s="59">
        <v>19</v>
      </c>
      <c r="J2231" s="59">
        <v>63870</v>
      </c>
      <c r="K2231" s="78">
        <f>VLOOKUP(jur[[#This Row],[hwycov_id]],cnf[],10,FALSE)</f>
        <v>63870</v>
      </c>
      <c r="L2231" s="229">
        <f t="shared" si="102"/>
        <v>0</v>
      </c>
      <c r="M2231" s="228">
        <f t="shared" si="103"/>
        <v>0</v>
      </c>
      <c r="N2231" s="228">
        <f t="shared" si="104"/>
        <v>0</v>
      </c>
      <c r="O2231" s="59" t="e">
        <f>VLOOKUP(jur[[#This Row],[hwycov_id]],check!$A$2:$P$26,16,FALSE)</f>
        <v>#N/A</v>
      </c>
      <c r="P2231" s="59">
        <v>2255</v>
      </c>
    </row>
    <row r="2232" spans="1:16">
      <c r="A2232" s="59">
        <v>26623</v>
      </c>
      <c r="B2232" s="59">
        <v>1</v>
      </c>
      <c r="C2232" s="59">
        <v>1</v>
      </c>
      <c r="D2232" s="59">
        <v>1</v>
      </c>
      <c r="E2232" s="59" t="s">
        <v>78</v>
      </c>
      <c r="F2232" s="59">
        <v>1</v>
      </c>
      <c r="G2232" s="59">
        <v>6</v>
      </c>
      <c r="H2232" s="59">
        <v>6</v>
      </c>
      <c r="I2232" s="59">
        <v>19</v>
      </c>
      <c r="J2232" s="59">
        <v>64624</v>
      </c>
      <c r="K2232" s="78">
        <f>VLOOKUP(jur[[#This Row],[hwycov_id]],cnf[],10,FALSE)</f>
        <v>64624</v>
      </c>
      <c r="L2232" s="229">
        <f t="shared" si="102"/>
        <v>0</v>
      </c>
      <c r="M2232" s="228">
        <f t="shared" si="103"/>
        <v>0</v>
      </c>
      <c r="N2232" s="228">
        <f t="shared" si="104"/>
        <v>0</v>
      </c>
      <c r="O2232" s="59" t="e">
        <f>VLOOKUP(jur[[#This Row],[hwycov_id]],check!$A$2:$P$26,16,FALSE)</f>
        <v>#N/A</v>
      </c>
      <c r="P2232" s="59">
        <v>2256</v>
      </c>
    </row>
    <row r="2233" spans="1:16">
      <c r="A2233" s="59">
        <v>27598</v>
      </c>
      <c r="B2233" s="59">
        <v>1</v>
      </c>
      <c r="C2233" s="59">
        <v>1</v>
      </c>
      <c r="D2233" s="59">
        <v>1</v>
      </c>
      <c r="E2233" s="59" t="s">
        <v>82</v>
      </c>
      <c r="F2233" s="59">
        <v>1</v>
      </c>
      <c r="G2233" s="59">
        <v>6</v>
      </c>
      <c r="H2233" s="59">
        <v>6</v>
      </c>
      <c r="I2233" s="59">
        <v>19</v>
      </c>
      <c r="J2233" s="59">
        <v>64727</v>
      </c>
      <c r="K2233" s="78">
        <f>VLOOKUP(jur[[#This Row],[hwycov_id]],cnf[],10,FALSE)</f>
        <v>64727</v>
      </c>
      <c r="L2233" s="229">
        <f t="shared" si="102"/>
        <v>0</v>
      </c>
      <c r="M2233" s="228">
        <f t="shared" si="103"/>
        <v>0</v>
      </c>
      <c r="N2233" s="228">
        <f t="shared" si="104"/>
        <v>0</v>
      </c>
      <c r="O2233" s="59" t="e">
        <f>VLOOKUP(jur[[#This Row],[hwycov_id]],check!$A$2:$P$26,16,FALSE)</f>
        <v>#N/A</v>
      </c>
      <c r="P2233" s="59">
        <v>2257</v>
      </c>
    </row>
    <row r="2234" spans="1:16">
      <c r="A2234" s="59">
        <v>27597</v>
      </c>
      <c r="B2234" s="59">
        <v>1</v>
      </c>
      <c r="C2234" s="59">
        <v>1</v>
      </c>
      <c r="D2234" s="59">
        <v>1</v>
      </c>
      <c r="E2234" s="59" t="s">
        <v>82</v>
      </c>
      <c r="F2234" s="59">
        <v>1</v>
      </c>
      <c r="G2234" s="59">
        <v>6</v>
      </c>
      <c r="H2234" s="59">
        <v>6</v>
      </c>
      <c r="I2234" s="59">
        <v>19</v>
      </c>
      <c r="J2234" s="59">
        <v>64793</v>
      </c>
      <c r="K2234" s="78">
        <f>VLOOKUP(jur[[#This Row],[hwycov_id]],cnf[],10,FALSE)</f>
        <v>64793</v>
      </c>
      <c r="L2234" s="229">
        <f t="shared" si="102"/>
        <v>0</v>
      </c>
      <c r="M2234" s="228">
        <f t="shared" si="103"/>
        <v>0</v>
      </c>
      <c r="N2234" s="228">
        <f t="shared" si="104"/>
        <v>0</v>
      </c>
      <c r="O2234" s="59" t="e">
        <f>VLOOKUP(jur[[#This Row],[hwycov_id]],check!$A$2:$P$26,16,FALSE)</f>
        <v>#N/A</v>
      </c>
      <c r="P2234" s="59">
        <v>2258</v>
      </c>
    </row>
    <row r="2235" spans="1:16">
      <c r="A2235" s="59">
        <v>14143</v>
      </c>
      <c r="B2235" s="59">
        <v>1</v>
      </c>
      <c r="C2235" s="59">
        <v>1</v>
      </c>
      <c r="D2235" s="59">
        <v>1</v>
      </c>
      <c r="E2235" s="59" t="s">
        <v>82</v>
      </c>
      <c r="F2235" s="59">
        <v>1</v>
      </c>
      <c r="G2235" s="59">
        <v>6</v>
      </c>
      <c r="H2235" s="59">
        <v>2</v>
      </c>
      <c r="I2235" s="59">
        <v>19</v>
      </c>
      <c r="J2235" s="59">
        <v>64932</v>
      </c>
      <c r="K2235" s="78">
        <f>VLOOKUP(jur[[#This Row],[hwycov_id]],cnf[],10,FALSE)</f>
        <v>64932</v>
      </c>
      <c r="L2235" s="229">
        <f t="shared" si="102"/>
        <v>0</v>
      </c>
      <c r="M2235" s="228">
        <f t="shared" si="103"/>
        <v>0</v>
      </c>
      <c r="N2235" s="228">
        <f t="shared" si="104"/>
        <v>0</v>
      </c>
      <c r="O2235" s="59" t="e">
        <f>VLOOKUP(jur[[#This Row],[hwycov_id]],check!$A$2:$P$26,16,FALSE)</f>
        <v>#N/A</v>
      </c>
      <c r="P2235" s="59">
        <v>2259</v>
      </c>
    </row>
    <row r="2236" spans="1:16">
      <c r="A2236" s="59">
        <v>26667</v>
      </c>
      <c r="B2236" s="59">
        <v>1</v>
      </c>
      <c r="C2236" s="59">
        <v>1</v>
      </c>
      <c r="D2236" s="59">
        <v>1</v>
      </c>
      <c r="E2236" s="59" t="s">
        <v>82</v>
      </c>
      <c r="F2236" s="59">
        <v>1</v>
      </c>
      <c r="G2236" s="59">
        <v>6</v>
      </c>
      <c r="H2236" s="59">
        <v>7</v>
      </c>
      <c r="I2236" s="59">
        <v>19</v>
      </c>
      <c r="J2236" s="59">
        <v>65973</v>
      </c>
      <c r="K2236" s="78">
        <f>VLOOKUP(jur[[#This Row],[hwycov_id]],cnf[],10,FALSE)</f>
        <v>65973</v>
      </c>
      <c r="L2236" s="229">
        <f t="shared" si="102"/>
        <v>0</v>
      </c>
      <c r="M2236" s="228">
        <f t="shared" si="103"/>
        <v>0</v>
      </c>
      <c r="N2236" s="228">
        <f t="shared" si="104"/>
        <v>0</v>
      </c>
      <c r="O2236" s="59" t="e">
        <f>VLOOKUP(jur[[#This Row],[hwycov_id]],check!$A$2:$P$26,16,FALSE)</f>
        <v>#N/A</v>
      </c>
      <c r="P2236" s="59">
        <v>2260</v>
      </c>
    </row>
    <row r="2237" spans="1:16">
      <c r="A2237" s="59">
        <v>27172</v>
      </c>
      <c r="B2237" s="59">
        <v>1</v>
      </c>
      <c r="C2237" s="59">
        <v>1</v>
      </c>
      <c r="D2237" s="59">
        <v>1</v>
      </c>
      <c r="E2237" s="59" t="s">
        <v>82</v>
      </c>
      <c r="F2237" s="59">
        <v>1</v>
      </c>
      <c r="G2237" s="59">
        <v>6</v>
      </c>
      <c r="H2237" s="59">
        <v>7</v>
      </c>
      <c r="I2237" s="59">
        <v>19</v>
      </c>
      <c r="J2237" s="59">
        <v>67916</v>
      </c>
      <c r="K2237" s="78">
        <f>VLOOKUP(jur[[#This Row],[hwycov_id]],cnf[],10,FALSE)</f>
        <v>67916</v>
      </c>
      <c r="L2237" s="229">
        <f t="shared" si="102"/>
        <v>0</v>
      </c>
      <c r="M2237" s="228">
        <f t="shared" si="103"/>
        <v>0</v>
      </c>
      <c r="N2237" s="228">
        <f t="shared" si="104"/>
        <v>0</v>
      </c>
      <c r="O2237" s="59" t="e">
        <f>VLOOKUP(jur[[#This Row],[hwycov_id]],check!$A$2:$P$26,16,FALSE)</f>
        <v>#N/A</v>
      </c>
      <c r="P2237" s="59">
        <v>2261</v>
      </c>
    </row>
    <row r="2238" spans="1:16">
      <c r="A2238" s="59">
        <v>14782</v>
      </c>
      <c r="B2238" s="59">
        <v>1</v>
      </c>
      <c r="C2238" s="59">
        <v>1</v>
      </c>
      <c r="D2238" s="59">
        <v>1</v>
      </c>
      <c r="E2238" s="59" t="s">
        <v>78</v>
      </c>
      <c r="F2238" s="59">
        <v>1</v>
      </c>
      <c r="G2238" s="59">
        <v>6</v>
      </c>
      <c r="H2238" s="59">
        <v>7</v>
      </c>
      <c r="I2238" s="59">
        <v>19</v>
      </c>
      <c r="J2238" s="59">
        <v>68239</v>
      </c>
      <c r="K2238" s="78">
        <f>VLOOKUP(jur[[#This Row],[hwycov_id]],cnf[],10,FALSE)</f>
        <v>68239</v>
      </c>
      <c r="L2238" s="229">
        <f t="shared" si="102"/>
        <v>0</v>
      </c>
      <c r="M2238" s="228">
        <f t="shared" si="103"/>
        <v>0</v>
      </c>
      <c r="N2238" s="228">
        <f t="shared" si="104"/>
        <v>0</v>
      </c>
      <c r="O2238" s="59" t="e">
        <f>VLOOKUP(jur[[#This Row],[hwycov_id]],check!$A$2:$P$26,16,FALSE)</f>
        <v>#N/A</v>
      </c>
      <c r="P2238" s="59">
        <v>2262</v>
      </c>
    </row>
    <row r="2239" spans="1:16">
      <c r="A2239" s="59">
        <v>27193</v>
      </c>
      <c r="B2239" s="59">
        <v>1</v>
      </c>
      <c r="C2239" s="59">
        <v>1</v>
      </c>
      <c r="D2239" s="59">
        <v>1</v>
      </c>
      <c r="E2239" s="59" t="s">
        <v>82</v>
      </c>
      <c r="F2239" s="59">
        <v>1</v>
      </c>
      <c r="G2239" s="59">
        <v>6</v>
      </c>
      <c r="H2239" s="59">
        <v>7</v>
      </c>
      <c r="I2239" s="59">
        <v>19</v>
      </c>
      <c r="J2239" s="59">
        <v>68241</v>
      </c>
      <c r="K2239" s="78">
        <f>VLOOKUP(jur[[#This Row],[hwycov_id]],cnf[],10,FALSE)</f>
        <v>68241</v>
      </c>
      <c r="L2239" s="229">
        <f t="shared" si="102"/>
        <v>0</v>
      </c>
      <c r="M2239" s="228">
        <f t="shared" si="103"/>
        <v>0</v>
      </c>
      <c r="N2239" s="228">
        <f t="shared" si="104"/>
        <v>0</v>
      </c>
      <c r="O2239" s="59" t="e">
        <f>VLOOKUP(jur[[#This Row],[hwycov_id]],check!$A$2:$P$26,16,FALSE)</f>
        <v>#N/A</v>
      </c>
      <c r="P2239" s="59">
        <v>2263</v>
      </c>
    </row>
    <row r="2240" spans="1:16">
      <c r="A2240" s="59">
        <v>27181</v>
      </c>
      <c r="B2240" s="59">
        <v>1</v>
      </c>
      <c r="C2240" s="59">
        <v>1</v>
      </c>
      <c r="D2240" s="59">
        <v>1</v>
      </c>
      <c r="E2240" s="59" t="s">
        <v>78</v>
      </c>
      <c r="F2240" s="59">
        <v>1</v>
      </c>
      <c r="G2240" s="59">
        <v>6</v>
      </c>
      <c r="H2240" s="59">
        <v>7</v>
      </c>
      <c r="I2240" s="59">
        <v>19</v>
      </c>
      <c r="J2240" s="59">
        <v>68576</v>
      </c>
      <c r="K2240" s="78">
        <f>VLOOKUP(jur[[#This Row],[hwycov_id]],cnf[],10,FALSE)</f>
        <v>68576</v>
      </c>
      <c r="L2240" s="229">
        <f t="shared" si="102"/>
        <v>0</v>
      </c>
      <c r="M2240" s="228">
        <f t="shared" si="103"/>
        <v>0</v>
      </c>
      <c r="N2240" s="228">
        <f t="shared" si="104"/>
        <v>0</v>
      </c>
      <c r="O2240" s="59" t="e">
        <f>VLOOKUP(jur[[#This Row],[hwycov_id]],check!$A$2:$P$26,16,FALSE)</f>
        <v>#N/A</v>
      </c>
      <c r="P2240" s="59">
        <v>2264</v>
      </c>
    </row>
    <row r="2241" spans="1:16">
      <c r="A2241" s="59">
        <v>14142</v>
      </c>
      <c r="B2241" s="59">
        <v>1</v>
      </c>
      <c r="C2241" s="59">
        <v>1</v>
      </c>
      <c r="D2241" s="59">
        <v>1</v>
      </c>
      <c r="E2241" s="59" t="s">
        <v>82</v>
      </c>
      <c r="F2241" s="59">
        <v>1</v>
      </c>
      <c r="G2241" s="59">
        <v>6</v>
      </c>
      <c r="H2241" s="59">
        <v>2</v>
      </c>
      <c r="I2241" s="59">
        <v>19</v>
      </c>
      <c r="J2241" s="59">
        <v>68659</v>
      </c>
      <c r="K2241" s="78">
        <f>VLOOKUP(jur[[#This Row],[hwycov_id]],cnf[],10,FALSE)</f>
        <v>68659</v>
      </c>
      <c r="L2241" s="229">
        <f t="shared" si="102"/>
        <v>0</v>
      </c>
      <c r="M2241" s="228">
        <f t="shared" si="103"/>
        <v>0</v>
      </c>
      <c r="N2241" s="228">
        <f t="shared" si="104"/>
        <v>0</v>
      </c>
      <c r="O2241" s="59" t="e">
        <f>VLOOKUP(jur[[#This Row],[hwycov_id]],check!$A$2:$P$26,16,FALSE)</f>
        <v>#N/A</v>
      </c>
      <c r="P2241" s="59">
        <v>2265</v>
      </c>
    </row>
    <row r="2242" spans="1:16">
      <c r="A2242" s="59">
        <v>27352</v>
      </c>
      <c r="B2242" s="59">
        <v>1</v>
      </c>
      <c r="C2242" s="59">
        <v>1</v>
      </c>
      <c r="D2242" s="59">
        <v>1</v>
      </c>
      <c r="E2242" s="59" t="s">
        <v>82</v>
      </c>
      <c r="F2242" s="59">
        <v>1</v>
      </c>
      <c r="G2242" s="59">
        <v>6</v>
      </c>
      <c r="H2242" s="59">
        <v>7</v>
      </c>
      <c r="I2242" s="59">
        <v>19</v>
      </c>
      <c r="J2242" s="59">
        <v>69280</v>
      </c>
      <c r="K2242" s="78">
        <f>VLOOKUP(jur[[#This Row],[hwycov_id]],cnf[],10,FALSE)</f>
        <v>69280</v>
      </c>
      <c r="L2242" s="229">
        <f t="shared" ref="L2242:L2277" si="105">K2242/J2242-1</f>
        <v>0</v>
      </c>
      <c r="M2242" s="228">
        <f t="shared" ref="M2242:M2277" si="106">K2242-J2242</f>
        <v>0</v>
      </c>
      <c r="N2242" s="228">
        <f t="shared" ref="N2242:N2277" si="107">POWER(M2242,2)</f>
        <v>0</v>
      </c>
      <c r="O2242" s="59" t="e">
        <f>VLOOKUP(jur[[#This Row],[hwycov_id]],check!$A$2:$P$26,16,FALSE)</f>
        <v>#N/A</v>
      </c>
      <c r="P2242" s="59">
        <v>2266</v>
      </c>
    </row>
    <row r="2243" spans="1:16">
      <c r="A2243" s="59">
        <v>3197</v>
      </c>
      <c r="B2243" s="59">
        <v>1</v>
      </c>
      <c r="C2243" s="59">
        <v>1</v>
      </c>
      <c r="D2243" s="59">
        <v>1</v>
      </c>
      <c r="E2243" s="59" t="s">
        <v>78</v>
      </c>
      <c r="F2243" s="59">
        <v>1</v>
      </c>
      <c r="G2243" s="59">
        <v>7</v>
      </c>
      <c r="H2243" s="59">
        <v>4</v>
      </c>
      <c r="I2243" s="59">
        <v>19</v>
      </c>
      <c r="J2243" s="59">
        <v>70453</v>
      </c>
      <c r="K2243" s="78">
        <f>VLOOKUP(jur[[#This Row],[hwycov_id]],cnf[],10,FALSE)</f>
        <v>70453</v>
      </c>
      <c r="L2243" s="229">
        <f t="shared" si="105"/>
        <v>0</v>
      </c>
      <c r="M2243" s="228">
        <f t="shared" si="106"/>
        <v>0</v>
      </c>
      <c r="N2243" s="228">
        <f t="shared" si="107"/>
        <v>0</v>
      </c>
      <c r="O2243" s="59" t="e">
        <f>VLOOKUP(jur[[#This Row],[hwycov_id]],check!$A$2:$P$26,16,FALSE)</f>
        <v>#N/A</v>
      </c>
      <c r="P2243" s="59">
        <v>2267</v>
      </c>
    </row>
    <row r="2244" spans="1:16">
      <c r="A2244" s="59">
        <v>26675</v>
      </c>
      <c r="B2244" s="59">
        <v>1</v>
      </c>
      <c r="C2244" s="59">
        <v>1</v>
      </c>
      <c r="D2244" s="59">
        <v>1</v>
      </c>
      <c r="E2244" s="59" t="s">
        <v>82</v>
      </c>
      <c r="F2244" s="59">
        <v>1</v>
      </c>
      <c r="G2244" s="59">
        <v>7</v>
      </c>
      <c r="H2244" s="59">
        <v>7</v>
      </c>
      <c r="I2244" s="59">
        <v>19</v>
      </c>
      <c r="J2244" s="59">
        <v>72017</v>
      </c>
      <c r="K2244" s="78">
        <f>VLOOKUP(jur[[#This Row],[hwycov_id]],cnf[],10,FALSE)</f>
        <v>72017</v>
      </c>
      <c r="L2244" s="229">
        <f t="shared" si="105"/>
        <v>0</v>
      </c>
      <c r="M2244" s="228">
        <f t="shared" si="106"/>
        <v>0</v>
      </c>
      <c r="N2244" s="228">
        <f t="shared" si="107"/>
        <v>0</v>
      </c>
      <c r="O2244" s="59" t="e">
        <f>VLOOKUP(jur[[#This Row],[hwycov_id]],check!$A$2:$P$26,16,FALSE)</f>
        <v>#N/A</v>
      </c>
      <c r="P2244" s="59">
        <v>2268</v>
      </c>
    </row>
    <row r="2245" spans="1:16">
      <c r="A2245" s="59">
        <v>12767</v>
      </c>
      <c r="B2245" s="59">
        <v>1</v>
      </c>
      <c r="C2245" s="59">
        <v>1</v>
      </c>
      <c r="D2245" s="59">
        <v>1</v>
      </c>
      <c r="E2245" s="59" t="s">
        <v>82</v>
      </c>
      <c r="F2245" s="59">
        <v>1</v>
      </c>
      <c r="G2245" s="59">
        <v>7</v>
      </c>
      <c r="H2245" s="59">
        <v>7</v>
      </c>
      <c r="I2245" s="59">
        <v>19</v>
      </c>
      <c r="J2245" s="59">
        <v>74029</v>
      </c>
      <c r="K2245" s="78">
        <f>VLOOKUP(jur[[#This Row],[hwycov_id]],cnf[],10,FALSE)</f>
        <v>74029</v>
      </c>
      <c r="L2245" s="229">
        <f t="shared" si="105"/>
        <v>0</v>
      </c>
      <c r="M2245" s="228">
        <f t="shared" si="106"/>
        <v>0</v>
      </c>
      <c r="N2245" s="228">
        <f t="shared" si="107"/>
        <v>0</v>
      </c>
      <c r="O2245" s="59" t="e">
        <f>VLOOKUP(jur[[#This Row],[hwycov_id]],check!$A$2:$P$26,16,FALSE)</f>
        <v>#N/A</v>
      </c>
      <c r="P2245" s="59">
        <v>2269</v>
      </c>
    </row>
    <row r="2246" spans="1:16">
      <c r="A2246" s="59">
        <v>27195</v>
      </c>
      <c r="B2246" s="59">
        <v>1</v>
      </c>
      <c r="C2246" s="59">
        <v>1</v>
      </c>
      <c r="D2246" s="59">
        <v>1</v>
      </c>
      <c r="E2246" s="59" t="s">
        <v>82</v>
      </c>
      <c r="F2246" s="59">
        <v>1</v>
      </c>
      <c r="G2246" s="59">
        <v>7</v>
      </c>
      <c r="H2246" s="59">
        <v>7</v>
      </c>
      <c r="I2246" s="59">
        <v>19</v>
      </c>
      <c r="J2246" s="59">
        <v>74066</v>
      </c>
      <c r="K2246" s="78">
        <f>VLOOKUP(jur[[#This Row],[hwycov_id]],cnf[],10,FALSE)</f>
        <v>74066</v>
      </c>
      <c r="L2246" s="229">
        <f t="shared" si="105"/>
        <v>0</v>
      </c>
      <c r="M2246" s="228">
        <f t="shared" si="106"/>
        <v>0</v>
      </c>
      <c r="N2246" s="228">
        <f t="shared" si="107"/>
        <v>0</v>
      </c>
      <c r="O2246" s="59" t="e">
        <f>VLOOKUP(jur[[#This Row],[hwycov_id]],check!$A$2:$P$26,16,FALSE)</f>
        <v>#N/A</v>
      </c>
      <c r="P2246" s="59">
        <v>2270</v>
      </c>
    </row>
    <row r="2247" spans="1:16">
      <c r="A2247" s="59">
        <v>12768</v>
      </c>
      <c r="B2247" s="59">
        <v>1</v>
      </c>
      <c r="C2247" s="59">
        <v>1</v>
      </c>
      <c r="D2247" s="59">
        <v>1</v>
      </c>
      <c r="E2247" s="59" t="s">
        <v>82</v>
      </c>
      <c r="F2247" s="59">
        <v>1</v>
      </c>
      <c r="G2247" s="59">
        <v>7</v>
      </c>
      <c r="H2247" s="59">
        <v>7</v>
      </c>
      <c r="I2247" s="59">
        <v>19</v>
      </c>
      <c r="J2247" s="59">
        <v>74223</v>
      </c>
      <c r="K2247" s="78">
        <f>VLOOKUP(jur[[#This Row],[hwycov_id]],cnf[],10,FALSE)</f>
        <v>74223</v>
      </c>
      <c r="L2247" s="229">
        <f t="shared" si="105"/>
        <v>0</v>
      </c>
      <c r="M2247" s="228">
        <f t="shared" si="106"/>
        <v>0</v>
      </c>
      <c r="N2247" s="228">
        <f t="shared" si="107"/>
        <v>0</v>
      </c>
      <c r="O2247" s="59" t="e">
        <f>VLOOKUP(jur[[#This Row],[hwycov_id]],check!$A$2:$P$26,16,FALSE)</f>
        <v>#N/A</v>
      </c>
      <c r="P2247" s="59">
        <v>2271</v>
      </c>
    </row>
    <row r="2248" spans="1:16">
      <c r="A2248" s="59">
        <v>27196</v>
      </c>
      <c r="B2248" s="59">
        <v>1</v>
      </c>
      <c r="C2248" s="59">
        <v>1</v>
      </c>
      <c r="D2248" s="59">
        <v>1</v>
      </c>
      <c r="E2248" s="59" t="s">
        <v>82</v>
      </c>
      <c r="F2248" s="59">
        <v>1</v>
      </c>
      <c r="G2248" s="59">
        <v>7</v>
      </c>
      <c r="H2248" s="59">
        <v>7</v>
      </c>
      <c r="I2248" s="59">
        <v>19</v>
      </c>
      <c r="J2248" s="59">
        <v>75487</v>
      </c>
      <c r="K2248" s="78">
        <f>VLOOKUP(jur[[#This Row],[hwycov_id]],cnf[],10,FALSE)</f>
        <v>75487</v>
      </c>
      <c r="L2248" s="229">
        <f t="shared" si="105"/>
        <v>0</v>
      </c>
      <c r="M2248" s="228">
        <f t="shared" si="106"/>
        <v>0</v>
      </c>
      <c r="N2248" s="228">
        <f t="shared" si="107"/>
        <v>0</v>
      </c>
      <c r="O2248" s="59" t="e">
        <f>VLOOKUP(jur[[#This Row],[hwycov_id]],check!$A$2:$P$26,16,FALSE)</f>
        <v>#N/A</v>
      </c>
      <c r="P2248" s="59">
        <v>2272</v>
      </c>
    </row>
    <row r="2249" spans="1:16">
      <c r="A2249" s="59">
        <v>822</v>
      </c>
      <c r="B2249" s="59">
        <v>1</v>
      </c>
      <c r="C2249" s="59">
        <v>1</v>
      </c>
      <c r="D2249" s="59">
        <v>1</v>
      </c>
      <c r="E2249" s="59" t="s">
        <v>78</v>
      </c>
      <c r="F2249" s="59">
        <v>1</v>
      </c>
      <c r="G2249" s="59">
        <v>8</v>
      </c>
      <c r="H2249" s="59">
        <v>2</v>
      </c>
      <c r="I2249" s="59">
        <v>19</v>
      </c>
      <c r="J2249" s="59">
        <v>82478</v>
      </c>
      <c r="K2249" s="78">
        <f>VLOOKUP(jur[[#This Row],[hwycov_id]],cnf[],10,FALSE)</f>
        <v>82478</v>
      </c>
      <c r="L2249" s="229">
        <f t="shared" si="105"/>
        <v>0</v>
      </c>
      <c r="M2249" s="228">
        <f t="shared" si="106"/>
        <v>0</v>
      </c>
      <c r="N2249" s="228">
        <f t="shared" si="107"/>
        <v>0</v>
      </c>
      <c r="O2249" s="59" t="e">
        <f>VLOOKUP(jur[[#This Row],[hwycov_id]],check!$A$2:$P$26,16,FALSE)</f>
        <v>#N/A</v>
      </c>
      <c r="P2249" s="59">
        <v>2273</v>
      </c>
    </row>
    <row r="2250" spans="1:16">
      <c r="A2250" s="59">
        <v>22157</v>
      </c>
      <c r="B2250" s="59">
        <v>1</v>
      </c>
      <c r="C2250" s="59">
        <v>1</v>
      </c>
      <c r="D2250" s="59">
        <v>1</v>
      </c>
      <c r="E2250" s="59" t="s">
        <v>78</v>
      </c>
      <c r="F2250" s="59">
        <v>1</v>
      </c>
      <c r="G2250" s="59">
        <v>10</v>
      </c>
      <c r="H2250" s="59">
        <v>4</v>
      </c>
      <c r="I2250" s="59">
        <v>19</v>
      </c>
      <c r="J2250" s="59">
        <v>102194</v>
      </c>
      <c r="K2250" s="78">
        <f>VLOOKUP(jur[[#This Row],[hwycov_id]],cnf[],10,FALSE)</f>
        <v>102194</v>
      </c>
      <c r="L2250" s="229">
        <f t="shared" si="105"/>
        <v>0</v>
      </c>
      <c r="M2250" s="228">
        <f t="shared" si="106"/>
        <v>0</v>
      </c>
      <c r="N2250" s="228">
        <f t="shared" si="107"/>
        <v>0</v>
      </c>
      <c r="O2250" s="59" t="e">
        <f>VLOOKUP(jur[[#This Row],[hwycov_id]],check!$A$2:$P$26,16,FALSE)</f>
        <v>#N/A</v>
      </c>
      <c r="P2250" s="59">
        <v>2274</v>
      </c>
    </row>
    <row r="2251" spans="1:16">
      <c r="A2251" s="59">
        <v>836</v>
      </c>
      <c r="B2251" s="59">
        <v>1</v>
      </c>
      <c r="C2251" s="59">
        <v>1</v>
      </c>
      <c r="D2251" s="59">
        <v>1</v>
      </c>
      <c r="E2251" s="59" t="s">
        <v>78</v>
      </c>
      <c r="F2251" s="59">
        <v>1</v>
      </c>
      <c r="G2251" s="59">
        <v>10</v>
      </c>
      <c r="H2251" s="59">
        <v>4</v>
      </c>
      <c r="I2251" s="59">
        <v>19</v>
      </c>
      <c r="J2251" s="59">
        <v>115013</v>
      </c>
      <c r="K2251" s="78">
        <f>VLOOKUP(jur[[#This Row],[hwycov_id]],cnf[],10,FALSE)</f>
        <v>115013</v>
      </c>
      <c r="L2251" s="229">
        <f t="shared" si="105"/>
        <v>0</v>
      </c>
      <c r="M2251" s="228">
        <f t="shared" si="106"/>
        <v>0</v>
      </c>
      <c r="N2251" s="228">
        <f t="shared" si="107"/>
        <v>0</v>
      </c>
      <c r="O2251" s="59" t="e">
        <f>VLOOKUP(jur[[#This Row],[hwycov_id]],check!$A$2:$P$26,16,FALSE)</f>
        <v>#N/A</v>
      </c>
      <c r="P2251" s="59">
        <v>2275</v>
      </c>
    </row>
    <row r="2252" spans="1:16">
      <c r="A2252" s="59">
        <v>14407</v>
      </c>
      <c r="B2252" s="59">
        <v>1</v>
      </c>
      <c r="C2252" s="59">
        <v>1</v>
      </c>
      <c r="D2252" s="59">
        <v>1</v>
      </c>
      <c r="E2252" s="59" t="s">
        <v>77</v>
      </c>
      <c r="F2252" s="59">
        <v>1</v>
      </c>
      <c r="G2252" s="59">
        <v>10</v>
      </c>
      <c r="H2252" s="59">
        <v>3</v>
      </c>
      <c r="I2252" s="59">
        <v>19</v>
      </c>
      <c r="J2252" s="59">
        <v>138072</v>
      </c>
      <c r="K2252" s="78">
        <f>VLOOKUP(jur[[#This Row],[hwycov_id]],cnf[],10,FALSE)</f>
        <v>138072</v>
      </c>
      <c r="L2252" s="229">
        <f t="shared" si="105"/>
        <v>0</v>
      </c>
      <c r="M2252" s="228">
        <f t="shared" si="106"/>
        <v>0</v>
      </c>
      <c r="N2252" s="228">
        <f t="shared" si="107"/>
        <v>0</v>
      </c>
      <c r="O2252" s="59" t="e">
        <f>VLOOKUP(jur[[#This Row],[hwycov_id]],check!$A$2:$P$26,16,FALSE)</f>
        <v>#N/A</v>
      </c>
      <c r="P2252" s="59">
        <v>2276</v>
      </c>
    </row>
    <row r="2253" spans="1:16" s="299" customFormat="1" hidden="1">
      <c r="A2253" s="299">
        <v>20725</v>
      </c>
      <c r="B2253" s="299">
        <v>1</v>
      </c>
      <c r="C2253" s="299">
        <v>1</v>
      </c>
      <c r="D2253" s="299">
        <v>1</v>
      </c>
      <c r="E2253" s="299" t="s">
        <v>78</v>
      </c>
      <c r="F2253" s="299">
        <v>1</v>
      </c>
      <c r="G2253" s="299">
        <v>7</v>
      </c>
      <c r="H2253" s="299">
        <v>5</v>
      </c>
      <c r="I2253" s="299">
        <v>5</v>
      </c>
      <c r="J2253" s="299">
        <v>78518</v>
      </c>
      <c r="K2253" s="300" t="e">
        <f>VLOOKUP(jur[[#This Row],[hwycov_id]],cnf[],10,FALSE)</f>
        <v>#VALUE!</v>
      </c>
      <c r="L2253" s="301" t="e">
        <f t="shared" si="105"/>
        <v>#VALUE!</v>
      </c>
      <c r="M2253" s="300" t="e">
        <f t="shared" si="106"/>
        <v>#VALUE!</v>
      </c>
      <c r="N2253" s="300" t="e">
        <f t="shared" si="107"/>
        <v>#VALUE!</v>
      </c>
      <c r="O2253" s="303" t="e">
        <f>VLOOKUP(jur[[#This Row],[hwycov_id]],check!$A$2:$P$26,16,FALSE)</f>
        <v>#VALUE!</v>
      </c>
      <c r="P2253" s="299">
        <v>304</v>
      </c>
    </row>
    <row r="2254" spans="1:16" s="299" customFormat="1" hidden="1">
      <c r="A2254" s="299">
        <v>29577</v>
      </c>
      <c r="B2254" s="299">
        <v>1</v>
      </c>
      <c r="C2254" s="299">
        <v>2</v>
      </c>
      <c r="D2254" s="299">
        <v>1</v>
      </c>
      <c r="E2254" s="299" t="s">
        <v>78</v>
      </c>
      <c r="F2254" s="299">
        <v>1</v>
      </c>
      <c r="G2254" s="299">
        <v>0</v>
      </c>
      <c r="H2254" s="299">
        <v>3</v>
      </c>
      <c r="I2254" s="299">
        <v>14</v>
      </c>
      <c r="J2254" s="299">
        <v>9573</v>
      </c>
      <c r="K2254" s="300" t="e">
        <f>VLOOKUP(jur[[#This Row],[hwycov_id]],cnf[],10,FALSE)</f>
        <v>#VALUE!</v>
      </c>
      <c r="L2254" s="301" t="e">
        <f t="shared" si="105"/>
        <v>#VALUE!</v>
      </c>
      <c r="M2254" s="300" t="e">
        <f t="shared" si="106"/>
        <v>#VALUE!</v>
      </c>
      <c r="N2254" s="300" t="e">
        <f t="shared" si="107"/>
        <v>#VALUE!</v>
      </c>
      <c r="O2254" s="303" t="e">
        <f>VLOOKUP(jur[[#This Row],[hwycov_id]],check!$A$2:$P$26,16,FALSE)</f>
        <v>#VALUE!</v>
      </c>
      <c r="P2254" s="299">
        <v>1164</v>
      </c>
    </row>
    <row r="2255" spans="1:16" s="299" customFormat="1" hidden="1">
      <c r="A2255" s="299">
        <v>29573</v>
      </c>
      <c r="B2255" s="299">
        <v>1</v>
      </c>
      <c r="C2255" s="299">
        <v>2</v>
      </c>
      <c r="D2255" s="299">
        <v>1</v>
      </c>
      <c r="E2255" s="299" t="s">
        <v>78</v>
      </c>
      <c r="F2255" s="299">
        <v>1</v>
      </c>
      <c r="G2255" s="299">
        <v>1</v>
      </c>
      <c r="H2255" s="299">
        <v>3</v>
      </c>
      <c r="I2255" s="299">
        <v>14</v>
      </c>
      <c r="J2255" s="299">
        <v>11929</v>
      </c>
      <c r="K2255" s="300" t="e">
        <f>VLOOKUP(jur[[#This Row],[hwycov_id]],cnf[],10,FALSE)</f>
        <v>#VALUE!</v>
      </c>
      <c r="L2255" s="301" t="e">
        <f t="shared" si="105"/>
        <v>#VALUE!</v>
      </c>
      <c r="M2255" s="300" t="e">
        <f t="shared" si="106"/>
        <v>#VALUE!</v>
      </c>
      <c r="N2255" s="300" t="e">
        <f t="shared" si="107"/>
        <v>#VALUE!</v>
      </c>
      <c r="O2255" s="303" t="e">
        <f>VLOOKUP(jur[[#This Row],[hwycov_id]],check!$A$2:$P$26,16,FALSE)</f>
        <v>#VALUE!</v>
      </c>
      <c r="P2255" s="299">
        <v>1260</v>
      </c>
    </row>
    <row r="2256" spans="1:16" s="299" customFormat="1" hidden="1">
      <c r="A2256" s="299">
        <v>28779</v>
      </c>
      <c r="B2256" s="299">
        <v>1</v>
      </c>
      <c r="C2256" s="299">
        <v>1</v>
      </c>
      <c r="D2256" s="299">
        <v>1</v>
      </c>
      <c r="E2256" s="299" t="s">
        <v>78</v>
      </c>
      <c r="F2256" s="299">
        <v>1</v>
      </c>
      <c r="G2256" s="299">
        <v>2</v>
      </c>
      <c r="H2256" s="299">
        <v>3</v>
      </c>
      <c r="I2256" s="299">
        <v>14</v>
      </c>
      <c r="J2256" s="299">
        <v>23122</v>
      </c>
      <c r="K2256" s="300" t="e">
        <f>VLOOKUP(jur[[#This Row],[hwycov_id]],cnf[],10,FALSE)</f>
        <v>#VALUE!</v>
      </c>
      <c r="L2256" s="301" t="e">
        <f t="shared" si="105"/>
        <v>#VALUE!</v>
      </c>
      <c r="M2256" s="300" t="e">
        <f t="shared" si="106"/>
        <v>#VALUE!</v>
      </c>
      <c r="N2256" s="300" t="e">
        <f t="shared" si="107"/>
        <v>#VALUE!</v>
      </c>
      <c r="O2256" s="303" t="e">
        <f>VLOOKUP(jur[[#This Row],[hwycov_id]],check!$A$2:$P$26,16,FALSE)</f>
        <v>#VALUE!</v>
      </c>
      <c r="P2256" s="299">
        <v>1476</v>
      </c>
    </row>
    <row r="2257" spans="1:16" s="299" customFormat="1" hidden="1">
      <c r="A2257" s="299">
        <v>29761</v>
      </c>
      <c r="B2257" s="299">
        <v>1</v>
      </c>
      <c r="C2257" s="299">
        <v>1</v>
      </c>
      <c r="D2257" s="299">
        <v>1</v>
      </c>
      <c r="E2257" s="299" t="s">
        <v>78</v>
      </c>
      <c r="F2257" s="299">
        <v>1</v>
      </c>
      <c r="G2257" s="299">
        <v>4</v>
      </c>
      <c r="H2257" s="299">
        <v>4</v>
      </c>
      <c r="I2257" s="299">
        <v>14</v>
      </c>
      <c r="J2257" s="299">
        <v>46156</v>
      </c>
      <c r="K2257" s="300" t="e">
        <f>VLOOKUP(jur[[#This Row],[hwycov_id]],cnf[],10,FALSE)</f>
        <v>#VALUE!</v>
      </c>
      <c r="L2257" s="301" t="e">
        <f t="shared" si="105"/>
        <v>#VALUE!</v>
      </c>
      <c r="M2257" s="300" t="e">
        <f t="shared" si="106"/>
        <v>#VALUE!</v>
      </c>
      <c r="N2257" s="300" t="e">
        <f t="shared" si="107"/>
        <v>#VALUE!</v>
      </c>
      <c r="O2257" s="303" t="e">
        <f>VLOOKUP(jur[[#This Row],[hwycov_id]],check!$A$2:$P$26,16,FALSE)</f>
        <v>#VALUE!</v>
      </c>
      <c r="P2257" s="299">
        <v>1642</v>
      </c>
    </row>
    <row r="2258" spans="1:16" s="299" customFormat="1" hidden="1">
      <c r="A2258" s="299">
        <v>27928</v>
      </c>
      <c r="B2258" s="299">
        <v>1</v>
      </c>
      <c r="C2258" s="299">
        <v>1</v>
      </c>
      <c r="D2258" s="299">
        <v>1</v>
      </c>
      <c r="E2258" s="299" t="s">
        <v>78</v>
      </c>
      <c r="F2258" s="299">
        <v>1</v>
      </c>
      <c r="G2258" s="299">
        <v>4</v>
      </c>
      <c r="H2258" s="299">
        <v>4</v>
      </c>
      <c r="I2258" s="299">
        <v>2</v>
      </c>
      <c r="J2258" s="299">
        <v>41046</v>
      </c>
      <c r="K2258" s="300" t="e">
        <f>VLOOKUP(jur[[#This Row],[hwycov_id]],cnf[],10,FALSE)</f>
        <v>#VALUE!</v>
      </c>
      <c r="L2258" s="301" t="e">
        <f t="shared" si="105"/>
        <v>#VALUE!</v>
      </c>
      <c r="M2258" s="300" t="e">
        <f t="shared" si="106"/>
        <v>#VALUE!</v>
      </c>
      <c r="N2258" s="300" t="e">
        <f t="shared" si="107"/>
        <v>#VALUE!</v>
      </c>
      <c r="O2258" s="303" t="e">
        <f>VLOOKUP(jur[[#This Row],[hwycov_id]],check!$A$2:$P$26,16,FALSE)</f>
        <v>#VALUE!</v>
      </c>
      <c r="P2258" s="299">
        <v>111</v>
      </c>
    </row>
    <row r="2259" spans="1:16" s="299" customFormat="1" hidden="1">
      <c r="A2259" s="299">
        <v>31192</v>
      </c>
      <c r="B2259" s="299">
        <v>1</v>
      </c>
      <c r="C2259" s="299">
        <v>1</v>
      </c>
      <c r="D2259" s="299">
        <v>1</v>
      </c>
      <c r="E2259" s="299" t="s">
        <v>77</v>
      </c>
      <c r="F2259" s="299">
        <v>1</v>
      </c>
      <c r="G2259" s="299">
        <v>6</v>
      </c>
      <c r="H2259" s="299">
        <v>7</v>
      </c>
      <c r="I2259" s="299">
        <v>7</v>
      </c>
      <c r="J2259" s="299">
        <v>62205</v>
      </c>
      <c r="K2259" s="300" t="e">
        <f>VLOOKUP(jur[[#This Row],[hwycov_id]],cnf[],10,FALSE)</f>
        <v>#VALUE!</v>
      </c>
      <c r="L2259" s="301" t="e">
        <f t="shared" si="105"/>
        <v>#VALUE!</v>
      </c>
      <c r="M2259" s="300" t="e">
        <f t="shared" si="106"/>
        <v>#VALUE!</v>
      </c>
      <c r="N2259" s="300" t="e">
        <f t="shared" si="107"/>
        <v>#VALUE!</v>
      </c>
      <c r="O2259" s="303" t="e">
        <f>VLOOKUP(jur[[#This Row],[hwycov_id]],check!$A$2:$P$26,16,FALSE)</f>
        <v>#VALUE!</v>
      </c>
      <c r="P2259" s="299">
        <v>435</v>
      </c>
    </row>
    <row r="2260" spans="1:16" s="299" customFormat="1" hidden="1">
      <c r="A2260" s="299">
        <v>27165</v>
      </c>
      <c r="B2260" s="299">
        <v>1</v>
      </c>
      <c r="C2260" s="299">
        <v>1</v>
      </c>
      <c r="D2260" s="299">
        <v>1</v>
      </c>
      <c r="E2260" s="299" t="s">
        <v>82</v>
      </c>
      <c r="F2260" s="299">
        <v>1</v>
      </c>
      <c r="G2260" s="299">
        <v>7</v>
      </c>
      <c r="H2260" s="299">
        <v>7</v>
      </c>
      <c r="I2260" s="299">
        <v>7</v>
      </c>
      <c r="J2260" s="299">
        <v>74931</v>
      </c>
      <c r="K2260" s="300" t="e">
        <f>VLOOKUP(jur[[#This Row],[hwycov_id]],cnf[],10,FALSE)</f>
        <v>#VALUE!</v>
      </c>
      <c r="L2260" s="301" t="e">
        <f t="shared" si="105"/>
        <v>#VALUE!</v>
      </c>
      <c r="M2260" s="300" t="e">
        <f t="shared" si="106"/>
        <v>#VALUE!</v>
      </c>
      <c r="N2260" s="300" t="e">
        <f t="shared" si="107"/>
        <v>#VALUE!</v>
      </c>
      <c r="O2260" s="303" t="e">
        <f>VLOOKUP(jur[[#This Row],[hwycov_id]],check!$A$2:$P$26,16,FALSE)</f>
        <v>#VALUE!</v>
      </c>
      <c r="P2260" s="299">
        <v>439</v>
      </c>
    </row>
    <row r="2261" spans="1:16" s="299" customFormat="1" hidden="1">
      <c r="A2261" s="299">
        <v>21850</v>
      </c>
      <c r="B2261" s="299">
        <v>1</v>
      </c>
      <c r="C2261" s="299">
        <v>1</v>
      </c>
      <c r="D2261" s="299">
        <v>1</v>
      </c>
      <c r="E2261" s="299" t="s">
        <v>82</v>
      </c>
      <c r="F2261" s="299">
        <v>1</v>
      </c>
      <c r="G2261" s="299">
        <v>1</v>
      </c>
      <c r="H2261" s="299">
        <v>2</v>
      </c>
      <c r="I2261" s="299">
        <v>14</v>
      </c>
      <c r="J2261" s="299">
        <v>11201</v>
      </c>
      <c r="K2261" s="300" t="e">
        <f>VLOOKUP(jur[[#This Row],[hwycov_id]],cnf[],10,FALSE)</f>
        <v>#VALUE!</v>
      </c>
      <c r="L2261" s="301" t="e">
        <f t="shared" si="105"/>
        <v>#VALUE!</v>
      </c>
      <c r="M2261" s="300" t="e">
        <f t="shared" si="106"/>
        <v>#VALUE!</v>
      </c>
      <c r="N2261" s="300" t="e">
        <f t="shared" si="107"/>
        <v>#VALUE!</v>
      </c>
      <c r="O2261" s="303" t="e">
        <f>VLOOKUP(jur[[#This Row],[hwycov_id]],check!$A$2:$P$26,16,FALSE)</f>
        <v>#VALUE!</v>
      </c>
      <c r="P2261" s="299">
        <v>1234</v>
      </c>
    </row>
    <row r="2262" spans="1:16" s="299" customFormat="1" hidden="1">
      <c r="A2262" s="299">
        <v>27155</v>
      </c>
      <c r="B2262" s="299">
        <v>1</v>
      </c>
      <c r="C2262" s="299">
        <v>1</v>
      </c>
      <c r="D2262" s="299">
        <v>1</v>
      </c>
      <c r="E2262" s="299" t="s">
        <v>82</v>
      </c>
      <c r="F2262" s="299">
        <v>1</v>
      </c>
      <c r="G2262" s="299">
        <v>2</v>
      </c>
      <c r="H2262" s="299">
        <v>4</v>
      </c>
      <c r="I2262" s="299">
        <v>14</v>
      </c>
      <c r="J2262" s="299">
        <v>23144</v>
      </c>
      <c r="K2262" s="300" t="e">
        <f>VLOOKUP(jur[[#This Row],[hwycov_id]],cnf[],10,FALSE)</f>
        <v>#VALUE!</v>
      </c>
      <c r="L2262" s="301" t="e">
        <f t="shared" si="105"/>
        <v>#VALUE!</v>
      </c>
      <c r="M2262" s="300" t="e">
        <f t="shared" si="106"/>
        <v>#VALUE!</v>
      </c>
      <c r="N2262" s="300" t="e">
        <f t="shared" si="107"/>
        <v>#VALUE!</v>
      </c>
      <c r="O2262" s="303" t="e">
        <f>VLOOKUP(jur[[#This Row],[hwycov_id]],check!$A$2:$P$26,16,FALSE)</f>
        <v>#VALUE!</v>
      </c>
      <c r="P2262" s="299">
        <v>1477</v>
      </c>
    </row>
    <row r="2263" spans="1:16" s="299" customFormat="1" hidden="1">
      <c r="A2263" s="299">
        <v>28453</v>
      </c>
      <c r="B2263" s="299">
        <v>1</v>
      </c>
      <c r="C2263" s="299">
        <v>1</v>
      </c>
      <c r="D2263" s="299">
        <v>1</v>
      </c>
      <c r="E2263" s="299" t="s">
        <v>82</v>
      </c>
      <c r="F2263" s="299">
        <v>1</v>
      </c>
      <c r="G2263" s="299">
        <v>2</v>
      </c>
      <c r="H2263" s="299">
        <v>2</v>
      </c>
      <c r="I2263" s="299">
        <v>14</v>
      </c>
      <c r="J2263" s="299">
        <v>23802</v>
      </c>
      <c r="K2263" s="300" t="e">
        <f>VLOOKUP(jur[[#This Row],[hwycov_id]],cnf[],10,FALSE)</f>
        <v>#VALUE!</v>
      </c>
      <c r="L2263" s="301" t="e">
        <f t="shared" si="105"/>
        <v>#VALUE!</v>
      </c>
      <c r="M2263" s="300" t="e">
        <f t="shared" si="106"/>
        <v>#VALUE!</v>
      </c>
      <c r="N2263" s="300" t="e">
        <f t="shared" si="107"/>
        <v>#VALUE!</v>
      </c>
      <c r="O2263" s="303" t="e">
        <f>VLOOKUP(jur[[#This Row],[hwycov_id]],check!$A$2:$P$26,16,FALSE)</f>
        <v>#VALUE!</v>
      </c>
      <c r="P2263" s="299">
        <v>1488</v>
      </c>
    </row>
    <row r="2264" spans="1:16" s="299" customFormat="1" hidden="1">
      <c r="A2264" s="299">
        <v>27887</v>
      </c>
      <c r="B2264" s="299">
        <v>1</v>
      </c>
      <c r="C2264" s="299">
        <v>1</v>
      </c>
      <c r="D2264" s="299">
        <v>1</v>
      </c>
      <c r="E2264" s="299" t="s">
        <v>78</v>
      </c>
      <c r="F2264" s="299">
        <v>1</v>
      </c>
      <c r="G2264" s="299">
        <v>2</v>
      </c>
      <c r="H2264" s="299">
        <v>4</v>
      </c>
      <c r="I2264" s="299">
        <v>14</v>
      </c>
      <c r="J2264" s="299">
        <v>27766</v>
      </c>
      <c r="K2264" s="300" t="e">
        <f>VLOOKUP(jur[[#This Row],[hwycov_id]],cnf[],10,FALSE)</f>
        <v>#VALUE!</v>
      </c>
      <c r="L2264" s="301" t="e">
        <f t="shared" si="105"/>
        <v>#VALUE!</v>
      </c>
      <c r="M2264" s="300" t="e">
        <f t="shared" si="106"/>
        <v>#VALUE!</v>
      </c>
      <c r="N2264" s="300" t="e">
        <f t="shared" si="107"/>
        <v>#VALUE!</v>
      </c>
      <c r="O2264" s="303" t="e">
        <f>VLOOKUP(jur[[#This Row],[hwycov_id]],check!$A$2:$P$26,16,FALSE)</f>
        <v>#VALUE!</v>
      </c>
      <c r="P2264" s="299">
        <v>1540</v>
      </c>
    </row>
    <row r="2265" spans="1:16" s="299" customFormat="1" hidden="1">
      <c r="A2265" s="299">
        <v>11100</v>
      </c>
      <c r="B2265" s="299">
        <v>1</v>
      </c>
      <c r="C2265" s="299">
        <v>1</v>
      </c>
      <c r="D2265" s="299">
        <v>1</v>
      </c>
      <c r="E2265" s="299" t="s">
        <v>78</v>
      </c>
      <c r="F2265" s="299">
        <v>1</v>
      </c>
      <c r="G2265" s="299">
        <v>3</v>
      </c>
      <c r="H2265" s="299">
        <v>3</v>
      </c>
      <c r="I2265" s="299">
        <v>14</v>
      </c>
      <c r="J2265" s="299">
        <v>39243</v>
      </c>
      <c r="K2265" s="300" t="e">
        <f>VLOOKUP(jur[[#This Row],[hwycov_id]],cnf[],10,FALSE)</f>
        <v>#VALUE!</v>
      </c>
      <c r="L2265" s="301" t="e">
        <f t="shared" si="105"/>
        <v>#VALUE!</v>
      </c>
      <c r="M2265" s="300" t="e">
        <f t="shared" si="106"/>
        <v>#VALUE!</v>
      </c>
      <c r="N2265" s="300" t="e">
        <f t="shared" si="107"/>
        <v>#VALUE!</v>
      </c>
      <c r="O2265" s="303" t="e">
        <f>VLOOKUP(jur[[#This Row],[hwycov_id]],check!$A$2:$P$26,16,FALSE)</f>
        <v>#VALUE!</v>
      </c>
      <c r="P2265" s="299">
        <v>1609</v>
      </c>
    </row>
    <row r="2266" spans="1:16" s="299" customFormat="1" hidden="1">
      <c r="A2266" s="299">
        <v>3419</v>
      </c>
      <c r="B2266" s="299">
        <v>1</v>
      </c>
      <c r="C2266" s="299">
        <v>1</v>
      </c>
      <c r="D2266" s="299">
        <v>1</v>
      </c>
      <c r="E2266" s="299" t="s">
        <v>78</v>
      </c>
      <c r="F2266" s="299">
        <v>1</v>
      </c>
      <c r="G2266" s="299">
        <v>4</v>
      </c>
      <c r="H2266" s="299">
        <v>3</v>
      </c>
      <c r="I2266" s="299">
        <v>14</v>
      </c>
      <c r="J2266" s="299">
        <v>44056</v>
      </c>
      <c r="K2266" s="300" t="e">
        <f>VLOOKUP(jur[[#This Row],[hwycov_id]],cnf[],10,FALSE)</f>
        <v>#VALUE!</v>
      </c>
      <c r="L2266" s="301" t="e">
        <f t="shared" si="105"/>
        <v>#VALUE!</v>
      </c>
      <c r="M2266" s="300" t="e">
        <f t="shared" si="106"/>
        <v>#VALUE!</v>
      </c>
      <c r="N2266" s="300" t="e">
        <f t="shared" si="107"/>
        <v>#VALUE!</v>
      </c>
      <c r="O2266" s="303" t="e">
        <f>VLOOKUP(jur[[#This Row],[hwycov_id]],check!$A$2:$P$26,16,FALSE)</f>
        <v>#VALUE!</v>
      </c>
      <c r="P2266" s="299">
        <v>1635</v>
      </c>
    </row>
    <row r="2267" spans="1:16" s="299" customFormat="1" hidden="1">
      <c r="A2267" s="299">
        <v>7636</v>
      </c>
      <c r="B2267" s="299">
        <v>1</v>
      </c>
      <c r="C2267" s="299">
        <v>1</v>
      </c>
      <c r="D2267" s="299">
        <v>1</v>
      </c>
      <c r="E2267" s="299" t="s">
        <v>82</v>
      </c>
      <c r="F2267" s="299">
        <v>1</v>
      </c>
      <c r="G2267" s="299">
        <v>4</v>
      </c>
      <c r="H2267" s="299">
        <v>3</v>
      </c>
      <c r="I2267" s="299">
        <v>14</v>
      </c>
      <c r="J2267" s="299">
        <v>48692</v>
      </c>
      <c r="K2267" s="300" t="e">
        <f>VLOOKUP(jur[[#This Row],[hwycov_id]],cnf[],10,FALSE)</f>
        <v>#VALUE!</v>
      </c>
      <c r="L2267" s="301" t="e">
        <f t="shared" si="105"/>
        <v>#VALUE!</v>
      </c>
      <c r="M2267" s="300" t="e">
        <f t="shared" si="106"/>
        <v>#VALUE!</v>
      </c>
      <c r="N2267" s="300" t="e">
        <f t="shared" si="107"/>
        <v>#VALUE!</v>
      </c>
      <c r="O2267" s="303" t="e">
        <f>VLOOKUP(jur[[#This Row],[hwycov_id]],check!$A$2:$P$26,16,FALSE)</f>
        <v>#VALUE!</v>
      </c>
      <c r="P2267" s="299">
        <v>1648</v>
      </c>
    </row>
    <row r="2268" spans="1:16" s="299" customFormat="1" hidden="1">
      <c r="A2268" s="299">
        <v>20706</v>
      </c>
      <c r="B2268" s="299">
        <v>1</v>
      </c>
      <c r="C2268" s="299">
        <v>1</v>
      </c>
      <c r="D2268" s="299">
        <v>1</v>
      </c>
      <c r="E2268" s="299" t="s">
        <v>78</v>
      </c>
      <c r="F2268" s="299">
        <v>1</v>
      </c>
      <c r="G2268" s="299">
        <v>5</v>
      </c>
      <c r="H2268" s="299">
        <v>1</v>
      </c>
      <c r="I2268" s="299">
        <v>14</v>
      </c>
      <c r="J2268" s="299">
        <v>59326</v>
      </c>
      <c r="K2268" s="300" t="e">
        <f>VLOOKUP(jur[[#This Row],[hwycov_id]],cnf[],10,FALSE)</f>
        <v>#VALUE!</v>
      </c>
      <c r="L2268" s="301" t="e">
        <f t="shared" si="105"/>
        <v>#VALUE!</v>
      </c>
      <c r="M2268" s="300" t="e">
        <f t="shared" si="106"/>
        <v>#VALUE!</v>
      </c>
      <c r="N2268" s="300" t="e">
        <f t="shared" si="107"/>
        <v>#VALUE!</v>
      </c>
      <c r="O2268" s="303" t="e">
        <f>VLOOKUP(jur[[#This Row],[hwycov_id]],check!$A$2:$P$26,16,FALSE)</f>
        <v>#VALUE!</v>
      </c>
      <c r="P2268" s="299">
        <v>1689</v>
      </c>
    </row>
    <row r="2269" spans="1:16" s="299" customFormat="1" hidden="1">
      <c r="A2269" s="299">
        <v>748</v>
      </c>
      <c r="B2269" s="299">
        <v>1</v>
      </c>
      <c r="C2269" s="299">
        <v>1</v>
      </c>
      <c r="D2269" s="299">
        <v>1</v>
      </c>
      <c r="E2269" s="299" t="s">
        <v>78</v>
      </c>
      <c r="F2269" s="299">
        <v>1</v>
      </c>
      <c r="G2269" s="299">
        <v>6</v>
      </c>
      <c r="H2269" s="299">
        <v>2</v>
      </c>
      <c r="I2269" s="299">
        <v>14</v>
      </c>
      <c r="J2269" s="299">
        <v>67534</v>
      </c>
      <c r="K2269" s="300" t="e">
        <f>VLOOKUP(jur[[#This Row],[hwycov_id]],cnf[],10,FALSE)</f>
        <v>#VALUE!</v>
      </c>
      <c r="L2269" s="301" t="e">
        <f t="shared" si="105"/>
        <v>#VALUE!</v>
      </c>
      <c r="M2269" s="300" t="e">
        <f t="shared" si="106"/>
        <v>#VALUE!</v>
      </c>
      <c r="N2269" s="300" t="e">
        <f t="shared" si="107"/>
        <v>#VALUE!</v>
      </c>
      <c r="O2269" s="303" t="e">
        <f>VLOOKUP(jur[[#This Row],[hwycov_id]],check!$A$2:$P$26,16,FALSE)</f>
        <v>#VALUE!</v>
      </c>
      <c r="P2269" s="299">
        <v>1702</v>
      </c>
    </row>
    <row r="2270" spans="1:16" s="299" customFormat="1" hidden="1">
      <c r="A2270" s="299">
        <v>27791</v>
      </c>
      <c r="B2270" s="299">
        <v>1</v>
      </c>
      <c r="C2270" s="299">
        <v>1</v>
      </c>
      <c r="D2270" s="299">
        <v>1</v>
      </c>
      <c r="E2270" s="299" t="s">
        <v>78</v>
      </c>
      <c r="F2270" s="299">
        <v>1</v>
      </c>
      <c r="G2270" s="299">
        <v>7</v>
      </c>
      <c r="H2270" s="299">
        <v>2</v>
      </c>
      <c r="I2270" s="299">
        <v>14</v>
      </c>
      <c r="J2270" s="299">
        <v>71305</v>
      </c>
      <c r="K2270" s="300" t="e">
        <f>VLOOKUP(jur[[#This Row],[hwycov_id]],cnf[],10,FALSE)</f>
        <v>#VALUE!</v>
      </c>
      <c r="L2270" s="301" t="e">
        <f t="shared" si="105"/>
        <v>#VALUE!</v>
      </c>
      <c r="M2270" s="300" t="e">
        <f t="shared" si="106"/>
        <v>#VALUE!</v>
      </c>
      <c r="N2270" s="300" t="e">
        <f t="shared" si="107"/>
        <v>#VALUE!</v>
      </c>
      <c r="O2270" s="303" t="e">
        <f>VLOOKUP(jur[[#This Row],[hwycov_id]],check!$A$2:$P$26,16,FALSE)</f>
        <v>#VALUE!</v>
      </c>
      <c r="P2270" s="299">
        <v>1714</v>
      </c>
    </row>
    <row r="2271" spans="1:16" s="299" customFormat="1" hidden="1">
      <c r="A2271" s="299">
        <v>14515</v>
      </c>
      <c r="B2271" s="299">
        <v>1</v>
      </c>
      <c r="C2271" s="299">
        <v>1</v>
      </c>
      <c r="D2271" s="299">
        <v>1</v>
      </c>
      <c r="E2271" s="299" t="s">
        <v>78</v>
      </c>
      <c r="F2271" s="299">
        <v>1</v>
      </c>
      <c r="G2271" s="299">
        <v>7</v>
      </c>
      <c r="H2271" s="299">
        <v>2</v>
      </c>
      <c r="I2271" s="299">
        <v>14</v>
      </c>
      <c r="J2271" s="299">
        <v>78498</v>
      </c>
      <c r="K2271" s="300" t="e">
        <f>VLOOKUP(jur[[#This Row],[hwycov_id]],cnf[],10,FALSE)</f>
        <v>#VALUE!</v>
      </c>
      <c r="L2271" s="301" t="e">
        <f t="shared" si="105"/>
        <v>#VALUE!</v>
      </c>
      <c r="M2271" s="300" t="e">
        <f t="shared" si="106"/>
        <v>#VALUE!</v>
      </c>
      <c r="N2271" s="300" t="e">
        <f t="shared" si="107"/>
        <v>#VALUE!</v>
      </c>
      <c r="O2271" s="303" t="e">
        <f>VLOOKUP(jur[[#This Row],[hwycov_id]],check!$A$2:$P$26,16,FALSE)</f>
        <v>#VALUE!</v>
      </c>
      <c r="P2271" s="299">
        <v>1745</v>
      </c>
    </row>
    <row r="2272" spans="1:16" s="299" customFormat="1" hidden="1">
      <c r="A2272" s="299">
        <v>20600</v>
      </c>
      <c r="B2272" s="299">
        <v>1</v>
      </c>
      <c r="C2272" s="299">
        <v>1</v>
      </c>
      <c r="D2272" s="299">
        <v>1</v>
      </c>
      <c r="E2272" s="299" t="s">
        <v>78</v>
      </c>
      <c r="F2272" s="299">
        <v>1</v>
      </c>
      <c r="G2272" s="299">
        <v>8</v>
      </c>
      <c r="H2272" s="299">
        <v>2</v>
      </c>
      <c r="I2272" s="299">
        <v>14</v>
      </c>
      <c r="J2272" s="299">
        <v>84230</v>
      </c>
      <c r="K2272" s="300" t="e">
        <f>VLOOKUP(jur[[#This Row],[hwycov_id]],cnf[],10,FALSE)</f>
        <v>#VALUE!</v>
      </c>
      <c r="L2272" s="301" t="e">
        <f t="shared" si="105"/>
        <v>#VALUE!</v>
      </c>
      <c r="M2272" s="300" t="e">
        <f t="shared" si="106"/>
        <v>#VALUE!</v>
      </c>
      <c r="N2272" s="300" t="e">
        <f t="shared" si="107"/>
        <v>#VALUE!</v>
      </c>
      <c r="O2272" s="303" t="e">
        <f>VLOOKUP(jur[[#This Row],[hwycov_id]],check!$A$2:$P$26,16,FALSE)</f>
        <v>#VALUE!</v>
      </c>
      <c r="P2272" s="299">
        <v>1770</v>
      </c>
    </row>
    <row r="2273" spans="1:16" s="299" customFormat="1" hidden="1">
      <c r="A2273" s="299">
        <v>21822</v>
      </c>
      <c r="B2273" s="299">
        <v>1</v>
      </c>
      <c r="C2273" s="299">
        <v>1</v>
      </c>
      <c r="D2273" s="299">
        <v>1</v>
      </c>
      <c r="E2273" s="299" t="s">
        <v>78</v>
      </c>
      <c r="F2273" s="299">
        <v>1</v>
      </c>
      <c r="G2273" s="299">
        <v>9</v>
      </c>
      <c r="H2273" s="299">
        <v>3</v>
      </c>
      <c r="I2273" s="299">
        <v>14</v>
      </c>
      <c r="J2273" s="299">
        <v>95103</v>
      </c>
      <c r="K2273" s="300" t="e">
        <f>VLOOKUP(jur[[#This Row],[hwycov_id]],cnf[],10,FALSE)</f>
        <v>#VALUE!</v>
      </c>
      <c r="L2273" s="301" t="e">
        <f t="shared" si="105"/>
        <v>#VALUE!</v>
      </c>
      <c r="M2273" s="300" t="e">
        <f t="shared" si="106"/>
        <v>#VALUE!</v>
      </c>
      <c r="N2273" s="300" t="e">
        <f t="shared" si="107"/>
        <v>#VALUE!</v>
      </c>
      <c r="O2273" s="303" t="e">
        <f>VLOOKUP(jur[[#This Row],[hwycov_id]],check!$A$2:$P$26,16,FALSE)</f>
        <v>#VALUE!</v>
      </c>
      <c r="P2273" s="299">
        <v>1819</v>
      </c>
    </row>
    <row r="2274" spans="1:16" s="299" customFormat="1" hidden="1">
      <c r="A2274" s="299">
        <v>16167</v>
      </c>
      <c r="B2274" s="299">
        <v>1</v>
      </c>
      <c r="C2274" s="299">
        <v>1</v>
      </c>
      <c r="D2274" s="299">
        <v>1</v>
      </c>
      <c r="E2274" s="299" t="s">
        <v>77</v>
      </c>
      <c r="F2274" s="299">
        <v>1</v>
      </c>
      <c r="G2274" s="299">
        <v>9</v>
      </c>
      <c r="H2274" s="299">
        <v>3</v>
      </c>
      <c r="I2274" s="299">
        <v>14</v>
      </c>
      <c r="J2274" s="299">
        <v>98172</v>
      </c>
      <c r="K2274" s="300" t="e">
        <f>VLOOKUP(jur[[#This Row],[hwycov_id]],cnf[],10,FALSE)</f>
        <v>#VALUE!</v>
      </c>
      <c r="L2274" s="301" t="e">
        <f t="shared" si="105"/>
        <v>#VALUE!</v>
      </c>
      <c r="M2274" s="300" t="e">
        <f t="shared" si="106"/>
        <v>#VALUE!</v>
      </c>
      <c r="N2274" s="300" t="e">
        <f t="shared" si="107"/>
        <v>#VALUE!</v>
      </c>
      <c r="O2274" s="303" t="e">
        <f>VLOOKUP(jur[[#This Row],[hwycov_id]],check!$A$2:$P$26,16,FALSE)</f>
        <v>#VALUE!</v>
      </c>
      <c r="P2274" s="299">
        <v>1836</v>
      </c>
    </row>
    <row r="2275" spans="1:16" s="299" customFormat="1" hidden="1">
      <c r="A2275" s="299">
        <v>15187</v>
      </c>
      <c r="B2275" s="299">
        <v>1</v>
      </c>
      <c r="C2275" s="299">
        <v>1</v>
      </c>
      <c r="D2275" s="299">
        <v>1</v>
      </c>
      <c r="E2275" s="299" t="s">
        <v>77</v>
      </c>
      <c r="F2275" s="299">
        <v>1</v>
      </c>
      <c r="G2275" s="299">
        <v>10</v>
      </c>
      <c r="H2275" s="299">
        <v>3</v>
      </c>
      <c r="I2275" s="299">
        <v>14</v>
      </c>
      <c r="J2275" s="299">
        <v>125504</v>
      </c>
      <c r="K2275" s="300" t="e">
        <f>VLOOKUP(jur[[#This Row],[hwycov_id]],cnf[],10,FALSE)</f>
        <v>#VALUE!</v>
      </c>
      <c r="L2275" s="301" t="e">
        <f t="shared" si="105"/>
        <v>#VALUE!</v>
      </c>
      <c r="M2275" s="300" t="e">
        <f t="shared" si="106"/>
        <v>#VALUE!</v>
      </c>
      <c r="N2275" s="300" t="e">
        <f t="shared" si="107"/>
        <v>#VALUE!</v>
      </c>
      <c r="O2275" s="303" t="e">
        <f>VLOOKUP(jur[[#This Row],[hwycov_id]],check!$A$2:$P$26,16,FALSE)</f>
        <v>#VALUE!</v>
      </c>
      <c r="P2275" s="299">
        <v>1924</v>
      </c>
    </row>
    <row r="2276" spans="1:16" s="299" customFormat="1" hidden="1">
      <c r="A2276" s="299">
        <v>14647</v>
      </c>
      <c r="B2276" s="299">
        <v>1</v>
      </c>
      <c r="C2276" s="299">
        <v>1</v>
      </c>
      <c r="D2276" s="299">
        <v>1</v>
      </c>
      <c r="E2276" s="299" t="s">
        <v>77</v>
      </c>
      <c r="F2276" s="299">
        <v>1</v>
      </c>
      <c r="G2276" s="299">
        <v>10</v>
      </c>
      <c r="H2276" s="299">
        <v>3</v>
      </c>
      <c r="I2276" s="299">
        <v>14</v>
      </c>
      <c r="J2276" s="299">
        <v>154335</v>
      </c>
      <c r="K2276" s="300" t="e">
        <f>VLOOKUP(jur[[#This Row],[hwycov_id]],cnf[],10,FALSE)</f>
        <v>#VALUE!</v>
      </c>
      <c r="L2276" s="301" t="e">
        <f t="shared" si="105"/>
        <v>#VALUE!</v>
      </c>
      <c r="M2276" s="300" t="e">
        <f t="shared" si="106"/>
        <v>#VALUE!</v>
      </c>
      <c r="N2276" s="300" t="e">
        <f t="shared" si="107"/>
        <v>#VALUE!</v>
      </c>
      <c r="O2276" s="303" t="e">
        <f>VLOOKUP(jur[[#This Row],[hwycov_id]],check!$A$2:$P$26,16,FALSE)</f>
        <v>#VALUE!</v>
      </c>
      <c r="P2276" s="299">
        <v>1940</v>
      </c>
    </row>
    <row r="2277" spans="1:16" s="299" customFormat="1" hidden="1">
      <c r="A2277" s="299">
        <v>16564</v>
      </c>
      <c r="B2277" s="299">
        <v>1</v>
      </c>
      <c r="C2277" s="299">
        <v>1</v>
      </c>
      <c r="D2277" s="299">
        <v>1</v>
      </c>
      <c r="E2277" s="299" t="s">
        <v>82</v>
      </c>
      <c r="F2277" s="299">
        <v>1</v>
      </c>
      <c r="G2277" s="299">
        <v>7</v>
      </c>
      <c r="H2277" s="299">
        <v>6</v>
      </c>
      <c r="I2277" s="299">
        <v>18</v>
      </c>
      <c r="J2277" s="299">
        <v>70899</v>
      </c>
      <c r="K2277" s="300" t="e">
        <f>VLOOKUP(jur[[#This Row],[hwycov_id]],cnf[],10,FALSE)</f>
        <v>#VALUE!</v>
      </c>
      <c r="L2277" s="301" t="e">
        <f t="shared" si="105"/>
        <v>#VALUE!</v>
      </c>
      <c r="M2277" s="300" t="e">
        <f t="shared" si="106"/>
        <v>#VALUE!</v>
      </c>
      <c r="N2277" s="300" t="e">
        <f t="shared" si="107"/>
        <v>#VALUE!</v>
      </c>
      <c r="O2277" s="303" t="e">
        <f>VLOOKUP(jur[[#This Row],[hwycov_id]],check!$A$2:$P$26,16,FALSE)</f>
        <v>#VALUE!</v>
      </c>
      <c r="P2277" s="299">
        <v>2087</v>
      </c>
    </row>
  </sheetData>
  <conditionalFormatting sqref="I1:I2252">
    <cfRule type="colorScale" priority="1">
      <colorScale>
        <cfvo type="min"/>
        <cfvo type="max"/>
        <color rgb="FFFCFCFF"/>
        <color rgb="FF63BE7B"/>
      </colorScale>
    </cfRule>
  </conditionalFormatting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Sheet16"/>
  <dimension ref="A1:Y7"/>
  <sheetViews>
    <sheetView workbookViewId="0">
      <selection activeCell="J12" sqref="J12"/>
    </sheetView>
  </sheetViews>
  <sheetFormatPr defaultRowHeight="14.4"/>
  <cols>
    <col min="1" max="1" width="18.33203125" bestFit="1" customWidth="1"/>
    <col min="24" max="25" width="0" hidden="1" customWidth="1"/>
  </cols>
  <sheetData>
    <row r="1" spans="1:25">
      <c r="A1" t="s">
        <v>53</v>
      </c>
      <c r="B1">
        <v>2000</v>
      </c>
      <c r="C1">
        <v>5000</v>
      </c>
      <c r="D1">
        <v>8000</v>
      </c>
      <c r="E1">
        <v>12000</v>
      </c>
      <c r="F1">
        <v>15000</v>
      </c>
      <c r="G1">
        <v>18000</v>
      </c>
      <c r="H1">
        <v>25000</v>
      </c>
      <c r="I1">
        <v>30000</v>
      </c>
      <c r="J1">
        <v>35000</v>
      </c>
      <c r="K1">
        <v>40000</v>
      </c>
      <c r="L1">
        <v>45000</v>
      </c>
      <c r="M1">
        <v>50000</v>
      </c>
      <c r="N1">
        <v>55000</v>
      </c>
      <c r="O1">
        <v>65000</v>
      </c>
      <c r="P1">
        <v>75000</v>
      </c>
      <c r="Q1">
        <v>85000</v>
      </c>
      <c r="R1">
        <v>95000</v>
      </c>
      <c r="S1">
        <v>135000</v>
      </c>
      <c r="X1">
        <v>0</v>
      </c>
      <c r="Y1">
        <f>X1</f>
        <v>0</v>
      </c>
    </row>
    <row r="2" spans="1:25" s="230" customFormat="1">
      <c r="A2" s="230" t="s">
        <v>54</v>
      </c>
      <c r="C2" s="230">
        <v>0.50431646496465432</v>
      </c>
      <c r="F2" s="230">
        <v>0.39299396919585167</v>
      </c>
      <c r="H2" s="230">
        <v>0.3212450991600399</v>
      </c>
      <c r="J2" s="230">
        <v>0.25220707054636787</v>
      </c>
      <c r="L2" s="230">
        <v>0.2159961089597302</v>
      </c>
      <c r="N2" s="230">
        <v>0.23362304456175834</v>
      </c>
      <c r="O2" s="230">
        <v>0.18887416629154194</v>
      </c>
      <c r="P2" s="230">
        <v>0.16123879010596132</v>
      </c>
      <c r="Q2" s="230">
        <v>0.14656288975088796</v>
      </c>
      <c r="R2" s="230">
        <v>0.1002414404286735</v>
      </c>
      <c r="S2" s="230">
        <v>8.7397665902655713E-2</v>
      </c>
      <c r="X2" s="220">
        <f>ROUND(MAX(class!J2:J2417),-4)</f>
        <v>170000</v>
      </c>
      <c r="Y2" s="230">
        <f>X2</f>
        <v>170000</v>
      </c>
    </row>
    <row r="3" spans="1:25">
      <c r="A3" t="s">
        <v>55</v>
      </c>
      <c r="B3">
        <v>1</v>
      </c>
      <c r="D3">
        <v>0.45</v>
      </c>
      <c r="E3">
        <v>0.35</v>
      </c>
      <c r="G3">
        <v>0.3</v>
      </c>
      <c r="H3">
        <v>0.28000000000000003</v>
      </c>
      <c r="K3">
        <v>0.25</v>
      </c>
      <c r="N3">
        <v>0.2</v>
      </c>
    </row>
    <row r="4" spans="1:25">
      <c r="A4" t="s">
        <v>56</v>
      </c>
      <c r="B4">
        <v>0.45</v>
      </c>
      <c r="D4">
        <v>0.35</v>
      </c>
      <c r="E4">
        <v>0.28000000000000003</v>
      </c>
      <c r="G4">
        <v>0.25</v>
      </c>
      <c r="H4">
        <v>0.15</v>
      </c>
      <c r="K4">
        <v>0.15</v>
      </c>
      <c r="N4">
        <v>0.1</v>
      </c>
      <c r="P4">
        <v>0.1</v>
      </c>
    </row>
    <row r="5" spans="1:25">
      <c r="A5" t="s">
        <v>57</v>
      </c>
      <c r="D5">
        <v>0.43</v>
      </c>
      <c r="F5">
        <v>0.28000000000000003</v>
      </c>
      <c r="I5">
        <v>0.25</v>
      </c>
      <c r="M5">
        <v>0.3</v>
      </c>
      <c r="P5">
        <v>0.2</v>
      </c>
    </row>
    <row r="6" spans="1:25">
      <c r="A6" t="s">
        <v>58</v>
      </c>
      <c r="B6">
        <v>1</v>
      </c>
      <c r="C6">
        <v>0.48</v>
      </c>
      <c r="D6">
        <v>0.4</v>
      </c>
      <c r="E6">
        <v>0.32</v>
      </c>
      <c r="F6">
        <v>0.3</v>
      </c>
      <c r="G6">
        <v>0.28999999999999998</v>
      </c>
      <c r="H6">
        <v>0.26</v>
      </c>
      <c r="I6">
        <v>0.24</v>
      </c>
      <c r="J6">
        <v>0.23</v>
      </c>
      <c r="K6">
        <v>0.22</v>
      </c>
      <c r="L6">
        <v>0.21</v>
      </c>
      <c r="M6">
        <v>0.2</v>
      </c>
      <c r="N6">
        <v>0.19</v>
      </c>
      <c r="O6">
        <v>0.18</v>
      </c>
      <c r="P6">
        <v>0.16500000000000001</v>
      </c>
      <c r="Q6">
        <v>0.14000000000000001</v>
      </c>
      <c r="R6">
        <v>0.12</v>
      </c>
      <c r="S6">
        <v>0.08</v>
      </c>
    </row>
    <row r="7" spans="1:25">
      <c r="A7" t="s">
        <v>54</v>
      </c>
      <c r="B7" t="e">
        <v>#N/A</v>
      </c>
      <c r="C7" s="171">
        <f>sum_byvolume!E30</f>
        <v>0</v>
      </c>
      <c r="D7" t="e">
        <v>#N/A</v>
      </c>
      <c r="E7" t="e">
        <v>#N/A</v>
      </c>
      <c r="F7" s="171">
        <f>sum_byvolume!F30</f>
        <v>0</v>
      </c>
      <c r="G7" t="e">
        <v>#N/A</v>
      </c>
      <c r="H7" s="171">
        <f>sum_byvolume!G30</f>
        <v>0</v>
      </c>
      <c r="I7" t="e">
        <v>#N/A</v>
      </c>
      <c r="J7" s="171">
        <f>sum_byvolume!H30</f>
        <v>0</v>
      </c>
      <c r="K7" t="e">
        <v>#N/A</v>
      </c>
      <c r="L7" s="171">
        <f>sum_byvolume!I30</f>
        <v>0</v>
      </c>
      <c r="M7" t="e">
        <v>#N/A</v>
      </c>
      <c r="N7" s="171">
        <f>sum_byvolume!J30</f>
        <v>0</v>
      </c>
      <c r="O7" s="171">
        <f>sum_byvolume!K30</f>
        <v>0</v>
      </c>
      <c r="P7" s="171">
        <f>sum_byvolume!L30</f>
        <v>0</v>
      </c>
      <c r="Q7" s="171">
        <f>sum_byvolume!M30</f>
        <v>0</v>
      </c>
      <c r="R7" s="171">
        <f>sum_byvolume!N30</f>
        <v>0</v>
      </c>
      <c r="S7" s="171">
        <f>sum_byvolume!O30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Sheet9">
    <pageSetUpPr fitToPage="1"/>
  </sheetPr>
  <dimension ref="A1:Y55"/>
  <sheetViews>
    <sheetView workbookViewId="0">
      <selection activeCell="H38" sqref="H38"/>
    </sheetView>
  </sheetViews>
  <sheetFormatPr defaultRowHeight="14.4"/>
  <sheetData>
    <row r="1" spans="1:25">
      <c r="A1" s="225" t="s">
        <v>7</v>
      </c>
      <c r="B1" s="225" t="s">
        <v>73</v>
      </c>
      <c r="C1" s="225" t="s">
        <v>71</v>
      </c>
      <c r="D1" s="226" t="s">
        <v>72</v>
      </c>
      <c r="E1" s="226"/>
      <c r="F1" s="226"/>
      <c r="G1" s="226"/>
      <c r="H1" s="226"/>
      <c r="I1" s="226"/>
      <c r="J1" s="226"/>
      <c r="K1" s="226"/>
      <c r="L1" s="226"/>
      <c r="M1" s="226"/>
      <c r="N1" s="226"/>
      <c r="O1" s="226"/>
      <c r="X1">
        <v>0</v>
      </c>
      <c r="Y1">
        <f>X1</f>
        <v>0</v>
      </c>
    </row>
    <row r="2" spans="1:25">
      <c r="A2" s="225">
        <v>1</v>
      </c>
      <c r="B2" s="225">
        <f>COUNTIF(class[class],A2)</f>
        <v>797</v>
      </c>
      <c r="C2" s="225">
        <v>1</v>
      </c>
      <c r="D2" s="226">
        <f>C2+B2-1</f>
        <v>797</v>
      </c>
      <c r="E2" s="226"/>
      <c r="F2" s="226"/>
      <c r="G2" s="226"/>
      <c r="H2" s="226"/>
      <c r="I2" s="226"/>
      <c r="J2" s="226"/>
      <c r="K2" s="226"/>
      <c r="L2" s="226"/>
      <c r="M2" s="226"/>
      <c r="N2" s="226"/>
      <c r="O2" s="226"/>
      <c r="X2">
        <f>MAX(MAX(cnf[count]),MAX(cnf[flow]))</f>
        <v>165496</v>
      </c>
      <c r="Y2">
        <f>X2</f>
        <v>165496</v>
      </c>
    </row>
    <row r="3" spans="1:25">
      <c r="A3" s="225">
        <v>2</v>
      </c>
      <c r="B3" s="225">
        <f>COUNTIF(class[class],A3)</f>
        <v>438</v>
      </c>
      <c r="C3" s="225">
        <f>D2+1</f>
        <v>798</v>
      </c>
      <c r="D3" s="226">
        <f t="shared" ref="D3:D5" si="0">C3+B3-1</f>
        <v>1235</v>
      </c>
      <c r="E3" s="226"/>
      <c r="F3" s="226"/>
      <c r="G3" s="226"/>
      <c r="H3" s="226"/>
      <c r="I3" s="226"/>
      <c r="J3" s="226"/>
      <c r="K3" s="226"/>
      <c r="L3" s="226"/>
      <c r="M3" s="226"/>
      <c r="N3" s="226"/>
      <c r="O3" s="226"/>
    </row>
    <row r="4" spans="1:25">
      <c r="A4" s="225">
        <v>3</v>
      </c>
      <c r="B4" s="225">
        <f>COUNTIF(class[class],A4)</f>
        <v>583</v>
      </c>
      <c r="C4" s="225">
        <f t="shared" ref="C4:C5" si="1">D3+1</f>
        <v>1236</v>
      </c>
      <c r="D4" s="226">
        <f t="shared" si="0"/>
        <v>1818</v>
      </c>
      <c r="E4" s="226"/>
      <c r="F4" s="226"/>
      <c r="G4" s="226"/>
      <c r="H4" s="226"/>
      <c r="I4" s="226"/>
      <c r="J4" s="226"/>
      <c r="K4" s="226"/>
      <c r="L4" s="226"/>
      <c r="M4" s="226"/>
      <c r="N4" s="226"/>
      <c r="O4" s="226"/>
    </row>
    <row r="5" spans="1:25">
      <c r="A5" s="225">
        <v>4</v>
      </c>
      <c r="B5" s="225">
        <f>COUNTIF(class[class],A5)</f>
        <v>598</v>
      </c>
      <c r="C5" s="225">
        <f t="shared" si="1"/>
        <v>1819</v>
      </c>
      <c r="D5" s="226">
        <f t="shared" si="0"/>
        <v>2416</v>
      </c>
      <c r="E5" s="226"/>
      <c r="F5" s="226"/>
      <c r="G5" s="226"/>
      <c r="H5" s="226"/>
      <c r="I5" s="226"/>
      <c r="J5" s="226"/>
      <c r="K5" s="226"/>
      <c r="L5" s="226"/>
      <c r="M5" s="226"/>
      <c r="N5" s="226"/>
      <c r="O5" s="226"/>
    </row>
    <row r="6" spans="1:25">
      <c r="A6" s="225"/>
      <c r="B6" s="225">
        <f>SUM(B2:B5)</f>
        <v>2416</v>
      </c>
      <c r="C6" s="225"/>
      <c r="D6" s="226"/>
      <c r="E6" s="226"/>
      <c r="F6" s="226"/>
      <c r="G6" s="226"/>
      <c r="H6" s="226"/>
      <c r="I6" s="226"/>
      <c r="J6" s="226"/>
      <c r="K6" s="226"/>
      <c r="L6" s="226"/>
      <c r="M6" s="226"/>
      <c r="N6" s="226"/>
      <c r="O6" s="226"/>
    </row>
    <row r="9" spans="1:25">
      <c r="A9" t="s">
        <v>53</v>
      </c>
      <c r="B9" t="s">
        <v>73</v>
      </c>
      <c r="C9" s="225" t="s">
        <v>71</v>
      </c>
      <c r="D9" s="226" t="s">
        <v>72</v>
      </c>
    </row>
    <row r="10" spans="1:25">
      <c r="A10">
        <v>0</v>
      </c>
      <c r="B10">
        <f>COUNTIF(volume[vcategory],A10)</f>
        <v>847</v>
      </c>
      <c r="C10" s="225">
        <v>1</v>
      </c>
      <c r="D10" s="226">
        <f>C10+B10-1</f>
        <v>847</v>
      </c>
    </row>
    <row r="11" spans="1:25">
      <c r="A11">
        <v>1</v>
      </c>
      <c r="B11">
        <f>COUNTIF(volume[vcategory],A11)</f>
        <v>498</v>
      </c>
      <c r="C11" s="225">
        <f>D10+1</f>
        <v>848</v>
      </c>
      <c r="D11" s="226">
        <f t="shared" ref="D11:D20" si="2">C11+B11-1</f>
        <v>1345</v>
      </c>
    </row>
    <row r="12" spans="1:25">
      <c r="A12">
        <v>2</v>
      </c>
      <c r="B12">
        <f>COUNTIF(volume[vcategory],A12)</f>
        <v>245</v>
      </c>
      <c r="C12" s="225">
        <f t="shared" ref="C12:C20" si="3">D11+1</f>
        <v>1346</v>
      </c>
      <c r="D12" s="226">
        <f t="shared" si="2"/>
        <v>1590</v>
      </c>
    </row>
    <row r="13" spans="1:25">
      <c r="A13">
        <v>3</v>
      </c>
      <c r="B13">
        <f>COUNTIF(volume[vcategory],A13)</f>
        <v>96</v>
      </c>
      <c r="C13" s="225">
        <f t="shared" si="3"/>
        <v>1591</v>
      </c>
      <c r="D13" s="226">
        <f t="shared" si="2"/>
        <v>1686</v>
      </c>
    </row>
    <row r="14" spans="1:25">
      <c r="A14">
        <v>4</v>
      </c>
      <c r="B14">
        <f>COUNTIF(volume[vcategory],A14)</f>
        <v>56</v>
      </c>
      <c r="C14" s="225">
        <f t="shared" si="3"/>
        <v>1687</v>
      </c>
      <c r="D14" s="226">
        <f t="shared" si="2"/>
        <v>1742</v>
      </c>
    </row>
    <row r="15" spans="1:25">
      <c r="A15">
        <v>5</v>
      </c>
      <c r="B15">
        <f>COUNTIF(volume[vcategory],A15)</f>
        <v>79</v>
      </c>
      <c r="C15" s="225">
        <f t="shared" si="3"/>
        <v>1743</v>
      </c>
      <c r="D15" s="226">
        <f t="shared" si="2"/>
        <v>1821</v>
      </c>
    </row>
    <row r="16" spans="1:25">
      <c r="A16">
        <v>6</v>
      </c>
      <c r="B16">
        <f>COUNTIF(volume[vcategory],A16)</f>
        <v>54</v>
      </c>
      <c r="C16" s="225">
        <f t="shared" si="3"/>
        <v>1822</v>
      </c>
      <c r="D16" s="226">
        <f t="shared" si="2"/>
        <v>1875</v>
      </c>
    </row>
    <row r="17" spans="1:4">
      <c r="A17">
        <v>7</v>
      </c>
      <c r="B17">
        <f>COUNTIF(volume[vcategory],A17)</f>
        <v>85</v>
      </c>
      <c r="C17" s="225">
        <f t="shared" si="3"/>
        <v>1876</v>
      </c>
      <c r="D17" s="226">
        <f t="shared" si="2"/>
        <v>1960</v>
      </c>
    </row>
    <row r="18" spans="1:4">
      <c r="A18">
        <v>8</v>
      </c>
      <c r="B18">
        <f>COUNTIF(volume[vcategory],A18)</f>
        <v>80</v>
      </c>
      <c r="C18" s="225">
        <f t="shared" si="3"/>
        <v>1961</v>
      </c>
      <c r="D18" s="226">
        <f t="shared" si="2"/>
        <v>2040</v>
      </c>
    </row>
    <row r="19" spans="1:4">
      <c r="A19">
        <v>9</v>
      </c>
      <c r="B19">
        <f>COUNTIF(volume[vcategory],A19)</f>
        <v>77</v>
      </c>
      <c r="C19" s="225">
        <f t="shared" si="3"/>
        <v>2041</v>
      </c>
      <c r="D19" s="226">
        <f t="shared" si="2"/>
        <v>2117</v>
      </c>
    </row>
    <row r="20" spans="1:4">
      <c r="A20">
        <v>10</v>
      </c>
      <c r="B20">
        <f>COUNTIF(volume[vcategory],A20)</f>
        <v>134</v>
      </c>
      <c r="C20" s="225">
        <f t="shared" si="3"/>
        <v>2118</v>
      </c>
      <c r="D20" s="226">
        <f t="shared" si="2"/>
        <v>2251</v>
      </c>
    </row>
    <row r="21" spans="1:4">
      <c r="B21">
        <f>SUM(B10:B20)</f>
        <v>2251</v>
      </c>
    </row>
    <row r="24" spans="1:4">
      <c r="A24" t="s">
        <v>5</v>
      </c>
      <c r="B24" t="s">
        <v>73</v>
      </c>
      <c r="C24" s="225" t="s">
        <v>71</v>
      </c>
      <c r="D24" s="226" t="s">
        <v>72</v>
      </c>
    </row>
    <row r="25" spans="1:4">
      <c r="A25">
        <v>1</v>
      </c>
      <c r="B25">
        <f>COUNTIF(msa[msa],A25)</f>
        <v>77</v>
      </c>
      <c r="C25" s="225">
        <v>1</v>
      </c>
      <c r="D25" s="226">
        <f>C25+B25-1</f>
        <v>77</v>
      </c>
    </row>
    <row r="26" spans="1:4">
      <c r="A26">
        <v>2</v>
      </c>
      <c r="B26">
        <f>COUNTIF(msa[msa],A26)</f>
        <v>553</v>
      </c>
      <c r="C26" s="225">
        <f>D25+1</f>
        <v>78</v>
      </c>
      <c r="D26" s="226">
        <f t="shared" ref="D26:D32" si="4">C26+B26-1</f>
        <v>630</v>
      </c>
    </row>
    <row r="27" spans="1:4">
      <c r="A27">
        <v>3</v>
      </c>
      <c r="B27">
        <f>COUNTIF(msa[msa],A27)</f>
        <v>665</v>
      </c>
      <c r="C27" s="225">
        <f t="shared" ref="C27:C32" si="5">D26+1</f>
        <v>631</v>
      </c>
      <c r="D27" s="226">
        <f t="shared" si="4"/>
        <v>1295</v>
      </c>
    </row>
    <row r="28" spans="1:4">
      <c r="A28">
        <v>4</v>
      </c>
      <c r="B28">
        <f>COUNTIF(msa[msa],A28)</f>
        <v>163</v>
      </c>
      <c r="C28" s="225">
        <f t="shared" si="5"/>
        <v>1296</v>
      </c>
      <c r="D28" s="226">
        <f t="shared" si="4"/>
        <v>1458</v>
      </c>
    </row>
    <row r="29" spans="1:4">
      <c r="A29">
        <v>5</v>
      </c>
      <c r="B29">
        <f>COUNTIF(msa[msa],A29)</f>
        <v>342</v>
      </c>
      <c r="C29" s="225">
        <f t="shared" si="5"/>
        <v>1459</v>
      </c>
      <c r="D29" s="226">
        <f t="shared" si="4"/>
        <v>1800</v>
      </c>
    </row>
    <row r="30" spans="1:4">
      <c r="A30">
        <v>6</v>
      </c>
      <c r="B30">
        <f>COUNTIF(msa[msa],A30)</f>
        <v>197</v>
      </c>
      <c r="C30" s="225">
        <f t="shared" si="5"/>
        <v>1801</v>
      </c>
      <c r="D30" s="226">
        <f t="shared" si="4"/>
        <v>1997</v>
      </c>
    </row>
    <row r="31" spans="1:4">
      <c r="A31">
        <v>7</v>
      </c>
      <c r="B31">
        <f>COUNTIF(msa[msa],A31)</f>
        <v>213</v>
      </c>
      <c r="C31" s="225">
        <f t="shared" si="5"/>
        <v>1998</v>
      </c>
      <c r="D31" s="226">
        <f t="shared" si="4"/>
        <v>2210</v>
      </c>
    </row>
    <row r="32" spans="1:4">
      <c r="A32">
        <v>8</v>
      </c>
      <c r="B32">
        <f>COUNTIF(msa[msa],A32)</f>
        <v>41</v>
      </c>
      <c r="C32" s="225">
        <f t="shared" si="5"/>
        <v>2211</v>
      </c>
      <c r="D32" s="226">
        <f t="shared" si="4"/>
        <v>2251</v>
      </c>
    </row>
    <row r="33" spans="1:4">
      <c r="B33">
        <f>SUM(B25:B32)</f>
        <v>2251</v>
      </c>
      <c r="C33" s="225"/>
      <c r="D33" s="226"/>
    </row>
    <row r="36" spans="1:4">
      <c r="A36" t="s">
        <v>6</v>
      </c>
      <c r="C36" t="s">
        <v>71</v>
      </c>
      <c r="D36" t="s">
        <v>72</v>
      </c>
    </row>
    <row r="37" spans="1:4">
      <c r="A37">
        <v>1</v>
      </c>
      <c r="B37">
        <f>COUNTIF(jur[jur],A37)</f>
        <v>66</v>
      </c>
      <c r="C37">
        <v>1</v>
      </c>
      <c r="D37">
        <f>C37+B37-1</f>
        <v>66</v>
      </c>
    </row>
    <row r="38" spans="1:4">
      <c r="A38">
        <v>2</v>
      </c>
      <c r="B38">
        <f>COUNTIF(jur[jur],A38)</f>
        <v>66</v>
      </c>
      <c r="C38">
        <f>D37+1</f>
        <v>67</v>
      </c>
      <c r="D38">
        <f>C38+B38-1</f>
        <v>132</v>
      </c>
    </row>
    <row r="39" spans="1:4">
      <c r="A39">
        <v>3</v>
      </c>
      <c r="B39">
        <f>COUNTIF(jur[jur],A39)</f>
        <v>20</v>
      </c>
      <c r="C39">
        <f t="shared" ref="C39:C44" si="6">D38+1</f>
        <v>133</v>
      </c>
      <c r="D39">
        <f t="shared" ref="D39:D44" si="7">C39+B39-1</f>
        <v>152</v>
      </c>
    </row>
    <row r="40" spans="1:4">
      <c r="A40">
        <v>4</v>
      </c>
      <c r="B40">
        <f>COUNTIF(jur[jur],A40)</f>
        <v>5</v>
      </c>
      <c r="C40">
        <f t="shared" si="6"/>
        <v>153</v>
      </c>
      <c r="D40">
        <f t="shared" si="7"/>
        <v>157</v>
      </c>
    </row>
    <row r="41" spans="1:4">
      <c r="A41">
        <v>5</v>
      </c>
      <c r="B41">
        <f>COUNTIF(jur[jur],A41)</f>
        <v>150</v>
      </c>
      <c r="C41">
        <f t="shared" si="6"/>
        <v>158</v>
      </c>
      <c r="D41">
        <f t="shared" si="7"/>
        <v>307</v>
      </c>
    </row>
    <row r="42" spans="1:4">
      <c r="A42">
        <v>6</v>
      </c>
      <c r="B42">
        <f>COUNTIF(jur[jur],A42)</f>
        <v>36</v>
      </c>
      <c r="C42">
        <f t="shared" si="6"/>
        <v>308</v>
      </c>
      <c r="D42">
        <f t="shared" si="7"/>
        <v>343</v>
      </c>
    </row>
    <row r="43" spans="1:4">
      <c r="A43">
        <v>7</v>
      </c>
      <c r="B43">
        <f>COUNTIF(jur[jur],A43)</f>
        <v>106</v>
      </c>
      <c r="C43">
        <f t="shared" si="6"/>
        <v>344</v>
      </c>
      <c r="D43">
        <f t="shared" si="7"/>
        <v>449</v>
      </c>
    </row>
    <row r="44" spans="1:4">
      <c r="A44">
        <v>8</v>
      </c>
      <c r="B44">
        <f>COUNTIF(jur[jur],A44)</f>
        <v>17</v>
      </c>
      <c r="C44">
        <f t="shared" si="6"/>
        <v>450</v>
      </c>
      <c r="D44">
        <f t="shared" si="7"/>
        <v>466</v>
      </c>
    </row>
    <row r="45" spans="1:4">
      <c r="A45">
        <v>9</v>
      </c>
      <c r="B45">
        <f>COUNTIF(jur[jur],A45)</f>
        <v>57</v>
      </c>
      <c r="C45">
        <f t="shared" ref="C45:C55" si="8">D44+1</f>
        <v>467</v>
      </c>
      <c r="D45">
        <f t="shared" ref="D45:D55" si="9">C45+B45-1</f>
        <v>523</v>
      </c>
    </row>
    <row r="46" spans="1:4">
      <c r="A46">
        <v>10</v>
      </c>
      <c r="B46">
        <f>COUNTIF(jur[jur],A46)</f>
        <v>24</v>
      </c>
      <c r="C46">
        <f t="shared" si="8"/>
        <v>524</v>
      </c>
      <c r="D46">
        <f t="shared" si="9"/>
        <v>547</v>
      </c>
    </row>
    <row r="47" spans="1:4">
      <c r="A47">
        <v>11</v>
      </c>
      <c r="B47">
        <f>COUNTIF(jur[jur],A47)</f>
        <v>134</v>
      </c>
      <c r="C47">
        <f t="shared" si="8"/>
        <v>548</v>
      </c>
      <c r="D47">
        <f t="shared" si="9"/>
        <v>681</v>
      </c>
    </row>
    <row r="48" spans="1:4">
      <c r="A48">
        <v>12</v>
      </c>
      <c r="B48">
        <f>COUNTIF(jur[jur],A48)</f>
        <v>61</v>
      </c>
      <c r="C48">
        <f t="shared" si="8"/>
        <v>682</v>
      </c>
      <c r="D48">
        <f t="shared" si="9"/>
        <v>742</v>
      </c>
    </row>
    <row r="49" spans="1:4">
      <c r="A49">
        <v>13</v>
      </c>
      <c r="B49">
        <f>COUNTIF(jur[jur],A49)</f>
        <v>1</v>
      </c>
      <c r="C49">
        <f t="shared" si="8"/>
        <v>743</v>
      </c>
      <c r="D49">
        <f t="shared" si="9"/>
        <v>743</v>
      </c>
    </row>
    <row r="50" spans="1:4">
      <c r="A50">
        <v>14</v>
      </c>
      <c r="B50">
        <f>COUNTIF(jur[jur],A50)</f>
        <v>1175</v>
      </c>
      <c r="C50">
        <f t="shared" si="8"/>
        <v>744</v>
      </c>
      <c r="D50">
        <f t="shared" si="9"/>
        <v>1918</v>
      </c>
    </row>
    <row r="51" spans="1:4">
      <c r="A51">
        <v>15</v>
      </c>
      <c r="B51">
        <f>COUNTIF(jur[jur],A51)</f>
        <v>41</v>
      </c>
      <c r="C51">
        <f t="shared" si="8"/>
        <v>1919</v>
      </c>
      <c r="D51">
        <f t="shared" si="9"/>
        <v>1959</v>
      </c>
    </row>
    <row r="52" spans="1:4">
      <c r="A52">
        <v>16</v>
      </c>
      <c r="B52">
        <f>COUNTIF(jur[jur],A52)</f>
        <v>56</v>
      </c>
      <c r="C52">
        <f t="shared" si="8"/>
        <v>1960</v>
      </c>
      <c r="D52">
        <f t="shared" si="9"/>
        <v>2015</v>
      </c>
    </row>
    <row r="53" spans="1:4">
      <c r="A53">
        <v>17</v>
      </c>
      <c r="B53">
        <f>COUNTIF(jur[jur],A53)</f>
        <v>20</v>
      </c>
      <c r="C53">
        <f t="shared" si="8"/>
        <v>2016</v>
      </c>
      <c r="D53">
        <f t="shared" si="9"/>
        <v>2035</v>
      </c>
    </row>
    <row r="54" spans="1:4">
      <c r="A54">
        <v>18</v>
      </c>
      <c r="B54">
        <f>COUNTIF(jur[jur],A54)</f>
        <v>27</v>
      </c>
      <c r="C54">
        <f t="shared" si="8"/>
        <v>2036</v>
      </c>
      <c r="D54">
        <f t="shared" si="9"/>
        <v>2062</v>
      </c>
    </row>
    <row r="55" spans="1:4">
      <c r="A55">
        <v>19</v>
      </c>
      <c r="B55">
        <f>COUNTIF(jur[jur],A55)</f>
        <v>189</v>
      </c>
      <c r="C55">
        <f t="shared" si="8"/>
        <v>2063</v>
      </c>
      <c r="D55">
        <f t="shared" si="9"/>
        <v>2251</v>
      </c>
    </row>
  </sheetData>
  <pageMargins left="0.7" right="0.7" top="0.75" bottom="0.75" header="0.3" footer="0.3"/>
  <pageSetup scale="83" fitToWidth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4838E44-CF99-4F2F-AD12-C4C21DFB8AF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10</vt:i4>
      </vt:variant>
      <vt:variant>
        <vt:lpstr>Charts</vt:lpstr>
      </vt:variant>
      <vt:variant>
        <vt:i4>6</vt:i4>
      </vt:variant>
      <vt:variant>
        <vt:lpstr>Named Ranges</vt:lpstr>
      </vt:variant>
      <vt:variant>
        <vt:i4>1</vt:i4>
      </vt:variant>
    </vt:vector>
  </HeadingPairs>
  <TitlesOfParts>
    <vt:vector size="17" baseType="lpstr">
      <vt:lpstr>readme</vt:lpstr>
      <vt:lpstr>sum_byclass</vt:lpstr>
      <vt:lpstr>class</vt:lpstr>
      <vt:lpstr>sum_byvolume</vt:lpstr>
      <vt:lpstr>sum_bymsa</vt:lpstr>
      <vt:lpstr>sum_byjur</vt:lpstr>
      <vt:lpstr>check</vt:lpstr>
      <vt:lpstr>flow</vt:lpstr>
      <vt:lpstr>count_n_flow</vt:lpstr>
      <vt:lpstr>ref0</vt:lpstr>
      <vt:lpstr>chart_all</vt:lpstr>
      <vt:lpstr>chart_byclass</vt:lpstr>
      <vt:lpstr>chart_byvolume</vt:lpstr>
      <vt:lpstr>chart_bymsa</vt:lpstr>
      <vt:lpstr>chart_byjur</vt:lpstr>
      <vt:lpstr>Chart_RMSE</vt:lpstr>
      <vt:lpstr>tbflow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yun</dc:creator>
  <cp:lastModifiedBy>Liu, Cherry</cp:lastModifiedBy>
  <cp:lastPrinted>2018-07-05T18:03:52Z</cp:lastPrinted>
  <dcterms:created xsi:type="dcterms:W3CDTF">2017-04-03T21:34:09Z</dcterms:created>
  <dcterms:modified xsi:type="dcterms:W3CDTF">2020-08-27T16:13:02Z</dcterms:modified>
</cp:coreProperties>
</file>